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defaultThemeVersion="166925"/>
  <mc:AlternateContent xmlns:mc="http://schemas.openxmlformats.org/markup-compatibility/2006">
    <mc:Choice Requires="x15">
      <x15ac:absPath xmlns:x15ac="http://schemas.microsoft.com/office/spreadsheetml/2010/11/ac" url="D:\Données\Copie_ancien_DD\0-UPRT.fait\1-UPRT.FR-SITE-WEB\ff-fiches-fabrications\ff-fiches-fabrication-maj-08-2020\"/>
    </mc:Choice>
  </mc:AlternateContent>
  <xr:revisionPtr revIDLastSave="0" documentId="13_ncr:1_{95BD5EFD-2F71-48B7-A6A3-76312795A590}" xr6:coauthVersionLast="47" xr6:coauthVersionMax="47" xr10:uidLastSave="{00000000-0000-0000-0000-000000000000}"/>
  <bookViews>
    <workbookView xWindow="-120" yWindow="-120" windowWidth="29040" windowHeight="15720" firstSheet="1" activeTab="1" xr2:uid="{4129A1BB-911D-4475-91F5-029CA088B68D}"/>
  </bookViews>
  <sheets>
    <sheet name="Nota" sheetId="2" r:id="rId1"/>
    <sheet name="Transmission des savoirs.13.03" sheetId="10" r:id="rId2"/>
    <sheet name="Utilitaires" sheetId="13" r:id="rId3"/>
    <sheet name="Epurer un texte 2023" sheetId="12" r:id="rId4"/>
    <sheet name="Comprendre pour Transmettre" sheetId="41" r:id="rId5"/>
    <sheet name="Feuil1" sheetId="40" r:id="rId6"/>
    <sheet name="Patisserie" sheetId="23" r:id="rId7"/>
    <sheet name="NC.04 incident à réception" sheetId="14" r:id="rId8"/>
    <sheet name="MS Desserts manipulés 3" sheetId="15" r:id="rId9"/>
    <sheet name="Safe Ragout Boeuf" sheetId="17" r:id="rId10"/>
    <sheet name="Classement par N° de lots" sheetId="39" r:id="rId11"/>
    <sheet name="1.Comment.Elaborer.un.Menu" sheetId="25" r:id="rId12"/>
    <sheet name="2.Plan.Alimentaire.Midi.Soir" sheetId="24" r:id="rId13"/>
    <sheet name="Grille de menus" sheetId="28" r:id="rId14"/>
    <sheet name="3.Quelques.Denrées" sheetId="26" r:id="rId15"/>
    <sheet name="Cahier de commandes" sheetId="20" r:id="rId16"/>
    <sheet name="Mode d'emploi" sheetId="19" r:id="rId17"/>
    <sheet name="Amélioration.recettes" sheetId="21" r:id="rId18"/>
    <sheet name="Notation.des.plats" sheetId="22" r:id="rId19"/>
    <sheet name="etiq dossiers suspendus" sheetId="18" r:id="rId20"/>
    <sheet name="diagrammes" sheetId="30" r:id="rId21"/>
    <sheet name="Diagramme.Production.Type" sheetId="27" r:id="rId22"/>
    <sheet name="plan nettoyage" sheetId="33" r:id="rId23"/>
    <sheet name="Auto-controle N° 2" sheetId="36" r:id="rId24"/>
    <sheet name="Méthodes modele B" sheetId="34" r:id="rId25"/>
    <sheet name="exemple de rapport" sheetId="32" r:id="rId26"/>
    <sheet name="Critères charcuterie" sheetId="37" r:id="rId27"/>
    <sheet name="aide.evaluation" sheetId="35" r:id="rId28"/>
  </sheets>
  <externalReferences>
    <externalReference r:id="rId29"/>
    <externalReference r:id="rId30"/>
    <externalReference r:id="rId31"/>
  </externalReferences>
  <definedNames>
    <definedName name="_xlnm._FilterDatabase" localSheetId="0" hidden="1">Nota!#REF!</definedName>
    <definedName name="_xlnm._FilterDatabase" localSheetId="22" hidden="1">'plan nettoyage'!#REF!</definedName>
    <definedName name="An" localSheetId="4">#REF!</definedName>
    <definedName name="An" localSheetId="3">#REF!</definedName>
    <definedName name="An" localSheetId="1">#REF!</definedName>
    <definedName name="An" localSheetId="2">#REF!</definedName>
    <definedName name="An">#REF!</definedName>
    <definedName name="Bananes">[1]!tbl_TypeFruit6[Bananes]</definedName>
    <definedName name="Citrons">[1]!tbl_TypeFruit5[Citrons]</definedName>
    <definedName name="Dateedit" localSheetId="4">#REF!</definedName>
    <definedName name="Dateedit" localSheetId="3">#REF!</definedName>
    <definedName name="Dateedit" localSheetId="1">#REF!</definedName>
    <definedName name="Dateedit" localSheetId="2">#REF!</definedName>
    <definedName name="Dateedit">#REF!</definedName>
    <definedName name="Férié" localSheetId="4">#REF!</definedName>
    <definedName name="Férié" localSheetId="3">#REF!</definedName>
    <definedName name="Férié" localSheetId="1">#REF!</definedName>
    <definedName name="Férié" localSheetId="2">#REF!</definedName>
    <definedName name="Férié">#REF!</definedName>
    <definedName name="Frais_de_port">1.25</definedName>
    <definedName name="grp_AccoladeVisite">"shp_BraceBottom,txt_WalkMeBrace,shp_BraceLeft"</definedName>
    <definedName name="grp_FlèchesVisite">"shp_ArrowCurved,txt_WalkMeArrows,shp_ArrowStraight"</definedName>
    <definedName name="_xlnm.Print_Titles" localSheetId="13">'Grille de menus'!$1:$7</definedName>
    <definedName name="JoursSemaine">'[2]Jour de semaine'!$C$15:$D$21</definedName>
    <definedName name="lst_TypeFruit">[1]!tbl_TypeFruit[Pommes]</definedName>
    <definedName name="Oranges">[1]!tbl_TypeFruit4[Oranges]</definedName>
    <definedName name="Pâques" localSheetId="4">#REF!</definedName>
    <definedName name="Pâques" localSheetId="3">#REF!</definedName>
    <definedName name="Pâques" localSheetId="1">#REF!</definedName>
    <definedName name="Pâques" localSheetId="2">#REF!</definedName>
    <definedName name="Pâques">#REF!</definedName>
    <definedName name="Pommes">[1]!tbl_TypeFruit[Pommes]</definedName>
    <definedName name="TaxeVente">0.0825</definedName>
    <definedName name="X_Werte">OFFSET('[3]Suivi d''activité'!$C$7,1,0,COUNTA('[3]Suivi d''activité'!$C$8:$C$20),1)</definedName>
    <definedName name="Y1_Werte">OFFSET('[3]Suivi d''activité'!$D$7,1,0,COUNT('[3]Suivi d''activité'!$D$8:$D$20),1)</definedName>
    <definedName name="Y2_Werte">OFFSET('[3]Suivi d''activité'!$E$7,1,0,COUNT('[3]Suivi d''activité'!$E$8:$E$20),1)</definedName>
    <definedName name="_xlnm.Print_Area" localSheetId="27">aide.evaluation!$A$1:$O$124</definedName>
    <definedName name="_xlnm.Print_Area" localSheetId="15">'Cahier de commandes'!$A$1:$R$74</definedName>
    <definedName name="_xlnm.Print_Area" localSheetId="4">'Comprendre pour Transmettre'!#REF!</definedName>
    <definedName name="_xlnm.Print_Area" localSheetId="21">'Diagramme.Production.Type'!$A$8:$AV$178</definedName>
    <definedName name="_xlnm.Print_Area" localSheetId="19">'etiq dossiers suspendus'!$A$1:$F$81</definedName>
    <definedName name="_xlnm.Print_Area" localSheetId="13">'Grille de menus'!$A$1:$BG$242</definedName>
    <definedName name="_xlnm.Print_Area" localSheetId="24">'Méthodes modele B'!$A$1:$O$629</definedName>
    <definedName name="_xlnm.Print_Area" localSheetId="16">'Mode d''emploi'!$A$1:$P$82</definedName>
    <definedName name="_xlnm.Print_Area" localSheetId="7">'NC.04 incident à réception'!$A$1:$O$55</definedName>
    <definedName name="_xlnm.Print_Area" localSheetId="22">'plan nettoyage'!$A$1:$O$28</definedName>
    <definedName name="_xlnm.Print_Area" localSheetId="9">'Safe Ragout Boeuf'!$A$1:$L$22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95" i="40" l="1"/>
  <c r="G93" i="40"/>
  <c r="G92" i="40"/>
  <c r="G91" i="40"/>
  <c r="G90" i="40"/>
  <c r="G89" i="40"/>
  <c r="G88" i="40"/>
  <c r="G87" i="40"/>
  <c r="G86" i="40"/>
  <c r="G85" i="40"/>
  <c r="G84" i="40"/>
  <c r="G83" i="40"/>
  <c r="G82" i="40"/>
  <c r="G81" i="40"/>
  <c r="G80" i="40"/>
  <c r="G79" i="40"/>
  <c r="G78" i="40"/>
  <c r="G77" i="40"/>
  <c r="G76" i="40"/>
  <c r="G75" i="40"/>
  <c r="G74" i="40"/>
  <c r="G73" i="40"/>
  <c r="G72" i="40"/>
  <c r="G71" i="40"/>
  <c r="G70" i="40"/>
  <c r="G69" i="40"/>
  <c r="G68" i="40"/>
  <c r="G64" i="40"/>
  <c r="G61" i="40"/>
  <c r="G62" i="40" s="1"/>
  <c r="V59" i="40"/>
  <c r="O58" i="40"/>
  <c r="O57" i="40"/>
  <c r="G57" i="40"/>
  <c r="O56" i="40"/>
  <c r="G56" i="40"/>
  <c r="O55" i="40"/>
  <c r="G55" i="40"/>
  <c r="O54" i="40"/>
  <c r="O53" i="40"/>
  <c r="G51" i="40"/>
  <c r="G50" i="40"/>
  <c r="O49" i="40"/>
  <c r="G49" i="40"/>
  <c r="G52" i="40" s="1"/>
  <c r="O47" i="40"/>
  <c r="G47" i="40"/>
  <c r="O46" i="40"/>
  <c r="G43" i="40"/>
  <c r="V38" i="40"/>
  <c r="I35" i="40"/>
  <c r="T33" i="40"/>
  <c r="K31" i="40"/>
  <c r="P26" i="40"/>
  <c r="O26" i="40"/>
  <c r="M26" i="40"/>
  <c r="N26" i="40" s="1"/>
  <c r="I26" i="40"/>
  <c r="P25" i="40"/>
  <c r="O25" i="40"/>
  <c r="M25" i="40"/>
  <c r="N25" i="40" s="1"/>
  <c r="I25" i="40"/>
  <c r="P24" i="40"/>
  <c r="O24" i="40"/>
  <c r="M24" i="40"/>
  <c r="N24" i="40" s="1"/>
  <c r="I24" i="40"/>
  <c r="P23" i="40"/>
  <c r="O23" i="40"/>
  <c r="M23" i="40"/>
  <c r="N23" i="40" s="1"/>
  <c r="I23" i="40"/>
  <c r="P22" i="40"/>
  <c r="O22" i="40"/>
  <c r="M22" i="40"/>
  <c r="N22" i="40" s="1"/>
  <c r="I22" i="40"/>
  <c r="P21" i="40"/>
  <c r="M21" i="40"/>
  <c r="N21" i="40" s="1"/>
  <c r="I21" i="40"/>
  <c r="P20" i="40"/>
  <c r="M20" i="40"/>
  <c r="N20" i="40" s="1"/>
  <c r="I20" i="40"/>
  <c r="P19" i="40"/>
  <c r="M19" i="40"/>
  <c r="N19" i="40" s="1"/>
  <c r="I19" i="40"/>
  <c r="M17" i="40"/>
  <c r="N17" i="40" s="1"/>
  <c r="T16" i="40"/>
  <c r="S16" i="40"/>
  <c r="R16" i="40"/>
  <c r="Q16" i="40"/>
  <c r="P16" i="40"/>
  <c r="O16" i="40"/>
  <c r="T14" i="40"/>
  <c r="S14" i="40"/>
  <c r="R14" i="40"/>
  <c r="Q14" i="40"/>
  <c r="P14" i="40"/>
  <c r="O14" i="40"/>
  <c r="U12" i="40"/>
  <c r="V9" i="40"/>
  <c r="V8" i="40"/>
  <c r="P5" i="40"/>
  <c r="U14" i="40" l="1"/>
  <c r="Q22" i="40" s="1"/>
  <c r="L27" i="40"/>
  <c r="G16" i="40" s="1"/>
  <c r="R19" i="40"/>
  <c r="R25" i="40"/>
  <c r="Q23" i="40"/>
  <c r="R26" i="40"/>
  <c r="R21" i="40"/>
  <c r="G63" i="40"/>
  <c r="G65" i="40"/>
  <c r="G66" i="40" s="1"/>
  <c r="G53" i="40"/>
  <c r="G54" i="40" s="1"/>
  <c r="G44" i="40"/>
  <c r="O19" i="40" l="1"/>
  <c r="Q25" i="40"/>
  <c r="Q17" i="40"/>
  <c r="Q26" i="40"/>
  <c r="Q19" i="40"/>
  <c r="T19" i="40" s="1"/>
  <c r="O21" i="40"/>
  <c r="O20" i="40"/>
  <c r="Q21" i="40"/>
  <c r="V21" i="40" s="1"/>
  <c r="Q20" i="40"/>
  <c r="V20" i="40" s="1"/>
  <c r="Q24" i="40"/>
  <c r="T24" i="40" s="1"/>
  <c r="G67" i="40"/>
  <c r="V19" i="40"/>
  <c r="Q27" i="40"/>
  <c r="G45" i="40"/>
  <c r="G46" i="40" s="1"/>
  <c r="V23" i="40"/>
  <c r="T23" i="40"/>
  <c r="R23" i="40"/>
  <c r="V25" i="40"/>
  <c r="T25" i="40"/>
  <c r="T26" i="40"/>
  <c r="V26" i="40"/>
  <c r="O48" i="40"/>
  <c r="T22" i="40"/>
  <c r="V22" i="40"/>
  <c r="R20" i="40"/>
  <c r="R24" i="40"/>
  <c r="R22" i="40"/>
  <c r="T20" i="40" l="1"/>
  <c r="V24" i="40"/>
  <c r="V18" i="40" s="1"/>
  <c r="U15" i="40" s="1"/>
  <c r="O43" i="40"/>
  <c r="O44" i="40" s="1"/>
  <c r="O45" i="40" s="1"/>
  <c r="T21" i="40"/>
  <c r="T27" i="40" s="1"/>
  <c r="T18" i="40" s="1"/>
  <c r="R27" i="40"/>
  <c r="O50" i="40"/>
  <c r="O51" i="40" s="1"/>
  <c r="O52" i="40" s="1"/>
  <c r="V28" i="40"/>
  <c r="V29" i="40" l="1"/>
  <c r="V30" i="40"/>
  <c r="T15" i="40"/>
  <c r="S15" i="40"/>
  <c r="R15" i="40"/>
  <c r="Q15" i="40"/>
  <c r="R18" i="40"/>
  <c r="P15" i="40"/>
  <c r="O15" i="40"/>
  <c r="H559" i="39" l="1"/>
  <c r="H558" i="39"/>
  <c r="H557" i="39"/>
  <c r="H556" i="39"/>
  <c r="H555" i="39"/>
  <c r="H554" i="39"/>
  <c r="H553" i="39"/>
  <c r="H552" i="39"/>
  <c r="H551" i="39"/>
  <c r="H550" i="39"/>
  <c r="H549" i="39"/>
  <c r="H548" i="39"/>
  <c r="H547" i="39"/>
  <c r="H546" i="39"/>
  <c r="H545" i="39"/>
  <c r="H544" i="39"/>
  <c r="H543" i="39"/>
  <c r="H542" i="39"/>
  <c r="H541" i="39"/>
  <c r="H540" i="39"/>
  <c r="H539" i="39"/>
  <c r="H538" i="39"/>
  <c r="H537" i="39"/>
  <c r="H536" i="39"/>
  <c r="H535" i="39"/>
  <c r="H534" i="39"/>
  <c r="H533" i="39"/>
  <c r="H532" i="39"/>
  <c r="H531" i="39"/>
  <c r="H530" i="39"/>
  <c r="H529" i="39"/>
  <c r="H528" i="39"/>
  <c r="H527" i="39"/>
  <c r="H526" i="39"/>
  <c r="H525" i="39"/>
  <c r="H524" i="39"/>
  <c r="H523" i="39"/>
  <c r="H522" i="39"/>
  <c r="H521" i="39"/>
  <c r="H520" i="39"/>
  <c r="H519" i="39"/>
  <c r="H518" i="39"/>
  <c r="H517" i="39"/>
  <c r="H516" i="39"/>
  <c r="H515" i="39"/>
  <c r="H514" i="39"/>
  <c r="H513" i="39"/>
  <c r="H512" i="39"/>
  <c r="H511" i="39"/>
  <c r="H510" i="39"/>
  <c r="H509" i="39"/>
  <c r="H508" i="39"/>
  <c r="H507" i="39"/>
  <c r="H506" i="39"/>
  <c r="H505" i="39"/>
  <c r="H504" i="39"/>
  <c r="H503" i="39"/>
  <c r="H502" i="39"/>
  <c r="H501" i="39"/>
  <c r="H500" i="39"/>
  <c r="H499" i="39"/>
  <c r="H498" i="39"/>
  <c r="H497" i="39"/>
  <c r="H496" i="39"/>
  <c r="H495" i="39"/>
  <c r="H494" i="39"/>
  <c r="H493" i="39"/>
  <c r="H492" i="39"/>
  <c r="H491" i="39"/>
  <c r="H490" i="39"/>
  <c r="H489" i="39"/>
  <c r="H488" i="39"/>
  <c r="H487" i="39"/>
  <c r="H486" i="39"/>
  <c r="H485" i="39"/>
  <c r="H484" i="39"/>
  <c r="H483" i="39"/>
  <c r="H482" i="39"/>
  <c r="H481" i="39"/>
  <c r="H480" i="39"/>
  <c r="H479" i="39"/>
  <c r="H478" i="39"/>
  <c r="H477" i="39"/>
  <c r="H476" i="39"/>
  <c r="H475" i="39"/>
  <c r="H474" i="39"/>
  <c r="H473" i="39"/>
  <c r="H472" i="39"/>
  <c r="H471" i="39"/>
  <c r="H470" i="39"/>
  <c r="H469" i="39"/>
  <c r="H468" i="39"/>
  <c r="H467" i="39"/>
  <c r="H466" i="39"/>
  <c r="H465" i="39"/>
  <c r="H464" i="39"/>
  <c r="H463" i="39"/>
  <c r="H462" i="39"/>
  <c r="H461" i="39"/>
  <c r="H460" i="39"/>
  <c r="H459" i="39"/>
  <c r="H458" i="39"/>
  <c r="H457" i="39"/>
  <c r="H456" i="39"/>
  <c r="H455" i="39"/>
  <c r="H454" i="39"/>
  <c r="H453" i="39"/>
  <c r="H452" i="39"/>
  <c r="H451" i="39"/>
  <c r="H450" i="39"/>
  <c r="H449" i="39"/>
  <c r="H448" i="39"/>
  <c r="H447" i="39"/>
  <c r="H446" i="39"/>
  <c r="H445" i="39"/>
  <c r="H444" i="39"/>
  <c r="H443" i="39"/>
  <c r="H442" i="39"/>
  <c r="H441" i="39"/>
  <c r="H440" i="39"/>
  <c r="H439" i="39"/>
  <c r="H438" i="39"/>
  <c r="H437" i="39"/>
  <c r="H436" i="39"/>
  <c r="H435" i="39"/>
  <c r="H434" i="39"/>
  <c r="H433" i="39"/>
  <c r="H432" i="39"/>
  <c r="H431" i="39"/>
  <c r="H430" i="39"/>
  <c r="H429" i="39"/>
  <c r="H428" i="39"/>
  <c r="H427" i="39"/>
  <c r="H426" i="39"/>
  <c r="H425" i="39"/>
  <c r="H424" i="39"/>
  <c r="H423" i="39"/>
  <c r="H422" i="39"/>
  <c r="H421" i="39"/>
  <c r="H420" i="39"/>
  <c r="H419" i="39"/>
  <c r="H418" i="39"/>
  <c r="H417" i="39"/>
  <c r="H416" i="39"/>
  <c r="H415" i="39"/>
  <c r="H414" i="39"/>
  <c r="H413" i="39"/>
  <c r="H412" i="39"/>
  <c r="H411" i="39"/>
  <c r="H410" i="39"/>
  <c r="H409" i="39"/>
  <c r="H408" i="39"/>
  <c r="H407" i="39"/>
  <c r="H406" i="39"/>
  <c r="H405" i="39"/>
  <c r="H404" i="39"/>
  <c r="H403" i="39"/>
  <c r="H402" i="39"/>
  <c r="H401" i="39"/>
  <c r="H400" i="39"/>
  <c r="H399" i="39"/>
  <c r="H398" i="39"/>
  <c r="H397" i="39"/>
  <c r="H396" i="39"/>
  <c r="H395" i="39"/>
  <c r="H394" i="39"/>
  <c r="H393" i="39"/>
  <c r="H392" i="39"/>
  <c r="H391" i="39"/>
  <c r="H390" i="39"/>
  <c r="H389" i="39"/>
  <c r="H388" i="39"/>
  <c r="H387" i="39"/>
  <c r="H386" i="39"/>
  <c r="H385" i="39"/>
  <c r="H384" i="39"/>
  <c r="H383" i="39"/>
  <c r="H382" i="39"/>
  <c r="H381" i="39"/>
  <c r="H380" i="39"/>
  <c r="H379" i="39"/>
  <c r="H378" i="39"/>
  <c r="H377" i="39"/>
  <c r="H376" i="39"/>
  <c r="H375" i="39"/>
  <c r="H374" i="39"/>
  <c r="H373" i="39"/>
  <c r="H372" i="39"/>
  <c r="H371" i="39"/>
  <c r="H370" i="39"/>
  <c r="H369" i="39"/>
  <c r="H368" i="39"/>
  <c r="H367" i="39"/>
  <c r="H366" i="39"/>
  <c r="H365" i="39"/>
  <c r="H364" i="39"/>
  <c r="H363" i="39"/>
  <c r="H362" i="39"/>
  <c r="H361" i="39"/>
  <c r="H360" i="39"/>
  <c r="H359" i="39"/>
  <c r="H358" i="39"/>
  <c r="H357" i="39"/>
  <c r="H356" i="39"/>
  <c r="H355" i="39"/>
  <c r="H354" i="39"/>
  <c r="H353" i="39"/>
  <c r="H352" i="39"/>
  <c r="H351" i="39"/>
  <c r="H350" i="39"/>
  <c r="H349" i="39"/>
  <c r="H348" i="39"/>
  <c r="H347" i="39"/>
  <c r="H346" i="39"/>
  <c r="H345" i="39"/>
  <c r="H344" i="39"/>
  <c r="H343" i="39"/>
  <c r="H342" i="39"/>
  <c r="H341" i="39"/>
  <c r="H340" i="39"/>
  <c r="H339" i="39"/>
  <c r="H338" i="39"/>
  <c r="H337" i="39"/>
  <c r="H336" i="39"/>
  <c r="H335" i="39"/>
  <c r="H334" i="39"/>
  <c r="H333" i="39"/>
  <c r="H332" i="39"/>
  <c r="H331" i="39"/>
  <c r="H330" i="39"/>
  <c r="H329" i="39"/>
  <c r="H328" i="39"/>
  <c r="H327" i="39"/>
  <c r="H326" i="39"/>
  <c r="H325" i="39"/>
  <c r="H324" i="39"/>
  <c r="H323" i="39"/>
  <c r="H322" i="39"/>
  <c r="H321" i="39"/>
  <c r="H320" i="39"/>
  <c r="H319" i="39"/>
  <c r="H318" i="39"/>
  <c r="H317" i="39"/>
  <c r="H316" i="39"/>
  <c r="H315" i="39"/>
  <c r="H314" i="39"/>
  <c r="H313" i="39"/>
  <c r="H312" i="39"/>
  <c r="H311" i="39"/>
  <c r="H310" i="39"/>
  <c r="H309" i="39"/>
  <c r="H308" i="39"/>
  <c r="H307" i="39"/>
  <c r="H306" i="39"/>
  <c r="H305" i="39"/>
  <c r="H304" i="39"/>
  <c r="H303" i="39"/>
  <c r="H302" i="39"/>
  <c r="H301" i="39"/>
  <c r="H300" i="39"/>
  <c r="H299" i="39"/>
  <c r="H298" i="39"/>
  <c r="H297" i="39"/>
  <c r="H296" i="39"/>
  <c r="H295" i="39"/>
  <c r="H294" i="39"/>
  <c r="H293" i="39"/>
  <c r="H292" i="39"/>
  <c r="H291" i="39"/>
  <c r="H290" i="39"/>
  <c r="H289" i="39"/>
  <c r="H288" i="39"/>
  <c r="H287" i="39"/>
  <c r="H286" i="39"/>
  <c r="H285" i="39"/>
  <c r="H284" i="39"/>
  <c r="H283" i="39"/>
  <c r="H282" i="39"/>
  <c r="H281" i="39"/>
  <c r="H280" i="39"/>
  <c r="H279" i="39"/>
  <c r="H278" i="39"/>
  <c r="H277" i="39"/>
  <c r="H276" i="39"/>
  <c r="H275" i="39"/>
  <c r="H274" i="39"/>
  <c r="H273" i="39"/>
  <c r="H272" i="39"/>
  <c r="H271" i="39"/>
  <c r="H270" i="39"/>
  <c r="H269" i="39"/>
  <c r="H268" i="39"/>
  <c r="H267" i="39"/>
  <c r="H266" i="39"/>
  <c r="H265" i="39"/>
  <c r="H264" i="39"/>
  <c r="H263" i="39"/>
  <c r="H262" i="39"/>
  <c r="H261" i="39"/>
  <c r="H260" i="39"/>
  <c r="H259" i="39"/>
  <c r="H258" i="39"/>
  <c r="H257" i="39"/>
  <c r="H256" i="39"/>
  <c r="H255" i="39"/>
  <c r="H254" i="39"/>
  <c r="H253" i="39"/>
  <c r="H252" i="39"/>
  <c r="H251" i="39"/>
  <c r="H250" i="39"/>
  <c r="H249" i="39"/>
  <c r="H248" i="39"/>
  <c r="H247" i="39"/>
  <c r="H246" i="39"/>
  <c r="H245" i="39"/>
  <c r="H244" i="39"/>
  <c r="H243" i="39"/>
  <c r="H242" i="39"/>
  <c r="H241" i="39"/>
  <c r="H240" i="39"/>
  <c r="H239" i="39"/>
  <c r="H238" i="39"/>
  <c r="H237" i="39"/>
  <c r="H236" i="39"/>
  <c r="H235" i="39"/>
  <c r="H234" i="39"/>
  <c r="H233" i="39"/>
  <c r="H232" i="39"/>
  <c r="H231" i="39"/>
  <c r="H230" i="39"/>
  <c r="H229" i="39"/>
  <c r="H228" i="39"/>
  <c r="H227" i="39"/>
  <c r="H226" i="39"/>
  <c r="H225" i="39"/>
  <c r="H224" i="39"/>
  <c r="H223" i="39"/>
  <c r="H222" i="39"/>
  <c r="H221" i="39"/>
  <c r="H220" i="39"/>
  <c r="H219" i="39"/>
  <c r="H218" i="39"/>
  <c r="H217" i="39"/>
  <c r="H216" i="39"/>
  <c r="H215" i="39"/>
  <c r="H214" i="39"/>
  <c r="H213" i="39"/>
  <c r="H212" i="39"/>
  <c r="H211" i="39"/>
  <c r="H210" i="39"/>
  <c r="H209" i="39"/>
  <c r="H208" i="39"/>
  <c r="H207" i="39"/>
  <c r="H206" i="39"/>
  <c r="H205" i="39"/>
  <c r="H204" i="39"/>
  <c r="H203" i="39"/>
  <c r="H202" i="39"/>
  <c r="H201" i="39"/>
  <c r="H200" i="39"/>
  <c r="H199" i="39"/>
  <c r="H198" i="39"/>
  <c r="H197" i="39"/>
  <c r="H196" i="39"/>
  <c r="H195" i="39"/>
  <c r="H194" i="39"/>
  <c r="H193" i="39"/>
  <c r="H192" i="39"/>
  <c r="H191" i="39"/>
  <c r="H190" i="39"/>
  <c r="H189" i="39"/>
  <c r="H188" i="39"/>
  <c r="H187" i="39"/>
  <c r="H186" i="39"/>
  <c r="H185" i="39"/>
  <c r="H183" i="39"/>
  <c r="H182" i="39"/>
  <c r="H181" i="39"/>
  <c r="H180" i="39"/>
  <c r="H179" i="39"/>
  <c r="H178" i="39"/>
  <c r="H177" i="39"/>
  <c r="H176" i="39"/>
  <c r="H175" i="39"/>
  <c r="H174" i="39"/>
  <c r="H173" i="39"/>
  <c r="H172" i="39"/>
  <c r="H171" i="39"/>
  <c r="H170" i="39"/>
  <c r="H169" i="39"/>
  <c r="H168" i="39"/>
  <c r="H167" i="39"/>
  <c r="H166" i="39"/>
  <c r="H165" i="39"/>
  <c r="H164" i="39"/>
  <c r="H163" i="39"/>
  <c r="H162" i="39"/>
  <c r="H161" i="39"/>
  <c r="H160" i="39"/>
  <c r="H159" i="39"/>
  <c r="H158" i="39"/>
  <c r="H157" i="39"/>
  <c r="H156" i="39"/>
  <c r="H155" i="39"/>
  <c r="H154" i="39"/>
  <c r="H153" i="39"/>
  <c r="H152" i="39"/>
  <c r="H151" i="39"/>
  <c r="H150" i="39"/>
  <c r="H149" i="39"/>
  <c r="H148" i="39"/>
  <c r="H147" i="39"/>
  <c r="H146" i="39"/>
  <c r="H145" i="39"/>
  <c r="H144" i="39"/>
  <c r="H142" i="39"/>
  <c r="H141" i="39"/>
  <c r="H140" i="39"/>
  <c r="H139" i="39"/>
  <c r="H138" i="39"/>
  <c r="H137" i="39"/>
  <c r="H136" i="39"/>
  <c r="H135" i="39"/>
  <c r="H134" i="39"/>
  <c r="H133" i="39"/>
  <c r="H132" i="39"/>
  <c r="H131" i="39"/>
  <c r="H130" i="39"/>
  <c r="H129" i="39"/>
  <c r="H128" i="39"/>
  <c r="H127" i="39"/>
  <c r="H126" i="39"/>
  <c r="H125" i="39"/>
  <c r="H124" i="39"/>
  <c r="H123" i="39"/>
  <c r="H122" i="39"/>
  <c r="H121" i="39"/>
  <c r="H120" i="39"/>
  <c r="H119" i="39"/>
  <c r="H118" i="39"/>
  <c r="H117" i="39"/>
  <c r="H116" i="39"/>
  <c r="H114" i="39"/>
  <c r="H113" i="39"/>
  <c r="H112" i="39"/>
  <c r="H111" i="39"/>
  <c r="H110" i="39"/>
  <c r="H109" i="39"/>
  <c r="H108" i="39"/>
  <c r="H107" i="39"/>
  <c r="H106" i="39"/>
  <c r="H105" i="39"/>
  <c r="H104" i="39"/>
  <c r="H103" i="39"/>
  <c r="H102" i="39"/>
  <c r="H101" i="39"/>
  <c r="H100" i="39"/>
  <c r="H99" i="39"/>
  <c r="H98" i="39"/>
  <c r="H97" i="39"/>
  <c r="H96" i="39"/>
  <c r="H95" i="39"/>
  <c r="H94" i="39"/>
  <c r="H92" i="39"/>
  <c r="H91" i="39"/>
  <c r="H90" i="39"/>
  <c r="H89" i="39"/>
  <c r="H88" i="39"/>
  <c r="H87" i="39"/>
  <c r="H86" i="39"/>
  <c r="H85" i="39"/>
  <c r="H84" i="39"/>
  <c r="H83" i="39"/>
  <c r="H81" i="39"/>
  <c r="H80" i="39"/>
  <c r="H79" i="39"/>
  <c r="H78" i="39"/>
  <c r="H77" i="39"/>
  <c r="H76" i="39"/>
  <c r="H75" i="39"/>
  <c r="H74" i="39"/>
  <c r="H73" i="39"/>
  <c r="H72" i="39"/>
  <c r="H71" i="39"/>
  <c r="H70" i="39"/>
  <c r="H69" i="39"/>
  <c r="H68" i="39"/>
  <c r="H67" i="39"/>
  <c r="H66" i="39"/>
  <c r="H65" i="39"/>
  <c r="H64" i="39"/>
  <c r="H63" i="39"/>
  <c r="H62" i="39"/>
  <c r="H61" i="39"/>
  <c r="H60" i="39"/>
  <c r="H59" i="39"/>
  <c r="H58" i="39"/>
  <c r="H57" i="39"/>
  <c r="H56" i="39"/>
  <c r="H55" i="39"/>
  <c r="H54" i="39"/>
  <c r="H53" i="39"/>
  <c r="H52" i="39"/>
  <c r="H51" i="39"/>
  <c r="H50" i="39"/>
  <c r="H49" i="39"/>
  <c r="H48" i="39"/>
  <c r="H47" i="39"/>
  <c r="H45" i="39"/>
  <c r="H44" i="39"/>
  <c r="H43" i="39"/>
  <c r="H42" i="39"/>
  <c r="H41" i="39"/>
  <c r="H40" i="39"/>
  <c r="H39" i="39"/>
  <c r="H38" i="39"/>
  <c r="H37" i="39"/>
  <c r="H36" i="39"/>
  <c r="H35" i="39"/>
  <c r="H34" i="39"/>
  <c r="H33" i="39"/>
  <c r="H32" i="39"/>
  <c r="H31" i="39"/>
  <c r="H30" i="39"/>
  <c r="H29" i="39"/>
  <c r="H28" i="39"/>
  <c r="H27" i="39"/>
  <c r="H26" i="39"/>
  <c r="H25" i="39"/>
  <c r="H24" i="39"/>
  <c r="H23" i="39"/>
  <c r="H22" i="39"/>
  <c r="H21" i="39"/>
  <c r="H20" i="39"/>
  <c r="H19" i="39"/>
  <c r="H18" i="39"/>
  <c r="H17" i="39"/>
  <c r="A560" i="39"/>
  <c r="N559" i="39"/>
  <c r="B559" i="39"/>
  <c r="A559" i="39"/>
  <c r="N558" i="39"/>
  <c r="B558" i="39"/>
  <c r="A558" i="39"/>
  <c r="N557" i="39"/>
  <c r="B557" i="39"/>
  <c r="A557" i="39"/>
  <c r="N556" i="39"/>
  <c r="B556" i="39"/>
  <c r="A556" i="39"/>
  <c r="N555" i="39"/>
  <c r="B555" i="39"/>
  <c r="A555" i="39"/>
  <c r="N554" i="39"/>
  <c r="B554" i="39"/>
  <c r="A554" i="39"/>
  <c r="N553" i="39"/>
  <c r="B553" i="39"/>
  <c r="A553" i="39"/>
  <c r="N552" i="39"/>
  <c r="B552" i="39"/>
  <c r="A552" i="39"/>
  <c r="N551" i="39"/>
  <c r="B551" i="39"/>
  <c r="A551" i="39"/>
  <c r="N550" i="39"/>
  <c r="B550" i="39"/>
  <c r="A550" i="39"/>
  <c r="N549" i="39"/>
  <c r="B549" i="39"/>
  <c r="A549" i="39"/>
  <c r="N548" i="39"/>
  <c r="B548" i="39"/>
  <c r="A548" i="39"/>
  <c r="N547" i="39"/>
  <c r="B547" i="39"/>
  <c r="A547" i="39"/>
  <c r="N546" i="39"/>
  <c r="B546" i="39"/>
  <c r="A546" i="39"/>
  <c r="N545" i="39"/>
  <c r="B545" i="39"/>
  <c r="A545" i="39"/>
  <c r="N544" i="39"/>
  <c r="B544" i="39"/>
  <c r="A544" i="39"/>
  <c r="N543" i="39"/>
  <c r="B543" i="39"/>
  <c r="A543" i="39"/>
  <c r="N542" i="39"/>
  <c r="B542" i="39"/>
  <c r="A542" i="39"/>
  <c r="N541" i="39"/>
  <c r="B541" i="39"/>
  <c r="A541" i="39"/>
  <c r="N540" i="39"/>
  <c r="B540" i="39"/>
  <c r="A540" i="39"/>
  <c r="N539" i="39"/>
  <c r="B539" i="39"/>
  <c r="A539" i="39"/>
  <c r="N538" i="39"/>
  <c r="B538" i="39"/>
  <c r="A538" i="39"/>
  <c r="N537" i="39"/>
  <c r="B537" i="39"/>
  <c r="A537" i="39"/>
  <c r="N536" i="39"/>
  <c r="B536" i="39"/>
  <c r="A536" i="39"/>
  <c r="N535" i="39"/>
  <c r="B535" i="39"/>
  <c r="A535" i="39"/>
  <c r="N534" i="39"/>
  <c r="B534" i="39"/>
  <c r="A534" i="39"/>
  <c r="N533" i="39"/>
  <c r="B533" i="39"/>
  <c r="A533" i="39"/>
  <c r="N532" i="39"/>
  <c r="B532" i="39"/>
  <c r="A532" i="39"/>
  <c r="N531" i="39"/>
  <c r="B531" i="39"/>
  <c r="A531" i="39"/>
  <c r="N530" i="39"/>
  <c r="B530" i="39"/>
  <c r="A530" i="39"/>
  <c r="N529" i="39"/>
  <c r="B529" i="39"/>
  <c r="A529" i="39"/>
  <c r="N528" i="39"/>
  <c r="B528" i="39"/>
  <c r="A528" i="39"/>
  <c r="N527" i="39"/>
  <c r="B527" i="39"/>
  <c r="A527" i="39"/>
  <c r="N526" i="39"/>
  <c r="B526" i="39"/>
  <c r="A526" i="39"/>
  <c r="N525" i="39"/>
  <c r="B525" i="39"/>
  <c r="A525" i="39"/>
  <c r="N524" i="39"/>
  <c r="B524" i="39"/>
  <c r="A524" i="39"/>
  <c r="N523" i="39"/>
  <c r="B523" i="39"/>
  <c r="A523" i="39"/>
  <c r="N522" i="39"/>
  <c r="B522" i="39"/>
  <c r="A522" i="39"/>
  <c r="N521" i="39"/>
  <c r="B521" i="39"/>
  <c r="A521" i="39"/>
  <c r="N520" i="39"/>
  <c r="B520" i="39"/>
  <c r="A520" i="39"/>
  <c r="N519" i="39"/>
  <c r="B519" i="39"/>
  <c r="A519" i="39"/>
  <c r="N518" i="39"/>
  <c r="B518" i="39"/>
  <c r="A518" i="39"/>
  <c r="N517" i="39"/>
  <c r="B517" i="39"/>
  <c r="A517" i="39"/>
  <c r="N516" i="39"/>
  <c r="B516" i="39"/>
  <c r="A516" i="39"/>
  <c r="N515" i="39"/>
  <c r="B515" i="39"/>
  <c r="A515" i="39"/>
  <c r="N514" i="39"/>
  <c r="B514" i="39"/>
  <c r="A514" i="39"/>
  <c r="N513" i="39"/>
  <c r="B513" i="39"/>
  <c r="A513" i="39"/>
  <c r="N512" i="39"/>
  <c r="B512" i="39"/>
  <c r="A512" i="39"/>
  <c r="N511" i="39"/>
  <c r="B511" i="39"/>
  <c r="A511" i="39"/>
  <c r="N510" i="39"/>
  <c r="B510" i="39"/>
  <c r="A510" i="39"/>
  <c r="N509" i="39"/>
  <c r="B509" i="39"/>
  <c r="A509" i="39"/>
  <c r="N508" i="39"/>
  <c r="B508" i="39"/>
  <c r="A508" i="39"/>
  <c r="N507" i="39"/>
  <c r="B507" i="39"/>
  <c r="A507" i="39"/>
  <c r="N506" i="39"/>
  <c r="B506" i="39"/>
  <c r="A506" i="39"/>
  <c r="N505" i="39"/>
  <c r="B505" i="39"/>
  <c r="A505" i="39"/>
  <c r="N504" i="39"/>
  <c r="B504" i="39"/>
  <c r="A504" i="39"/>
  <c r="N503" i="39"/>
  <c r="B503" i="39"/>
  <c r="A503" i="39"/>
  <c r="N502" i="39"/>
  <c r="B502" i="39"/>
  <c r="A502" i="39"/>
  <c r="N501" i="39"/>
  <c r="B501" i="39"/>
  <c r="A501" i="39"/>
  <c r="N500" i="39"/>
  <c r="B500" i="39"/>
  <c r="A500" i="39"/>
  <c r="N499" i="39"/>
  <c r="B499" i="39"/>
  <c r="A499" i="39"/>
  <c r="N498" i="39"/>
  <c r="B498" i="39"/>
  <c r="A498" i="39"/>
  <c r="N497" i="39"/>
  <c r="B497" i="39"/>
  <c r="A497" i="39"/>
  <c r="N496" i="39"/>
  <c r="B496" i="39"/>
  <c r="A496" i="39"/>
  <c r="N495" i="39"/>
  <c r="B495" i="39"/>
  <c r="A495" i="39"/>
  <c r="N494" i="39"/>
  <c r="B494" i="39"/>
  <c r="A494" i="39"/>
  <c r="N493" i="39"/>
  <c r="B493" i="39"/>
  <c r="A493" i="39"/>
  <c r="N492" i="39"/>
  <c r="B492" i="39"/>
  <c r="A492" i="39"/>
  <c r="N491" i="39"/>
  <c r="B491" i="39"/>
  <c r="A491" i="39"/>
  <c r="N490" i="39"/>
  <c r="B490" i="39"/>
  <c r="A490" i="39"/>
  <c r="N489" i="39"/>
  <c r="B489" i="39"/>
  <c r="A489" i="39"/>
  <c r="N488" i="39"/>
  <c r="B488" i="39"/>
  <c r="A488" i="39"/>
  <c r="N487" i="39"/>
  <c r="B487" i="39"/>
  <c r="A487" i="39"/>
  <c r="N486" i="39"/>
  <c r="B486" i="39"/>
  <c r="A486" i="39"/>
  <c r="N485" i="39"/>
  <c r="B485" i="39"/>
  <c r="A485" i="39"/>
  <c r="N484" i="39"/>
  <c r="B484" i="39"/>
  <c r="A484" i="39"/>
  <c r="N483" i="39"/>
  <c r="B483" i="39"/>
  <c r="A483" i="39"/>
  <c r="N482" i="39"/>
  <c r="B482" i="39"/>
  <c r="A482" i="39"/>
  <c r="N481" i="39"/>
  <c r="B481" i="39"/>
  <c r="A481" i="39"/>
  <c r="N480" i="39"/>
  <c r="B480" i="39"/>
  <c r="A480" i="39"/>
  <c r="N479" i="39"/>
  <c r="B479" i="39"/>
  <c r="A479" i="39"/>
  <c r="N478" i="39"/>
  <c r="B478" i="39"/>
  <c r="A478" i="39"/>
  <c r="N477" i="39"/>
  <c r="B477" i="39"/>
  <c r="A477" i="39"/>
  <c r="N476" i="39"/>
  <c r="B476" i="39"/>
  <c r="A476" i="39"/>
  <c r="N475" i="39"/>
  <c r="B475" i="39"/>
  <c r="A475" i="39"/>
  <c r="N474" i="39"/>
  <c r="B474" i="39"/>
  <c r="A474" i="39"/>
  <c r="N473" i="39"/>
  <c r="B473" i="39"/>
  <c r="A473" i="39"/>
  <c r="N472" i="39"/>
  <c r="B472" i="39"/>
  <c r="A472" i="39"/>
  <c r="N471" i="39"/>
  <c r="B471" i="39"/>
  <c r="A471" i="39"/>
  <c r="N470" i="39"/>
  <c r="B470" i="39"/>
  <c r="A470" i="39"/>
  <c r="N469" i="39"/>
  <c r="B469" i="39"/>
  <c r="A469" i="39"/>
  <c r="N468" i="39"/>
  <c r="B468" i="39"/>
  <c r="A468" i="39"/>
  <c r="N467" i="39"/>
  <c r="B467" i="39"/>
  <c r="A467" i="39"/>
  <c r="N466" i="39"/>
  <c r="B466" i="39"/>
  <c r="A466" i="39"/>
  <c r="N465" i="39"/>
  <c r="B465" i="39"/>
  <c r="A465" i="39"/>
  <c r="N464" i="39"/>
  <c r="B464" i="39"/>
  <c r="A464" i="39"/>
  <c r="N463" i="39"/>
  <c r="B463" i="39"/>
  <c r="A463" i="39"/>
  <c r="N462" i="39"/>
  <c r="B462" i="39"/>
  <c r="A462" i="39"/>
  <c r="N461" i="39"/>
  <c r="B461" i="39"/>
  <c r="A461" i="39"/>
  <c r="N460" i="39"/>
  <c r="B460" i="39"/>
  <c r="A460" i="39"/>
  <c r="N459" i="39"/>
  <c r="B459" i="39"/>
  <c r="A459" i="39"/>
  <c r="N458" i="39"/>
  <c r="B458" i="39"/>
  <c r="A458" i="39"/>
  <c r="N457" i="39"/>
  <c r="B457" i="39"/>
  <c r="A457" i="39"/>
  <c r="N456" i="39"/>
  <c r="B456" i="39"/>
  <c r="A456" i="39"/>
  <c r="N455" i="39"/>
  <c r="B455" i="39"/>
  <c r="A455" i="39"/>
  <c r="N454" i="39"/>
  <c r="B454" i="39"/>
  <c r="A454" i="39"/>
  <c r="N453" i="39"/>
  <c r="B453" i="39"/>
  <c r="A453" i="39"/>
  <c r="N452" i="39"/>
  <c r="B452" i="39"/>
  <c r="A452" i="39"/>
  <c r="N451" i="39"/>
  <c r="B451" i="39"/>
  <c r="A451" i="39"/>
  <c r="N450" i="39"/>
  <c r="B450" i="39"/>
  <c r="A450" i="39"/>
  <c r="N449" i="39"/>
  <c r="B449" i="39"/>
  <c r="A449" i="39"/>
  <c r="N448" i="39"/>
  <c r="B448" i="39"/>
  <c r="A448" i="39"/>
  <c r="N447" i="39"/>
  <c r="B447" i="39"/>
  <c r="A447" i="39"/>
  <c r="N446" i="39"/>
  <c r="B446" i="39"/>
  <c r="A446" i="39"/>
  <c r="N445" i="39"/>
  <c r="B445" i="39"/>
  <c r="A445" i="39"/>
  <c r="N444" i="39"/>
  <c r="B444" i="39"/>
  <c r="A444" i="39"/>
  <c r="N443" i="39"/>
  <c r="B443" i="39"/>
  <c r="A443" i="39"/>
  <c r="N442" i="39"/>
  <c r="B442" i="39"/>
  <c r="A442" i="39"/>
  <c r="N441" i="39"/>
  <c r="B441" i="39"/>
  <c r="A441" i="39"/>
  <c r="N440" i="39"/>
  <c r="B440" i="39"/>
  <c r="A440" i="39"/>
  <c r="N439" i="39"/>
  <c r="B439" i="39"/>
  <c r="A439" i="39"/>
  <c r="N438" i="39"/>
  <c r="B438" i="39"/>
  <c r="A438" i="39"/>
  <c r="N437" i="39"/>
  <c r="B437" i="39"/>
  <c r="A437" i="39"/>
  <c r="N436" i="39"/>
  <c r="B436" i="39"/>
  <c r="A436" i="39"/>
  <c r="N435" i="39"/>
  <c r="B435" i="39"/>
  <c r="A435" i="39"/>
  <c r="N434" i="39"/>
  <c r="B434" i="39"/>
  <c r="A434" i="39"/>
  <c r="N433" i="39"/>
  <c r="B433" i="39"/>
  <c r="A433" i="39"/>
  <c r="N432" i="39"/>
  <c r="B432" i="39"/>
  <c r="A432" i="39"/>
  <c r="N431" i="39"/>
  <c r="B431" i="39"/>
  <c r="A431" i="39"/>
  <c r="N430" i="39"/>
  <c r="B430" i="39"/>
  <c r="A430" i="39"/>
  <c r="N429" i="39"/>
  <c r="B429" i="39"/>
  <c r="A429" i="39"/>
  <c r="N428" i="39"/>
  <c r="B428" i="39"/>
  <c r="A428" i="39"/>
  <c r="N427" i="39"/>
  <c r="B427" i="39"/>
  <c r="A427" i="39"/>
  <c r="N426" i="39"/>
  <c r="B426" i="39"/>
  <c r="A426" i="39"/>
  <c r="N425" i="39"/>
  <c r="B425" i="39"/>
  <c r="A425" i="39"/>
  <c r="N424" i="39"/>
  <c r="B424" i="39"/>
  <c r="A424" i="39"/>
  <c r="N423" i="39"/>
  <c r="B423" i="39"/>
  <c r="A423" i="39"/>
  <c r="N422" i="39"/>
  <c r="B422" i="39"/>
  <c r="A422" i="39"/>
  <c r="N421" i="39"/>
  <c r="B421" i="39"/>
  <c r="A421" i="39"/>
  <c r="N420" i="39"/>
  <c r="B420" i="39"/>
  <c r="A420" i="39"/>
  <c r="N419" i="39"/>
  <c r="B419" i="39"/>
  <c r="A419" i="39"/>
  <c r="N418" i="39"/>
  <c r="B418" i="39"/>
  <c r="A418" i="39"/>
  <c r="N417" i="39"/>
  <c r="B417" i="39"/>
  <c r="A417" i="39"/>
  <c r="N416" i="39"/>
  <c r="B416" i="39"/>
  <c r="A416" i="39"/>
  <c r="N415" i="39"/>
  <c r="B415" i="39"/>
  <c r="A415" i="39"/>
  <c r="N414" i="39"/>
  <c r="B414" i="39"/>
  <c r="A414" i="39"/>
  <c r="N413" i="39"/>
  <c r="B413" i="39"/>
  <c r="A413" i="39"/>
  <c r="N412" i="39"/>
  <c r="B412" i="39"/>
  <c r="A412" i="39"/>
  <c r="N411" i="39"/>
  <c r="B411" i="39"/>
  <c r="A411" i="39"/>
  <c r="N410" i="39"/>
  <c r="B410" i="39"/>
  <c r="A410" i="39"/>
  <c r="N409" i="39"/>
  <c r="B409" i="39"/>
  <c r="A409" i="39"/>
  <c r="N408" i="39"/>
  <c r="B408" i="39"/>
  <c r="A408" i="39"/>
  <c r="N407" i="39"/>
  <c r="B407" i="39"/>
  <c r="A407" i="39"/>
  <c r="N406" i="39"/>
  <c r="B406" i="39"/>
  <c r="A406" i="39"/>
  <c r="N405" i="39"/>
  <c r="B405" i="39"/>
  <c r="A405" i="39"/>
  <c r="N404" i="39"/>
  <c r="B404" i="39"/>
  <c r="A404" i="39"/>
  <c r="N403" i="39"/>
  <c r="B403" i="39"/>
  <c r="A403" i="39"/>
  <c r="N402" i="39"/>
  <c r="B402" i="39"/>
  <c r="A402" i="39"/>
  <c r="N401" i="39"/>
  <c r="B401" i="39"/>
  <c r="A401" i="39"/>
  <c r="N400" i="39"/>
  <c r="B400" i="39"/>
  <c r="A400" i="39"/>
  <c r="N399" i="39"/>
  <c r="B399" i="39"/>
  <c r="A399" i="39"/>
  <c r="N398" i="39"/>
  <c r="B398" i="39"/>
  <c r="A398" i="39"/>
  <c r="N397" i="39"/>
  <c r="B397" i="39"/>
  <c r="A397" i="39"/>
  <c r="N396" i="39"/>
  <c r="B396" i="39"/>
  <c r="A396" i="39"/>
  <c r="N395" i="39"/>
  <c r="B395" i="39"/>
  <c r="A395" i="39"/>
  <c r="N394" i="39"/>
  <c r="B394" i="39"/>
  <c r="A394" i="39"/>
  <c r="N393" i="39"/>
  <c r="B393" i="39"/>
  <c r="A393" i="39"/>
  <c r="N392" i="39"/>
  <c r="B392" i="39"/>
  <c r="A392" i="39"/>
  <c r="N391" i="39"/>
  <c r="B391" i="39"/>
  <c r="A391" i="39"/>
  <c r="N390" i="39"/>
  <c r="B390" i="39"/>
  <c r="A390" i="39"/>
  <c r="N389" i="39"/>
  <c r="B389" i="39"/>
  <c r="A389" i="39"/>
  <c r="N388" i="39"/>
  <c r="B388" i="39"/>
  <c r="A388" i="39"/>
  <c r="N387" i="39"/>
  <c r="B387" i="39"/>
  <c r="A387" i="39"/>
  <c r="N386" i="39"/>
  <c r="B386" i="39"/>
  <c r="A386" i="39"/>
  <c r="N385" i="39"/>
  <c r="B385" i="39"/>
  <c r="A385" i="39"/>
  <c r="N384" i="39"/>
  <c r="B384" i="39"/>
  <c r="A384" i="39"/>
  <c r="N383" i="39"/>
  <c r="B383" i="39"/>
  <c r="A383" i="39"/>
  <c r="N382" i="39"/>
  <c r="B382" i="39"/>
  <c r="A382" i="39"/>
  <c r="N381" i="39"/>
  <c r="B381" i="39"/>
  <c r="A381" i="39"/>
  <c r="N380" i="39"/>
  <c r="B380" i="39"/>
  <c r="A380" i="39"/>
  <c r="N379" i="39"/>
  <c r="B379" i="39"/>
  <c r="A379" i="39"/>
  <c r="N378" i="39"/>
  <c r="B378" i="39"/>
  <c r="A378" i="39"/>
  <c r="N377" i="39"/>
  <c r="B377" i="39"/>
  <c r="A377" i="39"/>
  <c r="N376" i="39"/>
  <c r="B376" i="39"/>
  <c r="A376" i="39"/>
  <c r="N375" i="39"/>
  <c r="B375" i="39"/>
  <c r="A375" i="39"/>
  <c r="N374" i="39"/>
  <c r="B374" i="39"/>
  <c r="A374" i="39"/>
  <c r="N373" i="39"/>
  <c r="B373" i="39"/>
  <c r="A373" i="39"/>
  <c r="N372" i="39"/>
  <c r="B372" i="39"/>
  <c r="A372" i="39"/>
  <c r="N371" i="39"/>
  <c r="B371" i="39"/>
  <c r="A371" i="39"/>
  <c r="N370" i="39"/>
  <c r="B370" i="39"/>
  <c r="A370" i="39"/>
  <c r="N369" i="39"/>
  <c r="B369" i="39"/>
  <c r="A369" i="39"/>
  <c r="N368" i="39"/>
  <c r="B368" i="39"/>
  <c r="A368" i="39"/>
  <c r="N367" i="39"/>
  <c r="B367" i="39"/>
  <c r="A367" i="39"/>
  <c r="N366" i="39"/>
  <c r="B366" i="39"/>
  <c r="A366" i="39"/>
  <c r="N365" i="39"/>
  <c r="B365" i="39"/>
  <c r="A365" i="39"/>
  <c r="N364" i="39"/>
  <c r="B364" i="39"/>
  <c r="A364" i="39"/>
  <c r="N363" i="39"/>
  <c r="B363" i="39"/>
  <c r="A363" i="39"/>
  <c r="N362" i="39"/>
  <c r="B362" i="39"/>
  <c r="A362" i="39"/>
  <c r="N361" i="39"/>
  <c r="B361" i="39"/>
  <c r="A361" i="39"/>
  <c r="N360" i="39"/>
  <c r="B360" i="39"/>
  <c r="A360" i="39"/>
  <c r="N359" i="39"/>
  <c r="B359" i="39"/>
  <c r="A359" i="39"/>
  <c r="N358" i="39"/>
  <c r="B358" i="39"/>
  <c r="A358" i="39"/>
  <c r="N357" i="39"/>
  <c r="B357" i="39"/>
  <c r="A357" i="39"/>
  <c r="N356" i="39"/>
  <c r="B356" i="39"/>
  <c r="A356" i="39"/>
  <c r="N355" i="39"/>
  <c r="B355" i="39"/>
  <c r="A355" i="39"/>
  <c r="N354" i="39"/>
  <c r="B354" i="39"/>
  <c r="A354" i="39"/>
  <c r="N353" i="39"/>
  <c r="B353" i="39"/>
  <c r="A353" i="39"/>
  <c r="N352" i="39"/>
  <c r="B352" i="39"/>
  <c r="A352" i="39"/>
  <c r="N351" i="39"/>
  <c r="B351" i="39"/>
  <c r="A351" i="39"/>
  <c r="N350" i="39"/>
  <c r="B350" i="39"/>
  <c r="A350" i="39"/>
  <c r="N349" i="39"/>
  <c r="B349" i="39"/>
  <c r="A349" i="39"/>
  <c r="N348" i="39"/>
  <c r="B348" i="39"/>
  <c r="A348" i="39"/>
  <c r="N347" i="39"/>
  <c r="B347" i="39"/>
  <c r="A347" i="39"/>
  <c r="N346" i="39"/>
  <c r="B346" i="39"/>
  <c r="A346" i="39"/>
  <c r="N345" i="39"/>
  <c r="B345" i="39"/>
  <c r="A345" i="39"/>
  <c r="N344" i="39"/>
  <c r="B344" i="39"/>
  <c r="A344" i="39"/>
  <c r="N343" i="39"/>
  <c r="B343" i="39"/>
  <c r="A343" i="39"/>
  <c r="N342" i="39"/>
  <c r="B342" i="39"/>
  <c r="A342" i="39"/>
  <c r="N341" i="39"/>
  <c r="B341" i="39"/>
  <c r="A341" i="39"/>
  <c r="N340" i="39"/>
  <c r="B340" i="39"/>
  <c r="A340" i="39"/>
  <c r="N339" i="39"/>
  <c r="B339" i="39"/>
  <c r="A339" i="39"/>
  <c r="N338" i="39"/>
  <c r="B338" i="39"/>
  <c r="A338" i="39"/>
  <c r="N337" i="39"/>
  <c r="B337" i="39"/>
  <c r="A337" i="39"/>
  <c r="N336" i="39"/>
  <c r="B336" i="39"/>
  <c r="A336" i="39"/>
  <c r="N335" i="39"/>
  <c r="B335" i="39"/>
  <c r="A335" i="39"/>
  <c r="N334" i="39"/>
  <c r="B334" i="39"/>
  <c r="A334" i="39"/>
  <c r="N333" i="39"/>
  <c r="B333" i="39"/>
  <c r="A333" i="39"/>
  <c r="N332" i="39"/>
  <c r="B332" i="39"/>
  <c r="A332" i="39"/>
  <c r="N331" i="39"/>
  <c r="B331" i="39"/>
  <c r="A331" i="39"/>
  <c r="N330" i="39"/>
  <c r="B330" i="39"/>
  <c r="A330" i="39"/>
  <c r="N329" i="39"/>
  <c r="B329" i="39"/>
  <c r="A329" i="39"/>
  <c r="N328" i="39"/>
  <c r="B328" i="39"/>
  <c r="A328" i="39"/>
  <c r="N327" i="39"/>
  <c r="B327" i="39"/>
  <c r="A327" i="39"/>
  <c r="N326" i="39"/>
  <c r="B326" i="39"/>
  <c r="A326" i="39"/>
  <c r="N325" i="39"/>
  <c r="B325" i="39"/>
  <c r="A325" i="39"/>
  <c r="N324" i="39"/>
  <c r="B324" i="39"/>
  <c r="A324" i="39"/>
  <c r="N323" i="39"/>
  <c r="B323" i="39"/>
  <c r="A323" i="39"/>
  <c r="N322" i="39"/>
  <c r="B322" i="39"/>
  <c r="A322" i="39"/>
  <c r="N321" i="39"/>
  <c r="B321" i="39"/>
  <c r="A321" i="39"/>
  <c r="N320" i="39"/>
  <c r="B320" i="39"/>
  <c r="A320" i="39"/>
  <c r="N319" i="39"/>
  <c r="B319" i="39"/>
  <c r="A319" i="39"/>
  <c r="N318" i="39"/>
  <c r="B318" i="39"/>
  <c r="A318" i="39"/>
  <c r="N317" i="39"/>
  <c r="B317" i="39"/>
  <c r="A317" i="39"/>
  <c r="N316" i="39"/>
  <c r="B316" i="39"/>
  <c r="A316" i="39"/>
  <c r="N315" i="39"/>
  <c r="B315" i="39"/>
  <c r="A315" i="39"/>
  <c r="N314" i="39"/>
  <c r="B314" i="39"/>
  <c r="A314" i="39"/>
  <c r="N313" i="39"/>
  <c r="B313" i="39"/>
  <c r="A313" i="39"/>
  <c r="N312" i="39"/>
  <c r="B312" i="39"/>
  <c r="A312" i="39"/>
  <c r="N311" i="39"/>
  <c r="B311" i="39"/>
  <c r="A311" i="39"/>
  <c r="N310" i="39"/>
  <c r="B310" i="39"/>
  <c r="A310" i="39"/>
  <c r="N309" i="39"/>
  <c r="B309" i="39"/>
  <c r="A309" i="39"/>
  <c r="N308" i="39"/>
  <c r="B308" i="39"/>
  <c r="A308" i="39"/>
  <c r="N307" i="39"/>
  <c r="B307" i="39"/>
  <c r="A307" i="39"/>
  <c r="N306" i="39"/>
  <c r="B306" i="39"/>
  <c r="A306" i="39"/>
  <c r="N305" i="39"/>
  <c r="B305" i="39"/>
  <c r="A305" i="39"/>
  <c r="N304" i="39"/>
  <c r="B304" i="39"/>
  <c r="A304" i="39"/>
  <c r="N303" i="39"/>
  <c r="B303" i="39"/>
  <c r="A303" i="39"/>
  <c r="N302" i="39"/>
  <c r="B302" i="39"/>
  <c r="A302" i="39"/>
  <c r="N301" i="39"/>
  <c r="B301" i="39"/>
  <c r="A301" i="39"/>
  <c r="N300" i="39"/>
  <c r="B300" i="39"/>
  <c r="A300" i="39"/>
  <c r="N299" i="39"/>
  <c r="B299" i="39"/>
  <c r="A299" i="39"/>
  <c r="N298" i="39"/>
  <c r="B298" i="39"/>
  <c r="A298" i="39"/>
  <c r="N297" i="39"/>
  <c r="B297" i="39"/>
  <c r="A297" i="39"/>
  <c r="N296" i="39"/>
  <c r="B296" i="39"/>
  <c r="A296" i="39"/>
  <c r="N295" i="39"/>
  <c r="B295" i="39"/>
  <c r="A295" i="39"/>
  <c r="N294" i="39"/>
  <c r="B294" i="39"/>
  <c r="A294" i="39"/>
  <c r="N293" i="39"/>
  <c r="B293" i="39"/>
  <c r="A293" i="39"/>
  <c r="N292" i="39"/>
  <c r="B292" i="39"/>
  <c r="A292" i="39"/>
  <c r="N291" i="39"/>
  <c r="B291" i="39"/>
  <c r="A291" i="39"/>
  <c r="N290" i="39"/>
  <c r="B290" i="39"/>
  <c r="A290" i="39"/>
  <c r="N289" i="39"/>
  <c r="B289" i="39"/>
  <c r="A289" i="39"/>
  <c r="N288" i="39"/>
  <c r="B288" i="39"/>
  <c r="A288" i="39"/>
  <c r="N287" i="39"/>
  <c r="B287" i="39"/>
  <c r="A287" i="39"/>
  <c r="N286" i="39"/>
  <c r="B286" i="39"/>
  <c r="A286" i="39"/>
  <c r="N285" i="39"/>
  <c r="B285" i="39"/>
  <c r="A285" i="39"/>
  <c r="N284" i="39"/>
  <c r="B284" i="39"/>
  <c r="A284" i="39"/>
  <c r="N283" i="39"/>
  <c r="B283" i="39"/>
  <c r="A283" i="39"/>
  <c r="N282" i="39"/>
  <c r="B282" i="39"/>
  <c r="A282" i="39"/>
  <c r="N281" i="39"/>
  <c r="B281" i="39"/>
  <c r="A281" i="39"/>
  <c r="N280" i="39"/>
  <c r="B280" i="39"/>
  <c r="A280" i="39"/>
  <c r="N279" i="39"/>
  <c r="B279" i="39"/>
  <c r="A279" i="39"/>
  <c r="N278" i="39"/>
  <c r="B278" i="39"/>
  <c r="A278" i="39"/>
  <c r="N277" i="39"/>
  <c r="B277" i="39"/>
  <c r="A277" i="39"/>
  <c r="N276" i="39"/>
  <c r="B276" i="39"/>
  <c r="A276" i="39"/>
  <c r="N275" i="39"/>
  <c r="B275" i="39"/>
  <c r="A275" i="39"/>
  <c r="N274" i="39"/>
  <c r="B274" i="39"/>
  <c r="A274" i="39"/>
  <c r="N273" i="39"/>
  <c r="B273" i="39"/>
  <c r="A273" i="39"/>
  <c r="N272" i="39"/>
  <c r="B272" i="39"/>
  <c r="A272" i="39"/>
  <c r="N271" i="39"/>
  <c r="B271" i="39"/>
  <c r="A271" i="39"/>
  <c r="N270" i="39"/>
  <c r="B270" i="39"/>
  <c r="A270" i="39"/>
  <c r="N269" i="39"/>
  <c r="B269" i="39"/>
  <c r="A269" i="39"/>
  <c r="N268" i="39"/>
  <c r="B268" i="39"/>
  <c r="A268" i="39"/>
  <c r="N267" i="39"/>
  <c r="B267" i="39"/>
  <c r="A267" i="39"/>
  <c r="N266" i="39"/>
  <c r="B266" i="39"/>
  <c r="A266" i="39"/>
  <c r="N265" i="39"/>
  <c r="B265" i="39"/>
  <c r="A265" i="39"/>
  <c r="N264" i="39"/>
  <c r="B264" i="39"/>
  <c r="A264" i="39"/>
  <c r="N263" i="39"/>
  <c r="B263" i="39"/>
  <c r="A263" i="39"/>
  <c r="N262" i="39"/>
  <c r="B262" i="39"/>
  <c r="A262" i="39"/>
  <c r="N261" i="39"/>
  <c r="B261" i="39"/>
  <c r="A261" i="39"/>
  <c r="N260" i="39"/>
  <c r="B260" i="39"/>
  <c r="A260" i="39"/>
  <c r="N259" i="39"/>
  <c r="B259" i="39"/>
  <c r="A259" i="39"/>
  <c r="N258" i="39"/>
  <c r="B258" i="39"/>
  <c r="A258" i="39"/>
  <c r="N257" i="39"/>
  <c r="B257" i="39"/>
  <c r="A257" i="39"/>
  <c r="N256" i="39"/>
  <c r="B256" i="39"/>
  <c r="A256" i="39"/>
  <c r="N255" i="39"/>
  <c r="B255" i="39"/>
  <c r="A255" i="39"/>
  <c r="N254" i="39"/>
  <c r="B254" i="39"/>
  <c r="A254" i="39"/>
  <c r="N253" i="39"/>
  <c r="B253" i="39"/>
  <c r="A253" i="39"/>
  <c r="N252" i="39"/>
  <c r="B252" i="39"/>
  <c r="A252" i="39"/>
  <c r="N251" i="39"/>
  <c r="B251" i="39"/>
  <c r="A251" i="39"/>
  <c r="N250" i="39"/>
  <c r="B250" i="39"/>
  <c r="A250" i="39"/>
  <c r="N249" i="39"/>
  <c r="B249" i="39"/>
  <c r="A249" i="39"/>
  <c r="N248" i="39"/>
  <c r="B248" i="39"/>
  <c r="A248" i="39"/>
  <c r="N247" i="39"/>
  <c r="B247" i="39"/>
  <c r="A247" i="39"/>
  <c r="N246" i="39"/>
  <c r="B246" i="39"/>
  <c r="A246" i="39"/>
  <c r="N245" i="39"/>
  <c r="B245" i="39"/>
  <c r="A245" i="39"/>
  <c r="N244" i="39"/>
  <c r="B244" i="39"/>
  <c r="A244" i="39"/>
  <c r="N243" i="39"/>
  <c r="B243" i="39"/>
  <c r="A243" i="39"/>
  <c r="N242" i="39"/>
  <c r="B242" i="39"/>
  <c r="A242" i="39"/>
  <c r="N241" i="39"/>
  <c r="B241" i="39"/>
  <c r="A241" i="39"/>
  <c r="N240" i="39"/>
  <c r="B240" i="39"/>
  <c r="A240" i="39"/>
  <c r="N239" i="39"/>
  <c r="B239" i="39"/>
  <c r="A239" i="39"/>
  <c r="N238" i="39"/>
  <c r="B238" i="39"/>
  <c r="A238" i="39"/>
  <c r="N237" i="39"/>
  <c r="B237" i="39"/>
  <c r="A237" i="39"/>
  <c r="N236" i="39"/>
  <c r="B236" i="39"/>
  <c r="A236" i="39"/>
  <c r="N235" i="39"/>
  <c r="B235" i="39"/>
  <c r="A235" i="39"/>
  <c r="N234" i="39"/>
  <c r="B234" i="39"/>
  <c r="A234" i="39"/>
  <c r="N233" i="39"/>
  <c r="B233" i="39"/>
  <c r="A233" i="39"/>
  <c r="N232" i="39"/>
  <c r="B232" i="39"/>
  <c r="A232" i="39"/>
  <c r="N231" i="39"/>
  <c r="B231" i="39"/>
  <c r="A231" i="39"/>
  <c r="N230" i="39"/>
  <c r="B230" i="39"/>
  <c r="A230" i="39"/>
  <c r="N229" i="39"/>
  <c r="B229" i="39"/>
  <c r="A229" i="39"/>
  <c r="N228" i="39"/>
  <c r="B228" i="39"/>
  <c r="A228" i="39"/>
  <c r="N227" i="39"/>
  <c r="B227" i="39"/>
  <c r="A227" i="39"/>
  <c r="N226" i="39"/>
  <c r="B226" i="39"/>
  <c r="A226" i="39"/>
  <c r="N225" i="39"/>
  <c r="B225" i="39"/>
  <c r="A225" i="39"/>
  <c r="N224" i="39"/>
  <c r="B224" i="39"/>
  <c r="A224" i="39"/>
  <c r="N223" i="39"/>
  <c r="B223" i="39"/>
  <c r="A223" i="39"/>
  <c r="N222" i="39"/>
  <c r="B222" i="39"/>
  <c r="A222" i="39"/>
  <c r="N221" i="39"/>
  <c r="B221" i="39"/>
  <c r="A221" i="39"/>
  <c r="N220" i="39"/>
  <c r="B220" i="39"/>
  <c r="A220" i="39"/>
  <c r="N219" i="39"/>
  <c r="B219" i="39"/>
  <c r="A219" i="39"/>
  <c r="N218" i="39"/>
  <c r="B218" i="39"/>
  <c r="A218" i="39"/>
  <c r="N217" i="39"/>
  <c r="B217" i="39"/>
  <c r="A217" i="39"/>
  <c r="N216" i="39"/>
  <c r="B216" i="39"/>
  <c r="A216" i="39"/>
  <c r="N215" i="39"/>
  <c r="A215" i="39"/>
  <c r="N214" i="39"/>
  <c r="A214" i="39"/>
  <c r="N213" i="39"/>
  <c r="A213" i="39"/>
  <c r="N212" i="39"/>
  <c r="A212" i="39"/>
  <c r="N211" i="39"/>
  <c r="A211" i="39"/>
  <c r="N210" i="39"/>
  <c r="A210" i="39"/>
  <c r="N209" i="39"/>
  <c r="A209" i="39"/>
  <c r="N208" i="39"/>
  <c r="A208" i="39"/>
  <c r="N207" i="39"/>
  <c r="A207" i="39"/>
  <c r="N206" i="39"/>
  <c r="A206" i="39"/>
  <c r="N205" i="39"/>
  <c r="A205" i="39"/>
  <c r="N204" i="39"/>
  <c r="A204" i="39"/>
  <c r="N203" i="39"/>
  <c r="A203" i="39"/>
  <c r="N202" i="39"/>
  <c r="A202" i="39"/>
  <c r="N201" i="39"/>
  <c r="A201" i="39"/>
  <c r="N200" i="39"/>
  <c r="A200" i="39"/>
  <c r="N199" i="39"/>
  <c r="A199" i="39"/>
  <c r="N198" i="39"/>
  <c r="A198" i="39"/>
  <c r="N197" i="39"/>
  <c r="A197" i="39"/>
  <c r="N196" i="39"/>
  <c r="A196" i="39"/>
  <c r="N195" i="39"/>
  <c r="A195" i="39"/>
  <c r="N194" i="39"/>
  <c r="A194" i="39"/>
  <c r="N193" i="39"/>
  <c r="A193" i="39"/>
  <c r="N192" i="39"/>
  <c r="A192" i="39"/>
  <c r="N191" i="39"/>
  <c r="A191" i="39"/>
  <c r="N190" i="39"/>
  <c r="A190" i="39"/>
  <c r="N189" i="39"/>
  <c r="A189" i="39"/>
  <c r="N188" i="39"/>
  <c r="A188" i="39"/>
  <c r="N187" i="39"/>
  <c r="A187" i="39"/>
  <c r="N186" i="39"/>
  <c r="A186" i="39"/>
  <c r="N185" i="39"/>
  <c r="B185" i="39"/>
  <c r="A185" i="39"/>
  <c r="B184" i="39"/>
  <c r="A184" i="39"/>
  <c r="N183" i="39"/>
  <c r="B183" i="39"/>
  <c r="A183" i="39"/>
  <c r="N182" i="39"/>
  <c r="A182" i="39"/>
  <c r="N181" i="39"/>
  <c r="A181" i="39"/>
  <c r="N180" i="39"/>
  <c r="A180" i="39"/>
  <c r="N179" i="39"/>
  <c r="A179" i="39"/>
  <c r="N178" i="39"/>
  <c r="A178" i="39"/>
  <c r="N177" i="39"/>
  <c r="A177" i="39"/>
  <c r="N176" i="39"/>
  <c r="A176" i="39"/>
  <c r="N175" i="39"/>
  <c r="A175" i="39"/>
  <c r="N174" i="39"/>
  <c r="A174" i="39"/>
  <c r="N173" i="39"/>
  <c r="A173" i="39"/>
  <c r="N172" i="39"/>
  <c r="A172" i="39"/>
  <c r="N171" i="39"/>
  <c r="A171" i="39"/>
  <c r="N170" i="39"/>
  <c r="A170" i="39"/>
  <c r="N169" i="39"/>
  <c r="A169" i="39"/>
  <c r="N168" i="39"/>
  <c r="A168" i="39"/>
  <c r="N167" i="39"/>
  <c r="A167" i="39"/>
  <c r="N166" i="39"/>
  <c r="A166" i="39"/>
  <c r="N165" i="39"/>
  <c r="A165" i="39"/>
  <c r="N164" i="39"/>
  <c r="A164" i="39"/>
  <c r="N163" i="39"/>
  <c r="A163" i="39"/>
  <c r="N162" i="39"/>
  <c r="A162" i="39"/>
  <c r="N161" i="39"/>
  <c r="A161" i="39"/>
  <c r="N160" i="39"/>
  <c r="A160" i="39"/>
  <c r="N159" i="39"/>
  <c r="A159" i="39"/>
  <c r="N158" i="39"/>
  <c r="A158" i="39"/>
  <c r="N157" i="39"/>
  <c r="A157" i="39"/>
  <c r="N156" i="39"/>
  <c r="A156" i="39"/>
  <c r="N155" i="39"/>
  <c r="A155" i="39"/>
  <c r="N154" i="39"/>
  <c r="A154" i="39"/>
  <c r="N153" i="39"/>
  <c r="A153" i="39"/>
  <c r="N152" i="39"/>
  <c r="A152" i="39"/>
  <c r="N151" i="39"/>
  <c r="A151" i="39"/>
  <c r="N150" i="39"/>
  <c r="A150" i="39"/>
  <c r="N149" i="39"/>
  <c r="I11" i="39" s="1"/>
  <c r="A149" i="39"/>
  <c r="N148" i="39"/>
  <c r="A148" i="39"/>
  <c r="N147" i="39"/>
  <c r="A147" i="39"/>
  <c r="N146" i="39"/>
  <c r="A146" i="39"/>
  <c r="N145" i="39"/>
  <c r="A145" i="39"/>
  <c r="N144" i="39"/>
  <c r="B144" i="39"/>
  <c r="A144" i="39"/>
  <c r="B143" i="39"/>
  <c r="A143" i="39"/>
  <c r="N142" i="39"/>
  <c r="B142" i="39"/>
  <c r="A142" i="39"/>
  <c r="N141" i="39"/>
  <c r="A141" i="39"/>
  <c r="N140" i="39"/>
  <c r="A140" i="39"/>
  <c r="N139" i="39"/>
  <c r="A139" i="39"/>
  <c r="N138" i="39"/>
  <c r="A138" i="39"/>
  <c r="N137" i="39"/>
  <c r="A137" i="39"/>
  <c r="N136" i="39"/>
  <c r="A136" i="39"/>
  <c r="N135" i="39"/>
  <c r="A135" i="39"/>
  <c r="N134" i="39"/>
  <c r="A134" i="39"/>
  <c r="N133" i="39"/>
  <c r="A133" i="39"/>
  <c r="N132" i="39"/>
  <c r="A132" i="39"/>
  <c r="N131" i="39"/>
  <c r="A131" i="39"/>
  <c r="N130" i="39"/>
  <c r="A130" i="39"/>
  <c r="N129" i="39"/>
  <c r="A129" i="39"/>
  <c r="N128" i="39"/>
  <c r="A128" i="39"/>
  <c r="N127" i="39"/>
  <c r="A127" i="39"/>
  <c r="N126" i="39"/>
  <c r="A126" i="39"/>
  <c r="N125" i="39"/>
  <c r="A125" i="39"/>
  <c r="N124" i="39"/>
  <c r="A124" i="39"/>
  <c r="N123" i="39"/>
  <c r="A123" i="39"/>
  <c r="N122" i="39"/>
  <c r="A122" i="39"/>
  <c r="N121" i="39"/>
  <c r="A121" i="39"/>
  <c r="N120" i="39"/>
  <c r="A120" i="39"/>
  <c r="N119" i="39"/>
  <c r="A119" i="39"/>
  <c r="N118" i="39"/>
  <c r="A118" i="39"/>
  <c r="N117" i="39"/>
  <c r="A117" i="39"/>
  <c r="N116" i="39"/>
  <c r="B116" i="39"/>
  <c r="A116" i="39"/>
  <c r="B115" i="39"/>
  <c r="A115" i="39"/>
  <c r="N114" i="39"/>
  <c r="B114" i="39"/>
  <c r="A114" i="39"/>
  <c r="N113" i="39"/>
  <c r="A113" i="39"/>
  <c r="N112" i="39"/>
  <c r="A112" i="39"/>
  <c r="N111" i="39"/>
  <c r="A111" i="39"/>
  <c r="N110" i="39"/>
  <c r="A110" i="39"/>
  <c r="N109" i="39"/>
  <c r="A109" i="39"/>
  <c r="N108" i="39"/>
  <c r="A108" i="39"/>
  <c r="N107" i="39"/>
  <c r="A107" i="39"/>
  <c r="N106" i="39"/>
  <c r="A106" i="39"/>
  <c r="N105" i="39"/>
  <c r="A105" i="39"/>
  <c r="N104" i="39"/>
  <c r="A104" i="39"/>
  <c r="N103" i="39"/>
  <c r="A103" i="39"/>
  <c r="N102" i="39"/>
  <c r="A102" i="39"/>
  <c r="N101" i="39"/>
  <c r="A101" i="39"/>
  <c r="N100" i="39"/>
  <c r="A100" i="39"/>
  <c r="N99" i="39"/>
  <c r="A99" i="39"/>
  <c r="N98" i="39"/>
  <c r="A98" i="39"/>
  <c r="N97" i="39"/>
  <c r="A97" i="39"/>
  <c r="N96" i="39"/>
  <c r="A96" i="39"/>
  <c r="N95" i="39"/>
  <c r="F11" i="39" s="1"/>
  <c r="A95" i="39"/>
  <c r="N94" i="39"/>
  <c r="B94" i="39"/>
  <c r="A94" i="39"/>
  <c r="B93" i="39"/>
  <c r="A93" i="39"/>
  <c r="N92" i="39"/>
  <c r="B92" i="39"/>
  <c r="A92" i="39"/>
  <c r="N91" i="39"/>
  <c r="A91" i="39"/>
  <c r="N90" i="39"/>
  <c r="A90" i="39"/>
  <c r="N89" i="39"/>
  <c r="A89" i="39"/>
  <c r="N88" i="39"/>
  <c r="A88" i="39"/>
  <c r="N87" i="39"/>
  <c r="A87" i="39"/>
  <c r="N86" i="39"/>
  <c r="A86" i="39"/>
  <c r="N85" i="39"/>
  <c r="A85" i="39"/>
  <c r="N84" i="39"/>
  <c r="A84" i="39"/>
  <c r="N83" i="39"/>
  <c r="B83" i="39"/>
  <c r="A83" i="39"/>
  <c r="B82" i="39"/>
  <c r="A82" i="39"/>
  <c r="N81" i="39"/>
  <c r="B81" i="39"/>
  <c r="A81" i="39"/>
  <c r="N80" i="39"/>
  <c r="A80" i="39"/>
  <c r="N79" i="39"/>
  <c r="A79" i="39"/>
  <c r="N78" i="39"/>
  <c r="A78" i="39"/>
  <c r="N77" i="39"/>
  <c r="A77" i="39"/>
  <c r="N76" i="39"/>
  <c r="A76" i="39"/>
  <c r="N75" i="39"/>
  <c r="A75" i="39"/>
  <c r="N74" i="39"/>
  <c r="A74" i="39"/>
  <c r="N73" i="39"/>
  <c r="A73" i="39"/>
  <c r="N72" i="39"/>
  <c r="A72" i="39"/>
  <c r="N71" i="39"/>
  <c r="A71" i="39"/>
  <c r="N70" i="39"/>
  <c r="A70" i="39"/>
  <c r="N69" i="39"/>
  <c r="A69" i="39"/>
  <c r="N68" i="39"/>
  <c r="A68" i="39"/>
  <c r="N67" i="39"/>
  <c r="A67" i="39"/>
  <c r="N66" i="39"/>
  <c r="A66" i="39"/>
  <c r="N65" i="39"/>
  <c r="A65" i="39"/>
  <c r="N64" i="39"/>
  <c r="A64" i="39"/>
  <c r="N63" i="39"/>
  <c r="A63" i="39"/>
  <c r="N62" i="39"/>
  <c r="A62" i="39"/>
  <c r="N61" i="39"/>
  <c r="A61" i="39"/>
  <c r="N60" i="39"/>
  <c r="A60" i="39"/>
  <c r="N59" i="39"/>
  <c r="A59" i="39"/>
  <c r="N58" i="39"/>
  <c r="A58" i="39"/>
  <c r="N57" i="39"/>
  <c r="A57" i="39"/>
  <c r="N56" i="39"/>
  <c r="A56" i="39"/>
  <c r="N55" i="39"/>
  <c r="A55" i="39"/>
  <c r="N54" i="39"/>
  <c r="A54" i="39"/>
  <c r="N53" i="39"/>
  <c r="A53" i="39"/>
  <c r="N52" i="39"/>
  <c r="A52" i="39"/>
  <c r="N51" i="39"/>
  <c r="A51" i="39"/>
  <c r="N50" i="39"/>
  <c r="A50" i="39"/>
  <c r="N49" i="39"/>
  <c r="A49" i="39"/>
  <c r="N48" i="39"/>
  <c r="A48" i="39"/>
  <c r="N47" i="39"/>
  <c r="B47" i="39"/>
  <c r="A47" i="39"/>
  <c r="B46" i="39"/>
  <c r="A46" i="39"/>
  <c r="N45" i="39"/>
  <c r="B45" i="39"/>
  <c r="A45" i="39"/>
  <c r="N44" i="39"/>
  <c r="A44" i="39"/>
  <c r="N43" i="39"/>
  <c r="A43" i="39"/>
  <c r="N42" i="39"/>
  <c r="A42" i="39"/>
  <c r="N41" i="39"/>
  <c r="A41" i="39"/>
  <c r="N40" i="39"/>
  <c r="A40" i="39"/>
  <c r="N39" i="39"/>
  <c r="A39" i="39"/>
  <c r="N38" i="39"/>
  <c r="A38" i="39"/>
  <c r="N37" i="39"/>
  <c r="A37" i="39"/>
  <c r="N36" i="39"/>
  <c r="A36" i="39"/>
  <c r="N35" i="39"/>
  <c r="A35" i="39"/>
  <c r="N34" i="39"/>
  <c r="A34" i="39"/>
  <c r="N33" i="39"/>
  <c r="A33" i="39"/>
  <c r="N32" i="39"/>
  <c r="A32" i="39"/>
  <c r="N31" i="39"/>
  <c r="A31" i="39"/>
  <c r="N30" i="39"/>
  <c r="A30" i="39"/>
  <c r="N29" i="39"/>
  <c r="A29" i="39"/>
  <c r="N28" i="39"/>
  <c r="A28" i="39"/>
  <c r="N27" i="39"/>
  <c r="A27" i="39"/>
  <c r="N26" i="39"/>
  <c r="A26" i="39"/>
  <c r="N25" i="39"/>
  <c r="A25" i="39"/>
  <c r="N24" i="39"/>
  <c r="A24" i="39"/>
  <c r="N23" i="39"/>
  <c r="A23" i="39"/>
  <c r="N22" i="39"/>
  <c r="A22" i="39"/>
  <c r="N21" i="39"/>
  <c r="A21" i="39"/>
  <c r="N20" i="39"/>
  <c r="A20" i="39"/>
  <c r="N19" i="39"/>
  <c r="C11" i="39" s="1"/>
  <c r="A19" i="39"/>
  <c r="N18" i="39"/>
  <c r="A18" i="39"/>
  <c r="N17" i="39"/>
  <c r="B17" i="39"/>
  <c r="A17" i="39"/>
  <c r="B16" i="39"/>
  <c r="A16" i="39"/>
  <c r="A15" i="39"/>
  <c r="A14" i="39"/>
  <c r="A13" i="39"/>
  <c r="A12" i="39"/>
  <c r="N11" i="39"/>
  <c r="M11" i="39"/>
  <c r="L11" i="39"/>
  <c r="K11" i="39"/>
  <c r="B11" i="39"/>
  <c r="A11" i="39"/>
  <c r="A10" i="39"/>
  <c r="A9" i="39"/>
  <c r="J8" i="39"/>
  <c r="F8" i="39"/>
  <c r="D8" i="39"/>
  <c r="A8" i="39"/>
  <c r="M7" i="39"/>
  <c r="J7" i="39"/>
  <c r="F7" i="39"/>
  <c r="D7" i="39"/>
  <c r="A7" i="39"/>
  <c r="M6" i="39"/>
  <c r="J6" i="39"/>
  <c r="F6" i="39"/>
  <c r="D6" i="39"/>
  <c r="M8" i="39" s="1"/>
  <c r="A6" i="39"/>
  <c r="M5" i="39"/>
  <c r="B5" i="39"/>
  <c r="A5" i="39"/>
  <c r="E11" i="39" l="1"/>
  <c r="G11" i="39"/>
  <c r="J11" i="39"/>
  <c r="D11" i="39"/>
  <c r="N8" i="39"/>
  <c r="N14" i="39"/>
  <c r="B18" i="39"/>
  <c r="B19" i="39" l="1"/>
  <c r="B20" i="39" l="1"/>
  <c r="B21" i="39" l="1"/>
  <c r="B22" i="39" l="1"/>
  <c r="B23" i="39"/>
  <c r="B24" i="39" l="1"/>
  <c r="B25" i="39" s="1"/>
  <c r="B26" i="39" l="1"/>
  <c r="B27" i="39" s="1"/>
  <c r="B28" i="39" s="1"/>
  <c r="B29" i="39" s="1"/>
  <c r="B30" i="39" l="1"/>
  <c r="B31" i="39"/>
  <c r="B32" i="39" s="1"/>
  <c r="B33" i="39" s="1"/>
  <c r="B34" i="39" s="1"/>
  <c r="B35" i="39" s="1"/>
  <c r="B36" i="39" s="1"/>
  <c r="B37" i="39" s="1"/>
  <c r="B38" i="39" s="1"/>
  <c r="B39" i="39" s="1"/>
  <c r="B40" i="39" s="1"/>
  <c r="B41" i="39" s="1"/>
  <c r="B42" i="39" s="1"/>
  <c r="B43" i="39" s="1"/>
  <c r="B44" i="39" s="1"/>
  <c r="B48" i="39" s="1"/>
  <c r="B49" i="39" s="1"/>
  <c r="B50" i="39" s="1"/>
  <c r="B51" i="39" s="1"/>
  <c r="B52" i="39" s="1"/>
  <c r="B53" i="39" s="1"/>
  <c r="B54" i="39" s="1"/>
  <c r="B55" i="39" s="1"/>
  <c r="B56" i="39" s="1"/>
  <c r="B57" i="39" s="1"/>
  <c r="B58" i="39" s="1"/>
  <c r="B59" i="39" s="1"/>
  <c r="B60" i="39" s="1"/>
  <c r="B61" i="39" s="1"/>
  <c r="B62" i="39" s="1"/>
  <c r="B63" i="39" s="1"/>
  <c r="B64" i="39" s="1"/>
  <c r="B65" i="39" s="1"/>
  <c r="B66" i="39" s="1"/>
  <c r="B67" i="39" s="1"/>
  <c r="B68" i="39" s="1"/>
  <c r="B69" i="39" s="1"/>
  <c r="B70" i="39" s="1"/>
  <c r="B71" i="39" s="1"/>
  <c r="B72" i="39" s="1"/>
  <c r="B73" i="39" s="1"/>
  <c r="B74" i="39" s="1"/>
  <c r="B75" i="39" s="1"/>
  <c r="B76" i="39" s="1"/>
  <c r="B77" i="39" s="1"/>
  <c r="B78" i="39" s="1"/>
  <c r="B79" i="39" s="1"/>
  <c r="B80" i="39" s="1"/>
  <c r="B84" i="39" s="1"/>
  <c r="B85" i="39" l="1"/>
  <c r="B86" i="39" s="1"/>
  <c r="B87" i="39" s="1"/>
  <c r="B88" i="39" s="1"/>
  <c r="B89" i="39" s="1"/>
  <c r="B90" i="39" s="1"/>
  <c r="B91" i="39" s="1"/>
  <c r="B95" i="39" s="1"/>
  <c r="B96" i="39" s="1"/>
  <c r="B97" i="39" s="1"/>
  <c r="B98" i="39" s="1"/>
  <c r="B99" i="39" s="1"/>
  <c r="B100" i="39" s="1"/>
  <c r="B101" i="39" s="1"/>
  <c r="B102" i="39" s="1"/>
  <c r="B103" i="39" s="1"/>
  <c r="B104" i="39" s="1"/>
  <c r="B105" i="39" s="1"/>
  <c r="B106" i="39" s="1"/>
  <c r="B107" i="39" s="1"/>
  <c r="B108" i="39" s="1"/>
  <c r="B109" i="39" s="1"/>
  <c r="B110" i="39" s="1"/>
  <c r="B111" i="39" s="1"/>
  <c r="B112" i="39" s="1"/>
  <c r="B113" i="39" s="1"/>
  <c r="B117" i="39" s="1"/>
  <c r="B118" i="39" s="1"/>
  <c r="B119" i="39" s="1"/>
  <c r="B120" i="39" s="1"/>
  <c r="B121" i="39" s="1"/>
  <c r="B122" i="39" s="1"/>
  <c r="B123" i="39" s="1"/>
  <c r="B124" i="39" s="1"/>
  <c r="B125" i="39" s="1"/>
  <c r="B126" i="39" s="1"/>
  <c r="B127" i="39" s="1"/>
  <c r="B128" i="39" s="1"/>
  <c r="B129" i="39" s="1"/>
  <c r="B130" i="39" s="1"/>
  <c r="B131" i="39" s="1"/>
  <c r="B132" i="39" s="1"/>
  <c r="B133" i="39" s="1"/>
  <c r="B134" i="39" s="1"/>
  <c r="B135" i="39" s="1"/>
  <c r="B136" i="39" s="1"/>
  <c r="B137" i="39" s="1"/>
  <c r="B138" i="39" s="1"/>
  <c r="B139" i="39" s="1"/>
  <c r="B140" i="39" s="1"/>
  <c r="B141" i="39" s="1"/>
  <c r="B145" i="39" s="1"/>
  <c r="B146" i="39" s="1"/>
  <c r="B147" i="39" s="1"/>
  <c r="B148" i="39" s="1"/>
  <c r="B149" i="39" s="1"/>
  <c r="B150" i="39" s="1"/>
  <c r="B151" i="39" s="1"/>
  <c r="B152" i="39" s="1"/>
  <c r="B153" i="39" s="1"/>
  <c r="B154" i="39" s="1"/>
  <c r="B155" i="39" s="1"/>
  <c r="B156" i="39" s="1"/>
  <c r="B157" i="39" s="1"/>
  <c r="B158" i="39" s="1"/>
  <c r="B159" i="39" s="1"/>
  <c r="B160" i="39" s="1"/>
  <c r="B161" i="39" s="1"/>
  <c r="B162" i="39" s="1"/>
  <c r="B163" i="39" s="1"/>
  <c r="B164" i="39" s="1"/>
  <c r="B165" i="39" s="1"/>
  <c r="B166" i="39" s="1"/>
  <c r="B167" i="39" s="1"/>
  <c r="B168" i="39" s="1"/>
  <c r="B169" i="39" s="1"/>
  <c r="B170" i="39" s="1"/>
  <c r="B171" i="39" s="1"/>
  <c r="B172" i="39" s="1"/>
  <c r="B173" i="39" s="1"/>
  <c r="B174" i="39" s="1"/>
  <c r="B175" i="39" s="1"/>
  <c r="B176" i="39" s="1"/>
  <c r="B177" i="39" s="1"/>
  <c r="B178" i="39" s="1"/>
  <c r="B179" i="39" s="1"/>
  <c r="B180" i="39" s="1"/>
  <c r="B181" i="39" s="1"/>
  <c r="B182" i="39" s="1"/>
  <c r="B186" i="39" s="1"/>
  <c r="B187" i="39" s="1"/>
  <c r="B188" i="39" s="1"/>
  <c r="B189" i="39" s="1"/>
  <c r="B190" i="39" s="1"/>
  <c r="B191" i="39" s="1"/>
  <c r="B192" i="39" s="1"/>
  <c r="B193" i="39" s="1"/>
  <c r="B194" i="39" s="1"/>
  <c r="B195" i="39" s="1"/>
  <c r="B196" i="39" s="1"/>
  <c r="B197" i="39" s="1"/>
  <c r="B198" i="39" s="1"/>
  <c r="B199" i="39" s="1"/>
  <c r="B200" i="39" s="1"/>
  <c r="B201" i="39" s="1"/>
  <c r="B202" i="39" s="1"/>
  <c r="B203" i="39" s="1"/>
  <c r="B204" i="39" s="1"/>
  <c r="B205" i="39" s="1"/>
  <c r="B206" i="39" s="1"/>
  <c r="B207" i="39" s="1"/>
  <c r="B208" i="39" s="1"/>
  <c r="B209" i="39" s="1"/>
  <c r="B210" i="39" s="1"/>
  <c r="B211" i="39" s="1"/>
  <c r="B212" i="39" s="1"/>
  <c r="B213" i="39" s="1"/>
  <c r="B214" i="39" s="1"/>
  <c r="B215" i="39" s="1"/>
  <c r="BI344" i="37" l="1"/>
  <c r="D342" i="37"/>
  <c r="B334" i="37"/>
  <c r="C333" i="37"/>
  <c r="FI329" i="37"/>
  <c r="EN329" i="37"/>
  <c r="DT329" i="37"/>
  <c r="DS329" i="37"/>
  <c r="DH329" i="37" s="1"/>
  <c r="DR329" i="37"/>
  <c r="DG329" i="37" s="1"/>
  <c r="DQ329" i="37"/>
  <c r="DF329" i="37" s="1"/>
  <c r="DP329" i="37"/>
  <c r="DO329" i="37"/>
  <c r="DD329" i="37" s="1"/>
  <c r="DN329" i="37"/>
  <c r="DM329" i="37"/>
  <c r="DL329" i="37"/>
  <c r="DK329" i="37"/>
  <c r="DI329" i="37"/>
  <c r="DE329" i="37"/>
  <c r="DC329" i="37"/>
  <c r="CZ329" i="37"/>
  <c r="CO329" i="37"/>
  <c r="CE329" i="37"/>
  <c r="BB329" i="37"/>
  <c r="GB328" i="37"/>
  <c r="GA328" i="37"/>
  <c r="FQ328" i="37" s="1"/>
  <c r="FZ328" i="37"/>
  <c r="FY328" i="37"/>
  <c r="FX328" i="37"/>
  <c r="FN328" i="37" s="1"/>
  <c r="FW328" i="37"/>
  <c r="FM328" i="37" s="1"/>
  <c r="FV328" i="37"/>
  <c r="FU328" i="37"/>
  <c r="FR328" i="37"/>
  <c r="FP328" i="37"/>
  <c r="FL328" i="37"/>
  <c r="FK328" i="37"/>
  <c r="DT328" i="37"/>
  <c r="DI328" i="37" s="1"/>
  <c r="DS328" i="37"/>
  <c r="DR328" i="37"/>
  <c r="DG328" i="37" s="1"/>
  <c r="DQ328" i="37"/>
  <c r="DF328" i="37" s="1"/>
  <c r="DP328" i="37"/>
  <c r="DE328" i="37" s="1"/>
  <c r="DO328" i="37"/>
  <c r="DD328" i="37" s="1"/>
  <c r="DN328" i="37"/>
  <c r="DM328" i="37"/>
  <c r="DK328" i="37"/>
  <c r="DL328" i="37" s="1"/>
  <c r="DH328" i="37"/>
  <c r="DC328" i="37"/>
  <c r="DB328" i="37"/>
  <c r="DA328" i="37"/>
  <c r="CX328" i="37"/>
  <c r="CW328" i="37"/>
  <c r="CV328" i="37"/>
  <c r="CU328" i="37"/>
  <c r="CT328" i="37"/>
  <c r="CS328" i="37"/>
  <c r="CR328" i="37"/>
  <c r="CQ328" i="37"/>
  <c r="CP328" i="37"/>
  <c r="BB328" i="37"/>
  <c r="BC328" i="37" s="1"/>
  <c r="Y328" i="37"/>
  <c r="X328" i="37"/>
  <c r="N328" i="37"/>
  <c r="M328" i="37"/>
  <c r="CO328" i="37" s="1"/>
  <c r="K328" i="37"/>
  <c r="B328" i="37"/>
  <c r="A328" i="37"/>
  <c r="GB327" i="37"/>
  <c r="GA327" i="37"/>
  <c r="FZ327" i="37"/>
  <c r="FP327" i="37" s="1"/>
  <c r="FY327" i="37"/>
  <c r="FO327" i="37" s="1"/>
  <c r="FX327" i="37"/>
  <c r="FW327" i="37"/>
  <c r="FV327" i="37"/>
  <c r="FU327" i="37"/>
  <c r="FK327" i="37" s="1"/>
  <c r="FR327" i="37"/>
  <c r="FQ327" i="37"/>
  <c r="FN327" i="37"/>
  <c r="FM327" i="37"/>
  <c r="FL327" i="37"/>
  <c r="FG327" i="37"/>
  <c r="FF327" i="37"/>
  <c r="FE327" i="37"/>
  <c r="FD327" i="37"/>
  <c r="FC327" i="37"/>
  <c r="FB327" i="37"/>
  <c r="FA327" i="37"/>
  <c r="EO327" i="37" s="1"/>
  <c r="EZ327" i="37"/>
  <c r="EU327" i="37"/>
  <c r="EJ327" i="37" s="1"/>
  <c r="EA327" i="37" s="1"/>
  <c r="EP327" i="37"/>
  <c r="EE327" i="37" s="1"/>
  <c r="DV327" i="37" s="1"/>
  <c r="EN327" i="37"/>
  <c r="DT327" i="37"/>
  <c r="DI327" i="37" s="1"/>
  <c r="DS327" i="37"/>
  <c r="DH327" i="37" s="1"/>
  <c r="DR327" i="37"/>
  <c r="DQ327" i="37"/>
  <c r="DF327" i="37" s="1"/>
  <c r="DP327" i="37"/>
  <c r="DO327" i="37"/>
  <c r="DN327" i="37"/>
  <c r="DM327" i="37"/>
  <c r="DB327" i="37" s="1"/>
  <c r="DL327" i="37"/>
  <c r="DG327" i="37"/>
  <c r="DE327" i="37"/>
  <c r="DD327" i="37"/>
  <c r="DC327" i="37"/>
  <c r="CZ327" i="37"/>
  <c r="CX327" i="37"/>
  <c r="CW327" i="37"/>
  <c r="CV327" i="37"/>
  <c r="CU327" i="37"/>
  <c r="CT327" i="37"/>
  <c r="CS327" i="37"/>
  <c r="CR327" i="37"/>
  <c r="CQ327" i="37"/>
  <c r="CP327" i="37"/>
  <c r="CO327" i="37"/>
  <c r="CF327" i="37"/>
  <c r="Y327" i="37"/>
  <c r="X327" i="37"/>
  <c r="N327" i="37"/>
  <c r="M327" i="37"/>
  <c r="DK327" i="37" s="1"/>
  <c r="K327" i="37"/>
  <c r="BB327" i="37" s="1"/>
  <c r="BC327" i="37" s="1"/>
  <c r="B327" i="37"/>
  <c r="A327" i="37"/>
  <c r="GB326" i="37"/>
  <c r="FR326" i="37" s="1"/>
  <c r="GA326" i="37"/>
  <c r="FQ326" i="37" s="1"/>
  <c r="FZ326" i="37"/>
  <c r="FP326" i="37" s="1"/>
  <c r="FY326" i="37"/>
  <c r="FX326" i="37"/>
  <c r="FN326" i="37" s="1"/>
  <c r="FW326" i="37"/>
  <c r="FV326" i="37"/>
  <c r="FL326" i="37" s="1"/>
  <c r="FU326" i="37"/>
  <c r="FO326" i="37"/>
  <c r="FM326" i="37"/>
  <c r="FG326" i="37"/>
  <c r="FF326" i="37"/>
  <c r="FE326" i="37"/>
  <c r="FD326" i="37"/>
  <c r="FC326" i="37"/>
  <c r="FB326" i="37"/>
  <c r="FA326" i="37"/>
  <c r="EZ326" i="37"/>
  <c r="DT326" i="37"/>
  <c r="DI326" i="37" s="1"/>
  <c r="DS326" i="37"/>
  <c r="DR326" i="37"/>
  <c r="DQ326" i="37"/>
  <c r="DP326" i="37"/>
  <c r="DO326" i="37"/>
  <c r="DN326" i="37"/>
  <c r="DC326" i="37" s="1"/>
  <c r="DM326" i="37"/>
  <c r="DH326" i="37"/>
  <c r="DG326" i="37"/>
  <c r="DF326" i="37"/>
  <c r="DE326" i="37"/>
  <c r="DD326" i="37"/>
  <c r="CX326" i="37"/>
  <c r="CW326" i="37"/>
  <c r="CV326" i="37"/>
  <c r="CU326" i="37"/>
  <c r="CT326" i="37"/>
  <c r="CS326" i="37"/>
  <c r="CR326" i="37"/>
  <c r="CQ326" i="37"/>
  <c r="CO326" i="37"/>
  <c r="CP326" i="37" s="1"/>
  <c r="CF326" i="37"/>
  <c r="BC326" i="37"/>
  <c r="Y326" i="37"/>
  <c r="X326" i="37"/>
  <c r="N326" i="37"/>
  <c r="M326" i="37"/>
  <c r="DK326" i="37" s="1"/>
  <c r="DL326" i="37" s="1"/>
  <c r="K326" i="37"/>
  <c r="BB326" i="37" s="1"/>
  <c r="B326" i="37"/>
  <c r="A326" i="37"/>
  <c r="GB325" i="37"/>
  <c r="GA325" i="37"/>
  <c r="FQ325" i="37" s="1"/>
  <c r="FZ325" i="37"/>
  <c r="FP325" i="37" s="1"/>
  <c r="FY325" i="37"/>
  <c r="FO325" i="37" s="1"/>
  <c r="FX325" i="37"/>
  <c r="FN325" i="37" s="1"/>
  <c r="FW325" i="37"/>
  <c r="FM325" i="37" s="1"/>
  <c r="FV325" i="37"/>
  <c r="FL325" i="37" s="1"/>
  <c r="FU325" i="37"/>
  <c r="FR325" i="37"/>
  <c r="FI325" i="37"/>
  <c r="FG325" i="37"/>
  <c r="FF325" i="37"/>
  <c r="FE325" i="37"/>
  <c r="FD325" i="37"/>
  <c r="FC325" i="37"/>
  <c r="FB325" i="37"/>
  <c r="FA325" i="37"/>
  <c r="EZ325" i="37"/>
  <c r="EN325" i="37"/>
  <c r="DT325" i="37"/>
  <c r="DS325" i="37"/>
  <c r="DR325" i="37"/>
  <c r="DQ325" i="37"/>
  <c r="DP325" i="37"/>
  <c r="DO325" i="37"/>
  <c r="DD325" i="37" s="1"/>
  <c r="DN325" i="37"/>
  <c r="DM325" i="37"/>
  <c r="DB325" i="37" s="1"/>
  <c r="DI325" i="37"/>
  <c r="DH325" i="37"/>
  <c r="DG325" i="37"/>
  <c r="DF325" i="37"/>
  <c r="DE325" i="37"/>
  <c r="CZ325" i="37"/>
  <c r="CX325" i="37"/>
  <c r="CW325" i="37"/>
  <c r="CV325" i="37"/>
  <c r="CU325" i="37"/>
  <c r="CT325" i="37"/>
  <c r="CS325" i="37"/>
  <c r="CR325" i="37"/>
  <c r="CQ325" i="37"/>
  <c r="Y325" i="37"/>
  <c r="X325" i="37"/>
  <c r="N325" i="37"/>
  <c r="M325" i="37"/>
  <c r="K325" i="37"/>
  <c r="BB325" i="37" s="1"/>
  <c r="BC325" i="37" s="1"/>
  <c r="CE325" i="37" s="1"/>
  <c r="B325" i="37"/>
  <c r="A325" i="37"/>
  <c r="GB324" i="37"/>
  <c r="GA324" i="37"/>
  <c r="FQ324" i="37" s="1"/>
  <c r="FZ324" i="37"/>
  <c r="FY324" i="37"/>
  <c r="FO324" i="37" s="1"/>
  <c r="FX324" i="37"/>
  <c r="FW324" i="37"/>
  <c r="FV324" i="37"/>
  <c r="FU324" i="37"/>
  <c r="FR324" i="37"/>
  <c r="FP324" i="37"/>
  <c r="FM324" i="37"/>
  <c r="FL324" i="37"/>
  <c r="FK324" i="37"/>
  <c r="FI324" i="37"/>
  <c r="FG324" i="37"/>
  <c r="FF324" i="37"/>
  <c r="FE324" i="37"/>
  <c r="FD324" i="37"/>
  <c r="FC324" i="37"/>
  <c r="FB324" i="37"/>
  <c r="FA324" i="37"/>
  <c r="EZ324" i="37"/>
  <c r="DT324" i="37"/>
  <c r="DS324" i="37"/>
  <c r="DH324" i="37" s="1"/>
  <c r="DR324" i="37"/>
  <c r="DG324" i="37" s="1"/>
  <c r="DQ324" i="37"/>
  <c r="DF324" i="37" s="1"/>
  <c r="DP324" i="37"/>
  <c r="DE324" i="37" s="1"/>
  <c r="DO324" i="37"/>
  <c r="DD324" i="37" s="1"/>
  <c r="DN324" i="37"/>
  <c r="DC324" i="37" s="1"/>
  <c r="DM324" i="37"/>
  <c r="DL324" i="37"/>
  <c r="DI324" i="37"/>
  <c r="CX324" i="37"/>
  <c r="CW324" i="37"/>
  <c r="CV324" i="37"/>
  <c r="CU324" i="37"/>
  <c r="CT324" i="37"/>
  <c r="CS324" i="37"/>
  <c r="CR324" i="37"/>
  <c r="CF324" i="37" s="1"/>
  <c r="CQ324" i="37"/>
  <c r="CO324" i="37"/>
  <c r="CP324" i="37" s="1"/>
  <c r="CJ324" i="37"/>
  <c r="BY324" i="37" s="1"/>
  <c r="CH324" i="37"/>
  <c r="BW324" i="37" s="1"/>
  <c r="BB324" i="37"/>
  <c r="BC324" i="37" s="1"/>
  <c r="Y324" i="37"/>
  <c r="X324" i="37"/>
  <c r="N324" i="37"/>
  <c r="M324" i="37"/>
  <c r="DK324" i="37" s="1"/>
  <c r="K324" i="37"/>
  <c r="B324" i="37"/>
  <c r="A324" i="37"/>
  <c r="GB323" i="37"/>
  <c r="GA323" i="37"/>
  <c r="FQ323" i="37" s="1"/>
  <c r="FZ323" i="37"/>
  <c r="FY323" i="37"/>
  <c r="FO323" i="37" s="1"/>
  <c r="FX323" i="37"/>
  <c r="FW323" i="37"/>
  <c r="FV323" i="37"/>
  <c r="FL323" i="37" s="1"/>
  <c r="FU323" i="37"/>
  <c r="FR323" i="37"/>
  <c r="FP323" i="37"/>
  <c r="FN323" i="37"/>
  <c r="FM323" i="37"/>
  <c r="FG323" i="37"/>
  <c r="FF323" i="37"/>
  <c r="FE323" i="37"/>
  <c r="FD323" i="37"/>
  <c r="FC323" i="37"/>
  <c r="FB323" i="37"/>
  <c r="FA323" i="37"/>
  <c r="EZ323" i="37"/>
  <c r="EV323" i="37"/>
  <c r="EK323" i="37" s="1"/>
  <c r="EB323" i="37" s="1"/>
  <c r="EO323" i="37"/>
  <c r="DT323" i="37"/>
  <c r="DS323" i="37"/>
  <c r="DR323" i="37"/>
  <c r="DG323" i="37" s="1"/>
  <c r="DQ323" i="37"/>
  <c r="DP323" i="37"/>
  <c r="DE323" i="37" s="1"/>
  <c r="DO323" i="37"/>
  <c r="DN323" i="37"/>
  <c r="DC323" i="37" s="1"/>
  <c r="DM323" i="37"/>
  <c r="DK323" i="37"/>
  <c r="DL323" i="37" s="1"/>
  <c r="DI323" i="37"/>
  <c r="DH323" i="37"/>
  <c r="DF323" i="37"/>
  <c r="DD323" i="37"/>
  <c r="CX323" i="37"/>
  <c r="CW323" i="37"/>
  <c r="CV323" i="37"/>
  <c r="CU323" i="37"/>
  <c r="CT323" i="37"/>
  <c r="CS323" i="37"/>
  <c r="CR323" i="37"/>
  <c r="CQ323" i="37"/>
  <c r="Y323" i="37"/>
  <c r="X323" i="37"/>
  <c r="N323" i="37"/>
  <c r="M323" i="37"/>
  <c r="CO323" i="37" s="1"/>
  <c r="CP323" i="37" s="1"/>
  <c r="K323" i="37"/>
  <c r="BB323" i="37" s="1"/>
  <c r="BC323" i="37" s="1"/>
  <c r="B323" i="37"/>
  <c r="A323" i="37"/>
  <c r="GB322" i="37"/>
  <c r="GA322" i="37"/>
  <c r="FQ322" i="37" s="1"/>
  <c r="FZ322" i="37"/>
  <c r="FY322" i="37"/>
  <c r="FX322" i="37"/>
  <c r="FW322" i="37"/>
  <c r="FV322" i="37"/>
  <c r="FL322" i="37" s="1"/>
  <c r="FU322" i="37"/>
  <c r="FR322" i="37"/>
  <c r="FP322" i="37"/>
  <c r="FO322" i="37"/>
  <c r="FN322" i="37"/>
  <c r="FM322" i="37"/>
  <c r="FG322" i="37"/>
  <c r="FF322" i="37"/>
  <c r="FE322" i="37"/>
  <c r="FD322" i="37"/>
  <c r="FC322" i="37"/>
  <c r="FB322" i="37"/>
  <c r="FA322" i="37"/>
  <c r="EZ322" i="37"/>
  <c r="EO322" i="37"/>
  <c r="EN322" i="37"/>
  <c r="DT322" i="37"/>
  <c r="DI322" i="37" s="1"/>
  <c r="DS322" i="37"/>
  <c r="DR322" i="37"/>
  <c r="DG322" i="37" s="1"/>
  <c r="DQ322" i="37"/>
  <c r="DF322" i="37" s="1"/>
  <c r="DP322" i="37"/>
  <c r="DE322" i="37" s="1"/>
  <c r="DO322" i="37"/>
  <c r="DD322" i="37" s="1"/>
  <c r="DN322" i="37"/>
  <c r="DC322" i="37" s="1"/>
  <c r="DM322" i="37"/>
  <c r="DH322" i="37"/>
  <c r="CZ322" i="37"/>
  <c r="CX322" i="37"/>
  <c r="CW322" i="37"/>
  <c r="CV322" i="37"/>
  <c r="CU322" i="37"/>
  <c r="CT322" i="37"/>
  <c r="CS322" i="37"/>
  <c r="CR322" i="37"/>
  <c r="CQ322" i="37"/>
  <c r="CF322" i="37"/>
  <c r="Y322" i="37"/>
  <c r="X322" i="37"/>
  <c r="N322" i="37"/>
  <c r="M322" i="37"/>
  <c r="K322" i="37"/>
  <c r="BB322" i="37" s="1"/>
  <c r="BC322" i="37" s="1"/>
  <c r="B322" i="37"/>
  <c r="A322" i="37"/>
  <c r="GB321" i="37"/>
  <c r="GA321" i="37"/>
  <c r="FZ321" i="37"/>
  <c r="FY321" i="37"/>
  <c r="FX321" i="37"/>
  <c r="FW321" i="37"/>
  <c r="FV321" i="37"/>
  <c r="FU321" i="37"/>
  <c r="FR321" i="37"/>
  <c r="FQ321" i="37"/>
  <c r="FP321" i="37"/>
  <c r="FO321" i="37"/>
  <c r="FN321" i="37"/>
  <c r="FM321" i="37"/>
  <c r="FK321" i="37"/>
  <c r="FG321" i="37"/>
  <c r="FF321" i="37"/>
  <c r="FE321" i="37"/>
  <c r="FD321" i="37"/>
  <c r="FC321" i="37"/>
  <c r="FB321" i="37"/>
  <c r="FA321" i="37"/>
  <c r="EZ321" i="37"/>
  <c r="EO321" i="37" s="1"/>
  <c r="DT321" i="37"/>
  <c r="DI321" i="37" s="1"/>
  <c r="DS321" i="37"/>
  <c r="DR321" i="37"/>
  <c r="DQ321" i="37"/>
  <c r="DP321" i="37"/>
  <c r="DE321" i="37" s="1"/>
  <c r="DO321" i="37"/>
  <c r="DD321" i="37" s="1"/>
  <c r="DN321" i="37"/>
  <c r="DC321" i="37" s="1"/>
  <c r="DM321" i="37"/>
  <c r="DH321" i="37"/>
  <c r="DG321" i="37"/>
  <c r="DF321" i="37"/>
  <c r="CZ321" i="37"/>
  <c r="CX321" i="37"/>
  <c r="CW321" i="37"/>
  <c r="CV321" i="37"/>
  <c r="CU321" i="37"/>
  <c r="CT321" i="37"/>
  <c r="CS321" i="37"/>
  <c r="CR321" i="37"/>
  <c r="CQ321" i="37"/>
  <c r="CF321" i="37" s="1"/>
  <c r="CP321" i="37"/>
  <c r="CO321" i="37"/>
  <c r="CK321" i="37"/>
  <c r="BZ321" i="37" s="1"/>
  <c r="CJ321" i="37"/>
  <c r="BY321" i="37" s="1"/>
  <c r="CE321" i="37"/>
  <c r="Y321" i="37"/>
  <c r="X321" i="37"/>
  <c r="N321" i="37"/>
  <c r="M321" i="37"/>
  <c r="DK321" i="37" s="1"/>
  <c r="DL321" i="37" s="1"/>
  <c r="K321" i="37"/>
  <c r="BB321" i="37" s="1"/>
  <c r="BC321" i="37" s="1"/>
  <c r="B321" i="37"/>
  <c r="A321" i="37"/>
  <c r="GB320" i="37"/>
  <c r="GA320" i="37"/>
  <c r="FQ320" i="37" s="1"/>
  <c r="FZ320" i="37"/>
  <c r="FP320" i="37" s="1"/>
  <c r="FY320" i="37"/>
  <c r="FO320" i="37" s="1"/>
  <c r="FX320" i="37"/>
  <c r="FN320" i="37" s="1"/>
  <c r="FW320" i="37"/>
  <c r="FV320" i="37"/>
  <c r="FU320" i="37"/>
  <c r="FR320" i="37"/>
  <c r="FM320" i="37"/>
  <c r="FK320" i="37"/>
  <c r="FG320" i="37"/>
  <c r="FF320" i="37"/>
  <c r="FE320" i="37"/>
  <c r="FD320" i="37"/>
  <c r="FC320" i="37"/>
  <c r="FB320" i="37"/>
  <c r="FA320" i="37"/>
  <c r="EZ320" i="37"/>
  <c r="DT320" i="37"/>
  <c r="DS320" i="37"/>
  <c r="DR320" i="37"/>
  <c r="DQ320" i="37"/>
  <c r="DF320" i="37" s="1"/>
  <c r="DP320" i="37"/>
  <c r="DO320" i="37"/>
  <c r="DN320" i="37"/>
  <c r="DM320" i="37"/>
  <c r="DL320" i="37"/>
  <c r="DK320" i="37"/>
  <c r="DI320" i="37"/>
  <c r="DG320" i="37"/>
  <c r="DE320" i="37"/>
  <c r="DD320" i="37"/>
  <c r="DC320" i="37"/>
  <c r="DB320" i="37"/>
  <c r="CX320" i="37"/>
  <c r="CW320" i="37"/>
  <c r="CV320" i="37"/>
  <c r="CU320" i="37"/>
  <c r="CT320" i="37"/>
  <c r="CS320" i="37"/>
  <c r="CR320" i="37"/>
  <c r="CQ320" i="37"/>
  <c r="CF320" i="37" s="1"/>
  <c r="CN320" i="37" s="1"/>
  <c r="CC320" i="37" s="1"/>
  <c r="BC320" i="37"/>
  <c r="BB320" i="37"/>
  <c r="Y320" i="37"/>
  <c r="X320" i="37"/>
  <c r="N320" i="37"/>
  <c r="M320" i="37"/>
  <c r="CO320" i="37" s="1"/>
  <c r="CP320" i="37" s="1"/>
  <c r="K320" i="37"/>
  <c r="B320" i="37"/>
  <c r="A320" i="37"/>
  <c r="GB319" i="37"/>
  <c r="GA319" i="37"/>
  <c r="FQ319" i="37" s="1"/>
  <c r="FZ319" i="37"/>
  <c r="FP319" i="37" s="1"/>
  <c r="FY319" i="37"/>
  <c r="FO319" i="37" s="1"/>
  <c r="FX319" i="37"/>
  <c r="FW319" i="37"/>
  <c r="FM319" i="37" s="1"/>
  <c r="FV319" i="37"/>
  <c r="FU319" i="37"/>
  <c r="FR319" i="37"/>
  <c r="FN319" i="37"/>
  <c r="FL319" i="37"/>
  <c r="FG319" i="37"/>
  <c r="FF319" i="37"/>
  <c r="FE319" i="37"/>
  <c r="FD319" i="37"/>
  <c r="FC319" i="37"/>
  <c r="FB319" i="37"/>
  <c r="FA319" i="37"/>
  <c r="EO319" i="37" s="1"/>
  <c r="EZ319" i="37"/>
  <c r="EW319" i="37"/>
  <c r="EL319" i="37" s="1"/>
  <c r="EC319" i="37" s="1"/>
  <c r="EQ319" i="37"/>
  <c r="EF319" i="37"/>
  <c r="DW319" i="37" s="1"/>
  <c r="DT319" i="37"/>
  <c r="DI319" i="37" s="1"/>
  <c r="DS319" i="37"/>
  <c r="DH319" i="37" s="1"/>
  <c r="DR319" i="37"/>
  <c r="DG319" i="37" s="1"/>
  <c r="DQ319" i="37"/>
  <c r="DF319" i="37" s="1"/>
  <c r="DP319" i="37"/>
  <c r="DO319" i="37"/>
  <c r="DN319" i="37"/>
  <c r="DC319" i="37" s="1"/>
  <c r="DM319" i="37"/>
  <c r="DL319" i="37"/>
  <c r="DK319" i="37"/>
  <c r="DE319" i="37"/>
  <c r="DD319" i="37"/>
  <c r="DB319" i="37"/>
  <c r="CX319" i="37"/>
  <c r="CW319" i="37"/>
  <c r="CV319" i="37"/>
  <c r="CU319" i="37"/>
  <c r="CT319" i="37"/>
  <c r="CS319" i="37"/>
  <c r="CF319" i="37" s="1"/>
  <c r="CR319" i="37"/>
  <c r="CQ319" i="37"/>
  <c r="CP319" i="37"/>
  <c r="CO319" i="37"/>
  <c r="Y319" i="37"/>
  <c r="X319" i="37"/>
  <c r="N319" i="37"/>
  <c r="M319" i="37"/>
  <c r="K319" i="37"/>
  <c r="BB319" i="37" s="1"/>
  <c r="BC319" i="37" s="1"/>
  <c r="B319" i="37"/>
  <c r="A319" i="37"/>
  <c r="GB318" i="37"/>
  <c r="GA318" i="37"/>
  <c r="FZ318" i="37"/>
  <c r="FP318" i="37" s="1"/>
  <c r="FY318" i="37"/>
  <c r="FO318" i="37" s="1"/>
  <c r="FX318" i="37"/>
  <c r="FN318" i="37" s="1"/>
  <c r="FW318" i="37"/>
  <c r="FM318" i="37" s="1"/>
  <c r="FV318" i="37"/>
  <c r="FL318" i="37" s="1"/>
  <c r="FU318" i="37"/>
  <c r="FR318" i="37"/>
  <c r="FQ318" i="37"/>
  <c r="FG318" i="37"/>
  <c r="FF318" i="37"/>
  <c r="FE318" i="37"/>
  <c r="FD318" i="37"/>
  <c r="FC318" i="37"/>
  <c r="FB318" i="37"/>
  <c r="FA318" i="37"/>
  <c r="EZ318" i="37"/>
  <c r="DT318" i="37"/>
  <c r="DI318" i="37" s="1"/>
  <c r="DS318" i="37"/>
  <c r="DR318" i="37"/>
  <c r="DG318" i="37" s="1"/>
  <c r="DQ318" i="37"/>
  <c r="DP318" i="37"/>
  <c r="DO318" i="37"/>
  <c r="DN318" i="37"/>
  <c r="DM318" i="37"/>
  <c r="DH318" i="37"/>
  <c r="DF318" i="37"/>
  <c r="DE318" i="37"/>
  <c r="DD318" i="37"/>
  <c r="DC318" i="37"/>
  <c r="DB318" i="37"/>
  <c r="DA318" i="37"/>
  <c r="CX318" i="37"/>
  <c r="CW318" i="37"/>
  <c r="CV318" i="37"/>
  <c r="CU318" i="37"/>
  <c r="CT318" i="37"/>
  <c r="CS318" i="37"/>
  <c r="CR318" i="37"/>
  <c r="CQ318" i="37"/>
  <c r="CH318" i="37"/>
  <c r="BW318" i="37" s="1"/>
  <c r="BN318" i="37" s="1"/>
  <c r="CF318" i="37"/>
  <c r="Y318" i="37"/>
  <c r="X318" i="37"/>
  <c r="N318" i="37"/>
  <c r="M318" i="37"/>
  <c r="DK318" i="37" s="1"/>
  <c r="DL318" i="37" s="1"/>
  <c r="K318" i="37"/>
  <c r="BB318" i="37" s="1"/>
  <c r="BC318" i="37" s="1"/>
  <c r="B318" i="37"/>
  <c r="A318" i="37"/>
  <c r="GB317" i="37"/>
  <c r="FR317" i="37" s="1"/>
  <c r="GA317" i="37"/>
  <c r="FZ317" i="37"/>
  <c r="FP317" i="37" s="1"/>
  <c r="FY317" i="37"/>
  <c r="FX317" i="37"/>
  <c r="FN317" i="37" s="1"/>
  <c r="FW317" i="37"/>
  <c r="FM317" i="37" s="1"/>
  <c r="FV317" i="37"/>
  <c r="FL317" i="37" s="1"/>
  <c r="FU317" i="37"/>
  <c r="FQ317" i="37"/>
  <c r="FO317" i="37"/>
  <c r="FI317" i="37"/>
  <c r="FG317" i="37"/>
  <c r="FF317" i="37"/>
  <c r="FE317" i="37"/>
  <c r="FD317" i="37"/>
  <c r="FC317" i="37"/>
  <c r="FB317" i="37"/>
  <c r="FA317" i="37"/>
  <c r="EZ317" i="37"/>
  <c r="DT317" i="37"/>
  <c r="DS317" i="37"/>
  <c r="DH317" i="37" s="1"/>
  <c r="DR317" i="37"/>
  <c r="DG317" i="37" s="1"/>
  <c r="DQ317" i="37"/>
  <c r="DP317" i="37"/>
  <c r="DE317" i="37" s="1"/>
  <c r="DO317" i="37"/>
  <c r="DN317" i="37"/>
  <c r="DC317" i="37" s="1"/>
  <c r="DM317" i="37"/>
  <c r="DI317" i="37"/>
  <c r="DF317" i="37"/>
  <c r="DD317" i="37"/>
  <c r="DB317" i="37"/>
  <c r="DA317" i="37"/>
  <c r="CZ317" i="37"/>
  <c r="CX317" i="37"/>
  <c r="CW317" i="37"/>
  <c r="CV317" i="37"/>
  <c r="CU317" i="37"/>
  <c r="CT317" i="37"/>
  <c r="CS317" i="37"/>
  <c r="CR317" i="37"/>
  <c r="CQ317" i="37"/>
  <c r="CO317" i="37"/>
  <c r="CP317" i="37" s="1"/>
  <c r="CF317" i="37"/>
  <c r="BB317" i="37"/>
  <c r="BC317" i="37" s="1"/>
  <c r="Y317" i="37"/>
  <c r="X317" i="37"/>
  <c r="N317" i="37"/>
  <c r="M317" i="37"/>
  <c r="DK317" i="37" s="1"/>
  <c r="DL317" i="37" s="1"/>
  <c r="K317" i="37"/>
  <c r="B317" i="37"/>
  <c r="A317" i="37"/>
  <c r="GB316" i="37"/>
  <c r="GA316" i="37"/>
  <c r="FZ316" i="37"/>
  <c r="FY316" i="37"/>
  <c r="FO316" i="37" s="1"/>
  <c r="FX316" i="37"/>
  <c r="FW316" i="37"/>
  <c r="FV316" i="37"/>
  <c r="FU316" i="37"/>
  <c r="FR316" i="37"/>
  <c r="FQ316" i="37"/>
  <c r="FP316" i="37"/>
  <c r="FN316" i="37"/>
  <c r="FM316" i="37"/>
  <c r="FK316" i="37"/>
  <c r="FG316" i="37"/>
  <c r="FF316" i="37"/>
  <c r="FE316" i="37"/>
  <c r="FD316" i="37"/>
  <c r="FC316" i="37"/>
  <c r="FB316" i="37"/>
  <c r="FA316" i="37"/>
  <c r="EZ316" i="37"/>
  <c r="DT316" i="37"/>
  <c r="DS316" i="37"/>
  <c r="DR316" i="37"/>
  <c r="DG316" i="37" s="1"/>
  <c r="DQ316" i="37"/>
  <c r="DP316" i="37"/>
  <c r="DE316" i="37" s="1"/>
  <c r="DO316" i="37"/>
  <c r="DD316" i="37" s="1"/>
  <c r="DN316" i="37"/>
  <c r="DC316" i="37" s="1"/>
  <c r="DM316" i="37"/>
  <c r="DB316" i="37" s="1"/>
  <c r="DI316" i="37"/>
  <c r="DH316" i="37"/>
  <c r="DF316" i="37"/>
  <c r="CX316" i="37"/>
  <c r="CW316" i="37"/>
  <c r="CV316" i="37"/>
  <c r="CU316" i="37"/>
  <c r="CT316" i="37"/>
  <c r="CS316" i="37"/>
  <c r="CR316" i="37"/>
  <c r="CQ316" i="37"/>
  <c r="Y316" i="37"/>
  <c r="X316" i="37"/>
  <c r="N316" i="37"/>
  <c r="M316" i="37"/>
  <c r="K316" i="37"/>
  <c r="BB316" i="37" s="1"/>
  <c r="BC316" i="37" s="1"/>
  <c r="B316" i="37"/>
  <c r="A316" i="37"/>
  <c r="GB315" i="37"/>
  <c r="FR315" i="37" s="1"/>
  <c r="GA315" i="37"/>
  <c r="FQ315" i="37" s="1"/>
  <c r="FZ315" i="37"/>
  <c r="FP315" i="37" s="1"/>
  <c r="FY315" i="37"/>
  <c r="FO315" i="37" s="1"/>
  <c r="FX315" i="37"/>
  <c r="FN315" i="37" s="1"/>
  <c r="FW315" i="37"/>
  <c r="FV315" i="37"/>
  <c r="FU315" i="37"/>
  <c r="FM315" i="37"/>
  <c r="FK315" i="37"/>
  <c r="FG315" i="37"/>
  <c r="FF315" i="37"/>
  <c r="FE315" i="37"/>
  <c r="EO315" i="37" s="1"/>
  <c r="FD315" i="37"/>
  <c r="FC315" i="37"/>
  <c r="FB315" i="37"/>
  <c r="FA315" i="37"/>
  <c r="EZ315" i="37"/>
  <c r="DT315" i="37"/>
  <c r="DI315" i="37" s="1"/>
  <c r="DS315" i="37"/>
  <c r="DR315" i="37"/>
  <c r="DG315" i="37" s="1"/>
  <c r="DQ315" i="37"/>
  <c r="DF315" i="37" s="1"/>
  <c r="DP315" i="37"/>
  <c r="DO315" i="37"/>
  <c r="DD315" i="37" s="1"/>
  <c r="DN315" i="37"/>
  <c r="DM315" i="37"/>
  <c r="DH315" i="37"/>
  <c r="DE315" i="37"/>
  <c r="DC315" i="37"/>
  <c r="DB315" i="37"/>
  <c r="CX315" i="37"/>
  <c r="CW315" i="37"/>
  <c r="CV315" i="37"/>
  <c r="CU315" i="37"/>
  <c r="CT315" i="37"/>
  <c r="CS315" i="37"/>
  <c r="CR315" i="37"/>
  <c r="CQ315" i="37"/>
  <c r="CE315" i="37"/>
  <c r="BB315" i="37"/>
  <c r="BC315" i="37" s="1"/>
  <c r="Y315" i="37"/>
  <c r="X315" i="37"/>
  <c r="N315" i="37"/>
  <c r="M315" i="37"/>
  <c r="K315" i="37"/>
  <c r="B315" i="37"/>
  <c r="A315" i="37"/>
  <c r="GB314" i="37"/>
  <c r="GA314" i="37"/>
  <c r="FZ314" i="37"/>
  <c r="FY314" i="37"/>
  <c r="FX314" i="37"/>
  <c r="FW314" i="37"/>
  <c r="FM314" i="37" s="1"/>
  <c r="FV314" i="37"/>
  <c r="FU314" i="37"/>
  <c r="FR314" i="37"/>
  <c r="FQ314" i="37"/>
  <c r="FP314" i="37"/>
  <c r="FO314" i="37"/>
  <c r="FN314" i="37"/>
  <c r="FK314" i="37"/>
  <c r="FG314" i="37"/>
  <c r="FF314" i="37"/>
  <c r="FE314" i="37"/>
  <c r="FD314" i="37"/>
  <c r="FC314" i="37"/>
  <c r="FB314" i="37"/>
  <c r="FA314" i="37"/>
  <c r="EZ314" i="37"/>
  <c r="DT314" i="37"/>
  <c r="DI314" i="37" s="1"/>
  <c r="DS314" i="37"/>
  <c r="DH314" i="37" s="1"/>
  <c r="DR314" i="37"/>
  <c r="DQ314" i="37"/>
  <c r="DF314" i="37" s="1"/>
  <c r="DP314" i="37"/>
  <c r="DE314" i="37" s="1"/>
  <c r="DO314" i="37"/>
  <c r="DD314" i="37" s="1"/>
  <c r="DN314" i="37"/>
  <c r="DC314" i="37" s="1"/>
  <c r="DM314" i="37"/>
  <c r="DL314" i="37"/>
  <c r="DK314" i="37"/>
  <c r="DG314" i="37"/>
  <c r="DB314" i="37"/>
  <c r="DA314" i="37"/>
  <c r="CX314" i="37"/>
  <c r="CF314" i="37" s="1"/>
  <c r="CW314" i="37"/>
  <c r="CV314" i="37"/>
  <c r="CU314" i="37"/>
  <c r="CT314" i="37"/>
  <c r="CS314" i="37"/>
  <c r="CR314" i="37"/>
  <c r="CQ314" i="37"/>
  <c r="CO314" i="37"/>
  <c r="CP314" i="37" s="1"/>
  <c r="BC314" i="37"/>
  <c r="BB314" i="37"/>
  <c r="Y314" i="37"/>
  <c r="X314" i="37"/>
  <c r="N314" i="37"/>
  <c r="M314" i="37"/>
  <c r="K314" i="37"/>
  <c r="B314" i="37"/>
  <c r="A314" i="37"/>
  <c r="GB313" i="37"/>
  <c r="GA313" i="37"/>
  <c r="FZ313" i="37"/>
  <c r="FP313" i="37" s="1"/>
  <c r="FY313" i="37"/>
  <c r="FX313" i="37"/>
  <c r="FW313" i="37"/>
  <c r="FM313" i="37" s="1"/>
  <c r="FV313" i="37"/>
  <c r="FL313" i="37" s="1"/>
  <c r="FU313" i="37"/>
  <c r="FK313" i="37" s="1"/>
  <c r="FR313" i="37"/>
  <c r="FQ313" i="37"/>
  <c r="FO313" i="37"/>
  <c r="FN313" i="37"/>
  <c r="FG313" i="37"/>
  <c r="FF313" i="37"/>
  <c r="FE313" i="37"/>
  <c r="FD313" i="37"/>
  <c r="EO313" i="37" s="1"/>
  <c r="FC313" i="37"/>
  <c r="FB313" i="37"/>
  <c r="FA313" i="37"/>
  <c r="EZ313" i="37"/>
  <c r="DT313" i="37"/>
  <c r="DS313" i="37"/>
  <c r="DH313" i="37" s="1"/>
  <c r="DR313" i="37"/>
  <c r="DG313" i="37" s="1"/>
  <c r="DQ313" i="37"/>
  <c r="DF313" i="37" s="1"/>
  <c r="DP313" i="37"/>
  <c r="DO313" i="37"/>
  <c r="DD313" i="37" s="1"/>
  <c r="DN313" i="37"/>
  <c r="DC313" i="37" s="1"/>
  <c r="DM313" i="37"/>
  <c r="DI313" i="37"/>
  <c r="DE313" i="37"/>
  <c r="DB313" i="37"/>
  <c r="CZ313" i="37"/>
  <c r="CX313" i="37"/>
  <c r="CW313" i="37"/>
  <c r="CV313" i="37"/>
  <c r="CU313" i="37"/>
  <c r="CT313" i="37"/>
  <c r="CS313" i="37"/>
  <c r="CR313" i="37"/>
  <c r="CQ313" i="37"/>
  <c r="CE313" i="37"/>
  <c r="BC313" i="37"/>
  <c r="BB313" i="37"/>
  <c r="Y313" i="37"/>
  <c r="X313" i="37"/>
  <c r="N313" i="37"/>
  <c r="M313" i="37"/>
  <c r="K313" i="37"/>
  <c r="B313" i="37"/>
  <c r="A313" i="37"/>
  <c r="GB312" i="37"/>
  <c r="GA312" i="37"/>
  <c r="FQ312" i="37" s="1"/>
  <c r="FZ312" i="37"/>
  <c r="FY312" i="37"/>
  <c r="FO312" i="37" s="1"/>
  <c r="FX312" i="37"/>
  <c r="FN312" i="37" s="1"/>
  <c r="FW312" i="37"/>
  <c r="FM312" i="37" s="1"/>
  <c r="FV312" i="37"/>
  <c r="FL312" i="37" s="1"/>
  <c r="FU312" i="37"/>
  <c r="FR312" i="37"/>
  <c r="FP312" i="37"/>
  <c r="FI312" i="37"/>
  <c r="FG312" i="37"/>
  <c r="FF312" i="37"/>
  <c r="FE312" i="37"/>
  <c r="FD312" i="37"/>
  <c r="FC312" i="37"/>
  <c r="FB312" i="37"/>
  <c r="FA312" i="37"/>
  <c r="EZ312" i="37"/>
  <c r="EN312" i="37"/>
  <c r="DT312" i="37"/>
  <c r="DI312" i="37" s="1"/>
  <c r="DS312" i="37"/>
  <c r="DH312" i="37" s="1"/>
  <c r="DR312" i="37"/>
  <c r="DG312" i="37" s="1"/>
  <c r="DQ312" i="37"/>
  <c r="DF312" i="37" s="1"/>
  <c r="DP312" i="37"/>
  <c r="DE312" i="37" s="1"/>
  <c r="DO312" i="37"/>
  <c r="DD312" i="37" s="1"/>
  <c r="DN312" i="37"/>
  <c r="DM312" i="37"/>
  <c r="DB312" i="37"/>
  <c r="CZ312" i="37"/>
  <c r="CX312" i="37"/>
  <c r="CW312" i="37"/>
  <c r="CV312" i="37"/>
  <c r="CU312" i="37"/>
  <c r="CT312" i="37"/>
  <c r="CS312" i="37"/>
  <c r="CR312" i="37"/>
  <c r="CQ312" i="37"/>
  <c r="BC312" i="37"/>
  <c r="CE312" i="37" s="1"/>
  <c r="BB312" i="37"/>
  <c r="Y312" i="37"/>
  <c r="X312" i="37"/>
  <c r="N312" i="37"/>
  <c r="M312" i="37"/>
  <c r="K312" i="37"/>
  <c r="B312" i="37"/>
  <c r="A312" i="37"/>
  <c r="GB311" i="37"/>
  <c r="FR311" i="37" s="1"/>
  <c r="GA311" i="37"/>
  <c r="FQ311" i="37" s="1"/>
  <c r="FZ311" i="37"/>
  <c r="FY311" i="37"/>
  <c r="FO311" i="37" s="1"/>
  <c r="FX311" i="37"/>
  <c r="FW311" i="37"/>
  <c r="FV311" i="37"/>
  <c r="FL311" i="37" s="1"/>
  <c r="FU311" i="37"/>
  <c r="FP311" i="37"/>
  <c r="FN311" i="37"/>
  <c r="FM311" i="37"/>
  <c r="FK311" i="37"/>
  <c r="FG311" i="37"/>
  <c r="FF311" i="37"/>
  <c r="FE311" i="37"/>
  <c r="FD311" i="37"/>
  <c r="EO311" i="37" s="1"/>
  <c r="FC311" i="37"/>
  <c r="FB311" i="37"/>
  <c r="FA311" i="37"/>
  <c r="EZ311" i="37"/>
  <c r="DT311" i="37"/>
  <c r="DI311" i="37" s="1"/>
  <c r="DS311" i="37"/>
  <c r="DH311" i="37" s="1"/>
  <c r="DR311" i="37"/>
  <c r="DQ311" i="37"/>
  <c r="DF311" i="37" s="1"/>
  <c r="DP311" i="37"/>
  <c r="DO311" i="37"/>
  <c r="DN311" i="37"/>
  <c r="DM311" i="37"/>
  <c r="DG311" i="37"/>
  <c r="DD311" i="37"/>
  <c r="DC311" i="37"/>
  <c r="DB311" i="37"/>
  <c r="CX311" i="37"/>
  <c r="CW311" i="37"/>
  <c r="CV311" i="37"/>
  <c r="CU311" i="37"/>
  <c r="CT311" i="37"/>
  <c r="CS311" i="37"/>
  <c r="CR311" i="37"/>
  <c r="CQ311" i="37"/>
  <c r="Y311" i="37"/>
  <c r="X311" i="37"/>
  <c r="N311" i="37"/>
  <c r="M311" i="37"/>
  <c r="K311" i="37"/>
  <c r="BB311" i="37" s="1"/>
  <c r="BC311" i="37" s="1"/>
  <c r="FI311" i="37" s="1"/>
  <c r="B311" i="37"/>
  <c r="A311" i="37"/>
  <c r="GB310" i="37"/>
  <c r="GA310" i="37"/>
  <c r="FQ310" i="37" s="1"/>
  <c r="FZ310" i="37"/>
  <c r="FP310" i="37" s="1"/>
  <c r="FY310" i="37"/>
  <c r="FX310" i="37"/>
  <c r="FW310" i="37"/>
  <c r="FV310" i="37"/>
  <c r="FU310" i="37"/>
  <c r="FR310" i="37"/>
  <c r="FN310" i="37"/>
  <c r="FM310" i="37"/>
  <c r="FL310" i="37"/>
  <c r="FK310" i="37"/>
  <c r="FG310" i="37"/>
  <c r="FF310" i="37"/>
  <c r="FE310" i="37"/>
  <c r="FD310" i="37"/>
  <c r="FC310" i="37"/>
  <c r="FB310" i="37"/>
  <c r="FA310" i="37"/>
  <c r="EO310" i="37" s="1"/>
  <c r="ER310" i="37" s="1"/>
  <c r="EG310" i="37" s="1"/>
  <c r="DX310" i="37" s="1"/>
  <c r="EZ310" i="37"/>
  <c r="DT310" i="37"/>
  <c r="DS310" i="37"/>
  <c r="DH310" i="37" s="1"/>
  <c r="DR310" i="37"/>
  <c r="DQ310" i="37"/>
  <c r="DP310" i="37"/>
  <c r="DE310" i="37" s="1"/>
  <c r="DO310" i="37"/>
  <c r="DD310" i="37" s="1"/>
  <c r="DN310" i="37"/>
  <c r="DC310" i="37" s="1"/>
  <c r="DM310" i="37"/>
  <c r="DL310" i="37"/>
  <c r="DK310" i="37"/>
  <c r="DI310" i="37"/>
  <c r="DG310" i="37"/>
  <c r="DF310" i="37"/>
  <c r="CX310" i="37"/>
  <c r="CW310" i="37"/>
  <c r="CV310" i="37"/>
  <c r="CU310" i="37"/>
  <c r="CT310" i="37"/>
  <c r="CS310" i="37"/>
  <c r="CR310" i="37"/>
  <c r="CQ310" i="37"/>
  <c r="CO310" i="37"/>
  <c r="CP310" i="37" s="1"/>
  <c r="CE310" i="37"/>
  <c r="BC310" i="37"/>
  <c r="BB310" i="37"/>
  <c r="Y310" i="37"/>
  <c r="X310" i="37"/>
  <c r="N310" i="37"/>
  <c r="M310" i="37"/>
  <c r="K310" i="37"/>
  <c r="B310" i="37"/>
  <c r="A310" i="37"/>
  <c r="GB309" i="37"/>
  <c r="GA309" i="37"/>
  <c r="FQ309" i="37" s="1"/>
  <c r="FZ309" i="37"/>
  <c r="FY309" i="37"/>
  <c r="FX309" i="37"/>
  <c r="FN309" i="37" s="1"/>
  <c r="FW309" i="37"/>
  <c r="FM309" i="37" s="1"/>
  <c r="FV309" i="37"/>
  <c r="FL309" i="37" s="1"/>
  <c r="FU309" i="37"/>
  <c r="FR309" i="37"/>
  <c r="FP309" i="37"/>
  <c r="FO309" i="37"/>
  <c r="FG309" i="37"/>
  <c r="FF309" i="37"/>
  <c r="FE309" i="37"/>
  <c r="EO309" i="37" s="1"/>
  <c r="FD309" i="37"/>
  <c r="FC309" i="37"/>
  <c r="FB309" i="37"/>
  <c r="FA309" i="37"/>
  <c r="EZ309" i="37"/>
  <c r="EN309" i="37"/>
  <c r="DT309" i="37"/>
  <c r="DI309" i="37" s="1"/>
  <c r="DS309" i="37"/>
  <c r="DR309" i="37"/>
  <c r="DG309" i="37" s="1"/>
  <c r="DQ309" i="37"/>
  <c r="DF309" i="37" s="1"/>
  <c r="DP309" i="37"/>
  <c r="DO309" i="37"/>
  <c r="DD309" i="37" s="1"/>
  <c r="DN309" i="37"/>
  <c r="DC309" i="37" s="1"/>
  <c r="DM309" i="37"/>
  <c r="DH309" i="37"/>
  <c r="DE309" i="37"/>
  <c r="CX309" i="37"/>
  <c r="CW309" i="37"/>
  <c r="CV309" i="37"/>
  <c r="CU309" i="37"/>
  <c r="CT309" i="37"/>
  <c r="CS309" i="37"/>
  <c r="CR309" i="37"/>
  <c r="CQ309" i="37"/>
  <c r="Y309" i="37"/>
  <c r="X309" i="37"/>
  <c r="N309" i="37"/>
  <c r="M309" i="37"/>
  <c r="K309" i="37"/>
  <c r="BB309" i="37" s="1"/>
  <c r="BC309" i="37" s="1"/>
  <c r="CE309" i="37" s="1"/>
  <c r="B309" i="37"/>
  <c r="A309" i="37"/>
  <c r="GB308" i="37"/>
  <c r="FR308" i="37" s="1"/>
  <c r="GA308" i="37"/>
  <c r="FQ308" i="37" s="1"/>
  <c r="FZ308" i="37"/>
  <c r="FY308" i="37"/>
  <c r="FO308" i="37" s="1"/>
  <c r="FX308" i="37"/>
  <c r="FN308" i="37" s="1"/>
  <c r="FW308" i="37"/>
  <c r="FV308" i="37"/>
  <c r="FL308" i="37" s="1"/>
  <c r="FU308" i="37"/>
  <c r="FP308" i="37"/>
  <c r="FK308" i="37"/>
  <c r="FG308" i="37"/>
  <c r="FF308" i="37"/>
  <c r="FE308" i="37"/>
  <c r="EO308" i="37" s="1"/>
  <c r="FD308" i="37"/>
  <c r="FC308" i="37"/>
  <c r="FB308" i="37"/>
  <c r="FA308" i="37"/>
  <c r="EZ308" i="37"/>
  <c r="DT308" i="37"/>
  <c r="DI308" i="37" s="1"/>
  <c r="DS308" i="37"/>
  <c r="DH308" i="37" s="1"/>
  <c r="DR308" i="37"/>
  <c r="DG308" i="37" s="1"/>
  <c r="DQ308" i="37"/>
  <c r="DP308" i="37"/>
  <c r="DO308" i="37"/>
  <c r="DD308" i="37" s="1"/>
  <c r="DN308" i="37"/>
  <c r="DM308" i="37"/>
  <c r="DF308" i="37"/>
  <c r="DE308" i="37"/>
  <c r="DC308" i="37"/>
  <c r="DB308" i="37"/>
  <c r="CX308" i="37"/>
  <c r="CW308" i="37"/>
  <c r="CF308" i="37" s="1"/>
  <c r="CV308" i="37"/>
  <c r="CU308" i="37"/>
  <c r="CT308" i="37"/>
  <c r="CS308" i="37"/>
  <c r="CR308" i="37"/>
  <c r="CQ308" i="37"/>
  <c r="BB308" i="37"/>
  <c r="BC308" i="37" s="1"/>
  <c r="Y308" i="37"/>
  <c r="X308" i="37"/>
  <c r="N308" i="37"/>
  <c r="M308" i="37"/>
  <c r="K308" i="37"/>
  <c r="B308" i="37"/>
  <c r="A308" i="37"/>
  <c r="GB307" i="37"/>
  <c r="FR307" i="37" s="1"/>
  <c r="GA307" i="37"/>
  <c r="FZ307" i="37"/>
  <c r="FY307" i="37"/>
  <c r="FX307" i="37"/>
  <c r="FW307" i="37"/>
  <c r="FV307" i="37"/>
  <c r="FU307" i="37"/>
  <c r="FQ307" i="37"/>
  <c r="FP307" i="37"/>
  <c r="FO307" i="37"/>
  <c r="FN307" i="37"/>
  <c r="FM307" i="37"/>
  <c r="FL307" i="37"/>
  <c r="FG307" i="37"/>
  <c r="FF307" i="37"/>
  <c r="FE307" i="37"/>
  <c r="FD307" i="37"/>
  <c r="FC307" i="37"/>
  <c r="FB307" i="37"/>
  <c r="FA307" i="37"/>
  <c r="EZ307" i="37"/>
  <c r="DT307" i="37"/>
  <c r="DS307" i="37"/>
  <c r="DR307" i="37"/>
  <c r="DQ307" i="37"/>
  <c r="DF307" i="37" s="1"/>
  <c r="DP307" i="37"/>
  <c r="DE307" i="37" s="1"/>
  <c r="DO307" i="37"/>
  <c r="DD307" i="37" s="1"/>
  <c r="DN307" i="37"/>
  <c r="DC307" i="37" s="1"/>
  <c r="DM307" i="37"/>
  <c r="DK307" i="37"/>
  <c r="DL307" i="37" s="1"/>
  <c r="DI307" i="37"/>
  <c r="DH307" i="37"/>
  <c r="DG307" i="37"/>
  <c r="CX307" i="37"/>
  <c r="CW307" i="37"/>
  <c r="CV307" i="37"/>
  <c r="CU307" i="37"/>
  <c r="CT307" i="37"/>
  <c r="CS307" i="37"/>
  <c r="CR307" i="37"/>
  <c r="CQ307" i="37"/>
  <c r="CF307" i="37" s="1"/>
  <c r="CP307" i="37"/>
  <c r="CN307" i="37"/>
  <c r="CC307" i="37" s="1"/>
  <c r="BT307" i="37"/>
  <c r="Y307" i="37"/>
  <c r="X307" i="37"/>
  <c r="N307" i="37"/>
  <c r="M307" i="37"/>
  <c r="CO307" i="37" s="1"/>
  <c r="K307" i="37"/>
  <c r="BB307" i="37" s="1"/>
  <c r="BC307" i="37" s="1"/>
  <c r="B307" i="37"/>
  <c r="A307" i="37"/>
  <c r="GB306" i="37"/>
  <c r="FR306" i="37" s="1"/>
  <c r="GA306" i="37"/>
  <c r="FQ306" i="37" s="1"/>
  <c r="FZ306" i="37"/>
  <c r="FY306" i="37"/>
  <c r="FX306" i="37"/>
  <c r="FN306" i="37" s="1"/>
  <c r="FW306" i="37"/>
  <c r="FM306" i="37" s="1"/>
  <c r="FV306" i="37"/>
  <c r="FL306" i="37" s="1"/>
  <c r="FU306" i="37"/>
  <c r="FP306" i="37"/>
  <c r="FO306" i="37"/>
  <c r="FG306" i="37"/>
  <c r="FF306" i="37"/>
  <c r="FE306" i="37"/>
  <c r="FD306" i="37"/>
  <c r="FC306" i="37"/>
  <c r="FB306" i="37"/>
  <c r="FA306" i="37"/>
  <c r="EZ306" i="37"/>
  <c r="EO306" i="37" s="1"/>
  <c r="DT306" i="37"/>
  <c r="DS306" i="37"/>
  <c r="DH306" i="37" s="1"/>
  <c r="DR306" i="37"/>
  <c r="DG306" i="37" s="1"/>
  <c r="DQ306" i="37"/>
  <c r="DF306" i="37" s="1"/>
  <c r="DP306" i="37"/>
  <c r="DO306" i="37"/>
  <c r="DD306" i="37" s="1"/>
  <c r="DN306" i="37"/>
  <c r="DM306" i="37"/>
  <c r="DK306" i="37"/>
  <c r="DL306" i="37" s="1"/>
  <c r="DI306" i="37"/>
  <c r="DE306" i="37"/>
  <c r="DC306" i="37"/>
  <c r="DB306" i="37"/>
  <c r="CZ306" i="37"/>
  <c r="CX306" i="37"/>
  <c r="CW306" i="37"/>
  <c r="CV306" i="37"/>
  <c r="CU306" i="37"/>
  <c r="CT306" i="37"/>
  <c r="CS306" i="37"/>
  <c r="CR306" i="37"/>
  <c r="CF306" i="37" s="1"/>
  <c r="CQ306" i="37"/>
  <c r="Y306" i="37"/>
  <c r="X306" i="37"/>
  <c r="N306" i="37"/>
  <c r="M306" i="37"/>
  <c r="CO306" i="37" s="1"/>
  <c r="CP306" i="37" s="1"/>
  <c r="K306" i="37"/>
  <c r="BB306" i="37" s="1"/>
  <c r="BC306" i="37" s="1"/>
  <c r="B306" i="37"/>
  <c r="A306" i="37"/>
  <c r="GB305" i="37"/>
  <c r="FR305" i="37" s="1"/>
  <c r="GA305" i="37"/>
  <c r="FZ305" i="37"/>
  <c r="FY305" i="37"/>
  <c r="FO305" i="37" s="1"/>
  <c r="FX305" i="37"/>
  <c r="FN305" i="37" s="1"/>
  <c r="FW305" i="37"/>
  <c r="FV305" i="37"/>
  <c r="FU305" i="37"/>
  <c r="FK305" i="37" s="1"/>
  <c r="FQ305" i="37"/>
  <c r="FP305" i="37"/>
  <c r="FM305" i="37"/>
  <c r="FG305" i="37"/>
  <c r="FF305" i="37"/>
  <c r="FE305" i="37"/>
  <c r="FD305" i="37"/>
  <c r="EO305" i="37" s="1"/>
  <c r="FC305" i="37"/>
  <c r="FB305" i="37"/>
  <c r="FA305" i="37"/>
  <c r="EZ305" i="37"/>
  <c r="DT305" i="37"/>
  <c r="DI305" i="37" s="1"/>
  <c r="DS305" i="37"/>
  <c r="DH305" i="37" s="1"/>
  <c r="DR305" i="37"/>
  <c r="DQ305" i="37"/>
  <c r="DP305" i="37"/>
  <c r="DO305" i="37"/>
  <c r="DN305" i="37"/>
  <c r="DM305" i="37"/>
  <c r="DL305" i="37"/>
  <c r="DG305" i="37"/>
  <c r="DF305" i="37"/>
  <c r="DE305" i="37"/>
  <c r="DC305" i="37"/>
  <c r="DB305" i="37"/>
  <c r="CX305" i="37"/>
  <c r="CW305" i="37"/>
  <c r="CV305" i="37"/>
  <c r="CU305" i="37"/>
  <c r="CT305" i="37"/>
  <c r="CS305" i="37"/>
  <c r="CR305" i="37"/>
  <c r="CQ305" i="37"/>
  <c r="CO305" i="37"/>
  <c r="CP305" i="37" s="1"/>
  <c r="Y305" i="37"/>
  <c r="X305" i="37"/>
  <c r="N305" i="37"/>
  <c r="M305" i="37"/>
  <c r="DK305" i="37" s="1"/>
  <c r="K305" i="37"/>
  <c r="BB305" i="37" s="1"/>
  <c r="BC305" i="37" s="1"/>
  <c r="CZ305" i="37" s="1"/>
  <c r="B305" i="37"/>
  <c r="A305" i="37"/>
  <c r="GB304" i="37"/>
  <c r="GA304" i="37"/>
  <c r="FZ304" i="37"/>
  <c r="FP304" i="37" s="1"/>
  <c r="FY304" i="37"/>
  <c r="FX304" i="37"/>
  <c r="FW304" i="37"/>
  <c r="FM304" i="37" s="1"/>
  <c r="FV304" i="37"/>
  <c r="FU304" i="37"/>
  <c r="FR304" i="37"/>
  <c r="FO304" i="37"/>
  <c r="FN304" i="37"/>
  <c r="FL304" i="37"/>
  <c r="FK304" i="37"/>
  <c r="FG304" i="37"/>
  <c r="FF304" i="37"/>
  <c r="FE304" i="37"/>
  <c r="FD304" i="37"/>
  <c r="FC304" i="37"/>
  <c r="FB304" i="37"/>
  <c r="FA304" i="37"/>
  <c r="EZ304" i="37"/>
  <c r="EU304" i="37"/>
  <c r="EJ304" i="37" s="1"/>
  <c r="EA304" i="37" s="1"/>
  <c r="ET304" i="37"/>
  <c r="ES304" i="37"/>
  <c r="EH304" i="37" s="1"/>
  <c r="DY304" i="37" s="1"/>
  <c r="EQ304" i="37"/>
  <c r="EF304" i="37" s="1"/>
  <c r="DW304" i="37" s="1"/>
  <c r="EO304" i="37"/>
  <c r="DT304" i="37"/>
  <c r="DS304" i="37"/>
  <c r="DR304" i="37"/>
  <c r="DG304" i="37" s="1"/>
  <c r="DQ304" i="37"/>
  <c r="DF304" i="37" s="1"/>
  <c r="DP304" i="37"/>
  <c r="DO304" i="37"/>
  <c r="DN304" i="37"/>
  <c r="DC304" i="37" s="1"/>
  <c r="DM304" i="37"/>
  <c r="DL304" i="37"/>
  <c r="DI304" i="37"/>
  <c r="DH304" i="37"/>
  <c r="DE304" i="37"/>
  <c r="DD304" i="37"/>
  <c r="DB304" i="37"/>
  <c r="CX304" i="37"/>
  <c r="CW304" i="37"/>
  <c r="CV304" i="37"/>
  <c r="CU304" i="37"/>
  <c r="CT304" i="37"/>
  <c r="CS304" i="37"/>
  <c r="CR304" i="37"/>
  <c r="CQ304" i="37"/>
  <c r="CO304" i="37"/>
  <c r="CP304" i="37" s="1"/>
  <c r="BB304" i="37"/>
  <c r="BC304" i="37" s="1"/>
  <c r="Y304" i="37"/>
  <c r="X304" i="37"/>
  <c r="N304" i="37"/>
  <c r="M304" i="37"/>
  <c r="DK304" i="37" s="1"/>
  <c r="K304" i="37"/>
  <c r="B304" i="37"/>
  <c r="A304" i="37"/>
  <c r="GB303" i="37"/>
  <c r="FR303" i="37" s="1"/>
  <c r="GA303" i="37"/>
  <c r="FQ303" i="37" s="1"/>
  <c r="FZ303" i="37"/>
  <c r="FY303" i="37"/>
  <c r="FO303" i="37" s="1"/>
  <c r="FX303" i="37"/>
  <c r="FW303" i="37"/>
  <c r="FV303" i="37"/>
  <c r="FU303" i="37"/>
  <c r="FP303" i="37"/>
  <c r="FM303" i="37"/>
  <c r="FL303" i="37"/>
  <c r="FK303" i="37"/>
  <c r="FG303" i="37"/>
  <c r="FF303" i="37"/>
  <c r="FE303" i="37"/>
  <c r="FD303" i="37"/>
  <c r="EO303" i="37" s="1"/>
  <c r="FC303" i="37"/>
  <c r="FB303" i="37"/>
  <c r="FA303" i="37"/>
  <c r="EZ303" i="37"/>
  <c r="DT303" i="37"/>
  <c r="DI303" i="37" s="1"/>
  <c r="DS303" i="37"/>
  <c r="DR303" i="37"/>
  <c r="DG303" i="37" s="1"/>
  <c r="DQ303" i="37"/>
  <c r="DP303" i="37"/>
  <c r="DO303" i="37"/>
  <c r="DN303" i="37"/>
  <c r="DM303" i="37"/>
  <c r="DH303" i="37"/>
  <c r="DF303" i="37"/>
  <c r="DE303" i="37"/>
  <c r="DD303" i="37"/>
  <c r="DC303" i="37"/>
  <c r="DB303" i="37"/>
  <c r="CX303" i="37"/>
  <c r="CW303" i="37"/>
  <c r="CV303" i="37"/>
  <c r="CU303" i="37"/>
  <c r="CT303" i="37"/>
  <c r="CS303" i="37"/>
  <c r="CR303" i="37"/>
  <c r="CQ303" i="37"/>
  <c r="Y303" i="37"/>
  <c r="X303" i="37"/>
  <c r="N303" i="37"/>
  <c r="M303" i="37"/>
  <c r="K303" i="37"/>
  <c r="BB303" i="37" s="1"/>
  <c r="BC303" i="37" s="1"/>
  <c r="B303" i="37"/>
  <c r="A303" i="37"/>
  <c r="GB302" i="37"/>
  <c r="FR302" i="37" s="1"/>
  <c r="GA302" i="37"/>
  <c r="FZ302" i="37"/>
  <c r="FP302" i="37" s="1"/>
  <c r="FY302" i="37"/>
  <c r="FX302" i="37"/>
  <c r="FW302" i="37"/>
  <c r="FM302" i="37" s="1"/>
  <c r="FV302" i="37"/>
  <c r="FL302" i="37" s="1"/>
  <c r="FU302" i="37"/>
  <c r="FQ302" i="37"/>
  <c r="FO302" i="37"/>
  <c r="FN302" i="37"/>
  <c r="FI302" i="37"/>
  <c r="FG302" i="37"/>
  <c r="EO302" i="37" s="1"/>
  <c r="FF302" i="37"/>
  <c r="FE302" i="37"/>
  <c r="FD302" i="37"/>
  <c r="FC302" i="37"/>
  <c r="FB302" i="37"/>
  <c r="FA302" i="37"/>
  <c r="EZ302" i="37"/>
  <c r="DT302" i="37"/>
  <c r="DI302" i="37" s="1"/>
  <c r="DS302" i="37"/>
  <c r="DH302" i="37" s="1"/>
  <c r="DR302" i="37"/>
  <c r="DQ302" i="37"/>
  <c r="DF302" i="37" s="1"/>
  <c r="DP302" i="37"/>
  <c r="DE302" i="37" s="1"/>
  <c r="DO302" i="37"/>
  <c r="DN302" i="37"/>
  <c r="DC302" i="37" s="1"/>
  <c r="DM302" i="37"/>
  <c r="DK302" i="37"/>
  <c r="DL302" i="37" s="1"/>
  <c r="DG302" i="37"/>
  <c r="DD302" i="37"/>
  <c r="DB302" i="37"/>
  <c r="CZ302" i="37"/>
  <c r="CX302" i="37"/>
  <c r="CW302" i="37"/>
  <c r="CV302" i="37"/>
  <c r="CU302" i="37"/>
  <c r="CT302" i="37"/>
  <c r="CS302" i="37"/>
  <c r="CR302" i="37"/>
  <c r="CQ302" i="37"/>
  <c r="CO302" i="37"/>
  <c r="CP302" i="37" s="1"/>
  <c r="CF302" i="37"/>
  <c r="Y302" i="37"/>
  <c r="X302" i="37"/>
  <c r="N302" i="37"/>
  <c r="M302" i="37"/>
  <c r="K302" i="37"/>
  <c r="BB302" i="37" s="1"/>
  <c r="BC302" i="37" s="1"/>
  <c r="B302" i="37"/>
  <c r="A302" i="37"/>
  <c r="GB301" i="37"/>
  <c r="FR301" i="37" s="1"/>
  <c r="GA301" i="37"/>
  <c r="FZ301" i="37"/>
  <c r="FP301" i="37" s="1"/>
  <c r="FY301" i="37"/>
  <c r="FO301" i="37" s="1"/>
  <c r="FX301" i="37"/>
  <c r="FW301" i="37"/>
  <c r="FV301" i="37"/>
  <c r="FU301" i="37"/>
  <c r="FJ301" i="37" s="1"/>
  <c r="FQ301" i="37"/>
  <c r="FN301" i="37"/>
  <c r="FM301" i="37"/>
  <c r="FL301" i="37"/>
  <c r="FK301" i="37"/>
  <c r="FG301" i="37"/>
  <c r="FF301" i="37"/>
  <c r="FE301" i="37"/>
  <c r="FD301" i="37"/>
  <c r="FC301" i="37"/>
  <c r="FB301" i="37"/>
  <c r="FA301" i="37"/>
  <c r="EZ301" i="37"/>
  <c r="DT301" i="37"/>
  <c r="DS301" i="37"/>
  <c r="DH301" i="37" s="1"/>
  <c r="DR301" i="37"/>
  <c r="DG301" i="37" s="1"/>
  <c r="DQ301" i="37"/>
  <c r="DP301" i="37"/>
  <c r="DO301" i="37"/>
  <c r="DD301" i="37" s="1"/>
  <c r="DN301" i="37"/>
  <c r="DC301" i="37" s="1"/>
  <c r="DM301" i="37"/>
  <c r="DI301" i="37"/>
  <c r="DF301" i="37"/>
  <c r="DE301" i="37"/>
  <c r="CX301" i="37"/>
  <c r="CW301" i="37"/>
  <c r="CV301" i="37"/>
  <c r="CU301" i="37"/>
  <c r="CT301" i="37"/>
  <c r="CS301" i="37"/>
  <c r="CR301" i="37"/>
  <c r="CQ301" i="37"/>
  <c r="CP301" i="37"/>
  <c r="CE301" i="37"/>
  <c r="Y301" i="37"/>
  <c r="X301" i="37"/>
  <c r="N301" i="37"/>
  <c r="M301" i="37"/>
  <c r="CO301" i="37" s="1"/>
  <c r="K301" i="37"/>
  <c r="BB301" i="37" s="1"/>
  <c r="BC301" i="37" s="1"/>
  <c r="B301" i="37"/>
  <c r="A301" i="37"/>
  <c r="GB300" i="37"/>
  <c r="FR300" i="37" s="1"/>
  <c r="GA300" i="37"/>
  <c r="FQ300" i="37" s="1"/>
  <c r="FZ300" i="37"/>
  <c r="FY300" i="37"/>
  <c r="FO300" i="37" s="1"/>
  <c r="FX300" i="37"/>
  <c r="FN300" i="37" s="1"/>
  <c r="FW300" i="37"/>
  <c r="FV300" i="37"/>
  <c r="FU300" i="37"/>
  <c r="FM300" i="37"/>
  <c r="FL300" i="37"/>
  <c r="FK300" i="37"/>
  <c r="FG300" i="37"/>
  <c r="FF300" i="37"/>
  <c r="FE300" i="37"/>
  <c r="FD300" i="37"/>
  <c r="FC300" i="37"/>
  <c r="FB300" i="37"/>
  <c r="FA300" i="37"/>
  <c r="EZ300" i="37"/>
  <c r="DT300" i="37"/>
  <c r="DS300" i="37"/>
  <c r="DR300" i="37"/>
  <c r="DQ300" i="37"/>
  <c r="DP300" i="37"/>
  <c r="DE300" i="37" s="1"/>
  <c r="DO300" i="37"/>
  <c r="DN300" i="37"/>
  <c r="DM300" i="37"/>
  <c r="DI300" i="37"/>
  <c r="DH300" i="37"/>
  <c r="DG300" i="37"/>
  <c r="DF300" i="37"/>
  <c r="DD300" i="37"/>
  <c r="DC300" i="37"/>
  <c r="DB300" i="37"/>
  <c r="CX300" i="37"/>
  <c r="CW300" i="37"/>
  <c r="CV300" i="37"/>
  <c r="CU300" i="37"/>
  <c r="CT300" i="37"/>
  <c r="CS300" i="37"/>
  <c r="CR300" i="37"/>
  <c r="CQ300" i="37"/>
  <c r="CO300" i="37"/>
  <c r="CP300" i="37" s="1"/>
  <c r="BB300" i="37"/>
  <c r="BC300" i="37" s="1"/>
  <c r="Y300" i="37"/>
  <c r="X300" i="37"/>
  <c r="N300" i="37"/>
  <c r="M300" i="37"/>
  <c r="DK300" i="37" s="1"/>
  <c r="DL300" i="37" s="1"/>
  <c r="K300" i="37"/>
  <c r="B300" i="37"/>
  <c r="A300" i="37"/>
  <c r="GB299" i="37"/>
  <c r="GA299" i="37"/>
  <c r="FQ299" i="37" s="1"/>
  <c r="FZ299" i="37"/>
  <c r="FP299" i="37" s="1"/>
  <c r="FY299" i="37"/>
  <c r="FO299" i="37" s="1"/>
  <c r="FX299" i="37"/>
  <c r="FW299" i="37"/>
  <c r="FM299" i="37" s="1"/>
  <c r="FV299" i="37"/>
  <c r="FL299" i="37" s="1"/>
  <c r="FU299" i="37"/>
  <c r="FR299" i="37"/>
  <c r="FN299" i="37"/>
  <c r="FK299" i="37"/>
  <c r="FG299" i="37"/>
  <c r="FF299" i="37"/>
  <c r="FE299" i="37"/>
  <c r="FD299" i="37"/>
  <c r="FC299" i="37"/>
  <c r="FB299" i="37"/>
  <c r="FA299" i="37"/>
  <c r="EZ299" i="37"/>
  <c r="EP299" i="37"/>
  <c r="EE299" i="37" s="1"/>
  <c r="DV299" i="37" s="1"/>
  <c r="EO299" i="37"/>
  <c r="EN299" i="37"/>
  <c r="DT299" i="37"/>
  <c r="DI299" i="37" s="1"/>
  <c r="DS299" i="37"/>
  <c r="DR299" i="37"/>
  <c r="DG299" i="37" s="1"/>
  <c r="DQ299" i="37"/>
  <c r="DP299" i="37"/>
  <c r="DO299" i="37"/>
  <c r="DD299" i="37" s="1"/>
  <c r="DN299" i="37"/>
  <c r="DC299" i="37" s="1"/>
  <c r="DM299" i="37"/>
  <c r="DH299" i="37"/>
  <c r="DF299" i="37"/>
  <c r="DE299" i="37"/>
  <c r="DB299" i="37"/>
  <c r="CX299" i="37"/>
  <c r="CW299" i="37"/>
  <c r="CV299" i="37"/>
  <c r="CU299" i="37"/>
  <c r="CT299" i="37"/>
  <c r="CS299" i="37"/>
  <c r="CF299" i="37" s="1"/>
  <c r="CR299" i="37"/>
  <c r="CQ299" i="37"/>
  <c r="CO299" i="37"/>
  <c r="CP299" i="37" s="1"/>
  <c r="CM299" i="37"/>
  <c r="CL299" i="37"/>
  <c r="CA299" i="37" s="1"/>
  <c r="CI299" i="37"/>
  <c r="BX299" i="37" s="1"/>
  <c r="CH299" i="37"/>
  <c r="BW299" i="37" s="1"/>
  <c r="CG299" i="37"/>
  <c r="BV299" i="37" s="1"/>
  <c r="BC299" i="37"/>
  <c r="BB299" i="37"/>
  <c r="Y299" i="37"/>
  <c r="X299" i="37"/>
  <c r="N299" i="37"/>
  <c r="M299" i="37"/>
  <c r="DK299" i="37" s="1"/>
  <c r="DL299" i="37" s="1"/>
  <c r="K299" i="37"/>
  <c r="B299" i="37"/>
  <c r="A299" i="37"/>
  <c r="GB298" i="37"/>
  <c r="GA298" i="37"/>
  <c r="FQ298" i="37" s="1"/>
  <c r="FZ298" i="37"/>
  <c r="FY298" i="37"/>
  <c r="FX298" i="37"/>
  <c r="FW298" i="37"/>
  <c r="FV298" i="37"/>
  <c r="FL298" i="37" s="1"/>
  <c r="FU298" i="37"/>
  <c r="FR298" i="37"/>
  <c r="FP298" i="37"/>
  <c r="FO298" i="37"/>
  <c r="FN298" i="37"/>
  <c r="FM298" i="37"/>
  <c r="FG298" i="37"/>
  <c r="FF298" i="37"/>
  <c r="FE298" i="37"/>
  <c r="FD298" i="37"/>
  <c r="FC298" i="37"/>
  <c r="FB298" i="37"/>
  <c r="FA298" i="37"/>
  <c r="EZ298" i="37"/>
  <c r="EO298" i="37" s="1"/>
  <c r="EV298" i="37" s="1"/>
  <c r="EK298" i="37" s="1"/>
  <c r="EB298" i="37" s="1"/>
  <c r="EU298" i="37"/>
  <c r="EJ298" i="37" s="1"/>
  <c r="EA298" i="37" s="1"/>
  <c r="ET298" i="37"/>
  <c r="EQ298" i="37"/>
  <c r="EF298" i="37" s="1"/>
  <c r="DW298" i="37" s="1"/>
  <c r="DT298" i="37"/>
  <c r="DI298" i="37" s="1"/>
  <c r="DS298" i="37"/>
  <c r="DH298" i="37" s="1"/>
  <c r="DR298" i="37"/>
  <c r="DQ298" i="37"/>
  <c r="DP298" i="37"/>
  <c r="DO298" i="37"/>
  <c r="DN298" i="37"/>
  <c r="DC298" i="37" s="1"/>
  <c r="DM298" i="37"/>
  <c r="DG298" i="37"/>
  <c r="DF298" i="37"/>
  <c r="DE298" i="37"/>
  <c r="DD298" i="37"/>
  <c r="BX298" i="37" s="1"/>
  <c r="CX298" i="37"/>
  <c r="CW298" i="37"/>
  <c r="CV298" i="37"/>
  <c r="CU298" i="37"/>
  <c r="CT298" i="37"/>
  <c r="CS298" i="37"/>
  <c r="CR298" i="37"/>
  <c r="CQ298" i="37"/>
  <c r="CI298" i="37"/>
  <c r="CF298" i="37"/>
  <c r="BC298" i="37"/>
  <c r="Y298" i="37"/>
  <c r="X298" i="37"/>
  <c r="N298" i="37"/>
  <c r="M298" i="37"/>
  <c r="K298" i="37"/>
  <c r="BB298" i="37" s="1"/>
  <c r="B298" i="37"/>
  <c r="A298" i="37"/>
  <c r="GB297" i="37"/>
  <c r="GA297" i="37"/>
  <c r="FZ297" i="37"/>
  <c r="FY297" i="37"/>
  <c r="FX297" i="37"/>
  <c r="FW297" i="37"/>
  <c r="FM297" i="37" s="1"/>
  <c r="FV297" i="37"/>
  <c r="FL297" i="37" s="1"/>
  <c r="FU297" i="37"/>
  <c r="FR297" i="37"/>
  <c r="FQ297" i="37"/>
  <c r="FP297" i="37"/>
  <c r="FO297" i="37"/>
  <c r="FN297" i="37"/>
  <c r="FG297" i="37"/>
  <c r="FF297" i="37"/>
  <c r="FE297" i="37"/>
  <c r="FD297" i="37"/>
  <c r="FC297" i="37"/>
  <c r="FB297" i="37"/>
  <c r="EO297" i="37" s="1"/>
  <c r="FA297" i="37"/>
  <c r="EZ297" i="37"/>
  <c r="EW297" i="37"/>
  <c r="EL297" i="37" s="1"/>
  <c r="EC297" i="37" s="1"/>
  <c r="EV297" i="37"/>
  <c r="ET297" i="37"/>
  <c r="EI297" i="37" s="1"/>
  <c r="DZ297" i="37" s="1"/>
  <c r="DT297" i="37"/>
  <c r="DI297" i="37" s="1"/>
  <c r="DS297" i="37"/>
  <c r="DR297" i="37"/>
  <c r="DQ297" i="37"/>
  <c r="DF297" i="37" s="1"/>
  <c r="DP297" i="37"/>
  <c r="DO297" i="37"/>
  <c r="DN297" i="37"/>
  <c r="DM297" i="37"/>
  <c r="DK297" i="37"/>
  <c r="DL297" i="37" s="1"/>
  <c r="DH297" i="37"/>
  <c r="DG297" i="37"/>
  <c r="DE297" i="37"/>
  <c r="DD297" i="37"/>
  <c r="DC297" i="37"/>
  <c r="DB297" i="37"/>
  <c r="CZ297" i="37"/>
  <c r="CX297" i="37"/>
  <c r="CW297" i="37"/>
  <c r="CV297" i="37"/>
  <c r="CU297" i="37"/>
  <c r="CT297" i="37"/>
  <c r="CS297" i="37"/>
  <c r="CR297" i="37"/>
  <c r="CQ297" i="37"/>
  <c r="CP297" i="37"/>
  <c r="CI297" i="37"/>
  <c r="CH297" i="37"/>
  <c r="BW297" i="37" s="1"/>
  <c r="CF297" i="37"/>
  <c r="BC297" i="37"/>
  <c r="EN297" i="37" s="1"/>
  <c r="Y297" i="37"/>
  <c r="X297" i="37"/>
  <c r="N297" i="37"/>
  <c r="M297" i="37"/>
  <c r="CO297" i="37" s="1"/>
  <c r="K297" i="37"/>
  <c r="BB297" i="37" s="1"/>
  <c r="B297" i="37"/>
  <c r="A297" i="37"/>
  <c r="GB296" i="37"/>
  <c r="FR296" i="37" s="1"/>
  <c r="GA296" i="37"/>
  <c r="FQ296" i="37" s="1"/>
  <c r="FZ296" i="37"/>
  <c r="FP296" i="37" s="1"/>
  <c r="FY296" i="37"/>
  <c r="FX296" i="37"/>
  <c r="FN296" i="37" s="1"/>
  <c r="FW296" i="37"/>
  <c r="FM296" i="37" s="1"/>
  <c r="FV296" i="37"/>
  <c r="FL296" i="37" s="1"/>
  <c r="FU296" i="37"/>
  <c r="FK296" i="37" s="1"/>
  <c r="FO296" i="37"/>
  <c r="FJ296" i="37"/>
  <c r="FI296" i="37"/>
  <c r="FG296" i="37"/>
  <c r="FF296" i="37"/>
  <c r="FE296" i="37"/>
  <c r="FD296" i="37"/>
  <c r="FC296" i="37"/>
  <c r="FB296" i="37"/>
  <c r="FA296" i="37"/>
  <c r="EZ296" i="37"/>
  <c r="EO296" i="37" s="1"/>
  <c r="EQ296" i="37" s="1"/>
  <c r="EF296" i="37" s="1"/>
  <c r="DW296" i="37" s="1"/>
  <c r="EN296" i="37"/>
  <c r="DT296" i="37"/>
  <c r="DS296" i="37"/>
  <c r="DH296" i="37" s="1"/>
  <c r="DR296" i="37"/>
  <c r="DG296" i="37" s="1"/>
  <c r="DQ296" i="37"/>
  <c r="DF296" i="37" s="1"/>
  <c r="DP296" i="37"/>
  <c r="DO296" i="37"/>
  <c r="DD296" i="37" s="1"/>
  <c r="DN296" i="37"/>
  <c r="DM296" i="37"/>
  <c r="DL296" i="37"/>
  <c r="DK296" i="37"/>
  <c r="DI296" i="37"/>
  <c r="DE296" i="37"/>
  <c r="DC296" i="37"/>
  <c r="CZ296" i="37"/>
  <c r="CX296" i="37"/>
  <c r="CW296" i="37"/>
  <c r="CV296" i="37"/>
  <c r="CU296" i="37"/>
  <c r="CT296" i="37"/>
  <c r="CS296" i="37"/>
  <c r="CR296" i="37"/>
  <c r="CQ296" i="37"/>
  <c r="CO296" i="37"/>
  <c r="CP296" i="37" s="1"/>
  <c r="CE296" i="37"/>
  <c r="BB296" i="37"/>
  <c r="BC296" i="37" s="1"/>
  <c r="Y296" i="37"/>
  <c r="X296" i="37"/>
  <c r="N296" i="37"/>
  <c r="M296" i="37"/>
  <c r="K296" i="37"/>
  <c r="B296" i="37"/>
  <c r="A296" i="37"/>
  <c r="GB295" i="37"/>
  <c r="GA295" i="37"/>
  <c r="FZ295" i="37"/>
  <c r="FP295" i="37" s="1"/>
  <c r="FY295" i="37"/>
  <c r="FX295" i="37"/>
  <c r="FN295" i="37" s="1"/>
  <c r="FW295" i="37"/>
  <c r="FM295" i="37" s="1"/>
  <c r="FV295" i="37"/>
  <c r="FU295" i="37"/>
  <c r="FR295" i="37"/>
  <c r="FQ295" i="37"/>
  <c r="FO295" i="37"/>
  <c r="FK295" i="37"/>
  <c r="FG295" i="37"/>
  <c r="FF295" i="37"/>
  <c r="FE295" i="37"/>
  <c r="FD295" i="37"/>
  <c r="FC295" i="37"/>
  <c r="FB295" i="37"/>
  <c r="FA295" i="37"/>
  <c r="EZ295" i="37"/>
  <c r="DT295" i="37"/>
  <c r="DS295" i="37"/>
  <c r="DR295" i="37"/>
  <c r="DQ295" i="37"/>
  <c r="DF295" i="37" s="1"/>
  <c r="DP295" i="37"/>
  <c r="DO295" i="37"/>
  <c r="DN295" i="37"/>
  <c r="DM295" i="37"/>
  <c r="DA295" i="37" s="1"/>
  <c r="DI295" i="37"/>
  <c r="DH295" i="37"/>
  <c r="DG295" i="37"/>
  <c r="DE295" i="37"/>
  <c r="DD295" i="37"/>
  <c r="DC295" i="37"/>
  <c r="DB295" i="37"/>
  <c r="CX295" i="37"/>
  <c r="CW295" i="37"/>
  <c r="CV295" i="37"/>
  <c r="CU295" i="37"/>
  <c r="CT295" i="37"/>
  <c r="CS295" i="37"/>
  <c r="CR295" i="37"/>
  <c r="CQ295" i="37"/>
  <c r="Y295" i="37"/>
  <c r="X295" i="37"/>
  <c r="N295" i="37"/>
  <c r="M295" i="37"/>
  <c r="K295" i="37"/>
  <c r="BB295" i="37" s="1"/>
  <c r="BC295" i="37" s="1"/>
  <c r="B295" i="37"/>
  <c r="A295" i="37"/>
  <c r="GB294" i="37"/>
  <c r="FR294" i="37" s="1"/>
  <c r="GA294" i="37"/>
  <c r="FZ294" i="37"/>
  <c r="FP294" i="37" s="1"/>
  <c r="FY294" i="37"/>
  <c r="FO294" i="37" s="1"/>
  <c r="FX294" i="37"/>
  <c r="FW294" i="37"/>
  <c r="FM294" i="37" s="1"/>
  <c r="FV294" i="37"/>
  <c r="FU294" i="37"/>
  <c r="FQ294" i="37"/>
  <c r="FN294" i="37"/>
  <c r="FL294" i="37"/>
  <c r="FK294" i="37"/>
  <c r="FG294" i="37"/>
  <c r="FF294" i="37"/>
  <c r="FE294" i="37"/>
  <c r="FD294" i="37"/>
  <c r="FC294" i="37"/>
  <c r="EO294" i="37" s="1"/>
  <c r="FB294" i="37"/>
  <c r="FA294" i="37"/>
  <c r="EZ294" i="37"/>
  <c r="DT294" i="37"/>
  <c r="DS294" i="37"/>
  <c r="DH294" i="37" s="1"/>
  <c r="DR294" i="37"/>
  <c r="DQ294" i="37"/>
  <c r="DF294" i="37" s="1"/>
  <c r="DP294" i="37"/>
  <c r="DE294" i="37" s="1"/>
  <c r="DO294" i="37"/>
  <c r="DN294" i="37"/>
  <c r="DC294" i="37" s="1"/>
  <c r="DM294" i="37"/>
  <c r="DI294" i="37"/>
  <c r="DG294" i="37"/>
  <c r="DD294" i="37"/>
  <c r="DB294" i="37"/>
  <c r="CX294" i="37"/>
  <c r="CW294" i="37"/>
  <c r="CV294" i="37"/>
  <c r="CU294" i="37"/>
  <c r="CT294" i="37"/>
  <c r="CS294" i="37"/>
  <c r="CR294" i="37"/>
  <c r="CQ294" i="37"/>
  <c r="CH294" i="37"/>
  <c r="BW294" i="37" s="1"/>
  <c r="CF294" i="37"/>
  <c r="BC294" i="37"/>
  <c r="BB294" i="37"/>
  <c r="Y294" i="37"/>
  <c r="X294" i="37"/>
  <c r="N294" i="37"/>
  <c r="M294" i="37"/>
  <c r="K294" i="37"/>
  <c r="B294" i="37"/>
  <c r="A294" i="37"/>
  <c r="GB293" i="37"/>
  <c r="GA293" i="37"/>
  <c r="FZ293" i="37"/>
  <c r="FP293" i="37" s="1"/>
  <c r="FY293" i="37"/>
  <c r="FO293" i="37" s="1"/>
  <c r="FX293" i="37"/>
  <c r="FW293" i="37"/>
  <c r="FM293" i="37" s="1"/>
  <c r="FV293" i="37"/>
  <c r="FU293" i="37"/>
  <c r="FR293" i="37"/>
  <c r="FQ293" i="37"/>
  <c r="FN293" i="37"/>
  <c r="FK293" i="37"/>
  <c r="FG293" i="37"/>
  <c r="FF293" i="37"/>
  <c r="FE293" i="37"/>
  <c r="FD293" i="37"/>
  <c r="FC293" i="37"/>
  <c r="FB293" i="37"/>
  <c r="FA293" i="37"/>
  <c r="EZ293" i="37"/>
  <c r="EO293" i="37"/>
  <c r="DT293" i="37"/>
  <c r="DS293" i="37"/>
  <c r="DH293" i="37" s="1"/>
  <c r="DR293" i="37"/>
  <c r="DG293" i="37" s="1"/>
  <c r="DQ293" i="37"/>
  <c r="DF293" i="37" s="1"/>
  <c r="DP293" i="37"/>
  <c r="DE293" i="37" s="1"/>
  <c r="DO293" i="37"/>
  <c r="DD293" i="37" s="1"/>
  <c r="DN293" i="37"/>
  <c r="DC293" i="37" s="1"/>
  <c r="DM293" i="37"/>
  <c r="DI293" i="37"/>
  <c r="CX293" i="37"/>
  <c r="CW293" i="37"/>
  <c r="CV293" i="37"/>
  <c r="CU293" i="37"/>
  <c r="CT293" i="37"/>
  <c r="CS293" i="37"/>
  <c r="CR293" i="37"/>
  <c r="CF293" i="37" s="1"/>
  <c r="CQ293" i="37"/>
  <c r="CJ293" i="37"/>
  <c r="BY293" i="37" s="1"/>
  <c r="Y293" i="37"/>
  <c r="X293" i="37"/>
  <c r="N293" i="37"/>
  <c r="M293" i="37"/>
  <c r="K293" i="37"/>
  <c r="BB293" i="37" s="1"/>
  <c r="BC293" i="37" s="1"/>
  <c r="B293" i="37"/>
  <c r="A293" i="37"/>
  <c r="GB292" i="37"/>
  <c r="FR292" i="37" s="1"/>
  <c r="GA292" i="37"/>
  <c r="FZ292" i="37"/>
  <c r="FY292" i="37"/>
  <c r="FX292" i="37"/>
  <c r="FW292" i="37"/>
  <c r="FV292" i="37"/>
  <c r="FU292" i="37"/>
  <c r="FQ292" i="37"/>
  <c r="FP292" i="37"/>
  <c r="FO292" i="37"/>
  <c r="FN292" i="37"/>
  <c r="FM292" i="37"/>
  <c r="FL292" i="37"/>
  <c r="FK292" i="37"/>
  <c r="FJ292" i="37"/>
  <c r="FG292" i="37"/>
  <c r="FF292" i="37"/>
  <c r="FE292" i="37"/>
  <c r="FD292" i="37"/>
  <c r="FC292" i="37"/>
  <c r="FB292" i="37"/>
  <c r="FA292" i="37"/>
  <c r="EZ292" i="37"/>
  <c r="EO292" i="37" s="1"/>
  <c r="EW292" i="37"/>
  <c r="EL292" i="37" s="1"/>
  <c r="EC292" i="37" s="1"/>
  <c r="EU292" i="37"/>
  <c r="EJ292" i="37" s="1"/>
  <c r="EA292" i="37" s="1"/>
  <c r="ET292" i="37"/>
  <c r="EI292" i="37" s="1"/>
  <c r="DZ292" i="37" s="1"/>
  <c r="ES292" i="37"/>
  <c r="EH292" i="37" s="1"/>
  <c r="DY292" i="37" s="1"/>
  <c r="ER292" i="37"/>
  <c r="EG292" i="37" s="1"/>
  <c r="DX292" i="37" s="1"/>
  <c r="DT292" i="37"/>
  <c r="DS292" i="37"/>
  <c r="DR292" i="37"/>
  <c r="DQ292" i="37"/>
  <c r="DP292" i="37"/>
  <c r="DE292" i="37" s="1"/>
  <c r="DO292" i="37"/>
  <c r="DD292" i="37" s="1"/>
  <c r="DN292" i="37"/>
  <c r="DC292" i="37" s="1"/>
  <c r="DM292" i="37"/>
  <c r="DI292" i="37"/>
  <c r="DH292" i="37"/>
  <c r="DG292" i="37"/>
  <c r="DF292" i="37"/>
  <c r="CX292" i="37"/>
  <c r="CW292" i="37"/>
  <c r="CV292" i="37"/>
  <c r="CU292" i="37"/>
  <c r="CT292" i="37"/>
  <c r="CS292" i="37"/>
  <c r="CR292" i="37"/>
  <c r="CQ292" i="37"/>
  <c r="CE292" i="37"/>
  <c r="Y292" i="37"/>
  <c r="X292" i="37"/>
  <c r="N292" i="37"/>
  <c r="M292" i="37"/>
  <c r="K292" i="37"/>
  <c r="BB292" i="37" s="1"/>
  <c r="BC292" i="37" s="1"/>
  <c r="B292" i="37"/>
  <c r="A292" i="37"/>
  <c r="GB291" i="37"/>
  <c r="GA291" i="37"/>
  <c r="FZ291" i="37"/>
  <c r="FY291" i="37"/>
  <c r="FX291" i="37"/>
  <c r="FW291" i="37"/>
  <c r="FV291" i="37"/>
  <c r="FU291" i="37"/>
  <c r="FR291" i="37"/>
  <c r="FQ291" i="37"/>
  <c r="FP291" i="37"/>
  <c r="FN291" i="37"/>
  <c r="FM291" i="37"/>
  <c r="FL291" i="37"/>
  <c r="FK291" i="37"/>
  <c r="FG291" i="37"/>
  <c r="FF291" i="37"/>
  <c r="FE291" i="37"/>
  <c r="FD291" i="37"/>
  <c r="FC291" i="37"/>
  <c r="FB291" i="37"/>
  <c r="FA291" i="37"/>
  <c r="EZ291" i="37"/>
  <c r="EO291" i="37" s="1"/>
  <c r="EV291" i="37"/>
  <c r="EK291" i="37" s="1"/>
  <c r="EB291" i="37" s="1"/>
  <c r="DT291" i="37"/>
  <c r="DS291" i="37"/>
  <c r="DR291" i="37"/>
  <c r="DQ291" i="37"/>
  <c r="DF291" i="37" s="1"/>
  <c r="DP291" i="37"/>
  <c r="DE291" i="37" s="1"/>
  <c r="DO291" i="37"/>
  <c r="DD291" i="37" s="1"/>
  <c r="DN291" i="37"/>
  <c r="DC291" i="37" s="1"/>
  <c r="DM291" i="37"/>
  <c r="DB291" i="37" s="1"/>
  <c r="DK291" i="37"/>
  <c r="DL291" i="37" s="1"/>
  <c r="DI291" i="37"/>
  <c r="DH291" i="37"/>
  <c r="CZ291" i="37"/>
  <c r="CX291" i="37"/>
  <c r="CW291" i="37"/>
  <c r="CV291" i="37"/>
  <c r="CU291" i="37"/>
  <c r="CT291" i="37"/>
  <c r="CS291" i="37"/>
  <c r="CR291" i="37"/>
  <c r="CQ291" i="37"/>
  <c r="CE291" i="37"/>
  <c r="Y291" i="37"/>
  <c r="X291" i="37"/>
  <c r="N291" i="37"/>
  <c r="M291" i="37"/>
  <c r="CO291" i="37" s="1"/>
  <c r="CP291" i="37" s="1"/>
  <c r="K291" i="37"/>
  <c r="BB291" i="37" s="1"/>
  <c r="BC291" i="37" s="1"/>
  <c r="EN291" i="37" s="1"/>
  <c r="B291" i="37"/>
  <c r="A291" i="37"/>
  <c r="GB290" i="37"/>
  <c r="FR290" i="37" s="1"/>
  <c r="GA290" i="37"/>
  <c r="FQ290" i="37" s="1"/>
  <c r="FZ290" i="37"/>
  <c r="FY290" i="37"/>
  <c r="FX290" i="37"/>
  <c r="FN290" i="37" s="1"/>
  <c r="FW290" i="37"/>
  <c r="FJ290" i="37" s="1"/>
  <c r="FV290" i="37"/>
  <c r="FU290" i="37"/>
  <c r="FP290" i="37"/>
  <c r="FO290" i="37"/>
  <c r="FM290" i="37"/>
  <c r="FL290" i="37"/>
  <c r="FK290" i="37"/>
  <c r="FG290" i="37"/>
  <c r="FF290" i="37"/>
  <c r="FE290" i="37"/>
  <c r="FD290" i="37"/>
  <c r="FC290" i="37"/>
  <c r="FB290" i="37"/>
  <c r="FA290" i="37"/>
  <c r="EZ290" i="37"/>
  <c r="DT290" i="37"/>
  <c r="DI290" i="37" s="1"/>
  <c r="DS290" i="37"/>
  <c r="DH290" i="37" s="1"/>
  <c r="DR290" i="37"/>
  <c r="DQ290" i="37"/>
  <c r="DF290" i="37" s="1"/>
  <c r="DP290" i="37"/>
  <c r="DE290" i="37" s="1"/>
  <c r="DO290" i="37"/>
  <c r="DD290" i="37" s="1"/>
  <c r="DN290" i="37"/>
  <c r="DM290" i="37"/>
  <c r="DG290" i="37"/>
  <c r="DB290" i="37"/>
  <c r="CX290" i="37"/>
  <c r="CW290" i="37"/>
  <c r="CV290" i="37"/>
  <c r="CU290" i="37"/>
  <c r="CT290" i="37"/>
  <c r="CS290" i="37"/>
  <c r="CR290" i="37"/>
  <c r="CQ290" i="37"/>
  <c r="CL290" i="37"/>
  <c r="CJ290" i="37"/>
  <c r="BY290" i="37" s="1"/>
  <c r="CI290" i="37"/>
  <c r="BX290" i="37" s="1"/>
  <c r="CG290" i="37"/>
  <c r="BV290" i="37" s="1"/>
  <c r="CF290" i="37"/>
  <c r="BC290" i="37"/>
  <c r="BB290" i="37"/>
  <c r="Y290" i="37"/>
  <c r="X290" i="37"/>
  <c r="N290" i="37"/>
  <c r="M290" i="37"/>
  <c r="K290" i="37"/>
  <c r="B290" i="37"/>
  <c r="A290" i="37"/>
  <c r="GB289" i="37"/>
  <c r="GA289" i="37"/>
  <c r="FZ289" i="37"/>
  <c r="FY289" i="37"/>
  <c r="FX289" i="37"/>
  <c r="FW289" i="37"/>
  <c r="FV289" i="37"/>
  <c r="FL289" i="37" s="1"/>
  <c r="FU289" i="37"/>
  <c r="FK289" i="37" s="1"/>
  <c r="FR289" i="37"/>
  <c r="FQ289" i="37"/>
  <c r="FP289" i="37"/>
  <c r="FO289" i="37"/>
  <c r="FN289" i="37"/>
  <c r="FM289" i="37"/>
  <c r="FG289" i="37"/>
  <c r="FF289" i="37"/>
  <c r="FE289" i="37"/>
  <c r="FD289" i="37"/>
  <c r="FC289" i="37"/>
  <c r="FB289" i="37"/>
  <c r="FA289" i="37"/>
  <c r="EZ289" i="37"/>
  <c r="EW289" i="37"/>
  <c r="EL289" i="37" s="1"/>
  <c r="EC289" i="37" s="1"/>
  <c r="EO289" i="37"/>
  <c r="DT289" i="37"/>
  <c r="DI289" i="37" s="1"/>
  <c r="DS289" i="37"/>
  <c r="DH289" i="37" s="1"/>
  <c r="DR289" i="37"/>
  <c r="DG289" i="37" s="1"/>
  <c r="DQ289" i="37"/>
  <c r="DF289" i="37" s="1"/>
  <c r="DP289" i="37"/>
  <c r="DE289" i="37" s="1"/>
  <c r="DO289" i="37"/>
  <c r="DN289" i="37"/>
  <c r="DM289" i="37"/>
  <c r="DD289" i="37"/>
  <c r="DC289" i="37"/>
  <c r="DB289" i="37"/>
  <c r="CX289" i="37"/>
  <c r="CW289" i="37"/>
  <c r="CV289" i="37"/>
  <c r="CU289" i="37"/>
  <c r="CT289" i="37"/>
  <c r="CS289" i="37"/>
  <c r="CR289" i="37"/>
  <c r="CQ289" i="37"/>
  <c r="BC289" i="37"/>
  <c r="Y289" i="37"/>
  <c r="X289" i="37"/>
  <c r="N289" i="37"/>
  <c r="M289" i="37"/>
  <c r="K289" i="37"/>
  <c r="BB289" i="37" s="1"/>
  <c r="B289" i="37"/>
  <c r="A289" i="37"/>
  <c r="GB288" i="37"/>
  <c r="FR288" i="37" s="1"/>
  <c r="GA288" i="37"/>
  <c r="FZ288" i="37"/>
  <c r="FY288" i="37"/>
  <c r="FX288" i="37"/>
  <c r="FN288" i="37" s="1"/>
  <c r="FW288" i="37"/>
  <c r="FM288" i="37" s="1"/>
  <c r="FV288" i="37"/>
  <c r="FU288" i="37"/>
  <c r="FQ288" i="37"/>
  <c r="FP288" i="37"/>
  <c r="FO288" i="37"/>
  <c r="FL288" i="37"/>
  <c r="FG288" i="37"/>
  <c r="FF288" i="37"/>
  <c r="FE288" i="37"/>
  <c r="FD288" i="37"/>
  <c r="FC288" i="37"/>
  <c r="FB288" i="37"/>
  <c r="FA288" i="37"/>
  <c r="EZ288" i="37"/>
  <c r="EN288" i="37"/>
  <c r="DT288" i="37"/>
  <c r="DI288" i="37" s="1"/>
  <c r="DS288" i="37"/>
  <c r="DH288" i="37" s="1"/>
  <c r="DR288" i="37"/>
  <c r="DQ288" i="37"/>
  <c r="DP288" i="37"/>
  <c r="DO288" i="37"/>
  <c r="DN288" i="37"/>
  <c r="DM288" i="37"/>
  <c r="DL288" i="37"/>
  <c r="DK288" i="37"/>
  <c r="DG288" i="37"/>
  <c r="DF288" i="37"/>
  <c r="DE288" i="37"/>
  <c r="DC288" i="37"/>
  <c r="DB288" i="37"/>
  <c r="CZ288" i="37"/>
  <c r="CX288" i="37"/>
  <c r="CW288" i="37"/>
  <c r="CV288" i="37"/>
  <c r="CU288" i="37"/>
  <c r="CT288" i="37"/>
  <c r="CS288" i="37"/>
  <c r="CR288" i="37"/>
  <c r="CQ288" i="37"/>
  <c r="CO288" i="37"/>
  <c r="CP288" i="37" s="1"/>
  <c r="BB288" i="37"/>
  <c r="BC288" i="37" s="1"/>
  <c r="Y288" i="37"/>
  <c r="X288" i="37"/>
  <c r="N288" i="37"/>
  <c r="M288" i="37"/>
  <c r="K288" i="37"/>
  <c r="B288" i="37"/>
  <c r="A288" i="37"/>
  <c r="GB287" i="37"/>
  <c r="GA287" i="37"/>
  <c r="FZ287" i="37"/>
  <c r="FP287" i="37" s="1"/>
  <c r="FY287" i="37"/>
  <c r="FO287" i="37" s="1"/>
  <c r="FX287" i="37"/>
  <c r="FN287" i="37" s="1"/>
  <c r="FW287" i="37"/>
  <c r="FV287" i="37"/>
  <c r="FL287" i="37" s="1"/>
  <c r="FU287" i="37"/>
  <c r="FK287" i="37" s="1"/>
  <c r="FR287" i="37"/>
  <c r="FQ287" i="37"/>
  <c r="FM287" i="37"/>
  <c r="FJ287" i="37"/>
  <c r="FG287" i="37"/>
  <c r="FF287" i="37"/>
  <c r="FE287" i="37"/>
  <c r="FD287" i="37"/>
  <c r="FC287" i="37"/>
  <c r="FB287" i="37"/>
  <c r="FA287" i="37"/>
  <c r="EZ287" i="37"/>
  <c r="DT287" i="37"/>
  <c r="DS287" i="37"/>
  <c r="DR287" i="37"/>
  <c r="DQ287" i="37"/>
  <c r="DF287" i="37" s="1"/>
  <c r="DP287" i="37"/>
  <c r="DO287" i="37"/>
  <c r="DN287" i="37"/>
  <c r="DM287" i="37"/>
  <c r="DI287" i="37"/>
  <c r="DH287" i="37"/>
  <c r="DG287" i="37"/>
  <c r="DE287" i="37"/>
  <c r="DD287" i="37"/>
  <c r="DB287" i="37"/>
  <c r="CX287" i="37"/>
  <c r="CW287" i="37"/>
  <c r="CV287" i="37"/>
  <c r="CU287" i="37"/>
  <c r="CT287" i="37"/>
  <c r="CS287" i="37"/>
  <c r="CR287" i="37"/>
  <c r="CQ287" i="37"/>
  <c r="BB287" i="37"/>
  <c r="BC287" i="37" s="1"/>
  <c r="Y287" i="37"/>
  <c r="X287" i="37"/>
  <c r="N287" i="37"/>
  <c r="M287" i="37"/>
  <c r="DK287" i="37" s="1"/>
  <c r="DL287" i="37" s="1"/>
  <c r="K287" i="37"/>
  <c r="B287" i="37"/>
  <c r="A287" i="37"/>
  <c r="GB286" i="37"/>
  <c r="FR286" i="37" s="1"/>
  <c r="GA286" i="37"/>
  <c r="FQ286" i="37" s="1"/>
  <c r="FZ286" i="37"/>
  <c r="FP286" i="37" s="1"/>
  <c r="FY286" i="37"/>
  <c r="FX286" i="37"/>
  <c r="FN286" i="37" s="1"/>
  <c r="FW286" i="37"/>
  <c r="FM286" i="37" s="1"/>
  <c r="FV286" i="37"/>
  <c r="FU286" i="37"/>
  <c r="FL286" i="37"/>
  <c r="FK286" i="37"/>
  <c r="FG286" i="37"/>
  <c r="FF286" i="37"/>
  <c r="FE286" i="37"/>
  <c r="FD286" i="37"/>
  <c r="FC286" i="37"/>
  <c r="FB286" i="37"/>
  <c r="FA286" i="37"/>
  <c r="EZ286" i="37"/>
  <c r="DT286" i="37"/>
  <c r="DI286" i="37" s="1"/>
  <c r="DS286" i="37"/>
  <c r="DH286" i="37" s="1"/>
  <c r="DR286" i="37"/>
  <c r="DQ286" i="37"/>
  <c r="DF286" i="37" s="1"/>
  <c r="DP286" i="37"/>
  <c r="DE286" i="37" s="1"/>
  <c r="DO286" i="37"/>
  <c r="DN286" i="37"/>
  <c r="DM286" i="37"/>
  <c r="DK286" i="37"/>
  <c r="DL286" i="37" s="1"/>
  <c r="DG286" i="37"/>
  <c r="DC286" i="37"/>
  <c r="DB286" i="37"/>
  <c r="CX286" i="37"/>
  <c r="CW286" i="37"/>
  <c r="CV286" i="37"/>
  <c r="CU286" i="37"/>
  <c r="CT286" i="37"/>
  <c r="CS286" i="37"/>
  <c r="CR286" i="37"/>
  <c r="CQ286" i="37"/>
  <c r="CO286" i="37"/>
  <c r="CP286" i="37" s="1"/>
  <c r="BB286" i="37"/>
  <c r="BC286" i="37" s="1"/>
  <c r="Y286" i="37"/>
  <c r="X286" i="37"/>
  <c r="N286" i="37"/>
  <c r="M286" i="37"/>
  <c r="K286" i="37"/>
  <c r="B286" i="37"/>
  <c r="A286" i="37"/>
  <c r="GB285" i="37"/>
  <c r="GA285" i="37"/>
  <c r="FZ285" i="37"/>
  <c r="FP285" i="37" s="1"/>
  <c r="FY285" i="37"/>
  <c r="FO285" i="37" s="1"/>
  <c r="FX285" i="37"/>
  <c r="FN285" i="37" s="1"/>
  <c r="FW285" i="37"/>
  <c r="FV285" i="37"/>
  <c r="FL285" i="37" s="1"/>
  <c r="FU285" i="37"/>
  <c r="FR285" i="37"/>
  <c r="FQ285" i="37"/>
  <c r="FM285" i="37"/>
  <c r="FK285" i="37"/>
  <c r="FG285" i="37"/>
  <c r="FF285" i="37"/>
  <c r="FE285" i="37"/>
  <c r="FD285" i="37"/>
  <c r="FC285" i="37"/>
  <c r="FB285" i="37"/>
  <c r="FA285" i="37"/>
  <c r="EO285" i="37" s="1"/>
  <c r="EW285" i="37" s="1"/>
  <c r="EL285" i="37" s="1"/>
  <c r="EZ285" i="37"/>
  <c r="EV285" i="37"/>
  <c r="EK285" i="37" s="1"/>
  <c r="EB285" i="37" s="1"/>
  <c r="EU285" i="37"/>
  <c r="EJ285" i="37" s="1"/>
  <c r="EA285" i="37" s="1"/>
  <c r="ET285" i="37"/>
  <c r="EI285" i="37" s="1"/>
  <c r="ER285" i="37"/>
  <c r="EC285" i="37"/>
  <c r="DZ285" i="37"/>
  <c r="DT285" i="37"/>
  <c r="DS285" i="37"/>
  <c r="DR285" i="37"/>
  <c r="DQ285" i="37"/>
  <c r="DP285" i="37"/>
  <c r="DO285" i="37"/>
  <c r="DN285" i="37"/>
  <c r="DC285" i="37" s="1"/>
  <c r="DM285" i="37"/>
  <c r="DL285" i="37"/>
  <c r="DI285" i="37"/>
  <c r="DH285" i="37"/>
  <c r="DG285" i="37"/>
  <c r="DF285" i="37"/>
  <c r="DE285" i="37"/>
  <c r="DD285" i="37"/>
  <c r="CX285" i="37"/>
  <c r="CW285" i="37"/>
  <c r="CV285" i="37"/>
  <c r="CU285" i="37"/>
  <c r="CT285" i="37"/>
  <c r="CS285" i="37"/>
  <c r="CR285" i="37"/>
  <c r="CQ285" i="37"/>
  <c r="BB285" i="37"/>
  <c r="BC285" i="37" s="1"/>
  <c r="Y285" i="37"/>
  <c r="X285" i="37"/>
  <c r="N285" i="37"/>
  <c r="M285" i="37"/>
  <c r="DK285" i="37" s="1"/>
  <c r="K285" i="37"/>
  <c r="B285" i="37"/>
  <c r="A285" i="37"/>
  <c r="GB284" i="37"/>
  <c r="GA284" i="37"/>
  <c r="FQ284" i="37" s="1"/>
  <c r="FZ284" i="37"/>
  <c r="FY284" i="37"/>
  <c r="FO284" i="37" s="1"/>
  <c r="FX284" i="37"/>
  <c r="FW284" i="37"/>
  <c r="FV284" i="37"/>
  <c r="FU284" i="37"/>
  <c r="FP284" i="37"/>
  <c r="FN284" i="37"/>
  <c r="EH284" i="37" s="1"/>
  <c r="DY284" i="37" s="1"/>
  <c r="FM284" i="37"/>
  <c r="FL284" i="37"/>
  <c r="FK284" i="37"/>
  <c r="FG284" i="37"/>
  <c r="FF284" i="37"/>
  <c r="FE284" i="37"/>
  <c r="FD284" i="37"/>
  <c r="FC284" i="37"/>
  <c r="FB284" i="37"/>
  <c r="FA284" i="37"/>
  <c r="EZ284" i="37"/>
  <c r="EO284" i="37" s="1"/>
  <c r="EW284" i="37" s="1"/>
  <c r="EU284" i="37"/>
  <c r="EJ284" i="37" s="1"/>
  <c r="ET284" i="37"/>
  <c r="ES284" i="37"/>
  <c r="EA284" i="37"/>
  <c r="DT284" i="37"/>
  <c r="DS284" i="37"/>
  <c r="DR284" i="37"/>
  <c r="DQ284" i="37"/>
  <c r="DP284" i="37"/>
  <c r="DE284" i="37" s="1"/>
  <c r="DO284" i="37"/>
  <c r="DD284" i="37" s="1"/>
  <c r="DN284" i="37"/>
  <c r="DC284" i="37" s="1"/>
  <c r="DM284" i="37"/>
  <c r="DL284" i="37"/>
  <c r="DI284" i="37"/>
  <c r="DH284" i="37"/>
  <c r="DG284" i="37"/>
  <c r="DF284" i="37"/>
  <c r="BZ284" i="37" s="1"/>
  <c r="CX284" i="37"/>
  <c r="CW284" i="37"/>
  <c r="CV284" i="37"/>
  <c r="CU284" i="37"/>
  <c r="CT284" i="37"/>
  <c r="CS284" i="37"/>
  <c r="CR284" i="37"/>
  <c r="CQ284" i="37"/>
  <c r="CF284" i="37" s="1"/>
  <c r="CO284" i="37"/>
  <c r="CP284" i="37" s="1"/>
  <c r="CK284" i="37"/>
  <c r="BC284" i="37"/>
  <c r="BB284" i="37"/>
  <c r="Y284" i="37"/>
  <c r="X284" i="37"/>
  <c r="N284" i="37"/>
  <c r="M284" i="37"/>
  <c r="DK284" i="37" s="1"/>
  <c r="K284" i="37"/>
  <c r="B284" i="37"/>
  <c r="A284" i="37"/>
  <c r="GB283" i="37"/>
  <c r="FR283" i="37" s="1"/>
  <c r="GA283" i="37"/>
  <c r="FQ283" i="37" s="1"/>
  <c r="FZ283" i="37"/>
  <c r="FY283" i="37"/>
  <c r="FX283" i="37"/>
  <c r="FW283" i="37"/>
  <c r="FM283" i="37" s="1"/>
  <c r="FV283" i="37"/>
  <c r="FU283" i="37"/>
  <c r="FP283" i="37"/>
  <c r="FO283" i="37"/>
  <c r="FN283" i="37"/>
  <c r="FL283" i="37"/>
  <c r="FK283" i="37"/>
  <c r="FG283" i="37"/>
  <c r="FF283" i="37"/>
  <c r="FE283" i="37"/>
  <c r="FD283" i="37"/>
  <c r="FC283" i="37"/>
  <c r="FB283" i="37"/>
  <c r="FA283" i="37"/>
  <c r="EZ283" i="37"/>
  <c r="EO283" i="37" s="1"/>
  <c r="DT283" i="37"/>
  <c r="DS283" i="37"/>
  <c r="DR283" i="37"/>
  <c r="DG283" i="37" s="1"/>
  <c r="DQ283" i="37"/>
  <c r="DP283" i="37"/>
  <c r="DO283" i="37"/>
  <c r="DN283" i="37"/>
  <c r="DC283" i="37" s="1"/>
  <c r="DM283" i="37"/>
  <c r="DB283" i="37" s="1"/>
  <c r="DK283" i="37"/>
  <c r="DL283" i="37" s="1"/>
  <c r="DI283" i="37"/>
  <c r="DH283" i="37"/>
  <c r="DF283" i="37"/>
  <c r="DE283" i="37"/>
  <c r="DD283" i="37"/>
  <c r="DA283" i="37"/>
  <c r="CX283" i="37"/>
  <c r="CW283" i="37"/>
  <c r="CV283" i="37"/>
  <c r="CU283" i="37"/>
  <c r="CT283" i="37"/>
  <c r="CS283" i="37"/>
  <c r="CR283" i="37"/>
  <c r="CQ283" i="37"/>
  <c r="CO283" i="37"/>
  <c r="CP283" i="37" s="1"/>
  <c r="CF283" i="37"/>
  <c r="BB283" i="37"/>
  <c r="BC283" i="37" s="1"/>
  <c r="Y283" i="37"/>
  <c r="X283" i="37"/>
  <c r="N283" i="37"/>
  <c r="M283" i="37"/>
  <c r="K283" i="37"/>
  <c r="B283" i="37"/>
  <c r="A283" i="37"/>
  <c r="GB282" i="37"/>
  <c r="FR282" i="37" s="1"/>
  <c r="GA282" i="37"/>
  <c r="FQ282" i="37" s="1"/>
  <c r="FZ282" i="37"/>
  <c r="FP282" i="37" s="1"/>
  <c r="FY282" i="37"/>
  <c r="FX282" i="37"/>
  <c r="FW282" i="37"/>
  <c r="FV282" i="37"/>
  <c r="FU282" i="37"/>
  <c r="FO282" i="37"/>
  <c r="FN282" i="37"/>
  <c r="FM282" i="37"/>
  <c r="FL282" i="37"/>
  <c r="FK282" i="37"/>
  <c r="FG282" i="37"/>
  <c r="FF282" i="37"/>
  <c r="FE282" i="37"/>
  <c r="FD282" i="37"/>
  <c r="FC282" i="37"/>
  <c r="FB282" i="37"/>
  <c r="FA282" i="37"/>
  <c r="EZ282" i="37"/>
  <c r="DT282" i="37"/>
  <c r="DS282" i="37"/>
  <c r="DR282" i="37"/>
  <c r="DQ282" i="37"/>
  <c r="DF282" i="37" s="1"/>
  <c r="DP282" i="37"/>
  <c r="DE282" i="37" s="1"/>
  <c r="DO282" i="37"/>
  <c r="DD282" i="37" s="1"/>
  <c r="DN282" i="37"/>
  <c r="DC282" i="37" s="1"/>
  <c r="DM282" i="37"/>
  <c r="DA282" i="37" s="1"/>
  <c r="DK282" i="37"/>
  <c r="DL282" i="37" s="1"/>
  <c r="DI282" i="37"/>
  <c r="DH282" i="37"/>
  <c r="DG282" i="37"/>
  <c r="DB282" i="37"/>
  <c r="CX282" i="37"/>
  <c r="CW282" i="37"/>
  <c r="CF282" i="37" s="1"/>
  <c r="CV282" i="37"/>
  <c r="CU282" i="37"/>
  <c r="CT282" i="37"/>
  <c r="CS282" i="37"/>
  <c r="CR282" i="37"/>
  <c r="CQ282" i="37"/>
  <c r="CO282" i="37"/>
  <c r="CP282" i="37" s="1"/>
  <c r="Y282" i="37"/>
  <c r="X282" i="37"/>
  <c r="N282" i="37"/>
  <c r="M282" i="37"/>
  <c r="K282" i="37"/>
  <c r="BB282" i="37" s="1"/>
  <c r="BC282" i="37" s="1"/>
  <c r="B282" i="37"/>
  <c r="A282" i="37"/>
  <c r="GB281" i="37"/>
  <c r="FR281" i="37" s="1"/>
  <c r="GA281" i="37"/>
  <c r="FQ281" i="37" s="1"/>
  <c r="FZ281" i="37"/>
  <c r="FP281" i="37" s="1"/>
  <c r="FY281" i="37"/>
  <c r="FO281" i="37" s="1"/>
  <c r="FX281" i="37"/>
  <c r="FW281" i="37"/>
  <c r="FM281" i="37" s="1"/>
  <c r="FV281" i="37"/>
  <c r="FL281" i="37" s="1"/>
  <c r="FU281" i="37"/>
  <c r="FN281" i="37"/>
  <c r="FK281" i="37"/>
  <c r="FG281" i="37"/>
  <c r="FF281" i="37"/>
  <c r="FE281" i="37"/>
  <c r="FD281" i="37"/>
  <c r="EO281" i="37" s="1"/>
  <c r="FC281" i="37"/>
  <c r="FB281" i="37"/>
  <c r="FA281" i="37"/>
  <c r="EZ281" i="37"/>
  <c r="EW281" i="37"/>
  <c r="EL281" i="37" s="1"/>
  <c r="EC281" i="37" s="1"/>
  <c r="DT281" i="37"/>
  <c r="DI281" i="37" s="1"/>
  <c r="DS281" i="37"/>
  <c r="DR281" i="37"/>
  <c r="DQ281" i="37"/>
  <c r="DP281" i="37"/>
  <c r="DO281" i="37"/>
  <c r="DN281" i="37"/>
  <c r="DM281" i="37"/>
  <c r="DL281" i="37"/>
  <c r="DK281" i="37"/>
  <c r="DH281" i="37"/>
  <c r="DG281" i="37"/>
  <c r="DF281" i="37"/>
  <c r="DE281" i="37"/>
  <c r="DD281" i="37"/>
  <c r="DC281" i="37"/>
  <c r="DB281" i="37"/>
  <c r="CX281" i="37"/>
  <c r="CW281" i="37"/>
  <c r="CV281" i="37"/>
  <c r="CU281" i="37"/>
  <c r="CT281" i="37"/>
  <c r="CS281" i="37"/>
  <c r="CR281" i="37"/>
  <c r="CQ281" i="37"/>
  <c r="CO281" i="37"/>
  <c r="CP281" i="37" s="1"/>
  <c r="BB281" i="37"/>
  <c r="BC281" i="37" s="1"/>
  <c r="Y281" i="37"/>
  <c r="X281" i="37"/>
  <c r="N281" i="37"/>
  <c r="M281" i="37"/>
  <c r="K281" i="37"/>
  <c r="B281" i="37"/>
  <c r="A281" i="37"/>
  <c r="GB280" i="37"/>
  <c r="FR280" i="37" s="1"/>
  <c r="GA280" i="37"/>
  <c r="FQ280" i="37" s="1"/>
  <c r="FZ280" i="37"/>
  <c r="FP280" i="37" s="1"/>
  <c r="FY280" i="37"/>
  <c r="FO280" i="37" s="1"/>
  <c r="FX280" i="37"/>
  <c r="FW280" i="37"/>
  <c r="FV280" i="37"/>
  <c r="FL280" i="37" s="1"/>
  <c r="FU280" i="37"/>
  <c r="FJ280" i="37" s="1"/>
  <c r="FN280" i="37"/>
  <c r="FM280" i="37"/>
  <c r="FK280" i="37"/>
  <c r="FG280" i="37"/>
  <c r="FF280" i="37"/>
  <c r="FE280" i="37"/>
  <c r="FD280" i="37"/>
  <c r="FC280" i="37"/>
  <c r="FB280" i="37"/>
  <c r="FA280" i="37"/>
  <c r="EZ280" i="37"/>
  <c r="DT280" i="37"/>
  <c r="DS280" i="37"/>
  <c r="DR280" i="37"/>
  <c r="DQ280" i="37"/>
  <c r="DP280" i="37"/>
  <c r="DO280" i="37"/>
  <c r="DN280" i="37"/>
  <c r="DC280" i="37" s="1"/>
  <c r="DM280" i="37"/>
  <c r="DI280" i="37"/>
  <c r="DH280" i="37"/>
  <c r="DG280" i="37"/>
  <c r="DF280" i="37"/>
  <c r="DE280" i="37"/>
  <c r="DD280" i="37"/>
  <c r="CX280" i="37"/>
  <c r="CW280" i="37"/>
  <c r="CV280" i="37"/>
  <c r="CU280" i="37"/>
  <c r="CT280" i="37"/>
  <c r="CS280" i="37"/>
  <c r="CR280" i="37"/>
  <c r="CQ280" i="37"/>
  <c r="CF280" i="37" s="1"/>
  <c r="Y280" i="37"/>
  <c r="X280" i="37"/>
  <c r="N280" i="37"/>
  <c r="M280" i="37"/>
  <c r="K280" i="37"/>
  <c r="BB280" i="37" s="1"/>
  <c r="BC280" i="37" s="1"/>
  <c r="B280" i="37"/>
  <c r="A280" i="37"/>
  <c r="GB279" i="37"/>
  <c r="FR279" i="37" s="1"/>
  <c r="GA279" i="37"/>
  <c r="FQ279" i="37" s="1"/>
  <c r="FZ279" i="37"/>
  <c r="FP279" i="37" s="1"/>
  <c r="FY279" i="37"/>
  <c r="FO279" i="37" s="1"/>
  <c r="FX279" i="37"/>
  <c r="FN279" i="37" s="1"/>
  <c r="FW279" i="37"/>
  <c r="FJ279" i="37" s="1"/>
  <c r="FV279" i="37"/>
  <c r="FU279" i="37"/>
  <c r="FM279" i="37"/>
  <c r="FL279" i="37"/>
  <c r="FK279" i="37"/>
  <c r="FG279" i="37"/>
  <c r="FF279" i="37"/>
  <c r="FE279" i="37"/>
  <c r="FD279" i="37"/>
  <c r="FC279" i="37"/>
  <c r="FB279" i="37"/>
  <c r="FA279" i="37"/>
  <c r="EZ279" i="37"/>
  <c r="DT279" i="37"/>
  <c r="DI279" i="37" s="1"/>
  <c r="DS279" i="37"/>
  <c r="DR279" i="37"/>
  <c r="DQ279" i="37"/>
  <c r="DP279" i="37"/>
  <c r="DE279" i="37" s="1"/>
  <c r="DO279" i="37"/>
  <c r="DD279" i="37" s="1"/>
  <c r="DN279" i="37"/>
  <c r="DM279" i="37"/>
  <c r="DH279" i="37"/>
  <c r="DG279" i="37"/>
  <c r="DF279" i="37"/>
  <c r="DC279" i="37"/>
  <c r="CX279" i="37"/>
  <c r="CW279" i="37"/>
  <c r="CV279" i="37"/>
  <c r="CU279" i="37"/>
  <c r="CT279" i="37"/>
  <c r="CS279" i="37"/>
  <c r="CR279" i="37"/>
  <c r="CQ279" i="37"/>
  <c r="Y279" i="37"/>
  <c r="X279" i="37"/>
  <c r="N279" i="37"/>
  <c r="M279" i="37"/>
  <c r="K279" i="37"/>
  <c r="BB279" i="37" s="1"/>
  <c r="BC279" i="37" s="1"/>
  <c r="B279" i="37"/>
  <c r="A279" i="37"/>
  <c r="GB278" i="37"/>
  <c r="FR278" i="37" s="1"/>
  <c r="GA278" i="37"/>
  <c r="FQ278" i="37" s="1"/>
  <c r="FZ278" i="37"/>
  <c r="FP278" i="37" s="1"/>
  <c r="FY278" i="37"/>
  <c r="FX278" i="37"/>
  <c r="FW278" i="37"/>
  <c r="FV278" i="37"/>
  <c r="FU278" i="37"/>
  <c r="FO278" i="37"/>
  <c r="FN278" i="37"/>
  <c r="FM278" i="37"/>
  <c r="FL278" i="37"/>
  <c r="FK278" i="37"/>
  <c r="FJ278" i="37"/>
  <c r="FI278" i="37"/>
  <c r="FG278" i="37"/>
  <c r="FF278" i="37"/>
  <c r="FE278" i="37"/>
  <c r="EO278" i="37" s="1"/>
  <c r="FD278" i="37"/>
  <c r="FC278" i="37"/>
  <c r="FB278" i="37"/>
  <c r="FA278" i="37"/>
  <c r="EZ278" i="37"/>
  <c r="EV278" i="37"/>
  <c r="EK278" i="37" s="1"/>
  <c r="EB278" i="37" s="1"/>
  <c r="ER278" i="37"/>
  <c r="EG278" i="37" s="1"/>
  <c r="DX278" i="37" s="1"/>
  <c r="EN278" i="37"/>
  <c r="DT278" i="37"/>
  <c r="DS278" i="37"/>
  <c r="DR278" i="37"/>
  <c r="DG278" i="37" s="1"/>
  <c r="DQ278" i="37"/>
  <c r="DF278" i="37" s="1"/>
  <c r="DP278" i="37"/>
  <c r="DE278" i="37" s="1"/>
  <c r="DO278" i="37"/>
  <c r="DN278" i="37"/>
  <c r="DC278" i="37" s="1"/>
  <c r="DM278" i="37"/>
  <c r="DB278" i="37" s="1"/>
  <c r="DL278" i="37"/>
  <c r="DK278" i="37"/>
  <c r="DI278" i="37"/>
  <c r="DH278" i="37"/>
  <c r="DD278" i="37"/>
  <c r="CZ278" i="37"/>
  <c r="CX278" i="37"/>
  <c r="CW278" i="37"/>
  <c r="CV278" i="37"/>
  <c r="CU278" i="37"/>
  <c r="CT278" i="37"/>
  <c r="CS278" i="37"/>
  <c r="CR278" i="37"/>
  <c r="CQ278" i="37"/>
  <c r="CO278" i="37"/>
  <c r="CP278" i="37" s="1"/>
  <c r="CE278" i="37"/>
  <c r="Y278" i="37"/>
  <c r="X278" i="37"/>
  <c r="N278" i="37"/>
  <c r="M278" i="37"/>
  <c r="K278" i="37"/>
  <c r="BB278" i="37" s="1"/>
  <c r="BC278" i="37" s="1"/>
  <c r="B278" i="37"/>
  <c r="A278" i="37"/>
  <c r="GB277" i="37"/>
  <c r="GA277" i="37"/>
  <c r="FZ277" i="37"/>
  <c r="FY277" i="37"/>
  <c r="FO277" i="37" s="1"/>
  <c r="FX277" i="37"/>
  <c r="FN277" i="37" s="1"/>
  <c r="FW277" i="37"/>
  <c r="FM277" i="37" s="1"/>
  <c r="FV277" i="37"/>
  <c r="FU277" i="37"/>
  <c r="FR277" i="37"/>
  <c r="FQ277" i="37"/>
  <c r="FP277" i="37"/>
  <c r="FL277" i="37"/>
  <c r="FK277" i="37"/>
  <c r="FG277" i="37"/>
  <c r="FF277" i="37"/>
  <c r="FE277" i="37"/>
  <c r="FD277" i="37"/>
  <c r="FC277" i="37"/>
  <c r="FB277" i="37"/>
  <c r="FA277" i="37"/>
  <c r="EZ277" i="37"/>
  <c r="DT277" i="37"/>
  <c r="DI277" i="37" s="1"/>
  <c r="DS277" i="37"/>
  <c r="DR277" i="37"/>
  <c r="DQ277" i="37"/>
  <c r="DP277" i="37"/>
  <c r="DE277" i="37" s="1"/>
  <c r="DO277" i="37"/>
  <c r="DD277" i="37" s="1"/>
  <c r="DN277" i="37"/>
  <c r="DM277" i="37"/>
  <c r="DB277" i="37" s="1"/>
  <c r="DK277" i="37"/>
  <c r="DL277" i="37" s="1"/>
  <c r="DH277" i="37"/>
  <c r="DG277" i="37"/>
  <c r="DF277" i="37"/>
  <c r="DC277" i="37"/>
  <c r="CX277" i="37"/>
  <c r="CW277" i="37"/>
  <c r="CV277" i="37"/>
  <c r="CU277" i="37"/>
  <c r="CT277" i="37"/>
  <c r="CS277" i="37"/>
  <c r="CF277" i="37" s="1"/>
  <c r="CR277" i="37"/>
  <c r="CQ277" i="37"/>
  <c r="CP277" i="37"/>
  <c r="CO277" i="37"/>
  <c r="CL277" i="37"/>
  <c r="CA277" i="37" s="1"/>
  <c r="BB277" i="37"/>
  <c r="BC277" i="37" s="1"/>
  <c r="Y277" i="37"/>
  <c r="X277" i="37"/>
  <c r="N277" i="37"/>
  <c r="M277" i="37"/>
  <c r="K277" i="37"/>
  <c r="B277" i="37"/>
  <c r="A277" i="37"/>
  <c r="GB276" i="37"/>
  <c r="GA276" i="37"/>
  <c r="FZ276" i="37"/>
  <c r="FY276" i="37"/>
  <c r="FO276" i="37" s="1"/>
  <c r="FX276" i="37"/>
  <c r="FW276" i="37"/>
  <c r="FV276" i="37"/>
  <c r="FL276" i="37" s="1"/>
  <c r="FU276" i="37"/>
  <c r="FR276" i="37"/>
  <c r="FQ276" i="37"/>
  <c r="FP276" i="37"/>
  <c r="FN276" i="37"/>
  <c r="FM276" i="37"/>
  <c r="FK276" i="37"/>
  <c r="FJ276" i="37"/>
  <c r="FG276" i="37"/>
  <c r="FF276" i="37"/>
  <c r="FE276" i="37"/>
  <c r="FD276" i="37"/>
  <c r="FC276" i="37"/>
  <c r="FB276" i="37"/>
  <c r="FA276" i="37"/>
  <c r="EZ276" i="37"/>
  <c r="ES276" i="37"/>
  <c r="EH276" i="37" s="1"/>
  <c r="DY276" i="37" s="1"/>
  <c r="EO276" i="37"/>
  <c r="DT276" i="37"/>
  <c r="DI276" i="37" s="1"/>
  <c r="DS276" i="37"/>
  <c r="DH276" i="37" s="1"/>
  <c r="DR276" i="37"/>
  <c r="DG276" i="37" s="1"/>
  <c r="DQ276" i="37"/>
  <c r="DF276" i="37" s="1"/>
  <c r="DP276" i="37"/>
  <c r="DO276" i="37"/>
  <c r="DN276" i="37"/>
  <c r="DM276" i="37"/>
  <c r="DE276" i="37"/>
  <c r="DD276" i="37"/>
  <c r="DC276" i="37"/>
  <c r="DB276" i="37"/>
  <c r="CX276" i="37"/>
  <c r="CW276" i="37"/>
  <c r="CV276" i="37"/>
  <c r="CU276" i="37"/>
  <c r="CT276" i="37"/>
  <c r="CS276" i="37"/>
  <c r="CR276" i="37"/>
  <c r="CQ276" i="37"/>
  <c r="Y276" i="37"/>
  <c r="X276" i="37"/>
  <c r="N276" i="37"/>
  <c r="M276" i="37"/>
  <c r="K276" i="37"/>
  <c r="BB276" i="37" s="1"/>
  <c r="BC276" i="37" s="1"/>
  <c r="B276" i="37"/>
  <c r="A276" i="37"/>
  <c r="GB275" i="37"/>
  <c r="GA275" i="37"/>
  <c r="FZ275" i="37"/>
  <c r="FY275" i="37"/>
  <c r="FX275" i="37"/>
  <c r="FN275" i="37" s="1"/>
  <c r="FW275" i="37"/>
  <c r="FV275" i="37"/>
  <c r="FL275" i="37" s="1"/>
  <c r="FU275" i="37"/>
  <c r="FR275" i="37"/>
  <c r="FQ275" i="37"/>
  <c r="FP275" i="37"/>
  <c r="FO275" i="37"/>
  <c r="FM275" i="37"/>
  <c r="FG275" i="37"/>
  <c r="FF275" i="37"/>
  <c r="FE275" i="37"/>
  <c r="FD275" i="37"/>
  <c r="FC275" i="37"/>
  <c r="FB275" i="37"/>
  <c r="FA275" i="37"/>
  <c r="EZ275" i="37"/>
  <c r="EO275" i="37" s="1"/>
  <c r="EV275" i="37"/>
  <c r="EK275" i="37" s="1"/>
  <c r="EB275" i="37" s="1"/>
  <c r="EU275" i="37"/>
  <c r="ET275" i="37"/>
  <c r="DT275" i="37"/>
  <c r="DI275" i="37" s="1"/>
  <c r="DS275" i="37"/>
  <c r="DH275" i="37" s="1"/>
  <c r="DR275" i="37"/>
  <c r="DQ275" i="37"/>
  <c r="DF275" i="37" s="1"/>
  <c r="DP275" i="37"/>
  <c r="DO275" i="37"/>
  <c r="DN275" i="37"/>
  <c r="DM275" i="37"/>
  <c r="DA275" i="37" s="1"/>
  <c r="DL275" i="37"/>
  <c r="DK275" i="37"/>
  <c r="DG275" i="37"/>
  <c r="DE275" i="37"/>
  <c r="DD275" i="37"/>
  <c r="DC275" i="37"/>
  <c r="DB275" i="37"/>
  <c r="CX275" i="37"/>
  <c r="CW275" i="37"/>
  <c r="CV275" i="37"/>
  <c r="CU275" i="37"/>
  <c r="CT275" i="37"/>
  <c r="CS275" i="37"/>
  <c r="CR275" i="37"/>
  <c r="CQ275" i="37"/>
  <c r="CP275" i="37"/>
  <c r="CO275" i="37"/>
  <c r="Y275" i="37"/>
  <c r="X275" i="37"/>
  <c r="N275" i="37"/>
  <c r="M275" i="37"/>
  <c r="K275" i="37"/>
  <c r="BB275" i="37" s="1"/>
  <c r="BC275" i="37" s="1"/>
  <c r="B275" i="37"/>
  <c r="A275" i="37"/>
  <c r="GB274" i="37"/>
  <c r="GA274" i="37"/>
  <c r="FZ274" i="37"/>
  <c r="FP274" i="37" s="1"/>
  <c r="FY274" i="37"/>
  <c r="FO274" i="37" s="1"/>
  <c r="FX274" i="37"/>
  <c r="FN274" i="37" s="1"/>
  <c r="FW274" i="37"/>
  <c r="FV274" i="37"/>
  <c r="FL274" i="37" s="1"/>
  <c r="FU274" i="37"/>
  <c r="FK274" i="37" s="1"/>
  <c r="FR274" i="37"/>
  <c r="FQ274" i="37"/>
  <c r="FG274" i="37"/>
  <c r="FF274" i="37"/>
  <c r="FE274" i="37"/>
  <c r="FD274" i="37"/>
  <c r="FC274" i="37"/>
  <c r="FB274" i="37"/>
  <c r="FA274" i="37"/>
  <c r="EZ274" i="37"/>
  <c r="DT274" i="37"/>
  <c r="DS274" i="37"/>
  <c r="DH274" i="37" s="1"/>
  <c r="DR274" i="37"/>
  <c r="DG274" i="37" s="1"/>
  <c r="DQ274" i="37"/>
  <c r="DP274" i="37"/>
  <c r="DO274" i="37"/>
  <c r="DD274" i="37" s="1"/>
  <c r="DN274" i="37"/>
  <c r="DC274" i="37" s="1"/>
  <c r="DM274" i="37"/>
  <c r="DI274" i="37"/>
  <c r="DF274" i="37"/>
  <c r="DE274" i="37"/>
  <c r="DB274" i="37"/>
  <c r="DA274" i="37"/>
  <c r="CX274" i="37"/>
  <c r="CW274" i="37"/>
  <c r="CV274" i="37"/>
  <c r="CU274" i="37"/>
  <c r="CT274" i="37"/>
  <c r="CS274" i="37"/>
  <c r="CR274" i="37"/>
  <c r="CQ274" i="37"/>
  <c r="Y274" i="37"/>
  <c r="X274" i="37"/>
  <c r="N274" i="37"/>
  <c r="M274" i="37"/>
  <c r="K274" i="37"/>
  <c r="BB274" i="37" s="1"/>
  <c r="BC274" i="37" s="1"/>
  <c r="B274" i="37"/>
  <c r="A274" i="37"/>
  <c r="GB273" i="37"/>
  <c r="FR273" i="37" s="1"/>
  <c r="GA273" i="37"/>
  <c r="FZ273" i="37"/>
  <c r="FY273" i="37"/>
  <c r="FX273" i="37"/>
  <c r="FN273" i="37" s="1"/>
  <c r="FW273" i="37"/>
  <c r="FM273" i="37" s="1"/>
  <c r="FV273" i="37"/>
  <c r="FU273" i="37"/>
  <c r="FK273" i="37" s="1"/>
  <c r="FQ273" i="37"/>
  <c r="FP273" i="37"/>
  <c r="FO273" i="37"/>
  <c r="FL273" i="37"/>
  <c r="FG273" i="37"/>
  <c r="FF273" i="37"/>
  <c r="FE273" i="37"/>
  <c r="FD273" i="37"/>
  <c r="FC273" i="37"/>
  <c r="FB273" i="37"/>
  <c r="FA273" i="37"/>
  <c r="EZ273" i="37"/>
  <c r="DT273" i="37"/>
  <c r="DS273" i="37"/>
  <c r="DR273" i="37"/>
  <c r="DQ273" i="37"/>
  <c r="DP273" i="37"/>
  <c r="DO273" i="37"/>
  <c r="DN273" i="37"/>
  <c r="DM273" i="37"/>
  <c r="DA273" i="37" s="1"/>
  <c r="DK273" i="37"/>
  <c r="DL273" i="37" s="1"/>
  <c r="DI273" i="37"/>
  <c r="DH273" i="37"/>
  <c r="DG273" i="37"/>
  <c r="DF273" i="37"/>
  <c r="DE273" i="37"/>
  <c r="DD273" i="37"/>
  <c r="DC273" i="37"/>
  <c r="DB273" i="37"/>
  <c r="CX273" i="37"/>
  <c r="CW273" i="37"/>
  <c r="CV273" i="37"/>
  <c r="CU273" i="37"/>
  <c r="CT273" i="37"/>
  <c r="CS273" i="37"/>
  <c r="CR273" i="37"/>
  <c r="CQ273" i="37"/>
  <c r="CO273" i="37"/>
  <c r="CP273" i="37" s="1"/>
  <c r="BC273" i="37"/>
  <c r="CE273" i="37" s="1"/>
  <c r="BB273" i="37"/>
  <c r="Y273" i="37"/>
  <c r="X273" i="37"/>
  <c r="N273" i="37"/>
  <c r="M273" i="37"/>
  <c r="K273" i="37"/>
  <c r="B273" i="37"/>
  <c r="A273" i="37"/>
  <c r="GB272" i="37"/>
  <c r="FR272" i="37" s="1"/>
  <c r="GA272" i="37"/>
  <c r="FZ272" i="37"/>
  <c r="FP272" i="37" s="1"/>
  <c r="FY272" i="37"/>
  <c r="FO272" i="37" s="1"/>
  <c r="FX272" i="37"/>
  <c r="FN272" i="37" s="1"/>
  <c r="FW272" i="37"/>
  <c r="FV272" i="37"/>
  <c r="FU272" i="37"/>
  <c r="FQ272" i="37"/>
  <c r="FM272" i="37"/>
  <c r="FL272" i="37"/>
  <c r="FG272" i="37"/>
  <c r="FF272" i="37"/>
  <c r="FE272" i="37"/>
  <c r="FD272" i="37"/>
  <c r="FC272" i="37"/>
  <c r="FB272" i="37"/>
  <c r="FA272" i="37"/>
  <c r="EZ272" i="37"/>
  <c r="EO272" i="37" s="1"/>
  <c r="ER272" i="37" s="1"/>
  <c r="EG272" i="37" s="1"/>
  <c r="DX272" i="37" s="1"/>
  <c r="ET272" i="37"/>
  <c r="EI272" i="37" s="1"/>
  <c r="DZ272" i="37" s="1"/>
  <c r="ES272" i="37"/>
  <c r="EH272" i="37" s="1"/>
  <c r="DY272" i="37" s="1"/>
  <c r="DT272" i="37"/>
  <c r="DS272" i="37"/>
  <c r="DH272" i="37" s="1"/>
  <c r="DR272" i="37"/>
  <c r="DQ272" i="37"/>
  <c r="DP272" i="37"/>
  <c r="DO272" i="37"/>
  <c r="DN272" i="37"/>
  <c r="DC272" i="37" s="1"/>
  <c r="DM272" i="37"/>
  <c r="DL272" i="37"/>
  <c r="DK272" i="37"/>
  <c r="DI272" i="37"/>
  <c r="DG272" i="37"/>
  <c r="DF272" i="37"/>
  <c r="DE272" i="37"/>
  <c r="DD272" i="37"/>
  <c r="CX272" i="37"/>
  <c r="CW272" i="37"/>
  <c r="CV272" i="37"/>
  <c r="CU272" i="37"/>
  <c r="CT272" i="37"/>
  <c r="CS272" i="37"/>
  <c r="CR272" i="37"/>
  <c r="CQ272" i="37"/>
  <c r="CO272" i="37"/>
  <c r="CP272" i="37" s="1"/>
  <c r="Y272" i="37"/>
  <c r="X272" i="37"/>
  <c r="N272" i="37"/>
  <c r="M272" i="37"/>
  <c r="K272" i="37"/>
  <c r="BB272" i="37" s="1"/>
  <c r="BC272" i="37" s="1"/>
  <c r="B272" i="37"/>
  <c r="A272" i="37"/>
  <c r="GB271" i="37"/>
  <c r="GA271" i="37"/>
  <c r="FQ271" i="37" s="1"/>
  <c r="FZ271" i="37"/>
  <c r="FY271" i="37"/>
  <c r="FX271" i="37"/>
  <c r="FN271" i="37" s="1"/>
  <c r="FW271" i="37"/>
  <c r="FV271" i="37"/>
  <c r="FU271" i="37"/>
  <c r="FP271" i="37"/>
  <c r="FO271" i="37"/>
  <c r="FM271" i="37"/>
  <c r="FL271" i="37"/>
  <c r="FK271" i="37"/>
  <c r="FG271" i="37"/>
  <c r="FF271" i="37"/>
  <c r="FE271" i="37"/>
  <c r="FD271" i="37"/>
  <c r="FC271" i="37"/>
  <c r="FB271" i="37"/>
  <c r="FA271" i="37"/>
  <c r="EZ271" i="37"/>
  <c r="EO271" i="37" s="1"/>
  <c r="EV271" i="37"/>
  <c r="EU271" i="37"/>
  <c r="EJ271" i="37" s="1"/>
  <c r="ET271" i="37"/>
  <c r="EI271" i="37" s="1"/>
  <c r="ES271" i="37"/>
  <c r="EH271" i="37" s="1"/>
  <c r="DY271" i="37" s="1"/>
  <c r="ER271" i="37"/>
  <c r="EG271" i="37"/>
  <c r="DX271" i="37" s="1"/>
  <c r="EA271" i="37"/>
  <c r="DZ271" i="37"/>
  <c r="DT271" i="37"/>
  <c r="DI271" i="37" s="1"/>
  <c r="DS271" i="37"/>
  <c r="DR271" i="37"/>
  <c r="DQ271" i="37"/>
  <c r="DP271" i="37"/>
  <c r="DE271" i="37" s="1"/>
  <c r="DO271" i="37"/>
  <c r="DN271" i="37"/>
  <c r="DC271" i="37" s="1"/>
  <c r="DM271" i="37"/>
  <c r="DK271" i="37"/>
  <c r="DL271" i="37" s="1"/>
  <c r="DH271" i="37"/>
  <c r="DG271" i="37"/>
  <c r="DF271" i="37"/>
  <c r="DD271" i="37"/>
  <c r="CX271" i="37"/>
  <c r="CW271" i="37"/>
  <c r="CV271" i="37"/>
  <c r="CU271" i="37"/>
  <c r="CT271" i="37"/>
  <c r="CS271" i="37"/>
  <c r="CR271" i="37"/>
  <c r="CQ271" i="37"/>
  <c r="CF271" i="37" s="1"/>
  <c r="CP271" i="37"/>
  <c r="CL271" i="37"/>
  <c r="CA271" i="37" s="1"/>
  <c r="CK271" i="37"/>
  <c r="CH271" i="37"/>
  <c r="CG271" i="37"/>
  <c r="Y271" i="37"/>
  <c r="X271" i="37"/>
  <c r="N271" i="37"/>
  <c r="M271" i="37"/>
  <c r="CO271" i="37" s="1"/>
  <c r="K271" i="37"/>
  <c r="BB271" i="37" s="1"/>
  <c r="BC271" i="37" s="1"/>
  <c r="B271" i="37"/>
  <c r="A271" i="37"/>
  <c r="GB270" i="37"/>
  <c r="FR270" i="37" s="1"/>
  <c r="GA270" i="37"/>
  <c r="FQ270" i="37" s="1"/>
  <c r="FZ270" i="37"/>
  <c r="FP270" i="37" s="1"/>
  <c r="FY270" i="37"/>
  <c r="FO270" i="37" s="1"/>
  <c r="FX270" i="37"/>
  <c r="FW270" i="37"/>
  <c r="FV270" i="37"/>
  <c r="FL270" i="37" s="1"/>
  <c r="FU270" i="37"/>
  <c r="FN270" i="37"/>
  <c r="FM270" i="37"/>
  <c r="FK270" i="37"/>
  <c r="FJ270" i="37"/>
  <c r="FG270" i="37"/>
  <c r="FF270" i="37"/>
  <c r="EO270" i="37" s="1"/>
  <c r="FE270" i="37"/>
  <c r="FD270" i="37"/>
  <c r="FC270" i="37"/>
  <c r="FB270" i="37"/>
  <c r="FA270" i="37"/>
  <c r="EZ270" i="37"/>
  <c r="DT270" i="37"/>
  <c r="DS270" i="37"/>
  <c r="DR270" i="37"/>
  <c r="DG270" i="37" s="1"/>
  <c r="DQ270" i="37"/>
  <c r="DP270" i="37"/>
  <c r="DO270" i="37"/>
  <c r="DN270" i="37"/>
  <c r="DC270" i="37" s="1"/>
  <c r="DM270" i="37"/>
  <c r="DB270" i="37" s="1"/>
  <c r="DL270" i="37"/>
  <c r="DK270" i="37"/>
  <c r="DI270" i="37"/>
  <c r="DH270" i="37"/>
  <c r="DF270" i="37"/>
  <c r="DE270" i="37"/>
  <c r="DD270" i="37"/>
  <c r="DA270" i="37"/>
  <c r="CZ270" i="37"/>
  <c r="CX270" i="37"/>
  <c r="CW270" i="37"/>
  <c r="CV270" i="37"/>
  <c r="CU270" i="37"/>
  <c r="CT270" i="37"/>
  <c r="CS270" i="37"/>
  <c r="CR270" i="37"/>
  <c r="CQ270" i="37"/>
  <c r="CO270" i="37"/>
  <c r="CP270" i="37" s="1"/>
  <c r="CF270" i="37"/>
  <c r="CE270" i="37"/>
  <c r="Y270" i="37"/>
  <c r="X270" i="37"/>
  <c r="N270" i="37"/>
  <c r="M270" i="37"/>
  <c r="K270" i="37"/>
  <c r="BB270" i="37" s="1"/>
  <c r="BC270" i="37" s="1"/>
  <c r="EN270" i="37" s="1"/>
  <c r="B270" i="37"/>
  <c r="A270" i="37"/>
  <c r="GB269" i="37"/>
  <c r="FR269" i="37" s="1"/>
  <c r="GA269" i="37"/>
  <c r="FQ269" i="37" s="1"/>
  <c r="FZ269" i="37"/>
  <c r="FY269" i="37"/>
  <c r="FX269" i="37"/>
  <c r="FN269" i="37" s="1"/>
  <c r="FW269" i="37"/>
  <c r="FM269" i="37" s="1"/>
  <c r="FV269" i="37"/>
  <c r="FU269" i="37"/>
  <c r="FP269" i="37"/>
  <c r="FO269" i="37"/>
  <c r="FL269" i="37"/>
  <c r="FK269" i="37"/>
  <c r="FG269" i="37"/>
  <c r="FF269" i="37"/>
  <c r="EO269" i="37" s="1"/>
  <c r="FE269" i="37"/>
  <c r="FD269" i="37"/>
  <c r="FC269" i="37"/>
  <c r="FB269" i="37"/>
  <c r="FA269" i="37"/>
  <c r="EZ269" i="37"/>
  <c r="EV269" i="37"/>
  <c r="EK269" i="37" s="1"/>
  <c r="EB269" i="37" s="1"/>
  <c r="EU269" i="37"/>
  <c r="EJ269" i="37" s="1"/>
  <c r="EA269" i="37" s="1"/>
  <c r="DT269" i="37"/>
  <c r="DI269" i="37" s="1"/>
  <c r="DS269" i="37"/>
  <c r="DH269" i="37" s="1"/>
  <c r="DR269" i="37"/>
  <c r="DG269" i="37" s="1"/>
  <c r="DQ269" i="37"/>
  <c r="DP269" i="37"/>
  <c r="DO269" i="37"/>
  <c r="DD269" i="37" s="1"/>
  <c r="DN269" i="37"/>
  <c r="DC269" i="37" s="1"/>
  <c r="DM269" i="37"/>
  <c r="DE269" i="37"/>
  <c r="DB269" i="37"/>
  <c r="CZ269" i="37"/>
  <c r="CX269" i="37"/>
  <c r="CW269" i="37"/>
  <c r="CV269" i="37"/>
  <c r="CU269" i="37"/>
  <c r="CT269" i="37"/>
  <c r="CS269" i="37"/>
  <c r="CR269" i="37"/>
  <c r="CQ269" i="37"/>
  <c r="CF269" i="37"/>
  <c r="BB269" i="37"/>
  <c r="BC269" i="37" s="1"/>
  <c r="Y269" i="37"/>
  <c r="X269" i="37"/>
  <c r="N269" i="37"/>
  <c r="M269" i="37"/>
  <c r="K269" i="37"/>
  <c r="B269" i="37"/>
  <c r="A269" i="37"/>
  <c r="GB268" i="37"/>
  <c r="GA268" i="37"/>
  <c r="FZ268" i="37"/>
  <c r="FJ268" i="37" s="1"/>
  <c r="FY268" i="37"/>
  <c r="FO268" i="37" s="1"/>
  <c r="FX268" i="37"/>
  <c r="FW268" i="37"/>
  <c r="FV268" i="37"/>
  <c r="FL268" i="37" s="1"/>
  <c r="FU268" i="37"/>
  <c r="FR268" i="37"/>
  <c r="FQ268" i="37"/>
  <c r="FP268" i="37"/>
  <c r="FN268" i="37"/>
  <c r="FM268" i="37"/>
  <c r="FK268" i="37"/>
  <c r="FG268" i="37"/>
  <c r="FF268" i="37"/>
  <c r="FE268" i="37"/>
  <c r="FD268" i="37"/>
  <c r="FC268" i="37"/>
  <c r="FB268" i="37"/>
  <c r="FA268" i="37"/>
  <c r="EZ268" i="37"/>
  <c r="DT268" i="37"/>
  <c r="DS268" i="37"/>
  <c r="DR268" i="37"/>
  <c r="DQ268" i="37"/>
  <c r="DF268" i="37" s="1"/>
  <c r="DP268" i="37"/>
  <c r="DO268" i="37"/>
  <c r="DN268" i="37"/>
  <c r="DM268" i="37"/>
  <c r="DA268" i="37" s="1"/>
  <c r="DI268" i="37"/>
  <c r="DH268" i="37"/>
  <c r="DG268" i="37"/>
  <c r="DE268" i="37"/>
  <c r="DD268" i="37"/>
  <c r="DC268" i="37"/>
  <c r="DB268" i="37"/>
  <c r="CX268" i="37"/>
  <c r="CW268" i="37"/>
  <c r="CV268" i="37"/>
  <c r="CU268" i="37"/>
  <c r="CT268" i="37"/>
  <c r="CS268" i="37"/>
  <c r="CF268" i="37" s="1"/>
  <c r="CR268" i="37"/>
  <c r="CQ268" i="37"/>
  <c r="BC268" i="37"/>
  <c r="Y268" i="37"/>
  <c r="X268" i="37"/>
  <c r="N268" i="37"/>
  <c r="M268" i="37"/>
  <c r="CO268" i="37" s="1"/>
  <c r="CP268" i="37" s="1"/>
  <c r="K268" i="37"/>
  <c r="BB268" i="37" s="1"/>
  <c r="B268" i="37"/>
  <c r="A268" i="37"/>
  <c r="GB267" i="37"/>
  <c r="GA267" i="37"/>
  <c r="FQ267" i="37" s="1"/>
  <c r="FZ267" i="37"/>
  <c r="FY267" i="37"/>
  <c r="FX267" i="37"/>
  <c r="FN267" i="37" s="1"/>
  <c r="FW267" i="37"/>
  <c r="FV267" i="37"/>
  <c r="FL267" i="37" s="1"/>
  <c r="FU267" i="37"/>
  <c r="FR267" i="37"/>
  <c r="FP267" i="37"/>
  <c r="FO267" i="37"/>
  <c r="FK267" i="37"/>
  <c r="FG267" i="37"/>
  <c r="FF267" i="37"/>
  <c r="FE267" i="37"/>
  <c r="FD267" i="37"/>
  <c r="FC267" i="37"/>
  <c r="FB267" i="37"/>
  <c r="FA267" i="37"/>
  <c r="EZ267" i="37"/>
  <c r="DT267" i="37"/>
  <c r="DI267" i="37" s="1"/>
  <c r="DS267" i="37"/>
  <c r="DR267" i="37"/>
  <c r="DQ267" i="37"/>
  <c r="DP267" i="37"/>
  <c r="DE267" i="37" s="1"/>
  <c r="DO267" i="37"/>
  <c r="DD267" i="37" s="1"/>
  <c r="DN267" i="37"/>
  <c r="DM267" i="37"/>
  <c r="DL267" i="37"/>
  <c r="DK267" i="37"/>
  <c r="DH267" i="37"/>
  <c r="DG267" i="37"/>
  <c r="DF267" i="37"/>
  <c r="DC267" i="37"/>
  <c r="CX267" i="37"/>
  <c r="CW267" i="37"/>
  <c r="CV267" i="37"/>
  <c r="CU267" i="37"/>
  <c r="CT267" i="37"/>
  <c r="CS267" i="37"/>
  <c r="CR267" i="37"/>
  <c r="CQ267" i="37"/>
  <c r="CP267" i="37"/>
  <c r="CO267" i="37"/>
  <c r="Y267" i="37"/>
  <c r="X267" i="37"/>
  <c r="N267" i="37"/>
  <c r="M267" i="37"/>
  <c r="K267" i="37"/>
  <c r="BB267" i="37" s="1"/>
  <c r="BC267" i="37" s="1"/>
  <c r="B267" i="37"/>
  <c r="A267" i="37"/>
  <c r="GB266" i="37"/>
  <c r="FR266" i="37" s="1"/>
  <c r="GA266" i="37"/>
  <c r="FQ266" i="37" s="1"/>
  <c r="FZ266" i="37"/>
  <c r="FP266" i="37" s="1"/>
  <c r="FY266" i="37"/>
  <c r="FX266" i="37"/>
  <c r="FW266" i="37"/>
  <c r="FV266" i="37"/>
  <c r="FU266" i="37"/>
  <c r="FO266" i="37"/>
  <c r="FN266" i="37"/>
  <c r="FL266" i="37"/>
  <c r="FK266" i="37"/>
  <c r="FG266" i="37"/>
  <c r="FF266" i="37"/>
  <c r="FE266" i="37"/>
  <c r="FD266" i="37"/>
  <c r="FC266" i="37"/>
  <c r="FB266" i="37"/>
  <c r="FA266" i="37"/>
  <c r="EZ266" i="37"/>
  <c r="DT266" i="37"/>
  <c r="DS266" i="37"/>
  <c r="DR266" i="37"/>
  <c r="DQ266" i="37"/>
  <c r="DF266" i="37" s="1"/>
  <c r="DP266" i="37"/>
  <c r="DO266" i="37"/>
  <c r="DD266" i="37" s="1"/>
  <c r="DN266" i="37"/>
  <c r="DC266" i="37" s="1"/>
  <c r="DM266" i="37"/>
  <c r="DK266" i="37"/>
  <c r="DL266" i="37" s="1"/>
  <c r="DI266" i="37"/>
  <c r="DH266" i="37"/>
  <c r="DG266" i="37"/>
  <c r="DE266" i="37"/>
  <c r="DB266" i="37"/>
  <c r="CX266" i="37"/>
  <c r="CW266" i="37"/>
  <c r="CV266" i="37"/>
  <c r="CU266" i="37"/>
  <c r="CT266" i="37"/>
  <c r="CS266" i="37"/>
  <c r="CR266" i="37"/>
  <c r="CQ266" i="37"/>
  <c r="CP266" i="37"/>
  <c r="Y266" i="37"/>
  <c r="X266" i="37"/>
  <c r="N266" i="37"/>
  <c r="M266" i="37"/>
  <c r="CO266" i="37" s="1"/>
  <c r="K266" i="37"/>
  <c r="BB266" i="37" s="1"/>
  <c r="BC266" i="37" s="1"/>
  <c r="B266" i="37"/>
  <c r="A266" i="37"/>
  <c r="GB265" i="37"/>
  <c r="FR265" i="37" s="1"/>
  <c r="GA265" i="37"/>
  <c r="FQ265" i="37" s="1"/>
  <c r="FZ265" i="37"/>
  <c r="FP265" i="37" s="1"/>
  <c r="FY265" i="37"/>
  <c r="FO265" i="37" s="1"/>
  <c r="FX265" i="37"/>
  <c r="FN265" i="37" s="1"/>
  <c r="FW265" i="37"/>
  <c r="FM265" i="37" s="1"/>
  <c r="FV265" i="37"/>
  <c r="FU265" i="37"/>
  <c r="FL265" i="37"/>
  <c r="FK265" i="37"/>
  <c r="FJ265" i="37"/>
  <c r="FG265" i="37"/>
  <c r="FF265" i="37"/>
  <c r="FE265" i="37"/>
  <c r="FD265" i="37"/>
  <c r="FC265" i="37"/>
  <c r="FB265" i="37"/>
  <c r="FA265" i="37"/>
  <c r="EZ265" i="37"/>
  <c r="DT265" i="37"/>
  <c r="DI265" i="37" s="1"/>
  <c r="DS265" i="37"/>
  <c r="DR265" i="37"/>
  <c r="DQ265" i="37"/>
  <c r="DP265" i="37"/>
  <c r="DO265" i="37"/>
  <c r="DN265" i="37"/>
  <c r="DC265" i="37" s="1"/>
  <c r="DM265" i="37"/>
  <c r="DK265" i="37"/>
  <c r="DL265" i="37" s="1"/>
  <c r="DH265" i="37"/>
  <c r="DG265" i="37"/>
  <c r="DF265" i="37"/>
  <c r="DE265" i="37"/>
  <c r="DD265" i="37"/>
  <c r="CX265" i="37"/>
  <c r="CW265" i="37"/>
  <c r="CV265" i="37"/>
  <c r="CU265" i="37"/>
  <c r="CT265" i="37"/>
  <c r="CS265" i="37"/>
  <c r="CR265" i="37"/>
  <c r="CQ265" i="37"/>
  <c r="CP265" i="37"/>
  <c r="CO265" i="37"/>
  <c r="BC265" i="37"/>
  <c r="Y265" i="37"/>
  <c r="X265" i="37"/>
  <c r="N265" i="37"/>
  <c r="M265" i="37"/>
  <c r="K265" i="37"/>
  <c r="BB265" i="37" s="1"/>
  <c r="B265" i="37"/>
  <c r="A265" i="37"/>
  <c r="GB264" i="37"/>
  <c r="GA264" i="37"/>
  <c r="FQ264" i="37" s="1"/>
  <c r="FZ264" i="37"/>
  <c r="FP264" i="37" s="1"/>
  <c r="FY264" i="37"/>
  <c r="FO264" i="37" s="1"/>
  <c r="FX264" i="37"/>
  <c r="FN264" i="37" s="1"/>
  <c r="FW264" i="37"/>
  <c r="FM264" i="37" s="1"/>
  <c r="FV264" i="37"/>
  <c r="FL264" i="37" s="1"/>
  <c r="FU264" i="37"/>
  <c r="FR264" i="37"/>
  <c r="FG264" i="37"/>
  <c r="FF264" i="37"/>
  <c r="FE264" i="37"/>
  <c r="FD264" i="37"/>
  <c r="FC264" i="37"/>
  <c r="FB264" i="37"/>
  <c r="FA264" i="37"/>
  <c r="EZ264" i="37"/>
  <c r="DT264" i="37"/>
  <c r="DS264" i="37"/>
  <c r="DR264" i="37"/>
  <c r="DG264" i="37" s="1"/>
  <c r="DQ264" i="37"/>
  <c r="DF264" i="37" s="1"/>
  <c r="DP264" i="37"/>
  <c r="DO264" i="37"/>
  <c r="DN264" i="37"/>
  <c r="DM264" i="37"/>
  <c r="DK264" i="37"/>
  <c r="DL264" i="37" s="1"/>
  <c r="DI264" i="37"/>
  <c r="DH264" i="37"/>
  <c r="DE264" i="37"/>
  <c r="DD264" i="37"/>
  <c r="DB264" i="37"/>
  <c r="CX264" i="37"/>
  <c r="CW264" i="37"/>
  <c r="CV264" i="37"/>
  <c r="CU264" i="37"/>
  <c r="CT264" i="37"/>
  <c r="CS264" i="37"/>
  <c r="CR264" i="37"/>
  <c r="CQ264" i="37"/>
  <c r="CP264" i="37"/>
  <c r="BC264" i="37"/>
  <c r="BB264" i="37"/>
  <c r="Y264" i="37"/>
  <c r="X264" i="37"/>
  <c r="N264" i="37"/>
  <c r="M264" i="37"/>
  <c r="CO264" i="37" s="1"/>
  <c r="K264" i="37"/>
  <c r="B264" i="37"/>
  <c r="A264" i="37"/>
  <c r="GB263" i="37"/>
  <c r="FR263" i="37" s="1"/>
  <c r="GA263" i="37"/>
  <c r="FQ263" i="37" s="1"/>
  <c r="FZ263" i="37"/>
  <c r="FP263" i="37" s="1"/>
  <c r="FY263" i="37"/>
  <c r="FO263" i="37" s="1"/>
  <c r="FX263" i="37"/>
  <c r="FN263" i="37" s="1"/>
  <c r="FW263" i="37"/>
  <c r="FM263" i="37" s="1"/>
  <c r="FV263" i="37"/>
  <c r="FL263" i="37" s="1"/>
  <c r="FU263" i="37"/>
  <c r="FK263" i="37"/>
  <c r="FG263" i="37"/>
  <c r="FF263" i="37"/>
  <c r="FE263" i="37"/>
  <c r="FD263" i="37"/>
  <c r="FC263" i="37"/>
  <c r="FB263" i="37"/>
  <c r="FA263" i="37"/>
  <c r="EZ263" i="37"/>
  <c r="EN263" i="37"/>
  <c r="DT263" i="37"/>
  <c r="DI263" i="37" s="1"/>
  <c r="DS263" i="37"/>
  <c r="DH263" i="37" s="1"/>
  <c r="DR263" i="37"/>
  <c r="DQ263" i="37"/>
  <c r="DP263" i="37"/>
  <c r="DE263" i="37" s="1"/>
  <c r="DO263" i="37"/>
  <c r="DN263" i="37"/>
  <c r="DM263" i="37"/>
  <c r="DK263" i="37"/>
  <c r="DL263" i="37" s="1"/>
  <c r="DG263" i="37"/>
  <c r="DF263" i="37"/>
  <c r="DD263" i="37"/>
  <c r="DC263" i="37"/>
  <c r="DB263" i="37"/>
  <c r="CX263" i="37"/>
  <c r="CW263" i="37"/>
  <c r="CV263" i="37"/>
  <c r="CU263" i="37"/>
  <c r="CT263" i="37"/>
  <c r="CS263" i="37"/>
  <c r="CR263" i="37"/>
  <c r="CQ263" i="37"/>
  <c r="CP263" i="37"/>
  <c r="CO263" i="37"/>
  <c r="BC263" i="37"/>
  <c r="Y263" i="37"/>
  <c r="X263" i="37"/>
  <c r="N263" i="37"/>
  <c r="M263" i="37"/>
  <c r="K263" i="37"/>
  <c r="BB263" i="37" s="1"/>
  <c r="B263" i="37"/>
  <c r="A263" i="37"/>
  <c r="GB262" i="37"/>
  <c r="GA262" i="37"/>
  <c r="FQ262" i="37" s="1"/>
  <c r="FZ262" i="37"/>
  <c r="FP262" i="37" s="1"/>
  <c r="FY262" i="37"/>
  <c r="FX262" i="37"/>
  <c r="FW262" i="37"/>
  <c r="FM262" i="37" s="1"/>
  <c r="FV262" i="37"/>
  <c r="FU262" i="37"/>
  <c r="FR262" i="37"/>
  <c r="FO262" i="37"/>
  <c r="FN262" i="37"/>
  <c r="FL262" i="37"/>
  <c r="FG262" i="37"/>
  <c r="FF262" i="37"/>
  <c r="FE262" i="37"/>
  <c r="FD262" i="37"/>
  <c r="FC262" i="37"/>
  <c r="FB262" i="37"/>
  <c r="EO262" i="37" s="1"/>
  <c r="FA262" i="37"/>
  <c r="EZ262" i="37"/>
  <c r="EU262" i="37"/>
  <c r="EJ262" i="37" s="1"/>
  <c r="EA262" i="37" s="1"/>
  <c r="EQ262" i="37"/>
  <c r="EF262" i="37" s="1"/>
  <c r="DW262" i="37" s="1"/>
  <c r="DT262" i="37"/>
  <c r="DI262" i="37" s="1"/>
  <c r="DS262" i="37"/>
  <c r="DH262" i="37" s="1"/>
  <c r="DR262" i="37"/>
  <c r="DG262" i="37" s="1"/>
  <c r="DQ262" i="37"/>
  <c r="DP262" i="37"/>
  <c r="DO262" i="37"/>
  <c r="DN262" i="37"/>
  <c r="DM262" i="37"/>
  <c r="DF262" i="37"/>
  <c r="DE262" i="37"/>
  <c r="DD262" i="37"/>
  <c r="DC262" i="37"/>
  <c r="DB262" i="37"/>
  <c r="DA262" i="37"/>
  <c r="CX262" i="37"/>
  <c r="CW262" i="37"/>
  <c r="CV262" i="37"/>
  <c r="CU262" i="37"/>
  <c r="CT262" i="37"/>
  <c r="CS262" i="37"/>
  <c r="CR262" i="37"/>
  <c r="CQ262" i="37"/>
  <c r="CO262" i="37"/>
  <c r="CP262" i="37" s="1"/>
  <c r="BB262" i="37"/>
  <c r="BC262" i="37" s="1"/>
  <c r="Y262" i="37"/>
  <c r="X262" i="37"/>
  <c r="N262" i="37"/>
  <c r="M262" i="37"/>
  <c r="DK262" i="37" s="1"/>
  <c r="DL262" i="37" s="1"/>
  <c r="K262" i="37"/>
  <c r="B262" i="37"/>
  <c r="A262" i="37"/>
  <c r="GB261" i="37"/>
  <c r="GA261" i="37"/>
  <c r="FZ261" i="37"/>
  <c r="FY261" i="37"/>
  <c r="FX261" i="37"/>
  <c r="FW261" i="37"/>
  <c r="FM261" i="37" s="1"/>
  <c r="FV261" i="37"/>
  <c r="FU261" i="37"/>
  <c r="FK261" i="37" s="1"/>
  <c r="FQ261" i="37"/>
  <c r="FP261" i="37"/>
  <c r="FO261" i="37"/>
  <c r="FN261" i="37"/>
  <c r="FL261" i="37"/>
  <c r="FG261" i="37"/>
  <c r="FF261" i="37"/>
  <c r="FE261" i="37"/>
  <c r="FD261" i="37"/>
  <c r="FC261" i="37"/>
  <c r="FB261" i="37"/>
  <c r="FA261" i="37"/>
  <c r="EZ261" i="37"/>
  <c r="DT261" i="37"/>
  <c r="DS261" i="37"/>
  <c r="DR261" i="37"/>
  <c r="DQ261" i="37"/>
  <c r="DF261" i="37" s="1"/>
  <c r="DP261" i="37"/>
  <c r="DE261" i="37" s="1"/>
  <c r="DO261" i="37"/>
  <c r="DD261" i="37" s="1"/>
  <c r="DN261" i="37"/>
  <c r="DC261" i="37" s="1"/>
  <c r="DM261" i="37"/>
  <c r="DI261" i="37"/>
  <c r="DH261" i="37"/>
  <c r="DG261" i="37"/>
  <c r="CX261" i="37"/>
  <c r="CW261" i="37"/>
  <c r="CV261" i="37"/>
  <c r="CU261" i="37"/>
  <c r="CT261" i="37"/>
  <c r="CS261" i="37"/>
  <c r="CR261" i="37"/>
  <c r="CQ261" i="37"/>
  <c r="BC261" i="37"/>
  <c r="Y261" i="37"/>
  <c r="X261" i="37"/>
  <c r="N261" i="37"/>
  <c r="M261" i="37"/>
  <c r="K261" i="37"/>
  <c r="BB261" i="37" s="1"/>
  <c r="B261" i="37"/>
  <c r="A261" i="37"/>
  <c r="GB260" i="37"/>
  <c r="GA260" i="37"/>
  <c r="FQ260" i="37" s="1"/>
  <c r="FZ260" i="37"/>
  <c r="FY260" i="37"/>
  <c r="FO260" i="37" s="1"/>
  <c r="FX260" i="37"/>
  <c r="FW260" i="37"/>
  <c r="FV260" i="37"/>
  <c r="FL260" i="37" s="1"/>
  <c r="FU260" i="37"/>
  <c r="FK260" i="37" s="1"/>
  <c r="FR260" i="37"/>
  <c r="FP260" i="37"/>
  <c r="FN260" i="37"/>
  <c r="FG260" i="37"/>
  <c r="FF260" i="37"/>
  <c r="FE260" i="37"/>
  <c r="FD260" i="37"/>
  <c r="EO260" i="37" s="1"/>
  <c r="FC260" i="37"/>
  <c r="FB260" i="37"/>
  <c r="FA260" i="37"/>
  <c r="EZ260" i="37"/>
  <c r="EN260" i="37"/>
  <c r="DT260" i="37"/>
  <c r="DS260" i="37"/>
  <c r="DR260" i="37"/>
  <c r="DG260" i="37" s="1"/>
  <c r="DQ260" i="37"/>
  <c r="DP260" i="37"/>
  <c r="DE260" i="37" s="1"/>
  <c r="DO260" i="37"/>
  <c r="DN260" i="37"/>
  <c r="DM260" i="37"/>
  <c r="DI260" i="37"/>
  <c r="DH260" i="37"/>
  <c r="DF260" i="37"/>
  <c r="DD260" i="37"/>
  <c r="DB260" i="37"/>
  <c r="CX260" i="37"/>
  <c r="CW260" i="37"/>
  <c r="CV260" i="37"/>
  <c r="CU260" i="37"/>
  <c r="CT260" i="37"/>
  <c r="CS260" i="37"/>
  <c r="CR260" i="37"/>
  <c r="CQ260" i="37"/>
  <c r="CK260" i="37"/>
  <c r="BZ260" i="37" s="1"/>
  <c r="CJ260" i="37"/>
  <c r="BY260" i="37" s="1"/>
  <c r="CI260" i="37"/>
  <c r="BX260" i="37" s="1"/>
  <c r="CG260" i="37"/>
  <c r="BV260" i="37" s="1"/>
  <c r="CF260" i="37"/>
  <c r="BB260" i="37"/>
  <c r="BC260" i="37" s="1"/>
  <c r="Y260" i="37"/>
  <c r="X260" i="37"/>
  <c r="N260" i="37"/>
  <c r="M260" i="37"/>
  <c r="K260" i="37"/>
  <c r="B260" i="37"/>
  <c r="A260" i="37"/>
  <c r="GB259" i="37"/>
  <c r="GA259" i="37"/>
  <c r="FZ259" i="37"/>
  <c r="FY259" i="37"/>
  <c r="FX259" i="37"/>
  <c r="FW259" i="37"/>
  <c r="FM259" i="37" s="1"/>
  <c r="FV259" i="37"/>
  <c r="FL259" i="37" s="1"/>
  <c r="FU259" i="37"/>
  <c r="FR259" i="37"/>
  <c r="FQ259" i="37"/>
  <c r="FP259" i="37"/>
  <c r="FO259" i="37"/>
  <c r="FN259" i="37"/>
  <c r="FG259" i="37"/>
  <c r="FF259" i="37"/>
  <c r="FE259" i="37"/>
  <c r="FD259" i="37"/>
  <c r="FC259" i="37"/>
  <c r="FB259" i="37"/>
  <c r="FA259" i="37"/>
  <c r="EZ259" i="37"/>
  <c r="DT259" i="37"/>
  <c r="DI259" i="37" s="1"/>
  <c r="DS259" i="37"/>
  <c r="DH259" i="37" s="1"/>
  <c r="DR259" i="37"/>
  <c r="DG259" i="37" s="1"/>
  <c r="DQ259" i="37"/>
  <c r="DF259" i="37" s="1"/>
  <c r="DP259" i="37"/>
  <c r="DE259" i="37" s="1"/>
  <c r="DO259" i="37"/>
  <c r="DD259" i="37" s="1"/>
  <c r="DN259" i="37"/>
  <c r="DM259" i="37"/>
  <c r="DC259" i="37"/>
  <c r="DB259" i="37"/>
  <c r="CX259" i="37"/>
  <c r="CW259" i="37"/>
  <c r="CV259" i="37"/>
  <c r="CU259" i="37"/>
  <c r="CT259" i="37"/>
  <c r="CS259" i="37"/>
  <c r="CR259" i="37"/>
  <c r="CQ259" i="37"/>
  <c r="CO259" i="37"/>
  <c r="CP259" i="37" s="1"/>
  <c r="Y259" i="37"/>
  <c r="X259" i="37"/>
  <c r="N259" i="37"/>
  <c r="M259" i="37"/>
  <c r="DK259" i="37" s="1"/>
  <c r="DL259" i="37" s="1"/>
  <c r="K259" i="37"/>
  <c r="BB259" i="37" s="1"/>
  <c r="BC259" i="37" s="1"/>
  <c r="B259" i="37"/>
  <c r="A259" i="37"/>
  <c r="GB258" i="37"/>
  <c r="GA258" i="37"/>
  <c r="FQ258" i="37" s="1"/>
  <c r="FZ258" i="37"/>
  <c r="FY258" i="37"/>
  <c r="FX258" i="37"/>
  <c r="FN258" i="37" s="1"/>
  <c r="FW258" i="37"/>
  <c r="FM258" i="37" s="1"/>
  <c r="FV258" i="37"/>
  <c r="FL258" i="37" s="1"/>
  <c r="FU258" i="37"/>
  <c r="FR258" i="37"/>
  <c r="FP258" i="37"/>
  <c r="FO258" i="37"/>
  <c r="FK258" i="37"/>
  <c r="FI258" i="37"/>
  <c r="FG258" i="37"/>
  <c r="FF258" i="37"/>
  <c r="FE258" i="37"/>
  <c r="FD258" i="37"/>
  <c r="FC258" i="37"/>
  <c r="FB258" i="37"/>
  <c r="FA258" i="37"/>
  <c r="EO258" i="37" s="1"/>
  <c r="EZ258" i="37"/>
  <c r="EN258" i="37"/>
  <c r="DT258" i="37"/>
  <c r="DI258" i="37" s="1"/>
  <c r="DS258" i="37"/>
  <c r="DR258" i="37"/>
  <c r="DG258" i="37" s="1"/>
  <c r="DQ258" i="37"/>
  <c r="DP258" i="37"/>
  <c r="DO258" i="37"/>
  <c r="DN258" i="37"/>
  <c r="DM258" i="37"/>
  <c r="DK258" i="37"/>
  <c r="DL258" i="37" s="1"/>
  <c r="DH258" i="37"/>
  <c r="DF258" i="37"/>
  <c r="DE258" i="37"/>
  <c r="DC258" i="37"/>
  <c r="DB258" i="37"/>
  <c r="CX258" i="37"/>
  <c r="CW258" i="37"/>
  <c r="CV258" i="37"/>
  <c r="CU258" i="37"/>
  <c r="CT258" i="37"/>
  <c r="CS258" i="37"/>
  <c r="CR258" i="37"/>
  <c r="CQ258" i="37"/>
  <c r="CO258" i="37"/>
  <c r="CP258" i="37" s="1"/>
  <c r="BB258" i="37"/>
  <c r="BC258" i="37" s="1"/>
  <c r="CE258" i="37" s="1"/>
  <c r="Y258" i="37"/>
  <c r="X258" i="37"/>
  <c r="N258" i="37"/>
  <c r="M258" i="37"/>
  <c r="K258" i="37"/>
  <c r="B258" i="37"/>
  <c r="A258" i="37"/>
  <c r="GB257" i="37"/>
  <c r="GA257" i="37"/>
  <c r="FZ257" i="37"/>
  <c r="FP257" i="37" s="1"/>
  <c r="FY257" i="37"/>
  <c r="FO257" i="37" s="1"/>
  <c r="FX257" i="37"/>
  <c r="FN257" i="37" s="1"/>
  <c r="FW257" i="37"/>
  <c r="FV257" i="37"/>
  <c r="FL257" i="37" s="1"/>
  <c r="FU257" i="37"/>
  <c r="FR257" i="37"/>
  <c r="FQ257" i="37"/>
  <c r="FM257" i="37"/>
  <c r="FG257" i="37"/>
  <c r="FF257" i="37"/>
  <c r="FE257" i="37"/>
  <c r="FD257" i="37"/>
  <c r="FC257" i="37"/>
  <c r="FB257" i="37"/>
  <c r="FA257" i="37"/>
  <c r="EZ257" i="37"/>
  <c r="EO257" i="37" s="1"/>
  <c r="DT257" i="37"/>
  <c r="DI257" i="37" s="1"/>
  <c r="DS257" i="37"/>
  <c r="DR257" i="37"/>
  <c r="DQ257" i="37"/>
  <c r="DP257" i="37"/>
  <c r="DO257" i="37"/>
  <c r="DN257" i="37"/>
  <c r="DM257" i="37"/>
  <c r="DK257" i="37"/>
  <c r="DL257" i="37" s="1"/>
  <c r="DH257" i="37"/>
  <c r="DG257" i="37"/>
  <c r="DF257" i="37"/>
  <c r="DE257" i="37"/>
  <c r="DD257" i="37"/>
  <c r="DC257" i="37"/>
  <c r="DB257" i="37"/>
  <c r="DA257" i="37"/>
  <c r="CX257" i="37"/>
  <c r="CW257" i="37"/>
  <c r="CV257" i="37"/>
  <c r="CU257" i="37"/>
  <c r="CT257" i="37"/>
  <c r="CS257" i="37"/>
  <c r="CR257" i="37"/>
  <c r="CQ257" i="37"/>
  <c r="CF257" i="37" s="1"/>
  <c r="CI257" i="37" s="1"/>
  <c r="BX257" i="37" s="1"/>
  <c r="BO257" i="37" s="1"/>
  <c r="CO257" i="37"/>
  <c r="CP257" i="37" s="1"/>
  <c r="CM257" i="37"/>
  <c r="CB257" i="37" s="1"/>
  <c r="CJ257" i="37"/>
  <c r="BY257" i="37" s="1"/>
  <c r="BB257" i="37"/>
  <c r="BC257" i="37" s="1"/>
  <c r="Y257" i="37"/>
  <c r="X257" i="37"/>
  <c r="N257" i="37"/>
  <c r="M257" i="37"/>
  <c r="K257" i="37"/>
  <c r="B257" i="37"/>
  <c r="A257" i="37"/>
  <c r="GB256" i="37"/>
  <c r="FR256" i="37" s="1"/>
  <c r="GA256" i="37"/>
  <c r="FQ256" i="37" s="1"/>
  <c r="FZ256" i="37"/>
  <c r="FP256" i="37" s="1"/>
  <c r="FY256" i="37"/>
  <c r="FX256" i="37"/>
  <c r="FN256" i="37" s="1"/>
  <c r="FW256" i="37"/>
  <c r="FM256" i="37" s="1"/>
  <c r="FV256" i="37"/>
  <c r="FL256" i="37" s="1"/>
  <c r="FU256" i="37"/>
  <c r="FO256" i="37"/>
  <c r="FI256" i="37"/>
  <c r="FG256" i="37"/>
  <c r="FF256" i="37"/>
  <c r="FE256" i="37"/>
  <c r="FD256" i="37"/>
  <c r="FC256" i="37"/>
  <c r="FB256" i="37"/>
  <c r="EO256" i="37" s="1"/>
  <c r="FA256" i="37"/>
  <c r="EZ256" i="37"/>
  <c r="ET256" i="37"/>
  <c r="EI256" i="37" s="1"/>
  <c r="DZ256" i="37" s="1"/>
  <c r="DT256" i="37"/>
  <c r="DI256" i="37" s="1"/>
  <c r="DS256" i="37"/>
  <c r="DH256" i="37" s="1"/>
  <c r="DR256" i="37"/>
  <c r="DQ256" i="37"/>
  <c r="DP256" i="37"/>
  <c r="DO256" i="37"/>
  <c r="DN256" i="37"/>
  <c r="DM256" i="37"/>
  <c r="DK256" i="37"/>
  <c r="DL256" i="37" s="1"/>
  <c r="DG256" i="37"/>
  <c r="DF256" i="37"/>
  <c r="DE256" i="37"/>
  <c r="DD256" i="37"/>
  <c r="DC256" i="37"/>
  <c r="DB256" i="37"/>
  <c r="CX256" i="37"/>
  <c r="CW256" i="37"/>
  <c r="CV256" i="37"/>
  <c r="CU256" i="37"/>
  <c r="CT256" i="37"/>
  <c r="CS256" i="37"/>
  <c r="CR256" i="37"/>
  <c r="CQ256" i="37"/>
  <c r="CO256" i="37"/>
  <c r="CP256" i="37" s="1"/>
  <c r="BB256" i="37"/>
  <c r="BC256" i="37" s="1"/>
  <c r="Y256" i="37"/>
  <c r="X256" i="37"/>
  <c r="N256" i="37"/>
  <c r="M256" i="37"/>
  <c r="K256" i="37"/>
  <c r="B256" i="37"/>
  <c r="A256" i="37"/>
  <c r="GB255" i="37"/>
  <c r="FR255" i="37" s="1"/>
  <c r="GA255" i="37"/>
  <c r="FZ255" i="37"/>
  <c r="FP255" i="37" s="1"/>
  <c r="FY255" i="37"/>
  <c r="FX255" i="37"/>
  <c r="FN255" i="37" s="1"/>
  <c r="FW255" i="37"/>
  <c r="FM255" i="37" s="1"/>
  <c r="FV255" i="37"/>
  <c r="FL255" i="37" s="1"/>
  <c r="FU255" i="37"/>
  <c r="FQ255" i="37"/>
  <c r="FO255" i="37"/>
  <c r="FG255" i="37"/>
  <c r="FF255" i="37"/>
  <c r="FE255" i="37"/>
  <c r="FD255" i="37"/>
  <c r="FC255" i="37"/>
  <c r="FB255" i="37"/>
  <c r="FA255" i="37"/>
  <c r="EZ255" i="37"/>
  <c r="DT255" i="37"/>
  <c r="DS255" i="37"/>
  <c r="DR255" i="37"/>
  <c r="DQ255" i="37"/>
  <c r="DP255" i="37"/>
  <c r="DO255" i="37"/>
  <c r="DN255" i="37"/>
  <c r="DC255" i="37" s="1"/>
  <c r="DM255" i="37"/>
  <c r="DB255" i="37" s="1"/>
  <c r="DI255" i="37"/>
  <c r="DH255" i="37"/>
  <c r="DG255" i="37"/>
  <c r="DF255" i="37"/>
  <c r="DE255" i="37"/>
  <c r="DD255" i="37"/>
  <c r="CX255" i="37"/>
  <c r="CW255" i="37"/>
  <c r="CV255" i="37"/>
  <c r="CU255" i="37"/>
  <c r="CT255" i="37"/>
  <c r="CS255" i="37"/>
  <c r="CR255" i="37"/>
  <c r="CQ255" i="37"/>
  <c r="Y255" i="37"/>
  <c r="X255" i="37"/>
  <c r="N255" i="37"/>
  <c r="M255" i="37"/>
  <c r="K255" i="37"/>
  <c r="BB255" i="37" s="1"/>
  <c r="BC255" i="37" s="1"/>
  <c r="B255" i="37"/>
  <c r="A255" i="37"/>
  <c r="GB254" i="37"/>
  <c r="FR254" i="37" s="1"/>
  <c r="GA254" i="37"/>
  <c r="FQ254" i="37" s="1"/>
  <c r="FZ254" i="37"/>
  <c r="FY254" i="37"/>
  <c r="FX254" i="37"/>
  <c r="FW254" i="37"/>
  <c r="FV254" i="37"/>
  <c r="FU254" i="37"/>
  <c r="FP254" i="37"/>
  <c r="FO254" i="37"/>
  <c r="FN254" i="37"/>
  <c r="FM254" i="37"/>
  <c r="FL254" i="37"/>
  <c r="FK254" i="37"/>
  <c r="FJ254" i="37"/>
  <c r="FG254" i="37"/>
  <c r="FF254" i="37"/>
  <c r="FE254" i="37"/>
  <c r="FD254" i="37"/>
  <c r="FC254" i="37"/>
  <c r="FB254" i="37"/>
  <c r="FA254" i="37"/>
  <c r="EZ254" i="37"/>
  <c r="DT254" i="37"/>
  <c r="DI254" i="37" s="1"/>
  <c r="DS254" i="37"/>
  <c r="DR254" i="37"/>
  <c r="DQ254" i="37"/>
  <c r="DP254" i="37"/>
  <c r="DE254" i="37" s="1"/>
  <c r="DO254" i="37"/>
  <c r="DD254" i="37" s="1"/>
  <c r="DN254" i="37"/>
  <c r="DC254" i="37" s="1"/>
  <c r="DM254" i="37"/>
  <c r="DH254" i="37"/>
  <c r="DG254" i="37"/>
  <c r="DF254" i="37"/>
  <c r="DB254" i="37"/>
  <c r="CZ254" i="37"/>
  <c r="CX254" i="37"/>
  <c r="CW254" i="37"/>
  <c r="CV254" i="37"/>
  <c r="CU254" i="37"/>
  <c r="CT254" i="37"/>
  <c r="CS254" i="37"/>
  <c r="CR254" i="37"/>
  <c r="CF254" i="37" s="1"/>
  <c r="CQ254" i="37"/>
  <c r="BB254" i="37"/>
  <c r="BC254" i="37" s="1"/>
  <c r="Y254" i="37"/>
  <c r="X254" i="37"/>
  <c r="N254" i="37"/>
  <c r="M254" i="37"/>
  <c r="K254" i="37"/>
  <c r="B254" i="37"/>
  <c r="A254" i="37"/>
  <c r="GB253" i="37"/>
  <c r="GA253" i="37"/>
  <c r="FZ253" i="37"/>
  <c r="FY253" i="37"/>
  <c r="FJ253" i="37" s="1"/>
  <c r="FX253" i="37"/>
  <c r="FW253" i="37"/>
  <c r="FV253" i="37"/>
  <c r="FU253" i="37"/>
  <c r="FR253" i="37"/>
  <c r="FQ253" i="37"/>
  <c r="FP253" i="37"/>
  <c r="FO253" i="37"/>
  <c r="FN253" i="37"/>
  <c r="FM253" i="37"/>
  <c r="FL253" i="37"/>
  <c r="FK253" i="37"/>
  <c r="FG253" i="37"/>
  <c r="FF253" i="37"/>
  <c r="FE253" i="37"/>
  <c r="FD253" i="37"/>
  <c r="FC253" i="37"/>
  <c r="FB253" i="37"/>
  <c r="FA253" i="37"/>
  <c r="EZ253" i="37"/>
  <c r="EO253" i="37" s="1"/>
  <c r="EV253" i="37"/>
  <c r="EK253" i="37" s="1"/>
  <c r="EB253" i="37" s="1"/>
  <c r="EU253" i="37"/>
  <c r="EJ253" i="37" s="1"/>
  <c r="EA253" i="37" s="1"/>
  <c r="ET253" i="37"/>
  <c r="EI253" i="37" s="1"/>
  <c r="DZ253" i="37" s="1"/>
  <c r="ES253" i="37"/>
  <c r="EH253" i="37" s="1"/>
  <c r="DY253" i="37" s="1"/>
  <c r="DT253" i="37"/>
  <c r="DS253" i="37"/>
  <c r="DH253" i="37" s="1"/>
  <c r="DR253" i="37"/>
  <c r="DQ253" i="37"/>
  <c r="DF253" i="37" s="1"/>
  <c r="DP253" i="37"/>
  <c r="DO253" i="37"/>
  <c r="DN253" i="37"/>
  <c r="DM253" i="37"/>
  <c r="DI253" i="37"/>
  <c r="DG253" i="37"/>
  <c r="DE253" i="37"/>
  <c r="DD253" i="37"/>
  <c r="DB253" i="37"/>
  <c r="CX253" i="37"/>
  <c r="CW253" i="37"/>
  <c r="CV253" i="37"/>
  <c r="CU253" i="37"/>
  <c r="CT253" i="37"/>
  <c r="CS253" i="37"/>
  <c r="CR253" i="37"/>
  <c r="CQ253" i="37"/>
  <c r="CF253" i="37"/>
  <c r="Y253" i="37"/>
  <c r="X253" i="37"/>
  <c r="N253" i="37"/>
  <c r="M253" i="37"/>
  <c r="K253" i="37"/>
  <c r="BB253" i="37" s="1"/>
  <c r="BC253" i="37" s="1"/>
  <c r="B253" i="37"/>
  <c r="A253" i="37"/>
  <c r="GB252" i="37"/>
  <c r="GA252" i="37"/>
  <c r="FZ252" i="37"/>
  <c r="FY252" i="37"/>
  <c r="FX252" i="37"/>
  <c r="FN252" i="37" s="1"/>
  <c r="FW252" i="37"/>
  <c r="FM252" i="37" s="1"/>
  <c r="FV252" i="37"/>
  <c r="FU252" i="37"/>
  <c r="FR252" i="37"/>
  <c r="FQ252" i="37"/>
  <c r="FP252" i="37"/>
  <c r="FO252" i="37"/>
  <c r="FL252" i="37"/>
  <c r="FG252" i="37"/>
  <c r="FF252" i="37"/>
  <c r="FE252" i="37"/>
  <c r="FD252" i="37"/>
  <c r="FC252" i="37"/>
  <c r="FB252" i="37"/>
  <c r="FA252" i="37"/>
  <c r="EZ252" i="37"/>
  <c r="EO252" i="37" s="1"/>
  <c r="DT252" i="37"/>
  <c r="DS252" i="37"/>
  <c r="DH252" i="37" s="1"/>
  <c r="DR252" i="37"/>
  <c r="DQ252" i="37"/>
  <c r="DF252" i="37" s="1"/>
  <c r="DP252" i="37"/>
  <c r="DE252" i="37" s="1"/>
  <c r="DO252" i="37"/>
  <c r="DN252" i="37"/>
  <c r="DC252" i="37" s="1"/>
  <c r="DM252" i="37"/>
  <c r="DL252" i="37"/>
  <c r="DI252" i="37"/>
  <c r="DG252" i="37"/>
  <c r="DD252" i="37"/>
  <c r="CX252" i="37"/>
  <c r="CW252" i="37"/>
  <c r="CV252" i="37"/>
  <c r="CU252" i="37"/>
  <c r="CT252" i="37"/>
  <c r="CS252" i="37"/>
  <c r="CR252" i="37"/>
  <c r="CQ252" i="37"/>
  <c r="CP252" i="37"/>
  <c r="CO252" i="37"/>
  <c r="BB252" i="37"/>
  <c r="BC252" i="37" s="1"/>
  <c r="Y252" i="37"/>
  <c r="X252" i="37"/>
  <c r="N252" i="37"/>
  <c r="M252" i="37"/>
  <c r="DK252" i="37" s="1"/>
  <c r="K252" i="37"/>
  <c r="B252" i="37"/>
  <c r="A252" i="37"/>
  <c r="GB251" i="37"/>
  <c r="FR251" i="37" s="1"/>
  <c r="GA251" i="37"/>
  <c r="FZ251" i="37"/>
  <c r="FY251" i="37"/>
  <c r="FX251" i="37"/>
  <c r="FW251" i="37"/>
  <c r="FM251" i="37" s="1"/>
  <c r="FV251" i="37"/>
  <c r="FL251" i="37" s="1"/>
  <c r="FU251" i="37"/>
  <c r="FK251" i="37" s="1"/>
  <c r="FQ251" i="37"/>
  <c r="FP251" i="37"/>
  <c r="FO251" i="37"/>
  <c r="FN251" i="37"/>
  <c r="FJ251" i="37"/>
  <c r="FG251" i="37"/>
  <c r="FF251" i="37"/>
  <c r="FE251" i="37"/>
  <c r="FD251" i="37"/>
  <c r="FC251" i="37"/>
  <c r="FB251" i="37"/>
  <c r="FA251" i="37"/>
  <c r="EZ251" i="37"/>
  <c r="DT251" i="37"/>
  <c r="DI251" i="37" s="1"/>
  <c r="DS251" i="37"/>
  <c r="DR251" i="37"/>
  <c r="DG251" i="37" s="1"/>
  <c r="DQ251" i="37"/>
  <c r="DF251" i="37" s="1"/>
  <c r="DP251" i="37"/>
  <c r="DE251" i="37" s="1"/>
  <c r="DO251" i="37"/>
  <c r="DD251" i="37" s="1"/>
  <c r="DN251" i="37"/>
  <c r="DC251" i="37" s="1"/>
  <c r="DM251" i="37"/>
  <c r="DK251" i="37"/>
  <c r="DL251" i="37" s="1"/>
  <c r="DH251" i="37"/>
  <c r="CX251" i="37"/>
  <c r="CW251" i="37"/>
  <c r="CV251" i="37"/>
  <c r="CU251" i="37"/>
  <c r="CT251" i="37"/>
  <c r="CS251" i="37"/>
  <c r="CR251" i="37"/>
  <c r="CQ251" i="37"/>
  <c r="CO251" i="37"/>
  <c r="CP251" i="37" s="1"/>
  <c r="Y251" i="37"/>
  <c r="X251" i="37"/>
  <c r="N251" i="37"/>
  <c r="M251" i="37"/>
  <c r="K251" i="37"/>
  <c r="BB251" i="37" s="1"/>
  <c r="BC251" i="37" s="1"/>
  <c r="B251" i="37"/>
  <c r="A251" i="37"/>
  <c r="GB250" i="37"/>
  <c r="GA250" i="37"/>
  <c r="FQ250" i="37" s="1"/>
  <c r="FZ250" i="37"/>
  <c r="FY250" i="37"/>
  <c r="FX250" i="37"/>
  <c r="FN250" i="37" s="1"/>
  <c r="FW250" i="37"/>
  <c r="FV250" i="37"/>
  <c r="FL250" i="37" s="1"/>
  <c r="FU250" i="37"/>
  <c r="FJ250" i="37" s="1"/>
  <c r="FR250" i="37"/>
  <c r="FP250" i="37"/>
  <c r="FO250" i="37"/>
  <c r="FM250" i="37"/>
  <c r="FK250" i="37"/>
  <c r="FG250" i="37"/>
  <c r="FF250" i="37"/>
  <c r="FE250" i="37"/>
  <c r="FD250" i="37"/>
  <c r="FC250" i="37"/>
  <c r="FB250" i="37"/>
  <c r="FA250" i="37"/>
  <c r="EZ250" i="37"/>
  <c r="DT250" i="37"/>
  <c r="DI250" i="37" s="1"/>
  <c r="DS250" i="37"/>
  <c r="DH250" i="37" s="1"/>
  <c r="DR250" i="37"/>
  <c r="DG250" i="37" s="1"/>
  <c r="DQ250" i="37"/>
  <c r="DF250" i="37" s="1"/>
  <c r="DP250" i="37"/>
  <c r="DO250" i="37"/>
  <c r="DN250" i="37"/>
  <c r="DA250" i="37" s="1"/>
  <c r="DM250" i="37"/>
  <c r="DB250" i="37" s="1"/>
  <c r="DK250" i="37"/>
  <c r="DL250" i="37" s="1"/>
  <c r="DE250" i="37"/>
  <c r="DD250" i="37"/>
  <c r="DC250" i="37"/>
  <c r="CX250" i="37"/>
  <c r="CW250" i="37"/>
  <c r="CV250" i="37"/>
  <c r="CU250" i="37"/>
  <c r="CT250" i="37"/>
  <c r="CS250" i="37"/>
  <c r="CR250" i="37"/>
  <c r="CQ250" i="37"/>
  <c r="CI250" i="37"/>
  <c r="BX250" i="37" s="1"/>
  <c r="CH250" i="37"/>
  <c r="BW250" i="37" s="1"/>
  <c r="CG250" i="37"/>
  <c r="BV250" i="37" s="1"/>
  <c r="CF250" i="37"/>
  <c r="Y250" i="37"/>
  <c r="X250" i="37"/>
  <c r="N250" i="37"/>
  <c r="M250" i="37"/>
  <c r="CO250" i="37" s="1"/>
  <c r="CP250" i="37" s="1"/>
  <c r="K250" i="37"/>
  <c r="BB250" i="37" s="1"/>
  <c r="BC250" i="37" s="1"/>
  <c r="B250" i="37"/>
  <c r="A250" i="37"/>
  <c r="GB249" i="37"/>
  <c r="GA249" i="37"/>
  <c r="FZ249" i="37"/>
  <c r="FP249" i="37" s="1"/>
  <c r="FY249" i="37"/>
  <c r="FX249" i="37"/>
  <c r="FN249" i="37" s="1"/>
  <c r="FW249" i="37"/>
  <c r="FV249" i="37"/>
  <c r="FL249" i="37" s="1"/>
  <c r="FU249" i="37"/>
  <c r="FR249" i="37"/>
  <c r="FQ249" i="37"/>
  <c r="FO249" i="37"/>
  <c r="FM249" i="37"/>
  <c r="FG249" i="37"/>
  <c r="FF249" i="37"/>
  <c r="FE249" i="37"/>
  <c r="FD249" i="37"/>
  <c r="FC249" i="37"/>
  <c r="FB249" i="37"/>
  <c r="FA249" i="37"/>
  <c r="EZ249" i="37"/>
  <c r="EO249" i="37"/>
  <c r="DT249" i="37"/>
  <c r="DI249" i="37" s="1"/>
  <c r="DS249" i="37"/>
  <c r="DR249" i="37"/>
  <c r="DQ249" i="37"/>
  <c r="DP249" i="37"/>
  <c r="DO249" i="37"/>
  <c r="DN249" i="37"/>
  <c r="DM249" i="37"/>
  <c r="DH249" i="37"/>
  <c r="DG249" i="37"/>
  <c r="DF249" i="37"/>
  <c r="DE249" i="37"/>
  <c r="DD249" i="37"/>
  <c r="DC249" i="37"/>
  <c r="CX249" i="37"/>
  <c r="CW249" i="37"/>
  <c r="CV249" i="37"/>
  <c r="CU249" i="37"/>
  <c r="CT249" i="37"/>
  <c r="CS249" i="37"/>
  <c r="CR249" i="37"/>
  <c r="CQ249" i="37"/>
  <c r="CF249" i="37" s="1"/>
  <c r="CJ249" i="37" s="1"/>
  <c r="BY249" i="37" s="1"/>
  <c r="CO249" i="37"/>
  <c r="CP249" i="37" s="1"/>
  <c r="CN249" i="37"/>
  <c r="CC249" i="37" s="1"/>
  <c r="CM249" i="37"/>
  <c r="CB249" i="37" s="1"/>
  <c r="CL249" i="37"/>
  <c r="CA249" i="37" s="1"/>
  <c r="CK249" i="37"/>
  <c r="BZ249" i="37" s="1"/>
  <c r="Y249" i="37"/>
  <c r="X249" i="37"/>
  <c r="N249" i="37"/>
  <c r="M249" i="37"/>
  <c r="DK249" i="37" s="1"/>
  <c r="DL249" i="37" s="1"/>
  <c r="K249" i="37"/>
  <c r="BB249" i="37" s="1"/>
  <c r="BC249" i="37" s="1"/>
  <c r="B249" i="37"/>
  <c r="A249" i="37"/>
  <c r="GB248" i="37"/>
  <c r="GA248" i="37"/>
  <c r="FZ248" i="37"/>
  <c r="FY248" i="37"/>
  <c r="FX248" i="37"/>
  <c r="FN248" i="37" s="1"/>
  <c r="FW248" i="37"/>
  <c r="FM248" i="37" s="1"/>
  <c r="FV248" i="37"/>
  <c r="FL248" i="37" s="1"/>
  <c r="FU248" i="37"/>
  <c r="FR248" i="37"/>
  <c r="FQ248" i="37"/>
  <c r="FP248" i="37"/>
  <c r="FO248" i="37"/>
  <c r="FG248" i="37"/>
  <c r="FF248" i="37"/>
  <c r="FE248" i="37"/>
  <c r="FD248" i="37"/>
  <c r="FC248" i="37"/>
  <c r="FB248" i="37"/>
  <c r="FA248" i="37"/>
  <c r="EZ248" i="37"/>
  <c r="DT248" i="37"/>
  <c r="DI248" i="37" s="1"/>
  <c r="DS248" i="37"/>
  <c r="DR248" i="37"/>
  <c r="DQ248" i="37"/>
  <c r="DP248" i="37"/>
  <c r="DE248" i="37" s="1"/>
  <c r="DO248" i="37"/>
  <c r="DN248" i="37"/>
  <c r="DM248" i="37"/>
  <c r="DK248" i="37"/>
  <c r="DL248" i="37" s="1"/>
  <c r="DH248" i="37"/>
  <c r="DG248" i="37"/>
  <c r="DF248" i="37"/>
  <c r="DD248" i="37"/>
  <c r="DC248" i="37"/>
  <c r="CZ248" i="37"/>
  <c r="CX248" i="37"/>
  <c r="CW248" i="37"/>
  <c r="CV248" i="37"/>
  <c r="CU248" i="37"/>
  <c r="CT248" i="37"/>
  <c r="CS248" i="37"/>
  <c r="CR248" i="37"/>
  <c r="CQ248" i="37"/>
  <c r="CF248" i="37" s="1"/>
  <c r="CO248" i="37"/>
  <c r="CP248" i="37" s="1"/>
  <c r="CG248" i="37"/>
  <c r="CE248" i="37"/>
  <c r="BC248" i="37"/>
  <c r="BB248" i="37"/>
  <c r="Y248" i="37"/>
  <c r="X248" i="37"/>
  <c r="N248" i="37"/>
  <c r="M248" i="37"/>
  <c r="K248" i="37"/>
  <c r="B248" i="37"/>
  <c r="A248" i="37"/>
  <c r="GB247" i="37"/>
  <c r="FR247" i="37" s="1"/>
  <c r="GA247" i="37"/>
  <c r="FZ247" i="37"/>
  <c r="FP247" i="37" s="1"/>
  <c r="FY247" i="37"/>
  <c r="FX247" i="37"/>
  <c r="FN247" i="37" s="1"/>
  <c r="FW247" i="37"/>
  <c r="FM247" i="37" s="1"/>
  <c r="FV247" i="37"/>
  <c r="FL247" i="37" s="1"/>
  <c r="FU247" i="37"/>
  <c r="FQ247" i="37"/>
  <c r="FO247" i="37"/>
  <c r="FG247" i="37"/>
  <c r="FF247" i="37"/>
  <c r="FE247" i="37"/>
  <c r="FD247" i="37"/>
  <c r="FC247" i="37"/>
  <c r="FB247" i="37"/>
  <c r="FA247" i="37"/>
  <c r="EO247" i="37" s="1"/>
  <c r="EZ247" i="37"/>
  <c r="ES247" i="37"/>
  <c r="EH247" i="37" s="1"/>
  <c r="DY247" i="37" s="1"/>
  <c r="ER247" i="37"/>
  <c r="EG247" i="37" s="1"/>
  <c r="DX247" i="37" s="1"/>
  <c r="EQ247" i="37"/>
  <c r="DT247" i="37"/>
  <c r="DI247" i="37" s="1"/>
  <c r="DS247" i="37"/>
  <c r="DH247" i="37" s="1"/>
  <c r="DR247" i="37"/>
  <c r="DQ247" i="37"/>
  <c r="DF247" i="37" s="1"/>
  <c r="DP247" i="37"/>
  <c r="DO247" i="37"/>
  <c r="DN247" i="37"/>
  <c r="DM247" i="37"/>
  <c r="DG247" i="37"/>
  <c r="DE247" i="37"/>
  <c r="DD247" i="37"/>
  <c r="DC247" i="37"/>
  <c r="DB247" i="37"/>
  <c r="DA247" i="37"/>
  <c r="CX247" i="37"/>
  <c r="CW247" i="37"/>
  <c r="CF247" i="37" s="1"/>
  <c r="CV247" i="37"/>
  <c r="CU247" i="37"/>
  <c r="CT247" i="37"/>
  <c r="CS247" i="37"/>
  <c r="CR247" i="37"/>
  <c r="CQ247" i="37"/>
  <c r="Y247" i="37"/>
  <c r="X247" i="37"/>
  <c r="N247" i="37"/>
  <c r="M247" i="37"/>
  <c r="K247" i="37"/>
  <c r="BB247" i="37" s="1"/>
  <c r="BC247" i="37" s="1"/>
  <c r="B247" i="37"/>
  <c r="A247" i="37"/>
  <c r="GB246" i="37"/>
  <c r="FR246" i="37" s="1"/>
  <c r="GA246" i="37"/>
  <c r="FZ246" i="37"/>
  <c r="FY246" i="37"/>
  <c r="FX246" i="37"/>
  <c r="FW246" i="37"/>
  <c r="FJ246" i="37" s="1"/>
  <c r="FV246" i="37"/>
  <c r="FU246" i="37"/>
  <c r="FQ246" i="37"/>
  <c r="FP246" i="37"/>
  <c r="FO246" i="37"/>
  <c r="FN246" i="37"/>
  <c r="FM246" i="37"/>
  <c r="FL246" i="37"/>
  <c r="FK246" i="37"/>
  <c r="FG246" i="37"/>
  <c r="FF246" i="37"/>
  <c r="FE246" i="37"/>
  <c r="FD246" i="37"/>
  <c r="FC246" i="37"/>
  <c r="FB246" i="37"/>
  <c r="FA246" i="37"/>
  <c r="EZ246" i="37"/>
  <c r="EV246" i="37"/>
  <c r="EK246" i="37" s="1"/>
  <c r="EB246" i="37" s="1"/>
  <c r="EU246" i="37"/>
  <c r="EJ246" i="37" s="1"/>
  <c r="EA246" i="37" s="1"/>
  <c r="EO246" i="37"/>
  <c r="DT246" i="37"/>
  <c r="DI246" i="37" s="1"/>
  <c r="DS246" i="37"/>
  <c r="DR246" i="37"/>
  <c r="DQ246" i="37"/>
  <c r="DP246" i="37"/>
  <c r="DE246" i="37" s="1"/>
  <c r="DO246" i="37"/>
  <c r="DD246" i="37" s="1"/>
  <c r="DN246" i="37"/>
  <c r="DM246" i="37"/>
  <c r="DK246" i="37"/>
  <c r="DL246" i="37" s="1"/>
  <c r="DH246" i="37"/>
  <c r="DG246" i="37"/>
  <c r="DF246" i="37"/>
  <c r="DC246" i="37"/>
  <c r="CX246" i="37"/>
  <c r="CW246" i="37"/>
  <c r="CV246" i="37"/>
  <c r="CU246" i="37"/>
  <c r="CT246" i="37"/>
  <c r="CS246" i="37"/>
  <c r="CR246" i="37"/>
  <c r="CQ246" i="37"/>
  <c r="CO246" i="37"/>
  <c r="CP246" i="37" s="1"/>
  <c r="CE246" i="37"/>
  <c r="BC246" i="37"/>
  <c r="Y246" i="37"/>
  <c r="X246" i="37"/>
  <c r="N246" i="37"/>
  <c r="M246" i="37"/>
  <c r="K246" i="37"/>
  <c r="BB246" i="37" s="1"/>
  <c r="B246" i="37"/>
  <c r="A246" i="37"/>
  <c r="GB245" i="37"/>
  <c r="FR245" i="37" s="1"/>
  <c r="GA245" i="37"/>
  <c r="FQ245" i="37" s="1"/>
  <c r="FZ245" i="37"/>
  <c r="FP245" i="37" s="1"/>
  <c r="FY245" i="37"/>
  <c r="FO245" i="37" s="1"/>
  <c r="FX245" i="37"/>
  <c r="FN245" i="37" s="1"/>
  <c r="FW245" i="37"/>
  <c r="FM245" i="37" s="1"/>
  <c r="FV245" i="37"/>
  <c r="FL245" i="37" s="1"/>
  <c r="FU245" i="37"/>
  <c r="FG245" i="37"/>
  <c r="FF245" i="37"/>
  <c r="FE245" i="37"/>
  <c r="FD245" i="37"/>
  <c r="FC245" i="37"/>
  <c r="FB245" i="37"/>
  <c r="FA245" i="37"/>
  <c r="EZ245" i="37"/>
  <c r="EN245" i="37"/>
  <c r="DT245" i="37"/>
  <c r="DS245" i="37"/>
  <c r="DH245" i="37" s="1"/>
  <c r="DR245" i="37"/>
  <c r="DQ245" i="37"/>
  <c r="DF245" i="37" s="1"/>
  <c r="DP245" i="37"/>
  <c r="DO245" i="37"/>
  <c r="DN245" i="37"/>
  <c r="DM245" i="37"/>
  <c r="DK245" i="37"/>
  <c r="DL245" i="37" s="1"/>
  <c r="DI245" i="37"/>
  <c r="DG245" i="37"/>
  <c r="DE245" i="37"/>
  <c r="DD245" i="37"/>
  <c r="DC245" i="37"/>
  <c r="DB245" i="37"/>
  <c r="CX245" i="37"/>
  <c r="CW245" i="37"/>
  <c r="CV245" i="37"/>
  <c r="CU245" i="37"/>
  <c r="CT245" i="37"/>
  <c r="CS245" i="37"/>
  <c r="CR245" i="37"/>
  <c r="CQ245" i="37"/>
  <c r="CO245" i="37"/>
  <c r="CP245" i="37" s="1"/>
  <c r="Y245" i="37"/>
  <c r="X245" i="37"/>
  <c r="N245" i="37"/>
  <c r="M245" i="37"/>
  <c r="K245" i="37"/>
  <c r="BB245" i="37" s="1"/>
  <c r="BC245" i="37" s="1"/>
  <c r="B245" i="37"/>
  <c r="A245" i="37"/>
  <c r="GB244" i="37"/>
  <c r="FR244" i="37" s="1"/>
  <c r="GA244" i="37"/>
  <c r="FQ244" i="37" s="1"/>
  <c r="FZ244" i="37"/>
  <c r="FP244" i="37" s="1"/>
  <c r="FY244" i="37"/>
  <c r="FO244" i="37" s="1"/>
  <c r="FX244" i="37"/>
  <c r="FW244" i="37"/>
  <c r="FV244" i="37"/>
  <c r="FU244" i="37"/>
  <c r="FN244" i="37"/>
  <c r="FM244" i="37"/>
  <c r="FL244" i="37"/>
  <c r="FI244" i="37"/>
  <c r="FG244" i="37"/>
  <c r="FF244" i="37"/>
  <c r="FE244" i="37"/>
  <c r="FD244" i="37"/>
  <c r="FC244" i="37"/>
  <c r="FB244" i="37"/>
  <c r="EO244" i="37" s="1"/>
  <c r="EW244" i="37" s="1"/>
  <c r="EL244" i="37" s="1"/>
  <c r="EC244" i="37" s="1"/>
  <c r="FA244" i="37"/>
  <c r="EZ244" i="37"/>
  <c r="EV244" i="37"/>
  <c r="EK244" i="37" s="1"/>
  <c r="EB244" i="37" s="1"/>
  <c r="EU244" i="37"/>
  <c r="EJ244" i="37" s="1"/>
  <c r="EA244" i="37" s="1"/>
  <c r="ET244" i="37"/>
  <c r="EI244" i="37" s="1"/>
  <c r="DZ244" i="37" s="1"/>
  <c r="ES244" i="37"/>
  <c r="EH244" i="37" s="1"/>
  <c r="DY244" i="37" s="1"/>
  <c r="ER244" i="37"/>
  <c r="EG244" i="37" s="1"/>
  <c r="EQ244" i="37"/>
  <c r="EP244" i="37"/>
  <c r="DX244" i="37"/>
  <c r="DT244" i="37"/>
  <c r="DS244" i="37"/>
  <c r="DH244" i="37" s="1"/>
  <c r="DR244" i="37"/>
  <c r="DQ244" i="37"/>
  <c r="DP244" i="37"/>
  <c r="DO244" i="37"/>
  <c r="DN244" i="37"/>
  <c r="DC244" i="37" s="1"/>
  <c r="DM244" i="37"/>
  <c r="DK244" i="37"/>
  <c r="DL244" i="37" s="1"/>
  <c r="DI244" i="37"/>
  <c r="DG244" i="37"/>
  <c r="DF244" i="37"/>
  <c r="DE244" i="37"/>
  <c r="DD244" i="37"/>
  <c r="DB244" i="37"/>
  <c r="CX244" i="37"/>
  <c r="CW244" i="37"/>
  <c r="CV244" i="37"/>
  <c r="CU244" i="37"/>
  <c r="CT244" i="37"/>
  <c r="CS244" i="37"/>
  <c r="CF244" i="37" s="1"/>
  <c r="CR244" i="37"/>
  <c r="CQ244" i="37"/>
  <c r="CP244" i="37"/>
  <c r="CO244" i="37"/>
  <c r="CE244" i="37"/>
  <c r="Y244" i="37"/>
  <c r="X244" i="37"/>
  <c r="N244" i="37"/>
  <c r="M244" i="37"/>
  <c r="K244" i="37"/>
  <c r="BB244" i="37" s="1"/>
  <c r="BC244" i="37" s="1"/>
  <c r="B244" i="37"/>
  <c r="A244" i="37"/>
  <c r="GB243" i="37"/>
  <c r="FR243" i="37" s="1"/>
  <c r="GA243" i="37"/>
  <c r="FZ243" i="37"/>
  <c r="FP243" i="37" s="1"/>
  <c r="FY243" i="37"/>
  <c r="FO243" i="37" s="1"/>
  <c r="FX243" i="37"/>
  <c r="FN243" i="37" s="1"/>
  <c r="FW243" i="37"/>
  <c r="FM243" i="37" s="1"/>
  <c r="FV243" i="37"/>
  <c r="FU243" i="37"/>
  <c r="FQ243" i="37"/>
  <c r="FL243" i="37"/>
  <c r="FG243" i="37"/>
  <c r="FF243" i="37"/>
  <c r="FE243" i="37"/>
  <c r="FD243" i="37"/>
  <c r="FC243" i="37"/>
  <c r="FB243" i="37"/>
  <c r="FA243" i="37"/>
  <c r="EZ243" i="37"/>
  <c r="EO243" i="37" s="1"/>
  <c r="EU243" i="37"/>
  <c r="EJ243" i="37" s="1"/>
  <c r="EA243" i="37" s="1"/>
  <c r="ES243" i="37"/>
  <c r="DT243" i="37"/>
  <c r="DS243" i="37"/>
  <c r="DR243" i="37"/>
  <c r="DQ243" i="37"/>
  <c r="DF243" i="37" s="1"/>
  <c r="DP243" i="37"/>
  <c r="DE243" i="37" s="1"/>
  <c r="DO243" i="37"/>
  <c r="DD243" i="37" s="1"/>
  <c r="DN243" i="37"/>
  <c r="DC243" i="37" s="1"/>
  <c r="DM243" i="37"/>
  <c r="DI243" i="37"/>
  <c r="DH243" i="37"/>
  <c r="DG243" i="37"/>
  <c r="CX243" i="37"/>
  <c r="CW243" i="37"/>
  <c r="CV243" i="37"/>
  <c r="CU243" i="37"/>
  <c r="CT243" i="37"/>
  <c r="CS243" i="37"/>
  <c r="CR243" i="37"/>
  <c r="CQ243" i="37"/>
  <c r="Y243" i="37"/>
  <c r="X243" i="37"/>
  <c r="N243" i="37"/>
  <c r="M243" i="37"/>
  <c r="K243" i="37"/>
  <c r="BB243" i="37" s="1"/>
  <c r="BC243" i="37" s="1"/>
  <c r="B243" i="37"/>
  <c r="A243" i="37"/>
  <c r="GB242" i="37"/>
  <c r="GA242" i="37"/>
  <c r="FZ242" i="37"/>
  <c r="FP242" i="37" s="1"/>
  <c r="FY242" i="37"/>
  <c r="FJ242" i="37" s="1"/>
  <c r="FX242" i="37"/>
  <c r="FW242" i="37"/>
  <c r="FV242" i="37"/>
  <c r="FU242" i="37"/>
  <c r="FR242" i="37"/>
  <c r="FQ242" i="37"/>
  <c r="FO242" i="37"/>
  <c r="FN242" i="37"/>
  <c r="FM242" i="37"/>
  <c r="FL242" i="37"/>
  <c r="FK242" i="37"/>
  <c r="FG242" i="37"/>
  <c r="FF242" i="37"/>
  <c r="FE242" i="37"/>
  <c r="FD242" i="37"/>
  <c r="FC242" i="37"/>
  <c r="FB242" i="37"/>
  <c r="FA242" i="37"/>
  <c r="EZ242" i="37"/>
  <c r="EO242" i="37" s="1"/>
  <c r="EV242" i="37"/>
  <c r="EU242" i="37"/>
  <c r="EJ242" i="37" s="1"/>
  <c r="EA242" i="37" s="1"/>
  <c r="ET242" i="37"/>
  <c r="EI242" i="37" s="1"/>
  <c r="DZ242" i="37" s="1"/>
  <c r="DT242" i="37"/>
  <c r="DS242" i="37"/>
  <c r="DH242" i="37" s="1"/>
  <c r="DR242" i="37"/>
  <c r="DG242" i="37" s="1"/>
  <c r="DQ242" i="37"/>
  <c r="DF242" i="37" s="1"/>
  <c r="DP242" i="37"/>
  <c r="DE242" i="37" s="1"/>
  <c r="DO242" i="37"/>
  <c r="DD242" i="37" s="1"/>
  <c r="DN242" i="37"/>
  <c r="DC242" i="37" s="1"/>
  <c r="DM242" i="37"/>
  <c r="DI242" i="37"/>
  <c r="DB242" i="37"/>
  <c r="DA242" i="37"/>
  <c r="CX242" i="37"/>
  <c r="CW242" i="37"/>
  <c r="CV242" i="37"/>
  <c r="CU242" i="37"/>
  <c r="CT242" i="37"/>
  <c r="CS242" i="37"/>
  <c r="CR242" i="37"/>
  <c r="CQ242" i="37"/>
  <c r="Y242" i="37"/>
  <c r="X242" i="37"/>
  <c r="N242" i="37"/>
  <c r="M242" i="37"/>
  <c r="K242" i="37"/>
  <c r="BB242" i="37" s="1"/>
  <c r="BC242" i="37" s="1"/>
  <c r="B242" i="37"/>
  <c r="A242" i="37"/>
  <c r="GB241" i="37"/>
  <c r="GA241" i="37"/>
  <c r="FQ241" i="37" s="1"/>
  <c r="FZ241" i="37"/>
  <c r="FY241" i="37"/>
  <c r="FO241" i="37" s="1"/>
  <c r="FX241" i="37"/>
  <c r="FW241" i="37"/>
  <c r="FV241" i="37"/>
  <c r="FU241" i="37"/>
  <c r="FR241" i="37"/>
  <c r="FP241" i="37"/>
  <c r="FN241" i="37"/>
  <c r="FM241" i="37"/>
  <c r="FL241" i="37"/>
  <c r="FK241" i="37"/>
  <c r="FG241" i="37"/>
  <c r="FF241" i="37"/>
  <c r="FE241" i="37"/>
  <c r="FD241" i="37"/>
  <c r="FC241" i="37"/>
  <c r="FB241" i="37"/>
  <c r="FA241" i="37"/>
  <c r="EZ241" i="37"/>
  <c r="EO241" i="37" s="1"/>
  <c r="ER241" i="37"/>
  <c r="EG241" i="37" s="1"/>
  <c r="DX241" i="37" s="1"/>
  <c r="DT241" i="37"/>
  <c r="DI241" i="37" s="1"/>
  <c r="DS241" i="37"/>
  <c r="DR241" i="37"/>
  <c r="DG241" i="37" s="1"/>
  <c r="DQ241" i="37"/>
  <c r="DF241" i="37" s="1"/>
  <c r="DP241" i="37"/>
  <c r="DE241" i="37" s="1"/>
  <c r="DO241" i="37"/>
  <c r="DN241" i="37"/>
  <c r="DM241" i="37"/>
  <c r="DK241" i="37"/>
  <c r="DL241" i="37" s="1"/>
  <c r="DH241" i="37"/>
  <c r="DD241" i="37"/>
  <c r="DC241" i="37"/>
  <c r="DB241" i="37"/>
  <c r="DA241" i="37"/>
  <c r="CX241" i="37"/>
  <c r="CW241" i="37"/>
  <c r="CV241" i="37"/>
  <c r="CU241" i="37"/>
  <c r="CT241" i="37"/>
  <c r="CS241" i="37"/>
  <c r="CR241" i="37"/>
  <c r="CQ241" i="37"/>
  <c r="BB241" i="37"/>
  <c r="BC241" i="37" s="1"/>
  <c r="Y241" i="37"/>
  <c r="X241" i="37"/>
  <c r="N241" i="37"/>
  <c r="M241" i="37"/>
  <c r="CO241" i="37" s="1"/>
  <c r="CP241" i="37" s="1"/>
  <c r="K241" i="37"/>
  <c r="B241" i="37"/>
  <c r="A241" i="37"/>
  <c r="GB240" i="37"/>
  <c r="GA240" i="37"/>
  <c r="FZ240" i="37"/>
  <c r="FY240" i="37"/>
  <c r="FX240" i="37"/>
  <c r="FW240" i="37"/>
  <c r="FM240" i="37" s="1"/>
  <c r="FV240" i="37"/>
  <c r="FL240" i="37" s="1"/>
  <c r="FU240" i="37"/>
  <c r="FR240" i="37"/>
  <c r="FQ240" i="37"/>
  <c r="FP240" i="37"/>
  <c r="FO240" i="37"/>
  <c r="FN240" i="37"/>
  <c r="FG240" i="37"/>
  <c r="FF240" i="37"/>
  <c r="FE240" i="37"/>
  <c r="FD240" i="37"/>
  <c r="FC240" i="37"/>
  <c r="FB240" i="37"/>
  <c r="FA240" i="37"/>
  <c r="EZ240" i="37"/>
  <c r="DT240" i="37"/>
  <c r="DI240" i="37" s="1"/>
  <c r="DS240" i="37"/>
  <c r="DH240" i="37" s="1"/>
  <c r="DR240" i="37"/>
  <c r="DG240" i="37" s="1"/>
  <c r="DQ240" i="37"/>
  <c r="DF240" i="37" s="1"/>
  <c r="DP240" i="37"/>
  <c r="DE240" i="37" s="1"/>
  <c r="DO240" i="37"/>
  <c r="DD240" i="37" s="1"/>
  <c r="DN240" i="37"/>
  <c r="DC240" i="37" s="1"/>
  <c r="DM240" i="37"/>
  <c r="DK240" i="37"/>
  <c r="DL240" i="37" s="1"/>
  <c r="CX240" i="37"/>
  <c r="CW240" i="37"/>
  <c r="CV240" i="37"/>
  <c r="CU240" i="37"/>
  <c r="CT240" i="37"/>
  <c r="CS240" i="37"/>
  <c r="CR240" i="37"/>
  <c r="CQ240" i="37"/>
  <c r="CO240" i="37"/>
  <c r="CP240" i="37" s="1"/>
  <c r="Y240" i="37"/>
  <c r="X240" i="37"/>
  <c r="N240" i="37"/>
  <c r="M240" i="37"/>
  <c r="K240" i="37"/>
  <c r="BB240" i="37" s="1"/>
  <c r="BC240" i="37" s="1"/>
  <c r="B240" i="37"/>
  <c r="A240" i="37"/>
  <c r="GB239" i="37"/>
  <c r="GA239" i="37"/>
  <c r="FZ239" i="37"/>
  <c r="FY239" i="37"/>
  <c r="FX239" i="37"/>
  <c r="FN239" i="37" s="1"/>
  <c r="FW239" i="37"/>
  <c r="FV239" i="37"/>
  <c r="FL239" i="37" s="1"/>
  <c r="FU239" i="37"/>
  <c r="FR239" i="37"/>
  <c r="FQ239" i="37"/>
  <c r="FP239" i="37"/>
  <c r="FO239" i="37"/>
  <c r="FM239" i="37"/>
  <c r="FG239" i="37"/>
  <c r="FF239" i="37"/>
  <c r="EO239" i="37" s="1"/>
  <c r="FE239" i="37"/>
  <c r="FD239" i="37"/>
  <c r="FC239" i="37"/>
  <c r="FB239" i="37"/>
  <c r="FA239" i="37"/>
  <c r="EZ239" i="37"/>
  <c r="DT239" i="37"/>
  <c r="DI239" i="37" s="1"/>
  <c r="DS239" i="37"/>
  <c r="DH239" i="37" s="1"/>
  <c r="DR239" i="37"/>
  <c r="DG239" i="37" s="1"/>
  <c r="DQ239" i="37"/>
  <c r="DF239" i="37" s="1"/>
  <c r="DP239" i="37"/>
  <c r="DO239" i="37"/>
  <c r="DN239" i="37"/>
  <c r="DM239" i="37"/>
  <c r="DE239" i="37"/>
  <c r="DC239" i="37"/>
  <c r="DB239" i="37"/>
  <c r="CX239" i="37"/>
  <c r="CW239" i="37"/>
  <c r="CV239" i="37"/>
  <c r="CU239" i="37"/>
  <c r="CT239" i="37"/>
  <c r="CS239" i="37"/>
  <c r="CR239" i="37"/>
  <c r="CQ239" i="37"/>
  <c r="CP239" i="37"/>
  <c r="CO239" i="37"/>
  <c r="Y239" i="37"/>
  <c r="X239" i="37"/>
  <c r="N239" i="37"/>
  <c r="M239" i="37"/>
  <c r="DK239" i="37" s="1"/>
  <c r="DL239" i="37" s="1"/>
  <c r="K239" i="37"/>
  <c r="BB239" i="37" s="1"/>
  <c r="BC239" i="37" s="1"/>
  <c r="B239" i="37"/>
  <c r="A239" i="37"/>
  <c r="GB238" i="37"/>
  <c r="GA238" i="37"/>
  <c r="FZ238" i="37"/>
  <c r="FP238" i="37" s="1"/>
  <c r="FY238" i="37"/>
  <c r="FO238" i="37" s="1"/>
  <c r="FX238" i="37"/>
  <c r="FW238" i="37"/>
  <c r="FM238" i="37" s="1"/>
  <c r="FV238" i="37"/>
  <c r="FL238" i="37" s="1"/>
  <c r="FU238" i="37"/>
  <c r="FK238" i="37" s="1"/>
  <c r="FR238" i="37"/>
  <c r="FQ238" i="37"/>
  <c r="FN238" i="37"/>
  <c r="FG238" i="37"/>
  <c r="FF238" i="37"/>
  <c r="FE238" i="37"/>
  <c r="FD238" i="37"/>
  <c r="FC238" i="37"/>
  <c r="FB238" i="37"/>
  <c r="FA238" i="37"/>
  <c r="EZ238" i="37"/>
  <c r="DT238" i="37"/>
  <c r="DS238" i="37"/>
  <c r="DH238" i="37" s="1"/>
  <c r="DR238" i="37"/>
  <c r="DQ238" i="37"/>
  <c r="DF238" i="37" s="1"/>
  <c r="DP238" i="37"/>
  <c r="DO238" i="37"/>
  <c r="DN238" i="37"/>
  <c r="DC238" i="37" s="1"/>
  <c r="DM238" i="37"/>
  <c r="DK238" i="37"/>
  <c r="DL238" i="37" s="1"/>
  <c r="DG238" i="37"/>
  <c r="DE238" i="37"/>
  <c r="DD238" i="37"/>
  <c r="DB238" i="37"/>
  <c r="CX238" i="37"/>
  <c r="CW238" i="37"/>
  <c r="CV238" i="37"/>
  <c r="CU238" i="37"/>
  <c r="CT238" i="37"/>
  <c r="CS238" i="37"/>
  <c r="CR238" i="37"/>
  <c r="CQ238" i="37"/>
  <c r="BB238" i="37"/>
  <c r="BC238" i="37" s="1"/>
  <c r="Y238" i="37"/>
  <c r="X238" i="37"/>
  <c r="N238" i="37"/>
  <c r="M238" i="37"/>
  <c r="CO238" i="37" s="1"/>
  <c r="CP238" i="37" s="1"/>
  <c r="K238" i="37"/>
  <c r="B238" i="37"/>
  <c r="A238" i="37"/>
  <c r="GB237" i="37"/>
  <c r="FR237" i="37" s="1"/>
  <c r="GA237" i="37"/>
  <c r="FQ237" i="37" s="1"/>
  <c r="FZ237" i="37"/>
  <c r="FY237" i="37"/>
  <c r="FO237" i="37" s="1"/>
  <c r="FX237" i="37"/>
  <c r="FN237" i="37" s="1"/>
  <c r="FW237" i="37"/>
  <c r="FM237" i="37" s="1"/>
  <c r="FV237" i="37"/>
  <c r="FL237" i="37" s="1"/>
  <c r="FU237" i="37"/>
  <c r="FP237" i="37"/>
  <c r="FG237" i="37"/>
  <c r="FF237" i="37"/>
  <c r="FE237" i="37"/>
  <c r="FD237" i="37"/>
  <c r="EO237" i="37" s="1"/>
  <c r="FC237" i="37"/>
  <c r="FB237" i="37"/>
  <c r="FA237" i="37"/>
  <c r="EZ237" i="37"/>
  <c r="DT237" i="37"/>
  <c r="DI237" i="37" s="1"/>
  <c r="DS237" i="37"/>
  <c r="DH237" i="37" s="1"/>
  <c r="DR237" i="37"/>
  <c r="DQ237" i="37"/>
  <c r="DF237" i="37" s="1"/>
  <c r="DP237" i="37"/>
  <c r="DE237" i="37" s="1"/>
  <c r="DO237" i="37"/>
  <c r="DN237" i="37"/>
  <c r="DM237" i="37"/>
  <c r="DK237" i="37"/>
  <c r="DL237" i="37" s="1"/>
  <c r="DG237" i="37"/>
  <c r="DD237" i="37"/>
  <c r="DC237" i="37"/>
  <c r="CX237" i="37"/>
  <c r="CW237" i="37"/>
  <c r="CV237" i="37"/>
  <c r="CU237" i="37"/>
  <c r="CT237" i="37"/>
  <c r="CS237" i="37"/>
  <c r="CR237" i="37"/>
  <c r="CQ237" i="37"/>
  <c r="CO237" i="37"/>
  <c r="CP237" i="37" s="1"/>
  <c r="BC237" i="37"/>
  <c r="BB237" i="37"/>
  <c r="Y237" i="37"/>
  <c r="X237" i="37"/>
  <c r="N237" i="37"/>
  <c r="M237" i="37"/>
  <c r="K237" i="37"/>
  <c r="B237" i="37"/>
  <c r="A237" i="37"/>
  <c r="GB236" i="37"/>
  <c r="GA236" i="37"/>
  <c r="FQ236" i="37" s="1"/>
  <c r="FZ236" i="37"/>
  <c r="FP236" i="37" s="1"/>
  <c r="FY236" i="37"/>
  <c r="FX236" i="37"/>
  <c r="FN236" i="37" s="1"/>
  <c r="FW236" i="37"/>
  <c r="FM236" i="37" s="1"/>
  <c r="FV236" i="37"/>
  <c r="FL236" i="37" s="1"/>
  <c r="FU236" i="37"/>
  <c r="FR236" i="37"/>
  <c r="FO236" i="37"/>
  <c r="FG236" i="37"/>
  <c r="FF236" i="37"/>
  <c r="FE236" i="37"/>
  <c r="FD236" i="37"/>
  <c r="FC236" i="37"/>
  <c r="FB236" i="37"/>
  <c r="FA236" i="37"/>
  <c r="EO236" i="37" s="1"/>
  <c r="EZ236" i="37"/>
  <c r="DT236" i="37"/>
  <c r="DS236" i="37"/>
  <c r="DH236" i="37" s="1"/>
  <c r="DR236" i="37"/>
  <c r="DQ236" i="37"/>
  <c r="DP236" i="37"/>
  <c r="DO236" i="37"/>
  <c r="DD236" i="37" s="1"/>
  <c r="DN236" i="37"/>
  <c r="DC236" i="37" s="1"/>
  <c r="DM236" i="37"/>
  <c r="DK236" i="37"/>
  <c r="DL236" i="37" s="1"/>
  <c r="DI236" i="37"/>
  <c r="DG236" i="37"/>
  <c r="DF236" i="37"/>
  <c r="DE236" i="37"/>
  <c r="DB236" i="37"/>
  <c r="CX236" i="37"/>
  <c r="CW236" i="37"/>
  <c r="CV236" i="37"/>
  <c r="CU236" i="37"/>
  <c r="CT236" i="37"/>
  <c r="CS236" i="37"/>
  <c r="CR236" i="37"/>
  <c r="CQ236" i="37"/>
  <c r="CP236" i="37"/>
  <c r="CO236" i="37"/>
  <c r="Y236" i="37"/>
  <c r="X236" i="37"/>
  <c r="N236" i="37"/>
  <c r="M236" i="37"/>
  <c r="K236" i="37"/>
  <c r="BB236" i="37" s="1"/>
  <c r="BC236" i="37" s="1"/>
  <c r="B236" i="37"/>
  <c r="A236" i="37"/>
  <c r="GB235" i="37"/>
  <c r="FR235" i="37" s="1"/>
  <c r="GA235" i="37"/>
  <c r="FZ235" i="37"/>
  <c r="FP235" i="37" s="1"/>
  <c r="FY235" i="37"/>
  <c r="FO235" i="37" s="1"/>
  <c r="FX235" i="37"/>
  <c r="FW235" i="37"/>
  <c r="FM235" i="37" s="1"/>
  <c r="FV235" i="37"/>
  <c r="FU235" i="37"/>
  <c r="FQ235" i="37"/>
  <c r="FN235" i="37"/>
  <c r="FL235" i="37"/>
  <c r="FK235" i="37"/>
  <c r="FI235" i="37"/>
  <c r="FG235" i="37"/>
  <c r="FF235" i="37"/>
  <c r="FE235" i="37"/>
  <c r="FD235" i="37"/>
  <c r="FC235" i="37"/>
  <c r="FB235" i="37"/>
  <c r="FA235" i="37"/>
  <c r="EZ235" i="37"/>
  <c r="EN235" i="37"/>
  <c r="DT235" i="37"/>
  <c r="DI235" i="37" s="1"/>
  <c r="DS235" i="37"/>
  <c r="DR235" i="37"/>
  <c r="DQ235" i="37"/>
  <c r="DF235" i="37" s="1"/>
  <c r="DP235" i="37"/>
  <c r="DE235" i="37" s="1"/>
  <c r="DO235" i="37"/>
  <c r="DN235" i="37"/>
  <c r="DM235" i="37"/>
  <c r="DB235" i="37" s="1"/>
  <c r="DK235" i="37"/>
  <c r="DL235" i="37" s="1"/>
  <c r="DH235" i="37"/>
  <c r="DG235" i="37"/>
  <c r="DD235" i="37"/>
  <c r="DC235" i="37"/>
  <c r="DA235" i="37"/>
  <c r="CX235" i="37"/>
  <c r="CW235" i="37"/>
  <c r="CV235" i="37"/>
  <c r="CU235" i="37"/>
  <c r="CT235" i="37"/>
  <c r="CS235" i="37"/>
  <c r="CR235" i="37"/>
  <c r="CQ235" i="37"/>
  <c r="CF235" i="37" s="1"/>
  <c r="CO235" i="37"/>
  <c r="CP235" i="37" s="1"/>
  <c r="CJ235" i="37"/>
  <c r="BY235" i="37" s="1"/>
  <c r="CI235" i="37"/>
  <c r="BX235" i="37" s="1"/>
  <c r="CH235" i="37"/>
  <c r="BW235" i="37" s="1"/>
  <c r="CG235" i="37"/>
  <c r="BV235" i="37" s="1"/>
  <c r="BC235" i="37"/>
  <c r="CZ235" i="37" s="1"/>
  <c r="Y235" i="37"/>
  <c r="X235" i="37"/>
  <c r="N235" i="37"/>
  <c r="M235" i="37"/>
  <c r="K235" i="37"/>
  <c r="BB235" i="37" s="1"/>
  <c r="B235" i="37"/>
  <c r="A235" i="37"/>
  <c r="GB234" i="37"/>
  <c r="GA234" i="37"/>
  <c r="FZ234" i="37"/>
  <c r="FY234" i="37"/>
  <c r="FO234" i="37" s="1"/>
  <c r="FX234" i="37"/>
  <c r="FW234" i="37"/>
  <c r="FV234" i="37"/>
  <c r="FL234" i="37" s="1"/>
  <c r="FU234" i="37"/>
  <c r="FJ234" i="37" s="1"/>
  <c r="FR234" i="37"/>
  <c r="FQ234" i="37"/>
  <c r="FP234" i="37"/>
  <c r="FN234" i="37"/>
  <c r="FM234" i="37"/>
  <c r="FK234" i="37"/>
  <c r="FG234" i="37"/>
  <c r="FF234" i="37"/>
  <c r="FE234" i="37"/>
  <c r="FD234" i="37"/>
  <c r="FC234" i="37"/>
  <c r="FB234" i="37"/>
  <c r="FA234" i="37"/>
  <c r="EZ234" i="37"/>
  <c r="DT234" i="37"/>
  <c r="DI234" i="37" s="1"/>
  <c r="DS234" i="37"/>
  <c r="DR234" i="37"/>
  <c r="DG234" i="37" s="1"/>
  <c r="DQ234" i="37"/>
  <c r="DP234" i="37"/>
  <c r="DO234" i="37"/>
  <c r="DD234" i="37" s="1"/>
  <c r="DN234" i="37"/>
  <c r="DM234" i="37"/>
  <c r="DH234" i="37"/>
  <c r="DF234" i="37"/>
  <c r="DE234" i="37"/>
  <c r="DC234" i="37"/>
  <c r="DB234" i="37"/>
  <c r="DA234" i="37"/>
  <c r="CX234" i="37"/>
  <c r="CW234" i="37"/>
  <c r="CV234" i="37"/>
  <c r="CU234" i="37"/>
  <c r="CT234" i="37"/>
  <c r="CS234" i="37"/>
  <c r="CR234" i="37"/>
  <c r="CQ234" i="37"/>
  <c r="CO234" i="37"/>
  <c r="CP234" i="37" s="1"/>
  <c r="CN234" i="37"/>
  <c r="CC234" i="37" s="1"/>
  <c r="CK234" i="37"/>
  <c r="BZ234" i="37" s="1"/>
  <c r="CJ234" i="37"/>
  <c r="CI234" i="37"/>
  <c r="BX234" i="37" s="1"/>
  <c r="CH234" i="37"/>
  <c r="BW234" i="37" s="1"/>
  <c r="CF234" i="37"/>
  <c r="BC234" i="37"/>
  <c r="Y234" i="37"/>
  <c r="X234" i="37"/>
  <c r="N234" i="37"/>
  <c r="M234" i="37"/>
  <c r="DK234" i="37" s="1"/>
  <c r="DL234" i="37" s="1"/>
  <c r="K234" i="37"/>
  <c r="BB234" i="37" s="1"/>
  <c r="B234" i="37"/>
  <c r="A234" i="37"/>
  <c r="GB233" i="37"/>
  <c r="GA233" i="37"/>
  <c r="FQ233" i="37" s="1"/>
  <c r="FZ233" i="37"/>
  <c r="FP233" i="37" s="1"/>
  <c r="FY233" i="37"/>
  <c r="FO233" i="37" s="1"/>
  <c r="FX233" i="37"/>
  <c r="FN233" i="37" s="1"/>
  <c r="FW233" i="37"/>
  <c r="FV233" i="37"/>
  <c r="FL233" i="37" s="1"/>
  <c r="FU233" i="37"/>
  <c r="FK233" i="37" s="1"/>
  <c r="FR233" i="37"/>
  <c r="FM233" i="37"/>
  <c r="FJ233" i="37"/>
  <c r="FG233" i="37"/>
  <c r="FF233" i="37"/>
  <c r="FE233" i="37"/>
  <c r="FD233" i="37"/>
  <c r="FC233" i="37"/>
  <c r="FB233" i="37"/>
  <c r="FA233" i="37"/>
  <c r="EZ233" i="37"/>
  <c r="DT233" i="37"/>
  <c r="DI233" i="37" s="1"/>
  <c r="DS233" i="37"/>
  <c r="DR233" i="37"/>
  <c r="DG233" i="37" s="1"/>
  <c r="DQ233" i="37"/>
  <c r="DF233" i="37" s="1"/>
  <c r="DP233" i="37"/>
  <c r="DO233" i="37"/>
  <c r="DD233" i="37" s="1"/>
  <c r="DN233" i="37"/>
  <c r="DM233" i="37"/>
  <c r="DK233" i="37"/>
  <c r="DL233" i="37" s="1"/>
  <c r="DH233" i="37"/>
  <c r="DE233" i="37"/>
  <c r="DC233" i="37"/>
  <c r="DB233" i="37"/>
  <c r="DA233" i="37"/>
  <c r="CX233" i="37"/>
  <c r="CW233" i="37"/>
  <c r="CV233" i="37"/>
  <c r="CU233" i="37"/>
  <c r="CT233" i="37"/>
  <c r="CS233" i="37"/>
  <c r="CR233" i="37"/>
  <c r="CQ233" i="37"/>
  <c r="CP233" i="37"/>
  <c r="BB233" i="37"/>
  <c r="BC233" i="37" s="1"/>
  <c r="Y233" i="37"/>
  <c r="X233" i="37"/>
  <c r="N233" i="37"/>
  <c r="M233" i="37"/>
  <c r="CO233" i="37" s="1"/>
  <c r="K233" i="37"/>
  <c r="B233" i="37"/>
  <c r="A233" i="37"/>
  <c r="GB232" i="37"/>
  <c r="FR232" i="37" s="1"/>
  <c r="GA232" i="37"/>
  <c r="FQ232" i="37" s="1"/>
  <c r="FZ232" i="37"/>
  <c r="FP232" i="37" s="1"/>
  <c r="FY232" i="37"/>
  <c r="FX232" i="37"/>
  <c r="FN232" i="37" s="1"/>
  <c r="FW232" i="37"/>
  <c r="FM232" i="37" s="1"/>
  <c r="FV232" i="37"/>
  <c r="FU232" i="37"/>
  <c r="FK232" i="37" s="1"/>
  <c r="FO232" i="37"/>
  <c r="FL232" i="37"/>
  <c r="FJ232" i="37"/>
  <c r="FG232" i="37"/>
  <c r="FF232" i="37"/>
  <c r="FE232" i="37"/>
  <c r="FD232" i="37"/>
  <c r="FC232" i="37"/>
  <c r="FB232" i="37"/>
  <c r="FA232" i="37"/>
  <c r="EZ232" i="37"/>
  <c r="DT232" i="37"/>
  <c r="DS232" i="37"/>
  <c r="DR232" i="37"/>
  <c r="DG232" i="37" s="1"/>
  <c r="DQ232" i="37"/>
  <c r="DF232" i="37" s="1"/>
  <c r="DP232" i="37"/>
  <c r="DO232" i="37"/>
  <c r="DN232" i="37"/>
  <c r="DM232" i="37"/>
  <c r="DL232" i="37"/>
  <c r="DK232" i="37"/>
  <c r="DI232" i="37"/>
  <c r="DE232" i="37"/>
  <c r="DD232" i="37"/>
  <c r="DC232" i="37"/>
  <c r="DB232" i="37"/>
  <c r="CX232" i="37"/>
  <c r="CW232" i="37"/>
  <c r="CV232" i="37"/>
  <c r="CU232" i="37"/>
  <c r="CT232" i="37"/>
  <c r="CS232" i="37"/>
  <c r="CR232" i="37"/>
  <c r="CQ232" i="37"/>
  <c r="CF232" i="37" s="1"/>
  <c r="CP232" i="37"/>
  <c r="CO232" i="37"/>
  <c r="BB232" i="37"/>
  <c r="BC232" i="37" s="1"/>
  <c r="Y232" i="37"/>
  <c r="X232" i="37"/>
  <c r="N232" i="37"/>
  <c r="M232" i="37"/>
  <c r="K232" i="37"/>
  <c r="B232" i="37"/>
  <c r="A232" i="37"/>
  <c r="GB231" i="37"/>
  <c r="FR231" i="37" s="1"/>
  <c r="GA231" i="37"/>
  <c r="FZ231" i="37"/>
  <c r="FP231" i="37" s="1"/>
  <c r="FY231" i="37"/>
  <c r="FX231" i="37"/>
  <c r="FN231" i="37" s="1"/>
  <c r="FW231" i="37"/>
  <c r="FV231" i="37"/>
  <c r="FU231" i="37"/>
  <c r="FK231" i="37" s="1"/>
  <c r="FQ231" i="37"/>
  <c r="FO231" i="37"/>
  <c r="FM231" i="37"/>
  <c r="FL231" i="37"/>
  <c r="FJ231" i="37"/>
  <c r="FI231" i="37"/>
  <c r="FG231" i="37"/>
  <c r="FF231" i="37"/>
  <c r="FE231" i="37"/>
  <c r="FD231" i="37"/>
  <c r="FC231" i="37"/>
  <c r="FB231" i="37"/>
  <c r="FA231" i="37"/>
  <c r="EZ231" i="37"/>
  <c r="EW231" i="37"/>
  <c r="EL231" i="37" s="1"/>
  <c r="EC231" i="37" s="1"/>
  <c r="EV231" i="37"/>
  <c r="EK231" i="37" s="1"/>
  <c r="EB231" i="37" s="1"/>
  <c r="ER231" i="37"/>
  <c r="EQ231" i="37"/>
  <c r="EF231" i="37" s="1"/>
  <c r="DW231" i="37" s="1"/>
  <c r="EP231" i="37"/>
  <c r="EE231" i="37" s="1"/>
  <c r="DV231" i="37" s="1"/>
  <c r="EO231" i="37"/>
  <c r="EN231" i="37"/>
  <c r="DT231" i="37"/>
  <c r="DI231" i="37" s="1"/>
  <c r="DS231" i="37"/>
  <c r="DR231" i="37"/>
  <c r="DQ231" i="37"/>
  <c r="DF231" i="37" s="1"/>
  <c r="DP231" i="37"/>
  <c r="DO231" i="37"/>
  <c r="DN231" i="37"/>
  <c r="DM231" i="37"/>
  <c r="DL231" i="37"/>
  <c r="DH231" i="37"/>
  <c r="DG231" i="37"/>
  <c r="DE231" i="37"/>
  <c r="DD231" i="37"/>
  <c r="DC231" i="37"/>
  <c r="DB231" i="37"/>
  <c r="CZ231" i="37"/>
  <c r="CX231" i="37"/>
  <c r="CW231" i="37"/>
  <c r="CV231" i="37"/>
  <c r="CU231" i="37"/>
  <c r="CT231" i="37"/>
  <c r="CS231" i="37"/>
  <c r="CR231" i="37"/>
  <c r="CQ231" i="37"/>
  <c r="CO231" i="37"/>
  <c r="CP231" i="37" s="1"/>
  <c r="CE231" i="37"/>
  <c r="BC231" i="37"/>
  <c r="BB231" i="37"/>
  <c r="Y231" i="37"/>
  <c r="X231" i="37"/>
  <c r="N231" i="37"/>
  <c r="M231" i="37"/>
  <c r="DK231" i="37" s="1"/>
  <c r="K231" i="37"/>
  <c r="B231" i="37"/>
  <c r="A231" i="37"/>
  <c r="GB230" i="37"/>
  <c r="FR230" i="37" s="1"/>
  <c r="GA230" i="37"/>
  <c r="FQ230" i="37" s="1"/>
  <c r="FZ230" i="37"/>
  <c r="FY230" i="37"/>
  <c r="FO230" i="37" s="1"/>
  <c r="FX230" i="37"/>
  <c r="FN230" i="37" s="1"/>
  <c r="FW230" i="37"/>
  <c r="FV230" i="37"/>
  <c r="FU230" i="37"/>
  <c r="FP230" i="37"/>
  <c r="FL230" i="37"/>
  <c r="FK230" i="37"/>
  <c r="FG230" i="37"/>
  <c r="FF230" i="37"/>
  <c r="FE230" i="37"/>
  <c r="FD230" i="37"/>
  <c r="FC230" i="37"/>
  <c r="FB230" i="37"/>
  <c r="FA230" i="37"/>
  <c r="EZ230" i="37"/>
  <c r="EO230" i="37" s="1"/>
  <c r="DT230" i="37"/>
  <c r="DI230" i="37" s="1"/>
  <c r="DS230" i="37"/>
  <c r="DH230" i="37" s="1"/>
  <c r="DR230" i="37"/>
  <c r="DQ230" i="37"/>
  <c r="DP230" i="37"/>
  <c r="DO230" i="37"/>
  <c r="DN230" i="37"/>
  <c r="DM230" i="37"/>
  <c r="DG230" i="37"/>
  <c r="DF230" i="37"/>
  <c r="DE230" i="37"/>
  <c r="DD230" i="37"/>
  <c r="DC230" i="37"/>
  <c r="DB230" i="37"/>
  <c r="CX230" i="37"/>
  <c r="CW230" i="37"/>
  <c r="CV230" i="37"/>
  <c r="CU230" i="37"/>
  <c r="CT230" i="37"/>
  <c r="CS230" i="37"/>
  <c r="CR230" i="37"/>
  <c r="CQ230" i="37"/>
  <c r="BB230" i="37"/>
  <c r="BC230" i="37" s="1"/>
  <c r="Y230" i="37"/>
  <c r="X230" i="37"/>
  <c r="N230" i="37"/>
  <c r="M230" i="37"/>
  <c r="K230" i="37"/>
  <c r="B230" i="37"/>
  <c r="A230" i="37"/>
  <c r="GB229" i="37"/>
  <c r="GA229" i="37"/>
  <c r="FZ229" i="37"/>
  <c r="FY229" i="37"/>
  <c r="FO229" i="37" s="1"/>
  <c r="FX229" i="37"/>
  <c r="FW229" i="37"/>
  <c r="FV229" i="37"/>
  <c r="FJ229" i="37" s="1"/>
  <c r="FU229" i="37"/>
  <c r="FR229" i="37"/>
  <c r="FQ229" i="37"/>
  <c r="FP229" i="37"/>
  <c r="FN229" i="37"/>
  <c r="FM229" i="37"/>
  <c r="FL229" i="37"/>
  <c r="FK229" i="37"/>
  <c r="FG229" i="37"/>
  <c r="FF229" i="37"/>
  <c r="FE229" i="37"/>
  <c r="FD229" i="37"/>
  <c r="FC229" i="37"/>
  <c r="FB229" i="37"/>
  <c r="FA229" i="37"/>
  <c r="EZ229" i="37"/>
  <c r="DT229" i="37"/>
  <c r="DS229" i="37"/>
  <c r="DH229" i="37" s="1"/>
  <c r="DR229" i="37"/>
  <c r="DQ229" i="37"/>
  <c r="DF229" i="37" s="1"/>
  <c r="DP229" i="37"/>
  <c r="DE229" i="37" s="1"/>
  <c r="DO229" i="37"/>
  <c r="DN229" i="37"/>
  <c r="DC229" i="37" s="1"/>
  <c r="DM229" i="37"/>
  <c r="DB229" i="37" s="1"/>
  <c r="DK229" i="37"/>
  <c r="DL229" i="37" s="1"/>
  <c r="DI229" i="37"/>
  <c r="DG229" i="37"/>
  <c r="DD229" i="37"/>
  <c r="CX229" i="37"/>
  <c r="CW229" i="37"/>
  <c r="CV229" i="37"/>
  <c r="CU229" i="37"/>
  <c r="CF229" i="37" s="1"/>
  <c r="CT229" i="37"/>
  <c r="CS229" i="37"/>
  <c r="CR229" i="37"/>
  <c r="CQ229" i="37"/>
  <c r="CO229" i="37"/>
  <c r="CP229" i="37" s="1"/>
  <c r="CI229" i="37"/>
  <c r="BX229" i="37" s="1"/>
  <c r="BB229" i="37"/>
  <c r="BC229" i="37" s="1"/>
  <c r="Y229" i="37"/>
  <c r="X229" i="37"/>
  <c r="N229" i="37"/>
  <c r="M229" i="37"/>
  <c r="K229" i="37"/>
  <c r="B229" i="37"/>
  <c r="A229" i="37"/>
  <c r="GB228" i="37"/>
  <c r="GA228" i="37"/>
  <c r="FQ228" i="37" s="1"/>
  <c r="FZ228" i="37"/>
  <c r="FY228" i="37"/>
  <c r="FX228" i="37"/>
  <c r="FN228" i="37" s="1"/>
  <c r="FW228" i="37"/>
  <c r="FV228" i="37"/>
  <c r="FU228" i="37"/>
  <c r="FK228" i="37" s="1"/>
  <c r="FR228" i="37"/>
  <c r="FP228" i="37"/>
  <c r="FO228" i="37"/>
  <c r="FL228" i="37"/>
  <c r="FG228" i="37"/>
  <c r="FF228" i="37"/>
  <c r="FE228" i="37"/>
  <c r="FD228" i="37"/>
  <c r="FC228" i="37"/>
  <c r="FB228" i="37"/>
  <c r="FA228" i="37"/>
  <c r="EZ228" i="37"/>
  <c r="DT228" i="37"/>
  <c r="DS228" i="37"/>
  <c r="DH228" i="37" s="1"/>
  <c r="DR228" i="37"/>
  <c r="DQ228" i="37"/>
  <c r="DP228" i="37"/>
  <c r="DE228" i="37" s="1"/>
  <c r="DO228" i="37"/>
  <c r="DD228" i="37" s="1"/>
  <c r="DN228" i="37"/>
  <c r="DM228" i="37"/>
  <c r="DI228" i="37"/>
  <c r="DG228" i="37"/>
  <c r="DF228" i="37"/>
  <c r="DB228" i="37"/>
  <c r="CX228" i="37"/>
  <c r="CW228" i="37"/>
  <c r="CV228" i="37"/>
  <c r="CU228" i="37"/>
  <c r="CT228" i="37"/>
  <c r="CS228" i="37"/>
  <c r="CR228" i="37"/>
  <c r="CQ228" i="37"/>
  <c r="CF228" i="37" s="1"/>
  <c r="CK228" i="37" s="1"/>
  <c r="BZ228" i="37" s="1"/>
  <c r="CO228" i="37"/>
  <c r="CP228" i="37" s="1"/>
  <c r="Y228" i="37"/>
  <c r="X228" i="37"/>
  <c r="N228" i="37"/>
  <c r="M228" i="37"/>
  <c r="DK228" i="37" s="1"/>
  <c r="DL228" i="37" s="1"/>
  <c r="K228" i="37"/>
  <c r="BB228" i="37" s="1"/>
  <c r="BC228" i="37" s="1"/>
  <c r="B228" i="37"/>
  <c r="A228" i="37"/>
  <c r="GB227" i="37"/>
  <c r="FR227" i="37" s="1"/>
  <c r="GA227" i="37"/>
  <c r="FQ227" i="37" s="1"/>
  <c r="FZ227" i="37"/>
  <c r="FY227" i="37"/>
  <c r="FX227" i="37"/>
  <c r="FW227" i="37"/>
  <c r="FM227" i="37" s="1"/>
  <c r="FV227" i="37"/>
  <c r="FU227" i="37"/>
  <c r="FP227" i="37"/>
  <c r="FO227" i="37"/>
  <c r="FN227" i="37"/>
  <c r="FL227" i="37"/>
  <c r="FK227" i="37"/>
  <c r="FG227" i="37"/>
  <c r="FF227" i="37"/>
  <c r="EO227" i="37" s="1"/>
  <c r="FE227" i="37"/>
  <c r="FD227" i="37"/>
  <c r="FC227" i="37"/>
  <c r="FB227" i="37"/>
  <c r="FA227" i="37"/>
  <c r="EZ227" i="37"/>
  <c r="DT227" i="37"/>
  <c r="DI227" i="37" s="1"/>
  <c r="DS227" i="37"/>
  <c r="DH227" i="37" s="1"/>
  <c r="DR227" i="37"/>
  <c r="DG227" i="37" s="1"/>
  <c r="DQ227" i="37"/>
  <c r="DP227" i="37"/>
  <c r="DO227" i="37"/>
  <c r="DD227" i="37" s="1"/>
  <c r="DN227" i="37"/>
  <c r="DC227" i="37" s="1"/>
  <c r="DM227" i="37"/>
  <c r="DF227" i="37"/>
  <c r="DE227" i="37"/>
  <c r="CX227" i="37"/>
  <c r="CW227" i="37"/>
  <c r="CV227" i="37"/>
  <c r="CU227" i="37"/>
  <c r="CT227" i="37"/>
  <c r="CS227" i="37"/>
  <c r="CR227" i="37"/>
  <c r="CQ227" i="37"/>
  <c r="CE227" i="37"/>
  <c r="Y227" i="37"/>
  <c r="X227" i="37"/>
  <c r="N227" i="37"/>
  <c r="M227" i="37"/>
  <c r="K227" i="37"/>
  <c r="BB227" i="37" s="1"/>
  <c r="BC227" i="37" s="1"/>
  <c r="B227" i="37"/>
  <c r="A227" i="37"/>
  <c r="GB226" i="37"/>
  <c r="GA226" i="37"/>
  <c r="FZ226" i="37"/>
  <c r="FY226" i="37"/>
  <c r="FO226" i="37" s="1"/>
  <c r="FX226" i="37"/>
  <c r="FW226" i="37"/>
  <c r="FV226" i="37"/>
  <c r="FU226" i="37"/>
  <c r="FK226" i="37" s="1"/>
  <c r="FR226" i="37"/>
  <c r="FQ226" i="37"/>
  <c r="FP226" i="37"/>
  <c r="FN226" i="37"/>
  <c r="FM226" i="37"/>
  <c r="FG226" i="37"/>
  <c r="FF226" i="37"/>
  <c r="FE226" i="37"/>
  <c r="FD226" i="37"/>
  <c r="FC226" i="37"/>
  <c r="FB226" i="37"/>
  <c r="FA226" i="37"/>
  <c r="EZ226" i="37"/>
  <c r="EV226" i="37"/>
  <c r="EK226" i="37" s="1"/>
  <c r="EB226" i="37" s="1"/>
  <c r="ER226" i="37"/>
  <c r="EG226" i="37" s="1"/>
  <c r="DX226" i="37" s="1"/>
  <c r="EQ226" i="37"/>
  <c r="EO226" i="37"/>
  <c r="DT226" i="37"/>
  <c r="DI226" i="37" s="1"/>
  <c r="DS226" i="37"/>
  <c r="DH226" i="37" s="1"/>
  <c r="DR226" i="37"/>
  <c r="DG226" i="37" s="1"/>
  <c r="DQ226" i="37"/>
  <c r="DF226" i="37" s="1"/>
  <c r="DP226" i="37"/>
  <c r="DE226" i="37" s="1"/>
  <c r="DO226" i="37"/>
  <c r="DD226" i="37" s="1"/>
  <c r="DN226" i="37"/>
  <c r="DM226" i="37"/>
  <c r="DB226" i="37"/>
  <c r="CX226" i="37"/>
  <c r="CW226" i="37"/>
  <c r="CV226" i="37"/>
  <c r="CU226" i="37"/>
  <c r="CF226" i="37" s="1"/>
  <c r="CT226" i="37"/>
  <c r="CS226" i="37"/>
  <c r="CR226" i="37"/>
  <c r="CQ226" i="37"/>
  <c r="BB226" i="37"/>
  <c r="BC226" i="37" s="1"/>
  <c r="Y226" i="37"/>
  <c r="X226" i="37"/>
  <c r="N226" i="37"/>
  <c r="M226" i="37"/>
  <c r="K226" i="37"/>
  <c r="B226" i="37"/>
  <c r="A226" i="37"/>
  <c r="GB225" i="37"/>
  <c r="GA225" i="37"/>
  <c r="FZ225" i="37"/>
  <c r="FY225" i="37"/>
  <c r="FO225" i="37" s="1"/>
  <c r="FX225" i="37"/>
  <c r="FN225" i="37" s="1"/>
  <c r="FW225" i="37"/>
  <c r="FM225" i="37" s="1"/>
  <c r="FV225" i="37"/>
  <c r="FL225" i="37" s="1"/>
  <c r="FU225" i="37"/>
  <c r="FR225" i="37"/>
  <c r="FQ225" i="37"/>
  <c r="FP225" i="37"/>
  <c r="FG225" i="37"/>
  <c r="FF225" i="37"/>
  <c r="FE225" i="37"/>
  <c r="FD225" i="37"/>
  <c r="FC225" i="37"/>
  <c r="FB225" i="37"/>
  <c r="FA225" i="37"/>
  <c r="EZ225" i="37"/>
  <c r="DT225" i="37"/>
  <c r="DS225" i="37"/>
  <c r="DR225" i="37"/>
  <c r="DQ225" i="37"/>
  <c r="DF225" i="37" s="1"/>
  <c r="DP225" i="37"/>
  <c r="DO225" i="37"/>
  <c r="DN225" i="37"/>
  <c r="DM225" i="37"/>
  <c r="DK225" i="37"/>
  <c r="DL225" i="37" s="1"/>
  <c r="DI225" i="37"/>
  <c r="DH225" i="37"/>
  <c r="DG225" i="37"/>
  <c r="DE225" i="37"/>
  <c r="DD225" i="37"/>
  <c r="DC225" i="37"/>
  <c r="DB225" i="37"/>
  <c r="DA225" i="37"/>
  <c r="CX225" i="37"/>
  <c r="CW225" i="37"/>
  <c r="CV225" i="37"/>
  <c r="CU225" i="37"/>
  <c r="CT225" i="37"/>
  <c r="CS225" i="37"/>
  <c r="CR225" i="37"/>
  <c r="CQ225" i="37"/>
  <c r="CF225" i="37" s="1"/>
  <c r="CP225" i="37"/>
  <c r="CL225" i="37"/>
  <c r="CA225" i="37" s="1"/>
  <c r="CK225" i="37"/>
  <c r="BZ225" i="37" s="1"/>
  <c r="CJ225" i="37"/>
  <c r="BY225" i="37" s="1"/>
  <c r="BB225" i="37"/>
  <c r="BC225" i="37" s="1"/>
  <c r="Y225" i="37"/>
  <c r="X225" i="37"/>
  <c r="N225" i="37"/>
  <c r="M225" i="37"/>
  <c r="CO225" i="37" s="1"/>
  <c r="K225" i="37"/>
  <c r="B225" i="37"/>
  <c r="A225" i="37"/>
  <c r="GB224" i="37"/>
  <c r="FR224" i="37" s="1"/>
  <c r="GA224" i="37"/>
  <c r="FQ224" i="37" s="1"/>
  <c r="FZ224" i="37"/>
  <c r="FP224" i="37" s="1"/>
  <c r="FY224" i="37"/>
  <c r="FX224" i="37"/>
  <c r="FN224" i="37" s="1"/>
  <c r="FW224" i="37"/>
  <c r="FM224" i="37" s="1"/>
  <c r="FV224" i="37"/>
  <c r="FU224" i="37"/>
  <c r="FO224" i="37"/>
  <c r="FL224" i="37"/>
  <c r="FK224" i="37"/>
  <c r="FG224" i="37"/>
  <c r="FF224" i="37"/>
  <c r="FE224" i="37"/>
  <c r="FD224" i="37"/>
  <c r="FC224" i="37"/>
  <c r="FB224" i="37"/>
  <c r="FA224" i="37"/>
  <c r="EZ224" i="37"/>
  <c r="DT224" i="37"/>
  <c r="DI224" i="37" s="1"/>
  <c r="DS224" i="37"/>
  <c r="DH224" i="37" s="1"/>
  <c r="DR224" i="37"/>
  <c r="DG224" i="37" s="1"/>
  <c r="DQ224" i="37"/>
  <c r="DF224" i="37" s="1"/>
  <c r="DP224" i="37"/>
  <c r="DO224" i="37"/>
  <c r="DN224" i="37"/>
  <c r="DM224" i="37"/>
  <c r="DB224" i="37" s="1"/>
  <c r="DL224" i="37"/>
  <c r="DK224" i="37"/>
  <c r="DE224" i="37"/>
  <c r="DD224" i="37"/>
  <c r="DC224" i="37"/>
  <c r="CX224" i="37"/>
  <c r="CW224" i="37"/>
  <c r="CV224" i="37"/>
  <c r="CU224" i="37"/>
  <c r="CT224" i="37"/>
  <c r="CS224" i="37"/>
  <c r="CR224" i="37"/>
  <c r="CQ224" i="37"/>
  <c r="CO224" i="37"/>
  <c r="CP224" i="37" s="1"/>
  <c r="BB224" i="37"/>
  <c r="BC224" i="37" s="1"/>
  <c r="Y224" i="37"/>
  <c r="X224" i="37"/>
  <c r="N224" i="37"/>
  <c r="M224" i="37"/>
  <c r="K224" i="37"/>
  <c r="B224" i="37"/>
  <c r="A224" i="37"/>
  <c r="GB223" i="37"/>
  <c r="FR223" i="37" s="1"/>
  <c r="GA223" i="37"/>
  <c r="FZ223" i="37"/>
  <c r="FP223" i="37" s="1"/>
  <c r="FY223" i="37"/>
  <c r="FX223" i="37"/>
  <c r="FN223" i="37" s="1"/>
  <c r="FW223" i="37"/>
  <c r="FM223" i="37" s="1"/>
  <c r="FV223" i="37"/>
  <c r="FL223" i="37" s="1"/>
  <c r="FU223" i="37"/>
  <c r="FQ223" i="37"/>
  <c r="FO223" i="37"/>
  <c r="FG223" i="37"/>
  <c r="FF223" i="37"/>
  <c r="FE223" i="37"/>
  <c r="FD223" i="37"/>
  <c r="FC223" i="37"/>
  <c r="FB223" i="37"/>
  <c r="EO223" i="37" s="1"/>
  <c r="FA223" i="37"/>
  <c r="EZ223" i="37"/>
  <c r="DT223" i="37"/>
  <c r="DS223" i="37"/>
  <c r="DR223" i="37"/>
  <c r="DQ223" i="37"/>
  <c r="DP223" i="37"/>
  <c r="DO223" i="37"/>
  <c r="DD223" i="37" s="1"/>
  <c r="DN223" i="37"/>
  <c r="DC223" i="37" s="1"/>
  <c r="DM223" i="37"/>
  <c r="DI223" i="37"/>
  <c r="DH223" i="37"/>
  <c r="DG223" i="37"/>
  <c r="DF223" i="37"/>
  <c r="DE223" i="37"/>
  <c r="CX223" i="37"/>
  <c r="CW223" i="37"/>
  <c r="CV223" i="37"/>
  <c r="CU223" i="37"/>
  <c r="CT223" i="37"/>
  <c r="CS223" i="37"/>
  <c r="CR223" i="37"/>
  <c r="CQ223" i="37"/>
  <c r="BB223" i="37"/>
  <c r="BC223" i="37" s="1"/>
  <c r="Y223" i="37"/>
  <c r="X223" i="37"/>
  <c r="N223" i="37"/>
  <c r="M223" i="37"/>
  <c r="K223" i="37"/>
  <c r="B223" i="37"/>
  <c r="A223" i="37"/>
  <c r="GB222" i="37"/>
  <c r="FR222" i="37" s="1"/>
  <c r="GA222" i="37"/>
  <c r="FQ222" i="37" s="1"/>
  <c r="FZ222" i="37"/>
  <c r="FY222" i="37"/>
  <c r="FX222" i="37"/>
  <c r="FW222" i="37"/>
  <c r="FM222" i="37" s="1"/>
  <c r="FV222" i="37"/>
  <c r="FU222" i="37"/>
  <c r="FO222" i="37"/>
  <c r="FN222" i="37"/>
  <c r="FL222" i="37"/>
  <c r="FK222" i="37"/>
  <c r="FI222" i="37"/>
  <c r="FG222" i="37"/>
  <c r="EO222" i="37" s="1"/>
  <c r="FF222" i="37"/>
  <c r="FE222" i="37"/>
  <c r="FD222" i="37"/>
  <c r="FC222" i="37"/>
  <c r="FB222" i="37"/>
  <c r="FA222" i="37"/>
  <c r="EZ222" i="37"/>
  <c r="EN222" i="37"/>
  <c r="DT222" i="37"/>
  <c r="DS222" i="37"/>
  <c r="DR222" i="37"/>
  <c r="DQ222" i="37"/>
  <c r="DF222" i="37" s="1"/>
  <c r="DP222" i="37"/>
  <c r="DO222" i="37"/>
  <c r="DN222" i="37"/>
  <c r="DM222" i="37"/>
  <c r="DK222" i="37"/>
  <c r="DL222" i="37" s="1"/>
  <c r="DI222" i="37"/>
  <c r="DH222" i="37"/>
  <c r="DG222" i="37"/>
  <c r="DE222" i="37"/>
  <c r="DD222" i="37"/>
  <c r="DB222" i="37"/>
  <c r="CZ222" i="37"/>
  <c r="CX222" i="37"/>
  <c r="CW222" i="37"/>
  <c r="CV222" i="37"/>
  <c r="CU222" i="37"/>
  <c r="CT222" i="37"/>
  <c r="CS222" i="37"/>
  <c r="CR222" i="37"/>
  <c r="CQ222" i="37"/>
  <c r="CP222" i="37"/>
  <c r="CO222" i="37"/>
  <c r="BB222" i="37"/>
  <c r="BC222" i="37" s="1"/>
  <c r="CE222" i="37" s="1"/>
  <c r="Y222" i="37"/>
  <c r="X222" i="37"/>
  <c r="N222" i="37"/>
  <c r="M222" i="37"/>
  <c r="K222" i="37"/>
  <c r="B222" i="37"/>
  <c r="A222" i="37"/>
  <c r="GB221" i="37"/>
  <c r="GA221" i="37"/>
  <c r="FQ221" i="37" s="1"/>
  <c r="FZ221" i="37"/>
  <c r="FP221" i="37" s="1"/>
  <c r="FY221" i="37"/>
  <c r="FO221" i="37" s="1"/>
  <c r="FX221" i="37"/>
  <c r="FN221" i="37" s="1"/>
  <c r="FW221" i="37"/>
  <c r="FM221" i="37" s="1"/>
  <c r="FV221" i="37"/>
  <c r="FU221" i="37"/>
  <c r="FR221" i="37"/>
  <c r="FL221" i="37"/>
  <c r="FK221" i="37"/>
  <c r="FJ221" i="37"/>
  <c r="FG221" i="37"/>
  <c r="FF221" i="37"/>
  <c r="FE221" i="37"/>
  <c r="FD221" i="37"/>
  <c r="FC221" i="37"/>
  <c r="FB221" i="37"/>
  <c r="FA221" i="37"/>
  <c r="EZ221" i="37"/>
  <c r="EO221" i="37" s="1"/>
  <c r="DT221" i="37"/>
  <c r="DS221" i="37"/>
  <c r="DH221" i="37" s="1"/>
  <c r="DR221" i="37"/>
  <c r="DG221" i="37" s="1"/>
  <c r="DQ221" i="37"/>
  <c r="DF221" i="37" s="1"/>
  <c r="DP221" i="37"/>
  <c r="DE221" i="37" s="1"/>
  <c r="DO221" i="37"/>
  <c r="DN221" i="37"/>
  <c r="DC221" i="37" s="1"/>
  <c r="DM221" i="37"/>
  <c r="DK221" i="37"/>
  <c r="DL221" i="37" s="1"/>
  <c r="DI221" i="37"/>
  <c r="DD221" i="37"/>
  <c r="CX221" i="37"/>
  <c r="CW221" i="37"/>
  <c r="CV221" i="37"/>
  <c r="CU221" i="37"/>
  <c r="CT221" i="37"/>
  <c r="CS221" i="37"/>
  <c r="CR221" i="37"/>
  <c r="CQ221" i="37"/>
  <c r="CF221" i="37" s="1"/>
  <c r="CJ221" i="37"/>
  <c r="BY221" i="37" s="1"/>
  <c r="CI221" i="37"/>
  <c r="BX221" i="37" s="1"/>
  <c r="CE221" i="37"/>
  <c r="Y221" i="37"/>
  <c r="X221" i="37"/>
  <c r="N221" i="37"/>
  <c r="M221" i="37"/>
  <c r="CO221" i="37" s="1"/>
  <c r="CP221" i="37" s="1"/>
  <c r="K221" i="37"/>
  <c r="BB221" i="37" s="1"/>
  <c r="BC221" i="37" s="1"/>
  <c r="B221" i="37"/>
  <c r="A221" i="37"/>
  <c r="GB220" i="37"/>
  <c r="FR220" i="37" s="1"/>
  <c r="GA220" i="37"/>
  <c r="FQ220" i="37" s="1"/>
  <c r="FZ220" i="37"/>
  <c r="FP220" i="37" s="1"/>
  <c r="FY220" i="37"/>
  <c r="FO220" i="37" s="1"/>
  <c r="FX220" i="37"/>
  <c r="FN220" i="37" s="1"/>
  <c r="FW220" i="37"/>
  <c r="FM220" i="37" s="1"/>
  <c r="FV220" i="37"/>
  <c r="FU220" i="37"/>
  <c r="FK220" i="37" s="1"/>
  <c r="FL220" i="37"/>
  <c r="FI220" i="37"/>
  <c r="FG220" i="37"/>
  <c r="FF220" i="37"/>
  <c r="FE220" i="37"/>
  <c r="FD220" i="37"/>
  <c r="FC220" i="37"/>
  <c r="FB220" i="37"/>
  <c r="FA220" i="37"/>
  <c r="EZ220" i="37"/>
  <c r="EN220" i="37"/>
  <c r="DT220" i="37"/>
  <c r="DS220" i="37"/>
  <c r="DH220" i="37" s="1"/>
  <c r="DR220" i="37"/>
  <c r="DG220" i="37" s="1"/>
  <c r="DQ220" i="37"/>
  <c r="DP220" i="37"/>
  <c r="DE220" i="37" s="1"/>
  <c r="DO220" i="37"/>
  <c r="DN220" i="37"/>
  <c r="DM220" i="37"/>
  <c r="DI220" i="37"/>
  <c r="DF220" i="37"/>
  <c r="DD220" i="37"/>
  <c r="DC220" i="37"/>
  <c r="DB220" i="37"/>
  <c r="DA220" i="37"/>
  <c r="CX220" i="37"/>
  <c r="CF220" i="37" s="1"/>
  <c r="CW220" i="37"/>
  <c r="CV220" i="37"/>
  <c r="CU220" i="37"/>
  <c r="CT220" i="37"/>
  <c r="CS220" i="37"/>
  <c r="CR220" i="37"/>
  <c r="CQ220" i="37"/>
  <c r="CP220" i="37"/>
  <c r="CO220" i="37"/>
  <c r="CE220" i="37"/>
  <c r="BB220" i="37"/>
  <c r="BC220" i="37" s="1"/>
  <c r="CZ220" i="37" s="1"/>
  <c r="Y220" i="37"/>
  <c r="X220" i="37"/>
  <c r="N220" i="37"/>
  <c r="M220" i="37"/>
  <c r="DK220" i="37" s="1"/>
  <c r="DL220" i="37" s="1"/>
  <c r="K220" i="37"/>
  <c r="B220" i="37"/>
  <c r="A220" i="37"/>
  <c r="GB219" i="37"/>
  <c r="FR219" i="37" s="1"/>
  <c r="GA219" i="37"/>
  <c r="FQ219" i="37" s="1"/>
  <c r="FZ219" i="37"/>
  <c r="FP219" i="37" s="1"/>
  <c r="FY219" i="37"/>
  <c r="FX219" i="37"/>
  <c r="FW219" i="37"/>
  <c r="FV219" i="37"/>
  <c r="FU219" i="37"/>
  <c r="FO219" i="37"/>
  <c r="FN219" i="37"/>
  <c r="FM219" i="37"/>
  <c r="FL219" i="37"/>
  <c r="FK219" i="37"/>
  <c r="FJ219" i="37"/>
  <c r="FI219" i="37"/>
  <c r="FG219" i="37"/>
  <c r="FF219" i="37"/>
  <c r="FE219" i="37"/>
  <c r="FD219" i="37"/>
  <c r="FC219" i="37"/>
  <c r="FB219" i="37"/>
  <c r="FA219" i="37"/>
  <c r="EZ219" i="37"/>
  <c r="EO219" i="37" s="1"/>
  <c r="EQ219" i="37" s="1"/>
  <c r="EF219" i="37" s="1"/>
  <c r="EW219" i="37"/>
  <c r="EL219" i="37" s="1"/>
  <c r="EC219" i="37" s="1"/>
  <c r="EV219" i="37"/>
  <c r="EK219" i="37" s="1"/>
  <c r="EU219" i="37"/>
  <c r="EJ219" i="37" s="1"/>
  <c r="EA219" i="37" s="1"/>
  <c r="ES219" i="37"/>
  <c r="ER219" i="37"/>
  <c r="EP219" i="37"/>
  <c r="EH219" i="37"/>
  <c r="DY219" i="37" s="1"/>
  <c r="EG219" i="37"/>
  <c r="DX219" i="37" s="1"/>
  <c r="EE219" i="37"/>
  <c r="DV219" i="37" s="1"/>
  <c r="EB219" i="37"/>
  <c r="DW219" i="37"/>
  <c r="DT219" i="37"/>
  <c r="DS219" i="37"/>
  <c r="DR219" i="37"/>
  <c r="DG219" i="37" s="1"/>
  <c r="DQ219" i="37"/>
  <c r="DP219" i="37"/>
  <c r="DO219" i="37"/>
  <c r="DD219" i="37" s="1"/>
  <c r="DN219" i="37"/>
  <c r="DC219" i="37" s="1"/>
  <c r="DM219" i="37"/>
  <c r="DB219" i="37" s="1"/>
  <c r="DL219" i="37"/>
  <c r="DK219" i="37"/>
  <c r="DI219" i="37"/>
  <c r="DH219" i="37"/>
  <c r="DF219" i="37"/>
  <c r="DE219" i="37"/>
  <c r="CX219" i="37"/>
  <c r="CW219" i="37"/>
  <c r="CV219" i="37"/>
  <c r="CU219" i="37"/>
  <c r="CT219" i="37"/>
  <c r="CS219" i="37"/>
  <c r="CR219" i="37"/>
  <c r="CQ219" i="37"/>
  <c r="CF219" i="37" s="1"/>
  <c r="CO219" i="37"/>
  <c r="CP219" i="37" s="1"/>
  <c r="BB219" i="37"/>
  <c r="BC219" i="37" s="1"/>
  <c r="Y219" i="37"/>
  <c r="X219" i="37"/>
  <c r="N219" i="37"/>
  <c r="M219" i="37"/>
  <c r="K219" i="37"/>
  <c r="B219" i="37"/>
  <c r="A219" i="37"/>
  <c r="GB218" i="37"/>
  <c r="FR218" i="37" s="1"/>
  <c r="GA218" i="37"/>
  <c r="FQ218" i="37" s="1"/>
  <c r="FZ218" i="37"/>
  <c r="FP218" i="37" s="1"/>
  <c r="FY218" i="37"/>
  <c r="FO218" i="37" s="1"/>
  <c r="FX218" i="37"/>
  <c r="FN218" i="37" s="1"/>
  <c r="FW218" i="37"/>
  <c r="FM218" i="37" s="1"/>
  <c r="FV218" i="37"/>
  <c r="FL218" i="37" s="1"/>
  <c r="FU218" i="37"/>
  <c r="FG218" i="37"/>
  <c r="FF218" i="37"/>
  <c r="FE218" i="37"/>
  <c r="FD218" i="37"/>
  <c r="FC218" i="37"/>
  <c r="FB218" i="37"/>
  <c r="FA218" i="37"/>
  <c r="EZ218" i="37"/>
  <c r="DT218" i="37"/>
  <c r="DI218" i="37" s="1"/>
  <c r="DS218" i="37"/>
  <c r="DH218" i="37" s="1"/>
  <c r="DR218" i="37"/>
  <c r="DQ218" i="37"/>
  <c r="DP218" i="37"/>
  <c r="DO218" i="37"/>
  <c r="DN218" i="37"/>
  <c r="DM218" i="37"/>
  <c r="DK218" i="37"/>
  <c r="DL218" i="37" s="1"/>
  <c r="DF218" i="37"/>
  <c r="DE218" i="37"/>
  <c r="DD218" i="37"/>
  <c r="DC218" i="37"/>
  <c r="DB218" i="37"/>
  <c r="CX218" i="37"/>
  <c r="CW218" i="37"/>
  <c r="CV218" i="37"/>
  <c r="CU218" i="37"/>
  <c r="CT218" i="37"/>
  <c r="CS218" i="37"/>
  <c r="CR218" i="37"/>
  <c r="CQ218" i="37"/>
  <c r="CF218" i="37" s="1"/>
  <c r="CL218" i="37" s="1"/>
  <c r="CO218" i="37"/>
  <c r="CP218" i="37" s="1"/>
  <c r="CN218" i="37"/>
  <c r="CM218" i="37"/>
  <c r="CK218" i="37"/>
  <c r="BZ218" i="37" s="1"/>
  <c r="BQ218" i="37" s="1"/>
  <c r="CJ218" i="37"/>
  <c r="BY218" i="37" s="1"/>
  <c r="CB218" i="37"/>
  <c r="BC218" i="37"/>
  <c r="BB218" i="37"/>
  <c r="Y218" i="37"/>
  <c r="X218" i="37"/>
  <c r="N218" i="37"/>
  <c r="M218" i="37"/>
  <c r="K218" i="37"/>
  <c r="B218" i="37"/>
  <c r="A218" i="37"/>
  <c r="GB217" i="37"/>
  <c r="FR217" i="37" s="1"/>
  <c r="GA217" i="37"/>
  <c r="FQ217" i="37" s="1"/>
  <c r="FZ217" i="37"/>
  <c r="FP217" i="37" s="1"/>
  <c r="FY217" i="37"/>
  <c r="FO217" i="37" s="1"/>
  <c r="FX217" i="37"/>
  <c r="FW217" i="37"/>
  <c r="FV217" i="37"/>
  <c r="FL217" i="37" s="1"/>
  <c r="FU217" i="37"/>
  <c r="FN217" i="37"/>
  <c r="FM217" i="37"/>
  <c r="FG217" i="37"/>
  <c r="FF217" i="37"/>
  <c r="FE217" i="37"/>
  <c r="FD217" i="37"/>
  <c r="FC217" i="37"/>
  <c r="EO217" i="37" s="1"/>
  <c r="EV217" i="37" s="1"/>
  <c r="EK217" i="37" s="1"/>
  <c r="EB217" i="37" s="1"/>
  <c r="FB217" i="37"/>
  <c r="FA217" i="37"/>
  <c r="EZ217" i="37"/>
  <c r="EW217" i="37"/>
  <c r="EL217" i="37" s="1"/>
  <c r="EC217" i="37" s="1"/>
  <c r="ET217" i="37"/>
  <c r="ES217" i="37"/>
  <c r="EH217" i="37" s="1"/>
  <c r="DY217" i="37" s="1"/>
  <c r="ER217" i="37"/>
  <c r="EG217" i="37" s="1"/>
  <c r="DX217" i="37" s="1"/>
  <c r="EP217" i="37"/>
  <c r="DT217" i="37"/>
  <c r="DS217" i="37"/>
  <c r="DR217" i="37"/>
  <c r="DQ217" i="37"/>
  <c r="DP217" i="37"/>
  <c r="DO217" i="37"/>
  <c r="DN217" i="37"/>
  <c r="DM217" i="37"/>
  <c r="DK217" i="37"/>
  <c r="DL217" i="37" s="1"/>
  <c r="DI217" i="37"/>
  <c r="DH217" i="37"/>
  <c r="DG217" i="37"/>
  <c r="DF217" i="37"/>
  <c r="DE217" i="37"/>
  <c r="DD217" i="37"/>
  <c r="DC217" i="37"/>
  <c r="CX217" i="37"/>
  <c r="CW217" i="37"/>
  <c r="CV217" i="37"/>
  <c r="CU217" i="37"/>
  <c r="CF217" i="37" s="1"/>
  <c r="CT217" i="37"/>
  <c r="CS217" i="37"/>
  <c r="CR217" i="37"/>
  <c r="CQ217" i="37"/>
  <c r="CO217" i="37"/>
  <c r="CP217" i="37" s="1"/>
  <c r="CN217" i="37"/>
  <c r="CC217" i="37" s="1"/>
  <c r="Y217" i="37"/>
  <c r="X217" i="37"/>
  <c r="N217" i="37"/>
  <c r="M217" i="37"/>
  <c r="K217" i="37"/>
  <c r="BB217" i="37" s="1"/>
  <c r="BC217" i="37" s="1"/>
  <c r="B217" i="37"/>
  <c r="A217" i="37"/>
  <c r="GB216" i="37"/>
  <c r="FR216" i="37" s="1"/>
  <c r="GA216" i="37"/>
  <c r="FZ216" i="37"/>
  <c r="FY216" i="37"/>
  <c r="FX216" i="37"/>
  <c r="FN216" i="37" s="1"/>
  <c r="FW216" i="37"/>
  <c r="FV216" i="37"/>
  <c r="FU216" i="37"/>
  <c r="FP216" i="37"/>
  <c r="FO216" i="37"/>
  <c r="FM216" i="37"/>
  <c r="FL216" i="37"/>
  <c r="FK216" i="37"/>
  <c r="FG216" i="37"/>
  <c r="FF216" i="37"/>
  <c r="FE216" i="37"/>
  <c r="EO216" i="37" s="1"/>
  <c r="FD216" i="37"/>
  <c r="FC216" i="37"/>
  <c r="FB216" i="37"/>
  <c r="FA216" i="37"/>
  <c r="EZ216" i="37"/>
  <c r="EQ216" i="37"/>
  <c r="EF216" i="37" s="1"/>
  <c r="DW216" i="37" s="1"/>
  <c r="DT216" i="37"/>
  <c r="DS216" i="37"/>
  <c r="DR216" i="37"/>
  <c r="DQ216" i="37"/>
  <c r="DP216" i="37"/>
  <c r="DE216" i="37" s="1"/>
  <c r="DO216" i="37"/>
  <c r="DD216" i="37" s="1"/>
  <c r="DN216" i="37"/>
  <c r="DC216" i="37" s="1"/>
  <c r="DM216" i="37"/>
  <c r="DK216" i="37"/>
  <c r="DL216" i="37" s="1"/>
  <c r="DI216" i="37"/>
  <c r="DH216" i="37"/>
  <c r="DG216" i="37"/>
  <c r="DF216" i="37"/>
  <c r="CX216" i="37"/>
  <c r="CW216" i="37"/>
  <c r="CV216" i="37"/>
  <c r="CU216" i="37"/>
  <c r="CT216" i="37"/>
  <c r="CS216" i="37"/>
  <c r="CR216" i="37"/>
  <c r="CQ216" i="37"/>
  <c r="CO216" i="37"/>
  <c r="CP216" i="37" s="1"/>
  <c r="Y216" i="37"/>
  <c r="X216" i="37"/>
  <c r="N216" i="37"/>
  <c r="M216" i="37"/>
  <c r="K216" i="37"/>
  <c r="BB216" i="37" s="1"/>
  <c r="BC216" i="37" s="1"/>
  <c r="B216" i="37"/>
  <c r="A216" i="37"/>
  <c r="GB215" i="37"/>
  <c r="FR215" i="37" s="1"/>
  <c r="GA215" i="37"/>
  <c r="FQ215" i="37" s="1"/>
  <c r="FZ215" i="37"/>
  <c r="FP215" i="37" s="1"/>
  <c r="FY215" i="37"/>
  <c r="FO215" i="37" s="1"/>
  <c r="FX215" i="37"/>
  <c r="FW215" i="37"/>
  <c r="FV215" i="37"/>
  <c r="FU215" i="37"/>
  <c r="FM215" i="37"/>
  <c r="FL215" i="37"/>
  <c r="FK215" i="37"/>
  <c r="FI215" i="37"/>
  <c r="FG215" i="37"/>
  <c r="FF215" i="37"/>
  <c r="FE215" i="37"/>
  <c r="FD215" i="37"/>
  <c r="FC215" i="37"/>
  <c r="FB215" i="37"/>
  <c r="FA215" i="37"/>
  <c r="EZ215" i="37"/>
  <c r="DT215" i="37"/>
  <c r="DS215" i="37"/>
  <c r="DR215" i="37"/>
  <c r="DQ215" i="37"/>
  <c r="DF215" i="37" s="1"/>
  <c r="DP215" i="37"/>
  <c r="DE215" i="37" s="1"/>
  <c r="DO215" i="37"/>
  <c r="DD215" i="37" s="1"/>
  <c r="DN215" i="37"/>
  <c r="DC215" i="37" s="1"/>
  <c r="DM215" i="37"/>
  <c r="DI215" i="37"/>
  <c r="DH215" i="37"/>
  <c r="DG215" i="37"/>
  <c r="CX215" i="37"/>
  <c r="CW215" i="37"/>
  <c r="CV215" i="37"/>
  <c r="CU215" i="37"/>
  <c r="CF215" i="37" s="1"/>
  <c r="CT215" i="37"/>
  <c r="CS215" i="37"/>
  <c r="CR215" i="37"/>
  <c r="CQ215" i="37"/>
  <c r="CE215" i="37"/>
  <c r="Y215" i="37"/>
  <c r="X215" i="37"/>
  <c r="N215" i="37"/>
  <c r="M215" i="37"/>
  <c r="K215" i="37"/>
  <c r="BB215" i="37" s="1"/>
  <c r="BC215" i="37" s="1"/>
  <c r="B215" i="37"/>
  <c r="A215" i="37"/>
  <c r="GB214" i="37"/>
  <c r="FR214" i="37" s="1"/>
  <c r="GA214" i="37"/>
  <c r="FZ214" i="37"/>
  <c r="FJ214" i="37" s="1"/>
  <c r="FY214" i="37"/>
  <c r="FX214" i="37"/>
  <c r="FW214" i="37"/>
  <c r="FV214" i="37"/>
  <c r="FU214" i="37"/>
  <c r="FQ214" i="37"/>
  <c r="FP214" i="37"/>
  <c r="FO214" i="37"/>
  <c r="FN214" i="37"/>
  <c r="FM214" i="37"/>
  <c r="FL214" i="37"/>
  <c r="FK214" i="37"/>
  <c r="FG214" i="37"/>
  <c r="FF214" i="37"/>
  <c r="FE214" i="37"/>
  <c r="FD214" i="37"/>
  <c r="FC214" i="37"/>
  <c r="FB214" i="37"/>
  <c r="FA214" i="37"/>
  <c r="EZ214" i="37"/>
  <c r="EO214" i="37" s="1"/>
  <c r="DT214" i="37"/>
  <c r="DI214" i="37" s="1"/>
  <c r="DS214" i="37"/>
  <c r="DH214" i="37" s="1"/>
  <c r="DR214" i="37"/>
  <c r="DG214" i="37" s="1"/>
  <c r="DQ214" i="37"/>
  <c r="DF214" i="37" s="1"/>
  <c r="DP214" i="37"/>
  <c r="DO214" i="37"/>
  <c r="DD214" i="37" s="1"/>
  <c r="DN214" i="37"/>
  <c r="DM214" i="37"/>
  <c r="DA214" i="37" s="1"/>
  <c r="DE214" i="37"/>
  <c r="DC214" i="37"/>
  <c r="CZ214" i="37"/>
  <c r="CX214" i="37"/>
  <c r="CW214" i="37"/>
  <c r="CV214" i="37"/>
  <c r="CU214" i="37"/>
  <c r="CT214" i="37"/>
  <c r="CS214" i="37"/>
  <c r="CR214" i="37"/>
  <c r="CQ214" i="37"/>
  <c r="Y214" i="37"/>
  <c r="X214" i="37"/>
  <c r="N214" i="37"/>
  <c r="M214" i="37"/>
  <c r="K214" i="37"/>
  <c r="BB214" i="37" s="1"/>
  <c r="BC214" i="37" s="1"/>
  <c r="B214" i="37"/>
  <c r="A214" i="37"/>
  <c r="GB213" i="37"/>
  <c r="GA213" i="37"/>
  <c r="FZ213" i="37"/>
  <c r="FY213" i="37"/>
  <c r="FX213" i="37"/>
  <c r="FW213" i="37"/>
  <c r="FV213" i="37"/>
  <c r="FU213" i="37"/>
  <c r="FR213" i="37"/>
  <c r="FQ213" i="37"/>
  <c r="FP213" i="37"/>
  <c r="FO213" i="37"/>
  <c r="FN213" i="37"/>
  <c r="FM213" i="37"/>
  <c r="FL213" i="37"/>
  <c r="FG213" i="37"/>
  <c r="EO213" i="37" s="1"/>
  <c r="FF213" i="37"/>
  <c r="FE213" i="37"/>
  <c r="FD213" i="37"/>
  <c r="FC213" i="37"/>
  <c r="FB213" i="37"/>
  <c r="FA213" i="37"/>
  <c r="EZ213" i="37"/>
  <c r="EW213" i="37"/>
  <c r="EL213" i="37" s="1"/>
  <c r="EC213" i="37" s="1"/>
  <c r="DT213" i="37"/>
  <c r="DI213" i="37" s="1"/>
  <c r="DS213" i="37"/>
  <c r="DH213" i="37" s="1"/>
  <c r="DR213" i="37"/>
  <c r="DG213" i="37" s="1"/>
  <c r="DQ213" i="37"/>
  <c r="DF213" i="37" s="1"/>
  <c r="DP213" i="37"/>
  <c r="DE213" i="37" s="1"/>
  <c r="DO213" i="37"/>
  <c r="DA213" i="37" s="1"/>
  <c r="DN213" i="37"/>
  <c r="DC213" i="37" s="1"/>
  <c r="DM213" i="37"/>
  <c r="DD213" i="37"/>
  <c r="DB213" i="37"/>
  <c r="CX213" i="37"/>
  <c r="CW213" i="37"/>
  <c r="CV213" i="37"/>
  <c r="CU213" i="37"/>
  <c r="CT213" i="37"/>
  <c r="CS213" i="37"/>
  <c r="CR213" i="37"/>
  <c r="CQ213" i="37"/>
  <c r="CK213" i="37"/>
  <c r="BZ213" i="37" s="1"/>
  <c r="CJ213" i="37"/>
  <c r="CF213" i="37"/>
  <c r="CE213" i="37"/>
  <c r="BY213" i="37"/>
  <c r="BB213" i="37"/>
  <c r="BC213" i="37" s="1"/>
  <c r="FI213" i="37" s="1"/>
  <c r="Y213" i="37"/>
  <c r="X213" i="37"/>
  <c r="N213" i="37"/>
  <c r="M213" i="37"/>
  <c r="K213" i="37"/>
  <c r="B213" i="37"/>
  <c r="A213" i="37"/>
  <c r="GB212" i="37"/>
  <c r="GA212" i="37"/>
  <c r="FZ212" i="37"/>
  <c r="FY212" i="37"/>
  <c r="FX212" i="37"/>
  <c r="FW212" i="37"/>
  <c r="FM212" i="37" s="1"/>
  <c r="FV212" i="37"/>
  <c r="FL212" i="37" s="1"/>
  <c r="FU212" i="37"/>
  <c r="FR212" i="37"/>
  <c r="FQ212" i="37"/>
  <c r="FP212" i="37"/>
  <c r="FO212" i="37"/>
  <c r="FN212" i="37"/>
  <c r="FG212" i="37"/>
  <c r="FF212" i="37"/>
  <c r="FE212" i="37"/>
  <c r="FD212" i="37"/>
  <c r="FC212" i="37"/>
  <c r="FB212" i="37"/>
  <c r="FA212" i="37"/>
  <c r="EZ212" i="37"/>
  <c r="EO212" i="37" s="1"/>
  <c r="DT212" i="37"/>
  <c r="DI212" i="37" s="1"/>
  <c r="DS212" i="37"/>
  <c r="DH212" i="37" s="1"/>
  <c r="DR212" i="37"/>
  <c r="DG212" i="37" s="1"/>
  <c r="DQ212" i="37"/>
  <c r="DF212" i="37" s="1"/>
  <c r="DP212" i="37"/>
  <c r="DE212" i="37" s="1"/>
  <c r="DO212" i="37"/>
  <c r="DD212" i="37" s="1"/>
  <c r="DN212" i="37"/>
  <c r="DC212" i="37" s="1"/>
  <c r="DM212" i="37"/>
  <c r="DB212" i="37"/>
  <c r="CX212" i="37"/>
  <c r="CW212" i="37"/>
  <c r="CV212" i="37"/>
  <c r="CU212" i="37"/>
  <c r="CT212" i="37"/>
  <c r="CS212" i="37"/>
  <c r="CR212" i="37"/>
  <c r="CF212" i="37" s="1"/>
  <c r="CQ212" i="37"/>
  <c r="BB212" i="37"/>
  <c r="BC212" i="37" s="1"/>
  <c r="Y212" i="37"/>
  <c r="X212" i="37"/>
  <c r="N212" i="37"/>
  <c r="M212" i="37"/>
  <c r="K212" i="37"/>
  <c r="B212" i="37"/>
  <c r="A212" i="37"/>
  <c r="GB211" i="37"/>
  <c r="FJ211" i="37" s="1"/>
  <c r="GA211" i="37"/>
  <c r="FZ211" i="37"/>
  <c r="FY211" i="37"/>
  <c r="FO211" i="37" s="1"/>
  <c r="FX211" i="37"/>
  <c r="FN211" i="37" s="1"/>
  <c r="FW211" i="37"/>
  <c r="FM211" i="37" s="1"/>
  <c r="FV211" i="37"/>
  <c r="FU211" i="37"/>
  <c r="FK211" i="37" s="1"/>
  <c r="FR211" i="37"/>
  <c r="FQ211" i="37"/>
  <c r="FP211" i="37"/>
  <c r="FL211" i="37"/>
  <c r="FG211" i="37"/>
  <c r="FF211" i="37"/>
  <c r="FE211" i="37"/>
  <c r="FD211" i="37"/>
  <c r="FC211" i="37"/>
  <c r="FB211" i="37"/>
  <c r="FA211" i="37"/>
  <c r="EZ211" i="37"/>
  <c r="EO211" i="37"/>
  <c r="DT211" i="37"/>
  <c r="DI211" i="37" s="1"/>
  <c r="DS211" i="37"/>
  <c r="DH211" i="37" s="1"/>
  <c r="DR211" i="37"/>
  <c r="DG211" i="37" s="1"/>
  <c r="DQ211" i="37"/>
  <c r="DP211" i="37"/>
  <c r="DO211" i="37"/>
  <c r="DN211" i="37"/>
  <c r="DM211" i="37"/>
  <c r="DL211" i="37"/>
  <c r="DK211" i="37"/>
  <c r="DF211" i="37"/>
  <c r="DE211" i="37"/>
  <c r="DD211" i="37"/>
  <c r="DC211" i="37"/>
  <c r="DB211" i="37"/>
  <c r="DA211" i="37"/>
  <c r="CX211" i="37"/>
  <c r="CW211" i="37"/>
  <c r="CV211" i="37"/>
  <c r="CU211" i="37"/>
  <c r="CT211" i="37"/>
  <c r="CS211" i="37"/>
  <c r="CR211" i="37"/>
  <c r="CQ211" i="37"/>
  <c r="CO211" i="37"/>
  <c r="CP211" i="37" s="1"/>
  <c r="BC211" i="37"/>
  <c r="BB211" i="37"/>
  <c r="Y211" i="37"/>
  <c r="X211" i="37"/>
  <c r="N211" i="37"/>
  <c r="M211" i="37"/>
  <c r="K211" i="37"/>
  <c r="B211" i="37"/>
  <c r="A211" i="37"/>
  <c r="GB210" i="37"/>
  <c r="GA210" i="37"/>
  <c r="FQ210" i="37" s="1"/>
  <c r="FZ210" i="37"/>
  <c r="FP210" i="37" s="1"/>
  <c r="FY210" i="37"/>
  <c r="FO210" i="37" s="1"/>
  <c r="FX210" i="37"/>
  <c r="FW210" i="37"/>
  <c r="FM210" i="37" s="1"/>
  <c r="FV210" i="37"/>
  <c r="FU210" i="37"/>
  <c r="FR210" i="37"/>
  <c r="FN210" i="37"/>
  <c r="FL210" i="37"/>
  <c r="FK210" i="37"/>
  <c r="FG210" i="37"/>
  <c r="FF210" i="37"/>
  <c r="FE210" i="37"/>
  <c r="FD210" i="37"/>
  <c r="FC210" i="37"/>
  <c r="FB210" i="37"/>
  <c r="FA210" i="37"/>
  <c r="EO210" i="37" s="1"/>
  <c r="EZ210" i="37"/>
  <c r="ER210" i="37"/>
  <c r="EG210" i="37" s="1"/>
  <c r="DX210" i="37" s="1"/>
  <c r="EQ210" i="37"/>
  <c r="EF210" i="37" s="1"/>
  <c r="DW210" i="37" s="1"/>
  <c r="DT210" i="37"/>
  <c r="DI210" i="37" s="1"/>
  <c r="DS210" i="37"/>
  <c r="DR210" i="37"/>
  <c r="DQ210" i="37"/>
  <c r="DP210" i="37"/>
  <c r="DO210" i="37"/>
  <c r="DN210" i="37"/>
  <c r="DM210" i="37"/>
  <c r="DK210" i="37"/>
  <c r="DL210" i="37" s="1"/>
  <c r="DH210" i="37"/>
  <c r="DG210" i="37"/>
  <c r="DF210" i="37"/>
  <c r="DE210" i="37"/>
  <c r="DD210" i="37"/>
  <c r="DC210" i="37"/>
  <c r="DB210" i="37"/>
  <c r="DA210" i="37"/>
  <c r="CX210" i="37"/>
  <c r="CW210" i="37"/>
  <c r="CV210" i="37"/>
  <c r="CU210" i="37"/>
  <c r="CT210" i="37"/>
  <c r="CS210" i="37"/>
  <c r="CR210" i="37"/>
  <c r="CQ210" i="37"/>
  <c r="CO210" i="37"/>
  <c r="CP210" i="37" s="1"/>
  <c r="CM210" i="37"/>
  <c r="CB210" i="37" s="1"/>
  <c r="BS210" i="37" s="1"/>
  <c r="CL210" i="37"/>
  <c r="CA210" i="37" s="1"/>
  <c r="CK210" i="37"/>
  <c r="BZ210" i="37" s="1"/>
  <c r="CJ210" i="37"/>
  <c r="BY210" i="37" s="1"/>
  <c r="CF210" i="37"/>
  <c r="BR210" i="37"/>
  <c r="BC210" i="37"/>
  <c r="BB210" i="37"/>
  <c r="Y210" i="37"/>
  <c r="X210" i="37"/>
  <c r="N210" i="37"/>
  <c r="M210" i="37"/>
  <c r="K210" i="37"/>
  <c r="B210" i="37"/>
  <c r="A210" i="37"/>
  <c r="GB209" i="37"/>
  <c r="FR209" i="37" s="1"/>
  <c r="GA209" i="37"/>
  <c r="FQ209" i="37" s="1"/>
  <c r="FZ209" i="37"/>
  <c r="FY209" i="37"/>
  <c r="FO209" i="37" s="1"/>
  <c r="FX209" i="37"/>
  <c r="FW209" i="37"/>
  <c r="FV209" i="37"/>
  <c r="FL209" i="37" s="1"/>
  <c r="FU209" i="37"/>
  <c r="FP209" i="37"/>
  <c r="FN209" i="37"/>
  <c r="FM209" i="37"/>
  <c r="FG209" i="37"/>
  <c r="FF209" i="37"/>
  <c r="FE209" i="37"/>
  <c r="FD209" i="37"/>
  <c r="EO209" i="37" s="1"/>
  <c r="FC209" i="37"/>
  <c r="FB209" i="37"/>
  <c r="FA209" i="37"/>
  <c r="EZ209" i="37"/>
  <c r="EN209" i="37"/>
  <c r="DT209" i="37"/>
  <c r="DS209" i="37"/>
  <c r="DR209" i="37"/>
  <c r="DQ209" i="37"/>
  <c r="DP209" i="37"/>
  <c r="DE209" i="37" s="1"/>
  <c r="DO209" i="37"/>
  <c r="DN209" i="37"/>
  <c r="DC209" i="37" s="1"/>
  <c r="DM209" i="37"/>
  <c r="DK209" i="37"/>
  <c r="DL209" i="37" s="1"/>
  <c r="DI209" i="37"/>
  <c r="DH209" i="37"/>
  <c r="DG209" i="37"/>
  <c r="DF209" i="37"/>
  <c r="DD209" i="37"/>
  <c r="CX209" i="37"/>
  <c r="CW209" i="37"/>
  <c r="CV209" i="37"/>
  <c r="CU209" i="37"/>
  <c r="CT209" i="37"/>
  <c r="CS209" i="37"/>
  <c r="CF209" i="37" s="1"/>
  <c r="CR209" i="37"/>
  <c r="CQ209" i="37"/>
  <c r="CP209" i="37"/>
  <c r="CO209" i="37"/>
  <c r="CM209" i="37"/>
  <c r="CB209" i="37" s="1"/>
  <c r="CL209" i="37"/>
  <c r="CA209" i="37" s="1"/>
  <c r="Y209" i="37"/>
  <c r="X209" i="37"/>
  <c r="N209" i="37"/>
  <c r="M209" i="37"/>
  <c r="K209" i="37"/>
  <c r="BB209" i="37" s="1"/>
  <c r="BC209" i="37" s="1"/>
  <c r="B209" i="37"/>
  <c r="A209" i="37"/>
  <c r="GB208" i="37"/>
  <c r="FR208" i="37" s="1"/>
  <c r="GA208" i="37"/>
  <c r="FQ208" i="37" s="1"/>
  <c r="FZ208" i="37"/>
  <c r="FY208" i="37"/>
  <c r="FX208" i="37"/>
  <c r="FN208" i="37" s="1"/>
  <c r="FW208" i="37"/>
  <c r="FM208" i="37" s="1"/>
  <c r="FV208" i="37"/>
  <c r="FU208" i="37"/>
  <c r="FP208" i="37"/>
  <c r="FO208" i="37"/>
  <c r="FK208" i="37"/>
  <c r="FI208" i="37"/>
  <c r="FG208" i="37"/>
  <c r="FF208" i="37"/>
  <c r="EO208" i="37" s="1"/>
  <c r="FE208" i="37"/>
  <c r="FD208" i="37"/>
  <c r="FC208" i="37"/>
  <c r="FB208" i="37"/>
  <c r="FA208" i="37"/>
  <c r="EZ208" i="37"/>
  <c r="DT208" i="37"/>
  <c r="DS208" i="37"/>
  <c r="DR208" i="37"/>
  <c r="DQ208" i="37"/>
  <c r="DP208" i="37"/>
  <c r="DE208" i="37" s="1"/>
  <c r="DO208" i="37"/>
  <c r="DD208" i="37" s="1"/>
  <c r="DN208" i="37"/>
  <c r="DC208" i="37" s="1"/>
  <c r="DM208" i="37"/>
  <c r="DK208" i="37"/>
  <c r="DL208" i="37" s="1"/>
  <c r="DI208" i="37"/>
  <c r="DH208" i="37"/>
  <c r="DG208" i="37"/>
  <c r="DF208" i="37"/>
  <c r="CX208" i="37"/>
  <c r="CW208" i="37"/>
  <c r="CV208" i="37"/>
  <c r="CU208" i="37"/>
  <c r="CT208" i="37"/>
  <c r="CS208" i="37"/>
  <c r="CR208" i="37"/>
  <c r="CQ208" i="37"/>
  <c r="CF208" i="37" s="1"/>
  <c r="CP208" i="37"/>
  <c r="CO208" i="37"/>
  <c r="Y208" i="37"/>
  <c r="X208" i="37"/>
  <c r="N208" i="37"/>
  <c r="M208" i="37"/>
  <c r="K208" i="37"/>
  <c r="BB208" i="37" s="1"/>
  <c r="BC208" i="37" s="1"/>
  <c r="B208" i="37"/>
  <c r="A208" i="37"/>
  <c r="GB207" i="37"/>
  <c r="FR207" i="37" s="1"/>
  <c r="GA207" i="37"/>
  <c r="FQ207" i="37" s="1"/>
  <c r="FZ207" i="37"/>
  <c r="FP207" i="37" s="1"/>
  <c r="FY207" i="37"/>
  <c r="FO207" i="37" s="1"/>
  <c r="FX207" i="37"/>
  <c r="FN207" i="37" s="1"/>
  <c r="FW207" i="37"/>
  <c r="FV207" i="37"/>
  <c r="FU207" i="37"/>
  <c r="FM207" i="37"/>
  <c r="FL207" i="37"/>
  <c r="FK207" i="37"/>
  <c r="FG207" i="37"/>
  <c r="FF207" i="37"/>
  <c r="FE207" i="37"/>
  <c r="FD207" i="37"/>
  <c r="FC207" i="37"/>
  <c r="FB207" i="37"/>
  <c r="FA207" i="37"/>
  <c r="EZ207" i="37"/>
  <c r="DT207" i="37"/>
  <c r="DI207" i="37" s="1"/>
  <c r="DS207" i="37"/>
  <c r="DR207" i="37"/>
  <c r="DG207" i="37" s="1"/>
  <c r="DQ207" i="37"/>
  <c r="DF207" i="37" s="1"/>
  <c r="DP207" i="37"/>
  <c r="DE207" i="37" s="1"/>
  <c r="DO207" i="37"/>
  <c r="DD207" i="37" s="1"/>
  <c r="DN207" i="37"/>
  <c r="DM207" i="37"/>
  <c r="DB207" i="37" s="1"/>
  <c r="DH207" i="37"/>
  <c r="CX207" i="37"/>
  <c r="CW207" i="37"/>
  <c r="CV207" i="37"/>
  <c r="CU207" i="37"/>
  <c r="CT207" i="37"/>
  <c r="CS207" i="37"/>
  <c r="CR207" i="37"/>
  <c r="CQ207" i="37"/>
  <c r="BC207" i="37"/>
  <c r="Y207" i="37"/>
  <c r="X207" i="37"/>
  <c r="N207" i="37"/>
  <c r="M207" i="37"/>
  <c r="K207" i="37"/>
  <c r="BB207" i="37" s="1"/>
  <c r="B207" i="37"/>
  <c r="A207" i="37"/>
  <c r="GB206" i="37"/>
  <c r="FR206" i="37" s="1"/>
  <c r="GA206" i="37"/>
  <c r="FQ206" i="37" s="1"/>
  <c r="FZ206" i="37"/>
  <c r="FJ206" i="37" s="1"/>
  <c r="FY206" i="37"/>
  <c r="FX206" i="37"/>
  <c r="FW206" i="37"/>
  <c r="FV206" i="37"/>
  <c r="FU206" i="37"/>
  <c r="FP206" i="37"/>
  <c r="FO206" i="37"/>
  <c r="FN206" i="37"/>
  <c r="FM206" i="37"/>
  <c r="FL206" i="37"/>
  <c r="FK206" i="37"/>
  <c r="FG206" i="37"/>
  <c r="FF206" i="37"/>
  <c r="FE206" i="37"/>
  <c r="FD206" i="37"/>
  <c r="FC206" i="37"/>
  <c r="FB206" i="37"/>
  <c r="FA206" i="37"/>
  <c r="EZ206" i="37"/>
  <c r="EO206" i="37" s="1"/>
  <c r="EW206" i="37" s="1"/>
  <c r="EL206" i="37" s="1"/>
  <c r="EC206" i="37" s="1"/>
  <c r="EV206" i="37"/>
  <c r="EK206" i="37" s="1"/>
  <c r="EB206" i="37" s="1"/>
  <c r="ET206" i="37"/>
  <c r="EI206" i="37" s="1"/>
  <c r="DZ206" i="37" s="1"/>
  <c r="DT206" i="37"/>
  <c r="DI206" i="37" s="1"/>
  <c r="DS206" i="37"/>
  <c r="DH206" i="37" s="1"/>
  <c r="DR206" i="37"/>
  <c r="DG206" i="37" s="1"/>
  <c r="DQ206" i="37"/>
  <c r="DF206" i="37" s="1"/>
  <c r="DP206" i="37"/>
  <c r="DO206" i="37"/>
  <c r="DD206" i="37" s="1"/>
  <c r="DN206" i="37"/>
  <c r="DM206" i="37"/>
  <c r="DE206" i="37"/>
  <c r="DC206" i="37"/>
  <c r="DB206" i="37"/>
  <c r="CZ206" i="37"/>
  <c r="CX206" i="37"/>
  <c r="CW206" i="37"/>
  <c r="CV206" i="37"/>
  <c r="CU206" i="37"/>
  <c r="CF206" i="37" s="1"/>
  <c r="CT206" i="37"/>
  <c r="CS206" i="37"/>
  <c r="CR206" i="37"/>
  <c r="CQ206" i="37"/>
  <c r="CE206" i="37"/>
  <c r="BB206" i="37"/>
  <c r="BC206" i="37" s="1"/>
  <c r="Y206" i="37"/>
  <c r="X206" i="37"/>
  <c r="N206" i="37"/>
  <c r="M206" i="37"/>
  <c r="K206" i="37"/>
  <c r="B206" i="37"/>
  <c r="A206" i="37"/>
  <c r="GB205" i="37"/>
  <c r="GA205" i="37"/>
  <c r="FZ205" i="37"/>
  <c r="FY205" i="37"/>
  <c r="FX205" i="37"/>
  <c r="FN205" i="37" s="1"/>
  <c r="FW205" i="37"/>
  <c r="FV205" i="37"/>
  <c r="FL205" i="37" s="1"/>
  <c r="FU205" i="37"/>
  <c r="FR205" i="37"/>
  <c r="FQ205" i="37"/>
  <c r="FP205" i="37"/>
  <c r="FO205" i="37"/>
  <c r="FM205" i="37"/>
  <c r="FG205" i="37"/>
  <c r="FF205" i="37"/>
  <c r="FE205" i="37"/>
  <c r="FD205" i="37"/>
  <c r="FC205" i="37"/>
  <c r="FB205" i="37"/>
  <c r="FA205" i="37"/>
  <c r="EZ205" i="37"/>
  <c r="EN205" i="37"/>
  <c r="DT205" i="37"/>
  <c r="DI205" i="37" s="1"/>
  <c r="DS205" i="37"/>
  <c r="DR205" i="37"/>
  <c r="DQ205" i="37"/>
  <c r="DF205" i="37" s="1"/>
  <c r="DP205" i="37"/>
  <c r="DE205" i="37" s="1"/>
  <c r="DO205" i="37"/>
  <c r="DD205" i="37" s="1"/>
  <c r="DN205" i="37"/>
  <c r="DC205" i="37" s="1"/>
  <c r="DM205" i="37"/>
  <c r="DB205" i="37" s="1"/>
  <c r="DH205" i="37"/>
  <c r="DG205" i="37"/>
  <c r="CX205" i="37"/>
  <c r="CW205" i="37"/>
  <c r="CV205" i="37"/>
  <c r="CU205" i="37"/>
  <c r="CT205" i="37"/>
  <c r="CS205" i="37"/>
  <c r="CR205" i="37"/>
  <c r="CQ205" i="37"/>
  <c r="BB205" i="37"/>
  <c r="BC205" i="37" s="1"/>
  <c r="Y205" i="37"/>
  <c r="X205" i="37"/>
  <c r="N205" i="37"/>
  <c r="M205" i="37"/>
  <c r="K205" i="37"/>
  <c r="B205" i="37"/>
  <c r="A205" i="37"/>
  <c r="GB204" i="37"/>
  <c r="GA204" i="37"/>
  <c r="FQ204" i="37" s="1"/>
  <c r="FZ204" i="37"/>
  <c r="FY204" i="37"/>
  <c r="FX204" i="37"/>
  <c r="FN204" i="37" s="1"/>
  <c r="FW204" i="37"/>
  <c r="FM204" i="37" s="1"/>
  <c r="FV204" i="37"/>
  <c r="FL204" i="37" s="1"/>
  <c r="FU204" i="37"/>
  <c r="FR204" i="37"/>
  <c r="FP204" i="37"/>
  <c r="FO204" i="37"/>
  <c r="FK204" i="37"/>
  <c r="FG204" i="37"/>
  <c r="FF204" i="37"/>
  <c r="FE204" i="37"/>
  <c r="FD204" i="37"/>
  <c r="FC204" i="37"/>
  <c r="FB204" i="37"/>
  <c r="FA204" i="37"/>
  <c r="EZ204" i="37"/>
  <c r="DT204" i="37"/>
  <c r="DI204" i="37" s="1"/>
  <c r="DS204" i="37"/>
  <c r="DH204" i="37" s="1"/>
  <c r="DR204" i="37"/>
  <c r="DG204" i="37" s="1"/>
  <c r="DQ204" i="37"/>
  <c r="DF204" i="37" s="1"/>
  <c r="DP204" i="37"/>
  <c r="DE204" i="37" s="1"/>
  <c r="DO204" i="37"/>
  <c r="DD204" i="37" s="1"/>
  <c r="DN204" i="37"/>
  <c r="DM204" i="37"/>
  <c r="DB204" i="37"/>
  <c r="CX204" i="37"/>
  <c r="CW204" i="37"/>
  <c r="CV204" i="37"/>
  <c r="CF204" i="37" s="1"/>
  <c r="CU204" i="37"/>
  <c r="CT204" i="37"/>
  <c r="CS204" i="37"/>
  <c r="CR204" i="37"/>
  <c r="CQ204" i="37"/>
  <c r="BC204" i="37"/>
  <c r="BB204" i="37"/>
  <c r="Y204" i="37"/>
  <c r="X204" i="37"/>
  <c r="N204" i="37"/>
  <c r="M204" i="37"/>
  <c r="K204" i="37"/>
  <c r="B204" i="37"/>
  <c r="A204" i="37"/>
  <c r="GB203" i="37"/>
  <c r="GA203" i="37"/>
  <c r="FZ203" i="37"/>
  <c r="FY203" i="37"/>
  <c r="FO203" i="37" s="1"/>
  <c r="FX203" i="37"/>
  <c r="FN203" i="37" s="1"/>
  <c r="FW203" i="37"/>
  <c r="FV203" i="37"/>
  <c r="FU203" i="37"/>
  <c r="FK203" i="37" s="1"/>
  <c r="FR203" i="37"/>
  <c r="FQ203" i="37"/>
  <c r="FP203" i="37"/>
  <c r="FM203" i="37"/>
  <c r="FL203" i="37"/>
  <c r="FJ203" i="37"/>
  <c r="FG203" i="37"/>
  <c r="FF203" i="37"/>
  <c r="FE203" i="37"/>
  <c r="FD203" i="37"/>
  <c r="FC203" i="37"/>
  <c r="FB203" i="37"/>
  <c r="FA203" i="37"/>
  <c r="EZ203" i="37"/>
  <c r="EO203" i="37" s="1"/>
  <c r="EV203" i="37"/>
  <c r="EK203" i="37" s="1"/>
  <c r="EB203" i="37" s="1"/>
  <c r="DT203" i="37"/>
  <c r="DI203" i="37" s="1"/>
  <c r="DS203" i="37"/>
  <c r="DH203" i="37" s="1"/>
  <c r="DR203" i="37"/>
  <c r="DG203" i="37" s="1"/>
  <c r="DQ203" i="37"/>
  <c r="DP203" i="37"/>
  <c r="DO203" i="37"/>
  <c r="DN203" i="37"/>
  <c r="DM203" i="37"/>
  <c r="DL203" i="37"/>
  <c r="DK203" i="37"/>
  <c r="DF203" i="37"/>
  <c r="DE203" i="37"/>
  <c r="DD203" i="37"/>
  <c r="DC203" i="37"/>
  <c r="CZ203" i="37"/>
  <c r="CX203" i="37"/>
  <c r="CW203" i="37"/>
  <c r="CV203" i="37"/>
  <c r="CU203" i="37"/>
  <c r="CT203" i="37"/>
  <c r="CS203" i="37"/>
  <c r="CR203" i="37"/>
  <c r="CQ203" i="37"/>
  <c r="CO203" i="37"/>
  <c r="CP203" i="37" s="1"/>
  <c r="BB203" i="37"/>
  <c r="BC203" i="37" s="1"/>
  <c r="Y203" i="37"/>
  <c r="X203" i="37"/>
  <c r="N203" i="37"/>
  <c r="M203" i="37"/>
  <c r="K203" i="37"/>
  <c r="B203" i="37"/>
  <c r="A203" i="37"/>
  <c r="GB202" i="37"/>
  <c r="FR202" i="37" s="1"/>
  <c r="GA202" i="37"/>
  <c r="FQ202" i="37" s="1"/>
  <c r="FZ202" i="37"/>
  <c r="FP202" i="37" s="1"/>
  <c r="FY202" i="37"/>
  <c r="FO202" i="37" s="1"/>
  <c r="FX202" i="37"/>
  <c r="FW202" i="37"/>
  <c r="FM202" i="37" s="1"/>
  <c r="FV202" i="37"/>
  <c r="FL202" i="37" s="1"/>
  <c r="FU202" i="37"/>
  <c r="FN202" i="37"/>
  <c r="FK202" i="37"/>
  <c r="FG202" i="37"/>
  <c r="FF202" i="37"/>
  <c r="FE202" i="37"/>
  <c r="FD202" i="37"/>
  <c r="FC202" i="37"/>
  <c r="FB202" i="37"/>
  <c r="FA202" i="37"/>
  <c r="EO202" i="37" s="1"/>
  <c r="EZ202" i="37"/>
  <c r="ER202" i="37"/>
  <c r="EG202" i="37" s="1"/>
  <c r="DX202" i="37" s="1"/>
  <c r="DT202" i="37"/>
  <c r="DI202" i="37" s="1"/>
  <c r="DS202" i="37"/>
  <c r="DH202" i="37" s="1"/>
  <c r="DR202" i="37"/>
  <c r="DG202" i="37" s="1"/>
  <c r="DQ202" i="37"/>
  <c r="DP202" i="37"/>
  <c r="DO202" i="37"/>
  <c r="DD202" i="37" s="1"/>
  <c r="DN202" i="37"/>
  <c r="DM202" i="37"/>
  <c r="DF202" i="37"/>
  <c r="DE202" i="37"/>
  <c r="DB202" i="37"/>
  <c r="CX202" i="37"/>
  <c r="CW202" i="37"/>
  <c r="CV202" i="37"/>
  <c r="CU202" i="37"/>
  <c r="CT202" i="37"/>
  <c r="CS202" i="37"/>
  <c r="CR202" i="37"/>
  <c r="CQ202" i="37"/>
  <c r="CF202" i="37"/>
  <c r="BB202" i="37"/>
  <c r="BC202" i="37" s="1"/>
  <c r="Y202" i="37"/>
  <c r="X202" i="37"/>
  <c r="N202" i="37"/>
  <c r="M202" i="37"/>
  <c r="K202" i="37"/>
  <c r="B202" i="37"/>
  <c r="A202" i="37"/>
  <c r="GB201" i="37"/>
  <c r="FR201" i="37" s="1"/>
  <c r="GA201" i="37"/>
  <c r="FZ201" i="37"/>
  <c r="FY201" i="37"/>
  <c r="FO201" i="37" s="1"/>
  <c r="FX201" i="37"/>
  <c r="FW201" i="37"/>
  <c r="FV201" i="37"/>
  <c r="FL201" i="37" s="1"/>
  <c r="FU201" i="37"/>
  <c r="FQ201" i="37"/>
  <c r="FP201" i="37"/>
  <c r="FN201" i="37"/>
  <c r="FM201" i="37"/>
  <c r="FK201" i="37"/>
  <c r="FG201" i="37"/>
  <c r="FF201" i="37"/>
  <c r="FE201" i="37"/>
  <c r="FD201" i="37"/>
  <c r="FC201" i="37"/>
  <c r="FB201" i="37"/>
  <c r="FA201" i="37"/>
  <c r="EZ201" i="37"/>
  <c r="EO201" i="37" s="1"/>
  <c r="DT201" i="37"/>
  <c r="DS201" i="37"/>
  <c r="DR201" i="37"/>
  <c r="DQ201" i="37"/>
  <c r="DP201" i="37"/>
  <c r="DE201" i="37" s="1"/>
  <c r="DO201" i="37"/>
  <c r="DN201" i="37"/>
  <c r="DC201" i="37" s="1"/>
  <c r="DM201" i="37"/>
  <c r="DK201" i="37"/>
  <c r="DL201" i="37" s="1"/>
  <c r="DI201" i="37"/>
  <c r="DH201" i="37"/>
  <c r="DG201" i="37"/>
  <c r="DF201" i="37"/>
  <c r="DD201" i="37"/>
  <c r="CX201" i="37"/>
  <c r="CW201" i="37"/>
  <c r="CV201" i="37"/>
  <c r="CU201" i="37"/>
  <c r="CT201" i="37"/>
  <c r="CS201" i="37"/>
  <c r="CR201" i="37"/>
  <c r="CQ201" i="37"/>
  <c r="CF201" i="37" s="1"/>
  <c r="CO201" i="37"/>
  <c r="CP201" i="37" s="1"/>
  <c r="Y201" i="37"/>
  <c r="X201" i="37"/>
  <c r="N201" i="37"/>
  <c r="M201" i="37"/>
  <c r="K201" i="37"/>
  <c r="BB201" i="37" s="1"/>
  <c r="BC201" i="37" s="1"/>
  <c r="B201" i="37"/>
  <c r="A201" i="37"/>
  <c r="GB200" i="37"/>
  <c r="FR200" i="37" s="1"/>
  <c r="GA200" i="37"/>
  <c r="FQ200" i="37" s="1"/>
  <c r="FZ200" i="37"/>
  <c r="FP200" i="37" s="1"/>
  <c r="FY200" i="37"/>
  <c r="FO200" i="37" s="1"/>
  <c r="FX200" i="37"/>
  <c r="FW200" i="37"/>
  <c r="FV200" i="37"/>
  <c r="FU200" i="37"/>
  <c r="FM200" i="37"/>
  <c r="FL200" i="37"/>
  <c r="FK200" i="37"/>
  <c r="FI200" i="37"/>
  <c r="FG200" i="37"/>
  <c r="FF200" i="37"/>
  <c r="FE200" i="37"/>
  <c r="FD200" i="37"/>
  <c r="FC200" i="37"/>
  <c r="FB200" i="37"/>
  <c r="EO200" i="37" s="1"/>
  <c r="FA200" i="37"/>
  <c r="EZ200" i="37"/>
  <c r="DT200" i="37"/>
  <c r="DS200" i="37"/>
  <c r="DH200" i="37" s="1"/>
  <c r="DR200" i="37"/>
  <c r="DG200" i="37" s="1"/>
  <c r="DQ200" i="37"/>
  <c r="DP200" i="37"/>
  <c r="DE200" i="37" s="1"/>
  <c r="DO200" i="37"/>
  <c r="DD200" i="37" s="1"/>
  <c r="DN200" i="37"/>
  <c r="DM200" i="37"/>
  <c r="DK200" i="37"/>
  <c r="DL200" i="37" s="1"/>
  <c r="DI200" i="37"/>
  <c r="DF200" i="37"/>
  <c r="DC200" i="37"/>
  <c r="CX200" i="37"/>
  <c r="CW200" i="37"/>
  <c r="CV200" i="37"/>
  <c r="CU200" i="37"/>
  <c r="CT200" i="37"/>
  <c r="CS200" i="37"/>
  <c r="CR200" i="37"/>
  <c r="CQ200" i="37"/>
  <c r="CO200" i="37"/>
  <c r="CP200" i="37" s="1"/>
  <c r="Y200" i="37"/>
  <c r="X200" i="37"/>
  <c r="N200" i="37"/>
  <c r="M200" i="37"/>
  <c r="K200" i="37"/>
  <c r="BB200" i="37" s="1"/>
  <c r="BC200" i="37" s="1"/>
  <c r="B200" i="37"/>
  <c r="A200" i="37"/>
  <c r="GB199" i="37"/>
  <c r="GA199" i="37"/>
  <c r="FZ199" i="37"/>
  <c r="FP199" i="37" s="1"/>
  <c r="FY199" i="37"/>
  <c r="FO199" i="37" s="1"/>
  <c r="FX199" i="37"/>
  <c r="FN199" i="37" s="1"/>
  <c r="FW199" i="37"/>
  <c r="FV199" i="37"/>
  <c r="FU199" i="37"/>
  <c r="FR199" i="37"/>
  <c r="FQ199" i="37"/>
  <c r="FM199" i="37"/>
  <c r="FL199" i="37"/>
  <c r="FG199" i="37"/>
  <c r="FF199" i="37"/>
  <c r="FE199" i="37"/>
  <c r="FD199" i="37"/>
  <c r="FC199" i="37"/>
  <c r="FB199" i="37"/>
  <c r="FA199" i="37"/>
  <c r="EZ199" i="37"/>
  <c r="EO199" i="37" s="1"/>
  <c r="EW199" i="37"/>
  <c r="EL199" i="37" s="1"/>
  <c r="EC199" i="37" s="1"/>
  <c r="EU199" i="37"/>
  <c r="EJ199" i="37" s="1"/>
  <c r="EA199" i="37" s="1"/>
  <c r="EN199" i="37"/>
  <c r="DT199" i="37"/>
  <c r="DS199" i="37"/>
  <c r="DR199" i="37"/>
  <c r="DQ199" i="37"/>
  <c r="DF199" i="37" s="1"/>
  <c r="DP199" i="37"/>
  <c r="DO199" i="37"/>
  <c r="DD199" i="37" s="1"/>
  <c r="DN199" i="37"/>
  <c r="DC199" i="37" s="1"/>
  <c r="DM199" i="37"/>
  <c r="DI199" i="37"/>
  <c r="DH199" i="37"/>
  <c r="DG199" i="37"/>
  <c r="DE199" i="37"/>
  <c r="CX199" i="37"/>
  <c r="CW199" i="37"/>
  <c r="CV199" i="37"/>
  <c r="CU199" i="37"/>
  <c r="CT199" i="37"/>
  <c r="CS199" i="37"/>
  <c r="CR199" i="37"/>
  <c r="CQ199" i="37"/>
  <c r="BC199" i="37"/>
  <c r="Y199" i="37"/>
  <c r="X199" i="37"/>
  <c r="N199" i="37"/>
  <c r="M199" i="37"/>
  <c r="K199" i="37"/>
  <c r="BB199" i="37" s="1"/>
  <c r="B199" i="37"/>
  <c r="A199" i="37"/>
  <c r="GB198" i="37"/>
  <c r="FR198" i="37" s="1"/>
  <c r="GA198" i="37"/>
  <c r="FZ198" i="37"/>
  <c r="FY198" i="37"/>
  <c r="FX198" i="37"/>
  <c r="FW198" i="37"/>
  <c r="FV198" i="37"/>
  <c r="FU198" i="37"/>
  <c r="FQ198" i="37"/>
  <c r="FP198" i="37"/>
  <c r="FO198" i="37"/>
  <c r="FN198" i="37"/>
  <c r="FL198" i="37"/>
  <c r="FK198" i="37"/>
  <c r="FG198" i="37"/>
  <c r="FF198" i="37"/>
  <c r="FE198" i="37"/>
  <c r="EO198" i="37" s="1"/>
  <c r="FD198" i="37"/>
  <c r="FC198" i="37"/>
  <c r="FB198" i="37"/>
  <c r="FA198" i="37"/>
  <c r="EZ198" i="37"/>
  <c r="EW198" i="37"/>
  <c r="EL198" i="37" s="1"/>
  <c r="EC198" i="37" s="1"/>
  <c r="ET198" i="37"/>
  <c r="EI198" i="37" s="1"/>
  <c r="DZ198" i="37" s="1"/>
  <c r="DT198" i="37"/>
  <c r="DI198" i="37" s="1"/>
  <c r="DS198" i="37"/>
  <c r="DH198" i="37" s="1"/>
  <c r="DR198" i="37"/>
  <c r="DQ198" i="37"/>
  <c r="DF198" i="37" s="1"/>
  <c r="DP198" i="37"/>
  <c r="DE198" i="37" s="1"/>
  <c r="DO198" i="37"/>
  <c r="DD198" i="37" s="1"/>
  <c r="DN198" i="37"/>
  <c r="DC198" i="37" s="1"/>
  <c r="DM198" i="37"/>
  <c r="DG198" i="37"/>
  <c r="DB198" i="37"/>
  <c r="CX198" i="37"/>
  <c r="CW198" i="37"/>
  <c r="CV198" i="37"/>
  <c r="CU198" i="37"/>
  <c r="CT198" i="37"/>
  <c r="CS198" i="37"/>
  <c r="CR198" i="37"/>
  <c r="CQ198" i="37"/>
  <c r="BC198" i="37"/>
  <c r="Y198" i="37"/>
  <c r="X198" i="37"/>
  <c r="N198" i="37"/>
  <c r="M198" i="37"/>
  <c r="K198" i="37"/>
  <c r="BB198" i="37" s="1"/>
  <c r="B198" i="37"/>
  <c r="A198" i="37"/>
  <c r="GB197" i="37"/>
  <c r="GA197" i="37"/>
  <c r="FZ197" i="37"/>
  <c r="FY197" i="37"/>
  <c r="FX197" i="37"/>
  <c r="FW197" i="37"/>
  <c r="FV197" i="37"/>
  <c r="FL197" i="37" s="1"/>
  <c r="FU197" i="37"/>
  <c r="FR197" i="37"/>
  <c r="FQ197" i="37"/>
  <c r="FP197" i="37"/>
  <c r="FO197" i="37"/>
  <c r="FN197" i="37"/>
  <c r="FM197" i="37"/>
  <c r="FG197" i="37"/>
  <c r="FF197" i="37"/>
  <c r="FE197" i="37"/>
  <c r="FD197" i="37"/>
  <c r="FC197" i="37"/>
  <c r="FB197" i="37"/>
  <c r="FA197" i="37"/>
  <c r="EZ197" i="37"/>
  <c r="EO197" i="37" s="1"/>
  <c r="DT197" i="37"/>
  <c r="DS197" i="37"/>
  <c r="DR197" i="37"/>
  <c r="DQ197" i="37"/>
  <c r="DF197" i="37" s="1"/>
  <c r="DP197" i="37"/>
  <c r="DO197" i="37"/>
  <c r="DD197" i="37" s="1"/>
  <c r="DN197" i="37"/>
  <c r="DC197" i="37" s="1"/>
  <c r="DM197" i="37"/>
  <c r="DI197" i="37"/>
  <c r="DH197" i="37"/>
  <c r="DG197" i="37"/>
  <c r="DE197" i="37"/>
  <c r="CZ197" i="37"/>
  <c r="CX197" i="37"/>
  <c r="CW197" i="37"/>
  <c r="CV197" i="37"/>
  <c r="CU197" i="37"/>
  <c r="CT197" i="37"/>
  <c r="CS197" i="37"/>
  <c r="CR197" i="37"/>
  <c r="CQ197" i="37"/>
  <c r="CF197" i="37" s="1"/>
  <c r="CN197" i="37"/>
  <c r="CC197" i="37" s="1"/>
  <c r="CH197" i="37"/>
  <c r="BW197" i="37" s="1"/>
  <c r="Y197" i="37"/>
  <c r="X197" i="37"/>
  <c r="N197" i="37"/>
  <c r="M197" i="37"/>
  <c r="K197" i="37"/>
  <c r="BB197" i="37" s="1"/>
  <c r="BC197" i="37" s="1"/>
  <c r="B197" i="37"/>
  <c r="A197" i="37"/>
  <c r="GB196" i="37"/>
  <c r="GA196" i="37"/>
  <c r="FQ196" i="37" s="1"/>
  <c r="FZ196" i="37"/>
  <c r="FY196" i="37"/>
  <c r="FX196" i="37"/>
  <c r="FW196" i="37"/>
  <c r="FM196" i="37" s="1"/>
  <c r="FV196" i="37"/>
  <c r="FU196" i="37"/>
  <c r="FR196" i="37"/>
  <c r="FP196" i="37"/>
  <c r="FO196" i="37"/>
  <c r="FN196" i="37"/>
  <c r="FL196" i="37"/>
  <c r="FG196" i="37"/>
  <c r="FF196" i="37"/>
  <c r="FE196" i="37"/>
  <c r="FD196" i="37"/>
  <c r="FC196" i="37"/>
  <c r="FB196" i="37"/>
  <c r="FA196" i="37"/>
  <c r="EZ196" i="37"/>
  <c r="DT196" i="37"/>
  <c r="DI196" i="37" s="1"/>
  <c r="DS196" i="37"/>
  <c r="DH196" i="37" s="1"/>
  <c r="DR196" i="37"/>
  <c r="DG196" i="37" s="1"/>
  <c r="DQ196" i="37"/>
  <c r="DF196" i="37" s="1"/>
  <c r="DP196" i="37"/>
  <c r="DE196" i="37" s="1"/>
  <c r="DO196" i="37"/>
  <c r="DD196" i="37" s="1"/>
  <c r="DN196" i="37"/>
  <c r="DM196" i="37"/>
  <c r="DK196" i="37"/>
  <c r="DL196" i="37" s="1"/>
  <c r="DB196" i="37"/>
  <c r="CX196" i="37"/>
  <c r="CW196" i="37"/>
  <c r="CV196" i="37"/>
  <c r="CU196" i="37"/>
  <c r="CT196" i="37"/>
  <c r="CS196" i="37"/>
  <c r="CR196" i="37"/>
  <c r="CQ196" i="37"/>
  <c r="BB196" i="37"/>
  <c r="BC196" i="37" s="1"/>
  <c r="Y196" i="37"/>
  <c r="X196" i="37"/>
  <c r="N196" i="37"/>
  <c r="M196" i="37"/>
  <c r="CO196" i="37" s="1"/>
  <c r="CP196" i="37" s="1"/>
  <c r="K196" i="37"/>
  <c r="B196" i="37"/>
  <c r="A196" i="37"/>
  <c r="GB195" i="37"/>
  <c r="GA195" i="37"/>
  <c r="FZ195" i="37"/>
  <c r="FY195" i="37"/>
  <c r="FO195" i="37" s="1"/>
  <c r="FX195" i="37"/>
  <c r="FW195" i="37"/>
  <c r="FV195" i="37"/>
  <c r="FU195" i="37"/>
  <c r="FK195" i="37" s="1"/>
  <c r="FR195" i="37"/>
  <c r="FQ195" i="37"/>
  <c r="FP195" i="37"/>
  <c r="FN195" i="37"/>
  <c r="FM195" i="37"/>
  <c r="FL195" i="37"/>
  <c r="FG195" i="37"/>
  <c r="FF195" i="37"/>
  <c r="FE195" i="37"/>
  <c r="FD195" i="37"/>
  <c r="FC195" i="37"/>
  <c r="FB195" i="37"/>
  <c r="FA195" i="37"/>
  <c r="EZ195" i="37"/>
  <c r="EO195" i="37" s="1"/>
  <c r="EU195" i="37"/>
  <c r="EJ195" i="37" s="1"/>
  <c r="EA195" i="37" s="1"/>
  <c r="ES195" i="37"/>
  <c r="EH195" i="37" s="1"/>
  <c r="DY195" i="37" s="1"/>
  <c r="ER195" i="37"/>
  <c r="EG195" i="37" s="1"/>
  <c r="DX195" i="37" s="1"/>
  <c r="EP195" i="37"/>
  <c r="EE195" i="37" s="1"/>
  <c r="DV195" i="37" s="1"/>
  <c r="DT195" i="37"/>
  <c r="DI195" i="37" s="1"/>
  <c r="DS195" i="37"/>
  <c r="DH195" i="37" s="1"/>
  <c r="DR195" i="37"/>
  <c r="DG195" i="37" s="1"/>
  <c r="DQ195" i="37"/>
  <c r="DP195" i="37"/>
  <c r="DO195" i="37"/>
  <c r="DN195" i="37"/>
  <c r="DM195" i="37"/>
  <c r="DL195" i="37"/>
  <c r="DF195" i="37"/>
  <c r="DE195" i="37"/>
  <c r="DD195" i="37"/>
  <c r="DC195" i="37"/>
  <c r="CZ195" i="37"/>
  <c r="CX195" i="37"/>
  <c r="CW195" i="37"/>
  <c r="CV195" i="37"/>
  <c r="CU195" i="37"/>
  <c r="CT195" i="37"/>
  <c r="CS195" i="37"/>
  <c r="CR195" i="37"/>
  <c r="CQ195" i="37"/>
  <c r="CO195" i="37"/>
  <c r="CP195" i="37" s="1"/>
  <c r="BB195" i="37"/>
  <c r="BC195" i="37" s="1"/>
  <c r="Y195" i="37"/>
  <c r="X195" i="37"/>
  <c r="N195" i="37"/>
  <c r="M195" i="37"/>
  <c r="DK195" i="37" s="1"/>
  <c r="K195" i="37"/>
  <c r="B195" i="37"/>
  <c r="A195" i="37"/>
  <c r="GB194" i="37"/>
  <c r="FR194" i="37" s="1"/>
  <c r="GA194" i="37"/>
  <c r="FQ194" i="37" s="1"/>
  <c r="FZ194" i="37"/>
  <c r="FY194" i="37"/>
  <c r="FX194" i="37"/>
  <c r="FW194" i="37"/>
  <c r="FM194" i="37" s="1"/>
  <c r="FV194" i="37"/>
  <c r="FL194" i="37" s="1"/>
  <c r="FU194" i="37"/>
  <c r="FP194" i="37"/>
  <c r="FO194" i="37"/>
  <c r="FN194" i="37"/>
  <c r="FK194" i="37"/>
  <c r="FI194" i="37"/>
  <c r="FG194" i="37"/>
  <c r="FF194" i="37"/>
  <c r="FE194" i="37"/>
  <c r="FD194" i="37"/>
  <c r="FC194" i="37"/>
  <c r="FB194" i="37"/>
  <c r="FA194" i="37"/>
  <c r="EZ194" i="37"/>
  <c r="EU194" i="37"/>
  <c r="EJ194" i="37" s="1"/>
  <c r="EA194" i="37" s="1"/>
  <c r="ET194" i="37"/>
  <c r="EI194" i="37" s="1"/>
  <c r="DZ194" i="37" s="1"/>
  <c r="ER194" i="37"/>
  <c r="EG194" i="37" s="1"/>
  <c r="DX194" i="37" s="1"/>
  <c r="EP194" i="37"/>
  <c r="EE194" i="37" s="1"/>
  <c r="DV194" i="37" s="1"/>
  <c r="EO194" i="37"/>
  <c r="EN194" i="37"/>
  <c r="DT194" i="37"/>
  <c r="DI194" i="37" s="1"/>
  <c r="DS194" i="37"/>
  <c r="DH194" i="37" s="1"/>
  <c r="DR194" i="37"/>
  <c r="DG194" i="37" s="1"/>
  <c r="DQ194" i="37"/>
  <c r="DP194" i="37"/>
  <c r="DO194" i="37"/>
  <c r="DD194" i="37" s="1"/>
  <c r="DN194" i="37"/>
  <c r="DM194" i="37"/>
  <c r="DF194" i="37"/>
  <c r="DE194" i="37"/>
  <c r="DB194" i="37"/>
  <c r="CX194" i="37"/>
  <c r="CW194" i="37"/>
  <c r="CV194" i="37"/>
  <c r="CU194" i="37"/>
  <c r="CT194" i="37"/>
  <c r="CS194" i="37"/>
  <c r="CR194" i="37"/>
  <c r="CQ194" i="37"/>
  <c r="BB194" i="37"/>
  <c r="BC194" i="37" s="1"/>
  <c r="Y194" i="37"/>
  <c r="X194" i="37"/>
  <c r="N194" i="37"/>
  <c r="M194" i="37"/>
  <c r="K194" i="37"/>
  <c r="B194" i="37"/>
  <c r="A194" i="37"/>
  <c r="GB193" i="37"/>
  <c r="GA193" i="37"/>
  <c r="FZ193" i="37"/>
  <c r="FY193" i="37"/>
  <c r="FO193" i="37" s="1"/>
  <c r="FX193" i="37"/>
  <c r="FW193" i="37"/>
  <c r="FM193" i="37" s="1"/>
  <c r="FV193" i="37"/>
  <c r="FL193" i="37" s="1"/>
  <c r="FU193" i="37"/>
  <c r="FR193" i="37"/>
  <c r="FQ193" i="37"/>
  <c r="FP193" i="37"/>
  <c r="FN193" i="37"/>
  <c r="FG193" i="37"/>
  <c r="FF193" i="37"/>
  <c r="FE193" i="37"/>
  <c r="FD193" i="37"/>
  <c r="FC193" i="37"/>
  <c r="FB193" i="37"/>
  <c r="FA193" i="37"/>
  <c r="EZ193" i="37"/>
  <c r="EO193" i="37" s="1"/>
  <c r="EN193" i="37"/>
  <c r="DT193" i="37"/>
  <c r="DS193" i="37"/>
  <c r="DR193" i="37"/>
  <c r="DQ193" i="37"/>
  <c r="DF193" i="37" s="1"/>
  <c r="DP193" i="37"/>
  <c r="DE193" i="37" s="1"/>
  <c r="DO193" i="37"/>
  <c r="DN193" i="37"/>
  <c r="DC193" i="37" s="1"/>
  <c r="DM193" i="37"/>
  <c r="DK193" i="37"/>
  <c r="DL193" i="37" s="1"/>
  <c r="DI193" i="37"/>
  <c r="DH193" i="37"/>
  <c r="DG193" i="37"/>
  <c r="DD193" i="37"/>
  <c r="CX193" i="37"/>
  <c r="CW193" i="37"/>
  <c r="CV193" i="37"/>
  <c r="CU193" i="37"/>
  <c r="CT193" i="37"/>
  <c r="CS193" i="37"/>
  <c r="CR193" i="37"/>
  <c r="CQ193" i="37"/>
  <c r="CP193" i="37"/>
  <c r="CO193" i="37"/>
  <c r="Y193" i="37"/>
  <c r="X193" i="37"/>
  <c r="N193" i="37"/>
  <c r="M193" i="37"/>
  <c r="K193" i="37"/>
  <c r="BB193" i="37" s="1"/>
  <c r="BC193" i="37" s="1"/>
  <c r="B193" i="37"/>
  <c r="A193" i="37"/>
  <c r="GB192" i="37"/>
  <c r="FR192" i="37" s="1"/>
  <c r="GA192" i="37"/>
  <c r="FZ192" i="37"/>
  <c r="FY192" i="37"/>
  <c r="FX192" i="37"/>
  <c r="FN192" i="37" s="1"/>
  <c r="FW192" i="37"/>
  <c r="FV192" i="37"/>
  <c r="FU192" i="37"/>
  <c r="FP192" i="37"/>
  <c r="FO192" i="37"/>
  <c r="FM192" i="37"/>
  <c r="FL192" i="37"/>
  <c r="FK192" i="37"/>
  <c r="FI192" i="37"/>
  <c r="FG192" i="37"/>
  <c r="FF192" i="37"/>
  <c r="EO192" i="37" s="1"/>
  <c r="FE192" i="37"/>
  <c r="FD192" i="37"/>
  <c r="FC192" i="37"/>
  <c r="FB192" i="37"/>
  <c r="FA192" i="37"/>
  <c r="EZ192" i="37"/>
  <c r="DT192" i="37"/>
  <c r="DA192" i="37" s="1"/>
  <c r="DS192" i="37"/>
  <c r="DH192" i="37" s="1"/>
  <c r="DR192" i="37"/>
  <c r="DG192" i="37" s="1"/>
  <c r="DQ192" i="37"/>
  <c r="DP192" i="37"/>
  <c r="DE192" i="37" s="1"/>
  <c r="DO192" i="37"/>
  <c r="DD192" i="37" s="1"/>
  <c r="DN192" i="37"/>
  <c r="DM192" i="37"/>
  <c r="DK192" i="37"/>
  <c r="DL192" i="37" s="1"/>
  <c r="DI192" i="37"/>
  <c r="DF192" i="37"/>
  <c r="DC192" i="37"/>
  <c r="DB192" i="37"/>
  <c r="CX192" i="37"/>
  <c r="CW192" i="37"/>
  <c r="CV192" i="37"/>
  <c r="CU192" i="37"/>
  <c r="CT192" i="37"/>
  <c r="CS192" i="37"/>
  <c r="CR192" i="37"/>
  <c r="CQ192" i="37"/>
  <c r="CP192" i="37"/>
  <c r="CO192" i="37"/>
  <c r="CE192" i="37"/>
  <c r="Y192" i="37"/>
  <c r="X192" i="37"/>
  <c r="N192" i="37"/>
  <c r="M192" i="37"/>
  <c r="K192" i="37"/>
  <c r="BB192" i="37" s="1"/>
  <c r="BC192" i="37" s="1"/>
  <c r="B192" i="37"/>
  <c r="A192" i="37"/>
  <c r="GB191" i="37"/>
  <c r="FR191" i="37" s="1"/>
  <c r="GA191" i="37"/>
  <c r="FQ191" i="37" s="1"/>
  <c r="FZ191" i="37"/>
  <c r="FP191" i="37" s="1"/>
  <c r="FY191" i="37"/>
  <c r="FO191" i="37" s="1"/>
  <c r="FX191" i="37"/>
  <c r="FW191" i="37"/>
  <c r="FV191" i="37"/>
  <c r="FL191" i="37" s="1"/>
  <c r="FU191" i="37"/>
  <c r="FN191" i="37"/>
  <c r="FM191" i="37"/>
  <c r="FG191" i="37"/>
  <c r="FF191" i="37"/>
  <c r="FE191" i="37"/>
  <c r="FD191" i="37"/>
  <c r="FC191" i="37"/>
  <c r="FB191" i="37"/>
  <c r="FA191" i="37"/>
  <c r="EZ191" i="37"/>
  <c r="DT191" i="37"/>
  <c r="DS191" i="37"/>
  <c r="DR191" i="37"/>
  <c r="DQ191" i="37"/>
  <c r="DP191" i="37"/>
  <c r="DO191" i="37"/>
  <c r="DN191" i="37"/>
  <c r="DM191" i="37"/>
  <c r="DB191" i="37" s="1"/>
  <c r="DI191" i="37"/>
  <c r="DH191" i="37"/>
  <c r="DF191" i="37"/>
  <c r="DE191" i="37"/>
  <c r="DD191" i="37"/>
  <c r="DC191" i="37"/>
  <c r="CX191" i="37"/>
  <c r="CW191" i="37"/>
  <c r="CV191" i="37"/>
  <c r="CU191" i="37"/>
  <c r="CT191" i="37"/>
  <c r="CS191" i="37"/>
  <c r="CR191" i="37"/>
  <c r="CQ191" i="37"/>
  <c r="CP191" i="37"/>
  <c r="BC191" i="37"/>
  <c r="Y191" i="37"/>
  <c r="X191" i="37"/>
  <c r="N191" i="37"/>
  <c r="M191" i="37"/>
  <c r="CO191" i="37" s="1"/>
  <c r="K191" i="37"/>
  <c r="BB191" i="37" s="1"/>
  <c r="B191" i="37"/>
  <c r="A191" i="37"/>
  <c r="GB190" i="37"/>
  <c r="FR190" i="37" s="1"/>
  <c r="GA190" i="37"/>
  <c r="FQ190" i="37" s="1"/>
  <c r="FZ190" i="37"/>
  <c r="FY190" i="37"/>
  <c r="FX190" i="37"/>
  <c r="FW190" i="37"/>
  <c r="FV190" i="37"/>
  <c r="FU190" i="37"/>
  <c r="FP190" i="37"/>
  <c r="FO190" i="37"/>
  <c r="FN190" i="37"/>
  <c r="FM190" i="37"/>
  <c r="FL190" i="37"/>
  <c r="FK190" i="37"/>
  <c r="FI190" i="37"/>
  <c r="FG190" i="37"/>
  <c r="FF190" i="37"/>
  <c r="FE190" i="37"/>
  <c r="FD190" i="37"/>
  <c r="FC190" i="37"/>
  <c r="FB190" i="37"/>
  <c r="EO190" i="37" s="1"/>
  <c r="FA190" i="37"/>
  <c r="EZ190" i="37"/>
  <c r="DT190" i="37"/>
  <c r="DS190" i="37"/>
  <c r="DR190" i="37"/>
  <c r="DQ190" i="37"/>
  <c r="DF190" i="37" s="1"/>
  <c r="DP190" i="37"/>
  <c r="DE190" i="37" s="1"/>
  <c r="DO190" i="37"/>
  <c r="DD190" i="37" s="1"/>
  <c r="DN190" i="37"/>
  <c r="DC190" i="37" s="1"/>
  <c r="DM190" i="37"/>
  <c r="DI190" i="37"/>
  <c r="DH190" i="37"/>
  <c r="DG190" i="37"/>
  <c r="CX190" i="37"/>
  <c r="CW190" i="37"/>
  <c r="CV190" i="37"/>
  <c r="CU190" i="37"/>
  <c r="CT190" i="37"/>
  <c r="CS190" i="37"/>
  <c r="CR190" i="37"/>
  <c r="CQ190" i="37"/>
  <c r="BB190" i="37"/>
  <c r="BC190" i="37" s="1"/>
  <c r="Y190" i="37"/>
  <c r="X190" i="37"/>
  <c r="N190" i="37"/>
  <c r="M190" i="37"/>
  <c r="K190" i="37"/>
  <c r="B190" i="37"/>
  <c r="A190" i="37"/>
  <c r="GB189" i="37"/>
  <c r="GA189" i="37"/>
  <c r="FZ189" i="37"/>
  <c r="FY189" i="37"/>
  <c r="FO189" i="37" s="1"/>
  <c r="FX189" i="37"/>
  <c r="FN189" i="37" s="1"/>
  <c r="FW189" i="37"/>
  <c r="FV189" i="37"/>
  <c r="FL189" i="37" s="1"/>
  <c r="FU189" i="37"/>
  <c r="FR189" i="37"/>
  <c r="FQ189" i="37"/>
  <c r="FP189" i="37"/>
  <c r="FM189" i="37"/>
  <c r="FG189" i="37"/>
  <c r="FF189" i="37"/>
  <c r="FE189" i="37"/>
  <c r="FD189" i="37"/>
  <c r="FC189" i="37"/>
  <c r="FB189" i="37"/>
  <c r="FA189" i="37"/>
  <c r="EZ189" i="37"/>
  <c r="EO189" i="37" s="1"/>
  <c r="DT189" i="37"/>
  <c r="DS189" i="37"/>
  <c r="DH189" i="37" s="1"/>
  <c r="DR189" i="37"/>
  <c r="DG189" i="37" s="1"/>
  <c r="DQ189" i="37"/>
  <c r="DF189" i="37" s="1"/>
  <c r="DP189" i="37"/>
  <c r="DE189" i="37" s="1"/>
  <c r="DO189" i="37"/>
  <c r="DD189" i="37" s="1"/>
  <c r="DN189" i="37"/>
  <c r="DM189" i="37"/>
  <c r="DI189" i="37"/>
  <c r="DB189" i="37"/>
  <c r="CX189" i="37"/>
  <c r="CW189" i="37"/>
  <c r="CV189" i="37"/>
  <c r="CU189" i="37"/>
  <c r="CT189" i="37"/>
  <c r="CS189" i="37"/>
  <c r="CR189" i="37"/>
  <c r="CQ189" i="37"/>
  <c r="CF189" i="37" s="1"/>
  <c r="CH189" i="37"/>
  <c r="CG189" i="37"/>
  <c r="BV189" i="37" s="1"/>
  <c r="Y189" i="37"/>
  <c r="X189" i="37"/>
  <c r="N189" i="37"/>
  <c r="M189" i="37"/>
  <c r="K189" i="37"/>
  <c r="BB189" i="37" s="1"/>
  <c r="BC189" i="37" s="1"/>
  <c r="B189" i="37"/>
  <c r="A189" i="37"/>
  <c r="GB188" i="37"/>
  <c r="FR188" i="37" s="1"/>
  <c r="GA188" i="37"/>
  <c r="FQ188" i="37" s="1"/>
  <c r="FZ188" i="37"/>
  <c r="FY188" i="37"/>
  <c r="FX188" i="37"/>
  <c r="FW188" i="37"/>
  <c r="FM188" i="37" s="1"/>
  <c r="FV188" i="37"/>
  <c r="FU188" i="37"/>
  <c r="FP188" i="37"/>
  <c r="FO188" i="37"/>
  <c r="FN188" i="37"/>
  <c r="FL188" i="37"/>
  <c r="FK188" i="37"/>
  <c r="FJ188" i="37"/>
  <c r="FG188" i="37"/>
  <c r="FF188" i="37"/>
  <c r="FE188" i="37"/>
  <c r="FD188" i="37"/>
  <c r="FC188" i="37"/>
  <c r="FB188" i="37"/>
  <c r="FA188" i="37"/>
  <c r="EZ188" i="37"/>
  <c r="EN188" i="37"/>
  <c r="DT188" i="37"/>
  <c r="DI188" i="37" s="1"/>
  <c r="DS188" i="37"/>
  <c r="DR188" i="37"/>
  <c r="DQ188" i="37"/>
  <c r="DP188" i="37"/>
  <c r="DE188" i="37" s="1"/>
  <c r="DO188" i="37"/>
  <c r="DN188" i="37"/>
  <c r="DM188" i="37"/>
  <c r="DH188" i="37"/>
  <c r="DG188" i="37"/>
  <c r="DF188" i="37"/>
  <c r="DD188" i="37"/>
  <c r="DC188" i="37"/>
  <c r="DB188" i="37"/>
  <c r="DA188" i="37"/>
  <c r="CX188" i="37"/>
  <c r="CW188" i="37"/>
  <c r="CV188" i="37"/>
  <c r="CU188" i="37"/>
  <c r="CT188" i="37"/>
  <c r="CS188" i="37"/>
  <c r="CR188" i="37"/>
  <c r="CQ188" i="37"/>
  <c r="CO188" i="37"/>
  <c r="CP188" i="37" s="1"/>
  <c r="BC188" i="37"/>
  <c r="FI188" i="37" s="1"/>
  <c r="BB188" i="37"/>
  <c r="Y188" i="37"/>
  <c r="X188" i="37"/>
  <c r="N188" i="37"/>
  <c r="M188" i="37"/>
  <c r="DK188" i="37" s="1"/>
  <c r="DL188" i="37" s="1"/>
  <c r="K188" i="37"/>
  <c r="B188" i="37"/>
  <c r="A188" i="37"/>
  <c r="GB187" i="37"/>
  <c r="FR187" i="37" s="1"/>
  <c r="GA187" i="37"/>
  <c r="FQ187" i="37" s="1"/>
  <c r="FZ187" i="37"/>
  <c r="FP187" i="37" s="1"/>
  <c r="FY187" i="37"/>
  <c r="FO187" i="37" s="1"/>
  <c r="FX187" i="37"/>
  <c r="FN187" i="37" s="1"/>
  <c r="FW187" i="37"/>
  <c r="FM187" i="37" s="1"/>
  <c r="FV187" i="37"/>
  <c r="FU187" i="37"/>
  <c r="FL187" i="37"/>
  <c r="FG187" i="37"/>
  <c r="FF187" i="37"/>
  <c r="FE187" i="37"/>
  <c r="FD187" i="37"/>
  <c r="FC187" i="37"/>
  <c r="FB187" i="37"/>
  <c r="FA187" i="37"/>
  <c r="EZ187" i="37"/>
  <c r="EW187" i="37"/>
  <c r="EL187" i="37" s="1"/>
  <c r="EC187" i="37" s="1"/>
  <c r="EU187" i="37"/>
  <c r="EJ187" i="37" s="1"/>
  <c r="EA187" i="37" s="1"/>
  <c r="EP187" i="37"/>
  <c r="EO187" i="37"/>
  <c r="DT187" i="37"/>
  <c r="DI187" i="37" s="1"/>
  <c r="DS187" i="37"/>
  <c r="DH187" i="37" s="1"/>
  <c r="DR187" i="37"/>
  <c r="DQ187" i="37"/>
  <c r="DP187" i="37"/>
  <c r="DO187" i="37"/>
  <c r="DN187" i="37"/>
  <c r="DM187" i="37"/>
  <c r="DG187" i="37"/>
  <c r="DF187" i="37"/>
  <c r="DE187" i="37"/>
  <c r="DD187" i="37"/>
  <c r="DC187" i="37"/>
  <c r="DB187" i="37"/>
  <c r="CX187" i="37"/>
  <c r="CW187" i="37"/>
  <c r="CV187" i="37"/>
  <c r="CU187" i="37"/>
  <c r="CT187" i="37"/>
  <c r="CS187" i="37"/>
  <c r="CR187" i="37"/>
  <c r="CQ187" i="37"/>
  <c r="CF187" i="37" s="1"/>
  <c r="CE187" i="37"/>
  <c r="BC187" i="37"/>
  <c r="Y187" i="37"/>
  <c r="X187" i="37"/>
  <c r="N187" i="37"/>
  <c r="M187" i="37"/>
  <c r="K187" i="37"/>
  <c r="BB187" i="37" s="1"/>
  <c r="B187" i="37"/>
  <c r="A187" i="37"/>
  <c r="GB186" i="37"/>
  <c r="FR186" i="37" s="1"/>
  <c r="GA186" i="37"/>
  <c r="FQ186" i="37" s="1"/>
  <c r="FZ186" i="37"/>
  <c r="FP186" i="37" s="1"/>
  <c r="FY186" i="37"/>
  <c r="FO186" i="37" s="1"/>
  <c r="FX186" i="37"/>
  <c r="FW186" i="37"/>
  <c r="FM186" i="37" s="1"/>
  <c r="FV186" i="37"/>
  <c r="FU186" i="37"/>
  <c r="FN186" i="37"/>
  <c r="FL186" i="37"/>
  <c r="FK186" i="37"/>
  <c r="FG186" i="37"/>
  <c r="FF186" i="37"/>
  <c r="FE186" i="37"/>
  <c r="FD186" i="37"/>
  <c r="EO186" i="37" s="1"/>
  <c r="FC186" i="37"/>
  <c r="FB186" i="37"/>
  <c r="FA186" i="37"/>
  <c r="EZ186" i="37"/>
  <c r="EN186" i="37"/>
  <c r="DT186" i="37"/>
  <c r="DS186" i="37"/>
  <c r="DR186" i="37"/>
  <c r="DQ186" i="37"/>
  <c r="DP186" i="37"/>
  <c r="DO186" i="37"/>
  <c r="DN186" i="37"/>
  <c r="DM186" i="37"/>
  <c r="DB186" i="37" s="1"/>
  <c r="DK186" i="37"/>
  <c r="DL186" i="37" s="1"/>
  <c r="DI186" i="37"/>
  <c r="DH186" i="37"/>
  <c r="DG186" i="37"/>
  <c r="DF186" i="37"/>
  <c r="DE186" i="37"/>
  <c r="DD186" i="37"/>
  <c r="CX186" i="37"/>
  <c r="CW186" i="37"/>
  <c r="CV186" i="37"/>
  <c r="CU186" i="37"/>
  <c r="CT186" i="37"/>
  <c r="CS186" i="37"/>
  <c r="CR186" i="37"/>
  <c r="CQ186" i="37"/>
  <c r="CO186" i="37"/>
  <c r="CP186" i="37" s="1"/>
  <c r="CF186" i="37"/>
  <c r="Y186" i="37"/>
  <c r="X186" i="37"/>
  <c r="N186" i="37"/>
  <c r="M186" i="37"/>
  <c r="K186" i="37"/>
  <c r="BB186" i="37" s="1"/>
  <c r="BC186" i="37" s="1"/>
  <c r="B186" i="37"/>
  <c r="A186" i="37"/>
  <c r="GB185" i="37"/>
  <c r="FR185" i="37" s="1"/>
  <c r="GA185" i="37"/>
  <c r="FQ185" i="37" s="1"/>
  <c r="FZ185" i="37"/>
  <c r="FP185" i="37" s="1"/>
  <c r="FY185" i="37"/>
  <c r="FO185" i="37" s="1"/>
  <c r="FX185" i="37"/>
  <c r="FW185" i="37"/>
  <c r="FV185" i="37"/>
  <c r="FU185" i="37"/>
  <c r="FN185" i="37"/>
  <c r="FL185" i="37"/>
  <c r="FK185" i="37"/>
  <c r="FI185" i="37"/>
  <c r="FG185" i="37"/>
  <c r="FF185" i="37"/>
  <c r="FE185" i="37"/>
  <c r="FD185" i="37"/>
  <c r="FC185" i="37"/>
  <c r="FB185" i="37"/>
  <c r="FA185" i="37"/>
  <c r="EZ185" i="37"/>
  <c r="DT185" i="37"/>
  <c r="DS185" i="37"/>
  <c r="DR185" i="37"/>
  <c r="DQ185" i="37"/>
  <c r="DP185" i="37"/>
  <c r="DE185" i="37" s="1"/>
  <c r="DO185" i="37"/>
  <c r="DD185" i="37" s="1"/>
  <c r="DN185" i="37"/>
  <c r="DC185" i="37" s="1"/>
  <c r="DM185" i="37"/>
  <c r="DK185" i="37"/>
  <c r="DL185" i="37" s="1"/>
  <c r="DI185" i="37"/>
  <c r="DH185" i="37"/>
  <c r="DG185" i="37"/>
  <c r="DF185" i="37"/>
  <c r="CX185" i="37"/>
  <c r="CW185" i="37"/>
  <c r="CV185" i="37"/>
  <c r="CU185" i="37"/>
  <c r="CT185" i="37"/>
  <c r="CS185" i="37"/>
  <c r="CR185" i="37"/>
  <c r="CQ185" i="37"/>
  <c r="CP185" i="37"/>
  <c r="CO185" i="37"/>
  <c r="CF185" i="37"/>
  <c r="CE185" i="37"/>
  <c r="Y185" i="37"/>
  <c r="X185" i="37"/>
  <c r="N185" i="37"/>
  <c r="M185" i="37"/>
  <c r="K185" i="37"/>
  <c r="BB185" i="37" s="1"/>
  <c r="BC185" i="37" s="1"/>
  <c r="EN185" i="37" s="1"/>
  <c r="B185" i="37"/>
  <c r="A185" i="37"/>
  <c r="GB184" i="37"/>
  <c r="GA184" i="37"/>
  <c r="FQ184" i="37" s="1"/>
  <c r="FZ184" i="37"/>
  <c r="FY184" i="37"/>
  <c r="FO184" i="37" s="1"/>
  <c r="FX184" i="37"/>
  <c r="FW184" i="37"/>
  <c r="FV184" i="37"/>
  <c r="FU184" i="37"/>
  <c r="FR184" i="37"/>
  <c r="FN184" i="37"/>
  <c r="FM184" i="37"/>
  <c r="FL184" i="37"/>
  <c r="FK184" i="37"/>
  <c r="FG184" i="37"/>
  <c r="FF184" i="37"/>
  <c r="FE184" i="37"/>
  <c r="FD184" i="37"/>
  <c r="FC184" i="37"/>
  <c r="FB184" i="37"/>
  <c r="FA184" i="37"/>
  <c r="EZ184" i="37"/>
  <c r="DT184" i="37"/>
  <c r="DS184" i="37"/>
  <c r="DR184" i="37"/>
  <c r="DG184" i="37" s="1"/>
  <c r="DQ184" i="37"/>
  <c r="DF184" i="37" s="1"/>
  <c r="DP184" i="37"/>
  <c r="DE184" i="37" s="1"/>
  <c r="DO184" i="37"/>
  <c r="DD184" i="37" s="1"/>
  <c r="DN184" i="37"/>
  <c r="DM184" i="37"/>
  <c r="DK184" i="37"/>
  <c r="DL184" i="37" s="1"/>
  <c r="DI184" i="37"/>
  <c r="DH184" i="37"/>
  <c r="DC184" i="37"/>
  <c r="DB184" i="37"/>
  <c r="CX184" i="37"/>
  <c r="CW184" i="37"/>
  <c r="CV184" i="37"/>
  <c r="CU184" i="37"/>
  <c r="CT184" i="37"/>
  <c r="CF184" i="37" s="1"/>
  <c r="CH184" i="37" s="1"/>
  <c r="BW184" i="37" s="1"/>
  <c r="CS184" i="37"/>
  <c r="CR184" i="37"/>
  <c r="CQ184" i="37"/>
  <c r="CJ184" i="37"/>
  <c r="BY184" i="37" s="1"/>
  <c r="CE184" i="37"/>
  <c r="Y184" i="37"/>
  <c r="X184" i="37"/>
  <c r="N184" i="37"/>
  <c r="M184" i="37"/>
  <c r="CO184" i="37" s="1"/>
  <c r="CP184" i="37" s="1"/>
  <c r="K184" i="37"/>
  <c r="BB184" i="37" s="1"/>
  <c r="BC184" i="37" s="1"/>
  <c r="B184" i="37"/>
  <c r="A184" i="37"/>
  <c r="GB183" i="37"/>
  <c r="GA183" i="37"/>
  <c r="FQ183" i="37" s="1"/>
  <c r="FZ183" i="37"/>
  <c r="FY183" i="37"/>
  <c r="FX183" i="37"/>
  <c r="FW183" i="37"/>
  <c r="FV183" i="37"/>
  <c r="FL183" i="37" s="1"/>
  <c r="FU183" i="37"/>
  <c r="FR183" i="37"/>
  <c r="FP183" i="37"/>
  <c r="FO183" i="37"/>
  <c r="FN183" i="37"/>
  <c r="FM183" i="37"/>
  <c r="FG183" i="37"/>
  <c r="FF183" i="37"/>
  <c r="FE183" i="37"/>
  <c r="FD183" i="37"/>
  <c r="FC183" i="37"/>
  <c r="FB183" i="37"/>
  <c r="FA183" i="37"/>
  <c r="EZ183" i="37"/>
  <c r="EN183" i="37"/>
  <c r="DT183" i="37"/>
  <c r="DI183" i="37" s="1"/>
  <c r="DS183" i="37"/>
  <c r="DH183" i="37" s="1"/>
  <c r="DR183" i="37"/>
  <c r="DG183" i="37" s="1"/>
  <c r="DQ183" i="37"/>
  <c r="DF183" i="37" s="1"/>
  <c r="DP183" i="37"/>
  <c r="DE183" i="37" s="1"/>
  <c r="DO183" i="37"/>
  <c r="DA183" i="37" s="1"/>
  <c r="DN183" i="37"/>
  <c r="DM183" i="37"/>
  <c r="DB183" i="37" s="1"/>
  <c r="DD183" i="37"/>
  <c r="DC183" i="37"/>
  <c r="CZ183" i="37"/>
  <c r="CX183" i="37"/>
  <c r="CW183" i="37"/>
  <c r="CV183" i="37"/>
  <c r="CU183" i="37"/>
  <c r="CT183" i="37"/>
  <c r="CS183" i="37"/>
  <c r="CR183" i="37"/>
  <c r="CQ183" i="37"/>
  <c r="CM183" i="37"/>
  <c r="CB183" i="37" s="1"/>
  <c r="CH183" i="37"/>
  <c r="BW183" i="37" s="1"/>
  <c r="BN183" i="37" s="1"/>
  <c r="CG183" i="37"/>
  <c r="BV183" i="37" s="1"/>
  <c r="CF183" i="37"/>
  <c r="CE183" i="37"/>
  <c r="BC183" i="37"/>
  <c r="FI183" i="37" s="1"/>
  <c r="Y183" i="37"/>
  <c r="X183" i="37"/>
  <c r="N183" i="37"/>
  <c r="M183" i="37"/>
  <c r="K183" i="37"/>
  <c r="BB183" i="37" s="1"/>
  <c r="B183" i="37"/>
  <c r="A183" i="37"/>
  <c r="GB182" i="37"/>
  <c r="GA182" i="37"/>
  <c r="FZ182" i="37"/>
  <c r="FY182" i="37"/>
  <c r="FX182" i="37"/>
  <c r="FN182" i="37" s="1"/>
  <c r="FW182" i="37"/>
  <c r="FM182" i="37" s="1"/>
  <c r="FV182" i="37"/>
  <c r="FU182" i="37"/>
  <c r="FK182" i="37" s="1"/>
  <c r="FR182" i="37"/>
  <c r="FQ182" i="37"/>
  <c r="FP182" i="37"/>
  <c r="FO182" i="37"/>
  <c r="FG182" i="37"/>
  <c r="FF182" i="37"/>
  <c r="FE182" i="37"/>
  <c r="FD182" i="37"/>
  <c r="FC182" i="37"/>
  <c r="FB182" i="37"/>
  <c r="FA182" i="37"/>
  <c r="EZ182" i="37"/>
  <c r="DT182" i="37"/>
  <c r="DI182" i="37" s="1"/>
  <c r="DS182" i="37"/>
  <c r="DH182" i="37" s="1"/>
  <c r="DR182" i="37"/>
  <c r="DQ182" i="37"/>
  <c r="DP182" i="37"/>
  <c r="DO182" i="37"/>
  <c r="DD182" i="37" s="1"/>
  <c r="DN182" i="37"/>
  <c r="DM182" i="37"/>
  <c r="DG182" i="37"/>
  <c r="DF182" i="37"/>
  <c r="DE182" i="37"/>
  <c r="DC182" i="37"/>
  <c r="CX182" i="37"/>
  <c r="CW182" i="37"/>
  <c r="CV182" i="37"/>
  <c r="CU182" i="37"/>
  <c r="CF182" i="37" s="1"/>
  <c r="CT182" i="37"/>
  <c r="CS182" i="37"/>
  <c r="CR182" i="37"/>
  <c r="CQ182" i="37"/>
  <c r="CO182" i="37"/>
  <c r="CP182" i="37" s="1"/>
  <c r="CN182" i="37"/>
  <c r="CC182" i="37" s="1"/>
  <c r="CK182" i="37"/>
  <c r="CI182" i="37"/>
  <c r="BX182" i="37" s="1"/>
  <c r="BO182" i="37" s="1"/>
  <c r="CE182" i="37"/>
  <c r="BC182" i="37"/>
  <c r="Y182" i="37"/>
  <c r="X182" i="37"/>
  <c r="N182" i="37"/>
  <c r="M182" i="37"/>
  <c r="DK182" i="37" s="1"/>
  <c r="DL182" i="37" s="1"/>
  <c r="K182" i="37"/>
  <c r="BB182" i="37" s="1"/>
  <c r="B182" i="37"/>
  <c r="A182" i="37"/>
  <c r="GB181" i="37"/>
  <c r="GA181" i="37"/>
  <c r="FZ181" i="37"/>
  <c r="FP181" i="37" s="1"/>
  <c r="FY181" i="37"/>
  <c r="FX181" i="37"/>
  <c r="FN181" i="37" s="1"/>
  <c r="FW181" i="37"/>
  <c r="FM181" i="37" s="1"/>
  <c r="FV181" i="37"/>
  <c r="FL181" i="37" s="1"/>
  <c r="FU181" i="37"/>
  <c r="FR181" i="37"/>
  <c r="FQ181" i="37"/>
  <c r="FO181" i="37"/>
  <c r="FG181" i="37"/>
  <c r="FF181" i="37"/>
  <c r="FE181" i="37"/>
  <c r="FD181" i="37"/>
  <c r="FC181" i="37"/>
  <c r="EO181" i="37" s="1"/>
  <c r="FB181" i="37"/>
  <c r="FA181" i="37"/>
  <c r="EZ181" i="37"/>
  <c r="ES181" i="37"/>
  <c r="EH181" i="37" s="1"/>
  <c r="DY181" i="37" s="1"/>
  <c r="ER181" i="37"/>
  <c r="EG181" i="37" s="1"/>
  <c r="DX181" i="37" s="1"/>
  <c r="EQ181" i="37"/>
  <c r="EF181" i="37" s="1"/>
  <c r="DW181" i="37" s="1"/>
  <c r="DT181" i="37"/>
  <c r="DS181" i="37"/>
  <c r="DR181" i="37"/>
  <c r="DG181" i="37" s="1"/>
  <c r="DQ181" i="37"/>
  <c r="DF181" i="37" s="1"/>
  <c r="DP181" i="37"/>
  <c r="DO181" i="37"/>
  <c r="DN181" i="37"/>
  <c r="DM181" i="37"/>
  <c r="DK181" i="37"/>
  <c r="DL181" i="37" s="1"/>
  <c r="DI181" i="37"/>
  <c r="DH181" i="37"/>
  <c r="DE181" i="37"/>
  <c r="DD181" i="37"/>
  <c r="DC181" i="37"/>
  <c r="DB181" i="37"/>
  <c r="DA181" i="37"/>
  <c r="CX181" i="37"/>
  <c r="CW181" i="37"/>
  <c r="CV181" i="37"/>
  <c r="CU181" i="37"/>
  <c r="CT181" i="37"/>
  <c r="CS181" i="37"/>
  <c r="CR181" i="37"/>
  <c r="CQ181" i="37"/>
  <c r="CF181" i="37" s="1"/>
  <c r="CP181" i="37"/>
  <c r="CO181" i="37"/>
  <c r="BB181" i="37"/>
  <c r="BC181" i="37" s="1"/>
  <c r="Y181" i="37"/>
  <c r="X181" i="37"/>
  <c r="N181" i="37"/>
  <c r="M181" i="37"/>
  <c r="K181" i="37"/>
  <c r="B181" i="37"/>
  <c r="A181" i="37"/>
  <c r="GB180" i="37"/>
  <c r="FR180" i="37" s="1"/>
  <c r="GA180" i="37"/>
  <c r="FQ180" i="37" s="1"/>
  <c r="FZ180" i="37"/>
  <c r="FP180" i="37" s="1"/>
  <c r="FY180" i="37"/>
  <c r="FO180" i="37" s="1"/>
  <c r="FX180" i="37"/>
  <c r="FN180" i="37" s="1"/>
  <c r="FW180" i="37"/>
  <c r="FM180" i="37" s="1"/>
  <c r="FV180" i="37"/>
  <c r="FL180" i="37" s="1"/>
  <c r="FU180" i="37"/>
  <c r="FG180" i="37"/>
  <c r="FF180" i="37"/>
  <c r="FE180" i="37"/>
  <c r="FD180" i="37"/>
  <c r="FC180" i="37"/>
  <c r="FB180" i="37"/>
  <c r="FA180" i="37"/>
  <c r="EZ180" i="37"/>
  <c r="DT180" i="37"/>
  <c r="DS180" i="37"/>
  <c r="DH180" i="37" s="1"/>
  <c r="DR180" i="37"/>
  <c r="DQ180" i="37"/>
  <c r="DP180" i="37"/>
  <c r="DO180" i="37"/>
  <c r="DN180" i="37"/>
  <c r="DM180" i="37"/>
  <c r="DL180" i="37"/>
  <c r="DK180" i="37"/>
  <c r="DG180" i="37"/>
  <c r="DF180" i="37"/>
  <c r="DE180" i="37"/>
  <c r="DD180" i="37"/>
  <c r="DC180" i="37"/>
  <c r="DB180" i="37"/>
  <c r="CX180" i="37"/>
  <c r="CW180" i="37"/>
  <c r="CV180" i="37"/>
  <c r="CU180" i="37"/>
  <c r="CT180" i="37"/>
  <c r="CS180" i="37"/>
  <c r="CR180" i="37"/>
  <c r="CQ180" i="37"/>
  <c r="CO180" i="37"/>
  <c r="CP180" i="37" s="1"/>
  <c r="Y180" i="37"/>
  <c r="X180" i="37"/>
  <c r="N180" i="37"/>
  <c r="M180" i="37"/>
  <c r="K180" i="37"/>
  <c r="BB180" i="37" s="1"/>
  <c r="BC180" i="37" s="1"/>
  <c r="B180" i="37"/>
  <c r="A180" i="37"/>
  <c r="GB179" i="37"/>
  <c r="FR179" i="37" s="1"/>
  <c r="GA179" i="37"/>
  <c r="FQ179" i="37" s="1"/>
  <c r="FZ179" i="37"/>
  <c r="FP179" i="37" s="1"/>
  <c r="FY179" i="37"/>
  <c r="FX179" i="37"/>
  <c r="FW179" i="37"/>
  <c r="FV179" i="37"/>
  <c r="FU179" i="37"/>
  <c r="FK179" i="37" s="1"/>
  <c r="FO179" i="37"/>
  <c r="FN179" i="37"/>
  <c r="FM179" i="37"/>
  <c r="FL179" i="37"/>
  <c r="FJ179" i="37"/>
  <c r="FI179" i="37"/>
  <c r="FG179" i="37"/>
  <c r="FF179" i="37"/>
  <c r="FE179" i="37"/>
  <c r="FD179" i="37"/>
  <c r="FC179" i="37"/>
  <c r="FB179" i="37"/>
  <c r="FA179" i="37"/>
  <c r="EZ179" i="37"/>
  <c r="EO179" i="37"/>
  <c r="EN179" i="37"/>
  <c r="DT179" i="37"/>
  <c r="DI179" i="37" s="1"/>
  <c r="DS179" i="37"/>
  <c r="DH179" i="37" s="1"/>
  <c r="DR179" i="37"/>
  <c r="DQ179" i="37"/>
  <c r="DP179" i="37"/>
  <c r="DO179" i="37"/>
  <c r="DD179" i="37" s="1"/>
  <c r="DN179" i="37"/>
  <c r="DC179" i="37" s="1"/>
  <c r="DM179" i="37"/>
  <c r="DG179" i="37"/>
  <c r="DF179" i="37"/>
  <c r="DE179" i="37"/>
  <c r="DB179" i="37"/>
  <c r="CX179" i="37"/>
  <c r="CW179" i="37"/>
  <c r="CV179" i="37"/>
  <c r="CU179" i="37"/>
  <c r="CT179" i="37"/>
  <c r="CS179" i="37"/>
  <c r="CR179" i="37"/>
  <c r="CQ179" i="37"/>
  <c r="CN179" i="37"/>
  <c r="CC179" i="37" s="1"/>
  <c r="CL179" i="37"/>
  <c r="CF179" i="37"/>
  <c r="CE179" i="37"/>
  <c r="CA179" i="37"/>
  <c r="BC179" i="37"/>
  <c r="CZ179" i="37" s="1"/>
  <c r="BB179" i="37"/>
  <c r="Y179" i="37"/>
  <c r="X179" i="37"/>
  <c r="N179" i="37"/>
  <c r="M179" i="37"/>
  <c r="K179" i="37"/>
  <c r="B179" i="37"/>
  <c r="A179" i="37"/>
  <c r="GB178" i="37"/>
  <c r="FR178" i="37" s="1"/>
  <c r="GA178" i="37"/>
  <c r="FZ178" i="37"/>
  <c r="FY178" i="37"/>
  <c r="FX178" i="37"/>
  <c r="FW178" i="37"/>
  <c r="FM178" i="37" s="1"/>
  <c r="FV178" i="37"/>
  <c r="FU178" i="37"/>
  <c r="FQ178" i="37"/>
  <c r="FP178" i="37"/>
  <c r="FO178" i="37"/>
  <c r="FN178" i="37"/>
  <c r="FL178" i="37"/>
  <c r="FI178" i="37"/>
  <c r="FG178" i="37"/>
  <c r="FF178" i="37"/>
  <c r="FE178" i="37"/>
  <c r="FD178" i="37"/>
  <c r="FC178" i="37"/>
  <c r="FB178" i="37"/>
  <c r="FA178" i="37"/>
  <c r="EZ178" i="37"/>
  <c r="EU178" i="37"/>
  <c r="EJ178" i="37" s="1"/>
  <c r="EA178" i="37" s="1"/>
  <c r="ET178" i="37"/>
  <c r="EO178" i="37"/>
  <c r="EN178" i="37"/>
  <c r="EI178" i="37"/>
  <c r="DZ178" i="37" s="1"/>
  <c r="DT178" i="37"/>
  <c r="DS178" i="37"/>
  <c r="DR178" i="37"/>
  <c r="DQ178" i="37"/>
  <c r="DF178" i="37" s="1"/>
  <c r="DP178" i="37"/>
  <c r="DE178" i="37" s="1"/>
  <c r="DO178" i="37"/>
  <c r="DD178" i="37" s="1"/>
  <c r="DN178" i="37"/>
  <c r="DM178" i="37"/>
  <c r="DB178" i="37" s="1"/>
  <c r="DK178" i="37"/>
  <c r="DL178" i="37" s="1"/>
  <c r="DI178" i="37"/>
  <c r="DH178" i="37"/>
  <c r="DG178" i="37"/>
  <c r="CZ178" i="37"/>
  <c r="CX178" i="37"/>
  <c r="CW178" i="37"/>
  <c r="CV178" i="37"/>
  <c r="CU178" i="37"/>
  <c r="CT178" i="37"/>
  <c r="CS178" i="37"/>
  <c r="CR178" i="37"/>
  <c r="CQ178" i="37"/>
  <c r="CF178" i="37" s="1"/>
  <c r="CO178" i="37"/>
  <c r="CP178" i="37" s="1"/>
  <c r="Y178" i="37"/>
  <c r="X178" i="37"/>
  <c r="N178" i="37"/>
  <c r="M178" i="37"/>
  <c r="K178" i="37"/>
  <c r="BB178" i="37" s="1"/>
  <c r="BC178" i="37" s="1"/>
  <c r="CE178" i="37" s="1"/>
  <c r="B178" i="37"/>
  <c r="A178" i="37"/>
  <c r="GB177" i="37"/>
  <c r="FR177" i="37" s="1"/>
  <c r="GA177" i="37"/>
  <c r="FZ177" i="37"/>
  <c r="FY177" i="37"/>
  <c r="FO177" i="37" s="1"/>
  <c r="FX177" i="37"/>
  <c r="FW177" i="37"/>
  <c r="FM177" i="37" s="1"/>
  <c r="FV177" i="37"/>
  <c r="FU177" i="37"/>
  <c r="FQ177" i="37"/>
  <c r="FP177" i="37"/>
  <c r="FN177" i="37"/>
  <c r="FL177" i="37"/>
  <c r="FK177" i="37"/>
  <c r="FG177" i="37"/>
  <c r="FF177" i="37"/>
  <c r="FE177" i="37"/>
  <c r="FD177" i="37"/>
  <c r="FC177" i="37"/>
  <c r="FB177" i="37"/>
  <c r="FA177" i="37"/>
  <c r="EZ177" i="37"/>
  <c r="DT177" i="37"/>
  <c r="DS177" i="37"/>
  <c r="DR177" i="37"/>
  <c r="DG177" i="37" s="1"/>
  <c r="DQ177" i="37"/>
  <c r="DF177" i="37" s="1"/>
  <c r="DP177" i="37"/>
  <c r="DE177" i="37" s="1"/>
  <c r="DO177" i="37"/>
  <c r="DD177" i="37" s="1"/>
  <c r="DN177" i="37"/>
  <c r="DM177" i="37"/>
  <c r="DI177" i="37"/>
  <c r="DH177" i="37"/>
  <c r="DB177" i="37"/>
  <c r="CX177" i="37"/>
  <c r="CW177" i="37"/>
  <c r="CV177" i="37"/>
  <c r="CU177" i="37"/>
  <c r="CT177" i="37"/>
  <c r="CS177" i="37"/>
  <c r="CF177" i="37" s="1"/>
  <c r="CR177" i="37"/>
  <c r="CQ177" i="37"/>
  <c r="BB177" i="37"/>
  <c r="BC177" i="37" s="1"/>
  <c r="Y177" i="37"/>
  <c r="X177" i="37"/>
  <c r="N177" i="37"/>
  <c r="M177" i="37"/>
  <c r="K177" i="37"/>
  <c r="B177" i="37"/>
  <c r="A177" i="37"/>
  <c r="GB176" i="37"/>
  <c r="GA176" i="37"/>
  <c r="FQ176" i="37" s="1"/>
  <c r="FZ176" i="37"/>
  <c r="FP176" i="37" s="1"/>
  <c r="FY176" i="37"/>
  <c r="FX176" i="37"/>
  <c r="FW176" i="37"/>
  <c r="FV176" i="37"/>
  <c r="FL176" i="37" s="1"/>
  <c r="FU176" i="37"/>
  <c r="FR176" i="37"/>
  <c r="FO176" i="37"/>
  <c r="FN176" i="37"/>
  <c r="FM176" i="37"/>
  <c r="FI176" i="37"/>
  <c r="FG176" i="37"/>
  <c r="FF176" i="37"/>
  <c r="FE176" i="37"/>
  <c r="FD176" i="37"/>
  <c r="FC176" i="37"/>
  <c r="EO176" i="37" s="1"/>
  <c r="FB176" i="37"/>
  <c r="FA176" i="37"/>
  <c r="EZ176" i="37"/>
  <c r="EN176" i="37"/>
  <c r="DT176" i="37"/>
  <c r="DS176" i="37"/>
  <c r="DR176" i="37"/>
  <c r="DQ176" i="37"/>
  <c r="DF176" i="37" s="1"/>
  <c r="DP176" i="37"/>
  <c r="DE176" i="37" s="1"/>
  <c r="DO176" i="37"/>
  <c r="DD176" i="37" s="1"/>
  <c r="DN176" i="37"/>
  <c r="DC176" i="37" s="1"/>
  <c r="DM176" i="37"/>
  <c r="DB176" i="37" s="1"/>
  <c r="DK176" i="37"/>
  <c r="DL176" i="37" s="1"/>
  <c r="DI176" i="37"/>
  <c r="DH176" i="37"/>
  <c r="CX176" i="37"/>
  <c r="CW176" i="37"/>
  <c r="CF176" i="37" s="1"/>
  <c r="CV176" i="37"/>
  <c r="CU176" i="37"/>
  <c r="CT176" i="37"/>
  <c r="CS176" i="37"/>
  <c r="CR176" i="37"/>
  <c r="CQ176" i="37"/>
  <c r="CE176" i="37"/>
  <c r="Y176" i="37"/>
  <c r="X176" i="37"/>
  <c r="N176" i="37"/>
  <c r="M176" i="37"/>
  <c r="CO176" i="37" s="1"/>
  <c r="CP176" i="37" s="1"/>
  <c r="K176" i="37"/>
  <c r="BB176" i="37" s="1"/>
  <c r="BC176" i="37" s="1"/>
  <c r="CZ176" i="37" s="1"/>
  <c r="B176" i="37"/>
  <c r="A176" i="37"/>
  <c r="GB175" i="37"/>
  <c r="GA175" i="37"/>
  <c r="FZ175" i="37"/>
  <c r="FY175" i="37"/>
  <c r="FX175" i="37"/>
  <c r="FW175" i="37"/>
  <c r="FV175" i="37"/>
  <c r="FU175" i="37"/>
  <c r="FR175" i="37"/>
  <c r="FQ175" i="37"/>
  <c r="FP175" i="37"/>
  <c r="FO175" i="37"/>
  <c r="FN175" i="37"/>
  <c r="FM175" i="37"/>
  <c r="FL175" i="37"/>
  <c r="FG175" i="37"/>
  <c r="FF175" i="37"/>
  <c r="FE175" i="37"/>
  <c r="FD175" i="37"/>
  <c r="FC175" i="37"/>
  <c r="FB175" i="37"/>
  <c r="FA175" i="37"/>
  <c r="EZ175" i="37"/>
  <c r="DT175" i="37"/>
  <c r="DI175" i="37" s="1"/>
  <c r="DS175" i="37"/>
  <c r="DH175" i="37" s="1"/>
  <c r="DR175" i="37"/>
  <c r="DQ175" i="37"/>
  <c r="DP175" i="37"/>
  <c r="DE175" i="37" s="1"/>
  <c r="DO175" i="37"/>
  <c r="DD175" i="37" s="1"/>
  <c r="DN175" i="37"/>
  <c r="DM175" i="37"/>
  <c r="DB175" i="37" s="1"/>
  <c r="DK175" i="37"/>
  <c r="DL175" i="37" s="1"/>
  <c r="DG175" i="37"/>
  <c r="DF175" i="37"/>
  <c r="CX175" i="37"/>
  <c r="CW175" i="37"/>
  <c r="CV175" i="37"/>
  <c r="CU175" i="37"/>
  <c r="CT175" i="37"/>
  <c r="CS175" i="37"/>
  <c r="CF175" i="37" s="1"/>
  <c r="CR175" i="37"/>
  <c r="CQ175" i="37"/>
  <c r="CO175" i="37"/>
  <c r="CP175" i="37" s="1"/>
  <c r="CM175" i="37"/>
  <c r="CB175" i="37"/>
  <c r="Y175" i="37"/>
  <c r="X175" i="37"/>
  <c r="N175" i="37"/>
  <c r="M175" i="37"/>
  <c r="K175" i="37"/>
  <c r="BB175" i="37" s="1"/>
  <c r="BC175" i="37" s="1"/>
  <c r="B175" i="37"/>
  <c r="A175" i="37"/>
  <c r="GB174" i="37"/>
  <c r="GA174" i="37"/>
  <c r="FZ174" i="37"/>
  <c r="FY174" i="37"/>
  <c r="FX174" i="37"/>
  <c r="FW174" i="37"/>
  <c r="FV174" i="37"/>
  <c r="FL174" i="37" s="1"/>
  <c r="FU174" i="37"/>
  <c r="FK174" i="37" s="1"/>
  <c r="FR174" i="37"/>
  <c r="FQ174" i="37"/>
  <c r="FO174" i="37"/>
  <c r="FN174" i="37"/>
  <c r="FM174" i="37"/>
  <c r="FI174" i="37"/>
  <c r="FG174" i="37"/>
  <c r="FF174" i="37"/>
  <c r="FE174" i="37"/>
  <c r="FD174" i="37"/>
  <c r="FC174" i="37"/>
  <c r="FB174" i="37"/>
  <c r="FA174" i="37"/>
  <c r="EZ174" i="37"/>
  <c r="DT174" i="37"/>
  <c r="DI174" i="37" s="1"/>
  <c r="DS174" i="37"/>
  <c r="DH174" i="37" s="1"/>
  <c r="DR174" i="37"/>
  <c r="DG174" i="37" s="1"/>
  <c r="DQ174" i="37"/>
  <c r="DP174" i="37"/>
  <c r="DO174" i="37"/>
  <c r="DD174" i="37" s="1"/>
  <c r="DN174" i="37"/>
  <c r="DM174" i="37"/>
  <c r="DF174" i="37"/>
  <c r="DE174" i="37"/>
  <c r="DC174" i="37"/>
  <c r="DB174" i="37"/>
  <c r="DA174" i="37"/>
  <c r="CZ174" i="37"/>
  <c r="CX174" i="37"/>
  <c r="CW174" i="37"/>
  <c r="CF174" i="37" s="1"/>
  <c r="CV174" i="37"/>
  <c r="CU174" i="37"/>
  <c r="CT174" i="37"/>
  <c r="CS174" i="37"/>
  <c r="CR174" i="37"/>
  <c r="CQ174" i="37"/>
  <c r="CJ174" i="37"/>
  <c r="BY174" i="37" s="1"/>
  <c r="BB174" i="37"/>
  <c r="BC174" i="37" s="1"/>
  <c r="Y174" i="37"/>
  <c r="X174" i="37"/>
  <c r="N174" i="37"/>
  <c r="M174" i="37"/>
  <c r="K174" i="37"/>
  <c r="B174" i="37"/>
  <c r="A174" i="37"/>
  <c r="GB173" i="37"/>
  <c r="GA173" i="37"/>
  <c r="FZ173" i="37"/>
  <c r="FY173" i="37"/>
  <c r="FO173" i="37" s="1"/>
  <c r="FX173" i="37"/>
  <c r="FN173" i="37" s="1"/>
  <c r="FW173" i="37"/>
  <c r="FM173" i="37" s="1"/>
  <c r="FV173" i="37"/>
  <c r="FU173" i="37"/>
  <c r="FQ173" i="37"/>
  <c r="FP173" i="37"/>
  <c r="FL173" i="37"/>
  <c r="FK173" i="37"/>
  <c r="FG173" i="37"/>
  <c r="FF173" i="37"/>
  <c r="FE173" i="37"/>
  <c r="EO173" i="37" s="1"/>
  <c r="FD173" i="37"/>
  <c r="FC173" i="37"/>
  <c r="FB173" i="37"/>
  <c r="FA173" i="37"/>
  <c r="EZ173" i="37"/>
  <c r="DT173" i="37"/>
  <c r="DS173" i="37"/>
  <c r="DR173" i="37"/>
  <c r="DQ173" i="37"/>
  <c r="DF173" i="37" s="1"/>
  <c r="DP173" i="37"/>
  <c r="DE173" i="37" s="1"/>
  <c r="DO173" i="37"/>
  <c r="DN173" i="37"/>
  <c r="DM173" i="37"/>
  <c r="DK173" i="37"/>
  <c r="DL173" i="37" s="1"/>
  <c r="DI173" i="37"/>
  <c r="DH173" i="37"/>
  <c r="DG173" i="37"/>
  <c r="DC173" i="37"/>
  <c r="DB173" i="37"/>
  <c r="CX173" i="37"/>
  <c r="CW173" i="37"/>
  <c r="CV173" i="37"/>
  <c r="CU173" i="37"/>
  <c r="CT173" i="37"/>
  <c r="CS173" i="37"/>
  <c r="CR173" i="37"/>
  <c r="CQ173" i="37"/>
  <c r="CF173" i="37" s="1"/>
  <c r="CL173" i="37" s="1"/>
  <c r="CP173" i="37"/>
  <c r="CK173" i="37"/>
  <c r="BZ173" i="37" s="1"/>
  <c r="BQ173" i="37" s="1"/>
  <c r="CI173" i="37"/>
  <c r="BB173" i="37"/>
  <c r="BC173" i="37" s="1"/>
  <c r="Y173" i="37"/>
  <c r="X173" i="37"/>
  <c r="N173" i="37"/>
  <c r="M173" i="37"/>
  <c r="CO173" i="37" s="1"/>
  <c r="K173" i="37"/>
  <c r="B173" i="37"/>
  <c r="A173" i="37"/>
  <c r="GB172" i="37"/>
  <c r="FR172" i="37" s="1"/>
  <c r="GA172" i="37"/>
  <c r="FQ172" i="37" s="1"/>
  <c r="FZ172" i="37"/>
  <c r="FP172" i="37" s="1"/>
  <c r="FY172" i="37"/>
  <c r="FO172" i="37" s="1"/>
  <c r="FX172" i="37"/>
  <c r="FN172" i="37" s="1"/>
  <c r="FW172" i="37"/>
  <c r="FM172" i="37" s="1"/>
  <c r="FV172" i="37"/>
  <c r="FU172" i="37"/>
  <c r="FK172" i="37"/>
  <c r="FG172" i="37"/>
  <c r="FF172" i="37"/>
  <c r="FE172" i="37"/>
  <c r="FD172" i="37"/>
  <c r="FC172" i="37"/>
  <c r="FB172" i="37"/>
  <c r="FA172" i="37"/>
  <c r="EZ172" i="37"/>
  <c r="EN172" i="37"/>
  <c r="DT172" i="37"/>
  <c r="DI172" i="37" s="1"/>
  <c r="DS172" i="37"/>
  <c r="DH172" i="37" s="1"/>
  <c r="DR172" i="37"/>
  <c r="DG172" i="37" s="1"/>
  <c r="DQ172" i="37"/>
  <c r="DP172" i="37"/>
  <c r="DO172" i="37"/>
  <c r="DN172" i="37"/>
  <c r="DC172" i="37" s="1"/>
  <c r="DM172" i="37"/>
  <c r="DF172" i="37"/>
  <c r="DE172" i="37"/>
  <c r="DD172" i="37"/>
  <c r="CZ172" i="37"/>
  <c r="CX172" i="37"/>
  <c r="CW172" i="37"/>
  <c r="CV172" i="37"/>
  <c r="CU172" i="37"/>
  <c r="CT172" i="37"/>
  <c r="CS172" i="37"/>
  <c r="CR172" i="37"/>
  <c r="CQ172" i="37"/>
  <c r="CO172" i="37"/>
  <c r="CP172" i="37" s="1"/>
  <c r="CE172" i="37"/>
  <c r="Y172" i="37"/>
  <c r="X172" i="37"/>
  <c r="N172" i="37"/>
  <c r="M172" i="37"/>
  <c r="DK172" i="37" s="1"/>
  <c r="DL172" i="37" s="1"/>
  <c r="K172" i="37"/>
  <c r="BB172" i="37" s="1"/>
  <c r="BC172" i="37" s="1"/>
  <c r="FI172" i="37" s="1"/>
  <c r="B172" i="37"/>
  <c r="A172" i="37"/>
  <c r="GB171" i="37"/>
  <c r="FR171" i="37" s="1"/>
  <c r="GA171" i="37"/>
  <c r="FQ171" i="37" s="1"/>
  <c r="FZ171" i="37"/>
  <c r="FP171" i="37" s="1"/>
  <c r="FY171" i="37"/>
  <c r="FO171" i="37" s="1"/>
  <c r="FX171" i="37"/>
  <c r="FN171" i="37" s="1"/>
  <c r="FW171" i="37"/>
  <c r="FV171" i="37"/>
  <c r="FU171" i="37"/>
  <c r="FM171" i="37"/>
  <c r="FL171" i="37"/>
  <c r="FI171" i="37"/>
  <c r="FG171" i="37"/>
  <c r="FF171" i="37"/>
  <c r="FE171" i="37"/>
  <c r="FD171" i="37"/>
  <c r="FC171" i="37"/>
  <c r="FB171" i="37"/>
  <c r="EO171" i="37" s="1"/>
  <c r="FA171" i="37"/>
  <c r="EZ171" i="37"/>
  <c r="EN171" i="37"/>
  <c r="DT171" i="37"/>
  <c r="DI171" i="37" s="1"/>
  <c r="DS171" i="37"/>
  <c r="DH171" i="37" s="1"/>
  <c r="DR171" i="37"/>
  <c r="DQ171" i="37"/>
  <c r="DP171" i="37"/>
  <c r="DE171" i="37" s="1"/>
  <c r="DO171" i="37"/>
  <c r="DD171" i="37" s="1"/>
  <c r="DN171" i="37"/>
  <c r="DC171" i="37" s="1"/>
  <c r="DM171" i="37"/>
  <c r="DG171" i="37"/>
  <c r="DF171" i="37"/>
  <c r="DB171" i="37"/>
  <c r="CX171" i="37"/>
  <c r="CW171" i="37"/>
  <c r="CV171" i="37"/>
  <c r="CU171" i="37"/>
  <c r="CT171" i="37"/>
  <c r="CS171" i="37"/>
  <c r="CR171" i="37"/>
  <c r="CQ171" i="37"/>
  <c r="CO171" i="37"/>
  <c r="CP171" i="37" s="1"/>
  <c r="CE171" i="37"/>
  <c r="Y171" i="37"/>
  <c r="X171" i="37"/>
  <c r="N171" i="37"/>
  <c r="M171" i="37"/>
  <c r="DK171" i="37" s="1"/>
  <c r="DL171" i="37" s="1"/>
  <c r="K171" i="37"/>
  <c r="BB171" i="37" s="1"/>
  <c r="BC171" i="37" s="1"/>
  <c r="CZ171" i="37" s="1"/>
  <c r="B171" i="37"/>
  <c r="A171" i="37"/>
  <c r="GB170" i="37"/>
  <c r="FR170" i="37" s="1"/>
  <c r="GA170" i="37"/>
  <c r="FZ170" i="37"/>
  <c r="FP170" i="37" s="1"/>
  <c r="FY170" i="37"/>
  <c r="FO170" i="37" s="1"/>
  <c r="FX170" i="37"/>
  <c r="FN170" i="37" s="1"/>
  <c r="FW170" i="37"/>
  <c r="FM170" i="37" s="1"/>
  <c r="FV170" i="37"/>
  <c r="FL170" i="37" s="1"/>
  <c r="FU170" i="37"/>
  <c r="FQ170" i="37"/>
  <c r="FG170" i="37"/>
  <c r="FF170" i="37"/>
  <c r="FE170" i="37"/>
  <c r="FD170" i="37"/>
  <c r="EO170" i="37" s="1"/>
  <c r="FC170" i="37"/>
  <c r="FB170" i="37"/>
  <c r="FA170" i="37"/>
  <c r="EZ170" i="37"/>
  <c r="DT170" i="37"/>
  <c r="DI170" i="37" s="1"/>
  <c r="DS170" i="37"/>
  <c r="DR170" i="37"/>
  <c r="DQ170" i="37"/>
  <c r="DF170" i="37" s="1"/>
  <c r="DP170" i="37"/>
  <c r="DE170" i="37" s="1"/>
  <c r="DO170" i="37"/>
  <c r="DN170" i="37"/>
  <c r="DC170" i="37" s="1"/>
  <c r="DM170" i="37"/>
  <c r="DH170" i="37"/>
  <c r="DD170" i="37"/>
  <c r="DB170" i="37"/>
  <c r="CX170" i="37"/>
  <c r="CW170" i="37"/>
  <c r="CV170" i="37"/>
  <c r="CU170" i="37"/>
  <c r="CT170" i="37"/>
  <c r="CS170" i="37"/>
  <c r="CR170" i="37"/>
  <c r="CQ170" i="37"/>
  <c r="BB170" i="37"/>
  <c r="BC170" i="37" s="1"/>
  <c r="Y170" i="37"/>
  <c r="X170" i="37"/>
  <c r="N170" i="37"/>
  <c r="M170" i="37"/>
  <c r="K170" i="37"/>
  <c r="B170" i="37"/>
  <c r="A170" i="37"/>
  <c r="GB169" i="37"/>
  <c r="GA169" i="37"/>
  <c r="FZ169" i="37"/>
  <c r="FY169" i="37"/>
  <c r="FX169" i="37"/>
  <c r="FW169" i="37"/>
  <c r="FV169" i="37"/>
  <c r="FU169" i="37"/>
  <c r="FR169" i="37"/>
  <c r="FQ169" i="37"/>
  <c r="FP169" i="37"/>
  <c r="FO169" i="37"/>
  <c r="FN169" i="37"/>
  <c r="FM169" i="37"/>
  <c r="FL169" i="37"/>
  <c r="FK169" i="37"/>
  <c r="FG169" i="37"/>
  <c r="FF169" i="37"/>
  <c r="FE169" i="37"/>
  <c r="FD169" i="37"/>
  <c r="FC169" i="37"/>
  <c r="FB169" i="37"/>
  <c r="FA169" i="37"/>
  <c r="EZ169" i="37"/>
  <c r="DT169" i="37"/>
  <c r="DI169" i="37" s="1"/>
  <c r="DS169" i="37"/>
  <c r="DH169" i="37" s="1"/>
  <c r="DR169" i="37"/>
  <c r="DG169" i="37" s="1"/>
  <c r="DQ169" i="37"/>
  <c r="DF169" i="37" s="1"/>
  <c r="DP169" i="37"/>
  <c r="DE169" i="37" s="1"/>
  <c r="DO169" i="37"/>
  <c r="DD169" i="37" s="1"/>
  <c r="DN169" i="37"/>
  <c r="DC169" i="37" s="1"/>
  <c r="DM169" i="37"/>
  <c r="DB169" i="37" s="1"/>
  <c r="CX169" i="37"/>
  <c r="CW169" i="37"/>
  <c r="CV169" i="37"/>
  <c r="CU169" i="37"/>
  <c r="CT169" i="37"/>
  <c r="CS169" i="37"/>
  <c r="CR169" i="37"/>
  <c r="CQ169" i="37"/>
  <c r="BC169" i="37"/>
  <c r="Y169" i="37"/>
  <c r="X169" i="37"/>
  <c r="N169" i="37"/>
  <c r="M169" i="37"/>
  <c r="K169" i="37"/>
  <c r="BB169" i="37" s="1"/>
  <c r="B169" i="37"/>
  <c r="A169" i="37"/>
  <c r="GB168" i="37"/>
  <c r="GA168" i="37"/>
  <c r="FZ168" i="37"/>
  <c r="FY168" i="37"/>
  <c r="FX168" i="37"/>
  <c r="FW168" i="37"/>
  <c r="FV168" i="37"/>
  <c r="FU168" i="37"/>
  <c r="FK168" i="37" s="1"/>
  <c r="FR168" i="37"/>
  <c r="FQ168" i="37"/>
  <c r="FP168" i="37"/>
  <c r="FO168" i="37"/>
  <c r="FN168" i="37"/>
  <c r="FM168" i="37"/>
  <c r="FG168" i="37"/>
  <c r="FF168" i="37"/>
  <c r="FE168" i="37"/>
  <c r="FD168" i="37"/>
  <c r="FC168" i="37"/>
  <c r="FB168" i="37"/>
  <c r="FA168" i="37"/>
  <c r="EZ168" i="37"/>
  <c r="EO168" i="37"/>
  <c r="DT168" i="37"/>
  <c r="DI168" i="37" s="1"/>
  <c r="DS168" i="37"/>
  <c r="DH168" i="37" s="1"/>
  <c r="DR168" i="37"/>
  <c r="DQ168" i="37"/>
  <c r="DP168" i="37"/>
  <c r="DO168" i="37"/>
  <c r="DD168" i="37" s="1"/>
  <c r="DN168" i="37"/>
  <c r="DC168" i="37" s="1"/>
  <c r="DM168" i="37"/>
  <c r="DG168" i="37"/>
  <c r="DF168" i="37"/>
  <c r="DE168" i="37"/>
  <c r="DB168" i="37"/>
  <c r="CX168" i="37"/>
  <c r="CW168" i="37"/>
  <c r="CV168" i="37"/>
  <c r="CU168" i="37"/>
  <c r="CT168" i="37"/>
  <c r="CS168" i="37"/>
  <c r="CR168" i="37"/>
  <c r="CQ168" i="37"/>
  <c r="CO168" i="37"/>
  <c r="CP168" i="37" s="1"/>
  <c r="CJ168" i="37"/>
  <c r="BY168" i="37" s="1"/>
  <c r="CF168" i="37"/>
  <c r="BB168" i="37"/>
  <c r="BC168" i="37" s="1"/>
  <c r="Y168" i="37"/>
  <c r="X168" i="37"/>
  <c r="N168" i="37"/>
  <c r="M168" i="37"/>
  <c r="DK168" i="37" s="1"/>
  <c r="DL168" i="37" s="1"/>
  <c r="K168" i="37"/>
  <c r="B168" i="37"/>
  <c r="A168" i="37"/>
  <c r="GB167" i="37"/>
  <c r="GA167" i="37"/>
  <c r="FZ167" i="37"/>
  <c r="FP167" i="37" s="1"/>
  <c r="FY167" i="37"/>
  <c r="FO167" i="37" s="1"/>
  <c r="FX167" i="37"/>
  <c r="FN167" i="37" s="1"/>
  <c r="FW167" i="37"/>
  <c r="FM167" i="37" s="1"/>
  <c r="FV167" i="37"/>
  <c r="FL167" i="37" s="1"/>
  <c r="FU167" i="37"/>
  <c r="FR167" i="37"/>
  <c r="FQ167" i="37"/>
  <c r="FI167" i="37"/>
  <c r="FG167" i="37"/>
  <c r="FF167" i="37"/>
  <c r="FE167" i="37"/>
  <c r="FD167" i="37"/>
  <c r="FC167" i="37"/>
  <c r="FB167" i="37"/>
  <c r="FA167" i="37"/>
  <c r="EZ167" i="37"/>
  <c r="DT167" i="37"/>
  <c r="DS167" i="37"/>
  <c r="DH167" i="37" s="1"/>
  <c r="DR167" i="37"/>
  <c r="DQ167" i="37"/>
  <c r="DF167" i="37" s="1"/>
  <c r="DP167" i="37"/>
  <c r="DE167" i="37" s="1"/>
  <c r="DO167" i="37"/>
  <c r="DA167" i="37" s="1"/>
  <c r="DN167" i="37"/>
  <c r="DM167" i="37"/>
  <c r="DK167" i="37"/>
  <c r="DL167" i="37" s="1"/>
  <c r="DI167" i="37"/>
  <c r="DG167" i="37"/>
  <c r="DD167" i="37"/>
  <c r="DC167" i="37"/>
  <c r="DB167" i="37"/>
  <c r="CZ167" i="37"/>
  <c r="CX167" i="37"/>
  <c r="CW167" i="37"/>
  <c r="CV167" i="37"/>
  <c r="CU167" i="37"/>
  <c r="CT167" i="37"/>
  <c r="CS167" i="37"/>
  <c r="CR167" i="37"/>
  <c r="CQ167" i="37"/>
  <c r="CP167" i="37"/>
  <c r="CO167" i="37"/>
  <c r="BB167" i="37"/>
  <c r="BC167" i="37" s="1"/>
  <c r="Y167" i="37"/>
  <c r="X167" i="37"/>
  <c r="N167" i="37"/>
  <c r="M167" i="37"/>
  <c r="K167" i="37"/>
  <c r="B167" i="37"/>
  <c r="A167" i="37"/>
  <c r="GB166" i="37"/>
  <c r="GA166" i="37"/>
  <c r="FQ166" i="37" s="1"/>
  <c r="FZ166" i="37"/>
  <c r="FP166" i="37" s="1"/>
  <c r="FY166" i="37"/>
  <c r="FO166" i="37" s="1"/>
  <c r="FX166" i="37"/>
  <c r="FW166" i="37"/>
  <c r="FM166" i="37" s="1"/>
  <c r="FV166" i="37"/>
  <c r="FU166" i="37"/>
  <c r="FR166" i="37"/>
  <c r="FL166" i="37"/>
  <c r="FK166" i="37"/>
  <c r="FG166" i="37"/>
  <c r="FF166" i="37"/>
  <c r="FE166" i="37"/>
  <c r="FD166" i="37"/>
  <c r="FC166" i="37"/>
  <c r="FB166" i="37"/>
  <c r="EO166" i="37" s="1"/>
  <c r="FA166" i="37"/>
  <c r="EZ166" i="37"/>
  <c r="DT166" i="37"/>
  <c r="DI166" i="37" s="1"/>
  <c r="DS166" i="37"/>
  <c r="DH166" i="37" s="1"/>
  <c r="DR166" i="37"/>
  <c r="DG166" i="37" s="1"/>
  <c r="DQ166" i="37"/>
  <c r="DF166" i="37" s="1"/>
  <c r="DP166" i="37"/>
  <c r="DO166" i="37"/>
  <c r="DN166" i="37"/>
  <c r="DM166" i="37"/>
  <c r="DK166" i="37"/>
  <c r="DL166" i="37" s="1"/>
  <c r="DE166" i="37"/>
  <c r="DD166" i="37"/>
  <c r="DC166" i="37"/>
  <c r="DB166" i="37"/>
  <c r="DA166" i="37"/>
  <c r="CX166" i="37"/>
  <c r="CW166" i="37"/>
  <c r="CV166" i="37"/>
  <c r="CU166" i="37"/>
  <c r="CT166" i="37"/>
  <c r="CS166" i="37"/>
  <c r="CR166" i="37"/>
  <c r="CQ166" i="37"/>
  <c r="CP166" i="37"/>
  <c r="CO166" i="37"/>
  <c r="BC166" i="37"/>
  <c r="BB166" i="37"/>
  <c r="Y166" i="37"/>
  <c r="X166" i="37"/>
  <c r="N166" i="37"/>
  <c r="M166" i="37"/>
  <c r="K166" i="37"/>
  <c r="B166" i="37"/>
  <c r="A166" i="37"/>
  <c r="GB165" i="37"/>
  <c r="FR165" i="37" s="1"/>
  <c r="GA165" i="37"/>
  <c r="FQ165" i="37" s="1"/>
  <c r="FZ165" i="37"/>
  <c r="FP165" i="37" s="1"/>
  <c r="FY165" i="37"/>
  <c r="FO165" i="37" s="1"/>
  <c r="FX165" i="37"/>
  <c r="FW165" i="37"/>
  <c r="FM165" i="37" s="1"/>
  <c r="FV165" i="37"/>
  <c r="FL165" i="37" s="1"/>
  <c r="FU165" i="37"/>
  <c r="FN165" i="37"/>
  <c r="FG165" i="37"/>
  <c r="FF165" i="37"/>
  <c r="FE165" i="37"/>
  <c r="FD165" i="37"/>
  <c r="FC165" i="37"/>
  <c r="FB165" i="37"/>
  <c r="FA165" i="37"/>
  <c r="EZ165" i="37"/>
  <c r="EV165" i="37"/>
  <c r="EO165" i="37"/>
  <c r="EN165" i="37"/>
  <c r="EK165" i="37"/>
  <c r="EB165" i="37" s="1"/>
  <c r="DT165" i="37"/>
  <c r="DI165" i="37" s="1"/>
  <c r="DS165" i="37"/>
  <c r="DH165" i="37" s="1"/>
  <c r="DR165" i="37"/>
  <c r="DQ165" i="37"/>
  <c r="DP165" i="37"/>
  <c r="DO165" i="37"/>
  <c r="DN165" i="37"/>
  <c r="DM165" i="37"/>
  <c r="DG165" i="37"/>
  <c r="DF165" i="37"/>
  <c r="DE165" i="37"/>
  <c r="DD165" i="37"/>
  <c r="DC165" i="37"/>
  <c r="DB165" i="37"/>
  <c r="CX165" i="37"/>
  <c r="CW165" i="37"/>
  <c r="CV165" i="37"/>
  <c r="CF165" i="37" s="1"/>
  <c r="CU165" i="37"/>
  <c r="CT165" i="37"/>
  <c r="CS165" i="37"/>
  <c r="CR165" i="37"/>
  <c r="CQ165" i="37"/>
  <c r="CO165" i="37"/>
  <c r="CP165" i="37" s="1"/>
  <c r="BC165" i="37"/>
  <c r="BB165" i="37"/>
  <c r="Y165" i="37"/>
  <c r="X165" i="37"/>
  <c r="N165" i="37"/>
  <c r="M165" i="37"/>
  <c r="DK165" i="37" s="1"/>
  <c r="DL165" i="37" s="1"/>
  <c r="K165" i="37"/>
  <c r="B165" i="37"/>
  <c r="A165" i="37"/>
  <c r="GB164" i="37"/>
  <c r="FR164" i="37" s="1"/>
  <c r="GA164" i="37"/>
  <c r="FQ164" i="37" s="1"/>
  <c r="FZ164" i="37"/>
  <c r="FY164" i="37"/>
  <c r="FO164" i="37" s="1"/>
  <c r="FX164" i="37"/>
  <c r="FN164" i="37" s="1"/>
  <c r="FW164" i="37"/>
  <c r="FV164" i="37"/>
  <c r="FU164" i="37"/>
  <c r="FP164" i="37"/>
  <c r="FL164" i="37"/>
  <c r="FK164" i="37"/>
  <c r="FG164" i="37"/>
  <c r="FF164" i="37"/>
  <c r="FE164" i="37"/>
  <c r="FD164" i="37"/>
  <c r="FC164" i="37"/>
  <c r="FB164" i="37"/>
  <c r="FA164" i="37"/>
  <c r="EZ164" i="37"/>
  <c r="DT164" i="37"/>
  <c r="DS164" i="37"/>
  <c r="DR164" i="37"/>
  <c r="DQ164" i="37"/>
  <c r="DP164" i="37"/>
  <c r="DO164" i="37"/>
  <c r="DN164" i="37"/>
  <c r="DM164" i="37"/>
  <c r="DB164" i="37" s="1"/>
  <c r="DI164" i="37"/>
  <c r="DH164" i="37"/>
  <c r="DG164" i="37"/>
  <c r="DF164" i="37"/>
  <c r="DE164" i="37"/>
  <c r="DD164" i="37"/>
  <c r="CX164" i="37"/>
  <c r="CW164" i="37"/>
  <c r="CV164" i="37"/>
  <c r="CU164" i="37"/>
  <c r="CT164" i="37"/>
  <c r="CS164" i="37"/>
  <c r="CR164" i="37"/>
  <c r="CQ164" i="37"/>
  <c r="Y164" i="37"/>
  <c r="X164" i="37"/>
  <c r="N164" i="37"/>
  <c r="M164" i="37"/>
  <c r="K164" i="37"/>
  <c r="BB164" i="37" s="1"/>
  <c r="BC164" i="37" s="1"/>
  <c r="B164" i="37"/>
  <c r="A164" i="37"/>
  <c r="GB163" i="37"/>
  <c r="GA163" i="37"/>
  <c r="FZ163" i="37"/>
  <c r="FY163" i="37"/>
  <c r="FO163" i="37" s="1"/>
  <c r="FX163" i="37"/>
  <c r="FW163" i="37"/>
  <c r="FV163" i="37"/>
  <c r="FU163" i="37"/>
  <c r="FR163" i="37"/>
  <c r="FQ163" i="37"/>
  <c r="FP163" i="37"/>
  <c r="FN163" i="37"/>
  <c r="FL163" i="37"/>
  <c r="FK163" i="37"/>
  <c r="FG163" i="37"/>
  <c r="FF163" i="37"/>
  <c r="FE163" i="37"/>
  <c r="FD163" i="37"/>
  <c r="FC163" i="37"/>
  <c r="FB163" i="37"/>
  <c r="FA163" i="37"/>
  <c r="EZ163" i="37"/>
  <c r="DT163" i="37"/>
  <c r="DS163" i="37"/>
  <c r="DR163" i="37"/>
  <c r="DG163" i="37" s="1"/>
  <c r="DQ163" i="37"/>
  <c r="DF163" i="37" s="1"/>
  <c r="DP163" i="37"/>
  <c r="DE163" i="37" s="1"/>
  <c r="DO163" i="37"/>
  <c r="DD163" i="37" s="1"/>
  <c r="DN163" i="37"/>
  <c r="DC163" i="37" s="1"/>
  <c r="DM163" i="37"/>
  <c r="DB163" i="37" s="1"/>
  <c r="DI163" i="37"/>
  <c r="DH163" i="37"/>
  <c r="CX163" i="37"/>
  <c r="CW163" i="37"/>
  <c r="CV163" i="37"/>
  <c r="CU163" i="37"/>
  <c r="CT163" i="37"/>
  <c r="CS163" i="37"/>
  <c r="CR163" i="37"/>
  <c r="CQ163" i="37"/>
  <c r="CP163" i="37"/>
  <c r="CO163" i="37"/>
  <c r="Y163" i="37"/>
  <c r="X163" i="37"/>
  <c r="N163" i="37"/>
  <c r="M163" i="37"/>
  <c r="DK163" i="37" s="1"/>
  <c r="DL163" i="37" s="1"/>
  <c r="K163" i="37"/>
  <c r="BB163" i="37" s="1"/>
  <c r="BC163" i="37" s="1"/>
  <c r="B163" i="37"/>
  <c r="A163" i="37"/>
  <c r="GB162" i="37"/>
  <c r="FR162" i="37" s="1"/>
  <c r="GA162" i="37"/>
  <c r="FQ162" i="37" s="1"/>
  <c r="FZ162" i="37"/>
  <c r="FP162" i="37" s="1"/>
  <c r="FY162" i="37"/>
  <c r="FX162" i="37"/>
  <c r="FW162" i="37"/>
  <c r="FV162" i="37"/>
  <c r="FU162" i="37"/>
  <c r="FO162" i="37"/>
  <c r="FN162" i="37"/>
  <c r="FM162" i="37"/>
  <c r="FL162" i="37"/>
  <c r="FI162" i="37"/>
  <c r="FG162" i="37"/>
  <c r="FF162" i="37"/>
  <c r="FE162" i="37"/>
  <c r="FD162" i="37"/>
  <c r="FC162" i="37"/>
  <c r="FB162" i="37"/>
  <c r="FA162" i="37"/>
  <c r="EZ162" i="37"/>
  <c r="DT162" i="37"/>
  <c r="DS162" i="37"/>
  <c r="DR162" i="37"/>
  <c r="DG162" i="37" s="1"/>
  <c r="DQ162" i="37"/>
  <c r="DF162" i="37" s="1"/>
  <c r="DP162" i="37"/>
  <c r="DE162" i="37" s="1"/>
  <c r="DO162" i="37"/>
  <c r="DN162" i="37"/>
  <c r="DM162" i="37"/>
  <c r="DI162" i="37"/>
  <c r="DH162" i="37"/>
  <c r="DD162" i="37"/>
  <c r="DC162" i="37"/>
  <c r="DB162" i="37"/>
  <c r="DA162" i="37"/>
  <c r="CX162" i="37"/>
  <c r="CW162" i="37"/>
  <c r="CV162" i="37"/>
  <c r="CU162" i="37"/>
  <c r="CT162" i="37"/>
  <c r="CS162" i="37"/>
  <c r="CR162" i="37"/>
  <c r="CQ162" i="37"/>
  <c r="CF162" i="37"/>
  <c r="CE162" i="37"/>
  <c r="BB162" i="37"/>
  <c r="BC162" i="37" s="1"/>
  <c r="Y162" i="37"/>
  <c r="X162" i="37"/>
  <c r="N162" i="37"/>
  <c r="M162" i="37"/>
  <c r="K162" i="37"/>
  <c r="B162" i="37"/>
  <c r="A162" i="37"/>
  <c r="GB161" i="37"/>
  <c r="GA161" i="37"/>
  <c r="FZ161" i="37"/>
  <c r="FY161" i="37"/>
  <c r="FX161" i="37"/>
  <c r="FW161" i="37"/>
  <c r="FV161" i="37"/>
  <c r="FL161" i="37" s="1"/>
  <c r="FU161" i="37"/>
  <c r="FR161" i="37"/>
  <c r="FQ161" i="37"/>
  <c r="FP161" i="37"/>
  <c r="FO161" i="37"/>
  <c r="FN161" i="37"/>
  <c r="FM161" i="37"/>
  <c r="FK161" i="37"/>
  <c r="FG161" i="37"/>
  <c r="FF161" i="37"/>
  <c r="FE161" i="37"/>
  <c r="FD161" i="37"/>
  <c r="FC161" i="37"/>
  <c r="FB161" i="37"/>
  <c r="FA161" i="37"/>
  <c r="EZ161" i="37"/>
  <c r="EW161" i="37"/>
  <c r="EL161" i="37" s="1"/>
  <c r="EC161" i="37" s="1"/>
  <c r="EO161" i="37"/>
  <c r="DT161" i="37"/>
  <c r="DI161" i="37" s="1"/>
  <c r="DS161" i="37"/>
  <c r="DH161" i="37" s="1"/>
  <c r="DR161" i="37"/>
  <c r="DG161" i="37" s="1"/>
  <c r="DQ161" i="37"/>
  <c r="DP161" i="37"/>
  <c r="DO161" i="37"/>
  <c r="DN161" i="37"/>
  <c r="DC161" i="37" s="1"/>
  <c r="DM161" i="37"/>
  <c r="DB161" i="37" s="1"/>
  <c r="DL161" i="37"/>
  <c r="DK161" i="37"/>
  <c r="DF161" i="37"/>
  <c r="DE161" i="37"/>
  <c r="CX161" i="37"/>
  <c r="CW161" i="37"/>
  <c r="CV161" i="37"/>
  <c r="CU161" i="37"/>
  <c r="CT161" i="37"/>
  <c r="CS161" i="37"/>
  <c r="CR161" i="37"/>
  <c r="CQ161" i="37"/>
  <c r="CO161" i="37"/>
  <c r="CP161" i="37" s="1"/>
  <c r="Y161" i="37"/>
  <c r="X161" i="37"/>
  <c r="N161" i="37"/>
  <c r="M161" i="37"/>
  <c r="K161" i="37"/>
  <c r="BB161" i="37" s="1"/>
  <c r="BC161" i="37" s="1"/>
  <c r="B161" i="37"/>
  <c r="A161" i="37"/>
  <c r="GB160" i="37"/>
  <c r="GA160" i="37"/>
  <c r="FZ160" i="37"/>
  <c r="FY160" i="37"/>
  <c r="FX160" i="37"/>
  <c r="FW160" i="37"/>
  <c r="FV160" i="37"/>
  <c r="FU160" i="37"/>
  <c r="FR160" i="37"/>
  <c r="FQ160" i="37"/>
  <c r="FP160" i="37"/>
  <c r="FO160" i="37"/>
  <c r="FN160" i="37"/>
  <c r="FM160" i="37"/>
  <c r="FK160" i="37"/>
  <c r="FG160" i="37"/>
  <c r="FF160" i="37"/>
  <c r="FE160" i="37"/>
  <c r="FD160" i="37"/>
  <c r="FC160" i="37"/>
  <c r="FB160" i="37"/>
  <c r="FA160" i="37"/>
  <c r="EZ160" i="37"/>
  <c r="DT160" i="37"/>
  <c r="DI160" i="37" s="1"/>
  <c r="DS160" i="37"/>
  <c r="DR160" i="37"/>
  <c r="DQ160" i="37"/>
  <c r="DP160" i="37"/>
  <c r="DE160" i="37" s="1"/>
  <c r="DO160" i="37"/>
  <c r="DD160" i="37" s="1"/>
  <c r="DN160" i="37"/>
  <c r="DM160" i="37"/>
  <c r="DH160" i="37"/>
  <c r="DG160" i="37"/>
  <c r="DF160" i="37"/>
  <c r="DC160" i="37"/>
  <c r="CX160" i="37"/>
  <c r="CW160" i="37"/>
  <c r="CV160" i="37"/>
  <c r="CU160" i="37"/>
  <c r="CT160" i="37"/>
  <c r="CS160" i="37"/>
  <c r="CR160" i="37"/>
  <c r="CQ160" i="37"/>
  <c r="CP160" i="37"/>
  <c r="CO160" i="37"/>
  <c r="CH160" i="37"/>
  <c r="BW160" i="37" s="1"/>
  <c r="CG160" i="37"/>
  <c r="CF160" i="37"/>
  <c r="CE160" i="37"/>
  <c r="Y160" i="37"/>
  <c r="X160" i="37"/>
  <c r="N160" i="37"/>
  <c r="M160" i="37"/>
  <c r="DK160" i="37" s="1"/>
  <c r="DL160" i="37" s="1"/>
  <c r="K160" i="37"/>
  <c r="BB160" i="37" s="1"/>
  <c r="BC160" i="37" s="1"/>
  <c r="B160" i="37"/>
  <c r="A160" i="37"/>
  <c r="GB159" i="37"/>
  <c r="GA159" i="37"/>
  <c r="FZ159" i="37"/>
  <c r="FY159" i="37"/>
  <c r="FX159" i="37"/>
  <c r="FN159" i="37" s="1"/>
  <c r="FW159" i="37"/>
  <c r="FV159" i="37"/>
  <c r="FL159" i="37" s="1"/>
  <c r="FU159" i="37"/>
  <c r="FR159" i="37"/>
  <c r="FQ159" i="37"/>
  <c r="FP159" i="37"/>
  <c r="FO159" i="37"/>
  <c r="FM159" i="37"/>
  <c r="FK159" i="37"/>
  <c r="FG159" i="37"/>
  <c r="FF159" i="37"/>
  <c r="FE159" i="37"/>
  <c r="FD159" i="37"/>
  <c r="FC159" i="37"/>
  <c r="FB159" i="37"/>
  <c r="FA159" i="37"/>
  <c r="EZ159" i="37"/>
  <c r="DT159" i="37"/>
  <c r="DI159" i="37" s="1"/>
  <c r="DS159" i="37"/>
  <c r="DH159" i="37" s="1"/>
  <c r="DR159" i="37"/>
  <c r="DG159" i="37" s="1"/>
  <c r="DQ159" i="37"/>
  <c r="DP159" i="37"/>
  <c r="DO159" i="37"/>
  <c r="DN159" i="37"/>
  <c r="DM159" i="37"/>
  <c r="DK159" i="37"/>
  <c r="DL159" i="37" s="1"/>
  <c r="DE159" i="37"/>
  <c r="DD159" i="37"/>
  <c r="DC159" i="37"/>
  <c r="DB159" i="37"/>
  <c r="CZ159" i="37"/>
  <c r="CX159" i="37"/>
  <c r="CW159" i="37"/>
  <c r="CV159" i="37"/>
  <c r="CU159" i="37"/>
  <c r="CT159" i="37"/>
  <c r="CS159" i="37"/>
  <c r="CR159" i="37"/>
  <c r="CQ159" i="37"/>
  <c r="CP159" i="37"/>
  <c r="BC159" i="37"/>
  <c r="BB159" i="37"/>
  <c r="Y159" i="37"/>
  <c r="X159" i="37"/>
  <c r="N159" i="37"/>
  <c r="M159" i="37"/>
  <c r="CO159" i="37" s="1"/>
  <c r="K159" i="37"/>
  <c r="B159" i="37"/>
  <c r="A159" i="37"/>
  <c r="GB158" i="37"/>
  <c r="GA158" i="37"/>
  <c r="FQ158" i="37" s="1"/>
  <c r="FZ158" i="37"/>
  <c r="FP158" i="37" s="1"/>
  <c r="FY158" i="37"/>
  <c r="FX158" i="37"/>
  <c r="FN158" i="37" s="1"/>
  <c r="FW158" i="37"/>
  <c r="FM158" i="37" s="1"/>
  <c r="FV158" i="37"/>
  <c r="FL158" i="37" s="1"/>
  <c r="FU158" i="37"/>
  <c r="FR158" i="37"/>
  <c r="FO158" i="37"/>
  <c r="FG158" i="37"/>
  <c r="FF158" i="37"/>
  <c r="FE158" i="37"/>
  <c r="FD158" i="37"/>
  <c r="FC158" i="37"/>
  <c r="FB158" i="37"/>
  <c r="FA158" i="37"/>
  <c r="EZ158" i="37"/>
  <c r="DT158" i="37"/>
  <c r="DI158" i="37" s="1"/>
  <c r="DS158" i="37"/>
  <c r="DH158" i="37" s="1"/>
  <c r="DR158" i="37"/>
  <c r="DG158" i="37" s="1"/>
  <c r="DQ158" i="37"/>
  <c r="DP158" i="37"/>
  <c r="DO158" i="37"/>
  <c r="DN158" i="37"/>
  <c r="DM158" i="37"/>
  <c r="DK158" i="37"/>
  <c r="DL158" i="37" s="1"/>
  <c r="DE158" i="37"/>
  <c r="DD158" i="37"/>
  <c r="DC158" i="37"/>
  <c r="DB158" i="37"/>
  <c r="CZ158" i="37"/>
  <c r="CX158" i="37"/>
  <c r="CW158" i="37"/>
  <c r="CV158" i="37"/>
  <c r="CU158" i="37"/>
  <c r="CT158" i="37"/>
  <c r="CS158" i="37"/>
  <c r="CR158" i="37"/>
  <c r="CF158" i="37" s="1"/>
  <c r="CJ158" i="37" s="1"/>
  <c r="CQ158" i="37"/>
  <c r="CP158" i="37"/>
  <c r="CO158" i="37"/>
  <c r="CN158" i="37"/>
  <c r="CC158" i="37" s="1"/>
  <c r="BT158" i="37" s="1"/>
  <c r="CK158" i="37"/>
  <c r="CI158" i="37"/>
  <c r="BX158" i="37" s="1"/>
  <c r="BO158" i="37" s="1"/>
  <c r="CE158" i="37"/>
  <c r="BC158" i="37"/>
  <c r="Y158" i="37"/>
  <c r="X158" i="37"/>
  <c r="N158" i="37"/>
  <c r="M158" i="37"/>
  <c r="K158" i="37"/>
  <c r="BB158" i="37" s="1"/>
  <c r="B158" i="37"/>
  <c r="A158" i="37"/>
  <c r="GB157" i="37"/>
  <c r="FR157" i="37" s="1"/>
  <c r="GA157" i="37"/>
  <c r="FZ157" i="37"/>
  <c r="FP157" i="37" s="1"/>
  <c r="FY157" i="37"/>
  <c r="FO157" i="37" s="1"/>
  <c r="FX157" i="37"/>
  <c r="FN157" i="37" s="1"/>
  <c r="FW157" i="37"/>
  <c r="FM157" i="37" s="1"/>
  <c r="FV157" i="37"/>
  <c r="FL157" i="37" s="1"/>
  <c r="FU157" i="37"/>
  <c r="FQ157" i="37"/>
  <c r="FG157" i="37"/>
  <c r="FF157" i="37"/>
  <c r="FE157" i="37"/>
  <c r="FD157" i="37"/>
  <c r="FC157" i="37"/>
  <c r="FB157" i="37"/>
  <c r="FA157" i="37"/>
  <c r="EZ157" i="37"/>
  <c r="DT157" i="37"/>
  <c r="DS157" i="37"/>
  <c r="DR157" i="37"/>
  <c r="DQ157" i="37"/>
  <c r="DP157" i="37"/>
  <c r="DO157" i="37"/>
  <c r="DD157" i="37" s="1"/>
  <c r="DN157" i="37"/>
  <c r="DC157" i="37" s="1"/>
  <c r="DM157" i="37"/>
  <c r="DL157" i="37"/>
  <c r="DI157" i="37"/>
  <c r="DH157" i="37"/>
  <c r="DG157" i="37"/>
  <c r="DF157" i="37"/>
  <c r="DE157" i="37"/>
  <c r="CX157" i="37"/>
  <c r="CW157" i="37"/>
  <c r="CV157" i="37"/>
  <c r="CU157" i="37"/>
  <c r="CT157" i="37"/>
  <c r="CS157" i="37"/>
  <c r="CR157" i="37"/>
  <c r="CQ157" i="37"/>
  <c r="CP157" i="37"/>
  <c r="CO157" i="37"/>
  <c r="Y157" i="37"/>
  <c r="X157" i="37"/>
  <c r="N157" i="37"/>
  <c r="M157" i="37"/>
  <c r="DK157" i="37" s="1"/>
  <c r="K157" i="37"/>
  <c r="BB157" i="37" s="1"/>
  <c r="BC157" i="37" s="1"/>
  <c r="B157" i="37"/>
  <c r="A157" i="37"/>
  <c r="GB156" i="37"/>
  <c r="FR156" i="37" s="1"/>
  <c r="GA156" i="37"/>
  <c r="FQ156" i="37" s="1"/>
  <c r="FZ156" i="37"/>
  <c r="FP156" i="37" s="1"/>
  <c r="FY156" i="37"/>
  <c r="FX156" i="37"/>
  <c r="FW156" i="37"/>
  <c r="FM156" i="37" s="1"/>
  <c r="FV156" i="37"/>
  <c r="FU156" i="37"/>
  <c r="FO156" i="37"/>
  <c r="FN156" i="37"/>
  <c r="FL156" i="37"/>
  <c r="FG156" i="37"/>
  <c r="FF156" i="37"/>
  <c r="FE156" i="37"/>
  <c r="FD156" i="37"/>
  <c r="FC156" i="37"/>
  <c r="FB156" i="37"/>
  <c r="FA156" i="37"/>
  <c r="EZ156" i="37"/>
  <c r="EO156" i="37" s="1"/>
  <c r="ER156" i="37" s="1"/>
  <c r="EG156" i="37" s="1"/>
  <c r="DX156" i="37" s="1"/>
  <c r="DT156" i="37"/>
  <c r="DS156" i="37"/>
  <c r="DR156" i="37"/>
  <c r="DQ156" i="37"/>
  <c r="DP156" i="37"/>
  <c r="DO156" i="37"/>
  <c r="DN156" i="37"/>
  <c r="DM156" i="37"/>
  <c r="DL156" i="37"/>
  <c r="DI156" i="37"/>
  <c r="DH156" i="37"/>
  <c r="DG156" i="37"/>
  <c r="DF156" i="37"/>
  <c r="DE156" i="37"/>
  <c r="DD156" i="37"/>
  <c r="DB156" i="37"/>
  <c r="CZ156" i="37"/>
  <c r="CX156" i="37"/>
  <c r="CW156" i="37"/>
  <c r="CV156" i="37"/>
  <c r="CU156" i="37"/>
  <c r="CT156" i="37"/>
  <c r="CS156" i="37"/>
  <c r="CR156" i="37"/>
  <c r="CF156" i="37" s="1"/>
  <c r="CQ156" i="37"/>
  <c r="CP156" i="37"/>
  <c r="CO156" i="37"/>
  <c r="BB156" i="37"/>
  <c r="BC156" i="37" s="1"/>
  <c r="CE156" i="37" s="1"/>
  <c r="Y156" i="37"/>
  <c r="X156" i="37"/>
  <c r="N156" i="37"/>
  <c r="M156" i="37"/>
  <c r="DK156" i="37" s="1"/>
  <c r="K156" i="37"/>
  <c r="B156" i="37"/>
  <c r="A156" i="37"/>
  <c r="GB155" i="37"/>
  <c r="GA155" i="37"/>
  <c r="FZ155" i="37"/>
  <c r="FP155" i="37" s="1"/>
  <c r="FY155" i="37"/>
  <c r="FO155" i="37" s="1"/>
  <c r="FX155" i="37"/>
  <c r="FN155" i="37" s="1"/>
  <c r="FW155" i="37"/>
  <c r="FM155" i="37" s="1"/>
  <c r="FV155" i="37"/>
  <c r="FU155" i="37"/>
  <c r="FR155" i="37"/>
  <c r="FQ155" i="37"/>
  <c r="FL155" i="37"/>
  <c r="FK155" i="37"/>
  <c r="FG155" i="37"/>
  <c r="FF155" i="37"/>
  <c r="FE155" i="37"/>
  <c r="FD155" i="37"/>
  <c r="FC155" i="37"/>
  <c r="FB155" i="37"/>
  <c r="FA155" i="37"/>
  <c r="EZ155" i="37"/>
  <c r="EO155" i="37" s="1"/>
  <c r="EQ155" i="37"/>
  <c r="EF155" i="37" s="1"/>
  <c r="DW155" i="37" s="1"/>
  <c r="EP155" i="37"/>
  <c r="EE155" i="37" s="1"/>
  <c r="DV155" i="37" s="1"/>
  <c r="DT155" i="37"/>
  <c r="DS155" i="37"/>
  <c r="DR155" i="37"/>
  <c r="DQ155" i="37"/>
  <c r="DF155" i="37" s="1"/>
  <c r="DP155" i="37"/>
  <c r="DE155" i="37" s="1"/>
  <c r="DO155" i="37"/>
  <c r="DN155" i="37"/>
  <c r="DC155" i="37" s="1"/>
  <c r="DM155" i="37"/>
  <c r="DK155" i="37"/>
  <c r="DL155" i="37" s="1"/>
  <c r="DI155" i="37"/>
  <c r="DH155" i="37"/>
  <c r="DG155" i="37"/>
  <c r="DD155" i="37"/>
  <c r="CX155" i="37"/>
  <c r="CW155" i="37"/>
  <c r="CV155" i="37"/>
  <c r="CU155" i="37"/>
  <c r="CT155" i="37"/>
  <c r="CS155" i="37"/>
  <c r="CR155" i="37"/>
  <c r="CQ155" i="37"/>
  <c r="CF155" i="37" s="1"/>
  <c r="CO155" i="37"/>
  <c r="CP155" i="37" s="1"/>
  <c r="BB155" i="37"/>
  <c r="BC155" i="37" s="1"/>
  <c r="Y155" i="37"/>
  <c r="X155" i="37"/>
  <c r="N155" i="37"/>
  <c r="M155" i="37"/>
  <c r="K155" i="37"/>
  <c r="B155" i="37"/>
  <c r="A155" i="37"/>
  <c r="GB154" i="37"/>
  <c r="FR154" i="37" s="1"/>
  <c r="GA154" i="37"/>
  <c r="FQ154" i="37" s="1"/>
  <c r="FZ154" i="37"/>
  <c r="FY154" i="37"/>
  <c r="FX154" i="37"/>
  <c r="FW154" i="37"/>
  <c r="FV154" i="37"/>
  <c r="FU154" i="37"/>
  <c r="FO154" i="37"/>
  <c r="FN154" i="37"/>
  <c r="FM154" i="37"/>
  <c r="FL154" i="37"/>
  <c r="FK154" i="37"/>
  <c r="FG154" i="37"/>
  <c r="FF154" i="37"/>
  <c r="FE154" i="37"/>
  <c r="FD154" i="37"/>
  <c r="FC154" i="37"/>
  <c r="FB154" i="37"/>
  <c r="FA154" i="37"/>
  <c r="EZ154" i="37"/>
  <c r="EO154" i="37"/>
  <c r="DT154" i="37"/>
  <c r="DI154" i="37" s="1"/>
  <c r="DS154" i="37"/>
  <c r="DH154" i="37" s="1"/>
  <c r="DR154" i="37"/>
  <c r="DQ154" i="37"/>
  <c r="DP154" i="37"/>
  <c r="DO154" i="37"/>
  <c r="DD154" i="37" s="1"/>
  <c r="DN154" i="37"/>
  <c r="DM154" i="37"/>
  <c r="DL154" i="37"/>
  <c r="DK154" i="37"/>
  <c r="DG154" i="37"/>
  <c r="DF154" i="37"/>
  <c r="DE154" i="37"/>
  <c r="DC154" i="37"/>
  <c r="CX154" i="37"/>
  <c r="CW154" i="37"/>
  <c r="CV154" i="37"/>
  <c r="CU154" i="37"/>
  <c r="CT154" i="37"/>
  <c r="CS154" i="37"/>
  <c r="CR154" i="37"/>
  <c r="CQ154" i="37"/>
  <c r="CO154" i="37"/>
  <c r="CP154" i="37" s="1"/>
  <c r="BB154" i="37"/>
  <c r="BC154" i="37" s="1"/>
  <c r="FI154" i="37" s="1"/>
  <c r="Y154" i="37"/>
  <c r="X154" i="37"/>
  <c r="N154" i="37"/>
  <c r="M154" i="37"/>
  <c r="K154" i="37"/>
  <c r="B154" i="37"/>
  <c r="A154" i="37"/>
  <c r="GB153" i="37"/>
  <c r="FR153" i="37" s="1"/>
  <c r="GA153" i="37"/>
  <c r="FZ153" i="37"/>
  <c r="FY153" i="37"/>
  <c r="FX153" i="37"/>
  <c r="FW153" i="37"/>
  <c r="FV153" i="37"/>
  <c r="FU153" i="37"/>
  <c r="FQ153" i="37"/>
  <c r="FP153" i="37"/>
  <c r="FO153" i="37"/>
  <c r="FN153" i="37"/>
  <c r="FM153" i="37"/>
  <c r="FL153" i="37"/>
  <c r="FK153" i="37"/>
  <c r="FG153" i="37"/>
  <c r="FF153" i="37"/>
  <c r="FE153" i="37"/>
  <c r="FD153" i="37"/>
  <c r="FC153" i="37"/>
  <c r="FB153" i="37"/>
  <c r="FA153" i="37"/>
  <c r="EZ153" i="37"/>
  <c r="EN153" i="37"/>
  <c r="DT153" i="37"/>
  <c r="DS153" i="37"/>
  <c r="DR153" i="37"/>
  <c r="DG153" i="37" s="1"/>
  <c r="DQ153" i="37"/>
  <c r="DP153" i="37"/>
  <c r="DE153" i="37" s="1"/>
  <c r="DO153" i="37"/>
  <c r="DD153" i="37" s="1"/>
  <c r="DN153" i="37"/>
  <c r="DC153" i="37" s="1"/>
  <c r="DM153" i="37"/>
  <c r="DK153" i="37"/>
  <c r="DL153" i="37" s="1"/>
  <c r="DI153" i="37"/>
  <c r="DH153" i="37"/>
  <c r="DF153" i="37"/>
  <c r="CX153" i="37"/>
  <c r="CW153" i="37"/>
  <c r="CV153" i="37"/>
  <c r="CU153" i="37"/>
  <c r="CT153" i="37"/>
  <c r="CS153" i="37"/>
  <c r="CR153" i="37"/>
  <c r="CQ153" i="37"/>
  <c r="CI153" i="37"/>
  <c r="CH153" i="37"/>
  <c r="BW153" i="37" s="1"/>
  <c r="CF153" i="37"/>
  <c r="CE153" i="37"/>
  <c r="BX153" i="37"/>
  <c r="BC153" i="37"/>
  <c r="FI153" i="37" s="1"/>
  <c r="Y153" i="37"/>
  <c r="X153" i="37"/>
  <c r="N153" i="37"/>
  <c r="M153" i="37"/>
  <c r="CO153" i="37" s="1"/>
  <c r="CP153" i="37" s="1"/>
  <c r="K153" i="37"/>
  <c r="BB153" i="37" s="1"/>
  <c r="B153" i="37"/>
  <c r="A153" i="37"/>
  <c r="GB152" i="37"/>
  <c r="FR152" i="37" s="1"/>
  <c r="GA152" i="37"/>
  <c r="FQ152" i="37" s="1"/>
  <c r="FZ152" i="37"/>
  <c r="FP152" i="37" s="1"/>
  <c r="FY152" i="37"/>
  <c r="FO152" i="37" s="1"/>
  <c r="FX152" i="37"/>
  <c r="FN152" i="37" s="1"/>
  <c r="FW152" i="37"/>
  <c r="FM152" i="37" s="1"/>
  <c r="FV152" i="37"/>
  <c r="FU152" i="37"/>
  <c r="FL152" i="37"/>
  <c r="FK152" i="37"/>
  <c r="FJ152" i="37"/>
  <c r="FG152" i="37"/>
  <c r="FF152" i="37"/>
  <c r="FE152" i="37"/>
  <c r="FD152" i="37"/>
  <c r="FC152" i="37"/>
  <c r="FB152" i="37"/>
  <c r="FA152" i="37"/>
  <c r="EZ152" i="37"/>
  <c r="ES152" i="37"/>
  <c r="EH152" i="37" s="1"/>
  <c r="EO152" i="37"/>
  <c r="DY152" i="37"/>
  <c r="DT152" i="37"/>
  <c r="DI152" i="37" s="1"/>
  <c r="DS152" i="37"/>
  <c r="DH152" i="37" s="1"/>
  <c r="DR152" i="37"/>
  <c r="DG152" i="37" s="1"/>
  <c r="DQ152" i="37"/>
  <c r="DF152" i="37" s="1"/>
  <c r="DP152" i="37"/>
  <c r="DE152" i="37" s="1"/>
  <c r="DO152" i="37"/>
  <c r="DD152" i="37" s="1"/>
  <c r="DN152" i="37"/>
  <c r="DM152" i="37"/>
  <c r="DB152" i="37"/>
  <c r="CZ152" i="37"/>
  <c r="CX152" i="37"/>
  <c r="CW152" i="37"/>
  <c r="CV152" i="37"/>
  <c r="CU152" i="37"/>
  <c r="CT152" i="37"/>
  <c r="CF152" i="37" s="1"/>
  <c r="CS152" i="37"/>
  <c r="CR152" i="37"/>
  <c r="CQ152" i="37"/>
  <c r="CN152" i="37"/>
  <c r="CC152" i="37" s="1"/>
  <c r="CM152" i="37"/>
  <c r="CB152" i="37" s="1"/>
  <c r="BB152" i="37"/>
  <c r="BC152" i="37" s="1"/>
  <c r="Y152" i="37"/>
  <c r="X152" i="37"/>
  <c r="N152" i="37"/>
  <c r="M152" i="37"/>
  <c r="K152" i="37"/>
  <c r="B152" i="37"/>
  <c r="A152" i="37"/>
  <c r="GB151" i="37"/>
  <c r="FR151" i="37" s="1"/>
  <c r="GA151" i="37"/>
  <c r="FQ151" i="37" s="1"/>
  <c r="FZ151" i="37"/>
  <c r="FY151" i="37"/>
  <c r="FX151" i="37"/>
  <c r="FW151" i="37"/>
  <c r="FM151" i="37" s="1"/>
  <c r="FV151" i="37"/>
  <c r="FU151" i="37"/>
  <c r="FP151" i="37"/>
  <c r="FO151" i="37"/>
  <c r="FN151" i="37"/>
  <c r="FL151" i="37"/>
  <c r="FG151" i="37"/>
  <c r="FF151" i="37"/>
  <c r="FE151" i="37"/>
  <c r="FD151" i="37"/>
  <c r="FC151" i="37"/>
  <c r="FB151" i="37"/>
  <c r="FA151" i="37"/>
  <c r="EZ151" i="37"/>
  <c r="DT151" i="37"/>
  <c r="DS151" i="37"/>
  <c r="DR151" i="37"/>
  <c r="DG151" i="37" s="1"/>
  <c r="DQ151" i="37"/>
  <c r="DF151" i="37" s="1"/>
  <c r="DP151" i="37"/>
  <c r="DE151" i="37" s="1"/>
  <c r="DO151" i="37"/>
  <c r="DD151" i="37" s="1"/>
  <c r="DN151" i="37"/>
  <c r="DM151" i="37"/>
  <c r="DK151" i="37"/>
  <c r="DL151" i="37" s="1"/>
  <c r="DI151" i="37"/>
  <c r="DH151" i="37"/>
  <c r="DB151" i="37"/>
  <c r="CZ151" i="37"/>
  <c r="CX151" i="37"/>
  <c r="CW151" i="37"/>
  <c r="CV151" i="37"/>
  <c r="CU151" i="37"/>
  <c r="CT151" i="37"/>
  <c r="CS151" i="37"/>
  <c r="CR151" i="37"/>
  <c r="CQ151" i="37"/>
  <c r="CP151" i="37"/>
  <c r="BC151" i="37"/>
  <c r="CE151" i="37" s="1"/>
  <c r="BB151" i="37"/>
  <c r="Y151" i="37"/>
  <c r="X151" i="37"/>
  <c r="N151" i="37"/>
  <c r="M151" i="37"/>
  <c r="CO151" i="37" s="1"/>
  <c r="K151" i="37"/>
  <c r="B151" i="37"/>
  <c r="A151" i="37"/>
  <c r="GB150" i="37"/>
  <c r="FR150" i="37" s="1"/>
  <c r="GA150" i="37"/>
  <c r="FZ150" i="37"/>
  <c r="FP150" i="37" s="1"/>
  <c r="FY150" i="37"/>
  <c r="FO150" i="37" s="1"/>
  <c r="FX150" i="37"/>
  <c r="FW150" i="37"/>
  <c r="FM150" i="37" s="1"/>
  <c r="FV150" i="37"/>
  <c r="FU150" i="37"/>
  <c r="FQ150" i="37"/>
  <c r="FL150" i="37"/>
  <c r="FK150" i="37"/>
  <c r="FG150" i="37"/>
  <c r="FF150" i="37"/>
  <c r="FE150" i="37"/>
  <c r="EO150" i="37" s="1"/>
  <c r="FD150" i="37"/>
  <c r="FC150" i="37"/>
  <c r="FB150" i="37"/>
  <c r="FA150" i="37"/>
  <c r="EZ150" i="37"/>
  <c r="DT150" i="37"/>
  <c r="DS150" i="37"/>
  <c r="DR150" i="37"/>
  <c r="DQ150" i="37"/>
  <c r="DP150" i="37"/>
  <c r="DO150" i="37"/>
  <c r="DN150" i="37"/>
  <c r="DC150" i="37" s="1"/>
  <c r="DM150" i="37"/>
  <c r="DL150" i="37"/>
  <c r="DK150" i="37"/>
  <c r="DI150" i="37"/>
  <c r="DH150" i="37"/>
  <c r="DG150" i="37"/>
  <c r="DF150" i="37"/>
  <c r="DE150" i="37"/>
  <c r="DD150" i="37"/>
  <c r="CX150" i="37"/>
  <c r="CW150" i="37"/>
  <c r="CV150" i="37"/>
  <c r="CU150" i="37"/>
  <c r="CT150" i="37"/>
  <c r="CS150" i="37"/>
  <c r="CR150" i="37"/>
  <c r="CQ150" i="37"/>
  <c r="CP150" i="37"/>
  <c r="CO150" i="37"/>
  <c r="BC150" i="37"/>
  <c r="BB150" i="37"/>
  <c r="Y150" i="37"/>
  <c r="X150" i="37"/>
  <c r="N150" i="37"/>
  <c r="M150" i="37"/>
  <c r="K150" i="37"/>
  <c r="B150" i="37"/>
  <c r="A150" i="37"/>
  <c r="GB149" i="37"/>
  <c r="FR149" i="37" s="1"/>
  <c r="GA149" i="37"/>
  <c r="FQ149" i="37" s="1"/>
  <c r="FZ149" i="37"/>
  <c r="FP149" i="37" s="1"/>
  <c r="FY149" i="37"/>
  <c r="FO149" i="37" s="1"/>
  <c r="FX149" i="37"/>
  <c r="FN149" i="37" s="1"/>
  <c r="FW149" i="37"/>
  <c r="FM149" i="37" s="1"/>
  <c r="FV149" i="37"/>
  <c r="FU149" i="37"/>
  <c r="FK149" i="37"/>
  <c r="FG149" i="37"/>
  <c r="FF149" i="37"/>
  <c r="FE149" i="37"/>
  <c r="FD149" i="37"/>
  <c r="FC149" i="37"/>
  <c r="FB149" i="37"/>
  <c r="EO149" i="37" s="1"/>
  <c r="EQ149" i="37" s="1"/>
  <c r="FA149" i="37"/>
  <c r="EZ149" i="37"/>
  <c r="DT149" i="37"/>
  <c r="DS149" i="37"/>
  <c r="DH149" i="37" s="1"/>
  <c r="DR149" i="37"/>
  <c r="DQ149" i="37"/>
  <c r="DP149" i="37"/>
  <c r="DO149" i="37"/>
  <c r="DN149" i="37"/>
  <c r="DM149" i="37"/>
  <c r="DK149" i="37"/>
  <c r="DL149" i="37" s="1"/>
  <c r="DI149" i="37"/>
  <c r="DG149" i="37"/>
  <c r="DF149" i="37"/>
  <c r="DE149" i="37"/>
  <c r="DD149" i="37"/>
  <c r="DC149" i="37"/>
  <c r="CX149" i="37"/>
  <c r="CW149" i="37"/>
  <c r="CV149" i="37"/>
  <c r="CU149" i="37"/>
  <c r="CT149" i="37"/>
  <c r="CS149" i="37"/>
  <c r="CR149" i="37"/>
  <c r="CQ149" i="37"/>
  <c r="BB149" i="37"/>
  <c r="BC149" i="37" s="1"/>
  <c r="Y149" i="37"/>
  <c r="X149" i="37"/>
  <c r="N149" i="37"/>
  <c r="M149" i="37"/>
  <c r="CO149" i="37" s="1"/>
  <c r="CP149" i="37" s="1"/>
  <c r="K149" i="37"/>
  <c r="B149" i="37"/>
  <c r="A149" i="37"/>
  <c r="GB148" i="37"/>
  <c r="FR148" i="37" s="1"/>
  <c r="GA148" i="37"/>
  <c r="FZ148" i="37"/>
  <c r="FY148" i="37"/>
  <c r="FO148" i="37" s="1"/>
  <c r="FX148" i="37"/>
  <c r="FW148" i="37"/>
  <c r="FV148" i="37"/>
  <c r="FU148" i="37"/>
  <c r="FP148" i="37"/>
  <c r="FN148" i="37"/>
  <c r="FM148" i="37"/>
  <c r="FL148" i="37"/>
  <c r="FK148" i="37"/>
  <c r="FI148" i="37"/>
  <c r="FG148" i="37"/>
  <c r="FF148" i="37"/>
  <c r="FE148" i="37"/>
  <c r="FD148" i="37"/>
  <c r="FC148" i="37"/>
  <c r="FB148" i="37"/>
  <c r="FA148" i="37"/>
  <c r="EZ148" i="37"/>
  <c r="DT148" i="37"/>
  <c r="DS148" i="37"/>
  <c r="DR148" i="37"/>
  <c r="DQ148" i="37"/>
  <c r="DP148" i="37"/>
  <c r="DO148" i="37"/>
  <c r="DN148" i="37"/>
  <c r="DC148" i="37" s="1"/>
  <c r="DM148" i="37"/>
  <c r="DK148" i="37"/>
  <c r="DL148" i="37" s="1"/>
  <c r="DI148" i="37"/>
  <c r="DH148" i="37"/>
  <c r="DG148" i="37"/>
  <c r="DF148" i="37"/>
  <c r="DE148" i="37"/>
  <c r="DD148" i="37"/>
  <c r="DB148" i="37"/>
  <c r="CX148" i="37"/>
  <c r="CW148" i="37"/>
  <c r="CV148" i="37"/>
  <c r="CU148" i="37"/>
  <c r="CT148" i="37"/>
  <c r="CS148" i="37"/>
  <c r="CR148" i="37"/>
  <c r="CQ148" i="37"/>
  <c r="CO148" i="37"/>
  <c r="CP148" i="37" s="1"/>
  <c r="CK148" i="37"/>
  <c r="BZ148" i="37" s="1"/>
  <c r="CH148" i="37"/>
  <c r="BW148" i="37" s="1"/>
  <c r="CG148" i="37"/>
  <c r="CF148" i="37"/>
  <c r="Y148" i="37"/>
  <c r="X148" i="37"/>
  <c r="N148" i="37"/>
  <c r="M148" i="37"/>
  <c r="K148" i="37"/>
  <c r="BB148" i="37" s="1"/>
  <c r="BC148" i="37" s="1"/>
  <c r="B148" i="37"/>
  <c r="A148" i="37"/>
  <c r="GB147" i="37"/>
  <c r="FR147" i="37" s="1"/>
  <c r="GA147" i="37"/>
  <c r="FQ147" i="37" s="1"/>
  <c r="FZ147" i="37"/>
  <c r="FY147" i="37"/>
  <c r="FO147" i="37" s="1"/>
  <c r="FX147" i="37"/>
  <c r="FN147" i="37" s="1"/>
  <c r="FW147" i="37"/>
  <c r="FV147" i="37"/>
  <c r="FU147" i="37"/>
  <c r="FP147" i="37"/>
  <c r="FM147" i="37"/>
  <c r="FL147" i="37"/>
  <c r="FK147" i="37"/>
  <c r="FG147" i="37"/>
  <c r="FF147" i="37"/>
  <c r="FE147" i="37"/>
  <c r="FD147" i="37"/>
  <c r="FC147" i="37"/>
  <c r="FB147" i="37"/>
  <c r="FA147" i="37"/>
  <c r="EZ147" i="37"/>
  <c r="DT147" i="37"/>
  <c r="DS147" i="37"/>
  <c r="DR147" i="37"/>
  <c r="DQ147" i="37"/>
  <c r="DP147" i="37"/>
  <c r="DE147" i="37" s="1"/>
  <c r="DO147" i="37"/>
  <c r="DN147" i="37"/>
  <c r="DC147" i="37" s="1"/>
  <c r="DM147" i="37"/>
  <c r="DB147" i="37" s="1"/>
  <c r="DL147" i="37"/>
  <c r="DK147" i="37"/>
  <c r="DI147" i="37"/>
  <c r="DH147" i="37"/>
  <c r="DF147" i="37"/>
  <c r="DD147" i="37"/>
  <c r="CX147" i="37"/>
  <c r="CW147" i="37"/>
  <c r="CV147" i="37"/>
  <c r="CU147" i="37"/>
  <c r="CT147" i="37"/>
  <c r="CS147" i="37"/>
  <c r="CR147" i="37"/>
  <c r="CQ147" i="37"/>
  <c r="CF147" i="37"/>
  <c r="Y147" i="37"/>
  <c r="X147" i="37"/>
  <c r="N147" i="37"/>
  <c r="M147" i="37"/>
  <c r="CO147" i="37" s="1"/>
  <c r="CP147" i="37" s="1"/>
  <c r="K147" i="37"/>
  <c r="BB147" i="37" s="1"/>
  <c r="BC147" i="37" s="1"/>
  <c r="B147" i="37"/>
  <c r="A147" i="37"/>
  <c r="GB146" i="37"/>
  <c r="FR146" i="37" s="1"/>
  <c r="GA146" i="37"/>
  <c r="FQ146" i="37" s="1"/>
  <c r="FZ146" i="37"/>
  <c r="FP146" i="37" s="1"/>
  <c r="FY146" i="37"/>
  <c r="FX146" i="37"/>
  <c r="FW146" i="37"/>
  <c r="FM146" i="37" s="1"/>
  <c r="FV146" i="37"/>
  <c r="FU146" i="37"/>
  <c r="FO146" i="37"/>
  <c r="FN146" i="37"/>
  <c r="FL146" i="37"/>
  <c r="FK146" i="37"/>
  <c r="FJ146" i="37"/>
  <c r="FG146" i="37"/>
  <c r="FF146" i="37"/>
  <c r="FE146" i="37"/>
  <c r="FD146" i="37"/>
  <c r="FC146" i="37"/>
  <c r="FB146" i="37"/>
  <c r="FA146" i="37"/>
  <c r="EZ146" i="37"/>
  <c r="EO146" i="37"/>
  <c r="DT146" i="37"/>
  <c r="DI146" i="37" s="1"/>
  <c r="DS146" i="37"/>
  <c r="DH146" i="37" s="1"/>
  <c r="DR146" i="37"/>
  <c r="DG146" i="37" s="1"/>
  <c r="DQ146" i="37"/>
  <c r="DP146" i="37"/>
  <c r="DO146" i="37"/>
  <c r="DN146" i="37"/>
  <c r="DM146" i="37"/>
  <c r="DF146" i="37"/>
  <c r="DE146" i="37"/>
  <c r="DD146" i="37"/>
  <c r="DC146" i="37"/>
  <c r="DB146" i="37"/>
  <c r="CX146" i="37"/>
  <c r="CW146" i="37"/>
  <c r="CV146" i="37"/>
  <c r="CU146" i="37"/>
  <c r="CT146" i="37"/>
  <c r="CS146" i="37"/>
  <c r="CR146" i="37"/>
  <c r="CQ146" i="37"/>
  <c r="BB146" i="37"/>
  <c r="BC146" i="37" s="1"/>
  <c r="Y146" i="37"/>
  <c r="X146" i="37"/>
  <c r="N146" i="37"/>
  <c r="M146" i="37"/>
  <c r="K146" i="37"/>
  <c r="B146" i="37"/>
  <c r="A146" i="37"/>
  <c r="GB145" i="37"/>
  <c r="GA145" i="37"/>
  <c r="FZ145" i="37"/>
  <c r="FY145" i="37"/>
  <c r="FO145" i="37" s="1"/>
  <c r="FX145" i="37"/>
  <c r="FN145" i="37" s="1"/>
  <c r="FW145" i="37"/>
  <c r="FV145" i="37"/>
  <c r="FL145" i="37" s="1"/>
  <c r="FU145" i="37"/>
  <c r="FR145" i="37"/>
  <c r="FQ145" i="37"/>
  <c r="FP145" i="37"/>
  <c r="FM145" i="37"/>
  <c r="FG145" i="37"/>
  <c r="FF145" i="37"/>
  <c r="FE145" i="37"/>
  <c r="FD145" i="37"/>
  <c r="FC145" i="37"/>
  <c r="FB145" i="37"/>
  <c r="FA145" i="37"/>
  <c r="EZ145" i="37"/>
  <c r="DT145" i="37"/>
  <c r="DI145" i="37" s="1"/>
  <c r="DS145" i="37"/>
  <c r="DH145" i="37" s="1"/>
  <c r="DR145" i="37"/>
  <c r="DG145" i="37" s="1"/>
  <c r="DQ145" i="37"/>
  <c r="DF145" i="37" s="1"/>
  <c r="DP145" i="37"/>
  <c r="DE145" i="37" s="1"/>
  <c r="DO145" i="37"/>
  <c r="DN145" i="37"/>
  <c r="DC145" i="37" s="1"/>
  <c r="DM145" i="37"/>
  <c r="DD145" i="37"/>
  <c r="CX145" i="37"/>
  <c r="CW145" i="37"/>
  <c r="CV145" i="37"/>
  <c r="CU145" i="37"/>
  <c r="CT145" i="37"/>
  <c r="CS145" i="37"/>
  <c r="CR145" i="37"/>
  <c r="CQ145" i="37"/>
  <c r="CF145" i="37"/>
  <c r="Y145" i="37"/>
  <c r="X145" i="37"/>
  <c r="N145" i="37"/>
  <c r="M145" i="37"/>
  <c r="K145" i="37"/>
  <c r="BB145" i="37" s="1"/>
  <c r="BC145" i="37" s="1"/>
  <c r="B145" i="37"/>
  <c r="A145" i="37"/>
  <c r="GB144" i="37"/>
  <c r="GA144" i="37"/>
  <c r="FQ144" i="37" s="1"/>
  <c r="FZ144" i="37"/>
  <c r="FJ144" i="37" s="1"/>
  <c r="FY144" i="37"/>
  <c r="FX144" i="37"/>
  <c r="FW144" i="37"/>
  <c r="FV144" i="37"/>
  <c r="FL144" i="37" s="1"/>
  <c r="FU144" i="37"/>
  <c r="FR144" i="37"/>
  <c r="FP144" i="37"/>
  <c r="FO144" i="37"/>
  <c r="FN144" i="37"/>
  <c r="FM144" i="37"/>
  <c r="FK144" i="37"/>
  <c r="FG144" i="37"/>
  <c r="FF144" i="37"/>
  <c r="FE144" i="37"/>
  <c r="FD144" i="37"/>
  <c r="FC144" i="37"/>
  <c r="FB144" i="37"/>
  <c r="FA144" i="37"/>
  <c r="EZ144" i="37"/>
  <c r="DT144" i="37"/>
  <c r="DS144" i="37"/>
  <c r="DR144" i="37"/>
  <c r="DQ144" i="37"/>
  <c r="DF144" i="37" s="1"/>
  <c r="DP144" i="37"/>
  <c r="DO144" i="37"/>
  <c r="DN144" i="37"/>
  <c r="DC144" i="37" s="1"/>
  <c r="DM144" i="37"/>
  <c r="DK144" i="37"/>
  <c r="DL144" i="37" s="1"/>
  <c r="DI144" i="37"/>
  <c r="DH144" i="37"/>
  <c r="DG144" i="37"/>
  <c r="DE144" i="37"/>
  <c r="DD144" i="37"/>
  <c r="CX144" i="37"/>
  <c r="CW144" i="37"/>
  <c r="CV144" i="37"/>
  <c r="CU144" i="37"/>
  <c r="CT144" i="37"/>
  <c r="CS144" i="37"/>
  <c r="CR144" i="37"/>
  <c r="CQ144" i="37"/>
  <c r="CP144" i="37"/>
  <c r="CO144" i="37"/>
  <c r="Y144" i="37"/>
  <c r="X144" i="37"/>
  <c r="N144" i="37"/>
  <c r="M144" i="37"/>
  <c r="K144" i="37"/>
  <c r="BB144" i="37" s="1"/>
  <c r="BC144" i="37" s="1"/>
  <c r="B144" i="37"/>
  <c r="A144" i="37"/>
  <c r="GB143" i="37"/>
  <c r="FR143" i="37" s="1"/>
  <c r="GA143" i="37"/>
  <c r="FQ143" i="37" s="1"/>
  <c r="FZ143" i="37"/>
  <c r="FP143" i="37" s="1"/>
  <c r="FY143" i="37"/>
  <c r="FO143" i="37" s="1"/>
  <c r="FX143" i="37"/>
  <c r="FN143" i="37" s="1"/>
  <c r="FW143" i="37"/>
  <c r="FM143" i="37" s="1"/>
  <c r="FV143" i="37"/>
  <c r="FL143" i="37" s="1"/>
  <c r="FU143" i="37"/>
  <c r="FK143" i="37" s="1"/>
  <c r="FJ143" i="37"/>
  <c r="FI143" i="37"/>
  <c r="FG143" i="37"/>
  <c r="FF143" i="37"/>
  <c r="FE143" i="37"/>
  <c r="FD143" i="37"/>
  <c r="FC143" i="37"/>
  <c r="FB143" i="37"/>
  <c r="FA143" i="37"/>
  <c r="EZ143" i="37"/>
  <c r="DT143" i="37"/>
  <c r="DI143" i="37" s="1"/>
  <c r="DS143" i="37"/>
  <c r="DH143" i="37" s="1"/>
  <c r="DR143" i="37"/>
  <c r="DA143" i="37" s="1"/>
  <c r="DQ143" i="37"/>
  <c r="DP143" i="37"/>
  <c r="DO143" i="37"/>
  <c r="DN143" i="37"/>
  <c r="DM143" i="37"/>
  <c r="DL143" i="37"/>
  <c r="DK143" i="37"/>
  <c r="DG143" i="37"/>
  <c r="DF143" i="37"/>
  <c r="DE143" i="37"/>
  <c r="DD143" i="37"/>
  <c r="DC143" i="37"/>
  <c r="DB143" i="37"/>
  <c r="CX143" i="37"/>
  <c r="CW143" i="37"/>
  <c r="CV143" i="37"/>
  <c r="CU143" i="37"/>
  <c r="CT143" i="37"/>
  <c r="CS143" i="37"/>
  <c r="CR143" i="37"/>
  <c r="CQ143" i="37"/>
  <c r="CO143" i="37"/>
  <c r="CP143" i="37" s="1"/>
  <c r="BC143" i="37"/>
  <c r="BB143" i="37"/>
  <c r="Y143" i="37"/>
  <c r="X143" i="37"/>
  <c r="N143" i="37"/>
  <c r="M143" i="37"/>
  <c r="K143" i="37"/>
  <c r="B143" i="37"/>
  <c r="A143" i="37"/>
  <c r="GB142" i="37"/>
  <c r="GA142" i="37"/>
  <c r="FZ142" i="37"/>
  <c r="FP142" i="37" s="1"/>
  <c r="FY142" i="37"/>
  <c r="FX142" i="37"/>
  <c r="FN142" i="37" s="1"/>
  <c r="FW142" i="37"/>
  <c r="FM142" i="37" s="1"/>
  <c r="FV142" i="37"/>
  <c r="FL142" i="37" s="1"/>
  <c r="FU142" i="37"/>
  <c r="FK142" i="37" s="1"/>
  <c r="FR142" i="37"/>
  <c r="FQ142" i="37"/>
  <c r="FO142" i="37"/>
  <c r="FJ142" i="37"/>
  <c r="FG142" i="37"/>
  <c r="FF142" i="37"/>
  <c r="FE142" i="37"/>
  <c r="FD142" i="37"/>
  <c r="FC142" i="37"/>
  <c r="FB142" i="37"/>
  <c r="FA142" i="37"/>
  <c r="EZ142" i="37"/>
  <c r="EN142" i="37"/>
  <c r="DT142" i="37"/>
  <c r="DI142" i="37" s="1"/>
  <c r="DS142" i="37"/>
  <c r="DH142" i="37" s="1"/>
  <c r="DR142" i="37"/>
  <c r="DQ142" i="37"/>
  <c r="DF142" i="37" s="1"/>
  <c r="DP142" i="37"/>
  <c r="DO142" i="37"/>
  <c r="DD142" i="37" s="1"/>
  <c r="DN142" i="37"/>
  <c r="DC142" i="37" s="1"/>
  <c r="DM142" i="37"/>
  <c r="DG142" i="37"/>
  <c r="DE142" i="37"/>
  <c r="DB142" i="37"/>
  <c r="CZ142" i="37"/>
  <c r="CX142" i="37"/>
  <c r="CW142" i="37"/>
  <c r="CV142" i="37"/>
  <c r="CF142" i="37" s="1"/>
  <c r="CU142" i="37"/>
  <c r="CT142" i="37"/>
  <c r="CS142" i="37"/>
  <c r="CR142" i="37"/>
  <c r="CQ142" i="37"/>
  <c r="CE142" i="37"/>
  <c r="Y142" i="37"/>
  <c r="X142" i="37"/>
  <c r="N142" i="37"/>
  <c r="M142" i="37"/>
  <c r="K142" i="37"/>
  <c r="BB142" i="37" s="1"/>
  <c r="BC142" i="37" s="1"/>
  <c r="FI142" i="37" s="1"/>
  <c r="B142" i="37"/>
  <c r="A142" i="37"/>
  <c r="GB141" i="37"/>
  <c r="FR141" i="37" s="1"/>
  <c r="GA141" i="37"/>
  <c r="FZ141" i="37"/>
  <c r="FY141" i="37"/>
  <c r="FX141" i="37"/>
  <c r="FW141" i="37"/>
  <c r="FM141" i="37" s="1"/>
  <c r="FV141" i="37"/>
  <c r="FU141" i="37"/>
  <c r="FQ141" i="37"/>
  <c r="FP141" i="37"/>
  <c r="FO141" i="37"/>
  <c r="FN141" i="37"/>
  <c r="FL141" i="37"/>
  <c r="FK141" i="37"/>
  <c r="FG141" i="37"/>
  <c r="FF141" i="37"/>
  <c r="FE141" i="37"/>
  <c r="FD141" i="37"/>
  <c r="FC141" i="37"/>
  <c r="FB141" i="37"/>
  <c r="FA141" i="37"/>
  <c r="EZ141" i="37"/>
  <c r="EO141" i="37" s="1"/>
  <c r="DT141" i="37"/>
  <c r="DI141" i="37" s="1"/>
  <c r="DS141" i="37"/>
  <c r="DR141" i="37"/>
  <c r="DQ141" i="37"/>
  <c r="DF141" i="37" s="1"/>
  <c r="DP141" i="37"/>
  <c r="DE141" i="37" s="1"/>
  <c r="DO141" i="37"/>
  <c r="DD141" i="37" s="1"/>
  <c r="DN141" i="37"/>
  <c r="DC141" i="37" s="1"/>
  <c r="DM141" i="37"/>
  <c r="DK141" i="37"/>
  <c r="DL141" i="37" s="1"/>
  <c r="DH141" i="37"/>
  <c r="DG141" i="37"/>
  <c r="CX141" i="37"/>
  <c r="CW141" i="37"/>
  <c r="CV141" i="37"/>
  <c r="CU141" i="37"/>
  <c r="CT141" i="37"/>
  <c r="CS141" i="37"/>
  <c r="CR141" i="37"/>
  <c r="CF141" i="37" s="1"/>
  <c r="CQ141" i="37"/>
  <c r="CL141" i="37"/>
  <c r="CA141" i="37" s="1"/>
  <c r="BR141" i="37" s="1"/>
  <c r="Y141" i="37"/>
  <c r="X141" i="37"/>
  <c r="N141" i="37"/>
  <c r="M141" i="37"/>
  <c r="CO141" i="37" s="1"/>
  <c r="CP141" i="37" s="1"/>
  <c r="K141" i="37"/>
  <c r="BB141" i="37" s="1"/>
  <c r="BC141" i="37" s="1"/>
  <c r="B141" i="37"/>
  <c r="A141" i="37"/>
  <c r="GB140" i="37"/>
  <c r="FR140" i="37" s="1"/>
  <c r="GA140" i="37"/>
  <c r="FQ140" i="37" s="1"/>
  <c r="FZ140" i="37"/>
  <c r="FP140" i="37" s="1"/>
  <c r="FY140" i="37"/>
  <c r="FO140" i="37" s="1"/>
  <c r="FX140" i="37"/>
  <c r="FN140" i="37" s="1"/>
  <c r="FW140" i="37"/>
  <c r="FV140" i="37"/>
  <c r="FU140" i="37"/>
  <c r="FM140" i="37"/>
  <c r="FL140" i="37"/>
  <c r="FK140" i="37"/>
  <c r="FG140" i="37"/>
  <c r="FF140" i="37"/>
  <c r="FE140" i="37"/>
  <c r="FD140" i="37"/>
  <c r="FC140" i="37"/>
  <c r="FB140" i="37"/>
  <c r="FA140" i="37"/>
  <c r="EZ140" i="37"/>
  <c r="DT140" i="37"/>
  <c r="DS140" i="37"/>
  <c r="DR140" i="37"/>
  <c r="DQ140" i="37"/>
  <c r="DP140" i="37"/>
  <c r="DE140" i="37" s="1"/>
  <c r="DO140" i="37"/>
  <c r="DD140" i="37" s="1"/>
  <c r="DN140" i="37"/>
  <c r="DC140" i="37" s="1"/>
  <c r="DM140" i="37"/>
  <c r="DB140" i="37" s="1"/>
  <c r="DK140" i="37"/>
  <c r="DL140" i="37" s="1"/>
  <c r="DI140" i="37"/>
  <c r="DH140" i="37"/>
  <c r="DG140" i="37"/>
  <c r="DF140" i="37"/>
  <c r="CX140" i="37"/>
  <c r="CW140" i="37"/>
  <c r="CV140" i="37"/>
  <c r="CU140" i="37"/>
  <c r="CT140" i="37"/>
  <c r="CS140" i="37"/>
  <c r="CR140" i="37"/>
  <c r="CQ140" i="37"/>
  <c r="CO140" i="37"/>
  <c r="CP140" i="37" s="1"/>
  <c r="CN140" i="37"/>
  <c r="CC140" i="37" s="1"/>
  <c r="CM140" i="37"/>
  <c r="CB140" i="37" s="1"/>
  <c r="CF140" i="37"/>
  <c r="BB140" i="37"/>
  <c r="BC140" i="37" s="1"/>
  <c r="Y140" i="37"/>
  <c r="X140" i="37"/>
  <c r="N140" i="37"/>
  <c r="M140" i="37"/>
  <c r="K140" i="37"/>
  <c r="B140" i="37"/>
  <c r="A140" i="37"/>
  <c r="GB139" i="37"/>
  <c r="FR139" i="37" s="1"/>
  <c r="GA139" i="37"/>
  <c r="FZ139" i="37"/>
  <c r="FP139" i="37" s="1"/>
  <c r="FY139" i="37"/>
  <c r="FO139" i="37" s="1"/>
  <c r="FX139" i="37"/>
  <c r="FN139" i="37" s="1"/>
  <c r="FW139" i="37"/>
  <c r="FV139" i="37"/>
  <c r="FU139" i="37"/>
  <c r="FQ139" i="37"/>
  <c r="FM139" i="37"/>
  <c r="FL139" i="37"/>
  <c r="FG139" i="37"/>
  <c r="FF139" i="37"/>
  <c r="FE139" i="37"/>
  <c r="FD139" i="37"/>
  <c r="FC139" i="37"/>
  <c r="FB139" i="37"/>
  <c r="FA139" i="37"/>
  <c r="EZ139" i="37"/>
  <c r="DT139" i="37"/>
  <c r="DI139" i="37" s="1"/>
  <c r="DS139" i="37"/>
  <c r="DH139" i="37" s="1"/>
  <c r="DR139" i="37"/>
  <c r="DQ139" i="37"/>
  <c r="DP139" i="37"/>
  <c r="DE139" i="37" s="1"/>
  <c r="DO139" i="37"/>
  <c r="DN139" i="37"/>
  <c r="DM139" i="37"/>
  <c r="DG139" i="37"/>
  <c r="DF139" i="37"/>
  <c r="DD139" i="37"/>
  <c r="DC139" i="37"/>
  <c r="DB139" i="37"/>
  <c r="DA139" i="37"/>
  <c r="CX139" i="37"/>
  <c r="CW139" i="37"/>
  <c r="CV139" i="37"/>
  <c r="CU139" i="37"/>
  <c r="CT139" i="37"/>
  <c r="CS139" i="37"/>
  <c r="CR139" i="37"/>
  <c r="CQ139" i="37"/>
  <c r="CF139" i="37" s="1"/>
  <c r="CN139" i="37" s="1"/>
  <c r="CC139" i="37" s="1"/>
  <c r="CM139" i="37"/>
  <c r="CB139" i="37" s="1"/>
  <c r="CL139" i="37"/>
  <c r="CA139" i="37" s="1"/>
  <c r="CK139" i="37"/>
  <c r="BZ139" i="37" s="1"/>
  <c r="CJ139" i="37"/>
  <c r="BY139" i="37" s="1"/>
  <c r="BP139" i="37" s="1"/>
  <c r="CI139" i="37"/>
  <c r="CH139" i="37"/>
  <c r="CG139" i="37"/>
  <c r="BQ139" i="37"/>
  <c r="BC139" i="37"/>
  <c r="Y139" i="37"/>
  <c r="X139" i="37"/>
  <c r="N139" i="37"/>
  <c r="M139" i="37"/>
  <c r="DK139" i="37" s="1"/>
  <c r="DL139" i="37" s="1"/>
  <c r="K139" i="37"/>
  <c r="BB139" i="37" s="1"/>
  <c r="B139" i="37"/>
  <c r="A139" i="37"/>
  <c r="GB138" i="37"/>
  <c r="GA138" i="37"/>
  <c r="FZ138" i="37"/>
  <c r="FY138" i="37"/>
  <c r="FX138" i="37"/>
  <c r="FW138" i="37"/>
  <c r="FM138" i="37" s="1"/>
  <c r="FV138" i="37"/>
  <c r="FU138" i="37"/>
  <c r="FK138" i="37" s="1"/>
  <c r="FR138" i="37"/>
  <c r="FQ138" i="37"/>
  <c r="FP138" i="37"/>
  <c r="FO138" i="37"/>
  <c r="FN138" i="37"/>
  <c r="FL138" i="37"/>
  <c r="FJ138" i="37"/>
  <c r="FG138" i="37"/>
  <c r="FF138" i="37"/>
  <c r="EO138" i="37" s="1"/>
  <c r="FE138" i="37"/>
  <c r="FD138" i="37"/>
  <c r="FC138" i="37"/>
  <c r="FB138" i="37"/>
  <c r="FA138" i="37"/>
  <c r="EZ138" i="37"/>
  <c r="DT138" i="37"/>
  <c r="DS138" i="37"/>
  <c r="DH138" i="37" s="1"/>
  <c r="DR138" i="37"/>
  <c r="DG138" i="37" s="1"/>
  <c r="DQ138" i="37"/>
  <c r="DF138" i="37" s="1"/>
  <c r="DP138" i="37"/>
  <c r="DE138" i="37" s="1"/>
  <c r="DO138" i="37"/>
  <c r="DD138" i="37" s="1"/>
  <c r="DN138" i="37"/>
  <c r="DC138" i="37" s="1"/>
  <c r="DM138" i="37"/>
  <c r="DI138" i="37"/>
  <c r="CX138" i="37"/>
  <c r="CW138" i="37"/>
  <c r="CV138" i="37"/>
  <c r="CU138" i="37"/>
  <c r="CT138" i="37"/>
  <c r="CS138" i="37"/>
  <c r="CF138" i="37" s="1"/>
  <c r="CR138" i="37"/>
  <c r="CQ138" i="37"/>
  <c r="Y138" i="37"/>
  <c r="X138" i="37"/>
  <c r="N138" i="37"/>
  <c r="M138" i="37"/>
  <c r="K138" i="37"/>
  <c r="BB138" i="37" s="1"/>
  <c r="BC138" i="37" s="1"/>
  <c r="B138" i="37"/>
  <c r="A138" i="37"/>
  <c r="GB137" i="37"/>
  <c r="GA137" i="37"/>
  <c r="FQ137" i="37" s="1"/>
  <c r="FZ137" i="37"/>
  <c r="FY137" i="37"/>
  <c r="FO137" i="37" s="1"/>
  <c r="FX137" i="37"/>
  <c r="FW137" i="37"/>
  <c r="FV137" i="37"/>
  <c r="FU137" i="37"/>
  <c r="FR137" i="37"/>
  <c r="FP137" i="37"/>
  <c r="FN137" i="37"/>
  <c r="FM137" i="37"/>
  <c r="FL137" i="37"/>
  <c r="FK137" i="37"/>
  <c r="FG137" i="37"/>
  <c r="FF137" i="37"/>
  <c r="FE137" i="37"/>
  <c r="FD137" i="37"/>
  <c r="FC137" i="37"/>
  <c r="FB137" i="37"/>
  <c r="FA137" i="37"/>
  <c r="EZ137" i="37"/>
  <c r="DT137" i="37"/>
  <c r="DI137" i="37" s="1"/>
  <c r="DS137" i="37"/>
  <c r="DR137" i="37"/>
  <c r="DQ137" i="37"/>
  <c r="DP137" i="37"/>
  <c r="DO137" i="37"/>
  <c r="DD137" i="37" s="1"/>
  <c r="DN137" i="37"/>
  <c r="DM137" i="37"/>
  <c r="DK137" i="37"/>
  <c r="DL137" i="37" s="1"/>
  <c r="DH137" i="37"/>
  <c r="DG137" i="37"/>
  <c r="DF137" i="37"/>
  <c r="DE137" i="37"/>
  <c r="DC137" i="37"/>
  <c r="CX137" i="37"/>
  <c r="CW137" i="37"/>
  <c r="CV137" i="37"/>
  <c r="CU137" i="37"/>
  <c r="CT137" i="37"/>
  <c r="CS137" i="37"/>
  <c r="CR137" i="37"/>
  <c r="CQ137" i="37"/>
  <c r="CP137" i="37"/>
  <c r="CO137" i="37"/>
  <c r="Y137" i="37"/>
  <c r="X137" i="37"/>
  <c r="N137" i="37"/>
  <c r="M137" i="37"/>
  <c r="K137" i="37"/>
  <c r="BB137" i="37" s="1"/>
  <c r="BC137" i="37" s="1"/>
  <c r="B137" i="37"/>
  <c r="A137" i="37"/>
  <c r="GB136" i="37"/>
  <c r="GA136" i="37"/>
  <c r="FQ136" i="37" s="1"/>
  <c r="FZ136" i="37"/>
  <c r="FP136" i="37" s="1"/>
  <c r="FY136" i="37"/>
  <c r="FO136" i="37" s="1"/>
  <c r="FX136" i="37"/>
  <c r="FN136" i="37" s="1"/>
  <c r="FW136" i="37"/>
  <c r="FM136" i="37" s="1"/>
  <c r="FV136" i="37"/>
  <c r="FL136" i="37" s="1"/>
  <c r="FU136" i="37"/>
  <c r="FR136" i="37"/>
  <c r="FK136" i="37"/>
  <c r="FG136" i="37"/>
  <c r="FF136" i="37"/>
  <c r="FE136" i="37"/>
  <c r="FD136" i="37"/>
  <c r="FC136" i="37"/>
  <c r="FB136" i="37"/>
  <c r="FA136" i="37"/>
  <c r="EZ136" i="37"/>
  <c r="DT136" i="37"/>
  <c r="DS136" i="37"/>
  <c r="DR136" i="37"/>
  <c r="DG136" i="37" s="1"/>
  <c r="DQ136" i="37"/>
  <c r="DP136" i="37"/>
  <c r="DE136" i="37" s="1"/>
  <c r="DO136" i="37"/>
  <c r="DD136" i="37" s="1"/>
  <c r="DN136" i="37"/>
  <c r="DM136" i="37"/>
  <c r="DK136" i="37"/>
  <c r="DL136" i="37" s="1"/>
  <c r="DI136" i="37"/>
  <c r="DH136" i="37"/>
  <c r="DF136" i="37"/>
  <c r="DC136" i="37"/>
  <c r="CX136" i="37"/>
  <c r="CW136" i="37"/>
  <c r="CV136" i="37"/>
  <c r="CU136" i="37"/>
  <c r="CT136" i="37"/>
  <c r="CS136" i="37"/>
  <c r="CR136" i="37"/>
  <c r="CQ136" i="37"/>
  <c r="CO136" i="37"/>
  <c r="CP136" i="37" s="1"/>
  <c r="Y136" i="37"/>
  <c r="X136" i="37"/>
  <c r="N136" i="37"/>
  <c r="M136" i="37"/>
  <c r="K136" i="37"/>
  <c r="BB136" i="37" s="1"/>
  <c r="BC136" i="37" s="1"/>
  <c r="B136" i="37"/>
  <c r="A136" i="37"/>
  <c r="GB135" i="37"/>
  <c r="FR135" i="37" s="1"/>
  <c r="GA135" i="37"/>
  <c r="FQ135" i="37" s="1"/>
  <c r="FZ135" i="37"/>
  <c r="FP135" i="37" s="1"/>
  <c r="FY135" i="37"/>
  <c r="FO135" i="37" s="1"/>
  <c r="FX135" i="37"/>
  <c r="FW135" i="37"/>
  <c r="FV135" i="37"/>
  <c r="FU135" i="37"/>
  <c r="FN135" i="37"/>
  <c r="FM135" i="37"/>
  <c r="FL135" i="37"/>
  <c r="FK135" i="37"/>
  <c r="FJ135" i="37"/>
  <c r="FI135" i="37"/>
  <c r="FG135" i="37"/>
  <c r="FF135" i="37"/>
  <c r="FE135" i="37"/>
  <c r="FD135" i="37"/>
  <c r="FC135" i="37"/>
  <c r="FB135" i="37"/>
  <c r="FA135" i="37"/>
  <c r="EZ135" i="37"/>
  <c r="DT135" i="37"/>
  <c r="DI135" i="37" s="1"/>
  <c r="DS135" i="37"/>
  <c r="DR135" i="37"/>
  <c r="DG135" i="37" s="1"/>
  <c r="DQ135" i="37"/>
  <c r="DF135" i="37" s="1"/>
  <c r="DP135" i="37"/>
  <c r="DO135" i="37"/>
  <c r="DD135" i="37" s="1"/>
  <c r="DN135" i="37"/>
  <c r="DC135" i="37" s="1"/>
  <c r="DM135" i="37"/>
  <c r="DB135" i="37" s="1"/>
  <c r="DK135" i="37"/>
  <c r="DL135" i="37" s="1"/>
  <c r="DH135" i="37"/>
  <c r="DE135" i="37"/>
  <c r="DA135" i="37"/>
  <c r="CX135" i="37"/>
  <c r="CW135" i="37"/>
  <c r="CV135" i="37"/>
  <c r="CU135" i="37"/>
  <c r="CT135" i="37"/>
  <c r="CS135" i="37"/>
  <c r="CR135" i="37"/>
  <c r="CQ135" i="37"/>
  <c r="CF135" i="37" s="1"/>
  <c r="CP135" i="37"/>
  <c r="BC135" i="37"/>
  <c r="EN135" i="37" s="1"/>
  <c r="Y135" i="37"/>
  <c r="X135" i="37"/>
  <c r="N135" i="37"/>
  <c r="M135" i="37"/>
  <c r="CO135" i="37" s="1"/>
  <c r="K135" i="37"/>
  <c r="BB135" i="37" s="1"/>
  <c r="B135" i="37"/>
  <c r="A135" i="37"/>
  <c r="GB134" i="37"/>
  <c r="FR134" i="37" s="1"/>
  <c r="GA134" i="37"/>
  <c r="FQ134" i="37" s="1"/>
  <c r="FZ134" i="37"/>
  <c r="FJ134" i="37" s="1"/>
  <c r="FY134" i="37"/>
  <c r="FX134" i="37"/>
  <c r="FW134" i="37"/>
  <c r="FV134" i="37"/>
  <c r="FU134" i="37"/>
  <c r="FO134" i="37"/>
  <c r="FN134" i="37"/>
  <c r="FM134" i="37"/>
  <c r="FL134" i="37"/>
  <c r="FK134" i="37"/>
  <c r="FG134" i="37"/>
  <c r="FF134" i="37"/>
  <c r="FE134" i="37"/>
  <c r="FD134" i="37"/>
  <c r="FC134" i="37"/>
  <c r="FB134" i="37"/>
  <c r="FA134" i="37"/>
  <c r="EZ134" i="37"/>
  <c r="EO134" i="37" s="1"/>
  <c r="DT134" i="37"/>
  <c r="DI134" i="37" s="1"/>
  <c r="DS134" i="37"/>
  <c r="DH134" i="37" s="1"/>
  <c r="DR134" i="37"/>
  <c r="DQ134" i="37"/>
  <c r="DF134" i="37" s="1"/>
  <c r="DP134" i="37"/>
  <c r="DE134" i="37" s="1"/>
  <c r="DO134" i="37"/>
  <c r="DD134" i="37" s="1"/>
  <c r="DN134" i="37"/>
  <c r="DC134" i="37" s="1"/>
  <c r="DM134" i="37"/>
  <c r="DG134" i="37"/>
  <c r="DB134" i="37"/>
  <c r="CX134" i="37"/>
  <c r="CW134" i="37"/>
  <c r="CV134" i="37"/>
  <c r="CU134" i="37"/>
  <c r="CT134" i="37"/>
  <c r="CS134" i="37"/>
  <c r="CR134" i="37"/>
  <c r="CF134" i="37" s="1"/>
  <c r="CQ134" i="37"/>
  <c r="Y134" i="37"/>
  <c r="X134" i="37"/>
  <c r="N134" i="37"/>
  <c r="M134" i="37"/>
  <c r="K134" i="37"/>
  <c r="BB134" i="37" s="1"/>
  <c r="BC134" i="37" s="1"/>
  <c r="B134" i="37"/>
  <c r="A134" i="37"/>
  <c r="GB133" i="37"/>
  <c r="FR133" i="37" s="1"/>
  <c r="GA133" i="37"/>
  <c r="FZ133" i="37"/>
  <c r="FY133" i="37"/>
  <c r="FX133" i="37"/>
  <c r="FN133" i="37" s="1"/>
  <c r="FW133" i="37"/>
  <c r="FV133" i="37"/>
  <c r="FU133" i="37"/>
  <c r="FQ133" i="37"/>
  <c r="FP133" i="37"/>
  <c r="FO133" i="37"/>
  <c r="FM133" i="37"/>
  <c r="FL133" i="37"/>
  <c r="FG133" i="37"/>
  <c r="FF133" i="37"/>
  <c r="FE133" i="37"/>
  <c r="FD133" i="37"/>
  <c r="FC133" i="37"/>
  <c r="FB133" i="37"/>
  <c r="FA133" i="37"/>
  <c r="EZ133" i="37"/>
  <c r="DT133" i="37"/>
  <c r="DS133" i="37"/>
  <c r="DH133" i="37" s="1"/>
  <c r="DR133" i="37"/>
  <c r="DQ133" i="37"/>
  <c r="DF133" i="37" s="1"/>
  <c r="DP133" i="37"/>
  <c r="DE133" i="37" s="1"/>
  <c r="DO133" i="37"/>
  <c r="DD133" i="37" s="1"/>
  <c r="DN133" i="37"/>
  <c r="DC133" i="37" s="1"/>
  <c r="DM133" i="37"/>
  <c r="DB133" i="37" s="1"/>
  <c r="DI133" i="37"/>
  <c r="DG133" i="37"/>
  <c r="CX133" i="37"/>
  <c r="CW133" i="37"/>
  <c r="CV133" i="37"/>
  <c r="CU133" i="37"/>
  <c r="CT133" i="37"/>
  <c r="CS133" i="37"/>
  <c r="CR133" i="37"/>
  <c r="CQ133" i="37"/>
  <c r="Y133" i="37"/>
  <c r="X133" i="37"/>
  <c r="N133" i="37"/>
  <c r="M133" i="37"/>
  <c r="K133" i="37"/>
  <c r="BB133" i="37" s="1"/>
  <c r="BC133" i="37" s="1"/>
  <c r="B133" i="37"/>
  <c r="A133" i="37"/>
  <c r="GB132" i="37"/>
  <c r="GA132" i="37"/>
  <c r="FZ132" i="37"/>
  <c r="FP132" i="37" s="1"/>
  <c r="FY132" i="37"/>
  <c r="FX132" i="37"/>
  <c r="FN132" i="37" s="1"/>
  <c r="FW132" i="37"/>
  <c r="FM132" i="37" s="1"/>
  <c r="FV132" i="37"/>
  <c r="FU132" i="37"/>
  <c r="FK132" i="37" s="1"/>
  <c r="FR132" i="37"/>
  <c r="FQ132" i="37"/>
  <c r="FO132" i="37"/>
  <c r="FL132" i="37"/>
  <c r="FG132" i="37"/>
  <c r="FF132" i="37"/>
  <c r="FE132" i="37"/>
  <c r="FD132" i="37"/>
  <c r="FC132" i="37"/>
  <c r="FB132" i="37"/>
  <c r="FA132" i="37"/>
  <c r="EZ132" i="37"/>
  <c r="DT132" i="37"/>
  <c r="DI132" i="37" s="1"/>
  <c r="DS132" i="37"/>
  <c r="DH132" i="37" s="1"/>
  <c r="DR132" i="37"/>
  <c r="DG132" i="37" s="1"/>
  <c r="DQ132" i="37"/>
  <c r="DP132" i="37"/>
  <c r="DE132" i="37" s="1"/>
  <c r="DO132" i="37"/>
  <c r="DD132" i="37" s="1"/>
  <c r="DN132" i="37"/>
  <c r="DM132" i="37"/>
  <c r="DF132" i="37"/>
  <c r="DB132" i="37"/>
  <c r="CX132" i="37"/>
  <c r="CW132" i="37"/>
  <c r="CV132" i="37"/>
  <c r="CU132" i="37"/>
  <c r="CT132" i="37"/>
  <c r="CS132" i="37"/>
  <c r="CR132" i="37"/>
  <c r="CQ132" i="37"/>
  <c r="CP132" i="37"/>
  <c r="CO132" i="37"/>
  <c r="BB132" i="37"/>
  <c r="BC132" i="37" s="1"/>
  <c r="Y132" i="37"/>
  <c r="X132" i="37"/>
  <c r="N132" i="37"/>
  <c r="M132" i="37"/>
  <c r="DK132" i="37" s="1"/>
  <c r="DL132" i="37" s="1"/>
  <c r="K132" i="37"/>
  <c r="B132" i="37"/>
  <c r="A132" i="37"/>
  <c r="GB131" i="37"/>
  <c r="GA131" i="37"/>
  <c r="FZ131" i="37"/>
  <c r="FP131" i="37" s="1"/>
  <c r="FY131" i="37"/>
  <c r="FO131" i="37" s="1"/>
  <c r="FX131" i="37"/>
  <c r="FW131" i="37"/>
  <c r="FM131" i="37" s="1"/>
  <c r="FV131" i="37"/>
  <c r="FU131" i="37"/>
  <c r="FK131" i="37" s="1"/>
  <c r="FR131" i="37"/>
  <c r="FQ131" i="37"/>
  <c r="FN131" i="37"/>
  <c r="FL131" i="37"/>
  <c r="FJ131" i="37"/>
  <c r="FI131" i="37"/>
  <c r="FG131" i="37"/>
  <c r="FF131" i="37"/>
  <c r="FE131" i="37"/>
  <c r="EO131" i="37" s="1"/>
  <c r="FD131" i="37"/>
  <c r="FC131" i="37"/>
  <c r="FB131" i="37"/>
  <c r="FA131" i="37"/>
  <c r="EZ131" i="37"/>
  <c r="ES131" i="37"/>
  <c r="EH131" i="37" s="1"/>
  <c r="DY131" i="37" s="1"/>
  <c r="DT131" i="37"/>
  <c r="DI131" i="37" s="1"/>
  <c r="DS131" i="37"/>
  <c r="DH131" i="37" s="1"/>
  <c r="DR131" i="37"/>
  <c r="DG131" i="37" s="1"/>
  <c r="DQ131" i="37"/>
  <c r="DF131" i="37" s="1"/>
  <c r="DP131" i="37"/>
  <c r="DA131" i="37" s="1"/>
  <c r="DO131" i="37"/>
  <c r="DN131" i="37"/>
  <c r="DM131" i="37"/>
  <c r="DL131" i="37"/>
  <c r="DK131" i="37"/>
  <c r="DE131" i="37"/>
  <c r="DD131" i="37"/>
  <c r="DC131" i="37"/>
  <c r="DB131" i="37"/>
  <c r="CX131" i="37"/>
  <c r="CW131" i="37"/>
  <c r="CV131" i="37"/>
  <c r="CU131" i="37"/>
  <c r="CT131" i="37"/>
  <c r="CS131" i="37"/>
  <c r="CR131" i="37"/>
  <c r="CQ131" i="37"/>
  <c r="CO131" i="37"/>
  <c r="CP131" i="37" s="1"/>
  <c r="BB131" i="37"/>
  <c r="BC131" i="37" s="1"/>
  <c r="Y131" i="37"/>
  <c r="X131" i="37"/>
  <c r="N131" i="37"/>
  <c r="M131" i="37"/>
  <c r="K131" i="37"/>
  <c r="B131" i="37"/>
  <c r="A131" i="37"/>
  <c r="GB130" i="37"/>
  <c r="FR130" i="37" s="1"/>
  <c r="GA130" i="37"/>
  <c r="FQ130" i="37" s="1"/>
  <c r="FZ130" i="37"/>
  <c r="FY130" i="37"/>
  <c r="FO130" i="37" s="1"/>
  <c r="FX130" i="37"/>
  <c r="FW130" i="37"/>
  <c r="FM130" i="37" s="1"/>
  <c r="FV130" i="37"/>
  <c r="FU130" i="37"/>
  <c r="FP130" i="37"/>
  <c r="FN130" i="37"/>
  <c r="FL130" i="37"/>
  <c r="FK130" i="37"/>
  <c r="FG130" i="37"/>
  <c r="FF130" i="37"/>
  <c r="FE130" i="37"/>
  <c r="FD130" i="37"/>
  <c r="FC130" i="37"/>
  <c r="FB130" i="37"/>
  <c r="FA130" i="37"/>
  <c r="EZ130" i="37"/>
  <c r="EO130" i="37"/>
  <c r="DT130" i="37"/>
  <c r="DI130" i="37" s="1"/>
  <c r="DS130" i="37"/>
  <c r="DH130" i="37" s="1"/>
  <c r="DR130" i="37"/>
  <c r="DQ130" i="37"/>
  <c r="DP130" i="37"/>
  <c r="DO130" i="37"/>
  <c r="DN130" i="37"/>
  <c r="DM130" i="37"/>
  <c r="DK130" i="37"/>
  <c r="DL130" i="37" s="1"/>
  <c r="DG130" i="37"/>
  <c r="DF130" i="37"/>
  <c r="DE130" i="37"/>
  <c r="DD130" i="37"/>
  <c r="DC130" i="37"/>
  <c r="DB130" i="37"/>
  <c r="DA130" i="37"/>
  <c r="CX130" i="37"/>
  <c r="CW130" i="37"/>
  <c r="CV130" i="37"/>
  <c r="CU130" i="37"/>
  <c r="CT130" i="37"/>
  <c r="CS130" i="37"/>
  <c r="CR130" i="37"/>
  <c r="CQ130" i="37"/>
  <c r="CO130" i="37"/>
  <c r="CP130" i="37" s="1"/>
  <c r="CF130" i="37"/>
  <c r="BB130" i="37"/>
  <c r="BC130" i="37" s="1"/>
  <c r="Y130" i="37"/>
  <c r="X130" i="37"/>
  <c r="N130" i="37"/>
  <c r="M130" i="37"/>
  <c r="K130" i="37"/>
  <c r="B130" i="37"/>
  <c r="A130" i="37"/>
  <c r="GB129" i="37"/>
  <c r="GA129" i="37"/>
  <c r="FQ129" i="37" s="1"/>
  <c r="FZ129" i="37"/>
  <c r="FP129" i="37" s="1"/>
  <c r="FY129" i="37"/>
  <c r="FO129" i="37" s="1"/>
  <c r="FX129" i="37"/>
  <c r="FN129" i="37" s="1"/>
  <c r="FW129" i="37"/>
  <c r="FV129" i="37"/>
  <c r="FL129" i="37" s="1"/>
  <c r="FU129" i="37"/>
  <c r="FR129" i="37"/>
  <c r="FM129" i="37"/>
  <c r="FG129" i="37"/>
  <c r="FF129" i="37"/>
  <c r="FE129" i="37"/>
  <c r="FD129" i="37"/>
  <c r="FC129" i="37"/>
  <c r="FB129" i="37"/>
  <c r="FA129" i="37"/>
  <c r="EZ129" i="37"/>
  <c r="DT129" i="37"/>
  <c r="DS129" i="37"/>
  <c r="DR129" i="37"/>
  <c r="DQ129" i="37"/>
  <c r="DP129" i="37"/>
  <c r="DO129" i="37"/>
  <c r="DN129" i="37"/>
  <c r="DM129" i="37"/>
  <c r="DK129" i="37"/>
  <c r="DL129" i="37" s="1"/>
  <c r="DI129" i="37"/>
  <c r="DH129" i="37"/>
  <c r="DG129" i="37"/>
  <c r="DF129" i="37"/>
  <c r="DE129" i="37"/>
  <c r="DD129" i="37"/>
  <c r="DC129" i="37"/>
  <c r="CX129" i="37"/>
  <c r="CW129" i="37"/>
  <c r="CV129" i="37"/>
  <c r="CU129" i="37"/>
  <c r="CT129" i="37"/>
  <c r="CS129" i="37"/>
  <c r="CR129" i="37"/>
  <c r="CQ129" i="37"/>
  <c r="CO129" i="37"/>
  <c r="CP129" i="37" s="1"/>
  <c r="CF129" i="37"/>
  <c r="CE129" i="37"/>
  <c r="Y129" i="37"/>
  <c r="X129" i="37"/>
  <c r="N129" i="37"/>
  <c r="M129" i="37"/>
  <c r="K129" i="37"/>
  <c r="BB129" i="37" s="1"/>
  <c r="BC129" i="37" s="1"/>
  <c r="B129" i="37"/>
  <c r="A129" i="37"/>
  <c r="GB128" i="37"/>
  <c r="FR128" i="37" s="1"/>
  <c r="GA128" i="37"/>
  <c r="FQ128" i="37" s="1"/>
  <c r="FZ128" i="37"/>
  <c r="FP128" i="37" s="1"/>
  <c r="FY128" i="37"/>
  <c r="FX128" i="37"/>
  <c r="FN128" i="37" s="1"/>
  <c r="FW128" i="37"/>
  <c r="FM128" i="37" s="1"/>
  <c r="FV128" i="37"/>
  <c r="FL128" i="37" s="1"/>
  <c r="FU128" i="37"/>
  <c r="FO128" i="37"/>
  <c r="FK128" i="37"/>
  <c r="FG128" i="37"/>
  <c r="FF128" i="37"/>
  <c r="FE128" i="37"/>
  <c r="FD128" i="37"/>
  <c r="FC128" i="37"/>
  <c r="FB128" i="37"/>
  <c r="FA128" i="37"/>
  <c r="EZ128" i="37"/>
  <c r="DT128" i="37"/>
  <c r="DS128" i="37"/>
  <c r="DR128" i="37"/>
  <c r="DQ128" i="37"/>
  <c r="DP128" i="37"/>
  <c r="DE128" i="37" s="1"/>
  <c r="DO128" i="37"/>
  <c r="DD128" i="37" s="1"/>
  <c r="DN128" i="37"/>
  <c r="DM128" i="37"/>
  <c r="DK128" i="37"/>
  <c r="DL128" i="37" s="1"/>
  <c r="DI128" i="37"/>
  <c r="DH128" i="37"/>
  <c r="DG128" i="37"/>
  <c r="DF128" i="37"/>
  <c r="DC128" i="37"/>
  <c r="CX128" i="37"/>
  <c r="CW128" i="37"/>
  <c r="CV128" i="37"/>
  <c r="CU128" i="37"/>
  <c r="CT128" i="37"/>
  <c r="CS128" i="37"/>
  <c r="CR128" i="37"/>
  <c r="CQ128" i="37"/>
  <c r="CO128" i="37"/>
  <c r="CP128" i="37" s="1"/>
  <c r="Y128" i="37"/>
  <c r="X128" i="37"/>
  <c r="N128" i="37"/>
  <c r="M128" i="37"/>
  <c r="K128" i="37"/>
  <c r="BB128" i="37" s="1"/>
  <c r="BC128" i="37" s="1"/>
  <c r="B128" i="37"/>
  <c r="A128" i="37"/>
  <c r="GB127" i="37"/>
  <c r="FR127" i="37" s="1"/>
  <c r="GA127" i="37"/>
  <c r="FQ127" i="37" s="1"/>
  <c r="FZ127" i="37"/>
  <c r="FP127" i="37" s="1"/>
  <c r="FY127" i="37"/>
  <c r="FX127" i="37"/>
  <c r="FW127" i="37"/>
  <c r="FV127" i="37"/>
  <c r="FU127" i="37"/>
  <c r="FN127" i="37"/>
  <c r="FM127" i="37"/>
  <c r="FL127" i="37"/>
  <c r="FK127" i="37"/>
  <c r="FG127" i="37"/>
  <c r="FF127" i="37"/>
  <c r="FE127" i="37"/>
  <c r="FD127" i="37"/>
  <c r="FC127" i="37"/>
  <c r="FB127" i="37"/>
  <c r="FA127" i="37"/>
  <c r="EZ127" i="37"/>
  <c r="DT127" i="37"/>
  <c r="DS127" i="37"/>
  <c r="DR127" i="37"/>
  <c r="DG127" i="37" s="1"/>
  <c r="DQ127" i="37"/>
  <c r="DF127" i="37" s="1"/>
  <c r="DP127" i="37"/>
  <c r="DO127" i="37"/>
  <c r="DD127" i="37" s="1"/>
  <c r="DN127" i="37"/>
  <c r="DC127" i="37" s="1"/>
  <c r="DM127" i="37"/>
  <c r="DK127" i="37"/>
  <c r="DL127" i="37" s="1"/>
  <c r="DI127" i="37"/>
  <c r="DH127" i="37"/>
  <c r="DE127" i="37"/>
  <c r="CX127" i="37"/>
  <c r="CW127" i="37"/>
  <c r="CV127" i="37"/>
  <c r="CU127" i="37"/>
  <c r="CT127" i="37"/>
  <c r="CS127" i="37"/>
  <c r="CR127" i="37"/>
  <c r="CQ127" i="37"/>
  <c r="CP127" i="37"/>
  <c r="CE127" i="37"/>
  <c r="Y127" i="37"/>
  <c r="X127" i="37"/>
  <c r="N127" i="37"/>
  <c r="M127" i="37"/>
  <c r="CO127" i="37" s="1"/>
  <c r="K127" i="37"/>
  <c r="BB127" i="37" s="1"/>
  <c r="BC127" i="37" s="1"/>
  <c r="B127" i="37"/>
  <c r="A127" i="37"/>
  <c r="GB126" i="37"/>
  <c r="FR126" i="37" s="1"/>
  <c r="GA126" i="37"/>
  <c r="FQ126" i="37" s="1"/>
  <c r="FZ126" i="37"/>
  <c r="FP126" i="37" s="1"/>
  <c r="FY126" i="37"/>
  <c r="FX126" i="37"/>
  <c r="FW126" i="37"/>
  <c r="FV126" i="37"/>
  <c r="FU126" i="37"/>
  <c r="FO126" i="37"/>
  <c r="FN126" i="37"/>
  <c r="FM126" i="37"/>
  <c r="FL126" i="37"/>
  <c r="FK126" i="37"/>
  <c r="FJ126" i="37"/>
  <c r="FG126" i="37"/>
  <c r="FF126" i="37"/>
  <c r="FE126" i="37"/>
  <c r="EO126" i="37" s="1"/>
  <c r="FD126" i="37"/>
  <c r="FC126" i="37"/>
  <c r="FB126" i="37"/>
  <c r="FA126" i="37"/>
  <c r="EZ126" i="37"/>
  <c r="DT126" i="37"/>
  <c r="DI126" i="37" s="1"/>
  <c r="DS126" i="37"/>
  <c r="DH126" i="37" s="1"/>
  <c r="DR126" i="37"/>
  <c r="DQ126" i="37"/>
  <c r="DF126" i="37" s="1"/>
  <c r="DP126" i="37"/>
  <c r="DE126" i="37" s="1"/>
  <c r="DO126" i="37"/>
  <c r="DD126" i="37" s="1"/>
  <c r="DN126" i="37"/>
  <c r="DC126" i="37" s="1"/>
  <c r="DM126" i="37"/>
  <c r="DA126" i="37" s="1"/>
  <c r="DL126" i="37"/>
  <c r="DK126" i="37"/>
  <c r="DG126" i="37"/>
  <c r="DB126" i="37"/>
  <c r="CX126" i="37"/>
  <c r="CW126" i="37"/>
  <c r="CV126" i="37"/>
  <c r="CU126" i="37"/>
  <c r="CT126" i="37"/>
  <c r="CS126" i="37"/>
  <c r="CR126" i="37"/>
  <c r="CQ126" i="37"/>
  <c r="CP126" i="37"/>
  <c r="BC126" i="37"/>
  <c r="CE126" i="37" s="1"/>
  <c r="Y126" i="37"/>
  <c r="X126" i="37"/>
  <c r="N126" i="37"/>
  <c r="M126" i="37"/>
  <c r="CO126" i="37" s="1"/>
  <c r="K126" i="37"/>
  <c r="BB126" i="37" s="1"/>
  <c r="B126" i="37"/>
  <c r="A126" i="37"/>
  <c r="GB125" i="37"/>
  <c r="GA125" i="37"/>
  <c r="FZ125" i="37"/>
  <c r="FP125" i="37" s="1"/>
  <c r="FY125" i="37"/>
  <c r="FX125" i="37"/>
  <c r="FW125" i="37"/>
  <c r="FV125" i="37"/>
  <c r="FU125" i="37"/>
  <c r="FR125" i="37"/>
  <c r="FQ125" i="37"/>
  <c r="FO125" i="37"/>
  <c r="FN125" i="37"/>
  <c r="FM125" i="37"/>
  <c r="FL125" i="37"/>
  <c r="FG125" i="37"/>
  <c r="FF125" i="37"/>
  <c r="FE125" i="37"/>
  <c r="FD125" i="37"/>
  <c r="FC125" i="37"/>
  <c r="FB125" i="37"/>
  <c r="FA125" i="37"/>
  <c r="EO125" i="37" s="1"/>
  <c r="EZ125" i="37"/>
  <c r="DT125" i="37"/>
  <c r="DS125" i="37"/>
  <c r="DH125" i="37" s="1"/>
  <c r="DR125" i="37"/>
  <c r="DQ125" i="37"/>
  <c r="DP125" i="37"/>
  <c r="DE125" i="37" s="1"/>
  <c r="DO125" i="37"/>
  <c r="DN125" i="37"/>
  <c r="DC125" i="37" s="1"/>
  <c r="DM125" i="37"/>
  <c r="DL125" i="37"/>
  <c r="DI125" i="37"/>
  <c r="DG125" i="37"/>
  <c r="DF125" i="37"/>
  <c r="DD125" i="37"/>
  <c r="DB125" i="37"/>
  <c r="DA125" i="37"/>
  <c r="CZ125" i="37"/>
  <c r="CX125" i="37"/>
  <c r="CW125" i="37"/>
  <c r="CV125" i="37"/>
  <c r="CU125" i="37"/>
  <c r="CT125" i="37"/>
  <c r="CS125" i="37"/>
  <c r="CR125" i="37"/>
  <c r="CQ125" i="37"/>
  <c r="CO125" i="37"/>
  <c r="CP125" i="37" s="1"/>
  <c r="CF125" i="37"/>
  <c r="Y125" i="37"/>
  <c r="X125" i="37"/>
  <c r="N125" i="37"/>
  <c r="M125" i="37"/>
  <c r="DK125" i="37" s="1"/>
  <c r="K125" i="37"/>
  <c r="BB125" i="37" s="1"/>
  <c r="BC125" i="37" s="1"/>
  <c r="B125" i="37"/>
  <c r="A125" i="37"/>
  <c r="GB124" i="37"/>
  <c r="FR124" i="37" s="1"/>
  <c r="GA124" i="37"/>
  <c r="FZ124" i="37"/>
  <c r="FP124" i="37" s="1"/>
  <c r="FY124" i="37"/>
  <c r="FX124" i="37"/>
  <c r="FW124" i="37"/>
  <c r="FM124" i="37" s="1"/>
  <c r="FV124" i="37"/>
  <c r="FU124" i="37"/>
  <c r="FQ124" i="37"/>
  <c r="FO124" i="37"/>
  <c r="FN124" i="37"/>
  <c r="FL124" i="37"/>
  <c r="FG124" i="37"/>
  <c r="FF124" i="37"/>
  <c r="FE124" i="37"/>
  <c r="FD124" i="37"/>
  <c r="FC124" i="37"/>
  <c r="FB124" i="37"/>
  <c r="FA124" i="37"/>
  <c r="EZ124" i="37"/>
  <c r="EN124" i="37"/>
  <c r="DT124" i="37"/>
  <c r="DI124" i="37" s="1"/>
  <c r="DS124" i="37"/>
  <c r="DH124" i="37" s="1"/>
  <c r="DR124" i="37"/>
  <c r="DQ124" i="37"/>
  <c r="DF124" i="37" s="1"/>
  <c r="DP124" i="37"/>
  <c r="DE124" i="37" s="1"/>
  <c r="DO124" i="37"/>
  <c r="DD124" i="37" s="1"/>
  <c r="DN124" i="37"/>
  <c r="DM124" i="37"/>
  <c r="DG124" i="37"/>
  <c r="DC124" i="37"/>
  <c r="DB124" i="37"/>
  <c r="CZ124" i="37"/>
  <c r="CX124" i="37"/>
  <c r="CW124" i="37"/>
  <c r="CV124" i="37"/>
  <c r="CU124" i="37"/>
  <c r="CT124" i="37"/>
  <c r="CS124" i="37"/>
  <c r="CR124" i="37"/>
  <c r="CQ124" i="37"/>
  <c r="CO124" i="37"/>
  <c r="CP124" i="37" s="1"/>
  <c r="CL124" i="37"/>
  <c r="CA124" i="37" s="1"/>
  <c r="BR124" i="37" s="1"/>
  <c r="CH124" i="37"/>
  <c r="CG124" i="37"/>
  <c r="BV124" i="37" s="1"/>
  <c r="CF124" i="37"/>
  <c r="BC124" i="37"/>
  <c r="BB124" i="37"/>
  <c r="Y124" i="37"/>
  <c r="X124" i="37"/>
  <c r="N124" i="37"/>
  <c r="M124" i="37"/>
  <c r="DK124" i="37" s="1"/>
  <c r="DL124" i="37" s="1"/>
  <c r="K124" i="37"/>
  <c r="B124" i="37"/>
  <c r="A124" i="37"/>
  <c r="GB123" i="37"/>
  <c r="FR123" i="37" s="1"/>
  <c r="GA123" i="37"/>
  <c r="FQ123" i="37" s="1"/>
  <c r="FZ123" i="37"/>
  <c r="FP123" i="37" s="1"/>
  <c r="FY123" i="37"/>
  <c r="FO123" i="37" s="1"/>
  <c r="FX123" i="37"/>
  <c r="FW123" i="37"/>
  <c r="FM123" i="37" s="1"/>
  <c r="FV123" i="37"/>
  <c r="FL123" i="37" s="1"/>
  <c r="FU123" i="37"/>
  <c r="FK123" i="37" s="1"/>
  <c r="FN123" i="37"/>
  <c r="FJ123" i="37"/>
  <c r="FI123" i="37"/>
  <c r="FG123" i="37"/>
  <c r="FF123" i="37"/>
  <c r="EO123" i="37" s="1"/>
  <c r="FE123" i="37"/>
  <c r="FD123" i="37"/>
  <c r="FC123" i="37"/>
  <c r="FB123" i="37"/>
  <c r="FA123" i="37"/>
  <c r="EZ123" i="37"/>
  <c r="DT123" i="37"/>
  <c r="DI123" i="37" s="1"/>
  <c r="DS123" i="37"/>
  <c r="DH123" i="37" s="1"/>
  <c r="DR123" i="37"/>
  <c r="DG123" i="37" s="1"/>
  <c r="DQ123" i="37"/>
  <c r="DF123" i="37" s="1"/>
  <c r="DP123" i="37"/>
  <c r="DO123" i="37"/>
  <c r="DN123" i="37"/>
  <c r="DM123" i="37"/>
  <c r="DK123" i="37"/>
  <c r="DL123" i="37" s="1"/>
  <c r="DE123" i="37"/>
  <c r="DD123" i="37"/>
  <c r="DB123" i="37"/>
  <c r="CX123" i="37"/>
  <c r="CW123" i="37"/>
  <c r="CV123" i="37"/>
  <c r="CU123" i="37"/>
  <c r="CT123" i="37"/>
  <c r="CS123" i="37"/>
  <c r="CR123" i="37"/>
  <c r="CF123" i="37" s="1"/>
  <c r="CQ123" i="37"/>
  <c r="BC123" i="37"/>
  <c r="BB123" i="37"/>
  <c r="Y123" i="37"/>
  <c r="X123" i="37"/>
  <c r="N123" i="37"/>
  <c r="M123" i="37"/>
  <c r="CO123" i="37" s="1"/>
  <c r="CP123" i="37" s="1"/>
  <c r="K123" i="37"/>
  <c r="B123" i="37"/>
  <c r="A123" i="37"/>
  <c r="GB122" i="37"/>
  <c r="GA122" i="37"/>
  <c r="FQ122" i="37" s="1"/>
  <c r="FZ122" i="37"/>
  <c r="FY122" i="37"/>
  <c r="FO122" i="37" s="1"/>
  <c r="FX122" i="37"/>
  <c r="FN122" i="37" s="1"/>
  <c r="FW122" i="37"/>
  <c r="FM122" i="37" s="1"/>
  <c r="FV122" i="37"/>
  <c r="FU122" i="37"/>
  <c r="FR122" i="37"/>
  <c r="FP122" i="37"/>
  <c r="FL122" i="37"/>
  <c r="FI122" i="37"/>
  <c r="FG122" i="37"/>
  <c r="FF122" i="37"/>
  <c r="FE122" i="37"/>
  <c r="FD122" i="37"/>
  <c r="FC122" i="37"/>
  <c r="FB122" i="37"/>
  <c r="FA122" i="37"/>
  <c r="EZ122" i="37"/>
  <c r="DT122" i="37"/>
  <c r="DI122" i="37" s="1"/>
  <c r="DS122" i="37"/>
  <c r="DR122" i="37"/>
  <c r="DG122" i="37" s="1"/>
  <c r="DQ122" i="37"/>
  <c r="DP122" i="37"/>
  <c r="DE122" i="37" s="1"/>
  <c r="DO122" i="37"/>
  <c r="DN122" i="37"/>
  <c r="DC122" i="37" s="1"/>
  <c r="DM122" i="37"/>
  <c r="DK122" i="37"/>
  <c r="DL122" i="37" s="1"/>
  <c r="DH122" i="37"/>
  <c r="DF122" i="37"/>
  <c r="DD122" i="37"/>
  <c r="DB122" i="37"/>
  <c r="CX122" i="37"/>
  <c r="CW122" i="37"/>
  <c r="CV122" i="37"/>
  <c r="CU122" i="37"/>
  <c r="CT122" i="37"/>
  <c r="CS122" i="37"/>
  <c r="CF122" i="37" s="1"/>
  <c r="CR122" i="37"/>
  <c r="CQ122" i="37"/>
  <c r="BC122" i="37"/>
  <c r="BB122" i="37"/>
  <c r="Y122" i="37"/>
  <c r="X122" i="37"/>
  <c r="N122" i="37"/>
  <c r="M122" i="37"/>
  <c r="CO122" i="37" s="1"/>
  <c r="CP122" i="37" s="1"/>
  <c r="K122" i="37"/>
  <c r="B122" i="37"/>
  <c r="A122" i="37"/>
  <c r="GB121" i="37"/>
  <c r="GA121" i="37"/>
  <c r="FQ121" i="37" s="1"/>
  <c r="FZ121" i="37"/>
  <c r="FP121" i="37" s="1"/>
  <c r="FY121" i="37"/>
  <c r="FX121" i="37"/>
  <c r="FN121" i="37" s="1"/>
  <c r="FW121" i="37"/>
  <c r="FM121" i="37" s="1"/>
  <c r="FV121" i="37"/>
  <c r="FL121" i="37" s="1"/>
  <c r="FU121" i="37"/>
  <c r="FR121" i="37"/>
  <c r="FO121" i="37"/>
  <c r="FG121" i="37"/>
  <c r="FF121" i="37"/>
  <c r="FE121" i="37"/>
  <c r="EO121" i="37" s="1"/>
  <c r="FD121" i="37"/>
  <c r="FC121" i="37"/>
  <c r="FB121" i="37"/>
  <c r="FA121" i="37"/>
  <c r="EZ121" i="37"/>
  <c r="EW121" i="37"/>
  <c r="EL121" i="37" s="1"/>
  <c r="EC121" i="37" s="1"/>
  <c r="ER121" i="37"/>
  <c r="EN121" i="37"/>
  <c r="EG121" i="37"/>
  <c r="DX121" i="37" s="1"/>
  <c r="DT121" i="37"/>
  <c r="DS121" i="37"/>
  <c r="DR121" i="37"/>
  <c r="DG121" i="37" s="1"/>
  <c r="DQ121" i="37"/>
  <c r="DP121" i="37"/>
  <c r="DE121" i="37" s="1"/>
  <c r="DO121" i="37"/>
  <c r="DN121" i="37"/>
  <c r="DC121" i="37" s="1"/>
  <c r="DM121" i="37"/>
  <c r="DK121" i="37"/>
  <c r="DL121" i="37" s="1"/>
  <c r="DI121" i="37"/>
  <c r="DH121" i="37"/>
  <c r="DF121" i="37"/>
  <c r="DD121" i="37"/>
  <c r="CX121" i="37"/>
  <c r="CW121" i="37"/>
  <c r="CV121" i="37"/>
  <c r="CU121" i="37"/>
  <c r="CT121" i="37"/>
  <c r="CS121" i="37"/>
  <c r="CR121" i="37"/>
  <c r="CQ121" i="37"/>
  <c r="CO121" i="37"/>
  <c r="CP121" i="37" s="1"/>
  <c r="CF121" i="37"/>
  <c r="BC121" i="37"/>
  <c r="Y121" i="37"/>
  <c r="X121" i="37"/>
  <c r="N121" i="37"/>
  <c r="M121" i="37"/>
  <c r="K121" i="37"/>
  <c r="BB121" i="37" s="1"/>
  <c r="B121" i="37"/>
  <c r="A121" i="37"/>
  <c r="GB120" i="37"/>
  <c r="GA120" i="37"/>
  <c r="FQ120" i="37" s="1"/>
  <c r="FZ120" i="37"/>
  <c r="FY120" i="37"/>
  <c r="FX120" i="37"/>
  <c r="FN120" i="37" s="1"/>
  <c r="FW120" i="37"/>
  <c r="FV120" i="37"/>
  <c r="FL120" i="37" s="1"/>
  <c r="FU120" i="37"/>
  <c r="FR120" i="37"/>
  <c r="FP120" i="37"/>
  <c r="FO120" i="37"/>
  <c r="FM120" i="37"/>
  <c r="FK120" i="37"/>
  <c r="FI120" i="37"/>
  <c r="FG120" i="37"/>
  <c r="FF120" i="37"/>
  <c r="FE120" i="37"/>
  <c r="FD120" i="37"/>
  <c r="FC120" i="37"/>
  <c r="FB120" i="37"/>
  <c r="FA120" i="37"/>
  <c r="EZ120" i="37"/>
  <c r="EQ120" i="37"/>
  <c r="EF120" i="37" s="1"/>
  <c r="DW120" i="37" s="1"/>
  <c r="EO120" i="37"/>
  <c r="DT120" i="37"/>
  <c r="DI120" i="37" s="1"/>
  <c r="DS120" i="37"/>
  <c r="DR120" i="37"/>
  <c r="DG120" i="37" s="1"/>
  <c r="DQ120" i="37"/>
  <c r="DF120" i="37" s="1"/>
  <c r="DP120" i="37"/>
  <c r="DE120" i="37" s="1"/>
  <c r="DO120" i="37"/>
  <c r="DD120" i="37" s="1"/>
  <c r="DN120" i="37"/>
  <c r="DM120" i="37"/>
  <c r="DL120" i="37"/>
  <c r="DK120" i="37"/>
  <c r="DH120" i="37"/>
  <c r="DC120" i="37"/>
  <c r="CX120" i="37"/>
  <c r="CW120" i="37"/>
  <c r="CV120" i="37"/>
  <c r="CU120" i="37"/>
  <c r="CT120" i="37"/>
  <c r="CS120" i="37"/>
  <c r="CR120" i="37"/>
  <c r="CQ120" i="37"/>
  <c r="CO120" i="37"/>
  <c r="CP120" i="37" s="1"/>
  <c r="Y120" i="37"/>
  <c r="X120" i="37"/>
  <c r="N120" i="37"/>
  <c r="M120" i="37"/>
  <c r="K120" i="37"/>
  <c r="BB120" i="37" s="1"/>
  <c r="BC120" i="37" s="1"/>
  <c r="B120" i="37"/>
  <c r="A120" i="37"/>
  <c r="GB119" i="37"/>
  <c r="GA119" i="37"/>
  <c r="FZ119" i="37"/>
  <c r="FP119" i="37" s="1"/>
  <c r="FY119" i="37"/>
  <c r="FX119" i="37"/>
  <c r="FW119" i="37"/>
  <c r="FV119" i="37"/>
  <c r="FU119" i="37"/>
  <c r="FR119" i="37"/>
  <c r="FQ119" i="37"/>
  <c r="FO119" i="37"/>
  <c r="FN119" i="37"/>
  <c r="FM119" i="37"/>
  <c r="FK119" i="37"/>
  <c r="FG119" i="37"/>
  <c r="FF119" i="37"/>
  <c r="FE119" i="37"/>
  <c r="FD119" i="37"/>
  <c r="FC119" i="37"/>
  <c r="FB119" i="37"/>
  <c r="FA119" i="37"/>
  <c r="EZ119" i="37"/>
  <c r="EO119" i="37" s="1"/>
  <c r="DT119" i="37"/>
  <c r="DS119" i="37"/>
  <c r="DR119" i="37"/>
  <c r="DG119" i="37" s="1"/>
  <c r="DQ119" i="37"/>
  <c r="DF119" i="37" s="1"/>
  <c r="DP119" i="37"/>
  <c r="DO119" i="37"/>
  <c r="DD119" i="37" s="1"/>
  <c r="DN119" i="37"/>
  <c r="DM119" i="37"/>
  <c r="DB119" i="37" s="1"/>
  <c r="DK119" i="37"/>
  <c r="DL119" i="37" s="1"/>
  <c r="DI119" i="37"/>
  <c r="DH119" i="37"/>
  <c r="DE119" i="37"/>
  <c r="DC119" i="37"/>
  <c r="CX119" i="37"/>
  <c r="CW119" i="37"/>
  <c r="CV119" i="37"/>
  <c r="CU119" i="37"/>
  <c r="CT119" i="37"/>
  <c r="CS119" i="37"/>
  <c r="CR119" i="37"/>
  <c r="CQ119" i="37"/>
  <c r="CP119" i="37"/>
  <c r="Y119" i="37"/>
  <c r="X119" i="37"/>
  <c r="N119" i="37"/>
  <c r="M119" i="37"/>
  <c r="CO119" i="37" s="1"/>
  <c r="K119" i="37"/>
  <c r="BB119" i="37" s="1"/>
  <c r="BC119" i="37" s="1"/>
  <c r="B119" i="37"/>
  <c r="A119" i="37"/>
  <c r="GB118" i="37"/>
  <c r="FR118" i="37" s="1"/>
  <c r="GA118" i="37"/>
  <c r="FQ118" i="37" s="1"/>
  <c r="FZ118" i="37"/>
  <c r="FY118" i="37"/>
  <c r="FX118" i="37"/>
  <c r="FW118" i="37"/>
  <c r="FV118" i="37"/>
  <c r="FU118" i="37"/>
  <c r="FP118" i="37"/>
  <c r="FO118" i="37"/>
  <c r="FN118" i="37"/>
  <c r="FM118" i="37"/>
  <c r="FL118" i="37"/>
  <c r="FG118" i="37"/>
  <c r="FF118" i="37"/>
  <c r="FE118" i="37"/>
  <c r="FD118" i="37"/>
  <c r="FC118" i="37"/>
  <c r="FB118" i="37"/>
  <c r="FA118" i="37"/>
  <c r="EZ118" i="37"/>
  <c r="DT118" i="37"/>
  <c r="DI118" i="37" s="1"/>
  <c r="DS118" i="37"/>
  <c r="DH118" i="37" s="1"/>
  <c r="DR118" i="37"/>
  <c r="DQ118" i="37"/>
  <c r="DF118" i="37" s="1"/>
  <c r="DP118" i="37"/>
  <c r="DO118" i="37"/>
  <c r="DN118" i="37"/>
  <c r="DM118" i="37"/>
  <c r="DG118" i="37"/>
  <c r="DE118" i="37"/>
  <c r="DD118" i="37"/>
  <c r="DC118" i="37"/>
  <c r="DB118" i="37"/>
  <c r="CX118" i="37"/>
  <c r="CW118" i="37"/>
  <c r="CV118" i="37"/>
  <c r="CU118" i="37"/>
  <c r="CT118" i="37"/>
  <c r="CS118" i="37"/>
  <c r="CR118" i="37"/>
  <c r="CF118" i="37" s="1"/>
  <c r="CQ118" i="37"/>
  <c r="CN118" i="37"/>
  <c r="CC118" i="37" s="1"/>
  <c r="CK118" i="37"/>
  <c r="BZ118" i="37" s="1"/>
  <c r="CI118" i="37"/>
  <c r="BX118" i="37" s="1"/>
  <c r="CH118" i="37"/>
  <c r="CG118" i="37"/>
  <c r="BO118" i="37"/>
  <c r="BC118" i="37"/>
  <c r="BB118" i="37"/>
  <c r="Y118" i="37"/>
  <c r="X118" i="37"/>
  <c r="N118" i="37"/>
  <c r="M118" i="37"/>
  <c r="K118" i="37"/>
  <c r="B118" i="37"/>
  <c r="A118" i="37"/>
  <c r="GB117" i="37"/>
  <c r="GA117" i="37"/>
  <c r="FZ117" i="37"/>
  <c r="FY117" i="37"/>
  <c r="FX117" i="37"/>
  <c r="FN117" i="37" s="1"/>
  <c r="FW117" i="37"/>
  <c r="FV117" i="37"/>
  <c r="FU117" i="37"/>
  <c r="FK117" i="37" s="1"/>
  <c r="FR117" i="37"/>
  <c r="FQ117" i="37"/>
  <c r="FP117" i="37"/>
  <c r="FO117" i="37"/>
  <c r="FM117" i="37"/>
  <c r="FL117" i="37"/>
  <c r="FJ117" i="37"/>
  <c r="FG117" i="37"/>
  <c r="FF117" i="37"/>
  <c r="FE117" i="37"/>
  <c r="FD117" i="37"/>
  <c r="FC117" i="37"/>
  <c r="FB117" i="37"/>
  <c r="FA117" i="37"/>
  <c r="EZ117" i="37"/>
  <c r="EO117" i="37"/>
  <c r="DT117" i="37"/>
  <c r="DS117" i="37"/>
  <c r="DH117" i="37" s="1"/>
  <c r="DR117" i="37"/>
  <c r="DG117" i="37" s="1"/>
  <c r="DQ117" i="37"/>
  <c r="DF117" i="37" s="1"/>
  <c r="DP117" i="37"/>
  <c r="DE117" i="37" s="1"/>
  <c r="DO117" i="37"/>
  <c r="DN117" i="37"/>
  <c r="DC117" i="37" s="1"/>
  <c r="DM117" i="37"/>
  <c r="DI117" i="37"/>
  <c r="DD117" i="37"/>
  <c r="DB117" i="37"/>
  <c r="CZ117" i="37"/>
  <c r="CX117" i="37"/>
  <c r="CW117" i="37"/>
  <c r="CV117" i="37"/>
  <c r="CU117" i="37"/>
  <c r="CT117" i="37"/>
  <c r="CS117" i="37"/>
  <c r="CR117" i="37"/>
  <c r="CQ117" i="37"/>
  <c r="CE117" i="37"/>
  <c r="Y117" i="37"/>
  <c r="X117" i="37"/>
  <c r="N117" i="37"/>
  <c r="M117" i="37"/>
  <c r="DK117" i="37" s="1"/>
  <c r="DL117" i="37" s="1"/>
  <c r="K117" i="37"/>
  <c r="BB117" i="37" s="1"/>
  <c r="BC117" i="37" s="1"/>
  <c r="FI117" i="37" s="1"/>
  <c r="B117" i="37"/>
  <c r="A117" i="37"/>
  <c r="GB116" i="37"/>
  <c r="FR116" i="37" s="1"/>
  <c r="GA116" i="37"/>
  <c r="FZ116" i="37"/>
  <c r="FY116" i="37"/>
  <c r="FO116" i="37" s="1"/>
  <c r="FX116" i="37"/>
  <c r="FW116" i="37"/>
  <c r="FM116" i="37" s="1"/>
  <c r="FV116" i="37"/>
  <c r="FU116" i="37"/>
  <c r="FK116" i="37" s="1"/>
  <c r="FQ116" i="37"/>
  <c r="FP116" i="37"/>
  <c r="FN116" i="37"/>
  <c r="FL116" i="37"/>
  <c r="FG116" i="37"/>
  <c r="FF116" i="37"/>
  <c r="FE116" i="37"/>
  <c r="FD116" i="37"/>
  <c r="FC116" i="37"/>
  <c r="FB116" i="37"/>
  <c r="FA116" i="37"/>
  <c r="EZ116" i="37"/>
  <c r="DT116" i="37"/>
  <c r="DI116" i="37" s="1"/>
  <c r="DS116" i="37"/>
  <c r="DH116" i="37" s="1"/>
  <c r="DR116" i="37"/>
  <c r="DG116" i="37" s="1"/>
  <c r="DQ116" i="37"/>
  <c r="DF116" i="37" s="1"/>
  <c r="DP116" i="37"/>
  <c r="DE116" i="37" s="1"/>
  <c r="DO116" i="37"/>
  <c r="DN116" i="37"/>
  <c r="DM116" i="37"/>
  <c r="DB116" i="37" s="1"/>
  <c r="DD116" i="37"/>
  <c r="DC116" i="37"/>
  <c r="CX116" i="37"/>
  <c r="CW116" i="37"/>
  <c r="CF116" i="37" s="1"/>
  <c r="CV116" i="37"/>
  <c r="CU116" i="37"/>
  <c r="CT116" i="37"/>
  <c r="CS116" i="37"/>
  <c r="CR116" i="37"/>
  <c r="CQ116" i="37"/>
  <c r="CO116" i="37"/>
  <c r="CP116" i="37" s="1"/>
  <c r="CM116" i="37"/>
  <c r="CB116" i="37" s="1"/>
  <c r="BC116" i="37"/>
  <c r="Y116" i="37"/>
  <c r="X116" i="37"/>
  <c r="N116" i="37"/>
  <c r="M116" i="37"/>
  <c r="DK116" i="37" s="1"/>
  <c r="DL116" i="37" s="1"/>
  <c r="K116" i="37"/>
  <c r="BB116" i="37" s="1"/>
  <c r="B116" i="37"/>
  <c r="A116" i="37"/>
  <c r="GB115" i="37"/>
  <c r="GA115" i="37"/>
  <c r="FZ115" i="37"/>
  <c r="FY115" i="37"/>
  <c r="FX115" i="37"/>
  <c r="FW115" i="37"/>
  <c r="FM115" i="37" s="1"/>
  <c r="FV115" i="37"/>
  <c r="FL115" i="37" s="1"/>
  <c r="FU115" i="37"/>
  <c r="FK115" i="37" s="1"/>
  <c r="FR115" i="37"/>
  <c r="FQ115" i="37"/>
  <c r="FP115" i="37"/>
  <c r="FO115" i="37"/>
  <c r="FN115" i="37"/>
  <c r="FG115" i="37"/>
  <c r="FF115" i="37"/>
  <c r="FE115" i="37"/>
  <c r="FD115" i="37"/>
  <c r="FC115" i="37"/>
  <c r="FB115" i="37"/>
  <c r="FA115" i="37"/>
  <c r="EZ115" i="37"/>
  <c r="DT115" i="37"/>
  <c r="DS115" i="37"/>
  <c r="DR115" i="37"/>
  <c r="DG115" i="37" s="1"/>
  <c r="DQ115" i="37"/>
  <c r="DF115" i="37" s="1"/>
  <c r="DP115" i="37"/>
  <c r="DO115" i="37"/>
  <c r="DD115" i="37" s="1"/>
  <c r="DN115" i="37"/>
  <c r="DM115" i="37"/>
  <c r="DI115" i="37"/>
  <c r="DH115" i="37"/>
  <c r="DE115" i="37"/>
  <c r="DB115" i="37"/>
  <c r="CX115" i="37"/>
  <c r="CW115" i="37"/>
  <c r="CV115" i="37"/>
  <c r="CU115" i="37"/>
  <c r="CT115" i="37"/>
  <c r="CS115" i="37"/>
  <c r="CR115" i="37"/>
  <c r="CQ115" i="37"/>
  <c r="CF115" i="37" s="1"/>
  <c r="CO115" i="37"/>
  <c r="CP115" i="37" s="1"/>
  <c r="BB115" i="37"/>
  <c r="BC115" i="37" s="1"/>
  <c r="Y115" i="37"/>
  <c r="X115" i="37"/>
  <c r="N115" i="37"/>
  <c r="M115" i="37"/>
  <c r="DK115" i="37" s="1"/>
  <c r="DL115" i="37" s="1"/>
  <c r="K115" i="37"/>
  <c r="B115" i="37"/>
  <c r="A115" i="37"/>
  <c r="GB114" i="37"/>
  <c r="GA114" i="37"/>
  <c r="FQ114" i="37" s="1"/>
  <c r="FZ114" i="37"/>
  <c r="FY114" i="37"/>
  <c r="FO114" i="37" s="1"/>
  <c r="FX114" i="37"/>
  <c r="FN114" i="37" s="1"/>
  <c r="FW114" i="37"/>
  <c r="FM114" i="37" s="1"/>
  <c r="FV114" i="37"/>
  <c r="FL114" i="37" s="1"/>
  <c r="FU114" i="37"/>
  <c r="FR114" i="37"/>
  <c r="FP114" i="37"/>
  <c r="FG114" i="37"/>
  <c r="FF114" i="37"/>
  <c r="FE114" i="37"/>
  <c r="FD114" i="37"/>
  <c r="FC114" i="37"/>
  <c r="FB114" i="37"/>
  <c r="FA114" i="37"/>
  <c r="EZ114" i="37"/>
  <c r="EO114" i="37"/>
  <c r="DT114" i="37"/>
  <c r="DI114" i="37" s="1"/>
  <c r="DS114" i="37"/>
  <c r="DR114" i="37"/>
  <c r="DQ114" i="37"/>
  <c r="DF114" i="37" s="1"/>
  <c r="DP114" i="37"/>
  <c r="DE114" i="37" s="1"/>
  <c r="DO114" i="37"/>
  <c r="DN114" i="37"/>
  <c r="DA114" i="37" s="1"/>
  <c r="DM114" i="37"/>
  <c r="DB114" i="37" s="1"/>
  <c r="DL114" i="37"/>
  <c r="DK114" i="37"/>
  <c r="DH114" i="37"/>
  <c r="DG114" i="37"/>
  <c r="DD114" i="37"/>
  <c r="DC114" i="37"/>
  <c r="CX114" i="37"/>
  <c r="CW114" i="37"/>
  <c r="CV114" i="37"/>
  <c r="CU114" i="37"/>
  <c r="CT114" i="37"/>
  <c r="CS114" i="37"/>
  <c r="CR114" i="37"/>
  <c r="CQ114" i="37"/>
  <c r="CF114" i="37" s="1"/>
  <c r="CL114" i="37" s="1"/>
  <c r="CA114" i="37" s="1"/>
  <c r="CP114" i="37"/>
  <c r="CK114" i="37"/>
  <c r="BZ114" i="37" s="1"/>
  <c r="BC114" i="37"/>
  <c r="Y114" i="37"/>
  <c r="X114" i="37"/>
  <c r="N114" i="37"/>
  <c r="M114" i="37"/>
  <c r="CO114" i="37" s="1"/>
  <c r="K114" i="37"/>
  <c r="BB114" i="37" s="1"/>
  <c r="B114" i="37"/>
  <c r="A114" i="37"/>
  <c r="GB113" i="37"/>
  <c r="GA113" i="37"/>
  <c r="FQ113" i="37" s="1"/>
  <c r="FZ113" i="37"/>
  <c r="FP113" i="37" s="1"/>
  <c r="FY113" i="37"/>
  <c r="FO113" i="37" s="1"/>
  <c r="FX113" i="37"/>
  <c r="FW113" i="37"/>
  <c r="FV113" i="37"/>
  <c r="FL113" i="37" s="1"/>
  <c r="FU113" i="37"/>
  <c r="FR113" i="37"/>
  <c r="FN113" i="37"/>
  <c r="FK113" i="37"/>
  <c r="FG113" i="37"/>
  <c r="FF113" i="37"/>
  <c r="FE113" i="37"/>
  <c r="FD113" i="37"/>
  <c r="FC113" i="37"/>
  <c r="FB113" i="37"/>
  <c r="EO113" i="37" s="1"/>
  <c r="ES113" i="37" s="1"/>
  <c r="EH113" i="37" s="1"/>
  <c r="DY113" i="37" s="1"/>
  <c r="FA113" i="37"/>
  <c r="EZ113" i="37"/>
  <c r="ER113" i="37"/>
  <c r="EN113" i="37"/>
  <c r="DT113" i="37"/>
  <c r="DI113" i="37" s="1"/>
  <c r="DS113" i="37"/>
  <c r="DR113" i="37"/>
  <c r="DG113" i="37" s="1"/>
  <c r="DQ113" i="37"/>
  <c r="DP113" i="37"/>
  <c r="DE113" i="37" s="1"/>
  <c r="DO113" i="37"/>
  <c r="DD113" i="37" s="1"/>
  <c r="DN113" i="37"/>
  <c r="DM113" i="37"/>
  <c r="DH113" i="37"/>
  <c r="DF113" i="37"/>
  <c r="DC113" i="37"/>
  <c r="DB113" i="37"/>
  <c r="CX113" i="37"/>
  <c r="CW113" i="37"/>
  <c r="CV113" i="37"/>
  <c r="CU113" i="37"/>
  <c r="CT113" i="37"/>
  <c r="CS113" i="37"/>
  <c r="CR113" i="37"/>
  <c r="CQ113" i="37"/>
  <c r="CJ113" i="37"/>
  <c r="CH113" i="37"/>
  <c r="BW113" i="37" s="1"/>
  <c r="CG113" i="37"/>
  <c r="BV113" i="37" s="1"/>
  <c r="CF113" i="37"/>
  <c r="BB113" i="37"/>
  <c r="BC113" i="37" s="1"/>
  <c r="Y113" i="37"/>
  <c r="X113" i="37"/>
  <c r="N113" i="37"/>
  <c r="M113" i="37"/>
  <c r="K113" i="37"/>
  <c r="B113" i="37"/>
  <c r="A113" i="37"/>
  <c r="GB112" i="37"/>
  <c r="GA112" i="37"/>
  <c r="FZ112" i="37"/>
  <c r="FY112" i="37"/>
  <c r="FX112" i="37"/>
  <c r="FN112" i="37" s="1"/>
  <c r="FW112" i="37"/>
  <c r="FV112" i="37"/>
  <c r="FU112" i="37"/>
  <c r="FR112" i="37"/>
  <c r="FQ112" i="37"/>
  <c r="FP112" i="37"/>
  <c r="FO112" i="37"/>
  <c r="FM112" i="37"/>
  <c r="FL112" i="37"/>
  <c r="FG112" i="37"/>
  <c r="FF112" i="37"/>
  <c r="FE112" i="37"/>
  <c r="FD112" i="37"/>
  <c r="FC112" i="37"/>
  <c r="FB112" i="37"/>
  <c r="FA112" i="37"/>
  <c r="EZ112" i="37"/>
  <c r="DT112" i="37"/>
  <c r="DS112" i="37"/>
  <c r="DR112" i="37"/>
  <c r="DQ112" i="37"/>
  <c r="DP112" i="37"/>
  <c r="DO112" i="37"/>
  <c r="DN112" i="37"/>
  <c r="DM112" i="37"/>
  <c r="DK112" i="37"/>
  <c r="DL112" i="37" s="1"/>
  <c r="DI112" i="37"/>
  <c r="DH112" i="37"/>
  <c r="DG112" i="37"/>
  <c r="DF112" i="37"/>
  <c r="DE112" i="37"/>
  <c r="DD112" i="37"/>
  <c r="DC112" i="37"/>
  <c r="CX112" i="37"/>
  <c r="CW112" i="37"/>
  <c r="CV112" i="37"/>
  <c r="CU112" i="37"/>
  <c r="CT112" i="37"/>
  <c r="CS112" i="37"/>
  <c r="CR112" i="37"/>
  <c r="CQ112" i="37"/>
  <c r="CF112" i="37" s="1"/>
  <c r="CP112" i="37"/>
  <c r="CO112" i="37"/>
  <c r="CM112" i="37"/>
  <c r="CL112" i="37"/>
  <c r="CA112" i="37" s="1"/>
  <c r="CJ112" i="37"/>
  <c r="BY112" i="37" s="1"/>
  <c r="BP112" i="37" s="1"/>
  <c r="CB112" i="37"/>
  <c r="BS112" i="37" s="1"/>
  <c r="BR112" i="37"/>
  <c r="BC112" i="37"/>
  <c r="CE112" i="37" s="1"/>
  <c r="Y112" i="37"/>
  <c r="X112" i="37"/>
  <c r="N112" i="37"/>
  <c r="M112" i="37"/>
  <c r="K112" i="37"/>
  <c r="BB112" i="37" s="1"/>
  <c r="B112" i="37"/>
  <c r="A112" i="37"/>
  <c r="GB111" i="37"/>
  <c r="GA111" i="37"/>
  <c r="FZ111" i="37"/>
  <c r="FP111" i="37" s="1"/>
  <c r="FY111" i="37"/>
  <c r="FO111" i="37" s="1"/>
  <c r="FX111" i="37"/>
  <c r="FN111" i="37" s="1"/>
  <c r="FW111" i="37"/>
  <c r="FM111" i="37" s="1"/>
  <c r="FV111" i="37"/>
  <c r="FU111" i="37"/>
  <c r="FR111" i="37"/>
  <c r="FQ111" i="37"/>
  <c r="FK111" i="37"/>
  <c r="FG111" i="37"/>
  <c r="FF111" i="37"/>
  <c r="FE111" i="37"/>
  <c r="FD111" i="37"/>
  <c r="FC111" i="37"/>
  <c r="FB111" i="37"/>
  <c r="FA111" i="37"/>
  <c r="EZ111" i="37"/>
  <c r="DT111" i="37"/>
  <c r="DS111" i="37"/>
  <c r="DH111" i="37" s="1"/>
  <c r="DR111" i="37"/>
  <c r="DG111" i="37" s="1"/>
  <c r="DQ111" i="37"/>
  <c r="DF111" i="37" s="1"/>
  <c r="DP111" i="37"/>
  <c r="DO111" i="37"/>
  <c r="DD111" i="37" s="1"/>
  <c r="DN111" i="37"/>
  <c r="DC111" i="37" s="1"/>
  <c r="DM111" i="37"/>
  <c r="DB111" i="37" s="1"/>
  <c r="DI111" i="37"/>
  <c r="DE111" i="37"/>
  <c r="CX111" i="37"/>
  <c r="CW111" i="37"/>
  <c r="CV111" i="37"/>
  <c r="CU111" i="37"/>
  <c r="CT111" i="37"/>
  <c r="CS111" i="37"/>
  <c r="CR111" i="37"/>
  <c r="CQ111" i="37"/>
  <c r="Y111" i="37"/>
  <c r="X111" i="37"/>
  <c r="N111" i="37"/>
  <c r="M111" i="37"/>
  <c r="K111" i="37"/>
  <c r="BB111" i="37" s="1"/>
  <c r="BC111" i="37" s="1"/>
  <c r="B111" i="37"/>
  <c r="A111" i="37"/>
  <c r="GB110" i="37"/>
  <c r="FR110" i="37" s="1"/>
  <c r="GA110" i="37"/>
  <c r="FQ110" i="37" s="1"/>
  <c r="FZ110" i="37"/>
  <c r="FP110" i="37" s="1"/>
  <c r="FY110" i="37"/>
  <c r="FO110" i="37" s="1"/>
  <c r="FX110" i="37"/>
  <c r="FW110" i="37"/>
  <c r="FV110" i="37"/>
  <c r="FU110" i="37"/>
  <c r="FN110" i="37"/>
  <c r="FM110" i="37"/>
  <c r="FL110" i="37"/>
  <c r="FK110" i="37"/>
  <c r="FG110" i="37"/>
  <c r="FF110" i="37"/>
  <c r="FE110" i="37"/>
  <c r="FD110" i="37"/>
  <c r="FC110" i="37"/>
  <c r="EO110" i="37" s="1"/>
  <c r="FB110" i="37"/>
  <c r="FA110" i="37"/>
  <c r="EZ110" i="37"/>
  <c r="DT110" i="37"/>
  <c r="DS110" i="37"/>
  <c r="DR110" i="37"/>
  <c r="DQ110" i="37"/>
  <c r="DP110" i="37"/>
  <c r="DO110" i="37"/>
  <c r="DD110" i="37" s="1"/>
  <c r="DN110" i="37"/>
  <c r="DM110" i="37"/>
  <c r="DK110" i="37"/>
  <c r="DL110" i="37" s="1"/>
  <c r="DI110" i="37"/>
  <c r="DH110" i="37"/>
  <c r="DG110" i="37"/>
  <c r="DF110" i="37"/>
  <c r="DE110" i="37"/>
  <c r="DC110" i="37"/>
  <c r="DB110" i="37"/>
  <c r="CX110" i="37"/>
  <c r="CW110" i="37"/>
  <c r="CV110" i="37"/>
  <c r="CU110" i="37"/>
  <c r="CT110" i="37"/>
  <c r="CS110" i="37"/>
  <c r="CR110" i="37"/>
  <c r="CQ110" i="37"/>
  <c r="CF110" i="37" s="1"/>
  <c r="CO110" i="37"/>
  <c r="CP110" i="37" s="1"/>
  <c r="CM110" i="37"/>
  <c r="BB110" i="37"/>
  <c r="BC110" i="37" s="1"/>
  <c r="Y110" i="37"/>
  <c r="X110" i="37"/>
  <c r="N110" i="37"/>
  <c r="M110" i="37"/>
  <c r="K110" i="37"/>
  <c r="B110" i="37"/>
  <c r="A110" i="37"/>
  <c r="GB109" i="37"/>
  <c r="FR109" i="37" s="1"/>
  <c r="GA109" i="37"/>
  <c r="FQ109" i="37" s="1"/>
  <c r="FZ109" i="37"/>
  <c r="FY109" i="37"/>
  <c r="FX109" i="37"/>
  <c r="FW109" i="37"/>
  <c r="FV109" i="37"/>
  <c r="FL109" i="37" s="1"/>
  <c r="FU109" i="37"/>
  <c r="FK109" i="37" s="1"/>
  <c r="FP109" i="37"/>
  <c r="FO109" i="37"/>
  <c r="FN109" i="37"/>
  <c r="FM109" i="37"/>
  <c r="FG109" i="37"/>
  <c r="FF109" i="37"/>
  <c r="FE109" i="37"/>
  <c r="FD109" i="37"/>
  <c r="FC109" i="37"/>
  <c r="FB109" i="37"/>
  <c r="FA109" i="37"/>
  <c r="EZ109" i="37"/>
  <c r="DT109" i="37"/>
  <c r="DS109" i="37"/>
  <c r="DR109" i="37"/>
  <c r="DQ109" i="37"/>
  <c r="DP109" i="37"/>
  <c r="DO109" i="37"/>
  <c r="DD109" i="37" s="1"/>
  <c r="DN109" i="37"/>
  <c r="DC109" i="37" s="1"/>
  <c r="DM109" i="37"/>
  <c r="DK109" i="37"/>
  <c r="DL109" i="37" s="1"/>
  <c r="DI109" i="37"/>
  <c r="DH109" i="37"/>
  <c r="DG109" i="37"/>
  <c r="DF109" i="37"/>
  <c r="DE109" i="37"/>
  <c r="CX109" i="37"/>
  <c r="CW109" i="37"/>
  <c r="CF109" i="37" s="1"/>
  <c r="CV109" i="37"/>
  <c r="CU109" i="37"/>
  <c r="CT109" i="37"/>
  <c r="CS109" i="37"/>
  <c r="CR109" i="37"/>
  <c r="CQ109" i="37"/>
  <c r="CP109" i="37"/>
  <c r="CO109" i="37"/>
  <c r="BB109" i="37"/>
  <c r="BC109" i="37" s="1"/>
  <c r="Y109" i="37"/>
  <c r="X109" i="37"/>
  <c r="N109" i="37"/>
  <c r="M109" i="37"/>
  <c r="K109" i="37"/>
  <c r="B109" i="37"/>
  <c r="A109" i="37"/>
  <c r="GB108" i="37"/>
  <c r="GA108" i="37"/>
  <c r="FZ108" i="37"/>
  <c r="FY108" i="37"/>
  <c r="FX108" i="37"/>
  <c r="FN108" i="37" s="1"/>
  <c r="FW108" i="37"/>
  <c r="FV108" i="37"/>
  <c r="FL108" i="37" s="1"/>
  <c r="FU108" i="37"/>
  <c r="FR108" i="37"/>
  <c r="FQ108" i="37"/>
  <c r="FP108" i="37"/>
  <c r="FO108" i="37"/>
  <c r="FM108" i="37"/>
  <c r="FG108" i="37"/>
  <c r="FF108" i="37"/>
  <c r="FE108" i="37"/>
  <c r="FD108" i="37"/>
  <c r="FC108" i="37"/>
  <c r="FB108" i="37"/>
  <c r="FA108" i="37"/>
  <c r="EZ108" i="37"/>
  <c r="EO108" i="37"/>
  <c r="DT108" i="37"/>
  <c r="DI108" i="37" s="1"/>
  <c r="DS108" i="37"/>
  <c r="DR108" i="37"/>
  <c r="DG108" i="37" s="1"/>
  <c r="DQ108" i="37"/>
  <c r="DF108" i="37" s="1"/>
  <c r="DP108" i="37"/>
  <c r="DO108" i="37"/>
  <c r="DN108" i="37"/>
  <c r="DM108" i="37"/>
  <c r="DB108" i="37" s="1"/>
  <c r="DH108" i="37"/>
  <c r="DE108" i="37"/>
  <c r="DC108" i="37"/>
  <c r="CX108" i="37"/>
  <c r="CW108" i="37"/>
  <c r="CV108" i="37"/>
  <c r="CF108" i="37" s="1"/>
  <c r="CU108" i="37"/>
  <c r="CT108" i="37"/>
  <c r="CS108" i="37"/>
  <c r="CR108" i="37"/>
  <c r="CQ108" i="37"/>
  <c r="CH108" i="37"/>
  <c r="BW108" i="37" s="1"/>
  <c r="Y108" i="37"/>
  <c r="X108" i="37"/>
  <c r="N108" i="37"/>
  <c r="M108" i="37"/>
  <c r="DK108" i="37" s="1"/>
  <c r="DL108" i="37" s="1"/>
  <c r="K108" i="37"/>
  <c r="BB108" i="37" s="1"/>
  <c r="BC108" i="37" s="1"/>
  <c r="B108" i="37"/>
  <c r="A108" i="37"/>
  <c r="GB107" i="37"/>
  <c r="GA107" i="37"/>
  <c r="FZ107" i="37"/>
  <c r="FY107" i="37"/>
  <c r="FX107" i="37"/>
  <c r="FW107" i="37"/>
  <c r="FV107" i="37"/>
  <c r="FJ107" i="37" s="1"/>
  <c r="FU107" i="37"/>
  <c r="FR107" i="37"/>
  <c r="FQ107" i="37"/>
  <c r="FP107" i="37"/>
  <c r="FO107" i="37"/>
  <c r="FN107" i="37"/>
  <c r="FM107" i="37"/>
  <c r="FL107" i="37"/>
  <c r="FK107" i="37"/>
  <c r="FG107" i="37"/>
  <c r="FF107" i="37"/>
  <c r="FE107" i="37"/>
  <c r="FD107" i="37"/>
  <c r="FC107" i="37"/>
  <c r="FB107" i="37"/>
  <c r="FA107" i="37"/>
  <c r="EZ107" i="37"/>
  <c r="DT107" i="37"/>
  <c r="DS107" i="37"/>
  <c r="DA107" i="37" s="1"/>
  <c r="DR107" i="37"/>
  <c r="DG107" i="37" s="1"/>
  <c r="DQ107" i="37"/>
  <c r="DP107" i="37"/>
  <c r="DE107" i="37" s="1"/>
  <c r="DO107" i="37"/>
  <c r="DD107" i="37" s="1"/>
  <c r="DN107" i="37"/>
  <c r="DC107" i="37" s="1"/>
  <c r="DM107" i="37"/>
  <c r="DB107" i="37" s="1"/>
  <c r="DI107" i="37"/>
  <c r="DF107" i="37"/>
  <c r="CX107" i="37"/>
  <c r="CW107" i="37"/>
  <c r="CV107" i="37"/>
  <c r="CU107" i="37"/>
  <c r="CT107" i="37"/>
  <c r="CS107" i="37"/>
  <c r="CR107" i="37"/>
  <c r="CQ107" i="37"/>
  <c r="CG107" i="37"/>
  <c r="BV107" i="37" s="1"/>
  <c r="CF107" i="37"/>
  <c r="Y107" i="37"/>
  <c r="X107" i="37"/>
  <c r="N107" i="37"/>
  <c r="M107" i="37"/>
  <c r="CO107" i="37" s="1"/>
  <c r="CP107" i="37" s="1"/>
  <c r="K107" i="37"/>
  <c r="BB107" i="37" s="1"/>
  <c r="BC107" i="37" s="1"/>
  <c r="B107" i="37"/>
  <c r="A107" i="37"/>
  <c r="GB106" i="37"/>
  <c r="FR106" i="37" s="1"/>
  <c r="GA106" i="37"/>
  <c r="FQ106" i="37" s="1"/>
  <c r="FZ106" i="37"/>
  <c r="FY106" i="37"/>
  <c r="FX106" i="37"/>
  <c r="FW106" i="37"/>
  <c r="FV106" i="37"/>
  <c r="FJ106" i="37" s="1"/>
  <c r="FU106" i="37"/>
  <c r="FP106" i="37"/>
  <c r="FO106" i="37"/>
  <c r="FN106" i="37"/>
  <c r="FM106" i="37"/>
  <c r="FL106" i="37"/>
  <c r="FK106" i="37"/>
  <c r="FG106" i="37"/>
  <c r="FF106" i="37"/>
  <c r="FE106" i="37"/>
  <c r="FD106" i="37"/>
  <c r="FC106" i="37"/>
  <c r="EO106" i="37" s="1"/>
  <c r="FB106" i="37"/>
  <c r="FA106" i="37"/>
  <c r="EZ106" i="37"/>
  <c r="EU106" i="37"/>
  <c r="EJ106" i="37" s="1"/>
  <c r="EA106" i="37"/>
  <c r="DT106" i="37"/>
  <c r="DS106" i="37"/>
  <c r="DR106" i="37"/>
  <c r="DQ106" i="37"/>
  <c r="DF106" i="37" s="1"/>
  <c r="DP106" i="37"/>
  <c r="DO106" i="37"/>
  <c r="DN106" i="37"/>
  <c r="DM106" i="37"/>
  <c r="DA106" i="37" s="1"/>
  <c r="DL106" i="37"/>
  <c r="DK106" i="37"/>
  <c r="DI106" i="37"/>
  <c r="DH106" i="37"/>
  <c r="DG106" i="37"/>
  <c r="DE106" i="37"/>
  <c r="DD106" i="37"/>
  <c r="DC106" i="37"/>
  <c r="CX106" i="37"/>
  <c r="CW106" i="37"/>
  <c r="CV106" i="37"/>
  <c r="CU106" i="37"/>
  <c r="CT106" i="37"/>
  <c r="CS106" i="37"/>
  <c r="CR106" i="37"/>
  <c r="CQ106" i="37"/>
  <c r="CP106" i="37"/>
  <c r="Y106" i="37"/>
  <c r="X106" i="37"/>
  <c r="N106" i="37"/>
  <c r="M106" i="37"/>
  <c r="CO106" i="37" s="1"/>
  <c r="K106" i="37"/>
  <c r="BB106" i="37" s="1"/>
  <c r="BC106" i="37" s="1"/>
  <c r="B106" i="37"/>
  <c r="A106" i="37"/>
  <c r="GB105" i="37"/>
  <c r="GA105" i="37"/>
  <c r="FQ105" i="37" s="1"/>
  <c r="FZ105" i="37"/>
  <c r="FP105" i="37" s="1"/>
  <c r="FY105" i="37"/>
  <c r="FX105" i="37"/>
  <c r="FN105" i="37" s="1"/>
  <c r="FW105" i="37"/>
  <c r="FM105" i="37" s="1"/>
  <c r="FV105" i="37"/>
  <c r="FL105" i="37" s="1"/>
  <c r="FU105" i="37"/>
  <c r="FK105" i="37" s="1"/>
  <c r="FR105" i="37"/>
  <c r="FO105" i="37"/>
  <c r="FG105" i="37"/>
  <c r="FF105" i="37"/>
  <c r="FE105" i="37"/>
  <c r="FD105" i="37"/>
  <c r="FC105" i="37"/>
  <c r="FB105" i="37"/>
  <c r="FA105" i="37"/>
  <c r="EZ105" i="37"/>
  <c r="DT105" i="37"/>
  <c r="DI105" i="37" s="1"/>
  <c r="DS105" i="37"/>
  <c r="DH105" i="37" s="1"/>
  <c r="DR105" i="37"/>
  <c r="DG105" i="37" s="1"/>
  <c r="DQ105" i="37"/>
  <c r="DP105" i="37"/>
  <c r="DO105" i="37"/>
  <c r="DN105" i="37"/>
  <c r="DA105" i="37" s="1"/>
  <c r="DM105" i="37"/>
  <c r="DL105" i="37"/>
  <c r="DF105" i="37"/>
  <c r="DE105" i="37"/>
  <c r="DD105" i="37"/>
  <c r="DB105" i="37"/>
  <c r="CX105" i="37"/>
  <c r="CW105" i="37"/>
  <c r="CV105" i="37"/>
  <c r="CU105" i="37"/>
  <c r="CT105" i="37"/>
  <c r="CS105" i="37"/>
  <c r="CF105" i="37" s="1"/>
  <c r="CR105" i="37"/>
  <c r="CQ105" i="37"/>
  <c r="CO105" i="37"/>
  <c r="CP105" i="37" s="1"/>
  <c r="CM105" i="37"/>
  <c r="CB105" i="37" s="1"/>
  <c r="CL105" i="37"/>
  <c r="CA105" i="37" s="1"/>
  <c r="BR105" i="37" s="1"/>
  <c r="CJ105" i="37"/>
  <c r="BS105" i="37"/>
  <c r="Y105" i="37"/>
  <c r="X105" i="37"/>
  <c r="N105" i="37"/>
  <c r="M105" i="37"/>
  <c r="DK105" i="37" s="1"/>
  <c r="K105" i="37"/>
  <c r="BB105" i="37" s="1"/>
  <c r="BC105" i="37" s="1"/>
  <c r="B105" i="37"/>
  <c r="A105" i="37"/>
  <c r="GB104" i="37"/>
  <c r="FR104" i="37" s="1"/>
  <c r="GA104" i="37"/>
  <c r="FZ104" i="37"/>
  <c r="FP104" i="37" s="1"/>
  <c r="FY104" i="37"/>
  <c r="FX104" i="37"/>
  <c r="FW104" i="37"/>
  <c r="FV104" i="37"/>
  <c r="FU104" i="37"/>
  <c r="FQ104" i="37"/>
  <c r="FO104" i="37"/>
  <c r="FN104" i="37"/>
  <c r="FM104" i="37"/>
  <c r="FL104" i="37"/>
  <c r="FG104" i="37"/>
  <c r="FF104" i="37"/>
  <c r="FE104" i="37"/>
  <c r="FD104" i="37"/>
  <c r="FC104" i="37"/>
  <c r="FB104" i="37"/>
  <c r="FA104" i="37"/>
  <c r="EZ104" i="37"/>
  <c r="DT104" i="37"/>
  <c r="DS104" i="37"/>
  <c r="DR104" i="37"/>
  <c r="DQ104" i="37"/>
  <c r="DF104" i="37" s="1"/>
  <c r="DP104" i="37"/>
  <c r="DE104" i="37" s="1"/>
  <c r="DO104" i="37"/>
  <c r="DD104" i="37" s="1"/>
  <c r="DN104" i="37"/>
  <c r="DC104" i="37" s="1"/>
  <c r="DM104" i="37"/>
  <c r="DI104" i="37"/>
  <c r="DH104" i="37"/>
  <c r="DG104" i="37"/>
  <c r="CX104" i="37"/>
  <c r="CW104" i="37"/>
  <c r="CV104" i="37"/>
  <c r="CU104" i="37"/>
  <c r="CT104" i="37"/>
  <c r="CS104" i="37"/>
  <c r="CR104" i="37"/>
  <c r="CQ104" i="37"/>
  <c r="CF104" i="37" s="1"/>
  <c r="CN104" i="37"/>
  <c r="CC104" i="37" s="1"/>
  <c r="BT104" i="37" s="1"/>
  <c r="CI104" i="37"/>
  <c r="BX104" i="37"/>
  <c r="Y104" i="37"/>
  <c r="X104" i="37"/>
  <c r="N104" i="37"/>
  <c r="M104" i="37"/>
  <c r="K104" i="37"/>
  <c r="BB104" i="37" s="1"/>
  <c r="BC104" i="37" s="1"/>
  <c r="B104" i="37"/>
  <c r="A104" i="37"/>
  <c r="GB103" i="37"/>
  <c r="FR103" i="37" s="1"/>
  <c r="GA103" i="37"/>
  <c r="FQ103" i="37" s="1"/>
  <c r="FZ103" i="37"/>
  <c r="FP103" i="37" s="1"/>
  <c r="FY103" i="37"/>
  <c r="FO103" i="37" s="1"/>
  <c r="FX103" i="37"/>
  <c r="FN103" i="37" s="1"/>
  <c r="FW103" i="37"/>
  <c r="FM103" i="37" s="1"/>
  <c r="FV103" i="37"/>
  <c r="FU103" i="37"/>
  <c r="FK103" i="37" s="1"/>
  <c r="FL103" i="37"/>
  <c r="FG103" i="37"/>
  <c r="FF103" i="37"/>
  <c r="FE103" i="37"/>
  <c r="FD103" i="37"/>
  <c r="FC103" i="37"/>
  <c r="EO103" i="37" s="1"/>
  <c r="FB103" i="37"/>
  <c r="FA103" i="37"/>
  <c r="EZ103" i="37"/>
  <c r="DT103" i="37"/>
  <c r="DS103" i="37"/>
  <c r="DR103" i="37"/>
  <c r="DG103" i="37" s="1"/>
  <c r="DQ103" i="37"/>
  <c r="DP103" i="37"/>
  <c r="DO103" i="37"/>
  <c r="DN103" i="37"/>
  <c r="DM103" i="37"/>
  <c r="DL103" i="37"/>
  <c r="DK103" i="37"/>
  <c r="DI103" i="37"/>
  <c r="DH103" i="37"/>
  <c r="DF103" i="37"/>
  <c r="DE103" i="37"/>
  <c r="DD103" i="37"/>
  <c r="DB103" i="37"/>
  <c r="CX103" i="37"/>
  <c r="CW103" i="37"/>
  <c r="CV103" i="37"/>
  <c r="CU103" i="37"/>
  <c r="CT103" i="37"/>
  <c r="CS103" i="37"/>
  <c r="CF103" i="37" s="1"/>
  <c r="CR103" i="37"/>
  <c r="CQ103" i="37"/>
  <c r="CO103" i="37"/>
  <c r="CP103" i="37" s="1"/>
  <c r="BB103" i="37"/>
  <c r="BC103" i="37" s="1"/>
  <c r="Y103" i="37"/>
  <c r="X103" i="37"/>
  <c r="N103" i="37"/>
  <c r="M103" i="37"/>
  <c r="K103" i="37"/>
  <c r="B103" i="37"/>
  <c r="A103" i="37"/>
  <c r="GB102" i="37"/>
  <c r="FR102" i="37" s="1"/>
  <c r="GA102" i="37"/>
  <c r="FZ102" i="37"/>
  <c r="FP102" i="37" s="1"/>
  <c r="FY102" i="37"/>
  <c r="FO102" i="37" s="1"/>
  <c r="FX102" i="37"/>
  <c r="FN102" i="37" s="1"/>
  <c r="FW102" i="37"/>
  <c r="FM102" i="37" s="1"/>
  <c r="FV102" i="37"/>
  <c r="FU102" i="37"/>
  <c r="FQ102" i="37"/>
  <c r="FL102" i="37"/>
  <c r="FG102" i="37"/>
  <c r="FF102" i="37"/>
  <c r="FE102" i="37"/>
  <c r="FD102" i="37"/>
  <c r="FC102" i="37"/>
  <c r="FB102" i="37"/>
  <c r="FA102" i="37"/>
  <c r="EO102" i="37" s="1"/>
  <c r="EQ102" i="37" s="1"/>
  <c r="EF102" i="37" s="1"/>
  <c r="DW102" i="37" s="1"/>
  <c r="EZ102" i="37"/>
  <c r="ET102" i="37"/>
  <c r="EI102" i="37" s="1"/>
  <c r="DZ102" i="37" s="1"/>
  <c r="ES102" i="37"/>
  <c r="EH102" i="37" s="1"/>
  <c r="DY102" i="37" s="1"/>
  <c r="DT102" i="37"/>
  <c r="DI102" i="37" s="1"/>
  <c r="DS102" i="37"/>
  <c r="DH102" i="37" s="1"/>
  <c r="DR102" i="37"/>
  <c r="DG102" i="37" s="1"/>
  <c r="DQ102" i="37"/>
  <c r="DP102" i="37"/>
  <c r="DO102" i="37"/>
  <c r="DN102" i="37"/>
  <c r="DM102" i="37"/>
  <c r="DF102" i="37"/>
  <c r="DD102" i="37"/>
  <c r="DC102" i="37"/>
  <c r="DB102" i="37"/>
  <c r="CX102" i="37"/>
  <c r="CW102" i="37"/>
  <c r="CV102" i="37"/>
  <c r="CU102" i="37"/>
  <c r="CT102" i="37"/>
  <c r="CS102" i="37"/>
  <c r="CR102" i="37"/>
  <c r="CQ102" i="37"/>
  <c r="BC102" i="37"/>
  <c r="CE102" i="37" s="1"/>
  <c r="BB102" i="37"/>
  <c r="Y102" i="37"/>
  <c r="X102" i="37"/>
  <c r="N102" i="37"/>
  <c r="M102" i="37"/>
  <c r="DK102" i="37" s="1"/>
  <c r="DL102" i="37" s="1"/>
  <c r="K102" i="37"/>
  <c r="B102" i="37"/>
  <c r="A102" i="37"/>
  <c r="GB101" i="37"/>
  <c r="GA101" i="37"/>
  <c r="FQ101" i="37" s="1"/>
  <c r="FZ101" i="37"/>
  <c r="FY101" i="37"/>
  <c r="FX101" i="37"/>
  <c r="FN101" i="37" s="1"/>
  <c r="FW101" i="37"/>
  <c r="FM101" i="37" s="1"/>
  <c r="FV101" i="37"/>
  <c r="FL101" i="37" s="1"/>
  <c r="FU101" i="37"/>
  <c r="FR101" i="37"/>
  <c r="FP101" i="37"/>
  <c r="FO101" i="37"/>
  <c r="FG101" i="37"/>
  <c r="FF101" i="37"/>
  <c r="FE101" i="37"/>
  <c r="FD101" i="37"/>
  <c r="FC101" i="37"/>
  <c r="FB101" i="37"/>
  <c r="FA101" i="37"/>
  <c r="EO101" i="37" s="1"/>
  <c r="EZ101" i="37"/>
  <c r="EW101" i="37"/>
  <c r="EL101" i="37" s="1"/>
  <c r="EC101" i="37" s="1"/>
  <c r="EQ101" i="37"/>
  <c r="EF101" i="37" s="1"/>
  <c r="DW101" i="37" s="1"/>
  <c r="DT101" i="37"/>
  <c r="DI101" i="37" s="1"/>
  <c r="DS101" i="37"/>
  <c r="DH101" i="37" s="1"/>
  <c r="DR101" i="37"/>
  <c r="DG101" i="37" s="1"/>
  <c r="DQ101" i="37"/>
  <c r="DP101" i="37"/>
  <c r="DO101" i="37"/>
  <c r="DN101" i="37"/>
  <c r="DM101" i="37"/>
  <c r="DK101" i="37"/>
  <c r="DL101" i="37" s="1"/>
  <c r="DF101" i="37"/>
  <c r="DE101" i="37"/>
  <c r="DD101" i="37"/>
  <c r="DC101" i="37"/>
  <c r="DB101" i="37"/>
  <c r="DA101" i="37"/>
  <c r="CX101" i="37"/>
  <c r="CF101" i="37" s="1"/>
  <c r="CW101" i="37"/>
  <c r="CV101" i="37"/>
  <c r="CU101" i="37"/>
  <c r="CT101" i="37"/>
  <c r="CS101" i="37"/>
  <c r="CR101" i="37"/>
  <c r="CQ101" i="37"/>
  <c r="Y101" i="37"/>
  <c r="X101" i="37"/>
  <c r="N101" i="37"/>
  <c r="M101" i="37"/>
  <c r="CO101" i="37" s="1"/>
  <c r="CP101" i="37" s="1"/>
  <c r="K101" i="37"/>
  <c r="BB101" i="37" s="1"/>
  <c r="BC101" i="37" s="1"/>
  <c r="B101" i="37"/>
  <c r="A101" i="37"/>
  <c r="GB100" i="37"/>
  <c r="GA100" i="37"/>
  <c r="FZ100" i="37"/>
  <c r="FY100" i="37"/>
  <c r="FX100" i="37"/>
  <c r="FW100" i="37"/>
  <c r="FV100" i="37"/>
  <c r="FU100" i="37"/>
  <c r="FR100" i="37"/>
  <c r="FQ100" i="37"/>
  <c r="FP100" i="37"/>
  <c r="FO100" i="37"/>
  <c r="FN100" i="37"/>
  <c r="FM100" i="37"/>
  <c r="FL100" i="37"/>
  <c r="FG100" i="37"/>
  <c r="FF100" i="37"/>
  <c r="FE100" i="37"/>
  <c r="FD100" i="37"/>
  <c r="FC100" i="37"/>
  <c r="FB100" i="37"/>
  <c r="FA100" i="37"/>
  <c r="EZ100" i="37"/>
  <c r="DT100" i="37"/>
  <c r="DS100" i="37"/>
  <c r="DR100" i="37"/>
  <c r="DG100" i="37" s="1"/>
  <c r="DQ100" i="37"/>
  <c r="DP100" i="37"/>
  <c r="DE100" i="37" s="1"/>
  <c r="DO100" i="37"/>
  <c r="DD100" i="37" s="1"/>
  <c r="DN100" i="37"/>
  <c r="DC100" i="37" s="1"/>
  <c r="DM100" i="37"/>
  <c r="DB100" i="37" s="1"/>
  <c r="DI100" i="37"/>
  <c r="DH100" i="37"/>
  <c r="DF100" i="37"/>
  <c r="DA100" i="37"/>
  <c r="CX100" i="37"/>
  <c r="CW100" i="37"/>
  <c r="CF100" i="37" s="1"/>
  <c r="CV100" i="37"/>
  <c r="CU100" i="37"/>
  <c r="CT100" i="37"/>
  <c r="CS100" i="37"/>
  <c r="CR100" i="37"/>
  <c r="CQ100" i="37"/>
  <c r="CE100" i="37"/>
  <c r="BC100" i="37"/>
  <c r="Y100" i="37"/>
  <c r="X100" i="37"/>
  <c r="N100" i="37"/>
  <c r="M100" i="37"/>
  <c r="CO100" i="37" s="1"/>
  <c r="CP100" i="37" s="1"/>
  <c r="K100" i="37"/>
  <c r="BB100" i="37" s="1"/>
  <c r="B100" i="37"/>
  <c r="A100" i="37"/>
  <c r="GB99" i="37"/>
  <c r="FR99" i="37" s="1"/>
  <c r="GA99" i="37"/>
  <c r="FZ99" i="37"/>
  <c r="FP99" i="37" s="1"/>
  <c r="FY99" i="37"/>
  <c r="FX99" i="37"/>
  <c r="FW99" i="37"/>
  <c r="FM99" i="37" s="1"/>
  <c r="FV99" i="37"/>
  <c r="FU99" i="37"/>
  <c r="FQ99" i="37"/>
  <c r="FO99" i="37"/>
  <c r="FN99" i="37"/>
  <c r="FK99" i="37"/>
  <c r="FG99" i="37"/>
  <c r="FF99" i="37"/>
  <c r="FE99" i="37"/>
  <c r="FD99" i="37"/>
  <c r="FC99" i="37"/>
  <c r="FB99" i="37"/>
  <c r="FA99" i="37"/>
  <c r="EZ99" i="37"/>
  <c r="EO99" i="37" s="1"/>
  <c r="DT99" i="37"/>
  <c r="DS99" i="37"/>
  <c r="DR99" i="37"/>
  <c r="DQ99" i="37"/>
  <c r="DP99" i="37"/>
  <c r="DO99" i="37"/>
  <c r="DD99" i="37" s="1"/>
  <c r="DN99" i="37"/>
  <c r="DC99" i="37" s="1"/>
  <c r="DM99" i="37"/>
  <c r="DL99" i="37"/>
  <c r="DK99" i="37"/>
  <c r="DI99" i="37"/>
  <c r="DH99" i="37"/>
  <c r="DG99" i="37"/>
  <c r="DF99" i="37"/>
  <c r="DE99" i="37"/>
  <c r="CX99" i="37"/>
  <c r="CW99" i="37"/>
  <c r="CV99" i="37"/>
  <c r="CU99" i="37"/>
  <c r="CT99" i="37"/>
  <c r="CS99" i="37"/>
  <c r="CR99" i="37"/>
  <c r="CQ99" i="37"/>
  <c r="CO99" i="37"/>
  <c r="CP99" i="37" s="1"/>
  <c r="BC99" i="37"/>
  <c r="Y99" i="37"/>
  <c r="X99" i="37"/>
  <c r="N99" i="37"/>
  <c r="M99" i="37"/>
  <c r="K99" i="37"/>
  <c r="BB99" i="37" s="1"/>
  <c r="B99" i="37"/>
  <c r="A99" i="37"/>
  <c r="GB98" i="37"/>
  <c r="FR98" i="37" s="1"/>
  <c r="GA98" i="37"/>
  <c r="FZ98" i="37"/>
  <c r="FP98" i="37" s="1"/>
  <c r="FY98" i="37"/>
  <c r="FX98" i="37"/>
  <c r="FN98" i="37" s="1"/>
  <c r="FW98" i="37"/>
  <c r="FV98" i="37"/>
  <c r="FL98" i="37" s="1"/>
  <c r="FU98" i="37"/>
  <c r="FQ98" i="37"/>
  <c r="FO98" i="37"/>
  <c r="FM98" i="37"/>
  <c r="FK98" i="37"/>
  <c r="FJ98" i="37"/>
  <c r="FG98" i="37"/>
  <c r="FF98" i="37"/>
  <c r="FE98" i="37"/>
  <c r="FD98" i="37"/>
  <c r="FC98" i="37"/>
  <c r="FB98" i="37"/>
  <c r="FA98" i="37"/>
  <c r="EZ98" i="37"/>
  <c r="EO98" i="37"/>
  <c r="DT98" i="37"/>
  <c r="DS98" i="37"/>
  <c r="DH98" i="37" s="1"/>
  <c r="DR98" i="37"/>
  <c r="DQ98" i="37"/>
  <c r="DF98" i="37" s="1"/>
  <c r="DP98" i="37"/>
  <c r="DO98" i="37"/>
  <c r="DN98" i="37"/>
  <c r="DM98" i="37"/>
  <c r="DI98" i="37"/>
  <c r="DE98" i="37"/>
  <c r="DD98" i="37"/>
  <c r="DC98" i="37"/>
  <c r="DB98" i="37"/>
  <c r="CX98" i="37"/>
  <c r="CW98" i="37"/>
  <c r="CF98" i="37" s="1"/>
  <c r="CV98" i="37"/>
  <c r="CU98" i="37"/>
  <c r="CT98" i="37"/>
  <c r="CS98" i="37"/>
  <c r="CR98" i="37"/>
  <c r="CQ98" i="37"/>
  <c r="Y98" i="37"/>
  <c r="X98" i="37"/>
  <c r="N98" i="37"/>
  <c r="M98" i="37"/>
  <c r="K98" i="37"/>
  <c r="BB98" i="37" s="1"/>
  <c r="BC98" i="37" s="1"/>
  <c r="B98" i="37"/>
  <c r="A98" i="37"/>
  <c r="GB97" i="37"/>
  <c r="FR97" i="37" s="1"/>
  <c r="GA97" i="37"/>
  <c r="FZ97" i="37"/>
  <c r="FP97" i="37" s="1"/>
  <c r="FY97" i="37"/>
  <c r="FX97" i="37"/>
  <c r="FW97" i="37"/>
  <c r="FM97" i="37" s="1"/>
  <c r="FV97" i="37"/>
  <c r="FU97" i="37"/>
  <c r="FQ97" i="37"/>
  <c r="FO97" i="37"/>
  <c r="FN97" i="37"/>
  <c r="FL97" i="37"/>
  <c r="FG97" i="37"/>
  <c r="FF97" i="37"/>
  <c r="FE97" i="37"/>
  <c r="FD97" i="37"/>
  <c r="FC97" i="37"/>
  <c r="FB97" i="37"/>
  <c r="FA97" i="37"/>
  <c r="EZ97" i="37"/>
  <c r="EO97" i="37"/>
  <c r="EN97" i="37"/>
  <c r="DT97" i="37"/>
  <c r="DI97" i="37" s="1"/>
  <c r="DS97" i="37"/>
  <c r="DH97" i="37" s="1"/>
  <c r="DR97" i="37"/>
  <c r="DG97" i="37" s="1"/>
  <c r="DQ97" i="37"/>
  <c r="DF97" i="37" s="1"/>
  <c r="DP97" i="37"/>
  <c r="DE97" i="37" s="1"/>
  <c r="DO97" i="37"/>
  <c r="DD97" i="37" s="1"/>
  <c r="DN97" i="37"/>
  <c r="DC97" i="37" s="1"/>
  <c r="DM97" i="37"/>
  <c r="DA97" i="37" s="1"/>
  <c r="DL97" i="37"/>
  <c r="DB97" i="37"/>
  <c r="CZ97" i="37"/>
  <c r="CX97" i="37"/>
  <c r="CW97" i="37"/>
  <c r="CV97" i="37"/>
  <c r="CU97" i="37"/>
  <c r="CT97" i="37"/>
  <c r="CS97" i="37"/>
  <c r="CR97" i="37"/>
  <c r="CQ97" i="37"/>
  <c r="CH97" i="37"/>
  <c r="CG97" i="37"/>
  <c r="CF97" i="37"/>
  <c r="CE97" i="37"/>
  <c r="BW97" i="37"/>
  <c r="BB97" i="37"/>
  <c r="BC97" i="37" s="1"/>
  <c r="FI97" i="37" s="1"/>
  <c r="Y97" i="37"/>
  <c r="X97" i="37"/>
  <c r="N97" i="37"/>
  <c r="M97" i="37"/>
  <c r="DK97" i="37" s="1"/>
  <c r="K97" i="37"/>
  <c r="B97" i="37"/>
  <c r="A97" i="37"/>
  <c r="GB96" i="37"/>
  <c r="GA96" i="37"/>
  <c r="FZ96" i="37"/>
  <c r="FY96" i="37"/>
  <c r="FO96" i="37" s="1"/>
  <c r="FX96" i="37"/>
  <c r="FN96" i="37" s="1"/>
  <c r="FW96" i="37"/>
  <c r="FM96" i="37" s="1"/>
  <c r="FV96" i="37"/>
  <c r="FL96" i="37" s="1"/>
  <c r="FU96" i="37"/>
  <c r="FR96" i="37"/>
  <c r="FQ96" i="37"/>
  <c r="FP96" i="37"/>
  <c r="FG96" i="37"/>
  <c r="FF96" i="37"/>
  <c r="FE96" i="37"/>
  <c r="FD96" i="37"/>
  <c r="FC96" i="37"/>
  <c r="FB96" i="37"/>
  <c r="FA96" i="37"/>
  <c r="EZ96" i="37"/>
  <c r="EN96" i="37"/>
  <c r="DT96" i="37"/>
  <c r="DI96" i="37" s="1"/>
  <c r="DS96" i="37"/>
  <c r="DR96" i="37"/>
  <c r="DG96" i="37" s="1"/>
  <c r="DQ96" i="37"/>
  <c r="DP96" i="37"/>
  <c r="DE96" i="37" s="1"/>
  <c r="DO96" i="37"/>
  <c r="DD96" i="37" s="1"/>
  <c r="DN96" i="37"/>
  <c r="DM96" i="37"/>
  <c r="DL96" i="37"/>
  <c r="DH96" i="37"/>
  <c r="DF96" i="37"/>
  <c r="DB96" i="37"/>
  <c r="CX96" i="37"/>
  <c r="CW96" i="37"/>
  <c r="CV96" i="37"/>
  <c r="CU96" i="37"/>
  <c r="CT96" i="37"/>
  <c r="CS96" i="37"/>
  <c r="CR96" i="37"/>
  <c r="CQ96" i="37"/>
  <c r="CO96" i="37"/>
  <c r="CP96" i="37" s="1"/>
  <c r="CF96" i="37"/>
  <c r="BB96" i="37"/>
  <c r="BC96" i="37" s="1"/>
  <c r="Y96" i="37"/>
  <c r="X96" i="37"/>
  <c r="N96" i="37"/>
  <c r="M96" i="37"/>
  <c r="DK96" i="37" s="1"/>
  <c r="K96" i="37"/>
  <c r="B96" i="37"/>
  <c r="A96" i="37"/>
  <c r="GB95" i="37"/>
  <c r="GA95" i="37"/>
  <c r="FZ95" i="37"/>
  <c r="FY95" i="37"/>
  <c r="FO95" i="37" s="1"/>
  <c r="FX95" i="37"/>
  <c r="FW95" i="37"/>
  <c r="FM95" i="37" s="1"/>
  <c r="FV95" i="37"/>
  <c r="FL95" i="37" s="1"/>
  <c r="FU95" i="37"/>
  <c r="FR95" i="37"/>
  <c r="FQ95" i="37"/>
  <c r="FP95" i="37"/>
  <c r="FN95" i="37"/>
  <c r="FG95" i="37"/>
  <c r="FF95" i="37"/>
  <c r="FE95" i="37"/>
  <c r="FD95" i="37"/>
  <c r="FC95" i="37"/>
  <c r="FB95" i="37"/>
  <c r="FA95" i="37"/>
  <c r="EZ95" i="37"/>
  <c r="DT95" i="37"/>
  <c r="DS95" i="37"/>
  <c r="DR95" i="37"/>
  <c r="DQ95" i="37"/>
  <c r="DP95" i="37"/>
  <c r="DO95" i="37"/>
  <c r="DN95" i="37"/>
  <c r="DM95" i="37"/>
  <c r="DK95" i="37"/>
  <c r="DL95" i="37" s="1"/>
  <c r="DI95" i="37"/>
  <c r="DH95" i="37"/>
  <c r="DG95" i="37"/>
  <c r="DF95" i="37"/>
  <c r="DE95" i="37"/>
  <c r="DD95" i="37"/>
  <c r="DB95" i="37"/>
  <c r="CX95" i="37"/>
  <c r="CW95" i="37"/>
  <c r="CV95" i="37"/>
  <c r="CU95" i="37"/>
  <c r="CT95" i="37"/>
  <c r="CS95" i="37"/>
  <c r="CR95" i="37"/>
  <c r="CQ95" i="37"/>
  <c r="CP95" i="37"/>
  <c r="CM95" i="37"/>
  <c r="CB95" i="37" s="1"/>
  <c r="CH95" i="37"/>
  <c r="CF95" i="37"/>
  <c r="BC95" i="37"/>
  <c r="BB95" i="37"/>
  <c r="Y95" i="37"/>
  <c r="X95" i="37"/>
  <c r="N95" i="37"/>
  <c r="M95" i="37"/>
  <c r="CO95" i="37" s="1"/>
  <c r="K95" i="37"/>
  <c r="B95" i="37"/>
  <c r="A95" i="37"/>
  <c r="GB94" i="37"/>
  <c r="GA94" i="37"/>
  <c r="FQ94" i="37" s="1"/>
  <c r="FZ94" i="37"/>
  <c r="FY94" i="37"/>
  <c r="FO94" i="37" s="1"/>
  <c r="FX94" i="37"/>
  <c r="FN94" i="37" s="1"/>
  <c r="FW94" i="37"/>
  <c r="FV94" i="37"/>
  <c r="FU94" i="37"/>
  <c r="FR94" i="37"/>
  <c r="FP94" i="37"/>
  <c r="FM94" i="37"/>
  <c r="FL94" i="37"/>
  <c r="FK94" i="37"/>
  <c r="FG94" i="37"/>
  <c r="FF94" i="37"/>
  <c r="FE94" i="37"/>
  <c r="FD94" i="37"/>
  <c r="FC94" i="37"/>
  <c r="FB94" i="37"/>
  <c r="FA94" i="37"/>
  <c r="EZ94" i="37"/>
  <c r="DT94" i="37"/>
  <c r="DS94" i="37"/>
  <c r="DR94" i="37"/>
  <c r="DQ94" i="37"/>
  <c r="DP94" i="37"/>
  <c r="DE94" i="37" s="1"/>
  <c r="DO94" i="37"/>
  <c r="DN94" i="37"/>
  <c r="DM94" i="37"/>
  <c r="DK94" i="37"/>
  <c r="DL94" i="37" s="1"/>
  <c r="DI94" i="37"/>
  <c r="DH94" i="37"/>
  <c r="DG94" i="37"/>
  <c r="DF94" i="37"/>
  <c r="DD94" i="37"/>
  <c r="DC94" i="37"/>
  <c r="CX94" i="37"/>
  <c r="CW94" i="37"/>
  <c r="CV94" i="37"/>
  <c r="CU94" i="37"/>
  <c r="CT94" i="37"/>
  <c r="CS94" i="37"/>
  <c r="CR94" i="37"/>
  <c r="CQ94" i="37"/>
  <c r="CF94" i="37" s="1"/>
  <c r="CO94" i="37"/>
  <c r="CP94" i="37" s="1"/>
  <c r="CN94" i="37"/>
  <c r="CC94" i="37" s="1"/>
  <c r="Y94" i="37"/>
  <c r="X94" i="37"/>
  <c r="N94" i="37"/>
  <c r="M94" i="37"/>
  <c r="K94" i="37"/>
  <c r="BB94" i="37" s="1"/>
  <c r="BC94" i="37" s="1"/>
  <c r="B94" i="37"/>
  <c r="A94" i="37"/>
  <c r="GB93" i="37"/>
  <c r="GA93" i="37"/>
  <c r="FQ93" i="37" s="1"/>
  <c r="FZ93" i="37"/>
  <c r="FP93" i="37" s="1"/>
  <c r="FY93" i="37"/>
  <c r="FX93" i="37"/>
  <c r="FW93" i="37"/>
  <c r="FV93" i="37"/>
  <c r="FL93" i="37" s="1"/>
  <c r="FU93" i="37"/>
  <c r="FK93" i="37" s="1"/>
  <c r="FR93" i="37"/>
  <c r="FO93" i="37"/>
  <c r="FN93" i="37"/>
  <c r="FM93" i="37"/>
  <c r="FG93" i="37"/>
  <c r="FF93" i="37"/>
  <c r="FE93" i="37"/>
  <c r="FD93" i="37"/>
  <c r="FC93" i="37"/>
  <c r="FB93" i="37"/>
  <c r="FA93" i="37"/>
  <c r="EO93" i="37" s="1"/>
  <c r="ER93" i="37" s="1"/>
  <c r="EG93" i="37" s="1"/>
  <c r="DX93" i="37" s="1"/>
  <c r="EZ93" i="37"/>
  <c r="EW93" i="37"/>
  <c r="EV93" i="37"/>
  <c r="EK93" i="37" s="1"/>
  <c r="EB93" i="37" s="1"/>
  <c r="EU93" i="37"/>
  <c r="EJ93" i="37" s="1"/>
  <c r="EA93" i="37" s="1"/>
  <c r="ET93" i="37"/>
  <c r="EI93" i="37" s="1"/>
  <c r="DZ93" i="37" s="1"/>
  <c r="ES93" i="37"/>
  <c r="DT93" i="37"/>
  <c r="DS93" i="37"/>
  <c r="DR93" i="37"/>
  <c r="DG93" i="37" s="1"/>
  <c r="DQ93" i="37"/>
  <c r="DP93" i="37"/>
  <c r="DO93" i="37"/>
  <c r="DD93" i="37" s="1"/>
  <c r="DN93" i="37"/>
  <c r="DC93" i="37" s="1"/>
  <c r="DM93" i="37"/>
  <c r="DI93" i="37"/>
  <c r="DH93" i="37"/>
  <c r="DF93" i="37"/>
  <c r="DE93" i="37"/>
  <c r="CX93" i="37"/>
  <c r="CW93" i="37"/>
  <c r="CV93" i="37"/>
  <c r="CU93" i="37"/>
  <c r="CT93" i="37"/>
  <c r="CS93" i="37"/>
  <c r="CR93" i="37"/>
  <c r="CQ93" i="37"/>
  <c r="Y93" i="37"/>
  <c r="X93" i="37"/>
  <c r="N93" i="37"/>
  <c r="M93" i="37"/>
  <c r="CO93" i="37" s="1"/>
  <c r="CP93" i="37" s="1"/>
  <c r="K93" i="37"/>
  <c r="BB93" i="37" s="1"/>
  <c r="BC93" i="37" s="1"/>
  <c r="B93" i="37"/>
  <c r="A93" i="37"/>
  <c r="GB92" i="37"/>
  <c r="GA92" i="37"/>
  <c r="FZ92" i="37"/>
  <c r="FY92" i="37"/>
  <c r="FX92" i="37"/>
  <c r="FW92" i="37"/>
  <c r="FV92" i="37"/>
  <c r="FU92" i="37"/>
  <c r="FR92" i="37"/>
  <c r="FQ92" i="37"/>
  <c r="FP92" i="37"/>
  <c r="FO92" i="37"/>
  <c r="FN92" i="37"/>
  <c r="FM92" i="37"/>
  <c r="FL92" i="37"/>
  <c r="FK92" i="37"/>
  <c r="FG92" i="37"/>
  <c r="FF92" i="37"/>
  <c r="FE92" i="37"/>
  <c r="FD92" i="37"/>
  <c r="FC92" i="37"/>
  <c r="FB92" i="37"/>
  <c r="FA92" i="37"/>
  <c r="EZ92" i="37"/>
  <c r="DT92" i="37"/>
  <c r="DI92" i="37" s="1"/>
  <c r="DS92" i="37"/>
  <c r="DR92" i="37"/>
  <c r="DG92" i="37" s="1"/>
  <c r="DQ92" i="37"/>
  <c r="DF92" i="37" s="1"/>
  <c r="DP92" i="37"/>
  <c r="DE92" i="37" s="1"/>
  <c r="DO92" i="37"/>
  <c r="DD92" i="37" s="1"/>
  <c r="DN92" i="37"/>
  <c r="DC92" i="37" s="1"/>
  <c r="DM92" i="37"/>
  <c r="DK92" i="37"/>
  <c r="DL92" i="37" s="1"/>
  <c r="DH92" i="37"/>
  <c r="CX92" i="37"/>
  <c r="CW92" i="37"/>
  <c r="CV92" i="37"/>
  <c r="CU92" i="37"/>
  <c r="CT92" i="37"/>
  <c r="CS92" i="37"/>
  <c r="CR92" i="37"/>
  <c r="CQ92" i="37"/>
  <c r="CP92" i="37"/>
  <c r="CO92" i="37"/>
  <c r="BC92" i="37"/>
  <c r="Y92" i="37"/>
  <c r="X92" i="37"/>
  <c r="N92" i="37"/>
  <c r="M92" i="37"/>
  <c r="K92" i="37"/>
  <c r="BB92" i="37" s="1"/>
  <c r="B92" i="37"/>
  <c r="A92" i="37"/>
  <c r="GB91" i="37"/>
  <c r="FR91" i="37" s="1"/>
  <c r="GA91" i="37"/>
  <c r="FZ91" i="37"/>
  <c r="FP91" i="37" s="1"/>
  <c r="FY91" i="37"/>
  <c r="FO91" i="37" s="1"/>
  <c r="FX91" i="37"/>
  <c r="FN91" i="37" s="1"/>
  <c r="FW91" i="37"/>
  <c r="FV91" i="37"/>
  <c r="FU91" i="37"/>
  <c r="FQ91" i="37"/>
  <c r="FM91" i="37"/>
  <c r="FK91" i="37"/>
  <c r="FG91" i="37"/>
  <c r="FF91" i="37"/>
  <c r="FE91" i="37"/>
  <c r="FD91" i="37"/>
  <c r="FC91" i="37"/>
  <c r="FB91" i="37"/>
  <c r="FA91" i="37"/>
  <c r="EZ91" i="37"/>
  <c r="DT91" i="37"/>
  <c r="DI91" i="37" s="1"/>
  <c r="DS91" i="37"/>
  <c r="DR91" i="37"/>
  <c r="DQ91" i="37"/>
  <c r="DF91" i="37" s="1"/>
  <c r="DP91" i="37"/>
  <c r="DE91" i="37" s="1"/>
  <c r="DO91" i="37"/>
  <c r="DD91" i="37" s="1"/>
  <c r="DN91" i="37"/>
  <c r="DC91" i="37" s="1"/>
  <c r="DM91" i="37"/>
  <c r="DH91" i="37"/>
  <c r="DG91" i="37"/>
  <c r="DB91" i="37"/>
  <c r="DA91" i="37"/>
  <c r="CZ91" i="37"/>
  <c r="CX91" i="37"/>
  <c r="CF91" i="37" s="1"/>
  <c r="CW91" i="37"/>
  <c r="CV91" i="37"/>
  <c r="CU91" i="37"/>
  <c r="CT91" i="37"/>
  <c r="CS91" i="37"/>
  <c r="CR91" i="37"/>
  <c r="CQ91" i="37"/>
  <c r="CE91" i="37"/>
  <c r="Y91" i="37"/>
  <c r="X91" i="37"/>
  <c r="N91" i="37"/>
  <c r="M91" i="37"/>
  <c r="K91" i="37"/>
  <c r="BB91" i="37" s="1"/>
  <c r="BC91" i="37" s="1"/>
  <c r="B91" i="37"/>
  <c r="A91" i="37"/>
  <c r="GB90" i="37"/>
  <c r="FR90" i="37" s="1"/>
  <c r="GA90" i="37"/>
  <c r="FZ90" i="37"/>
  <c r="FY90" i="37"/>
  <c r="FX90" i="37"/>
  <c r="FW90" i="37"/>
  <c r="FV90" i="37"/>
  <c r="FU90" i="37"/>
  <c r="FK90" i="37" s="1"/>
  <c r="FQ90" i="37"/>
  <c r="FP90" i="37"/>
  <c r="FO90" i="37"/>
  <c r="FN90" i="37"/>
  <c r="FM90" i="37"/>
  <c r="FL90" i="37"/>
  <c r="FG90" i="37"/>
  <c r="FF90" i="37"/>
  <c r="FE90" i="37"/>
  <c r="FD90" i="37"/>
  <c r="FC90" i="37"/>
  <c r="FB90" i="37"/>
  <c r="FA90" i="37"/>
  <c r="EZ90" i="37"/>
  <c r="EV90" i="37"/>
  <c r="EK90" i="37" s="1"/>
  <c r="EB90" i="37" s="1"/>
  <c r="EU90" i="37"/>
  <c r="EJ90" i="37" s="1"/>
  <c r="EA90" i="37" s="1"/>
  <c r="ET90" i="37"/>
  <c r="EI90" i="37" s="1"/>
  <c r="DZ90" i="37" s="1"/>
  <c r="ES90" i="37"/>
  <c r="EH90" i="37" s="1"/>
  <c r="DY90" i="37" s="1"/>
  <c r="EO90" i="37"/>
  <c r="DT90" i="37"/>
  <c r="DI90" i="37" s="1"/>
  <c r="DS90" i="37"/>
  <c r="DH90" i="37" s="1"/>
  <c r="DR90" i="37"/>
  <c r="DQ90" i="37"/>
  <c r="DF90" i="37" s="1"/>
  <c r="DP90" i="37"/>
  <c r="DO90" i="37"/>
  <c r="DN90" i="37"/>
  <c r="DM90" i="37"/>
  <c r="DG90" i="37"/>
  <c r="DE90" i="37"/>
  <c r="DD90" i="37"/>
  <c r="DC90" i="37"/>
  <c r="DB90" i="37"/>
  <c r="DA90" i="37"/>
  <c r="CX90" i="37"/>
  <c r="CW90" i="37"/>
  <c r="CV90" i="37"/>
  <c r="CU90" i="37"/>
  <c r="CT90" i="37"/>
  <c r="CS90" i="37"/>
  <c r="CR90" i="37"/>
  <c r="CQ90" i="37"/>
  <c r="CG90" i="37"/>
  <c r="BV90" i="37" s="1"/>
  <c r="CF90" i="37"/>
  <c r="CE90" i="37"/>
  <c r="Y90" i="37"/>
  <c r="X90" i="37"/>
  <c r="N90" i="37"/>
  <c r="M90" i="37"/>
  <c r="K90" i="37"/>
  <c r="BB90" i="37" s="1"/>
  <c r="BC90" i="37" s="1"/>
  <c r="B90" i="37"/>
  <c r="A90" i="37"/>
  <c r="GB89" i="37"/>
  <c r="GA89" i="37"/>
  <c r="FZ89" i="37"/>
  <c r="FY89" i="37"/>
  <c r="FX89" i="37"/>
  <c r="FW89" i="37"/>
  <c r="FV89" i="37"/>
  <c r="FU89" i="37"/>
  <c r="FK89" i="37" s="1"/>
  <c r="FR89" i="37"/>
  <c r="FQ89" i="37"/>
  <c r="FP89" i="37"/>
  <c r="FO89" i="37"/>
  <c r="FN89" i="37"/>
  <c r="FM89" i="37"/>
  <c r="FL89" i="37"/>
  <c r="FG89" i="37"/>
  <c r="FF89" i="37"/>
  <c r="FE89" i="37"/>
  <c r="FD89" i="37"/>
  <c r="FC89" i="37"/>
  <c r="FB89" i="37"/>
  <c r="FA89" i="37"/>
  <c r="EZ89" i="37"/>
  <c r="DT89" i="37"/>
  <c r="DI89" i="37" s="1"/>
  <c r="DS89" i="37"/>
  <c r="DR89" i="37"/>
  <c r="DQ89" i="37"/>
  <c r="DP89" i="37"/>
  <c r="DO89" i="37"/>
  <c r="DN89" i="37"/>
  <c r="DM89" i="37"/>
  <c r="DG89" i="37"/>
  <c r="DF89" i="37"/>
  <c r="DE89" i="37"/>
  <c r="DD89" i="37"/>
  <c r="DC89" i="37"/>
  <c r="DB89" i="37"/>
  <c r="CZ89" i="37"/>
  <c r="CX89" i="37"/>
  <c r="CW89" i="37"/>
  <c r="CV89" i="37"/>
  <c r="CU89" i="37"/>
  <c r="CT89" i="37"/>
  <c r="CS89" i="37"/>
  <c r="CR89" i="37"/>
  <c r="CF89" i="37" s="1"/>
  <c r="CQ89" i="37"/>
  <c r="CO89" i="37"/>
  <c r="CP89" i="37" s="1"/>
  <c r="CN89" i="37"/>
  <c r="CM89" i="37"/>
  <c r="CL89" i="37"/>
  <c r="CA89" i="37" s="1"/>
  <c r="BR89" i="37" s="1"/>
  <c r="CK89" i="37"/>
  <c r="BZ89" i="37" s="1"/>
  <c r="CJ89" i="37"/>
  <c r="BY89" i="37" s="1"/>
  <c r="BP89" i="37" s="1"/>
  <c r="CI89" i="37"/>
  <c r="BX89" i="37" s="1"/>
  <c r="Y89" i="37"/>
  <c r="X89" i="37"/>
  <c r="N89" i="37"/>
  <c r="M89" i="37"/>
  <c r="DK89" i="37" s="1"/>
  <c r="DL89" i="37" s="1"/>
  <c r="K89" i="37"/>
  <c r="BB89" i="37" s="1"/>
  <c r="BC89" i="37" s="1"/>
  <c r="B89" i="37"/>
  <c r="A89" i="37"/>
  <c r="GB88" i="37"/>
  <c r="GA88" i="37"/>
  <c r="FZ88" i="37"/>
  <c r="FY88" i="37"/>
  <c r="FO88" i="37" s="1"/>
  <c r="FX88" i="37"/>
  <c r="FN88" i="37" s="1"/>
  <c r="FW88" i="37"/>
  <c r="FM88" i="37" s="1"/>
  <c r="FV88" i="37"/>
  <c r="FL88" i="37" s="1"/>
  <c r="FU88" i="37"/>
  <c r="FR88" i="37"/>
  <c r="FQ88" i="37"/>
  <c r="FP88" i="37"/>
  <c r="FG88" i="37"/>
  <c r="FF88" i="37"/>
  <c r="FE88" i="37"/>
  <c r="FD88" i="37"/>
  <c r="FC88" i="37"/>
  <c r="FB88" i="37"/>
  <c r="FA88" i="37"/>
  <c r="EZ88" i="37"/>
  <c r="DT88" i="37"/>
  <c r="DS88" i="37"/>
  <c r="DH88" i="37" s="1"/>
  <c r="DR88" i="37"/>
  <c r="DQ88" i="37"/>
  <c r="DP88" i="37"/>
  <c r="DO88" i="37"/>
  <c r="DD88" i="37" s="1"/>
  <c r="DN88" i="37"/>
  <c r="DC88" i="37" s="1"/>
  <c r="DM88" i="37"/>
  <c r="DL88" i="37"/>
  <c r="DI88" i="37"/>
  <c r="DG88" i="37"/>
  <c r="DF88" i="37"/>
  <c r="DE88" i="37"/>
  <c r="DB88" i="37"/>
  <c r="CX88" i="37"/>
  <c r="CW88" i="37"/>
  <c r="CV88" i="37"/>
  <c r="CU88" i="37"/>
  <c r="CT88" i="37"/>
  <c r="CS88" i="37"/>
  <c r="CR88" i="37"/>
  <c r="CQ88" i="37"/>
  <c r="CP88" i="37"/>
  <c r="CO88" i="37"/>
  <c r="CG88" i="37"/>
  <c r="BV88" i="37" s="1"/>
  <c r="CF88" i="37"/>
  <c r="BC88" i="37"/>
  <c r="BB88" i="37"/>
  <c r="Y88" i="37"/>
  <c r="X88" i="37"/>
  <c r="N88" i="37"/>
  <c r="M88" i="37"/>
  <c r="DK88" i="37" s="1"/>
  <c r="K88" i="37"/>
  <c r="B88" i="37"/>
  <c r="A88" i="37"/>
  <c r="GB87" i="37"/>
  <c r="GA87" i="37"/>
  <c r="FQ87" i="37" s="1"/>
  <c r="FZ87" i="37"/>
  <c r="FP87" i="37" s="1"/>
  <c r="FY87" i="37"/>
  <c r="FO87" i="37" s="1"/>
  <c r="FX87" i="37"/>
  <c r="FN87" i="37" s="1"/>
  <c r="FW87" i="37"/>
  <c r="FM87" i="37" s="1"/>
  <c r="FV87" i="37"/>
  <c r="FU87" i="37"/>
  <c r="FR87" i="37"/>
  <c r="FL87" i="37"/>
  <c r="FK87" i="37"/>
  <c r="FG87" i="37"/>
  <c r="FF87" i="37"/>
  <c r="FE87" i="37"/>
  <c r="FD87" i="37"/>
  <c r="FC87" i="37"/>
  <c r="FB87" i="37"/>
  <c r="FA87" i="37"/>
  <c r="EZ87" i="37"/>
  <c r="EO87" i="37"/>
  <c r="EN87" i="37"/>
  <c r="DT87" i="37"/>
  <c r="DI87" i="37" s="1"/>
  <c r="DS87" i="37"/>
  <c r="DH87" i="37" s="1"/>
  <c r="DR87" i="37"/>
  <c r="DG87" i="37" s="1"/>
  <c r="DQ87" i="37"/>
  <c r="DF87" i="37" s="1"/>
  <c r="DP87" i="37"/>
  <c r="DE87" i="37" s="1"/>
  <c r="DO87" i="37"/>
  <c r="DN87" i="37"/>
  <c r="DC87" i="37" s="1"/>
  <c r="DM87" i="37"/>
  <c r="DD87" i="37"/>
  <c r="DB87" i="37"/>
  <c r="CX87" i="37"/>
  <c r="CW87" i="37"/>
  <c r="CV87" i="37"/>
  <c r="CU87" i="37"/>
  <c r="CT87" i="37"/>
  <c r="CF87" i="37" s="1"/>
  <c r="CS87" i="37"/>
  <c r="CR87" i="37"/>
  <c r="CQ87" i="37"/>
  <c r="CI87" i="37"/>
  <c r="BX87" i="37" s="1"/>
  <c r="BB87" i="37"/>
  <c r="BC87" i="37" s="1"/>
  <c r="Y87" i="37"/>
  <c r="X87" i="37"/>
  <c r="N87" i="37"/>
  <c r="M87" i="37"/>
  <c r="DK87" i="37" s="1"/>
  <c r="DL87" i="37" s="1"/>
  <c r="K87" i="37"/>
  <c r="B87" i="37"/>
  <c r="A87" i="37"/>
  <c r="GB86" i="37"/>
  <c r="FR86" i="37" s="1"/>
  <c r="GA86" i="37"/>
  <c r="FQ86" i="37" s="1"/>
  <c r="FZ86" i="37"/>
  <c r="FY86" i="37"/>
  <c r="FO86" i="37" s="1"/>
  <c r="FX86" i="37"/>
  <c r="FW86" i="37"/>
  <c r="FV86" i="37"/>
  <c r="FU86" i="37"/>
  <c r="FP86" i="37"/>
  <c r="FN86" i="37"/>
  <c r="FM86" i="37"/>
  <c r="FL86" i="37"/>
  <c r="FK86" i="37"/>
  <c r="FG86" i="37"/>
  <c r="FF86" i="37"/>
  <c r="EO86" i="37" s="1"/>
  <c r="FE86" i="37"/>
  <c r="FD86" i="37"/>
  <c r="FC86" i="37"/>
  <c r="FB86" i="37"/>
  <c r="FA86" i="37"/>
  <c r="EZ86" i="37"/>
  <c r="DT86" i="37"/>
  <c r="DI86" i="37" s="1"/>
  <c r="DS86" i="37"/>
  <c r="DH86" i="37" s="1"/>
  <c r="DR86" i="37"/>
  <c r="DQ86" i="37"/>
  <c r="DP86" i="37"/>
  <c r="DO86" i="37"/>
  <c r="DN86" i="37"/>
  <c r="DM86" i="37"/>
  <c r="DG86" i="37"/>
  <c r="DF86" i="37"/>
  <c r="DE86" i="37"/>
  <c r="DD86" i="37"/>
  <c r="DC86" i="37"/>
  <c r="DB86" i="37"/>
  <c r="CX86" i="37"/>
  <c r="CW86" i="37"/>
  <c r="CV86" i="37"/>
  <c r="CU86" i="37"/>
  <c r="CT86" i="37"/>
  <c r="CS86" i="37"/>
  <c r="CR86" i="37"/>
  <c r="CQ86" i="37"/>
  <c r="BB86" i="37"/>
  <c r="BC86" i="37" s="1"/>
  <c r="FI86" i="37" s="1"/>
  <c r="Y86" i="37"/>
  <c r="X86" i="37"/>
  <c r="N86" i="37"/>
  <c r="M86" i="37"/>
  <c r="K86" i="37"/>
  <c r="B86" i="37"/>
  <c r="A86" i="37"/>
  <c r="GB85" i="37"/>
  <c r="GA85" i="37"/>
  <c r="FQ85" i="37" s="1"/>
  <c r="FZ85" i="37"/>
  <c r="FY85" i="37"/>
  <c r="FX85" i="37"/>
  <c r="FW85" i="37"/>
  <c r="FV85" i="37"/>
  <c r="FU85" i="37"/>
  <c r="FR85" i="37"/>
  <c r="FP85" i="37"/>
  <c r="FO85" i="37"/>
  <c r="FN85" i="37"/>
  <c r="FM85" i="37"/>
  <c r="FL85" i="37"/>
  <c r="FG85" i="37"/>
  <c r="FF85" i="37"/>
  <c r="FE85" i="37"/>
  <c r="FD85" i="37"/>
  <c r="FC85" i="37"/>
  <c r="FB85" i="37"/>
  <c r="FA85" i="37"/>
  <c r="EZ85" i="37"/>
  <c r="DT85" i="37"/>
  <c r="DS85" i="37"/>
  <c r="DR85" i="37"/>
  <c r="DG85" i="37" s="1"/>
  <c r="DQ85" i="37"/>
  <c r="DP85" i="37"/>
  <c r="DE85" i="37" s="1"/>
  <c r="DO85" i="37"/>
  <c r="DN85" i="37"/>
  <c r="DC85" i="37" s="1"/>
  <c r="DM85" i="37"/>
  <c r="DB85" i="37" s="1"/>
  <c r="DL85" i="37"/>
  <c r="DK85" i="37"/>
  <c r="DI85" i="37"/>
  <c r="DH85" i="37"/>
  <c r="DF85" i="37"/>
  <c r="CX85" i="37"/>
  <c r="CW85" i="37"/>
  <c r="CV85" i="37"/>
  <c r="CU85" i="37"/>
  <c r="CT85" i="37"/>
  <c r="CS85" i="37"/>
  <c r="CR85" i="37"/>
  <c r="CQ85" i="37"/>
  <c r="CF85" i="37" s="1"/>
  <c r="Y85" i="37"/>
  <c r="X85" i="37"/>
  <c r="N85" i="37"/>
  <c r="M85" i="37"/>
  <c r="CO85" i="37" s="1"/>
  <c r="CP85" i="37" s="1"/>
  <c r="K85" i="37"/>
  <c r="BB85" i="37" s="1"/>
  <c r="BC85" i="37" s="1"/>
  <c r="B85" i="37"/>
  <c r="A85" i="37"/>
  <c r="GB84" i="37"/>
  <c r="FR84" i="37" s="1"/>
  <c r="GA84" i="37"/>
  <c r="FQ84" i="37" s="1"/>
  <c r="FZ84" i="37"/>
  <c r="FY84" i="37"/>
  <c r="FO84" i="37" s="1"/>
  <c r="FX84" i="37"/>
  <c r="FW84" i="37"/>
  <c r="FV84" i="37"/>
  <c r="FL84" i="37" s="1"/>
  <c r="FU84" i="37"/>
  <c r="FN84" i="37"/>
  <c r="FM84" i="37"/>
  <c r="FK84" i="37"/>
  <c r="FG84" i="37"/>
  <c r="FF84" i="37"/>
  <c r="FE84" i="37"/>
  <c r="FD84" i="37"/>
  <c r="FC84" i="37"/>
  <c r="FB84" i="37"/>
  <c r="FA84" i="37"/>
  <c r="EZ84" i="37"/>
  <c r="DT84" i="37"/>
  <c r="DS84" i="37"/>
  <c r="DR84" i="37"/>
  <c r="DG84" i="37" s="1"/>
  <c r="DQ84" i="37"/>
  <c r="DF84" i="37" s="1"/>
  <c r="DP84" i="37"/>
  <c r="DE84" i="37" s="1"/>
  <c r="DO84" i="37"/>
  <c r="DD84" i="37" s="1"/>
  <c r="DN84" i="37"/>
  <c r="DM84" i="37"/>
  <c r="DB84" i="37" s="1"/>
  <c r="DK84" i="37"/>
  <c r="DL84" i="37" s="1"/>
  <c r="DI84" i="37"/>
  <c r="DH84" i="37"/>
  <c r="DC84" i="37"/>
  <c r="CX84" i="37"/>
  <c r="CW84" i="37"/>
  <c r="CV84" i="37"/>
  <c r="CU84" i="37"/>
  <c r="CT84" i="37"/>
  <c r="CS84" i="37"/>
  <c r="CR84" i="37"/>
  <c r="CQ84" i="37"/>
  <c r="CF84" i="37" s="1"/>
  <c r="CP84" i="37"/>
  <c r="Y84" i="37"/>
  <c r="X84" i="37"/>
  <c r="N84" i="37"/>
  <c r="M84" i="37"/>
  <c r="CO84" i="37" s="1"/>
  <c r="K84" i="37"/>
  <c r="BB84" i="37" s="1"/>
  <c r="BC84" i="37" s="1"/>
  <c r="B84" i="37"/>
  <c r="A84" i="37"/>
  <c r="GB83" i="37"/>
  <c r="FR83" i="37" s="1"/>
  <c r="GA83" i="37"/>
  <c r="FQ83" i="37" s="1"/>
  <c r="FZ83" i="37"/>
  <c r="FP83" i="37" s="1"/>
  <c r="FY83" i="37"/>
  <c r="FO83" i="37" s="1"/>
  <c r="FX83" i="37"/>
  <c r="FW83" i="37"/>
  <c r="FV83" i="37"/>
  <c r="FU83" i="37"/>
  <c r="FM83" i="37"/>
  <c r="FL83" i="37"/>
  <c r="FK83" i="37"/>
  <c r="FG83" i="37"/>
  <c r="FF83" i="37"/>
  <c r="FE83" i="37"/>
  <c r="FD83" i="37"/>
  <c r="FC83" i="37"/>
  <c r="FB83" i="37"/>
  <c r="FA83" i="37"/>
  <c r="EZ83" i="37"/>
  <c r="ER83" i="37"/>
  <c r="EG83" i="37" s="1"/>
  <c r="DX83" i="37" s="1"/>
  <c r="EO83" i="37"/>
  <c r="DT83" i="37"/>
  <c r="DI83" i="37" s="1"/>
  <c r="DS83" i="37"/>
  <c r="DH83" i="37" s="1"/>
  <c r="DR83" i="37"/>
  <c r="DQ83" i="37"/>
  <c r="DF83" i="37" s="1"/>
  <c r="DP83" i="37"/>
  <c r="DO83" i="37"/>
  <c r="DD83" i="37" s="1"/>
  <c r="DN83" i="37"/>
  <c r="DM83" i="37"/>
  <c r="DG83" i="37"/>
  <c r="DE83" i="37"/>
  <c r="DB83" i="37"/>
  <c r="CX83" i="37"/>
  <c r="CW83" i="37"/>
  <c r="CV83" i="37"/>
  <c r="CU83" i="37"/>
  <c r="CT83" i="37"/>
  <c r="CS83" i="37"/>
  <c r="CR83" i="37"/>
  <c r="CQ83" i="37"/>
  <c r="Y83" i="37"/>
  <c r="X83" i="37"/>
  <c r="N83" i="37"/>
  <c r="M83" i="37"/>
  <c r="K83" i="37"/>
  <c r="BB83" i="37" s="1"/>
  <c r="BC83" i="37" s="1"/>
  <c r="B83" i="37"/>
  <c r="A83" i="37"/>
  <c r="GB82" i="37"/>
  <c r="FR82" i="37" s="1"/>
  <c r="GA82" i="37"/>
  <c r="FQ82" i="37" s="1"/>
  <c r="FZ82" i="37"/>
  <c r="FY82" i="37"/>
  <c r="FX82" i="37"/>
  <c r="FW82" i="37"/>
  <c r="FV82" i="37"/>
  <c r="FU82" i="37"/>
  <c r="FP82" i="37"/>
  <c r="FO82" i="37"/>
  <c r="FN82" i="37"/>
  <c r="FM82" i="37"/>
  <c r="FL82" i="37"/>
  <c r="FK82" i="37"/>
  <c r="FG82" i="37"/>
  <c r="FF82" i="37"/>
  <c r="FE82" i="37"/>
  <c r="FD82" i="37"/>
  <c r="FC82" i="37"/>
  <c r="FB82" i="37"/>
  <c r="FA82" i="37"/>
  <c r="EZ82" i="37"/>
  <c r="DT82" i="37"/>
  <c r="DS82" i="37"/>
  <c r="DH82" i="37" s="1"/>
  <c r="DR82" i="37"/>
  <c r="DG82" i="37" s="1"/>
  <c r="DQ82" i="37"/>
  <c r="DF82" i="37" s="1"/>
  <c r="DP82" i="37"/>
  <c r="DO82" i="37"/>
  <c r="DD82" i="37" s="1"/>
  <c r="DN82" i="37"/>
  <c r="DC82" i="37" s="1"/>
  <c r="DM82" i="37"/>
  <c r="DK82" i="37"/>
  <c r="DL82" i="37" s="1"/>
  <c r="DI82" i="37"/>
  <c r="DE82" i="37"/>
  <c r="CX82" i="37"/>
  <c r="CW82" i="37"/>
  <c r="CV82" i="37"/>
  <c r="CU82" i="37"/>
  <c r="CT82" i="37"/>
  <c r="CS82" i="37"/>
  <c r="CR82" i="37"/>
  <c r="CQ82" i="37"/>
  <c r="CP82" i="37"/>
  <c r="BB82" i="37"/>
  <c r="BC82" i="37" s="1"/>
  <c r="Y82" i="37"/>
  <c r="X82" i="37"/>
  <c r="N82" i="37"/>
  <c r="M82" i="37"/>
  <c r="CO82" i="37" s="1"/>
  <c r="K82" i="37"/>
  <c r="B82" i="37"/>
  <c r="A82" i="37"/>
  <c r="GB81" i="37"/>
  <c r="GA81" i="37"/>
  <c r="FQ81" i="37" s="1"/>
  <c r="FZ81" i="37"/>
  <c r="FP81" i="37" s="1"/>
  <c r="FY81" i="37"/>
  <c r="FX81" i="37"/>
  <c r="FW81" i="37"/>
  <c r="FV81" i="37"/>
  <c r="FL81" i="37" s="1"/>
  <c r="FU81" i="37"/>
  <c r="FR81" i="37"/>
  <c r="FO81" i="37"/>
  <c r="FN81" i="37"/>
  <c r="FM81" i="37"/>
  <c r="FK81" i="37"/>
  <c r="FG81" i="37"/>
  <c r="FF81" i="37"/>
  <c r="FE81" i="37"/>
  <c r="FD81" i="37"/>
  <c r="FC81" i="37"/>
  <c r="FB81" i="37"/>
  <c r="FA81" i="37"/>
  <c r="EZ81" i="37"/>
  <c r="EO81" i="37"/>
  <c r="DT81" i="37"/>
  <c r="DI81" i="37" s="1"/>
  <c r="DS81" i="37"/>
  <c r="DH81" i="37" s="1"/>
  <c r="DR81" i="37"/>
  <c r="DG81" i="37" s="1"/>
  <c r="DQ81" i="37"/>
  <c r="DF81" i="37" s="1"/>
  <c r="DP81" i="37"/>
  <c r="DE81" i="37" s="1"/>
  <c r="DO81" i="37"/>
  <c r="DN81" i="37"/>
  <c r="DM81" i="37"/>
  <c r="DC81" i="37"/>
  <c r="DB81" i="37"/>
  <c r="CX81" i="37"/>
  <c r="CW81" i="37"/>
  <c r="CV81" i="37"/>
  <c r="CU81" i="37"/>
  <c r="CT81" i="37"/>
  <c r="CS81" i="37"/>
  <c r="CR81" i="37"/>
  <c r="CQ81" i="37"/>
  <c r="BC81" i="37"/>
  <c r="CZ81" i="37" s="1"/>
  <c r="BB81" i="37"/>
  <c r="Y81" i="37"/>
  <c r="X81" i="37"/>
  <c r="N81" i="37"/>
  <c r="M81" i="37"/>
  <c r="CO81" i="37" s="1"/>
  <c r="CP81" i="37" s="1"/>
  <c r="K81" i="37"/>
  <c r="B81" i="37"/>
  <c r="A81" i="37"/>
  <c r="GB80" i="37"/>
  <c r="GA80" i="37"/>
  <c r="FZ80" i="37"/>
  <c r="FY80" i="37"/>
  <c r="FO80" i="37" s="1"/>
  <c r="FX80" i="37"/>
  <c r="FN80" i="37" s="1"/>
  <c r="FW80" i="37"/>
  <c r="FM80" i="37" s="1"/>
  <c r="FV80" i="37"/>
  <c r="FU80" i="37"/>
  <c r="FR80" i="37"/>
  <c r="FQ80" i="37"/>
  <c r="FP80" i="37"/>
  <c r="FL80" i="37"/>
  <c r="FK80" i="37"/>
  <c r="FG80" i="37"/>
  <c r="FF80" i="37"/>
  <c r="FE80" i="37"/>
  <c r="FD80" i="37"/>
  <c r="FC80" i="37"/>
  <c r="FB80" i="37"/>
  <c r="FA80" i="37"/>
  <c r="EZ80" i="37"/>
  <c r="EO80" i="37"/>
  <c r="DT80" i="37"/>
  <c r="DI80" i="37" s="1"/>
  <c r="DS80" i="37"/>
  <c r="DH80" i="37" s="1"/>
  <c r="DR80" i="37"/>
  <c r="DQ80" i="37"/>
  <c r="DP80" i="37"/>
  <c r="DO80" i="37"/>
  <c r="DN80" i="37"/>
  <c r="DM80" i="37"/>
  <c r="DK80" i="37"/>
  <c r="DL80" i="37" s="1"/>
  <c r="DF80" i="37"/>
  <c r="DE80" i="37"/>
  <c r="DD80" i="37"/>
  <c r="DC80" i="37"/>
  <c r="DB80" i="37"/>
  <c r="CZ80" i="37"/>
  <c r="CX80" i="37"/>
  <c r="CW80" i="37"/>
  <c r="CV80" i="37"/>
  <c r="CU80" i="37"/>
  <c r="CT80" i="37"/>
  <c r="CS80" i="37"/>
  <c r="CR80" i="37"/>
  <c r="CQ80" i="37"/>
  <c r="CF80" i="37" s="1"/>
  <c r="CO80" i="37"/>
  <c r="CP80" i="37" s="1"/>
  <c r="CN80" i="37"/>
  <c r="CM80" i="37"/>
  <c r="CL80" i="37"/>
  <c r="CK80" i="37"/>
  <c r="BZ80" i="37" s="1"/>
  <c r="CJ80" i="37"/>
  <c r="CI80" i="37"/>
  <c r="BQ80" i="37"/>
  <c r="BB80" i="37"/>
  <c r="BC80" i="37" s="1"/>
  <c r="Y80" i="37"/>
  <c r="X80" i="37"/>
  <c r="N80" i="37"/>
  <c r="M80" i="37"/>
  <c r="K80" i="37"/>
  <c r="B80" i="37"/>
  <c r="A80" i="37"/>
  <c r="GB79" i="37"/>
  <c r="GA79" i="37"/>
  <c r="FQ79" i="37" s="1"/>
  <c r="FZ79" i="37"/>
  <c r="FP79" i="37" s="1"/>
  <c r="FY79" i="37"/>
  <c r="FO79" i="37" s="1"/>
  <c r="FX79" i="37"/>
  <c r="FN79" i="37" s="1"/>
  <c r="FW79" i="37"/>
  <c r="FV79" i="37"/>
  <c r="FL79" i="37" s="1"/>
  <c r="FU79" i="37"/>
  <c r="FR79" i="37"/>
  <c r="FK79" i="37"/>
  <c r="FI79" i="37"/>
  <c r="FG79" i="37"/>
  <c r="EO79" i="37" s="1"/>
  <c r="FF79" i="37"/>
  <c r="FE79" i="37"/>
  <c r="FD79" i="37"/>
  <c r="FC79" i="37"/>
  <c r="FB79" i="37"/>
  <c r="FA79" i="37"/>
  <c r="EZ79" i="37"/>
  <c r="EN79" i="37"/>
  <c r="DT79" i="37"/>
  <c r="DI79" i="37" s="1"/>
  <c r="DS79" i="37"/>
  <c r="DH79" i="37" s="1"/>
  <c r="DR79" i="37"/>
  <c r="DG79" i="37" s="1"/>
  <c r="DQ79" i="37"/>
  <c r="DP79" i="37"/>
  <c r="DO79" i="37"/>
  <c r="DN79" i="37"/>
  <c r="DC79" i="37" s="1"/>
  <c r="DM79" i="37"/>
  <c r="DK79" i="37"/>
  <c r="DL79" i="37" s="1"/>
  <c r="DF79" i="37"/>
  <c r="DE79" i="37"/>
  <c r="DD79" i="37"/>
  <c r="DB79" i="37"/>
  <c r="CX79" i="37"/>
  <c r="CW79" i="37"/>
  <c r="CV79" i="37"/>
  <c r="CU79" i="37"/>
  <c r="CT79" i="37"/>
  <c r="CS79" i="37"/>
  <c r="CR79" i="37"/>
  <c r="CQ79" i="37"/>
  <c r="CE79" i="37"/>
  <c r="BC79" i="37"/>
  <c r="CZ79" i="37" s="1"/>
  <c r="BB79" i="37"/>
  <c r="Y79" i="37"/>
  <c r="X79" i="37"/>
  <c r="N79" i="37"/>
  <c r="M79" i="37"/>
  <c r="CO79" i="37" s="1"/>
  <c r="CP79" i="37" s="1"/>
  <c r="K79" i="37"/>
  <c r="B79" i="37"/>
  <c r="A79" i="37"/>
  <c r="GB78" i="37"/>
  <c r="FR78" i="37" s="1"/>
  <c r="GA78" i="37"/>
  <c r="FQ78" i="37" s="1"/>
  <c r="FZ78" i="37"/>
  <c r="FY78" i="37"/>
  <c r="FO78" i="37" s="1"/>
  <c r="FX78" i="37"/>
  <c r="FN78" i="37" s="1"/>
  <c r="FW78" i="37"/>
  <c r="FM78" i="37" s="1"/>
  <c r="FV78" i="37"/>
  <c r="FL78" i="37" s="1"/>
  <c r="FU78" i="37"/>
  <c r="FP78" i="37"/>
  <c r="FG78" i="37"/>
  <c r="FF78" i="37"/>
  <c r="FE78" i="37"/>
  <c r="FD78" i="37"/>
  <c r="FC78" i="37"/>
  <c r="FB78" i="37"/>
  <c r="FA78" i="37"/>
  <c r="EZ78" i="37"/>
  <c r="EN78" i="37"/>
  <c r="DT78" i="37"/>
  <c r="DI78" i="37" s="1"/>
  <c r="DS78" i="37"/>
  <c r="DR78" i="37"/>
  <c r="DQ78" i="37"/>
  <c r="DP78" i="37"/>
  <c r="DE78" i="37" s="1"/>
  <c r="DO78" i="37"/>
  <c r="DN78" i="37"/>
  <c r="DC78" i="37" s="1"/>
  <c r="DM78" i="37"/>
  <c r="DK78" i="37"/>
  <c r="DL78" i="37" s="1"/>
  <c r="DH78" i="37"/>
  <c r="DG78" i="37"/>
  <c r="DF78" i="37"/>
  <c r="DD78" i="37"/>
  <c r="CX78" i="37"/>
  <c r="CW78" i="37"/>
  <c r="CV78" i="37"/>
  <c r="CU78" i="37"/>
  <c r="CT78" i="37"/>
  <c r="CS78" i="37"/>
  <c r="CR78" i="37"/>
  <c r="CQ78" i="37"/>
  <c r="CE78" i="37"/>
  <c r="BC78" i="37"/>
  <c r="Y78" i="37"/>
  <c r="X78" i="37"/>
  <c r="N78" i="37"/>
  <c r="M78" i="37"/>
  <c r="CO78" i="37" s="1"/>
  <c r="CP78" i="37" s="1"/>
  <c r="K78" i="37"/>
  <c r="BB78" i="37" s="1"/>
  <c r="B78" i="37"/>
  <c r="A78" i="37"/>
  <c r="GB77" i="37"/>
  <c r="GA77" i="37"/>
  <c r="FZ77" i="37"/>
  <c r="FY77" i="37"/>
  <c r="FX77" i="37"/>
  <c r="FN77" i="37" s="1"/>
  <c r="FW77" i="37"/>
  <c r="FM77" i="37" s="1"/>
  <c r="FV77" i="37"/>
  <c r="FU77" i="37"/>
  <c r="FR77" i="37"/>
  <c r="FQ77" i="37"/>
  <c r="FP77" i="37"/>
  <c r="FO77" i="37"/>
  <c r="FK77" i="37"/>
  <c r="FG77" i="37"/>
  <c r="FF77" i="37"/>
  <c r="FE77" i="37"/>
  <c r="FD77" i="37"/>
  <c r="FC77" i="37"/>
  <c r="FB77" i="37"/>
  <c r="FA77" i="37"/>
  <c r="EZ77" i="37"/>
  <c r="DT77" i="37"/>
  <c r="DS77" i="37"/>
  <c r="DR77" i="37"/>
  <c r="DG77" i="37" s="1"/>
  <c r="DQ77" i="37"/>
  <c r="DF77" i="37" s="1"/>
  <c r="DP77" i="37"/>
  <c r="DE77" i="37" s="1"/>
  <c r="DO77" i="37"/>
  <c r="DD77" i="37" s="1"/>
  <c r="DN77" i="37"/>
  <c r="DC77" i="37" s="1"/>
  <c r="DM77" i="37"/>
  <c r="DK77" i="37"/>
  <c r="DL77" i="37" s="1"/>
  <c r="DI77" i="37"/>
  <c r="DH77" i="37"/>
  <c r="CX77" i="37"/>
  <c r="CW77" i="37"/>
  <c r="CV77" i="37"/>
  <c r="CU77" i="37"/>
  <c r="CT77" i="37"/>
  <c r="CS77" i="37"/>
  <c r="CR77" i="37"/>
  <c r="CQ77" i="37"/>
  <c r="Y77" i="37"/>
  <c r="X77" i="37"/>
  <c r="N77" i="37"/>
  <c r="M77" i="37"/>
  <c r="CO77" i="37" s="1"/>
  <c r="CP77" i="37" s="1"/>
  <c r="K77" i="37"/>
  <c r="BB77" i="37" s="1"/>
  <c r="BC77" i="37" s="1"/>
  <c r="B77" i="37"/>
  <c r="A77" i="37"/>
  <c r="GB76" i="37"/>
  <c r="GA76" i="37"/>
  <c r="FZ76" i="37"/>
  <c r="FY76" i="37"/>
  <c r="FX76" i="37"/>
  <c r="FJ76" i="37" s="1"/>
  <c r="FW76" i="37"/>
  <c r="FV76" i="37"/>
  <c r="FU76" i="37"/>
  <c r="FR76" i="37"/>
  <c r="FQ76" i="37"/>
  <c r="FP76" i="37"/>
  <c r="FO76" i="37"/>
  <c r="FN76" i="37"/>
  <c r="FM76" i="37"/>
  <c r="FL76" i="37"/>
  <c r="FK76" i="37"/>
  <c r="FG76" i="37"/>
  <c r="FF76" i="37"/>
  <c r="FE76" i="37"/>
  <c r="FD76" i="37"/>
  <c r="FC76" i="37"/>
  <c r="FB76" i="37"/>
  <c r="FA76" i="37"/>
  <c r="EZ76" i="37"/>
  <c r="EO76" i="37" s="1"/>
  <c r="EW76" i="37"/>
  <c r="DT76" i="37"/>
  <c r="DS76" i="37"/>
  <c r="DR76" i="37"/>
  <c r="DQ76" i="37"/>
  <c r="DF76" i="37" s="1"/>
  <c r="DP76" i="37"/>
  <c r="DE76" i="37" s="1"/>
  <c r="DO76" i="37"/>
  <c r="DD76" i="37" s="1"/>
  <c r="DN76" i="37"/>
  <c r="DC76" i="37" s="1"/>
  <c r="DM76" i="37"/>
  <c r="DI76" i="37"/>
  <c r="DH76" i="37"/>
  <c r="DG76" i="37"/>
  <c r="CX76" i="37"/>
  <c r="CW76" i="37"/>
  <c r="CV76" i="37"/>
  <c r="CU76" i="37"/>
  <c r="CT76" i="37"/>
  <c r="CS76" i="37"/>
  <c r="CR76" i="37"/>
  <c r="CQ76" i="37"/>
  <c r="CF76" i="37" s="1"/>
  <c r="CL76" i="37"/>
  <c r="CA76" i="37" s="1"/>
  <c r="CK76" i="37"/>
  <c r="BZ76" i="37" s="1"/>
  <c r="BQ76" i="37" s="1"/>
  <c r="CJ76" i="37"/>
  <c r="BY76" i="37"/>
  <c r="Y76" i="37"/>
  <c r="X76" i="37"/>
  <c r="N76" i="37"/>
  <c r="M76" i="37"/>
  <c r="K76" i="37"/>
  <c r="BB76" i="37" s="1"/>
  <c r="BC76" i="37" s="1"/>
  <c r="B76" i="37"/>
  <c r="A76" i="37"/>
  <c r="GB75" i="37"/>
  <c r="FR75" i="37" s="1"/>
  <c r="GA75" i="37"/>
  <c r="FJ75" i="37" s="1"/>
  <c r="FZ75" i="37"/>
  <c r="FY75" i="37"/>
  <c r="FX75" i="37"/>
  <c r="FW75" i="37"/>
  <c r="FV75" i="37"/>
  <c r="FU75" i="37"/>
  <c r="FQ75" i="37"/>
  <c r="FP75" i="37"/>
  <c r="FO75" i="37"/>
  <c r="FN75" i="37"/>
  <c r="FM75" i="37"/>
  <c r="FL75" i="37"/>
  <c r="FK75" i="37"/>
  <c r="FG75" i="37"/>
  <c r="FF75" i="37"/>
  <c r="FE75" i="37"/>
  <c r="FD75" i="37"/>
  <c r="FC75" i="37"/>
  <c r="FB75" i="37"/>
  <c r="FA75" i="37"/>
  <c r="EZ75" i="37"/>
  <c r="DT75" i="37"/>
  <c r="DS75" i="37"/>
  <c r="DH75" i="37" s="1"/>
  <c r="DR75" i="37"/>
  <c r="DG75" i="37" s="1"/>
  <c r="DQ75" i="37"/>
  <c r="DF75" i="37" s="1"/>
  <c r="DP75" i="37"/>
  <c r="DO75" i="37"/>
  <c r="DN75" i="37"/>
  <c r="DM75" i="37"/>
  <c r="DE75" i="37"/>
  <c r="DD75" i="37"/>
  <c r="DC75" i="37"/>
  <c r="DB75" i="37"/>
  <c r="CZ75" i="37"/>
  <c r="CX75" i="37"/>
  <c r="CW75" i="37"/>
  <c r="CF75" i="37" s="1"/>
  <c r="CN75" i="37" s="1"/>
  <c r="CV75" i="37"/>
  <c r="CU75" i="37"/>
  <c r="CT75" i="37"/>
  <c r="CS75" i="37"/>
  <c r="CR75" i="37"/>
  <c r="CQ75" i="37"/>
  <c r="CL75" i="37"/>
  <c r="CA75" i="37" s="1"/>
  <c r="BR75" i="37"/>
  <c r="Y75" i="37"/>
  <c r="X75" i="37"/>
  <c r="N75" i="37"/>
  <c r="M75" i="37"/>
  <c r="K75" i="37"/>
  <c r="BB75" i="37" s="1"/>
  <c r="BC75" i="37" s="1"/>
  <c r="B75" i="37"/>
  <c r="A75" i="37"/>
  <c r="GB74" i="37"/>
  <c r="FR74" i="37" s="1"/>
  <c r="GA74" i="37"/>
  <c r="FZ74" i="37"/>
  <c r="FY74" i="37"/>
  <c r="FX74" i="37"/>
  <c r="FW74" i="37"/>
  <c r="FV74" i="37"/>
  <c r="FU74" i="37"/>
  <c r="FQ74" i="37"/>
  <c r="FP74" i="37"/>
  <c r="FO74" i="37"/>
  <c r="FN74" i="37"/>
  <c r="FM74" i="37"/>
  <c r="FL74" i="37"/>
  <c r="FG74" i="37"/>
  <c r="FF74" i="37"/>
  <c r="FE74" i="37"/>
  <c r="FD74" i="37"/>
  <c r="EO74" i="37" s="1"/>
  <c r="FC74" i="37"/>
  <c r="FB74" i="37"/>
  <c r="FA74" i="37"/>
  <c r="EZ74" i="37"/>
  <c r="EN74" i="37"/>
  <c r="DT74" i="37"/>
  <c r="DI74" i="37" s="1"/>
  <c r="DS74" i="37"/>
  <c r="DH74" i="37" s="1"/>
  <c r="DR74" i="37"/>
  <c r="DG74" i="37" s="1"/>
  <c r="DQ74" i="37"/>
  <c r="DF74" i="37" s="1"/>
  <c r="DP74" i="37"/>
  <c r="DE74" i="37" s="1"/>
  <c r="DO74" i="37"/>
  <c r="DD74" i="37" s="1"/>
  <c r="DN74" i="37"/>
  <c r="DM74" i="37"/>
  <c r="DL74" i="37"/>
  <c r="DC74" i="37"/>
  <c r="DB74" i="37"/>
  <c r="CZ74" i="37"/>
  <c r="CX74" i="37"/>
  <c r="CW74" i="37"/>
  <c r="CF74" i="37" s="1"/>
  <c r="CV74" i="37"/>
  <c r="CU74" i="37"/>
  <c r="CT74" i="37"/>
  <c r="CS74" i="37"/>
  <c r="CR74" i="37"/>
  <c r="CQ74" i="37"/>
  <c r="CE74" i="37"/>
  <c r="BC74" i="37"/>
  <c r="FI74" i="37" s="1"/>
  <c r="BB74" i="37"/>
  <c r="Y74" i="37"/>
  <c r="X74" i="37"/>
  <c r="N74" i="37"/>
  <c r="M74" i="37"/>
  <c r="DK74" i="37" s="1"/>
  <c r="K74" i="37"/>
  <c r="B74" i="37"/>
  <c r="A74" i="37"/>
  <c r="GB73" i="37"/>
  <c r="GA73" i="37"/>
  <c r="FZ73" i="37"/>
  <c r="FP73" i="37" s="1"/>
  <c r="FY73" i="37"/>
  <c r="FO73" i="37" s="1"/>
  <c r="FX73" i="37"/>
  <c r="FW73" i="37"/>
  <c r="FM73" i="37" s="1"/>
  <c r="FV73" i="37"/>
  <c r="FL73" i="37" s="1"/>
  <c r="FU73" i="37"/>
  <c r="FK73" i="37" s="1"/>
  <c r="FR73" i="37"/>
  <c r="FQ73" i="37"/>
  <c r="FI73" i="37"/>
  <c r="FG73" i="37"/>
  <c r="FF73" i="37"/>
  <c r="FE73" i="37"/>
  <c r="FD73" i="37"/>
  <c r="FC73" i="37"/>
  <c r="FB73" i="37"/>
  <c r="FA73" i="37"/>
  <c r="EZ73" i="37"/>
  <c r="EP73" i="37"/>
  <c r="EE73" i="37" s="1"/>
  <c r="DV73" i="37" s="1"/>
  <c r="EO73" i="37"/>
  <c r="EN73" i="37"/>
  <c r="DT73" i="37"/>
  <c r="DS73" i="37"/>
  <c r="DH73" i="37" s="1"/>
  <c r="DR73" i="37"/>
  <c r="DG73" i="37" s="1"/>
  <c r="DQ73" i="37"/>
  <c r="DF73" i="37" s="1"/>
  <c r="DP73" i="37"/>
  <c r="DE73" i="37" s="1"/>
  <c r="DO73" i="37"/>
  <c r="DD73" i="37" s="1"/>
  <c r="DN73" i="37"/>
  <c r="DC73" i="37" s="1"/>
  <c r="DM73" i="37"/>
  <c r="DI73" i="37"/>
  <c r="DB73" i="37"/>
  <c r="CZ73" i="37"/>
  <c r="CX73" i="37"/>
  <c r="CW73" i="37"/>
  <c r="CV73" i="37"/>
  <c r="CF73" i="37" s="1"/>
  <c r="CU73" i="37"/>
  <c r="CT73" i="37"/>
  <c r="CS73" i="37"/>
  <c r="CR73" i="37"/>
  <c r="CQ73" i="37"/>
  <c r="BC73" i="37"/>
  <c r="CE73" i="37" s="1"/>
  <c r="BB73" i="37"/>
  <c r="Y73" i="37"/>
  <c r="X73" i="37"/>
  <c r="N73" i="37"/>
  <c r="M73" i="37"/>
  <c r="DK73" i="37" s="1"/>
  <c r="DL73" i="37" s="1"/>
  <c r="K73" i="37"/>
  <c r="B73" i="37"/>
  <c r="A73" i="37"/>
  <c r="GB72" i="37"/>
  <c r="GA72" i="37"/>
  <c r="FQ72" i="37" s="1"/>
  <c r="FZ72" i="37"/>
  <c r="FP72" i="37" s="1"/>
  <c r="FY72" i="37"/>
  <c r="FO72" i="37" s="1"/>
  <c r="FX72" i="37"/>
  <c r="FN72" i="37" s="1"/>
  <c r="FW72" i="37"/>
  <c r="FM72" i="37" s="1"/>
  <c r="FV72" i="37"/>
  <c r="FL72" i="37" s="1"/>
  <c r="FU72" i="37"/>
  <c r="FR72" i="37"/>
  <c r="FG72" i="37"/>
  <c r="FF72" i="37"/>
  <c r="FE72" i="37"/>
  <c r="FD72" i="37"/>
  <c r="FC72" i="37"/>
  <c r="FB72" i="37"/>
  <c r="FA72" i="37"/>
  <c r="EZ72" i="37"/>
  <c r="EN72" i="37"/>
  <c r="DT72" i="37"/>
  <c r="DS72" i="37"/>
  <c r="DR72" i="37"/>
  <c r="DG72" i="37" s="1"/>
  <c r="DQ72" i="37"/>
  <c r="DF72" i="37" s="1"/>
  <c r="DP72" i="37"/>
  <c r="DO72" i="37"/>
  <c r="DN72" i="37"/>
  <c r="DM72" i="37"/>
  <c r="DL72" i="37"/>
  <c r="DK72" i="37"/>
  <c r="DI72" i="37"/>
  <c r="DH72" i="37"/>
  <c r="DD72" i="37"/>
  <c r="DC72" i="37"/>
  <c r="DB72" i="37"/>
  <c r="CX72" i="37"/>
  <c r="CW72" i="37"/>
  <c r="CV72" i="37"/>
  <c r="CU72" i="37"/>
  <c r="CT72" i="37"/>
  <c r="CS72" i="37"/>
  <c r="CR72" i="37"/>
  <c r="CQ72" i="37"/>
  <c r="CP72" i="37"/>
  <c r="CO72" i="37"/>
  <c r="BC72" i="37"/>
  <c r="BB72" i="37"/>
  <c r="Y72" i="37"/>
  <c r="X72" i="37"/>
  <c r="N72" i="37"/>
  <c r="M72" i="37"/>
  <c r="K72" i="37"/>
  <c r="B72" i="37"/>
  <c r="A72" i="37"/>
  <c r="GB71" i="37"/>
  <c r="GA71" i="37"/>
  <c r="FQ71" i="37" s="1"/>
  <c r="FZ71" i="37"/>
  <c r="FP71" i="37" s="1"/>
  <c r="FY71" i="37"/>
  <c r="FO71" i="37" s="1"/>
  <c r="FX71" i="37"/>
  <c r="FN71" i="37" s="1"/>
  <c r="FW71" i="37"/>
  <c r="FM71" i="37" s="1"/>
  <c r="FV71" i="37"/>
  <c r="FL71" i="37" s="1"/>
  <c r="FU71" i="37"/>
  <c r="FR71" i="37"/>
  <c r="FG71" i="37"/>
  <c r="FF71" i="37"/>
  <c r="FE71" i="37"/>
  <c r="FD71" i="37"/>
  <c r="FC71" i="37"/>
  <c r="FB71" i="37"/>
  <c r="EO71" i="37" s="1"/>
  <c r="FA71" i="37"/>
  <c r="EZ71" i="37"/>
  <c r="DT71" i="37"/>
  <c r="DS71" i="37"/>
  <c r="DR71" i="37"/>
  <c r="DG71" i="37" s="1"/>
  <c r="DQ71" i="37"/>
  <c r="DP71" i="37"/>
  <c r="DO71" i="37"/>
  <c r="DN71" i="37"/>
  <c r="DC71" i="37" s="1"/>
  <c r="DM71" i="37"/>
  <c r="DK71" i="37"/>
  <c r="DL71" i="37" s="1"/>
  <c r="DI71" i="37"/>
  <c r="DF71" i="37"/>
  <c r="DE71" i="37"/>
  <c r="DD71" i="37"/>
  <c r="DB71" i="37"/>
  <c r="CX71" i="37"/>
  <c r="CW71" i="37"/>
  <c r="CV71" i="37"/>
  <c r="CU71" i="37"/>
  <c r="CT71" i="37"/>
  <c r="CS71" i="37"/>
  <c r="CR71" i="37"/>
  <c r="CQ71" i="37"/>
  <c r="CF71" i="37"/>
  <c r="CE71" i="37"/>
  <c r="BC71" i="37"/>
  <c r="BB71" i="37"/>
  <c r="Y71" i="37"/>
  <c r="X71" i="37"/>
  <c r="N71" i="37"/>
  <c r="M71" i="37"/>
  <c r="CO71" i="37" s="1"/>
  <c r="CP71" i="37" s="1"/>
  <c r="K71" i="37"/>
  <c r="B71" i="37"/>
  <c r="A71" i="37"/>
  <c r="GB70" i="37"/>
  <c r="FR70" i="37" s="1"/>
  <c r="GA70" i="37"/>
  <c r="FQ70" i="37" s="1"/>
  <c r="FZ70" i="37"/>
  <c r="FY70" i="37"/>
  <c r="FO70" i="37" s="1"/>
  <c r="FX70" i="37"/>
  <c r="FN70" i="37" s="1"/>
  <c r="FW70" i="37"/>
  <c r="FM70" i="37" s="1"/>
  <c r="FV70" i="37"/>
  <c r="FL70" i="37" s="1"/>
  <c r="FU70" i="37"/>
  <c r="FP70" i="37"/>
  <c r="FG70" i="37"/>
  <c r="FF70" i="37"/>
  <c r="FE70" i="37"/>
  <c r="FD70" i="37"/>
  <c r="FC70" i="37"/>
  <c r="FB70" i="37"/>
  <c r="FA70" i="37"/>
  <c r="EZ70" i="37"/>
  <c r="EP70" i="37"/>
  <c r="EO70" i="37"/>
  <c r="EN70" i="37"/>
  <c r="DT70" i="37"/>
  <c r="DI70" i="37" s="1"/>
  <c r="DS70" i="37"/>
  <c r="DR70" i="37"/>
  <c r="DQ70" i="37"/>
  <c r="DP70" i="37"/>
  <c r="DE70" i="37" s="1"/>
  <c r="DO70" i="37"/>
  <c r="DD70" i="37" s="1"/>
  <c r="DN70" i="37"/>
  <c r="DM70" i="37"/>
  <c r="DH70" i="37"/>
  <c r="DG70" i="37"/>
  <c r="DF70" i="37"/>
  <c r="DC70" i="37"/>
  <c r="CX70" i="37"/>
  <c r="CW70" i="37"/>
  <c r="CV70" i="37"/>
  <c r="CU70" i="37"/>
  <c r="CT70" i="37"/>
  <c r="CS70" i="37"/>
  <c r="CR70" i="37"/>
  <c r="CF70" i="37" s="1"/>
  <c r="CQ70" i="37"/>
  <c r="CE70" i="37"/>
  <c r="BC70" i="37"/>
  <c r="Y70" i="37"/>
  <c r="X70" i="37"/>
  <c r="N70" i="37"/>
  <c r="M70" i="37"/>
  <c r="CO70" i="37" s="1"/>
  <c r="CP70" i="37" s="1"/>
  <c r="K70" i="37"/>
  <c r="BB70" i="37" s="1"/>
  <c r="B70" i="37"/>
  <c r="A70" i="37"/>
  <c r="GB69" i="37"/>
  <c r="GA69" i="37"/>
  <c r="FZ69" i="37"/>
  <c r="FY69" i="37"/>
  <c r="FO69" i="37" s="1"/>
  <c r="FX69" i="37"/>
  <c r="FN69" i="37" s="1"/>
  <c r="FW69" i="37"/>
  <c r="FM69" i="37" s="1"/>
  <c r="FV69" i="37"/>
  <c r="FU69" i="37"/>
  <c r="FR69" i="37"/>
  <c r="FQ69" i="37"/>
  <c r="FP69" i="37"/>
  <c r="FK69" i="37"/>
  <c r="FG69" i="37"/>
  <c r="FF69" i="37"/>
  <c r="FE69" i="37"/>
  <c r="FD69" i="37"/>
  <c r="FC69" i="37"/>
  <c r="FB69" i="37"/>
  <c r="FA69" i="37"/>
  <c r="EZ69" i="37"/>
  <c r="DT69" i="37"/>
  <c r="DS69" i="37"/>
  <c r="DR69" i="37"/>
  <c r="DG69" i="37" s="1"/>
  <c r="DQ69" i="37"/>
  <c r="DF69" i="37" s="1"/>
  <c r="DP69" i="37"/>
  <c r="DE69" i="37" s="1"/>
  <c r="DO69" i="37"/>
  <c r="DD69" i="37" s="1"/>
  <c r="DN69" i="37"/>
  <c r="DC69" i="37" s="1"/>
  <c r="DM69" i="37"/>
  <c r="DI69" i="37"/>
  <c r="DH69" i="37"/>
  <c r="CX69" i="37"/>
  <c r="CW69" i="37"/>
  <c r="CV69" i="37"/>
  <c r="CU69" i="37"/>
  <c r="CT69" i="37"/>
  <c r="CS69" i="37"/>
  <c r="CR69" i="37"/>
  <c r="CQ69" i="37"/>
  <c r="CF69" i="37" s="1"/>
  <c r="CP69" i="37"/>
  <c r="CE69" i="37"/>
  <c r="Y69" i="37"/>
  <c r="X69" i="37"/>
  <c r="N69" i="37"/>
  <c r="M69" i="37"/>
  <c r="CO69" i="37" s="1"/>
  <c r="K69" i="37"/>
  <c r="BB69" i="37" s="1"/>
  <c r="BC69" i="37" s="1"/>
  <c r="B69" i="37"/>
  <c r="A69" i="37"/>
  <c r="GB68" i="37"/>
  <c r="GA68" i="37"/>
  <c r="FZ68" i="37"/>
  <c r="FY68" i="37"/>
  <c r="FX68" i="37"/>
  <c r="FJ68" i="37" s="1"/>
  <c r="FW68" i="37"/>
  <c r="FV68" i="37"/>
  <c r="FU68" i="37"/>
  <c r="FR68" i="37"/>
  <c r="FQ68" i="37"/>
  <c r="FP68" i="37"/>
  <c r="FO68" i="37"/>
  <c r="FN68" i="37"/>
  <c r="FM68" i="37"/>
  <c r="FL68" i="37"/>
  <c r="FK68" i="37"/>
  <c r="FG68" i="37"/>
  <c r="FF68" i="37"/>
  <c r="FE68" i="37"/>
  <c r="FD68" i="37"/>
  <c r="FC68" i="37"/>
  <c r="FB68" i="37"/>
  <c r="FA68" i="37"/>
  <c r="EZ68" i="37"/>
  <c r="DT68" i="37"/>
  <c r="DS68" i="37"/>
  <c r="DR68" i="37"/>
  <c r="DQ68" i="37"/>
  <c r="DF68" i="37" s="1"/>
  <c r="DP68" i="37"/>
  <c r="DE68" i="37" s="1"/>
  <c r="DO68" i="37"/>
  <c r="DD68" i="37" s="1"/>
  <c r="DN68" i="37"/>
  <c r="DC68" i="37" s="1"/>
  <c r="DM68" i="37"/>
  <c r="DI68" i="37"/>
  <c r="DH68" i="37"/>
  <c r="DG68" i="37"/>
  <c r="CX68" i="37"/>
  <c r="CW68" i="37"/>
  <c r="CV68" i="37"/>
  <c r="CU68" i="37"/>
  <c r="CT68" i="37"/>
  <c r="CS68" i="37"/>
  <c r="CR68" i="37"/>
  <c r="CQ68" i="37"/>
  <c r="Y68" i="37"/>
  <c r="X68" i="37"/>
  <c r="N68" i="37"/>
  <c r="M68" i="37"/>
  <c r="K68" i="37"/>
  <c r="BB68" i="37" s="1"/>
  <c r="BC68" i="37" s="1"/>
  <c r="B68" i="37"/>
  <c r="A68" i="37"/>
  <c r="GB67" i="37"/>
  <c r="GA67" i="37"/>
  <c r="FJ67" i="37" s="1"/>
  <c r="FZ67" i="37"/>
  <c r="FY67" i="37"/>
  <c r="FX67" i="37"/>
  <c r="FW67" i="37"/>
  <c r="FV67" i="37"/>
  <c r="FU67" i="37"/>
  <c r="FR67" i="37"/>
  <c r="FQ67" i="37"/>
  <c r="FP67" i="37"/>
  <c r="FO67" i="37"/>
  <c r="FN67" i="37"/>
  <c r="FM67" i="37"/>
  <c r="FL67" i="37"/>
  <c r="FK67" i="37"/>
  <c r="FG67" i="37"/>
  <c r="FF67" i="37"/>
  <c r="FE67" i="37"/>
  <c r="FD67" i="37"/>
  <c r="FC67" i="37"/>
  <c r="FB67" i="37"/>
  <c r="FA67" i="37"/>
  <c r="EZ67" i="37"/>
  <c r="DT67" i="37"/>
  <c r="DS67" i="37"/>
  <c r="DR67" i="37"/>
  <c r="DG67" i="37" s="1"/>
  <c r="DQ67" i="37"/>
  <c r="DF67" i="37" s="1"/>
  <c r="DP67" i="37"/>
  <c r="DE67" i="37" s="1"/>
  <c r="DO67" i="37"/>
  <c r="DD67" i="37" s="1"/>
  <c r="DN67" i="37"/>
  <c r="DC67" i="37" s="1"/>
  <c r="DM67" i="37"/>
  <c r="DB67" i="37" s="1"/>
  <c r="DK67" i="37"/>
  <c r="DL67" i="37" s="1"/>
  <c r="DI67" i="37"/>
  <c r="DH67" i="37"/>
  <c r="CZ67" i="37"/>
  <c r="CX67" i="37"/>
  <c r="CW67" i="37"/>
  <c r="CV67" i="37"/>
  <c r="CU67" i="37"/>
  <c r="CT67" i="37"/>
  <c r="CS67" i="37"/>
  <c r="CR67" i="37"/>
  <c r="CQ67" i="37"/>
  <c r="Y67" i="37"/>
  <c r="X67" i="37"/>
  <c r="N67" i="37"/>
  <c r="M67" i="37"/>
  <c r="CO67" i="37" s="1"/>
  <c r="CP67" i="37" s="1"/>
  <c r="K67" i="37"/>
  <c r="BB67" i="37" s="1"/>
  <c r="BC67" i="37" s="1"/>
  <c r="CE67" i="37" s="1"/>
  <c r="B67" i="37"/>
  <c r="A67" i="37"/>
  <c r="GB66" i="37"/>
  <c r="GA66" i="37"/>
  <c r="FZ66" i="37"/>
  <c r="FY66" i="37"/>
  <c r="FX66" i="37"/>
  <c r="FW66" i="37"/>
  <c r="FV66" i="37"/>
  <c r="FU66" i="37"/>
  <c r="FR66" i="37"/>
  <c r="FP66" i="37"/>
  <c r="FO66" i="37"/>
  <c r="FN66" i="37"/>
  <c r="FM66" i="37"/>
  <c r="FL66" i="37"/>
  <c r="FK66" i="37"/>
  <c r="FG66" i="37"/>
  <c r="FF66" i="37"/>
  <c r="FE66" i="37"/>
  <c r="FD66" i="37"/>
  <c r="FC66" i="37"/>
  <c r="FB66" i="37"/>
  <c r="FA66" i="37"/>
  <c r="EZ66" i="37"/>
  <c r="DT66" i="37"/>
  <c r="DI66" i="37" s="1"/>
  <c r="DS66" i="37"/>
  <c r="DH66" i="37" s="1"/>
  <c r="DR66" i="37"/>
  <c r="DG66" i="37" s="1"/>
  <c r="DQ66" i="37"/>
  <c r="DF66" i="37" s="1"/>
  <c r="DP66" i="37"/>
  <c r="DE66" i="37" s="1"/>
  <c r="DO66" i="37"/>
  <c r="DD66" i="37" s="1"/>
  <c r="DN66" i="37"/>
  <c r="DM66" i="37"/>
  <c r="DL66" i="37"/>
  <c r="DK66" i="37"/>
  <c r="DC66" i="37"/>
  <c r="CX66" i="37"/>
  <c r="CW66" i="37"/>
  <c r="CV66" i="37"/>
  <c r="CU66" i="37"/>
  <c r="CT66" i="37"/>
  <c r="CS66" i="37"/>
  <c r="CR66" i="37"/>
  <c r="CQ66" i="37"/>
  <c r="CF66" i="37"/>
  <c r="Y66" i="37"/>
  <c r="X66" i="37"/>
  <c r="N66" i="37"/>
  <c r="M66" i="37"/>
  <c r="CO66" i="37" s="1"/>
  <c r="CP66" i="37" s="1"/>
  <c r="K66" i="37"/>
  <c r="BB66" i="37" s="1"/>
  <c r="BC66" i="37" s="1"/>
  <c r="B66" i="37"/>
  <c r="A66" i="37"/>
  <c r="GB65" i="37"/>
  <c r="GA65" i="37"/>
  <c r="FZ65" i="37"/>
  <c r="FY65" i="37"/>
  <c r="FX65" i="37"/>
  <c r="FW65" i="37"/>
  <c r="FV65" i="37"/>
  <c r="FU65" i="37"/>
  <c r="FR65" i="37"/>
  <c r="FQ65" i="37"/>
  <c r="FP65" i="37"/>
  <c r="FO65" i="37"/>
  <c r="FN65" i="37"/>
  <c r="FM65" i="37"/>
  <c r="FL65" i="37"/>
  <c r="FG65" i="37"/>
  <c r="FF65" i="37"/>
  <c r="FE65" i="37"/>
  <c r="FD65" i="37"/>
  <c r="FC65" i="37"/>
  <c r="FB65" i="37"/>
  <c r="FA65" i="37"/>
  <c r="EZ65" i="37"/>
  <c r="EO65" i="37"/>
  <c r="EN65" i="37"/>
  <c r="DT65" i="37"/>
  <c r="DI65" i="37" s="1"/>
  <c r="DS65" i="37"/>
  <c r="DH65" i="37" s="1"/>
  <c r="DR65" i="37"/>
  <c r="DG65" i="37" s="1"/>
  <c r="DQ65" i="37"/>
  <c r="DF65" i="37" s="1"/>
  <c r="DP65" i="37"/>
  <c r="DE65" i="37" s="1"/>
  <c r="DO65" i="37"/>
  <c r="DD65" i="37" s="1"/>
  <c r="DN65" i="37"/>
  <c r="DC65" i="37" s="1"/>
  <c r="DM65" i="37"/>
  <c r="DB65" i="37" s="1"/>
  <c r="CX65" i="37"/>
  <c r="CW65" i="37"/>
  <c r="CV65" i="37"/>
  <c r="CU65" i="37"/>
  <c r="CT65" i="37"/>
  <c r="CF65" i="37" s="1"/>
  <c r="CS65" i="37"/>
  <c r="CR65" i="37"/>
  <c r="CQ65" i="37"/>
  <c r="BC65" i="37"/>
  <c r="BB65" i="37"/>
  <c r="Y65" i="37"/>
  <c r="X65" i="37"/>
  <c r="N65" i="37"/>
  <c r="M65" i="37"/>
  <c r="K65" i="37"/>
  <c r="B65" i="37"/>
  <c r="A65" i="37"/>
  <c r="GB64" i="37"/>
  <c r="GA64" i="37"/>
  <c r="FZ64" i="37"/>
  <c r="FY64" i="37"/>
  <c r="FX64" i="37"/>
  <c r="FN64" i="37" s="1"/>
  <c r="FW64" i="37"/>
  <c r="FM64" i="37" s="1"/>
  <c r="FV64" i="37"/>
  <c r="FL64" i="37" s="1"/>
  <c r="FU64" i="37"/>
  <c r="FR64" i="37"/>
  <c r="FQ64" i="37"/>
  <c r="FP64" i="37"/>
  <c r="FO64" i="37"/>
  <c r="FG64" i="37"/>
  <c r="FF64" i="37"/>
  <c r="FE64" i="37"/>
  <c r="FD64" i="37"/>
  <c r="FC64" i="37"/>
  <c r="FB64" i="37"/>
  <c r="FA64" i="37"/>
  <c r="EZ64" i="37"/>
  <c r="DT64" i="37"/>
  <c r="DI64" i="37" s="1"/>
  <c r="DS64" i="37"/>
  <c r="DH64" i="37" s="1"/>
  <c r="DR64" i="37"/>
  <c r="DQ64" i="37"/>
  <c r="DP64" i="37"/>
  <c r="DE64" i="37" s="1"/>
  <c r="DO64" i="37"/>
  <c r="DN64" i="37"/>
  <c r="DM64" i="37"/>
  <c r="DG64" i="37"/>
  <c r="DF64" i="37"/>
  <c r="DD64" i="37"/>
  <c r="DB64" i="37"/>
  <c r="CX64" i="37"/>
  <c r="CW64" i="37"/>
  <c r="CV64" i="37"/>
  <c r="CF64" i="37" s="1"/>
  <c r="CU64" i="37"/>
  <c r="CT64" i="37"/>
  <c r="CS64" i="37"/>
  <c r="CR64" i="37"/>
  <c r="CQ64" i="37"/>
  <c r="CP64" i="37"/>
  <c r="CO64" i="37"/>
  <c r="BC64" i="37"/>
  <c r="BB64" i="37"/>
  <c r="Y64" i="37"/>
  <c r="X64" i="37"/>
  <c r="N64" i="37"/>
  <c r="M64" i="37"/>
  <c r="DK64" i="37" s="1"/>
  <c r="DL64" i="37" s="1"/>
  <c r="K64" i="37"/>
  <c r="B64" i="37"/>
  <c r="A64" i="37"/>
  <c r="GB63" i="37"/>
  <c r="GA63" i="37"/>
  <c r="FZ63" i="37"/>
  <c r="FP63" i="37" s="1"/>
  <c r="FY63" i="37"/>
  <c r="FO63" i="37" s="1"/>
  <c r="FX63" i="37"/>
  <c r="FN63" i="37" s="1"/>
  <c r="FW63" i="37"/>
  <c r="FM63" i="37" s="1"/>
  <c r="FV63" i="37"/>
  <c r="FL63" i="37" s="1"/>
  <c r="FU63" i="37"/>
  <c r="FK63" i="37" s="1"/>
  <c r="FR63" i="37"/>
  <c r="FQ63" i="37"/>
  <c r="FG63" i="37"/>
  <c r="FF63" i="37"/>
  <c r="FE63" i="37"/>
  <c r="FD63" i="37"/>
  <c r="EO63" i="37" s="1"/>
  <c r="EP63" i="37" s="1"/>
  <c r="EE63" i="37" s="1"/>
  <c r="DV63" i="37" s="1"/>
  <c r="FC63" i="37"/>
  <c r="FB63" i="37"/>
  <c r="FA63" i="37"/>
  <c r="EZ63" i="37"/>
  <c r="EQ63" i="37"/>
  <c r="EF63" i="37" s="1"/>
  <c r="DW63" i="37" s="1"/>
  <c r="DT63" i="37"/>
  <c r="DS63" i="37"/>
  <c r="DH63" i="37" s="1"/>
  <c r="DR63" i="37"/>
  <c r="DG63" i="37" s="1"/>
  <c r="DQ63" i="37"/>
  <c r="DF63" i="37" s="1"/>
  <c r="DP63" i="37"/>
  <c r="DE63" i="37" s="1"/>
  <c r="DO63" i="37"/>
  <c r="DN63" i="37"/>
  <c r="DM63" i="37"/>
  <c r="DL63" i="37"/>
  <c r="DK63" i="37"/>
  <c r="DI63" i="37"/>
  <c r="DD63" i="37"/>
  <c r="DC63" i="37"/>
  <c r="DB63" i="37"/>
  <c r="DA63" i="37"/>
  <c r="CX63" i="37"/>
  <c r="CW63" i="37"/>
  <c r="CV63" i="37"/>
  <c r="CU63" i="37"/>
  <c r="CT63" i="37"/>
  <c r="CS63" i="37"/>
  <c r="CR63" i="37"/>
  <c r="CQ63" i="37"/>
  <c r="CF63" i="37" s="1"/>
  <c r="CG63" i="37" s="1"/>
  <c r="CO63" i="37"/>
  <c r="CP63" i="37" s="1"/>
  <c r="CK63" i="37"/>
  <c r="CJ63" i="37"/>
  <c r="CI63" i="37"/>
  <c r="BZ63" i="37"/>
  <c r="BY63" i="37"/>
  <c r="BX63" i="37"/>
  <c r="BB63" i="37"/>
  <c r="BC63" i="37" s="1"/>
  <c r="Y63" i="37"/>
  <c r="X63" i="37"/>
  <c r="N63" i="37"/>
  <c r="M63" i="37"/>
  <c r="K63" i="37"/>
  <c r="B63" i="37"/>
  <c r="A63" i="37"/>
  <c r="GB62" i="37"/>
  <c r="FR62" i="37" s="1"/>
  <c r="GA62" i="37"/>
  <c r="FQ62" i="37" s="1"/>
  <c r="FZ62" i="37"/>
  <c r="FP62" i="37" s="1"/>
  <c r="FY62" i="37"/>
  <c r="FO62" i="37" s="1"/>
  <c r="FX62" i="37"/>
  <c r="FN62" i="37" s="1"/>
  <c r="FW62" i="37"/>
  <c r="FM62" i="37" s="1"/>
  <c r="FV62" i="37"/>
  <c r="FL62" i="37" s="1"/>
  <c r="FU62" i="37"/>
  <c r="FI62" i="37"/>
  <c r="FG62" i="37"/>
  <c r="FF62" i="37"/>
  <c r="FE62" i="37"/>
  <c r="FD62" i="37"/>
  <c r="FC62" i="37"/>
  <c r="FB62" i="37"/>
  <c r="FA62" i="37"/>
  <c r="EZ62" i="37"/>
  <c r="EO62" i="37"/>
  <c r="EN62" i="37"/>
  <c r="DT62" i="37"/>
  <c r="DI62" i="37" s="1"/>
  <c r="DS62" i="37"/>
  <c r="DH62" i="37" s="1"/>
  <c r="DR62" i="37"/>
  <c r="DQ62" i="37"/>
  <c r="DP62" i="37"/>
  <c r="DO62" i="37"/>
  <c r="DN62" i="37"/>
  <c r="DM62" i="37"/>
  <c r="DF62" i="37"/>
  <c r="DE62" i="37"/>
  <c r="DD62" i="37"/>
  <c r="DC62" i="37"/>
  <c r="DB62" i="37"/>
  <c r="CX62" i="37"/>
  <c r="CW62" i="37"/>
  <c r="CV62" i="37"/>
  <c r="CU62" i="37"/>
  <c r="CT62" i="37"/>
  <c r="CS62" i="37"/>
  <c r="CR62" i="37"/>
  <c r="CQ62" i="37"/>
  <c r="CO62" i="37"/>
  <c r="CP62" i="37" s="1"/>
  <c r="BC62" i="37"/>
  <c r="BB62" i="37"/>
  <c r="Y62" i="37"/>
  <c r="X62" i="37"/>
  <c r="N62" i="37"/>
  <c r="M62" i="37"/>
  <c r="DK62" i="37" s="1"/>
  <c r="DL62" i="37" s="1"/>
  <c r="K62" i="37"/>
  <c r="B62" i="37"/>
  <c r="A62" i="37"/>
  <c r="GB61" i="37"/>
  <c r="FR61" i="37" s="1"/>
  <c r="GA61" i="37"/>
  <c r="FQ61" i="37" s="1"/>
  <c r="FZ61" i="37"/>
  <c r="FP61" i="37" s="1"/>
  <c r="FY61" i="37"/>
  <c r="FO61" i="37" s="1"/>
  <c r="FX61" i="37"/>
  <c r="FN61" i="37" s="1"/>
  <c r="FW61" i="37"/>
  <c r="FM61" i="37" s="1"/>
  <c r="FV61" i="37"/>
  <c r="FL61" i="37" s="1"/>
  <c r="FU61" i="37"/>
  <c r="FI61" i="37"/>
  <c r="FG61" i="37"/>
  <c r="FF61" i="37"/>
  <c r="FE61" i="37"/>
  <c r="FD61" i="37"/>
  <c r="FC61" i="37"/>
  <c r="FB61" i="37"/>
  <c r="FA61" i="37"/>
  <c r="EZ61" i="37"/>
  <c r="DT61" i="37"/>
  <c r="DI61" i="37" s="1"/>
  <c r="DS61" i="37"/>
  <c r="DH61" i="37" s="1"/>
  <c r="DR61" i="37"/>
  <c r="DQ61" i="37"/>
  <c r="DF61" i="37" s="1"/>
  <c r="DP61" i="37"/>
  <c r="DO61" i="37"/>
  <c r="DN61" i="37"/>
  <c r="DC61" i="37" s="1"/>
  <c r="DM61" i="37"/>
  <c r="DG61" i="37"/>
  <c r="DE61" i="37"/>
  <c r="DD61" i="37"/>
  <c r="DB61" i="37"/>
  <c r="CX61" i="37"/>
  <c r="CW61" i="37"/>
  <c r="CV61" i="37"/>
  <c r="CU61" i="37"/>
  <c r="CT61" i="37"/>
  <c r="CS61" i="37"/>
  <c r="CR61" i="37"/>
  <c r="CQ61" i="37"/>
  <c r="CM61" i="37"/>
  <c r="CL61" i="37"/>
  <c r="CA61" i="37" s="1"/>
  <c r="CF61" i="37"/>
  <c r="CE61" i="37"/>
  <c r="CB61" i="37"/>
  <c r="Y61" i="37"/>
  <c r="X61" i="37"/>
  <c r="N61" i="37"/>
  <c r="M61" i="37"/>
  <c r="K61" i="37"/>
  <c r="BB61" i="37" s="1"/>
  <c r="BC61" i="37" s="1"/>
  <c r="B61" i="37"/>
  <c r="A61" i="37"/>
  <c r="GB60" i="37"/>
  <c r="FR60" i="37" s="1"/>
  <c r="GA60" i="37"/>
  <c r="FQ60" i="37" s="1"/>
  <c r="FZ60" i="37"/>
  <c r="FP60" i="37" s="1"/>
  <c r="FY60" i="37"/>
  <c r="FO60" i="37" s="1"/>
  <c r="FX60" i="37"/>
  <c r="FW60" i="37"/>
  <c r="FV60" i="37"/>
  <c r="FU60" i="37"/>
  <c r="FN60" i="37"/>
  <c r="FM60" i="37"/>
  <c r="FL60" i="37"/>
  <c r="FK60" i="37"/>
  <c r="FI60" i="37"/>
  <c r="FG60" i="37"/>
  <c r="FF60" i="37"/>
  <c r="FE60" i="37"/>
  <c r="FD60" i="37"/>
  <c r="FC60" i="37"/>
  <c r="FB60" i="37"/>
  <c r="FA60" i="37"/>
  <c r="EZ60" i="37"/>
  <c r="ER60" i="37"/>
  <c r="EG60" i="37" s="1"/>
  <c r="DX60" i="37" s="1"/>
  <c r="EQ60" i="37"/>
  <c r="EF60" i="37" s="1"/>
  <c r="DW60" i="37" s="1"/>
  <c r="EO60" i="37"/>
  <c r="DT60" i="37"/>
  <c r="DS60" i="37"/>
  <c r="DR60" i="37"/>
  <c r="DG60" i="37" s="1"/>
  <c r="DQ60" i="37"/>
  <c r="DP60" i="37"/>
  <c r="DA60" i="37" s="1"/>
  <c r="DO60" i="37"/>
  <c r="DN60" i="37"/>
  <c r="DC60" i="37" s="1"/>
  <c r="DM60" i="37"/>
  <c r="DL60" i="37"/>
  <c r="DK60" i="37"/>
  <c r="DI60" i="37"/>
  <c r="DH60" i="37"/>
  <c r="DF60" i="37"/>
  <c r="DE60" i="37"/>
  <c r="DD60" i="37"/>
  <c r="DB60" i="37"/>
  <c r="CX60" i="37"/>
  <c r="CW60" i="37"/>
  <c r="CV60" i="37"/>
  <c r="CU60" i="37"/>
  <c r="CT60" i="37"/>
  <c r="CS60" i="37"/>
  <c r="CR60" i="37"/>
  <c r="CQ60" i="37"/>
  <c r="CF60" i="37" s="1"/>
  <c r="CM60" i="37" s="1"/>
  <c r="CB60" i="37" s="1"/>
  <c r="Y60" i="37"/>
  <c r="X60" i="37"/>
  <c r="N60" i="37"/>
  <c r="M60" i="37"/>
  <c r="CO60" i="37" s="1"/>
  <c r="CP60" i="37" s="1"/>
  <c r="K60" i="37"/>
  <c r="BB60" i="37" s="1"/>
  <c r="BC60" i="37" s="1"/>
  <c r="B60" i="37"/>
  <c r="A60" i="37"/>
  <c r="GB59" i="37"/>
  <c r="GA59" i="37"/>
  <c r="FQ59" i="37" s="1"/>
  <c r="FZ59" i="37"/>
  <c r="FY59" i="37"/>
  <c r="FX59" i="37"/>
  <c r="FW59" i="37"/>
  <c r="FV59" i="37"/>
  <c r="FU59" i="37"/>
  <c r="FR59" i="37"/>
  <c r="FP59" i="37"/>
  <c r="FO59" i="37"/>
  <c r="FN59" i="37"/>
  <c r="FM59" i="37"/>
  <c r="FL59" i="37"/>
  <c r="FG59" i="37"/>
  <c r="FF59" i="37"/>
  <c r="FE59" i="37"/>
  <c r="FD59" i="37"/>
  <c r="FC59" i="37"/>
  <c r="FB59" i="37"/>
  <c r="FA59" i="37"/>
  <c r="EZ59" i="37"/>
  <c r="DT59" i="37"/>
  <c r="DS59" i="37"/>
  <c r="DR59" i="37"/>
  <c r="DQ59" i="37"/>
  <c r="DF59" i="37" s="1"/>
  <c r="DP59" i="37"/>
  <c r="DE59" i="37" s="1"/>
  <c r="DO59" i="37"/>
  <c r="DD59" i="37" s="1"/>
  <c r="DN59" i="37"/>
  <c r="DC59" i="37" s="1"/>
  <c r="DM59" i="37"/>
  <c r="DB59" i="37" s="1"/>
  <c r="DL59" i="37"/>
  <c r="DK59" i="37"/>
  <c r="DI59" i="37"/>
  <c r="DH59" i="37"/>
  <c r="DG59" i="37"/>
  <c r="CX59" i="37"/>
  <c r="CW59" i="37"/>
  <c r="CV59" i="37"/>
  <c r="CU59" i="37"/>
  <c r="CT59" i="37"/>
  <c r="CS59" i="37"/>
  <c r="CR59" i="37"/>
  <c r="CQ59" i="37"/>
  <c r="CP59" i="37"/>
  <c r="CO59" i="37"/>
  <c r="CE59" i="37"/>
  <c r="BC59" i="37"/>
  <c r="Y59" i="37"/>
  <c r="X59" i="37"/>
  <c r="N59" i="37"/>
  <c r="M59" i="37"/>
  <c r="K59" i="37"/>
  <c r="BB59" i="37" s="1"/>
  <c r="B59" i="37"/>
  <c r="A59" i="37"/>
  <c r="GB58" i="37"/>
  <c r="GA58" i="37"/>
  <c r="FZ58" i="37"/>
  <c r="FY58" i="37"/>
  <c r="FO58" i="37" s="1"/>
  <c r="FX58" i="37"/>
  <c r="FW58" i="37"/>
  <c r="FM58" i="37" s="1"/>
  <c r="FV58" i="37"/>
  <c r="FL58" i="37" s="1"/>
  <c r="FU58" i="37"/>
  <c r="FR58" i="37"/>
  <c r="FQ58" i="37"/>
  <c r="FP58" i="37"/>
  <c r="FN58" i="37"/>
  <c r="FK58" i="37"/>
  <c r="FG58" i="37"/>
  <c r="FF58" i="37"/>
  <c r="FE58" i="37"/>
  <c r="FD58" i="37"/>
  <c r="FC58" i="37"/>
  <c r="FB58" i="37"/>
  <c r="FA58" i="37"/>
  <c r="EZ58" i="37"/>
  <c r="DT58" i="37"/>
  <c r="DI58" i="37" s="1"/>
  <c r="DS58" i="37"/>
  <c r="DH58" i="37" s="1"/>
  <c r="DR58" i="37"/>
  <c r="DG58" i="37" s="1"/>
  <c r="DQ58" i="37"/>
  <c r="DF58" i="37" s="1"/>
  <c r="DP58" i="37"/>
  <c r="DE58" i="37" s="1"/>
  <c r="DO58" i="37"/>
  <c r="DD58" i="37" s="1"/>
  <c r="DN58" i="37"/>
  <c r="DC58" i="37" s="1"/>
  <c r="DM58" i="37"/>
  <c r="DK58" i="37"/>
  <c r="DL58" i="37" s="1"/>
  <c r="CX58" i="37"/>
  <c r="CW58" i="37"/>
  <c r="CV58" i="37"/>
  <c r="CU58" i="37"/>
  <c r="CT58" i="37"/>
  <c r="CS58" i="37"/>
  <c r="CR58" i="37"/>
  <c r="CQ58" i="37"/>
  <c r="CO58" i="37"/>
  <c r="CP58" i="37" s="1"/>
  <c r="BB58" i="37"/>
  <c r="BC58" i="37" s="1"/>
  <c r="Y58" i="37"/>
  <c r="X58" i="37"/>
  <c r="N58" i="37"/>
  <c r="M58" i="37"/>
  <c r="K58" i="37"/>
  <c r="B58" i="37"/>
  <c r="A58" i="37"/>
  <c r="GB57" i="37"/>
  <c r="FR57" i="37" s="1"/>
  <c r="GA57" i="37"/>
  <c r="FQ57" i="37" s="1"/>
  <c r="FZ57" i="37"/>
  <c r="FY57" i="37"/>
  <c r="FO57" i="37" s="1"/>
  <c r="FX57" i="37"/>
  <c r="FN57" i="37" s="1"/>
  <c r="FW57" i="37"/>
  <c r="FV57" i="37"/>
  <c r="FU57" i="37"/>
  <c r="FP57" i="37"/>
  <c r="FM57" i="37"/>
  <c r="FL57" i="37"/>
  <c r="FK57" i="37"/>
  <c r="FG57" i="37"/>
  <c r="FF57" i="37"/>
  <c r="FE57" i="37"/>
  <c r="FD57" i="37"/>
  <c r="FC57" i="37"/>
  <c r="FB57" i="37"/>
  <c r="FA57" i="37"/>
  <c r="EZ57" i="37"/>
  <c r="DT57" i="37"/>
  <c r="DI57" i="37" s="1"/>
  <c r="DS57" i="37"/>
  <c r="DH57" i="37" s="1"/>
  <c r="DR57" i="37"/>
  <c r="DG57" i="37" s="1"/>
  <c r="DQ57" i="37"/>
  <c r="DF57" i="37" s="1"/>
  <c r="DP57" i="37"/>
  <c r="DE57" i="37" s="1"/>
  <c r="DO57" i="37"/>
  <c r="DN57" i="37"/>
  <c r="DM57" i="37"/>
  <c r="DD57" i="37"/>
  <c r="DC57" i="37"/>
  <c r="DB57" i="37"/>
  <c r="CX57" i="37"/>
  <c r="CW57" i="37"/>
  <c r="CV57" i="37"/>
  <c r="CU57" i="37"/>
  <c r="CT57" i="37"/>
  <c r="CS57" i="37"/>
  <c r="CR57" i="37"/>
  <c r="CQ57" i="37"/>
  <c r="CF57" i="37"/>
  <c r="Y57" i="37"/>
  <c r="X57" i="37"/>
  <c r="N57" i="37"/>
  <c r="M57" i="37"/>
  <c r="K57" i="37"/>
  <c r="BB57" i="37" s="1"/>
  <c r="BC57" i="37" s="1"/>
  <c r="B57" i="37"/>
  <c r="A57" i="37"/>
  <c r="GB56" i="37"/>
  <c r="GA56" i="37"/>
  <c r="FZ56" i="37"/>
  <c r="FY56" i="37"/>
  <c r="FX56" i="37"/>
  <c r="FW56" i="37"/>
  <c r="FJ56" i="37" s="1"/>
  <c r="FV56" i="37"/>
  <c r="FL56" i="37" s="1"/>
  <c r="FU56" i="37"/>
  <c r="FR56" i="37"/>
  <c r="FQ56" i="37"/>
  <c r="FP56" i="37"/>
  <c r="FO56" i="37"/>
  <c r="FN56" i="37"/>
  <c r="FM56" i="37"/>
  <c r="FK56" i="37"/>
  <c r="FG56" i="37"/>
  <c r="FF56" i="37"/>
  <c r="FE56" i="37"/>
  <c r="FD56" i="37"/>
  <c r="EO56" i="37" s="1"/>
  <c r="FC56" i="37"/>
  <c r="FB56" i="37"/>
  <c r="FA56" i="37"/>
  <c r="EZ56" i="37"/>
  <c r="DT56" i="37"/>
  <c r="DI56" i="37" s="1"/>
  <c r="DS56" i="37"/>
  <c r="DH56" i="37" s="1"/>
  <c r="DR56" i="37"/>
  <c r="DQ56" i="37"/>
  <c r="DF56" i="37" s="1"/>
  <c r="DP56" i="37"/>
  <c r="DO56" i="37"/>
  <c r="DN56" i="37"/>
  <c r="DM56" i="37"/>
  <c r="DG56" i="37"/>
  <c r="DE56" i="37"/>
  <c r="DD56" i="37"/>
  <c r="DC56" i="37"/>
  <c r="DB56" i="37"/>
  <c r="CZ56" i="37"/>
  <c r="CX56" i="37"/>
  <c r="CW56" i="37"/>
  <c r="CV56" i="37"/>
  <c r="CU56" i="37"/>
  <c r="CF56" i="37" s="1"/>
  <c r="CT56" i="37"/>
  <c r="CS56" i="37"/>
  <c r="CR56" i="37"/>
  <c r="CQ56" i="37"/>
  <c r="Y56" i="37"/>
  <c r="X56" i="37"/>
  <c r="N56" i="37"/>
  <c r="M56" i="37"/>
  <c r="K56" i="37"/>
  <c r="BB56" i="37" s="1"/>
  <c r="BC56" i="37" s="1"/>
  <c r="B56" i="37"/>
  <c r="A56" i="37"/>
  <c r="GB55" i="37"/>
  <c r="GA55" i="37"/>
  <c r="FZ55" i="37"/>
  <c r="FY55" i="37"/>
  <c r="FX55" i="37"/>
  <c r="FN55" i="37" s="1"/>
  <c r="FW55" i="37"/>
  <c r="FV55" i="37"/>
  <c r="FU55" i="37"/>
  <c r="FR55" i="37"/>
  <c r="FQ55" i="37"/>
  <c r="FP55" i="37"/>
  <c r="FO55" i="37"/>
  <c r="FM55" i="37"/>
  <c r="FL55" i="37"/>
  <c r="FG55" i="37"/>
  <c r="FF55" i="37"/>
  <c r="FE55" i="37"/>
  <c r="FD55" i="37"/>
  <c r="FC55" i="37"/>
  <c r="FB55" i="37"/>
  <c r="FA55" i="37"/>
  <c r="EZ55" i="37"/>
  <c r="DT55" i="37"/>
  <c r="DS55" i="37"/>
  <c r="DR55" i="37"/>
  <c r="DQ55" i="37"/>
  <c r="DP55" i="37"/>
  <c r="DE55" i="37" s="1"/>
  <c r="DO55" i="37"/>
  <c r="DD55" i="37" s="1"/>
  <c r="DN55" i="37"/>
  <c r="DM55" i="37"/>
  <c r="DL55" i="37"/>
  <c r="DK55" i="37"/>
  <c r="DI55" i="37"/>
  <c r="DH55" i="37"/>
  <c r="DG55" i="37"/>
  <c r="DF55" i="37"/>
  <c r="DC55" i="37"/>
  <c r="CX55" i="37"/>
  <c r="CW55" i="37"/>
  <c r="CV55" i="37"/>
  <c r="CU55" i="37"/>
  <c r="CT55" i="37"/>
  <c r="CS55" i="37"/>
  <c r="CR55" i="37"/>
  <c r="CQ55" i="37"/>
  <c r="CP55" i="37"/>
  <c r="CO55" i="37"/>
  <c r="Y55" i="37"/>
  <c r="X55" i="37"/>
  <c r="N55" i="37"/>
  <c r="M55" i="37"/>
  <c r="K55" i="37"/>
  <c r="BB55" i="37" s="1"/>
  <c r="BC55" i="37" s="1"/>
  <c r="B55" i="37"/>
  <c r="A55" i="37"/>
  <c r="GB54" i="37"/>
  <c r="FR54" i="37" s="1"/>
  <c r="GA54" i="37"/>
  <c r="FQ54" i="37" s="1"/>
  <c r="FZ54" i="37"/>
  <c r="FP54" i="37" s="1"/>
  <c r="FY54" i="37"/>
  <c r="FO54" i="37" s="1"/>
  <c r="FX54" i="37"/>
  <c r="FW54" i="37"/>
  <c r="FV54" i="37"/>
  <c r="FU54" i="37"/>
  <c r="FJ54" i="37" s="1"/>
  <c r="FN54" i="37"/>
  <c r="FM54" i="37"/>
  <c r="FL54" i="37"/>
  <c r="FK54" i="37"/>
  <c r="FG54" i="37"/>
  <c r="FF54" i="37"/>
  <c r="FE54" i="37"/>
  <c r="FD54" i="37"/>
  <c r="FC54" i="37"/>
  <c r="EO54" i="37" s="1"/>
  <c r="FB54" i="37"/>
  <c r="FA54" i="37"/>
  <c r="EZ54" i="37"/>
  <c r="EV54" i="37"/>
  <c r="EK54" i="37" s="1"/>
  <c r="EB54" i="37" s="1"/>
  <c r="EU54" i="37"/>
  <c r="EJ54" i="37" s="1"/>
  <c r="ET54" i="37"/>
  <c r="EI54" i="37" s="1"/>
  <c r="DZ54" i="37" s="1"/>
  <c r="ES54" i="37"/>
  <c r="EH54" i="37" s="1"/>
  <c r="DY54" i="37" s="1"/>
  <c r="ER54" i="37"/>
  <c r="EG54" i="37" s="1"/>
  <c r="DX54" i="37" s="1"/>
  <c r="EQ54" i="37"/>
  <c r="EA54" i="37"/>
  <c r="DT54" i="37"/>
  <c r="DI54" i="37" s="1"/>
  <c r="DS54" i="37"/>
  <c r="DR54" i="37"/>
  <c r="DG54" i="37" s="1"/>
  <c r="DQ54" i="37"/>
  <c r="DP54" i="37"/>
  <c r="DO54" i="37"/>
  <c r="DN54" i="37"/>
  <c r="DM54" i="37"/>
  <c r="DK54" i="37"/>
  <c r="DL54" i="37" s="1"/>
  <c r="DH54" i="37"/>
  <c r="DF54" i="37"/>
  <c r="DE54" i="37"/>
  <c r="DD54" i="37"/>
  <c r="DC54" i="37"/>
  <c r="DB54" i="37"/>
  <c r="DA54" i="37"/>
  <c r="CX54" i="37"/>
  <c r="CW54" i="37"/>
  <c r="CV54" i="37"/>
  <c r="CU54" i="37"/>
  <c r="CT54" i="37"/>
  <c r="CS54" i="37"/>
  <c r="CR54" i="37"/>
  <c r="CQ54" i="37"/>
  <c r="CF54" i="37" s="1"/>
  <c r="CM54" i="37" s="1"/>
  <c r="CB54" i="37" s="1"/>
  <c r="CP54" i="37"/>
  <c r="CO54" i="37"/>
  <c r="CJ54" i="37"/>
  <c r="BY54" i="37" s="1"/>
  <c r="BB54" i="37"/>
  <c r="BC54" i="37" s="1"/>
  <c r="Y54" i="37"/>
  <c r="X54" i="37"/>
  <c r="N54" i="37"/>
  <c r="M54" i="37"/>
  <c r="K54" i="37"/>
  <c r="B54" i="37"/>
  <c r="A54" i="37"/>
  <c r="GB53" i="37"/>
  <c r="FR53" i="37" s="1"/>
  <c r="GA53" i="37"/>
  <c r="FQ53" i="37" s="1"/>
  <c r="FZ53" i="37"/>
  <c r="FY53" i="37"/>
  <c r="FO53" i="37" s="1"/>
  <c r="FX53" i="37"/>
  <c r="FN53" i="37" s="1"/>
  <c r="FW53" i="37"/>
  <c r="FM53" i="37" s="1"/>
  <c r="FV53" i="37"/>
  <c r="FL53" i="37" s="1"/>
  <c r="FU53" i="37"/>
  <c r="FK53" i="37" s="1"/>
  <c r="FP53" i="37"/>
  <c r="FJ53" i="37"/>
  <c r="FI53" i="37"/>
  <c r="FG53" i="37"/>
  <c r="FF53" i="37"/>
  <c r="FE53" i="37"/>
  <c r="EO53" i="37" s="1"/>
  <c r="FD53" i="37"/>
  <c r="FC53" i="37"/>
  <c r="FB53" i="37"/>
  <c r="FA53" i="37"/>
  <c r="EZ53" i="37"/>
  <c r="EN53" i="37"/>
  <c r="DT53" i="37"/>
  <c r="DI53" i="37" s="1"/>
  <c r="DS53" i="37"/>
  <c r="DH53" i="37" s="1"/>
  <c r="DR53" i="37"/>
  <c r="DQ53" i="37"/>
  <c r="DP53" i="37"/>
  <c r="DO53" i="37"/>
  <c r="DD53" i="37" s="1"/>
  <c r="DN53" i="37"/>
  <c r="DM53" i="37"/>
  <c r="DG53" i="37"/>
  <c r="DF53" i="37"/>
  <c r="DE53" i="37"/>
  <c r="DC53" i="37"/>
  <c r="DB53" i="37"/>
  <c r="CX53" i="37"/>
  <c r="CW53" i="37"/>
  <c r="CV53" i="37"/>
  <c r="CU53" i="37"/>
  <c r="CT53" i="37"/>
  <c r="CS53" i="37"/>
  <c r="CR53" i="37"/>
  <c r="CQ53" i="37"/>
  <c r="CP53" i="37"/>
  <c r="CO53" i="37"/>
  <c r="CE53" i="37"/>
  <c r="BC53" i="37"/>
  <c r="CZ53" i="37" s="1"/>
  <c r="BB53" i="37"/>
  <c r="Y53" i="37"/>
  <c r="X53" i="37"/>
  <c r="N53" i="37"/>
  <c r="M53" i="37"/>
  <c r="DK53" i="37" s="1"/>
  <c r="DL53" i="37" s="1"/>
  <c r="K53" i="37"/>
  <c r="B53" i="37"/>
  <c r="A53" i="37"/>
  <c r="GB52" i="37"/>
  <c r="GA52" i="37"/>
  <c r="FZ52" i="37"/>
  <c r="FY52" i="37"/>
  <c r="FX52" i="37"/>
  <c r="FW52" i="37"/>
  <c r="FV52" i="37"/>
  <c r="FL52" i="37" s="1"/>
  <c r="FU52" i="37"/>
  <c r="FR52" i="37"/>
  <c r="FQ52" i="37"/>
  <c r="FP52" i="37"/>
  <c r="FO52" i="37"/>
  <c r="FN52" i="37"/>
  <c r="FM52" i="37"/>
  <c r="FG52" i="37"/>
  <c r="FF52" i="37"/>
  <c r="FE52" i="37"/>
  <c r="FD52" i="37"/>
  <c r="FC52" i="37"/>
  <c r="FB52" i="37"/>
  <c r="FA52" i="37"/>
  <c r="EZ52" i="37"/>
  <c r="EO52" i="37" s="1"/>
  <c r="EW52" i="37" s="1"/>
  <c r="EL52" i="37" s="1"/>
  <c r="EC52" i="37" s="1"/>
  <c r="DT52" i="37"/>
  <c r="DS52" i="37"/>
  <c r="DH52" i="37" s="1"/>
  <c r="DR52" i="37"/>
  <c r="DG52" i="37" s="1"/>
  <c r="DQ52" i="37"/>
  <c r="DP52" i="37"/>
  <c r="DE52" i="37" s="1"/>
  <c r="DO52" i="37"/>
  <c r="DD52" i="37" s="1"/>
  <c r="DN52" i="37"/>
  <c r="DC52" i="37" s="1"/>
  <c r="DM52" i="37"/>
  <c r="DI52" i="37"/>
  <c r="DB52" i="37"/>
  <c r="CX52" i="37"/>
  <c r="CW52" i="37"/>
  <c r="CV52" i="37"/>
  <c r="CU52" i="37"/>
  <c r="CT52" i="37"/>
  <c r="CS52" i="37"/>
  <c r="CR52" i="37"/>
  <c r="CQ52" i="37"/>
  <c r="CF52" i="37"/>
  <c r="CE52" i="37"/>
  <c r="Y52" i="37"/>
  <c r="X52" i="37"/>
  <c r="N52" i="37"/>
  <c r="M52" i="37"/>
  <c r="K52" i="37"/>
  <c r="BB52" i="37" s="1"/>
  <c r="BC52" i="37" s="1"/>
  <c r="FI52" i="37" s="1"/>
  <c r="B52" i="37"/>
  <c r="A52" i="37"/>
  <c r="GB51" i="37"/>
  <c r="FR51" i="37" s="1"/>
  <c r="GA51" i="37"/>
  <c r="FZ51" i="37"/>
  <c r="FY51" i="37"/>
  <c r="FO51" i="37" s="1"/>
  <c r="FX51" i="37"/>
  <c r="FW51" i="37"/>
  <c r="FM51" i="37" s="1"/>
  <c r="FV51" i="37"/>
  <c r="FU51" i="37"/>
  <c r="FQ51" i="37"/>
  <c r="FP51" i="37"/>
  <c r="FN51" i="37"/>
  <c r="FL51" i="37"/>
  <c r="FK51" i="37"/>
  <c r="FI51" i="37"/>
  <c r="FG51" i="37"/>
  <c r="FF51" i="37"/>
  <c r="FE51" i="37"/>
  <c r="FD51" i="37"/>
  <c r="FC51" i="37"/>
  <c r="FB51" i="37"/>
  <c r="FA51" i="37"/>
  <c r="EZ51" i="37"/>
  <c r="EO51" i="37" s="1"/>
  <c r="ES51" i="37"/>
  <c r="EH51" i="37" s="1"/>
  <c r="DY51" i="37" s="1"/>
  <c r="ER51" i="37"/>
  <c r="EG51" i="37" s="1"/>
  <c r="DX51" i="37" s="1"/>
  <c r="DT51" i="37"/>
  <c r="DS51" i="37"/>
  <c r="DR51" i="37"/>
  <c r="DQ51" i="37"/>
  <c r="DP51" i="37"/>
  <c r="DE51" i="37" s="1"/>
  <c r="DO51" i="37"/>
  <c r="DD51" i="37" s="1"/>
  <c r="DN51" i="37"/>
  <c r="DC51" i="37" s="1"/>
  <c r="DM51" i="37"/>
  <c r="DL51" i="37"/>
  <c r="DK51" i="37"/>
  <c r="DI51" i="37"/>
  <c r="DH51" i="37"/>
  <c r="DG51" i="37"/>
  <c r="DF51" i="37"/>
  <c r="CX51" i="37"/>
  <c r="CW51" i="37"/>
  <c r="CV51" i="37"/>
  <c r="CU51" i="37"/>
  <c r="CT51" i="37"/>
  <c r="CS51" i="37"/>
  <c r="CR51" i="37"/>
  <c r="CQ51" i="37"/>
  <c r="CO51" i="37"/>
  <c r="CP51" i="37" s="1"/>
  <c r="CE51" i="37"/>
  <c r="BC51" i="37"/>
  <c r="BB51" i="37"/>
  <c r="Y51" i="37"/>
  <c r="X51" i="37"/>
  <c r="N51" i="37"/>
  <c r="M51" i="37"/>
  <c r="K51" i="37"/>
  <c r="B51" i="37"/>
  <c r="A51" i="37"/>
  <c r="GB50" i="37"/>
  <c r="FR50" i="37" s="1"/>
  <c r="GA50" i="37"/>
  <c r="FQ50" i="37" s="1"/>
  <c r="FZ50" i="37"/>
  <c r="FP50" i="37" s="1"/>
  <c r="FY50" i="37"/>
  <c r="FO50" i="37" s="1"/>
  <c r="FX50" i="37"/>
  <c r="FW50" i="37"/>
  <c r="FV50" i="37"/>
  <c r="FU50" i="37"/>
  <c r="FN50" i="37"/>
  <c r="FM50" i="37"/>
  <c r="FL50" i="37"/>
  <c r="FK50" i="37"/>
  <c r="FG50" i="37"/>
  <c r="FF50" i="37"/>
  <c r="FE50" i="37"/>
  <c r="FD50" i="37"/>
  <c r="FC50" i="37"/>
  <c r="EO50" i="37" s="1"/>
  <c r="FB50" i="37"/>
  <c r="FA50" i="37"/>
  <c r="EZ50" i="37"/>
  <c r="DT50" i="37"/>
  <c r="DI50" i="37" s="1"/>
  <c r="DS50" i="37"/>
  <c r="DR50" i="37"/>
  <c r="DQ50" i="37"/>
  <c r="DP50" i="37"/>
  <c r="DO50" i="37"/>
  <c r="DN50" i="37"/>
  <c r="DM50" i="37"/>
  <c r="DH50" i="37"/>
  <c r="DG50" i="37"/>
  <c r="DF50" i="37"/>
  <c r="DE50" i="37"/>
  <c r="DD50" i="37"/>
  <c r="DC50" i="37"/>
  <c r="CX50" i="37"/>
  <c r="CW50" i="37"/>
  <c r="CV50" i="37"/>
  <c r="CU50" i="37"/>
  <c r="CT50" i="37"/>
  <c r="CS50" i="37"/>
  <c r="CR50" i="37"/>
  <c r="CQ50" i="37"/>
  <c r="CF50" i="37"/>
  <c r="Y50" i="37"/>
  <c r="X50" i="37"/>
  <c r="N50" i="37"/>
  <c r="M50" i="37"/>
  <c r="CO50" i="37" s="1"/>
  <c r="CP50" i="37" s="1"/>
  <c r="K50" i="37"/>
  <c r="BB50" i="37" s="1"/>
  <c r="BC50" i="37" s="1"/>
  <c r="B50" i="37"/>
  <c r="A50" i="37"/>
  <c r="GB49" i="37"/>
  <c r="FR49" i="37" s="1"/>
  <c r="GA49" i="37"/>
  <c r="FQ49" i="37" s="1"/>
  <c r="FZ49" i="37"/>
  <c r="FY49" i="37"/>
  <c r="FO49" i="37" s="1"/>
  <c r="FX49" i="37"/>
  <c r="FN49" i="37" s="1"/>
  <c r="FW49" i="37"/>
  <c r="FV49" i="37"/>
  <c r="FU49" i="37"/>
  <c r="FP49" i="37"/>
  <c r="FM49" i="37"/>
  <c r="FL49" i="37"/>
  <c r="FK49" i="37"/>
  <c r="FI49" i="37"/>
  <c r="FG49" i="37"/>
  <c r="FF49" i="37"/>
  <c r="FE49" i="37"/>
  <c r="EO49" i="37" s="1"/>
  <c r="FD49" i="37"/>
  <c r="FC49" i="37"/>
  <c r="FB49" i="37"/>
  <c r="FA49" i="37"/>
  <c r="EZ49" i="37"/>
  <c r="DT49" i="37"/>
  <c r="DS49" i="37"/>
  <c r="DR49" i="37"/>
  <c r="DQ49" i="37"/>
  <c r="DP49" i="37"/>
  <c r="DE49" i="37" s="1"/>
  <c r="DO49" i="37"/>
  <c r="DD49" i="37" s="1"/>
  <c r="DN49" i="37"/>
  <c r="DC49" i="37" s="1"/>
  <c r="DM49" i="37"/>
  <c r="DI49" i="37"/>
  <c r="DH49" i="37"/>
  <c r="DG49" i="37"/>
  <c r="DF49" i="37"/>
  <c r="CX49" i="37"/>
  <c r="CW49" i="37"/>
  <c r="CV49" i="37"/>
  <c r="CU49" i="37"/>
  <c r="CT49" i="37"/>
  <c r="CS49" i="37"/>
  <c r="CF49" i="37" s="1"/>
  <c r="CR49" i="37"/>
  <c r="CQ49" i="37"/>
  <c r="Y49" i="37"/>
  <c r="X49" i="37"/>
  <c r="N49" i="37"/>
  <c r="M49" i="37"/>
  <c r="K49" i="37"/>
  <c r="BB49" i="37" s="1"/>
  <c r="BC49" i="37" s="1"/>
  <c r="B49" i="37"/>
  <c r="A49" i="37"/>
  <c r="GB48" i="37"/>
  <c r="FR48" i="37" s="1"/>
  <c r="GA48" i="37"/>
  <c r="FQ48" i="37" s="1"/>
  <c r="FZ48" i="37"/>
  <c r="FP48" i="37" s="1"/>
  <c r="FY48" i="37"/>
  <c r="FX48" i="37"/>
  <c r="FN48" i="37" s="1"/>
  <c r="FW48" i="37"/>
  <c r="FV48" i="37"/>
  <c r="FU48" i="37"/>
  <c r="FO48" i="37"/>
  <c r="FM48" i="37"/>
  <c r="FL48" i="37"/>
  <c r="FK48" i="37"/>
  <c r="FG48" i="37"/>
  <c r="FF48" i="37"/>
  <c r="FE48" i="37"/>
  <c r="FD48" i="37"/>
  <c r="FC48" i="37"/>
  <c r="FB48" i="37"/>
  <c r="FA48" i="37"/>
  <c r="EZ48" i="37"/>
  <c r="DT48" i="37"/>
  <c r="DS48" i="37"/>
  <c r="DR48" i="37"/>
  <c r="DG48" i="37" s="1"/>
  <c r="DQ48" i="37"/>
  <c r="DF48" i="37" s="1"/>
  <c r="DP48" i="37"/>
  <c r="DE48" i="37" s="1"/>
  <c r="DO48" i="37"/>
  <c r="DD48" i="37" s="1"/>
  <c r="DN48" i="37"/>
  <c r="DC48" i="37" s="1"/>
  <c r="DM48" i="37"/>
  <c r="DK48" i="37"/>
  <c r="DL48" i="37" s="1"/>
  <c r="DI48" i="37"/>
  <c r="DH48" i="37"/>
  <c r="CX48" i="37"/>
  <c r="CW48" i="37"/>
  <c r="CV48" i="37"/>
  <c r="CU48" i="37"/>
  <c r="CT48" i="37"/>
  <c r="CS48" i="37"/>
  <c r="CR48" i="37"/>
  <c r="CF48" i="37" s="1"/>
  <c r="CQ48" i="37"/>
  <c r="CP48" i="37"/>
  <c r="CJ48" i="37"/>
  <c r="CI48" i="37"/>
  <c r="BX48" i="37" s="1"/>
  <c r="CH48" i="37"/>
  <c r="CG48" i="37"/>
  <c r="BY48" i="37"/>
  <c r="BP48" i="37" s="1"/>
  <c r="Y48" i="37"/>
  <c r="X48" i="37"/>
  <c r="N48" i="37"/>
  <c r="M48" i="37"/>
  <c r="CO48" i="37" s="1"/>
  <c r="K48" i="37"/>
  <c r="BB48" i="37" s="1"/>
  <c r="BC48" i="37" s="1"/>
  <c r="B48" i="37"/>
  <c r="A48" i="37"/>
  <c r="GB47" i="37"/>
  <c r="GA47" i="37"/>
  <c r="FZ47" i="37"/>
  <c r="FY47" i="37"/>
  <c r="FX47" i="37"/>
  <c r="FW47" i="37"/>
  <c r="FV47" i="37"/>
  <c r="FU47" i="37"/>
  <c r="FR47" i="37"/>
  <c r="FQ47" i="37"/>
  <c r="FP47" i="37"/>
  <c r="FO47" i="37"/>
  <c r="FN47" i="37"/>
  <c r="FM47" i="37"/>
  <c r="FL47" i="37"/>
  <c r="FK47" i="37"/>
  <c r="FJ47" i="37"/>
  <c r="FG47" i="37"/>
  <c r="FF47" i="37"/>
  <c r="FE47" i="37"/>
  <c r="FD47" i="37"/>
  <c r="FC47" i="37"/>
  <c r="FB47" i="37"/>
  <c r="FA47" i="37"/>
  <c r="EZ47" i="37"/>
  <c r="DT47" i="37"/>
  <c r="DS47" i="37"/>
  <c r="DH47" i="37" s="1"/>
  <c r="DR47" i="37"/>
  <c r="DG47" i="37" s="1"/>
  <c r="DQ47" i="37"/>
  <c r="DF47" i="37" s="1"/>
  <c r="DP47" i="37"/>
  <c r="DE47" i="37" s="1"/>
  <c r="DO47" i="37"/>
  <c r="DD47" i="37" s="1"/>
  <c r="DN47" i="37"/>
  <c r="DA47" i="37" s="1"/>
  <c r="DM47" i="37"/>
  <c r="DB47" i="37" s="1"/>
  <c r="DI47" i="37"/>
  <c r="DC47" i="37"/>
  <c r="CZ47" i="37"/>
  <c r="CX47" i="37"/>
  <c r="CW47" i="37"/>
  <c r="CV47" i="37"/>
  <c r="CU47" i="37"/>
  <c r="CT47" i="37"/>
  <c r="CS47" i="37"/>
  <c r="CR47" i="37"/>
  <c r="CQ47" i="37"/>
  <c r="CE47" i="37"/>
  <c r="Y47" i="37"/>
  <c r="X47" i="37"/>
  <c r="N47" i="37"/>
  <c r="M47" i="37"/>
  <c r="K47" i="37"/>
  <c r="BB47" i="37" s="1"/>
  <c r="BC47" i="37" s="1"/>
  <c r="B47" i="37"/>
  <c r="A47" i="37"/>
  <c r="GB46" i="37"/>
  <c r="FR46" i="37" s="1"/>
  <c r="GA46" i="37"/>
  <c r="FZ46" i="37"/>
  <c r="FY46" i="37"/>
  <c r="FX46" i="37"/>
  <c r="FW46" i="37"/>
  <c r="FV46" i="37"/>
  <c r="FU46" i="37"/>
  <c r="FQ46" i="37"/>
  <c r="FP46" i="37"/>
  <c r="FO46" i="37"/>
  <c r="FN46" i="37"/>
  <c r="FM46" i="37"/>
  <c r="FL46" i="37"/>
  <c r="FG46" i="37"/>
  <c r="FF46" i="37"/>
  <c r="FE46" i="37"/>
  <c r="FD46" i="37"/>
  <c r="FC46" i="37"/>
  <c r="FB46" i="37"/>
  <c r="FA46" i="37"/>
  <c r="EZ46" i="37"/>
  <c r="DT46" i="37"/>
  <c r="DI46" i="37" s="1"/>
  <c r="DS46" i="37"/>
  <c r="DH46" i="37" s="1"/>
  <c r="DR46" i="37"/>
  <c r="DG46" i="37" s="1"/>
  <c r="DQ46" i="37"/>
  <c r="DF46" i="37" s="1"/>
  <c r="DP46" i="37"/>
  <c r="DO46" i="37"/>
  <c r="DN46" i="37"/>
  <c r="DM46" i="37"/>
  <c r="DE46" i="37"/>
  <c r="DD46" i="37"/>
  <c r="DC46" i="37"/>
  <c r="DB46" i="37"/>
  <c r="CX46" i="37"/>
  <c r="CW46" i="37"/>
  <c r="CV46" i="37"/>
  <c r="CU46" i="37"/>
  <c r="CT46" i="37"/>
  <c r="CF46" i="37" s="1"/>
  <c r="CN46" i="37" s="1"/>
  <c r="CC46" i="37" s="1"/>
  <c r="CS46" i="37"/>
  <c r="CR46" i="37"/>
  <c r="CQ46" i="37"/>
  <c r="BB46" i="37"/>
  <c r="BC46" i="37" s="1"/>
  <c r="Y46" i="37"/>
  <c r="X46" i="37"/>
  <c r="N46" i="37"/>
  <c r="M46" i="37"/>
  <c r="K46" i="37"/>
  <c r="B46" i="37"/>
  <c r="A46" i="37"/>
  <c r="GB45" i="37"/>
  <c r="GA45" i="37"/>
  <c r="FZ45" i="37"/>
  <c r="FY45" i="37"/>
  <c r="FX45" i="37"/>
  <c r="FW45" i="37"/>
  <c r="FM45" i="37" s="1"/>
  <c r="FV45" i="37"/>
  <c r="FL45" i="37" s="1"/>
  <c r="FU45" i="37"/>
  <c r="FR45" i="37"/>
  <c r="FQ45" i="37"/>
  <c r="FP45" i="37"/>
  <c r="FO45" i="37"/>
  <c r="FN45" i="37"/>
  <c r="FG45" i="37"/>
  <c r="FF45" i="37"/>
  <c r="FE45" i="37"/>
  <c r="FD45" i="37"/>
  <c r="FC45" i="37"/>
  <c r="FB45" i="37"/>
  <c r="FA45" i="37"/>
  <c r="EZ45" i="37"/>
  <c r="DT45" i="37"/>
  <c r="DI45" i="37" s="1"/>
  <c r="DS45" i="37"/>
  <c r="DH45" i="37" s="1"/>
  <c r="DR45" i="37"/>
  <c r="DG45" i="37" s="1"/>
  <c r="DQ45" i="37"/>
  <c r="DF45" i="37" s="1"/>
  <c r="DP45" i="37"/>
  <c r="DO45" i="37"/>
  <c r="DN45" i="37"/>
  <c r="DC45" i="37" s="1"/>
  <c r="DM45" i="37"/>
  <c r="DE45" i="37"/>
  <c r="DD45" i="37"/>
  <c r="DB45" i="37"/>
  <c r="CX45" i="37"/>
  <c r="CW45" i="37"/>
  <c r="CV45" i="37"/>
  <c r="CF45" i="37" s="1"/>
  <c r="CU45" i="37"/>
  <c r="CT45" i="37"/>
  <c r="CS45" i="37"/>
  <c r="CR45" i="37"/>
  <c r="CQ45" i="37"/>
  <c r="BB45" i="37"/>
  <c r="BC45" i="37" s="1"/>
  <c r="Y45" i="37"/>
  <c r="X45" i="37"/>
  <c r="N45" i="37"/>
  <c r="M45" i="37"/>
  <c r="DK45" i="37" s="1"/>
  <c r="DL45" i="37" s="1"/>
  <c r="K45" i="37"/>
  <c r="B45" i="37"/>
  <c r="A45" i="37"/>
  <c r="GB44" i="37"/>
  <c r="GA44" i="37"/>
  <c r="FZ44" i="37"/>
  <c r="FY44" i="37"/>
  <c r="FO44" i="37" s="1"/>
  <c r="FX44" i="37"/>
  <c r="FN44" i="37" s="1"/>
  <c r="FW44" i="37"/>
  <c r="FM44" i="37" s="1"/>
  <c r="FV44" i="37"/>
  <c r="FL44" i="37" s="1"/>
  <c r="FU44" i="37"/>
  <c r="FK44" i="37" s="1"/>
  <c r="FR44" i="37"/>
  <c r="FQ44" i="37"/>
  <c r="FP44" i="37"/>
  <c r="FJ44" i="37"/>
  <c r="FG44" i="37"/>
  <c r="FF44" i="37"/>
  <c r="FE44" i="37"/>
  <c r="FD44" i="37"/>
  <c r="FC44" i="37"/>
  <c r="FB44" i="37"/>
  <c r="FA44" i="37"/>
  <c r="EO44" i="37" s="1"/>
  <c r="EZ44" i="37"/>
  <c r="DT44" i="37"/>
  <c r="DI44" i="37" s="1"/>
  <c r="DS44" i="37"/>
  <c r="DH44" i="37" s="1"/>
  <c r="DR44" i="37"/>
  <c r="DG44" i="37" s="1"/>
  <c r="DQ44" i="37"/>
  <c r="DP44" i="37"/>
  <c r="DO44" i="37"/>
  <c r="DN44" i="37"/>
  <c r="DM44" i="37"/>
  <c r="DF44" i="37"/>
  <c r="DD44" i="37"/>
  <c r="DC44" i="37"/>
  <c r="DB44" i="37"/>
  <c r="CX44" i="37"/>
  <c r="CW44" i="37"/>
  <c r="CV44" i="37"/>
  <c r="CU44" i="37"/>
  <c r="CT44" i="37"/>
  <c r="CS44" i="37"/>
  <c r="CR44" i="37"/>
  <c r="CQ44" i="37"/>
  <c r="CO44" i="37"/>
  <c r="CP44" i="37" s="1"/>
  <c r="BB44" i="37"/>
  <c r="Y44" i="37"/>
  <c r="X44" i="37"/>
  <c r="N44" i="37"/>
  <c r="M44" i="37"/>
  <c r="DK44" i="37" s="1"/>
  <c r="DL44" i="37" s="1"/>
  <c r="K44" i="37"/>
  <c r="A44" i="37"/>
  <c r="GB43" i="37"/>
  <c r="FR43" i="37" s="1"/>
  <c r="GA43" i="37"/>
  <c r="FQ43" i="37" s="1"/>
  <c r="FZ43" i="37"/>
  <c r="FP43" i="37" s="1"/>
  <c r="FY43" i="37"/>
  <c r="FO43" i="37" s="1"/>
  <c r="FX43" i="37"/>
  <c r="FN43" i="37" s="1"/>
  <c r="FW43" i="37"/>
  <c r="FM43" i="37" s="1"/>
  <c r="FV43" i="37"/>
  <c r="FU43" i="37"/>
  <c r="FL43" i="37"/>
  <c r="FK43" i="37"/>
  <c r="FG43" i="37"/>
  <c r="FF43" i="37"/>
  <c r="FE43" i="37"/>
  <c r="FD43" i="37"/>
  <c r="FC43" i="37"/>
  <c r="FB43" i="37"/>
  <c r="FA43" i="37"/>
  <c r="EZ43" i="37"/>
  <c r="DT43" i="37"/>
  <c r="DS43" i="37"/>
  <c r="DR43" i="37"/>
  <c r="DG43" i="37" s="1"/>
  <c r="DQ43" i="37"/>
  <c r="DP43" i="37"/>
  <c r="DO43" i="37"/>
  <c r="DN43" i="37"/>
  <c r="DM43" i="37"/>
  <c r="DL43" i="37"/>
  <c r="DK43" i="37"/>
  <c r="DI43" i="37"/>
  <c r="DH43" i="37"/>
  <c r="DF43" i="37"/>
  <c r="DE43" i="37"/>
  <c r="DD43" i="37"/>
  <c r="DC43" i="37"/>
  <c r="DB43" i="37"/>
  <c r="CX43" i="37"/>
  <c r="CW43" i="37"/>
  <c r="CV43" i="37"/>
  <c r="CU43" i="37"/>
  <c r="CT43" i="37"/>
  <c r="CS43" i="37"/>
  <c r="CR43" i="37"/>
  <c r="CQ43" i="37"/>
  <c r="CP43" i="37"/>
  <c r="CO43" i="37"/>
  <c r="BB43" i="37"/>
  <c r="Y43" i="37"/>
  <c r="X43" i="37"/>
  <c r="N43" i="37"/>
  <c r="M43" i="37"/>
  <c r="K43" i="37"/>
  <c r="A43" i="37"/>
  <c r="GB42" i="37"/>
  <c r="FR42" i="37" s="1"/>
  <c r="GA42" i="37"/>
  <c r="FQ42" i="37" s="1"/>
  <c r="FZ42" i="37"/>
  <c r="FP42" i="37" s="1"/>
  <c r="FY42" i="37"/>
  <c r="FO42" i="37" s="1"/>
  <c r="FX42" i="37"/>
  <c r="FN42" i="37" s="1"/>
  <c r="FW42" i="37"/>
  <c r="FV42" i="37"/>
  <c r="FU42" i="37"/>
  <c r="FM42" i="37"/>
  <c r="FL42" i="37"/>
  <c r="FK42" i="37"/>
  <c r="FG42" i="37"/>
  <c r="FF42" i="37"/>
  <c r="FE42" i="37"/>
  <c r="FD42" i="37"/>
  <c r="FC42" i="37"/>
  <c r="FB42" i="37"/>
  <c r="FA42" i="37"/>
  <c r="EZ42" i="37"/>
  <c r="EO42" i="37"/>
  <c r="DT42" i="37"/>
  <c r="DS42" i="37"/>
  <c r="DR42" i="37"/>
  <c r="DQ42" i="37"/>
  <c r="DP42" i="37"/>
  <c r="DO42" i="37"/>
  <c r="DN42" i="37"/>
  <c r="DC42" i="37" s="1"/>
  <c r="DM42" i="37"/>
  <c r="DK42" i="37"/>
  <c r="DL42" i="37" s="1"/>
  <c r="DI42" i="37"/>
  <c r="DH42" i="37"/>
  <c r="DG42" i="37"/>
  <c r="DF42" i="37"/>
  <c r="DE42" i="37"/>
  <c r="DD42" i="37"/>
  <c r="CX42" i="37"/>
  <c r="CW42" i="37"/>
  <c r="CV42" i="37"/>
  <c r="CU42" i="37"/>
  <c r="CT42" i="37"/>
  <c r="CS42" i="37"/>
  <c r="CR42" i="37"/>
  <c r="CQ42" i="37"/>
  <c r="CF42" i="37" s="1"/>
  <c r="CP42" i="37"/>
  <c r="CO42" i="37"/>
  <c r="Y42" i="37"/>
  <c r="X42" i="37"/>
  <c r="N42" i="37"/>
  <c r="M42" i="37"/>
  <c r="K42" i="37"/>
  <c r="BB42" i="37" s="1"/>
  <c r="A42" i="37"/>
  <c r="GB41" i="37"/>
  <c r="FR41" i="37" s="1"/>
  <c r="GA41" i="37"/>
  <c r="FQ41" i="37" s="1"/>
  <c r="FZ41" i="37"/>
  <c r="FY41" i="37"/>
  <c r="FO41" i="37" s="1"/>
  <c r="FX41" i="37"/>
  <c r="FN41" i="37" s="1"/>
  <c r="FW41" i="37"/>
  <c r="FV41" i="37"/>
  <c r="FL41" i="37" s="1"/>
  <c r="FU41" i="37"/>
  <c r="FP41" i="37"/>
  <c r="FM41" i="37"/>
  <c r="FK41" i="37"/>
  <c r="FG41" i="37"/>
  <c r="FF41" i="37"/>
  <c r="FE41" i="37"/>
  <c r="FD41" i="37"/>
  <c r="FC41" i="37"/>
  <c r="FB41" i="37"/>
  <c r="FA41" i="37"/>
  <c r="EZ41" i="37"/>
  <c r="DT41" i="37"/>
  <c r="DS41" i="37"/>
  <c r="DR41" i="37"/>
  <c r="DQ41" i="37"/>
  <c r="DP41" i="37"/>
  <c r="DE41" i="37" s="1"/>
  <c r="DO41" i="37"/>
  <c r="DD41" i="37" s="1"/>
  <c r="DN41" i="37"/>
  <c r="DC41" i="37" s="1"/>
  <c r="DM41" i="37"/>
  <c r="DI41" i="37"/>
  <c r="DH41" i="37"/>
  <c r="DG41" i="37"/>
  <c r="DF41" i="37"/>
  <c r="CX41" i="37"/>
  <c r="CW41" i="37"/>
  <c r="CV41" i="37"/>
  <c r="CU41" i="37"/>
  <c r="CT41" i="37"/>
  <c r="CS41" i="37"/>
  <c r="CR41" i="37"/>
  <c r="CQ41" i="37"/>
  <c r="Y41" i="37"/>
  <c r="X41" i="37"/>
  <c r="N41" i="37"/>
  <c r="M41" i="37"/>
  <c r="CO41" i="37" s="1"/>
  <c r="CP41" i="37" s="1"/>
  <c r="K41" i="37"/>
  <c r="BB41" i="37" s="1"/>
  <c r="A41" i="37"/>
  <c r="GB40" i="37"/>
  <c r="GA40" i="37"/>
  <c r="FZ40" i="37"/>
  <c r="FP40" i="37" s="1"/>
  <c r="FY40" i="37"/>
  <c r="FX40" i="37"/>
  <c r="FW40" i="37"/>
  <c r="FV40" i="37"/>
  <c r="FU40" i="37"/>
  <c r="FR40" i="37"/>
  <c r="FQ40" i="37"/>
  <c r="FO40" i="37"/>
  <c r="FN40" i="37"/>
  <c r="FM40" i="37"/>
  <c r="FL40" i="37"/>
  <c r="FK40" i="37"/>
  <c r="FG40" i="37"/>
  <c r="FF40" i="37"/>
  <c r="FE40" i="37"/>
  <c r="FD40" i="37"/>
  <c r="FC40" i="37"/>
  <c r="FB40" i="37"/>
  <c r="FA40" i="37"/>
  <c r="EZ40" i="37"/>
  <c r="EO40" i="37" s="1"/>
  <c r="EW40" i="37"/>
  <c r="EL40" i="37" s="1"/>
  <c r="EC40" i="37" s="1"/>
  <c r="EV40" i="37"/>
  <c r="EK40" i="37" s="1"/>
  <c r="EB40" i="37" s="1"/>
  <c r="EU40" i="37"/>
  <c r="ET40" i="37"/>
  <c r="EI40" i="37" s="1"/>
  <c r="DZ40" i="37" s="1"/>
  <c r="DT40" i="37"/>
  <c r="DS40" i="37"/>
  <c r="DR40" i="37"/>
  <c r="DG40" i="37" s="1"/>
  <c r="DQ40" i="37"/>
  <c r="DF40" i="37" s="1"/>
  <c r="DP40" i="37"/>
  <c r="DE40" i="37" s="1"/>
  <c r="DO40" i="37"/>
  <c r="DD40" i="37" s="1"/>
  <c r="DN40" i="37"/>
  <c r="DC40" i="37" s="1"/>
  <c r="DM40" i="37"/>
  <c r="DK40" i="37"/>
  <c r="DL40" i="37" s="1"/>
  <c r="DI40" i="37"/>
  <c r="DH40" i="37"/>
  <c r="CX40" i="37"/>
  <c r="CW40" i="37"/>
  <c r="CV40" i="37"/>
  <c r="CU40" i="37"/>
  <c r="CT40" i="37"/>
  <c r="CS40" i="37"/>
  <c r="CR40" i="37"/>
  <c r="CQ40" i="37"/>
  <c r="Y40" i="37"/>
  <c r="X40" i="37"/>
  <c r="N40" i="37"/>
  <c r="M40" i="37"/>
  <c r="CO40" i="37" s="1"/>
  <c r="CP40" i="37" s="1"/>
  <c r="K40" i="37"/>
  <c r="BB40" i="37" s="1"/>
  <c r="A40" i="37"/>
  <c r="GB39" i="37"/>
  <c r="FR39" i="37" s="1"/>
  <c r="GA39" i="37"/>
  <c r="FZ39" i="37"/>
  <c r="FY39" i="37"/>
  <c r="FX39" i="37"/>
  <c r="FW39" i="37"/>
  <c r="FV39" i="37"/>
  <c r="FU39" i="37"/>
  <c r="FQ39" i="37"/>
  <c r="FP39" i="37"/>
  <c r="FO39" i="37"/>
  <c r="FN39" i="37"/>
  <c r="FM39" i="37"/>
  <c r="FL39" i="37"/>
  <c r="FK39" i="37"/>
  <c r="FJ39" i="37"/>
  <c r="FG39" i="37"/>
  <c r="FF39" i="37"/>
  <c r="FE39" i="37"/>
  <c r="FD39" i="37"/>
  <c r="FC39" i="37"/>
  <c r="FB39" i="37"/>
  <c r="FA39" i="37"/>
  <c r="EZ39" i="37"/>
  <c r="DT39" i="37"/>
  <c r="DS39" i="37"/>
  <c r="DH39" i="37" s="1"/>
  <c r="DR39" i="37"/>
  <c r="DG39" i="37" s="1"/>
  <c r="DQ39" i="37"/>
  <c r="DF39" i="37" s="1"/>
  <c r="DP39" i="37"/>
  <c r="DE39" i="37" s="1"/>
  <c r="DO39" i="37"/>
  <c r="DD39" i="37" s="1"/>
  <c r="DN39" i="37"/>
  <c r="DC39" i="37" s="1"/>
  <c r="DM39" i="37"/>
  <c r="DI39" i="37"/>
  <c r="CX39" i="37"/>
  <c r="CW39" i="37"/>
  <c r="CV39" i="37"/>
  <c r="CU39" i="37"/>
  <c r="CT39" i="37"/>
  <c r="CS39" i="37"/>
  <c r="CR39" i="37"/>
  <c r="CQ39" i="37"/>
  <c r="Y39" i="37"/>
  <c r="X39" i="37"/>
  <c r="N39" i="37"/>
  <c r="M39" i="37"/>
  <c r="K39" i="37"/>
  <c r="BB39" i="37" s="1"/>
  <c r="A39" i="37"/>
  <c r="GB38" i="37"/>
  <c r="FR38" i="37" s="1"/>
  <c r="GA38" i="37"/>
  <c r="FZ38" i="37"/>
  <c r="FY38" i="37"/>
  <c r="FX38" i="37"/>
  <c r="FW38" i="37"/>
  <c r="FV38" i="37"/>
  <c r="FU38" i="37"/>
  <c r="FQ38" i="37"/>
  <c r="FP38" i="37"/>
  <c r="FO38" i="37"/>
  <c r="FN38" i="37"/>
  <c r="FM38" i="37"/>
  <c r="FL38" i="37"/>
  <c r="FG38" i="37"/>
  <c r="FF38" i="37"/>
  <c r="FE38" i="37"/>
  <c r="FD38" i="37"/>
  <c r="FC38" i="37"/>
  <c r="FB38" i="37"/>
  <c r="FA38" i="37"/>
  <c r="EZ38" i="37"/>
  <c r="EO38" i="37" s="1"/>
  <c r="EU38" i="37" s="1"/>
  <c r="EJ38" i="37" s="1"/>
  <c r="EA38" i="37" s="1"/>
  <c r="EW38" i="37"/>
  <c r="DT38" i="37"/>
  <c r="DI38" i="37" s="1"/>
  <c r="DS38" i="37"/>
  <c r="DH38" i="37" s="1"/>
  <c r="DR38" i="37"/>
  <c r="DG38" i="37" s="1"/>
  <c r="DQ38" i="37"/>
  <c r="DP38" i="37"/>
  <c r="DO38" i="37"/>
  <c r="DN38" i="37"/>
  <c r="DM38" i="37"/>
  <c r="DE38" i="37"/>
  <c r="DD38" i="37"/>
  <c r="DC38" i="37"/>
  <c r="DB38" i="37"/>
  <c r="CX38" i="37"/>
  <c r="CW38" i="37"/>
  <c r="CV38" i="37"/>
  <c r="CU38" i="37"/>
  <c r="CT38" i="37"/>
  <c r="CS38" i="37"/>
  <c r="CR38" i="37"/>
  <c r="CQ38" i="37"/>
  <c r="CF38" i="37"/>
  <c r="BB38" i="37"/>
  <c r="Y38" i="37"/>
  <c r="X38" i="37"/>
  <c r="N38" i="37"/>
  <c r="M38" i="37"/>
  <c r="K38" i="37"/>
  <c r="A38" i="37"/>
  <c r="GB37" i="37"/>
  <c r="GA37" i="37"/>
  <c r="FZ37" i="37"/>
  <c r="FY37" i="37"/>
  <c r="FX37" i="37"/>
  <c r="FW37" i="37"/>
  <c r="FM37" i="37" s="1"/>
  <c r="FV37" i="37"/>
  <c r="FL37" i="37" s="1"/>
  <c r="FU37" i="37"/>
  <c r="FT37" i="37"/>
  <c r="FS37" i="37"/>
  <c r="FR37" i="37"/>
  <c r="FQ37" i="37"/>
  <c r="FP37" i="37"/>
  <c r="FO37" i="37"/>
  <c r="FN37" i="37"/>
  <c r="FG37" i="37"/>
  <c r="FF37" i="37"/>
  <c r="FE37" i="37"/>
  <c r="FD37" i="37"/>
  <c r="FC37" i="37"/>
  <c r="FB37" i="37"/>
  <c r="FA37" i="37"/>
  <c r="EZ37" i="37"/>
  <c r="EO37" i="37" s="1"/>
  <c r="EW37" i="37" s="1"/>
  <c r="EL37" i="37" s="1"/>
  <c r="EC37" i="37" s="1"/>
  <c r="EQ37" i="37"/>
  <c r="EF37" i="37" s="1"/>
  <c r="DW37" i="37" s="1"/>
  <c r="EP37" i="37"/>
  <c r="DT37" i="37"/>
  <c r="DI37" i="37" s="1"/>
  <c r="DS37" i="37"/>
  <c r="DH37" i="37" s="1"/>
  <c r="DR37" i="37"/>
  <c r="DQ37" i="37"/>
  <c r="DP37" i="37"/>
  <c r="DO37" i="37"/>
  <c r="DN37" i="37"/>
  <c r="DM37" i="37"/>
  <c r="DG37" i="37"/>
  <c r="DF37" i="37"/>
  <c r="DE37" i="37"/>
  <c r="DD37" i="37"/>
  <c r="DB37" i="37"/>
  <c r="CX37" i="37"/>
  <c r="CW37" i="37"/>
  <c r="CV37" i="37"/>
  <c r="CF37" i="37" s="1"/>
  <c r="CN37" i="37" s="1"/>
  <c r="CC37" i="37" s="1"/>
  <c r="CU37" i="37"/>
  <c r="CT37" i="37"/>
  <c r="CS37" i="37"/>
  <c r="CR37" i="37"/>
  <c r="CQ37" i="37"/>
  <c r="CO37" i="37"/>
  <c r="CP37" i="37" s="1"/>
  <c r="BB37" i="37"/>
  <c r="Y37" i="37"/>
  <c r="X37" i="37"/>
  <c r="N37" i="37"/>
  <c r="M37" i="37"/>
  <c r="DK37" i="37" s="1"/>
  <c r="DL37" i="37" s="1"/>
  <c r="K37" i="37"/>
  <c r="A37" i="37"/>
  <c r="GB36" i="37"/>
  <c r="GA36" i="37"/>
  <c r="FZ36" i="37"/>
  <c r="FP36" i="37" s="1"/>
  <c r="FY36" i="37"/>
  <c r="FO36" i="37" s="1"/>
  <c r="FX36" i="37"/>
  <c r="FN36" i="37" s="1"/>
  <c r="FW36" i="37"/>
  <c r="FM36" i="37" s="1"/>
  <c r="FV36" i="37"/>
  <c r="FL36" i="37" s="1"/>
  <c r="FU36" i="37"/>
  <c r="FK36" i="37" s="1"/>
  <c r="FR36" i="37"/>
  <c r="FQ36" i="37"/>
  <c r="FG36" i="37"/>
  <c r="FF36" i="37"/>
  <c r="FE36" i="37"/>
  <c r="FD36" i="37"/>
  <c r="FC36" i="37"/>
  <c r="FB36" i="37"/>
  <c r="FA36" i="37"/>
  <c r="EO36" i="37" s="1"/>
  <c r="EZ36" i="37"/>
  <c r="DT36" i="37"/>
  <c r="DI36" i="37" s="1"/>
  <c r="DS36" i="37"/>
  <c r="DR36" i="37"/>
  <c r="DG36" i="37" s="1"/>
  <c r="DQ36" i="37"/>
  <c r="DF36" i="37" s="1"/>
  <c r="DP36" i="37"/>
  <c r="DO36" i="37"/>
  <c r="DN36" i="37"/>
  <c r="DM36" i="37"/>
  <c r="DH36" i="37"/>
  <c r="DD36" i="37"/>
  <c r="DC36" i="37"/>
  <c r="DB36" i="37"/>
  <c r="CX36" i="37"/>
  <c r="CF36" i="37" s="1"/>
  <c r="CW36" i="37"/>
  <c r="CV36" i="37"/>
  <c r="CU36" i="37"/>
  <c r="CT36" i="37"/>
  <c r="CS36" i="37"/>
  <c r="CR36" i="37"/>
  <c r="CQ36" i="37"/>
  <c r="BB36" i="37"/>
  <c r="Y36" i="37"/>
  <c r="X36" i="37"/>
  <c r="N36" i="37"/>
  <c r="M36" i="37"/>
  <c r="DK36" i="37" s="1"/>
  <c r="DL36" i="37" s="1"/>
  <c r="K36" i="37"/>
  <c r="A36" i="37"/>
  <c r="GB35" i="37"/>
  <c r="FR35" i="37" s="1"/>
  <c r="GA35" i="37"/>
  <c r="FQ35" i="37" s="1"/>
  <c r="FZ35" i="37"/>
  <c r="FY35" i="37"/>
  <c r="FO35" i="37" s="1"/>
  <c r="FX35" i="37"/>
  <c r="FN35" i="37" s="1"/>
  <c r="FW35" i="37"/>
  <c r="FM35" i="37" s="1"/>
  <c r="FV35" i="37"/>
  <c r="FU35" i="37"/>
  <c r="FJ35" i="37" s="1"/>
  <c r="FS35" i="37"/>
  <c r="FT35" i="37" s="1"/>
  <c r="FP35" i="37"/>
  <c r="FL35" i="37"/>
  <c r="FK35" i="37"/>
  <c r="FG35" i="37"/>
  <c r="FF35" i="37"/>
  <c r="FE35" i="37"/>
  <c r="FD35" i="37"/>
  <c r="FC35" i="37"/>
  <c r="FB35" i="37"/>
  <c r="FA35" i="37"/>
  <c r="EZ35" i="37"/>
  <c r="ER35" i="37"/>
  <c r="EG35" i="37" s="1"/>
  <c r="DX35" i="37" s="1"/>
  <c r="EQ35" i="37"/>
  <c r="EF35" i="37" s="1"/>
  <c r="DW35" i="37" s="1"/>
  <c r="EP35" i="37"/>
  <c r="EE35" i="37" s="1"/>
  <c r="DV35" i="37" s="1"/>
  <c r="EO35" i="37"/>
  <c r="DT35" i="37"/>
  <c r="DI35" i="37" s="1"/>
  <c r="DS35" i="37"/>
  <c r="DH35" i="37" s="1"/>
  <c r="DR35" i="37"/>
  <c r="DG35" i="37" s="1"/>
  <c r="DQ35" i="37"/>
  <c r="DP35" i="37"/>
  <c r="DE35" i="37" s="1"/>
  <c r="DO35" i="37"/>
  <c r="DN35" i="37"/>
  <c r="DM35" i="37"/>
  <c r="DF35" i="37"/>
  <c r="DD35" i="37"/>
  <c r="DC35" i="37"/>
  <c r="DB35" i="37"/>
  <c r="CX35" i="37"/>
  <c r="CW35" i="37"/>
  <c r="CV35" i="37"/>
  <c r="CU35" i="37"/>
  <c r="CT35" i="37"/>
  <c r="CS35" i="37"/>
  <c r="CR35" i="37"/>
  <c r="CQ35" i="37"/>
  <c r="BB35" i="37"/>
  <c r="Y35" i="37"/>
  <c r="X35" i="37"/>
  <c r="N35" i="37"/>
  <c r="M35" i="37"/>
  <c r="K35" i="37"/>
  <c r="A35" i="37"/>
  <c r="GB34" i="37"/>
  <c r="FR34" i="37" s="1"/>
  <c r="GA34" i="37"/>
  <c r="FQ34" i="37" s="1"/>
  <c r="FZ34" i="37"/>
  <c r="FY34" i="37"/>
  <c r="FO34" i="37" s="1"/>
  <c r="FX34" i="37"/>
  <c r="FW34" i="37"/>
  <c r="FM34" i="37" s="1"/>
  <c r="FV34" i="37"/>
  <c r="FU34" i="37"/>
  <c r="FP34" i="37"/>
  <c r="FN34" i="37"/>
  <c r="FL34" i="37"/>
  <c r="FG34" i="37"/>
  <c r="FF34" i="37"/>
  <c r="FE34" i="37"/>
  <c r="FD34" i="37"/>
  <c r="FC34" i="37"/>
  <c r="FB34" i="37"/>
  <c r="FA34" i="37"/>
  <c r="EO34" i="37" s="1"/>
  <c r="EZ34" i="37"/>
  <c r="DT34" i="37"/>
  <c r="DS34" i="37"/>
  <c r="DR34" i="37"/>
  <c r="DQ34" i="37"/>
  <c r="DP34" i="37"/>
  <c r="DO34" i="37"/>
  <c r="DN34" i="37"/>
  <c r="DC34" i="37" s="1"/>
  <c r="DM34" i="37"/>
  <c r="DK34" i="37"/>
  <c r="DL34" i="37" s="1"/>
  <c r="DI34" i="37"/>
  <c r="DH34" i="37"/>
  <c r="DG34" i="37"/>
  <c r="DF34" i="37"/>
  <c r="DE34" i="37"/>
  <c r="DD34" i="37"/>
  <c r="DB34" i="37"/>
  <c r="DA34" i="37"/>
  <c r="CX34" i="37"/>
  <c r="CW34" i="37"/>
  <c r="CV34" i="37"/>
  <c r="CU34" i="37"/>
  <c r="CT34" i="37"/>
  <c r="CS34" i="37"/>
  <c r="CR34" i="37"/>
  <c r="CQ34" i="37"/>
  <c r="CF34" i="37" s="1"/>
  <c r="CM34" i="37" s="1"/>
  <c r="CB34" i="37" s="1"/>
  <c r="CP34" i="37"/>
  <c r="CO34" i="37"/>
  <c r="CN34" i="37"/>
  <c r="CH34" i="37"/>
  <c r="BW34" i="37" s="1"/>
  <c r="CC34" i="37"/>
  <c r="BB34" i="37"/>
  <c r="BC34" i="37" s="1"/>
  <c r="BA34" i="37"/>
  <c r="Y34" i="37"/>
  <c r="X34" i="37"/>
  <c r="N34" i="37"/>
  <c r="M34" i="37"/>
  <c r="K34" i="37"/>
  <c r="B34" i="37"/>
  <c r="A34" i="37"/>
  <c r="GB33" i="37"/>
  <c r="GA33" i="37"/>
  <c r="FQ33" i="37" s="1"/>
  <c r="FZ33" i="37"/>
  <c r="FY33" i="37"/>
  <c r="FX33" i="37"/>
  <c r="FN33" i="37" s="1"/>
  <c r="FW33" i="37"/>
  <c r="FM33" i="37" s="1"/>
  <c r="FV33" i="37"/>
  <c r="FL33" i="37" s="1"/>
  <c r="FU33" i="37"/>
  <c r="FR33" i="37"/>
  <c r="FP33" i="37"/>
  <c r="FO33" i="37"/>
  <c r="FK33" i="37"/>
  <c r="FG33" i="37"/>
  <c r="FF33" i="37"/>
  <c r="FE33" i="37"/>
  <c r="FD33" i="37"/>
  <c r="FC33" i="37"/>
  <c r="FB33" i="37"/>
  <c r="FA33" i="37"/>
  <c r="EZ33" i="37"/>
  <c r="DT33" i="37"/>
  <c r="DS33" i="37"/>
  <c r="DR33" i="37"/>
  <c r="DG33" i="37" s="1"/>
  <c r="DQ33" i="37"/>
  <c r="DP33" i="37"/>
  <c r="DO33" i="37"/>
  <c r="DD33" i="37" s="1"/>
  <c r="DN33" i="37"/>
  <c r="DC33" i="37" s="1"/>
  <c r="DM33" i="37"/>
  <c r="DI33" i="37"/>
  <c r="DH33" i="37"/>
  <c r="DF33" i="37"/>
  <c r="DE33" i="37"/>
  <c r="CX33" i="37"/>
  <c r="CW33" i="37"/>
  <c r="CV33" i="37"/>
  <c r="CU33" i="37"/>
  <c r="CT33" i="37"/>
  <c r="CS33" i="37"/>
  <c r="CR33" i="37"/>
  <c r="CQ33" i="37"/>
  <c r="CO33" i="37"/>
  <c r="CP33" i="37" s="1"/>
  <c r="CJ33" i="37"/>
  <c r="BY33" i="37" s="1"/>
  <c r="CF33" i="37"/>
  <c r="CE33" i="37"/>
  <c r="BA33" i="37"/>
  <c r="Y33" i="37"/>
  <c r="X33" i="37"/>
  <c r="N33" i="37"/>
  <c r="M33" i="37"/>
  <c r="DK33" i="37" s="1"/>
  <c r="DL33" i="37" s="1"/>
  <c r="K33" i="37"/>
  <c r="BB33" i="37" s="1"/>
  <c r="BC33" i="37" s="1"/>
  <c r="B33" i="37"/>
  <c r="A33" i="37"/>
  <c r="GB32" i="37"/>
  <c r="FR32" i="37" s="1"/>
  <c r="GA32" i="37"/>
  <c r="FQ32" i="37" s="1"/>
  <c r="FZ32" i="37"/>
  <c r="FP32" i="37" s="1"/>
  <c r="FY32" i="37"/>
  <c r="FX32" i="37"/>
  <c r="FW32" i="37"/>
  <c r="FV32" i="37"/>
  <c r="FL32" i="37" s="1"/>
  <c r="FU32" i="37"/>
  <c r="FO32" i="37"/>
  <c r="FN32" i="37"/>
  <c r="FM32" i="37"/>
  <c r="FK32" i="37"/>
  <c r="FG32" i="37"/>
  <c r="FF32" i="37"/>
  <c r="FE32" i="37"/>
  <c r="FD32" i="37"/>
  <c r="FC32" i="37"/>
  <c r="FB32" i="37"/>
  <c r="FA32" i="37"/>
  <c r="EZ32" i="37"/>
  <c r="EO32" i="37"/>
  <c r="DT32" i="37"/>
  <c r="DS32" i="37"/>
  <c r="DR32" i="37"/>
  <c r="DG32" i="37" s="1"/>
  <c r="DQ32" i="37"/>
  <c r="DP32" i="37"/>
  <c r="DO32" i="37"/>
  <c r="DD32" i="37" s="1"/>
  <c r="DN32" i="37"/>
  <c r="DC32" i="37" s="1"/>
  <c r="DM32" i="37"/>
  <c r="DB32" i="37" s="1"/>
  <c r="DL32" i="37"/>
  <c r="DK32" i="37"/>
  <c r="DI32" i="37"/>
  <c r="DH32" i="37"/>
  <c r="DF32" i="37"/>
  <c r="DE32" i="37"/>
  <c r="CX32" i="37"/>
  <c r="CW32" i="37"/>
  <c r="CV32" i="37"/>
  <c r="CU32" i="37"/>
  <c r="CT32" i="37"/>
  <c r="CS32" i="37"/>
  <c r="CR32" i="37"/>
  <c r="CQ32" i="37"/>
  <c r="CF32" i="37" s="1"/>
  <c r="Y32" i="37"/>
  <c r="X32" i="37"/>
  <c r="N32" i="37"/>
  <c r="M32" i="37"/>
  <c r="CO32" i="37" s="1"/>
  <c r="CP32" i="37" s="1"/>
  <c r="K32" i="37"/>
  <c r="BB32" i="37" s="1"/>
  <c r="A32" i="37"/>
  <c r="GB31" i="37"/>
  <c r="GA31" i="37"/>
  <c r="FQ31" i="37" s="1"/>
  <c r="FZ31" i="37"/>
  <c r="FP31" i="37" s="1"/>
  <c r="FY31" i="37"/>
  <c r="FX31" i="37"/>
  <c r="FW31" i="37"/>
  <c r="FV31" i="37"/>
  <c r="FJ31" i="37" s="1"/>
  <c r="FU31" i="37"/>
  <c r="FR31" i="37"/>
  <c r="FO31" i="37"/>
  <c r="FN31" i="37"/>
  <c r="FM31" i="37"/>
  <c r="FK31" i="37"/>
  <c r="FG31" i="37"/>
  <c r="FF31" i="37"/>
  <c r="FE31" i="37"/>
  <c r="FD31" i="37"/>
  <c r="FC31" i="37"/>
  <c r="FB31" i="37"/>
  <c r="FA31" i="37"/>
  <c r="EZ31" i="37"/>
  <c r="DT31" i="37"/>
  <c r="DS31" i="37"/>
  <c r="DR31" i="37"/>
  <c r="DG31" i="37" s="1"/>
  <c r="DQ31" i="37"/>
  <c r="DF31" i="37" s="1"/>
  <c r="DP31" i="37"/>
  <c r="DE31" i="37" s="1"/>
  <c r="DO31" i="37"/>
  <c r="DD31" i="37" s="1"/>
  <c r="DN31" i="37"/>
  <c r="DM31" i="37"/>
  <c r="DB31" i="37" s="1"/>
  <c r="DI31" i="37"/>
  <c r="DH31" i="37"/>
  <c r="DC31" i="37"/>
  <c r="CX31" i="37"/>
  <c r="CW31" i="37"/>
  <c r="CV31" i="37"/>
  <c r="CU31" i="37"/>
  <c r="CT31" i="37"/>
  <c r="CS31" i="37"/>
  <c r="CR31" i="37"/>
  <c r="CQ31" i="37"/>
  <c r="BB31" i="37"/>
  <c r="BA31" i="37"/>
  <c r="Y31" i="37"/>
  <c r="X31" i="37"/>
  <c r="FS31" i="37" s="1"/>
  <c r="FT31" i="37" s="1"/>
  <c r="N31" i="37"/>
  <c r="M31" i="37"/>
  <c r="CO31" i="37" s="1"/>
  <c r="CP31" i="37" s="1"/>
  <c r="K31" i="37"/>
  <c r="A31" i="37"/>
  <c r="GB30" i="37"/>
  <c r="GA30" i="37"/>
  <c r="FZ30" i="37"/>
  <c r="FP30" i="37" s="1"/>
  <c r="FY30" i="37"/>
  <c r="FX30" i="37"/>
  <c r="FN30" i="37" s="1"/>
  <c r="FW30" i="37"/>
  <c r="FV30" i="37"/>
  <c r="FL30" i="37" s="1"/>
  <c r="FU30" i="37"/>
  <c r="FR30" i="37"/>
  <c r="FQ30" i="37"/>
  <c r="FO30" i="37"/>
  <c r="FM30" i="37"/>
  <c r="FK30" i="37"/>
  <c r="FG30" i="37"/>
  <c r="FF30" i="37"/>
  <c r="FE30" i="37"/>
  <c r="FD30" i="37"/>
  <c r="FC30" i="37"/>
  <c r="FB30" i="37"/>
  <c r="FA30" i="37"/>
  <c r="EZ30" i="37"/>
  <c r="EO30" i="37" s="1"/>
  <c r="DT30" i="37"/>
  <c r="DS30" i="37"/>
  <c r="DH30" i="37" s="1"/>
  <c r="DR30" i="37"/>
  <c r="DG30" i="37" s="1"/>
  <c r="DQ30" i="37"/>
  <c r="DF30" i="37" s="1"/>
  <c r="DP30" i="37"/>
  <c r="DE30" i="37" s="1"/>
  <c r="DO30" i="37"/>
  <c r="DD30" i="37" s="1"/>
  <c r="DN30" i="37"/>
  <c r="DC30" i="37" s="1"/>
  <c r="DM30" i="37"/>
  <c r="DL30" i="37"/>
  <c r="DK30" i="37"/>
  <c r="DI30" i="37"/>
  <c r="DB30" i="37"/>
  <c r="CX30" i="37"/>
  <c r="CW30" i="37"/>
  <c r="CV30" i="37"/>
  <c r="CU30" i="37"/>
  <c r="CT30" i="37"/>
  <c r="CF30" i="37" s="1"/>
  <c r="CS30" i="37"/>
  <c r="CR30" i="37"/>
  <c r="CQ30" i="37"/>
  <c r="CP30" i="37"/>
  <c r="BB30" i="37"/>
  <c r="BC30" i="37" s="1"/>
  <c r="BA30" i="37"/>
  <c r="Y30" i="37"/>
  <c r="X30" i="37"/>
  <c r="N30" i="37"/>
  <c r="M30" i="37"/>
  <c r="CO30" i="37" s="1"/>
  <c r="A30" i="37"/>
  <c r="GB29" i="37"/>
  <c r="GA29" i="37"/>
  <c r="FQ29" i="37" s="1"/>
  <c r="FZ29" i="37"/>
  <c r="FY29" i="37"/>
  <c r="FO29" i="37" s="1"/>
  <c r="FX29" i="37"/>
  <c r="FW29" i="37"/>
  <c r="FV29" i="37"/>
  <c r="FL29" i="37" s="1"/>
  <c r="FU29" i="37"/>
  <c r="FR29" i="37"/>
  <c r="FP29" i="37"/>
  <c r="FN29" i="37"/>
  <c r="FM29" i="37"/>
  <c r="FG29" i="37"/>
  <c r="FF29" i="37"/>
  <c r="FE29" i="37"/>
  <c r="FD29" i="37"/>
  <c r="FC29" i="37"/>
  <c r="FB29" i="37"/>
  <c r="FA29" i="37"/>
  <c r="EZ29" i="37"/>
  <c r="DT29" i="37"/>
  <c r="DS29" i="37"/>
  <c r="DH29" i="37" s="1"/>
  <c r="DR29" i="37"/>
  <c r="DG29" i="37" s="1"/>
  <c r="DQ29" i="37"/>
  <c r="DF29" i="37" s="1"/>
  <c r="DP29" i="37"/>
  <c r="DE29" i="37" s="1"/>
  <c r="DO29" i="37"/>
  <c r="DD29" i="37" s="1"/>
  <c r="DN29" i="37"/>
  <c r="DM29" i="37"/>
  <c r="DL29" i="37"/>
  <c r="DC29" i="37"/>
  <c r="DB29" i="37"/>
  <c r="CX29" i="37"/>
  <c r="CW29" i="37"/>
  <c r="CV29" i="37"/>
  <c r="CU29" i="37"/>
  <c r="CT29" i="37"/>
  <c r="CS29" i="37"/>
  <c r="CR29" i="37"/>
  <c r="CQ29" i="37"/>
  <c r="Y29" i="37"/>
  <c r="X29" i="37"/>
  <c r="N29" i="37"/>
  <c r="M29" i="37"/>
  <c r="DK29" i="37" s="1"/>
  <c r="K29" i="37"/>
  <c r="BB29" i="37" s="1"/>
  <c r="A29" i="37"/>
  <c r="GB28" i="37"/>
  <c r="GA28" i="37"/>
  <c r="FZ28" i="37"/>
  <c r="FY28" i="37"/>
  <c r="FO28" i="37" s="1"/>
  <c r="FX28" i="37"/>
  <c r="FN28" i="37" s="1"/>
  <c r="FW28" i="37"/>
  <c r="FM28" i="37" s="1"/>
  <c r="FV28" i="37"/>
  <c r="FL28" i="37" s="1"/>
  <c r="FU28" i="37"/>
  <c r="FR28" i="37"/>
  <c r="FQ28" i="37"/>
  <c r="FP28" i="37"/>
  <c r="FG28" i="37"/>
  <c r="FF28" i="37"/>
  <c r="FE28" i="37"/>
  <c r="FD28" i="37"/>
  <c r="FC28" i="37"/>
  <c r="FB28" i="37"/>
  <c r="EO28" i="37" s="1"/>
  <c r="FA28" i="37"/>
  <c r="EZ28" i="37"/>
  <c r="DT28" i="37"/>
  <c r="DI28" i="37" s="1"/>
  <c r="DS28" i="37"/>
  <c r="DH28" i="37" s="1"/>
  <c r="DR28" i="37"/>
  <c r="DG28" i="37" s="1"/>
  <c r="DQ28" i="37"/>
  <c r="DF28" i="37" s="1"/>
  <c r="DP28" i="37"/>
  <c r="DE28" i="37" s="1"/>
  <c r="DO28" i="37"/>
  <c r="DN28" i="37"/>
  <c r="DM28" i="37"/>
  <c r="DK28" i="37"/>
  <c r="DD28" i="37"/>
  <c r="DC28" i="37"/>
  <c r="DB28" i="37"/>
  <c r="CX28" i="37"/>
  <c r="CW28" i="37"/>
  <c r="CV28" i="37"/>
  <c r="CU28" i="37"/>
  <c r="CT28" i="37"/>
  <c r="CS28" i="37"/>
  <c r="CR28" i="37"/>
  <c r="CQ28" i="37"/>
  <c r="CO28" i="37"/>
  <c r="CP28" i="37" s="1"/>
  <c r="CE28" i="37"/>
  <c r="BB28" i="37"/>
  <c r="BC28" i="37" s="1"/>
  <c r="FI28" i="37" s="1"/>
  <c r="BA28" i="37"/>
  <c r="Y28" i="37"/>
  <c r="X28" i="37"/>
  <c r="N28" i="37"/>
  <c r="M28" i="37"/>
  <c r="K28" i="37"/>
  <c r="A28" i="37"/>
  <c r="GB27" i="37"/>
  <c r="GA27" i="37"/>
  <c r="FQ27" i="37" s="1"/>
  <c r="FZ27" i="37"/>
  <c r="FP27" i="37" s="1"/>
  <c r="FY27" i="37"/>
  <c r="FO27" i="37" s="1"/>
  <c r="FX27" i="37"/>
  <c r="FW27" i="37"/>
  <c r="FV27" i="37"/>
  <c r="FL27" i="37" s="1"/>
  <c r="FU27" i="37"/>
  <c r="FR27" i="37"/>
  <c r="FM27" i="37"/>
  <c r="FK27" i="37"/>
  <c r="FG27" i="37"/>
  <c r="FF27" i="37"/>
  <c r="FE27" i="37"/>
  <c r="FD27" i="37"/>
  <c r="FC27" i="37"/>
  <c r="FB27" i="37"/>
  <c r="FA27" i="37"/>
  <c r="EO27" i="37" s="1"/>
  <c r="EZ27" i="37"/>
  <c r="DT27" i="37"/>
  <c r="DS27" i="37"/>
  <c r="DA27" i="37" s="1"/>
  <c r="DR27" i="37"/>
  <c r="DG27" i="37" s="1"/>
  <c r="DQ27" i="37"/>
  <c r="DP27" i="37"/>
  <c r="DO27" i="37"/>
  <c r="DN27" i="37"/>
  <c r="DM27" i="37"/>
  <c r="DK27" i="37"/>
  <c r="DL27" i="37" s="1"/>
  <c r="DI27" i="37"/>
  <c r="DH27" i="37"/>
  <c r="DF27" i="37"/>
  <c r="DE27" i="37"/>
  <c r="DD27" i="37"/>
  <c r="DC27" i="37"/>
  <c r="DB27" i="37"/>
  <c r="CX27" i="37"/>
  <c r="CW27" i="37"/>
  <c r="CV27" i="37"/>
  <c r="CU27" i="37"/>
  <c r="CT27" i="37"/>
  <c r="CS27" i="37"/>
  <c r="CR27" i="37"/>
  <c r="CQ27" i="37"/>
  <c r="CO27" i="37"/>
  <c r="CP27" i="37" s="1"/>
  <c r="BA27" i="37"/>
  <c r="Y27" i="37"/>
  <c r="X27" i="37"/>
  <c r="N27" i="37"/>
  <c r="M27" i="37"/>
  <c r="K27" i="37"/>
  <c r="BB27" i="37" s="1"/>
  <c r="BC27" i="37" s="1"/>
  <c r="A27" i="37"/>
  <c r="GB26" i="37"/>
  <c r="FR26" i="37" s="1"/>
  <c r="GA26" i="37"/>
  <c r="FZ26" i="37"/>
  <c r="FP26" i="37" s="1"/>
  <c r="FY26" i="37"/>
  <c r="FX26" i="37"/>
  <c r="FN26" i="37" s="1"/>
  <c r="FW26" i="37"/>
  <c r="FV26" i="37"/>
  <c r="FU26" i="37"/>
  <c r="FQ26" i="37"/>
  <c r="FO26" i="37"/>
  <c r="FM26" i="37"/>
  <c r="FL26" i="37"/>
  <c r="FK26" i="37"/>
  <c r="FJ26" i="37"/>
  <c r="FG26" i="37"/>
  <c r="FF26" i="37"/>
  <c r="FE26" i="37"/>
  <c r="FD26" i="37"/>
  <c r="FC26" i="37"/>
  <c r="FB26" i="37"/>
  <c r="FA26" i="37"/>
  <c r="EZ26" i="37"/>
  <c r="EO26" i="37" s="1"/>
  <c r="EV26" i="37" s="1"/>
  <c r="EK26" i="37" s="1"/>
  <c r="EB26" i="37" s="1"/>
  <c r="ET26" i="37"/>
  <c r="ES26" i="37"/>
  <c r="EH26" i="37" s="1"/>
  <c r="DY26" i="37" s="1"/>
  <c r="ER26" i="37"/>
  <c r="EQ26" i="37"/>
  <c r="EF26" i="37" s="1"/>
  <c r="DW26" i="37" s="1"/>
  <c r="EI26" i="37"/>
  <c r="DZ26" i="37" s="1"/>
  <c r="EG26" i="37"/>
  <c r="DX26" i="37" s="1"/>
  <c r="DT26" i="37"/>
  <c r="DS26" i="37"/>
  <c r="DR26" i="37"/>
  <c r="DG26" i="37" s="1"/>
  <c r="DQ26" i="37"/>
  <c r="DP26" i="37"/>
  <c r="DO26" i="37"/>
  <c r="DD26" i="37" s="1"/>
  <c r="DN26" i="37"/>
  <c r="DM26" i="37"/>
  <c r="DK26" i="37"/>
  <c r="DL26" i="37" s="1"/>
  <c r="DI26" i="37"/>
  <c r="DH26" i="37"/>
  <c r="DF26" i="37"/>
  <c r="DE26" i="37"/>
  <c r="DC26" i="37"/>
  <c r="DB26" i="37"/>
  <c r="CX26" i="37"/>
  <c r="CW26" i="37"/>
  <c r="CV26" i="37"/>
  <c r="CU26" i="37"/>
  <c r="CT26" i="37"/>
  <c r="CS26" i="37"/>
  <c r="CR26" i="37"/>
  <c r="CQ26" i="37"/>
  <c r="CP26" i="37"/>
  <c r="CO26" i="37"/>
  <c r="BB26" i="37"/>
  <c r="BC26" i="37" s="1"/>
  <c r="Y26" i="37"/>
  <c r="X26" i="37"/>
  <c r="N26" i="37"/>
  <c r="M26" i="37"/>
  <c r="K26" i="37"/>
  <c r="B26" i="37"/>
  <c r="A26" i="37"/>
  <c r="GB25" i="37"/>
  <c r="FR25" i="37" s="1"/>
  <c r="GA25" i="37"/>
  <c r="FQ25" i="37" s="1"/>
  <c r="FZ25" i="37"/>
  <c r="FP25" i="37" s="1"/>
  <c r="FY25" i="37"/>
  <c r="FO25" i="37" s="1"/>
  <c r="FX25" i="37"/>
  <c r="FN25" i="37" s="1"/>
  <c r="FW25" i="37"/>
  <c r="FM25" i="37" s="1"/>
  <c r="FV25" i="37"/>
  <c r="FL25" i="37" s="1"/>
  <c r="FU25" i="37"/>
  <c r="FG25" i="37"/>
  <c r="FF25" i="37"/>
  <c r="FE25" i="37"/>
  <c r="FD25" i="37"/>
  <c r="FC25" i="37"/>
  <c r="FB25" i="37"/>
  <c r="FA25" i="37"/>
  <c r="EZ25" i="37"/>
  <c r="EO25" i="37" s="1"/>
  <c r="ET25" i="37" s="1"/>
  <c r="EI25" i="37" s="1"/>
  <c r="DZ25" i="37" s="1"/>
  <c r="EX25" i="37"/>
  <c r="EY25" i="37" s="1"/>
  <c r="DT25" i="37"/>
  <c r="DS25" i="37"/>
  <c r="DH25" i="37" s="1"/>
  <c r="DR25" i="37"/>
  <c r="DQ25" i="37"/>
  <c r="DP25" i="37"/>
  <c r="DO25" i="37"/>
  <c r="DN25" i="37"/>
  <c r="DC25" i="37" s="1"/>
  <c r="DM25" i="37"/>
  <c r="DI25" i="37"/>
  <c r="DG25" i="37"/>
  <c r="DF25" i="37"/>
  <c r="DE25" i="37"/>
  <c r="DD25" i="37"/>
  <c r="DB25" i="37"/>
  <c r="CZ25" i="37"/>
  <c r="CX25" i="37"/>
  <c r="CW25" i="37"/>
  <c r="CV25" i="37"/>
  <c r="CU25" i="37"/>
  <c r="CT25" i="37"/>
  <c r="CS25" i="37"/>
  <c r="CR25" i="37"/>
  <c r="CQ25" i="37"/>
  <c r="Y25" i="37"/>
  <c r="X25" i="37"/>
  <c r="N25" i="37"/>
  <c r="M25" i="37"/>
  <c r="K25" i="37"/>
  <c r="BB25" i="37" s="1"/>
  <c r="BC25" i="37" s="1"/>
  <c r="B25" i="37"/>
  <c r="A25" i="37"/>
  <c r="GB24" i="37"/>
  <c r="FR24" i="37" s="1"/>
  <c r="GA24" i="37"/>
  <c r="FQ24" i="37" s="1"/>
  <c r="FZ24" i="37"/>
  <c r="FP24" i="37" s="1"/>
  <c r="FY24" i="37"/>
  <c r="FO24" i="37" s="1"/>
  <c r="FX24" i="37"/>
  <c r="FW24" i="37"/>
  <c r="FV24" i="37"/>
  <c r="FU24" i="37"/>
  <c r="FN24" i="37"/>
  <c r="FM24" i="37"/>
  <c r="FL24" i="37"/>
  <c r="FK24" i="37"/>
  <c r="FI24" i="37"/>
  <c r="FG24" i="37"/>
  <c r="FF24" i="37"/>
  <c r="EO24" i="37" s="1"/>
  <c r="FE24" i="37"/>
  <c r="FD24" i="37"/>
  <c r="FC24" i="37"/>
  <c r="FB24" i="37"/>
  <c r="FA24" i="37"/>
  <c r="EZ24" i="37"/>
  <c r="EN24" i="37"/>
  <c r="DT24" i="37"/>
  <c r="DS24" i="37"/>
  <c r="DH24" i="37" s="1"/>
  <c r="DR24" i="37"/>
  <c r="DQ24" i="37"/>
  <c r="DP24" i="37"/>
  <c r="DO24" i="37"/>
  <c r="DD24" i="37" s="1"/>
  <c r="DN24" i="37"/>
  <c r="DC24" i="37" s="1"/>
  <c r="DM24" i="37"/>
  <c r="DK24" i="37"/>
  <c r="DL24" i="37" s="1"/>
  <c r="DI24" i="37"/>
  <c r="DG24" i="37"/>
  <c r="DF24" i="37"/>
  <c r="DE24" i="37"/>
  <c r="CZ24" i="37"/>
  <c r="CX24" i="37"/>
  <c r="CW24" i="37"/>
  <c r="CV24" i="37"/>
  <c r="CU24" i="37"/>
  <c r="CT24" i="37"/>
  <c r="CS24" i="37"/>
  <c r="CR24" i="37"/>
  <c r="CQ24" i="37"/>
  <c r="BB24" i="37"/>
  <c r="BC24" i="37" s="1"/>
  <c r="CE24" i="37" s="1"/>
  <c r="Y24" i="37"/>
  <c r="X24" i="37"/>
  <c r="N24" i="37"/>
  <c r="M24" i="37"/>
  <c r="CO24" i="37" s="1"/>
  <c r="CP24" i="37" s="1"/>
  <c r="A24" i="37"/>
  <c r="GB23" i="37"/>
  <c r="FR23" i="37" s="1"/>
  <c r="GA23" i="37"/>
  <c r="FQ23" i="37" s="1"/>
  <c r="FZ23" i="37"/>
  <c r="FP23" i="37" s="1"/>
  <c r="FY23" i="37"/>
  <c r="FX23" i="37"/>
  <c r="FW23" i="37"/>
  <c r="FV23" i="37"/>
  <c r="FL23" i="37" s="1"/>
  <c r="FU23" i="37"/>
  <c r="FO23" i="37"/>
  <c r="FN23" i="37"/>
  <c r="FM23" i="37"/>
  <c r="FK23" i="37"/>
  <c r="FG23" i="37"/>
  <c r="FF23" i="37"/>
  <c r="FE23" i="37"/>
  <c r="FD23" i="37"/>
  <c r="FC23" i="37"/>
  <c r="FB23" i="37"/>
  <c r="FA23" i="37"/>
  <c r="EZ23" i="37"/>
  <c r="DT23" i="37"/>
  <c r="DS23" i="37"/>
  <c r="DR23" i="37"/>
  <c r="DG23" i="37" s="1"/>
  <c r="DQ23" i="37"/>
  <c r="DP23" i="37"/>
  <c r="DE23" i="37" s="1"/>
  <c r="DO23" i="37"/>
  <c r="DD23" i="37" s="1"/>
  <c r="DN23" i="37"/>
  <c r="DC23" i="37" s="1"/>
  <c r="DM23" i="37"/>
  <c r="DB23" i="37" s="1"/>
  <c r="DK23" i="37"/>
  <c r="DL23" i="37" s="1"/>
  <c r="DI23" i="37"/>
  <c r="DH23" i="37"/>
  <c r="DF23" i="37"/>
  <c r="CX23" i="37"/>
  <c r="CW23" i="37"/>
  <c r="CV23" i="37"/>
  <c r="CU23" i="37"/>
  <c r="CT23" i="37"/>
  <c r="CS23" i="37"/>
  <c r="CR23" i="37"/>
  <c r="CQ23" i="37"/>
  <c r="CF23" i="37" s="1"/>
  <c r="CO23" i="37"/>
  <c r="CP23" i="37" s="1"/>
  <c r="CN23" i="37"/>
  <c r="CC23" i="37" s="1"/>
  <c r="BT23" i="37" s="1"/>
  <c r="Y23" i="37"/>
  <c r="X23" i="37"/>
  <c r="N23" i="37"/>
  <c r="M23" i="37"/>
  <c r="K23" i="37"/>
  <c r="BB23" i="37" s="1"/>
  <c r="A23" i="37"/>
  <c r="GB22" i="37"/>
  <c r="GA22" i="37"/>
  <c r="FZ22" i="37"/>
  <c r="FP22" i="37" s="1"/>
  <c r="FY22" i="37"/>
  <c r="FO22" i="37" s="1"/>
  <c r="FX22" i="37"/>
  <c r="FN22" i="37" s="1"/>
  <c r="FW22" i="37"/>
  <c r="FV22" i="37"/>
  <c r="FL22" i="37" s="1"/>
  <c r="FU22" i="37"/>
  <c r="FS22" i="37"/>
  <c r="FT22" i="37" s="1"/>
  <c r="FR22" i="37"/>
  <c r="FQ22" i="37"/>
  <c r="FM22" i="37"/>
  <c r="FK22" i="37"/>
  <c r="FG22" i="37"/>
  <c r="FF22" i="37"/>
  <c r="FE22" i="37"/>
  <c r="FD22" i="37"/>
  <c r="FC22" i="37"/>
  <c r="FB22" i="37"/>
  <c r="FA22" i="37"/>
  <c r="EZ22" i="37"/>
  <c r="DT22" i="37"/>
  <c r="DI22" i="37" s="1"/>
  <c r="DS22" i="37"/>
  <c r="DR22" i="37"/>
  <c r="DQ22" i="37"/>
  <c r="DF22" i="37" s="1"/>
  <c r="DP22" i="37"/>
  <c r="DO22" i="37"/>
  <c r="DN22" i="37"/>
  <c r="DC22" i="37" s="1"/>
  <c r="DM22" i="37"/>
  <c r="DB22" i="37" s="1"/>
  <c r="DH22" i="37"/>
  <c r="DG22" i="37"/>
  <c r="DE22" i="37"/>
  <c r="DD22" i="37"/>
  <c r="CX22" i="37"/>
  <c r="CW22" i="37"/>
  <c r="CV22" i="37"/>
  <c r="CU22" i="37"/>
  <c r="CT22" i="37"/>
  <c r="CS22" i="37"/>
  <c r="CF22" i="37" s="1"/>
  <c r="CM22" i="37" s="1"/>
  <c r="CB22" i="37" s="1"/>
  <c r="CR22" i="37"/>
  <c r="CQ22" i="37"/>
  <c r="CP22" i="37"/>
  <c r="CN22" i="37"/>
  <c r="CC22" i="37" s="1"/>
  <c r="CL22" i="37"/>
  <c r="CK22" i="37"/>
  <c r="BZ22" i="37" s="1"/>
  <c r="BQ22" i="37"/>
  <c r="BB22" i="37"/>
  <c r="BC22" i="37" s="1"/>
  <c r="Y22" i="37"/>
  <c r="X22" i="37"/>
  <c r="N22" i="37"/>
  <c r="M22" i="37"/>
  <c r="CO22" i="37" s="1"/>
  <c r="K22" i="37"/>
  <c r="B22" i="37"/>
  <c r="A22" i="37"/>
  <c r="GB21" i="37"/>
  <c r="FR21" i="37" s="1"/>
  <c r="GA21" i="37"/>
  <c r="FQ21" i="37" s="1"/>
  <c r="FZ21" i="37"/>
  <c r="FP21" i="37" s="1"/>
  <c r="FY21" i="37"/>
  <c r="FX21" i="37"/>
  <c r="FW21" i="37"/>
  <c r="FV21" i="37"/>
  <c r="FU21" i="37"/>
  <c r="FO21" i="37"/>
  <c r="FN21" i="37"/>
  <c r="FM21" i="37"/>
  <c r="FL21" i="37"/>
  <c r="FK21" i="37"/>
  <c r="FG21" i="37"/>
  <c r="FF21" i="37"/>
  <c r="FE21" i="37"/>
  <c r="FD21" i="37"/>
  <c r="FC21" i="37"/>
  <c r="FB21" i="37"/>
  <c r="FA21" i="37"/>
  <c r="EZ21" i="37"/>
  <c r="DT21" i="37"/>
  <c r="DS21" i="37"/>
  <c r="DH21" i="37" s="1"/>
  <c r="DR21" i="37"/>
  <c r="DG21" i="37" s="1"/>
  <c r="DQ21" i="37"/>
  <c r="DF21" i="37" s="1"/>
  <c r="DP21" i="37"/>
  <c r="DE21" i="37" s="1"/>
  <c r="DO21" i="37"/>
  <c r="DD21" i="37" s="1"/>
  <c r="DN21" i="37"/>
  <c r="DM21" i="37"/>
  <c r="DB21" i="37" s="1"/>
  <c r="DL21" i="37"/>
  <c r="DI21" i="37"/>
  <c r="CX21" i="37"/>
  <c r="CW21" i="37"/>
  <c r="CV21" i="37"/>
  <c r="CU21" i="37"/>
  <c r="CT21" i="37"/>
  <c r="CS21" i="37"/>
  <c r="CR21" i="37"/>
  <c r="CQ21" i="37"/>
  <c r="BC21" i="37"/>
  <c r="BB21" i="37"/>
  <c r="Y21" i="37"/>
  <c r="X21" i="37"/>
  <c r="N21" i="37"/>
  <c r="M21" i="37"/>
  <c r="DK21" i="37" s="1"/>
  <c r="K21" i="37"/>
  <c r="B21" i="37"/>
  <c r="A21" i="37"/>
  <c r="GB20" i="37"/>
  <c r="FR20" i="37" s="1"/>
  <c r="GA20" i="37"/>
  <c r="FZ20" i="37"/>
  <c r="FY20" i="37"/>
  <c r="FX20" i="37"/>
  <c r="FW20" i="37"/>
  <c r="FV20" i="37"/>
  <c r="FU20" i="37"/>
  <c r="FQ20" i="37"/>
  <c r="FP20" i="37"/>
  <c r="FO20" i="37"/>
  <c r="FN20" i="37"/>
  <c r="FM20" i="37"/>
  <c r="FL20" i="37"/>
  <c r="FG20" i="37"/>
  <c r="EO20" i="37" s="1"/>
  <c r="FF20" i="37"/>
  <c r="FE20" i="37"/>
  <c r="FD20" i="37"/>
  <c r="FC20" i="37"/>
  <c r="FB20" i="37"/>
  <c r="FA20" i="37"/>
  <c r="EZ20" i="37"/>
  <c r="DT20" i="37"/>
  <c r="DI20" i="37" s="1"/>
  <c r="DS20" i="37"/>
  <c r="DH20" i="37" s="1"/>
  <c r="DR20" i="37"/>
  <c r="DG20" i="37" s="1"/>
  <c r="DQ20" i="37"/>
  <c r="DP20" i="37"/>
  <c r="DO20" i="37"/>
  <c r="DN20" i="37"/>
  <c r="DM20" i="37"/>
  <c r="DE20" i="37"/>
  <c r="DD20" i="37"/>
  <c r="DC20" i="37"/>
  <c r="DB20" i="37"/>
  <c r="CX20" i="37"/>
  <c r="CW20" i="37"/>
  <c r="CV20" i="37"/>
  <c r="CU20" i="37"/>
  <c r="CT20" i="37"/>
  <c r="CS20" i="37"/>
  <c r="CR20" i="37"/>
  <c r="CQ20" i="37"/>
  <c r="BB20" i="37"/>
  <c r="BC20" i="37" s="1"/>
  <c r="BA20" i="37"/>
  <c r="Y20" i="37"/>
  <c r="X20" i="37"/>
  <c r="N20" i="37"/>
  <c r="M20" i="37"/>
  <c r="K20" i="37"/>
  <c r="A20" i="37"/>
  <c r="GB19" i="37"/>
  <c r="GA19" i="37"/>
  <c r="FZ19" i="37"/>
  <c r="FY19" i="37"/>
  <c r="FX19" i="37"/>
  <c r="FN19" i="37" s="1"/>
  <c r="FW19" i="37"/>
  <c r="FM19" i="37" s="1"/>
  <c r="FV19" i="37"/>
  <c r="FL19" i="37" s="1"/>
  <c r="FU19" i="37"/>
  <c r="FJ19" i="37" s="1"/>
  <c r="FR19" i="37"/>
  <c r="FQ19" i="37"/>
  <c r="FP19" i="37"/>
  <c r="FO19" i="37"/>
  <c r="FK19" i="37"/>
  <c r="FG19" i="37"/>
  <c r="FF19" i="37"/>
  <c r="FE19" i="37"/>
  <c r="FD19" i="37"/>
  <c r="FC19" i="37"/>
  <c r="FB19" i="37"/>
  <c r="FA19" i="37"/>
  <c r="EZ19" i="37"/>
  <c r="EO19" i="37" s="1"/>
  <c r="ER19" i="37" s="1"/>
  <c r="EG19" i="37" s="1"/>
  <c r="DX19" i="37" s="1"/>
  <c r="EW19" i="37"/>
  <c r="EL19" i="37" s="1"/>
  <c r="EC19" i="37" s="1"/>
  <c r="ES19" i="37"/>
  <c r="EH19" i="37" s="1"/>
  <c r="DY19" i="37" s="1"/>
  <c r="DT19" i="37"/>
  <c r="DI19" i="37" s="1"/>
  <c r="DS19" i="37"/>
  <c r="DR19" i="37"/>
  <c r="DQ19" i="37"/>
  <c r="DP19" i="37"/>
  <c r="DO19" i="37"/>
  <c r="DN19" i="37"/>
  <c r="DM19" i="37"/>
  <c r="DH19" i="37"/>
  <c r="DG19" i="37"/>
  <c r="DF19" i="37"/>
  <c r="DE19" i="37"/>
  <c r="DD19" i="37"/>
  <c r="DC19" i="37"/>
  <c r="DB19" i="37"/>
  <c r="CX19" i="37"/>
  <c r="CW19" i="37"/>
  <c r="CV19" i="37"/>
  <c r="CU19" i="37"/>
  <c r="CT19" i="37"/>
  <c r="CS19" i="37"/>
  <c r="CR19" i="37"/>
  <c r="CQ19" i="37"/>
  <c r="CF19" i="37" s="1"/>
  <c r="CP19" i="37"/>
  <c r="CO19" i="37"/>
  <c r="CM19" i="37"/>
  <c r="CB19" i="37" s="1"/>
  <c r="CL19" i="37"/>
  <c r="CA19" i="37" s="1"/>
  <c r="CJ19" i="37"/>
  <c r="BY19" i="37" s="1"/>
  <c r="CI19" i="37"/>
  <c r="BX19" i="37" s="1"/>
  <c r="BO19" i="37" s="1"/>
  <c r="BP19" i="37"/>
  <c r="BC19" i="37"/>
  <c r="CE19" i="37" s="1"/>
  <c r="BB19" i="37"/>
  <c r="BA19" i="37"/>
  <c r="Y19" i="37"/>
  <c r="X19" i="37"/>
  <c r="N19" i="37"/>
  <c r="M19" i="37"/>
  <c r="DK19" i="37" s="1"/>
  <c r="DL19" i="37" s="1"/>
  <c r="K19" i="37"/>
  <c r="A19" i="37"/>
  <c r="GB18" i="37"/>
  <c r="FR18" i="37" s="1"/>
  <c r="GA18" i="37"/>
  <c r="FQ18" i="37" s="1"/>
  <c r="FZ18" i="37"/>
  <c r="FY18" i="37"/>
  <c r="FX18" i="37"/>
  <c r="FN18" i="37" s="1"/>
  <c r="FW18" i="37"/>
  <c r="FV18" i="37"/>
  <c r="FU18" i="37"/>
  <c r="FP18" i="37"/>
  <c r="FO18" i="37"/>
  <c r="FM18" i="37"/>
  <c r="FL18" i="37"/>
  <c r="FK18" i="37"/>
  <c r="FG18" i="37"/>
  <c r="FF18" i="37"/>
  <c r="FE18" i="37"/>
  <c r="FD18" i="37"/>
  <c r="EO18" i="37" s="1"/>
  <c r="FC18" i="37"/>
  <c r="FB18" i="37"/>
  <c r="FA18" i="37"/>
  <c r="EZ18" i="37"/>
  <c r="DT18" i="37"/>
  <c r="DI18" i="37" s="1"/>
  <c r="DS18" i="37"/>
  <c r="DH18" i="37" s="1"/>
  <c r="DR18" i="37"/>
  <c r="DQ18" i="37"/>
  <c r="DF18" i="37" s="1"/>
  <c r="DP18" i="37"/>
  <c r="DE18" i="37" s="1"/>
  <c r="DO18" i="37"/>
  <c r="DN18" i="37"/>
  <c r="DM18" i="37"/>
  <c r="DG18" i="37"/>
  <c r="DD18" i="37"/>
  <c r="DC18" i="37"/>
  <c r="DB18" i="37"/>
  <c r="CX18" i="37"/>
  <c r="CW18" i="37"/>
  <c r="CV18" i="37"/>
  <c r="CU18" i="37"/>
  <c r="CT18" i="37"/>
  <c r="CS18" i="37"/>
  <c r="CR18" i="37"/>
  <c r="CQ18" i="37"/>
  <c r="CO18" i="37"/>
  <c r="CP18" i="37" s="1"/>
  <c r="CF18" i="37"/>
  <c r="Y18" i="37"/>
  <c r="X18" i="37"/>
  <c r="N18" i="37"/>
  <c r="M18" i="37"/>
  <c r="DK18" i="37" s="1"/>
  <c r="DL18" i="37" s="1"/>
  <c r="K18" i="37"/>
  <c r="BB18" i="37" s="1"/>
  <c r="A18" i="37"/>
  <c r="GB17" i="37"/>
  <c r="GA17" i="37"/>
  <c r="FZ17" i="37"/>
  <c r="FP17" i="37" s="1"/>
  <c r="FY17" i="37"/>
  <c r="FO17" i="37" s="1"/>
  <c r="FX17" i="37"/>
  <c r="FN17" i="37" s="1"/>
  <c r="FW17" i="37"/>
  <c r="FM17" i="37" s="1"/>
  <c r="FV17" i="37"/>
  <c r="FL17" i="37" s="1"/>
  <c r="FU17" i="37"/>
  <c r="FR17" i="37"/>
  <c r="FQ17" i="37"/>
  <c r="FG17" i="37"/>
  <c r="FF17" i="37"/>
  <c r="FE17" i="37"/>
  <c r="FD17" i="37"/>
  <c r="FC17" i="37"/>
  <c r="FB17" i="37"/>
  <c r="FA17" i="37"/>
  <c r="EZ17" i="37"/>
  <c r="DT17" i="37"/>
  <c r="DS17" i="37"/>
  <c r="DH17" i="37" s="1"/>
  <c r="DR17" i="37"/>
  <c r="DG17" i="37" s="1"/>
  <c r="DQ17" i="37"/>
  <c r="DF17" i="37" s="1"/>
  <c r="DP17" i="37"/>
  <c r="DE17" i="37" s="1"/>
  <c r="DO17" i="37"/>
  <c r="DD17" i="37" s="1"/>
  <c r="DN17" i="37"/>
  <c r="DC17" i="37" s="1"/>
  <c r="DM17" i="37"/>
  <c r="DI17" i="37"/>
  <c r="CX17" i="37"/>
  <c r="CW17" i="37"/>
  <c r="CV17" i="37"/>
  <c r="CU17" i="37"/>
  <c r="CT17" i="37"/>
  <c r="CS17" i="37"/>
  <c r="CR17" i="37"/>
  <c r="CF17" i="37" s="1"/>
  <c r="CQ17" i="37"/>
  <c r="BB17" i="37"/>
  <c r="Y17" i="37"/>
  <c r="X17" i="37"/>
  <c r="N17" i="37"/>
  <c r="M17" i="37"/>
  <c r="DK17" i="37" s="1"/>
  <c r="DL17" i="37" s="1"/>
  <c r="K17" i="37"/>
  <c r="A17" i="37"/>
  <c r="GB16" i="37"/>
  <c r="GA16" i="37"/>
  <c r="FZ16" i="37"/>
  <c r="FY16" i="37"/>
  <c r="FO16" i="37" s="1"/>
  <c r="FX16" i="37"/>
  <c r="FN16" i="37" s="1"/>
  <c r="FW16" i="37"/>
  <c r="FM16" i="37" s="1"/>
  <c r="FV16" i="37"/>
  <c r="FU16" i="37"/>
  <c r="FK16" i="37" s="1"/>
  <c r="FR16" i="37"/>
  <c r="FQ16" i="37"/>
  <c r="FP16" i="37"/>
  <c r="FL16" i="37"/>
  <c r="FG16" i="37"/>
  <c r="FF16" i="37"/>
  <c r="FE16" i="37"/>
  <c r="FD16" i="37"/>
  <c r="FC16" i="37"/>
  <c r="FB16" i="37"/>
  <c r="FA16" i="37"/>
  <c r="EZ16" i="37"/>
  <c r="EX16" i="37"/>
  <c r="EY16" i="37" s="1"/>
  <c r="DT16" i="37"/>
  <c r="DS16" i="37"/>
  <c r="DR16" i="37"/>
  <c r="DQ16" i="37"/>
  <c r="DF16" i="37" s="1"/>
  <c r="DP16" i="37"/>
  <c r="DE16" i="37" s="1"/>
  <c r="DO16" i="37"/>
  <c r="DD16" i="37" s="1"/>
  <c r="DN16" i="37"/>
  <c r="DM16" i="37"/>
  <c r="DL16" i="37"/>
  <c r="DK16" i="37"/>
  <c r="DI16" i="37"/>
  <c r="DH16" i="37"/>
  <c r="DG16" i="37"/>
  <c r="DC16" i="37"/>
  <c r="DB16" i="37"/>
  <c r="CX16" i="37"/>
  <c r="CW16" i="37"/>
  <c r="CV16" i="37"/>
  <c r="CU16" i="37"/>
  <c r="CT16" i="37"/>
  <c r="CS16" i="37"/>
  <c r="CR16" i="37"/>
  <c r="CQ16" i="37"/>
  <c r="CF16" i="37" s="1"/>
  <c r="CP16" i="37"/>
  <c r="CO16" i="37"/>
  <c r="BC16" i="37"/>
  <c r="BB16" i="37"/>
  <c r="BA16" i="37"/>
  <c r="Y16" i="37"/>
  <c r="X16" i="37"/>
  <c r="FS16" i="37" s="1"/>
  <c r="FT16" i="37" s="1"/>
  <c r="N16" i="37"/>
  <c r="M16" i="37"/>
  <c r="A16" i="37"/>
  <c r="GB15" i="37"/>
  <c r="GA15" i="37"/>
  <c r="FZ15" i="37"/>
  <c r="FY15" i="37"/>
  <c r="FO15" i="37" s="1"/>
  <c r="FX15" i="37"/>
  <c r="FN15" i="37" s="1"/>
  <c r="FW15" i="37"/>
  <c r="FV15" i="37"/>
  <c r="FU15" i="37"/>
  <c r="FR15" i="37"/>
  <c r="FQ15" i="37"/>
  <c r="FP15" i="37"/>
  <c r="FM15" i="37"/>
  <c r="FL15" i="37"/>
  <c r="FG15" i="37"/>
  <c r="FF15" i="37"/>
  <c r="FE15" i="37"/>
  <c r="FD15" i="37"/>
  <c r="FC15" i="37"/>
  <c r="FB15" i="37"/>
  <c r="FA15" i="37"/>
  <c r="EZ15" i="37"/>
  <c r="EO15" i="37" s="1"/>
  <c r="EV15" i="37" s="1"/>
  <c r="EK15" i="37" s="1"/>
  <c r="EB15" i="37" s="1"/>
  <c r="DT15" i="37"/>
  <c r="DS15" i="37"/>
  <c r="DR15" i="37"/>
  <c r="DQ15" i="37"/>
  <c r="DF15" i="37" s="1"/>
  <c r="DP15" i="37"/>
  <c r="DO15" i="37"/>
  <c r="DN15" i="37"/>
  <c r="DM15" i="37"/>
  <c r="DL15" i="37"/>
  <c r="DK15" i="37"/>
  <c r="DI15" i="37"/>
  <c r="DH15" i="37"/>
  <c r="DG15" i="37"/>
  <c r="DE15" i="37"/>
  <c r="DD15" i="37"/>
  <c r="DC15" i="37"/>
  <c r="CX15" i="37"/>
  <c r="CW15" i="37"/>
  <c r="CV15" i="37"/>
  <c r="CU15" i="37"/>
  <c r="CT15" i="37"/>
  <c r="CS15" i="37"/>
  <c r="CR15" i="37"/>
  <c r="CQ15" i="37"/>
  <c r="CP15" i="37"/>
  <c r="CO15" i="37"/>
  <c r="BC15" i="37"/>
  <c r="BB15" i="37"/>
  <c r="BA15" i="37"/>
  <c r="Y15" i="37"/>
  <c r="X15" i="37"/>
  <c r="N15" i="37"/>
  <c r="M15" i="37"/>
  <c r="K15" i="37"/>
  <c r="A15" i="37"/>
  <c r="GB14" i="37"/>
  <c r="GA14" i="37"/>
  <c r="FQ14" i="37" s="1"/>
  <c r="FZ14" i="37"/>
  <c r="FP14" i="37" s="1"/>
  <c r="FY14" i="37"/>
  <c r="FX14" i="37"/>
  <c r="FN14" i="37" s="1"/>
  <c r="FW14" i="37"/>
  <c r="FM14" i="37" s="1"/>
  <c r="FV14" i="37"/>
  <c r="FL14" i="37" s="1"/>
  <c r="FU14" i="37"/>
  <c r="FK14" i="37" s="1"/>
  <c r="FR14" i="37"/>
  <c r="FO14" i="37"/>
  <c r="FG14" i="37"/>
  <c r="FF14" i="37"/>
  <c r="FE14" i="37"/>
  <c r="FD14" i="37"/>
  <c r="FC14" i="37"/>
  <c r="FB14" i="37"/>
  <c r="FA14" i="37"/>
  <c r="EO14" i="37" s="1"/>
  <c r="EW14" i="37" s="1"/>
  <c r="EL14" i="37" s="1"/>
  <c r="EC14" i="37" s="1"/>
  <c r="EZ14" i="37"/>
  <c r="EX14" i="37"/>
  <c r="EY14" i="37" s="1"/>
  <c r="DT14" i="37"/>
  <c r="DI14" i="37" s="1"/>
  <c r="DS14" i="37"/>
  <c r="DH14" i="37" s="1"/>
  <c r="DR14" i="37"/>
  <c r="DG14" i="37" s="1"/>
  <c r="DQ14" i="37"/>
  <c r="DP14" i="37"/>
  <c r="DO14" i="37"/>
  <c r="DD14" i="37" s="1"/>
  <c r="DN14" i="37"/>
  <c r="DC14" i="37" s="1"/>
  <c r="DM14" i="37"/>
  <c r="DA14" i="37" s="1"/>
  <c r="DL14" i="37"/>
  <c r="DK14" i="37"/>
  <c r="DF14" i="37"/>
  <c r="DE14" i="37"/>
  <c r="DB14" i="37"/>
  <c r="CX14" i="37"/>
  <c r="CW14" i="37"/>
  <c r="CV14" i="37"/>
  <c r="CU14" i="37"/>
  <c r="CT14" i="37"/>
  <c r="CS14" i="37"/>
  <c r="CR14" i="37"/>
  <c r="CQ14" i="37"/>
  <c r="Y14" i="37"/>
  <c r="X14" i="37"/>
  <c r="N14" i="37"/>
  <c r="M14" i="37"/>
  <c r="CO14" i="37" s="1"/>
  <c r="CP14" i="37" s="1"/>
  <c r="K14" i="37"/>
  <c r="BB14" i="37" s="1"/>
  <c r="A14" i="37"/>
  <c r="GB13" i="37"/>
  <c r="FR13" i="37" s="1"/>
  <c r="GA13" i="37"/>
  <c r="FQ13" i="37" s="1"/>
  <c r="FZ13" i="37"/>
  <c r="FP13" i="37" s="1"/>
  <c r="FY13" i="37"/>
  <c r="FO13" i="37" s="1"/>
  <c r="FX13" i="37"/>
  <c r="FN13" i="37" s="1"/>
  <c r="FW13" i="37"/>
  <c r="FV13" i="37"/>
  <c r="FU13" i="37"/>
  <c r="FL13" i="37"/>
  <c r="FK13" i="37"/>
  <c r="FG13" i="37"/>
  <c r="FF13" i="37"/>
  <c r="FE13" i="37"/>
  <c r="FD13" i="37"/>
  <c r="EO13" i="37" s="1"/>
  <c r="FC13" i="37"/>
  <c r="FB13" i="37"/>
  <c r="FA13" i="37"/>
  <c r="EZ13" i="37"/>
  <c r="DT13" i="37"/>
  <c r="DS13" i="37"/>
  <c r="DR13" i="37"/>
  <c r="DQ13" i="37"/>
  <c r="DP13" i="37"/>
  <c r="DO13" i="37"/>
  <c r="DN13" i="37"/>
  <c r="DM13" i="37"/>
  <c r="DI13" i="37"/>
  <c r="DH13" i="37"/>
  <c r="DG13" i="37"/>
  <c r="DF13" i="37"/>
  <c r="DE13" i="37"/>
  <c r="DD13" i="37"/>
  <c r="DC13" i="37"/>
  <c r="CX13" i="37"/>
  <c r="CW13" i="37"/>
  <c r="CV13" i="37"/>
  <c r="CU13" i="37"/>
  <c r="CT13" i="37"/>
  <c r="CS13" i="37"/>
  <c r="CR13" i="37"/>
  <c r="CQ13" i="37"/>
  <c r="CF13" i="37" s="1"/>
  <c r="CL13" i="37" s="1"/>
  <c r="CA13" i="37" s="1"/>
  <c r="CP13" i="37"/>
  <c r="CO13" i="37"/>
  <c r="Y13" i="37"/>
  <c r="X13" i="37"/>
  <c r="N13" i="37"/>
  <c r="M13" i="37"/>
  <c r="DK13" i="37" s="1"/>
  <c r="DL13" i="37" s="1"/>
  <c r="K13" i="37"/>
  <c r="BB13" i="37" s="1"/>
  <c r="A13" i="37"/>
  <c r="GB12" i="37"/>
  <c r="FR12" i="37" s="1"/>
  <c r="GA12" i="37"/>
  <c r="FJ12" i="37" s="1"/>
  <c r="FZ12" i="37"/>
  <c r="FY12" i="37"/>
  <c r="FX12" i="37"/>
  <c r="FW12" i="37"/>
  <c r="FV12" i="37"/>
  <c r="FU12" i="37"/>
  <c r="FQ12" i="37"/>
  <c r="FP12" i="37"/>
  <c r="FO12" i="37"/>
  <c r="FN12" i="37"/>
  <c r="FM12" i="37"/>
  <c r="FL12" i="37"/>
  <c r="FK12" i="37"/>
  <c r="FG12" i="37"/>
  <c r="FF12" i="37"/>
  <c r="FE12" i="37"/>
  <c r="FD12" i="37"/>
  <c r="FC12" i="37"/>
  <c r="FB12" i="37"/>
  <c r="FA12" i="37"/>
  <c r="EZ12" i="37"/>
  <c r="EO12" i="37" s="1"/>
  <c r="ET12" i="37" s="1"/>
  <c r="EI12" i="37" s="1"/>
  <c r="DZ12" i="37" s="1"/>
  <c r="EV12" i="37"/>
  <c r="EK12" i="37" s="1"/>
  <c r="EB12" i="37" s="1"/>
  <c r="EU12" i="37"/>
  <c r="EJ12" i="37" s="1"/>
  <c r="EA12" i="37" s="1"/>
  <c r="ES12" i="37"/>
  <c r="EH12" i="37" s="1"/>
  <c r="DY12" i="37" s="1"/>
  <c r="DT12" i="37"/>
  <c r="DS12" i="37"/>
  <c r="DR12" i="37"/>
  <c r="DQ12" i="37"/>
  <c r="DP12" i="37"/>
  <c r="DI12" i="37"/>
  <c r="DH12" i="37"/>
  <c r="DG12" i="37"/>
  <c r="DF12" i="37"/>
  <c r="DE12" i="37"/>
  <c r="CX12" i="37"/>
  <c r="CW12" i="37"/>
  <c r="CV12" i="37"/>
  <c r="CU12" i="37"/>
  <c r="CT12" i="37"/>
  <c r="BA12" i="37"/>
  <c r="Y12" i="37"/>
  <c r="X12" i="37"/>
  <c r="N12" i="37"/>
  <c r="M12" i="37"/>
  <c r="DK12" i="37" s="1"/>
  <c r="DN12" i="37" s="1"/>
  <c r="DC12" i="37" s="1"/>
  <c r="K12" i="37"/>
  <c r="BB12" i="37" s="1"/>
  <c r="A12" i="37"/>
  <c r="GB11" i="37"/>
  <c r="GA11" i="37"/>
  <c r="FZ11" i="37"/>
  <c r="FY11" i="37"/>
  <c r="FX11" i="37"/>
  <c r="FR11" i="37"/>
  <c r="FQ11" i="37"/>
  <c r="FP11" i="37"/>
  <c r="FO11" i="37"/>
  <c r="FN11" i="37"/>
  <c r="FG11" i="37"/>
  <c r="FF11" i="37"/>
  <c r="FE11" i="37"/>
  <c r="FD11" i="37"/>
  <c r="FC11" i="37"/>
  <c r="EX11" i="37"/>
  <c r="DT11" i="37"/>
  <c r="DS11" i="37"/>
  <c r="DR11" i="37"/>
  <c r="DQ11" i="37"/>
  <c r="DF11" i="37" s="1"/>
  <c r="DP11" i="37"/>
  <c r="DE11" i="37" s="1"/>
  <c r="DL11" i="37"/>
  <c r="DK11" i="37"/>
  <c r="DI11" i="37"/>
  <c r="DH11" i="37"/>
  <c r="DG11" i="37"/>
  <c r="CX11" i="37"/>
  <c r="CW11" i="37"/>
  <c r="CF11" i="37" s="1"/>
  <c r="CV11" i="37"/>
  <c r="CU11" i="37"/>
  <c r="CT11" i="37"/>
  <c r="CS11" i="37"/>
  <c r="CR11" i="37"/>
  <c r="CQ11" i="37"/>
  <c r="CP11" i="37"/>
  <c r="BB11" i="37"/>
  <c r="Y11" i="37"/>
  <c r="X11" i="37"/>
  <c r="N11" i="37"/>
  <c r="M11" i="37"/>
  <c r="CO11" i="37" s="1"/>
  <c r="K11" i="37"/>
  <c r="B11" i="37"/>
  <c r="A11" i="37"/>
  <c r="GB10" i="37"/>
  <c r="FR10" i="37" s="1"/>
  <c r="GA10" i="37"/>
  <c r="FQ10" i="37" s="1"/>
  <c r="FZ10" i="37"/>
  <c r="FP10" i="37" s="1"/>
  <c r="FY10" i="37"/>
  <c r="FX10" i="37"/>
  <c r="FN10" i="37" s="1"/>
  <c r="FW10" i="37"/>
  <c r="FV10" i="37"/>
  <c r="FU10" i="37"/>
  <c r="FO10" i="37"/>
  <c r="FM10" i="37"/>
  <c r="FK10" i="37"/>
  <c r="FG10" i="37"/>
  <c r="FF10" i="37"/>
  <c r="FE10" i="37"/>
  <c r="FD10" i="37"/>
  <c r="EO10" i="37" s="1"/>
  <c r="FC10" i="37"/>
  <c r="FB10" i="37"/>
  <c r="FA10" i="37"/>
  <c r="EZ10" i="37"/>
  <c r="DT10" i="37"/>
  <c r="DI10" i="37" s="1"/>
  <c r="DS10" i="37"/>
  <c r="DH10" i="37" s="1"/>
  <c r="DR10" i="37"/>
  <c r="DQ10" i="37"/>
  <c r="DP10" i="37"/>
  <c r="DO10" i="37"/>
  <c r="DN10" i="37"/>
  <c r="DM10" i="37"/>
  <c r="DK10" i="37"/>
  <c r="DL10" i="37" s="1"/>
  <c r="DG10" i="37"/>
  <c r="DF10" i="37"/>
  <c r="DE10" i="37"/>
  <c r="DD10" i="37"/>
  <c r="DC10" i="37"/>
  <c r="DB10" i="37"/>
  <c r="DA10" i="37"/>
  <c r="CX10" i="37"/>
  <c r="CW10" i="37"/>
  <c r="CV10" i="37"/>
  <c r="CU10" i="37"/>
  <c r="CT10" i="37"/>
  <c r="CS10" i="37"/>
  <c r="CR10" i="37"/>
  <c r="CF10" i="37" s="1"/>
  <c r="CQ10" i="37"/>
  <c r="CP10" i="37"/>
  <c r="CO10" i="37"/>
  <c r="CM10" i="37"/>
  <c r="CL10" i="37"/>
  <c r="CA10" i="37" s="1"/>
  <c r="CK10" i="37"/>
  <c r="BZ10" i="37" s="1"/>
  <c r="CJ10" i="37"/>
  <c r="BY10" i="37"/>
  <c r="BR10" i="37"/>
  <c r="BQ10" i="37"/>
  <c r="BB10" i="37"/>
  <c r="BC10" i="37" s="1"/>
  <c r="BA10" i="37"/>
  <c r="Y10" i="37"/>
  <c r="X10" i="37"/>
  <c r="N10" i="37"/>
  <c r="M10" i="37"/>
  <c r="K10" i="37"/>
  <c r="B10" i="37"/>
  <c r="A10" i="37"/>
  <c r="BA9" i="37"/>
  <c r="BA86" i="37" s="1"/>
  <c r="A9" i="37"/>
  <c r="GB8" i="37"/>
  <c r="GA8" i="37"/>
  <c r="FZ8" i="37"/>
  <c r="FY8" i="37"/>
  <c r="FX8" i="37"/>
  <c r="FW8" i="37"/>
  <c r="FV8" i="37"/>
  <c r="FU8" i="37"/>
  <c r="FS8" i="37"/>
  <c r="FS30" i="37" s="1"/>
  <c r="FT30" i="37" s="1"/>
  <c r="FR8" i="37"/>
  <c r="FQ8" i="37"/>
  <c r="FP8" i="37"/>
  <c r="FO8" i="37"/>
  <c r="FN8" i="37"/>
  <c r="FM8" i="37"/>
  <c r="FL8" i="37"/>
  <c r="FK8" i="37"/>
  <c r="FG8" i="37"/>
  <c r="FF8" i="37"/>
  <c r="FE8" i="37"/>
  <c r="FD8" i="37"/>
  <c r="FC8" i="37"/>
  <c r="FB8" i="37"/>
  <c r="FA8" i="37"/>
  <c r="EZ8" i="37"/>
  <c r="EX8" i="37"/>
  <c r="EX28" i="37" s="1"/>
  <c r="EY28" i="37" s="1"/>
  <c r="EW8" i="37"/>
  <c r="EV8" i="37"/>
  <c r="EU8" i="37"/>
  <c r="ET8" i="37"/>
  <c r="ES8" i="37"/>
  <c r="ER8" i="37"/>
  <c r="EQ8" i="37"/>
  <c r="EP8" i="37"/>
  <c r="EL8" i="37"/>
  <c r="EK8" i="37"/>
  <c r="EJ8" i="37"/>
  <c r="EI8" i="37"/>
  <c r="EH8" i="37"/>
  <c r="EG8" i="37"/>
  <c r="EF8" i="37"/>
  <c r="EE8" i="37"/>
  <c r="EC8" i="37"/>
  <c r="EB8" i="37"/>
  <c r="EA8" i="37"/>
  <c r="DZ8" i="37"/>
  <c r="DY8" i="37"/>
  <c r="DX8" i="37"/>
  <c r="DW8" i="37"/>
  <c r="DV8" i="37"/>
  <c r="DT8" i="37"/>
  <c r="DS8" i="37"/>
  <c r="DR8" i="37"/>
  <c r="DQ8" i="37"/>
  <c r="DP8" i="37"/>
  <c r="DO8" i="37"/>
  <c r="DN8" i="37"/>
  <c r="DM8" i="37"/>
  <c r="DI8" i="37"/>
  <c r="DH8" i="37"/>
  <c r="DG8" i="37"/>
  <c r="DF8" i="37"/>
  <c r="DE8" i="37"/>
  <c r="DD8" i="37"/>
  <c r="DC8" i="37"/>
  <c r="DB8" i="37"/>
  <c r="CX8" i="37"/>
  <c r="CW8" i="37"/>
  <c r="CV8" i="37"/>
  <c r="CU8" i="37"/>
  <c r="CT8" i="37"/>
  <c r="CS8" i="37"/>
  <c r="CR8" i="37"/>
  <c r="CQ8" i="37"/>
  <c r="CN8" i="37"/>
  <c r="CM8" i="37"/>
  <c r="CL8" i="37"/>
  <c r="CK8" i="37"/>
  <c r="CJ8" i="37"/>
  <c r="CI8" i="37"/>
  <c r="CH8" i="37"/>
  <c r="CG8" i="37"/>
  <c r="CC8" i="37"/>
  <c r="CB8" i="37"/>
  <c r="CA8" i="37"/>
  <c r="BZ8" i="37"/>
  <c r="BY8" i="37"/>
  <c r="BX8" i="37"/>
  <c r="BW8" i="37"/>
  <c r="BV8" i="37"/>
  <c r="BT8" i="37"/>
  <c r="BS8" i="37"/>
  <c r="BR8" i="37"/>
  <c r="BQ8" i="37"/>
  <c r="BP8" i="37"/>
  <c r="BO8" i="37"/>
  <c r="BN8" i="37"/>
  <c r="BM8" i="37"/>
  <c r="BK8" i="37"/>
  <c r="BJ8" i="37"/>
  <c r="BI8" i="37"/>
  <c r="BH8" i="37"/>
  <c r="BG8" i="37"/>
  <c r="BF8" i="37"/>
  <c r="BE8" i="37"/>
  <c r="BD8" i="37"/>
  <c r="AJ8" i="37" s="1"/>
  <c r="AX8" i="37"/>
  <c r="AV8" i="37"/>
  <c r="AT8" i="37"/>
  <c r="AR8" i="37"/>
  <c r="AP8" i="37"/>
  <c r="AN8" i="37"/>
  <c r="AL8" i="37"/>
  <c r="AG8" i="37"/>
  <c r="AF8" i="37"/>
  <c r="AE8" i="37"/>
  <c r="AD8" i="37"/>
  <c r="AC8" i="37"/>
  <c r="AB8" i="37"/>
  <c r="AA8" i="37"/>
  <c r="Z8" i="37"/>
  <c r="C8" i="37"/>
  <c r="A8" i="37"/>
  <c r="A7" i="37"/>
  <c r="C6" i="37"/>
  <c r="A6" i="37"/>
  <c r="FK5" i="37"/>
  <c r="EQ5" i="37"/>
  <c r="CH5" i="37"/>
  <c r="K5" i="37"/>
  <c r="AG7" i="37" s="1"/>
  <c r="BI345" i="37" s="1"/>
  <c r="I5" i="37"/>
  <c r="V7" i="37" s="1"/>
  <c r="FK1" i="37"/>
  <c r="Y1" i="37"/>
  <c r="X1" i="37"/>
  <c r="W1" i="37"/>
  <c r="V1" i="37"/>
  <c r="U1" i="37"/>
  <c r="T1" i="37"/>
  <c r="S1" i="37"/>
  <c r="R1" i="37"/>
  <c r="Q1" i="37"/>
  <c r="P1" i="37"/>
  <c r="O1" i="37"/>
  <c r="N1" i="37"/>
  <c r="M1" i="37"/>
  <c r="L1" i="37"/>
  <c r="K1" i="37"/>
  <c r="J1" i="37"/>
  <c r="I1" i="37"/>
  <c r="H1" i="37"/>
  <c r="G1" i="37"/>
  <c r="F1" i="37"/>
  <c r="E1" i="37"/>
  <c r="D1" i="37"/>
  <c r="C1" i="37"/>
  <c r="B1" i="37"/>
  <c r="A1" i="37"/>
  <c r="EW13" i="37" l="1"/>
  <c r="EL13" i="37" s="1"/>
  <c r="EC13" i="37" s="1"/>
  <c r="EV13" i="37"/>
  <c r="EK13" i="37" s="1"/>
  <c r="EB13" i="37" s="1"/>
  <c r="ET13" i="37"/>
  <c r="EI13" i="37" s="1"/>
  <c r="DZ13" i="37" s="1"/>
  <c r="ES13" i="37"/>
  <c r="EH13" i="37" s="1"/>
  <c r="DY13" i="37" s="1"/>
  <c r="ER13" i="37"/>
  <c r="EU13" i="37"/>
  <c r="EJ13" i="37" s="1"/>
  <c r="EA13" i="37" s="1"/>
  <c r="EQ13" i="37"/>
  <c r="EF13" i="37" s="1"/>
  <c r="DW13" i="37" s="1"/>
  <c r="EP13" i="37"/>
  <c r="EE13" i="37" s="1"/>
  <c r="DV13" i="37" s="1"/>
  <c r="CL11" i="37"/>
  <c r="CA11" i="37" s="1"/>
  <c r="CK11" i="37"/>
  <c r="BZ11" i="37" s="1"/>
  <c r="CJ11" i="37"/>
  <c r="BY11" i="37" s="1"/>
  <c r="CI11" i="37"/>
  <c r="CH11" i="37"/>
  <c r="CG11" i="37"/>
  <c r="CN11" i="37"/>
  <c r="CC11" i="37" s="1"/>
  <c r="CM11" i="37"/>
  <c r="CB11" i="37" s="1"/>
  <c r="ER10" i="37"/>
  <c r="EG10" i="37" s="1"/>
  <c r="DX10" i="37" s="1"/>
  <c r="EW10" i="37"/>
  <c r="EL10" i="37" s="1"/>
  <c r="EC10" i="37" s="1"/>
  <c r="EV10" i="37"/>
  <c r="EK10" i="37" s="1"/>
  <c r="EB10" i="37" s="1"/>
  <c r="ET10" i="37"/>
  <c r="EI10" i="37" s="1"/>
  <c r="DZ10" i="37" s="1"/>
  <c r="ES10" i="37"/>
  <c r="EH10" i="37" s="1"/>
  <c r="DY10" i="37" s="1"/>
  <c r="EQ10" i="37"/>
  <c r="EU10" i="37"/>
  <c r="EJ10" i="37" s="1"/>
  <c r="EA10" i="37" s="1"/>
  <c r="EP10" i="37"/>
  <c r="EE10" i="37" s="1"/>
  <c r="DV10" i="37" s="1"/>
  <c r="ES18" i="37"/>
  <c r="EH18" i="37" s="1"/>
  <c r="DY18" i="37" s="1"/>
  <c r="ER18" i="37"/>
  <c r="EG18" i="37" s="1"/>
  <c r="DX18" i="37" s="1"/>
  <c r="EW18" i="37"/>
  <c r="EL18" i="37" s="1"/>
  <c r="EC18" i="37" s="1"/>
  <c r="EV18" i="37"/>
  <c r="EK18" i="37" s="1"/>
  <c r="EB18" i="37" s="1"/>
  <c r="EU18" i="37"/>
  <c r="EJ18" i="37" s="1"/>
  <c r="EA18" i="37" s="1"/>
  <c r="ET18" i="37"/>
  <c r="EI18" i="37" s="1"/>
  <c r="DZ18" i="37" s="1"/>
  <c r="EQ18" i="37"/>
  <c r="EF18" i="37" s="1"/>
  <c r="DW18" i="37" s="1"/>
  <c r="EP18" i="37"/>
  <c r="EE18" i="37" s="1"/>
  <c r="DV18" i="37" s="1"/>
  <c r="BS22" i="37"/>
  <c r="ET20" i="37"/>
  <c r="EI20" i="37" s="1"/>
  <c r="DZ20" i="37" s="1"/>
  <c r="ER20" i="37"/>
  <c r="EG20" i="37" s="1"/>
  <c r="DX20" i="37" s="1"/>
  <c r="EW20" i="37"/>
  <c r="EL20" i="37" s="1"/>
  <c r="EC20" i="37" s="1"/>
  <c r="EV20" i="37"/>
  <c r="EK20" i="37" s="1"/>
  <c r="EB20" i="37" s="1"/>
  <c r="EU20" i="37"/>
  <c r="EJ20" i="37" s="1"/>
  <c r="EA20" i="37" s="1"/>
  <c r="ES20" i="37"/>
  <c r="EH20" i="37" s="1"/>
  <c r="DY20" i="37" s="1"/>
  <c r="EQ20" i="37"/>
  <c r="EF20" i="37" s="1"/>
  <c r="DW20" i="37" s="1"/>
  <c r="EP20" i="37"/>
  <c r="BK37" i="37"/>
  <c r="BT37" i="37"/>
  <c r="CZ34" i="37"/>
  <c r="EN34" i="37"/>
  <c r="FI34" i="37"/>
  <c r="CE34" i="37"/>
  <c r="BR13" i="37"/>
  <c r="BI13" i="37"/>
  <c r="CE20" i="37"/>
  <c r="CZ20" i="37"/>
  <c r="FI20" i="37"/>
  <c r="EN20" i="37"/>
  <c r="EU24" i="37"/>
  <c r="EJ24" i="37" s="1"/>
  <c r="EA24" i="37" s="1"/>
  <c r="EW24" i="37"/>
  <c r="EL24" i="37" s="1"/>
  <c r="EC24" i="37" s="1"/>
  <c r="EV24" i="37"/>
  <c r="EK24" i="37" s="1"/>
  <c r="EB24" i="37" s="1"/>
  <c r="ET24" i="37"/>
  <c r="EI24" i="37" s="1"/>
  <c r="DZ24" i="37" s="1"/>
  <c r="ES24" i="37"/>
  <c r="EH24" i="37" s="1"/>
  <c r="DY24" i="37" s="1"/>
  <c r="ER24" i="37"/>
  <c r="EG24" i="37" s="1"/>
  <c r="DX24" i="37" s="1"/>
  <c r="EQ24" i="37"/>
  <c r="EF24" i="37" s="1"/>
  <c r="DW24" i="37" s="1"/>
  <c r="EP24" i="37"/>
  <c r="EE24" i="37" s="1"/>
  <c r="DV24" i="37" s="1"/>
  <c r="BE345" i="37"/>
  <c r="DH5" i="37"/>
  <c r="DB5" i="37" s="1"/>
  <c r="EU15" i="37"/>
  <c r="EJ15" i="37" s="1"/>
  <c r="EA15" i="37" s="1"/>
  <c r="CE16" i="37"/>
  <c r="FI16" i="37"/>
  <c r="EN16" i="37"/>
  <c r="CZ16" i="37"/>
  <c r="FI26" i="37"/>
  <c r="EN26" i="37"/>
  <c r="CZ26" i="37"/>
  <c r="CE26" i="37"/>
  <c r="CM32" i="37"/>
  <c r="CB32" i="37" s="1"/>
  <c r="CK32" i="37"/>
  <c r="BZ32" i="37" s="1"/>
  <c r="CN32" i="37"/>
  <c r="CC32" i="37" s="1"/>
  <c r="CH32" i="37"/>
  <c r="BW32" i="37" s="1"/>
  <c r="CG32" i="37"/>
  <c r="BV32" i="37" s="1"/>
  <c r="CL32" i="37"/>
  <c r="CA32" i="37" s="1"/>
  <c r="CJ32" i="37"/>
  <c r="BY32" i="37" s="1"/>
  <c r="CI32" i="37"/>
  <c r="BX32" i="37" s="1"/>
  <c r="BN34" i="37"/>
  <c r="EP34" i="37"/>
  <c r="EW34" i="37"/>
  <c r="EL34" i="37" s="1"/>
  <c r="EC34" i="37" s="1"/>
  <c r="ES34" i="37"/>
  <c r="EH34" i="37" s="1"/>
  <c r="DY34" i="37" s="1"/>
  <c r="ER34" i="37"/>
  <c r="EG34" i="37" s="1"/>
  <c r="DX34" i="37" s="1"/>
  <c r="EQ34" i="37"/>
  <c r="EF34" i="37" s="1"/>
  <c r="DW34" i="37" s="1"/>
  <c r="EV34" i="37"/>
  <c r="EK34" i="37" s="1"/>
  <c r="EB34" i="37" s="1"/>
  <c r="EU34" i="37"/>
  <c r="EJ34" i="37" s="1"/>
  <c r="EA34" i="37" s="1"/>
  <c r="ET34" i="37"/>
  <c r="EI34" i="37" s="1"/>
  <c r="DZ34" i="37" s="1"/>
  <c r="CE45" i="37"/>
  <c r="FI45" i="37"/>
  <c r="EN45" i="37"/>
  <c r="CZ45" i="37"/>
  <c r="BJ54" i="37"/>
  <c r="BS54" i="37"/>
  <c r="FI10" i="37"/>
  <c r="CE10" i="37"/>
  <c r="CZ10" i="37"/>
  <c r="FS13" i="37"/>
  <c r="FT13" i="37" s="1"/>
  <c r="EX13" i="37"/>
  <c r="EY13" i="37" s="1"/>
  <c r="FS14" i="37"/>
  <c r="FT14" i="37" s="1"/>
  <c r="DA15" i="37"/>
  <c r="DB15" i="37"/>
  <c r="EO17" i="37"/>
  <c r="DA19" i="37"/>
  <c r="FS20" i="37"/>
  <c r="FT20" i="37" s="1"/>
  <c r="EX20" i="37"/>
  <c r="EY20" i="37" s="1"/>
  <c r="EN25" i="37"/>
  <c r="FI25" i="37"/>
  <c r="CF25" i="37"/>
  <c r="EX47" i="37"/>
  <c r="EY47" i="37" s="1"/>
  <c r="EW15" i="37"/>
  <c r="EL15" i="37" s="1"/>
  <c r="EC15" i="37" s="1"/>
  <c r="EP15" i="37"/>
  <c r="ER15" i="37"/>
  <c r="EG15" i="37" s="1"/>
  <c r="DX15" i="37" s="1"/>
  <c r="EQ15" i="37"/>
  <c r="EF15" i="37" s="1"/>
  <c r="DW15" i="37" s="1"/>
  <c r="CJ18" i="37"/>
  <c r="BY18" i="37" s="1"/>
  <c r="CN18" i="37"/>
  <c r="CC18" i="37" s="1"/>
  <c r="CM18" i="37"/>
  <c r="CB18" i="37" s="1"/>
  <c r="CL18" i="37"/>
  <c r="CA18" i="37" s="1"/>
  <c r="CK18" i="37"/>
  <c r="BZ18" i="37" s="1"/>
  <c r="CI18" i="37"/>
  <c r="BX18" i="37" s="1"/>
  <c r="CH18" i="37"/>
  <c r="BW18" i="37" s="1"/>
  <c r="CZ22" i="37"/>
  <c r="CE22" i="37"/>
  <c r="FI22" i="37"/>
  <c r="EN22" i="37"/>
  <c r="EW27" i="37"/>
  <c r="EL27" i="37" s="1"/>
  <c r="EC27" i="37" s="1"/>
  <c r="EU27" i="37"/>
  <c r="EJ27" i="37" s="1"/>
  <c r="EA27" i="37" s="1"/>
  <c r="ET27" i="37"/>
  <c r="EI27" i="37" s="1"/>
  <c r="DZ27" i="37" s="1"/>
  <c r="ES27" i="37"/>
  <c r="EV27" i="37"/>
  <c r="EK27" i="37" s="1"/>
  <c r="EB27" i="37" s="1"/>
  <c r="ER27" i="37"/>
  <c r="EG27" i="37" s="1"/>
  <c r="DX27" i="37" s="1"/>
  <c r="EQ27" i="37"/>
  <c r="EF27" i="37" s="1"/>
  <c r="DW27" i="37" s="1"/>
  <c r="EP27" i="37"/>
  <c r="EE27" i="37" s="1"/>
  <c r="DV27" i="37" s="1"/>
  <c r="DE36" i="37"/>
  <c r="DA36" i="37"/>
  <c r="FB11" i="37"/>
  <c r="FA11" i="37"/>
  <c r="EZ11" i="37"/>
  <c r="CK13" i="37"/>
  <c r="BZ13" i="37" s="1"/>
  <c r="CJ13" i="37"/>
  <c r="BY13" i="37" s="1"/>
  <c r="CN13" i="37"/>
  <c r="CC13" i="37" s="1"/>
  <c r="CM13" i="37"/>
  <c r="CB13" i="37" s="1"/>
  <c r="CG18" i="37"/>
  <c r="BV18" i="37" s="1"/>
  <c r="BF19" i="37"/>
  <c r="FJ29" i="37"/>
  <c r="FK29" i="37"/>
  <c r="FI30" i="37"/>
  <c r="CE30" i="37"/>
  <c r="EN30" i="37"/>
  <c r="CZ30" i="37"/>
  <c r="EY11" i="37"/>
  <c r="EP12" i="37"/>
  <c r="EE12" i="37" s="1"/>
  <c r="DV12" i="37" s="1"/>
  <c r="EW12" i="37"/>
  <c r="EL12" i="37" s="1"/>
  <c r="EC12" i="37" s="1"/>
  <c r="ER12" i="37"/>
  <c r="EG12" i="37" s="1"/>
  <c r="DX12" i="37" s="1"/>
  <c r="EQ12" i="37"/>
  <c r="EF12" i="37" s="1"/>
  <c r="DW12" i="37" s="1"/>
  <c r="DB17" i="37"/>
  <c r="DA17" i="37"/>
  <c r="BG19" i="37"/>
  <c r="EQ19" i="37"/>
  <c r="EF19" i="37" s="1"/>
  <c r="DW19" i="37" s="1"/>
  <c r="EO22" i="37"/>
  <c r="BS34" i="37"/>
  <c r="BJ34" i="37"/>
  <c r="CL64" i="37"/>
  <c r="CA64" i="37" s="1"/>
  <c r="CK64" i="37"/>
  <c r="BZ64" i="37" s="1"/>
  <c r="CJ64" i="37"/>
  <c r="BY64" i="37" s="1"/>
  <c r="CI64" i="37"/>
  <c r="BX64" i="37" s="1"/>
  <c r="CH64" i="37"/>
  <c r="BW64" i="37" s="1"/>
  <c r="CN64" i="37"/>
  <c r="CC64" i="37" s="1"/>
  <c r="CM64" i="37"/>
  <c r="CB64" i="37" s="1"/>
  <c r="CG64" i="37"/>
  <c r="BV64" i="37" s="1"/>
  <c r="DO11" i="37"/>
  <c r="DN11" i="37"/>
  <c r="DM11" i="37"/>
  <c r="EO16" i="37"/>
  <c r="BR19" i="37"/>
  <c r="BI19" i="37"/>
  <c r="CF28" i="37"/>
  <c r="CF29" i="37"/>
  <c r="DI29" i="37"/>
  <c r="DA29" i="37"/>
  <c r="FS38" i="37"/>
  <c r="FT38" i="37" s="1"/>
  <c r="BT46" i="37"/>
  <c r="FI15" i="37"/>
  <c r="EN15" i="37"/>
  <c r="CZ15" i="37"/>
  <c r="CE15" i="37"/>
  <c r="BS19" i="37"/>
  <c r="EW25" i="37"/>
  <c r="EL25" i="37" s="1"/>
  <c r="EC25" i="37" s="1"/>
  <c r="EV25" i="37"/>
  <c r="EK25" i="37" s="1"/>
  <c r="EB25" i="37" s="1"/>
  <c r="EU25" i="37"/>
  <c r="EJ25" i="37" s="1"/>
  <c r="EA25" i="37" s="1"/>
  <c r="ES25" i="37"/>
  <c r="EH25" i="37" s="1"/>
  <c r="DY25" i="37" s="1"/>
  <c r="ER25" i="37"/>
  <c r="EG25" i="37" s="1"/>
  <c r="DX25" i="37" s="1"/>
  <c r="EQ25" i="37"/>
  <c r="EF25" i="37" s="1"/>
  <c r="DW25" i="37" s="1"/>
  <c r="EP25" i="37"/>
  <c r="EW44" i="37"/>
  <c r="EL44" i="37" s="1"/>
  <c r="EC44" i="37" s="1"/>
  <c r="EV44" i="37"/>
  <c r="EK44" i="37" s="1"/>
  <c r="EB44" i="37" s="1"/>
  <c r="EU44" i="37"/>
  <c r="EJ44" i="37" s="1"/>
  <c r="EA44" i="37" s="1"/>
  <c r="ET44" i="37"/>
  <c r="EI44" i="37" s="1"/>
  <c r="DZ44" i="37" s="1"/>
  <c r="ES44" i="37"/>
  <c r="EH44" i="37" s="1"/>
  <c r="DY44" i="37" s="1"/>
  <c r="ER44" i="37"/>
  <c r="EG44" i="37" s="1"/>
  <c r="DX44" i="37" s="1"/>
  <c r="EQ44" i="37"/>
  <c r="EF44" i="37" s="1"/>
  <c r="DW44" i="37" s="1"/>
  <c r="EP44" i="37"/>
  <c r="EE44" i="37" s="1"/>
  <c r="DV44" i="37" s="1"/>
  <c r="CZ50" i="37"/>
  <c r="EN50" i="37"/>
  <c r="FI50" i="37"/>
  <c r="CE50" i="37"/>
  <c r="BG10" i="37"/>
  <c r="BP10" i="37"/>
  <c r="BC12" i="37"/>
  <c r="DC21" i="37"/>
  <c r="DA21" i="37"/>
  <c r="EO29" i="37"/>
  <c r="EU32" i="37"/>
  <c r="EJ32" i="37" s="1"/>
  <c r="EA32" i="37" s="1"/>
  <c r="ET32" i="37"/>
  <c r="EI32" i="37" s="1"/>
  <c r="DZ32" i="37" s="1"/>
  <c r="EW32" i="37"/>
  <c r="EL32" i="37" s="1"/>
  <c r="EC32" i="37" s="1"/>
  <c r="EV32" i="37"/>
  <c r="EK32" i="37" s="1"/>
  <c r="EB32" i="37" s="1"/>
  <c r="ES32" i="37"/>
  <c r="EH32" i="37" s="1"/>
  <c r="DY32" i="37" s="1"/>
  <c r="ER32" i="37"/>
  <c r="EG32" i="37" s="1"/>
  <c r="DX32" i="37" s="1"/>
  <c r="EQ32" i="37"/>
  <c r="EF32" i="37" s="1"/>
  <c r="DW32" i="37" s="1"/>
  <c r="EP32" i="37"/>
  <c r="EE32" i="37" s="1"/>
  <c r="DV32" i="37" s="1"/>
  <c r="CK33" i="37"/>
  <c r="BZ33" i="37" s="1"/>
  <c r="CI33" i="37"/>
  <c r="BX33" i="37" s="1"/>
  <c r="CN33" i="37"/>
  <c r="CC33" i="37" s="1"/>
  <c r="CH33" i="37"/>
  <c r="BW33" i="37" s="1"/>
  <c r="CG33" i="37"/>
  <c r="BV33" i="37" s="1"/>
  <c r="CM33" i="37"/>
  <c r="CB33" i="37" s="1"/>
  <c r="CL33" i="37"/>
  <c r="CA33" i="37" s="1"/>
  <c r="CF41" i="37"/>
  <c r="CG45" i="37"/>
  <c r="BV45" i="37" s="1"/>
  <c r="CL45" i="37"/>
  <c r="CA45" i="37" s="1"/>
  <c r="CK45" i="37"/>
  <c r="BZ45" i="37" s="1"/>
  <c r="CN45" i="37"/>
  <c r="CC45" i="37" s="1"/>
  <c r="CM45" i="37"/>
  <c r="CB45" i="37" s="1"/>
  <c r="CJ45" i="37"/>
  <c r="BY45" i="37" s="1"/>
  <c r="CI45" i="37"/>
  <c r="BX45" i="37" s="1"/>
  <c r="CH45" i="37"/>
  <c r="BW45" i="37" s="1"/>
  <c r="EW53" i="37"/>
  <c r="EL53" i="37" s="1"/>
  <c r="EC53" i="37" s="1"/>
  <c r="EV53" i="37"/>
  <c r="EK53" i="37" s="1"/>
  <c r="EB53" i="37" s="1"/>
  <c r="EU53" i="37"/>
  <c r="EJ53" i="37" s="1"/>
  <c r="EA53" i="37" s="1"/>
  <c r="ET53" i="37"/>
  <c r="EI53" i="37" s="1"/>
  <c r="DZ53" i="37" s="1"/>
  <c r="ER53" i="37"/>
  <c r="EG53" i="37" s="1"/>
  <c r="DX53" i="37" s="1"/>
  <c r="EQ53" i="37"/>
  <c r="EF53" i="37" s="1"/>
  <c r="DW53" i="37" s="1"/>
  <c r="EP53" i="37"/>
  <c r="EE53" i="37" s="1"/>
  <c r="DV53" i="37" s="1"/>
  <c r="ES53" i="37"/>
  <c r="EH53" i="37" s="1"/>
  <c r="DY53" i="37" s="1"/>
  <c r="DO12" i="37"/>
  <c r="DD12" i="37" s="1"/>
  <c r="DM12" i="37"/>
  <c r="DL12" i="37"/>
  <c r="ET14" i="37"/>
  <c r="EI14" i="37" s="1"/>
  <c r="DZ14" i="37" s="1"/>
  <c r="ES14" i="37"/>
  <c r="EH14" i="37" s="1"/>
  <c r="DY14" i="37" s="1"/>
  <c r="ER14" i="37"/>
  <c r="EG14" i="37" s="1"/>
  <c r="DX14" i="37" s="1"/>
  <c r="EQ14" i="37"/>
  <c r="EF14" i="37" s="1"/>
  <c r="DW14" i="37" s="1"/>
  <c r="EP14" i="37"/>
  <c r="EE14" i="37" s="1"/>
  <c r="DV14" i="37" s="1"/>
  <c r="EV14" i="37"/>
  <c r="EK14" i="37" s="1"/>
  <c r="EB14" i="37" s="1"/>
  <c r="EU14" i="37"/>
  <c r="EJ14" i="37" s="1"/>
  <c r="EA14" i="37" s="1"/>
  <c r="CN16" i="37"/>
  <c r="CC16" i="37" s="1"/>
  <c r="CL16" i="37"/>
  <c r="CA16" i="37" s="1"/>
  <c r="CK16" i="37"/>
  <c r="BZ16" i="37" s="1"/>
  <c r="CJ16" i="37"/>
  <c r="BY16" i="37" s="1"/>
  <c r="CI16" i="37"/>
  <c r="BX16" i="37" s="1"/>
  <c r="CH16" i="37"/>
  <c r="BW16" i="37" s="1"/>
  <c r="CG16" i="37"/>
  <c r="BV16" i="37" s="1"/>
  <c r="CM16" i="37"/>
  <c r="CB16" i="37" s="1"/>
  <c r="EV19" i="37"/>
  <c r="EK19" i="37" s="1"/>
  <c r="EB19" i="37" s="1"/>
  <c r="EU19" i="37"/>
  <c r="EJ19" i="37" s="1"/>
  <c r="EA19" i="37" s="1"/>
  <c r="ET19" i="37"/>
  <c r="EI19" i="37" s="1"/>
  <c r="DZ19" i="37" s="1"/>
  <c r="EP19" i="37"/>
  <c r="EE19" i="37" s="1"/>
  <c r="DV19" i="37" s="1"/>
  <c r="CA22" i="37"/>
  <c r="EU28" i="37"/>
  <c r="EJ28" i="37" s="1"/>
  <c r="EA28" i="37" s="1"/>
  <c r="ES28" i="37"/>
  <c r="EH28" i="37" s="1"/>
  <c r="DY28" i="37" s="1"/>
  <c r="EW28" i="37"/>
  <c r="EL28" i="37" s="1"/>
  <c r="EC28" i="37" s="1"/>
  <c r="EQ28" i="37"/>
  <c r="EF28" i="37" s="1"/>
  <c r="DW28" i="37" s="1"/>
  <c r="EP28" i="37"/>
  <c r="EV28" i="37"/>
  <c r="EK28" i="37" s="1"/>
  <c r="EB28" i="37" s="1"/>
  <c r="ET28" i="37"/>
  <c r="EI28" i="37" s="1"/>
  <c r="DZ28" i="37" s="1"/>
  <c r="ER28" i="37"/>
  <c r="EG28" i="37" s="1"/>
  <c r="DX28" i="37" s="1"/>
  <c r="BP33" i="37"/>
  <c r="EW36" i="37"/>
  <c r="EL36" i="37" s="1"/>
  <c r="EC36" i="37" s="1"/>
  <c r="EV36" i="37"/>
  <c r="EK36" i="37" s="1"/>
  <c r="EB36" i="37" s="1"/>
  <c r="EU36" i="37"/>
  <c r="EJ36" i="37" s="1"/>
  <c r="EA36" i="37" s="1"/>
  <c r="ET36" i="37"/>
  <c r="EI36" i="37" s="1"/>
  <c r="DZ36" i="37" s="1"/>
  <c r="ES36" i="37"/>
  <c r="EH36" i="37" s="1"/>
  <c r="DY36" i="37" s="1"/>
  <c r="EQ36" i="37"/>
  <c r="EF36" i="37" s="1"/>
  <c r="DW36" i="37" s="1"/>
  <c r="ER36" i="37"/>
  <c r="EG36" i="37" s="1"/>
  <c r="DX36" i="37" s="1"/>
  <c r="EP36" i="37"/>
  <c r="EE36" i="37" s="1"/>
  <c r="DV36" i="37" s="1"/>
  <c r="CL37" i="37"/>
  <c r="CA37" i="37" s="1"/>
  <c r="CK37" i="37"/>
  <c r="BZ37" i="37" s="1"/>
  <c r="CJ37" i="37"/>
  <c r="BY37" i="37" s="1"/>
  <c r="CH37" i="37"/>
  <c r="BW37" i="37" s="1"/>
  <c r="CM37" i="37"/>
  <c r="CB37" i="37" s="1"/>
  <c r="CI37" i="37"/>
  <c r="BX37" i="37" s="1"/>
  <c r="CG37" i="37"/>
  <c r="BV37" i="37" s="1"/>
  <c r="BS60" i="37"/>
  <c r="EX329" i="37"/>
  <c r="EX309" i="37"/>
  <c r="EY309" i="37" s="1"/>
  <c r="EX301" i="37"/>
  <c r="EY301" i="37" s="1"/>
  <c r="EX320" i="37"/>
  <c r="EY320" i="37" s="1"/>
  <c r="EX304" i="37"/>
  <c r="EY304" i="37" s="1"/>
  <c r="EX323" i="37"/>
  <c r="EY323" i="37" s="1"/>
  <c r="EX287" i="37"/>
  <c r="EY287" i="37" s="1"/>
  <c r="EX302" i="37"/>
  <c r="EY302" i="37" s="1"/>
  <c r="EX285" i="37"/>
  <c r="EY285" i="37" s="1"/>
  <c r="EX308" i="37"/>
  <c r="EY308" i="37" s="1"/>
  <c r="EX290" i="37"/>
  <c r="EY290" i="37" s="1"/>
  <c r="EX288" i="37"/>
  <c r="EY288" i="37" s="1"/>
  <c r="EX322" i="37"/>
  <c r="EY322" i="37" s="1"/>
  <c r="EX310" i="37"/>
  <c r="EY310" i="37" s="1"/>
  <c r="EX274" i="37"/>
  <c r="EY274" i="37" s="1"/>
  <c r="EX291" i="37"/>
  <c r="EY291" i="37" s="1"/>
  <c r="EX293" i="37"/>
  <c r="EY293" i="37" s="1"/>
  <c r="EX266" i="37"/>
  <c r="EY266" i="37" s="1"/>
  <c r="EX257" i="37"/>
  <c r="EY257" i="37" s="1"/>
  <c r="EX283" i="37"/>
  <c r="EY283" i="37" s="1"/>
  <c r="EX267" i="37"/>
  <c r="EY267" i="37" s="1"/>
  <c r="EX275" i="37"/>
  <c r="EY275" i="37" s="1"/>
  <c r="EX262" i="37"/>
  <c r="EY262" i="37" s="1"/>
  <c r="EX260" i="37"/>
  <c r="EY260" i="37" s="1"/>
  <c r="EX271" i="37"/>
  <c r="EY271" i="37" s="1"/>
  <c r="EX278" i="37"/>
  <c r="EY278" i="37" s="1"/>
  <c r="EX250" i="37"/>
  <c r="EY250" i="37" s="1"/>
  <c r="EX295" i="37"/>
  <c r="EY295" i="37" s="1"/>
  <c r="EX268" i="37"/>
  <c r="EY268" i="37" s="1"/>
  <c r="EX265" i="37"/>
  <c r="EY265" i="37" s="1"/>
  <c r="EX232" i="37"/>
  <c r="EY232" i="37" s="1"/>
  <c r="EX264" i="37"/>
  <c r="EY264" i="37" s="1"/>
  <c r="EX251" i="37"/>
  <c r="EY251" i="37" s="1"/>
  <c r="EX289" i="37"/>
  <c r="EY289" i="37" s="1"/>
  <c r="EX248" i="37"/>
  <c r="EY248" i="37" s="1"/>
  <c r="EX277" i="37"/>
  <c r="EY277" i="37" s="1"/>
  <c r="EX231" i="37"/>
  <c r="EY231" i="37" s="1"/>
  <c r="EX253" i="37"/>
  <c r="EY253" i="37" s="1"/>
  <c r="EX238" i="37"/>
  <c r="EY238" i="37" s="1"/>
  <c r="EX218" i="37"/>
  <c r="EY218" i="37" s="1"/>
  <c r="EX246" i="37"/>
  <c r="EY246" i="37" s="1"/>
  <c r="EX297" i="37"/>
  <c r="EY297" i="37" s="1"/>
  <c r="EX276" i="37"/>
  <c r="EY276" i="37" s="1"/>
  <c r="EX247" i="37"/>
  <c r="EY247" i="37" s="1"/>
  <c r="EX241" i="37"/>
  <c r="EY241" i="37" s="1"/>
  <c r="EX256" i="37"/>
  <c r="EY256" i="37" s="1"/>
  <c r="EX225" i="37"/>
  <c r="EY225" i="37" s="1"/>
  <c r="EX207" i="37"/>
  <c r="EY207" i="37" s="1"/>
  <c r="EX259" i="37"/>
  <c r="EY259" i="37" s="1"/>
  <c r="EX215" i="37"/>
  <c r="EY215" i="37" s="1"/>
  <c r="EX202" i="37"/>
  <c r="EY202" i="37" s="1"/>
  <c r="EX180" i="37"/>
  <c r="EY180" i="37" s="1"/>
  <c r="EX194" i="37"/>
  <c r="EY194" i="37" s="1"/>
  <c r="EX191" i="37"/>
  <c r="EY191" i="37" s="1"/>
  <c r="EX222" i="37"/>
  <c r="EY222" i="37" s="1"/>
  <c r="EX219" i="37"/>
  <c r="EY219" i="37" s="1"/>
  <c r="EX187" i="37"/>
  <c r="EY187" i="37" s="1"/>
  <c r="EX255" i="37"/>
  <c r="EY255" i="37" s="1"/>
  <c r="EX223" i="37"/>
  <c r="EY223" i="37" s="1"/>
  <c r="EX236" i="37"/>
  <c r="EY236" i="37" s="1"/>
  <c r="EX273" i="37"/>
  <c r="EY273" i="37" s="1"/>
  <c r="EX244" i="37"/>
  <c r="EY244" i="37" s="1"/>
  <c r="EX216" i="37"/>
  <c r="EY216" i="37" s="1"/>
  <c r="EX189" i="37"/>
  <c r="EY189" i="37" s="1"/>
  <c r="EX270" i="37"/>
  <c r="EY270" i="37" s="1"/>
  <c r="EX208" i="37"/>
  <c r="EY208" i="37" s="1"/>
  <c r="EX171" i="37"/>
  <c r="EY171" i="37" s="1"/>
  <c r="EX179" i="37"/>
  <c r="EY179" i="37" s="1"/>
  <c r="EX165" i="37"/>
  <c r="EY165" i="37" s="1"/>
  <c r="EX197" i="37"/>
  <c r="EY197" i="37" s="1"/>
  <c r="EX192" i="37"/>
  <c r="EY192" i="37" s="1"/>
  <c r="EX188" i="37"/>
  <c r="EY188" i="37" s="1"/>
  <c r="EX252" i="37"/>
  <c r="EY252" i="37" s="1"/>
  <c r="EX173" i="37"/>
  <c r="EY173" i="37" s="1"/>
  <c r="EX226" i="37"/>
  <c r="EY226" i="37" s="1"/>
  <c r="EX213" i="37"/>
  <c r="EY213" i="37" s="1"/>
  <c r="EX214" i="37"/>
  <c r="EY214" i="37" s="1"/>
  <c r="EX199" i="37"/>
  <c r="EY199" i="37" s="1"/>
  <c r="EX205" i="37"/>
  <c r="EY205" i="37" s="1"/>
  <c r="EX190" i="37"/>
  <c r="EY190" i="37" s="1"/>
  <c r="EX151" i="37"/>
  <c r="EY151" i="37" s="1"/>
  <c r="EX153" i="37"/>
  <c r="EY153" i="37" s="1"/>
  <c r="EX147" i="37"/>
  <c r="EY147" i="37" s="1"/>
  <c r="EX183" i="37"/>
  <c r="EY183" i="37" s="1"/>
  <c r="EX174" i="37"/>
  <c r="EY174" i="37" s="1"/>
  <c r="EX181" i="37"/>
  <c r="EY181" i="37" s="1"/>
  <c r="EX127" i="37"/>
  <c r="EY127" i="37" s="1"/>
  <c r="EX175" i="37"/>
  <c r="EY175" i="37" s="1"/>
  <c r="EX145" i="37"/>
  <c r="EY145" i="37" s="1"/>
  <c r="EX142" i="37"/>
  <c r="EY142" i="37" s="1"/>
  <c r="EX159" i="37"/>
  <c r="EY159" i="37" s="1"/>
  <c r="EX138" i="37"/>
  <c r="EY138" i="37" s="1"/>
  <c r="EX137" i="37"/>
  <c r="EY137" i="37" s="1"/>
  <c r="EX124" i="37"/>
  <c r="EY124" i="37" s="1"/>
  <c r="EX198" i="37"/>
  <c r="EY198" i="37" s="1"/>
  <c r="EX135" i="37"/>
  <c r="EY135" i="37" s="1"/>
  <c r="EX133" i="37"/>
  <c r="EY133" i="37" s="1"/>
  <c r="EX110" i="37"/>
  <c r="EY110" i="37" s="1"/>
  <c r="EX121" i="37"/>
  <c r="EY121" i="37" s="1"/>
  <c r="EX157" i="37"/>
  <c r="EY157" i="37" s="1"/>
  <c r="EX119" i="37"/>
  <c r="EY119" i="37" s="1"/>
  <c r="EX141" i="37"/>
  <c r="EY141" i="37" s="1"/>
  <c r="EX128" i="37"/>
  <c r="EY128" i="37" s="1"/>
  <c r="EX125" i="37"/>
  <c r="EY125" i="37" s="1"/>
  <c r="EX115" i="37"/>
  <c r="EY115" i="37" s="1"/>
  <c r="EX111" i="37"/>
  <c r="EY111" i="37" s="1"/>
  <c r="EX103" i="37"/>
  <c r="EY103" i="37" s="1"/>
  <c r="EX104" i="37"/>
  <c r="EY104" i="37" s="1"/>
  <c r="EX79" i="37"/>
  <c r="EY79" i="37" s="1"/>
  <c r="EX161" i="37"/>
  <c r="EY161" i="37" s="1"/>
  <c r="EX144" i="37"/>
  <c r="EY144" i="37" s="1"/>
  <c r="EX118" i="37"/>
  <c r="EY118" i="37" s="1"/>
  <c r="EX134" i="37"/>
  <c r="EY134" i="37" s="1"/>
  <c r="EX146" i="37"/>
  <c r="EY146" i="37" s="1"/>
  <c r="EX107" i="37"/>
  <c r="EY107" i="37" s="1"/>
  <c r="EX116" i="37"/>
  <c r="EY116" i="37" s="1"/>
  <c r="EX98" i="37"/>
  <c r="EY98" i="37" s="1"/>
  <c r="EX106" i="37"/>
  <c r="EY106" i="37" s="1"/>
  <c r="EX62" i="37"/>
  <c r="EY62" i="37" s="1"/>
  <c r="EX100" i="37"/>
  <c r="EY100" i="37" s="1"/>
  <c r="EX85" i="37"/>
  <c r="EY85" i="37" s="1"/>
  <c r="EX54" i="37"/>
  <c r="EY54" i="37" s="1"/>
  <c r="EX120" i="37"/>
  <c r="EY120" i="37" s="1"/>
  <c r="EX96" i="37"/>
  <c r="EY96" i="37" s="1"/>
  <c r="EX92" i="37"/>
  <c r="EY92" i="37" s="1"/>
  <c r="EX75" i="37"/>
  <c r="EY75" i="37" s="1"/>
  <c r="EX51" i="37"/>
  <c r="EY51" i="37" s="1"/>
  <c r="EX76" i="37"/>
  <c r="EY76" i="37" s="1"/>
  <c r="EX55" i="37"/>
  <c r="EY55" i="37" s="1"/>
  <c r="EX69" i="37"/>
  <c r="EY69" i="37" s="1"/>
  <c r="EX21" i="37"/>
  <c r="EY21" i="37" s="1"/>
  <c r="EX88" i="37"/>
  <c r="EY88" i="37" s="1"/>
  <c r="EX26" i="37"/>
  <c r="EY26" i="37" s="1"/>
  <c r="EX67" i="37"/>
  <c r="EY67" i="37" s="1"/>
  <c r="EX58" i="37"/>
  <c r="EY58" i="37" s="1"/>
  <c r="EX56" i="37"/>
  <c r="EY56" i="37" s="1"/>
  <c r="EX40" i="37"/>
  <c r="EY40" i="37" s="1"/>
  <c r="EX24" i="37"/>
  <c r="EY24" i="37" s="1"/>
  <c r="EX18" i="37"/>
  <c r="EY18" i="37" s="1"/>
  <c r="EX39" i="37"/>
  <c r="EY39" i="37" s="1"/>
  <c r="EX19" i="37"/>
  <c r="EY19" i="37" s="1"/>
  <c r="EX59" i="37"/>
  <c r="EY59" i="37" s="1"/>
  <c r="EX52" i="37"/>
  <c r="EY52" i="37" s="1"/>
  <c r="EX30" i="37"/>
  <c r="EY30" i="37" s="1"/>
  <c r="EX22" i="37"/>
  <c r="EY22" i="37" s="1"/>
  <c r="BH10" i="37"/>
  <c r="CO12" i="37"/>
  <c r="CK19" i="37"/>
  <c r="BZ19" i="37" s="1"/>
  <c r="CN19" i="37"/>
  <c r="CC19" i="37" s="1"/>
  <c r="CH19" i="37"/>
  <c r="BW19" i="37" s="1"/>
  <c r="CG19" i="37"/>
  <c r="BV19" i="37" s="1"/>
  <c r="CM23" i="37"/>
  <c r="CB23" i="37" s="1"/>
  <c r="CK23" i="37"/>
  <c r="BZ23" i="37" s="1"/>
  <c r="CI23" i="37"/>
  <c r="BX23" i="37" s="1"/>
  <c r="CH23" i="37"/>
  <c r="BW23" i="37" s="1"/>
  <c r="CG23" i="37"/>
  <c r="BV23" i="37" s="1"/>
  <c r="CL23" i="37"/>
  <c r="CA23" i="37" s="1"/>
  <c r="CJ23" i="37"/>
  <c r="BY23" i="37" s="1"/>
  <c r="FS327" i="37"/>
  <c r="FT327" i="37" s="1"/>
  <c r="FS303" i="37"/>
  <c r="FT303" i="37" s="1"/>
  <c r="FS304" i="37"/>
  <c r="FT304" i="37" s="1"/>
  <c r="FS301" i="37"/>
  <c r="FT301" i="37" s="1"/>
  <c r="FS328" i="37"/>
  <c r="FT328" i="37" s="1"/>
  <c r="FS321" i="37"/>
  <c r="FT321" i="37" s="1"/>
  <c r="FS329" i="37"/>
  <c r="FS323" i="37"/>
  <c r="FT323" i="37" s="1"/>
  <c r="FS299" i="37"/>
  <c r="FT299" i="37" s="1"/>
  <c r="FS316" i="37"/>
  <c r="FT316" i="37" s="1"/>
  <c r="FS290" i="37"/>
  <c r="FT290" i="37" s="1"/>
  <c r="FS280" i="37"/>
  <c r="FT280" i="37" s="1"/>
  <c r="FS288" i="37"/>
  <c r="FT288" i="37" s="1"/>
  <c r="FS287" i="37"/>
  <c r="FT287" i="37" s="1"/>
  <c r="FS312" i="37"/>
  <c r="FT312" i="37" s="1"/>
  <c r="FS289" i="37"/>
  <c r="FT289" i="37" s="1"/>
  <c r="FS274" i="37"/>
  <c r="FT274" i="37" s="1"/>
  <c r="FS310" i="37"/>
  <c r="FT310" i="37" s="1"/>
  <c r="FS275" i="37"/>
  <c r="FT275" i="37" s="1"/>
  <c r="FS255" i="37"/>
  <c r="FT255" i="37" s="1"/>
  <c r="FS267" i="37"/>
  <c r="FT267" i="37" s="1"/>
  <c r="FS262" i="37"/>
  <c r="FT262" i="37" s="1"/>
  <c r="FS282" i="37"/>
  <c r="FT282" i="37" s="1"/>
  <c r="FS285" i="37"/>
  <c r="FT285" i="37" s="1"/>
  <c r="FS277" i="37"/>
  <c r="FT277" i="37" s="1"/>
  <c r="FS271" i="37"/>
  <c r="FT271" i="37" s="1"/>
  <c r="FS266" i="37"/>
  <c r="FT266" i="37" s="1"/>
  <c r="FS293" i="37"/>
  <c r="FT293" i="37" s="1"/>
  <c r="FS268" i="37"/>
  <c r="FT268" i="37" s="1"/>
  <c r="FS265" i="37"/>
  <c r="FT265" i="37" s="1"/>
  <c r="FS264" i="37"/>
  <c r="FT264" i="37" s="1"/>
  <c r="FS257" i="37"/>
  <c r="FT257" i="37" s="1"/>
  <c r="FS272" i="37"/>
  <c r="FT272" i="37" s="1"/>
  <c r="FS251" i="37"/>
  <c r="FT251" i="37" s="1"/>
  <c r="FS248" i="37"/>
  <c r="FT248" i="37" s="1"/>
  <c r="FS231" i="37"/>
  <c r="FT231" i="37" s="1"/>
  <c r="FS250" i="37"/>
  <c r="FT250" i="37" s="1"/>
  <c r="FS246" i="37"/>
  <c r="FT246" i="37" s="1"/>
  <c r="FS232" i="37"/>
  <c r="FT232" i="37" s="1"/>
  <c r="FS233" i="37"/>
  <c r="FT233" i="37" s="1"/>
  <c r="FS228" i="37"/>
  <c r="FT228" i="37" s="1"/>
  <c r="FS224" i="37"/>
  <c r="FT224" i="37" s="1"/>
  <c r="FS236" i="37"/>
  <c r="FT236" i="37" s="1"/>
  <c r="FS215" i="37"/>
  <c r="FT215" i="37" s="1"/>
  <c r="FS207" i="37"/>
  <c r="FT207" i="37" s="1"/>
  <c r="FS252" i="37"/>
  <c r="FT252" i="37" s="1"/>
  <c r="FS245" i="37"/>
  <c r="FT245" i="37" s="1"/>
  <c r="FS237" i="37"/>
  <c r="FT237" i="37" s="1"/>
  <c r="FS259" i="37"/>
  <c r="FT259" i="37" s="1"/>
  <c r="FS188" i="37"/>
  <c r="FT188" i="37" s="1"/>
  <c r="FS273" i="37"/>
  <c r="FT273" i="37" s="1"/>
  <c r="FS225" i="37"/>
  <c r="FT225" i="37" s="1"/>
  <c r="FS202" i="37"/>
  <c r="FT202" i="37" s="1"/>
  <c r="FS194" i="37"/>
  <c r="FT194" i="37" s="1"/>
  <c r="FS192" i="37"/>
  <c r="FT192" i="37" s="1"/>
  <c r="FS295" i="37"/>
  <c r="FT295" i="37" s="1"/>
  <c r="FS221" i="37"/>
  <c r="FT221" i="37" s="1"/>
  <c r="FS223" i="37"/>
  <c r="FT223" i="37" s="1"/>
  <c r="FS189" i="37"/>
  <c r="FT189" i="37" s="1"/>
  <c r="FS171" i="37"/>
  <c r="FT171" i="37" s="1"/>
  <c r="FS172" i="37"/>
  <c r="FT172" i="37" s="1"/>
  <c r="FS244" i="37"/>
  <c r="FT244" i="37" s="1"/>
  <c r="FS210" i="37"/>
  <c r="FT210" i="37" s="1"/>
  <c r="FS197" i="37"/>
  <c r="FT197" i="37" s="1"/>
  <c r="FS195" i="37"/>
  <c r="FT195" i="37" s="1"/>
  <c r="FS238" i="37"/>
  <c r="FT238" i="37" s="1"/>
  <c r="FS247" i="37"/>
  <c r="FT247" i="37" s="1"/>
  <c r="FS241" i="37"/>
  <c r="FT241" i="37" s="1"/>
  <c r="FS205" i="37"/>
  <c r="FT205" i="37" s="1"/>
  <c r="FS218" i="37"/>
  <c r="FT218" i="37" s="1"/>
  <c r="FS214" i="37"/>
  <c r="FT214" i="37" s="1"/>
  <c r="FS165" i="37"/>
  <c r="FT165" i="37" s="1"/>
  <c r="FS150" i="37"/>
  <c r="FT150" i="37" s="1"/>
  <c r="FS203" i="37"/>
  <c r="FT203" i="37" s="1"/>
  <c r="FS187" i="37"/>
  <c r="FT187" i="37" s="1"/>
  <c r="FS226" i="37"/>
  <c r="FT226" i="37" s="1"/>
  <c r="FS151" i="37"/>
  <c r="FT151" i="37" s="1"/>
  <c r="FS180" i="37"/>
  <c r="FT180" i="37" s="1"/>
  <c r="FS179" i="37"/>
  <c r="FT179" i="37" s="1"/>
  <c r="FS149" i="37"/>
  <c r="FT149" i="37" s="1"/>
  <c r="FS158" i="37"/>
  <c r="FT158" i="37" s="1"/>
  <c r="FS140" i="37"/>
  <c r="FT140" i="37" s="1"/>
  <c r="FS135" i="37"/>
  <c r="FT135" i="37" s="1"/>
  <c r="FS127" i="37"/>
  <c r="FT127" i="37" s="1"/>
  <c r="FS144" i="37"/>
  <c r="FT144" i="37" s="1"/>
  <c r="FS174" i="37"/>
  <c r="FT174" i="37" s="1"/>
  <c r="FS181" i="37"/>
  <c r="FT181" i="37" s="1"/>
  <c r="FS166" i="37"/>
  <c r="FT166" i="37" s="1"/>
  <c r="FS157" i="37"/>
  <c r="FT157" i="37" s="1"/>
  <c r="FS145" i="37"/>
  <c r="FT145" i="37" s="1"/>
  <c r="FS125" i="37"/>
  <c r="FT125" i="37" s="1"/>
  <c r="FS159" i="37"/>
  <c r="FT159" i="37" s="1"/>
  <c r="FS142" i="37"/>
  <c r="FT142" i="37" s="1"/>
  <c r="FS130" i="37"/>
  <c r="FT130" i="37" s="1"/>
  <c r="FS152" i="37"/>
  <c r="FT152" i="37" s="1"/>
  <c r="FS182" i="37"/>
  <c r="FT182" i="37" s="1"/>
  <c r="FS137" i="37"/>
  <c r="FT137" i="37" s="1"/>
  <c r="FS138" i="37"/>
  <c r="FT138" i="37" s="1"/>
  <c r="FS114" i="37"/>
  <c r="FT114" i="37" s="1"/>
  <c r="FS103" i="37"/>
  <c r="FT103" i="37" s="1"/>
  <c r="FS139" i="37"/>
  <c r="FT139" i="37" s="1"/>
  <c r="FS119" i="37"/>
  <c r="FT119" i="37" s="1"/>
  <c r="FS141" i="37"/>
  <c r="FT141" i="37" s="1"/>
  <c r="FS111" i="37"/>
  <c r="FT111" i="37" s="1"/>
  <c r="FS155" i="37"/>
  <c r="FT155" i="37" s="1"/>
  <c r="FS104" i="37"/>
  <c r="FT104" i="37" s="1"/>
  <c r="FS115" i="37"/>
  <c r="FT115" i="37" s="1"/>
  <c r="FS123" i="37"/>
  <c r="FT123" i="37" s="1"/>
  <c r="FS122" i="37"/>
  <c r="FT122" i="37" s="1"/>
  <c r="FS118" i="37"/>
  <c r="FT118" i="37" s="1"/>
  <c r="FS134" i="37"/>
  <c r="FT134" i="37" s="1"/>
  <c r="FS107" i="37"/>
  <c r="FT107" i="37" s="1"/>
  <c r="FS79" i="37"/>
  <c r="FT79" i="37" s="1"/>
  <c r="FS98" i="37"/>
  <c r="FT98" i="37" s="1"/>
  <c r="FS132" i="37"/>
  <c r="FT132" i="37" s="1"/>
  <c r="FS102" i="37"/>
  <c r="FT102" i="37" s="1"/>
  <c r="FS91" i="37"/>
  <c r="FT91" i="37" s="1"/>
  <c r="FS83" i="37"/>
  <c r="FT83" i="37" s="1"/>
  <c r="FS54" i="37"/>
  <c r="FT54" i="37" s="1"/>
  <c r="FS80" i="37"/>
  <c r="FT80" i="37" s="1"/>
  <c r="FS76" i="37"/>
  <c r="FT76" i="37" s="1"/>
  <c r="FS87" i="37"/>
  <c r="FT87" i="37" s="1"/>
  <c r="FS101" i="37"/>
  <c r="FT101" i="37" s="1"/>
  <c r="FS75" i="37"/>
  <c r="FT75" i="37" s="1"/>
  <c r="FS71" i="37"/>
  <c r="FT71" i="37" s="1"/>
  <c r="FS67" i="37"/>
  <c r="FT67" i="37" s="1"/>
  <c r="FS62" i="37"/>
  <c r="FT62" i="37" s="1"/>
  <c r="FS72" i="37"/>
  <c r="FT72" i="37" s="1"/>
  <c r="FS61" i="37"/>
  <c r="FT61" i="37" s="1"/>
  <c r="FS43" i="37"/>
  <c r="FT43" i="37" s="1"/>
  <c r="FS24" i="37"/>
  <c r="FT24" i="37" s="1"/>
  <c r="FS57" i="37"/>
  <c r="FT57" i="37" s="1"/>
  <c r="FS55" i="37"/>
  <c r="FT55" i="37" s="1"/>
  <c r="FS26" i="37"/>
  <c r="FT26" i="37" s="1"/>
  <c r="FS58" i="37"/>
  <c r="FT58" i="37" s="1"/>
  <c r="FS36" i="37"/>
  <c r="FT36" i="37" s="1"/>
  <c r="FS21" i="37"/>
  <c r="FT21" i="37" s="1"/>
  <c r="FS18" i="37"/>
  <c r="FT18" i="37" s="1"/>
  <c r="FS47" i="37"/>
  <c r="FT47" i="37" s="1"/>
  <c r="FS11" i="37"/>
  <c r="FS19" i="37"/>
  <c r="FT19" i="37" s="1"/>
  <c r="FS52" i="37"/>
  <c r="FT52" i="37" s="1"/>
  <c r="FS34" i="37"/>
  <c r="FT34" i="37" s="1"/>
  <c r="FS29" i="37"/>
  <c r="FT29" i="37" s="1"/>
  <c r="FS25" i="37"/>
  <c r="FT25" i="37" s="1"/>
  <c r="FS10" i="37"/>
  <c r="FT10" i="37" s="1"/>
  <c r="EX10" i="37"/>
  <c r="EY10" i="37" s="1"/>
  <c r="BI10" i="37"/>
  <c r="FS12" i="37"/>
  <c r="FT12" i="37" s="1"/>
  <c r="EX12" i="37"/>
  <c r="EY12" i="37" s="1"/>
  <c r="FK17" i="37"/>
  <c r="FJ17" i="37"/>
  <c r="BT22" i="37"/>
  <c r="CM30" i="37"/>
  <c r="CB30" i="37" s="1"/>
  <c r="CL30" i="37"/>
  <c r="CA30" i="37" s="1"/>
  <c r="CK30" i="37"/>
  <c r="BZ30" i="37" s="1"/>
  <c r="CI30" i="37"/>
  <c r="BX30" i="37" s="1"/>
  <c r="CN30" i="37"/>
  <c r="CC30" i="37" s="1"/>
  <c r="CJ30" i="37"/>
  <c r="BY30" i="37" s="1"/>
  <c r="CH30" i="37"/>
  <c r="BW30" i="37" s="1"/>
  <c r="CG30" i="37"/>
  <c r="BV30" i="37" s="1"/>
  <c r="FK34" i="37"/>
  <c r="FJ34" i="37"/>
  <c r="CG36" i="37"/>
  <c r="BV36" i="37" s="1"/>
  <c r="CM36" i="37"/>
  <c r="CB36" i="37" s="1"/>
  <c r="CL36" i="37"/>
  <c r="CA36" i="37" s="1"/>
  <c r="CK36" i="37"/>
  <c r="BZ36" i="37" s="1"/>
  <c r="CI36" i="37"/>
  <c r="BX36" i="37" s="1"/>
  <c r="CN36" i="37"/>
  <c r="CC36" i="37" s="1"/>
  <c r="CJ36" i="37"/>
  <c r="BY36" i="37" s="1"/>
  <c r="CH36" i="37"/>
  <c r="BW36" i="37" s="1"/>
  <c r="CM38" i="37"/>
  <c r="CB38" i="37" s="1"/>
  <c r="CI38" i="37"/>
  <c r="BX38" i="37" s="1"/>
  <c r="CH38" i="37"/>
  <c r="BW38" i="37" s="1"/>
  <c r="CN38" i="37"/>
  <c r="CC38" i="37" s="1"/>
  <c r="CL38" i="37"/>
  <c r="CA38" i="37" s="1"/>
  <c r="CK38" i="37"/>
  <c r="CJ38" i="37"/>
  <c r="BY38" i="37" s="1"/>
  <c r="CG38" i="37"/>
  <c r="BV38" i="37" s="1"/>
  <c r="CB10" i="37"/>
  <c r="EN10" i="37"/>
  <c r="FL10" i="37"/>
  <c r="FJ10" i="37"/>
  <c r="DF20" i="37"/>
  <c r="DA20" i="37"/>
  <c r="BC23" i="37"/>
  <c r="CE25" i="37"/>
  <c r="FS39" i="37"/>
  <c r="FT39" i="37" s="1"/>
  <c r="CL17" i="37"/>
  <c r="CA17" i="37" s="1"/>
  <c r="CN17" i="37"/>
  <c r="CC17" i="37" s="1"/>
  <c r="CM17" i="37"/>
  <c r="CB17" i="37" s="1"/>
  <c r="CK17" i="37"/>
  <c r="BZ17" i="37" s="1"/>
  <c r="CJ17" i="37"/>
  <c r="BY17" i="37" s="1"/>
  <c r="CI17" i="37"/>
  <c r="BX17" i="37" s="1"/>
  <c r="CH17" i="37"/>
  <c r="BW17" i="37" s="1"/>
  <c r="CG17" i="37"/>
  <c r="BV17" i="37" s="1"/>
  <c r="CE27" i="37"/>
  <c r="FI27" i="37"/>
  <c r="EN27" i="37"/>
  <c r="CZ27" i="37"/>
  <c r="ER30" i="37"/>
  <c r="EG30" i="37" s="1"/>
  <c r="DX30" i="37" s="1"/>
  <c r="EP30" i="37"/>
  <c r="EE30" i="37" s="1"/>
  <c r="DV30" i="37" s="1"/>
  <c r="EU30" i="37"/>
  <c r="EJ30" i="37" s="1"/>
  <c r="EA30" i="37" s="1"/>
  <c r="ET30" i="37"/>
  <c r="EI30" i="37" s="1"/>
  <c r="DZ30" i="37" s="1"/>
  <c r="ES30" i="37"/>
  <c r="EH30" i="37" s="1"/>
  <c r="DY30" i="37" s="1"/>
  <c r="EQ30" i="37"/>
  <c r="EF30" i="37" s="1"/>
  <c r="DW30" i="37" s="1"/>
  <c r="EW30" i="37"/>
  <c r="EL30" i="37" s="1"/>
  <c r="EC30" i="37" s="1"/>
  <c r="EV30" i="37"/>
  <c r="EK30" i="37" s="1"/>
  <c r="EB30" i="37" s="1"/>
  <c r="FS32" i="37"/>
  <c r="FT32" i="37" s="1"/>
  <c r="EX32" i="37"/>
  <c r="EY32" i="37" s="1"/>
  <c r="EW42" i="37"/>
  <c r="EL42" i="37" s="1"/>
  <c r="EC42" i="37" s="1"/>
  <c r="EU42" i="37"/>
  <c r="EJ42" i="37" s="1"/>
  <c r="EA42" i="37" s="1"/>
  <c r="EQ42" i="37"/>
  <c r="EF42" i="37" s="1"/>
  <c r="DW42" i="37" s="1"/>
  <c r="EP42" i="37"/>
  <c r="EE42" i="37" s="1"/>
  <c r="DV42" i="37" s="1"/>
  <c r="EV42" i="37"/>
  <c r="EK42" i="37" s="1"/>
  <c r="EB42" i="37" s="1"/>
  <c r="ET42" i="37"/>
  <c r="EI42" i="37" s="1"/>
  <c r="DZ42" i="37" s="1"/>
  <c r="ES42" i="37"/>
  <c r="EH42" i="37" s="1"/>
  <c r="DY42" i="37" s="1"/>
  <c r="ER42" i="37"/>
  <c r="EG42" i="37" s="1"/>
  <c r="DX42" i="37" s="1"/>
  <c r="CZ54" i="37"/>
  <c r="CE54" i="37"/>
  <c r="FI54" i="37"/>
  <c r="EN54" i="37"/>
  <c r="CG13" i="37"/>
  <c r="CF14" i="37"/>
  <c r="CF21" i="37"/>
  <c r="CM49" i="37"/>
  <c r="CB49" i="37" s="1"/>
  <c r="CL49" i="37"/>
  <c r="CA49" i="37" s="1"/>
  <c r="CK49" i="37"/>
  <c r="BZ49" i="37" s="1"/>
  <c r="CJ49" i="37"/>
  <c r="BY49" i="37" s="1"/>
  <c r="CI49" i="37"/>
  <c r="BX49" i="37" s="1"/>
  <c r="CN49" i="37"/>
  <c r="CC49" i="37" s="1"/>
  <c r="CH49" i="37"/>
  <c r="BW49" i="37" s="1"/>
  <c r="CG49" i="37"/>
  <c r="BC11" i="37"/>
  <c r="CH13" i="37"/>
  <c r="BW13" i="37" s="1"/>
  <c r="ES15" i="37"/>
  <c r="EH15" i="37" s="1"/>
  <c r="DY15" i="37" s="1"/>
  <c r="CI22" i="37"/>
  <c r="BX22" i="37" s="1"/>
  <c r="CG22" i="37"/>
  <c r="BV22" i="37" s="1"/>
  <c r="CJ22" i="37"/>
  <c r="BY22" i="37" s="1"/>
  <c r="CH22" i="37"/>
  <c r="BW22" i="37" s="1"/>
  <c r="FS23" i="37"/>
  <c r="FT23" i="37" s="1"/>
  <c r="EX23" i="37"/>
  <c r="EY23" i="37" s="1"/>
  <c r="FK25" i="37"/>
  <c r="FJ25" i="37"/>
  <c r="CF31" i="37"/>
  <c r="CG10" i="37"/>
  <c r="BV10" i="37" s="1"/>
  <c r="CN10" i="37"/>
  <c r="CC10" i="37" s="1"/>
  <c r="CI10" i="37"/>
  <c r="BX10" i="37" s="1"/>
  <c r="CH10" i="37"/>
  <c r="BW10" i="37" s="1"/>
  <c r="CI13" i="37"/>
  <c r="BX13" i="37" s="1"/>
  <c r="FM13" i="37"/>
  <c r="FJ13" i="37"/>
  <c r="EX15" i="37"/>
  <c r="EY15" i="37" s="1"/>
  <c r="FS15" i="37"/>
  <c r="FT15" i="37" s="1"/>
  <c r="ET15" i="37"/>
  <c r="EI15" i="37" s="1"/>
  <c r="DZ15" i="37" s="1"/>
  <c r="FK15" i="37"/>
  <c r="FJ15" i="37"/>
  <c r="EX17" i="37"/>
  <c r="EY17" i="37" s="1"/>
  <c r="FS17" i="37"/>
  <c r="FT17" i="37" s="1"/>
  <c r="DK20" i="37"/>
  <c r="DL20" i="37" s="1"/>
  <c r="CO20" i="37"/>
  <c r="CP20" i="37" s="1"/>
  <c r="EX27" i="37"/>
  <c r="EY27" i="37" s="1"/>
  <c r="FN27" i="37"/>
  <c r="FJ27" i="37"/>
  <c r="FI19" i="37"/>
  <c r="CF24" i="37"/>
  <c r="EX29" i="37"/>
  <c r="EY29" i="37" s="1"/>
  <c r="EX49" i="37"/>
  <c r="EY49" i="37" s="1"/>
  <c r="EX53" i="37"/>
  <c r="EY53" i="37" s="1"/>
  <c r="FS53" i="37"/>
  <c r="FT53" i="37" s="1"/>
  <c r="DG80" i="37"/>
  <c r="DA80" i="37"/>
  <c r="B12" i="37"/>
  <c r="BA17" i="37"/>
  <c r="BC17" i="37" s="1"/>
  <c r="CZ19" i="37"/>
  <c r="CO21" i="37"/>
  <c r="CP21" i="37" s="1"/>
  <c r="FL31" i="37"/>
  <c r="CF35" i="37"/>
  <c r="FJ40" i="37"/>
  <c r="EX43" i="37"/>
  <c r="EY43" i="37" s="1"/>
  <c r="EN51" i="37"/>
  <c r="CZ51" i="37"/>
  <c r="EO61" i="37"/>
  <c r="DG62" i="37"/>
  <c r="DA62" i="37"/>
  <c r="EO115" i="37"/>
  <c r="DA24" i="37"/>
  <c r="EW35" i="37"/>
  <c r="EL35" i="37" s="1"/>
  <c r="EC35" i="37" s="1"/>
  <c r="EV35" i="37"/>
  <c r="EK35" i="37" s="1"/>
  <c r="EB35" i="37" s="1"/>
  <c r="ET35" i="37"/>
  <c r="EI35" i="37" s="1"/>
  <c r="DZ35" i="37" s="1"/>
  <c r="ES35" i="37"/>
  <c r="EH35" i="37" s="1"/>
  <c r="DY35" i="37" s="1"/>
  <c r="EN55" i="37"/>
  <c r="CZ55" i="37"/>
  <c r="CE55" i="37"/>
  <c r="EO58" i="37"/>
  <c r="FK59" i="37"/>
  <c r="FJ59" i="37"/>
  <c r="EU60" i="37"/>
  <c r="EJ60" i="37" s="1"/>
  <c r="EA60" i="37" s="1"/>
  <c r="ET60" i="37"/>
  <c r="EI60" i="37" s="1"/>
  <c r="DZ60" i="37" s="1"/>
  <c r="ES60" i="37"/>
  <c r="EH60" i="37" s="1"/>
  <c r="DY60" i="37" s="1"/>
  <c r="EW60" i="37"/>
  <c r="EL60" i="37" s="1"/>
  <c r="EC60" i="37" s="1"/>
  <c r="EV60" i="37"/>
  <c r="EK60" i="37" s="1"/>
  <c r="EB60" i="37" s="1"/>
  <c r="BP63" i="37"/>
  <c r="DC83" i="37"/>
  <c r="DA83" i="37"/>
  <c r="CF26" i="37"/>
  <c r="FJ28" i="37"/>
  <c r="FK28" i="37"/>
  <c r="BK34" i="37"/>
  <c r="DA43" i="37"/>
  <c r="EO43" i="37"/>
  <c r="FI46" i="37"/>
  <c r="CE46" i="37"/>
  <c r="CZ46" i="37"/>
  <c r="EN46" i="37"/>
  <c r="EQ50" i="37"/>
  <c r="EF50" i="37" s="1"/>
  <c r="DW50" i="37" s="1"/>
  <c r="EP50" i="37"/>
  <c r="EE50" i="37" s="1"/>
  <c r="DV50" i="37" s="1"/>
  <c r="FJ52" i="37"/>
  <c r="FK52" i="37"/>
  <c r="EU56" i="37"/>
  <c r="EJ56" i="37" s="1"/>
  <c r="EA56" i="37" s="1"/>
  <c r="ER56" i="37"/>
  <c r="EG56" i="37" s="1"/>
  <c r="DX56" i="37" s="1"/>
  <c r="EP56" i="37"/>
  <c r="EE56" i="37" s="1"/>
  <c r="DV56" i="37" s="1"/>
  <c r="EP60" i="37"/>
  <c r="EE60" i="37" s="1"/>
  <c r="DV60" i="37" s="1"/>
  <c r="BQ63" i="37"/>
  <c r="BH63" i="37"/>
  <c r="FS65" i="37"/>
  <c r="FT65" i="37" s="1"/>
  <c r="EX65" i="37"/>
  <c r="EY65" i="37" s="1"/>
  <c r="FK70" i="37"/>
  <c r="FJ70" i="37"/>
  <c r="FK72" i="37"/>
  <c r="FJ72" i="37"/>
  <c r="CN74" i="37"/>
  <c r="CC74" i="37" s="1"/>
  <c r="CM74" i="37"/>
  <c r="CB74" i="37" s="1"/>
  <c r="CK74" i="37"/>
  <c r="BZ74" i="37" s="1"/>
  <c r="CL74" i="37"/>
  <c r="CA74" i="37" s="1"/>
  <c r="CJ74" i="37"/>
  <c r="BY74" i="37" s="1"/>
  <c r="CI74" i="37"/>
  <c r="BX74" i="37" s="1"/>
  <c r="CH74" i="37"/>
  <c r="BW74" i="37" s="1"/>
  <c r="CG74" i="37"/>
  <c r="BV74" i="37" s="1"/>
  <c r="CF82" i="37"/>
  <c r="FK96" i="37"/>
  <c r="FJ96" i="37"/>
  <c r="CI46" i="37"/>
  <c r="BX46" i="37" s="1"/>
  <c r="CH46" i="37"/>
  <c r="BW46" i="37" s="1"/>
  <c r="CG46" i="37"/>
  <c r="BV46" i="37" s="1"/>
  <c r="EP49" i="37"/>
  <c r="EE49" i="37" s="1"/>
  <c r="DV49" i="37" s="1"/>
  <c r="EW49" i="37"/>
  <c r="EL49" i="37" s="1"/>
  <c r="EC49" i="37" s="1"/>
  <c r="ES52" i="37"/>
  <c r="EH52" i="37" s="1"/>
  <c r="DY52" i="37" s="1"/>
  <c r="ER52" i="37"/>
  <c r="EG52" i="37" s="1"/>
  <c r="DX52" i="37" s="1"/>
  <c r="EQ52" i="37"/>
  <c r="EF52" i="37" s="1"/>
  <c r="DW52" i="37" s="1"/>
  <c r="EP52" i="37"/>
  <c r="EE52" i="37" s="1"/>
  <c r="DV52" i="37" s="1"/>
  <c r="EU52" i="37"/>
  <c r="EJ52" i="37" s="1"/>
  <c r="EA52" i="37" s="1"/>
  <c r="EV52" i="37"/>
  <c r="EK52" i="37" s="1"/>
  <c r="EB52" i="37" s="1"/>
  <c r="ET52" i="37"/>
  <c r="EI52" i="37" s="1"/>
  <c r="DZ52" i="37" s="1"/>
  <c r="CH56" i="37"/>
  <c r="BW56" i="37" s="1"/>
  <c r="CM56" i="37"/>
  <c r="CB56" i="37" s="1"/>
  <c r="CL56" i="37"/>
  <c r="CA56" i="37" s="1"/>
  <c r="CK56" i="37"/>
  <c r="BZ56" i="37" s="1"/>
  <c r="CK70" i="37"/>
  <c r="BZ70" i="37" s="1"/>
  <c r="CJ70" i="37"/>
  <c r="BY70" i="37" s="1"/>
  <c r="CI70" i="37"/>
  <c r="BX70" i="37" s="1"/>
  <c r="CN70" i="37"/>
  <c r="CC70" i="37" s="1"/>
  <c r="CM70" i="37"/>
  <c r="CB70" i="37" s="1"/>
  <c r="CL70" i="37"/>
  <c r="CA70" i="37" s="1"/>
  <c r="CH70" i="37"/>
  <c r="BW70" i="37" s="1"/>
  <c r="CG70" i="37"/>
  <c r="CO39" i="37"/>
  <c r="CP39" i="37" s="1"/>
  <c r="DK39" i="37"/>
  <c r="DL39" i="37" s="1"/>
  <c r="CK42" i="37"/>
  <c r="BZ42" i="37" s="1"/>
  <c r="CJ42" i="37"/>
  <c r="BY42" i="37" s="1"/>
  <c r="CI42" i="37"/>
  <c r="BX42" i="37" s="1"/>
  <c r="CH42" i="37"/>
  <c r="BW42" i="37" s="1"/>
  <c r="CG42" i="37"/>
  <c r="BV42" i="37" s="1"/>
  <c r="CM42" i="37"/>
  <c r="CB42" i="37" s="1"/>
  <c r="CN42" i="37"/>
  <c r="CC42" i="37" s="1"/>
  <c r="CL42" i="37"/>
  <c r="CA42" i="37" s="1"/>
  <c r="EN48" i="37"/>
  <c r="FI48" i="37"/>
  <c r="CE48" i="37"/>
  <c r="CZ48" i="37"/>
  <c r="BP54" i="37"/>
  <c r="BG54" i="37"/>
  <c r="DB55" i="37"/>
  <c r="DA55" i="37"/>
  <c r="CN57" i="37"/>
  <c r="CC57" i="37" s="1"/>
  <c r="CJ57" i="37"/>
  <c r="BY57" i="37" s="1"/>
  <c r="CM57" i="37"/>
  <c r="CB57" i="37" s="1"/>
  <c r="CL57" i="37"/>
  <c r="CA57" i="37" s="1"/>
  <c r="CK57" i="37"/>
  <c r="BZ57" i="37" s="1"/>
  <c r="CI57" i="37"/>
  <c r="BX57" i="37" s="1"/>
  <c r="CH57" i="37"/>
  <c r="BW57" i="37" s="1"/>
  <c r="CG57" i="37"/>
  <c r="BV57" i="37" s="1"/>
  <c r="BS61" i="37"/>
  <c r="EW62" i="37"/>
  <c r="EL62" i="37" s="1"/>
  <c r="EC62" i="37" s="1"/>
  <c r="EV62" i="37"/>
  <c r="EK62" i="37" s="1"/>
  <c r="EB62" i="37" s="1"/>
  <c r="ET62" i="37"/>
  <c r="EI62" i="37" s="1"/>
  <c r="DZ62" i="37" s="1"/>
  <c r="ES62" i="37"/>
  <c r="EH62" i="37" s="1"/>
  <c r="DY62" i="37" s="1"/>
  <c r="ER62" i="37"/>
  <c r="EG62" i="37" s="1"/>
  <c r="DX62" i="37" s="1"/>
  <c r="EU62" i="37"/>
  <c r="EJ62" i="37" s="1"/>
  <c r="EA62" i="37" s="1"/>
  <c r="EQ62" i="37"/>
  <c r="EF62" i="37" s="1"/>
  <c r="DW62" i="37" s="1"/>
  <c r="EP62" i="37"/>
  <c r="CB110" i="37"/>
  <c r="CF15" i="37"/>
  <c r="FJ24" i="37"/>
  <c r="CZ28" i="37"/>
  <c r="EX31" i="37"/>
  <c r="EY31" i="37" s="1"/>
  <c r="FJ32" i="37"/>
  <c r="CZ33" i="37"/>
  <c r="EN33" i="37"/>
  <c r="DB33" i="37"/>
  <c r="DA33" i="37"/>
  <c r="FI33" i="37"/>
  <c r="EU35" i="37"/>
  <c r="EJ35" i="37" s="1"/>
  <c r="EA35" i="37" s="1"/>
  <c r="DC37" i="37"/>
  <c r="DA37" i="37"/>
  <c r="DB42" i="37"/>
  <c r="DA42" i="37"/>
  <c r="FJ42" i="37"/>
  <c r="BW48" i="37"/>
  <c r="DB48" i="37"/>
  <c r="BV48" i="37" s="1"/>
  <c r="DA48" i="37"/>
  <c r="FJ48" i="37"/>
  <c r="CL54" i="37"/>
  <c r="CA54" i="37" s="1"/>
  <c r="EF54" i="37"/>
  <c r="DW54" i="37" s="1"/>
  <c r="CF55" i="37"/>
  <c r="CJ60" i="37"/>
  <c r="BY60" i="37" s="1"/>
  <c r="DH89" i="37"/>
  <c r="DA89" i="37"/>
  <c r="FS93" i="37"/>
  <c r="FT93" i="37" s="1"/>
  <c r="EX93" i="37"/>
  <c r="EY93" i="37" s="1"/>
  <c r="FJ21" i="37"/>
  <c r="DA22" i="37"/>
  <c r="FS27" i="37"/>
  <c r="FT27" i="37" s="1"/>
  <c r="DA28" i="37"/>
  <c r="EV37" i="37"/>
  <c r="EK37" i="37" s="1"/>
  <c r="EB37" i="37" s="1"/>
  <c r="EU37" i="37"/>
  <c r="EJ37" i="37" s="1"/>
  <c r="EA37" i="37" s="1"/>
  <c r="ET37" i="37"/>
  <c r="EI37" i="37" s="1"/>
  <c r="DZ37" i="37" s="1"/>
  <c r="ES37" i="37"/>
  <c r="EH37" i="37" s="1"/>
  <c r="DY37" i="37" s="1"/>
  <c r="ER37" i="37"/>
  <c r="EG37" i="37" s="1"/>
  <c r="DX37" i="37" s="1"/>
  <c r="EL38" i="37"/>
  <c r="EC38" i="37" s="1"/>
  <c r="EO41" i="37"/>
  <c r="EX44" i="37"/>
  <c r="EY44" i="37" s="1"/>
  <c r="FS44" i="37"/>
  <c r="FT44" i="37" s="1"/>
  <c r="FI47" i="37"/>
  <c r="EN47" i="37"/>
  <c r="BO48" i="37"/>
  <c r="FJ51" i="37"/>
  <c r="BA56" i="37"/>
  <c r="CK60" i="37"/>
  <c r="BZ60" i="37" s="1"/>
  <c r="CJ61" i="37"/>
  <c r="BY61" i="37" s="1"/>
  <c r="CG61" i="37"/>
  <c r="BV61" i="37" s="1"/>
  <c r="CN61" i="37"/>
  <c r="CC61" i="37" s="1"/>
  <c r="CK61" i="37"/>
  <c r="BZ61" i="37" s="1"/>
  <c r="CI61" i="37"/>
  <c r="BX61" i="37" s="1"/>
  <c r="CH61" i="37"/>
  <c r="BW61" i="37" s="1"/>
  <c r="EW63" i="37"/>
  <c r="EL63" i="37" s="1"/>
  <c r="EC63" i="37" s="1"/>
  <c r="EV63" i="37"/>
  <c r="EK63" i="37" s="1"/>
  <c r="EB63" i="37" s="1"/>
  <c r="EU63" i="37"/>
  <c r="EJ63" i="37" s="1"/>
  <c r="EA63" i="37" s="1"/>
  <c r="ET63" i="37"/>
  <c r="EI63" i="37" s="1"/>
  <c r="DZ63" i="37" s="1"/>
  <c r="ES63" i="37"/>
  <c r="EH63" i="37" s="1"/>
  <c r="DY63" i="37" s="1"/>
  <c r="ER63" i="37"/>
  <c r="EG63" i="37" s="1"/>
  <c r="DX63" i="37" s="1"/>
  <c r="CN90" i="37"/>
  <c r="CC90" i="37" s="1"/>
  <c r="CL90" i="37"/>
  <c r="CA90" i="37" s="1"/>
  <c r="CK90" i="37"/>
  <c r="BZ90" i="37" s="1"/>
  <c r="CJ90" i="37"/>
  <c r="BY90" i="37" s="1"/>
  <c r="CI90" i="37"/>
  <c r="BX90" i="37" s="1"/>
  <c r="CM90" i="37"/>
  <c r="CB90" i="37" s="1"/>
  <c r="CH90" i="37"/>
  <c r="BW90" i="37" s="1"/>
  <c r="CJ109" i="37"/>
  <c r="BY109" i="37" s="1"/>
  <c r="CI109" i="37"/>
  <c r="BX109" i="37" s="1"/>
  <c r="CM109" i="37"/>
  <c r="CB109" i="37" s="1"/>
  <c r="CK109" i="37"/>
  <c r="BZ109" i="37" s="1"/>
  <c r="CH109" i="37"/>
  <c r="BW109" i="37" s="1"/>
  <c r="CG109" i="37"/>
  <c r="CN109" i="37"/>
  <c r="CC109" i="37" s="1"/>
  <c r="CL109" i="37"/>
  <c r="CA109" i="37" s="1"/>
  <c r="FI21" i="37"/>
  <c r="EN21" i="37"/>
  <c r="FJ23" i="37"/>
  <c r="DK25" i="37"/>
  <c r="DL25" i="37" s="1"/>
  <c r="CO25" i="37"/>
  <c r="CP25" i="37" s="1"/>
  <c r="CF27" i="37"/>
  <c r="EO31" i="37"/>
  <c r="EX38" i="37"/>
  <c r="EY38" i="37" s="1"/>
  <c r="EO47" i="37"/>
  <c r="FS48" i="37"/>
  <c r="FT48" i="37" s="1"/>
  <c r="EX48" i="37"/>
  <c r="EY48" i="37" s="1"/>
  <c r="FJ49" i="37"/>
  <c r="FI57" i="37"/>
  <c r="EN57" i="37"/>
  <c r="CZ57" i="37"/>
  <c r="CE57" i="37"/>
  <c r="EN58" i="37"/>
  <c r="CE58" i="37"/>
  <c r="CZ58" i="37"/>
  <c r="FI58" i="37"/>
  <c r="DB58" i="37"/>
  <c r="DA58" i="37"/>
  <c r="BR61" i="37"/>
  <c r="FI66" i="37"/>
  <c r="EN66" i="37"/>
  <c r="CE66" i="37"/>
  <c r="CZ66" i="37"/>
  <c r="BR76" i="37"/>
  <c r="BM90" i="37"/>
  <c r="DB24" i="37"/>
  <c r="FS33" i="37"/>
  <c r="FT33" i="37" s="1"/>
  <c r="EX34" i="37"/>
  <c r="EY34" i="37" s="1"/>
  <c r="DB39" i="37"/>
  <c r="DA39" i="37"/>
  <c r="EJ40" i="37"/>
  <c r="EA40" i="37" s="1"/>
  <c r="EX45" i="37"/>
  <c r="EY45" i="37" s="1"/>
  <c r="DA45" i="37"/>
  <c r="EQ49" i="37"/>
  <c r="EF49" i="37" s="1"/>
  <c r="DW49" i="37" s="1"/>
  <c r="DF52" i="37"/>
  <c r="DA52" i="37"/>
  <c r="DA56" i="37"/>
  <c r="EQ56" i="37"/>
  <c r="EF56" i="37" s="1"/>
  <c r="DW56" i="37" s="1"/>
  <c r="CO57" i="37"/>
  <c r="CP57" i="37" s="1"/>
  <c r="DK57" i="37"/>
  <c r="DL57" i="37" s="1"/>
  <c r="CL60" i="37"/>
  <c r="CA60" i="37" s="1"/>
  <c r="CI60" i="37"/>
  <c r="BX60" i="37" s="1"/>
  <c r="CN60" i="37"/>
  <c r="CC60" i="37" s="1"/>
  <c r="CG60" i="37"/>
  <c r="BV60" i="37" s="1"/>
  <c r="CH60" i="37"/>
  <c r="BW60" i="37" s="1"/>
  <c r="FK71" i="37"/>
  <c r="FJ71" i="37"/>
  <c r="EW86" i="37"/>
  <c r="EL86" i="37" s="1"/>
  <c r="EC86" i="37" s="1"/>
  <c r="EU86" i="37"/>
  <c r="EJ86" i="37" s="1"/>
  <c r="EA86" i="37" s="1"/>
  <c r="ET86" i="37"/>
  <c r="EI86" i="37" s="1"/>
  <c r="DZ86" i="37" s="1"/>
  <c r="ES86" i="37"/>
  <c r="EH86" i="37" s="1"/>
  <c r="DY86" i="37" s="1"/>
  <c r="ER86" i="37"/>
  <c r="EG86" i="37" s="1"/>
  <c r="DX86" i="37" s="1"/>
  <c r="EV86" i="37"/>
  <c r="EK86" i="37" s="1"/>
  <c r="EB86" i="37" s="1"/>
  <c r="EQ86" i="37"/>
  <c r="EF86" i="37" s="1"/>
  <c r="DW86" i="37" s="1"/>
  <c r="EP86" i="37"/>
  <c r="EE86" i="37" s="1"/>
  <c r="DV86" i="37" s="1"/>
  <c r="CE21" i="37"/>
  <c r="EU26" i="37"/>
  <c r="EJ26" i="37" s="1"/>
  <c r="EA26" i="37" s="1"/>
  <c r="CI34" i="37"/>
  <c r="BX34" i="37" s="1"/>
  <c r="CG34" i="37"/>
  <c r="BV34" i="37" s="1"/>
  <c r="CL34" i="37"/>
  <c r="CA34" i="37" s="1"/>
  <c r="CK34" i="37"/>
  <c r="BZ34" i="37" s="1"/>
  <c r="CJ34" i="37"/>
  <c r="BY34" i="37" s="1"/>
  <c r="DA35" i="37"/>
  <c r="ET38" i="37"/>
  <c r="EI38" i="37" s="1"/>
  <c r="DZ38" i="37" s="1"/>
  <c r="ES38" i="37"/>
  <c r="EH38" i="37" s="1"/>
  <c r="DY38" i="37" s="1"/>
  <c r="ER38" i="37"/>
  <c r="EG38" i="37" s="1"/>
  <c r="DX38" i="37" s="1"/>
  <c r="EQ38" i="37"/>
  <c r="EF38" i="37" s="1"/>
  <c r="DW38" i="37" s="1"/>
  <c r="EP38" i="37"/>
  <c r="EV38" i="37"/>
  <c r="EK38" i="37" s="1"/>
  <c r="EB38" i="37" s="1"/>
  <c r="DB40" i="37"/>
  <c r="DA40" i="37"/>
  <c r="ER49" i="37"/>
  <c r="EG49" i="37" s="1"/>
  <c r="DX49" i="37" s="1"/>
  <c r="ER50" i="37"/>
  <c r="EG50" i="37" s="1"/>
  <c r="DX50" i="37" s="1"/>
  <c r="FS51" i="37"/>
  <c r="FT51" i="37" s="1"/>
  <c r="CL52" i="37"/>
  <c r="CA52" i="37" s="1"/>
  <c r="CN52" i="37"/>
  <c r="CC52" i="37" s="1"/>
  <c r="CM52" i="37"/>
  <c r="CB52" i="37" s="1"/>
  <c r="CK52" i="37"/>
  <c r="BZ52" i="37" s="1"/>
  <c r="CJ52" i="37"/>
  <c r="BY52" i="37" s="1"/>
  <c r="CI52" i="37"/>
  <c r="BX52" i="37" s="1"/>
  <c r="CH52" i="37"/>
  <c r="BW52" i="37" s="1"/>
  <c r="CG52" i="37"/>
  <c r="BV52" i="37" s="1"/>
  <c r="CH54" i="37"/>
  <c r="BW54" i="37" s="1"/>
  <c r="CI54" i="37"/>
  <c r="BX54" i="37" s="1"/>
  <c r="CG54" i="37"/>
  <c r="BV54" i="37" s="1"/>
  <c r="CK54" i="37"/>
  <c r="BZ54" i="37" s="1"/>
  <c r="CN54" i="37"/>
  <c r="CC54" i="37" s="1"/>
  <c r="ES56" i="37"/>
  <c r="EH56" i="37" s="1"/>
  <c r="DY56" i="37" s="1"/>
  <c r="DB66" i="37"/>
  <c r="DA66" i="37"/>
  <c r="CZ21" i="37"/>
  <c r="BA22" i="37"/>
  <c r="FJ22" i="37"/>
  <c r="BA26" i="37"/>
  <c r="DA26" i="37"/>
  <c r="FJ36" i="37"/>
  <c r="BA38" i="37"/>
  <c r="FK38" i="37"/>
  <c r="FJ38" i="37"/>
  <c r="FS41" i="37"/>
  <c r="FT41" i="37" s="1"/>
  <c r="EX41" i="37"/>
  <c r="EY41" i="37" s="1"/>
  <c r="FJ41" i="37"/>
  <c r="CF43" i="37"/>
  <c r="FJ43" i="37"/>
  <c r="FS46" i="37"/>
  <c r="FT46" i="37" s="1"/>
  <c r="CN48" i="37"/>
  <c r="CC48" i="37" s="1"/>
  <c r="CM48" i="37"/>
  <c r="CB48" i="37" s="1"/>
  <c r="CL48" i="37"/>
  <c r="CA48" i="37" s="1"/>
  <c r="CK48" i="37"/>
  <c r="BZ48" i="37" s="1"/>
  <c r="ES49" i="37"/>
  <c r="EH49" i="37" s="1"/>
  <c r="DY49" i="37" s="1"/>
  <c r="CK50" i="37"/>
  <c r="BZ50" i="37" s="1"/>
  <c r="CJ50" i="37"/>
  <c r="BY50" i="37" s="1"/>
  <c r="CI50" i="37"/>
  <c r="BX50" i="37" s="1"/>
  <c r="CH50" i="37"/>
  <c r="BW50" i="37" s="1"/>
  <c r="CG50" i="37"/>
  <c r="CM50" i="37"/>
  <c r="CB50" i="37" s="1"/>
  <c r="CN50" i="37"/>
  <c r="CC50" i="37" s="1"/>
  <c r="CL50" i="37"/>
  <c r="CA50" i="37" s="1"/>
  <c r="DK50" i="37"/>
  <c r="DL50" i="37" s="1"/>
  <c r="ES50" i="37"/>
  <c r="EH50" i="37" s="1"/>
  <c r="DY50" i="37" s="1"/>
  <c r="BA54" i="37"/>
  <c r="ET56" i="37"/>
  <c r="EI56" i="37" s="1"/>
  <c r="DZ56" i="37" s="1"/>
  <c r="EX57" i="37"/>
  <c r="EY57" i="37" s="1"/>
  <c r="DC103" i="37"/>
  <c r="DA103" i="37"/>
  <c r="DB104" i="37"/>
  <c r="DA104" i="37"/>
  <c r="DB13" i="37"/>
  <c r="DA13" i="37"/>
  <c r="DA16" i="37"/>
  <c r="FK20" i="37"/>
  <c r="FJ20" i="37"/>
  <c r="EW26" i="37"/>
  <c r="EL26" i="37" s="1"/>
  <c r="EC26" i="37" s="1"/>
  <c r="EP26" i="37"/>
  <c r="EE26" i="37" s="1"/>
  <c r="DV26" i="37" s="1"/>
  <c r="FJ30" i="37"/>
  <c r="EX33" i="37"/>
  <c r="EY33" i="37" s="1"/>
  <c r="FJ33" i="37"/>
  <c r="EX37" i="37"/>
  <c r="EY37" i="37" s="1"/>
  <c r="BC38" i="37"/>
  <c r="DF38" i="37"/>
  <c r="DA38" i="37"/>
  <c r="FS45" i="37"/>
  <c r="FT45" i="37" s="1"/>
  <c r="CJ46" i="37"/>
  <c r="BY46" i="37" s="1"/>
  <c r="ET49" i="37"/>
  <c r="EI49" i="37" s="1"/>
  <c r="DZ49" i="37" s="1"/>
  <c r="ET50" i="37"/>
  <c r="EI50" i="37" s="1"/>
  <c r="DZ50" i="37" s="1"/>
  <c r="FI55" i="37"/>
  <c r="CG56" i="37"/>
  <c r="BV56" i="37" s="1"/>
  <c r="EV56" i="37"/>
  <c r="EK56" i="37" s="1"/>
  <c r="EB56" i="37" s="1"/>
  <c r="CN73" i="37"/>
  <c r="CC73" i="37" s="1"/>
  <c r="CM73" i="37"/>
  <c r="CB73" i="37" s="1"/>
  <c r="CL73" i="37"/>
  <c r="CA73" i="37" s="1"/>
  <c r="CK73" i="37"/>
  <c r="BZ73" i="37" s="1"/>
  <c r="CJ73" i="37"/>
  <c r="BY73" i="37" s="1"/>
  <c r="CI73" i="37"/>
  <c r="BX73" i="37" s="1"/>
  <c r="CH73" i="37"/>
  <c r="BW73" i="37" s="1"/>
  <c r="CG73" i="37"/>
  <c r="BV73" i="37" s="1"/>
  <c r="FN73" i="37"/>
  <c r="FJ73" i="37"/>
  <c r="CZ86" i="37"/>
  <c r="CE86" i="37"/>
  <c r="EN86" i="37"/>
  <c r="FJ86" i="37"/>
  <c r="BA326" i="37"/>
  <c r="BA323" i="37"/>
  <c r="BA314" i="37"/>
  <c r="BA307" i="37"/>
  <c r="BA304" i="37"/>
  <c r="BA302" i="37"/>
  <c r="BA309" i="37"/>
  <c r="BA325" i="37"/>
  <c r="BA298" i="37"/>
  <c r="BA294" i="37"/>
  <c r="BA322" i="37"/>
  <c r="BA327" i="37"/>
  <c r="BA320" i="37"/>
  <c r="BA319" i="37"/>
  <c r="BA315" i="37"/>
  <c r="BA312" i="37"/>
  <c r="BA310" i="37"/>
  <c r="BA299" i="37"/>
  <c r="BA318" i="37"/>
  <c r="BA305" i="37"/>
  <c r="BA306" i="37"/>
  <c r="BA329" i="37"/>
  <c r="BA303" i="37"/>
  <c r="BA286" i="37"/>
  <c r="BA324" i="37"/>
  <c r="BA317" i="37"/>
  <c r="BA297" i="37"/>
  <c r="BA293" i="37"/>
  <c r="BA292" i="37"/>
  <c r="BA284" i="37"/>
  <c r="BA316" i="37"/>
  <c r="BA289" i="37"/>
  <c r="BA281" i="37"/>
  <c r="BA273" i="37"/>
  <c r="BA265" i="37"/>
  <c r="BA301" i="37"/>
  <c r="BA295" i="37"/>
  <c r="BA282" i="37"/>
  <c r="BA279" i="37"/>
  <c r="BA271" i="37"/>
  <c r="BA291" i="37"/>
  <c r="BA313" i="37"/>
  <c r="BA328" i="37"/>
  <c r="BA287" i="37"/>
  <c r="BA285" i="37"/>
  <c r="BA276" i="37"/>
  <c r="BA311" i="37"/>
  <c r="BA288" i="37"/>
  <c r="BA263" i="37"/>
  <c r="BA270" i="37"/>
  <c r="BA261" i="37"/>
  <c r="BA283" i="37"/>
  <c r="BA280" i="37"/>
  <c r="BA290" i="37"/>
  <c r="BA296" i="37"/>
  <c r="BA256" i="37"/>
  <c r="BA321" i="37"/>
  <c r="BA274" i="37"/>
  <c r="BA269" i="37"/>
  <c r="BA308" i="37"/>
  <c r="BA267" i="37"/>
  <c r="BA266" i="37"/>
  <c r="BA254" i="37"/>
  <c r="BA259" i="37"/>
  <c r="BA277" i="37"/>
  <c r="BA272" i="37"/>
  <c r="BA264" i="37"/>
  <c r="BA258" i="37"/>
  <c r="BA253" i="37"/>
  <c r="BA300" i="37"/>
  <c r="BA255" i="37"/>
  <c r="BA248" i="37"/>
  <c r="BA245" i="37"/>
  <c r="BA237" i="37"/>
  <c r="BA244" i="37"/>
  <c r="BA250" i="37"/>
  <c r="BA243" i="37"/>
  <c r="BA278" i="37"/>
  <c r="BA238" i="37"/>
  <c r="BA236" i="37"/>
  <c r="BA231" i="37"/>
  <c r="BA239" i="37"/>
  <c r="BA275" i="37"/>
  <c r="BA246" i="37"/>
  <c r="BA230" i="37"/>
  <c r="BA251" i="37"/>
  <c r="BA241" i="37"/>
  <c r="BA268" i="37"/>
  <c r="BA223" i="37"/>
  <c r="BA235" i="37"/>
  <c r="BA234" i="37"/>
  <c r="BA247" i="37"/>
  <c r="BA222" i="37"/>
  <c r="BA228" i="37"/>
  <c r="BA224" i="37"/>
  <c r="BA221" i="37"/>
  <c r="BA217" i="37"/>
  <c r="BA209" i="37"/>
  <c r="BA201" i="37"/>
  <c r="BA193" i="37"/>
  <c r="BA216" i="37"/>
  <c r="BA260" i="37"/>
  <c r="BA214" i="37"/>
  <c r="BA206" i="37"/>
  <c r="BA198" i="37"/>
  <c r="BA190" i="37"/>
  <c r="BA257" i="37"/>
  <c r="BA233" i="37"/>
  <c r="BA187" i="37"/>
  <c r="BA179" i="37"/>
  <c r="BA171" i="37"/>
  <c r="BA218" i="37"/>
  <c r="BA210" i="37"/>
  <c r="BA189" i="37"/>
  <c r="BA227" i="37"/>
  <c r="BA186" i="37"/>
  <c r="BA178" i="37"/>
  <c r="BA208" i="37"/>
  <c r="BA192" i="37"/>
  <c r="BA229" i="37"/>
  <c r="BA191" i="37"/>
  <c r="BA225" i="37"/>
  <c r="BA249" i="37"/>
  <c r="BA207" i="37"/>
  <c r="BA202" i="37"/>
  <c r="BA183" i="37"/>
  <c r="BA165" i="37"/>
  <c r="BA157" i="37"/>
  <c r="BA240" i="37"/>
  <c r="BA220" i="37"/>
  <c r="BA199" i="37"/>
  <c r="BA197" i="37"/>
  <c r="BA185" i="37"/>
  <c r="BA184" i="37"/>
  <c r="BA252" i="37"/>
  <c r="BA205" i="37"/>
  <c r="BA203" i="37"/>
  <c r="BA195" i="37"/>
  <c r="BA194" i="37"/>
  <c r="BA181" i="37"/>
  <c r="BA164" i="37"/>
  <c r="BA156" i="37"/>
  <c r="BA219" i="37"/>
  <c r="BA200" i="37"/>
  <c r="BA172" i="37"/>
  <c r="BA180" i="37"/>
  <c r="BA170" i="37"/>
  <c r="BA204" i="37"/>
  <c r="BA242" i="37"/>
  <c r="BA196" i="37"/>
  <c r="BA173" i="37"/>
  <c r="BA154" i="37"/>
  <c r="BA175" i="37"/>
  <c r="BA161" i="37"/>
  <c r="BA159" i="37"/>
  <c r="BA215" i="37"/>
  <c r="BA262" i="37"/>
  <c r="BA232" i="37"/>
  <c r="BA153" i="37"/>
  <c r="BA149" i="37"/>
  <c r="BA141" i="37"/>
  <c r="BA158" i="37"/>
  <c r="BA226" i="37"/>
  <c r="BA176" i="37"/>
  <c r="BA174" i="37"/>
  <c r="BA148" i="37"/>
  <c r="BA163" i="37"/>
  <c r="BA151" i="37"/>
  <c r="BA213" i="37"/>
  <c r="BA182" i="37"/>
  <c r="BA211" i="37"/>
  <c r="BA144" i="37"/>
  <c r="BA137" i="37"/>
  <c r="BA129" i="37"/>
  <c r="BA147" i="37"/>
  <c r="BA167" i="37"/>
  <c r="BA152" i="37"/>
  <c r="BA145" i="37"/>
  <c r="BA166" i="37"/>
  <c r="BA150" i="37"/>
  <c r="BA134" i="37"/>
  <c r="BA126" i="37"/>
  <c r="BA118" i="37"/>
  <c r="BA169" i="37"/>
  <c r="BA162" i="37"/>
  <c r="BA160" i="37"/>
  <c r="BA130" i="37"/>
  <c r="BA123" i="37"/>
  <c r="BA111" i="37"/>
  <c r="BA109" i="37"/>
  <c r="BA212" i="37"/>
  <c r="BA124" i="37"/>
  <c r="BA114" i="37"/>
  <c r="BA138" i="37"/>
  <c r="BA128" i="37"/>
  <c r="BA136" i="37"/>
  <c r="BA177" i="37"/>
  <c r="BA132" i="37"/>
  <c r="BA120" i="37"/>
  <c r="BA146" i="37"/>
  <c r="BA112" i="37"/>
  <c r="BA107" i="37"/>
  <c r="BA100" i="37"/>
  <c r="BA119" i="37"/>
  <c r="BA104" i="37"/>
  <c r="BA168" i="37"/>
  <c r="BA140" i="37"/>
  <c r="BA133" i="37"/>
  <c r="BA117" i="37"/>
  <c r="BA143" i="37"/>
  <c r="BA121" i="37"/>
  <c r="BA139" i="37"/>
  <c r="BA122" i="37"/>
  <c r="BA125" i="37"/>
  <c r="BA102" i="37"/>
  <c r="BA85" i="37"/>
  <c r="BA78" i="37"/>
  <c r="BA70" i="37"/>
  <c r="BA110" i="37"/>
  <c r="BA98" i="37"/>
  <c r="BA91" i="37"/>
  <c r="BA188" i="37"/>
  <c r="BA127" i="37"/>
  <c r="BA105" i="37"/>
  <c r="BA155" i="37"/>
  <c r="BA106" i="37"/>
  <c r="BA135" i="37"/>
  <c r="BA87" i="37"/>
  <c r="BA131" i="37"/>
  <c r="BA113" i="37"/>
  <c r="BA103" i="37"/>
  <c r="BA96" i="37"/>
  <c r="BA101" i="37"/>
  <c r="BA89" i="37"/>
  <c r="BA94" i="37"/>
  <c r="BA74" i="37"/>
  <c r="BA61" i="37"/>
  <c r="BA53" i="37"/>
  <c r="BA115" i="37"/>
  <c r="BA92" i="37"/>
  <c r="BA80" i="37"/>
  <c r="BA75" i="37"/>
  <c r="BA97" i="37"/>
  <c r="BA83" i="37"/>
  <c r="BA93" i="37"/>
  <c r="BA116" i="37"/>
  <c r="BA108" i="37"/>
  <c r="BA88" i="37"/>
  <c r="BA79" i="37"/>
  <c r="BA73" i="37"/>
  <c r="BA72" i="37"/>
  <c r="BA71" i="37"/>
  <c r="BA58" i="37"/>
  <c r="BA90" i="37"/>
  <c r="BA62" i="37"/>
  <c r="BA55" i="37"/>
  <c r="BA50" i="37"/>
  <c r="BA42" i="37"/>
  <c r="BC42" i="37" s="1"/>
  <c r="BA76" i="37"/>
  <c r="BA68" i="37"/>
  <c r="BA67" i="37"/>
  <c r="BA25" i="37"/>
  <c r="BA52" i="37"/>
  <c r="BA49" i="37"/>
  <c r="BA41" i="37"/>
  <c r="BC41" i="37" s="1"/>
  <c r="BA57" i="37"/>
  <c r="BA24" i="37"/>
  <c r="BA142" i="37"/>
  <c r="BA99" i="37"/>
  <c r="BA82" i="37"/>
  <c r="BA65" i="37"/>
  <c r="BA64" i="37"/>
  <c r="BA60" i="37"/>
  <c r="BA95" i="37"/>
  <c r="BA77" i="37"/>
  <c r="BA84" i="37"/>
  <c r="BA81" i="37"/>
  <c r="BA48" i="37"/>
  <c r="BA21" i="37"/>
  <c r="BA51" i="37"/>
  <c r="BA39" i="37"/>
  <c r="BC39" i="37" s="1"/>
  <c r="BA13" i="37"/>
  <c r="BC13" i="37" s="1"/>
  <c r="BA29" i="37"/>
  <c r="BC29" i="37" s="1"/>
  <c r="BA46" i="37"/>
  <c r="BA63" i="37"/>
  <c r="BA66" i="37"/>
  <c r="BA59" i="37"/>
  <c r="BA40" i="37"/>
  <c r="BC40" i="37" s="1"/>
  <c r="BA37" i="37"/>
  <c r="BC37" i="37" s="1"/>
  <c r="BA35" i="37"/>
  <c r="BC35" i="37" s="1"/>
  <c r="BA18" i="37"/>
  <c r="BC18" i="37" s="1"/>
  <c r="BA47" i="37"/>
  <c r="BA43" i="37"/>
  <c r="BC43" i="37" s="1"/>
  <c r="BA14" i="37"/>
  <c r="BC14" i="37" s="1"/>
  <c r="FJ14" i="37"/>
  <c r="FJ16" i="37"/>
  <c r="DA25" i="37"/>
  <c r="DA30" i="37"/>
  <c r="BC31" i="37"/>
  <c r="DA32" i="37"/>
  <c r="BT34" i="37"/>
  <c r="BA36" i="37"/>
  <c r="DK41" i="37"/>
  <c r="DL41" i="37" s="1"/>
  <c r="CK46" i="37"/>
  <c r="BZ46" i="37" s="1"/>
  <c r="EX46" i="37"/>
  <c r="EY46" i="37" s="1"/>
  <c r="EN49" i="37"/>
  <c r="CZ49" i="37"/>
  <c r="CE49" i="37"/>
  <c r="EU49" i="37"/>
  <c r="EJ49" i="37" s="1"/>
  <c r="EA49" i="37" s="1"/>
  <c r="EU50" i="37"/>
  <c r="EJ50" i="37" s="1"/>
  <c r="EA50" i="37" s="1"/>
  <c r="FI56" i="37"/>
  <c r="CE56" i="37"/>
  <c r="EN56" i="37"/>
  <c r="CI56" i="37"/>
  <c r="BX56" i="37" s="1"/>
  <c r="EW56" i="37"/>
  <c r="EL56" i="37" s="1"/>
  <c r="EC56" i="37" s="1"/>
  <c r="FS59" i="37"/>
  <c r="FT59" i="37" s="1"/>
  <c r="CL65" i="37"/>
  <c r="CA65" i="37" s="1"/>
  <c r="CK65" i="37"/>
  <c r="BZ65" i="37" s="1"/>
  <c r="CJ65" i="37"/>
  <c r="BY65" i="37" s="1"/>
  <c r="CI65" i="37"/>
  <c r="BX65" i="37" s="1"/>
  <c r="CH65" i="37"/>
  <c r="BW65" i="37" s="1"/>
  <c r="CN65" i="37"/>
  <c r="CC65" i="37" s="1"/>
  <c r="CM65" i="37"/>
  <c r="CB65" i="37" s="1"/>
  <c r="CG65" i="37"/>
  <c r="BV65" i="37" s="1"/>
  <c r="CN66" i="37"/>
  <c r="CC66" i="37" s="1"/>
  <c r="CM66" i="37"/>
  <c r="CB66" i="37" s="1"/>
  <c r="CL66" i="37"/>
  <c r="CA66" i="37" s="1"/>
  <c r="CI66" i="37"/>
  <c r="BX66" i="37" s="1"/>
  <c r="CH66" i="37"/>
  <c r="BW66" i="37" s="1"/>
  <c r="CG66" i="37"/>
  <c r="BV66" i="37" s="1"/>
  <c r="CJ66" i="37"/>
  <c r="BY66" i="37" s="1"/>
  <c r="DH71" i="37"/>
  <c r="DA71" i="37"/>
  <c r="CF20" i="37"/>
  <c r="BA23" i="37"/>
  <c r="FS28" i="37"/>
  <c r="FT28" i="37" s="1"/>
  <c r="DK31" i="37"/>
  <c r="DL31" i="37" s="1"/>
  <c r="BC36" i="37"/>
  <c r="CO36" i="37"/>
  <c r="CP36" i="37" s="1"/>
  <c r="FK45" i="37"/>
  <c r="FJ45" i="37"/>
  <c r="CL46" i="37"/>
  <c r="CA46" i="37" s="1"/>
  <c r="EO46" i="37"/>
  <c r="CO49" i="37"/>
  <c r="CP49" i="37" s="1"/>
  <c r="DK49" i="37"/>
  <c r="DL49" i="37" s="1"/>
  <c r="EV49" i="37"/>
  <c r="EK49" i="37" s="1"/>
  <c r="EB49" i="37" s="1"/>
  <c r="EV50" i="37"/>
  <c r="EK50" i="37" s="1"/>
  <c r="EB50" i="37" s="1"/>
  <c r="FJ50" i="37"/>
  <c r="EQ51" i="37"/>
  <c r="EF51" i="37" s="1"/>
  <c r="DW51" i="37" s="1"/>
  <c r="EW51" i="37"/>
  <c r="EL51" i="37" s="1"/>
  <c r="EC51" i="37" s="1"/>
  <c r="EV51" i="37"/>
  <c r="EK51" i="37" s="1"/>
  <c r="EB51" i="37" s="1"/>
  <c r="EU51" i="37"/>
  <c r="EJ51" i="37" s="1"/>
  <c r="EA51" i="37" s="1"/>
  <c r="ET51" i="37"/>
  <c r="EI51" i="37" s="1"/>
  <c r="DZ51" i="37" s="1"/>
  <c r="EP51" i="37"/>
  <c r="EE51" i="37" s="1"/>
  <c r="DV51" i="37" s="1"/>
  <c r="DK56" i="37"/>
  <c r="DL56" i="37" s="1"/>
  <c r="CO56" i="37"/>
  <c r="CP56" i="37" s="1"/>
  <c r="CJ56" i="37"/>
  <c r="BY56" i="37" s="1"/>
  <c r="DK61" i="37"/>
  <c r="DL61" i="37" s="1"/>
  <c r="CO61" i="37"/>
  <c r="CP61" i="37" s="1"/>
  <c r="CE64" i="37"/>
  <c r="FI64" i="37"/>
  <c r="CZ64" i="37"/>
  <c r="EN64" i="37"/>
  <c r="CK66" i="37"/>
  <c r="BZ66" i="37" s="1"/>
  <c r="BA11" i="37"/>
  <c r="CO17" i="37"/>
  <c r="CP17" i="37" s="1"/>
  <c r="DA18" i="37"/>
  <c r="FJ18" i="37"/>
  <c r="EN19" i="37"/>
  <c r="EO21" i="37"/>
  <c r="EO23" i="37"/>
  <c r="EN28" i="37"/>
  <c r="BA32" i="37"/>
  <c r="BC32" i="37" s="1"/>
  <c r="EO33" i="37"/>
  <c r="DK35" i="37"/>
  <c r="DL35" i="37" s="1"/>
  <c r="CO35" i="37"/>
  <c r="CP35" i="37" s="1"/>
  <c r="CF39" i="37"/>
  <c r="CF40" i="37"/>
  <c r="DB41" i="37"/>
  <c r="DA41" i="37"/>
  <c r="BA44" i="37"/>
  <c r="BC44" i="37" s="1"/>
  <c r="DE44" i="37"/>
  <c r="DA44" i="37"/>
  <c r="BA45" i="37"/>
  <c r="CO45" i="37"/>
  <c r="CP45" i="37" s="1"/>
  <c r="EO45" i="37"/>
  <c r="CM46" i="37"/>
  <c r="CB46" i="37" s="1"/>
  <c r="DA46" i="37"/>
  <c r="CF47" i="37"/>
  <c r="EW50" i="37"/>
  <c r="EL50" i="37" s="1"/>
  <c r="EC50" i="37" s="1"/>
  <c r="EW54" i="37"/>
  <c r="EL54" i="37" s="1"/>
  <c r="EC54" i="37" s="1"/>
  <c r="EP54" i="37"/>
  <c r="EE54" i="37" s="1"/>
  <c r="DV54" i="37" s="1"/>
  <c r="CN56" i="37"/>
  <c r="CC56" i="37" s="1"/>
  <c r="CF58" i="37"/>
  <c r="FK62" i="37"/>
  <c r="FJ62" i="37"/>
  <c r="CE63" i="37"/>
  <c r="CZ63" i="37"/>
  <c r="EN63" i="37"/>
  <c r="FI63" i="37"/>
  <c r="BA69" i="37"/>
  <c r="EU79" i="37"/>
  <c r="EJ79" i="37" s="1"/>
  <c r="EA79" i="37" s="1"/>
  <c r="EW79" i="37"/>
  <c r="EL79" i="37" s="1"/>
  <c r="EC79" i="37" s="1"/>
  <c r="EV79" i="37"/>
  <c r="EK79" i="37" s="1"/>
  <c r="EB79" i="37" s="1"/>
  <c r="ET79" i="37"/>
  <c r="EI79" i="37" s="1"/>
  <c r="DZ79" i="37" s="1"/>
  <c r="ES79" i="37"/>
  <c r="EH79" i="37" s="1"/>
  <c r="DY79" i="37" s="1"/>
  <c r="ER79" i="37"/>
  <c r="EG79" i="37" s="1"/>
  <c r="DX79" i="37" s="1"/>
  <c r="EP79" i="37"/>
  <c r="EE79" i="37" s="1"/>
  <c r="DV79" i="37" s="1"/>
  <c r="EQ79" i="37"/>
  <c r="EF79" i="37" s="1"/>
  <c r="DW79" i="37" s="1"/>
  <c r="EO57" i="37"/>
  <c r="FS60" i="37"/>
  <c r="FT60" i="37" s="1"/>
  <c r="BO63" i="37"/>
  <c r="BF63" i="37"/>
  <c r="CZ85" i="37"/>
  <c r="FI85" i="37"/>
  <c r="CE85" i="37"/>
  <c r="EN85" i="37"/>
  <c r="FK85" i="37"/>
  <c r="FJ85" i="37"/>
  <c r="ET65" i="37"/>
  <c r="EI65" i="37" s="1"/>
  <c r="DZ65" i="37" s="1"/>
  <c r="ES65" i="37"/>
  <c r="EH65" i="37" s="1"/>
  <c r="DY65" i="37" s="1"/>
  <c r="ER65" i="37"/>
  <c r="EG65" i="37" s="1"/>
  <c r="DX65" i="37" s="1"/>
  <c r="EQ65" i="37"/>
  <c r="EF65" i="37" s="1"/>
  <c r="DW65" i="37" s="1"/>
  <c r="EP65" i="37"/>
  <c r="EW65" i="37"/>
  <c r="EL65" i="37" s="1"/>
  <c r="EC65" i="37" s="1"/>
  <c r="EV65" i="37"/>
  <c r="EK65" i="37" s="1"/>
  <c r="EB65" i="37" s="1"/>
  <c r="EU65" i="37"/>
  <c r="EJ65" i="37" s="1"/>
  <c r="EA65" i="37" s="1"/>
  <c r="EX66" i="37"/>
  <c r="EY66" i="37" s="1"/>
  <c r="FJ66" i="37"/>
  <c r="FQ66" i="37"/>
  <c r="ET74" i="37"/>
  <c r="EI74" i="37" s="1"/>
  <c r="DZ74" i="37" s="1"/>
  <c r="ES74" i="37"/>
  <c r="EH74" i="37" s="1"/>
  <c r="DY74" i="37" s="1"/>
  <c r="ER74" i="37"/>
  <c r="EG74" i="37" s="1"/>
  <c r="DX74" i="37" s="1"/>
  <c r="EW74" i="37"/>
  <c r="EL74" i="37" s="1"/>
  <c r="EC74" i="37" s="1"/>
  <c r="EU74" i="37"/>
  <c r="EJ74" i="37" s="1"/>
  <c r="EA74" i="37" s="1"/>
  <c r="EV74" i="37"/>
  <c r="EK74" i="37" s="1"/>
  <c r="EB74" i="37" s="1"/>
  <c r="EQ74" i="37"/>
  <c r="EF74" i="37" s="1"/>
  <c r="DW74" i="37" s="1"/>
  <c r="EP74" i="37"/>
  <c r="FI81" i="37"/>
  <c r="CE81" i="37"/>
  <c r="EX94" i="37"/>
  <c r="EY94" i="37" s="1"/>
  <c r="FS94" i="37"/>
  <c r="FT94" i="37" s="1"/>
  <c r="CK103" i="37"/>
  <c r="BZ103" i="37" s="1"/>
  <c r="CI103" i="37"/>
  <c r="BX103" i="37" s="1"/>
  <c r="CH103" i="37"/>
  <c r="BW103" i="37" s="1"/>
  <c r="CG103" i="37"/>
  <c r="BV103" i="37" s="1"/>
  <c r="CN103" i="37"/>
  <c r="CC103" i="37" s="1"/>
  <c r="CM103" i="37"/>
  <c r="CB103" i="37" s="1"/>
  <c r="CL103" i="37"/>
  <c r="CA103" i="37" s="1"/>
  <c r="CJ103" i="37"/>
  <c r="BY103" i="37" s="1"/>
  <c r="BO104" i="37"/>
  <c r="EX36" i="37"/>
  <c r="EY36" i="37" s="1"/>
  <c r="DK38" i="37"/>
  <c r="DL38" i="37" s="1"/>
  <c r="CO38" i="37"/>
  <c r="CP38" i="37" s="1"/>
  <c r="EP40" i="37"/>
  <c r="EE40" i="37" s="1"/>
  <c r="DV40" i="37" s="1"/>
  <c r="ER40" i="37"/>
  <c r="EG40" i="37" s="1"/>
  <c r="DX40" i="37" s="1"/>
  <c r="FS50" i="37"/>
  <c r="FT50" i="37" s="1"/>
  <c r="DB51" i="37"/>
  <c r="DA51" i="37"/>
  <c r="CF59" i="37"/>
  <c r="FJ60" i="37"/>
  <c r="EN76" i="37"/>
  <c r="CZ76" i="37"/>
  <c r="FI76" i="37"/>
  <c r="CE76" i="37"/>
  <c r="EO78" i="37"/>
  <c r="EX35" i="37"/>
  <c r="EY35" i="37" s="1"/>
  <c r="CF51" i="37"/>
  <c r="CZ52" i="37"/>
  <c r="FI65" i="37"/>
  <c r="CE65" i="37"/>
  <c r="CZ65" i="37"/>
  <c r="CM69" i="37"/>
  <c r="CB69" i="37" s="1"/>
  <c r="CL69" i="37"/>
  <c r="CA69" i="37" s="1"/>
  <c r="CK69" i="37"/>
  <c r="BZ69" i="37" s="1"/>
  <c r="CJ69" i="37"/>
  <c r="BY69" i="37" s="1"/>
  <c r="CI69" i="37"/>
  <c r="BX69" i="37" s="1"/>
  <c r="CH69" i="37"/>
  <c r="BW69" i="37" s="1"/>
  <c r="CG69" i="37"/>
  <c r="CN69" i="37"/>
  <c r="CC69" i="37" s="1"/>
  <c r="EV70" i="37"/>
  <c r="EK70" i="37" s="1"/>
  <c r="EB70" i="37" s="1"/>
  <c r="EU70" i="37"/>
  <c r="EJ70" i="37" s="1"/>
  <c r="EA70" i="37" s="1"/>
  <c r="ET70" i="37"/>
  <c r="EI70" i="37" s="1"/>
  <c r="DZ70" i="37" s="1"/>
  <c r="ES70" i="37"/>
  <c r="EH70" i="37" s="1"/>
  <c r="DY70" i="37" s="1"/>
  <c r="ER70" i="37"/>
  <c r="EG70" i="37" s="1"/>
  <c r="DX70" i="37" s="1"/>
  <c r="EW70" i="37"/>
  <c r="EL70" i="37" s="1"/>
  <c r="EC70" i="37" s="1"/>
  <c r="EQ70" i="37"/>
  <c r="EF70" i="37" s="1"/>
  <c r="DW70" i="37" s="1"/>
  <c r="CO76" i="37"/>
  <c r="CP76" i="37" s="1"/>
  <c r="DK76" i="37"/>
  <c r="DL76" i="37" s="1"/>
  <c r="EH93" i="37"/>
  <c r="DY93" i="37" s="1"/>
  <c r="CO47" i="37"/>
  <c r="CP47" i="37" s="1"/>
  <c r="DK47" i="37"/>
  <c r="DL47" i="37" s="1"/>
  <c r="CF53" i="37"/>
  <c r="FI59" i="37"/>
  <c r="EN59" i="37"/>
  <c r="CZ59" i="37"/>
  <c r="BV63" i="37"/>
  <c r="EE70" i="37"/>
  <c r="DV70" i="37" s="1"/>
  <c r="DA75" i="37"/>
  <c r="DI75" i="37"/>
  <c r="CC75" i="37" s="1"/>
  <c r="FS88" i="37"/>
  <c r="FT88" i="37" s="1"/>
  <c r="FL91" i="37"/>
  <c r="FJ91" i="37"/>
  <c r="FL69" i="37"/>
  <c r="FJ69" i="37"/>
  <c r="ET71" i="37"/>
  <c r="EI71" i="37" s="1"/>
  <c r="DZ71" i="37" s="1"/>
  <c r="ES71" i="37"/>
  <c r="EH71" i="37" s="1"/>
  <c r="DY71" i="37" s="1"/>
  <c r="ER71" i="37"/>
  <c r="EG71" i="37" s="1"/>
  <c r="DX71" i="37" s="1"/>
  <c r="EQ71" i="37"/>
  <c r="EF71" i="37" s="1"/>
  <c r="DW71" i="37" s="1"/>
  <c r="EP71" i="37"/>
  <c r="EV71" i="37"/>
  <c r="EK71" i="37" s="1"/>
  <c r="EB71" i="37" s="1"/>
  <c r="EU71" i="37"/>
  <c r="EJ71" i="37" s="1"/>
  <c r="EA71" i="37" s="1"/>
  <c r="EW71" i="37"/>
  <c r="EL71" i="37" s="1"/>
  <c r="EC71" i="37" s="1"/>
  <c r="DC64" i="37"/>
  <c r="DA64" i="37"/>
  <c r="CF67" i="37"/>
  <c r="FS82" i="37"/>
  <c r="FT82" i="37" s="1"/>
  <c r="EX82" i="37"/>
  <c r="EY82" i="37" s="1"/>
  <c r="CM91" i="37"/>
  <c r="CB91" i="37" s="1"/>
  <c r="CK91" i="37"/>
  <c r="BZ91" i="37" s="1"/>
  <c r="CL91" i="37"/>
  <c r="CA91" i="37" s="1"/>
  <c r="CJ91" i="37"/>
  <c r="BY91" i="37" s="1"/>
  <c r="CI91" i="37"/>
  <c r="BX91" i="37" s="1"/>
  <c r="CH91" i="37"/>
  <c r="BW91" i="37" s="1"/>
  <c r="CN91" i="37"/>
  <c r="CC91" i="37" s="1"/>
  <c r="CG91" i="37"/>
  <c r="BV91" i="37" s="1"/>
  <c r="EV99" i="37"/>
  <c r="EK99" i="37" s="1"/>
  <c r="EB99" i="37" s="1"/>
  <c r="EU99" i="37"/>
  <c r="EJ99" i="37" s="1"/>
  <c r="EA99" i="37" s="1"/>
  <c r="ET99" i="37"/>
  <c r="EI99" i="37" s="1"/>
  <c r="DZ99" i="37" s="1"/>
  <c r="ES99" i="37"/>
  <c r="EH99" i="37" s="1"/>
  <c r="DY99" i="37" s="1"/>
  <c r="ER99" i="37"/>
  <c r="EG99" i="37" s="1"/>
  <c r="DX99" i="37" s="1"/>
  <c r="EQ99" i="37"/>
  <c r="EF99" i="37" s="1"/>
  <c r="DW99" i="37" s="1"/>
  <c r="EP99" i="37"/>
  <c r="EE99" i="37" s="1"/>
  <c r="DV99" i="37" s="1"/>
  <c r="EW99" i="37"/>
  <c r="EL99" i="37" s="1"/>
  <c r="EC99" i="37" s="1"/>
  <c r="BN108" i="37"/>
  <c r="BM124" i="37"/>
  <c r="FK37" i="37"/>
  <c r="EE37" i="37" s="1"/>
  <c r="DV37" i="37" s="1"/>
  <c r="FJ37" i="37"/>
  <c r="EO39" i="37"/>
  <c r="FS40" i="37"/>
  <c r="FT40" i="37" s="1"/>
  <c r="DB50" i="37"/>
  <c r="DA50" i="37"/>
  <c r="FS56" i="37"/>
  <c r="FT56" i="37" s="1"/>
  <c r="EO64" i="37"/>
  <c r="BO87" i="37"/>
  <c r="FS49" i="37"/>
  <c r="FT49" i="37" s="1"/>
  <c r="FK61" i="37"/>
  <c r="FJ61" i="37"/>
  <c r="EX64" i="37"/>
  <c r="EY64" i="37" s="1"/>
  <c r="FS64" i="37"/>
  <c r="FT64" i="37" s="1"/>
  <c r="EN68" i="37"/>
  <c r="CZ68" i="37"/>
  <c r="FI68" i="37"/>
  <c r="CE68" i="37"/>
  <c r="EO69" i="37"/>
  <c r="DE72" i="37"/>
  <c r="DA72" i="37"/>
  <c r="EN83" i="37"/>
  <c r="CE83" i="37"/>
  <c r="CZ83" i="37"/>
  <c r="FI83" i="37"/>
  <c r="FP84" i="37"/>
  <c r="FJ84" i="37"/>
  <c r="DL28" i="37"/>
  <c r="FK46" i="37"/>
  <c r="FJ46" i="37"/>
  <c r="DB49" i="37"/>
  <c r="DA49" i="37"/>
  <c r="CO52" i="37"/>
  <c r="CP52" i="37" s="1"/>
  <c r="DK52" i="37"/>
  <c r="DL52" i="37" s="1"/>
  <c r="EN52" i="37"/>
  <c r="EO55" i="37"/>
  <c r="FJ57" i="37"/>
  <c r="FS66" i="37"/>
  <c r="FT66" i="37" s="1"/>
  <c r="CO68" i="37"/>
  <c r="CP68" i="37" s="1"/>
  <c r="DK68" i="37"/>
  <c r="DL68" i="37" s="1"/>
  <c r="DB70" i="37"/>
  <c r="DA70" i="37"/>
  <c r="CO83" i="37"/>
  <c r="CP83" i="37" s="1"/>
  <c r="DK83" i="37"/>
  <c r="DL83" i="37" s="1"/>
  <c r="BM88" i="37"/>
  <c r="FI90" i="37"/>
  <c r="EN90" i="37"/>
  <c r="CZ90" i="37"/>
  <c r="CE96" i="37"/>
  <c r="FI96" i="37"/>
  <c r="CZ96" i="37"/>
  <c r="DA23" i="37"/>
  <c r="CO29" i="37"/>
  <c r="CP29" i="37" s="1"/>
  <c r="DA31" i="37"/>
  <c r="EQ40" i="37"/>
  <c r="EF40" i="37" s="1"/>
  <c r="DW40" i="37" s="1"/>
  <c r="FS42" i="37"/>
  <c r="FT42" i="37" s="1"/>
  <c r="DK46" i="37"/>
  <c r="DL46" i="37" s="1"/>
  <c r="CO46" i="37"/>
  <c r="CP46" i="37" s="1"/>
  <c r="EO48" i="37"/>
  <c r="FK55" i="37"/>
  <c r="FJ55" i="37"/>
  <c r="DA57" i="37"/>
  <c r="CZ60" i="37"/>
  <c r="CE60" i="37"/>
  <c r="EN60" i="37"/>
  <c r="EO66" i="37"/>
  <c r="FS74" i="37"/>
  <c r="FT74" i="37" s="1"/>
  <c r="EN81" i="37"/>
  <c r="ET97" i="37"/>
  <c r="EI97" i="37" s="1"/>
  <c r="DZ97" i="37" s="1"/>
  <c r="ER97" i="37"/>
  <c r="EG97" i="37" s="1"/>
  <c r="DX97" i="37" s="1"/>
  <c r="EQ97" i="37"/>
  <c r="EF97" i="37" s="1"/>
  <c r="DW97" i="37" s="1"/>
  <c r="EW97" i="37"/>
  <c r="EL97" i="37" s="1"/>
  <c r="EC97" i="37" s="1"/>
  <c r="EV97" i="37"/>
  <c r="EK97" i="37" s="1"/>
  <c r="EB97" i="37" s="1"/>
  <c r="ES97" i="37"/>
  <c r="EH97" i="37" s="1"/>
  <c r="DY97" i="37" s="1"/>
  <c r="EU97" i="37"/>
  <c r="EJ97" i="37" s="1"/>
  <c r="EA97" i="37" s="1"/>
  <c r="DK22" i="37"/>
  <c r="DL22" i="37" s="1"/>
  <c r="ES40" i="37"/>
  <c r="EH40" i="37" s="1"/>
  <c r="DY40" i="37" s="1"/>
  <c r="CF44" i="37"/>
  <c r="EN61" i="37"/>
  <c r="CZ61" i="37"/>
  <c r="FS68" i="37"/>
  <c r="FT68" i="37" s="1"/>
  <c r="EX68" i="37"/>
  <c r="EY68" i="37" s="1"/>
  <c r="BP76" i="37"/>
  <c r="ER81" i="37"/>
  <c r="EG81" i="37" s="1"/>
  <c r="DX81" i="37" s="1"/>
  <c r="EW81" i="37"/>
  <c r="EL81" i="37" s="1"/>
  <c r="EC81" i="37" s="1"/>
  <c r="ET81" i="37"/>
  <c r="EI81" i="37" s="1"/>
  <c r="DZ81" i="37" s="1"/>
  <c r="EV81" i="37"/>
  <c r="EK81" i="37" s="1"/>
  <c r="EB81" i="37" s="1"/>
  <c r="EU81" i="37"/>
  <c r="EJ81" i="37" s="1"/>
  <c r="EA81" i="37" s="1"/>
  <c r="EQ81" i="37"/>
  <c r="EF81" i="37" s="1"/>
  <c r="DW81" i="37" s="1"/>
  <c r="EP81" i="37"/>
  <c r="EE81" i="37" s="1"/>
  <c r="DV81" i="37" s="1"/>
  <c r="ES81" i="37"/>
  <c r="EH81" i="37" s="1"/>
  <c r="DY81" i="37" s="1"/>
  <c r="EP97" i="37"/>
  <c r="CZ62" i="37"/>
  <c r="CE62" i="37"/>
  <c r="EX73" i="37"/>
  <c r="EY73" i="37" s="1"/>
  <c r="EX91" i="37"/>
  <c r="EY91" i="37" s="1"/>
  <c r="CE110" i="37"/>
  <c r="EN110" i="37"/>
  <c r="CZ110" i="37"/>
  <c r="FI110" i="37"/>
  <c r="ES110" i="37"/>
  <c r="EH110" i="37" s="1"/>
  <c r="DY110" i="37" s="1"/>
  <c r="EW110" i="37"/>
  <c r="EL110" i="37" s="1"/>
  <c r="EC110" i="37" s="1"/>
  <c r="EV110" i="37"/>
  <c r="EK110" i="37" s="1"/>
  <c r="EB110" i="37" s="1"/>
  <c r="EU110" i="37"/>
  <c r="EJ110" i="37" s="1"/>
  <c r="EA110" i="37" s="1"/>
  <c r="ET110" i="37"/>
  <c r="EI110" i="37" s="1"/>
  <c r="DZ110" i="37" s="1"/>
  <c r="ER110" i="37"/>
  <c r="EG110" i="37" s="1"/>
  <c r="DX110" i="37" s="1"/>
  <c r="EQ110" i="37"/>
  <c r="EF110" i="37" s="1"/>
  <c r="DW110" i="37" s="1"/>
  <c r="EP110" i="37"/>
  <c r="EE110" i="37" s="1"/>
  <c r="DV110" i="37" s="1"/>
  <c r="DA61" i="37"/>
  <c r="DB69" i="37"/>
  <c r="DA69" i="37"/>
  <c r="CE72" i="37"/>
  <c r="FI72" i="37"/>
  <c r="CM75" i="37"/>
  <c r="CB75" i="37" s="1"/>
  <c r="EX86" i="37"/>
  <c r="EY86" i="37" s="1"/>
  <c r="FS86" i="37"/>
  <c r="FT86" i="37" s="1"/>
  <c r="CM88" i="37"/>
  <c r="CB88" i="37" s="1"/>
  <c r="CL88" i="37"/>
  <c r="CA88" i="37" s="1"/>
  <c r="CK88" i="37"/>
  <c r="BZ88" i="37" s="1"/>
  <c r="CH88" i="37"/>
  <c r="BW88" i="37" s="1"/>
  <c r="CN88" i="37"/>
  <c r="CC88" i="37" s="1"/>
  <c r="CJ88" i="37"/>
  <c r="BY88" i="37" s="1"/>
  <c r="CI88" i="37"/>
  <c r="BX88" i="37" s="1"/>
  <c r="CZ93" i="37"/>
  <c r="FI93" i="37"/>
  <c r="CE93" i="37"/>
  <c r="EN93" i="37"/>
  <c r="FK97" i="37"/>
  <c r="FJ97" i="37"/>
  <c r="CE103" i="37"/>
  <c r="CZ103" i="37"/>
  <c r="EN103" i="37"/>
  <c r="FI103" i="37"/>
  <c r="EX63" i="37"/>
  <c r="EY63" i="37" s="1"/>
  <c r="CZ70" i="37"/>
  <c r="FI70" i="37"/>
  <c r="DA73" i="37"/>
  <c r="FI75" i="37"/>
  <c r="EN75" i="37"/>
  <c r="CE75" i="37"/>
  <c r="BX80" i="37"/>
  <c r="EN84" i="37"/>
  <c r="CZ84" i="37"/>
  <c r="FI84" i="37"/>
  <c r="CE84" i="37"/>
  <c r="BN97" i="37"/>
  <c r="CZ101" i="37"/>
  <c r="FI101" i="37"/>
  <c r="EN101" i="37"/>
  <c r="CE101" i="37"/>
  <c r="CI101" i="37"/>
  <c r="BX101" i="37" s="1"/>
  <c r="CN101" i="37"/>
  <c r="CC101" i="37" s="1"/>
  <c r="CM101" i="37"/>
  <c r="CB101" i="37" s="1"/>
  <c r="CL101" i="37"/>
  <c r="CA101" i="37" s="1"/>
  <c r="CG101" i="37"/>
  <c r="BV101" i="37" s="1"/>
  <c r="CK101" i="37"/>
  <c r="BZ101" i="37" s="1"/>
  <c r="CJ101" i="37"/>
  <c r="BY101" i="37" s="1"/>
  <c r="CH101" i="37"/>
  <c r="BW101" i="37" s="1"/>
  <c r="DD108" i="37"/>
  <c r="DA108" i="37"/>
  <c r="BM113" i="37"/>
  <c r="EO59" i="37"/>
  <c r="CH63" i="37"/>
  <c r="BW63" i="37" s="1"/>
  <c r="FJ63" i="37"/>
  <c r="EO67" i="37"/>
  <c r="CO75" i="37"/>
  <c r="CP75" i="37" s="1"/>
  <c r="DK75" i="37"/>
  <c r="DL75" i="37" s="1"/>
  <c r="EN77" i="37"/>
  <c r="FI77" i="37"/>
  <c r="CZ77" i="37"/>
  <c r="FS78" i="37"/>
  <c r="FT78" i="37" s="1"/>
  <c r="EX78" i="37"/>
  <c r="EY78" i="37" s="1"/>
  <c r="FK78" i="37"/>
  <c r="FJ78" i="37"/>
  <c r="BY80" i="37"/>
  <c r="DK81" i="37"/>
  <c r="DL81" i="37" s="1"/>
  <c r="EX83" i="37"/>
  <c r="EY83" i="37" s="1"/>
  <c r="EO84" i="37"/>
  <c r="BO89" i="37"/>
  <c r="EO91" i="37"/>
  <c r="FS109" i="37"/>
  <c r="FT109" i="37" s="1"/>
  <c r="BN113" i="37"/>
  <c r="DK65" i="37"/>
  <c r="DL65" i="37" s="1"/>
  <c r="CO65" i="37"/>
  <c r="CP65" i="37" s="1"/>
  <c r="EO72" i="37"/>
  <c r="EV73" i="37"/>
  <c r="EK73" i="37" s="1"/>
  <c r="EB73" i="37" s="1"/>
  <c r="EU73" i="37"/>
  <c r="EJ73" i="37" s="1"/>
  <c r="EA73" i="37" s="1"/>
  <c r="ET73" i="37"/>
  <c r="EI73" i="37" s="1"/>
  <c r="DZ73" i="37" s="1"/>
  <c r="EW73" i="37"/>
  <c r="EL73" i="37" s="1"/>
  <c r="EC73" i="37" s="1"/>
  <c r="ES73" i="37"/>
  <c r="EH73" i="37" s="1"/>
  <c r="DY73" i="37" s="1"/>
  <c r="ER73" i="37"/>
  <c r="EG73" i="37" s="1"/>
  <c r="DX73" i="37" s="1"/>
  <c r="EQ73" i="37"/>
  <c r="EF73" i="37" s="1"/>
  <c r="DW73" i="37" s="1"/>
  <c r="DA74" i="37"/>
  <c r="EO75" i="37"/>
  <c r="DA76" i="37"/>
  <c r="DB76" i="37"/>
  <c r="EL76" i="37"/>
  <c r="EC76" i="37" s="1"/>
  <c r="FM79" i="37"/>
  <c r="FJ79" i="37"/>
  <c r="CM84" i="37"/>
  <c r="CB84" i="37" s="1"/>
  <c r="CK84" i="37"/>
  <c r="BZ84" i="37" s="1"/>
  <c r="CJ84" i="37"/>
  <c r="BY84" i="37" s="1"/>
  <c r="CI84" i="37"/>
  <c r="BX84" i="37" s="1"/>
  <c r="CH84" i="37"/>
  <c r="BW84" i="37" s="1"/>
  <c r="CG84" i="37"/>
  <c r="BV84" i="37" s="1"/>
  <c r="CN84" i="37"/>
  <c r="CC84" i="37" s="1"/>
  <c r="CL84" i="37"/>
  <c r="CA84" i="37" s="1"/>
  <c r="CG87" i="37"/>
  <c r="BV87" i="37" s="1"/>
  <c r="CN87" i="37"/>
  <c r="CC87" i="37" s="1"/>
  <c r="CM87" i="37"/>
  <c r="CB87" i="37" s="1"/>
  <c r="CL87" i="37"/>
  <c r="CA87" i="37" s="1"/>
  <c r="CK87" i="37"/>
  <c r="BZ87" i="37" s="1"/>
  <c r="CJ87" i="37"/>
  <c r="BY87" i="37" s="1"/>
  <c r="CH87" i="37"/>
  <c r="BW87" i="37" s="1"/>
  <c r="CO90" i="37"/>
  <c r="CP90" i="37" s="1"/>
  <c r="DK90" i="37"/>
  <c r="DL90" i="37" s="1"/>
  <c r="EL93" i="37"/>
  <c r="EC93" i="37" s="1"/>
  <c r="BT94" i="37"/>
  <c r="DG98" i="37"/>
  <c r="DA98" i="37"/>
  <c r="CE139" i="37"/>
  <c r="EN139" i="37"/>
  <c r="FI139" i="37"/>
  <c r="CZ139" i="37"/>
  <c r="CA80" i="37"/>
  <c r="FI82" i="37"/>
  <c r="EN82" i="37"/>
  <c r="CZ82" i="37"/>
  <c r="CE82" i="37"/>
  <c r="CK85" i="37"/>
  <c r="BZ85" i="37" s="1"/>
  <c r="CI85" i="37"/>
  <c r="CN85" i="37"/>
  <c r="CC85" i="37" s="1"/>
  <c r="CM85" i="37"/>
  <c r="CB85" i="37" s="1"/>
  <c r="CH85" i="37"/>
  <c r="BW85" i="37" s="1"/>
  <c r="CL85" i="37"/>
  <c r="CA85" i="37" s="1"/>
  <c r="CJ85" i="37"/>
  <c r="BY85" i="37" s="1"/>
  <c r="CG85" i="37"/>
  <c r="BV85" i="37" s="1"/>
  <c r="DD85" i="37"/>
  <c r="DA85" i="37"/>
  <c r="BQ89" i="37"/>
  <c r="DB92" i="37"/>
  <c r="DA92" i="37"/>
  <c r="EX101" i="37"/>
  <c r="EY101" i="37" s="1"/>
  <c r="DA68" i="37"/>
  <c r="DB68" i="37"/>
  <c r="EN69" i="37"/>
  <c r="FI69" i="37"/>
  <c r="CZ69" i="37"/>
  <c r="CZ71" i="37"/>
  <c r="FI71" i="37"/>
  <c r="CI71" i="37"/>
  <c r="BX71" i="37" s="1"/>
  <c r="CH71" i="37"/>
  <c r="BW71" i="37" s="1"/>
  <c r="CG71" i="37"/>
  <c r="BV71" i="37" s="1"/>
  <c r="CN71" i="37"/>
  <c r="CC71" i="37" s="1"/>
  <c r="CM71" i="37"/>
  <c r="CB71" i="37" s="1"/>
  <c r="CL71" i="37"/>
  <c r="CA71" i="37" s="1"/>
  <c r="CK71" i="37"/>
  <c r="BZ71" i="37" s="1"/>
  <c r="FS77" i="37"/>
  <c r="FT77" i="37" s="1"/>
  <c r="CB80" i="37"/>
  <c r="EW80" i="37"/>
  <c r="EL80" i="37" s="1"/>
  <c r="EC80" i="37" s="1"/>
  <c r="EV80" i="37"/>
  <c r="EK80" i="37" s="1"/>
  <c r="EB80" i="37" s="1"/>
  <c r="ES80" i="37"/>
  <c r="EH80" i="37" s="1"/>
  <c r="DY80" i="37" s="1"/>
  <c r="DD81" i="37"/>
  <c r="DA81" i="37"/>
  <c r="CE88" i="37"/>
  <c r="FI88" i="37"/>
  <c r="EN88" i="37"/>
  <c r="EN99" i="37"/>
  <c r="FI99" i="37"/>
  <c r="CZ99" i="37"/>
  <c r="CE99" i="37"/>
  <c r="CM138" i="37"/>
  <c r="CB138" i="37" s="1"/>
  <c r="CJ138" i="37"/>
  <c r="BY138" i="37" s="1"/>
  <c r="CI138" i="37"/>
  <c r="BX138" i="37" s="1"/>
  <c r="CH138" i="37"/>
  <c r="BW138" i="37" s="1"/>
  <c r="CG138" i="37"/>
  <c r="CK138" i="37"/>
  <c r="BZ138" i="37" s="1"/>
  <c r="CN138" i="37"/>
  <c r="CC138" i="37" s="1"/>
  <c r="CL138" i="37"/>
  <c r="CA138" i="37" s="1"/>
  <c r="EX42" i="37"/>
  <c r="EY42" i="37" s="1"/>
  <c r="EX50" i="37"/>
  <c r="EY50" i="37" s="1"/>
  <c r="FJ58" i="37"/>
  <c r="EX60" i="37"/>
  <c r="EY60" i="37" s="1"/>
  <c r="CL63" i="37"/>
  <c r="CA63" i="37" s="1"/>
  <c r="FS63" i="37"/>
  <c r="FT63" i="37" s="1"/>
  <c r="DA65" i="37"/>
  <c r="DA67" i="37"/>
  <c r="CJ71" i="37"/>
  <c r="BY71" i="37" s="1"/>
  <c r="EN71" i="37"/>
  <c r="CG75" i="37"/>
  <c r="BV75" i="37" s="1"/>
  <c r="CN76" i="37"/>
  <c r="CC76" i="37" s="1"/>
  <c r="CM76" i="37"/>
  <c r="CB76" i="37" s="1"/>
  <c r="CG76" i="37"/>
  <c r="BV76" i="37" s="1"/>
  <c r="CI76" i="37"/>
  <c r="BX76" i="37" s="1"/>
  <c r="CH76" i="37"/>
  <c r="BW76" i="37" s="1"/>
  <c r="EP76" i="37"/>
  <c r="EE76" i="37" s="1"/>
  <c r="DV76" i="37" s="1"/>
  <c r="ET76" i="37"/>
  <c r="EI76" i="37" s="1"/>
  <c r="DZ76" i="37" s="1"/>
  <c r="ES76" i="37"/>
  <c r="EH76" i="37" s="1"/>
  <c r="DY76" i="37" s="1"/>
  <c r="ER76" i="37"/>
  <c r="EG76" i="37" s="1"/>
  <c r="DX76" i="37" s="1"/>
  <c r="EQ76" i="37"/>
  <c r="EF76" i="37" s="1"/>
  <c r="DW76" i="37" s="1"/>
  <c r="EV76" i="37"/>
  <c r="EK76" i="37" s="1"/>
  <c r="EB76" i="37" s="1"/>
  <c r="EU76" i="37"/>
  <c r="EJ76" i="37" s="1"/>
  <c r="EA76" i="37" s="1"/>
  <c r="DB77" i="37"/>
  <c r="DA77" i="37"/>
  <c r="EX77" i="37"/>
  <c r="EY77" i="37" s="1"/>
  <c r="FL77" i="37"/>
  <c r="FJ77" i="37"/>
  <c r="DB78" i="37"/>
  <c r="DA78" i="37"/>
  <c r="DA79" i="37"/>
  <c r="CC80" i="37"/>
  <c r="EP80" i="37"/>
  <c r="EE80" i="37" s="1"/>
  <c r="DV80" i="37" s="1"/>
  <c r="EX81" i="37"/>
  <c r="EY81" i="37" s="1"/>
  <c r="FS81" i="37"/>
  <c r="FT81" i="37" s="1"/>
  <c r="EV87" i="37"/>
  <c r="EK87" i="37" s="1"/>
  <c r="EB87" i="37" s="1"/>
  <c r="EW87" i="37"/>
  <c r="EL87" i="37" s="1"/>
  <c r="EC87" i="37" s="1"/>
  <c r="EU87" i="37"/>
  <c r="EJ87" i="37" s="1"/>
  <c r="EA87" i="37" s="1"/>
  <c r="ET87" i="37"/>
  <c r="EI87" i="37" s="1"/>
  <c r="DZ87" i="37" s="1"/>
  <c r="EQ87" i="37"/>
  <c r="EF87" i="37" s="1"/>
  <c r="DW87" i="37" s="1"/>
  <c r="ES87" i="37"/>
  <c r="EH87" i="37" s="1"/>
  <c r="DY87" i="37" s="1"/>
  <c r="ER87" i="37"/>
  <c r="EG87" i="37" s="1"/>
  <c r="DX87" i="37" s="1"/>
  <c r="FI89" i="37"/>
  <c r="EN89" i="37"/>
  <c r="CE89" i="37"/>
  <c r="CI94" i="37"/>
  <c r="BX94" i="37" s="1"/>
  <c r="CG94" i="37"/>
  <c r="CL94" i="37"/>
  <c r="CA94" i="37" s="1"/>
  <c r="CK94" i="37"/>
  <c r="BZ94" i="37" s="1"/>
  <c r="CJ94" i="37"/>
  <c r="BY94" i="37" s="1"/>
  <c r="CH94" i="37"/>
  <c r="BW94" i="37" s="1"/>
  <c r="CM94" i="37"/>
  <c r="CB94" i="37" s="1"/>
  <c r="CM96" i="37"/>
  <c r="CB96" i="37" s="1"/>
  <c r="CL96" i="37"/>
  <c r="CA96" i="37" s="1"/>
  <c r="CK96" i="37"/>
  <c r="BZ96" i="37" s="1"/>
  <c r="CJ96" i="37"/>
  <c r="BY96" i="37" s="1"/>
  <c r="CI96" i="37"/>
  <c r="BX96" i="37" s="1"/>
  <c r="CG96" i="37"/>
  <c r="BV96" i="37" s="1"/>
  <c r="BV97" i="37"/>
  <c r="EX61" i="37"/>
  <c r="EY61" i="37" s="1"/>
  <c r="CF62" i="37"/>
  <c r="CM63" i="37"/>
  <c r="CB63" i="37" s="1"/>
  <c r="FK65" i="37"/>
  <c r="FJ65" i="37"/>
  <c r="CH75" i="37"/>
  <c r="BW75" i="37" s="1"/>
  <c r="EQ80" i="37"/>
  <c r="EF80" i="37" s="1"/>
  <c r="DW80" i="37" s="1"/>
  <c r="EP87" i="37"/>
  <c r="EE87" i="37" s="1"/>
  <c r="DV87" i="37" s="1"/>
  <c r="CC89" i="37"/>
  <c r="CH96" i="37"/>
  <c r="BW96" i="37" s="1"/>
  <c r="DC96" i="37"/>
  <c r="DA96" i="37"/>
  <c r="CH98" i="37"/>
  <c r="BW98" i="37" s="1"/>
  <c r="CN98" i="37"/>
  <c r="CC98" i="37" s="1"/>
  <c r="CM98" i="37"/>
  <c r="CB98" i="37" s="1"/>
  <c r="CL98" i="37"/>
  <c r="CA98" i="37" s="1"/>
  <c r="CK98" i="37"/>
  <c r="BZ98" i="37" s="1"/>
  <c r="CJ98" i="37"/>
  <c r="BY98" i="37" s="1"/>
  <c r="CI98" i="37"/>
  <c r="BX98" i="37" s="1"/>
  <c r="CG98" i="37"/>
  <c r="BV98" i="37" s="1"/>
  <c r="CK100" i="37"/>
  <c r="BZ100" i="37" s="1"/>
  <c r="CM100" i="37"/>
  <c r="CB100" i="37" s="1"/>
  <c r="CL100" i="37"/>
  <c r="CA100" i="37" s="1"/>
  <c r="CJ100" i="37"/>
  <c r="BY100" i="37" s="1"/>
  <c r="CG100" i="37"/>
  <c r="BV100" i="37" s="1"/>
  <c r="CN100" i="37"/>
  <c r="CC100" i="37" s="1"/>
  <c r="CI100" i="37"/>
  <c r="BX100" i="37" s="1"/>
  <c r="CH100" i="37"/>
  <c r="BW100" i="37" s="1"/>
  <c r="DA59" i="37"/>
  <c r="CN63" i="37"/>
  <c r="CC63" i="37" s="1"/>
  <c r="FK64" i="37"/>
  <c r="FJ64" i="37"/>
  <c r="CF68" i="37"/>
  <c r="FS69" i="37"/>
  <c r="FT69" i="37" s="1"/>
  <c r="CZ72" i="37"/>
  <c r="CI75" i="37"/>
  <c r="BX75" i="37" s="1"/>
  <c r="CE77" i="37"/>
  <c r="EO77" i="37"/>
  <c r="CE80" i="37"/>
  <c r="FI80" i="37"/>
  <c r="EN80" i="37"/>
  <c r="CG80" i="37"/>
  <c r="BV80" i="37" s="1"/>
  <c r="CH80" i="37"/>
  <c r="BW80" i="37" s="1"/>
  <c r="ER80" i="37"/>
  <c r="EG80" i="37" s="1"/>
  <c r="DX80" i="37" s="1"/>
  <c r="CF81" i="37"/>
  <c r="DB82" i="37"/>
  <c r="DA82" i="37"/>
  <c r="EP83" i="37"/>
  <c r="EE83" i="37" s="1"/>
  <c r="DV83" i="37" s="1"/>
  <c r="EW83" i="37"/>
  <c r="EL83" i="37" s="1"/>
  <c r="EC83" i="37" s="1"/>
  <c r="EV83" i="37"/>
  <c r="EK83" i="37" s="1"/>
  <c r="EB83" i="37" s="1"/>
  <c r="ET83" i="37"/>
  <c r="EI83" i="37" s="1"/>
  <c r="DZ83" i="37" s="1"/>
  <c r="ES83" i="37"/>
  <c r="EQ83" i="37"/>
  <c r="EF83" i="37" s="1"/>
  <c r="DW83" i="37" s="1"/>
  <c r="DA87" i="37"/>
  <c r="CZ88" i="37"/>
  <c r="EN91" i="37"/>
  <c r="FI91" i="37"/>
  <c r="CN96" i="37"/>
  <c r="CC96" i="37" s="1"/>
  <c r="FI134" i="37"/>
  <c r="EN134" i="37"/>
  <c r="CE134" i="37"/>
  <c r="CZ134" i="37"/>
  <c r="DA53" i="37"/>
  <c r="EN67" i="37"/>
  <c r="FI67" i="37"/>
  <c r="EO68" i="37"/>
  <c r="FS70" i="37"/>
  <c r="FT70" i="37" s="1"/>
  <c r="EX70" i="37"/>
  <c r="EY70" i="37" s="1"/>
  <c r="CJ75" i="37"/>
  <c r="BY75" i="37" s="1"/>
  <c r="CZ78" i="37"/>
  <c r="FI78" i="37"/>
  <c r="ET80" i="37"/>
  <c r="EI80" i="37" s="1"/>
  <c r="DZ80" i="37" s="1"/>
  <c r="CE87" i="37"/>
  <c r="CZ87" i="37"/>
  <c r="FI87" i="37"/>
  <c r="DA88" i="37"/>
  <c r="FS89" i="37"/>
  <c r="FT89" i="37" s="1"/>
  <c r="EX89" i="37"/>
  <c r="EY89" i="37" s="1"/>
  <c r="CO91" i="37"/>
  <c r="CP91" i="37" s="1"/>
  <c r="DK91" i="37"/>
  <c r="DL91" i="37" s="1"/>
  <c r="EV103" i="37"/>
  <c r="EK103" i="37" s="1"/>
  <c r="EB103" i="37" s="1"/>
  <c r="EW103" i="37"/>
  <c r="EL103" i="37" s="1"/>
  <c r="EC103" i="37" s="1"/>
  <c r="EU103" i="37"/>
  <c r="EJ103" i="37" s="1"/>
  <c r="EA103" i="37" s="1"/>
  <c r="ET103" i="37"/>
  <c r="EI103" i="37" s="1"/>
  <c r="DZ103" i="37" s="1"/>
  <c r="ES103" i="37"/>
  <c r="EH103" i="37" s="1"/>
  <c r="DY103" i="37" s="1"/>
  <c r="ER103" i="37"/>
  <c r="EG103" i="37" s="1"/>
  <c r="DX103" i="37" s="1"/>
  <c r="EQ103" i="37"/>
  <c r="EF103" i="37" s="1"/>
  <c r="DW103" i="37" s="1"/>
  <c r="EP103" i="37"/>
  <c r="EE103" i="37" s="1"/>
  <c r="DV103" i="37" s="1"/>
  <c r="EN104" i="37"/>
  <c r="CZ104" i="37"/>
  <c r="CE104" i="37"/>
  <c r="FI104" i="37"/>
  <c r="DK69" i="37"/>
  <c r="DL69" i="37" s="1"/>
  <c r="CK75" i="37"/>
  <c r="BZ75" i="37" s="1"/>
  <c r="CF77" i="37"/>
  <c r="CF78" i="37"/>
  <c r="CF79" i="37"/>
  <c r="EU80" i="37"/>
  <c r="EJ80" i="37" s="1"/>
  <c r="EA80" i="37" s="1"/>
  <c r="FJ81" i="37"/>
  <c r="EU83" i="37"/>
  <c r="EJ83" i="37" s="1"/>
  <c r="EA83" i="37" s="1"/>
  <c r="FN83" i="37"/>
  <c r="FJ83" i="37"/>
  <c r="DK86" i="37"/>
  <c r="DL86" i="37" s="1"/>
  <c r="CO86" i="37"/>
  <c r="CP86" i="37" s="1"/>
  <c r="EO89" i="37"/>
  <c r="CF92" i="37"/>
  <c r="CZ94" i="37"/>
  <c r="FI94" i="37"/>
  <c r="EN94" i="37"/>
  <c r="CE94" i="37"/>
  <c r="FJ102" i="37"/>
  <c r="FK102" i="37"/>
  <c r="BS116" i="37"/>
  <c r="DK70" i="37"/>
  <c r="DL70" i="37" s="1"/>
  <c r="FS73" i="37"/>
  <c r="FT73" i="37" s="1"/>
  <c r="DA86" i="37"/>
  <c r="FJ89" i="37"/>
  <c r="ER90" i="37"/>
  <c r="EG90" i="37" s="1"/>
  <c r="DX90" i="37" s="1"/>
  <c r="EP90" i="37"/>
  <c r="EE90" i="37" s="1"/>
  <c r="DV90" i="37" s="1"/>
  <c r="EW90" i="37"/>
  <c r="EL90" i="37" s="1"/>
  <c r="EC90" i="37" s="1"/>
  <c r="FJ90" i="37"/>
  <c r="EO94" i="37"/>
  <c r="EO95" i="37"/>
  <c r="EP102" i="37"/>
  <c r="EE102" i="37" s="1"/>
  <c r="DV102" i="37" s="1"/>
  <c r="FK104" i="37"/>
  <c r="FJ104" i="37"/>
  <c r="FJ112" i="37"/>
  <c r="FK112" i="37"/>
  <c r="EX71" i="37"/>
  <c r="EY71" i="37" s="1"/>
  <c r="EX72" i="37"/>
  <c r="EY72" i="37" s="1"/>
  <c r="CF72" i="37"/>
  <c r="CF83" i="37"/>
  <c r="EQ90" i="37"/>
  <c r="EF90" i="37" s="1"/>
  <c r="DW90" i="37" s="1"/>
  <c r="EP106" i="37"/>
  <c r="EE106" i="37" s="1"/>
  <c r="DV106" i="37" s="1"/>
  <c r="ET106" i="37"/>
  <c r="EI106" i="37" s="1"/>
  <c r="DZ106" i="37" s="1"/>
  <c r="ES106" i="37"/>
  <c r="EH106" i="37" s="1"/>
  <c r="DY106" i="37" s="1"/>
  <c r="ER106" i="37"/>
  <c r="EG106" i="37" s="1"/>
  <c r="DX106" i="37" s="1"/>
  <c r="EQ106" i="37"/>
  <c r="EF106" i="37" s="1"/>
  <c r="DW106" i="37" s="1"/>
  <c r="EV106" i="37"/>
  <c r="EK106" i="37" s="1"/>
  <c r="EB106" i="37" s="1"/>
  <c r="DH107" i="37"/>
  <c r="ES114" i="37"/>
  <c r="EH114" i="37" s="1"/>
  <c r="DY114" i="37" s="1"/>
  <c r="ET114" i="37"/>
  <c r="EI114" i="37" s="1"/>
  <c r="DZ114" i="37" s="1"/>
  <c r="ER114" i="37"/>
  <c r="EG114" i="37" s="1"/>
  <c r="DX114" i="37" s="1"/>
  <c r="EQ114" i="37"/>
  <c r="EF114" i="37" s="1"/>
  <c r="DW114" i="37" s="1"/>
  <c r="EW114" i="37"/>
  <c r="EL114" i="37" s="1"/>
  <c r="EC114" i="37" s="1"/>
  <c r="EV114" i="37"/>
  <c r="EK114" i="37" s="1"/>
  <c r="EB114" i="37" s="1"/>
  <c r="EU114" i="37"/>
  <c r="EJ114" i="37" s="1"/>
  <c r="EA114" i="37" s="1"/>
  <c r="EP114" i="37"/>
  <c r="FS117" i="37"/>
  <c r="FT117" i="37" s="1"/>
  <c r="CG123" i="37"/>
  <c r="BV123" i="37" s="1"/>
  <c r="CN123" i="37"/>
  <c r="CC123" i="37" s="1"/>
  <c r="CL123" i="37"/>
  <c r="CA123" i="37" s="1"/>
  <c r="CH123" i="37"/>
  <c r="CM123" i="37"/>
  <c r="CB123" i="37" s="1"/>
  <c r="CK123" i="37"/>
  <c r="BZ123" i="37" s="1"/>
  <c r="CJ123" i="37"/>
  <c r="BY123" i="37" s="1"/>
  <c r="EO88" i="37"/>
  <c r="FK88" i="37"/>
  <c r="FJ88" i="37"/>
  <c r="CB89" i="37"/>
  <c r="FS90" i="37"/>
  <c r="FT90" i="37" s="1"/>
  <c r="EX90" i="37"/>
  <c r="EY90" i="37" s="1"/>
  <c r="DB94" i="37"/>
  <c r="DA94" i="37"/>
  <c r="CG95" i="37"/>
  <c r="BV95" i="37" s="1"/>
  <c r="CL95" i="37"/>
  <c r="CA95" i="37" s="1"/>
  <c r="CK95" i="37"/>
  <c r="BZ95" i="37" s="1"/>
  <c r="CJ95" i="37"/>
  <c r="BY95" i="37" s="1"/>
  <c r="CI95" i="37"/>
  <c r="BX95" i="37" s="1"/>
  <c r="EO96" i="37"/>
  <c r="CN97" i="37"/>
  <c r="CC97" i="37" s="1"/>
  <c r="CM97" i="37"/>
  <c r="CB97" i="37" s="1"/>
  <c r="CL97" i="37"/>
  <c r="CA97" i="37" s="1"/>
  <c r="CK97" i="37"/>
  <c r="BZ97" i="37" s="1"/>
  <c r="CI97" i="37"/>
  <c r="BX97" i="37" s="1"/>
  <c r="EW102" i="37"/>
  <c r="EL102" i="37" s="1"/>
  <c r="EC102" i="37" s="1"/>
  <c r="EV102" i="37"/>
  <c r="EK102" i="37" s="1"/>
  <c r="EB102" i="37" s="1"/>
  <c r="EU102" i="37"/>
  <c r="EJ102" i="37" s="1"/>
  <c r="EA102" i="37" s="1"/>
  <c r="ER102" i="37"/>
  <c r="EG102" i="37" s="1"/>
  <c r="DX102" i="37" s="1"/>
  <c r="CM107" i="37"/>
  <c r="CB107" i="37" s="1"/>
  <c r="CL107" i="37"/>
  <c r="CA107" i="37" s="1"/>
  <c r="CK107" i="37"/>
  <c r="BZ107" i="37" s="1"/>
  <c r="CJ107" i="37"/>
  <c r="BY107" i="37" s="1"/>
  <c r="CN107" i="37"/>
  <c r="CC107" i="37" s="1"/>
  <c r="CI107" i="37"/>
  <c r="BX107" i="37" s="1"/>
  <c r="CH107" i="37"/>
  <c r="BW107" i="37" s="1"/>
  <c r="CZ109" i="37"/>
  <c r="FI109" i="37"/>
  <c r="EN109" i="37"/>
  <c r="CE109" i="37"/>
  <c r="CE132" i="37"/>
  <c r="FI132" i="37"/>
  <c r="CZ132" i="37"/>
  <c r="EN132" i="37"/>
  <c r="FJ87" i="37"/>
  <c r="FJ93" i="37"/>
  <c r="CE95" i="37"/>
  <c r="FI95" i="37"/>
  <c r="EN95" i="37"/>
  <c r="CZ95" i="37"/>
  <c r="DE102" i="37"/>
  <c r="DA102" i="37"/>
  <c r="EO105" i="37"/>
  <c r="EN107" i="37"/>
  <c r="FI107" i="37"/>
  <c r="CE107" i="37"/>
  <c r="CZ107" i="37"/>
  <c r="BM107" i="37"/>
  <c r="CH110" i="37"/>
  <c r="BW110" i="37" s="1"/>
  <c r="CG110" i="37"/>
  <c r="BV110" i="37" s="1"/>
  <c r="CI110" i="37"/>
  <c r="BX110" i="37" s="1"/>
  <c r="CL110" i="37"/>
  <c r="CA110" i="37" s="1"/>
  <c r="CK110" i="37"/>
  <c r="BZ110" i="37" s="1"/>
  <c r="CJ110" i="37"/>
  <c r="BY110" i="37" s="1"/>
  <c r="CN110" i="37"/>
  <c r="CC110" i="37" s="1"/>
  <c r="ET141" i="37"/>
  <c r="EI141" i="37" s="1"/>
  <c r="DZ141" i="37" s="1"/>
  <c r="ES141" i="37"/>
  <c r="EH141" i="37" s="1"/>
  <c r="DY141" i="37" s="1"/>
  <c r="ER141" i="37"/>
  <c r="EG141" i="37" s="1"/>
  <c r="DX141" i="37" s="1"/>
  <c r="EQ141" i="37"/>
  <c r="EF141" i="37" s="1"/>
  <c r="DW141" i="37" s="1"/>
  <c r="EP141" i="37"/>
  <c r="EE141" i="37" s="1"/>
  <c r="DV141" i="37" s="1"/>
  <c r="EU141" i="37"/>
  <c r="EJ141" i="37" s="1"/>
  <c r="EV141" i="37"/>
  <c r="EK141" i="37" s="1"/>
  <c r="EB141" i="37" s="1"/>
  <c r="EW141" i="37"/>
  <c r="EL141" i="37" s="1"/>
  <c r="EC141" i="37" s="1"/>
  <c r="CM104" i="37"/>
  <c r="CB104" i="37" s="1"/>
  <c r="CL104" i="37"/>
  <c r="CA104" i="37" s="1"/>
  <c r="CK104" i="37"/>
  <c r="BZ104" i="37" s="1"/>
  <c r="CH104" i="37"/>
  <c r="BW104" i="37" s="1"/>
  <c r="CG104" i="37"/>
  <c r="BV104" i="37" s="1"/>
  <c r="CJ104" i="37"/>
  <c r="BY104" i="37" s="1"/>
  <c r="CL125" i="37"/>
  <c r="CA125" i="37" s="1"/>
  <c r="CK125" i="37"/>
  <c r="BZ125" i="37" s="1"/>
  <c r="CM125" i="37"/>
  <c r="CB125" i="37" s="1"/>
  <c r="CJ125" i="37"/>
  <c r="BY125" i="37" s="1"/>
  <c r="CN125" i="37"/>
  <c r="CC125" i="37" s="1"/>
  <c r="CI125" i="37"/>
  <c r="BX125" i="37" s="1"/>
  <c r="CH125" i="37"/>
  <c r="BW125" i="37" s="1"/>
  <c r="CG125" i="37"/>
  <c r="BV125" i="37" s="1"/>
  <c r="EN155" i="37"/>
  <c r="CZ155" i="37"/>
  <c r="CE155" i="37"/>
  <c r="FI155" i="37"/>
  <c r="FJ80" i="37"/>
  <c r="EQ93" i="37"/>
  <c r="EF93" i="37" s="1"/>
  <c r="DW93" i="37" s="1"/>
  <c r="EP93" i="37"/>
  <c r="EE93" i="37" s="1"/>
  <c r="DV93" i="37" s="1"/>
  <c r="CN95" i="37"/>
  <c r="CC95" i="37" s="1"/>
  <c r="CJ97" i="37"/>
  <c r="BY97" i="37" s="1"/>
  <c r="DK100" i="37"/>
  <c r="DL100" i="37" s="1"/>
  <c r="BY105" i="37"/>
  <c r="EW108" i="37"/>
  <c r="EL108" i="37" s="1"/>
  <c r="EC108" i="37" s="1"/>
  <c r="EU108" i="37"/>
  <c r="EJ108" i="37" s="1"/>
  <c r="EA108" i="37" s="1"/>
  <c r="ET108" i="37"/>
  <c r="EI108" i="37" s="1"/>
  <c r="DZ108" i="37" s="1"/>
  <c r="ES108" i="37"/>
  <c r="EH108" i="37" s="1"/>
  <c r="DY108" i="37" s="1"/>
  <c r="EV108" i="37"/>
  <c r="EK108" i="37" s="1"/>
  <c r="EB108" i="37" s="1"/>
  <c r="ER108" i="37"/>
  <c r="EG108" i="37" s="1"/>
  <c r="DX108" i="37" s="1"/>
  <c r="EQ108" i="37"/>
  <c r="EF108" i="37" s="1"/>
  <c r="DW108" i="37" s="1"/>
  <c r="EP108" i="37"/>
  <c r="FJ113" i="37"/>
  <c r="FM113" i="37"/>
  <c r="BH114" i="37"/>
  <c r="BQ114" i="37"/>
  <c r="EP98" i="37"/>
  <c r="EE98" i="37" s="1"/>
  <c r="DV98" i="37" s="1"/>
  <c r="EW98" i="37"/>
  <c r="EL98" i="37" s="1"/>
  <c r="EC98" i="37" s="1"/>
  <c r="EV98" i="37"/>
  <c r="EK98" i="37" s="1"/>
  <c r="EB98" i="37" s="1"/>
  <c r="EU98" i="37"/>
  <c r="EJ98" i="37" s="1"/>
  <c r="EA98" i="37" s="1"/>
  <c r="ER98" i="37"/>
  <c r="EG98" i="37" s="1"/>
  <c r="DX98" i="37" s="1"/>
  <c r="FI105" i="37"/>
  <c r="CZ105" i="37"/>
  <c r="CE105" i="37"/>
  <c r="EN105" i="37"/>
  <c r="CZ108" i="37"/>
  <c r="CE108" i="37"/>
  <c r="FI108" i="37"/>
  <c r="EN108" i="37"/>
  <c r="CK108" i="37"/>
  <c r="BZ108" i="37" s="1"/>
  <c r="CN108" i="37"/>
  <c r="CC108" i="37" s="1"/>
  <c r="CM108" i="37"/>
  <c r="CB108" i="37" s="1"/>
  <c r="CL108" i="37"/>
  <c r="CA108" i="37" s="1"/>
  <c r="CJ108" i="37"/>
  <c r="BY108" i="37" s="1"/>
  <c r="CI108" i="37"/>
  <c r="BX108" i="37" s="1"/>
  <c r="CG108" i="37"/>
  <c r="BV108" i="37" s="1"/>
  <c r="CN116" i="37"/>
  <c r="CC116" i="37" s="1"/>
  <c r="CK116" i="37"/>
  <c r="BZ116" i="37" s="1"/>
  <c r="CJ116" i="37"/>
  <c r="BY116" i="37" s="1"/>
  <c r="CL116" i="37"/>
  <c r="CA116" i="37" s="1"/>
  <c r="CI116" i="37"/>
  <c r="BX116" i="37" s="1"/>
  <c r="CH116" i="37"/>
  <c r="BW116" i="37" s="1"/>
  <c r="CG116" i="37"/>
  <c r="BV116" i="37" s="1"/>
  <c r="EV123" i="37"/>
  <c r="EK123" i="37" s="1"/>
  <c r="EB123" i="37" s="1"/>
  <c r="EQ123" i="37"/>
  <c r="EF123" i="37" s="1"/>
  <c r="DW123" i="37" s="1"/>
  <c r="EW123" i="37"/>
  <c r="EL123" i="37" s="1"/>
  <c r="EC123" i="37" s="1"/>
  <c r="EU123" i="37"/>
  <c r="EJ123" i="37" s="1"/>
  <c r="EA123" i="37" s="1"/>
  <c r="ES123" i="37"/>
  <c r="EH123" i="37" s="1"/>
  <c r="DY123" i="37" s="1"/>
  <c r="ET123" i="37"/>
  <c r="EI123" i="37" s="1"/>
  <c r="DZ123" i="37" s="1"/>
  <c r="ER123" i="37"/>
  <c r="EG123" i="37" s="1"/>
  <c r="DX123" i="37" s="1"/>
  <c r="EP123" i="37"/>
  <c r="EE123" i="37" s="1"/>
  <c r="DV123" i="37" s="1"/>
  <c r="CH89" i="37"/>
  <c r="BW89" i="37" s="1"/>
  <c r="CG89" i="37"/>
  <c r="BV89" i="37" s="1"/>
  <c r="DK93" i="37"/>
  <c r="DL93" i="37" s="1"/>
  <c r="EX95" i="37"/>
  <c r="EY95" i="37" s="1"/>
  <c r="FS96" i="37"/>
  <c r="FT96" i="37" s="1"/>
  <c r="EQ98" i="37"/>
  <c r="EF98" i="37" s="1"/>
  <c r="DW98" i="37" s="1"/>
  <c r="EV101" i="37"/>
  <c r="EK101" i="37" s="1"/>
  <c r="EB101" i="37" s="1"/>
  <c r="ET101" i="37"/>
  <c r="EI101" i="37" s="1"/>
  <c r="DZ101" i="37" s="1"/>
  <c r="ES101" i="37"/>
  <c r="EH101" i="37" s="1"/>
  <c r="DY101" i="37" s="1"/>
  <c r="ER101" i="37"/>
  <c r="EG101" i="37" s="1"/>
  <c r="DX101" i="37" s="1"/>
  <c r="EP101" i="37"/>
  <c r="EU101" i="37"/>
  <c r="EJ101" i="37" s="1"/>
  <c r="EA101" i="37" s="1"/>
  <c r="CE106" i="37"/>
  <c r="FI106" i="37"/>
  <c r="CZ106" i="37"/>
  <c r="EN106" i="37"/>
  <c r="EG113" i="37"/>
  <c r="DX113" i="37" s="1"/>
  <c r="BI114" i="37"/>
  <c r="BR114" i="37"/>
  <c r="FK121" i="37"/>
  <c r="FJ121" i="37"/>
  <c r="EX74" i="37"/>
  <c r="EY74" i="37" s="1"/>
  <c r="DA84" i="37"/>
  <c r="EO85" i="37"/>
  <c r="EN92" i="37"/>
  <c r="FI92" i="37"/>
  <c r="CZ92" i="37"/>
  <c r="EO92" i="37"/>
  <c r="DC95" i="37"/>
  <c r="BW95" i="37" s="1"/>
  <c r="DA95" i="37"/>
  <c r="FS95" i="37"/>
  <c r="FT95" i="37" s="1"/>
  <c r="ES98" i="37"/>
  <c r="EH98" i="37" s="1"/>
  <c r="DY98" i="37" s="1"/>
  <c r="FS99" i="37"/>
  <c r="FT99" i="37" s="1"/>
  <c r="EW106" i="37"/>
  <c r="EL106" i="37" s="1"/>
  <c r="EC106" i="37" s="1"/>
  <c r="ER126" i="37"/>
  <c r="EG126" i="37" s="1"/>
  <c r="DX126" i="37" s="1"/>
  <c r="EQ126" i="37"/>
  <c r="EF126" i="37" s="1"/>
  <c r="DW126" i="37" s="1"/>
  <c r="EP126" i="37"/>
  <c r="EE126" i="37" s="1"/>
  <c r="DV126" i="37" s="1"/>
  <c r="EW126" i="37"/>
  <c r="EL126" i="37" s="1"/>
  <c r="EC126" i="37" s="1"/>
  <c r="ES126" i="37"/>
  <c r="EH126" i="37" s="1"/>
  <c r="DY126" i="37" s="1"/>
  <c r="EV126" i="37"/>
  <c r="EK126" i="37" s="1"/>
  <c r="EB126" i="37" s="1"/>
  <c r="EU126" i="37"/>
  <c r="EJ126" i="37" s="1"/>
  <c r="EA126" i="37" s="1"/>
  <c r="ET126" i="37"/>
  <c r="EI126" i="37" s="1"/>
  <c r="DZ126" i="37" s="1"/>
  <c r="CO74" i="37"/>
  <c r="CP74" i="37" s="1"/>
  <c r="EX80" i="37"/>
  <c r="EY80" i="37" s="1"/>
  <c r="EO82" i="37"/>
  <c r="DB93" i="37"/>
  <c r="DA93" i="37"/>
  <c r="ET98" i="37"/>
  <c r="EI98" i="37" s="1"/>
  <c r="DZ98" i="37" s="1"/>
  <c r="FL99" i="37"/>
  <c r="FJ99" i="37"/>
  <c r="FK100" i="37"/>
  <c r="FJ100" i="37"/>
  <c r="FI102" i="37"/>
  <c r="EP119" i="37"/>
  <c r="EE119" i="37" s="1"/>
  <c r="DV119" i="37" s="1"/>
  <c r="ES119" i="37"/>
  <c r="EH119" i="37" s="1"/>
  <c r="DY119" i="37" s="1"/>
  <c r="ER119" i="37"/>
  <c r="EG119" i="37" s="1"/>
  <c r="DX119" i="37" s="1"/>
  <c r="EQ119" i="37"/>
  <c r="EW119" i="37"/>
  <c r="EL119" i="37" s="1"/>
  <c r="EC119" i="37" s="1"/>
  <c r="EV119" i="37"/>
  <c r="EK119" i="37" s="1"/>
  <c r="EB119" i="37" s="1"/>
  <c r="EU119" i="37"/>
  <c r="EJ119" i="37" s="1"/>
  <c r="EA119" i="37" s="1"/>
  <c r="ET119" i="37"/>
  <c r="EI119" i="37" s="1"/>
  <c r="DZ119" i="37" s="1"/>
  <c r="DA123" i="37"/>
  <c r="DC123" i="37"/>
  <c r="FS84" i="37"/>
  <c r="FT84" i="37" s="1"/>
  <c r="EX84" i="37"/>
  <c r="EY84" i="37" s="1"/>
  <c r="CF86" i="37"/>
  <c r="CE92" i="37"/>
  <c r="FJ92" i="37"/>
  <c r="CF93" i="37"/>
  <c r="FJ94" i="37"/>
  <c r="BS95" i="37"/>
  <c r="FK95" i="37"/>
  <c r="FJ95" i="37"/>
  <c r="DA99" i="37"/>
  <c r="DB99" i="37"/>
  <c r="EX99" i="37"/>
  <c r="EY99" i="37" s="1"/>
  <c r="CF106" i="37"/>
  <c r="CO73" i="37"/>
  <c r="CP73" i="37" s="1"/>
  <c r="FK74" i="37"/>
  <c r="FJ74" i="37"/>
  <c r="FJ82" i="37"/>
  <c r="CO87" i="37"/>
  <c r="CP87" i="37" s="1"/>
  <c r="FS92" i="37"/>
  <c r="FT92" i="37" s="1"/>
  <c r="FS97" i="37"/>
  <c r="FT97" i="37" s="1"/>
  <c r="EX97" i="37"/>
  <c r="EY97" i="37" s="1"/>
  <c r="FI98" i="37"/>
  <c r="EN98" i="37"/>
  <c r="CE98" i="37"/>
  <c r="CZ98" i="37"/>
  <c r="FI100" i="37"/>
  <c r="EN100" i="37"/>
  <c r="CZ100" i="37"/>
  <c r="CZ102" i="37"/>
  <c r="EN102" i="37"/>
  <c r="CI105" i="37"/>
  <c r="BX105" i="37" s="1"/>
  <c r="CH105" i="37"/>
  <c r="CG105" i="37"/>
  <c r="BV105" i="37" s="1"/>
  <c r="CN105" i="37"/>
  <c r="CC105" i="37" s="1"/>
  <c r="CK105" i="37"/>
  <c r="BZ105" i="37" s="1"/>
  <c r="FS110" i="37"/>
  <c r="FT110" i="37" s="1"/>
  <c r="CJ115" i="37"/>
  <c r="BY115" i="37" s="1"/>
  <c r="CI115" i="37"/>
  <c r="BX115" i="37" s="1"/>
  <c r="CH115" i="37"/>
  <c r="CG115" i="37"/>
  <c r="BV115" i="37" s="1"/>
  <c r="CL115" i="37"/>
  <c r="CA115" i="37" s="1"/>
  <c r="CN115" i="37"/>
  <c r="CC115" i="37" s="1"/>
  <c r="CM115" i="37"/>
  <c r="CB115" i="37" s="1"/>
  <c r="CK115" i="37"/>
  <c r="BZ115" i="37" s="1"/>
  <c r="CI122" i="37"/>
  <c r="BX122" i="37" s="1"/>
  <c r="CG122" i="37"/>
  <c r="BV122" i="37" s="1"/>
  <c r="CN122" i="37"/>
  <c r="CC122" i="37" s="1"/>
  <c r="CM122" i="37"/>
  <c r="CB122" i="37" s="1"/>
  <c r="CK122" i="37"/>
  <c r="BZ122" i="37" s="1"/>
  <c r="CL122" i="37"/>
  <c r="CA122" i="37" s="1"/>
  <c r="CJ122" i="37"/>
  <c r="BY122" i="37" s="1"/>
  <c r="CH122" i="37"/>
  <c r="BW122" i="37" s="1"/>
  <c r="CI123" i="37"/>
  <c r="BX123" i="37" s="1"/>
  <c r="BT179" i="37"/>
  <c r="CF99" i="37"/>
  <c r="EX102" i="37"/>
  <c r="EY102" i="37" s="1"/>
  <c r="DC105" i="37"/>
  <c r="EX109" i="37"/>
  <c r="EY109" i="37" s="1"/>
  <c r="EO112" i="37"/>
  <c r="CI113" i="37"/>
  <c r="BX113" i="37" s="1"/>
  <c r="CN113" i="37"/>
  <c r="CC113" i="37" s="1"/>
  <c r="CM113" i="37"/>
  <c r="CB113" i="37" s="1"/>
  <c r="CL113" i="37"/>
  <c r="CA113" i="37" s="1"/>
  <c r="CK113" i="37"/>
  <c r="BZ113" i="37" s="1"/>
  <c r="EQ113" i="37"/>
  <c r="EF113" i="37" s="1"/>
  <c r="DW113" i="37" s="1"/>
  <c r="EN119" i="37"/>
  <c r="FI119" i="37"/>
  <c r="CZ119" i="37"/>
  <c r="CE119" i="37"/>
  <c r="CZ121" i="37"/>
  <c r="FI121" i="37"/>
  <c r="CE121" i="37"/>
  <c r="CN124" i="37"/>
  <c r="CC124" i="37" s="1"/>
  <c r="CM124" i="37"/>
  <c r="CB124" i="37" s="1"/>
  <c r="CI124" i="37"/>
  <c r="BX124" i="37" s="1"/>
  <c r="CK124" i="37"/>
  <c r="BZ124" i="37" s="1"/>
  <c r="CJ124" i="37"/>
  <c r="BY124" i="37" s="1"/>
  <c r="CF127" i="37"/>
  <c r="DA133" i="37"/>
  <c r="FJ141" i="37"/>
  <c r="BN148" i="37"/>
  <c r="FS154" i="37"/>
  <c r="FT154" i="37" s="1"/>
  <c r="EX154" i="37"/>
  <c r="EY154" i="37" s="1"/>
  <c r="CF111" i="37"/>
  <c r="FL111" i="37"/>
  <c r="FJ111" i="37"/>
  <c r="CG114" i="37"/>
  <c r="BV114" i="37" s="1"/>
  <c r="CN114" i="37"/>
  <c r="CC114" i="37" s="1"/>
  <c r="CM114" i="37"/>
  <c r="CB114" i="37" s="1"/>
  <c r="CH114" i="37"/>
  <c r="BW114" i="37" s="1"/>
  <c r="CJ114" i="37"/>
  <c r="BY114" i="37" s="1"/>
  <c r="CE115" i="37"/>
  <c r="EN115" i="37"/>
  <c r="CZ115" i="37"/>
  <c r="FI115" i="37"/>
  <c r="CE116" i="37"/>
  <c r="EN116" i="37"/>
  <c r="CF117" i="37"/>
  <c r="BW124" i="37"/>
  <c r="CM134" i="37"/>
  <c r="CB134" i="37" s="1"/>
  <c r="CJ134" i="37"/>
  <c r="BY134" i="37" s="1"/>
  <c r="CL134" i="37"/>
  <c r="CA134" i="37" s="1"/>
  <c r="CK134" i="37"/>
  <c r="BZ134" i="37" s="1"/>
  <c r="CI134" i="37"/>
  <c r="BX134" i="37" s="1"/>
  <c r="CG134" i="37"/>
  <c r="BV134" i="37" s="1"/>
  <c r="CH134" i="37"/>
  <c r="BW134" i="37" s="1"/>
  <c r="CN134" i="37"/>
  <c r="CC134" i="37" s="1"/>
  <c r="BS140" i="37"/>
  <c r="ET171" i="37"/>
  <c r="EI171" i="37" s="1"/>
  <c r="DZ171" i="37" s="1"/>
  <c r="EW171" i="37"/>
  <c r="EL171" i="37" s="1"/>
  <c r="EC171" i="37" s="1"/>
  <c r="ER171" i="37"/>
  <c r="EG171" i="37" s="1"/>
  <c r="DX171" i="37" s="1"/>
  <c r="EU171" i="37"/>
  <c r="EJ171" i="37" s="1"/>
  <c r="EA171" i="37" s="1"/>
  <c r="ES171" i="37"/>
  <c r="EH171" i="37" s="1"/>
  <c r="DY171" i="37" s="1"/>
  <c r="EQ171" i="37"/>
  <c r="EF171" i="37" s="1"/>
  <c r="DW171" i="37" s="1"/>
  <c r="EP171" i="37"/>
  <c r="EV171" i="37"/>
  <c r="EK171" i="37" s="1"/>
  <c r="EB171" i="37" s="1"/>
  <c r="CL178" i="37"/>
  <c r="CA178" i="37" s="1"/>
  <c r="CK178" i="37"/>
  <c r="BZ178" i="37" s="1"/>
  <c r="CJ178" i="37"/>
  <c r="BY178" i="37" s="1"/>
  <c r="CH178" i="37"/>
  <c r="BW178" i="37" s="1"/>
  <c r="CG178" i="37"/>
  <c r="BV178" i="37" s="1"/>
  <c r="CN178" i="37"/>
  <c r="CC178" i="37" s="1"/>
  <c r="CM178" i="37"/>
  <c r="CB178" i="37" s="1"/>
  <c r="CI178" i="37"/>
  <c r="BX178" i="37" s="1"/>
  <c r="EO100" i="37"/>
  <c r="FK101" i="37"/>
  <c r="FJ101" i="37"/>
  <c r="EN111" i="37"/>
  <c r="CZ111" i="37"/>
  <c r="EO111" i="37"/>
  <c r="BY113" i="37"/>
  <c r="DB120" i="37"/>
  <c r="DA120" i="37"/>
  <c r="CZ122" i="37"/>
  <c r="CE122" i="37"/>
  <c r="EN122" i="37"/>
  <c r="DA124" i="37"/>
  <c r="FK125" i="37"/>
  <c r="FJ125" i="37"/>
  <c r="FI138" i="37"/>
  <c r="EN138" i="37"/>
  <c r="CZ138" i="37"/>
  <c r="CE138" i="37"/>
  <c r="BT140" i="37"/>
  <c r="EQ146" i="37"/>
  <c r="EF146" i="37" s="1"/>
  <c r="DW146" i="37" s="1"/>
  <c r="EW146" i="37"/>
  <c r="EL146" i="37" s="1"/>
  <c r="EC146" i="37" s="1"/>
  <c r="EV146" i="37"/>
  <c r="EK146" i="37" s="1"/>
  <c r="EB146" i="37" s="1"/>
  <c r="EU146" i="37"/>
  <c r="EJ146" i="37" s="1"/>
  <c r="EA146" i="37" s="1"/>
  <c r="ET146" i="37"/>
  <c r="EI146" i="37" s="1"/>
  <c r="DZ146" i="37" s="1"/>
  <c r="ES146" i="37"/>
  <c r="EH146" i="37" s="1"/>
  <c r="DY146" i="37" s="1"/>
  <c r="ER146" i="37"/>
  <c r="EG146" i="37" s="1"/>
  <c r="DX146" i="37" s="1"/>
  <c r="EP146" i="37"/>
  <c r="EE146" i="37" s="1"/>
  <c r="DV146" i="37" s="1"/>
  <c r="ET197" i="37"/>
  <c r="EI197" i="37" s="1"/>
  <c r="DZ197" i="37" s="1"/>
  <c r="ES197" i="37"/>
  <c r="EH197" i="37" s="1"/>
  <c r="DY197" i="37" s="1"/>
  <c r="EP197" i="37"/>
  <c r="EQ197" i="37"/>
  <c r="EF197" i="37" s="1"/>
  <c r="DW197" i="37" s="1"/>
  <c r="ER197" i="37"/>
  <c r="EG197" i="37" s="1"/>
  <c r="DX197" i="37" s="1"/>
  <c r="EV197" i="37"/>
  <c r="EK197" i="37" s="1"/>
  <c r="EB197" i="37" s="1"/>
  <c r="EU197" i="37"/>
  <c r="EJ197" i="37" s="1"/>
  <c r="EA197" i="37" s="1"/>
  <c r="EW197" i="37"/>
  <c r="EL197" i="37" s="1"/>
  <c r="EC197" i="37" s="1"/>
  <c r="CH232" i="37"/>
  <c r="BW232" i="37" s="1"/>
  <c r="CN232" i="37"/>
  <c r="CC232" i="37" s="1"/>
  <c r="CM232" i="37"/>
  <c r="CJ232" i="37"/>
  <c r="BY232" i="37" s="1"/>
  <c r="CI232" i="37"/>
  <c r="BX232" i="37" s="1"/>
  <c r="CG232" i="37"/>
  <c r="BV232" i="37" s="1"/>
  <c r="CL232" i="37"/>
  <c r="CA232" i="37" s="1"/>
  <c r="CK232" i="37"/>
  <c r="BZ232" i="37" s="1"/>
  <c r="EO107" i="37"/>
  <c r="FS108" i="37"/>
  <c r="FT108" i="37" s="1"/>
  <c r="EO109" i="37"/>
  <c r="CO111" i="37"/>
  <c r="CP111" i="37" s="1"/>
  <c r="DK111" i="37"/>
  <c r="DL111" i="37" s="1"/>
  <c r="BV118" i="37"/>
  <c r="FK151" i="37"/>
  <c r="FJ151" i="37"/>
  <c r="ES227" i="37"/>
  <c r="EH227" i="37" s="1"/>
  <c r="DY227" i="37" s="1"/>
  <c r="ER227" i="37"/>
  <c r="EG227" i="37" s="1"/>
  <c r="DX227" i="37" s="1"/>
  <c r="EQ227" i="37"/>
  <c r="EF227" i="37" s="1"/>
  <c r="DW227" i="37" s="1"/>
  <c r="EW227" i="37"/>
  <c r="EL227" i="37" s="1"/>
  <c r="EC227" i="37" s="1"/>
  <c r="EV227" i="37"/>
  <c r="EK227" i="37" s="1"/>
  <c r="EB227" i="37" s="1"/>
  <c r="EU227" i="37"/>
  <c r="EJ227" i="37" s="1"/>
  <c r="EA227" i="37" s="1"/>
  <c r="ET227" i="37"/>
  <c r="EI227" i="37" s="1"/>
  <c r="DZ227" i="37" s="1"/>
  <c r="EP227" i="37"/>
  <c r="EE227" i="37" s="1"/>
  <c r="DV227" i="37" s="1"/>
  <c r="EU113" i="37"/>
  <c r="EJ113" i="37" s="1"/>
  <c r="EA113" i="37" s="1"/>
  <c r="EW113" i="37"/>
  <c r="EL113" i="37" s="1"/>
  <c r="EC113" i="37" s="1"/>
  <c r="EV113" i="37"/>
  <c r="EK113" i="37" s="1"/>
  <c r="EB113" i="37" s="1"/>
  <c r="ET113" i="37"/>
  <c r="EI113" i="37" s="1"/>
  <c r="DZ113" i="37" s="1"/>
  <c r="EP113" i="37"/>
  <c r="EE113" i="37" s="1"/>
  <c r="DV113" i="37" s="1"/>
  <c r="CZ114" i="37"/>
  <c r="CE114" i="37"/>
  <c r="BW118" i="37"/>
  <c r="CZ130" i="37"/>
  <c r="CE130" i="37"/>
  <c r="EN130" i="37"/>
  <c r="FI130" i="37"/>
  <c r="DB145" i="37"/>
  <c r="DA145" i="37"/>
  <c r="EX108" i="37"/>
  <c r="EY108" i="37" s="1"/>
  <c r="FK108" i="37"/>
  <c r="FJ108" i="37"/>
  <c r="CZ113" i="37"/>
  <c r="FI113" i="37"/>
  <c r="CE113" i="37"/>
  <c r="ET117" i="37"/>
  <c r="EI117" i="37" s="1"/>
  <c r="DZ117" i="37" s="1"/>
  <c r="ER117" i="37"/>
  <c r="EG117" i="37" s="1"/>
  <c r="DX117" i="37" s="1"/>
  <c r="EU117" i="37"/>
  <c r="EJ117" i="37" s="1"/>
  <c r="EA117" i="37" s="1"/>
  <c r="EW117" i="37"/>
  <c r="EL117" i="37" s="1"/>
  <c r="EC117" i="37" s="1"/>
  <c r="EV117" i="37"/>
  <c r="EK117" i="37" s="1"/>
  <c r="EB117" i="37" s="1"/>
  <c r="FK118" i="37"/>
  <c r="FJ118" i="37"/>
  <c r="CK121" i="37"/>
  <c r="BZ121" i="37" s="1"/>
  <c r="CI121" i="37"/>
  <c r="BX121" i="37" s="1"/>
  <c r="CN121" i="37"/>
  <c r="CC121" i="37" s="1"/>
  <c r="CM121" i="37"/>
  <c r="CB121" i="37" s="1"/>
  <c r="CL121" i="37"/>
  <c r="CA121" i="37" s="1"/>
  <c r="CH121" i="37"/>
  <c r="BW121" i="37" s="1"/>
  <c r="FI125" i="37"/>
  <c r="EN125" i="37"/>
  <c r="CE125" i="37"/>
  <c r="ET125" i="37"/>
  <c r="EI125" i="37" s="1"/>
  <c r="DZ125" i="37" s="1"/>
  <c r="ER125" i="37"/>
  <c r="EG125" i="37" s="1"/>
  <c r="DX125" i="37" s="1"/>
  <c r="EP125" i="37"/>
  <c r="EV125" i="37"/>
  <c r="EK125" i="37" s="1"/>
  <c r="EB125" i="37" s="1"/>
  <c r="EU125" i="37"/>
  <c r="EJ125" i="37" s="1"/>
  <c r="EA125" i="37" s="1"/>
  <c r="ES125" i="37"/>
  <c r="EH125" i="37" s="1"/>
  <c r="DY125" i="37" s="1"/>
  <c r="EQ125" i="37"/>
  <c r="EF125" i="37" s="1"/>
  <c r="DW125" i="37" s="1"/>
  <c r="EW125" i="37"/>
  <c r="EL125" i="37" s="1"/>
  <c r="EC125" i="37" s="1"/>
  <c r="ER134" i="37"/>
  <c r="EG134" i="37" s="1"/>
  <c r="DX134" i="37" s="1"/>
  <c r="EQ134" i="37"/>
  <c r="EF134" i="37" s="1"/>
  <c r="DW134" i="37" s="1"/>
  <c r="EP134" i="37"/>
  <c r="EE134" i="37" s="1"/>
  <c r="DV134" i="37" s="1"/>
  <c r="EU134" i="37"/>
  <c r="EJ134" i="37" s="1"/>
  <c r="EA134" i="37" s="1"/>
  <c r="ET134" i="37"/>
  <c r="EI134" i="37" s="1"/>
  <c r="DZ134" i="37" s="1"/>
  <c r="ES134" i="37"/>
  <c r="EH134" i="37" s="1"/>
  <c r="DY134" i="37" s="1"/>
  <c r="EW134" i="37"/>
  <c r="EL134" i="37" s="1"/>
  <c r="EC134" i="37" s="1"/>
  <c r="EV134" i="37"/>
  <c r="EK134" i="37" s="1"/>
  <c r="EB134" i="37" s="1"/>
  <c r="FS162" i="37"/>
  <c r="FT162" i="37" s="1"/>
  <c r="EX162" i="37"/>
  <c r="EY162" i="37" s="1"/>
  <c r="EP189" i="37"/>
  <c r="EU189" i="37"/>
  <c r="EJ189" i="37" s="1"/>
  <c r="EA189" i="37" s="1"/>
  <c r="ET189" i="37"/>
  <c r="EI189" i="37" s="1"/>
  <c r="DZ189" i="37" s="1"/>
  <c r="ES189" i="37"/>
  <c r="EH189" i="37" s="1"/>
  <c r="DY189" i="37" s="1"/>
  <c r="ER189" i="37"/>
  <c r="EG189" i="37" s="1"/>
  <c r="DX189" i="37" s="1"/>
  <c r="EW189" i="37"/>
  <c r="EL189" i="37" s="1"/>
  <c r="EC189" i="37" s="1"/>
  <c r="EV189" i="37"/>
  <c r="EK189" i="37" s="1"/>
  <c r="EB189" i="37" s="1"/>
  <c r="EQ189" i="37"/>
  <c r="EF189" i="37" s="1"/>
  <c r="DW189" i="37" s="1"/>
  <c r="EX87" i="37"/>
  <c r="EY87" i="37" s="1"/>
  <c r="FJ103" i="37"/>
  <c r="FJ105" i="37"/>
  <c r="DK107" i="37"/>
  <c r="DL107" i="37" s="1"/>
  <c r="DA117" i="37"/>
  <c r="EP117" i="37"/>
  <c r="EE117" i="37" s="1"/>
  <c r="DV117" i="37" s="1"/>
  <c r="CO118" i="37"/>
  <c r="CP118" i="37" s="1"/>
  <c r="DK118" i="37"/>
  <c r="DL118" i="37" s="1"/>
  <c r="BQ118" i="37"/>
  <c r="DA118" i="37"/>
  <c r="EO118" i="37"/>
  <c r="EN120" i="37"/>
  <c r="CZ120" i="37"/>
  <c r="CE120" i="37"/>
  <c r="CF120" i="37"/>
  <c r="CG121" i="37"/>
  <c r="BV121" i="37" s="1"/>
  <c r="DB121" i="37"/>
  <c r="DA121" i="37"/>
  <c r="CE131" i="37"/>
  <c r="CZ131" i="37"/>
  <c r="EN131" i="37"/>
  <c r="EN137" i="37"/>
  <c r="CE137" i="37"/>
  <c r="CZ137" i="37"/>
  <c r="FI137" i="37"/>
  <c r="EQ138" i="37"/>
  <c r="EF138" i="37" s="1"/>
  <c r="DW138" i="37" s="1"/>
  <c r="EV138" i="37"/>
  <c r="EK138" i="37" s="1"/>
  <c r="EB138" i="37" s="1"/>
  <c r="EU138" i="37"/>
  <c r="EJ138" i="37" s="1"/>
  <c r="EA138" i="37" s="1"/>
  <c r="ET138" i="37"/>
  <c r="EI138" i="37" s="1"/>
  <c r="DZ138" i="37" s="1"/>
  <c r="ER138" i="37"/>
  <c r="EG138" i="37" s="1"/>
  <c r="DX138" i="37" s="1"/>
  <c r="ES138" i="37"/>
  <c r="EH138" i="37" s="1"/>
  <c r="DY138" i="37" s="1"/>
  <c r="EW138" i="37"/>
  <c r="EL138" i="37" s="1"/>
  <c r="EC138" i="37" s="1"/>
  <c r="EP138" i="37"/>
  <c r="EE138" i="37" s="1"/>
  <c r="DV138" i="37" s="1"/>
  <c r="BS183" i="37"/>
  <c r="CO102" i="37"/>
  <c r="CP102" i="37" s="1"/>
  <c r="DA109" i="37"/>
  <c r="DB109" i="37"/>
  <c r="EN112" i="37"/>
  <c r="CZ112" i="37"/>
  <c r="FI112" i="37"/>
  <c r="FI114" i="37"/>
  <c r="EQ117" i="37"/>
  <c r="EF117" i="37" s="1"/>
  <c r="DW117" i="37" s="1"/>
  <c r="BT118" i="37"/>
  <c r="CJ121" i="37"/>
  <c r="BY121" i="37" s="1"/>
  <c r="CE123" i="37"/>
  <c r="EN123" i="37"/>
  <c r="CZ123" i="37"/>
  <c r="EV130" i="37"/>
  <c r="EK130" i="37" s="1"/>
  <c r="EB130" i="37" s="1"/>
  <c r="ES130" i="37"/>
  <c r="EH130" i="37" s="1"/>
  <c r="DY130" i="37" s="1"/>
  <c r="EU130" i="37"/>
  <c r="EJ130" i="37" s="1"/>
  <c r="EA130" i="37" s="1"/>
  <c r="EW130" i="37"/>
  <c r="EL130" i="37" s="1"/>
  <c r="EC130" i="37" s="1"/>
  <c r="ET130" i="37"/>
  <c r="EI130" i="37" s="1"/>
  <c r="DZ130" i="37" s="1"/>
  <c r="ER130" i="37"/>
  <c r="EG130" i="37" s="1"/>
  <c r="DX130" i="37" s="1"/>
  <c r="EQ130" i="37"/>
  <c r="EF130" i="37" s="1"/>
  <c r="DW130" i="37" s="1"/>
  <c r="EP130" i="37"/>
  <c r="EE130" i="37" s="1"/>
  <c r="DV130" i="37" s="1"/>
  <c r="DC132" i="37"/>
  <c r="DA132" i="37"/>
  <c r="EN146" i="37"/>
  <c r="CE146" i="37"/>
  <c r="CZ146" i="37"/>
  <c r="FI146" i="37"/>
  <c r="DK104" i="37"/>
  <c r="DL104" i="37" s="1"/>
  <c r="CO104" i="37"/>
  <c r="CP104" i="37" s="1"/>
  <c r="FJ110" i="37"/>
  <c r="CK112" i="37"/>
  <c r="BZ112" i="37" s="1"/>
  <c r="CI112" i="37"/>
  <c r="BX112" i="37" s="1"/>
  <c r="CH112" i="37"/>
  <c r="BW112" i="37" s="1"/>
  <c r="CG112" i="37"/>
  <c r="CN112" i="37"/>
  <c r="CC112" i="37" s="1"/>
  <c r="CZ116" i="37"/>
  <c r="ES117" i="37"/>
  <c r="EH117" i="37" s="1"/>
  <c r="DY117" i="37" s="1"/>
  <c r="FO127" i="37"/>
  <c r="FJ127" i="37"/>
  <c r="CK129" i="37"/>
  <c r="BZ129" i="37" s="1"/>
  <c r="CJ129" i="37"/>
  <c r="BY129" i="37" s="1"/>
  <c r="CI129" i="37"/>
  <c r="BX129" i="37" s="1"/>
  <c r="CG129" i="37"/>
  <c r="BV129" i="37" s="1"/>
  <c r="CN129" i="37"/>
  <c r="CC129" i="37" s="1"/>
  <c r="CM129" i="37"/>
  <c r="CB129" i="37" s="1"/>
  <c r="CL129" i="37"/>
  <c r="CA129" i="37" s="1"/>
  <c r="CI130" i="37"/>
  <c r="BX130" i="37" s="1"/>
  <c r="CH130" i="37"/>
  <c r="BW130" i="37" s="1"/>
  <c r="CG130" i="37"/>
  <c r="BV130" i="37" s="1"/>
  <c r="CL130" i="37"/>
  <c r="CA130" i="37" s="1"/>
  <c r="CN130" i="37"/>
  <c r="CC130" i="37" s="1"/>
  <c r="CM130" i="37"/>
  <c r="CB130" i="37" s="1"/>
  <c r="CK130" i="37"/>
  <c r="BZ130" i="37" s="1"/>
  <c r="CH142" i="37"/>
  <c r="BW142" i="37" s="1"/>
  <c r="CN142" i="37"/>
  <c r="CC142" i="37" s="1"/>
  <c r="CM142" i="37"/>
  <c r="CB142" i="37" s="1"/>
  <c r="CK142" i="37"/>
  <c r="BZ142" i="37" s="1"/>
  <c r="CJ142" i="37"/>
  <c r="BY142" i="37" s="1"/>
  <c r="CI142" i="37"/>
  <c r="BX142" i="37" s="1"/>
  <c r="CL142" i="37"/>
  <c r="CA142" i="37" s="1"/>
  <c r="CG142" i="37"/>
  <c r="BV142" i="37" s="1"/>
  <c r="FS169" i="37"/>
  <c r="FT169" i="37" s="1"/>
  <c r="EX169" i="37"/>
  <c r="EY169" i="37" s="1"/>
  <c r="EW173" i="37"/>
  <c r="EV173" i="37"/>
  <c r="EK173" i="37" s="1"/>
  <c r="EB173" i="37" s="1"/>
  <c r="EP173" i="37"/>
  <c r="EE173" i="37" s="1"/>
  <c r="DV173" i="37" s="1"/>
  <c r="ET173" i="37"/>
  <c r="EI173" i="37" s="1"/>
  <c r="EU173" i="37"/>
  <c r="EJ173" i="37" s="1"/>
  <c r="EA173" i="37" s="1"/>
  <c r="ES173" i="37"/>
  <c r="EH173" i="37" s="1"/>
  <c r="DY173" i="37" s="1"/>
  <c r="ER173" i="37"/>
  <c r="EG173" i="37" s="1"/>
  <c r="DX173" i="37" s="1"/>
  <c r="EQ173" i="37"/>
  <c r="EF173" i="37" s="1"/>
  <c r="DW173" i="37" s="1"/>
  <c r="CO98" i="37"/>
  <c r="CP98" i="37" s="1"/>
  <c r="DK98" i="37"/>
  <c r="DL98" i="37" s="1"/>
  <c r="CF102" i="37"/>
  <c r="FJ109" i="37"/>
  <c r="DA111" i="37"/>
  <c r="DB112" i="37"/>
  <c r="DA112" i="37"/>
  <c r="DA116" i="37"/>
  <c r="FI116" i="37"/>
  <c r="EX117" i="37"/>
  <c r="EY117" i="37" s="1"/>
  <c r="CJ118" i="37"/>
  <c r="BY118" i="37" s="1"/>
  <c r="CM118" i="37"/>
  <c r="CB118" i="37" s="1"/>
  <c r="CL118" i="37"/>
  <c r="CA118" i="37" s="1"/>
  <c r="FS120" i="37"/>
  <c r="FT120" i="37" s="1"/>
  <c r="EU121" i="37"/>
  <c r="EJ121" i="37" s="1"/>
  <c r="EA121" i="37" s="1"/>
  <c r="EV121" i="37"/>
  <c r="EK121" i="37" s="1"/>
  <c r="EB121" i="37" s="1"/>
  <c r="ET121" i="37"/>
  <c r="EI121" i="37" s="1"/>
  <c r="DZ121" i="37" s="1"/>
  <c r="ES121" i="37"/>
  <c r="EH121" i="37" s="1"/>
  <c r="DY121" i="37" s="1"/>
  <c r="EQ121" i="37"/>
  <c r="EF121" i="37" s="1"/>
  <c r="DW121" i="37" s="1"/>
  <c r="EP121" i="37"/>
  <c r="EE121" i="37" s="1"/>
  <c r="DV121" i="37" s="1"/>
  <c r="EO128" i="37"/>
  <c r="CH129" i="37"/>
  <c r="BW129" i="37" s="1"/>
  <c r="CJ130" i="37"/>
  <c r="BY130" i="37" s="1"/>
  <c r="FI133" i="37"/>
  <c r="CZ133" i="37"/>
  <c r="EN133" i="37"/>
  <c r="CE133" i="37"/>
  <c r="FJ170" i="37"/>
  <c r="FK170" i="37"/>
  <c r="CI202" i="37"/>
  <c r="BX202" i="37" s="1"/>
  <c r="CH202" i="37"/>
  <c r="CN202" i="37"/>
  <c r="CC202" i="37" s="1"/>
  <c r="CM202" i="37"/>
  <c r="CB202" i="37" s="1"/>
  <c r="CG202" i="37"/>
  <c r="BV202" i="37" s="1"/>
  <c r="CJ202" i="37"/>
  <c r="BY202" i="37" s="1"/>
  <c r="CL202" i="37"/>
  <c r="CA202" i="37" s="1"/>
  <c r="CK202" i="37"/>
  <c r="BZ202" i="37" s="1"/>
  <c r="FS106" i="37"/>
  <c r="FT106" i="37" s="1"/>
  <c r="CO108" i="37"/>
  <c r="CP108" i="37" s="1"/>
  <c r="FI111" i="37"/>
  <c r="FS116" i="37"/>
  <c r="FT116" i="37" s="1"/>
  <c r="FJ116" i="37"/>
  <c r="DA122" i="37"/>
  <c r="EO122" i="37"/>
  <c r="CE124" i="37"/>
  <c r="FI124" i="37"/>
  <c r="EQ154" i="37"/>
  <c r="EF154" i="37" s="1"/>
  <c r="DW154" i="37" s="1"/>
  <c r="EP154" i="37"/>
  <c r="EE154" i="37" s="1"/>
  <c r="DV154" i="37" s="1"/>
  <c r="EW154" i="37"/>
  <c r="EL154" i="37" s="1"/>
  <c r="EC154" i="37" s="1"/>
  <c r="EV154" i="37"/>
  <c r="EK154" i="37" s="1"/>
  <c r="EB154" i="37" s="1"/>
  <c r="EU154" i="37"/>
  <c r="EJ154" i="37" s="1"/>
  <c r="EA154" i="37" s="1"/>
  <c r="ET154" i="37"/>
  <c r="EI154" i="37" s="1"/>
  <c r="DZ154" i="37" s="1"/>
  <c r="ES154" i="37"/>
  <c r="EH154" i="37" s="1"/>
  <c r="DY154" i="37" s="1"/>
  <c r="ER154" i="37"/>
  <c r="EG154" i="37" s="1"/>
  <c r="DX154" i="37" s="1"/>
  <c r="FS85" i="37"/>
  <c r="FT85" i="37" s="1"/>
  <c r="EX105" i="37"/>
  <c r="EY105" i="37" s="1"/>
  <c r="FS105" i="37"/>
  <c r="FT105" i="37" s="1"/>
  <c r="DK113" i="37"/>
  <c r="DL113" i="37" s="1"/>
  <c r="CO113" i="37"/>
  <c r="CP113" i="37" s="1"/>
  <c r="DB127" i="37"/>
  <c r="DA127" i="37"/>
  <c r="EO129" i="37"/>
  <c r="CZ149" i="37"/>
  <c r="CE149" i="37"/>
  <c r="FI149" i="37"/>
  <c r="EN149" i="37"/>
  <c r="BE197" i="37"/>
  <c r="BN197" i="37"/>
  <c r="CO97" i="37"/>
  <c r="CP97" i="37" s="1"/>
  <c r="EO104" i="37"/>
  <c r="DB106" i="37"/>
  <c r="CE111" i="37"/>
  <c r="DA113" i="37"/>
  <c r="EW120" i="37"/>
  <c r="EL120" i="37" s="1"/>
  <c r="EC120" i="37" s="1"/>
  <c r="ET120" i="37"/>
  <c r="EI120" i="37" s="1"/>
  <c r="DZ120" i="37" s="1"/>
  <c r="ES120" i="37"/>
  <c r="EH120" i="37" s="1"/>
  <c r="DY120" i="37" s="1"/>
  <c r="ER120" i="37"/>
  <c r="EG120" i="37" s="1"/>
  <c r="DX120" i="37" s="1"/>
  <c r="EP120" i="37"/>
  <c r="EE120" i="37" s="1"/>
  <c r="DV120" i="37" s="1"/>
  <c r="EV120" i="37"/>
  <c r="EK120" i="37" s="1"/>
  <c r="EB120" i="37" s="1"/>
  <c r="EU120" i="37"/>
  <c r="EJ120" i="37" s="1"/>
  <c r="EA120" i="37" s="1"/>
  <c r="CF133" i="37"/>
  <c r="CZ150" i="37"/>
  <c r="CE150" i="37"/>
  <c r="FI150" i="37"/>
  <c r="EN150" i="37"/>
  <c r="FN150" i="37"/>
  <c r="FJ150" i="37"/>
  <c r="CN155" i="37"/>
  <c r="CC155" i="37" s="1"/>
  <c r="CM155" i="37"/>
  <c r="CB155" i="37" s="1"/>
  <c r="CG155" i="37"/>
  <c r="CH155" i="37"/>
  <c r="BW155" i="37" s="1"/>
  <c r="CJ155" i="37"/>
  <c r="BY155" i="37" s="1"/>
  <c r="CI155" i="37"/>
  <c r="BX155" i="37" s="1"/>
  <c r="CL155" i="37"/>
  <c r="CA155" i="37" s="1"/>
  <c r="CK155" i="37"/>
  <c r="BZ155" i="37" s="1"/>
  <c r="FS112" i="37"/>
  <c r="FT112" i="37" s="1"/>
  <c r="EX112" i="37"/>
  <c r="EY112" i="37" s="1"/>
  <c r="FS113" i="37"/>
  <c r="FT113" i="37" s="1"/>
  <c r="EX113" i="37"/>
  <c r="EY113" i="37" s="1"/>
  <c r="CI114" i="37"/>
  <c r="BX114" i="37" s="1"/>
  <c r="EN114" i="37"/>
  <c r="FI118" i="37"/>
  <c r="EN118" i="37"/>
  <c r="CE118" i="37"/>
  <c r="CZ118" i="37"/>
  <c r="FJ119" i="37"/>
  <c r="FL119" i="37"/>
  <c r="EW131" i="37"/>
  <c r="EL131" i="37" s="1"/>
  <c r="EC131" i="37" s="1"/>
  <c r="EV131" i="37"/>
  <c r="EK131" i="37" s="1"/>
  <c r="EB131" i="37" s="1"/>
  <c r="ET131" i="37"/>
  <c r="EI131" i="37" s="1"/>
  <c r="DZ131" i="37" s="1"/>
  <c r="EQ131" i="37"/>
  <c r="EF131" i="37" s="1"/>
  <c r="DW131" i="37" s="1"/>
  <c r="EP131" i="37"/>
  <c r="EE131" i="37" s="1"/>
  <c r="DV131" i="37" s="1"/>
  <c r="EU131" i="37"/>
  <c r="EJ131" i="37" s="1"/>
  <c r="EA131" i="37" s="1"/>
  <c r="ER131" i="37"/>
  <c r="EG131" i="37" s="1"/>
  <c r="DX131" i="37" s="1"/>
  <c r="CF132" i="37"/>
  <c r="CN135" i="37"/>
  <c r="CC135" i="37" s="1"/>
  <c r="CM135" i="37"/>
  <c r="CB135" i="37" s="1"/>
  <c r="CK135" i="37"/>
  <c r="BZ135" i="37" s="1"/>
  <c r="CH135" i="37"/>
  <c r="BW135" i="37" s="1"/>
  <c r="CL135" i="37"/>
  <c r="CA135" i="37" s="1"/>
  <c r="CJ135" i="37"/>
  <c r="BY135" i="37" s="1"/>
  <c r="CI135" i="37"/>
  <c r="BX135" i="37" s="1"/>
  <c r="CG135" i="37"/>
  <c r="BV135" i="37" s="1"/>
  <c r="FK181" i="37"/>
  <c r="FJ181" i="37"/>
  <c r="FS126" i="37"/>
  <c r="FT126" i="37" s="1"/>
  <c r="EO137" i="37"/>
  <c r="DK164" i="37"/>
  <c r="DL164" i="37" s="1"/>
  <c r="CO164" i="37"/>
  <c r="CP164" i="37" s="1"/>
  <c r="EW166" i="37"/>
  <c r="EL166" i="37" s="1"/>
  <c r="EC166" i="37" s="1"/>
  <c r="EV166" i="37"/>
  <c r="EK166" i="37" s="1"/>
  <c r="EB166" i="37" s="1"/>
  <c r="ER166" i="37"/>
  <c r="EG166" i="37" s="1"/>
  <c r="DX166" i="37" s="1"/>
  <c r="EU166" i="37"/>
  <c r="EJ166" i="37" s="1"/>
  <c r="EA166" i="37" s="1"/>
  <c r="ET166" i="37"/>
  <c r="EI166" i="37" s="1"/>
  <c r="DZ166" i="37" s="1"/>
  <c r="ES166" i="37"/>
  <c r="DA180" i="37"/>
  <c r="DI180" i="37"/>
  <c r="CM208" i="37"/>
  <c r="CB208" i="37" s="1"/>
  <c r="CL208" i="37"/>
  <c r="CA208" i="37" s="1"/>
  <c r="CK208" i="37"/>
  <c r="BZ208" i="37" s="1"/>
  <c r="CI208" i="37"/>
  <c r="BX208" i="37" s="1"/>
  <c r="CN208" i="37"/>
  <c r="CC208" i="37" s="1"/>
  <c r="CJ208" i="37"/>
  <c r="BY208" i="37" s="1"/>
  <c r="CG208" i="37"/>
  <c r="BV208" i="37" s="1"/>
  <c r="CH208" i="37"/>
  <c r="BW208" i="37" s="1"/>
  <c r="BR209" i="37"/>
  <c r="EN117" i="37"/>
  <c r="CF119" i="37"/>
  <c r="FS133" i="37"/>
  <c r="FT133" i="37" s="1"/>
  <c r="FP134" i="37"/>
  <c r="CZ135" i="37"/>
  <c r="CL140" i="37"/>
  <c r="CA140" i="37" s="1"/>
  <c r="CK140" i="37"/>
  <c r="BZ140" i="37" s="1"/>
  <c r="CJ140" i="37"/>
  <c r="BY140" i="37" s="1"/>
  <c r="CI140" i="37"/>
  <c r="BX140" i="37" s="1"/>
  <c r="CH140" i="37"/>
  <c r="BW140" i="37" s="1"/>
  <c r="CG140" i="37"/>
  <c r="BV140" i="37" s="1"/>
  <c r="BN160" i="37"/>
  <c r="CJ165" i="37"/>
  <c r="BY165" i="37" s="1"/>
  <c r="CI165" i="37"/>
  <c r="BX165" i="37" s="1"/>
  <c r="CH165" i="37"/>
  <c r="BW165" i="37" s="1"/>
  <c r="CG165" i="37"/>
  <c r="BV165" i="37" s="1"/>
  <c r="CN165" i="37"/>
  <c r="CC165" i="37" s="1"/>
  <c r="CM165" i="37"/>
  <c r="CB165" i="37" s="1"/>
  <c r="CL165" i="37"/>
  <c r="CA165" i="37" s="1"/>
  <c r="CK165" i="37"/>
  <c r="BZ165" i="37" s="1"/>
  <c r="CO169" i="37"/>
  <c r="CP169" i="37" s="1"/>
  <c r="DK169" i="37"/>
  <c r="DL169" i="37" s="1"/>
  <c r="DB197" i="37"/>
  <c r="DA197" i="37"/>
  <c r="BS209" i="37"/>
  <c r="BJ209" i="37"/>
  <c r="EX122" i="37"/>
  <c r="EY122" i="37" s="1"/>
  <c r="EN127" i="37"/>
  <c r="CZ127" i="37"/>
  <c r="FI127" i="37"/>
  <c r="CO134" i="37"/>
  <c r="CP134" i="37" s="1"/>
  <c r="DK134" i="37"/>
  <c r="DL134" i="37" s="1"/>
  <c r="CE135" i="37"/>
  <c r="FJ136" i="37"/>
  <c r="BV139" i="37"/>
  <c r="EO143" i="37"/>
  <c r="EN144" i="37"/>
  <c r="CZ144" i="37"/>
  <c r="CE144" i="37"/>
  <c r="FI144" i="37"/>
  <c r="CF144" i="37"/>
  <c r="EN160" i="37"/>
  <c r="FI160" i="37"/>
  <c r="EU168" i="37"/>
  <c r="EJ168" i="37" s="1"/>
  <c r="EA168" i="37" s="1"/>
  <c r="ET168" i="37"/>
  <c r="EI168" i="37" s="1"/>
  <c r="DZ168" i="37" s="1"/>
  <c r="ES168" i="37"/>
  <c r="EH168" i="37" s="1"/>
  <c r="DY168" i="37" s="1"/>
  <c r="ER168" i="37"/>
  <c r="EG168" i="37" s="1"/>
  <c r="DX168" i="37" s="1"/>
  <c r="EW168" i="37"/>
  <c r="EL168" i="37" s="1"/>
  <c r="EC168" i="37" s="1"/>
  <c r="EV168" i="37"/>
  <c r="EK168" i="37" s="1"/>
  <c r="EB168" i="37" s="1"/>
  <c r="EQ168" i="37"/>
  <c r="BS175" i="37"/>
  <c r="EX182" i="37"/>
  <c r="EY182" i="37" s="1"/>
  <c r="CO204" i="37"/>
  <c r="CP204" i="37" s="1"/>
  <c r="DK204" i="37"/>
  <c r="DL204" i="37" s="1"/>
  <c r="DA115" i="37"/>
  <c r="FS121" i="37"/>
  <c r="FT121" i="37" s="1"/>
  <c r="EX123" i="37"/>
  <c r="EY123" i="37" s="1"/>
  <c r="FS124" i="37"/>
  <c r="FT124" i="37" s="1"/>
  <c r="BW139" i="37"/>
  <c r="DA142" i="37"/>
  <c r="CL148" i="37"/>
  <c r="CA148" i="37" s="1"/>
  <c r="CJ148" i="37"/>
  <c r="BY148" i="37" s="1"/>
  <c r="CI148" i="37"/>
  <c r="BX148" i="37" s="1"/>
  <c r="CN148" i="37"/>
  <c r="CC148" i="37" s="1"/>
  <c r="CM148" i="37"/>
  <c r="CB148" i="37" s="1"/>
  <c r="BS152" i="37"/>
  <c r="CL156" i="37"/>
  <c r="CA156" i="37" s="1"/>
  <c r="CK156" i="37"/>
  <c r="BZ156" i="37" s="1"/>
  <c r="CJ156" i="37"/>
  <c r="BY156" i="37" s="1"/>
  <c r="CM156" i="37"/>
  <c r="CB156" i="37" s="1"/>
  <c r="CI156" i="37"/>
  <c r="BX156" i="37" s="1"/>
  <c r="CH156" i="37"/>
  <c r="BW156" i="37" s="1"/>
  <c r="CG156" i="37"/>
  <c r="BV156" i="37" s="1"/>
  <c r="CN156" i="37"/>
  <c r="CC156" i="37" s="1"/>
  <c r="FK167" i="37"/>
  <c r="FJ167" i="37"/>
  <c r="EP168" i="37"/>
  <c r="EE168" i="37" s="1"/>
  <c r="DV168" i="37" s="1"/>
  <c r="DC175" i="37"/>
  <c r="DA175" i="37"/>
  <c r="EX132" i="37"/>
  <c r="EY132" i="37" s="1"/>
  <c r="BX139" i="37"/>
  <c r="CZ143" i="37"/>
  <c r="CE143" i="37"/>
  <c r="CN145" i="37"/>
  <c r="CC145" i="37" s="1"/>
  <c r="CL145" i="37"/>
  <c r="CA145" i="37" s="1"/>
  <c r="CK145" i="37"/>
  <c r="BZ145" i="37" s="1"/>
  <c r="CJ145" i="37"/>
  <c r="BY145" i="37" s="1"/>
  <c r="CM145" i="37"/>
  <c r="CB145" i="37" s="1"/>
  <c r="CI145" i="37"/>
  <c r="BX145" i="37" s="1"/>
  <c r="CH145" i="37"/>
  <c r="BW145" i="37" s="1"/>
  <c r="CG145" i="37"/>
  <c r="BV145" i="37" s="1"/>
  <c r="FS146" i="37"/>
  <c r="FT146" i="37" s="1"/>
  <c r="CN147" i="37"/>
  <c r="CC147" i="37" s="1"/>
  <c r="CL147" i="37"/>
  <c r="CK147" i="37"/>
  <c r="BZ147" i="37" s="1"/>
  <c r="CM147" i="37"/>
  <c r="CB147" i="37" s="1"/>
  <c r="CJ147" i="37"/>
  <c r="BY147" i="37" s="1"/>
  <c r="CI147" i="37"/>
  <c r="BX147" i="37" s="1"/>
  <c r="CH147" i="37"/>
  <c r="BW147" i="37" s="1"/>
  <c r="CG147" i="37"/>
  <c r="BV147" i="37" s="1"/>
  <c r="BV148" i="37"/>
  <c r="BT152" i="37"/>
  <c r="FP154" i="37"/>
  <c r="FJ154" i="37"/>
  <c r="DF159" i="37"/>
  <c r="DA159" i="37"/>
  <c r="DK179" i="37"/>
  <c r="DL179" i="37" s="1"/>
  <c r="CO179" i="37"/>
  <c r="CP179" i="37" s="1"/>
  <c r="FJ122" i="37"/>
  <c r="FK122" i="37"/>
  <c r="FI126" i="37"/>
  <c r="EN126" i="37"/>
  <c r="CZ126" i="37"/>
  <c r="CZ129" i="37"/>
  <c r="FI129" i="37"/>
  <c r="EN129" i="37"/>
  <c r="DB129" i="37"/>
  <c r="DA129" i="37"/>
  <c r="BQ148" i="37"/>
  <c r="EW149" i="37"/>
  <c r="EL149" i="37" s="1"/>
  <c r="EC149" i="37" s="1"/>
  <c r="EV149" i="37"/>
  <c r="EK149" i="37" s="1"/>
  <c r="EB149" i="37" s="1"/>
  <c r="EU149" i="37"/>
  <c r="EJ149" i="37" s="1"/>
  <c r="EA149" i="37" s="1"/>
  <c r="ET149" i="37"/>
  <c r="EI149" i="37" s="1"/>
  <c r="DZ149" i="37" s="1"/>
  <c r="ES149" i="37"/>
  <c r="EH149" i="37" s="1"/>
  <c r="DY149" i="37" s="1"/>
  <c r="ER149" i="37"/>
  <c r="EG149" i="37" s="1"/>
  <c r="DX149" i="37" s="1"/>
  <c r="EP149" i="37"/>
  <c r="EE149" i="37" s="1"/>
  <c r="DV149" i="37" s="1"/>
  <c r="CE170" i="37"/>
  <c r="EN170" i="37"/>
  <c r="CZ170" i="37"/>
  <c r="FI170" i="37"/>
  <c r="CE320" i="37"/>
  <c r="EN320" i="37"/>
  <c r="FI320" i="37"/>
  <c r="CZ320" i="37"/>
  <c r="EO116" i="37"/>
  <c r="FK124" i="37"/>
  <c r="FJ124" i="37"/>
  <c r="FJ128" i="37"/>
  <c r="EX131" i="37"/>
  <c r="EY131" i="37" s="1"/>
  <c r="FS131" i="37"/>
  <c r="FT131" i="37" s="1"/>
  <c r="BR139" i="37"/>
  <c r="EN140" i="37"/>
  <c r="CZ140" i="37"/>
  <c r="CE140" i="37"/>
  <c r="FI141" i="37"/>
  <c r="EN141" i="37"/>
  <c r="CZ141" i="37"/>
  <c r="CE141" i="37"/>
  <c r="CJ141" i="37"/>
  <c r="BY141" i="37" s="1"/>
  <c r="CN141" i="37"/>
  <c r="CC141" i="37" s="1"/>
  <c r="CM141" i="37"/>
  <c r="CB141" i="37" s="1"/>
  <c r="CK141" i="37"/>
  <c r="BZ141" i="37" s="1"/>
  <c r="CI141" i="37"/>
  <c r="BX141" i="37" s="1"/>
  <c r="CH141" i="37"/>
  <c r="BW141" i="37" s="1"/>
  <c r="CG141" i="37"/>
  <c r="EW150" i="37"/>
  <c r="EL150" i="37" s="1"/>
  <c r="EC150" i="37" s="1"/>
  <c r="EV150" i="37"/>
  <c r="EK150" i="37" s="1"/>
  <c r="EB150" i="37" s="1"/>
  <c r="EU150" i="37"/>
  <c r="EJ150" i="37" s="1"/>
  <c r="EA150" i="37" s="1"/>
  <c r="ET150" i="37"/>
  <c r="EI150" i="37" s="1"/>
  <c r="DZ150" i="37" s="1"/>
  <c r="ES150" i="37"/>
  <c r="EH150" i="37" s="1"/>
  <c r="DY150" i="37" s="1"/>
  <c r="EQ150" i="37"/>
  <c r="EF150" i="37" s="1"/>
  <c r="DW150" i="37" s="1"/>
  <c r="EP150" i="37"/>
  <c r="EE150" i="37" s="1"/>
  <c r="DV150" i="37" s="1"/>
  <c r="ER150" i="37"/>
  <c r="EG150" i="37" s="1"/>
  <c r="DX150" i="37" s="1"/>
  <c r="CF151" i="37"/>
  <c r="BO153" i="37"/>
  <c r="FK156" i="37"/>
  <c r="FJ156" i="37"/>
  <c r="FI168" i="37"/>
  <c r="EN168" i="37"/>
  <c r="CZ168" i="37"/>
  <c r="CE168" i="37"/>
  <c r="FS176" i="37"/>
  <c r="FT176" i="37" s="1"/>
  <c r="EX176" i="37"/>
  <c r="EY176" i="37" s="1"/>
  <c r="BN184" i="37"/>
  <c r="FK205" i="37"/>
  <c r="FJ205" i="37"/>
  <c r="FS100" i="37"/>
  <c r="FT100" i="37" s="1"/>
  <c r="DA110" i="37"/>
  <c r="FJ115" i="37"/>
  <c r="EX126" i="37"/>
  <c r="EY126" i="37" s="1"/>
  <c r="EX130" i="37"/>
  <c r="EY130" i="37" s="1"/>
  <c r="DB136" i="37"/>
  <c r="DA136" i="37"/>
  <c r="DB138" i="37"/>
  <c r="DA138" i="37"/>
  <c r="BS139" i="37"/>
  <c r="FI140" i="37"/>
  <c r="FI145" i="37"/>
  <c r="EN145" i="37"/>
  <c r="CE145" i="37"/>
  <c r="CZ145" i="37"/>
  <c r="FI147" i="37"/>
  <c r="EN147" i="37"/>
  <c r="CE147" i="37"/>
  <c r="CZ147" i="37"/>
  <c r="DG147" i="37"/>
  <c r="DA147" i="37"/>
  <c r="EO148" i="37"/>
  <c r="CL152" i="37"/>
  <c r="CA152" i="37" s="1"/>
  <c r="CK152" i="37"/>
  <c r="BZ152" i="37" s="1"/>
  <c r="CJ152" i="37"/>
  <c r="BY152" i="37" s="1"/>
  <c r="CI152" i="37"/>
  <c r="BX152" i="37" s="1"/>
  <c r="CH152" i="37"/>
  <c r="CG152" i="37"/>
  <c r="BV152" i="37" s="1"/>
  <c r="CZ160" i="37"/>
  <c r="EN163" i="37"/>
  <c r="CZ163" i="37"/>
  <c r="CE163" i="37"/>
  <c r="FI163" i="37"/>
  <c r="EP166" i="37"/>
  <c r="EE166" i="37" s="1"/>
  <c r="DV166" i="37" s="1"/>
  <c r="EO169" i="37"/>
  <c r="CO117" i="37"/>
  <c r="CP117" i="37" s="1"/>
  <c r="CF126" i="37"/>
  <c r="DB128" i="37"/>
  <c r="DA128" i="37"/>
  <c r="FS129" i="37"/>
  <c r="FT129" i="37" s="1"/>
  <c r="EX129" i="37"/>
  <c r="EY129" i="37" s="1"/>
  <c r="FJ132" i="37"/>
  <c r="FJ140" i="37"/>
  <c r="DK145" i="37"/>
  <c r="DL145" i="37" s="1"/>
  <c r="CO145" i="37"/>
  <c r="CP145" i="37" s="1"/>
  <c r="CK153" i="37"/>
  <c r="BZ153" i="37" s="1"/>
  <c r="CG153" i="37"/>
  <c r="CN153" i="37"/>
  <c r="CC153" i="37" s="1"/>
  <c r="CM153" i="37"/>
  <c r="CB153" i="37" s="1"/>
  <c r="CL153" i="37"/>
  <c r="CA153" i="37" s="1"/>
  <c r="CJ153" i="37"/>
  <c r="BY153" i="37" s="1"/>
  <c r="DB153" i="37"/>
  <c r="DA153" i="37"/>
  <c r="DB154" i="37"/>
  <c r="DA154" i="37"/>
  <c r="EQ166" i="37"/>
  <c r="EF166" i="37" s="1"/>
  <c r="DW166" i="37" s="1"/>
  <c r="BG168" i="37"/>
  <c r="BP168" i="37"/>
  <c r="DG170" i="37"/>
  <c r="DA170" i="37"/>
  <c r="ET187" i="37"/>
  <c r="EI187" i="37" s="1"/>
  <c r="DZ187" i="37" s="1"/>
  <c r="ES187" i="37"/>
  <c r="EH187" i="37" s="1"/>
  <c r="DY187" i="37" s="1"/>
  <c r="ER187" i="37"/>
  <c r="EG187" i="37" s="1"/>
  <c r="DX187" i="37" s="1"/>
  <c r="EQ187" i="37"/>
  <c r="EF187" i="37" s="1"/>
  <c r="DW187" i="37" s="1"/>
  <c r="EV187" i="37"/>
  <c r="EK187" i="37" s="1"/>
  <c r="EB187" i="37" s="1"/>
  <c r="DC115" i="37"/>
  <c r="CF128" i="37"/>
  <c r="FJ130" i="37"/>
  <c r="EO133" i="37"/>
  <c r="DA134" i="37"/>
  <c r="CF136" i="37"/>
  <c r="DB137" i="37"/>
  <c r="DA137" i="37"/>
  <c r="FS148" i="37"/>
  <c r="FT148" i="37" s="1"/>
  <c r="EX148" i="37"/>
  <c r="EY148" i="37" s="1"/>
  <c r="FQ148" i="37"/>
  <c r="FJ148" i="37"/>
  <c r="CF149" i="37"/>
  <c r="DA149" i="37"/>
  <c r="DB149" i="37"/>
  <c r="BN153" i="37"/>
  <c r="FS156" i="37"/>
  <c r="FT156" i="37" s="1"/>
  <c r="EX156" i="37"/>
  <c r="EY156" i="37" s="1"/>
  <c r="EX158" i="37"/>
  <c r="EY158" i="37" s="1"/>
  <c r="DF158" i="37"/>
  <c r="DA158" i="37"/>
  <c r="EO160" i="37"/>
  <c r="DK194" i="37"/>
  <c r="DL194" i="37" s="1"/>
  <c r="CO194" i="37"/>
  <c r="CP194" i="37" s="1"/>
  <c r="EV212" i="37"/>
  <c r="EK212" i="37" s="1"/>
  <c r="EB212" i="37" s="1"/>
  <c r="EU212" i="37"/>
  <c r="EJ212" i="37" s="1"/>
  <c r="EA212" i="37" s="1"/>
  <c r="ET212" i="37"/>
  <c r="EI212" i="37" s="1"/>
  <c r="DZ212" i="37" s="1"/>
  <c r="ER212" i="37"/>
  <c r="EG212" i="37" s="1"/>
  <c r="DX212" i="37" s="1"/>
  <c r="EP212" i="37"/>
  <c r="EE212" i="37" s="1"/>
  <c r="DV212" i="37" s="1"/>
  <c r="ES212" i="37"/>
  <c r="EH212" i="37" s="1"/>
  <c r="DY212" i="37" s="1"/>
  <c r="EQ212" i="37"/>
  <c r="EF212" i="37" s="1"/>
  <c r="DW212" i="37" s="1"/>
  <c r="EW212" i="37"/>
  <c r="EL212" i="37" s="1"/>
  <c r="EC212" i="37" s="1"/>
  <c r="EN216" i="37"/>
  <c r="CZ216" i="37"/>
  <c r="FI216" i="37"/>
  <c r="CE216" i="37"/>
  <c r="FJ114" i="37"/>
  <c r="FK114" i="37"/>
  <c r="FK129" i="37"/>
  <c r="FJ129" i="37"/>
  <c r="DK133" i="37"/>
  <c r="DL133" i="37" s="1"/>
  <c r="CO133" i="37"/>
  <c r="CP133" i="37" s="1"/>
  <c r="EO136" i="37"/>
  <c r="CF137" i="37"/>
  <c r="FJ137" i="37"/>
  <c r="EN143" i="37"/>
  <c r="CM160" i="37"/>
  <c r="CB160" i="37" s="1"/>
  <c r="CJ160" i="37"/>
  <c r="BY160" i="37" s="1"/>
  <c r="CI160" i="37"/>
  <c r="BX160" i="37" s="1"/>
  <c r="CL160" i="37"/>
  <c r="CA160" i="37" s="1"/>
  <c r="CN160" i="37"/>
  <c r="CC160" i="37" s="1"/>
  <c r="CK160" i="37"/>
  <c r="BZ160" i="37" s="1"/>
  <c r="EW152" i="37"/>
  <c r="EL152" i="37" s="1"/>
  <c r="EC152" i="37" s="1"/>
  <c r="EV152" i="37"/>
  <c r="EK152" i="37" s="1"/>
  <c r="EB152" i="37" s="1"/>
  <c r="EU152" i="37"/>
  <c r="EJ152" i="37" s="1"/>
  <c r="EA152" i="37" s="1"/>
  <c r="ET152" i="37"/>
  <c r="EI152" i="37" s="1"/>
  <c r="DZ152" i="37" s="1"/>
  <c r="FL172" i="37"/>
  <c r="FJ172" i="37"/>
  <c r="BP174" i="37"/>
  <c r="ET179" i="37"/>
  <c r="EI179" i="37" s="1"/>
  <c r="DZ179" i="37" s="1"/>
  <c r="ES179" i="37"/>
  <c r="EH179" i="37" s="1"/>
  <c r="DY179" i="37" s="1"/>
  <c r="EW179" i="37"/>
  <c r="EL179" i="37" s="1"/>
  <c r="EC179" i="37" s="1"/>
  <c r="EU179" i="37"/>
  <c r="EJ179" i="37" s="1"/>
  <c r="EA179" i="37" s="1"/>
  <c r="EV179" i="37"/>
  <c r="EK179" i="37" s="1"/>
  <c r="EB179" i="37" s="1"/>
  <c r="ER179" i="37"/>
  <c r="EG179" i="37" s="1"/>
  <c r="DX179" i="37" s="1"/>
  <c r="EQ179" i="37"/>
  <c r="EF179" i="37" s="1"/>
  <c r="DW179" i="37" s="1"/>
  <c r="EP179" i="37"/>
  <c r="EE179" i="37" s="1"/>
  <c r="DV179" i="37" s="1"/>
  <c r="CO139" i="37"/>
  <c r="CP139" i="37" s="1"/>
  <c r="FS143" i="37"/>
  <c r="FT143" i="37" s="1"/>
  <c r="EX143" i="37"/>
  <c r="EY143" i="37" s="1"/>
  <c r="EO144" i="37"/>
  <c r="CF146" i="37"/>
  <c r="EP152" i="37"/>
  <c r="EE152" i="37" s="1"/>
  <c r="DV152" i="37" s="1"/>
  <c r="EO158" i="37"/>
  <c r="CZ162" i="37"/>
  <c r="EN162" i="37"/>
  <c r="FM164" i="37"/>
  <c r="FJ164" i="37"/>
  <c r="FK165" i="37"/>
  <c r="FJ165" i="37"/>
  <c r="CI181" i="37"/>
  <c r="BX181" i="37" s="1"/>
  <c r="CH181" i="37"/>
  <c r="BW181" i="37" s="1"/>
  <c r="CG181" i="37"/>
  <c r="BV181" i="37" s="1"/>
  <c r="CK181" i="37"/>
  <c r="BZ181" i="37" s="1"/>
  <c r="CN181" i="37"/>
  <c r="CC181" i="37" s="1"/>
  <c r="CM181" i="37"/>
  <c r="CB181" i="37" s="1"/>
  <c r="CL181" i="37"/>
  <c r="CA181" i="37" s="1"/>
  <c r="CJ181" i="37"/>
  <c r="BY181" i="37" s="1"/>
  <c r="EQ190" i="37"/>
  <c r="EF190" i="37" s="1"/>
  <c r="DW190" i="37" s="1"/>
  <c r="EP190" i="37"/>
  <c r="EE190" i="37" s="1"/>
  <c r="DV190" i="37" s="1"/>
  <c r="EV190" i="37"/>
  <c r="EK190" i="37" s="1"/>
  <c r="EB190" i="37" s="1"/>
  <c r="EU190" i="37"/>
  <c r="EJ190" i="37" s="1"/>
  <c r="EA190" i="37" s="1"/>
  <c r="ET190" i="37"/>
  <c r="EI190" i="37" s="1"/>
  <c r="DZ190" i="37" s="1"/>
  <c r="ES190" i="37"/>
  <c r="EH190" i="37" s="1"/>
  <c r="DY190" i="37" s="1"/>
  <c r="ER190" i="37"/>
  <c r="EG190" i="37" s="1"/>
  <c r="DX190" i="37" s="1"/>
  <c r="EW190" i="37"/>
  <c r="EL190" i="37" s="1"/>
  <c r="EC190" i="37" s="1"/>
  <c r="FQ192" i="37"/>
  <c r="FJ192" i="37"/>
  <c r="EV202" i="37"/>
  <c r="EK202" i="37" s="1"/>
  <c r="EB202" i="37" s="1"/>
  <c r="ES202" i="37"/>
  <c r="EH202" i="37" s="1"/>
  <c r="DY202" i="37" s="1"/>
  <c r="EW202" i="37"/>
  <c r="EL202" i="37" s="1"/>
  <c r="EC202" i="37" s="1"/>
  <c r="EU202" i="37"/>
  <c r="EJ202" i="37" s="1"/>
  <c r="EA202" i="37" s="1"/>
  <c r="EP202" i="37"/>
  <c r="EE202" i="37" s="1"/>
  <c r="DV202" i="37" s="1"/>
  <c r="ET202" i="37"/>
  <c r="EI202" i="37" s="1"/>
  <c r="DZ202" i="37" s="1"/>
  <c r="EQ202" i="37"/>
  <c r="EF202" i="37" s="1"/>
  <c r="DW202" i="37" s="1"/>
  <c r="EX206" i="37"/>
  <c r="EY206" i="37" s="1"/>
  <c r="FS206" i="37"/>
  <c r="FT206" i="37" s="1"/>
  <c r="DK146" i="37"/>
  <c r="DL146" i="37" s="1"/>
  <c r="CO146" i="37"/>
  <c r="CP146" i="37" s="1"/>
  <c r="EN152" i="37"/>
  <c r="FI152" i="37"/>
  <c r="CE152" i="37"/>
  <c r="EQ152" i="37"/>
  <c r="EF152" i="37" s="1"/>
  <c r="DW152" i="37" s="1"/>
  <c r="CZ154" i="37"/>
  <c r="EN154" i="37"/>
  <c r="CE154" i="37"/>
  <c r="DA155" i="37"/>
  <c r="DB155" i="37"/>
  <c r="CZ165" i="37"/>
  <c r="FI165" i="37"/>
  <c r="CE165" i="37"/>
  <c r="CF170" i="37"/>
  <c r="CE173" i="37"/>
  <c r="CZ173" i="37"/>
  <c r="EN173" i="37"/>
  <c r="FI173" i="37"/>
  <c r="FR173" i="37"/>
  <c r="FJ173" i="37"/>
  <c r="CI176" i="37"/>
  <c r="BX176" i="37" s="1"/>
  <c r="CK176" i="37"/>
  <c r="BZ176" i="37" s="1"/>
  <c r="CJ176" i="37"/>
  <c r="BY176" i="37" s="1"/>
  <c r="CH176" i="37"/>
  <c r="BW176" i="37" s="1"/>
  <c r="CG176" i="37"/>
  <c r="BV176" i="37" s="1"/>
  <c r="CN176" i="37"/>
  <c r="CC176" i="37" s="1"/>
  <c r="CM176" i="37"/>
  <c r="CB176" i="37" s="1"/>
  <c r="CL176" i="37"/>
  <c r="BP184" i="37"/>
  <c r="FI189" i="37"/>
  <c r="CZ189" i="37"/>
  <c r="EN189" i="37"/>
  <c r="CE189" i="37"/>
  <c r="DB200" i="37"/>
  <c r="DA200" i="37"/>
  <c r="BQ228" i="37"/>
  <c r="EN136" i="37"/>
  <c r="CZ136" i="37"/>
  <c r="FI136" i="37"/>
  <c r="EX139" i="37"/>
  <c r="EY139" i="37" s="1"/>
  <c r="EX140" i="37"/>
  <c r="EY140" i="37" s="1"/>
  <c r="DC151" i="37"/>
  <c r="DA151" i="37"/>
  <c r="ER152" i="37"/>
  <c r="EG152" i="37" s="1"/>
  <c r="DX152" i="37" s="1"/>
  <c r="DD161" i="37"/>
  <c r="DA161" i="37"/>
  <c r="FK162" i="37"/>
  <c r="FJ162" i="37"/>
  <c r="CM168" i="37"/>
  <c r="CB168" i="37" s="1"/>
  <c r="CI168" i="37"/>
  <c r="BX168" i="37" s="1"/>
  <c r="CH168" i="37"/>
  <c r="BW168" i="37" s="1"/>
  <c r="CG168" i="37"/>
  <c r="BV168" i="37" s="1"/>
  <c r="CK168" i="37"/>
  <c r="BZ168" i="37" s="1"/>
  <c r="CN168" i="37"/>
  <c r="CC168" i="37" s="1"/>
  <c r="DA168" i="37"/>
  <c r="FM185" i="37"/>
  <c r="FJ185" i="37"/>
  <c r="CO189" i="37"/>
  <c r="CP189" i="37" s="1"/>
  <c r="DK189" i="37"/>
  <c r="DL189" i="37" s="1"/>
  <c r="DG191" i="37"/>
  <c r="DA191" i="37"/>
  <c r="EN128" i="37"/>
  <c r="CZ128" i="37"/>
  <c r="FI128" i="37"/>
  <c r="FL149" i="37"/>
  <c r="EF149" i="37" s="1"/>
  <c r="DW149" i="37" s="1"/>
  <c r="FJ149" i="37"/>
  <c r="CF150" i="37"/>
  <c r="DB150" i="37"/>
  <c r="DA150" i="37"/>
  <c r="EO159" i="37"/>
  <c r="FJ159" i="37"/>
  <c r="ET165" i="37"/>
  <c r="EI165" i="37" s="1"/>
  <c r="DZ165" i="37" s="1"/>
  <c r="EU165" i="37"/>
  <c r="EJ165" i="37" s="1"/>
  <c r="EA165" i="37" s="1"/>
  <c r="ES165" i="37"/>
  <c r="EH165" i="37" s="1"/>
  <c r="DY165" i="37" s="1"/>
  <c r="ER165" i="37"/>
  <c r="EG165" i="37" s="1"/>
  <c r="DX165" i="37" s="1"/>
  <c r="EQ165" i="37"/>
  <c r="EF165" i="37" s="1"/>
  <c r="DW165" i="37" s="1"/>
  <c r="EP165" i="37"/>
  <c r="EE165" i="37" s="1"/>
  <c r="DV165" i="37" s="1"/>
  <c r="EW165" i="37"/>
  <c r="EL165" i="37" s="1"/>
  <c r="EC165" i="37" s="1"/>
  <c r="CL168" i="37"/>
  <c r="CA168" i="37" s="1"/>
  <c r="CJ187" i="37"/>
  <c r="BY187" i="37" s="1"/>
  <c r="CI187" i="37"/>
  <c r="BX187" i="37" s="1"/>
  <c r="CH187" i="37"/>
  <c r="BW187" i="37" s="1"/>
  <c r="CG187" i="37"/>
  <c r="BV187" i="37" s="1"/>
  <c r="CN187" i="37"/>
  <c r="CC187" i="37" s="1"/>
  <c r="CM187" i="37"/>
  <c r="CB187" i="37" s="1"/>
  <c r="CL187" i="37"/>
  <c r="CA187" i="37" s="1"/>
  <c r="CK187" i="37"/>
  <c r="BZ187" i="37" s="1"/>
  <c r="BT197" i="37"/>
  <c r="BK197" i="37"/>
  <c r="CM226" i="37"/>
  <c r="CB226" i="37" s="1"/>
  <c r="CN226" i="37"/>
  <c r="CC226" i="37" s="1"/>
  <c r="CL226" i="37"/>
  <c r="CA226" i="37" s="1"/>
  <c r="CI226" i="37"/>
  <c r="BX226" i="37" s="1"/>
  <c r="CK226" i="37"/>
  <c r="BZ226" i="37" s="1"/>
  <c r="CJ226" i="37"/>
  <c r="BY226" i="37" s="1"/>
  <c r="CG226" i="37"/>
  <c r="BV226" i="37" s="1"/>
  <c r="CH226" i="37"/>
  <c r="FS136" i="37"/>
  <c r="FT136" i="37" s="1"/>
  <c r="CE136" i="37"/>
  <c r="FK139" i="37"/>
  <c r="FJ139" i="37"/>
  <c r="EO140" i="37"/>
  <c r="EO142" i="37"/>
  <c r="CN162" i="37"/>
  <c r="CC162" i="37" s="1"/>
  <c r="CI162" i="37"/>
  <c r="BX162" i="37" s="1"/>
  <c r="CM162" i="37"/>
  <c r="CB162" i="37" s="1"/>
  <c r="CL162" i="37"/>
  <c r="CA162" i="37" s="1"/>
  <c r="CK162" i="37"/>
  <c r="BZ162" i="37" s="1"/>
  <c r="CJ162" i="37"/>
  <c r="BY162" i="37" s="1"/>
  <c r="CE166" i="37"/>
  <c r="FI166" i="37"/>
  <c r="EN166" i="37"/>
  <c r="FS167" i="37"/>
  <c r="FT167" i="37" s="1"/>
  <c r="EX167" i="37"/>
  <c r="EY167" i="37" s="1"/>
  <c r="FS178" i="37"/>
  <c r="FT178" i="37" s="1"/>
  <c r="EX178" i="37"/>
  <c r="EY178" i="37" s="1"/>
  <c r="BR179" i="37"/>
  <c r="BI179" i="37"/>
  <c r="CN184" i="37"/>
  <c r="CC184" i="37" s="1"/>
  <c r="CM184" i="37"/>
  <c r="CB184" i="37" s="1"/>
  <c r="CI184" i="37"/>
  <c r="BX184" i="37" s="1"/>
  <c r="CL184" i="37"/>
  <c r="CA184" i="37" s="1"/>
  <c r="CK184" i="37"/>
  <c r="BZ184" i="37" s="1"/>
  <c r="CG184" i="37"/>
  <c r="BV184" i="37" s="1"/>
  <c r="FJ120" i="37"/>
  <c r="EO132" i="37"/>
  <c r="EO135" i="37"/>
  <c r="DK138" i="37"/>
  <c r="DL138" i="37" s="1"/>
  <c r="CO138" i="37"/>
  <c r="CP138" i="37" s="1"/>
  <c r="BT139" i="37"/>
  <c r="FJ145" i="37"/>
  <c r="FK145" i="37"/>
  <c r="CZ148" i="37"/>
  <c r="CE148" i="37"/>
  <c r="EN148" i="37"/>
  <c r="DC152" i="37"/>
  <c r="DA152" i="37"/>
  <c r="FK157" i="37"/>
  <c r="FJ157" i="37"/>
  <c r="FI161" i="37"/>
  <c r="EN161" i="37"/>
  <c r="CE161" i="37"/>
  <c r="CZ161" i="37"/>
  <c r="CF161" i="37"/>
  <c r="CG162" i="37"/>
  <c r="BV162" i="37" s="1"/>
  <c r="CZ166" i="37"/>
  <c r="EV170" i="37"/>
  <c r="EK170" i="37" s="1"/>
  <c r="EB170" i="37" s="1"/>
  <c r="EW170" i="37"/>
  <c r="EL170" i="37" s="1"/>
  <c r="EC170" i="37" s="1"/>
  <c r="EU170" i="37"/>
  <c r="EJ170" i="37" s="1"/>
  <c r="EA170" i="37" s="1"/>
  <c r="ET170" i="37"/>
  <c r="EI170" i="37" s="1"/>
  <c r="DZ170" i="37" s="1"/>
  <c r="EP170" i="37"/>
  <c r="EE170" i="37" s="1"/>
  <c r="DV170" i="37" s="1"/>
  <c r="ES170" i="37"/>
  <c r="EH170" i="37" s="1"/>
  <c r="DY170" i="37" s="1"/>
  <c r="ER170" i="37"/>
  <c r="EG170" i="37" s="1"/>
  <c r="DX170" i="37" s="1"/>
  <c r="EQ170" i="37"/>
  <c r="EF170" i="37" s="1"/>
  <c r="DW170" i="37" s="1"/>
  <c r="CM174" i="37"/>
  <c r="CB174" i="37" s="1"/>
  <c r="CN174" i="37"/>
  <c r="CC174" i="37" s="1"/>
  <c r="CL174" i="37"/>
  <c r="CA174" i="37" s="1"/>
  <c r="CK174" i="37"/>
  <c r="BZ174" i="37" s="1"/>
  <c r="CI174" i="37"/>
  <c r="BX174" i="37" s="1"/>
  <c r="CH174" i="37"/>
  <c r="BW174" i="37" s="1"/>
  <c r="CG174" i="37"/>
  <c r="BV174" i="37" s="1"/>
  <c r="EQ176" i="37"/>
  <c r="EF176" i="37" s="1"/>
  <c r="DW176" i="37" s="1"/>
  <c r="EP176" i="37"/>
  <c r="EV176" i="37"/>
  <c r="EK176" i="37" s="1"/>
  <c r="EB176" i="37" s="1"/>
  <c r="EU176" i="37"/>
  <c r="EJ176" i="37" s="1"/>
  <c r="EA176" i="37" s="1"/>
  <c r="ET176" i="37"/>
  <c r="EI176" i="37" s="1"/>
  <c r="DZ176" i="37" s="1"/>
  <c r="ES176" i="37"/>
  <c r="EH176" i="37" s="1"/>
  <c r="DY176" i="37" s="1"/>
  <c r="EW176" i="37"/>
  <c r="EL176" i="37" s="1"/>
  <c r="EC176" i="37" s="1"/>
  <c r="ER176" i="37"/>
  <c r="EG176" i="37" s="1"/>
  <c r="DX176" i="37" s="1"/>
  <c r="CN177" i="37"/>
  <c r="CC177" i="37" s="1"/>
  <c r="CM177" i="37"/>
  <c r="CB177" i="37" s="1"/>
  <c r="CL177" i="37"/>
  <c r="CA177" i="37" s="1"/>
  <c r="CG177" i="37"/>
  <c r="BV177" i="37" s="1"/>
  <c r="CH177" i="37"/>
  <c r="BW177" i="37" s="1"/>
  <c r="CI177" i="37"/>
  <c r="BX177" i="37" s="1"/>
  <c r="CK177" i="37"/>
  <c r="BZ177" i="37" s="1"/>
  <c r="CJ177" i="37"/>
  <c r="BY177" i="37" s="1"/>
  <c r="CN185" i="37"/>
  <c r="CC185" i="37" s="1"/>
  <c r="CM185" i="37"/>
  <c r="CB185" i="37" s="1"/>
  <c r="CL185" i="37"/>
  <c r="CA185" i="37" s="1"/>
  <c r="CK185" i="37"/>
  <c r="BZ185" i="37" s="1"/>
  <c r="CG185" i="37"/>
  <c r="CI185" i="37"/>
  <c r="BX185" i="37" s="1"/>
  <c r="CL197" i="37"/>
  <c r="CA197" i="37" s="1"/>
  <c r="CM197" i="37"/>
  <c r="CB197" i="37" s="1"/>
  <c r="CK197" i="37"/>
  <c r="BZ197" i="37" s="1"/>
  <c r="CJ197" i="37"/>
  <c r="BY197" i="37" s="1"/>
  <c r="CI197" i="37"/>
  <c r="BX197" i="37" s="1"/>
  <c r="CG197" i="37"/>
  <c r="BV197" i="37" s="1"/>
  <c r="EX114" i="37"/>
  <c r="EY114" i="37" s="1"/>
  <c r="DA119" i="37"/>
  <c r="EO124" i="37"/>
  <c r="FS128" i="37"/>
  <c r="FT128" i="37" s="1"/>
  <c r="CE128" i="37"/>
  <c r="FK133" i="37"/>
  <c r="FJ133" i="37"/>
  <c r="DA141" i="37"/>
  <c r="DB141" i="37"/>
  <c r="EO145" i="37"/>
  <c r="FJ147" i="37"/>
  <c r="FJ155" i="37"/>
  <c r="CH162" i="37"/>
  <c r="BW162" i="37" s="1"/>
  <c r="CF164" i="37"/>
  <c r="DC164" i="37"/>
  <c r="DA164" i="37"/>
  <c r="CA173" i="37"/>
  <c r="DA173" i="37"/>
  <c r="DD173" i="37"/>
  <c r="BX173" i="37" s="1"/>
  <c r="CJ179" i="37"/>
  <c r="BY179" i="37" s="1"/>
  <c r="CI179" i="37"/>
  <c r="BX179" i="37" s="1"/>
  <c r="CH179" i="37"/>
  <c r="BW179" i="37" s="1"/>
  <c r="CK179" i="37"/>
  <c r="BZ179" i="37" s="1"/>
  <c r="CM179" i="37"/>
  <c r="CB179" i="37" s="1"/>
  <c r="CG179" i="37"/>
  <c r="BV179" i="37" s="1"/>
  <c r="CH185" i="37"/>
  <c r="BW185" i="37" s="1"/>
  <c r="BM189" i="37"/>
  <c r="CK201" i="37"/>
  <c r="BZ201" i="37" s="1"/>
  <c r="CJ201" i="37"/>
  <c r="BY201" i="37" s="1"/>
  <c r="CG201" i="37"/>
  <c r="CN201" i="37"/>
  <c r="CC201" i="37" s="1"/>
  <c r="CM201" i="37"/>
  <c r="CB201" i="37" s="1"/>
  <c r="CL201" i="37"/>
  <c r="CA201" i="37" s="1"/>
  <c r="CI201" i="37"/>
  <c r="BX201" i="37" s="1"/>
  <c r="CH201" i="37"/>
  <c r="BW201" i="37" s="1"/>
  <c r="BK217" i="37"/>
  <c r="BT217" i="37"/>
  <c r="EO127" i="37"/>
  <c r="CF131" i="37"/>
  <c r="EX136" i="37"/>
  <c r="EY136" i="37" s="1"/>
  <c r="DK142" i="37"/>
  <c r="DL142" i="37" s="1"/>
  <c r="CO142" i="37"/>
  <c r="CP142" i="37" s="1"/>
  <c r="DB144" i="37"/>
  <c r="DA144" i="37"/>
  <c r="DA146" i="37"/>
  <c r="EV156" i="37"/>
  <c r="EK156" i="37" s="1"/>
  <c r="EB156" i="37" s="1"/>
  <c r="EQ156" i="37"/>
  <c r="EF156" i="37" s="1"/>
  <c r="DW156" i="37" s="1"/>
  <c r="EP156" i="37"/>
  <c r="EE156" i="37" s="1"/>
  <c r="DV156" i="37" s="1"/>
  <c r="EW156" i="37"/>
  <c r="EL156" i="37" s="1"/>
  <c r="EC156" i="37" s="1"/>
  <c r="EU156" i="37"/>
  <c r="EJ156" i="37" s="1"/>
  <c r="EA156" i="37" s="1"/>
  <c r="ET156" i="37"/>
  <c r="EI156" i="37" s="1"/>
  <c r="DZ156" i="37" s="1"/>
  <c r="ES156" i="37"/>
  <c r="EH156" i="37" s="1"/>
  <c r="DY156" i="37" s="1"/>
  <c r="BY158" i="37"/>
  <c r="CJ185" i="37"/>
  <c r="BY185" i="37" s="1"/>
  <c r="DB185" i="37"/>
  <c r="DA185" i="37"/>
  <c r="EU209" i="37"/>
  <c r="EJ209" i="37" s="1"/>
  <c r="EA209" i="37" s="1"/>
  <c r="ER209" i="37"/>
  <c r="EG209" i="37" s="1"/>
  <c r="DX209" i="37" s="1"/>
  <c r="EQ209" i="37"/>
  <c r="EF209" i="37" s="1"/>
  <c r="DW209" i="37" s="1"/>
  <c r="EP209" i="37"/>
  <c r="EW209" i="37"/>
  <c r="EL209" i="37" s="1"/>
  <c r="EC209" i="37" s="1"/>
  <c r="EV209" i="37"/>
  <c r="EK209" i="37" s="1"/>
  <c r="EB209" i="37" s="1"/>
  <c r="ET209" i="37"/>
  <c r="EI209" i="37" s="1"/>
  <c r="DZ209" i="37" s="1"/>
  <c r="ES209" i="37"/>
  <c r="EH209" i="37" s="1"/>
  <c r="DY209" i="37" s="1"/>
  <c r="CE212" i="37"/>
  <c r="FI212" i="37"/>
  <c r="CZ212" i="37"/>
  <c r="EN212" i="37"/>
  <c r="CE159" i="37"/>
  <c r="FI159" i="37"/>
  <c r="EN159" i="37"/>
  <c r="CF169" i="37"/>
  <c r="EN177" i="37"/>
  <c r="CE177" i="37"/>
  <c r="FI177" i="37"/>
  <c r="CZ177" i="37"/>
  <c r="FL182" i="37"/>
  <c r="FJ182" i="37"/>
  <c r="CL186" i="37"/>
  <c r="CA186" i="37" s="1"/>
  <c r="CK186" i="37"/>
  <c r="BZ186" i="37" s="1"/>
  <c r="CJ186" i="37"/>
  <c r="BY186" i="37" s="1"/>
  <c r="CI186" i="37"/>
  <c r="BX186" i="37" s="1"/>
  <c r="CM186" i="37"/>
  <c r="CB186" i="37" s="1"/>
  <c r="CG186" i="37"/>
  <c r="BV186" i="37" s="1"/>
  <c r="EW192" i="37"/>
  <c r="EL192" i="37" s="1"/>
  <c r="EC192" i="37" s="1"/>
  <c r="EU192" i="37"/>
  <c r="EJ192" i="37" s="1"/>
  <c r="EA192" i="37" s="1"/>
  <c r="EV192" i="37"/>
  <c r="EK192" i="37" s="1"/>
  <c r="EB192" i="37" s="1"/>
  <c r="ET192" i="37"/>
  <c r="EI192" i="37" s="1"/>
  <c r="DZ192" i="37" s="1"/>
  <c r="EQ192" i="37"/>
  <c r="EF192" i="37" s="1"/>
  <c r="DW192" i="37" s="1"/>
  <c r="EP192" i="37"/>
  <c r="EE192" i="37" s="1"/>
  <c r="DV192" i="37" s="1"/>
  <c r="CE196" i="37"/>
  <c r="FI196" i="37"/>
  <c r="CZ196" i="37"/>
  <c r="DC196" i="37"/>
  <c r="DA196" i="37"/>
  <c r="EW211" i="37"/>
  <c r="EL211" i="37" s="1"/>
  <c r="EC211" i="37" s="1"/>
  <c r="EV211" i="37"/>
  <c r="EK211" i="37" s="1"/>
  <c r="EB211" i="37" s="1"/>
  <c r="ET211" i="37"/>
  <c r="EI211" i="37" s="1"/>
  <c r="DZ211" i="37" s="1"/>
  <c r="EQ211" i="37"/>
  <c r="EF211" i="37" s="1"/>
  <c r="DW211" i="37" s="1"/>
  <c r="EU211" i="37"/>
  <c r="EJ211" i="37" s="1"/>
  <c r="EA211" i="37" s="1"/>
  <c r="ES211" i="37"/>
  <c r="EH211" i="37" s="1"/>
  <c r="DY211" i="37" s="1"/>
  <c r="CF143" i="37"/>
  <c r="EX149" i="37"/>
  <c r="EY149" i="37" s="1"/>
  <c r="ES155" i="37"/>
  <c r="EH155" i="37" s="1"/>
  <c r="DY155" i="37" s="1"/>
  <c r="EW155" i="37"/>
  <c r="EL155" i="37" s="1"/>
  <c r="EC155" i="37" s="1"/>
  <c r="EV155" i="37"/>
  <c r="EK155" i="37" s="1"/>
  <c r="EB155" i="37" s="1"/>
  <c r="EU155" i="37"/>
  <c r="EJ155" i="37" s="1"/>
  <c r="EA155" i="37" s="1"/>
  <c r="ET155" i="37"/>
  <c r="EI155" i="37" s="1"/>
  <c r="DZ155" i="37" s="1"/>
  <c r="ER155" i="37"/>
  <c r="EG155" i="37" s="1"/>
  <c r="DX155" i="37" s="1"/>
  <c r="DB160" i="37"/>
  <c r="BV160" i="37" s="1"/>
  <c r="DA160" i="37"/>
  <c r="EX163" i="37"/>
  <c r="EY163" i="37" s="1"/>
  <c r="DA163" i="37"/>
  <c r="FI182" i="37"/>
  <c r="EN182" i="37"/>
  <c r="CZ182" i="37"/>
  <c r="EO182" i="37"/>
  <c r="FJ183" i="37"/>
  <c r="FK183" i="37"/>
  <c r="FS185" i="37"/>
  <c r="FT185" i="37" s="1"/>
  <c r="EX185" i="37"/>
  <c r="EY185" i="37" s="1"/>
  <c r="CH186" i="37"/>
  <c r="EP211" i="37"/>
  <c r="EE211" i="37" s="1"/>
  <c r="DV211" i="37" s="1"/>
  <c r="BP213" i="37"/>
  <c r="EW216" i="37"/>
  <c r="EL216" i="37" s="1"/>
  <c r="EC216" i="37" s="1"/>
  <c r="EV216" i="37"/>
  <c r="EK216" i="37" s="1"/>
  <c r="EB216" i="37" s="1"/>
  <c r="EU216" i="37"/>
  <c r="EJ216" i="37" s="1"/>
  <c r="EA216" i="37" s="1"/>
  <c r="ET216" i="37"/>
  <c r="EI216" i="37" s="1"/>
  <c r="DZ216" i="37" s="1"/>
  <c r="EP216" i="37"/>
  <c r="EE216" i="37" s="1"/>
  <c r="DV216" i="37" s="1"/>
  <c r="ES216" i="37"/>
  <c r="EH216" i="37" s="1"/>
  <c r="DY216" i="37" s="1"/>
  <c r="ER216" i="37"/>
  <c r="EG216" i="37" s="1"/>
  <c r="DX216" i="37" s="1"/>
  <c r="EO157" i="37"/>
  <c r="EO164" i="37"/>
  <c r="FN166" i="37"/>
  <c r="FJ166" i="37"/>
  <c r="EO167" i="37"/>
  <c r="FI169" i="37"/>
  <c r="CE169" i="37"/>
  <c r="EN169" i="37"/>
  <c r="CZ169" i="37"/>
  <c r="DB172" i="37"/>
  <c r="DA172" i="37"/>
  <c r="EO172" i="37"/>
  <c r="EO174" i="37"/>
  <c r="FJ177" i="37"/>
  <c r="EV178" i="37"/>
  <c r="EK178" i="37" s="1"/>
  <c r="EB178" i="37" s="1"/>
  <c r="ES178" i="37"/>
  <c r="EH178" i="37" s="1"/>
  <c r="DY178" i="37" s="1"/>
  <c r="ER178" i="37"/>
  <c r="EG178" i="37" s="1"/>
  <c r="DX178" i="37" s="1"/>
  <c r="EQ178" i="37"/>
  <c r="EF178" i="37" s="1"/>
  <c r="DW178" i="37" s="1"/>
  <c r="EP178" i="37"/>
  <c r="EW178" i="37"/>
  <c r="EL178" i="37" s="1"/>
  <c r="EC178" i="37" s="1"/>
  <c r="FI180" i="37"/>
  <c r="CZ180" i="37"/>
  <c r="CE180" i="37"/>
  <c r="EN180" i="37"/>
  <c r="CN186" i="37"/>
  <c r="CC186" i="37" s="1"/>
  <c r="CO190" i="37"/>
  <c r="CP190" i="37" s="1"/>
  <c r="DK190" i="37"/>
  <c r="DL190" i="37" s="1"/>
  <c r="FI191" i="37"/>
  <c r="EN191" i="37"/>
  <c r="CZ191" i="37"/>
  <c r="CE191" i="37"/>
  <c r="FK197" i="37"/>
  <c r="FJ197" i="37"/>
  <c r="DA205" i="37"/>
  <c r="ER211" i="37"/>
  <c r="EG211" i="37" s="1"/>
  <c r="DX211" i="37" s="1"/>
  <c r="FS239" i="37"/>
  <c r="FT239" i="37" s="1"/>
  <c r="BM250" i="37"/>
  <c r="CN254" i="37"/>
  <c r="CC254" i="37" s="1"/>
  <c r="CM254" i="37"/>
  <c r="CB254" i="37" s="1"/>
  <c r="CJ254" i="37"/>
  <c r="BY254" i="37" s="1"/>
  <c r="CK254" i="37"/>
  <c r="BZ254" i="37" s="1"/>
  <c r="CG254" i="37"/>
  <c r="BV254" i="37" s="1"/>
  <c r="CI254" i="37"/>
  <c r="BX254" i="37" s="1"/>
  <c r="CH254" i="37"/>
  <c r="BW254" i="37" s="1"/>
  <c r="CL254" i="37"/>
  <c r="CA254" i="37" s="1"/>
  <c r="DA148" i="37"/>
  <c r="EX155" i="37"/>
  <c r="EY155" i="37" s="1"/>
  <c r="FI158" i="37"/>
  <c r="EN158" i="37"/>
  <c r="BZ158" i="37"/>
  <c r="DK170" i="37"/>
  <c r="DL170" i="37" s="1"/>
  <c r="CO170" i="37"/>
  <c r="CP170" i="37" s="1"/>
  <c r="DK174" i="37"/>
  <c r="DL174" i="37" s="1"/>
  <c r="CO174" i="37"/>
  <c r="CP174" i="37" s="1"/>
  <c r="EO183" i="37"/>
  <c r="DC189" i="37"/>
  <c r="DA189" i="37"/>
  <c r="FI198" i="37"/>
  <c r="EN198" i="37"/>
  <c r="CE198" i="37"/>
  <c r="CZ198" i="37"/>
  <c r="FK199" i="37"/>
  <c r="FJ199" i="37"/>
  <c r="CZ201" i="37"/>
  <c r="FI201" i="37"/>
  <c r="CE201" i="37"/>
  <c r="EN201" i="37"/>
  <c r="EU201" i="37"/>
  <c r="EJ201" i="37" s="1"/>
  <c r="EA201" i="37" s="1"/>
  <c r="EQ201" i="37"/>
  <c r="EF201" i="37" s="1"/>
  <c r="DW201" i="37" s="1"/>
  <c r="EP201" i="37"/>
  <c r="EE201" i="37" s="1"/>
  <c r="DV201" i="37" s="1"/>
  <c r="EV201" i="37"/>
  <c r="EK201" i="37" s="1"/>
  <c r="EB201" i="37" s="1"/>
  <c r="ET201" i="37"/>
  <c r="EI201" i="37" s="1"/>
  <c r="DZ201" i="37" s="1"/>
  <c r="ES201" i="37"/>
  <c r="EH201" i="37" s="1"/>
  <c r="DY201" i="37" s="1"/>
  <c r="EW201" i="37"/>
  <c r="EL201" i="37" s="1"/>
  <c r="EC201" i="37" s="1"/>
  <c r="ER201" i="37"/>
  <c r="EG201" i="37" s="1"/>
  <c r="DX201" i="37" s="1"/>
  <c r="CE204" i="37"/>
  <c r="FI204" i="37"/>
  <c r="CZ204" i="37"/>
  <c r="DC207" i="37"/>
  <c r="DA207" i="37"/>
  <c r="CE211" i="37"/>
  <c r="EN211" i="37"/>
  <c r="CZ211" i="37"/>
  <c r="FI211" i="37"/>
  <c r="CN212" i="37"/>
  <c r="CC212" i="37" s="1"/>
  <c r="CM212" i="37"/>
  <c r="CB212" i="37" s="1"/>
  <c r="CL212" i="37"/>
  <c r="CA212" i="37" s="1"/>
  <c r="CH212" i="37"/>
  <c r="BW212" i="37" s="1"/>
  <c r="CG212" i="37"/>
  <c r="BV212" i="37" s="1"/>
  <c r="CI212" i="37"/>
  <c r="BX212" i="37" s="1"/>
  <c r="CK212" i="37"/>
  <c r="BZ212" i="37" s="1"/>
  <c r="CJ212" i="37"/>
  <c r="BY212" i="37" s="1"/>
  <c r="BN250" i="37"/>
  <c r="EO147" i="37"/>
  <c r="DK152" i="37"/>
  <c r="DL152" i="37" s="1"/>
  <c r="CO152" i="37"/>
  <c r="CP152" i="37" s="1"/>
  <c r="CF159" i="37"/>
  <c r="FL160" i="37"/>
  <c r="FJ160" i="37"/>
  <c r="FS170" i="37"/>
  <c r="FT170" i="37" s="1"/>
  <c r="EX170" i="37"/>
  <c r="EY170" i="37" s="1"/>
  <c r="DC177" i="37"/>
  <c r="DA177" i="37"/>
  <c r="EW181" i="37"/>
  <c r="EL181" i="37" s="1"/>
  <c r="EC181" i="37" s="1"/>
  <c r="EV181" i="37"/>
  <c r="EK181" i="37" s="1"/>
  <c r="EB181" i="37" s="1"/>
  <c r="EU181" i="37"/>
  <c r="EJ181" i="37" s="1"/>
  <c r="EA181" i="37" s="1"/>
  <c r="ET181" i="37"/>
  <c r="EI181" i="37" s="1"/>
  <c r="DZ181" i="37" s="1"/>
  <c r="EP181" i="37"/>
  <c r="EE181" i="37" s="1"/>
  <c r="DV181" i="37" s="1"/>
  <c r="DA182" i="37"/>
  <c r="DB182" i="37"/>
  <c r="EV186" i="37"/>
  <c r="EK186" i="37" s="1"/>
  <c r="EB186" i="37" s="1"/>
  <c r="ER186" i="37"/>
  <c r="EG186" i="37" s="1"/>
  <c r="DX186" i="37" s="1"/>
  <c r="EQ186" i="37"/>
  <c r="EF186" i="37" s="1"/>
  <c r="DW186" i="37" s="1"/>
  <c r="EP186" i="37"/>
  <c r="EE186" i="37" s="1"/>
  <c r="DV186" i="37" s="1"/>
  <c r="EU186" i="37"/>
  <c r="EJ186" i="37" s="1"/>
  <c r="EA186" i="37" s="1"/>
  <c r="ET186" i="37"/>
  <c r="EI186" i="37" s="1"/>
  <c r="DZ186" i="37" s="1"/>
  <c r="ES186" i="37"/>
  <c r="EH186" i="37" s="1"/>
  <c r="DY186" i="37" s="1"/>
  <c r="EW186" i="37"/>
  <c r="EL186" i="37" s="1"/>
  <c r="EC186" i="37" s="1"/>
  <c r="BW189" i="37"/>
  <c r="DB195" i="37"/>
  <c r="DA195" i="37"/>
  <c r="EW203" i="37"/>
  <c r="EL203" i="37" s="1"/>
  <c r="EC203" i="37" s="1"/>
  <c r="ET203" i="37"/>
  <c r="EI203" i="37" s="1"/>
  <c r="DZ203" i="37" s="1"/>
  <c r="EQ203" i="37"/>
  <c r="EF203" i="37" s="1"/>
  <c r="DW203" i="37" s="1"/>
  <c r="EU203" i="37"/>
  <c r="EJ203" i="37" s="1"/>
  <c r="EA203" i="37" s="1"/>
  <c r="ES203" i="37"/>
  <c r="EH203" i="37" s="1"/>
  <c r="DY203" i="37" s="1"/>
  <c r="ER203" i="37"/>
  <c r="EG203" i="37" s="1"/>
  <c r="DX203" i="37" s="1"/>
  <c r="EP203" i="37"/>
  <c r="EE203" i="37" s="1"/>
  <c r="DV203" i="37" s="1"/>
  <c r="CN215" i="37"/>
  <c r="CC215" i="37" s="1"/>
  <c r="CM215" i="37"/>
  <c r="CB215" i="37" s="1"/>
  <c r="CL215" i="37"/>
  <c r="CA215" i="37" s="1"/>
  <c r="CK215" i="37"/>
  <c r="BZ215" i="37" s="1"/>
  <c r="CH215" i="37"/>
  <c r="BW215" i="37" s="1"/>
  <c r="CG215" i="37"/>
  <c r="CJ215" i="37"/>
  <c r="BY215" i="37" s="1"/>
  <c r="CI215" i="37"/>
  <c r="BX215" i="37" s="1"/>
  <c r="BS218" i="37"/>
  <c r="EV222" i="37"/>
  <c r="EK222" i="37" s="1"/>
  <c r="EB222" i="37" s="1"/>
  <c r="EW222" i="37"/>
  <c r="EL222" i="37" s="1"/>
  <c r="EC222" i="37" s="1"/>
  <c r="ER222" i="37"/>
  <c r="EG222" i="37" s="1"/>
  <c r="DX222" i="37" s="1"/>
  <c r="EQ222" i="37"/>
  <c r="EF222" i="37" s="1"/>
  <c r="DW222" i="37" s="1"/>
  <c r="EU222" i="37"/>
  <c r="ET222" i="37"/>
  <c r="EI222" i="37" s="1"/>
  <c r="DZ222" i="37" s="1"/>
  <c r="EP222" i="37"/>
  <c r="EE222" i="37" s="1"/>
  <c r="DV222" i="37" s="1"/>
  <c r="ES222" i="37"/>
  <c r="EH222" i="37" s="1"/>
  <c r="DY222" i="37" s="1"/>
  <c r="ES161" i="37"/>
  <c r="EH161" i="37" s="1"/>
  <c r="DY161" i="37" s="1"/>
  <c r="ER161" i="37"/>
  <c r="EG161" i="37" s="1"/>
  <c r="DX161" i="37" s="1"/>
  <c r="EQ161" i="37"/>
  <c r="EF161" i="37" s="1"/>
  <c r="DW161" i="37" s="1"/>
  <c r="EP161" i="37"/>
  <c r="EE161" i="37" s="1"/>
  <c r="DV161" i="37" s="1"/>
  <c r="FS164" i="37"/>
  <c r="FT164" i="37" s="1"/>
  <c r="EX164" i="37"/>
  <c r="EY164" i="37" s="1"/>
  <c r="CE167" i="37"/>
  <c r="EN167" i="37"/>
  <c r="BZ182" i="37"/>
  <c r="DC194" i="37"/>
  <c r="DA194" i="37"/>
  <c r="BP218" i="37"/>
  <c r="DA140" i="37"/>
  <c r="FS147" i="37"/>
  <c r="FT147" i="37" s="1"/>
  <c r="EX152" i="37"/>
  <c r="EY152" i="37" s="1"/>
  <c r="CZ153" i="37"/>
  <c r="EO153" i="37"/>
  <c r="FJ153" i="37"/>
  <c r="ET161" i="37"/>
  <c r="EI161" i="37" s="1"/>
  <c r="DZ161" i="37" s="1"/>
  <c r="BT182" i="37"/>
  <c r="CK183" i="37"/>
  <c r="BZ183" i="37" s="1"/>
  <c r="CN183" i="37"/>
  <c r="CC183" i="37" s="1"/>
  <c r="CL183" i="37"/>
  <c r="CA183" i="37" s="1"/>
  <c r="CJ183" i="37"/>
  <c r="BY183" i="37" s="1"/>
  <c r="CI183" i="37"/>
  <c r="BX183" i="37" s="1"/>
  <c r="EX186" i="37"/>
  <c r="EY186" i="37" s="1"/>
  <c r="DK187" i="37"/>
  <c r="DL187" i="37" s="1"/>
  <c r="CO187" i="37"/>
  <c r="CP187" i="37" s="1"/>
  <c r="EU193" i="37"/>
  <c r="EJ193" i="37" s="1"/>
  <c r="EA193" i="37" s="1"/>
  <c r="ES193" i="37"/>
  <c r="EH193" i="37" s="1"/>
  <c r="DY193" i="37" s="1"/>
  <c r="ER193" i="37"/>
  <c r="EG193" i="37" s="1"/>
  <c r="DX193" i="37" s="1"/>
  <c r="EQ193" i="37"/>
  <c r="EF193" i="37" s="1"/>
  <c r="DW193" i="37" s="1"/>
  <c r="EP193" i="37"/>
  <c r="EW193" i="37"/>
  <c r="EL193" i="37" s="1"/>
  <c r="EC193" i="37" s="1"/>
  <c r="EV193" i="37"/>
  <c r="EK193" i="37" s="1"/>
  <c r="EB193" i="37" s="1"/>
  <c r="ET193" i="37"/>
  <c r="EI193" i="37" s="1"/>
  <c r="DZ193" i="37" s="1"/>
  <c r="EN204" i="37"/>
  <c r="CM206" i="37"/>
  <c r="CB206" i="37" s="1"/>
  <c r="CJ206" i="37"/>
  <c r="BY206" i="37" s="1"/>
  <c r="CK206" i="37"/>
  <c r="BZ206" i="37" s="1"/>
  <c r="CN206" i="37"/>
  <c r="CC206" i="37" s="1"/>
  <c r="CL206" i="37"/>
  <c r="CA206" i="37" s="1"/>
  <c r="CI206" i="37"/>
  <c r="BX206" i="37" s="1"/>
  <c r="CH206" i="37"/>
  <c r="BW206" i="37" s="1"/>
  <c r="CG206" i="37"/>
  <c r="BV206" i="37" s="1"/>
  <c r="FI207" i="37"/>
  <c r="EN207" i="37"/>
  <c r="CE207" i="37"/>
  <c r="CZ207" i="37"/>
  <c r="EW221" i="37"/>
  <c r="EL221" i="37" s="1"/>
  <c r="EC221" i="37" s="1"/>
  <c r="EV221" i="37"/>
  <c r="EK221" i="37" s="1"/>
  <c r="EB221" i="37" s="1"/>
  <c r="EU221" i="37"/>
  <c r="EJ221" i="37" s="1"/>
  <c r="EA221" i="37" s="1"/>
  <c r="ET221" i="37"/>
  <c r="EI221" i="37" s="1"/>
  <c r="DZ221" i="37" s="1"/>
  <c r="EQ221" i="37"/>
  <c r="EF221" i="37" s="1"/>
  <c r="DW221" i="37" s="1"/>
  <c r="EP221" i="37"/>
  <c r="EE221" i="37" s="1"/>
  <c r="DV221" i="37" s="1"/>
  <c r="ES221" i="37"/>
  <c r="EH221" i="37" s="1"/>
  <c r="DY221" i="37" s="1"/>
  <c r="ER221" i="37"/>
  <c r="EG221" i="37" s="1"/>
  <c r="DX221" i="37" s="1"/>
  <c r="EO139" i="37"/>
  <c r="EO151" i="37"/>
  <c r="CF154" i="37"/>
  <c r="CH158" i="37"/>
  <c r="BW158" i="37" s="1"/>
  <c r="CG158" i="37"/>
  <c r="BV158" i="37" s="1"/>
  <c r="CM158" i="37"/>
  <c r="CB158" i="37" s="1"/>
  <c r="CL158" i="37"/>
  <c r="CA158" i="37" s="1"/>
  <c r="FK158" i="37"/>
  <c r="FJ158" i="37"/>
  <c r="EU161" i="37"/>
  <c r="EJ161" i="37" s="1"/>
  <c r="EA161" i="37" s="1"/>
  <c r="CO162" i="37"/>
  <c r="CP162" i="37" s="1"/>
  <c r="DK162" i="37"/>
  <c r="DL162" i="37" s="1"/>
  <c r="FS163" i="37"/>
  <c r="FT163" i="37" s="1"/>
  <c r="DG176" i="37"/>
  <c r="DA176" i="37"/>
  <c r="BM183" i="37"/>
  <c r="ER192" i="37"/>
  <c r="EG192" i="37" s="1"/>
  <c r="DX192" i="37" s="1"/>
  <c r="EN234" i="37"/>
  <c r="CE234" i="37"/>
  <c r="FI234" i="37"/>
  <c r="CZ234" i="37"/>
  <c r="DK243" i="37"/>
  <c r="DL243" i="37" s="1"/>
  <c r="CO243" i="37"/>
  <c r="CP243" i="37" s="1"/>
  <c r="CZ157" i="37"/>
  <c r="EN157" i="37"/>
  <c r="CE157" i="37"/>
  <c r="FI157" i="37"/>
  <c r="CF157" i="37"/>
  <c r="DA157" i="37"/>
  <c r="DB157" i="37"/>
  <c r="EX160" i="37"/>
  <c r="EY160" i="37" s="1"/>
  <c r="FS160" i="37"/>
  <c r="FT160" i="37" s="1"/>
  <c r="EV161" i="37"/>
  <c r="EK161" i="37" s="1"/>
  <c r="EB161" i="37" s="1"/>
  <c r="CF163" i="37"/>
  <c r="EO163" i="37"/>
  <c r="CF172" i="37"/>
  <c r="CM173" i="37"/>
  <c r="CB173" i="37" s="1"/>
  <c r="CH173" i="37"/>
  <c r="BW173" i="37" s="1"/>
  <c r="CG173" i="37"/>
  <c r="BV173" i="37" s="1"/>
  <c r="CJ173" i="37"/>
  <c r="BY173" i="37" s="1"/>
  <c r="CN173" i="37"/>
  <c r="CC173" i="37" s="1"/>
  <c r="DK177" i="37"/>
  <c r="DL177" i="37" s="1"/>
  <c r="CO177" i="37"/>
  <c r="CP177" i="37" s="1"/>
  <c r="DC178" i="37"/>
  <c r="DA178" i="37"/>
  <c r="FP184" i="37"/>
  <c r="FJ184" i="37"/>
  <c r="FK187" i="37"/>
  <c r="EE187" i="37" s="1"/>
  <c r="DV187" i="37" s="1"/>
  <c r="FJ187" i="37"/>
  <c r="EN190" i="37"/>
  <c r="CZ190" i="37"/>
  <c r="CE190" i="37"/>
  <c r="ES192" i="37"/>
  <c r="EH192" i="37" s="1"/>
  <c r="DY192" i="37" s="1"/>
  <c r="EN196" i="37"/>
  <c r="CN204" i="37"/>
  <c r="CC204" i="37" s="1"/>
  <c r="CM204" i="37"/>
  <c r="CB204" i="37" s="1"/>
  <c r="CL204" i="37"/>
  <c r="CA204" i="37" s="1"/>
  <c r="CK204" i="37"/>
  <c r="BZ204" i="37" s="1"/>
  <c r="CG204" i="37"/>
  <c r="BV204" i="37" s="1"/>
  <c r="CH204" i="37"/>
  <c r="CJ204" i="37"/>
  <c r="BY204" i="37" s="1"/>
  <c r="CI204" i="37"/>
  <c r="BX204" i="37" s="1"/>
  <c r="FS183" i="37"/>
  <c r="FT183" i="37" s="1"/>
  <c r="EX184" i="37"/>
  <c r="EY184" i="37" s="1"/>
  <c r="FS184" i="37"/>
  <c r="FT184" i="37" s="1"/>
  <c r="CZ187" i="37"/>
  <c r="EN187" i="37"/>
  <c r="EV194" i="37"/>
  <c r="EK194" i="37" s="1"/>
  <c r="EB194" i="37" s="1"/>
  <c r="ES194" i="37"/>
  <c r="EH194" i="37" s="1"/>
  <c r="DY194" i="37" s="1"/>
  <c r="EW194" i="37"/>
  <c r="EL194" i="37" s="1"/>
  <c r="EC194" i="37" s="1"/>
  <c r="EQ194" i="37"/>
  <c r="EF194" i="37" s="1"/>
  <c r="DW194" i="37" s="1"/>
  <c r="FS196" i="37"/>
  <c r="FT196" i="37" s="1"/>
  <c r="EX196" i="37"/>
  <c r="EY196" i="37" s="1"/>
  <c r="CF198" i="37"/>
  <c r="DK206" i="37"/>
  <c r="DL206" i="37" s="1"/>
  <c r="CO206" i="37"/>
  <c r="CP206" i="37" s="1"/>
  <c r="ER214" i="37"/>
  <c r="EG214" i="37" s="1"/>
  <c r="DX214" i="37" s="1"/>
  <c r="EQ214" i="37"/>
  <c r="EF214" i="37" s="1"/>
  <c r="DW214" i="37" s="1"/>
  <c r="EP214" i="37"/>
  <c r="EE214" i="37" s="1"/>
  <c r="DV214" i="37" s="1"/>
  <c r="ET214" i="37"/>
  <c r="EI214" i="37" s="1"/>
  <c r="DZ214" i="37" s="1"/>
  <c r="ES214" i="37"/>
  <c r="EH214" i="37" s="1"/>
  <c r="DY214" i="37" s="1"/>
  <c r="EU214" i="37"/>
  <c r="EJ214" i="37" s="1"/>
  <c r="EA214" i="37" s="1"/>
  <c r="EV214" i="37"/>
  <c r="EK214" i="37" s="1"/>
  <c r="EB214" i="37" s="1"/>
  <c r="BO229" i="37"/>
  <c r="CF191" i="37"/>
  <c r="CF199" i="37"/>
  <c r="EW200" i="37"/>
  <c r="EL200" i="37" s="1"/>
  <c r="EC200" i="37" s="1"/>
  <c r="ES200" i="37"/>
  <c r="EH200" i="37" s="1"/>
  <c r="DY200" i="37" s="1"/>
  <c r="EV200" i="37"/>
  <c r="EK200" i="37" s="1"/>
  <c r="EB200" i="37" s="1"/>
  <c r="EP200" i="37"/>
  <c r="EE200" i="37" s="1"/>
  <c r="DV200" i="37" s="1"/>
  <c r="ER200" i="37"/>
  <c r="EG200" i="37" s="1"/>
  <c r="DX200" i="37" s="1"/>
  <c r="CZ202" i="37"/>
  <c r="CE202" i="37"/>
  <c r="EN202" i="37"/>
  <c r="DB215" i="37"/>
  <c r="DA215" i="37"/>
  <c r="DK230" i="37"/>
  <c r="DL230" i="37" s="1"/>
  <c r="CO230" i="37"/>
  <c r="CP230" i="37" s="1"/>
  <c r="CF171" i="37"/>
  <c r="FK178" i="37"/>
  <c r="FJ178" i="37"/>
  <c r="EO184" i="37"/>
  <c r="FK196" i="37"/>
  <c r="FJ196" i="37"/>
  <c r="FS200" i="37"/>
  <c r="FT200" i="37" s="1"/>
  <c r="EX200" i="37"/>
  <c r="EY200" i="37" s="1"/>
  <c r="DB208" i="37"/>
  <c r="DA208" i="37"/>
  <c r="DK223" i="37"/>
  <c r="DL223" i="37" s="1"/>
  <c r="CO223" i="37"/>
  <c r="CP223" i="37" s="1"/>
  <c r="BQ225" i="37"/>
  <c r="CL229" i="37"/>
  <c r="CA229" i="37" s="1"/>
  <c r="CG229" i="37"/>
  <c r="BV229" i="37" s="1"/>
  <c r="CM229" i="37"/>
  <c r="CB229" i="37" s="1"/>
  <c r="CK229" i="37"/>
  <c r="BZ229" i="37" s="1"/>
  <c r="CJ229" i="37"/>
  <c r="BY229" i="37" s="1"/>
  <c r="CH229" i="37"/>
  <c r="BW229" i="37" s="1"/>
  <c r="CN229" i="37"/>
  <c r="CC229" i="37" s="1"/>
  <c r="CZ239" i="37"/>
  <c r="EN239" i="37"/>
  <c r="CE239" i="37"/>
  <c r="FI239" i="37"/>
  <c r="CZ188" i="37"/>
  <c r="CE188" i="37"/>
  <c r="CL189" i="37"/>
  <c r="CA189" i="37" s="1"/>
  <c r="CN189" i="37"/>
  <c r="CC189" i="37" s="1"/>
  <c r="CM189" i="37"/>
  <c r="CB189" i="37" s="1"/>
  <c r="CK189" i="37"/>
  <c r="BZ189" i="37" s="1"/>
  <c r="CJ189" i="37"/>
  <c r="BY189" i="37" s="1"/>
  <c r="CI189" i="37"/>
  <c r="BX189" i="37" s="1"/>
  <c r="FK193" i="37"/>
  <c r="FJ193" i="37"/>
  <c r="FJ198" i="37"/>
  <c r="FM198" i="37"/>
  <c r="DA202" i="37"/>
  <c r="DC202" i="37"/>
  <c r="EW208" i="37"/>
  <c r="EL208" i="37" s="1"/>
  <c r="EC208" i="37" s="1"/>
  <c r="EU208" i="37"/>
  <c r="EJ208" i="37" s="1"/>
  <c r="EA208" i="37" s="1"/>
  <c r="ET208" i="37"/>
  <c r="EI208" i="37" s="1"/>
  <c r="DZ208" i="37" s="1"/>
  <c r="ES208" i="37"/>
  <c r="EH208" i="37" s="1"/>
  <c r="DY208" i="37" s="1"/>
  <c r="ER208" i="37"/>
  <c r="EG208" i="37" s="1"/>
  <c r="DX208" i="37" s="1"/>
  <c r="EV208" i="37"/>
  <c r="EK208" i="37" s="1"/>
  <c r="EB208" i="37" s="1"/>
  <c r="EQ208" i="37"/>
  <c r="EP208" i="37"/>
  <c r="EE208" i="37" s="1"/>
  <c r="DV208" i="37" s="1"/>
  <c r="EV210" i="37"/>
  <c r="EK210" i="37" s="1"/>
  <c r="ES210" i="37"/>
  <c r="EH210" i="37" s="1"/>
  <c r="DY210" i="37" s="1"/>
  <c r="EW210" i="37"/>
  <c r="EL210" i="37" s="1"/>
  <c r="EC210" i="37" s="1"/>
  <c r="EU210" i="37"/>
  <c r="EJ210" i="37" s="1"/>
  <c r="EA210" i="37" s="1"/>
  <c r="ET210" i="37"/>
  <c r="EI210" i="37" s="1"/>
  <c r="DZ210" i="37" s="1"/>
  <c r="EP210" i="37"/>
  <c r="EE210" i="37" s="1"/>
  <c r="DV210" i="37" s="1"/>
  <c r="BR225" i="37"/>
  <c r="FJ174" i="37"/>
  <c r="FP174" i="37"/>
  <c r="CZ193" i="37"/>
  <c r="FI193" i="37"/>
  <c r="CE193" i="37"/>
  <c r="DB193" i="37"/>
  <c r="DA193" i="37"/>
  <c r="ER206" i="37"/>
  <c r="EG206" i="37" s="1"/>
  <c r="DX206" i="37" s="1"/>
  <c r="EQ206" i="37"/>
  <c r="EF206" i="37" s="1"/>
  <c r="DW206" i="37" s="1"/>
  <c r="ES206" i="37"/>
  <c r="EH206" i="37" s="1"/>
  <c r="DY206" i="37" s="1"/>
  <c r="EP206" i="37"/>
  <c r="EE206" i="37" s="1"/>
  <c r="DV206" i="37" s="1"/>
  <c r="EU206" i="37"/>
  <c r="EJ206" i="37" s="1"/>
  <c r="EA206" i="37" s="1"/>
  <c r="CK209" i="37"/>
  <c r="BZ209" i="37" s="1"/>
  <c r="CJ209" i="37"/>
  <c r="BY209" i="37" s="1"/>
  <c r="CI209" i="37"/>
  <c r="BX209" i="37" s="1"/>
  <c r="CG209" i="37"/>
  <c r="BV209" i="37" s="1"/>
  <c r="CH209" i="37"/>
  <c r="BW209" i="37" s="1"/>
  <c r="CN209" i="37"/>
  <c r="CC209" i="37" s="1"/>
  <c r="FQ216" i="37"/>
  <c r="FJ216" i="37"/>
  <c r="ET223" i="37"/>
  <c r="EI223" i="37" s="1"/>
  <c r="DZ223" i="37" s="1"/>
  <c r="EU223" i="37"/>
  <c r="EJ223" i="37" s="1"/>
  <c r="EA223" i="37" s="1"/>
  <c r="ES223" i="37"/>
  <c r="EH223" i="37" s="1"/>
  <c r="DY223" i="37" s="1"/>
  <c r="ER223" i="37"/>
  <c r="EG223" i="37" s="1"/>
  <c r="DX223" i="37" s="1"/>
  <c r="EQ223" i="37"/>
  <c r="EF223" i="37" s="1"/>
  <c r="DW223" i="37" s="1"/>
  <c r="EP223" i="37"/>
  <c r="EW223" i="37"/>
  <c r="EL223" i="37" s="1"/>
  <c r="EC223" i="37" s="1"/>
  <c r="EV223" i="37"/>
  <c r="EK223" i="37" s="1"/>
  <c r="EB223" i="37" s="1"/>
  <c r="DH232" i="37"/>
  <c r="DA232" i="37"/>
  <c r="DC156" i="37"/>
  <c r="DA156" i="37"/>
  <c r="FJ161" i="37"/>
  <c r="FL168" i="37"/>
  <c r="FJ168" i="37"/>
  <c r="CK175" i="37"/>
  <c r="BZ175" i="37" s="1"/>
  <c r="CH175" i="37"/>
  <c r="BW175" i="37" s="1"/>
  <c r="CG175" i="37"/>
  <c r="BV175" i="37" s="1"/>
  <c r="CL175" i="37"/>
  <c r="CA175" i="37" s="1"/>
  <c r="CJ175" i="37"/>
  <c r="BY175" i="37" s="1"/>
  <c r="CI175" i="37"/>
  <c r="BX175" i="37" s="1"/>
  <c r="CN175" i="37"/>
  <c r="CC175" i="37" s="1"/>
  <c r="FK180" i="37"/>
  <c r="FJ180" i="37"/>
  <c r="CM182" i="37"/>
  <c r="CB182" i="37" s="1"/>
  <c r="CL182" i="37"/>
  <c r="CA182" i="37" s="1"/>
  <c r="CH182" i="37"/>
  <c r="BW182" i="37" s="1"/>
  <c r="CG182" i="37"/>
  <c r="BV182" i="37" s="1"/>
  <c r="CJ182" i="37"/>
  <c r="BY182" i="37" s="1"/>
  <c r="FJ190" i="37"/>
  <c r="FK191" i="37"/>
  <c r="FJ191" i="37"/>
  <c r="FS193" i="37"/>
  <c r="FT193" i="37" s="1"/>
  <c r="EX193" i="37"/>
  <c r="EY193" i="37" s="1"/>
  <c r="CO202" i="37"/>
  <c r="CP202" i="37" s="1"/>
  <c r="DK202" i="37"/>
  <c r="DL202" i="37" s="1"/>
  <c r="FS209" i="37"/>
  <c r="FT209" i="37" s="1"/>
  <c r="EX209" i="37"/>
  <c r="EY209" i="37" s="1"/>
  <c r="CK217" i="37"/>
  <c r="BZ217" i="37" s="1"/>
  <c r="CJ217" i="37"/>
  <c r="BY217" i="37" s="1"/>
  <c r="CI217" i="37"/>
  <c r="BX217" i="37" s="1"/>
  <c r="CH217" i="37"/>
  <c r="BW217" i="37" s="1"/>
  <c r="CG217" i="37"/>
  <c r="CM217" i="37"/>
  <c r="CB217" i="37" s="1"/>
  <c r="CL217" i="37"/>
  <c r="CA217" i="37" s="1"/>
  <c r="CN220" i="37"/>
  <c r="CC220" i="37" s="1"/>
  <c r="CI220" i="37"/>
  <c r="BX220" i="37" s="1"/>
  <c r="CM220" i="37"/>
  <c r="CB220" i="37" s="1"/>
  <c r="CL220" i="37"/>
  <c r="CA220" i="37" s="1"/>
  <c r="CK220" i="37"/>
  <c r="BZ220" i="37" s="1"/>
  <c r="CJ220" i="37"/>
  <c r="BY220" i="37" s="1"/>
  <c r="CH220" i="37"/>
  <c r="BW220" i="37" s="1"/>
  <c r="CG220" i="37"/>
  <c r="BV220" i="37" s="1"/>
  <c r="DC228" i="37"/>
  <c r="DA228" i="37"/>
  <c r="BN234" i="37"/>
  <c r="BO235" i="37"/>
  <c r="EN151" i="37"/>
  <c r="EN156" i="37"/>
  <c r="FS161" i="37"/>
  <c r="FT161" i="37" s="1"/>
  <c r="FJ163" i="37"/>
  <c r="FM163" i="37"/>
  <c r="DA169" i="37"/>
  <c r="EX177" i="37"/>
  <c r="EY177" i="37" s="1"/>
  <c r="FS177" i="37"/>
  <c r="FT177" i="37" s="1"/>
  <c r="FJ186" i="37"/>
  <c r="FS190" i="37"/>
  <c r="FT190" i="37" s="1"/>
  <c r="ER198" i="37"/>
  <c r="EQ198" i="37"/>
  <c r="EF198" i="37" s="1"/>
  <c r="DW198" i="37" s="1"/>
  <c r="EV198" i="37"/>
  <c r="EK198" i="37" s="1"/>
  <c r="EB198" i="37" s="1"/>
  <c r="ES198" i="37"/>
  <c r="EH198" i="37" s="1"/>
  <c r="DY198" i="37" s="1"/>
  <c r="EP198" i="37"/>
  <c r="EE198" i="37" s="1"/>
  <c r="DV198" i="37" s="1"/>
  <c r="EU198" i="37"/>
  <c r="EJ198" i="37" s="1"/>
  <c r="EA198" i="37" s="1"/>
  <c r="EP199" i="37"/>
  <c r="EE199" i="37" s="1"/>
  <c r="DV199" i="37" s="1"/>
  <c r="ET199" i="37"/>
  <c r="EI199" i="37" s="1"/>
  <c r="DZ199" i="37" s="1"/>
  <c r="ES199" i="37"/>
  <c r="EH199" i="37" s="1"/>
  <c r="DY199" i="37" s="1"/>
  <c r="ER199" i="37"/>
  <c r="EG199" i="37" s="1"/>
  <c r="DX199" i="37" s="1"/>
  <c r="EQ199" i="37"/>
  <c r="EF199" i="37" s="1"/>
  <c r="DW199" i="37" s="1"/>
  <c r="EV199" i="37"/>
  <c r="EK199" i="37" s="1"/>
  <c r="EB199" i="37" s="1"/>
  <c r="EQ200" i="37"/>
  <c r="EF200" i="37" s="1"/>
  <c r="DW200" i="37" s="1"/>
  <c r="FI202" i="37"/>
  <c r="DB203" i="37"/>
  <c r="DA203" i="37"/>
  <c r="FJ207" i="37"/>
  <c r="CL213" i="37"/>
  <c r="CA213" i="37" s="1"/>
  <c r="CN213" i="37"/>
  <c r="CC213" i="37" s="1"/>
  <c r="CM213" i="37"/>
  <c r="CB213" i="37" s="1"/>
  <c r="CH213" i="37"/>
  <c r="BW213" i="37" s="1"/>
  <c r="CI213" i="37"/>
  <c r="BX213" i="37" s="1"/>
  <c r="CG213" i="37"/>
  <c r="BV213" i="37" s="1"/>
  <c r="ET213" i="37"/>
  <c r="EI213" i="37" s="1"/>
  <c r="DZ213" i="37" s="1"/>
  <c r="ES213" i="37"/>
  <c r="EH213" i="37" s="1"/>
  <c r="DY213" i="37" s="1"/>
  <c r="ER213" i="37"/>
  <c r="EG213" i="37" s="1"/>
  <c r="DX213" i="37" s="1"/>
  <c r="EP213" i="37"/>
  <c r="EU213" i="37"/>
  <c r="EJ213" i="37" s="1"/>
  <c r="EA213" i="37" s="1"/>
  <c r="EQ213" i="37"/>
  <c r="EF213" i="37" s="1"/>
  <c r="DW213" i="37" s="1"/>
  <c r="EV213" i="37"/>
  <c r="EK213" i="37" s="1"/>
  <c r="EB213" i="37" s="1"/>
  <c r="FN215" i="37"/>
  <c r="FJ215" i="37"/>
  <c r="CZ217" i="37"/>
  <c r="FI217" i="37"/>
  <c r="EN217" i="37"/>
  <c r="CE217" i="37"/>
  <c r="BH249" i="37"/>
  <c r="BQ249" i="37"/>
  <c r="FI156" i="37"/>
  <c r="FS168" i="37"/>
  <c r="FT168" i="37" s="1"/>
  <c r="FK171" i="37"/>
  <c r="FJ171" i="37"/>
  <c r="FS173" i="37"/>
  <c r="FT173" i="37" s="1"/>
  <c r="FI175" i="37"/>
  <c r="CZ175" i="37"/>
  <c r="EN175" i="37"/>
  <c r="CE175" i="37"/>
  <c r="EN184" i="37"/>
  <c r="CZ184" i="37"/>
  <c r="FI184" i="37"/>
  <c r="DC186" i="37"/>
  <c r="DA186" i="37"/>
  <c r="FI187" i="37"/>
  <c r="DK198" i="37"/>
  <c r="DL198" i="37" s="1"/>
  <c r="CO198" i="37"/>
  <c r="CP198" i="37" s="1"/>
  <c r="DB199" i="37"/>
  <c r="DA199" i="37"/>
  <c r="ET200" i="37"/>
  <c r="EI200" i="37" s="1"/>
  <c r="DZ200" i="37" s="1"/>
  <c r="FK209" i="37"/>
  <c r="FJ209" i="37"/>
  <c r="EW214" i="37"/>
  <c r="EL214" i="37" s="1"/>
  <c r="EC214" i="37" s="1"/>
  <c r="BO221" i="37"/>
  <c r="BF221" i="37"/>
  <c r="BR249" i="37"/>
  <c r="EX166" i="37"/>
  <c r="EY166" i="37" s="1"/>
  <c r="CF167" i="37"/>
  <c r="EN174" i="37"/>
  <c r="CE174" i="37"/>
  <c r="CO183" i="37"/>
  <c r="CP183" i="37" s="1"/>
  <c r="DK183" i="37"/>
  <c r="DL183" i="37" s="1"/>
  <c r="EU200" i="37"/>
  <c r="EJ200" i="37" s="1"/>
  <c r="EA200" i="37" s="1"/>
  <c r="FN200" i="37"/>
  <c r="FJ200" i="37"/>
  <c r="CF207" i="37"/>
  <c r="BH213" i="37"/>
  <c r="BQ213" i="37"/>
  <c r="FI214" i="37"/>
  <c r="EN214" i="37"/>
  <c r="CE214" i="37"/>
  <c r="CI219" i="37"/>
  <c r="BX219" i="37" s="1"/>
  <c r="CH219" i="37"/>
  <c r="BW219" i="37" s="1"/>
  <c r="CG219" i="37"/>
  <c r="BV219" i="37" s="1"/>
  <c r="CL219" i="37"/>
  <c r="CA219" i="37" s="1"/>
  <c r="CK219" i="37"/>
  <c r="BZ219" i="37" s="1"/>
  <c r="CJ219" i="37"/>
  <c r="BY219" i="37" s="1"/>
  <c r="CN219" i="37"/>
  <c r="CC219" i="37" s="1"/>
  <c r="CM219" i="37"/>
  <c r="CB219" i="37" s="1"/>
  <c r="BP221" i="37"/>
  <c r="BG221" i="37"/>
  <c r="DA223" i="37"/>
  <c r="DB223" i="37"/>
  <c r="EN226" i="37"/>
  <c r="FI226" i="37"/>
  <c r="CZ226" i="37"/>
  <c r="CE226" i="37"/>
  <c r="CN228" i="37"/>
  <c r="CC228" i="37" s="1"/>
  <c r="CL228" i="37"/>
  <c r="CA228" i="37" s="1"/>
  <c r="CH228" i="37"/>
  <c r="BW228" i="37" s="1"/>
  <c r="CG228" i="37"/>
  <c r="BV228" i="37" s="1"/>
  <c r="CJ228" i="37"/>
  <c r="BY228" i="37" s="1"/>
  <c r="CI228" i="37"/>
  <c r="BX228" i="37" s="1"/>
  <c r="CM228" i="37"/>
  <c r="CB228" i="37" s="1"/>
  <c r="EX150" i="37"/>
  <c r="EY150" i="37" s="1"/>
  <c r="FI151" i="37"/>
  <c r="FS153" i="37"/>
  <c r="FT153" i="37" s="1"/>
  <c r="CF166" i="37"/>
  <c r="DK191" i="37"/>
  <c r="DL191" i="37" s="1"/>
  <c r="FS198" i="37"/>
  <c r="FT198" i="37" s="1"/>
  <c r="CO214" i="37"/>
  <c r="CP214" i="37" s="1"/>
  <c r="DK214" i="37"/>
  <c r="DL214" i="37" s="1"/>
  <c r="FK217" i="37"/>
  <c r="EE217" i="37" s="1"/>
  <c r="DV217" i="37" s="1"/>
  <c r="FJ217" i="37"/>
  <c r="CL221" i="37"/>
  <c r="CA221" i="37" s="1"/>
  <c r="CG221" i="37"/>
  <c r="CN221" i="37"/>
  <c r="CC221" i="37" s="1"/>
  <c r="CM221" i="37"/>
  <c r="CB221" i="37" s="1"/>
  <c r="CK221" i="37"/>
  <c r="BZ221" i="37" s="1"/>
  <c r="CH221" i="37"/>
  <c r="BW221" i="37" s="1"/>
  <c r="FI224" i="37"/>
  <c r="EN224" i="37"/>
  <c r="CZ224" i="37"/>
  <c r="CE224" i="37"/>
  <c r="EO233" i="37"/>
  <c r="CZ164" i="37"/>
  <c r="CE164" i="37"/>
  <c r="FI164" i="37"/>
  <c r="CE181" i="37"/>
  <c r="EN181" i="37"/>
  <c r="FI181" i="37"/>
  <c r="EO185" i="37"/>
  <c r="DK197" i="37"/>
  <c r="DL197" i="37" s="1"/>
  <c r="CO197" i="37"/>
  <c r="CP197" i="37" s="1"/>
  <c r="FS199" i="37"/>
  <c r="FT199" i="37" s="1"/>
  <c r="FJ201" i="37"/>
  <c r="DC204" i="37"/>
  <c r="DA204" i="37"/>
  <c r="FK213" i="37"/>
  <c r="FJ213" i="37"/>
  <c r="CO215" i="37"/>
  <c r="CP215" i="37" s="1"/>
  <c r="DK215" i="37"/>
  <c r="DL215" i="37" s="1"/>
  <c r="FJ220" i="37"/>
  <c r="CZ223" i="37"/>
  <c r="FI223" i="37"/>
  <c r="CE223" i="37"/>
  <c r="EN223" i="37"/>
  <c r="FJ224" i="37"/>
  <c r="BP235" i="37"/>
  <c r="FI240" i="37"/>
  <c r="CZ240" i="37"/>
  <c r="CE240" i="37"/>
  <c r="EN240" i="37"/>
  <c r="EN243" i="37"/>
  <c r="FI243" i="37"/>
  <c r="CE243" i="37"/>
  <c r="CZ243" i="37"/>
  <c r="EN247" i="37"/>
  <c r="FI247" i="37"/>
  <c r="CE247" i="37"/>
  <c r="CZ247" i="37"/>
  <c r="CZ210" i="37"/>
  <c r="CE210" i="37"/>
  <c r="FI210" i="37"/>
  <c r="EN210" i="37"/>
  <c r="CZ271" i="37"/>
  <c r="CE271" i="37"/>
  <c r="EN271" i="37"/>
  <c r="FI271" i="37"/>
  <c r="CZ209" i="37"/>
  <c r="FI209" i="37"/>
  <c r="CE209" i="37"/>
  <c r="FS212" i="37"/>
  <c r="FT212" i="37" s="1"/>
  <c r="EX212" i="37"/>
  <c r="EY212" i="37" s="1"/>
  <c r="FJ218" i="37"/>
  <c r="FK218" i="37"/>
  <c r="DB221" i="37"/>
  <c r="DA221" i="37"/>
  <c r="FK252" i="37"/>
  <c r="FJ252" i="37"/>
  <c r="DK280" i="37"/>
  <c r="DL280" i="37" s="1"/>
  <c r="CO280" i="37"/>
  <c r="CP280" i="37" s="1"/>
  <c r="DK205" i="37"/>
  <c r="DL205" i="37" s="1"/>
  <c r="CO205" i="37"/>
  <c r="CP205" i="37" s="1"/>
  <c r="EO207" i="37"/>
  <c r="FK212" i="37"/>
  <c r="FJ212" i="37"/>
  <c r="CZ228" i="37"/>
  <c r="CE228" i="37"/>
  <c r="EN228" i="37"/>
  <c r="FI228" i="37"/>
  <c r="FS234" i="37"/>
  <c r="FT234" i="37" s="1"/>
  <c r="DA258" i="37"/>
  <c r="DD258" i="37"/>
  <c r="BP225" i="37"/>
  <c r="EU236" i="37"/>
  <c r="EJ236" i="37" s="1"/>
  <c r="EA236" i="37" s="1"/>
  <c r="ET236" i="37"/>
  <c r="EI236" i="37" s="1"/>
  <c r="DZ236" i="37" s="1"/>
  <c r="ES236" i="37"/>
  <c r="EH236" i="37" s="1"/>
  <c r="DY236" i="37" s="1"/>
  <c r="EQ236" i="37"/>
  <c r="EF236" i="37" s="1"/>
  <c r="DW236" i="37" s="1"/>
  <c r="EW236" i="37"/>
  <c r="EL236" i="37" s="1"/>
  <c r="EC236" i="37" s="1"/>
  <c r="EV236" i="37"/>
  <c r="EK236" i="37" s="1"/>
  <c r="EB236" i="37" s="1"/>
  <c r="ER236" i="37"/>
  <c r="EG236" i="37" s="1"/>
  <c r="DX236" i="37" s="1"/>
  <c r="EP236" i="37"/>
  <c r="DI238" i="37"/>
  <c r="DA238" i="37"/>
  <c r="CF240" i="37"/>
  <c r="CK250" i="37"/>
  <c r="BZ250" i="37" s="1"/>
  <c r="CN250" i="37"/>
  <c r="CC250" i="37" s="1"/>
  <c r="CL250" i="37"/>
  <c r="CA250" i="37" s="1"/>
  <c r="CM250" i="37"/>
  <c r="CB250" i="37" s="1"/>
  <c r="CJ250" i="37"/>
  <c r="BY250" i="37" s="1"/>
  <c r="FI251" i="37"/>
  <c r="EN251" i="37"/>
  <c r="CZ251" i="37"/>
  <c r="CE251" i="37"/>
  <c r="EN242" i="37"/>
  <c r="FI242" i="37"/>
  <c r="CZ242" i="37"/>
  <c r="CE242" i="37"/>
  <c r="CL244" i="37"/>
  <c r="CA244" i="37" s="1"/>
  <c r="CJ244" i="37"/>
  <c r="BY244" i="37" s="1"/>
  <c r="CI244" i="37"/>
  <c r="BX244" i="37" s="1"/>
  <c r="CH244" i="37"/>
  <c r="BW244" i="37" s="1"/>
  <c r="CN244" i="37"/>
  <c r="CC244" i="37" s="1"/>
  <c r="CG244" i="37"/>
  <c r="BV244" i="37" s="1"/>
  <c r="CM244" i="37"/>
  <c r="CB244" i="37" s="1"/>
  <c r="CK244" i="37"/>
  <c r="BZ244" i="37" s="1"/>
  <c r="BO250" i="37"/>
  <c r="EX168" i="37"/>
  <c r="EY168" i="37" s="1"/>
  <c r="FK176" i="37"/>
  <c r="FJ176" i="37"/>
  <c r="DA184" i="37"/>
  <c r="FS186" i="37"/>
  <c r="FT186" i="37" s="1"/>
  <c r="EO191" i="37"/>
  <c r="CF193" i="37"/>
  <c r="CZ194" i="37"/>
  <c r="CE194" i="37"/>
  <c r="EN200" i="37"/>
  <c r="CZ200" i="37"/>
  <c r="CE200" i="37"/>
  <c r="FI206" i="37"/>
  <c r="EN206" i="37"/>
  <c r="EX211" i="37"/>
  <c r="EY211" i="37" s="1"/>
  <c r="FS211" i="37"/>
  <c r="FT211" i="37" s="1"/>
  <c r="EN213" i="37"/>
  <c r="CH225" i="37"/>
  <c r="BW225" i="37" s="1"/>
  <c r="CG225" i="37"/>
  <c r="BV225" i="37" s="1"/>
  <c r="CN225" i="37"/>
  <c r="CC225" i="37" s="1"/>
  <c r="CM225" i="37"/>
  <c r="CB225" i="37" s="1"/>
  <c r="CI225" i="37"/>
  <c r="BX225" i="37" s="1"/>
  <c r="EV230" i="37"/>
  <c r="EK230" i="37" s="1"/>
  <c r="EB230" i="37" s="1"/>
  <c r="EU230" i="37"/>
  <c r="EJ230" i="37" s="1"/>
  <c r="EA230" i="37" s="1"/>
  <c r="ER230" i="37"/>
  <c r="EQ230" i="37"/>
  <c r="EF230" i="37" s="1"/>
  <c r="DW230" i="37" s="1"/>
  <c r="EP230" i="37"/>
  <c r="EE230" i="37" s="1"/>
  <c r="DV230" i="37" s="1"/>
  <c r="ET230" i="37"/>
  <c r="EI230" i="37" s="1"/>
  <c r="DZ230" i="37" s="1"/>
  <c r="ES230" i="37"/>
  <c r="EH230" i="37" s="1"/>
  <c r="DY230" i="37" s="1"/>
  <c r="EW230" i="37"/>
  <c r="EL230" i="37" s="1"/>
  <c r="EC230" i="37" s="1"/>
  <c r="FI232" i="37"/>
  <c r="EN232" i="37"/>
  <c r="CE232" i="37"/>
  <c r="CZ232" i="37"/>
  <c r="BO234" i="37"/>
  <c r="EU249" i="37"/>
  <c r="EJ249" i="37" s="1"/>
  <c r="EA249" i="37" s="1"/>
  <c r="ER249" i="37"/>
  <c r="EG249" i="37" s="1"/>
  <c r="DX249" i="37" s="1"/>
  <c r="EQ249" i="37"/>
  <c r="EF249" i="37" s="1"/>
  <c r="DW249" i="37" s="1"/>
  <c r="EP249" i="37"/>
  <c r="EW249" i="37"/>
  <c r="EL249" i="37" s="1"/>
  <c r="EC249" i="37" s="1"/>
  <c r="EV249" i="37"/>
  <c r="EK249" i="37" s="1"/>
  <c r="EB249" i="37" s="1"/>
  <c r="ES249" i="37"/>
  <c r="EH249" i="37" s="1"/>
  <c r="DY249" i="37" s="1"/>
  <c r="ET249" i="37"/>
  <c r="EI249" i="37" s="1"/>
  <c r="DZ249" i="37" s="1"/>
  <c r="EO162" i="37"/>
  <c r="EN164" i="37"/>
  <c r="FJ169" i="37"/>
  <c r="EO175" i="37"/>
  <c r="EO180" i="37"/>
  <c r="EN192" i="37"/>
  <c r="CZ192" i="37"/>
  <c r="CF194" i="37"/>
  <c r="EW195" i="37"/>
  <c r="EL195" i="37" s="1"/>
  <c r="EC195" i="37" s="1"/>
  <c r="ET195" i="37"/>
  <c r="EI195" i="37" s="1"/>
  <c r="DZ195" i="37" s="1"/>
  <c r="EQ195" i="37"/>
  <c r="EF195" i="37" s="1"/>
  <c r="DW195" i="37" s="1"/>
  <c r="EV195" i="37"/>
  <c r="EK195" i="37" s="1"/>
  <c r="EB195" i="37" s="1"/>
  <c r="BP210" i="37"/>
  <c r="BG210" i="37"/>
  <c r="CZ213" i="37"/>
  <c r="CC218" i="37"/>
  <c r="FS227" i="37"/>
  <c r="FT227" i="37" s="1"/>
  <c r="EX227" i="37"/>
  <c r="EY227" i="37" s="1"/>
  <c r="BY234" i="37"/>
  <c r="CH247" i="37"/>
  <c r="BW247" i="37" s="1"/>
  <c r="CN247" i="37"/>
  <c r="CC247" i="37" s="1"/>
  <c r="CM247" i="37"/>
  <c r="CB247" i="37" s="1"/>
  <c r="CL247" i="37"/>
  <c r="CA247" i="37" s="1"/>
  <c r="CK247" i="37"/>
  <c r="BZ247" i="37" s="1"/>
  <c r="CI247" i="37"/>
  <c r="BX247" i="37" s="1"/>
  <c r="CJ247" i="37"/>
  <c r="BY247" i="37" s="1"/>
  <c r="CG247" i="37"/>
  <c r="BV247" i="37" s="1"/>
  <c r="EF247" i="37"/>
  <c r="DW247" i="37" s="1"/>
  <c r="BP257" i="37"/>
  <c r="DA165" i="37"/>
  <c r="CZ181" i="37"/>
  <c r="CF196" i="37"/>
  <c r="CO199" i="37"/>
  <c r="CP199" i="37" s="1"/>
  <c r="DK199" i="37"/>
  <c r="DL199" i="37" s="1"/>
  <c r="CO207" i="37"/>
  <c r="CP207" i="37" s="1"/>
  <c r="DK207" i="37"/>
  <c r="DL207" i="37" s="1"/>
  <c r="BQ210" i="37"/>
  <c r="BH210" i="37"/>
  <c r="CF214" i="37"/>
  <c r="BN235" i="37"/>
  <c r="BS257" i="37"/>
  <c r="FS213" i="37"/>
  <c r="FT213" i="37" s="1"/>
  <c r="DG218" i="37"/>
  <c r="CA218" i="37" s="1"/>
  <c r="DA218" i="37"/>
  <c r="FP222" i="37"/>
  <c r="FJ222" i="37"/>
  <c r="FK223" i="37"/>
  <c r="FJ223" i="37"/>
  <c r="CE230" i="37"/>
  <c r="FI230" i="37"/>
  <c r="EN230" i="37"/>
  <c r="CE253" i="37"/>
  <c r="EN253" i="37"/>
  <c r="FI253" i="37"/>
  <c r="CZ253" i="37"/>
  <c r="CZ255" i="37"/>
  <c r="EN255" i="37"/>
  <c r="CE255" i="37"/>
  <c r="FI255" i="37"/>
  <c r="CF205" i="37"/>
  <c r="CI210" i="37"/>
  <c r="BX210" i="37" s="1"/>
  <c r="CH210" i="37"/>
  <c r="BW210" i="37" s="1"/>
  <c r="CG210" i="37"/>
  <c r="BV210" i="37" s="1"/>
  <c r="CN210" i="37"/>
  <c r="CC210" i="37" s="1"/>
  <c r="EN215" i="37"/>
  <c r="CZ215" i="37"/>
  <c r="CO227" i="37"/>
  <c r="CP227" i="37" s="1"/>
  <c r="DK227" i="37"/>
  <c r="DL227" i="37" s="1"/>
  <c r="CZ230" i="37"/>
  <c r="DK255" i="37"/>
  <c r="DL255" i="37" s="1"/>
  <c r="CO255" i="37"/>
  <c r="CP255" i="37" s="1"/>
  <c r="FS261" i="37"/>
  <c r="FT261" i="37" s="1"/>
  <c r="EX261" i="37"/>
  <c r="EY261" i="37" s="1"/>
  <c r="EO205" i="37"/>
  <c r="EI217" i="37"/>
  <c r="DZ217" i="37" s="1"/>
  <c r="DA224" i="37"/>
  <c r="EG231" i="37"/>
  <c r="DX231" i="37" s="1"/>
  <c r="BQ234" i="37"/>
  <c r="FK245" i="37"/>
  <c r="FJ245" i="37"/>
  <c r="EW257" i="37"/>
  <c r="EL257" i="37" s="1"/>
  <c r="EC257" i="37" s="1"/>
  <c r="EU257" i="37"/>
  <c r="EJ257" i="37" s="1"/>
  <c r="EA257" i="37" s="1"/>
  <c r="ES257" i="37"/>
  <c r="EH257" i="37" s="1"/>
  <c r="DY257" i="37" s="1"/>
  <c r="EV257" i="37"/>
  <c r="EK257" i="37" s="1"/>
  <c r="EB257" i="37" s="1"/>
  <c r="ER257" i="37"/>
  <c r="EG257" i="37" s="1"/>
  <c r="EQ257" i="37"/>
  <c r="EF257" i="37" s="1"/>
  <c r="DW257" i="37" s="1"/>
  <c r="EP257" i="37"/>
  <c r="ET257" i="37"/>
  <c r="EI257" i="37" s="1"/>
  <c r="DZ257" i="37" s="1"/>
  <c r="CZ279" i="37"/>
  <c r="FI279" i="37"/>
  <c r="CE279" i="37"/>
  <c r="EN279" i="37"/>
  <c r="FS175" i="37"/>
  <c r="FT175" i="37" s="1"/>
  <c r="FJ175" i="37"/>
  <c r="CF180" i="37"/>
  <c r="FS204" i="37"/>
  <c r="FT204" i="37" s="1"/>
  <c r="EX204" i="37"/>
  <c r="EY204" i="37" s="1"/>
  <c r="EX210" i="37"/>
  <c r="EY210" i="37" s="1"/>
  <c r="DK212" i="37"/>
  <c r="DL212" i="37" s="1"/>
  <c r="CO212" i="37"/>
  <c r="CP212" i="37" s="1"/>
  <c r="FS220" i="37"/>
  <c r="FT220" i="37" s="1"/>
  <c r="EX220" i="37"/>
  <c r="EY220" i="37" s="1"/>
  <c r="CF223" i="37"/>
  <c r="DA226" i="37"/>
  <c r="DC226" i="37"/>
  <c r="BT234" i="37"/>
  <c r="BM235" i="37"/>
  <c r="EK242" i="37"/>
  <c r="EB242" i="37" s="1"/>
  <c r="CN248" i="37"/>
  <c r="CC248" i="37" s="1"/>
  <c r="CL248" i="37"/>
  <c r="CA248" i="37" s="1"/>
  <c r="CK248" i="37"/>
  <c r="BZ248" i="37" s="1"/>
  <c r="CJ248" i="37"/>
  <c r="BY248" i="37" s="1"/>
  <c r="CH248" i="37"/>
  <c r="BW248" i="37" s="1"/>
  <c r="CM248" i="37"/>
  <c r="CB248" i="37" s="1"/>
  <c r="CI248" i="37"/>
  <c r="BX248" i="37" s="1"/>
  <c r="FS249" i="37"/>
  <c r="FT249" i="37" s="1"/>
  <c r="EX249" i="37"/>
  <c r="EY249" i="37" s="1"/>
  <c r="EO177" i="37"/>
  <c r="DA187" i="37"/>
  <c r="DB214" i="37"/>
  <c r="FS217" i="37"/>
  <c r="FT217" i="37" s="1"/>
  <c r="CZ218" i="37"/>
  <c r="CE218" i="37"/>
  <c r="EN218" i="37"/>
  <c r="FI218" i="37"/>
  <c r="CI218" i="37"/>
  <c r="BX218" i="37" s="1"/>
  <c r="CH218" i="37"/>
  <c r="BW218" i="37" s="1"/>
  <c r="CG218" i="37"/>
  <c r="BV218" i="37" s="1"/>
  <c r="DB227" i="37"/>
  <c r="DA227" i="37"/>
  <c r="FM228" i="37"/>
  <c r="FJ228" i="37"/>
  <c r="FS230" i="37"/>
  <c r="FT230" i="37" s="1"/>
  <c r="EX230" i="37"/>
  <c r="EY230" i="37" s="1"/>
  <c r="CF231" i="37"/>
  <c r="EW237" i="37"/>
  <c r="EL237" i="37" s="1"/>
  <c r="EC237" i="37" s="1"/>
  <c r="EU237" i="37"/>
  <c r="EJ237" i="37" s="1"/>
  <c r="EA237" i="37" s="1"/>
  <c r="ET237" i="37"/>
  <c r="EI237" i="37" s="1"/>
  <c r="DZ237" i="37" s="1"/>
  <c r="ES237" i="37"/>
  <c r="EH237" i="37" s="1"/>
  <c r="DY237" i="37" s="1"/>
  <c r="EQ237" i="37"/>
  <c r="EF237" i="37" s="1"/>
  <c r="DW237" i="37" s="1"/>
  <c r="EV237" i="37"/>
  <c r="EK237" i="37" s="1"/>
  <c r="EB237" i="37" s="1"/>
  <c r="ER237" i="37"/>
  <c r="EG237" i="37" s="1"/>
  <c r="DX237" i="37" s="1"/>
  <c r="EP237" i="37"/>
  <c r="BJ249" i="37"/>
  <c r="BS249" i="37"/>
  <c r="EN250" i="37"/>
  <c r="FI250" i="37"/>
  <c r="CE250" i="37"/>
  <c r="CZ250" i="37"/>
  <c r="FI263" i="37"/>
  <c r="CZ263" i="37"/>
  <c r="CE263" i="37"/>
  <c r="EX172" i="37"/>
  <c r="EY172" i="37" s="1"/>
  <c r="CF188" i="37"/>
  <c r="DA190" i="37"/>
  <c r="DB190" i="37"/>
  <c r="FL208" i="37"/>
  <c r="FJ208" i="37"/>
  <c r="DA212" i="37"/>
  <c r="EU217" i="37"/>
  <c r="EJ217" i="37" s="1"/>
  <c r="EA217" i="37" s="1"/>
  <c r="EQ217" i="37"/>
  <c r="EF217" i="37" s="1"/>
  <c r="DW217" i="37" s="1"/>
  <c r="EN219" i="37"/>
  <c r="CZ219" i="37"/>
  <c r="CE219" i="37"/>
  <c r="CF222" i="37"/>
  <c r="EX224" i="37"/>
  <c r="EY224" i="37" s="1"/>
  <c r="EO224" i="37"/>
  <c r="DK226" i="37"/>
  <c r="DL226" i="37" s="1"/>
  <c r="CO226" i="37"/>
  <c r="CP226" i="37" s="1"/>
  <c r="FK244" i="37"/>
  <c r="FJ244" i="37"/>
  <c r="DB246" i="37"/>
  <c r="DA246" i="37"/>
  <c r="BK249" i="37"/>
  <c r="BT249" i="37"/>
  <c r="DA249" i="37"/>
  <c r="DB249" i="37"/>
  <c r="DK254" i="37"/>
  <c r="DL254" i="37" s="1"/>
  <c r="CO254" i="37"/>
  <c r="CP254" i="37" s="1"/>
  <c r="CZ186" i="37"/>
  <c r="CE186" i="37"/>
  <c r="FI186" i="37"/>
  <c r="CF190" i="37"/>
  <c r="CE195" i="37"/>
  <c r="FI195" i="37"/>
  <c r="EN195" i="37"/>
  <c r="FI203" i="37"/>
  <c r="EN203" i="37"/>
  <c r="CE203" i="37"/>
  <c r="CZ205" i="37"/>
  <c r="CE205" i="37"/>
  <c r="FI205" i="37"/>
  <c r="FJ210" i="37"/>
  <c r="DK213" i="37"/>
  <c r="DL213" i="37" s="1"/>
  <c r="CO213" i="37"/>
  <c r="CP213" i="37" s="1"/>
  <c r="CF216" i="37"/>
  <c r="EO218" i="37"/>
  <c r="FI229" i="37"/>
  <c r="CZ229" i="37"/>
  <c r="CE229" i="37"/>
  <c r="EN229" i="37"/>
  <c r="EO238" i="37"/>
  <c r="FK239" i="37"/>
  <c r="FJ239" i="37"/>
  <c r="FS242" i="37"/>
  <c r="FT242" i="37" s="1"/>
  <c r="EX242" i="37"/>
  <c r="EY242" i="37" s="1"/>
  <c r="EH243" i="37"/>
  <c r="DY243" i="37" s="1"/>
  <c r="FI252" i="37"/>
  <c r="CZ252" i="37"/>
  <c r="EN252" i="37"/>
  <c r="CE252" i="37"/>
  <c r="DA171" i="37"/>
  <c r="FK175" i="37"/>
  <c r="DA179" i="37"/>
  <c r="CZ185" i="37"/>
  <c r="FK189" i="37"/>
  <c r="FJ189" i="37"/>
  <c r="FI197" i="37"/>
  <c r="CE197" i="37"/>
  <c r="EN197" i="37"/>
  <c r="CZ199" i="37"/>
  <c r="CE199" i="37"/>
  <c r="FI199" i="37"/>
  <c r="FJ204" i="37"/>
  <c r="EN237" i="37"/>
  <c r="CZ237" i="37"/>
  <c r="FI237" i="37"/>
  <c r="CE237" i="37"/>
  <c r="BP249" i="37"/>
  <c r="BG249" i="37"/>
  <c r="FS254" i="37"/>
  <c r="FT254" i="37" s="1"/>
  <c r="EX254" i="37"/>
  <c r="EY254" i="37" s="1"/>
  <c r="FS258" i="37"/>
  <c r="FT258" i="37" s="1"/>
  <c r="EX258" i="37"/>
  <c r="EY258" i="37" s="1"/>
  <c r="BH260" i="37"/>
  <c r="BQ260" i="37"/>
  <c r="DC260" i="37"/>
  <c r="DA260" i="37"/>
  <c r="FR271" i="37"/>
  <c r="FJ271" i="37"/>
  <c r="EU226" i="37"/>
  <c r="EJ226" i="37" s="1"/>
  <c r="EA226" i="37" s="1"/>
  <c r="ET226" i="37"/>
  <c r="EI226" i="37" s="1"/>
  <c r="DZ226" i="37" s="1"/>
  <c r="ES226" i="37"/>
  <c r="EH226" i="37" s="1"/>
  <c r="DY226" i="37" s="1"/>
  <c r="EW226" i="37"/>
  <c r="EL226" i="37" s="1"/>
  <c r="EC226" i="37" s="1"/>
  <c r="CF227" i="37"/>
  <c r="CE233" i="37"/>
  <c r="CZ233" i="37"/>
  <c r="EN233" i="37"/>
  <c r="CM234" i="37"/>
  <c r="CB234" i="37" s="1"/>
  <c r="CL234" i="37"/>
  <c r="CA234" i="37" s="1"/>
  <c r="CL253" i="37"/>
  <c r="CA253" i="37" s="1"/>
  <c r="CN253" i="37"/>
  <c r="CC253" i="37" s="1"/>
  <c r="CM253" i="37"/>
  <c r="CB253" i="37" s="1"/>
  <c r="CJ253" i="37"/>
  <c r="BY253" i="37" s="1"/>
  <c r="CG253" i="37"/>
  <c r="BV253" i="37" s="1"/>
  <c r="CI253" i="37"/>
  <c r="BX253" i="37" s="1"/>
  <c r="CK253" i="37"/>
  <c r="BZ253" i="37" s="1"/>
  <c r="FK256" i="37"/>
  <c r="FJ256" i="37"/>
  <c r="FI257" i="37"/>
  <c r="CZ257" i="37"/>
  <c r="EN257" i="37"/>
  <c r="CE257" i="37"/>
  <c r="BO260" i="37"/>
  <c r="EV260" i="37"/>
  <c r="EK260" i="37" s="1"/>
  <c r="EB260" i="37" s="1"/>
  <c r="EU260" i="37"/>
  <c r="EJ260" i="37" s="1"/>
  <c r="EA260" i="37" s="1"/>
  <c r="ET260" i="37"/>
  <c r="EI260" i="37" s="1"/>
  <c r="DZ260" i="37" s="1"/>
  <c r="ER260" i="37"/>
  <c r="EG260" i="37" s="1"/>
  <c r="DX260" i="37" s="1"/>
  <c r="EP260" i="37"/>
  <c r="EE260" i="37" s="1"/>
  <c r="DV260" i="37" s="1"/>
  <c r="EW260" i="37"/>
  <c r="EL260" i="37" s="1"/>
  <c r="EC260" i="37" s="1"/>
  <c r="ES260" i="37"/>
  <c r="EH260" i="37" s="1"/>
  <c r="DY260" i="37" s="1"/>
  <c r="EQ260" i="37"/>
  <c r="EF260" i="37" s="1"/>
  <c r="DW260" i="37" s="1"/>
  <c r="BQ284" i="37"/>
  <c r="EO225" i="37"/>
  <c r="EP226" i="37"/>
  <c r="EE226" i="37" s="1"/>
  <c r="DV226" i="37" s="1"/>
  <c r="FI227" i="37"/>
  <c r="CZ227" i="37"/>
  <c r="EN227" i="37"/>
  <c r="FM230" i="37"/>
  <c r="FJ230" i="37"/>
  <c r="ET231" i="37"/>
  <c r="EI231" i="37" s="1"/>
  <c r="DZ231" i="37" s="1"/>
  <c r="EU231" i="37"/>
  <c r="EJ231" i="37" s="1"/>
  <c r="EA231" i="37" s="1"/>
  <c r="ES231" i="37"/>
  <c r="EH231" i="37" s="1"/>
  <c r="DY231" i="37" s="1"/>
  <c r="FI233" i="37"/>
  <c r="CG234" i="37"/>
  <c r="BV234" i="37" s="1"/>
  <c r="EW239" i="37"/>
  <c r="EL239" i="37" s="1"/>
  <c r="EC239" i="37" s="1"/>
  <c r="EU239" i="37"/>
  <c r="EJ239" i="37" s="1"/>
  <c r="EA239" i="37" s="1"/>
  <c r="ET239" i="37"/>
  <c r="EI239" i="37" s="1"/>
  <c r="DZ239" i="37" s="1"/>
  <c r="ES239" i="37"/>
  <c r="EH239" i="37" s="1"/>
  <c r="DY239" i="37" s="1"/>
  <c r="ER239" i="37"/>
  <c r="EG239" i="37" s="1"/>
  <c r="DX239" i="37" s="1"/>
  <c r="EV239" i="37"/>
  <c r="EK239" i="37" s="1"/>
  <c r="EB239" i="37" s="1"/>
  <c r="EQ239" i="37"/>
  <c r="EF239" i="37" s="1"/>
  <c r="DW239" i="37" s="1"/>
  <c r="EP239" i="37"/>
  <c r="EO248" i="37"/>
  <c r="CH253" i="37"/>
  <c r="FR261" i="37"/>
  <c r="FJ261" i="37"/>
  <c r="CN235" i="37"/>
  <c r="CC235" i="37" s="1"/>
  <c r="CL235" i="37"/>
  <c r="CA235" i="37" s="1"/>
  <c r="CM235" i="37"/>
  <c r="CB235" i="37" s="1"/>
  <c r="CK235" i="37"/>
  <c r="BZ235" i="37" s="1"/>
  <c r="FJ238" i="37"/>
  <c r="FK243" i="37"/>
  <c r="FJ243" i="37"/>
  <c r="FS191" i="37"/>
  <c r="FT191" i="37" s="1"/>
  <c r="CF195" i="37"/>
  <c r="DB201" i="37"/>
  <c r="DA201" i="37"/>
  <c r="CF203" i="37"/>
  <c r="DB209" i="37"/>
  <c r="DA209" i="37"/>
  <c r="ET219" i="37"/>
  <c r="EI219" i="37" s="1"/>
  <c r="DZ219" i="37" s="1"/>
  <c r="EN221" i="37"/>
  <c r="FI221" i="37"/>
  <c r="CZ221" i="37"/>
  <c r="CE225" i="37"/>
  <c r="CZ225" i="37"/>
  <c r="FI225" i="37"/>
  <c r="EN225" i="37"/>
  <c r="FS243" i="37"/>
  <c r="FT243" i="37" s="1"/>
  <c r="EX243" i="37"/>
  <c r="EY243" i="37" s="1"/>
  <c r="FK247" i="37"/>
  <c r="FJ247" i="37"/>
  <c r="EW256" i="37"/>
  <c r="EL256" i="37" s="1"/>
  <c r="EC256" i="37" s="1"/>
  <c r="EU256" i="37"/>
  <c r="EJ256" i="37" s="1"/>
  <c r="EA256" i="37" s="1"/>
  <c r="EQ256" i="37"/>
  <c r="EF256" i="37" s="1"/>
  <c r="DW256" i="37" s="1"/>
  <c r="EV256" i="37"/>
  <c r="EK256" i="37" s="1"/>
  <c r="EB256" i="37" s="1"/>
  <c r="ES256" i="37"/>
  <c r="EH256" i="37" s="1"/>
  <c r="DY256" i="37" s="1"/>
  <c r="EP256" i="37"/>
  <c r="EE256" i="37" s="1"/>
  <c r="DV256" i="37" s="1"/>
  <c r="ER256" i="37"/>
  <c r="EG256" i="37" s="1"/>
  <c r="DX256" i="37" s="1"/>
  <c r="FJ264" i="37"/>
  <c r="FK264" i="37"/>
  <c r="EN268" i="37"/>
  <c r="CZ268" i="37"/>
  <c r="CE268" i="37"/>
  <c r="FI268" i="37"/>
  <c r="EO188" i="37"/>
  <c r="CF192" i="37"/>
  <c r="EX195" i="37"/>
  <c r="EY195" i="37" s="1"/>
  <c r="FS201" i="37"/>
  <c r="FT201" i="37" s="1"/>
  <c r="EX201" i="37"/>
  <c r="EY201" i="37" s="1"/>
  <c r="EX203" i="37"/>
  <c r="EY203" i="37" s="1"/>
  <c r="DA206" i="37"/>
  <c r="EN208" i="37"/>
  <c r="CZ208" i="37"/>
  <c r="DB217" i="37"/>
  <c r="DA217" i="37"/>
  <c r="FJ227" i="37"/>
  <c r="EO232" i="37"/>
  <c r="FJ237" i="37"/>
  <c r="FK237" i="37"/>
  <c r="ES241" i="37"/>
  <c r="EH241" i="37" s="1"/>
  <c r="DY241" i="37" s="1"/>
  <c r="EQ241" i="37"/>
  <c r="EF241" i="37" s="1"/>
  <c r="DW241" i="37" s="1"/>
  <c r="EP241" i="37"/>
  <c r="EE241" i="37" s="1"/>
  <c r="DV241" i="37" s="1"/>
  <c r="EV241" i="37"/>
  <c r="EK241" i="37" s="1"/>
  <c r="EB241" i="37" s="1"/>
  <c r="EU241" i="37"/>
  <c r="EJ241" i="37" s="1"/>
  <c r="EA241" i="37" s="1"/>
  <c r="ET241" i="37"/>
  <c r="EI241" i="37" s="1"/>
  <c r="DZ241" i="37" s="1"/>
  <c r="EW241" i="37"/>
  <c r="EL241" i="37" s="1"/>
  <c r="EC241" i="37" s="1"/>
  <c r="EQ242" i="37"/>
  <c r="EF242" i="37" s="1"/>
  <c r="DW242" i="37" s="1"/>
  <c r="ES242" i="37"/>
  <c r="EH242" i="37" s="1"/>
  <c r="DY242" i="37" s="1"/>
  <c r="ER242" i="37"/>
  <c r="EG242" i="37" s="1"/>
  <c r="DX242" i="37" s="1"/>
  <c r="EP242" i="37"/>
  <c r="EE242" i="37" s="1"/>
  <c r="DV242" i="37" s="1"/>
  <c r="EW242" i="37"/>
  <c r="EL242" i="37" s="1"/>
  <c r="EC242" i="37" s="1"/>
  <c r="CZ262" i="37"/>
  <c r="FI262" i="37"/>
  <c r="EN262" i="37"/>
  <c r="CF211" i="37"/>
  <c r="FS216" i="37"/>
  <c r="FT216" i="37" s="1"/>
  <c r="CE238" i="37"/>
  <c r="EN238" i="37"/>
  <c r="CZ238" i="37"/>
  <c r="FI238" i="37"/>
  <c r="EE244" i="37"/>
  <c r="DV244" i="37" s="1"/>
  <c r="EP247" i="37"/>
  <c r="EE247" i="37" s="1"/>
  <c r="DV247" i="37" s="1"/>
  <c r="EW247" i="37"/>
  <c r="EL247" i="37" s="1"/>
  <c r="EC247" i="37" s="1"/>
  <c r="EV247" i="37"/>
  <c r="EK247" i="37" s="1"/>
  <c r="EB247" i="37" s="1"/>
  <c r="EU247" i="37"/>
  <c r="EJ247" i="37" s="1"/>
  <c r="EA247" i="37" s="1"/>
  <c r="ET247" i="37"/>
  <c r="EI247" i="37" s="1"/>
  <c r="DZ247" i="37" s="1"/>
  <c r="CI268" i="37"/>
  <c r="BX268" i="37" s="1"/>
  <c r="CH268" i="37"/>
  <c r="BW268" i="37" s="1"/>
  <c r="CN268" i="37"/>
  <c r="CC268" i="37" s="1"/>
  <c r="CL268" i="37"/>
  <c r="CA268" i="37" s="1"/>
  <c r="CJ268" i="37"/>
  <c r="BY268" i="37" s="1"/>
  <c r="CK268" i="37"/>
  <c r="BZ268" i="37" s="1"/>
  <c r="CG268" i="37"/>
  <c r="BV268" i="37" s="1"/>
  <c r="CM268" i="37"/>
  <c r="CB268" i="37" s="1"/>
  <c r="FS269" i="37"/>
  <c r="FT269" i="37" s="1"/>
  <c r="EX269" i="37"/>
  <c r="EY269" i="37" s="1"/>
  <c r="EO196" i="37"/>
  <c r="CF200" i="37"/>
  <c r="EO204" i="37"/>
  <c r="CZ236" i="37"/>
  <c r="FI236" i="37"/>
  <c r="EN236" i="37"/>
  <c r="CE236" i="37"/>
  <c r="EF244" i="37"/>
  <c r="DW244" i="37" s="1"/>
  <c r="FI245" i="37"/>
  <c r="CZ245" i="37"/>
  <c r="CE245" i="37"/>
  <c r="CE262" i="37"/>
  <c r="ET262" i="37"/>
  <c r="EI262" i="37" s="1"/>
  <c r="DZ262" i="37" s="1"/>
  <c r="ES262" i="37"/>
  <c r="EH262" i="37" s="1"/>
  <c r="DY262" i="37" s="1"/>
  <c r="EP262" i="37"/>
  <c r="EW262" i="37"/>
  <c r="EL262" i="37" s="1"/>
  <c r="EC262" i="37" s="1"/>
  <c r="EV262" i="37"/>
  <c r="EK262" i="37" s="1"/>
  <c r="EB262" i="37" s="1"/>
  <c r="ER262" i="37"/>
  <c r="EG262" i="37" s="1"/>
  <c r="DX262" i="37" s="1"/>
  <c r="FJ194" i="37"/>
  <c r="FJ195" i="37"/>
  <c r="DA198" i="37"/>
  <c r="FJ202" i="37"/>
  <c r="FS208" i="37"/>
  <c r="FT208" i="37" s="1"/>
  <c r="CE208" i="37"/>
  <c r="EO215" i="37"/>
  <c r="DB216" i="37"/>
  <c r="DA216" i="37"/>
  <c r="FS219" i="37"/>
  <c r="FT219" i="37" s="1"/>
  <c r="FK225" i="37"/>
  <c r="FJ225" i="37"/>
  <c r="DA229" i="37"/>
  <c r="FJ249" i="37"/>
  <c r="FK249" i="37"/>
  <c r="CF237" i="37"/>
  <c r="DA239" i="37"/>
  <c r="FK255" i="37"/>
  <c r="FJ255" i="37"/>
  <c r="EW258" i="37"/>
  <c r="EL258" i="37" s="1"/>
  <c r="EC258" i="37" s="1"/>
  <c r="EV258" i="37"/>
  <c r="EK258" i="37" s="1"/>
  <c r="EB258" i="37" s="1"/>
  <c r="EU258" i="37"/>
  <c r="EJ258" i="37" s="1"/>
  <c r="EA258" i="37" s="1"/>
  <c r="ES258" i="37"/>
  <c r="EH258" i="37" s="1"/>
  <c r="DY258" i="37" s="1"/>
  <c r="EQ258" i="37"/>
  <c r="EF258" i="37" s="1"/>
  <c r="DW258" i="37" s="1"/>
  <c r="ET258" i="37"/>
  <c r="EI258" i="37" s="1"/>
  <c r="DZ258" i="37" s="1"/>
  <c r="ER258" i="37"/>
  <c r="EG258" i="37" s="1"/>
  <c r="DX258" i="37" s="1"/>
  <c r="EP258" i="37"/>
  <c r="EE258" i="37" s="1"/>
  <c r="DV258" i="37" s="1"/>
  <c r="BG260" i="37"/>
  <c r="BP260" i="37"/>
  <c r="FI266" i="37"/>
  <c r="CE266" i="37"/>
  <c r="EN266" i="37"/>
  <c r="CZ266" i="37"/>
  <c r="DB267" i="37"/>
  <c r="DA267" i="37"/>
  <c r="CO242" i="37"/>
  <c r="CP242" i="37" s="1"/>
  <c r="DK242" i="37"/>
  <c r="DL242" i="37" s="1"/>
  <c r="EW243" i="37"/>
  <c r="EL243" i="37" s="1"/>
  <c r="EC243" i="37" s="1"/>
  <c r="EV243" i="37"/>
  <c r="EK243" i="37" s="1"/>
  <c r="EB243" i="37" s="1"/>
  <c r="ET243" i="37"/>
  <c r="EI243" i="37" s="1"/>
  <c r="DZ243" i="37" s="1"/>
  <c r="EQ243" i="37"/>
  <c r="EF243" i="37" s="1"/>
  <c r="DW243" i="37" s="1"/>
  <c r="ER243" i="37"/>
  <c r="EG243" i="37" s="1"/>
  <c r="DX243" i="37" s="1"/>
  <c r="EP243" i="37"/>
  <c r="EE243" i="37" s="1"/>
  <c r="DV243" i="37" s="1"/>
  <c r="EX245" i="37"/>
  <c r="EY245" i="37" s="1"/>
  <c r="EP246" i="37"/>
  <c r="EE246" i="37" s="1"/>
  <c r="DV246" i="37" s="1"/>
  <c r="ES246" i="37"/>
  <c r="EH246" i="37" s="1"/>
  <c r="DY246" i="37" s="1"/>
  <c r="ER246" i="37"/>
  <c r="EG246" i="37" s="1"/>
  <c r="DX246" i="37" s="1"/>
  <c r="EQ246" i="37"/>
  <c r="EF246" i="37" s="1"/>
  <c r="DW246" i="37" s="1"/>
  <c r="DK247" i="37"/>
  <c r="DL247" i="37" s="1"/>
  <c r="CO247" i="37"/>
  <c r="CP247" i="37" s="1"/>
  <c r="CI249" i="37"/>
  <c r="BX249" i="37" s="1"/>
  <c r="CG249" i="37"/>
  <c r="BV249" i="37" s="1"/>
  <c r="CH249" i="37"/>
  <c r="BW249" i="37" s="1"/>
  <c r="EO250" i="37"/>
  <c r="CF251" i="37"/>
  <c r="DC253" i="37"/>
  <c r="DA253" i="37"/>
  <c r="EQ253" i="37"/>
  <c r="EF253" i="37" s="1"/>
  <c r="DW253" i="37" s="1"/>
  <c r="EP253" i="37"/>
  <c r="EE253" i="37" s="1"/>
  <c r="DV253" i="37" s="1"/>
  <c r="EW253" i="37"/>
  <c r="EL253" i="37" s="1"/>
  <c r="EC253" i="37" s="1"/>
  <c r="ER253" i="37"/>
  <c r="EG253" i="37" s="1"/>
  <c r="DX253" i="37" s="1"/>
  <c r="CZ256" i="37"/>
  <c r="CE256" i="37"/>
  <c r="EN256" i="37"/>
  <c r="CE259" i="37"/>
  <c r="EN259" i="37"/>
  <c r="FI259" i="37"/>
  <c r="EN261" i="37"/>
  <c r="CE261" i="37"/>
  <c r="CZ261" i="37"/>
  <c r="EO229" i="37"/>
  <c r="CF230" i="37"/>
  <c r="DA236" i="37"/>
  <c r="FJ240" i="37"/>
  <c r="FK240" i="37"/>
  <c r="ET246" i="37"/>
  <c r="EI246" i="37" s="1"/>
  <c r="DZ246" i="37" s="1"/>
  <c r="EN254" i="37"/>
  <c r="CE254" i="37"/>
  <c r="FI254" i="37"/>
  <c r="EO255" i="37"/>
  <c r="FK259" i="37"/>
  <c r="FJ259" i="37"/>
  <c r="FI267" i="37"/>
  <c r="CZ267" i="37"/>
  <c r="EN267" i="37"/>
  <c r="EN277" i="37"/>
  <c r="CZ277" i="37"/>
  <c r="CE277" i="37"/>
  <c r="FI277" i="37"/>
  <c r="EX217" i="37"/>
  <c r="EY217" i="37" s="1"/>
  <c r="EX229" i="37"/>
  <c r="EY229" i="37" s="1"/>
  <c r="FS229" i="37"/>
  <c r="FT229" i="37" s="1"/>
  <c r="DB240" i="37"/>
  <c r="DA240" i="37"/>
  <c r="EO240" i="37"/>
  <c r="CF245" i="37"/>
  <c r="EW246" i="37"/>
  <c r="EL246" i="37" s="1"/>
  <c r="EC246" i="37" s="1"/>
  <c r="DA252" i="37"/>
  <c r="DB252" i="37"/>
  <c r="ER252" i="37"/>
  <c r="EG252" i="37" s="1"/>
  <c r="DX252" i="37" s="1"/>
  <c r="EP252" i="37"/>
  <c r="EE252" i="37" s="1"/>
  <c r="DV252" i="37" s="1"/>
  <c r="EV252" i="37"/>
  <c r="EK252" i="37" s="1"/>
  <c r="EB252" i="37" s="1"/>
  <c r="ET252" i="37"/>
  <c r="EI252" i="37" s="1"/>
  <c r="DZ252" i="37" s="1"/>
  <c r="ES252" i="37"/>
  <c r="EH252" i="37" s="1"/>
  <c r="DY252" i="37" s="1"/>
  <c r="EQ252" i="37"/>
  <c r="EF252" i="37" s="1"/>
  <c r="DW252" i="37" s="1"/>
  <c r="EW252" i="37"/>
  <c r="EL252" i="37" s="1"/>
  <c r="EC252" i="37" s="1"/>
  <c r="EU252" i="37"/>
  <c r="EJ252" i="37" s="1"/>
  <c r="EA252" i="37" s="1"/>
  <c r="CZ259" i="37"/>
  <c r="FI261" i="37"/>
  <c r="FK236" i="37"/>
  <c r="FJ236" i="37"/>
  <c r="DD239" i="37"/>
  <c r="FJ241" i="37"/>
  <c r="CF242" i="37"/>
  <c r="CZ244" i="37"/>
  <c r="EN244" i="37"/>
  <c r="DA245" i="37"/>
  <c r="FI248" i="37"/>
  <c r="EN248" i="37"/>
  <c r="CH257" i="37"/>
  <c r="BW257" i="37" s="1"/>
  <c r="CG257" i="37"/>
  <c r="BV257" i="37" s="1"/>
  <c r="CN257" i="37"/>
  <c r="CC257" i="37" s="1"/>
  <c r="CL257" i="37"/>
  <c r="CA257" i="37" s="1"/>
  <c r="CK257" i="37"/>
  <c r="BZ257" i="37" s="1"/>
  <c r="CZ276" i="37"/>
  <c r="EN276" i="37"/>
  <c r="FI276" i="37"/>
  <c r="CE276" i="37"/>
  <c r="DC222" i="37"/>
  <c r="DA222" i="37"/>
  <c r="FL226" i="37"/>
  <c r="EF226" i="37" s="1"/>
  <c r="DW226" i="37" s="1"/>
  <c r="FJ226" i="37"/>
  <c r="CF233" i="37"/>
  <c r="EX234" i="37"/>
  <c r="EY234" i="37" s="1"/>
  <c r="FS235" i="37"/>
  <c r="FT235" i="37" s="1"/>
  <c r="EX235" i="37"/>
  <c r="EY235" i="37" s="1"/>
  <c r="DA237" i="37"/>
  <c r="DB237" i="37"/>
  <c r="FS240" i="37"/>
  <c r="FT240" i="37" s="1"/>
  <c r="EX240" i="37"/>
  <c r="EY240" i="37" s="1"/>
  <c r="CF246" i="37"/>
  <c r="EN265" i="37"/>
  <c r="CE265" i="37"/>
  <c r="CZ265" i="37"/>
  <c r="FI265" i="37"/>
  <c r="EX221" i="37"/>
  <c r="EY221" i="37" s="1"/>
  <c r="EO228" i="37"/>
  <c r="CF238" i="37"/>
  <c r="EO245" i="37"/>
  <c r="CL260" i="37"/>
  <c r="CA260" i="37" s="1"/>
  <c r="CM260" i="37"/>
  <c r="CB260" i="37" s="1"/>
  <c r="CH260" i="37"/>
  <c r="CN260" i="37"/>
  <c r="CC260" i="37" s="1"/>
  <c r="CF261" i="37"/>
  <c r="EO265" i="37"/>
  <c r="CE267" i="37"/>
  <c r="DA219" i="37"/>
  <c r="EO220" i="37"/>
  <c r="FS222" i="37"/>
  <c r="FT222" i="37" s="1"/>
  <c r="CF224" i="37"/>
  <c r="EX228" i="37"/>
  <c r="EY228" i="37" s="1"/>
  <c r="EX233" i="37"/>
  <c r="EY233" i="37" s="1"/>
  <c r="EO234" i="37"/>
  <c r="CZ241" i="37"/>
  <c r="CE241" i="37"/>
  <c r="FI241" i="37"/>
  <c r="EN241" i="37"/>
  <c r="CZ249" i="37"/>
  <c r="CE249" i="37"/>
  <c r="FI249" i="37"/>
  <c r="EN249" i="37"/>
  <c r="BM260" i="37"/>
  <c r="BD260" i="37"/>
  <c r="DF269" i="37"/>
  <c r="DA269" i="37"/>
  <c r="FS276" i="37"/>
  <c r="FT276" i="37" s="1"/>
  <c r="FO286" i="37"/>
  <c r="FJ286" i="37"/>
  <c r="FR284" i="37"/>
  <c r="EL284" i="37" s="1"/>
  <c r="EC284" i="37" s="1"/>
  <c r="FJ284" i="37"/>
  <c r="DK269" i="37"/>
  <c r="DL269" i="37" s="1"/>
  <c r="CO269" i="37"/>
  <c r="CP269" i="37" s="1"/>
  <c r="FJ306" i="37"/>
  <c r="FK306" i="37"/>
  <c r="DA230" i="37"/>
  <c r="DB248" i="37"/>
  <c r="BV248" i="37" s="1"/>
  <c r="DA248" i="37"/>
  <c r="CF252" i="37"/>
  <c r="EW272" i="37"/>
  <c r="EL272" i="37" s="1"/>
  <c r="EC272" i="37" s="1"/>
  <c r="EV272" i="37"/>
  <c r="EK272" i="37" s="1"/>
  <c r="EB272" i="37" s="1"/>
  <c r="EU272" i="37"/>
  <c r="EJ272" i="37" s="1"/>
  <c r="EA272" i="37" s="1"/>
  <c r="EP272" i="37"/>
  <c r="EQ272" i="37"/>
  <c r="EF272" i="37" s="1"/>
  <c r="DW272" i="37" s="1"/>
  <c r="EO280" i="37"/>
  <c r="FJ283" i="37"/>
  <c r="CZ287" i="37"/>
  <c r="CE287" i="37"/>
  <c r="FI287" i="37"/>
  <c r="EN287" i="37"/>
  <c r="DA231" i="37"/>
  <c r="FJ235" i="37"/>
  <c r="DB243" i="37"/>
  <c r="DA243" i="37"/>
  <c r="FM266" i="37"/>
  <c r="FJ266" i="37"/>
  <c r="CL270" i="37"/>
  <c r="CA270" i="37" s="1"/>
  <c r="CK270" i="37"/>
  <c r="BZ270" i="37" s="1"/>
  <c r="CN270" i="37"/>
  <c r="CC270" i="37" s="1"/>
  <c r="CJ270" i="37"/>
  <c r="BY270" i="37" s="1"/>
  <c r="CI270" i="37"/>
  <c r="BX270" i="37" s="1"/>
  <c r="CM270" i="37"/>
  <c r="CB270" i="37" s="1"/>
  <c r="CH270" i="37"/>
  <c r="BW270" i="37" s="1"/>
  <c r="CG270" i="37"/>
  <c r="BV270" i="37" s="1"/>
  <c r="BR271" i="37"/>
  <c r="BI271" i="37"/>
  <c r="CE235" i="37"/>
  <c r="CF236" i="37"/>
  <c r="CF243" i="37"/>
  <c r="DB251" i="37"/>
  <c r="DA251" i="37"/>
  <c r="CF262" i="37"/>
  <c r="CF263" i="37"/>
  <c r="DA264" i="37"/>
  <c r="DC264" i="37"/>
  <c r="FM267" i="37"/>
  <c r="FJ267" i="37"/>
  <c r="CL280" i="37"/>
  <c r="CA280" i="37" s="1"/>
  <c r="CK280" i="37"/>
  <c r="BZ280" i="37" s="1"/>
  <c r="CI280" i="37"/>
  <c r="BX280" i="37" s="1"/>
  <c r="CH280" i="37"/>
  <c r="BW280" i="37" s="1"/>
  <c r="CG280" i="37"/>
  <c r="CN280" i="37"/>
  <c r="CC280" i="37" s="1"/>
  <c r="CM280" i="37"/>
  <c r="CB280" i="37" s="1"/>
  <c r="CJ280" i="37"/>
  <c r="BY280" i="37" s="1"/>
  <c r="BP293" i="37"/>
  <c r="EX237" i="37"/>
  <c r="EY237" i="37" s="1"/>
  <c r="CF241" i="37"/>
  <c r="FK248" i="37"/>
  <c r="FJ248" i="37"/>
  <c r="CF264" i="37"/>
  <c r="EO266" i="37"/>
  <c r="BN294" i="37"/>
  <c r="CG306" i="37"/>
  <c r="BV306" i="37" s="1"/>
  <c r="CL306" i="37"/>
  <c r="CA306" i="37" s="1"/>
  <c r="CK306" i="37"/>
  <c r="BZ306" i="37" s="1"/>
  <c r="CH306" i="37"/>
  <c r="BW306" i="37" s="1"/>
  <c r="CM306" i="37"/>
  <c r="CB306" i="37" s="1"/>
  <c r="CN306" i="37"/>
  <c r="CC306" i="37" s="1"/>
  <c r="CJ306" i="37"/>
  <c r="BY306" i="37" s="1"/>
  <c r="CI306" i="37"/>
  <c r="BX306" i="37" s="1"/>
  <c r="EX239" i="37"/>
  <c r="EY239" i="37" s="1"/>
  <c r="CF258" i="37"/>
  <c r="FJ258" i="37"/>
  <c r="CF259" i="37"/>
  <c r="FI260" i="37"/>
  <c r="CZ260" i="37"/>
  <c r="FS263" i="37"/>
  <c r="FT263" i="37" s="1"/>
  <c r="EX263" i="37"/>
  <c r="EY263" i="37" s="1"/>
  <c r="CZ264" i="37"/>
  <c r="CE264" i="37"/>
  <c r="FI264" i="37"/>
  <c r="EN264" i="37"/>
  <c r="CF272" i="37"/>
  <c r="CO276" i="37"/>
  <c r="CP276" i="37" s="1"/>
  <c r="DK276" i="37"/>
  <c r="DL276" i="37" s="1"/>
  <c r="BR277" i="37"/>
  <c r="DB280" i="37"/>
  <c r="DA280" i="37"/>
  <c r="CN284" i="37"/>
  <c r="CC284" i="37" s="1"/>
  <c r="CJ284" i="37"/>
  <c r="BY284" i="37" s="1"/>
  <c r="CI284" i="37"/>
  <c r="BX284" i="37" s="1"/>
  <c r="CG284" i="37"/>
  <c r="CM284" i="37"/>
  <c r="CB284" i="37" s="1"/>
  <c r="CL284" i="37"/>
  <c r="CA284" i="37" s="1"/>
  <c r="CH284" i="37"/>
  <c r="BW284" i="37" s="1"/>
  <c r="DA244" i="37"/>
  <c r="FK262" i="37"/>
  <c r="FJ262" i="37"/>
  <c r="CE283" i="37"/>
  <c r="EN283" i="37"/>
  <c r="FI283" i="37"/>
  <c r="CZ283" i="37"/>
  <c r="DG291" i="37"/>
  <c r="DA291" i="37"/>
  <c r="BT320" i="37"/>
  <c r="CF239" i="37"/>
  <c r="EO251" i="37"/>
  <c r="CO253" i="37"/>
  <c r="CP253" i="37" s="1"/>
  <c r="DK253" i="37"/>
  <c r="DL253" i="37" s="1"/>
  <c r="DK260" i="37"/>
  <c r="DL260" i="37" s="1"/>
  <c r="CO260" i="37"/>
  <c r="CP260" i="37" s="1"/>
  <c r="EO264" i="37"/>
  <c r="CM269" i="37"/>
  <c r="CB269" i="37" s="1"/>
  <c r="CK269" i="37"/>
  <c r="BZ269" i="37" s="1"/>
  <c r="CN269" i="37"/>
  <c r="CC269" i="37" s="1"/>
  <c r="CL269" i="37"/>
  <c r="CA269" i="37" s="1"/>
  <c r="CI269" i="37"/>
  <c r="BX269" i="37" s="1"/>
  <c r="CG269" i="37"/>
  <c r="BV269" i="37" s="1"/>
  <c r="CZ274" i="37"/>
  <c r="FI274" i="37"/>
  <c r="EN274" i="37"/>
  <c r="CE274" i="37"/>
  <c r="EI275" i="37"/>
  <c r="DZ275" i="37" s="1"/>
  <c r="CN277" i="37"/>
  <c r="CC277" i="37" s="1"/>
  <c r="CM277" i="37"/>
  <c r="CB277" i="37" s="1"/>
  <c r="CH277" i="37"/>
  <c r="BW277" i="37" s="1"/>
  <c r="CI277" i="37"/>
  <c r="BX277" i="37" s="1"/>
  <c r="CG277" i="37"/>
  <c r="BV277" i="37" s="1"/>
  <c r="CK277" i="37"/>
  <c r="BZ277" i="37" s="1"/>
  <c r="CJ277" i="37"/>
  <c r="BY277" i="37" s="1"/>
  <c r="EN246" i="37"/>
  <c r="CZ246" i="37"/>
  <c r="FI246" i="37"/>
  <c r="CO261" i="37"/>
  <c r="CP261" i="37" s="1"/>
  <c r="DK261" i="37"/>
  <c r="DL261" i="37" s="1"/>
  <c r="EO261" i="37"/>
  <c r="CH269" i="37"/>
  <c r="BW269" i="37" s="1"/>
  <c r="ES269" i="37"/>
  <c r="EH269" i="37" s="1"/>
  <c r="DY269" i="37" s="1"/>
  <c r="ER269" i="37"/>
  <c r="EG269" i="37" s="1"/>
  <c r="DX269" i="37" s="1"/>
  <c r="EW269" i="37"/>
  <c r="EL269" i="37" s="1"/>
  <c r="EC269" i="37" s="1"/>
  <c r="EQ269" i="37"/>
  <c r="EF269" i="37" s="1"/>
  <c r="DW269" i="37" s="1"/>
  <c r="EP269" i="37"/>
  <c r="EE269" i="37" s="1"/>
  <c r="DV269" i="37" s="1"/>
  <c r="ET269" i="37"/>
  <c r="EI269" i="37" s="1"/>
  <c r="DZ269" i="37" s="1"/>
  <c r="DK274" i="37"/>
  <c r="DL274" i="37" s="1"/>
  <c r="CO274" i="37"/>
  <c r="CP274" i="37" s="1"/>
  <c r="EO235" i="37"/>
  <c r="FS253" i="37"/>
  <c r="FT253" i="37" s="1"/>
  <c r="DA254" i="37"/>
  <c r="CF255" i="37"/>
  <c r="FS256" i="37"/>
  <c r="FT256" i="37" s="1"/>
  <c r="FS260" i="37"/>
  <c r="FT260" i="37" s="1"/>
  <c r="CE260" i="37"/>
  <c r="CJ269" i="37"/>
  <c r="BY269" i="37" s="1"/>
  <c r="CF276" i="37"/>
  <c r="EQ281" i="37"/>
  <c r="EF281" i="37" s="1"/>
  <c r="DW281" i="37" s="1"/>
  <c r="ES281" i="37"/>
  <c r="EH281" i="37" s="1"/>
  <c r="DY281" i="37" s="1"/>
  <c r="EV281" i="37"/>
  <c r="EK281" i="37" s="1"/>
  <c r="EB281" i="37" s="1"/>
  <c r="EU281" i="37"/>
  <c r="EJ281" i="37" s="1"/>
  <c r="EA281" i="37" s="1"/>
  <c r="ET281" i="37"/>
  <c r="EI281" i="37" s="1"/>
  <c r="DZ281" i="37" s="1"/>
  <c r="ER281" i="37"/>
  <c r="EG281" i="37" s="1"/>
  <c r="DX281" i="37" s="1"/>
  <c r="EP281" i="37"/>
  <c r="EE281" i="37" s="1"/>
  <c r="DV281" i="37" s="1"/>
  <c r="FI282" i="37"/>
  <c r="EN282" i="37"/>
  <c r="CZ282" i="37"/>
  <c r="CE282" i="37"/>
  <c r="DA286" i="37"/>
  <c r="DD286" i="37"/>
  <c r="EO277" i="37"/>
  <c r="EJ275" i="37"/>
  <c r="EA275" i="37" s="1"/>
  <c r="DB279" i="37"/>
  <c r="DA279" i="37"/>
  <c r="BP290" i="37"/>
  <c r="FM260" i="37"/>
  <c r="FJ260" i="37"/>
  <c r="BW271" i="37"/>
  <c r="EO273" i="37"/>
  <c r="CA290" i="37"/>
  <c r="FL295" i="37"/>
  <c r="FJ295" i="37"/>
  <c r="DA256" i="37"/>
  <c r="FJ257" i="37"/>
  <c r="FK257" i="37"/>
  <c r="BZ271" i="37"/>
  <c r="FS284" i="37"/>
  <c r="FT284" i="37" s="1"/>
  <c r="FJ310" i="37"/>
  <c r="FO310" i="37"/>
  <c r="FK272" i="37"/>
  <c r="FJ272" i="37"/>
  <c r="CF279" i="37"/>
  <c r="CL293" i="37"/>
  <c r="CA293" i="37" s="1"/>
  <c r="CN293" i="37"/>
  <c r="CC293" i="37" s="1"/>
  <c r="CM293" i="37"/>
  <c r="CB293" i="37" s="1"/>
  <c r="CK293" i="37"/>
  <c r="BZ293" i="37" s="1"/>
  <c r="CH293" i="37"/>
  <c r="BW293" i="37" s="1"/>
  <c r="CG293" i="37"/>
  <c r="CI293" i="37"/>
  <c r="BX293" i="37" s="1"/>
  <c r="EO254" i="37"/>
  <c r="EO259" i="37"/>
  <c r="DB261" i="37"/>
  <c r="DA261" i="37"/>
  <c r="FJ263" i="37"/>
  <c r="EO267" i="37"/>
  <c r="EO268" i="37"/>
  <c r="EQ270" i="37"/>
  <c r="EF270" i="37" s="1"/>
  <c r="DW270" i="37" s="1"/>
  <c r="EW270" i="37"/>
  <c r="EL270" i="37" s="1"/>
  <c r="EC270" i="37" s="1"/>
  <c r="EU270" i="37"/>
  <c r="EJ270" i="37" s="1"/>
  <c r="EA270" i="37" s="1"/>
  <c r="ET270" i="37"/>
  <c r="EI270" i="37" s="1"/>
  <c r="DZ270" i="37" s="1"/>
  <c r="ES270" i="37"/>
  <c r="EH270" i="37" s="1"/>
  <c r="DY270" i="37" s="1"/>
  <c r="ER270" i="37"/>
  <c r="EG270" i="37" s="1"/>
  <c r="DX270" i="37" s="1"/>
  <c r="EN272" i="37"/>
  <c r="CZ272" i="37"/>
  <c r="CE272" i="37"/>
  <c r="DA272" i="37"/>
  <c r="DB272" i="37"/>
  <c r="EU293" i="37"/>
  <c r="EJ293" i="37" s="1"/>
  <c r="EA293" i="37" s="1"/>
  <c r="ET293" i="37"/>
  <c r="EI293" i="37" s="1"/>
  <c r="DZ293" i="37" s="1"/>
  <c r="ES293" i="37"/>
  <c r="EH293" i="37" s="1"/>
  <c r="DY293" i="37" s="1"/>
  <c r="ER293" i="37"/>
  <c r="EG293" i="37" s="1"/>
  <c r="DX293" i="37" s="1"/>
  <c r="EQ293" i="37"/>
  <c r="EP293" i="37"/>
  <c r="EE293" i="37" s="1"/>
  <c r="DV293" i="37" s="1"/>
  <c r="EW293" i="37"/>
  <c r="EL293" i="37" s="1"/>
  <c r="EC293" i="37" s="1"/>
  <c r="EV293" i="37"/>
  <c r="EK293" i="37" s="1"/>
  <c r="EB293" i="37" s="1"/>
  <c r="CJ294" i="37"/>
  <c r="BY294" i="37" s="1"/>
  <c r="CK294" i="37"/>
  <c r="BZ294" i="37" s="1"/>
  <c r="CN294" i="37"/>
  <c r="CC294" i="37" s="1"/>
  <c r="CM294" i="37"/>
  <c r="CB294" i="37" s="1"/>
  <c r="CL294" i="37"/>
  <c r="CA294" i="37" s="1"/>
  <c r="CI294" i="37"/>
  <c r="BX294" i="37" s="1"/>
  <c r="CG294" i="37"/>
  <c r="BV294" i="37" s="1"/>
  <c r="FK297" i="37"/>
  <c r="FJ297" i="37"/>
  <c r="FJ312" i="37"/>
  <c r="FK312" i="37"/>
  <c r="EW275" i="37"/>
  <c r="EL275" i="37" s="1"/>
  <c r="EC275" i="37" s="1"/>
  <c r="ES275" i="37"/>
  <c r="EH275" i="37" s="1"/>
  <c r="DY275" i="37" s="1"/>
  <c r="ER275" i="37"/>
  <c r="EG275" i="37" s="1"/>
  <c r="DX275" i="37" s="1"/>
  <c r="EP275" i="37"/>
  <c r="EQ275" i="37"/>
  <c r="EF275" i="37" s="1"/>
  <c r="DW275" i="37" s="1"/>
  <c r="CZ284" i="37"/>
  <c r="FI284" i="37"/>
  <c r="CE284" i="37"/>
  <c r="EN284" i="37"/>
  <c r="EO263" i="37"/>
  <c r="DA266" i="37"/>
  <c r="EP270" i="37"/>
  <c r="EE270" i="37" s="1"/>
  <c r="DV270" i="37" s="1"/>
  <c r="CN271" i="37"/>
  <c r="CC271" i="37" s="1"/>
  <c r="CJ271" i="37"/>
  <c r="BY271" i="37" s="1"/>
  <c r="CI271" i="37"/>
  <c r="BX271" i="37" s="1"/>
  <c r="CM271" i="37"/>
  <c r="CB271" i="37" s="1"/>
  <c r="FI272" i="37"/>
  <c r="EQ278" i="37"/>
  <c r="EF278" i="37" s="1"/>
  <c r="DW278" i="37" s="1"/>
  <c r="EW278" i="37"/>
  <c r="EL278" i="37" s="1"/>
  <c r="EC278" i="37" s="1"/>
  <c r="EU278" i="37"/>
  <c r="EJ278" i="37" s="1"/>
  <c r="EA278" i="37" s="1"/>
  <c r="ET278" i="37"/>
  <c r="EI278" i="37" s="1"/>
  <c r="DZ278" i="37" s="1"/>
  <c r="ES278" i="37"/>
  <c r="EH278" i="37" s="1"/>
  <c r="DY278" i="37" s="1"/>
  <c r="EP278" i="37"/>
  <c r="EE278" i="37" s="1"/>
  <c r="DV278" i="37" s="1"/>
  <c r="CN282" i="37"/>
  <c r="CC282" i="37" s="1"/>
  <c r="CM282" i="37"/>
  <c r="CB282" i="37" s="1"/>
  <c r="CL282" i="37"/>
  <c r="CA282" i="37" s="1"/>
  <c r="CK282" i="37"/>
  <c r="BZ282" i="37" s="1"/>
  <c r="CJ282" i="37"/>
  <c r="BY282" i="37" s="1"/>
  <c r="CI282" i="37"/>
  <c r="BX282" i="37" s="1"/>
  <c r="CH282" i="37"/>
  <c r="BW282" i="37" s="1"/>
  <c r="CG282" i="37"/>
  <c r="BV282" i="37" s="1"/>
  <c r="EI284" i="37"/>
  <c r="DZ284" i="37" s="1"/>
  <c r="DA255" i="37"/>
  <c r="CF256" i="37"/>
  <c r="CZ258" i="37"/>
  <c r="DA259" i="37"/>
  <c r="CF266" i="37"/>
  <c r="EV270" i="37"/>
  <c r="EK270" i="37" s="1"/>
  <c r="EB270" i="37" s="1"/>
  <c r="CZ280" i="37"/>
  <c r="CE280" i="37"/>
  <c r="EN280" i="37"/>
  <c r="FI280" i="37"/>
  <c r="CZ281" i="37"/>
  <c r="CE281" i="37"/>
  <c r="FI281" i="37"/>
  <c r="EN281" i="37"/>
  <c r="DA288" i="37"/>
  <c r="DD288" i="37"/>
  <c r="BO290" i="37"/>
  <c r="DA263" i="37"/>
  <c r="CF265" i="37"/>
  <c r="DA265" i="37"/>
  <c r="DB265" i="37"/>
  <c r="CF267" i="37"/>
  <c r="DA271" i="37"/>
  <c r="DB271" i="37"/>
  <c r="BV271" i="37" s="1"/>
  <c r="FM274" i="37"/>
  <c r="FJ274" i="37"/>
  <c r="FI285" i="37"/>
  <c r="CZ285" i="37"/>
  <c r="EN285" i="37"/>
  <c r="CE285" i="37"/>
  <c r="FI289" i="37"/>
  <c r="EN289" i="37"/>
  <c r="CZ289" i="37"/>
  <c r="CE289" i="37"/>
  <c r="BM290" i="37"/>
  <c r="DC290" i="37"/>
  <c r="DA290" i="37"/>
  <c r="EK271" i="37"/>
  <c r="EB271" i="37" s="1"/>
  <c r="FJ291" i="37"/>
  <c r="FO291" i="37"/>
  <c r="DB296" i="37"/>
  <c r="DA296" i="37"/>
  <c r="EQ299" i="37"/>
  <c r="EF299" i="37" s="1"/>
  <c r="DW299" i="37" s="1"/>
  <c r="EV299" i="37"/>
  <c r="EK299" i="37" s="1"/>
  <c r="EB299" i="37" s="1"/>
  <c r="EU299" i="37"/>
  <c r="EJ299" i="37" s="1"/>
  <c r="EA299" i="37" s="1"/>
  <c r="ES299" i="37"/>
  <c r="EH299" i="37" s="1"/>
  <c r="DY299" i="37" s="1"/>
  <c r="EW299" i="37"/>
  <c r="EL299" i="37" s="1"/>
  <c r="EC299" i="37" s="1"/>
  <c r="ET299" i="37"/>
  <c r="EI299" i="37" s="1"/>
  <c r="DZ299" i="37" s="1"/>
  <c r="ER299" i="37"/>
  <c r="EG299" i="37" s="1"/>
  <c r="DX299" i="37" s="1"/>
  <c r="CE300" i="37"/>
  <c r="FI300" i="37"/>
  <c r="CZ300" i="37"/>
  <c r="EN300" i="37"/>
  <c r="BN324" i="37"/>
  <c r="FS325" i="37"/>
  <c r="FT325" i="37" s="1"/>
  <c r="EX325" i="37"/>
  <c r="EY325" i="37" s="1"/>
  <c r="BP324" i="37"/>
  <c r="FI270" i="37"/>
  <c r="EQ271" i="37"/>
  <c r="EF271" i="37" s="1"/>
  <c r="DW271" i="37" s="1"/>
  <c r="EP271" i="37"/>
  <c r="EE271" i="37" s="1"/>
  <c r="DV271" i="37" s="1"/>
  <c r="EW271" i="37"/>
  <c r="EL271" i="37" s="1"/>
  <c r="EC271" i="37" s="1"/>
  <c r="CF274" i="37"/>
  <c r="CO285" i="37"/>
  <c r="CP285" i="37" s="1"/>
  <c r="CE286" i="37"/>
  <c r="FI286" i="37"/>
  <c r="CZ286" i="37"/>
  <c r="EN286" i="37"/>
  <c r="EO286" i="37"/>
  <c r="EI298" i="37"/>
  <c r="DZ298" i="37" s="1"/>
  <c r="FJ298" i="37"/>
  <c r="FK298" i="37"/>
  <c r="DK268" i="37"/>
  <c r="DL268" i="37" s="1"/>
  <c r="FI275" i="37"/>
  <c r="CZ275" i="37"/>
  <c r="EN275" i="37"/>
  <c r="CE275" i="37"/>
  <c r="DK279" i="37"/>
  <c r="DL279" i="37" s="1"/>
  <c r="CO279" i="37"/>
  <c r="CP279" i="37" s="1"/>
  <c r="CL283" i="37"/>
  <c r="CA283" i="37" s="1"/>
  <c r="CK283" i="37"/>
  <c r="BZ283" i="37" s="1"/>
  <c r="CM283" i="37"/>
  <c r="CB283" i="37" s="1"/>
  <c r="CN283" i="37"/>
  <c r="CC283" i="37" s="1"/>
  <c r="CJ283" i="37"/>
  <c r="BY283" i="37" s="1"/>
  <c r="CI283" i="37"/>
  <c r="BX283" i="37" s="1"/>
  <c r="EU289" i="37"/>
  <c r="EJ289" i="37" s="1"/>
  <c r="EA289" i="37" s="1"/>
  <c r="ET289" i="37"/>
  <c r="EI289" i="37" s="1"/>
  <c r="DZ289" i="37" s="1"/>
  <c r="ER289" i="37"/>
  <c r="EG289" i="37" s="1"/>
  <c r="DX289" i="37" s="1"/>
  <c r="EQ289" i="37"/>
  <c r="EF289" i="37" s="1"/>
  <c r="DW289" i="37" s="1"/>
  <c r="EP289" i="37"/>
  <c r="EE289" i="37" s="1"/>
  <c r="DV289" i="37" s="1"/>
  <c r="FI293" i="37"/>
  <c r="EN293" i="37"/>
  <c r="CE293" i="37"/>
  <c r="CZ293" i="37"/>
  <c r="FS298" i="37"/>
  <c r="FT298" i="37" s="1"/>
  <c r="EX298" i="37"/>
  <c r="EY298" i="37" s="1"/>
  <c r="BO298" i="37"/>
  <c r="DB310" i="37"/>
  <c r="DA310" i="37"/>
  <c r="CN324" i="37"/>
  <c r="CC324" i="37" s="1"/>
  <c r="CM324" i="37"/>
  <c r="CB324" i="37" s="1"/>
  <c r="CG324" i="37"/>
  <c r="CL324" i="37"/>
  <c r="CA324" i="37" s="1"/>
  <c r="CK324" i="37"/>
  <c r="BZ324" i="37" s="1"/>
  <c r="CI324" i="37"/>
  <c r="BX324" i="37" s="1"/>
  <c r="EN269" i="37"/>
  <c r="CE269" i="37"/>
  <c r="FI269" i="37"/>
  <c r="EU276" i="37"/>
  <c r="EJ276" i="37" s="1"/>
  <c r="EA276" i="37" s="1"/>
  <c r="EQ276" i="37"/>
  <c r="EF276" i="37" s="1"/>
  <c r="DW276" i="37" s="1"/>
  <c r="EP276" i="37"/>
  <c r="EE276" i="37" s="1"/>
  <c r="DV276" i="37" s="1"/>
  <c r="EW276" i="37"/>
  <c r="EL276" i="37" s="1"/>
  <c r="EC276" i="37" s="1"/>
  <c r="EV276" i="37"/>
  <c r="EK276" i="37" s="1"/>
  <c r="EB276" i="37" s="1"/>
  <c r="ET276" i="37"/>
  <c r="EI276" i="37" s="1"/>
  <c r="DZ276" i="37" s="1"/>
  <c r="CG283" i="37"/>
  <c r="BV283" i="37" s="1"/>
  <c r="ES289" i="37"/>
  <c r="EH289" i="37" s="1"/>
  <c r="DY289" i="37" s="1"/>
  <c r="CO293" i="37"/>
  <c r="CP293" i="37" s="1"/>
  <c r="DK293" i="37"/>
  <c r="DL293" i="37" s="1"/>
  <c r="ER276" i="37"/>
  <c r="EG276" i="37" s="1"/>
  <c r="DX276" i="37" s="1"/>
  <c r="FS278" i="37"/>
  <c r="FT278" i="37" s="1"/>
  <c r="CH283" i="37"/>
  <c r="BW283" i="37" s="1"/>
  <c r="EQ283" i="37"/>
  <c r="EF283" i="37" s="1"/>
  <c r="DW283" i="37" s="1"/>
  <c r="EV283" i="37"/>
  <c r="EK283" i="37" s="1"/>
  <c r="EB283" i="37" s="1"/>
  <c r="EW283" i="37"/>
  <c r="EL283" i="37" s="1"/>
  <c r="EC283" i="37" s="1"/>
  <c r="EU283" i="37"/>
  <c r="EJ283" i="37" s="1"/>
  <c r="EA283" i="37" s="1"/>
  <c r="ET283" i="37"/>
  <c r="EI283" i="37" s="1"/>
  <c r="DZ283" i="37" s="1"/>
  <c r="ES283" i="37"/>
  <c r="EH283" i="37" s="1"/>
  <c r="DY283" i="37" s="1"/>
  <c r="ER283" i="37"/>
  <c r="EG283" i="37" s="1"/>
  <c r="DX283" i="37" s="1"/>
  <c r="EP283" i="37"/>
  <c r="EE283" i="37" s="1"/>
  <c r="DV283" i="37" s="1"/>
  <c r="EV289" i="37"/>
  <c r="EK289" i="37" s="1"/>
  <c r="EB289" i="37" s="1"/>
  <c r="ES294" i="37"/>
  <c r="EH294" i="37" s="1"/>
  <c r="DY294" i="37" s="1"/>
  <c r="EW294" i="37"/>
  <c r="EL294" i="37" s="1"/>
  <c r="EC294" i="37" s="1"/>
  <c r="EV294" i="37"/>
  <c r="EK294" i="37" s="1"/>
  <c r="EB294" i="37" s="1"/>
  <c r="EP294" i="37"/>
  <c r="EE294" i="37" s="1"/>
  <c r="DV294" i="37" s="1"/>
  <c r="ER294" i="37"/>
  <c r="EG294" i="37" s="1"/>
  <c r="DX294" i="37" s="1"/>
  <c r="EU294" i="37"/>
  <c r="EJ294" i="37" s="1"/>
  <c r="EA294" i="37" s="1"/>
  <c r="ET294" i="37"/>
  <c r="EI294" i="37" s="1"/>
  <c r="DZ294" i="37" s="1"/>
  <c r="EQ294" i="37"/>
  <c r="EF294" i="37" s="1"/>
  <c r="DW294" i="37" s="1"/>
  <c r="EK297" i="37"/>
  <c r="EB297" i="37" s="1"/>
  <c r="CL314" i="37"/>
  <c r="CA314" i="37" s="1"/>
  <c r="CI314" i="37"/>
  <c r="BX314" i="37" s="1"/>
  <c r="CN314" i="37"/>
  <c r="CC314" i="37" s="1"/>
  <c r="CM314" i="37"/>
  <c r="CB314" i="37" s="1"/>
  <c r="CJ314" i="37"/>
  <c r="BY314" i="37" s="1"/>
  <c r="CK314" i="37"/>
  <c r="BZ314" i="37" s="1"/>
  <c r="CG314" i="37"/>
  <c r="BV314" i="37" s="1"/>
  <c r="CH314" i="37"/>
  <c r="BW314" i="37" s="1"/>
  <c r="FJ320" i="37"/>
  <c r="FL320" i="37"/>
  <c r="BP321" i="37"/>
  <c r="CF273" i="37"/>
  <c r="FJ277" i="37"/>
  <c r="DA278" i="37"/>
  <c r="FS281" i="37"/>
  <c r="FT281" i="37" s="1"/>
  <c r="DB285" i="37"/>
  <c r="DA285" i="37"/>
  <c r="FQ304" i="37"/>
  <c r="FJ304" i="37"/>
  <c r="FJ275" i="37"/>
  <c r="DA284" i="37"/>
  <c r="DB284" i="37"/>
  <c r="EG285" i="37"/>
  <c r="DX285" i="37" s="1"/>
  <c r="FS286" i="37"/>
  <c r="FT286" i="37" s="1"/>
  <c r="EX286" i="37"/>
  <c r="EY286" i="37" s="1"/>
  <c r="DK289" i="37"/>
  <c r="DL289" i="37" s="1"/>
  <c r="CO289" i="37"/>
  <c r="CP289" i="37" s="1"/>
  <c r="FL293" i="37"/>
  <c r="FJ293" i="37"/>
  <c r="BX297" i="37"/>
  <c r="ES298" i="37"/>
  <c r="EH298" i="37" s="1"/>
  <c r="DY298" i="37" s="1"/>
  <c r="ER298" i="37"/>
  <c r="EG298" i="37" s="1"/>
  <c r="DX298" i="37" s="1"/>
  <c r="EP298" i="37"/>
  <c r="EE298" i="37" s="1"/>
  <c r="DV298" i="37" s="1"/>
  <c r="EW298" i="37"/>
  <c r="EL298" i="37" s="1"/>
  <c r="EC298" i="37" s="1"/>
  <c r="EO301" i="37"/>
  <c r="FS314" i="37"/>
  <c r="FT314" i="37" s="1"/>
  <c r="EX314" i="37"/>
  <c r="EY314" i="37" s="1"/>
  <c r="EN318" i="37"/>
  <c r="CZ318" i="37"/>
  <c r="CE318" i="37"/>
  <c r="FI318" i="37"/>
  <c r="EX272" i="37"/>
  <c r="EY272" i="37" s="1"/>
  <c r="CF275" i="37"/>
  <c r="CF281" i="37"/>
  <c r="FJ282" i="37"/>
  <c r="CF285" i="37"/>
  <c r="CO292" i="37"/>
  <c r="CP292" i="37" s="1"/>
  <c r="DK292" i="37"/>
  <c r="DL292" i="37" s="1"/>
  <c r="FI295" i="37"/>
  <c r="CZ295" i="37"/>
  <c r="CE295" i="37"/>
  <c r="EN295" i="37"/>
  <c r="EU297" i="37"/>
  <c r="EJ297" i="37" s="1"/>
  <c r="EA297" i="37" s="1"/>
  <c r="ES297" i="37"/>
  <c r="EH297" i="37" s="1"/>
  <c r="DY297" i="37" s="1"/>
  <c r="EQ297" i="37"/>
  <c r="EF297" i="37" s="1"/>
  <c r="DW297" i="37" s="1"/>
  <c r="EP297" i="37"/>
  <c r="EE297" i="37" s="1"/>
  <c r="DV297" i="37" s="1"/>
  <c r="ER297" i="37"/>
  <c r="EG297" i="37" s="1"/>
  <c r="DX297" i="37" s="1"/>
  <c r="FI290" i="37"/>
  <c r="EN290" i="37"/>
  <c r="CO295" i="37"/>
  <c r="CP295" i="37" s="1"/>
  <c r="DK295" i="37"/>
  <c r="DL295" i="37" s="1"/>
  <c r="BM299" i="37"/>
  <c r="BD299" i="37"/>
  <c r="DA281" i="37"/>
  <c r="FS292" i="37"/>
  <c r="FT292" i="37" s="1"/>
  <c r="EX292" i="37"/>
  <c r="EY292" i="37" s="1"/>
  <c r="CF292" i="37"/>
  <c r="BE299" i="37"/>
  <c r="BN299" i="37"/>
  <c r="CZ303" i="37"/>
  <c r="CE303" i="37"/>
  <c r="EN303" i="37"/>
  <c r="FI303" i="37"/>
  <c r="EQ311" i="37"/>
  <c r="EF311" i="37" s="1"/>
  <c r="DW311" i="37" s="1"/>
  <c r="EW311" i="37"/>
  <c r="EL311" i="37" s="1"/>
  <c r="EC311" i="37" s="1"/>
  <c r="EP311" i="37"/>
  <c r="EE311" i="37" s="1"/>
  <c r="DV311" i="37" s="1"/>
  <c r="ER311" i="37"/>
  <c r="EG311" i="37" s="1"/>
  <c r="DX311" i="37" s="1"/>
  <c r="EV311" i="37"/>
  <c r="EK311" i="37" s="1"/>
  <c r="EB311" i="37" s="1"/>
  <c r="ET311" i="37"/>
  <c r="EI311" i="37" s="1"/>
  <c r="DZ311" i="37" s="1"/>
  <c r="EU311" i="37"/>
  <c r="EJ311" i="37" s="1"/>
  <c r="EA311" i="37" s="1"/>
  <c r="ES311" i="37"/>
  <c r="EH311" i="37" s="1"/>
  <c r="DY311" i="37" s="1"/>
  <c r="FS279" i="37"/>
  <c r="FT279" i="37" s="1"/>
  <c r="EV284" i="37"/>
  <c r="EK284" i="37" s="1"/>
  <c r="EB284" i="37" s="1"/>
  <c r="DB293" i="37"/>
  <c r="DA293" i="37"/>
  <c r="EN294" i="37"/>
  <c r="CE294" i="37"/>
  <c r="FI294" i="37"/>
  <c r="CZ294" i="37"/>
  <c r="BF299" i="37"/>
  <c r="BO299" i="37"/>
  <c r="ET302" i="37"/>
  <c r="EI302" i="37" s="1"/>
  <c r="DZ302" i="37" s="1"/>
  <c r="ES302" i="37"/>
  <c r="EH302" i="37" s="1"/>
  <c r="DY302" i="37" s="1"/>
  <c r="EP302" i="37"/>
  <c r="EW302" i="37"/>
  <c r="EL302" i="37" s="1"/>
  <c r="EC302" i="37" s="1"/>
  <c r="ER302" i="37"/>
  <c r="EG302" i="37" s="1"/>
  <c r="DX302" i="37" s="1"/>
  <c r="EV302" i="37"/>
  <c r="EK302" i="37" s="1"/>
  <c r="EB302" i="37" s="1"/>
  <c r="EU302" i="37"/>
  <c r="EJ302" i="37" s="1"/>
  <c r="EA302" i="37" s="1"/>
  <c r="EQ302" i="37"/>
  <c r="EF302" i="37" s="1"/>
  <c r="DW302" i="37" s="1"/>
  <c r="DK303" i="37"/>
  <c r="DL303" i="37" s="1"/>
  <c r="CO303" i="37"/>
  <c r="CP303" i="37" s="1"/>
  <c r="ET303" i="37"/>
  <c r="EI303" i="37" s="1"/>
  <c r="DZ303" i="37" s="1"/>
  <c r="ES303" i="37"/>
  <c r="EV303" i="37"/>
  <c r="EK303" i="37" s="1"/>
  <c r="EB303" i="37" s="1"/>
  <c r="EU303" i="37"/>
  <c r="EJ303" i="37" s="1"/>
  <c r="EA303" i="37" s="1"/>
  <c r="ER303" i="37"/>
  <c r="EG303" i="37" s="1"/>
  <c r="DX303" i="37" s="1"/>
  <c r="EQ303" i="37"/>
  <c r="EF303" i="37" s="1"/>
  <c r="DW303" i="37" s="1"/>
  <c r="EP303" i="37"/>
  <c r="EE303" i="37" s="1"/>
  <c r="DV303" i="37" s="1"/>
  <c r="EW303" i="37"/>
  <c r="EL303" i="37" s="1"/>
  <c r="EC303" i="37" s="1"/>
  <c r="EU321" i="37"/>
  <c r="EJ321" i="37" s="1"/>
  <c r="EA321" i="37" s="1"/>
  <c r="ET321" i="37"/>
  <c r="EI321" i="37" s="1"/>
  <c r="DZ321" i="37" s="1"/>
  <c r="EP321" i="37"/>
  <c r="EE321" i="37" s="1"/>
  <c r="DV321" i="37" s="1"/>
  <c r="EQ321" i="37"/>
  <c r="EF321" i="37" s="1"/>
  <c r="DW321" i="37" s="1"/>
  <c r="ES321" i="37"/>
  <c r="EH321" i="37" s="1"/>
  <c r="DY321" i="37" s="1"/>
  <c r="EV321" i="37"/>
  <c r="EK321" i="37" s="1"/>
  <c r="EB321" i="37" s="1"/>
  <c r="EW321" i="37"/>
  <c r="EL321" i="37" s="1"/>
  <c r="EC321" i="37" s="1"/>
  <c r="ER321" i="37"/>
  <c r="EG321" i="37" s="1"/>
  <c r="DX321" i="37" s="1"/>
  <c r="CT329" i="37"/>
  <c r="CS329" i="37"/>
  <c r="CW329" i="37"/>
  <c r="CV329" i="37"/>
  <c r="CQ329" i="37"/>
  <c r="CF329" i="37" s="1"/>
  <c r="CP329" i="37"/>
  <c r="CX329" i="37"/>
  <c r="CU329" i="37"/>
  <c r="CR329" i="37"/>
  <c r="EX279" i="37"/>
  <c r="EY279" i="37" s="1"/>
  <c r="EX280" i="37"/>
  <c r="EY280" i="37" s="1"/>
  <c r="EX282" i="37"/>
  <c r="EY282" i="37" s="1"/>
  <c r="CF289" i="37"/>
  <c r="CL298" i="37"/>
  <c r="CA298" i="37" s="1"/>
  <c r="CK298" i="37"/>
  <c r="BZ298" i="37" s="1"/>
  <c r="CH298" i="37"/>
  <c r="BW298" i="37" s="1"/>
  <c r="CN298" i="37"/>
  <c r="CC298" i="37" s="1"/>
  <c r="CM298" i="37"/>
  <c r="CB298" i="37" s="1"/>
  <c r="CJ298" i="37"/>
  <c r="BY298" i="37" s="1"/>
  <c r="CG298" i="37"/>
  <c r="BR299" i="37"/>
  <c r="EQ310" i="37"/>
  <c r="EF310" i="37" s="1"/>
  <c r="DW310" i="37" s="1"/>
  <c r="FS270" i="37"/>
  <c r="FT270" i="37" s="1"/>
  <c r="EN273" i="37"/>
  <c r="CF278" i="37"/>
  <c r="ES285" i="37"/>
  <c r="EH285" i="37" s="1"/>
  <c r="DY285" i="37" s="1"/>
  <c r="EQ285" i="37"/>
  <c r="EF285" i="37" s="1"/>
  <c r="DW285" i="37" s="1"/>
  <c r="EP285" i="37"/>
  <c r="EE285" i="37" s="1"/>
  <c r="DV285" i="37" s="1"/>
  <c r="CO287" i="37"/>
  <c r="CP287" i="37" s="1"/>
  <c r="CZ290" i="37"/>
  <c r="EQ291" i="37"/>
  <c r="EF291" i="37" s="1"/>
  <c r="DW291" i="37" s="1"/>
  <c r="EP291" i="37"/>
  <c r="EE291" i="37" s="1"/>
  <c r="DV291" i="37" s="1"/>
  <c r="EW291" i="37"/>
  <c r="EL291" i="37" s="1"/>
  <c r="EC291" i="37" s="1"/>
  <c r="EU291" i="37"/>
  <c r="EJ291" i="37" s="1"/>
  <c r="EA291" i="37" s="1"/>
  <c r="ET291" i="37"/>
  <c r="EI291" i="37" s="1"/>
  <c r="DZ291" i="37" s="1"/>
  <c r="ES291" i="37"/>
  <c r="EH291" i="37" s="1"/>
  <c r="DY291" i="37" s="1"/>
  <c r="ER291" i="37"/>
  <c r="EG291" i="37" s="1"/>
  <c r="DX291" i="37" s="1"/>
  <c r="CB299" i="37"/>
  <c r="DB301" i="37"/>
  <c r="DA301" i="37"/>
  <c r="EV308" i="37"/>
  <c r="EK308" i="37" s="1"/>
  <c r="EB308" i="37" s="1"/>
  <c r="EW308" i="37"/>
  <c r="EL308" i="37" s="1"/>
  <c r="EC308" i="37" s="1"/>
  <c r="ES308" i="37"/>
  <c r="EH308" i="37" s="1"/>
  <c r="DY308" i="37" s="1"/>
  <c r="EP308" i="37"/>
  <c r="EE308" i="37" s="1"/>
  <c r="DV308" i="37" s="1"/>
  <c r="EU308" i="37"/>
  <c r="EJ308" i="37" s="1"/>
  <c r="EA308" i="37" s="1"/>
  <c r="ET308" i="37"/>
  <c r="EI308" i="37" s="1"/>
  <c r="DZ308" i="37" s="1"/>
  <c r="ER308" i="37"/>
  <c r="EQ308" i="37"/>
  <c r="EF308" i="37" s="1"/>
  <c r="DW308" i="37" s="1"/>
  <c r="CZ273" i="37"/>
  <c r="FI273" i="37"/>
  <c r="EO274" i="37"/>
  <c r="DA276" i="37"/>
  <c r="EO279" i="37"/>
  <c r="ER284" i="37"/>
  <c r="EG284" i="37" s="1"/>
  <c r="DX284" i="37" s="1"/>
  <c r="EQ284" i="37"/>
  <c r="EF284" i="37" s="1"/>
  <c r="DW284" i="37" s="1"/>
  <c r="EP284" i="37"/>
  <c r="EE284" i="37" s="1"/>
  <c r="DV284" i="37" s="1"/>
  <c r="ET305" i="37"/>
  <c r="EI305" i="37" s="1"/>
  <c r="DZ305" i="37" s="1"/>
  <c r="EV305" i="37"/>
  <c r="EK305" i="37" s="1"/>
  <c r="EB305" i="37" s="1"/>
  <c r="EW305" i="37"/>
  <c r="EL305" i="37" s="1"/>
  <c r="EC305" i="37" s="1"/>
  <c r="EP305" i="37"/>
  <c r="EE305" i="37" s="1"/>
  <c r="DV305" i="37" s="1"/>
  <c r="ER305" i="37"/>
  <c r="EG305" i="37" s="1"/>
  <c r="DX305" i="37" s="1"/>
  <c r="EU305" i="37"/>
  <c r="EJ305" i="37" s="1"/>
  <c r="EA305" i="37" s="1"/>
  <c r="ES305" i="37"/>
  <c r="EH305" i="37" s="1"/>
  <c r="DY305" i="37" s="1"/>
  <c r="EQ305" i="37"/>
  <c r="FJ273" i="37"/>
  <c r="FK275" i="37"/>
  <c r="DA277" i="37"/>
  <c r="FJ281" i="37"/>
  <c r="FS283" i="37"/>
  <c r="FT283" i="37" s="1"/>
  <c r="CF287" i="37"/>
  <c r="DC287" i="37"/>
  <c r="DA287" i="37"/>
  <c r="CE290" i="37"/>
  <c r="EN316" i="37"/>
  <c r="CZ316" i="37"/>
  <c r="CE316" i="37"/>
  <c r="FI316" i="37"/>
  <c r="FK318" i="37"/>
  <c r="FJ318" i="37"/>
  <c r="FJ269" i="37"/>
  <c r="EO282" i="37"/>
  <c r="EX284" i="37"/>
  <c r="EY284" i="37" s="1"/>
  <c r="EO288" i="37"/>
  <c r="CO290" i="37"/>
  <c r="CP290" i="37" s="1"/>
  <c r="DK290" i="37"/>
  <c r="DL290" i="37" s="1"/>
  <c r="CN290" i="37"/>
  <c r="CC290" i="37" s="1"/>
  <c r="CM290" i="37"/>
  <c r="CB290" i="37" s="1"/>
  <c r="CH290" i="37"/>
  <c r="BW290" i="37" s="1"/>
  <c r="CK290" i="37"/>
  <c r="BZ290" i="37" s="1"/>
  <c r="EW296" i="37"/>
  <c r="EL296" i="37" s="1"/>
  <c r="EC296" i="37" s="1"/>
  <c r="EU296" i="37"/>
  <c r="EJ296" i="37" s="1"/>
  <c r="EA296" i="37" s="1"/>
  <c r="EP296" i="37"/>
  <c r="EE296" i="37" s="1"/>
  <c r="DV296" i="37" s="1"/>
  <c r="EV296" i="37"/>
  <c r="EK296" i="37" s="1"/>
  <c r="EB296" i="37" s="1"/>
  <c r="ET296" i="37"/>
  <c r="EI296" i="37" s="1"/>
  <c r="DZ296" i="37" s="1"/>
  <c r="ES296" i="37"/>
  <c r="EH296" i="37" s="1"/>
  <c r="DY296" i="37" s="1"/>
  <c r="ER296" i="37"/>
  <c r="EG296" i="37" s="1"/>
  <c r="DX296" i="37" s="1"/>
  <c r="FP300" i="37"/>
  <c r="FJ300" i="37"/>
  <c r="EP310" i="37"/>
  <c r="EE310" i="37" s="1"/>
  <c r="DV310" i="37" s="1"/>
  <c r="ET310" i="37"/>
  <c r="ES310" i="37"/>
  <c r="EH310" i="37" s="1"/>
  <c r="DY310" i="37" s="1"/>
  <c r="EW310" i="37"/>
  <c r="EL310" i="37" s="1"/>
  <c r="EC310" i="37" s="1"/>
  <c r="EV310" i="37"/>
  <c r="EK310" i="37" s="1"/>
  <c r="EB310" i="37" s="1"/>
  <c r="EU310" i="37"/>
  <c r="EJ310" i="37" s="1"/>
  <c r="EA310" i="37" s="1"/>
  <c r="EX315" i="37"/>
  <c r="EY315" i="37" s="1"/>
  <c r="FS315" i="37"/>
  <c r="FT315" i="37" s="1"/>
  <c r="FJ285" i="37"/>
  <c r="EO295" i="37"/>
  <c r="EN301" i="37"/>
  <c r="CZ301" i="37"/>
  <c r="FI301" i="37"/>
  <c r="DD305" i="37"/>
  <c r="DA305" i="37"/>
  <c r="DK309" i="37"/>
  <c r="DL309" i="37" s="1"/>
  <c r="CO309" i="37"/>
  <c r="CP309" i="37" s="1"/>
  <c r="CN317" i="37"/>
  <c r="CC317" i="37" s="1"/>
  <c r="CM317" i="37"/>
  <c r="CB317" i="37" s="1"/>
  <c r="CJ317" i="37"/>
  <c r="BY317" i="37" s="1"/>
  <c r="CL317" i="37"/>
  <c r="CA317" i="37" s="1"/>
  <c r="CG317" i="37"/>
  <c r="BV317" i="37" s="1"/>
  <c r="CK317" i="37"/>
  <c r="BZ317" i="37" s="1"/>
  <c r="CH317" i="37"/>
  <c r="BW317" i="37" s="1"/>
  <c r="CI317" i="37"/>
  <c r="BX317" i="37" s="1"/>
  <c r="CZ326" i="37"/>
  <c r="FI326" i="37"/>
  <c r="CE326" i="37"/>
  <c r="CF288" i="37"/>
  <c r="EP292" i="37"/>
  <c r="EE292" i="37" s="1"/>
  <c r="DV292" i="37" s="1"/>
  <c r="EV292" i="37"/>
  <c r="EK292" i="37" s="1"/>
  <c r="EB292" i="37" s="1"/>
  <c r="CG297" i="37"/>
  <c r="BV297" i="37" s="1"/>
  <c r="CJ297" i="37"/>
  <c r="BY297" i="37" s="1"/>
  <c r="CM297" i="37"/>
  <c r="CB297" i="37" s="1"/>
  <c r="DE311" i="37"/>
  <c r="DA311" i="37"/>
  <c r="EP315" i="37"/>
  <c r="EE315" i="37" s="1"/>
  <c r="DV315" i="37" s="1"/>
  <c r="EW315" i="37"/>
  <c r="EL315" i="37" s="1"/>
  <c r="EC315" i="37" s="1"/>
  <c r="EV315" i="37"/>
  <c r="EK315" i="37" s="1"/>
  <c r="EB315" i="37" s="1"/>
  <c r="EU315" i="37"/>
  <c r="EJ315" i="37" s="1"/>
  <c r="EA315" i="37" s="1"/>
  <c r="ER315" i="37"/>
  <c r="EG315" i="37" s="1"/>
  <c r="DX315" i="37" s="1"/>
  <c r="ET315" i="37"/>
  <c r="EI315" i="37" s="1"/>
  <c r="DZ315" i="37" s="1"/>
  <c r="ES315" i="37"/>
  <c r="EH315" i="37" s="1"/>
  <c r="DY315" i="37" s="1"/>
  <c r="EQ315" i="37"/>
  <c r="ES322" i="37"/>
  <c r="EH322" i="37" s="1"/>
  <c r="DY322" i="37" s="1"/>
  <c r="ER322" i="37"/>
  <c r="EG322" i="37" s="1"/>
  <c r="DX322" i="37" s="1"/>
  <c r="EP322" i="37"/>
  <c r="EW322" i="37"/>
  <c r="EL322" i="37" s="1"/>
  <c r="EC322" i="37" s="1"/>
  <c r="EU322" i="37"/>
  <c r="EJ322" i="37" s="1"/>
  <c r="EA322" i="37" s="1"/>
  <c r="ET322" i="37"/>
  <c r="EI322" i="37" s="1"/>
  <c r="DZ322" i="37" s="1"/>
  <c r="EV322" i="37"/>
  <c r="EK322" i="37" s="1"/>
  <c r="EB322" i="37" s="1"/>
  <c r="EQ322" i="37"/>
  <c r="EF322" i="37" s="1"/>
  <c r="DW322" i="37" s="1"/>
  <c r="BN297" i="37"/>
  <c r="BE297" i="37"/>
  <c r="CE299" i="37"/>
  <c r="CZ299" i="37"/>
  <c r="FI299" i="37"/>
  <c r="CK299" i="37"/>
  <c r="BZ299" i="37" s="1"/>
  <c r="CJ299" i="37"/>
  <c r="BY299" i="37" s="1"/>
  <c r="CN299" i="37"/>
  <c r="CC299" i="37" s="1"/>
  <c r="CJ302" i="37"/>
  <c r="BY302" i="37" s="1"/>
  <c r="CM302" i="37"/>
  <c r="CB302" i="37" s="1"/>
  <c r="CH302" i="37"/>
  <c r="BW302" i="37" s="1"/>
  <c r="CK302" i="37"/>
  <c r="BZ302" i="37" s="1"/>
  <c r="CI302" i="37"/>
  <c r="BX302" i="37" s="1"/>
  <c r="CN302" i="37"/>
  <c r="CC302" i="37" s="1"/>
  <c r="FK302" i="37"/>
  <c r="FJ302" i="37"/>
  <c r="CG320" i="37"/>
  <c r="BV320" i="37" s="1"/>
  <c r="CM320" i="37"/>
  <c r="CJ320" i="37"/>
  <c r="BY320" i="37" s="1"/>
  <c r="CH320" i="37"/>
  <c r="BW320" i="37" s="1"/>
  <c r="CK320" i="37"/>
  <c r="BZ320" i="37" s="1"/>
  <c r="CI320" i="37"/>
  <c r="BX320" i="37" s="1"/>
  <c r="CL320" i="37"/>
  <c r="CA320" i="37" s="1"/>
  <c r="EN298" i="37"/>
  <c r="FI298" i="37"/>
  <c r="CZ298" i="37"/>
  <c r="CE298" i="37"/>
  <c r="CG302" i="37"/>
  <c r="BV302" i="37" s="1"/>
  <c r="ER306" i="37"/>
  <c r="EG306" i="37" s="1"/>
  <c r="DX306" i="37" s="1"/>
  <c r="EU306" i="37"/>
  <c r="EJ306" i="37" s="1"/>
  <c r="EA306" i="37" s="1"/>
  <c r="ET306" i="37"/>
  <c r="EI306" i="37" s="1"/>
  <c r="DZ306" i="37" s="1"/>
  <c r="ES306" i="37"/>
  <c r="EH306" i="37" s="1"/>
  <c r="DY306" i="37" s="1"/>
  <c r="EQ306" i="37"/>
  <c r="EF306" i="37" s="1"/>
  <c r="DW306" i="37" s="1"/>
  <c r="EP306" i="37"/>
  <c r="EE306" i="37" s="1"/>
  <c r="DV306" i="37" s="1"/>
  <c r="EW306" i="37"/>
  <c r="EL306" i="37" s="1"/>
  <c r="EC306" i="37" s="1"/>
  <c r="EV306" i="37"/>
  <c r="EK306" i="37" s="1"/>
  <c r="EB306" i="37" s="1"/>
  <c r="EV309" i="37"/>
  <c r="EK309" i="37" s="1"/>
  <c r="EB309" i="37" s="1"/>
  <c r="EU309" i="37"/>
  <c r="EJ309" i="37" s="1"/>
  <c r="EA309" i="37" s="1"/>
  <c r="ES309" i="37"/>
  <c r="EH309" i="37" s="1"/>
  <c r="DY309" i="37" s="1"/>
  <c r="EW309" i="37"/>
  <c r="EL309" i="37" s="1"/>
  <c r="EC309" i="37" s="1"/>
  <c r="EQ309" i="37"/>
  <c r="EF309" i="37" s="1"/>
  <c r="DW309" i="37" s="1"/>
  <c r="ET309" i="37"/>
  <c r="EI309" i="37" s="1"/>
  <c r="DZ309" i="37" s="1"/>
  <c r="ER309" i="37"/>
  <c r="EG309" i="37" s="1"/>
  <c r="DX309" i="37" s="1"/>
  <c r="EP309" i="37"/>
  <c r="EX281" i="37"/>
  <c r="EY281" i="37" s="1"/>
  <c r="CE288" i="37"/>
  <c r="FI288" i="37"/>
  <c r="CK297" i="37"/>
  <c r="BZ297" i="37" s="1"/>
  <c r="CL302" i="37"/>
  <c r="CA302" i="37" s="1"/>
  <c r="FJ305" i="37"/>
  <c r="FL305" i="37"/>
  <c r="CF311" i="37"/>
  <c r="FI291" i="37"/>
  <c r="CL297" i="37"/>
  <c r="CA297" i="37" s="1"/>
  <c r="CL307" i="37"/>
  <c r="CA307" i="37" s="1"/>
  <c r="CI307" i="37"/>
  <c r="BX307" i="37" s="1"/>
  <c r="CH307" i="37"/>
  <c r="BW307" i="37" s="1"/>
  <c r="CM307" i="37"/>
  <c r="CB307" i="37" s="1"/>
  <c r="CG307" i="37"/>
  <c r="CK307" i="37"/>
  <c r="BZ307" i="37" s="1"/>
  <c r="CJ307" i="37"/>
  <c r="BY307" i="37" s="1"/>
  <c r="ET313" i="37"/>
  <c r="EI313" i="37" s="1"/>
  <c r="DZ313" i="37" s="1"/>
  <c r="ES313" i="37"/>
  <c r="EH313" i="37" s="1"/>
  <c r="DY313" i="37" s="1"/>
  <c r="ER313" i="37"/>
  <c r="EG313" i="37" s="1"/>
  <c r="DX313" i="37" s="1"/>
  <c r="EP313" i="37"/>
  <c r="EE313" i="37" s="1"/>
  <c r="DV313" i="37" s="1"/>
  <c r="EQ313" i="37"/>
  <c r="EF313" i="37" s="1"/>
  <c r="DW313" i="37" s="1"/>
  <c r="EV313" i="37"/>
  <c r="EK313" i="37" s="1"/>
  <c r="EB313" i="37" s="1"/>
  <c r="EW313" i="37"/>
  <c r="EL313" i="37" s="1"/>
  <c r="EC313" i="37" s="1"/>
  <c r="EU313" i="37"/>
  <c r="EJ313" i="37" s="1"/>
  <c r="EA313" i="37" s="1"/>
  <c r="CH327" i="37"/>
  <c r="BW327" i="37" s="1"/>
  <c r="CG327" i="37"/>
  <c r="BV327" i="37" s="1"/>
  <c r="CL327" i="37"/>
  <c r="CA327" i="37" s="1"/>
  <c r="CJ327" i="37"/>
  <c r="BY327" i="37" s="1"/>
  <c r="CN327" i="37"/>
  <c r="CC327" i="37" s="1"/>
  <c r="ER327" i="37"/>
  <c r="EG327" i="37" s="1"/>
  <c r="DX327" i="37" s="1"/>
  <c r="EW327" i="37"/>
  <c r="EL327" i="37" s="1"/>
  <c r="EC327" i="37" s="1"/>
  <c r="ES327" i="37"/>
  <c r="EH327" i="37" s="1"/>
  <c r="DY327" i="37" s="1"/>
  <c r="EV327" i="37"/>
  <c r="EK327" i="37" s="1"/>
  <c r="EB327" i="37" s="1"/>
  <c r="ET327" i="37"/>
  <c r="EI327" i="37" s="1"/>
  <c r="DZ327" i="37" s="1"/>
  <c r="EQ327" i="37"/>
  <c r="EF327" i="37" s="1"/>
  <c r="DW327" i="37" s="1"/>
  <c r="CN297" i="37"/>
  <c r="CC297" i="37" s="1"/>
  <c r="FJ299" i="37"/>
  <c r="FS302" i="37"/>
  <c r="FT302" i="37" s="1"/>
  <c r="FM308" i="37"/>
  <c r="FJ308" i="37"/>
  <c r="CM318" i="37"/>
  <c r="CB318" i="37" s="1"/>
  <c r="CG318" i="37"/>
  <c r="BV318" i="37" s="1"/>
  <c r="CI318" i="37"/>
  <c r="BX318" i="37" s="1"/>
  <c r="CN318" i="37"/>
  <c r="CC318" i="37" s="1"/>
  <c r="CJ318" i="37"/>
  <c r="BY318" i="37" s="1"/>
  <c r="CI327" i="37"/>
  <c r="BX327" i="37" s="1"/>
  <c r="CF286" i="37"/>
  <c r="DA289" i="37"/>
  <c r="CF291" i="37"/>
  <c r="DK294" i="37"/>
  <c r="DL294" i="37" s="1"/>
  <c r="CO294" i="37"/>
  <c r="CP294" i="37" s="1"/>
  <c r="FI307" i="37"/>
  <c r="EN307" i="37"/>
  <c r="CZ307" i="37"/>
  <c r="CE307" i="37"/>
  <c r="FJ315" i="37"/>
  <c r="FL315" i="37"/>
  <c r="FS322" i="37"/>
  <c r="FT322" i="37" s="1"/>
  <c r="DA324" i="37"/>
  <c r="DB324" i="37"/>
  <c r="CK327" i="37"/>
  <c r="BZ327" i="37" s="1"/>
  <c r="FK288" i="37"/>
  <c r="FJ288" i="37"/>
  <c r="FJ289" i="37"/>
  <c r="FS291" i="37"/>
  <c r="FT291" i="37" s="1"/>
  <c r="DB292" i="37"/>
  <c r="DA292" i="37"/>
  <c r="CF295" i="37"/>
  <c r="DK298" i="37"/>
  <c r="DL298" i="37" s="1"/>
  <c r="CO298" i="37"/>
  <c r="CP298" i="37" s="1"/>
  <c r="DA299" i="37"/>
  <c r="EX300" i="37"/>
  <c r="EY300" i="37" s="1"/>
  <c r="FN303" i="37"/>
  <c r="FJ303" i="37"/>
  <c r="EI304" i="37"/>
  <c r="DZ304" i="37" s="1"/>
  <c r="CM308" i="37"/>
  <c r="CB308" i="37" s="1"/>
  <c r="CL308" i="37"/>
  <c r="CA308" i="37" s="1"/>
  <c r="CI308" i="37"/>
  <c r="BX308" i="37" s="1"/>
  <c r="CJ308" i="37"/>
  <c r="BY308" i="37" s="1"/>
  <c r="CN308" i="37"/>
  <c r="CC308" i="37" s="1"/>
  <c r="CK308" i="37"/>
  <c r="BZ308" i="37" s="1"/>
  <c r="CH308" i="37"/>
  <c r="BW308" i="37" s="1"/>
  <c r="CG308" i="37"/>
  <c r="BV308" i="37" s="1"/>
  <c r="CK318" i="37"/>
  <c r="BZ318" i="37" s="1"/>
  <c r="EN326" i="37"/>
  <c r="CM327" i="37"/>
  <c r="CB327" i="37" s="1"/>
  <c r="EO287" i="37"/>
  <c r="EO290" i="37"/>
  <c r="EN292" i="37"/>
  <c r="CZ292" i="37"/>
  <c r="EQ292" i="37"/>
  <c r="EF292" i="37" s="1"/>
  <c r="DW292" i="37" s="1"/>
  <c r="FI292" i="37"/>
  <c r="FS294" i="37"/>
  <c r="FT294" i="37" s="1"/>
  <c r="EX294" i="37"/>
  <c r="EY294" i="37" s="1"/>
  <c r="FS296" i="37"/>
  <c r="FT296" i="37" s="1"/>
  <c r="EX296" i="37"/>
  <c r="EY296" i="37" s="1"/>
  <c r="DA297" i="37"/>
  <c r="FJ309" i="37"/>
  <c r="FK309" i="37"/>
  <c r="CL318" i="37"/>
  <c r="CA318" i="37" s="1"/>
  <c r="CF301" i="37"/>
  <c r="CE304" i="37"/>
  <c r="EN304" i="37"/>
  <c r="CZ304" i="37"/>
  <c r="EX307" i="37"/>
  <c r="EY307" i="37" s="1"/>
  <c r="FS307" i="37"/>
  <c r="FT307" i="37" s="1"/>
  <c r="EN308" i="37"/>
  <c r="CE308" i="37"/>
  <c r="FI308" i="37"/>
  <c r="CZ308" i="37"/>
  <c r="FL314" i="37"/>
  <c r="FJ314" i="37"/>
  <c r="EO318" i="37"/>
  <c r="ER319" i="37"/>
  <c r="EG319" i="37" s="1"/>
  <c r="DX319" i="37" s="1"/>
  <c r="EU319" i="37"/>
  <c r="EJ319" i="37" s="1"/>
  <c r="EA319" i="37" s="1"/>
  <c r="ES319" i="37"/>
  <c r="EH319" i="37" s="1"/>
  <c r="DY319" i="37" s="1"/>
  <c r="EP319" i="37"/>
  <c r="EV319" i="37"/>
  <c r="EK319" i="37" s="1"/>
  <c r="EB319" i="37" s="1"/>
  <c r="ET319" i="37"/>
  <c r="EI319" i="37" s="1"/>
  <c r="DZ319" i="37" s="1"/>
  <c r="FL321" i="37"/>
  <c r="FJ321" i="37"/>
  <c r="BQ321" i="37"/>
  <c r="CK322" i="37"/>
  <c r="BZ322" i="37" s="1"/>
  <c r="CI322" i="37"/>
  <c r="BX322" i="37" s="1"/>
  <c r="CM322" i="37"/>
  <c r="CB322" i="37" s="1"/>
  <c r="CJ322" i="37"/>
  <c r="BY322" i="37" s="1"/>
  <c r="CH322" i="37"/>
  <c r="BW322" i="37" s="1"/>
  <c r="CG322" i="37"/>
  <c r="CL322" i="37"/>
  <c r="CA322" i="37" s="1"/>
  <c r="CJ326" i="37"/>
  <c r="BY326" i="37" s="1"/>
  <c r="CI326" i="37"/>
  <c r="BX326" i="37" s="1"/>
  <c r="CL326" i="37"/>
  <c r="CA326" i="37" s="1"/>
  <c r="CG326" i="37"/>
  <c r="BV326" i="37" s="1"/>
  <c r="CK326" i="37"/>
  <c r="BZ326" i="37" s="1"/>
  <c r="CM326" i="37"/>
  <c r="CB326" i="37" s="1"/>
  <c r="CH326" i="37"/>
  <c r="BW326" i="37" s="1"/>
  <c r="CZ311" i="37"/>
  <c r="DA313" i="37"/>
  <c r="DA316" i="37"/>
  <c r="EX318" i="37"/>
  <c r="EY318" i="37" s="1"/>
  <c r="FS318" i="37"/>
  <c r="FT318" i="37" s="1"/>
  <c r="FI319" i="37"/>
  <c r="CE319" i="37"/>
  <c r="CZ319" i="37"/>
  <c r="EN319" i="37"/>
  <c r="CN322" i="37"/>
  <c r="CC322" i="37" s="1"/>
  <c r="EX324" i="37"/>
  <c r="EY324" i="37" s="1"/>
  <c r="FS324" i="37"/>
  <c r="FT324" i="37" s="1"/>
  <c r="CN326" i="37"/>
  <c r="CC326" i="37" s="1"/>
  <c r="FI304" i="37"/>
  <c r="EN311" i="37"/>
  <c r="DB298" i="37"/>
  <c r="DA298" i="37"/>
  <c r="EN305" i="37"/>
  <c r="FI305" i="37"/>
  <c r="CE305" i="37"/>
  <c r="CZ310" i="37"/>
  <c r="EN310" i="37"/>
  <c r="FI310" i="37"/>
  <c r="DK313" i="37"/>
  <c r="DL313" i="37" s="1"/>
  <c r="CO313" i="37"/>
  <c r="CP313" i="37" s="1"/>
  <c r="EQ323" i="37"/>
  <c r="EF323" i="37" s="1"/>
  <c r="DW323" i="37" s="1"/>
  <c r="EP323" i="37"/>
  <c r="EE323" i="37" s="1"/>
  <c r="DV323" i="37" s="1"/>
  <c r="EU323" i="37"/>
  <c r="EJ323" i="37" s="1"/>
  <c r="EA323" i="37" s="1"/>
  <c r="ER323" i="37"/>
  <c r="EG323" i="37" s="1"/>
  <c r="DX323" i="37" s="1"/>
  <c r="ET323" i="37"/>
  <c r="EI323" i="37" s="1"/>
  <c r="DZ323" i="37" s="1"/>
  <c r="ES323" i="37"/>
  <c r="EH323" i="37" s="1"/>
  <c r="DY323" i="37" s="1"/>
  <c r="EW323" i="37"/>
  <c r="EL323" i="37" s="1"/>
  <c r="EC323" i="37" s="1"/>
  <c r="FN324" i="37"/>
  <c r="FJ324" i="37"/>
  <c r="FS306" i="37"/>
  <c r="FT306" i="37" s="1"/>
  <c r="EX306" i="37"/>
  <c r="EY306" i="37" s="1"/>
  <c r="DA306" i="37"/>
  <c r="DK308" i="37"/>
  <c r="DL308" i="37" s="1"/>
  <c r="CO308" i="37"/>
  <c r="CP308" i="37" s="1"/>
  <c r="EX319" i="37"/>
  <c r="EY319" i="37" s="1"/>
  <c r="FS319" i="37"/>
  <c r="FT319" i="37" s="1"/>
  <c r="CH319" i="37"/>
  <c r="BW319" i="37" s="1"/>
  <c r="CG319" i="37"/>
  <c r="BV319" i="37" s="1"/>
  <c r="CN319" i="37"/>
  <c r="CC319" i="37" s="1"/>
  <c r="CL319" i="37"/>
  <c r="CA319" i="37" s="1"/>
  <c r="CJ319" i="37"/>
  <c r="BY319" i="37" s="1"/>
  <c r="CM319" i="37"/>
  <c r="CB319" i="37" s="1"/>
  <c r="CK319" i="37"/>
  <c r="BZ319" i="37" s="1"/>
  <c r="CI319" i="37"/>
  <c r="BX319" i="37" s="1"/>
  <c r="FJ294" i="37"/>
  <c r="FS297" i="37"/>
  <c r="FT297" i="37" s="1"/>
  <c r="FI297" i="37"/>
  <c r="CE311" i="37"/>
  <c r="DA315" i="37"/>
  <c r="FI322" i="37"/>
  <c r="CE322" i="37"/>
  <c r="DA294" i="37"/>
  <c r="CF296" i="37"/>
  <c r="CE297" i="37"/>
  <c r="CE302" i="37"/>
  <c r="EN302" i="37"/>
  <c r="DA303" i="37"/>
  <c r="CO315" i="37"/>
  <c r="CP315" i="37" s="1"/>
  <c r="DK315" i="37"/>
  <c r="DL315" i="37" s="1"/>
  <c r="CO322" i="37"/>
  <c r="CP322" i="37" s="1"/>
  <c r="DK322" i="37"/>
  <c r="DL322" i="37" s="1"/>
  <c r="CF325" i="37"/>
  <c r="EX299" i="37"/>
  <c r="EY299" i="37" s="1"/>
  <c r="EV304" i="37"/>
  <c r="EK304" i="37" s="1"/>
  <c r="EB304" i="37" s="1"/>
  <c r="EP304" i="37"/>
  <c r="EE304" i="37" s="1"/>
  <c r="DV304" i="37" s="1"/>
  <c r="EW304" i="37"/>
  <c r="EL304" i="37" s="1"/>
  <c r="EC304" i="37" s="1"/>
  <c r="ER304" i="37"/>
  <c r="EG304" i="37" s="1"/>
  <c r="DX304" i="37" s="1"/>
  <c r="FJ311" i="37"/>
  <c r="CO325" i="37"/>
  <c r="CP325" i="37" s="1"/>
  <c r="DK325" i="37"/>
  <c r="DL325" i="37" s="1"/>
  <c r="CF304" i="37"/>
  <c r="DA304" i="37"/>
  <c r="FI306" i="37"/>
  <c r="EN306" i="37"/>
  <c r="CE306" i="37"/>
  <c r="DA308" i="37"/>
  <c r="DC312" i="37"/>
  <c r="DA312" i="37"/>
  <c r="EO312" i="37"/>
  <c r="CF313" i="37"/>
  <c r="EX317" i="37"/>
  <c r="EY317" i="37" s="1"/>
  <c r="FS317" i="37"/>
  <c r="FT317" i="37" s="1"/>
  <c r="FJ323" i="37"/>
  <c r="FK323" i="37"/>
  <c r="FK326" i="37"/>
  <c r="FJ326" i="37"/>
  <c r="CM321" i="37"/>
  <c r="CB321" i="37" s="1"/>
  <c r="CG321" i="37"/>
  <c r="BV321" i="37" s="1"/>
  <c r="CI321" i="37"/>
  <c r="BX321" i="37" s="1"/>
  <c r="CL321" i="37"/>
  <c r="CA321" i="37" s="1"/>
  <c r="CH321" i="37"/>
  <c r="BW321" i="37" s="1"/>
  <c r="CN321" i="37"/>
  <c r="CC321" i="37" s="1"/>
  <c r="DA300" i="37"/>
  <c r="DK301" i="37"/>
  <c r="DL301" i="37" s="1"/>
  <c r="DA302" i="37"/>
  <c r="DB307" i="37"/>
  <c r="DA307" i="37"/>
  <c r="FJ313" i="37"/>
  <c r="CF316" i="37"/>
  <c r="CF323" i="37"/>
  <c r="DA327" i="37"/>
  <c r="FO328" i="37"/>
  <c r="FJ328" i="37"/>
  <c r="CF300" i="37"/>
  <c r="FK307" i="37"/>
  <c r="FJ307" i="37"/>
  <c r="CF312" i="37"/>
  <c r="EN315" i="37"/>
  <c r="CZ315" i="37"/>
  <c r="DA321" i="37"/>
  <c r="DB321" i="37"/>
  <c r="FS300" i="37"/>
  <c r="FT300" i="37" s="1"/>
  <c r="EX312" i="37"/>
  <c r="EY312" i="37" s="1"/>
  <c r="FI313" i="37"/>
  <c r="EN313" i="37"/>
  <c r="CF315" i="37"/>
  <c r="EO316" i="37"/>
  <c r="DA323" i="37"/>
  <c r="DB323" i="37"/>
  <c r="CF303" i="37"/>
  <c r="CF310" i="37"/>
  <c r="FI315" i="37"/>
  <c r="CE317" i="37"/>
  <c r="EN317" i="37"/>
  <c r="EO317" i="37"/>
  <c r="CO318" i="37"/>
  <c r="CP318" i="37" s="1"/>
  <c r="FJ322" i="37"/>
  <c r="FK322" i="37"/>
  <c r="CZ309" i="37"/>
  <c r="FI309" i="37"/>
  <c r="FS313" i="37"/>
  <c r="FT313" i="37" s="1"/>
  <c r="EX313" i="37"/>
  <c r="EY313" i="37" s="1"/>
  <c r="FI314" i="37"/>
  <c r="CZ314" i="37"/>
  <c r="EN314" i="37"/>
  <c r="CE314" i="37"/>
  <c r="EO314" i="37"/>
  <c r="DH320" i="37"/>
  <c r="DA320" i="37"/>
  <c r="DA326" i="37"/>
  <c r="DB326" i="37"/>
  <c r="FJ327" i="37"/>
  <c r="FS305" i="37"/>
  <c r="FT305" i="37" s="1"/>
  <c r="EX305" i="37"/>
  <c r="EY305" i="37" s="1"/>
  <c r="FS308" i="37"/>
  <c r="FT308" i="37" s="1"/>
  <c r="CO311" i="37"/>
  <c r="CP311" i="37" s="1"/>
  <c r="DK311" i="37"/>
  <c r="DL311" i="37" s="1"/>
  <c r="FI327" i="37"/>
  <c r="CE327" i="37"/>
  <c r="CE328" i="37"/>
  <c r="CZ328" i="37"/>
  <c r="FI328" i="37"/>
  <c r="EO307" i="37"/>
  <c r="EX311" i="37"/>
  <c r="EY311" i="37" s="1"/>
  <c r="FS311" i="37"/>
  <c r="FT311" i="37" s="1"/>
  <c r="CF305" i="37"/>
  <c r="DB309" i="37"/>
  <c r="DA309" i="37"/>
  <c r="DK312" i="37"/>
  <c r="DL312" i="37" s="1"/>
  <c r="CO312" i="37"/>
  <c r="CP312" i="37" s="1"/>
  <c r="CO316" i="37"/>
  <c r="CP316" i="37" s="1"/>
  <c r="DK316" i="37"/>
  <c r="DL316" i="37" s="1"/>
  <c r="CZ323" i="37"/>
  <c r="EN323" i="37"/>
  <c r="FI323" i="37"/>
  <c r="CE323" i="37"/>
  <c r="FJ325" i="37"/>
  <c r="FK325" i="37"/>
  <c r="EN328" i="37"/>
  <c r="DB329" i="37"/>
  <c r="DA329" i="37"/>
  <c r="FJ316" i="37"/>
  <c r="FL316" i="37"/>
  <c r="FS320" i="37"/>
  <c r="FT320" i="37" s="1"/>
  <c r="DB322" i="37"/>
  <c r="DA322" i="37"/>
  <c r="EN324" i="37"/>
  <c r="CE324" i="37"/>
  <c r="CZ324" i="37"/>
  <c r="EO300" i="37"/>
  <c r="FK319" i="37"/>
  <c r="FJ319" i="37"/>
  <c r="EO320" i="37"/>
  <c r="FJ317" i="37"/>
  <c r="FK317" i="37"/>
  <c r="FS309" i="37"/>
  <c r="FT309" i="37" s="1"/>
  <c r="EX316" i="37"/>
  <c r="EY316" i="37" s="1"/>
  <c r="EN321" i="37"/>
  <c r="FI321" i="37"/>
  <c r="EX303" i="37"/>
  <c r="EY303" i="37" s="1"/>
  <c r="CF309" i="37"/>
  <c r="EX321" i="37"/>
  <c r="EY321" i="37" s="1"/>
  <c r="EO325" i="37"/>
  <c r="EO326" i="37"/>
  <c r="DC325" i="37"/>
  <c r="DA325" i="37"/>
  <c r="DA319" i="37"/>
  <c r="FS326" i="37"/>
  <c r="FT326" i="37" s="1"/>
  <c r="EX326" i="37"/>
  <c r="EY326" i="37" s="1"/>
  <c r="EX328" i="37"/>
  <c r="EO324" i="37"/>
  <c r="CF328" i="37"/>
  <c r="EX327" i="37"/>
  <c r="EY327" i="37" s="1"/>
  <c r="BM160" i="37" l="1"/>
  <c r="FI39" i="37"/>
  <c r="EN39" i="37"/>
  <c r="CZ39" i="37"/>
  <c r="CE39" i="37"/>
  <c r="EN41" i="37"/>
  <c r="CZ41" i="37"/>
  <c r="CE41" i="37"/>
  <c r="FI41" i="37"/>
  <c r="CZ14" i="37"/>
  <c r="FI14" i="37"/>
  <c r="CE14" i="37"/>
  <c r="EN14" i="37"/>
  <c r="EN32" i="37"/>
  <c r="CE32" i="37"/>
  <c r="CZ32" i="37"/>
  <c r="FI32" i="37"/>
  <c r="BM248" i="37"/>
  <c r="BT75" i="37"/>
  <c r="FI18" i="37"/>
  <c r="CZ18" i="37"/>
  <c r="EN18" i="37"/>
  <c r="CE18" i="37"/>
  <c r="CE35" i="37"/>
  <c r="CZ35" i="37"/>
  <c r="EN35" i="37"/>
  <c r="FI35" i="37"/>
  <c r="BM48" i="37"/>
  <c r="CE37" i="37"/>
  <c r="FI37" i="37"/>
  <c r="EN37" i="37"/>
  <c r="CZ37" i="37"/>
  <c r="EN29" i="37"/>
  <c r="CZ29" i="37"/>
  <c r="FI29" i="37"/>
  <c r="CE29" i="37"/>
  <c r="EN40" i="37"/>
  <c r="FI40" i="37"/>
  <c r="CE40" i="37"/>
  <c r="CZ40" i="37"/>
  <c r="FI17" i="37"/>
  <c r="CZ17" i="37"/>
  <c r="EN17" i="37"/>
  <c r="CE17" i="37"/>
  <c r="BD271" i="37"/>
  <c r="BM271" i="37"/>
  <c r="BR218" i="37"/>
  <c r="BF173" i="37"/>
  <c r="BO173" i="37"/>
  <c r="BN95" i="37"/>
  <c r="CE44" i="37"/>
  <c r="CZ44" i="37"/>
  <c r="EN44" i="37"/>
  <c r="FI44" i="37"/>
  <c r="CN300" i="37"/>
  <c r="CC300" i="37" s="1"/>
  <c r="CJ300" i="37"/>
  <c r="BY300" i="37" s="1"/>
  <c r="CI300" i="37"/>
  <c r="BX300" i="37" s="1"/>
  <c r="CL300" i="37"/>
  <c r="CA300" i="37" s="1"/>
  <c r="CM300" i="37"/>
  <c r="CB300" i="37" s="1"/>
  <c r="CK300" i="37"/>
  <c r="BZ300" i="37" s="1"/>
  <c r="CH300" i="37"/>
  <c r="BW300" i="37" s="1"/>
  <c r="CG300" i="37"/>
  <c r="BV300" i="37" s="1"/>
  <c r="BQ320" i="37"/>
  <c r="BH320" i="37"/>
  <c r="BO314" i="37"/>
  <c r="EW267" i="37"/>
  <c r="EL267" i="37" s="1"/>
  <c r="EC267" i="37" s="1"/>
  <c r="EU267" i="37"/>
  <c r="EJ267" i="37" s="1"/>
  <c r="EA267" i="37" s="1"/>
  <c r="ET267" i="37"/>
  <c r="EI267" i="37" s="1"/>
  <c r="DZ267" i="37" s="1"/>
  <c r="EQ267" i="37"/>
  <c r="EF267" i="37" s="1"/>
  <c r="DW267" i="37" s="1"/>
  <c r="EP267" i="37"/>
  <c r="EE267" i="37" s="1"/>
  <c r="DV267" i="37" s="1"/>
  <c r="ES267" i="37"/>
  <c r="EH267" i="37" s="1"/>
  <c r="DY267" i="37" s="1"/>
  <c r="EV267" i="37"/>
  <c r="EK267" i="37" s="1"/>
  <c r="EB267" i="37" s="1"/>
  <c r="ER267" i="37"/>
  <c r="EG267" i="37" s="1"/>
  <c r="DX267" i="37" s="1"/>
  <c r="BT277" i="37"/>
  <c r="BQ280" i="37"/>
  <c r="BE270" i="37"/>
  <c r="BN270" i="37"/>
  <c r="CH238" i="37"/>
  <c r="BW238" i="37" s="1"/>
  <c r="CN238" i="37"/>
  <c r="CC238" i="37" s="1"/>
  <c r="CL238" i="37"/>
  <c r="CA238" i="37" s="1"/>
  <c r="CI238" i="37"/>
  <c r="BX238" i="37" s="1"/>
  <c r="CJ238" i="37"/>
  <c r="BY238" i="37" s="1"/>
  <c r="CG238" i="37"/>
  <c r="BV238" i="37" s="1"/>
  <c r="CM238" i="37"/>
  <c r="CB238" i="37" s="1"/>
  <c r="CK238" i="37"/>
  <c r="BZ238" i="37" s="1"/>
  <c r="BN249" i="37"/>
  <c r="BE249" i="37"/>
  <c r="BO268" i="37"/>
  <c r="BR235" i="37"/>
  <c r="BJ253" i="37"/>
  <c r="BS253" i="37"/>
  <c r="BT248" i="37"/>
  <c r="CH180" i="37"/>
  <c r="BW180" i="37" s="1"/>
  <c r="CG180" i="37"/>
  <c r="BV180" i="37" s="1"/>
  <c r="CI180" i="37"/>
  <c r="BX180" i="37" s="1"/>
  <c r="CK180" i="37"/>
  <c r="BZ180" i="37" s="1"/>
  <c r="CM180" i="37"/>
  <c r="CB180" i="37" s="1"/>
  <c r="CJ180" i="37"/>
  <c r="BY180" i="37" s="1"/>
  <c r="CN180" i="37"/>
  <c r="CC180" i="37" s="1"/>
  <c r="CL180" i="37"/>
  <c r="CA180" i="37" s="1"/>
  <c r="BT210" i="37"/>
  <c r="BK210" i="37"/>
  <c r="BE247" i="37"/>
  <c r="BN247" i="37"/>
  <c r="EW180" i="37"/>
  <c r="EL180" i="37" s="1"/>
  <c r="EC180" i="37" s="1"/>
  <c r="EV180" i="37"/>
  <c r="EK180" i="37" s="1"/>
  <c r="EB180" i="37" s="1"/>
  <c r="ER180" i="37"/>
  <c r="EG180" i="37" s="1"/>
  <c r="DX180" i="37" s="1"/>
  <c r="EP180" i="37"/>
  <c r="EE180" i="37" s="1"/>
  <c r="DV180" i="37" s="1"/>
  <c r="EU180" i="37"/>
  <c r="EJ180" i="37" s="1"/>
  <c r="EA180" i="37" s="1"/>
  <c r="ET180" i="37"/>
  <c r="EI180" i="37" s="1"/>
  <c r="DZ180" i="37" s="1"/>
  <c r="ES180" i="37"/>
  <c r="EH180" i="37" s="1"/>
  <c r="DY180" i="37" s="1"/>
  <c r="EQ180" i="37"/>
  <c r="EF180" i="37" s="1"/>
  <c r="DW180" i="37" s="1"/>
  <c r="BN221" i="37"/>
  <c r="BE221" i="37"/>
  <c r="BK219" i="37"/>
  <c r="BT219" i="37"/>
  <c r="BM213" i="37"/>
  <c r="BS217" i="37"/>
  <c r="BJ217" i="37"/>
  <c r="BM182" i="37"/>
  <c r="BD209" i="37"/>
  <c r="BM209" i="37"/>
  <c r="BM204" i="37"/>
  <c r="BQ183" i="37"/>
  <c r="BH212" i="37"/>
  <c r="BQ212" i="37"/>
  <c r="BF254" i="37"/>
  <c r="BO254" i="37"/>
  <c r="EU174" i="37"/>
  <c r="EJ174" i="37" s="1"/>
  <c r="EA174" i="37" s="1"/>
  <c r="ET174" i="37"/>
  <c r="EI174" i="37" s="1"/>
  <c r="DZ174" i="37" s="1"/>
  <c r="ER174" i="37"/>
  <c r="EG174" i="37" s="1"/>
  <c r="DX174" i="37" s="1"/>
  <c r="EQ174" i="37"/>
  <c r="EF174" i="37" s="1"/>
  <c r="DW174" i="37" s="1"/>
  <c r="EP174" i="37"/>
  <c r="EE174" i="37" s="1"/>
  <c r="DV174" i="37" s="1"/>
  <c r="EV174" i="37"/>
  <c r="EK174" i="37" s="1"/>
  <c r="EB174" i="37" s="1"/>
  <c r="EW174" i="37"/>
  <c r="EL174" i="37" s="1"/>
  <c r="EC174" i="37" s="1"/>
  <c r="ES174" i="37"/>
  <c r="EH174" i="37" s="1"/>
  <c r="BP186" i="37"/>
  <c r="BG186" i="37"/>
  <c r="BO201" i="37"/>
  <c r="BF201" i="37"/>
  <c r="EV124" i="37"/>
  <c r="EK124" i="37" s="1"/>
  <c r="EB124" i="37" s="1"/>
  <c r="ET124" i="37"/>
  <c r="EI124" i="37" s="1"/>
  <c r="DZ124" i="37" s="1"/>
  <c r="EW124" i="37"/>
  <c r="EL124" i="37" s="1"/>
  <c r="EC124" i="37" s="1"/>
  <c r="EQ124" i="37"/>
  <c r="EF124" i="37" s="1"/>
  <c r="DW124" i="37" s="1"/>
  <c r="EU124" i="37"/>
  <c r="EJ124" i="37" s="1"/>
  <c r="ES124" i="37"/>
  <c r="EH124" i="37" s="1"/>
  <c r="DY124" i="37" s="1"/>
  <c r="ER124" i="37"/>
  <c r="EG124" i="37" s="1"/>
  <c r="DX124" i="37" s="1"/>
  <c r="EP124" i="37"/>
  <c r="EE124" i="37" s="1"/>
  <c r="BQ177" i="37"/>
  <c r="BH177" i="37"/>
  <c r="BE174" i="37"/>
  <c r="BN174" i="37"/>
  <c r="CK161" i="37"/>
  <c r="BZ161" i="37" s="1"/>
  <c r="CN161" i="37"/>
  <c r="CC161" i="37" s="1"/>
  <c r="CM161" i="37"/>
  <c r="CB161" i="37" s="1"/>
  <c r="CL161" i="37"/>
  <c r="CA161" i="37" s="1"/>
  <c r="CJ161" i="37"/>
  <c r="BY161" i="37" s="1"/>
  <c r="CI161" i="37"/>
  <c r="BX161" i="37" s="1"/>
  <c r="CH161" i="37"/>
  <c r="BW161" i="37" s="1"/>
  <c r="CG161" i="37"/>
  <c r="BV161" i="37" s="1"/>
  <c r="BD226" i="37"/>
  <c r="BM226" i="37"/>
  <c r="BP187" i="37"/>
  <c r="BG187" i="37"/>
  <c r="BR153" i="37"/>
  <c r="ES169" i="37"/>
  <c r="EH169" i="37" s="1"/>
  <c r="DY169" i="37" s="1"/>
  <c r="ER169" i="37"/>
  <c r="EG169" i="37" s="1"/>
  <c r="DX169" i="37" s="1"/>
  <c r="EQ169" i="37"/>
  <c r="EF169" i="37" s="1"/>
  <c r="DW169" i="37" s="1"/>
  <c r="EP169" i="37"/>
  <c r="EE169" i="37" s="1"/>
  <c r="DV169" i="37" s="1"/>
  <c r="ET169" i="37"/>
  <c r="EI169" i="37" s="1"/>
  <c r="DZ169" i="37" s="1"/>
  <c r="EW169" i="37"/>
  <c r="EL169" i="37" s="1"/>
  <c r="EC169" i="37" s="1"/>
  <c r="EU169" i="37"/>
  <c r="EJ169" i="37" s="1"/>
  <c r="EA169" i="37" s="1"/>
  <c r="EV169" i="37"/>
  <c r="EK169" i="37" s="1"/>
  <c r="EB169" i="37" s="1"/>
  <c r="BT141" i="37"/>
  <c r="BK141" i="37"/>
  <c r="BN145" i="37"/>
  <c r="BT156" i="37"/>
  <c r="BK156" i="37"/>
  <c r="BN139" i="37"/>
  <c r="BD208" i="37"/>
  <c r="BM208" i="37"/>
  <c r="AL197" i="37"/>
  <c r="AM197" i="37"/>
  <c r="BP202" i="37"/>
  <c r="BG202" i="37"/>
  <c r="BO142" i="37"/>
  <c r="BD129" i="37"/>
  <c r="BM129" i="37"/>
  <c r="BR121" i="37"/>
  <c r="BI121" i="37"/>
  <c r="ES107" i="37"/>
  <c r="EH107" i="37" s="1"/>
  <c r="DY107" i="37" s="1"/>
  <c r="EQ107" i="37"/>
  <c r="EF107" i="37" s="1"/>
  <c r="DW107" i="37" s="1"/>
  <c r="EP107" i="37"/>
  <c r="EE107" i="37" s="1"/>
  <c r="ET107" i="37"/>
  <c r="EI107" i="37" s="1"/>
  <c r="DZ107" i="37" s="1"/>
  <c r="ER107" i="37"/>
  <c r="EG107" i="37" s="1"/>
  <c r="DX107" i="37" s="1"/>
  <c r="EV107" i="37"/>
  <c r="EK107" i="37" s="1"/>
  <c r="EB107" i="37" s="1"/>
  <c r="EW107" i="37"/>
  <c r="EL107" i="37" s="1"/>
  <c r="EC107" i="37" s="1"/>
  <c r="EU107" i="37"/>
  <c r="EJ107" i="37" s="1"/>
  <c r="EA107" i="37" s="1"/>
  <c r="BT178" i="37"/>
  <c r="BK178" i="37"/>
  <c r="BK134" i="37"/>
  <c r="BT134" i="37"/>
  <c r="BG114" i="37"/>
  <c r="BP114" i="37"/>
  <c r="BP124" i="37"/>
  <c r="BG124" i="37"/>
  <c r="BK113" i="37"/>
  <c r="BT113" i="37"/>
  <c r="BM122" i="37"/>
  <c r="BD122" i="37"/>
  <c r="BF108" i="37"/>
  <c r="BO108" i="37"/>
  <c r="BP105" i="37"/>
  <c r="BJ125" i="37"/>
  <c r="BS125" i="37"/>
  <c r="BN107" i="37"/>
  <c r="BE107" i="37"/>
  <c r="EV96" i="37"/>
  <c r="EK96" i="37" s="1"/>
  <c r="EB96" i="37" s="1"/>
  <c r="ET96" i="37"/>
  <c r="EI96" i="37" s="1"/>
  <c r="DZ96" i="37" s="1"/>
  <c r="ES96" i="37"/>
  <c r="EH96" i="37" s="1"/>
  <c r="DY96" i="37" s="1"/>
  <c r="EU96" i="37"/>
  <c r="EJ96" i="37" s="1"/>
  <c r="EA96" i="37" s="1"/>
  <c r="ER96" i="37"/>
  <c r="EG96" i="37" s="1"/>
  <c r="DX96" i="37" s="1"/>
  <c r="EQ96" i="37"/>
  <c r="EF96" i="37" s="1"/>
  <c r="DW96" i="37" s="1"/>
  <c r="EP96" i="37"/>
  <c r="EE96" i="37" s="1"/>
  <c r="DV96" i="37" s="1"/>
  <c r="EW96" i="37"/>
  <c r="EL96" i="37" s="1"/>
  <c r="EC96" i="37" s="1"/>
  <c r="BS123" i="37"/>
  <c r="BJ123" i="37"/>
  <c r="EW94" i="37"/>
  <c r="EL94" i="37" s="1"/>
  <c r="EQ94" i="37"/>
  <c r="EF94" i="37" s="1"/>
  <c r="DW94" i="37" s="1"/>
  <c r="EP94" i="37"/>
  <c r="EE94" i="37" s="1"/>
  <c r="DV94" i="37" s="1"/>
  <c r="EV94" i="37"/>
  <c r="EK94" i="37" s="1"/>
  <c r="EB94" i="37" s="1"/>
  <c r="EU94" i="37"/>
  <c r="EJ94" i="37" s="1"/>
  <c r="EA94" i="37" s="1"/>
  <c r="ET94" i="37"/>
  <c r="EI94" i="37" s="1"/>
  <c r="DZ94" i="37" s="1"/>
  <c r="ES94" i="37"/>
  <c r="EH94" i="37" s="1"/>
  <c r="DY94" i="37" s="1"/>
  <c r="ER94" i="37"/>
  <c r="EG94" i="37" s="1"/>
  <c r="DX94" i="37" s="1"/>
  <c r="BN100" i="37"/>
  <c r="BP96" i="37"/>
  <c r="BS71" i="37"/>
  <c r="BJ71" i="37"/>
  <c r="BT87" i="37"/>
  <c r="BK87" i="37"/>
  <c r="ER75" i="37"/>
  <c r="EG75" i="37" s="1"/>
  <c r="DX75" i="37" s="1"/>
  <c r="EQ75" i="37"/>
  <c r="EF75" i="37" s="1"/>
  <c r="DW75" i="37" s="1"/>
  <c r="EP75" i="37"/>
  <c r="EE75" i="37" s="1"/>
  <c r="DV75" i="37" s="1"/>
  <c r="ES75" i="37"/>
  <c r="EH75" i="37" s="1"/>
  <c r="DY75" i="37" s="1"/>
  <c r="EW75" i="37"/>
  <c r="EL75" i="37" s="1"/>
  <c r="EC75" i="37" s="1"/>
  <c r="EV75" i="37"/>
  <c r="EK75" i="37" s="1"/>
  <c r="EB75" i="37" s="1"/>
  <c r="EU75" i="37"/>
  <c r="EJ75" i="37" s="1"/>
  <c r="ET75" i="37"/>
  <c r="EI75" i="37" s="1"/>
  <c r="DZ75" i="37" s="1"/>
  <c r="EP91" i="37"/>
  <c r="EE91" i="37" s="1"/>
  <c r="DV91" i="37" s="1"/>
  <c r="EW91" i="37"/>
  <c r="EL91" i="37" s="1"/>
  <c r="EC91" i="37" s="1"/>
  <c r="ET91" i="37"/>
  <c r="EI91" i="37" s="1"/>
  <c r="DZ91" i="37" s="1"/>
  <c r="EU91" i="37"/>
  <c r="EJ91" i="37" s="1"/>
  <c r="EA91" i="37" s="1"/>
  <c r="ES91" i="37"/>
  <c r="EH91" i="37" s="1"/>
  <c r="DY91" i="37" s="1"/>
  <c r="ER91" i="37"/>
  <c r="EG91" i="37" s="1"/>
  <c r="DX91" i="37" s="1"/>
  <c r="EQ91" i="37"/>
  <c r="EF91" i="37" s="1"/>
  <c r="DW91" i="37" s="1"/>
  <c r="EV91" i="37"/>
  <c r="EK91" i="37" s="1"/>
  <c r="EB91" i="37" s="1"/>
  <c r="EP67" i="37"/>
  <c r="EE67" i="37" s="1"/>
  <c r="DV67" i="37" s="1"/>
  <c r="EQ67" i="37"/>
  <c r="EF67" i="37" s="1"/>
  <c r="DW67" i="37" s="1"/>
  <c r="ES67" i="37"/>
  <c r="EH67" i="37" s="1"/>
  <c r="DY67" i="37" s="1"/>
  <c r="ER67" i="37"/>
  <c r="EG67" i="37" s="1"/>
  <c r="DX67" i="37" s="1"/>
  <c r="ET67" i="37"/>
  <c r="EI67" i="37" s="1"/>
  <c r="DZ67" i="37" s="1"/>
  <c r="EV67" i="37"/>
  <c r="EK67" i="37" s="1"/>
  <c r="EB67" i="37" s="1"/>
  <c r="EU67" i="37"/>
  <c r="EJ67" i="37" s="1"/>
  <c r="EA67" i="37" s="1"/>
  <c r="EW67" i="37"/>
  <c r="EL67" i="37" s="1"/>
  <c r="EC67" i="37" s="1"/>
  <c r="BQ88" i="37"/>
  <c r="BG56" i="37"/>
  <c r="BP56" i="37"/>
  <c r="BS66" i="37"/>
  <c r="BE73" i="37"/>
  <c r="BN73" i="37"/>
  <c r="FI38" i="37"/>
  <c r="CE38" i="37"/>
  <c r="EN38" i="37"/>
  <c r="CZ38" i="37"/>
  <c r="BS48" i="37"/>
  <c r="BS52" i="37"/>
  <c r="BJ52" i="37"/>
  <c r="BQ34" i="37"/>
  <c r="BH34" i="37"/>
  <c r="CH27" i="37"/>
  <c r="BW27" i="37" s="1"/>
  <c r="CG27" i="37"/>
  <c r="BV27" i="37" s="1"/>
  <c r="CN27" i="37"/>
  <c r="CC27" i="37" s="1"/>
  <c r="CK27" i="37"/>
  <c r="BZ27" i="37" s="1"/>
  <c r="CJ27" i="37"/>
  <c r="BY27" i="37" s="1"/>
  <c r="CI27" i="37"/>
  <c r="BX27" i="37" s="1"/>
  <c r="CM27" i="37"/>
  <c r="CB27" i="37" s="1"/>
  <c r="CL27" i="37"/>
  <c r="CA27" i="37" s="1"/>
  <c r="BF90" i="37"/>
  <c r="BO90" i="37"/>
  <c r="BP61" i="37"/>
  <c r="BQ57" i="37"/>
  <c r="BS42" i="37"/>
  <c r="BJ42" i="37"/>
  <c r="BQ70" i="37"/>
  <c r="BH70" i="37"/>
  <c r="BO46" i="37"/>
  <c r="EW43" i="37"/>
  <c r="EL43" i="37" s="1"/>
  <c r="EC43" i="37" s="1"/>
  <c r="EV43" i="37"/>
  <c r="EK43" i="37" s="1"/>
  <c r="EB43" i="37" s="1"/>
  <c r="EU43" i="37"/>
  <c r="EJ43" i="37" s="1"/>
  <c r="EA43" i="37" s="1"/>
  <c r="ES43" i="37"/>
  <c r="EH43" i="37" s="1"/>
  <c r="DY43" i="37" s="1"/>
  <c r="ET43" i="37"/>
  <c r="EI43" i="37" s="1"/>
  <c r="DZ43" i="37" s="1"/>
  <c r="ER43" i="37"/>
  <c r="EG43" i="37" s="1"/>
  <c r="DX43" i="37" s="1"/>
  <c r="EQ43" i="37"/>
  <c r="EF43" i="37" s="1"/>
  <c r="DW43" i="37" s="1"/>
  <c r="EP43" i="37"/>
  <c r="EE43" i="37" s="1"/>
  <c r="DV43" i="37" s="1"/>
  <c r="CL24" i="37"/>
  <c r="CA24" i="37" s="1"/>
  <c r="CJ24" i="37"/>
  <c r="BY24" i="37" s="1"/>
  <c r="CN24" i="37"/>
  <c r="CC24" i="37" s="1"/>
  <c r="CM24" i="37"/>
  <c r="CB24" i="37" s="1"/>
  <c r="CK24" i="37"/>
  <c r="BZ24" i="37" s="1"/>
  <c r="CI24" i="37"/>
  <c r="BX24" i="37" s="1"/>
  <c r="CH24" i="37"/>
  <c r="BW24" i="37" s="1"/>
  <c r="CG24" i="37"/>
  <c r="BV24" i="37" s="1"/>
  <c r="BO13" i="37"/>
  <c r="FI11" i="37"/>
  <c r="EN11" i="37"/>
  <c r="CZ11" i="37"/>
  <c r="CE11" i="37"/>
  <c r="EN23" i="37"/>
  <c r="CZ23" i="37"/>
  <c r="CE23" i="37"/>
  <c r="FI23" i="37"/>
  <c r="BP36" i="37"/>
  <c r="BG36" i="37"/>
  <c r="BR30" i="37"/>
  <c r="BI30" i="37"/>
  <c r="FW11" i="37"/>
  <c r="FM11" i="37" s="1"/>
  <c r="FV11" i="37"/>
  <c r="FL11" i="37" s="1"/>
  <c r="FU11" i="37"/>
  <c r="FT11" i="37"/>
  <c r="BN23" i="37"/>
  <c r="BE23" i="37"/>
  <c r="BO37" i="37"/>
  <c r="BF37" i="37"/>
  <c r="BO16" i="37"/>
  <c r="BR33" i="37"/>
  <c r="BS64" i="37"/>
  <c r="BH13" i="37"/>
  <c r="BQ13" i="37"/>
  <c r="BP32" i="37"/>
  <c r="BG32" i="37"/>
  <c r="BS11" i="37"/>
  <c r="EW320" i="37"/>
  <c r="EL320" i="37" s="1"/>
  <c r="EV320" i="37"/>
  <c r="EK320" i="37" s="1"/>
  <c r="EB320" i="37" s="1"/>
  <c r="EP320" i="37"/>
  <c r="EE320" i="37" s="1"/>
  <c r="DV320" i="37" s="1"/>
  <c r="ES320" i="37"/>
  <c r="EH320" i="37" s="1"/>
  <c r="DY320" i="37" s="1"/>
  <c r="ET320" i="37"/>
  <c r="EI320" i="37" s="1"/>
  <c r="DZ320" i="37" s="1"/>
  <c r="ER320" i="37"/>
  <c r="EG320" i="37" s="1"/>
  <c r="DX320" i="37" s="1"/>
  <c r="EQ320" i="37"/>
  <c r="EF320" i="37" s="1"/>
  <c r="DW320" i="37" s="1"/>
  <c r="EU320" i="37"/>
  <c r="EJ320" i="37" s="1"/>
  <c r="EA320" i="37" s="1"/>
  <c r="BJ321" i="37"/>
  <c r="BS321" i="37"/>
  <c r="CL304" i="37"/>
  <c r="CA304" i="37" s="1"/>
  <c r="CK304" i="37"/>
  <c r="BZ304" i="37" s="1"/>
  <c r="CN304" i="37"/>
  <c r="CC304" i="37" s="1"/>
  <c r="CJ304" i="37"/>
  <c r="BY304" i="37" s="1"/>
  <c r="CI304" i="37"/>
  <c r="BX304" i="37" s="1"/>
  <c r="CH304" i="37"/>
  <c r="BW304" i="37" s="1"/>
  <c r="CG304" i="37"/>
  <c r="BV304" i="37" s="1"/>
  <c r="CM304" i="37"/>
  <c r="CB304" i="37" s="1"/>
  <c r="BK319" i="37"/>
  <c r="BT319" i="37"/>
  <c r="BR326" i="37"/>
  <c r="EE319" i="37"/>
  <c r="DV319" i="37" s="1"/>
  <c r="CL301" i="37"/>
  <c r="CA301" i="37" s="1"/>
  <c r="CK301" i="37"/>
  <c r="BZ301" i="37" s="1"/>
  <c r="CJ301" i="37"/>
  <c r="BY301" i="37" s="1"/>
  <c r="CN301" i="37"/>
  <c r="CC301" i="37" s="1"/>
  <c r="CI301" i="37"/>
  <c r="BX301" i="37" s="1"/>
  <c r="CH301" i="37"/>
  <c r="BW301" i="37" s="1"/>
  <c r="CM301" i="37"/>
  <c r="CB301" i="37" s="1"/>
  <c r="CG301" i="37"/>
  <c r="BV301" i="37" s="1"/>
  <c r="BN320" i="37"/>
  <c r="BN317" i="37"/>
  <c r="BR314" i="37"/>
  <c r="BJ271" i="37"/>
  <c r="BS271" i="37"/>
  <c r="EQ251" i="37"/>
  <c r="EF251" i="37" s="1"/>
  <c r="DW251" i="37" s="1"/>
  <c r="EU251" i="37"/>
  <c r="EJ251" i="37" s="1"/>
  <c r="EA251" i="37" s="1"/>
  <c r="ES251" i="37"/>
  <c r="EH251" i="37" s="1"/>
  <c r="DY251" i="37" s="1"/>
  <c r="EP251" i="37"/>
  <c r="EE251" i="37" s="1"/>
  <c r="DV251" i="37" s="1"/>
  <c r="ET251" i="37"/>
  <c r="EI251" i="37" s="1"/>
  <c r="DZ251" i="37" s="1"/>
  <c r="EV251" i="37"/>
  <c r="EK251" i="37" s="1"/>
  <c r="EB251" i="37" s="1"/>
  <c r="ER251" i="37"/>
  <c r="EG251" i="37" s="1"/>
  <c r="DX251" i="37" s="1"/>
  <c r="EW251" i="37"/>
  <c r="EL251" i="37" s="1"/>
  <c r="EC251" i="37" s="1"/>
  <c r="BV284" i="37"/>
  <c r="BE294" i="37"/>
  <c r="BR280" i="37"/>
  <c r="BS270" i="37"/>
  <c r="BJ270" i="37"/>
  <c r="EU234" i="37"/>
  <c r="EJ234" i="37" s="1"/>
  <c r="EA234" i="37" s="1"/>
  <c r="ET234" i="37"/>
  <c r="EI234" i="37" s="1"/>
  <c r="ES234" i="37"/>
  <c r="EH234" i="37" s="1"/>
  <c r="DY234" i="37" s="1"/>
  <c r="EQ234" i="37"/>
  <c r="EF234" i="37" s="1"/>
  <c r="EW234" i="37"/>
  <c r="EL234" i="37" s="1"/>
  <c r="EV234" i="37"/>
  <c r="EK234" i="37" s="1"/>
  <c r="EB234" i="37" s="1"/>
  <c r="ER234" i="37"/>
  <c r="EG234" i="37" s="1"/>
  <c r="EP234" i="37"/>
  <c r="EE234" i="37" s="1"/>
  <c r="DV234" i="37" s="1"/>
  <c r="EW228" i="37"/>
  <c r="EL228" i="37" s="1"/>
  <c r="EC228" i="37" s="1"/>
  <c r="EV228" i="37"/>
  <c r="EK228" i="37" s="1"/>
  <c r="EB228" i="37" s="1"/>
  <c r="ET228" i="37"/>
  <c r="EI228" i="37" s="1"/>
  <c r="EQ228" i="37"/>
  <c r="EF228" i="37" s="1"/>
  <c r="DW228" i="37" s="1"/>
  <c r="EU228" i="37"/>
  <c r="EJ228" i="37" s="1"/>
  <c r="EA228" i="37" s="1"/>
  <c r="ES228" i="37"/>
  <c r="EH228" i="37" s="1"/>
  <c r="DY228" i="37" s="1"/>
  <c r="ER228" i="37"/>
  <c r="EG228" i="37" s="1"/>
  <c r="DX228" i="37" s="1"/>
  <c r="EP228" i="37"/>
  <c r="EE228" i="37" s="1"/>
  <c r="DV228" i="37" s="1"/>
  <c r="BM249" i="37"/>
  <c r="BD249" i="37"/>
  <c r="BT235" i="37"/>
  <c r="BT253" i="37"/>
  <c r="BK253" i="37"/>
  <c r="BM210" i="37"/>
  <c r="BD210" i="37"/>
  <c r="BG234" i="37"/>
  <c r="BP234" i="37"/>
  <c r="ES175" i="37"/>
  <c r="EH175" i="37" s="1"/>
  <c r="DY175" i="37" s="1"/>
  <c r="ER175" i="37"/>
  <c r="EG175" i="37" s="1"/>
  <c r="DX175" i="37" s="1"/>
  <c r="EP175" i="37"/>
  <c r="EE175" i="37" s="1"/>
  <c r="DV175" i="37" s="1"/>
  <c r="EV175" i="37"/>
  <c r="EK175" i="37" s="1"/>
  <c r="ET175" i="37"/>
  <c r="EI175" i="37" s="1"/>
  <c r="DZ175" i="37" s="1"/>
  <c r="EW175" i="37"/>
  <c r="EL175" i="37" s="1"/>
  <c r="EC175" i="37" s="1"/>
  <c r="EU175" i="37"/>
  <c r="EJ175" i="37" s="1"/>
  <c r="EA175" i="37" s="1"/>
  <c r="EQ175" i="37"/>
  <c r="EF175" i="37" s="1"/>
  <c r="DW175" i="37" s="1"/>
  <c r="BQ221" i="37"/>
  <c r="BH221" i="37"/>
  <c r="BO228" i="37"/>
  <c r="BG219" i="37"/>
  <c r="BP219" i="37"/>
  <c r="BF213" i="37"/>
  <c r="BO213" i="37"/>
  <c r="BV217" i="37"/>
  <c r="BN182" i="37"/>
  <c r="BO209" i="37"/>
  <c r="BF209" i="37"/>
  <c r="CM198" i="37"/>
  <c r="CB198" i="37" s="1"/>
  <c r="CJ198" i="37"/>
  <c r="BY198" i="37" s="1"/>
  <c r="CN198" i="37"/>
  <c r="CC198" i="37" s="1"/>
  <c r="CH198" i="37"/>
  <c r="BW198" i="37" s="1"/>
  <c r="CG198" i="37"/>
  <c r="BV198" i="37" s="1"/>
  <c r="CL198" i="37"/>
  <c r="CA198" i="37" s="1"/>
  <c r="CK198" i="37"/>
  <c r="BZ198" i="37" s="1"/>
  <c r="CI198" i="37"/>
  <c r="BX198" i="37" s="1"/>
  <c r="BQ204" i="37"/>
  <c r="BO215" i="37"/>
  <c r="BO212" i="37"/>
  <c r="BF212" i="37"/>
  <c r="BD254" i="37"/>
  <c r="BM254" i="37"/>
  <c r="ER172" i="37"/>
  <c r="EG172" i="37" s="1"/>
  <c r="DX172" i="37" s="1"/>
  <c r="EW172" i="37"/>
  <c r="EL172" i="37" s="1"/>
  <c r="EC172" i="37" s="1"/>
  <c r="EV172" i="37"/>
  <c r="EK172" i="37" s="1"/>
  <c r="EB172" i="37" s="1"/>
  <c r="EQ172" i="37"/>
  <c r="EF172" i="37" s="1"/>
  <c r="DW172" i="37" s="1"/>
  <c r="EU172" i="37"/>
  <c r="EJ172" i="37" s="1"/>
  <c r="EA172" i="37" s="1"/>
  <c r="ES172" i="37"/>
  <c r="EH172" i="37" s="1"/>
  <c r="DY172" i="37" s="1"/>
  <c r="EP172" i="37"/>
  <c r="EE172" i="37" s="1"/>
  <c r="DV172" i="37" s="1"/>
  <c r="ET172" i="37"/>
  <c r="EI172" i="37" s="1"/>
  <c r="DZ172" i="37" s="1"/>
  <c r="BQ186" i="37"/>
  <c r="BH186" i="37"/>
  <c r="BR201" i="37"/>
  <c r="BI201" i="37"/>
  <c r="BO177" i="37"/>
  <c r="BF174" i="37"/>
  <c r="BO174" i="37"/>
  <c r="EP135" i="37"/>
  <c r="EE135" i="37" s="1"/>
  <c r="DV135" i="37" s="1"/>
  <c r="EW135" i="37"/>
  <c r="EL135" i="37" s="1"/>
  <c r="EC135" i="37" s="1"/>
  <c r="ES135" i="37"/>
  <c r="EH135" i="37" s="1"/>
  <c r="DY135" i="37" s="1"/>
  <c r="EV135" i="37"/>
  <c r="EK135" i="37" s="1"/>
  <c r="EB135" i="37" s="1"/>
  <c r="ET135" i="37"/>
  <c r="EI135" i="37" s="1"/>
  <c r="DZ135" i="37" s="1"/>
  <c r="ER135" i="37"/>
  <c r="EG135" i="37" s="1"/>
  <c r="DX135" i="37" s="1"/>
  <c r="EQ135" i="37"/>
  <c r="EF135" i="37" s="1"/>
  <c r="DW135" i="37" s="1"/>
  <c r="EU135" i="37"/>
  <c r="EJ135" i="37" s="1"/>
  <c r="EA135" i="37" s="1"/>
  <c r="BP226" i="37"/>
  <c r="BG226" i="37"/>
  <c r="BI168" i="37"/>
  <c r="BR168" i="37"/>
  <c r="BS153" i="37"/>
  <c r="BP141" i="37"/>
  <c r="BG141" i="37"/>
  <c r="BO145" i="37"/>
  <c r="BM156" i="37"/>
  <c r="BD156" i="37"/>
  <c r="BG208" i="37"/>
  <c r="BP208" i="37"/>
  <c r="CL133" i="37"/>
  <c r="CA133" i="37" s="1"/>
  <c r="CK133" i="37"/>
  <c r="BZ133" i="37" s="1"/>
  <c r="CJ133" i="37"/>
  <c r="BY133" i="37" s="1"/>
  <c r="CI133" i="37"/>
  <c r="BX133" i="37" s="1"/>
  <c r="CG133" i="37"/>
  <c r="BV133" i="37" s="1"/>
  <c r="CN133" i="37"/>
  <c r="CC133" i="37" s="1"/>
  <c r="CH133" i="37"/>
  <c r="BW133" i="37" s="1"/>
  <c r="CM133" i="37"/>
  <c r="CB133" i="37" s="1"/>
  <c r="BM202" i="37"/>
  <c r="BD202" i="37"/>
  <c r="CG102" i="37"/>
  <c r="BV102" i="37" s="1"/>
  <c r="CN102" i="37"/>
  <c r="CC102" i="37" s="1"/>
  <c r="CJ102" i="37"/>
  <c r="BY102" i="37" s="1"/>
  <c r="CM102" i="37"/>
  <c r="CB102" i="37" s="1"/>
  <c r="CL102" i="37"/>
  <c r="CA102" i="37" s="1"/>
  <c r="CK102" i="37"/>
  <c r="BZ102" i="37" s="1"/>
  <c r="CI102" i="37"/>
  <c r="BX102" i="37" s="1"/>
  <c r="CH102" i="37"/>
  <c r="BW102" i="37" s="1"/>
  <c r="BP142" i="37"/>
  <c r="BO129" i="37"/>
  <c r="BP121" i="37"/>
  <c r="BG121" i="37"/>
  <c r="CM120" i="37"/>
  <c r="CB120" i="37" s="1"/>
  <c r="CK120" i="37"/>
  <c r="BZ120" i="37" s="1"/>
  <c r="CL120" i="37"/>
  <c r="CA120" i="37" s="1"/>
  <c r="CJ120" i="37"/>
  <c r="BY120" i="37" s="1"/>
  <c r="CI120" i="37"/>
  <c r="BX120" i="37" s="1"/>
  <c r="CG120" i="37"/>
  <c r="BV120" i="37" s="1"/>
  <c r="CN120" i="37"/>
  <c r="CC120" i="37" s="1"/>
  <c r="CH120" i="37"/>
  <c r="BW120" i="37" s="1"/>
  <c r="BS121" i="37"/>
  <c r="BJ121" i="37"/>
  <c r="BQ232" i="37"/>
  <c r="BM178" i="37"/>
  <c r="BN134" i="37"/>
  <c r="BE134" i="37"/>
  <c r="BE114" i="37"/>
  <c r="BN114" i="37"/>
  <c r="BQ124" i="37"/>
  <c r="BH124" i="37"/>
  <c r="BF113" i="37"/>
  <c r="BO113" i="37"/>
  <c r="BO122" i="37"/>
  <c r="BG108" i="37"/>
  <c r="BP108" i="37"/>
  <c r="BH125" i="37"/>
  <c r="BQ125" i="37"/>
  <c r="BO107" i="37"/>
  <c r="BO95" i="37"/>
  <c r="BW123" i="37"/>
  <c r="CM92" i="37"/>
  <c r="CB92" i="37" s="1"/>
  <c r="CK92" i="37"/>
  <c r="BZ92" i="37" s="1"/>
  <c r="CN92" i="37"/>
  <c r="CC92" i="37" s="1"/>
  <c r="CL92" i="37"/>
  <c r="CA92" i="37" s="1"/>
  <c r="CJ92" i="37"/>
  <c r="BY92" i="37" s="1"/>
  <c r="CG92" i="37"/>
  <c r="BV92" i="37" s="1"/>
  <c r="CI92" i="37"/>
  <c r="BX92" i="37" s="1"/>
  <c r="CH92" i="37"/>
  <c r="BW92" i="37" s="1"/>
  <c r="BN80" i="37"/>
  <c r="BE80" i="37"/>
  <c r="BO100" i="37"/>
  <c r="BQ96" i="37"/>
  <c r="BH96" i="37"/>
  <c r="BT71" i="37"/>
  <c r="BK71" i="37"/>
  <c r="BM87" i="37"/>
  <c r="BD87" i="37"/>
  <c r="BR88" i="37"/>
  <c r="BI88" i="37"/>
  <c r="BF87" i="37"/>
  <c r="EE74" i="37"/>
  <c r="DV74" i="37" s="1"/>
  <c r="BT66" i="37"/>
  <c r="BF73" i="37"/>
  <c r="BO73" i="37"/>
  <c r="BT48" i="37"/>
  <c r="BT52" i="37"/>
  <c r="BK52" i="37"/>
  <c r="BR34" i="37"/>
  <c r="BI34" i="37"/>
  <c r="BN60" i="37"/>
  <c r="BE60" i="37"/>
  <c r="BG90" i="37"/>
  <c r="BP90" i="37"/>
  <c r="BQ60" i="37"/>
  <c r="BH60" i="37"/>
  <c r="BN48" i="37"/>
  <c r="CG15" i="37"/>
  <c r="BV15" i="37" s="1"/>
  <c r="CJ15" i="37"/>
  <c r="BY15" i="37" s="1"/>
  <c r="CI15" i="37"/>
  <c r="BX15" i="37" s="1"/>
  <c r="CH15" i="37"/>
  <c r="BW15" i="37" s="1"/>
  <c r="CL15" i="37"/>
  <c r="CA15" i="37" s="1"/>
  <c r="CK15" i="37"/>
  <c r="BZ15" i="37" s="1"/>
  <c r="CN15" i="37"/>
  <c r="CC15" i="37" s="1"/>
  <c r="CM15" i="37"/>
  <c r="CB15" i="37" s="1"/>
  <c r="BR57" i="37"/>
  <c r="BD42" i="37"/>
  <c r="BM42" i="37"/>
  <c r="BH56" i="37"/>
  <c r="BQ56" i="37"/>
  <c r="EQ58" i="37"/>
  <c r="EF58" i="37" s="1"/>
  <c r="DW58" i="37" s="1"/>
  <c r="EW58" i="37"/>
  <c r="EL58" i="37" s="1"/>
  <c r="EC58" i="37" s="1"/>
  <c r="EV58" i="37"/>
  <c r="EK58" i="37" s="1"/>
  <c r="EB58" i="37" s="1"/>
  <c r="EU58" i="37"/>
  <c r="EJ58" i="37" s="1"/>
  <c r="EA58" i="37" s="1"/>
  <c r="ET58" i="37"/>
  <c r="EI58" i="37" s="1"/>
  <c r="DZ58" i="37" s="1"/>
  <c r="ES58" i="37"/>
  <c r="EH58" i="37" s="1"/>
  <c r="DY58" i="37" s="1"/>
  <c r="EP58" i="37"/>
  <c r="EE58" i="37" s="1"/>
  <c r="DV58" i="37" s="1"/>
  <c r="ER58" i="37"/>
  <c r="EG58" i="37" s="1"/>
  <c r="DX58" i="37" s="1"/>
  <c r="BN10" i="37"/>
  <c r="BV49" i="37"/>
  <c r="BK36" i="37"/>
  <c r="BT36" i="37"/>
  <c r="BS30" i="37"/>
  <c r="BJ30" i="37"/>
  <c r="BO23" i="37"/>
  <c r="BJ37" i="37"/>
  <c r="BS37" i="37"/>
  <c r="BP16" i="37"/>
  <c r="BS33" i="37"/>
  <c r="BT64" i="37"/>
  <c r="EO11" i="37"/>
  <c r="BI32" i="37"/>
  <c r="BR32" i="37"/>
  <c r="BT11" i="37"/>
  <c r="ES280" i="37"/>
  <c r="EH280" i="37" s="1"/>
  <c r="DY280" i="37" s="1"/>
  <c r="EW280" i="37"/>
  <c r="EL280" i="37" s="1"/>
  <c r="EC280" i="37" s="1"/>
  <c r="EV280" i="37"/>
  <c r="EK280" i="37" s="1"/>
  <c r="EB280" i="37" s="1"/>
  <c r="ET280" i="37"/>
  <c r="EI280" i="37" s="1"/>
  <c r="DZ280" i="37" s="1"/>
  <c r="ER280" i="37"/>
  <c r="EG280" i="37" s="1"/>
  <c r="DX280" i="37" s="1"/>
  <c r="EQ280" i="37"/>
  <c r="EF280" i="37" s="1"/>
  <c r="DW280" i="37" s="1"/>
  <c r="EP280" i="37"/>
  <c r="EE280" i="37" s="1"/>
  <c r="DV280" i="37" s="1"/>
  <c r="EU280" i="37"/>
  <c r="EJ280" i="37" s="1"/>
  <c r="EA280" i="37" s="1"/>
  <c r="BN213" i="37"/>
  <c r="BE213" i="37"/>
  <c r="BQ174" i="37"/>
  <c r="BH174" i="37"/>
  <c r="BM140" i="37"/>
  <c r="BD140" i="37"/>
  <c r="BQ142" i="37"/>
  <c r="BR232" i="37"/>
  <c r="CI106" i="37"/>
  <c r="BX106" i="37" s="1"/>
  <c r="CG106" i="37"/>
  <c r="BV106" i="37" s="1"/>
  <c r="CJ106" i="37"/>
  <c r="BY106" i="37" s="1"/>
  <c r="CH106" i="37"/>
  <c r="BW106" i="37" s="1"/>
  <c r="CL106" i="37"/>
  <c r="CA106" i="37" s="1"/>
  <c r="CN106" i="37"/>
  <c r="CC106" i="37" s="1"/>
  <c r="CM106" i="37"/>
  <c r="CB106" i="37" s="1"/>
  <c r="CK106" i="37"/>
  <c r="BZ106" i="37" s="1"/>
  <c r="BR125" i="37"/>
  <c r="BI125" i="37"/>
  <c r="BM60" i="37"/>
  <c r="BD60" i="37"/>
  <c r="BI56" i="37"/>
  <c r="BR56" i="37"/>
  <c r="EU316" i="37"/>
  <c r="EJ316" i="37" s="1"/>
  <c r="EA316" i="37" s="1"/>
  <c r="ER316" i="37"/>
  <c r="EG316" i="37" s="1"/>
  <c r="DX316" i="37" s="1"/>
  <c r="ES316" i="37"/>
  <c r="EH316" i="37" s="1"/>
  <c r="DY316" i="37" s="1"/>
  <c r="EQ316" i="37"/>
  <c r="EF316" i="37" s="1"/>
  <c r="DW316" i="37" s="1"/>
  <c r="ET316" i="37"/>
  <c r="EI316" i="37" s="1"/>
  <c r="DZ316" i="37" s="1"/>
  <c r="EP316" i="37"/>
  <c r="EE316" i="37" s="1"/>
  <c r="DV316" i="37" s="1"/>
  <c r="EV316" i="37"/>
  <c r="EK316" i="37" s="1"/>
  <c r="EB316" i="37" s="1"/>
  <c r="EW316" i="37"/>
  <c r="EL316" i="37" s="1"/>
  <c r="EC316" i="37" s="1"/>
  <c r="CH296" i="37"/>
  <c r="BW296" i="37" s="1"/>
  <c r="CN296" i="37"/>
  <c r="CC296" i="37" s="1"/>
  <c r="CM296" i="37"/>
  <c r="CB296" i="37" s="1"/>
  <c r="CL296" i="37"/>
  <c r="CA296" i="37" s="1"/>
  <c r="CK296" i="37"/>
  <c r="BZ296" i="37" s="1"/>
  <c r="CI296" i="37"/>
  <c r="BX296" i="37" s="1"/>
  <c r="CJ296" i="37"/>
  <c r="BY296" i="37" s="1"/>
  <c r="CG296" i="37"/>
  <c r="BV296" i="37" s="1"/>
  <c r="BN319" i="37"/>
  <c r="BE319" i="37"/>
  <c r="BK322" i="37"/>
  <c r="BT322" i="37"/>
  <c r="BP326" i="37"/>
  <c r="BG326" i="37"/>
  <c r="BD308" i="37"/>
  <c r="BM308" i="37"/>
  <c r="BK297" i="37"/>
  <c r="BT297" i="37"/>
  <c r="BR302" i="37"/>
  <c r="BI302" i="37"/>
  <c r="CB320" i="37"/>
  <c r="AM297" i="37"/>
  <c r="AL297" i="37"/>
  <c r="BM317" i="37"/>
  <c r="BN290" i="37"/>
  <c r="EE302" i="37"/>
  <c r="DV302" i="37" s="1"/>
  <c r="CL285" i="37"/>
  <c r="CA285" i="37" s="1"/>
  <c r="CH285" i="37"/>
  <c r="BW285" i="37" s="1"/>
  <c r="CG285" i="37"/>
  <c r="BV285" i="37" s="1"/>
  <c r="CJ285" i="37"/>
  <c r="BY285" i="37" s="1"/>
  <c r="CI285" i="37"/>
  <c r="BX285" i="37" s="1"/>
  <c r="CM285" i="37"/>
  <c r="CB285" i="37" s="1"/>
  <c r="CN285" i="37"/>
  <c r="CC285" i="37" s="1"/>
  <c r="CK285" i="37"/>
  <c r="BZ285" i="37" s="1"/>
  <c r="BO297" i="37"/>
  <c r="BF297" i="37"/>
  <c r="BE282" i="37"/>
  <c r="BN282" i="37"/>
  <c r="BG271" i="37"/>
  <c r="BP271" i="37"/>
  <c r="BQ271" i="37"/>
  <c r="BH271" i="37"/>
  <c r="BG269" i="37"/>
  <c r="BP269" i="37"/>
  <c r="BE269" i="37"/>
  <c r="BN269" i="37"/>
  <c r="BG284" i="37"/>
  <c r="BP284" i="37"/>
  <c r="CI264" i="37"/>
  <c r="BX264" i="37" s="1"/>
  <c r="CH264" i="37"/>
  <c r="BW264" i="37" s="1"/>
  <c r="CG264" i="37"/>
  <c r="BV264" i="37" s="1"/>
  <c r="CM264" i="37"/>
  <c r="CB264" i="37" s="1"/>
  <c r="CL264" i="37"/>
  <c r="CA264" i="37" s="1"/>
  <c r="CK264" i="37"/>
  <c r="BZ264" i="37" s="1"/>
  <c r="CN264" i="37"/>
  <c r="CC264" i="37" s="1"/>
  <c r="CJ264" i="37"/>
  <c r="BY264" i="37" s="1"/>
  <c r="BG270" i="37"/>
  <c r="BP270" i="37"/>
  <c r="BR234" i="37"/>
  <c r="EV238" i="37"/>
  <c r="EK238" i="37" s="1"/>
  <c r="EB238" i="37" s="1"/>
  <c r="EU238" i="37"/>
  <c r="EJ238" i="37" s="1"/>
  <c r="EA238" i="37" s="1"/>
  <c r="EW238" i="37"/>
  <c r="EL238" i="37" s="1"/>
  <c r="EC238" i="37" s="1"/>
  <c r="ET238" i="37"/>
  <c r="EI238" i="37" s="1"/>
  <c r="DZ238" i="37" s="1"/>
  <c r="ES238" i="37"/>
  <c r="EH238" i="37" s="1"/>
  <c r="DY238" i="37" s="1"/>
  <c r="EQ238" i="37"/>
  <c r="EF238" i="37" s="1"/>
  <c r="DW238" i="37" s="1"/>
  <c r="ER238" i="37"/>
  <c r="EG238" i="37" s="1"/>
  <c r="DX238" i="37" s="1"/>
  <c r="EP238" i="37"/>
  <c r="EE238" i="37" s="1"/>
  <c r="DV238" i="37" s="1"/>
  <c r="CN188" i="37"/>
  <c r="CC188" i="37" s="1"/>
  <c r="CH188" i="37"/>
  <c r="BW188" i="37" s="1"/>
  <c r="CG188" i="37"/>
  <c r="BV188" i="37" s="1"/>
  <c r="CK188" i="37"/>
  <c r="BZ188" i="37" s="1"/>
  <c r="CL188" i="37"/>
  <c r="CA188" i="37" s="1"/>
  <c r="CJ188" i="37"/>
  <c r="BY188" i="37" s="1"/>
  <c r="CI188" i="37"/>
  <c r="BX188" i="37" s="1"/>
  <c r="CM188" i="37"/>
  <c r="CB188" i="37" s="1"/>
  <c r="BO210" i="37"/>
  <c r="BF210" i="37"/>
  <c r="BQ244" i="37"/>
  <c r="BH244" i="37"/>
  <c r="BP250" i="37"/>
  <c r="BT221" i="37"/>
  <c r="BK221" i="37"/>
  <c r="BD228" i="37"/>
  <c r="BM228" i="37"/>
  <c r="BI219" i="37"/>
  <c r="BR219" i="37"/>
  <c r="BJ213" i="37"/>
  <c r="BS213" i="37"/>
  <c r="BO217" i="37"/>
  <c r="BF217" i="37"/>
  <c r="BS182" i="37"/>
  <c r="BQ209" i="37"/>
  <c r="BH209" i="37"/>
  <c r="BN229" i="37"/>
  <c r="BS204" i="37"/>
  <c r="BG173" i="37"/>
  <c r="BP173" i="37"/>
  <c r="BV215" i="37"/>
  <c r="BE212" i="37"/>
  <c r="BN212" i="37"/>
  <c r="BP254" i="37"/>
  <c r="BT186" i="37"/>
  <c r="BK186" i="37"/>
  <c r="BK201" i="37"/>
  <c r="BT201" i="37"/>
  <c r="BM197" i="37"/>
  <c r="BD177" i="37"/>
  <c r="BM177" i="37"/>
  <c r="BR174" i="37"/>
  <c r="BI174" i="37"/>
  <c r="BP162" i="37"/>
  <c r="BO226" i="37"/>
  <c r="BF226" i="37"/>
  <c r="CL137" i="37"/>
  <c r="CA137" i="37" s="1"/>
  <c r="CK137" i="37"/>
  <c r="BZ137" i="37" s="1"/>
  <c r="CJ137" i="37"/>
  <c r="BY137" i="37" s="1"/>
  <c r="CH137" i="37"/>
  <c r="BW137" i="37" s="1"/>
  <c r="CG137" i="37"/>
  <c r="BV137" i="37" s="1"/>
  <c r="CN137" i="37"/>
  <c r="CC137" i="37" s="1"/>
  <c r="CM137" i="37"/>
  <c r="CB137" i="37" s="1"/>
  <c r="CI137" i="37"/>
  <c r="BX137" i="37" s="1"/>
  <c r="BV153" i="37"/>
  <c r="BP145" i="37"/>
  <c r="BF156" i="37"/>
  <c r="BO156" i="37"/>
  <c r="CM144" i="37"/>
  <c r="CB144" i="37" s="1"/>
  <c r="CL144" i="37"/>
  <c r="CA144" i="37" s="1"/>
  <c r="CK144" i="37"/>
  <c r="BZ144" i="37" s="1"/>
  <c r="CJ144" i="37"/>
  <c r="BY144" i="37" s="1"/>
  <c r="CI144" i="37"/>
  <c r="BX144" i="37" s="1"/>
  <c r="CG144" i="37"/>
  <c r="BV144" i="37" s="1"/>
  <c r="CN144" i="37"/>
  <c r="CC144" i="37" s="1"/>
  <c r="CH144" i="37"/>
  <c r="BW144" i="37" s="1"/>
  <c r="BN140" i="37"/>
  <c r="BF208" i="37"/>
  <c r="BO208" i="37"/>
  <c r="BH155" i="37"/>
  <c r="BQ155" i="37"/>
  <c r="BT202" i="37"/>
  <c r="BK202" i="37"/>
  <c r="BS142" i="37"/>
  <c r="BQ129" i="37"/>
  <c r="BO121" i="37"/>
  <c r="BF121" i="37"/>
  <c r="BM232" i="37"/>
  <c r="BG178" i="37"/>
  <c r="BP178" i="37"/>
  <c r="BF134" i="37"/>
  <c r="BO134" i="37"/>
  <c r="BT114" i="37"/>
  <c r="BK114" i="37"/>
  <c r="BJ124" i="37"/>
  <c r="BS124" i="37"/>
  <c r="BS115" i="37"/>
  <c r="ET92" i="37"/>
  <c r="EI92" i="37" s="1"/>
  <c r="DZ92" i="37" s="1"/>
  <c r="ES92" i="37"/>
  <c r="EH92" i="37" s="1"/>
  <c r="DY92" i="37" s="1"/>
  <c r="ER92" i="37"/>
  <c r="EG92" i="37" s="1"/>
  <c r="DX92" i="37" s="1"/>
  <c r="EW92" i="37"/>
  <c r="EL92" i="37" s="1"/>
  <c r="EC92" i="37" s="1"/>
  <c r="EV92" i="37"/>
  <c r="EK92" i="37" s="1"/>
  <c r="EB92" i="37" s="1"/>
  <c r="EU92" i="37"/>
  <c r="EJ92" i="37" s="1"/>
  <c r="EA92" i="37" s="1"/>
  <c r="EQ92" i="37"/>
  <c r="EF92" i="37" s="1"/>
  <c r="DW92" i="37" s="1"/>
  <c r="EP92" i="37"/>
  <c r="EE92" i="37" s="1"/>
  <c r="DV92" i="37" s="1"/>
  <c r="BS108" i="37"/>
  <c r="BJ108" i="37"/>
  <c r="BT95" i="37"/>
  <c r="BG104" i="37"/>
  <c r="BP104" i="37"/>
  <c r="BP110" i="37"/>
  <c r="BG110" i="37"/>
  <c r="BP107" i="37"/>
  <c r="BG107" i="37"/>
  <c r="BQ95" i="37"/>
  <c r="BT123" i="37"/>
  <c r="BK123" i="37"/>
  <c r="BM100" i="37"/>
  <c r="BT89" i="37"/>
  <c r="BS96" i="37"/>
  <c r="BR63" i="37"/>
  <c r="BI63" i="37"/>
  <c r="BN71" i="37"/>
  <c r="BE71" i="37"/>
  <c r="BM85" i="37"/>
  <c r="BT84" i="37"/>
  <c r="BK84" i="37"/>
  <c r="EU84" i="37"/>
  <c r="EJ84" i="37" s="1"/>
  <c r="EA84" i="37" s="1"/>
  <c r="EW84" i="37"/>
  <c r="EL84" i="37" s="1"/>
  <c r="EC84" i="37" s="1"/>
  <c r="EV84" i="37"/>
  <c r="EK84" i="37" s="1"/>
  <c r="EB84" i="37" s="1"/>
  <c r="ET84" i="37"/>
  <c r="EI84" i="37" s="1"/>
  <c r="DZ84" i="37" s="1"/>
  <c r="ER84" i="37"/>
  <c r="EG84" i="37" s="1"/>
  <c r="DX84" i="37" s="1"/>
  <c r="EQ84" i="37"/>
  <c r="EF84" i="37" s="1"/>
  <c r="DW84" i="37" s="1"/>
  <c r="ES84" i="37"/>
  <c r="EH84" i="37" s="1"/>
  <c r="DY84" i="37" s="1"/>
  <c r="EP84" i="37"/>
  <c r="EE84" i="37" s="1"/>
  <c r="DV84" i="37" s="1"/>
  <c r="ER59" i="37"/>
  <c r="EG59" i="37" s="1"/>
  <c r="DX59" i="37" s="1"/>
  <c r="EQ59" i="37"/>
  <c r="EF59" i="37" s="1"/>
  <c r="DW59" i="37" s="1"/>
  <c r="EP59" i="37"/>
  <c r="EE59" i="37" s="1"/>
  <c r="DV59" i="37" s="1"/>
  <c r="ET59" i="37"/>
  <c r="EI59" i="37" s="1"/>
  <c r="DZ59" i="37" s="1"/>
  <c r="ES59" i="37"/>
  <c r="EH59" i="37" s="1"/>
  <c r="DY59" i="37" s="1"/>
  <c r="EU59" i="37"/>
  <c r="EJ59" i="37" s="1"/>
  <c r="EA59" i="37" s="1"/>
  <c r="EW59" i="37"/>
  <c r="EL59" i="37" s="1"/>
  <c r="EC59" i="37" s="1"/>
  <c r="EV59" i="37"/>
  <c r="EK59" i="37" s="1"/>
  <c r="EB59" i="37" s="1"/>
  <c r="BH80" i="37"/>
  <c r="CE36" i="37"/>
  <c r="CZ36" i="37"/>
  <c r="FI36" i="37"/>
  <c r="EN36" i="37"/>
  <c r="BJ65" i="37"/>
  <c r="BS65" i="37"/>
  <c r="BQ73" i="37"/>
  <c r="BH73" i="37"/>
  <c r="BO34" i="37"/>
  <c r="BF34" i="37"/>
  <c r="BT60" i="37"/>
  <c r="BK60" i="37"/>
  <c r="BI90" i="37"/>
  <c r="BR90" i="37"/>
  <c r="EE62" i="37"/>
  <c r="DV62" i="37" s="1"/>
  <c r="BP57" i="37"/>
  <c r="BO42" i="37"/>
  <c r="BF42" i="37"/>
  <c r="BJ56" i="37"/>
  <c r="BS56" i="37"/>
  <c r="CJ82" i="37"/>
  <c r="BY82" i="37" s="1"/>
  <c r="CI82" i="37"/>
  <c r="BX82" i="37" s="1"/>
  <c r="CH82" i="37"/>
  <c r="BW82" i="37" s="1"/>
  <c r="CL82" i="37"/>
  <c r="CA82" i="37" s="1"/>
  <c r="CK82" i="37"/>
  <c r="BZ82" i="37" s="1"/>
  <c r="CG82" i="37"/>
  <c r="BV82" i="37" s="1"/>
  <c r="CN82" i="37"/>
  <c r="CC82" i="37" s="1"/>
  <c r="CM82" i="37"/>
  <c r="CB82" i="37" s="1"/>
  <c r="BK10" i="37"/>
  <c r="BT10" i="37"/>
  <c r="BT49" i="37"/>
  <c r="BK49" i="37"/>
  <c r="BQ36" i="37"/>
  <c r="BH36" i="37"/>
  <c r="BS23" i="37"/>
  <c r="BG37" i="37"/>
  <c r="BP37" i="37"/>
  <c r="EE28" i="37"/>
  <c r="DV28" i="37" s="1"/>
  <c r="BR16" i="37"/>
  <c r="BN33" i="37"/>
  <c r="EE25" i="37"/>
  <c r="DV25" i="37" s="1"/>
  <c r="BO64" i="37"/>
  <c r="BF64" i="37"/>
  <c r="BN18" i="37"/>
  <c r="BE18" i="37"/>
  <c r="BE32" i="37"/>
  <c r="BN32" i="37"/>
  <c r="CI303" i="37"/>
  <c r="BX303" i="37" s="1"/>
  <c r="CH303" i="37"/>
  <c r="BW303" i="37" s="1"/>
  <c r="CL303" i="37"/>
  <c r="CA303" i="37" s="1"/>
  <c r="CN303" i="37"/>
  <c r="CC303" i="37" s="1"/>
  <c r="CM303" i="37"/>
  <c r="CB303" i="37" s="1"/>
  <c r="CK303" i="37"/>
  <c r="BZ303" i="37" s="1"/>
  <c r="CJ303" i="37"/>
  <c r="BY303" i="37" s="1"/>
  <c r="CG303" i="37"/>
  <c r="BV303" i="37" s="1"/>
  <c r="BI319" i="37"/>
  <c r="BR319" i="37"/>
  <c r="BT326" i="37"/>
  <c r="BS327" i="37"/>
  <c r="BJ327" i="37"/>
  <c r="BJ284" i="37"/>
  <c r="BS284" i="37"/>
  <c r="BM121" i="37"/>
  <c r="BD121" i="37"/>
  <c r="CH295" i="37"/>
  <c r="BW295" i="37" s="1"/>
  <c r="CJ295" i="37"/>
  <c r="BY295" i="37" s="1"/>
  <c r="CN295" i="37"/>
  <c r="CC295" i="37" s="1"/>
  <c r="CM295" i="37"/>
  <c r="CB295" i="37" s="1"/>
  <c r="CL295" i="37"/>
  <c r="CA295" i="37" s="1"/>
  <c r="CK295" i="37"/>
  <c r="BZ295" i="37" s="1"/>
  <c r="CI295" i="37"/>
  <c r="BX295" i="37" s="1"/>
  <c r="CG295" i="37"/>
  <c r="BV295" i="37" s="1"/>
  <c r="BF284" i="37"/>
  <c r="BO284" i="37"/>
  <c r="BT229" i="37"/>
  <c r="BQ254" i="37"/>
  <c r="BQ226" i="37"/>
  <c r="BH226" i="37"/>
  <c r="BI84" i="37"/>
  <c r="BR84" i="37"/>
  <c r="BE42" i="37"/>
  <c r="BN42" i="37"/>
  <c r="BO10" i="37"/>
  <c r="BF10" i="37"/>
  <c r="BN37" i="37"/>
  <c r="BE37" i="37"/>
  <c r="ER300" i="37"/>
  <c r="EG300" i="37" s="1"/>
  <c r="DX300" i="37" s="1"/>
  <c r="EQ300" i="37"/>
  <c r="EF300" i="37" s="1"/>
  <c r="DW300" i="37" s="1"/>
  <c r="ES300" i="37"/>
  <c r="EH300" i="37" s="1"/>
  <c r="DY300" i="37" s="1"/>
  <c r="EW300" i="37"/>
  <c r="EL300" i="37" s="1"/>
  <c r="EC300" i="37" s="1"/>
  <c r="EV300" i="37"/>
  <c r="EK300" i="37" s="1"/>
  <c r="EB300" i="37" s="1"/>
  <c r="EU300" i="37"/>
  <c r="EJ300" i="37" s="1"/>
  <c r="EA300" i="37" s="1"/>
  <c r="ET300" i="37"/>
  <c r="EI300" i="37" s="1"/>
  <c r="DZ300" i="37" s="1"/>
  <c r="EP300" i="37"/>
  <c r="EE300" i="37" s="1"/>
  <c r="DV300" i="37" s="1"/>
  <c r="CM315" i="37"/>
  <c r="CB315" i="37" s="1"/>
  <c r="CN315" i="37"/>
  <c r="CC315" i="37" s="1"/>
  <c r="CK315" i="37"/>
  <c r="BZ315" i="37" s="1"/>
  <c r="CI315" i="37"/>
  <c r="BX315" i="37" s="1"/>
  <c r="CL315" i="37"/>
  <c r="CA315" i="37" s="1"/>
  <c r="CH315" i="37"/>
  <c r="BW315" i="37" s="1"/>
  <c r="CG315" i="37"/>
  <c r="BV315" i="37" s="1"/>
  <c r="CJ315" i="37"/>
  <c r="BY315" i="37" s="1"/>
  <c r="CI323" i="37"/>
  <c r="BX323" i="37" s="1"/>
  <c r="CK323" i="37"/>
  <c r="BZ323" i="37" s="1"/>
  <c r="CH323" i="37"/>
  <c r="BW323" i="37" s="1"/>
  <c r="CG323" i="37"/>
  <c r="BV323" i="37" s="1"/>
  <c r="CJ323" i="37"/>
  <c r="BY323" i="37" s="1"/>
  <c r="CM323" i="37"/>
  <c r="CB323" i="37" s="1"/>
  <c r="CN323" i="37"/>
  <c r="CC323" i="37" s="1"/>
  <c r="CL323" i="37"/>
  <c r="CA323" i="37" s="1"/>
  <c r="BI322" i="37"/>
  <c r="BR322" i="37"/>
  <c r="BE308" i="37"/>
  <c r="BN308" i="37"/>
  <c r="BH297" i="37"/>
  <c r="BQ297" i="37"/>
  <c r="BM320" i="37"/>
  <c r="BD320" i="37"/>
  <c r="BR317" i="37"/>
  <c r="BS290" i="37"/>
  <c r="BE283" i="37"/>
  <c r="BN283" i="37"/>
  <c r="BO324" i="37"/>
  <c r="BO282" i="37"/>
  <c r="BT271" i="37"/>
  <c r="BK271" i="37"/>
  <c r="EU259" i="37"/>
  <c r="EJ259" i="37" s="1"/>
  <c r="EA259" i="37" s="1"/>
  <c r="ET259" i="37"/>
  <c r="EI259" i="37" s="1"/>
  <c r="DZ259" i="37" s="1"/>
  <c r="ES259" i="37"/>
  <c r="EH259" i="37" s="1"/>
  <c r="DY259" i="37" s="1"/>
  <c r="EQ259" i="37"/>
  <c r="EF259" i="37" s="1"/>
  <c r="DW259" i="37" s="1"/>
  <c r="EV259" i="37"/>
  <c r="EK259" i="37" s="1"/>
  <c r="EB259" i="37" s="1"/>
  <c r="EP259" i="37"/>
  <c r="EE259" i="37" s="1"/>
  <c r="DV259" i="37" s="1"/>
  <c r="EW259" i="37"/>
  <c r="EL259" i="37" s="1"/>
  <c r="EC259" i="37" s="1"/>
  <c r="ER259" i="37"/>
  <c r="EG259" i="37" s="1"/>
  <c r="DX259" i="37" s="1"/>
  <c r="ES277" i="37"/>
  <c r="EH277" i="37" s="1"/>
  <c r="DY277" i="37" s="1"/>
  <c r="EV277" i="37"/>
  <c r="EK277" i="37" s="1"/>
  <c r="EB277" i="37" s="1"/>
  <c r="EU277" i="37"/>
  <c r="EJ277" i="37" s="1"/>
  <c r="ET277" i="37"/>
  <c r="EI277" i="37" s="1"/>
  <c r="DZ277" i="37" s="1"/>
  <c r="ER277" i="37"/>
  <c r="EG277" i="37" s="1"/>
  <c r="DX277" i="37" s="1"/>
  <c r="EQ277" i="37"/>
  <c r="EF277" i="37" s="1"/>
  <c r="DW277" i="37" s="1"/>
  <c r="EP277" i="37"/>
  <c r="EE277" i="37" s="1"/>
  <c r="DV277" i="37" s="1"/>
  <c r="EW277" i="37"/>
  <c r="EL277" i="37" s="1"/>
  <c r="EC277" i="37" s="1"/>
  <c r="EQ261" i="37"/>
  <c r="EF261" i="37" s="1"/>
  <c r="DW261" i="37" s="1"/>
  <c r="EP261" i="37"/>
  <c r="EE261" i="37" s="1"/>
  <c r="DV261" i="37" s="1"/>
  <c r="EW261" i="37"/>
  <c r="EL261" i="37" s="1"/>
  <c r="EC261" i="37" s="1"/>
  <c r="EV261" i="37"/>
  <c r="EK261" i="37" s="1"/>
  <c r="EB261" i="37" s="1"/>
  <c r="EU261" i="37"/>
  <c r="EJ261" i="37" s="1"/>
  <c r="EA261" i="37" s="1"/>
  <c r="ET261" i="37"/>
  <c r="EI261" i="37" s="1"/>
  <c r="DZ261" i="37" s="1"/>
  <c r="ER261" i="37"/>
  <c r="EG261" i="37" s="1"/>
  <c r="DX261" i="37" s="1"/>
  <c r="ES261" i="37"/>
  <c r="EH261" i="37" s="1"/>
  <c r="DY261" i="37" s="1"/>
  <c r="BK284" i="37"/>
  <c r="BT284" i="37"/>
  <c r="CN259" i="37"/>
  <c r="CC259" i="37" s="1"/>
  <c r="CJ259" i="37"/>
  <c r="BY259" i="37" s="1"/>
  <c r="CM259" i="37"/>
  <c r="CB259" i="37" s="1"/>
  <c r="CL259" i="37"/>
  <c r="CA259" i="37" s="1"/>
  <c r="CK259" i="37"/>
  <c r="BZ259" i="37" s="1"/>
  <c r="CH259" i="37"/>
  <c r="BW259" i="37" s="1"/>
  <c r="CI259" i="37"/>
  <c r="BX259" i="37" s="1"/>
  <c r="CG259" i="37"/>
  <c r="BV259" i="37" s="1"/>
  <c r="BT270" i="37"/>
  <c r="BK270" i="37"/>
  <c r="EE272" i="37"/>
  <c r="DV272" i="37" s="1"/>
  <c r="CH224" i="37"/>
  <c r="BW224" i="37" s="1"/>
  <c r="CG224" i="37"/>
  <c r="BV224" i="37" s="1"/>
  <c r="CN224" i="37"/>
  <c r="CC224" i="37" s="1"/>
  <c r="CK224" i="37"/>
  <c r="BZ224" i="37" s="1"/>
  <c r="CM224" i="37"/>
  <c r="CB224" i="37" s="1"/>
  <c r="CL224" i="37"/>
  <c r="CA224" i="37" s="1"/>
  <c r="CJ224" i="37"/>
  <c r="BY224" i="37" s="1"/>
  <c r="CI224" i="37"/>
  <c r="BX224" i="37" s="1"/>
  <c r="CJ245" i="37"/>
  <c r="BY245" i="37" s="1"/>
  <c r="CH245" i="37"/>
  <c r="BW245" i="37" s="1"/>
  <c r="CG245" i="37"/>
  <c r="BV245" i="37" s="1"/>
  <c r="CM245" i="37"/>
  <c r="CB245" i="37" s="1"/>
  <c r="CL245" i="37"/>
  <c r="CA245" i="37" s="1"/>
  <c r="CK245" i="37"/>
  <c r="BZ245" i="37" s="1"/>
  <c r="CN245" i="37"/>
  <c r="CC245" i="37" s="1"/>
  <c r="CI245" i="37"/>
  <c r="BX245" i="37" s="1"/>
  <c r="EV204" i="37"/>
  <c r="EK204" i="37" s="1"/>
  <c r="EB204" i="37" s="1"/>
  <c r="EU204" i="37"/>
  <c r="EJ204" i="37" s="1"/>
  <c r="EA204" i="37" s="1"/>
  <c r="ER204" i="37"/>
  <c r="EG204" i="37" s="1"/>
  <c r="DX204" i="37" s="1"/>
  <c r="EQ204" i="37"/>
  <c r="EF204" i="37" s="1"/>
  <c r="DW204" i="37" s="1"/>
  <c r="EW204" i="37"/>
  <c r="EL204" i="37" s="1"/>
  <c r="EC204" i="37" s="1"/>
  <c r="ET204" i="37"/>
  <c r="EI204" i="37" s="1"/>
  <c r="DZ204" i="37" s="1"/>
  <c r="ES204" i="37"/>
  <c r="EH204" i="37" s="1"/>
  <c r="DY204" i="37" s="1"/>
  <c r="EP204" i="37"/>
  <c r="EE204" i="37" s="1"/>
  <c r="DV204" i="37" s="1"/>
  <c r="BW253" i="37"/>
  <c r="BF260" i="37"/>
  <c r="BJ234" i="37"/>
  <c r="BS234" i="37"/>
  <c r="CL205" i="37"/>
  <c r="CA205" i="37" s="1"/>
  <c r="CG205" i="37"/>
  <c r="BV205" i="37" s="1"/>
  <c r="CN205" i="37"/>
  <c r="CC205" i="37" s="1"/>
  <c r="CM205" i="37"/>
  <c r="CB205" i="37" s="1"/>
  <c r="CK205" i="37"/>
  <c r="BZ205" i="37" s="1"/>
  <c r="CJ205" i="37"/>
  <c r="BY205" i="37" s="1"/>
  <c r="CI205" i="37"/>
  <c r="BX205" i="37" s="1"/>
  <c r="CH205" i="37"/>
  <c r="BW205" i="37" s="1"/>
  <c r="EQ162" i="37"/>
  <c r="EF162" i="37" s="1"/>
  <c r="DW162" i="37" s="1"/>
  <c r="EP162" i="37"/>
  <c r="EE162" i="37" s="1"/>
  <c r="DV162" i="37" s="1"/>
  <c r="EW162" i="37"/>
  <c r="EL162" i="37" s="1"/>
  <c r="EC162" i="37" s="1"/>
  <c r="EV162" i="37"/>
  <c r="EK162" i="37" s="1"/>
  <c r="EB162" i="37" s="1"/>
  <c r="EU162" i="37"/>
  <c r="EJ162" i="37" s="1"/>
  <c r="EA162" i="37" s="1"/>
  <c r="ET162" i="37"/>
  <c r="EI162" i="37" s="1"/>
  <c r="DZ162" i="37" s="1"/>
  <c r="ES162" i="37"/>
  <c r="EH162" i="37" s="1"/>
  <c r="DY162" i="37" s="1"/>
  <c r="ER162" i="37"/>
  <c r="EG162" i="37" s="1"/>
  <c r="DX162" i="37" s="1"/>
  <c r="BJ244" i="37"/>
  <c r="BS244" i="37"/>
  <c r="BS250" i="37"/>
  <c r="EU185" i="37"/>
  <c r="EJ185" i="37" s="1"/>
  <c r="EA185" i="37" s="1"/>
  <c r="ET185" i="37"/>
  <c r="EI185" i="37" s="1"/>
  <c r="DZ185" i="37" s="1"/>
  <c r="ES185" i="37"/>
  <c r="EH185" i="37" s="1"/>
  <c r="DY185" i="37" s="1"/>
  <c r="ER185" i="37"/>
  <c r="EG185" i="37" s="1"/>
  <c r="DX185" i="37" s="1"/>
  <c r="EW185" i="37"/>
  <c r="EL185" i="37" s="1"/>
  <c r="EC185" i="37" s="1"/>
  <c r="EV185" i="37"/>
  <c r="EK185" i="37" s="1"/>
  <c r="EB185" i="37" s="1"/>
  <c r="EQ185" i="37"/>
  <c r="EF185" i="37" s="1"/>
  <c r="DW185" i="37" s="1"/>
  <c r="EP185" i="37"/>
  <c r="EE185" i="37" s="1"/>
  <c r="DV185" i="37" s="1"/>
  <c r="BV221" i="37"/>
  <c r="BN228" i="37"/>
  <c r="BM219" i="37"/>
  <c r="BD219" i="37"/>
  <c r="CL167" i="37"/>
  <c r="CA167" i="37" s="1"/>
  <c r="CK167" i="37"/>
  <c r="BZ167" i="37" s="1"/>
  <c r="CJ167" i="37"/>
  <c r="BY167" i="37" s="1"/>
  <c r="CN167" i="37"/>
  <c r="CC167" i="37" s="1"/>
  <c r="CM167" i="37"/>
  <c r="CB167" i="37" s="1"/>
  <c r="CI167" i="37"/>
  <c r="BX167" i="37" s="1"/>
  <c r="CH167" i="37"/>
  <c r="BW167" i="37" s="1"/>
  <c r="CG167" i="37"/>
  <c r="BV167" i="37" s="1"/>
  <c r="BT213" i="37"/>
  <c r="BK213" i="37"/>
  <c r="BP217" i="37"/>
  <c r="BG217" i="37"/>
  <c r="BP229" i="37"/>
  <c r="EQ184" i="37"/>
  <c r="EF184" i="37" s="1"/>
  <c r="EP184" i="37"/>
  <c r="EE184" i="37" s="1"/>
  <c r="DV184" i="37" s="1"/>
  <c r="EW184" i="37"/>
  <c r="EL184" i="37" s="1"/>
  <c r="EC184" i="37" s="1"/>
  <c r="EV184" i="37"/>
  <c r="EK184" i="37" s="1"/>
  <c r="EB184" i="37" s="1"/>
  <c r="EU184" i="37"/>
  <c r="EJ184" i="37" s="1"/>
  <c r="EA184" i="37" s="1"/>
  <c r="ET184" i="37"/>
  <c r="EI184" i="37" s="1"/>
  <c r="DZ184" i="37" s="1"/>
  <c r="ES184" i="37"/>
  <c r="EH184" i="37" s="1"/>
  <c r="ER184" i="37"/>
  <c r="EG184" i="37" s="1"/>
  <c r="DX184" i="37" s="1"/>
  <c r="CN199" i="37"/>
  <c r="CC199" i="37" s="1"/>
  <c r="CK199" i="37"/>
  <c r="BZ199" i="37" s="1"/>
  <c r="CH199" i="37"/>
  <c r="BW199" i="37" s="1"/>
  <c r="CG199" i="37"/>
  <c r="BV199" i="37" s="1"/>
  <c r="CM199" i="37"/>
  <c r="CB199" i="37" s="1"/>
  <c r="CL199" i="37"/>
  <c r="CA199" i="37" s="1"/>
  <c r="CJ199" i="37"/>
  <c r="BY199" i="37" s="1"/>
  <c r="CI199" i="37"/>
  <c r="BX199" i="37" s="1"/>
  <c r="BT204" i="37"/>
  <c r="BM173" i="37"/>
  <c r="BD173" i="37"/>
  <c r="EE193" i="37"/>
  <c r="DV193" i="37" s="1"/>
  <c r="BN215" i="37"/>
  <c r="BR212" i="37"/>
  <c r="BI212" i="37"/>
  <c r="ES183" i="37"/>
  <c r="EH183" i="37" s="1"/>
  <c r="DY183" i="37" s="1"/>
  <c r="ER183" i="37"/>
  <c r="EG183" i="37" s="1"/>
  <c r="DX183" i="37" s="1"/>
  <c r="EQ183" i="37"/>
  <c r="EF183" i="37" s="1"/>
  <c r="EP183" i="37"/>
  <c r="EE183" i="37" s="1"/>
  <c r="EV183" i="37"/>
  <c r="EK183" i="37" s="1"/>
  <c r="EU183" i="37"/>
  <c r="EJ183" i="37" s="1"/>
  <c r="EA183" i="37" s="1"/>
  <c r="ET183" i="37"/>
  <c r="EI183" i="37" s="1"/>
  <c r="DZ183" i="37" s="1"/>
  <c r="EW183" i="37"/>
  <c r="EL183" i="37" s="1"/>
  <c r="EC183" i="37" s="1"/>
  <c r="BS254" i="37"/>
  <c r="BG213" i="37"/>
  <c r="BV201" i="37"/>
  <c r="BF197" i="37"/>
  <c r="BO197" i="37"/>
  <c r="BR177" i="37"/>
  <c r="BK174" i="37"/>
  <c r="BT174" i="37"/>
  <c r="BD184" i="37"/>
  <c r="BM184" i="37"/>
  <c r="BQ162" i="37"/>
  <c r="BH162" i="37"/>
  <c r="BI226" i="37"/>
  <c r="BR226" i="37"/>
  <c r="CL170" i="37"/>
  <c r="CA170" i="37" s="1"/>
  <c r="CN170" i="37"/>
  <c r="CC170" i="37" s="1"/>
  <c r="CM170" i="37"/>
  <c r="CB170" i="37" s="1"/>
  <c r="CK170" i="37"/>
  <c r="BZ170" i="37" s="1"/>
  <c r="CJ170" i="37"/>
  <c r="BY170" i="37" s="1"/>
  <c r="CI170" i="37"/>
  <c r="BX170" i="37" s="1"/>
  <c r="CH170" i="37"/>
  <c r="BW170" i="37" s="1"/>
  <c r="CG170" i="37"/>
  <c r="BV170" i="37" s="1"/>
  <c r="EW158" i="37"/>
  <c r="EL158" i="37" s="1"/>
  <c r="ER158" i="37"/>
  <c r="EG158" i="37" s="1"/>
  <c r="ET158" i="37"/>
  <c r="EI158" i="37" s="1"/>
  <c r="DZ158" i="37" s="1"/>
  <c r="ES158" i="37"/>
  <c r="EH158" i="37" s="1"/>
  <c r="DY158" i="37" s="1"/>
  <c r="EQ158" i="37"/>
  <c r="EF158" i="37" s="1"/>
  <c r="DW158" i="37" s="1"/>
  <c r="EP158" i="37"/>
  <c r="EE158" i="37" s="1"/>
  <c r="DV158" i="37" s="1"/>
  <c r="EV158" i="37"/>
  <c r="EK158" i="37" s="1"/>
  <c r="EB158" i="37" s="1"/>
  <c r="EU158" i="37"/>
  <c r="EJ158" i="37" s="1"/>
  <c r="EA158" i="37" s="1"/>
  <c r="EW136" i="37"/>
  <c r="EL136" i="37" s="1"/>
  <c r="EC136" i="37" s="1"/>
  <c r="EV136" i="37"/>
  <c r="EK136" i="37" s="1"/>
  <c r="EB136" i="37" s="1"/>
  <c r="EU136" i="37"/>
  <c r="EJ136" i="37" s="1"/>
  <c r="EA136" i="37" s="1"/>
  <c r="ET136" i="37"/>
  <c r="EI136" i="37" s="1"/>
  <c r="DZ136" i="37" s="1"/>
  <c r="ES136" i="37"/>
  <c r="EH136" i="37" s="1"/>
  <c r="DY136" i="37" s="1"/>
  <c r="EQ136" i="37"/>
  <c r="EF136" i="37" s="1"/>
  <c r="DW136" i="37" s="1"/>
  <c r="ER136" i="37"/>
  <c r="EG136" i="37" s="1"/>
  <c r="DX136" i="37" s="1"/>
  <c r="EP136" i="37"/>
  <c r="EE136" i="37" s="1"/>
  <c r="DV136" i="37" s="1"/>
  <c r="CJ149" i="37"/>
  <c r="BY149" i="37" s="1"/>
  <c r="CI149" i="37"/>
  <c r="BX149" i="37" s="1"/>
  <c r="CH149" i="37"/>
  <c r="BW149" i="37" s="1"/>
  <c r="CG149" i="37"/>
  <c r="BV149" i="37" s="1"/>
  <c r="CN149" i="37"/>
  <c r="CC149" i="37" s="1"/>
  <c r="CM149" i="37"/>
  <c r="CB149" i="37" s="1"/>
  <c r="CL149" i="37"/>
  <c r="CA149" i="37" s="1"/>
  <c r="CK149" i="37"/>
  <c r="BZ149" i="37" s="1"/>
  <c r="BQ153" i="37"/>
  <c r="BK152" i="37"/>
  <c r="BQ145" i="37"/>
  <c r="BS156" i="37"/>
  <c r="BJ156" i="37"/>
  <c r="BO140" i="37"/>
  <c r="BF140" i="37"/>
  <c r="BQ208" i="37"/>
  <c r="BH208" i="37"/>
  <c r="BI155" i="37"/>
  <c r="BR155" i="37"/>
  <c r="BW202" i="37"/>
  <c r="BT142" i="37"/>
  <c r="BQ121" i="37"/>
  <c r="BH121" i="37"/>
  <c r="BO232" i="37"/>
  <c r="BH178" i="37"/>
  <c r="BQ178" i="37"/>
  <c r="BH134" i="37"/>
  <c r="BQ134" i="37"/>
  <c r="BM114" i="37"/>
  <c r="BT124" i="37"/>
  <c r="BK124" i="37"/>
  <c r="BT115" i="37"/>
  <c r="BT108" i="37"/>
  <c r="BK108" i="37"/>
  <c r="BM104" i="37"/>
  <c r="BH110" i="37"/>
  <c r="BQ110" i="37"/>
  <c r="BQ107" i="37"/>
  <c r="BH107" i="37"/>
  <c r="BR95" i="37"/>
  <c r="BM123" i="37"/>
  <c r="BD123" i="37"/>
  <c r="BP100" i="37"/>
  <c r="BG100" i="37"/>
  <c r="BS94" i="37"/>
  <c r="BO71" i="37"/>
  <c r="BF71" i="37"/>
  <c r="BP85" i="37"/>
  <c r="BD84" i="37"/>
  <c r="BM84" i="37"/>
  <c r="BD113" i="37"/>
  <c r="BE97" i="37"/>
  <c r="EV64" i="37"/>
  <c r="EK64" i="37" s="1"/>
  <c r="EB64" i="37" s="1"/>
  <c r="EU64" i="37"/>
  <c r="EJ64" i="37" s="1"/>
  <c r="EA64" i="37" s="1"/>
  <c r="ET64" i="37"/>
  <c r="EI64" i="37" s="1"/>
  <c r="DZ64" i="37" s="1"/>
  <c r="ES64" i="37"/>
  <c r="EH64" i="37" s="1"/>
  <c r="DY64" i="37" s="1"/>
  <c r="ER64" i="37"/>
  <c r="EG64" i="37" s="1"/>
  <c r="DX64" i="37" s="1"/>
  <c r="EW64" i="37"/>
  <c r="EL64" i="37" s="1"/>
  <c r="EC64" i="37" s="1"/>
  <c r="EQ64" i="37"/>
  <c r="EF64" i="37" s="1"/>
  <c r="DW64" i="37" s="1"/>
  <c r="EP64" i="37"/>
  <c r="EE64" i="37" s="1"/>
  <c r="DV64" i="37" s="1"/>
  <c r="EV78" i="37"/>
  <c r="EK78" i="37" s="1"/>
  <c r="EB78" i="37" s="1"/>
  <c r="EU78" i="37"/>
  <c r="EJ78" i="37" s="1"/>
  <c r="EA78" i="37" s="1"/>
  <c r="ET78" i="37"/>
  <c r="EI78" i="37" s="1"/>
  <c r="DZ78" i="37" s="1"/>
  <c r="ES78" i="37"/>
  <c r="EH78" i="37" s="1"/>
  <c r="DY78" i="37" s="1"/>
  <c r="ER78" i="37"/>
  <c r="EG78" i="37" s="1"/>
  <c r="DX78" i="37" s="1"/>
  <c r="EP78" i="37"/>
  <c r="EE78" i="37" s="1"/>
  <c r="DV78" i="37" s="1"/>
  <c r="EW78" i="37"/>
  <c r="EL78" i="37" s="1"/>
  <c r="EC78" i="37" s="1"/>
  <c r="EQ78" i="37"/>
  <c r="EF78" i="37" s="1"/>
  <c r="DW78" i="37" s="1"/>
  <c r="BS46" i="37"/>
  <c r="BK65" i="37"/>
  <c r="BT65" i="37"/>
  <c r="CZ43" i="37"/>
  <c r="CE43" i="37"/>
  <c r="FI43" i="37"/>
  <c r="EN43" i="37"/>
  <c r="BR73" i="37"/>
  <c r="BI73" i="37"/>
  <c r="CI43" i="37"/>
  <c r="BX43" i="37" s="1"/>
  <c r="CH43" i="37"/>
  <c r="BW43" i="37" s="1"/>
  <c r="CG43" i="37"/>
  <c r="BV43" i="37" s="1"/>
  <c r="CK43" i="37"/>
  <c r="BZ43" i="37" s="1"/>
  <c r="CN43" i="37"/>
  <c r="CC43" i="37" s="1"/>
  <c r="CM43" i="37"/>
  <c r="CB43" i="37" s="1"/>
  <c r="CJ43" i="37"/>
  <c r="BY43" i="37" s="1"/>
  <c r="CL43" i="37"/>
  <c r="CA43" i="37" s="1"/>
  <c r="BF60" i="37"/>
  <c r="BO60" i="37"/>
  <c r="BT90" i="37"/>
  <c r="BK90" i="37"/>
  <c r="BT57" i="37"/>
  <c r="BP42" i="37"/>
  <c r="BG42" i="37"/>
  <c r="BE56" i="37"/>
  <c r="BN56" i="37"/>
  <c r="BD74" i="37"/>
  <c r="BM74" i="37"/>
  <c r="BM10" i="37"/>
  <c r="BD10" i="37"/>
  <c r="BF49" i="37"/>
  <c r="BO49" i="37"/>
  <c r="BR36" i="37"/>
  <c r="BI36" i="37"/>
  <c r="BM19" i="37"/>
  <c r="BD19" i="37"/>
  <c r="BH37" i="37"/>
  <c r="BQ37" i="37"/>
  <c r="BT16" i="37"/>
  <c r="BT33" i="37"/>
  <c r="EN12" i="37"/>
  <c r="CZ12" i="37"/>
  <c r="CE12" i="37"/>
  <c r="FI12" i="37"/>
  <c r="BG64" i="37"/>
  <c r="BP64" i="37"/>
  <c r="BO18" i="37"/>
  <c r="BF18" i="37"/>
  <c r="BT32" i="37"/>
  <c r="BK32" i="37"/>
  <c r="BO326" i="37"/>
  <c r="CJ276" i="37"/>
  <c r="BY276" i="37" s="1"/>
  <c r="CN276" i="37"/>
  <c r="CC276" i="37" s="1"/>
  <c r="CM276" i="37"/>
  <c r="CB276" i="37" s="1"/>
  <c r="CL276" i="37"/>
  <c r="CA276" i="37" s="1"/>
  <c r="CH276" i="37"/>
  <c r="BW276" i="37" s="1"/>
  <c r="CG276" i="37"/>
  <c r="BV276" i="37" s="1"/>
  <c r="CK276" i="37"/>
  <c r="BZ276" i="37" s="1"/>
  <c r="CI276" i="37"/>
  <c r="BX276" i="37" s="1"/>
  <c r="BI253" i="37"/>
  <c r="BR253" i="37"/>
  <c r="BH219" i="37"/>
  <c r="BQ219" i="37"/>
  <c r="BS201" i="37"/>
  <c r="BJ201" i="37"/>
  <c r="AW209" i="37"/>
  <c r="AV209" i="37"/>
  <c r="BS202" i="37"/>
  <c r="BJ202" i="37"/>
  <c r="BD134" i="37"/>
  <c r="BM134" i="37"/>
  <c r="BI108" i="37"/>
  <c r="BR108" i="37"/>
  <c r="BR123" i="37"/>
  <c r="BI123" i="37"/>
  <c r="BS57" i="37"/>
  <c r="CM316" i="37"/>
  <c r="CB316" i="37" s="1"/>
  <c r="CK316" i="37"/>
  <c r="BZ316" i="37" s="1"/>
  <c r="CJ316" i="37"/>
  <c r="BY316" i="37" s="1"/>
  <c r="CN316" i="37"/>
  <c r="CC316" i="37" s="1"/>
  <c r="CL316" i="37"/>
  <c r="CA316" i="37" s="1"/>
  <c r="CG316" i="37"/>
  <c r="BV316" i="37" s="1"/>
  <c r="CI316" i="37"/>
  <c r="BX316" i="37" s="1"/>
  <c r="CH316" i="37"/>
  <c r="BW316" i="37" s="1"/>
  <c r="BV322" i="37"/>
  <c r="ET318" i="37"/>
  <c r="EI318" i="37" s="1"/>
  <c r="DZ318" i="37" s="1"/>
  <c r="EV318" i="37"/>
  <c r="EK318" i="37" s="1"/>
  <c r="EB318" i="37" s="1"/>
  <c r="ES318" i="37"/>
  <c r="EH318" i="37" s="1"/>
  <c r="DY318" i="37" s="1"/>
  <c r="EP318" i="37"/>
  <c r="EE318" i="37" s="1"/>
  <c r="DV318" i="37" s="1"/>
  <c r="EW318" i="37"/>
  <c r="EL318" i="37" s="1"/>
  <c r="EC318" i="37" s="1"/>
  <c r="EU318" i="37"/>
  <c r="EJ318" i="37" s="1"/>
  <c r="EA318" i="37" s="1"/>
  <c r="ER318" i="37"/>
  <c r="EG318" i="37" s="1"/>
  <c r="DX318" i="37" s="1"/>
  <c r="EQ318" i="37"/>
  <c r="EF318" i="37" s="1"/>
  <c r="BH308" i="37"/>
  <c r="BQ308" i="37"/>
  <c r="BP317" i="37"/>
  <c r="BT290" i="37"/>
  <c r="CH287" i="37"/>
  <c r="BW287" i="37" s="1"/>
  <c r="CG287" i="37"/>
  <c r="BV287" i="37" s="1"/>
  <c r="CN287" i="37"/>
  <c r="CC287" i="37" s="1"/>
  <c r="CL287" i="37"/>
  <c r="CA287" i="37" s="1"/>
  <c r="CK287" i="37"/>
  <c r="BZ287" i="37" s="1"/>
  <c r="CJ287" i="37"/>
  <c r="BY287" i="37" s="1"/>
  <c r="CI287" i="37"/>
  <c r="BX287" i="37" s="1"/>
  <c r="CM287" i="37"/>
  <c r="CB287" i="37" s="1"/>
  <c r="BS299" i="37"/>
  <c r="BJ299" i="37"/>
  <c r="CJ281" i="37"/>
  <c r="BY281" i="37" s="1"/>
  <c r="CI281" i="37"/>
  <c r="BX281" i="37" s="1"/>
  <c r="CH281" i="37"/>
  <c r="BW281" i="37" s="1"/>
  <c r="CG281" i="37"/>
  <c r="BV281" i="37" s="1"/>
  <c r="CN281" i="37"/>
  <c r="CC281" i="37" s="1"/>
  <c r="CK281" i="37"/>
  <c r="BZ281" i="37" s="1"/>
  <c r="CM281" i="37"/>
  <c r="CB281" i="37" s="1"/>
  <c r="CL281" i="37"/>
  <c r="CA281" i="37" s="1"/>
  <c r="CJ273" i="37"/>
  <c r="BY273" i="37" s="1"/>
  <c r="CK273" i="37"/>
  <c r="BZ273" i="37" s="1"/>
  <c r="CI273" i="37"/>
  <c r="BX273" i="37" s="1"/>
  <c r="CH273" i="37"/>
  <c r="BW273" i="37" s="1"/>
  <c r="CG273" i="37"/>
  <c r="BV273" i="37" s="1"/>
  <c r="CM273" i="37"/>
  <c r="CB273" i="37" s="1"/>
  <c r="CL273" i="37"/>
  <c r="CA273" i="37" s="1"/>
  <c r="CN273" i="37"/>
  <c r="CC273" i="37" s="1"/>
  <c r="BQ324" i="37"/>
  <c r="BH324" i="37"/>
  <c r="BP282" i="37"/>
  <c r="BM294" i="37"/>
  <c r="BD294" i="37"/>
  <c r="EQ254" i="37"/>
  <c r="EF254" i="37" s="1"/>
  <c r="DW254" i="37" s="1"/>
  <c r="EP254" i="37"/>
  <c r="EE254" i="37" s="1"/>
  <c r="DV254" i="37" s="1"/>
  <c r="EU254" i="37"/>
  <c r="EJ254" i="37" s="1"/>
  <c r="EA254" i="37" s="1"/>
  <c r="ES254" i="37"/>
  <c r="EH254" i="37" s="1"/>
  <c r="DY254" i="37" s="1"/>
  <c r="ER254" i="37"/>
  <c r="EG254" i="37" s="1"/>
  <c r="DX254" i="37" s="1"/>
  <c r="EW254" i="37"/>
  <c r="EL254" i="37" s="1"/>
  <c r="EC254" i="37" s="1"/>
  <c r="EV254" i="37"/>
  <c r="EK254" i="37" s="1"/>
  <c r="EB254" i="37" s="1"/>
  <c r="ET254" i="37"/>
  <c r="EI254" i="37" s="1"/>
  <c r="DZ254" i="37" s="1"/>
  <c r="BH270" i="37"/>
  <c r="BQ270" i="37"/>
  <c r="EU240" i="37"/>
  <c r="EJ240" i="37" s="1"/>
  <c r="EA240" i="37" s="1"/>
  <c r="ES240" i="37"/>
  <c r="EH240" i="37" s="1"/>
  <c r="DY240" i="37" s="1"/>
  <c r="ER240" i="37"/>
  <c r="EG240" i="37" s="1"/>
  <c r="DX240" i="37" s="1"/>
  <c r="EQ240" i="37"/>
  <c r="EF240" i="37" s="1"/>
  <c r="DW240" i="37" s="1"/>
  <c r="EV240" i="37"/>
  <c r="EK240" i="37" s="1"/>
  <c r="EB240" i="37" s="1"/>
  <c r="EP240" i="37"/>
  <c r="EE240" i="37" s="1"/>
  <c r="DV240" i="37" s="1"/>
  <c r="EW240" i="37"/>
  <c r="EL240" i="37" s="1"/>
  <c r="EC240" i="37" s="1"/>
  <c r="ET240" i="37"/>
  <c r="EI240" i="37" s="1"/>
  <c r="DZ240" i="37" s="1"/>
  <c r="EP255" i="37"/>
  <c r="EE255" i="37" s="1"/>
  <c r="DV255" i="37" s="1"/>
  <c r="EV255" i="37"/>
  <c r="EK255" i="37" s="1"/>
  <c r="EB255" i="37" s="1"/>
  <c r="ET255" i="37"/>
  <c r="EI255" i="37" s="1"/>
  <c r="DZ255" i="37" s="1"/>
  <c r="ES255" i="37"/>
  <c r="EH255" i="37" s="1"/>
  <c r="DY255" i="37" s="1"/>
  <c r="ER255" i="37"/>
  <c r="EG255" i="37" s="1"/>
  <c r="DX255" i="37" s="1"/>
  <c r="EW255" i="37"/>
  <c r="EL255" i="37" s="1"/>
  <c r="EC255" i="37" s="1"/>
  <c r="EU255" i="37"/>
  <c r="EJ255" i="37" s="1"/>
  <c r="EA255" i="37" s="1"/>
  <c r="EQ255" i="37"/>
  <c r="EF255" i="37" s="1"/>
  <c r="DW255" i="37" s="1"/>
  <c r="CJ237" i="37"/>
  <c r="BY237" i="37" s="1"/>
  <c r="CG237" i="37"/>
  <c r="BV237" i="37" s="1"/>
  <c r="CN237" i="37"/>
  <c r="CC237" i="37" s="1"/>
  <c r="CL237" i="37"/>
  <c r="CA237" i="37" s="1"/>
  <c r="CH237" i="37"/>
  <c r="BW237" i="37" s="1"/>
  <c r="CM237" i="37"/>
  <c r="CB237" i="37" s="1"/>
  <c r="CK237" i="37"/>
  <c r="BZ237" i="37" s="1"/>
  <c r="CI237" i="37"/>
  <c r="BX237" i="37" s="1"/>
  <c r="CM200" i="37"/>
  <c r="CB200" i="37" s="1"/>
  <c r="CL200" i="37"/>
  <c r="CA200" i="37" s="1"/>
  <c r="CI200" i="37"/>
  <c r="BX200" i="37" s="1"/>
  <c r="CH200" i="37"/>
  <c r="BW200" i="37" s="1"/>
  <c r="CK200" i="37"/>
  <c r="BZ200" i="37" s="1"/>
  <c r="CJ200" i="37"/>
  <c r="BY200" i="37" s="1"/>
  <c r="CG200" i="37"/>
  <c r="BV200" i="37" s="1"/>
  <c r="CN200" i="37"/>
  <c r="CC200" i="37" s="1"/>
  <c r="EW248" i="37"/>
  <c r="EL248" i="37" s="1"/>
  <c r="EC248" i="37" s="1"/>
  <c r="ET248" i="37"/>
  <c r="EI248" i="37" s="1"/>
  <c r="DZ248" i="37" s="1"/>
  <c r="ER248" i="37"/>
  <c r="EG248" i="37" s="1"/>
  <c r="DX248" i="37" s="1"/>
  <c r="EP248" i="37"/>
  <c r="EE248" i="37" s="1"/>
  <c r="DV248" i="37" s="1"/>
  <c r="EU248" i="37"/>
  <c r="EJ248" i="37" s="1"/>
  <c r="EA248" i="37" s="1"/>
  <c r="ES248" i="37"/>
  <c r="EH248" i="37" s="1"/>
  <c r="DY248" i="37" s="1"/>
  <c r="EQ248" i="37"/>
  <c r="EF248" i="37" s="1"/>
  <c r="DW248" i="37" s="1"/>
  <c r="EV248" i="37"/>
  <c r="EK248" i="37" s="1"/>
  <c r="EB248" i="37" s="1"/>
  <c r="BG257" i="37"/>
  <c r="BK218" i="37"/>
  <c r="BT218" i="37"/>
  <c r="BD244" i="37"/>
  <c r="BM244" i="37"/>
  <c r="BR250" i="37"/>
  <c r="BR221" i="37"/>
  <c r="BI221" i="37"/>
  <c r="BI228" i="37"/>
  <c r="BR228" i="37"/>
  <c r="BN219" i="37"/>
  <c r="BE219" i="37"/>
  <c r="BI213" i="37"/>
  <c r="BR213" i="37"/>
  <c r="BQ217" i="37"/>
  <c r="BH217" i="37"/>
  <c r="BQ229" i="37"/>
  <c r="BH229" i="37"/>
  <c r="CK191" i="37"/>
  <c r="BZ191" i="37" s="1"/>
  <c r="CH191" i="37"/>
  <c r="BW191" i="37" s="1"/>
  <c r="CN191" i="37"/>
  <c r="CC191" i="37" s="1"/>
  <c r="CG191" i="37"/>
  <c r="BV191" i="37" s="1"/>
  <c r="CJ191" i="37"/>
  <c r="BY191" i="37" s="1"/>
  <c r="CM191" i="37"/>
  <c r="CB191" i="37" s="1"/>
  <c r="CL191" i="37"/>
  <c r="CA191" i="37" s="1"/>
  <c r="CI191" i="37"/>
  <c r="BX191" i="37" s="1"/>
  <c r="BN173" i="37"/>
  <c r="BE173" i="37"/>
  <c r="BI158" i="37"/>
  <c r="BR158" i="37"/>
  <c r="ES153" i="37"/>
  <c r="EH153" i="37" s="1"/>
  <c r="DY153" i="37" s="1"/>
  <c r="ER153" i="37"/>
  <c r="EG153" i="37" s="1"/>
  <c r="EQ153" i="37"/>
  <c r="EF153" i="37" s="1"/>
  <c r="EP153" i="37"/>
  <c r="EE153" i="37" s="1"/>
  <c r="DV153" i="37" s="1"/>
  <c r="EV153" i="37"/>
  <c r="EK153" i="37" s="1"/>
  <c r="EB153" i="37" s="1"/>
  <c r="EU153" i="37"/>
  <c r="EJ153" i="37" s="1"/>
  <c r="EA153" i="37" s="1"/>
  <c r="ET153" i="37"/>
  <c r="EI153" i="37" s="1"/>
  <c r="DZ153" i="37" s="1"/>
  <c r="EW153" i="37"/>
  <c r="EL153" i="37" s="1"/>
  <c r="EC153" i="37" s="1"/>
  <c r="BQ215" i="37"/>
  <c r="BJ212" i="37"/>
  <c r="BS212" i="37"/>
  <c r="BT254" i="37"/>
  <c r="EE209" i="37"/>
  <c r="DV209" i="37" s="1"/>
  <c r="BG201" i="37"/>
  <c r="BP201" i="37"/>
  <c r="CL164" i="37"/>
  <c r="CA164" i="37" s="1"/>
  <c r="CK164" i="37"/>
  <c r="BZ164" i="37" s="1"/>
  <c r="CJ164" i="37"/>
  <c r="BY164" i="37" s="1"/>
  <c r="CI164" i="37"/>
  <c r="BX164" i="37" s="1"/>
  <c r="CN164" i="37"/>
  <c r="CC164" i="37" s="1"/>
  <c r="CM164" i="37"/>
  <c r="CB164" i="37" s="1"/>
  <c r="CH164" i="37"/>
  <c r="BW164" i="37" s="1"/>
  <c r="CG164" i="37"/>
  <c r="BV164" i="37" s="1"/>
  <c r="BG197" i="37"/>
  <c r="BP197" i="37"/>
  <c r="BS177" i="37"/>
  <c r="BS174" i="37"/>
  <c r="BQ184" i="37"/>
  <c r="BR162" i="37"/>
  <c r="BI162" i="37"/>
  <c r="BK226" i="37"/>
  <c r="BT226" i="37"/>
  <c r="BM148" i="37"/>
  <c r="BR145" i="37"/>
  <c r="BP156" i="37"/>
  <c r="BG156" i="37"/>
  <c r="BP140" i="37"/>
  <c r="BR208" i="37"/>
  <c r="BI208" i="37"/>
  <c r="BO155" i="37"/>
  <c r="BF155" i="37"/>
  <c r="EU129" i="37"/>
  <c r="EJ129" i="37" s="1"/>
  <c r="EA129" i="37" s="1"/>
  <c r="ER129" i="37"/>
  <c r="EG129" i="37" s="1"/>
  <c r="DX129" i="37" s="1"/>
  <c r="EQ129" i="37"/>
  <c r="EF129" i="37" s="1"/>
  <c r="DW129" i="37" s="1"/>
  <c r="EP129" i="37"/>
  <c r="EE129" i="37" s="1"/>
  <c r="DV129" i="37" s="1"/>
  <c r="EV129" i="37"/>
  <c r="EK129" i="37" s="1"/>
  <c r="EB129" i="37" s="1"/>
  <c r="ET129" i="37"/>
  <c r="EI129" i="37" s="1"/>
  <c r="DZ129" i="37" s="1"/>
  <c r="ES129" i="37"/>
  <c r="EH129" i="37" s="1"/>
  <c r="DY129" i="37" s="1"/>
  <c r="EW129" i="37"/>
  <c r="EL129" i="37" s="1"/>
  <c r="EC129" i="37" s="1"/>
  <c r="BO202" i="37"/>
  <c r="BF202" i="37"/>
  <c r="BN142" i="37"/>
  <c r="ER118" i="37"/>
  <c r="EG118" i="37" s="1"/>
  <c r="EP118" i="37"/>
  <c r="EE118" i="37" s="1"/>
  <c r="DV118" i="37" s="1"/>
  <c r="EU118" i="37"/>
  <c r="EJ118" i="37" s="1"/>
  <c r="EA118" i="37" s="1"/>
  <c r="ET118" i="37"/>
  <c r="EI118" i="37" s="1"/>
  <c r="ES118" i="37"/>
  <c r="EH118" i="37" s="1"/>
  <c r="DY118" i="37" s="1"/>
  <c r="EQ118" i="37"/>
  <c r="EF118" i="37" s="1"/>
  <c r="DW118" i="37" s="1"/>
  <c r="EW118" i="37"/>
  <c r="EL118" i="37" s="1"/>
  <c r="EV118" i="37"/>
  <c r="EK118" i="37" s="1"/>
  <c r="EB118" i="37" s="1"/>
  <c r="BP232" i="37"/>
  <c r="BR178" i="37"/>
  <c r="BI178" i="37"/>
  <c r="BR134" i="37"/>
  <c r="BI134" i="37"/>
  <c r="BR115" i="37"/>
  <c r="EE101" i="37"/>
  <c r="DV101" i="37" s="1"/>
  <c r="BQ108" i="37"/>
  <c r="BH108" i="37"/>
  <c r="AR114" i="37"/>
  <c r="AS114" i="37"/>
  <c r="BN104" i="37"/>
  <c r="BR110" i="37"/>
  <c r="BI110" i="37"/>
  <c r="BR107" i="37"/>
  <c r="BI107" i="37"/>
  <c r="BM95" i="37"/>
  <c r="BR100" i="37"/>
  <c r="BN94" i="37"/>
  <c r="BE94" i="37"/>
  <c r="BR85" i="37"/>
  <c r="BN84" i="37"/>
  <c r="BS75" i="37"/>
  <c r="BJ75" i="37"/>
  <c r="BM63" i="37"/>
  <c r="BD63" i="37"/>
  <c r="BP103" i="37"/>
  <c r="BG103" i="37"/>
  <c r="EV45" i="37"/>
  <c r="EK45" i="37" s="1"/>
  <c r="EB45" i="37" s="1"/>
  <c r="EU45" i="37"/>
  <c r="EJ45" i="37" s="1"/>
  <c r="EA45" i="37" s="1"/>
  <c r="ET45" i="37"/>
  <c r="EI45" i="37" s="1"/>
  <c r="DZ45" i="37" s="1"/>
  <c r="ES45" i="37"/>
  <c r="EH45" i="37" s="1"/>
  <c r="DY45" i="37" s="1"/>
  <c r="ER45" i="37"/>
  <c r="EG45" i="37" s="1"/>
  <c r="DX45" i="37" s="1"/>
  <c r="EW45" i="37"/>
  <c r="EL45" i="37" s="1"/>
  <c r="EC45" i="37" s="1"/>
  <c r="EQ45" i="37"/>
  <c r="EF45" i="37" s="1"/>
  <c r="DW45" i="37" s="1"/>
  <c r="EP45" i="37"/>
  <c r="EE45" i="37" s="1"/>
  <c r="DV45" i="37" s="1"/>
  <c r="EQ23" i="37"/>
  <c r="EF23" i="37" s="1"/>
  <c r="DW23" i="37" s="1"/>
  <c r="EP23" i="37"/>
  <c r="EE23" i="37" s="1"/>
  <c r="DV23" i="37" s="1"/>
  <c r="EW23" i="37"/>
  <c r="EL23" i="37" s="1"/>
  <c r="EV23" i="37"/>
  <c r="EK23" i="37" s="1"/>
  <c r="EB23" i="37" s="1"/>
  <c r="EU23" i="37"/>
  <c r="EJ23" i="37" s="1"/>
  <c r="EA23" i="37" s="1"/>
  <c r="ET23" i="37"/>
  <c r="EI23" i="37" s="1"/>
  <c r="DZ23" i="37" s="1"/>
  <c r="ES23" i="37"/>
  <c r="EH23" i="37" s="1"/>
  <c r="DY23" i="37" s="1"/>
  <c r="ER23" i="37"/>
  <c r="EG23" i="37" s="1"/>
  <c r="DX23" i="37" s="1"/>
  <c r="BN65" i="37"/>
  <c r="BE65" i="37"/>
  <c r="BJ73" i="37"/>
  <c r="BS73" i="37"/>
  <c r="BR50" i="37"/>
  <c r="BI50" i="37"/>
  <c r="BI60" i="37"/>
  <c r="BR60" i="37"/>
  <c r="BD90" i="37"/>
  <c r="BQ42" i="37"/>
  <c r="BH42" i="37"/>
  <c r="BE74" i="37"/>
  <c r="BN74" i="37"/>
  <c r="CH26" i="37"/>
  <c r="BW26" i="37" s="1"/>
  <c r="CM26" i="37"/>
  <c r="CB26" i="37" s="1"/>
  <c r="CL26" i="37"/>
  <c r="CA26" i="37" s="1"/>
  <c r="CK26" i="37"/>
  <c r="BZ26" i="37" s="1"/>
  <c r="CI26" i="37"/>
  <c r="BX26" i="37" s="1"/>
  <c r="CJ26" i="37"/>
  <c r="BY26" i="37" s="1"/>
  <c r="CG26" i="37"/>
  <c r="BV26" i="37" s="1"/>
  <c r="CN26" i="37"/>
  <c r="CC26" i="37" s="1"/>
  <c r="CM31" i="37"/>
  <c r="CB31" i="37" s="1"/>
  <c r="CI31" i="37"/>
  <c r="BX31" i="37" s="1"/>
  <c r="CH31" i="37"/>
  <c r="BW31" i="37" s="1"/>
  <c r="CG31" i="37"/>
  <c r="BV31" i="37" s="1"/>
  <c r="CN31" i="37"/>
  <c r="CC31" i="37" s="1"/>
  <c r="CL31" i="37"/>
  <c r="CA31" i="37" s="1"/>
  <c r="CK31" i="37"/>
  <c r="BZ31" i="37" s="1"/>
  <c r="CJ31" i="37"/>
  <c r="BY31" i="37" s="1"/>
  <c r="BP49" i="37"/>
  <c r="BG49" i="37"/>
  <c r="BJ36" i="37"/>
  <c r="BS36" i="37"/>
  <c r="GB329" i="37"/>
  <c r="FR329" i="37" s="1"/>
  <c r="GA329" i="37"/>
  <c r="FQ329" i="37" s="1"/>
  <c r="FU329" i="37"/>
  <c r="FY329" i="37"/>
  <c r="FO329" i="37" s="1"/>
  <c r="FX329" i="37"/>
  <c r="FN329" i="37" s="1"/>
  <c r="FT329" i="37"/>
  <c r="FZ329" i="37"/>
  <c r="FP329" i="37" s="1"/>
  <c r="FW329" i="37"/>
  <c r="FM329" i="37" s="1"/>
  <c r="FV329" i="37"/>
  <c r="FL329" i="37" s="1"/>
  <c r="BE19" i="37"/>
  <c r="BN19" i="37"/>
  <c r="BI37" i="37"/>
  <c r="BR37" i="37"/>
  <c r="BO33" i="37"/>
  <c r="BH64" i="37"/>
  <c r="BQ64" i="37"/>
  <c r="BH18" i="37"/>
  <c r="BQ18" i="37"/>
  <c r="EU17" i="37"/>
  <c r="EJ17" i="37" s="1"/>
  <c r="EA17" i="37" s="1"/>
  <c r="ET17" i="37"/>
  <c r="EI17" i="37" s="1"/>
  <c r="DZ17" i="37" s="1"/>
  <c r="EW17" i="37"/>
  <c r="EL17" i="37" s="1"/>
  <c r="EC17" i="37" s="1"/>
  <c r="EV17" i="37"/>
  <c r="EK17" i="37" s="1"/>
  <c r="EB17" i="37" s="1"/>
  <c r="ES17" i="37"/>
  <c r="EH17" i="37" s="1"/>
  <c r="DY17" i="37" s="1"/>
  <c r="ER17" i="37"/>
  <c r="EG17" i="37" s="1"/>
  <c r="DX17" i="37" s="1"/>
  <c r="EQ17" i="37"/>
  <c r="EF17" i="37" s="1"/>
  <c r="DW17" i="37" s="1"/>
  <c r="EP17" i="37"/>
  <c r="EE17" i="37" s="1"/>
  <c r="DV17" i="37" s="1"/>
  <c r="BH32" i="37"/>
  <c r="BQ32" i="37"/>
  <c r="AY37" i="37"/>
  <c r="AX37" i="37"/>
  <c r="BP11" i="37"/>
  <c r="AR260" i="37"/>
  <c r="AS260" i="37"/>
  <c r="BP228" i="37"/>
  <c r="BR182" i="37"/>
  <c r="BS145" i="37"/>
  <c r="ES137" i="37"/>
  <c r="EH137" i="37" s="1"/>
  <c r="DY137" i="37" s="1"/>
  <c r="EW137" i="37"/>
  <c r="EL137" i="37" s="1"/>
  <c r="EC137" i="37" s="1"/>
  <c r="EV137" i="37"/>
  <c r="EK137" i="37" s="1"/>
  <c r="EB137" i="37" s="1"/>
  <c r="EU137" i="37"/>
  <c r="EJ137" i="37" s="1"/>
  <c r="EA137" i="37" s="1"/>
  <c r="ET137" i="37"/>
  <c r="EI137" i="37" s="1"/>
  <c r="DZ137" i="37" s="1"/>
  <c r="ER137" i="37"/>
  <c r="EG137" i="37" s="1"/>
  <c r="DX137" i="37" s="1"/>
  <c r="EP137" i="37"/>
  <c r="EE137" i="37" s="1"/>
  <c r="DV137" i="37" s="1"/>
  <c r="EQ137" i="37"/>
  <c r="EF137" i="37" s="1"/>
  <c r="DW137" i="37" s="1"/>
  <c r="EW112" i="37"/>
  <c r="EL112" i="37" s="1"/>
  <c r="EC112" i="37" s="1"/>
  <c r="EP112" i="37"/>
  <c r="EE112" i="37" s="1"/>
  <c r="DV112" i="37" s="1"/>
  <c r="ER112" i="37"/>
  <c r="EG112" i="37" s="1"/>
  <c r="DX112" i="37" s="1"/>
  <c r="EV112" i="37"/>
  <c r="EK112" i="37" s="1"/>
  <c r="EU112" i="37"/>
  <c r="EJ112" i="37" s="1"/>
  <c r="ET112" i="37"/>
  <c r="EI112" i="37" s="1"/>
  <c r="DZ112" i="37" s="1"/>
  <c r="ES112" i="37"/>
  <c r="EH112" i="37" s="1"/>
  <c r="EQ112" i="37"/>
  <c r="EF112" i="37" s="1"/>
  <c r="DW112" i="37" s="1"/>
  <c r="BP95" i="37"/>
  <c r="BT100" i="37"/>
  <c r="BK100" i="37"/>
  <c r="CN47" i="37"/>
  <c r="CC47" i="37" s="1"/>
  <c r="CM47" i="37"/>
  <c r="CB47" i="37" s="1"/>
  <c r="CL47" i="37"/>
  <c r="CA47" i="37" s="1"/>
  <c r="CK47" i="37"/>
  <c r="BZ47" i="37" s="1"/>
  <c r="CH47" i="37"/>
  <c r="BW47" i="37" s="1"/>
  <c r="CG47" i="37"/>
  <c r="BV47" i="37" s="1"/>
  <c r="CJ47" i="37"/>
  <c r="BY47" i="37" s="1"/>
  <c r="CI47" i="37"/>
  <c r="BX47" i="37" s="1"/>
  <c r="BH90" i="37"/>
  <c r="BQ90" i="37"/>
  <c r="AS63" i="37"/>
  <c r="AR63" i="37"/>
  <c r="ET326" i="37"/>
  <c r="EI326" i="37" s="1"/>
  <c r="DZ326" i="37" s="1"/>
  <c r="EQ326" i="37"/>
  <c r="EF326" i="37" s="1"/>
  <c r="DW326" i="37" s="1"/>
  <c r="EW326" i="37"/>
  <c r="EL326" i="37" s="1"/>
  <c r="EC326" i="37" s="1"/>
  <c r="ER326" i="37"/>
  <c r="EG326" i="37" s="1"/>
  <c r="DX326" i="37" s="1"/>
  <c r="EP326" i="37"/>
  <c r="EE326" i="37" s="1"/>
  <c r="DV326" i="37" s="1"/>
  <c r="ES326" i="37"/>
  <c r="EH326" i="37" s="1"/>
  <c r="DY326" i="37" s="1"/>
  <c r="EU326" i="37"/>
  <c r="EJ326" i="37" s="1"/>
  <c r="EA326" i="37" s="1"/>
  <c r="EV326" i="37"/>
  <c r="EK326" i="37" s="1"/>
  <c r="EB326" i="37" s="1"/>
  <c r="BN322" i="37"/>
  <c r="BE322" i="37"/>
  <c r="BK308" i="37"/>
  <c r="BT308" i="37"/>
  <c r="CN291" i="37"/>
  <c r="CC291" i="37" s="1"/>
  <c r="CM291" i="37"/>
  <c r="CB291" i="37" s="1"/>
  <c r="CL291" i="37"/>
  <c r="CA291" i="37" s="1"/>
  <c r="CK291" i="37"/>
  <c r="BZ291" i="37" s="1"/>
  <c r="CJ291" i="37"/>
  <c r="BY291" i="37" s="1"/>
  <c r="CI291" i="37"/>
  <c r="BX291" i="37" s="1"/>
  <c r="CH291" i="37"/>
  <c r="BW291" i="37" s="1"/>
  <c r="CG291" i="37"/>
  <c r="BV291" i="37" s="1"/>
  <c r="BS317" i="37"/>
  <c r="BJ317" i="37"/>
  <c r="EU279" i="37"/>
  <c r="EJ279" i="37" s="1"/>
  <c r="EA279" i="37" s="1"/>
  <c r="EW279" i="37"/>
  <c r="EL279" i="37" s="1"/>
  <c r="EC279" i="37" s="1"/>
  <c r="ES279" i="37"/>
  <c r="EH279" i="37" s="1"/>
  <c r="DY279" i="37" s="1"/>
  <c r="ER279" i="37"/>
  <c r="EG279" i="37" s="1"/>
  <c r="DX279" i="37" s="1"/>
  <c r="EQ279" i="37"/>
  <c r="EF279" i="37" s="1"/>
  <c r="DW279" i="37" s="1"/>
  <c r="ET279" i="37"/>
  <c r="EI279" i="37" s="1"/>
  <c r="DZ279" i="37" s="1"/>
  <c r="EP279" i="37"/>
  <c r="EE279" i="37" s="1"/>
  <c r="DV279" i="37" s="1"/>
  <c r="EV279" i="37"/>
  <c r="EK279" i="37" s="1"/>
  <c r="EB279" i="37" s="1"/>
  <c r="BI299" i="37"/>
  <c r="CL275" i="37"/>
  <c r="CA275" i="37" s="1"/>
  <c r="CH275" i="37"/>
  <c r="BW275" i="37" s="1"/>
  <c r="CG275" i="37"/>
  <c r="BV275" i="37" s="1"/>
  <c r="CJ275" i="37"/>
  <c r="BY275" i="37" s="1"/>
  <c r="CN275" i="37"/>
  <c r="CC275" i="37" s="1"/>
  <c r="CM275" i="37"/>
  <c r="CB275" i="37" s="1"/>
  <c r="CI275" i="37"/>
  <c r="BX275" i="37" s="1"/>
  <c r="CK275" i="37"/>
  <c r="BZ275" i="37" s="1"/>
  <c r="BR324" i="37"/>
  <c r="BI324" i="37"/>
  <c r="BQ282" i="37"/>
  <c r="BH282" i="37"/>
  <c r="BO294" i="37"/>
  <c r="BF294" i="37"/>
  <c r="BF293" i="37"/>
  <c r="BO293" i="37"/>
  <c r="BD269" i="37"/>
  <c r="BM269" i="37"/>
  <c r="CL258" i="37"/>
  <c r="CA258" i="37" s="1"/>
  <c r="CG258" i="37"/>
  <c r="BV258" i="37" s="1"/>
  <c r="CN258" i="37"/>
  <c r="CC258" i="37" s="1"/>
  <c r="CM258" i="37"/>
  <c r="CB258" i="37" s="1"/>
  <c r="CK258" i="37"/>
  <c r="BZ258" i="37" s="1"/>
  <c r="CJ258" i="37"/>
  <c r="BY258" i="37" s="1"/>
  <c r="CI258" i="37"/>
  <c r="BX258" i="37" s="1"/>
  <c r="CH258" i="37"/>
  <c r="BW258" i="37" s="1"/>
  <c r="CN241" i="37"/>
  <c r="CC241" i="37" s="1"/>
  <c r="CM241" i="37"/>
  <c r="CB241" i="37" s="1"/>
  <c r="CL241" i="37"/>
  <c r="CA241" i="37" s="1"/>
  <c r="CJ241" i="37"/>
  <c r="BY241" i="37" s="1"/>
  <c r="CG241" i="37"/>
  <c r="BV241" i="37" s="1"/>
  <c r="CH241" i="37"/>
  <c r="BW241" i="37" s="1"/>
  <c r="CK241" i="37"/>
  <c r="BZ241" i="37" s="1"/>
  <c r="CI241" i="37"/>
  <c r="BX241" i="37" s="1"/>
  <c r="CJ263" i="37"/>
  <c r="BY263" i="37" s="1"/>
  <c r="CG263" i="37"/>
  <c r="BV263" i="37" s="1"/>
  <c r="CM263" i="37"/>
  <c r="CB263" i="37" s="1"/>
  <c r="CL263" i="37"/>
  <c r="CA263" i="37" s="1"/>
  <c r="CK263" i="37"/>
  <c r="BZ263" i="37" s="1"/>
  <c r="CH263" i="37"/>
  <c r="BW263" i="37" s="1"/>
  <c r="CN263" i="37"/>
  <c r="CC263" i="37" s="1"/>
  <c r="CI263" i="37"/>
  <c r="BX263" i="37" s="1"/>
  <c r="BI270" i="37"/>
  <c r="BR270" i="37"/>
  <c r="EW220" i="37"/>
  <c r="EL220" i="37" s="1"/>
  <c r="EC220" i="37" s="1"/>
  <c r="ET220" i="37"/>
  <c r="EI220" i="37" s="1"/>
  <c r="DZ220" i="37" s="1"/>
  <c r="EU220" i="37"/>
  <c r="EJ220" i="37" s="1"/>
  <c r="EA220" i="37" s="1"/>
  <c r="ES220" i="37"/>
  <c r="EH220" i="37" s="1"/>
  <c r="DY220" i="37" s="1"/>
  <c r="ER220" i="37"/>
  <c r="EG220" i="37" s="1"/>
  <c r="DX220" i="37" s="1"/>
  <c r="EQ220" i="37"/>
  <c r="EF220" i="37" s="1"/>
  <c r="DW220" i="37" s="1"/>
  <c r="EP220" i="37"/>
  <c r="EE220" i="37" s="1"/>
  <c r="DV220" i="37" s="1"/>
  <c r="EV220" i="37"/>
  <c r="EK220" i="37" s="1"/>
  <c r="EB220" i="37" s="1"/>
  <c r="EV196" i="37"/>
  <c r="EK196" i="37" s="1"/>
  <c r="EB196" i="37" s="1"/>
  <c r="EU196" i="37"/>
  <c r="EJ196" i="37" s="1"/>
  <c r="EA196" i="37" s="1"/>
  <c r="ER196" i="37"/>
  <c r="EG196" i="37" s="1"/>
  <c r="DX196" i="37" s="1"/>
  <c r="EQ196" i="37"/>
  <c r="EF196" i="37" s="1"/>
  <c r="DW196" i="37" s="1"/>
  <c r="EW196" i="37"/>
  <c r="EL196" i="37" s="1"/>
  <c r="EC196" i="37" s="1"/>
  <c r="ET196" i="37"/>
  <c r="EI196" i="37" s="1"/>
  <c r="DZ196" i="37" s="1"/>
  <c r="ES196" i="37"/>
  <c r="EH196" i="37" s="1"/>
  <c r="DY196" i="37" s="1"/>
  <c r="EP196" i="37"/>
  <c r="EE196" i="37" s="1"/>
  <c r="DV196" i="37" s="1"/>
  <c r="CG203" i="37"/>
  <c r="BV203" i="37" s="1"/>
  <c r="CM203" i="37"/>
  <c r="CB203" i="37" s="1"/>
  <c r="CL203" i="37"/>
  <c r="CA203" i="37" s="1"/>
  <c r="CK203" i="37"/>
  <c r="BZ203" i="37" s="1"/>
  <c r="CJ203" i="37"/>
  <c r="BY203" i="37" s="1"/>
  <c r="CN203" i="37"/>
  <c r="CC203" i="37" s="1"/>
  <c r="CI203" i="37"/>
  <c r="BX203" i="37" s="1"/>
  <c r="CH203" i="37"/>
  <c r="BW203" i="37" s="1"/>
  <c r="EE239" i="37"/>
  <c r="DV239" i="37" s="1"/>
  <c r="CM190" i="37"/>
  <c r="CB190" i="37" s="1"/>
  <c r="CJ190" i="37"/>
  <c r="BY190" i="37" s="1"/>
  <c r="CI190" i="37"/>
  <c r="BX190" i="37" s="1"/>
  <c r="CH190" i="37"/>
  <c r="BW190" i="37" s="1"/>
  <c r="CG190" i="37"/>
  <c r="BV190" i="37" s="1"/>
  <c r="CN190" i="37"/>
  <c r="CC190" i="37" s="1"/>
  <c r="CL190" i="37"/>
  <c r="CA190" i="37" s="1"/>
  <c r="CK190" i="37"/>
  <c r="BZ190" i="37" s="1"/>
  <c r="EW224" i="37"/>
  <c r="EL224" i="37" s="1"/>
  <c r="EC224" i="37" s="1"/>
  <c r="ER224" i="37"/>
  <c r="EG224" i="37" s="1"/>
  <c r="DX224" i="37" s="1"/>
  <c r="EV224" i="37"/>
  <c r="EK224" i="37" s="1"/>
  <c r="EB224" i="37" s="1"/>
  <c r="EU224" i="37"/>
  <c r="EJ224" i="37" s="1"/>
  <c r="EA224" i="37" s="1"/>
  <c r="EQ224" i="37"/>
  <c r="EF224" i="37" s="1"/>
  <c r="DW224" i="37" s="1"/>
  <c r="ES224" i="37"/>
  <c r="EH224" i="37" s="1"/>
  <c r="DY224" i="37" s="1"/>
  <c r="EP224" i="37"/>
  <c r="EE224" i="37" s="1"/>
  <c r="DV224" i="37" s="1"/>
  <c r="ET224" i="37"/>
  <c r="EI224" i="37" s="1"/>
  <c r="DZ224" i="37" s="1"/>
  <c r="CJ231" i="37"/>
  <c r="BY231" i="37" s="1"/>
  <c r="CH231" i="37"/>
  <c r="BW231" i="37" s="1"/>
  <c r="CN231" i="37"/>
  <c r="CC231" i="37" s="1"/>
  <c r="CL231" i="37"/>
  <c r="CA231" i="37" s="1"/>
  <c r="CK231" i="37"/>
  <c r="BZ231" i="37" s="1"/>
  <c r="CI231" i="37"/>
  <c r="BX231" i="37" s="1"/>
  <c r="CG231" i="37"/>
  <c r="BV231" i="37" s="1"/>
  <c r="CM231" i="37"/>
  <c r="CB231" i="37" s="1"/>
  <c r="ET205" i="37"/>
  <c r="EI205" i="37" s="1"/>
  <c r="DZ205" i="37" s="1"/>
  <c r="ES205" i="37"/>
  <c r="EH205" i="37" s="1"/>
  <c r="DY205" i="37" s="1"/>
  <c r="EP205" i="37"/>
  <c r="EE205" i="37" s="1"/>
  <c r="DV205" i="37" s="1"/>
  <c r="EU205" i="37"/>
  <c r="EJ205" i="37" s="1"/>
  <c r="EA205" i="37" s="1"/>
  <c r="ER205" i="37"/>
  <c r="EG205" i="37" s="1"/>
  <c r="DX205" i="37" s="1"/>
  <c r="EQ205" i="37"/>
  <c r="EF205" i="37" s="1"/>
  <c r="DW205" i="37" s="1"/>
  <c r="EW205" i="37"/>
  <c r="EL205" i="37" s="1"/>
  <c r="EC205" i="37" s="1"/>
  <c r="EV205" i="37"/>
  <c r="EK205" i="37" s="1"/>
  <c r="EB205" i="37" s="1"/>
  <c r="BT244" i="37"/>
  <c r="BK244" i="37"/>
  <c r="BT250" i="37"/>
  <c r="BT228" i="37"/>
  <c r="BO219" i="37"/>
  <c r="BF219" i="37"/>
  <c r="EG198" i="37"/>
  <c r="DX198" i="37" s="1"/>
  <c r="BT175" i="37"/>
  <c r="EE223" i="37"/>
  <c r="DV223" i="37" s="1"/>
  <c r="BO189" i="37"/>
  <c r="BF189" i="37"/>
  <c r="BS229" i="37"/>
  <c r="BS173" i="37"/>
  <c r="BJ173" i="37"/>
  <c r="BJ158" i="37"/>
  <c r="BS158" i="37"/>
  <c r="BI215" i="37"/>
  <c r="BR215" i="37"/>
  <c r="BK212" i="37"/>
  <c r="BT212" i="37"/>
  <c r="BH201" i="37"/>
  <c r="BQ201" i="37"/>
  <c r="BN162" i="37"/>
  <c r="BH197" i="37"/>
  <c r="BQ197" i="37"/>
  <c r="BT177" i="37"/>
  <c r="BK177" i="37"/>
  <c r="BR184" i="37"/>
  <c r="BS162" i="37"/>
  <c r="BJ226" i="37"/>
  <c r="BS226" i="37"/>
  <c r="CA176" i="37"/>
  <c r="BG181" i="37"/>
  <c r="BP181" i="37"/>
  <c r="CG146" i="37"/>
  <c r="BV146" i="37" s="1"/>
  <c r="CH146" i="37"/>
  <c r="BW146" i="37" s="1"/>
  <c r="CN146" i="37"/>
  <c r="CC146" i="37" s="1"/>
  <c r="CI146" i="37"/>
  <c r="BX146" i="37" s="1"/>
  <c r="CM146" i="37"/>
  <c r="CB146" i="37" s="1"/>
  <c r="CL146" i="37"/>
  <c r="CA146" i="37" s="1"/>
  <c r="CK146" i="37"/>
  <c r="BZ146" i="37" s="1"/>
  <c r="CJ146" i="37"/>
  <c r="BY146" i="37" s="1"/>
  <c r="BM147" i="37"/>
  <c r="BT145" i="37"/>
  <c r="BQ156" i="37"/>
  <c r="BH156" i="37"/>
  <c r="BQ140" i="37"/>
  <c r="BS208" i="37"/>
  <c r="BJ208" i="37"/>
  <c r="BD135" i="37"/>
  <c r="BM135" i="37"/>
  <c r="BG155" i="37"/>
  <c r="BP155" i="37"/>
  <c r="BR118" i="37"/>
  <c r="BI118" i="37"/>
  <c r="BQ130" i="37"/>
  <c r="BH130" i="37"/>
  <c r="CB232" i="37"/>
  <c r="BG134" i="37"/>
  <c r="BP134" i="37"/>
  <c r="CM99" i="37"/>
  <c r="CB99" i="37" s="1"/>
  <c r="CI99" i="37"/>
  <c r="BX99" i="37" s="1"/>
  <c r="CG99" i="37"/>
  <c r="BV99" i="37" s="1"/>
  <c r="CN99" i="37"/>
  <c r="CC99" i="37" s="1"/>
  <c r="CL99" i="37"/>
  <c r="CA99" i="37" s="1"/>
  <c r="CK99" i="37"/>
  <c r="BZ99" i="37" s="1"/>
  <c r="CJ99" i="37"/>
  <c r="BY99" i="37" s="1"/>
  <c r="CH99" i="37"/>
  <c r="BW99" i="37" s="1"/>
  <c r="BM115" i="37"/>
  <c r="EF119" i="37"/>
  <c r="DW119" i="37" s="1"/>
  <c r="BH104" i="37"/>
  <c r="BQ104" i="37"/>
  <c r="BO110" i="37"/>
  <c r="BF110" i="37"/>
  <c r="BS107" i="37"/>
  <c r="BJ107" i="37"/>
  <c r="EE114" i="37"/>
  <c r="DV114" i="37" s="1"/>
  <c r="CM83" i="37"/>
  <c r="CB83" i="37" s="1"/>
  <c r="CN83" i="37"/>
  <c r="CC83" i="37" s="1"/>
  <c r="CL83" i="37"/>
  <c r="CA83" i="37" s="1"/>
  <c r="CK83" i="37"/>
  <c r="BZ83" i="37" s="1"/>
  <c r="CJ83" i="37"/>
  <c r="BY83" i="37" s="1"/>
  <c r="CI83" i="37"/>
  <c r="BX83" i="37" s="1"/>
  <c r="CG83" i="37"/>
  <c r="BV83" i="37" s="1"/>
  <c r="CH83" i="37"/>
  <c r="BW83" i="37" s="1"/>
  <c r="EU77" i="37"/>
  <c r="EJ77" i="37" s="1"/>
  <c r="EA77" i="37" s="1"/>
  <c r="ET77" i="37"/>
  <c r="EI77" i="37" s="1"/>
  <c r="DZ77" i="37" s="1"/>
  <c r="ES77" i="37"/>
  <c r="EH77" i="37" s="1"/>
  <c r="DY77" i="37" s="1"/>
  <c r="ER77" i="37"/>
  <c r="EG77" i="37" s="1"/>
  <c r="DX77" i="37" s="1"/>
  <c r="EQ77" i="37"/>
  <c r="EF77" i="37" s="1"/>
  <c r="DW77" i="37" s="1"/>
  <c r="EW77" i="37"/>
  <c r="EL77" i="37" s="1"/>
  <c r="EC77" i="37" s="1"/>
  <c r="EV77" i="37"/>
  <c r="EK77" i="37" s="1"/>
  <c r="EB77" i="37" s="1"/>
  <c r="EP77" i="37"/>
  <c r="EE77" i="37" s="1"/>
  <c r="DV77" i="37" s="1"/>
  <c r="BS100" i="37"/>
  <c r="BN75" i="37"/>
  <c r="BP94" i="37"/>
  <c r="BN85" i="37"/>
  <c r="BE85" i="37"/>
  <c r="BF84" i="37"/>
  <c r="BO84" i="37"/>
  <c r="BG80" i="37"/>
  <c r="BP80" i="37"/>
  <c r="BG76" i="37"/>
  <c r="EW55" i="37"/>
  <c r="EL55" i="37" s="1"/>
  <c r="EC55" i="37" s="1"/>
  <c r="ET55" i="37"/>
  <c r="EI55" i="37" s="1"/>
  <c r="DZ55" i="37" s="1"/>
  <c r="EQ55" i="37"/>
  <c r="EF55" i="37" s="1"/>
  <c r="DW55" i="37" s="1"/>
  <c r="EV55" i="37"/>
  <c r="EK55" i="37" s="1"/>
  <c r="EB55" i="37" s="1"/>
  <c r="ES55" i="37"/>
  <c r="EH55" i="37" s="1"/>
  <c r="DY55" i="37" s="1"/>
  <c r="ER55" i="37"/>
  <c r="EG55" i="37" s="1"/>
  <c r="DX55" i="37" s="1"/>
  <c r="EP55" i="37"/>
  <c r="EE55" i="37" s="1"/>
  <c r="DV55" i="37" s="1"/>
  <c r="EU55" i="37"/>
  <c r="EJ55" i="37" s="1"/>
  <c r="EA55" i="37" s="1"/>
  <c r="BT69" i="37"/>
  <c r="BK69" i="37"/>
  <c r="BR103" i="37"/>
  <c r="BI103" i="37"/>
  <c r="ER21" i="37"/>
  <c r="EG21" i="37" s="1"/>
  <c r="DX21" i="37" s="1"/>
  <c r="EW21" i="37"/>
  <c r="EL21" i="37" s="1"/>
  <c r="EC21" i="37" s="1"/>
  <c r="EV21" i="37"/>
  <c r="EK21" i="37" s="1"/>
  <c r="EB21" i="37" s="1"/>
  <c r="EU21" i="37"/>
  <c r="EJ21" i="37" s="1"/>
  <c r="EA21" i="37" s="1"/>
  <c r="ET21" i="37"/>
  <c r="EI21" i="37" s="1"/>
  <c r="DZ21" i="37" s="1"/>
  <c r="ES21" i="37"/>
  <c r="EH21" i="37" s="1"/>
  <c r="DY21" i="37" s="1"/>
  <c r="EQ21" i="37"/>
  <c r="EF21" i="37" s="1"/>
  <c r="DW21" i="37" s="1"/>
  <c r="EP21" i="37"/>
  <c r="EE21" i="37" s="1"/>
  <c r="DV21" i="37" s="1"/>
  <c r="BF65" i="37"/>
  <c r="BO65" i="37"/>
  <c r="BK73" i="37"/>
  <c r="BT73" i="37"/>
  <c r="BT50" i="37"/>
  <c r="BK50" i="37"/>
  <c r="BK54" i="37"/>
  <c r="BT54" i="37"/>
  <c r="BR109" i="37"/>
  <c r="BF74" i="37"/>
  <c r="BO74" i="37"/>
  <c r="BQ49" i="37"/>
  <c r="BH49" i="37"/>
  <c r="BM17" i="37"/>
  <c r="BJ10" i="37"/>
  <c r="BS10" i="37"/>
  <c r="BM36" i="37"/>
  <c r="BD36" i="37"/>
  <c r="BT19" i="37"/>
  <c r="BK19" i="37"/>
  <c r="BQ33" i="37"/>
  <c r="AQ10" i="37"/>
  <c r="AP10" i="37"/>
  <c r="CN29" i="37"/>
  <c r="CC29" i="37" s="1"/>
  <c r="CL29" i="37"/>
  <c r="CA29" i="37" s="1"/>
  <c r="CH29" i="37"/>
  <c r="BW29" i="37" s="1"/>
  <c r="CG29" i="37"/>
  <c r="BV29" i="37" s="1"/>
  <c r="CM29" i="37"/>
  <c r="CB29" i="37" s="1"/>
  <c r="CK29" i="37"/>
  <c r="BZ29" i="37" s="1"/>
  <c r="CJ29" i="37"/>
  <c r="BY29" i="37" s="1"/>
  <c r="CI29" i="37"/>
  <c r="BX29" i="37" s="1"/>
  <c r="BI64" i="37"/>
  <c r="BR64" i="37"/>
  <c r="BI18" i="37"/>
  <c r="BR18" i="37"/>
  <c r="BS32" i="37"/>
  <c r="BJ32" i="37"/>
  <c r="EE20" i="37"/>
  <c r="DV20" i="37" s="1"/>
  <c r="BQ11" i="37"/>
  <c r="BS228" i="37"/>
  <c r="EV325" i="37"/>
  <c r="EK325" i="37" s="1"/>
  <c r="EB325" i="37" s="1"/>
  <c r="EW325" i="37"/>
  <c r="EL325" i="37" s="1"/>
  <c r="EC325" i="37" s="1"/>
  <c r="EU325" i="37"/>
  <c r="EJ325" i="37" s="1"/>
  <c r="EA325" i="37" s="1"/>
  <c r="ER325" i="37"/>
  <c r="EG325" i="37" s="1"/>
  <c r="DX325" i="37" s="1"/>
  <c r="EP325" i="37"/>
  <c r="EE325" i="37" s="1"/>
  <c r="DV325" i="37" s="1"/>
  <c r="ET325" i="37"/>
  <c r="EI325" i="37" s="1"/>
  <c r="DZ325" i="37" s="1"/>
  <c r="ES325" i="37"/>
  <c r="EH325" i="37" s="1"/>
  <c r="DY325" i="37" s="1"/>
  <c r="EQ325" i="37"/>
  <c r="EF325" i="37" s="1"/>
  <c r="DW325" i="37" s="1"/>
  <c r="BP322" i="37"/>
  <c r="BG322" i="37"/>
  <c r="BG308" i="37"/>
  <c r="BP308" i="37"/>
  <c r="BP307" i="37"/>
  <c r="BT302" i="37"/>
  <c r="BK302" i="37"/>
  <c r="BS297" i="37"/>
  <c r="BJ297" i="37"/>
  <c r="BT317" i="37"/>
  <c r="EI310" i="37"/>
  <c r="DZ310" i="37" s="1"/>
  <c r="CM329" i="37"/>
  <c r="CB329" i="37" s="1"/>
  <c r="CJ329" i="37"/>
  <c r="BY329" i="37" s="1"/>
  <c r="CH329" i="37"/>
  <c r="BW329" i="37" s="1"/>
  <c r="CL329" i="37"/>
  <c r="CA329" i="37" s="1"/>
  <c r="CI329" i="37"/>
  <c r="BX329" i="37" s="1"/>
  <c r="CN329" i="37"/>
  <c r="CC329" i="37" s="1"/>
  <c r="CG329" i="37"/>
  <c r="BV329" i="37" s="1"/>
  <c r="CK329" i="37"/>
  <c r="BZ329" i="37" s="1"/>
  <c r="AN299" i="37"/>
  <c r="AO299" i="37"/>
  <c r="BG321" i="37"/>
  <c r="BV324" i="37"/>
  <c r="BR282" i="37"/>
  <c r="EW263" i="37"/>
  <c r="EL263" i="37" s="1"/>
  <c r="EC263" i="37" s="1"/>
  <c r="ER263" i="37"/>
  <c r="EG263" i="37" s="1"/>
  <c r="DX263" i="37" s="1"/>
  <c r="EV263" i="37"/>
  <c r="EK263" i="37" s="1"/>
  <c r="EB263" i="37" s="1"/>
  <c r="EU263" i="37"/>
  <c r="EJ263" i="37" s="1"/>
  <c r="EA263" i="37" s="1"/>
  <c r="ET263" i="37"/>
  <c r="EI263" i="37" s="1"/>
  <c r="DZ263" i="37" s="1"/>
  <c r="EQ263" i="37"/>
  <c r="EF263" i="37" s="1"/>
  <c r="DW263" i="37" s="1"/>
  <c r="ES263" i="37"/>
  <c r="EH263" i="37" s="1"/>
  <c r="DY263" i="37" s="1"/>
  <c r="EP263" i="37"/>
  <c r="EE263" i="37" s="1"/>
  <c r="DV263" i="37" s="1"/>
  <c r="BR294" i="37"/>
  <c r="BI294" i="37"/>
  <c r="BV293" i="37"/>
  <c r="CL255" i="37"/>
  <c r="CA255" i="37" s="1"/>
  <c r="CK255" i="37"/>
  <c r="BZ255" i="37" s="1"/>
  <c r="CH255" i="37"/>
  <c r="BW255" i="37" s="1"/>
  <c r="CG255" i="37"/>
  <c r="BV255" i="37" s="1"/>
  <c r="CM255" i="37"/>
  <c r="CB255" i="37" s="1"/>
  <c r="CN255" i="37"/>
  <c r="CC255" i="37" s="1"/>
  <c r="CJ255" i="37"/>
  <c r="BY255" i="37" s="1"/>
  <c r="CI255" i="37"/>
  <c r="BX255" i="37" s="1"/>
  <c r="BF269" i="37"/>
  <c r="BO269" i="37"/>
  <c r="CI262" i="37"/>
  <c r="BX262" i="37" s="1"/>
  <c r="CH262" i="37"/>
  <c r="BW262" i="37" s="1"/>
  <c r="CL262" i="37"/>
  <c r="CA262" i="37" s="1"/>
  <c r="CN262" i="37"/>
  <c r="CC262" i="37" s="1"/>
  <c r="CM262" i="37"/>
  <c r="CB262" i="37" s="1"/>
  <c r="CK262" i="37"/>
  <c r="BZ262" i="37" s="1"/>
  <c r="CG262" i="37"/>
  <c r="BV262" i="37" s="1"/>
  <c r="CJ262" i="37"/>
  <c r="BY262" i="37" s="1"/>
  <c r="AJ260" i="37"/>
  <c r="AK260" i="37"/>
  <c r="CK246" i="37"/>
  <c r="BZ246" i="37" s="1"/>
  <c r="CL246" i="37"/>
  <c r="CA246" i="37" s="1"/>
  <c r="CI246" i="37"/>
  <c r="BX246" i="37" s="1"/>
  <c r="CH246" i="37"/>
  <c r="BW246" i="37" s="1"/>
  <c r="CG246" i="37"/>
  <c r="BV246" i="37" s="1"/>
  <c r="CM246" i="37"/>
  <c r="CB246" i="37" s="1"/>
  <c r="CJ246" i="37"/>
  <c r="BY246" i="37" s="1"/>
  <c r="CN246" i="37"/>
  <c r="CC246" i="37" s="1"/>
  <c r="AQ249" i="37"/>
  <c r="AP249" i="37"/>
  <c r="EU177" i="37"/>
  <c r="EJ177" i="37" s="1"/>
  <c r="EA177" i="37" s="1"/>
  <c r="ER177" i="37"/>
  <c r="EG177" i="37" s="1"/>
  <c r="DX177" i="37" s="1"/>
  <c r="EQ177" i="37"/>
  <c r="EF177" i="37" s="1"/>
  <c r="DW177" i="37" s="1"/>
  <c r="EP177" i="37"/>
  <c r="EE177" i="37" s="1"/>
  <c r="DV177" i="37" s="1"/>
  <c r="EW177" i="37"/>
  <c r="EL177" i="37" s="1"/>
  <c r="EC177" i="37" s="1"/>
  <c r="EV177" i="37"/>
  <c r="EK177" i="37" s="1"/>
  <c r="EB177" i="37" s="1"/>
  <c r="ET177" i="37"/>
  <c r="EI177" i="37" s="1"/>
  <c r="DZ177" i="37" s="1"/>
  <c r="ES177" i="37"/>
  <c r="EH177" i="37" s="1"/>
  <c r="DY177" i="37" s="1"/>
  <c r="BJ257" i="37"/>
  <c r="AP210" i="37"/>
  <c r="AQ210" i="37"/>
  <c r="BE244" i="37"/>
  <c r="BN244" i="37"/>
  <c r="BQ250" i="37"/>
  <c r="BI249" i="37"/>
  <c r="BD220" i="37"/>
  <c r="BM220" i="37"/>
  <c r="BF175" i="37"/>
  <c r="BO175" i="37"/>
  <c r="EB210" i="37"/>
  <c r="BJ210" i="37"/>
  <c r="BP189" i="37"/>
  <c r="BG189" i="37"/>
  <c r="BM229" i="37"/>
  <c r="BD229" i="37"/>
  <c r="CJ171" i="37"/>
  <c r="BY171" i="37" s="1"/>
  <c r="CI171" i="37"/>
  <c r="BX171" i="37" s="1"/>
  <c r="CK171" i="37"/>
  <c r="BZ171" i="37" s="1"/>
  <c r="CG171" i="37"/>
  <c r="BV171" i="37" s="1"/>
  <c r="CL171" i="37"/>
  <c r="CA171" i="37" s="1"/>
  <c r="CH171" i="37"/>
  <c r="BW171" i="37" s="1"/>
  <c r="CN171" i="37"/>
  <c r="CC171" i="37" s="1"/>
  <c r="CM171" i="37"/>
  <c r="CB171" i="37" s="1"/>
  <c r="CH172" i="37"/>
  <c r="BW172" i="37" s="1"/>
  <c r="CG172" i="37"/>
  <c r="BV172" i="37" s="1"/>
  <c r="CL172" i="37"/>
  <c r="CA172" i="37" s="1"/>
  <c r="CI172" i="37"/>
  <c r="BX172" i="37" s="1"/>
  <c r="CK172" i="37"/>
  <c r="BZ172" i="37" s="1"/>
  <c r="CM172" i="37"/>
  <c r="CB172" i="37" s="1"/>
  <c r="CJ172" i="37"/>
  <c r="BY172" i="37" s="1"/>
  <c r="CN172" i="37"/>
  <c r="CC172" i="37" s="1"/>
  <c r="BM158" i="37"/>
  <c r="BD158" i="37"/>
  <c r="BS215" i="37"/>
  <c r="BW186" i="37"/>
  <c r="BJ197" i="37"/>
  <c r="BS197" i="37"/>
  <c r="BF184" i="37"/>
  <c r="BO184" i="37"/>
  <c r="BF162" i="37"/>
  <c r="BO162" i="37"/>
  <c r="AY197" i="37"/>
  <c r="AX197" i="37"/>
  <c r="BS176" i="37"/>
  <c r="BJ176" i="37"/>
  <c r="BR181" i="37"/>
  <c r="BI181" i="37"/>
  <c r="EU144" i="37"/>
  <c r="EJ144" i="37" s="1"/>
  <c r="EA144" i="37" s="1"/>
  <c r="EP144" i="37"/>
  <c r="EE144" i="37" s="1"/>
  <c r="DV144" i="37" s="1"/>
  <c r="EQ144" i="37"/>
  <c r="EF144" i="37" s="1"/>
  <c r="DW144" i="37" s="1"/>
  <c r="ES144" i="37"/>
  <c r="EH144" i="37" s="1"/>
  <c r="DY144" i="37" s="1"/>
  <c r="ER144" i="37"/>
  <c r="EG144" i="37" s="1"/>
  <c r="DX144" i="37" s="1"/>
  <c r="EV144" i="37"/>
  <c r="EK144" i="37" s="1"/>
  <c r="EB144" i="37" s="1"/>
  <c r="ET144" i="37"/>
  <c r="EI144" i="37" s="1"/>
  <c r="DZ144" i="37" s="1"/>
  <c r="EW144" i="37"/>
  <c r="EL144" i="37" s="1"/>
  <c r="EC144" i="37" s="1"/>
  <c r="BD152" i="37"/>
  <c r="BM152" i="37"/>
  <c r="BN147" i="37"/>
  <c r="BR156" i="37"/>
  <c r="BI156" i="37"/>
  <c r="BR140" i="37"/>
  <c r="BF135" i="37"/>
  <c r="BO135" i="37"/>
  <c r="BE155" i="37"/>
  <c r="BN155" i="37"/>
  <c r="ES122" i="37"/>
  <c r="EH122" i="37" s="1"/>
  <c r="DY122" i="37" s="1"/>
  <c r="EV122" i="37"/>
  <c r="EK122" i="37" s="1"/>
  <c r="EB122" i="37" s="1"/>
  <c r="EU122" i="37"/>
  <c r="EJ122" i="37" s="1"/>
  <c r="EA122" i="37" s="1"/>
  <c r="ET122" i="37"/>
  <c r="EI122" i="37" s="1"/>
  <c r="DZ122" i="37" s="1"/>
  <c r="EQ122" i="37"/>
  <c r="EF122" i="37" s="1"/>
  <c r="DW122" i="37" s="1"/>
  <c r="EW122" i="37"/>
  <c r="EL122" i="37" s="1"/>
  <c r="EC122" i="37" s="1"/>
  <c r="ER122" i="37"/>
  <c r="EG122" i="37" s="1"/>
  <c r="DX122" i="37" s="1"/>
  <c r="EP122" i="37"/>
  <c r="EE122" i="37" s="1"/>
  <c r="DV122" i="37" s="1"/>
  <c r="BS118" i="37"/>
  <c r="BS130" i="37"/>
  <c r="BJ130" i="37"/>
  <c r="BT232" i="37"/>
  <c r="BG113" i="37"/>
  <c r="BP113" i="37"/>
  <c r="EE171" i="37"/>
  <c r="DV171" i="37" s="1"/>
  <c r="BS134" i="37"/>
  <c r="BJ134" i="37"/>
  <c r="CM111" i="37"/>
  <c r="CB111" i="37" s="1"/>
  <c r="CH111" i="37"/>
  <c r="BW111" i="37" s="1"/>
  <c r="CN111" i="37"/>
  <c r="CC111" i="37" s="1"/>
  <c r="CL111" i="37"/>
  <c r="CA111" i="37" s="1"/>
  <c r="CG111" i="37"/>
  <c r="BV111" i="37" s="1"/>
  <c r="CJ111" i="37"/>
  <c r="BY111" i="37" s="1"/>
  <c r="CK111" i="37"/>
  <c r="BZ111" i="37" s="1"/>
  <c r="CI111" i="37"/>
  <c r="BX111" i="37" s="1"/>
  <c r="BK179" i="37"/>
  <c r="BW115" i="37"/>
  <c r="ET85" i="37"/>
  <c r="EI85" i="37" s="1"/>
  <c r="DZ85" i="37" s="1"/>
  <c r="ES85" i="37"/>
  <c r="EH85" i="37" s="1"/>
  <c r="DY85" i="37" s="1"/>
  <c r="ER85" i="37"/>
  <c r="EG85" i="37" s="1"/>
  <c r="DX85" i="37" s="1"/>
  <c r="EW85" i="37"/>
  <c r="EL85" i="37" s="1"/>
  <c r="EC85" i="37" s="1"/>
  <c r="EU85" i="37"/>
  <c r="EJ85" i="37" s="1"/>
  <c r="EA85" i="37" s="1"/>
  <c r="EP85" i="37"/>
  <c r="EE85" i="37" s="1"/>
  <c r="DV85" i="37" s="1"/>
  <c r="EV85" i="37"/>
  <c r="EK85" i="37" s="1"/>
  <c r="EB85" i="37" s="1"/>
  <c r="EQ85" i="37"/>
  <c r="EF85" i="37" s="1"/>
  <c r="DW85" i="37" s="1"/>
  <c r="BR104" i="37"/>
  <c r="BM110" i="37"/>
  <c r="BD110" i="37"/>
  <c r="CG72" i="37"/>
  <c r="BV72" i="37" s="1"/>
  <c r="CN72" i="37"/>
  <c r="CC72" i="37" s="1"/>
  <c r="CM72" i="37"/>
  <c r="CB72" i="37" s="1"/>
  <c r="CL72" i="37"/>
  <c r="CA72" i="37" s="1"/>
  <c r="CK72" i="37"/>
  <c r="BZ72" i="37" s="1"/>
  <c r="CI72" i="37"/>
  <c r="BX72" i="37" s="1"/>
  <c r="CH72" i="37"/>
  <c r="BW72" i="37" s="1"/>
  <c r="CJ72" i="37"/>
  <c r="BY72" i="37" s="1"/>
  <c r="BG75" i="37"/>
  <c r="BP75" i="37"/>
  <c r="BQ100" i="37"/>
  <c r="BQ94" i="37"/>
  <c r="BH94" i="37"/>
  <c r="BS85" i="37"/>
  <c r="BP84" i="37"/>
  <c r="ER66" i="37"/>
  <c r="EG66" i="37" s="1"/>
  <c r="DX66" i="37" s="1"/>
  <c r="EQ66" i="37"/>
  <c r="EF66" i="37" s="1"/>
  <c r="DW66" i="37" s="1"/>
  <c r="EP66" i="37"/>
  <c r="EE66" i="37" s="1"/>
  <c r="DV66" i="37" s="1"/>
  <c r="ES66" i="37"/>
  <c r="EH66" i="37" s="1"/>
  <c r="DY66" i="37" s="1"/>
  <c r="EW66" i="37"/>
  <c r="EL66" i="37" s="1"/>
  <c r="EC66" i="37" s="1"/>
  <c r="EV66" i="37"/>
  <c r="EK66" i="37" s="1"/>
  <c r="EB66" i="37" s="1"/>
  <c r="EU66" i="37"/>
  <c r="EJ66" i="37" s="1"/>
  <c r="EA66" i="37" s="1"/>
  <c r="ET66" i="37"/>
  <c r="EI66" i="37" s="1"/>
  <c r="DZ66" i="37" s="1"/>
  <c r="EU69" i="37"/>
  <c r="EJ69" i="37" s="1"/>
  <c r="EA69" i="37" s="1"/>
  <c r="ET69" i="37"/>
  <c r="EI69" i="37" s="1"/>
  <c r="DZ69" i="37" s="1"/>
  <c r="ES69" i="37"/>
  <c r="EH69" i="37" s="1"/>
  <c r="DY69" i="37" s="1"/>
  <c r="ER69" i="37"/>
  <c r="EG69" i="37" s="1"/>
  <c r="DX69" i="37" s="1"/>
  <c r="EQ69" i="37"/>
  <c r="EF69" i="37" s="1"/>
  <c r="DW69" i="37" s="1"/>
  <c r="EW69" i="37"/>
  <c r="EL69" i="37" s="1"/>
  <c r="EC69" i="37" s="1"/>
  <c r="EV69" i="37"/>
  <c r="EK69" i="37" s="1"/>
  <c r="EB69" i="37" s="1"/>
  <c r="EP69" i="37"/>
  <c r="EE69" i="37" s="1"/>
  <c r="DV69" i="37" s="1"/>
  <c r="BV69" i="37"/>
  <c r="BS103" i="37"/>
  <c r="BJ103" i="37"/>
  <c r="BG65" i="37"/>
  <c r="BP65" i="37"/>
  <c r="BQ46" i="37"/>
  <c r="CZ42" i="37"/>
  <c r="EN42" i="37"/>
  <c r="FI42" i="37"/>
  <c r="CE42" i="37"/>
  <c r="BS50" i="37"/>
  <c r="BJ50" i="37"/>
  <c r="BH54" i="37"/>
  <c r="BQ54" i="37"/>
  <c r="BT109" i="37"/>
  <c r="BK109" i="37"/>
  <c r="AQ54" i="37"/>
  <c r="AP54" i="37"/>
  <c r="BP74" i="37"/>
  <c r="BG74" i="37"/>
  <c r="BR49" i="37"/>
  <c r="BI49" i="37"/>
  <c r="BN17" i="37"/>
  <c r="BE17" i="37"/>
  <c r="BM38" i="37"/>
  <c r="BD38" i="37"/>
  <c r="BH19" i="37"/>
  <c r="BQ19" i="37"/>
  <c r="BE45" i="37"/>
  <c r="BN45" i="37"/>
  <c r="CL28" i="37"/>
  <c r="CA28" i="37" s="1"/>
  <c r="CK28" i="37"/>
  <c r="BZ28" i="37" s="1"/>
  <c r="CN28" i="37"/>
  <c r="CC28" i="37" s="1"/>
  <c r="CM28" i="37"/>
  <c r="CB28" i="37" s="1"/>
  <c r="CJ28" i="37"/>
  <c r="BY28" i="37" s="1"/>
  <c r="CI28" i="37"/>
  <c r="BX28" i="37" s="1"/>
  <c r="CH28" i="37"/>
  <c r="BW28" i="37" s="1"/>
  <c r="CG28" i="37"/>
  <c r="BV28" i="37" s="1"/>
  <c r="AW34" i="37"/>
  <c r="AV34" i="37"/>
  <c r="BS18" i="37"/>
  <c r="BJ18" i="37"/>
  <c r="BR11" i="37"/>
  <c r="ET116" i="37"/>
  <c r="EI116" i="37" s="1"/>
  <c r="DZ116" i="37" s="1"/>
  <c r="EV116" i="37"/>
  <c r="EK116" i="37" s="1"/>
  <c r="EU116" i="37"/>
  <c r="EJ116" i="37" s="1"/>
  <c r="EA116" i="37" s="1"/>
  <c r="ES116" i="37"/>
  <c r="EH116" i="37" s="1"/>
  <c r="DY116" i="37" s="1"/>
  <c r="ER116" i="37"/>
  <c r="EG116" i="37" s="1"/>
  <c r="DX116" i="37" s="1"/>
  <c r="EQ116" i="37"/>
  <c r="EF116" i="37" s="1"/>
  <c r="DW116" i="37" s="1"/>
  <c r="EP116" i="37"/>
  <c r="EE116" i="37" s="1"/>
  <c r="DV116" i="37" s="1"/>
  <c r="EW116" i="37"/>
  <c r="EL116" i="37" s="1"/>
  <c r="EC116" i="37" s="1"/>
  <c r="BQ317" i="37"/>
  <c r="CL278" i="37"/>
  <c r="CA278" i="37" s="1"/>
  <c r="CK278" i="37"/>
  <c r="BZ278" i="37" s="1"/>
  <c r="CN278" i="37"/>
  <c r="CC278" i="37" s="1"/>
  <c r="CI278" i="37"/>
  <c r="BX278" i="37" s="1"/>
  <c r="CH278" i="37"/>
  <c r="BW278" i="37" s="1"/>
  <c r="CG278" i="37"/>
  <c r="BV278" i="37" s="1"/>
  <c r="CM278" i="37"/>
  <c r="CB278" i="37" s="1"/>
  <c r="CJ278" i="37"/>
  <c r="BY278" i="37" s="1"/>
  <c r="AK299" i="37"/>
  <c r="AJ299" i="37"/>
  <c r="BM282" i="37"/>
  <c r="BD282" i="37"/>
  <c r="BF270" i="37"/>
  <c r="BO270" i="37"/>
  <c r="CN242" i="37"/>
  <c r="CC242" i="37" s="1"/>
  <c r="CM242" i="37"/>
  <c r="CB242" i="37" s="1"/>
  <c r="CL242" i="37"/>
  <c r="CA242" i="37" s="1"/>
  <c r="CI242" i="37"/>
  <c r="BX242" i="37" s="1"/>
  <c r="CK242" i="37"/>
  <c r="BZ242" i="37" s="1"/>
  <c r="CJ242" i="37"/>
  <c r="BY242" i="37" s="1"/>
  <c r="CH242" i="37"/>
  <c r="BW242" i="37" s="1"/>
  <c r="CG242" i="37"/>
  <c r="BV242" i="37" s="1"/>
  <c r="BE189" i="37"/>
  <c r="BN189" i="37"/>
  <c r="BH115" i="37"/>
  <c r="BQ115" i="37"/>
  <c r="BT107" i="37"/>
  <c r="BK107" i="37"/>
  <c r="ET89" i="37"/>
  <c r="EI89" i="37" s="1"/>
  <c r="ER89" i="37"/>
  <c r="EG89" i="37" s="1"/>
  <c r="EQ89" i="37"/>
  <c r="EF89" i="37" s="1"/>
  <c r="DW89" i="37" s="1"/>
  <c r="EP89" i="37"/>
  <c r="EE89" i="37" s="1"/>
  <c r="DV89" i="37" s="1"/>
  <c r="EW89" i="37"/>
  <c r="EL89" i="37" s="1"/>
  <c r="EC89" i="37" s="1"/>
  <c r="EV89" i="37"/>
  <c r="EK89" i="37" s="1"/>
  <c r="EB89" i="37" s="1"/>
  <c r="EU89" i="37"/>
  <c r="EJ89" i="37" s="1"/>
  <c r="ES89" i="37"/>
  <c r="EH89" i="37" s="1"/>
  <c r="BN96" i="37"/>
  <c r="BE96" i="37"/>
  <c r="BM71" i="37"/>
  <c r="CN51" i="37"/>
  <c r="CC51" i="37" s="1"/>
  <c r="CJ51" i="37"/>
  <c r="BY51" i="37" s="1"/>
  <c r="CI51" i="37"/>
  <c r="BX51" i="37" s="1"/>
  <c r="CH51" i="37"/>
  <c r="BW51" i="37" s="1"/>
  <c r="CG51" i="37"/>
  <c r="BV51" i="37" s="1"/>
  <c r="CL51" i="37"/>
  <c r="CA51" i="37" s="1"/>
  <c r="CM51" i="37"/>
  <c r="CB51" i="37" s="1"/>
  <c r="CK51" i="37"/>
  <c r="BZ51" i="37" s="1"/>
  <c r="BM65" i="37"/>
  <c r="BD65" i="37"/>
  <c r="BR52" i="37"/>
  <c r="BI52" i="37"/>
  <c r="BD32" i="37"/>
  <c r="BM32" i="37"/>
  <c r="CG313" i="37"/>
  <c r="BV313" i="37" s="1"/>
  <c r="CN313" i="37"/>
  <c r="CC313" i="37" s="1"/>
  <c r="CM313" i="37"/>
  <c r="CB313" i="37" s="1"/>
  <c r="CK313" i="37"/>
  <c r="BZ313" i="37" s="1"/>
  <c r="CI313" i="37"/>
  <c r="BX313" i="37" s="1"/>
  <c r="CL313" i="37"/>
  <c r="CA313" i="37" s="1"/>
  <c r="CH313" i="37"/>
  <c r="BW313" i="37" s="1"/>
  <c r="CJ313" i="37"/>
  <c r="BY313" i="37" s="1"/>
  <c r="BS322" i="37"/>
  <c r="BJ322" i="37"/>
  <c r="BO308" i="37"/>
  <c r="CJ286" i="37"/>
  <c r="BY286" i="37" s="1"/>
  <c r="CN286" i="37"/>
  <c r="CC286" i="37" s="1"/>
  <c r="CM286" i="37"/>
  <c r="CB286" i="37" s="1"/>
  <c r="CG286" i="37"/>
  <c r="BV286" i="37" s="1"/>
  <c r="CL286" i="37"/>
  <c r="CA286" i="37" s="1"/>
  <c r="CK286" i="37"/>
  <c r="BZ286" i="37" s="1"/>
  <c r="CI286" i="37"/>
  <c r="BX286" i="37" s="1"/>
  <c r="CH286" i="37"/>
  <c r="BW286" i="37" s="1"/>
  <c r="BQ307" i="37"/>
  <c r="EE309" i="37"/>
  <c r="DV309" i="37" s="1"/>
  <c r="BF302" i="37"/>
  <c r="BO302" i="37"/>
  <c r="BP297" i="37"/>
  <c r="BG297" i="37"/>
  <c r="EW288" i="37"/>
  <c r="EL288" i="37" s="1"/>
  <c r="EC288" i="37" s="1"/>
  <c r="EV288" i="37"/>
  <c r="EK288" i="37" s="1"/>
  <c r="EB288" i="37" s="1"/>
  <c r="ET288" i="37"/>
  <c r="EI288" i="37" s="1"/>
  <c r="DZ288" i="37" s="1"/>
  <c r="ES288" i="37"/>
  <c r="EH288" i="37" s="1"/>
  <c r="DY288" i="37" s="1"/>
  <c r="ER288" i="37"/>
  <c r="EG288" i="37" s="1"/>
  <c r="DX288" i="37" s="1"/>
  <c r="EU288" i="37"/>
  <c r="EJ288" i="37" s="1"/>
  <c r="EA288" i="37" s="1"/>
  <c r="EQ288" i="37"/>
  <c r="EF288" i="37" s="1"/>
  <c r="DW288" i="37" s="1"/>
  <c r="EP288" i="37"/>
  <c r="EE288" i="37" s="1"/>
  <c r="DV288" i="37" s="1"/>
  <c r="EU274" i="37"/>
  <c r="EJ274" i="37" s="1"/>
  <c r="EA274" i="37" s="1"/>
  <c r="ET274" i="37"/>
  <c r="EI274" i="37" s="1"/>
  <c r="DZ274" i="37" s="1"/>
  <c r="EW274" i="37"/>
  <c r="EL274" i="37" s="1"/>
  <c r="EC274" i="37" s="1"/>
  <c r="EV274" i="37"/>
  <c r="EK274" i="37" s="1"/>
  <c r="EB274" i="37" s="1"/>
  <c r="EQ274" i="37"/>
  <c r="EF274" i="37" s="1"/>
  <c r="DW274" i="37" s="1"/>
  <c r="EP274" i="37"/>
  <c r="EE274" i="37" s="1"/>
  <c r="DV274" i="37" s="1"/>
  <c r="ER274" i="37"/>
  <c r="EG274" i="37" s="1"/>
  <c r="DX274" i="37" s="1"/>
  <c r="ES274" i="37"/>
  <c r="EH274" i="37" s="1"/>
  <c r="DY274" i="37" s="1"/>
  <c r="BV298" i="37"/>
  <c r="BS324" i="37"/>
  <c r="BS282" i="37"/>
  <c r="BS294" i="37"/>
  <c r="BJ294" i="37"/>
  <c r="BN293" i="37"/>
  <c r="BI269" i="37"/>
  <c r="BR269" i="37"/>
  <c r="BO306" i="37"/>
  <c r="BF306" i="37"/>
  <c r="BG293" i="37"/>
  <c r="CN252" i="37"/>
  <c r="CC252" i="37" s="1"/>
  <c r="CI252" i="37"/>
  <c r="BX252" i="37" s="1"/>
  <c r="CL252" i="37"/>
  <c r="CA252" i="37" s="1"/>
  <c r="CJ252" i="37"/>
  <c r="BY252" i="37" s="1"/>
  <c r="CH252" i="37"/>
  <c r="BW252" i="37" s="1"/>
  <c r="CG252" i="37"/>
  <c r="BV252" i="37" s="1"/>
  <c r="CM252" i="37"/>
  <c r="CB252" i="37" s="1"/>
  <c r="CK252" i="37"/>
  <c r="BZ252" i="37" s="1"/>
  <c r="BH257" i="37"/>
  <c r="BQ257" i="37"/>
  <c r="EE262" i="37"/>
  <c r="DV262" i="37" s="1"/>
  <c r="CK227" i="37"/>
  <c r="BZ227" i="37" s="1"/>
  <c r="CJ227" i="37"/>
  <c r="BY227" i="37" s="1"/>
  <c r="CI227" i="37"/>
  <c r="BX227" i="37" s="1"/>
  <c r="CH227" i="37"/>
  <c r="BW227" i="37" s="1"/>
  <c r="CG227" i="37"/>
  <c r="BV227" i="37" s="1"/>
  <c r="CN227" i="37"/>
  <c r="CC227" i="37" s="1"/>
  <c r="CL227" i="37"/>
  <c r="CA227" i="37" s="1"/>
  <c r="CM227" i="37"/>
  <c r="CB227" i="37" s="1"/>
  <c r="EW218" i="37"/>
  <c r="EL218" i="37" s="1"/>
  <c r="EC218" i="37" s="1"/>
  <c r="EV218" i="37"/>
  <c r="EK218" i="37" s="1"/>
  <c r="ES218" i="37"/>
  <c r="EH218" i="37" s="1"/>
  <c r="EP218" i="37"/>
  <c r="EE218" i="37" s="1"/>
  <c r="DV218" i="37" s="1"/>
  <c r="ER218" i="37"/>
  <c r="EG218" i="37" s="1"/>
  <c r="DX218" i="37" s="1"/>
  <c r="EU218" i="37"/>
  <c r="EJ218" i="37" s="1"/>
  <c r="EA218" i="37" s="1"/>
  <c r="ET218" i="37"/>
  <c r="EI218" i="37" s="1"/>
  <c r="EQ218" i="37"/>
  <c r="EF218" i="37" s="1"/>
  <c r="DW218" i="37" s="1"/>
  <c r="CL222" i="37"/>
  <c r="CA222" i="37" s="1"/>
  <c r="CK222" i="37"/>
  <c r="BZ222" i="37" s="1"/>
  <c r="CJ222" i="37"/>
  <c r="BY222" i="37" s="1"/>
  <c r="CH222" i="37"/>
  <c r="BW222" i="37" s="1"/>
  <c r="CG222" i="37"/>
  <c r="BV222" i="37" s="1"/>
  <c r="CM222" i="37"/>
  <c r="CB222" i="37" s="1"/>
  <c r="CI222" i="37"/>
  <c r="BX222" i="37" s="1"/>
  <c r="CN222" i="37"/>
  <c r="CC222" i="37" s="1"/>
  <c r="CJ223" i="37"/>
  <c r="BY223" i="37" s="1"/>
  <c r="CI223" i="37"/>
  <c r="BX223" i="37" s="1"/>
  <c r="CH223" i="37"/>
  <c r="BW223" i="37" s="1"/>
  <c r="CL223" i="37"/>
  <c r="CA223" i="37" s="1"/>
  <c r="CK223" i="37"/>
  <c r="BZ223" i="37" s="1"/>
  <c r="CG223" i="37"/>
  <c r="BV223" i="37" s="1"/>
  <c r="CN223" i="37"/>
  <c r="CC223" i="37" s="1"/>
  <c r="CM223" i="37"/>
  <c r="CB223" i="37" s="1"/>
  <c r="EE257" i="37"/>
  <c r="DV257" i="37" s="1"/>
  <c r="EG230" i="37"/>
  <c r="DX230" i="37" s="1"/>
  <c r="BO244" i="37"/>
  <c r="BF244" i="37"/>
  <c r="CL240" i="37"/>
  <c r="CA240" i="37" s="1"/>
  <c r="CK240" i="37"/>
  <c r="BZ240" i="37" s="1"/>
  <c r="CJ240" i="37"/>
  <c r="BY240" i="37" s="1"/>
  <c r="CH240" i="37"/>
  <c r="BW240" i="37" s="1"/>
  <c r="CM240" i="37"/>
  <c r="CB240" i="37" s="1"/>
  <c r="CI240" i="37"/>
  <c r="BX240" i="37" s="1"/>
  <c r="CG240" i="37"/>
  <c r="BV240" i="37" s="1"/>
  <c r="CN240" i="37"/>
  <c r="CC240" i="37" s="1"/>
  <c r="AO221" i="37"/>
  <c r="AN221" i="37"/>
  <c r="BE220" i="37"/>
  <c r="BN220" i="37"/>
  <c r="BG175" i="37"/>
  <c r="BP175" i="37"/>
  <c r="BQ189" i="37"/>
  <c r="BH189" i="37"/>
  <c r="BR229" i="37"/>
  <c r="BI229" i="37"/>
  <c r="ES163" i="37"/>
  <c r="EH163" i="37" s="1"/>
  <c r="DY163" i="37" s="1"/>
  <c r="ER163" i="37"/>
  <c r="EG163" i="37" s="1"/>
  <c r="DX163" i="37" s="1"/>
  <c r="EU163" i="37"/>
  <c r="EJ163" i="37" s="1"/>
  <c r="EA163" i="37" s="1"/>
  <c r="EW163" i="37"/>
  <c r="EL163" i="37" s="1"/>
  <c r="EC163" i="37" s="1"/>
  <c r="EV163" i="37"/>
  <c r="EK163" i="37" s="1"/>
  <c r="EB163" i="37" s="1"/>
  <c r="ET163" i="37"/>
  <c r="EI163" i="37" s="1"/>
  <c r="DZ163" i="37" s="1"/>
  <c r="EP163" i="37"/>
  <c r="EE163" i="37" s="1"/>
  <c r="DV163" i="37" s="1"/>
  <c r="EQ163" i="37"/>
  <c r="EF163" i="37" s="1"/>
  <c r="DW163" i="37" s="1"/>
  <c r="BN158" i="37"/>
  <c r="BE158" i="37"/>
  <c r="BD206" i="37"/>
  <c r="BM206" i="37"/>
  <c r="BT215" i="37"/>
  <c r="EW167" i="37"/>
  <c r="EL167" i="37" s="1"/>
  <c r="EC167" i="37" s="1"/>
  <c r="EV167" i="37"/>
  <c r="EK167" i="37" s="1"/>
  <c r="EB167" i="37" s="1"/>
  <c r="EU167" i="37"/>
  <c r="EJ167" i="37" s="1"/>
  <c r="EA167" i="37" s="1"/>
  <c r="ET167" i="37"/>
  <c r="EI167" i="37" s="1"/>
  <c r="DZ167" i="37" s="1"/>
  <c r="EP167" i="37"/>
  <c r="EE167" i="37" s="1"/>
  <c r="DV167" i="37" s="1"/>
  <c r="ES167" i="37"/>
  <c r="EH167" i="37" s="1"/>
  <c r="DY167" i="37" s="1"/>
  <c r="ER167" i="37"/>
  <c r="EG167" i="37" s="1"/>
  <c r="DX167" i="37" s="1"/>
  <c r="EQ167" i="37"/>
  <c r="EF167" i="37" s="1"/>
  <c r="DW167" i="37" s="1"/>
  <c r="BI197" i="37"/>
  <c r="BR197" i="37"/>
  <c r="BS184" i="37"/>
  <c r="BJ184" i="37"/>
  <c r="BT162" i="37"/>
  <c r="BK162" i="37"/>
  <c r="BK176" i="37"/>
  <c r="BT176" i="37"/>
  <c r="BJ181" i="37"/>
  <c r="BS181" i="37"/>
  <c r="BW152" i="37"/>
  <c r="BO147" i="37"/>
  <c r="EW143" i="37"/>
  <c r="EL143" i="37" s="1"/>
  <c r="EC143" i="37" s="1"/>
  <c r="EU143" i="37"/>
  <c r="EJ143" i="37" s="1"/>
  <c r="EA143" i="37" s="1"/>
  <c r="ET143" i="37"/>
  <c r="EI143" i="37" s="1"/>
  <c r="DZ143" i="37" s="1"/>
  <c r="ES143" i="37"/>
  <c r="EH143" i="37" s="1"/>
  <c r="DY143" i="37" s="1"/>
  <c r="ER143" i="37"/>
  <c r="EG143" i="37" s="1"/>
  <c r="DX143" i="37" s="1"/>
  <c r="EQ143" i="37"/>
  <c r="EF143" i="37" s="1"/>
  <c r="DW143" i="37" s="1"/>
  <c r="EP143" i="37"/>
  <c r="EE143" i="37" s="1"/>
  <c r="DV143" i="37" s="1"/>
  <c r="EV143" i="37"/>
  <c r="EK143" i="37" s="1"/>
  <c r="EB143" i="37" s="1"/>
  <c r="BQ165" i="37"/>
  <c r="BH165" i="37"/>
  <c r="BP135" i="37"/>
  <c r="BV155" i="37"/>
  <c r="BG118" i="37"/>
  <c r="BP118" i="37"/>
  <c r="DZ173" i="37"/>
  <c r="BH173" i="37"/>
  <c r="BT130" i="37"/>
  <c r="BK130" i="37"/>
  <c r="BT112" i="37"/>
  <c r="EE189" i="37"/>
  <c r="BN232" i="37"/>
  <c r="ET111" i="37"/>
  <c r="EI111" i="37" s="1"/>
  <c r="DZ111" i="37" s="1"/>
  <c r="ES111" i="37"/>
  <c r="EH111" i="37" s="1"/>
  <c r="DY111" i="37" s="1"/>
  <c r="ER111" i="37"/>
  <c r="EG111" i="37" s="1"/>
  <c r="DX111" i="37" s="1"/>
  <c r="EV111" i="37"/>
  <c r="EK111" i="37" s="1"/>
  <c r="EB111" i="37" s="1"/>
  <c r="EQ111" i="37"/>
  <c r="EF111" i="37" s="1"/>
  <c r="DW111" i="37" s="1"/>
  <c r="EP111" i="37"/>
  <c r="EE111" i="37" s="1"/>
  <c r="DV111" i="37" s="1"/>
  <c r="EW111" i="37"/>
  <c r="EL111" i="37" s="1"/>
  <c r="EC111" i="37" s="1"/>
  <c r="EU111" i="37"/>
  <c r="EJ111" i="37" s="1"/>
  <c r="EA111" i="37" s="1"/>
  <c r="BE124" i="37"/>
  <c r="BN124" i="37"/>
  <c r="BO115" i="37"/>
  <c r="BM116" i="37"/>
  <c r="BD116" i="37"/>
  <c r="EE108" i="37"/>
  <c r="DV108" i="37" s="1"/>
  <c r="BS104" i="37"/>
  <c r="BE110" i="37"/>
  <c r="BN110" i="37"/>
  <c r="EH83" i="37"/>
  <c r="DY83" i="37" s="1"/>
  <c r="BF75" i="37"/>
  <c r="BO75" i="37"/>
  <c r="BD98" i="37"/>
  <c r="BM98" i="37"/>
  <c r="BR94" i="37"/>
  <c r="BI94" i="37"/>
  <c r="BT80" i="37"/>
  <c r="BK80" i="37"/>
  <c r="BE76" i="37"/>
  <c r="BN76" i="37"/>
  <c r="BI138" i="37"/>
  <c r="BR138" i="37"/>
  <c r="BT85" i="37"/>
  <c r="BK85" i="37"/>
  <c r="BH84" i="37"/>
  <c r="BQ84" i="37"/>
  <c r="BE101" i="37"/>
  <c r="BN101" i="37"/>
  <c r="BD91" i="37"/>
  <c r="BM91" i="37"/>
  <c r="EE71" i="37"/>
  <c r="DV71" i="37" s="1"/>
  <c r="BN69" i="37"/>
  <c r="BE69" i="37"/>
  <c r="BT103" i="37"/>
  <c r="BK103" i="37"/>
  <c r="CG20" i="37"/>
  <c r="BV20" i="37" s="1"/>
  <c r="CN20" i="37"/>
  <c r="CC20" i="37" s="1"/>
  <c r="CM20" i="37"/>
  <c r="CB20" i="37" s="1"/>
  <c r="CL20" i="37"/>
  <c r="CA20" i="37" s="1"/>
  <c r="CK20" i="37"/>
  <c r="BZ20" i="37" s="1"/>
  <c r="CJ20" i="37"/>
  <c r="BY20" i="37" s="1"/>
  <c r="CI20" i="37"/>
  <c r="BX20" i="37" s="1"/>
  <c r="CH20" i="37"/>
  <c r="BW20" i="37" s="1"/>
  <c r="BH65" i="37"/>
  <c r="BQ65" i="37"/>
  <c r="BD56" i="37"/>
  <c r="BM56" i="37"/>
  <c r="BV50" i="37"/>
  <c r="BM54" i="37"/>
  <c r="BD54" i="37"/>
  <c r="BI76" i="37"/>
  <c r="BV109" i="37"/>
  <c r="BI74" i="37"/>
  <c r="BR74" i="37"/>
  <c r="BG63" i="37"/>
  <c r="B13" i="37"/>
  <c r="B14" i="37"/>
  <c r="BS49" i="37"/>
  <c r="BJ49" i="37"/>
  <c r="BO17" i="37"/>
  <c r="BG38" i="37"/>
  <c r="BP38" i="37"/>
  <c r="AU10" i="37"/>
  <c r="AT10" i="37"/>
  <c r="CS12" i="37"/>
  <c r="CR12" i="37"/>
  <c r="CQ12" i="37"/>
  <c r="CP12" i="37"/>
  <c r="BR22" i="37"/>
  <c r="BO45" i="37"/>
  <c r="BF45" i="37"/>
  <c r="BT18" i="37"/>
  <c r="BK18" i="37"/>
  <c r="CK309" i="37"/>
  <c r="BZ309" i="37" s="1"/>
  <c r="CI309" i="37"/>
  <c r="BX309" i="37" s="1"/>
  <c r="CH309" i="37"/>
  <c r="BW309" i="37" s="1"/>
  <c r="CN309" i="37"/>
  <c r="CC309" i="37" s="1"/>
  <c r="CJ309" i="37"/>
  <c r="BY309" i="37" s="1"/>
  <c r="CM309" i="37"/>
  <c r="CB309" i="37" s="1"/>
  <c r="CG309" i="37"/>
  <c r="BV309" i="37" s="1"/>
  <c r="CL309" i="37"/>
  <c r="CA309" i="37" s="1"/>
  <c r="EV312" i="37"/>
  <c r="EK312" i="37" s="1"/>
  <c r="EB312" i="37" s="1"/>
  <c r="EU312" i="37"/>
  <c r="EJ312" i="37" s="1"/>
  <c r="EA312" i="37" s="1"/>
  <c r="ET312" i="37"/>
  <c r="EI312" i="37" s="1"/>
  <c r="DZ312" i="37" s="1"/>
  <c r="ES312" i="37"/>
  <c r="EH312" i="37" s="1"/>
  <c r="DY312" i="37" s="1"/>
  <c r="EQ312" i="37"/>
  <c r="EF312" i="37" s="1"/>
  <c r="DW312" i="37" s="1"/>
  <c r="EW312" i="37"/>
  <c r="EL312" i="37" s="1"/>
  <c r="EC312" i="37" s="1"/>
  <c r="ER312" i="37"/>
  <c r="EG312" i="37" s="1"/>
  <c r="DX312" i="37" s="1"/>
  <c r="EP312" i="37"/>
  <c r="EE312" i="37" s="1"/>
  <c r="DV312" i="37" s="1"/>
  <c r="BF322" i="37"/>
  <c r="BO322" i="37"/>
  <c r="BI308" i="37"/>
  <c r="BR308" i="37"/>
  <c r="BH327" i="37"/>
  <c r="BQ327" i="37"/>
  <c r="BO327" i="37"/>
  <c r="BF327" i="37"/>
  <c r="BV307" i="37"/>
  <c r="BM302" i="37"/>
  <c r="BD302" i="37"/>
  <c r="BH302" i="37"/>
  <c r="BQ302" i="37"/>
  <c r="BD297" i="37"/>
  <c r="BM297" i="37"/>
  <c r="BG298" i="37"/>
  <c r="BP298" i="37"/>
  <c r="BT324" i="37"/>
  <c r="BF283" i="37"/>
  <c r="BO283" i="37"/>
  <c r="EW286" i="37"/>
  <c r="EL286" i="37" s="1"/>
  <c r="EC286" i="37" s="1"/>
  <c r="EV286" i="37"/>
  <c r="EK286" i="37" s="1"/>
  <c r="EB286" i="37" s="1"/>
  <c r="EQ286" i="37"/>
  <c r="EF286" i="37" s="1"/>
  <c r="DW286" i="37" s="1"/>
  <c r="EU286" i="37"/>
  <c r="EJ286" i="37" s="1"/>
  <c r="EA286" i="37" s="1"/>
  <c r="ER286" i="37"/>
  <c r="EG286" i="37" s="1"/>
  <c r="DX286" i="37" s="1"/>
  <c r="ET286" i="37"/>
  <c r="EI286" i="37" s="1"/>
  <c r="DZ286" i="37" s="1"/>
  <c r="ES286" i="37"/>
  <c r="EH286" i="37" s="1"/>
  <c r="DY286" i="37" s="1"/>
  <c r="EP286" i="37"/>
  <c r="EE286" i="37" s="1"/>
  <c r="DV286" i="37" s="1"/>
  <c r="BT282" i="37"/>
  <c r="BK282" i="37"/>
  <c r="BK294" i="37"/>
  <c r="BT294" i="37"/>
  <c r="BQ293" i="37"/>
  <c r="BH293" i="37"/>
  <c r="BR290" i="37"/>
  <c r="BK269" i="37"/>
  <c r="BT269" i="37"/>
  <c r="BP306" i="37"/>
  <c r="BG306" i="37"/>
  <c r="ET265" i="37"/>
  <c r="EI265" i="37" s="1"/>
  <c r="DZ265" i="37" s="1"/>
  <c r="EW265" i="37"/>
  <c r="EL265" i="37" s="1"/>
  <c r="EC265" i="37" s="1"/>
  <c r="EV265" i="37"/>
  <c r="EK265" i="37" s="1"/>
  <c r="EB265" i="37" s="1"/>
  <c r="EU265" i="37"/>
  <c r="EJ265" i="37" s="1"/>
  <c r="EA265" i="37" s="1"/>
  <c r="ER265" i="37"/>
  <c r="EG265" i="37" s="1"/>
  <c r="DX265" i="37" s="1"/>
  <c r="EP265" i="37"/>
  <c r="EE265" i="37" s="1"/>
  <c r="DV265" i="37" s="1"/>
  <c r="ES265" i="37"/>
  <c r="EH265" i="37" s="1"/>
  <c r="DY265" i="37" s="1"/>
  <c r="EQ265" i="37"/>
  <c r="EF265" i="37" s="1"/>
  <c r="DW265" i="37" s="1"/>
  <c r="BI257" i="37"/>
  <c r="BR257" i="37"/>
  <c r="AQ260" i="37"/>
  <c r="AP260" i="37"/>
  <c r="BS268" i="37"/>
  <c r="CM192" i="37"/>
  <c r="CB192" i="37" s="1"/>
  <c r="CI192" i="37"/>
  <c r="BX192" i="37" s="1"/>
  <c r="CL192" i="37"/>
  <c r="CA192" i="37" s="1"/>
  <c r="CN192" i="37"/>
  <c r="CC192" i="37" s="1"/>
  <c r="CK192" i="37"/>
  <c r="BZ192" i="37" s="1"/>
  <c r="CJ192" i="37"/>
  <c r="BY192" i="37" s="1"/>
  <c r="CH192" i="37"/>
  <c r="BW192" i="37" s="1"/>
  <c r="CG192" i="37"/>
  <c r="BV192" i="37" s="1"/>
  <c r="CG195" i="37"/>
  <c r="BV195" i="37" s="1"/>
  <c r="CM195" i="37"/>
  <c r="CB195" i="37" s="1"/>
  <c r="CL195" i="37"/>
  <c r="CA195" i="37" s="1"/>
  <c r="CK195" i="37"/>
  <c r="BZ195" i="37" s="1"/>
  <c r="CJ195" i="37"/>
  <c r="BY195" i="37" s="1"/>
  <c r="CH195" i="37"/>
  <c r="BW195" i="37" s="1"/>
  <c r="CN195" i="37"/>
  <c r="CC195" i="37" s="1"/>
  <c r="CI195" i="37"/>
  <c r="BX195" i="37" s="1"/>
  <c r="EW225" i="37"/>
  <c r="EL225" i="37" s="1"/>
  <c r="EC225" i="37" s="1"/>
  <c r="EV225" i="37"/>
  <c r="EK225" i="37" s="1"/>
  <c r="EB225" i="37" s="1"/>
  <c r="EU225" i="37"/>
  <c r="EJ225" i="37" s="1"/>
  <c r="EP225" i="37"/>
  <c r="EE225" i="37" s="1"/>
  <c r="DV225" i="37" s="1"/>
  <c r="EQ225" i="37"/>
  <c r="EF225" i="37" s="1"/>
  <c r="DW225" i="37" s="1"/>
  <c r="ET225" i="37"/>
  <c r="EI225" i="37" s="1"/>
  <c r="ES225" i="37"/>
  <c r="EH225" i="37" s="1"/>
  <c r="ER225" i="37"/>
  <c r="EG225" i="37" s="1"/>
  <c r="DX225" i="37" s="1"/>
  <c r="CM216" i="37"/>
  <c r="CB216" i="37" s="1"/>
  <c r="CL216" i="37"/>
  <c r="CA216" i="37" s="1"/>
  <c r="CK216" i="37"/>
  <c r="BZ216" i="37" s="1"/>
  <c r="CJ216" i="37"/>
  <c r="BY216" i="37" s="1"/>
  <c r="CI216" i="37"/>
  <c r="BX216" i="37" s="1"/>
  <c r="CN216" i="37"/>
  <c r="CC216" i="37" s="1"/>
  <c r="CH216" i="37"/>
  <c r="BW216" i="37" s="1"/>
  <c r="CG216" i="37"/>
  <c r="BV216" i="37" s="1"/>
  <c r="BD247" i="37"/>
  <c r="BM247" i="37"/>
  <c r="EE249" i="37"/>
  <c r="DV249" i="37" s="1"/>
  <c r="BP244" i="37"/>
  <c r="BG244" i="37"/>
  <c r="BG220" i="37"/>
  <c r="BP220" i="37"/>
  <c r="BI175" i="37"/>
  <c r="BR175" i="37"/>
  <c r="EF208" i="37"/>
  <c r="DW208" i="37" s="1"/>
  <c r="BS189" i="37"/>
  <c r="BJ189" i="37"/>
  <c r="CN163" i="37"/>
  <c r="CC163" i="37" s="1"/>
  <c r="CM163" i="37"/>
  <c r="CB163" i="37" s="1"/>
  <c r="CL163" i="37"/>
  <c r="CA163" i="37" s="1"/>
  <c r="CG163" i="37"/>
  <c r="BV163" i="37" s="1"/>
  <c r="CH163" i="37"/>
  <c r="BW163" i="37" s="1"/>
  <c r="CK163" i="37"/>
  <c r="BZ163" i="37" s="1"/>
  <c r="CJ163" i="37"/>
  <c r="BY163" i="37" s="1"/>
  <c r="CI163" i="37"/>
  <c r="BX163" i="37" s="1"/>
  <c r="CI154" i="37"/>
  <c r="BX154" i="37" s="1"/>
  <c r="CL154" i="37"/>
  <c r="CA154" i="37" s="1"/>
  <c r="CN154" i="37"/>
  <c r="CC154" i="37" s="1"/>
  <c r="CK154" i="37"/>
  <c r="BZ154" i="37" s="1"/>
  <c r="CJ154" i="37"/>
  <c r="BY154" i="37" s="1"/>
  <c r="CH154" i="37"/>
  <c r="BW154" i="37" s="1"/>
  <c r="CG154" i="37"/>
  <c r="BV154" i="37" s="1"/>
  <c r="CM154" i="37"/>
  <c r="CB154" i="37" s="1"/>
  <c r="BN206" i="37"/>
  <c r="BE206" i="37"/>
  <c r="CN159" i="37"/>
  <c r="CC159" i="37" s="1"/>
  <c r="CM159" i="37"/>
  <c r="CB159" i="37" s="1"/>
  <c r="CL159" i="37"/>
  <c r="CA159" i="37" s="1"/>
  <c r="CK159" i="37"/>
  <c r="BZ159" i="37" s="1"/>
  <c r="CJ159" i="37"/>
  <c r="BY159" i="37" s="1"/>
  <c r="CI159" i="37"/>
  <c r="BX159" i="37" s="1"/>
  <c r="CH159" i="37"/>
  <c r="BW159" i="37" s="1"/>
  <c r="CG159" i="37"/>
  <c r="BV159" i="37" s="1"/>
  <c r="BH158" i="37"/>
  <c r="BQ158" i="37"/>
  <c r="CK169" i="37"/>
  <c r="BZ169" i="37" s="1"/>
  <c r="CJ169" i="37"/>
  <c r="BY169" i="37" s="1"/>
  <c r="CI169" i="37"/>
  <c r="BX169" i="37" s="1"/>
  <c r="CH169" i="37"/>
  <c r="BW169" i="37" s="1"/>
  <c r="CM169" i="37"/>
  <c r="CB169" i="37" s="1"/>
  <c r="CN169" i="37"/>
  <c r="CC169" i="37" s="1"/>
  <c r="CG169" i="37"/>
  <c r="BV169" i="37" s="1"/>
  <c r="CL169" i="37"/>
  <c r="CA169" i="37" s="1"/>
  <c r="BE185" i="37"/>
  <c r="BN185" i="37"/>
  <c r="ES145" i="37"/>
  <c r="EH145" i="37" s="1"/>
  <c r="DY145" i="37" s="1"/>
  <c r="EV145" i="37"/>
  <c r="EK145" i="37" s="1"/>
  <c r="EB145" i="37" s="1"/>
  <c r="EU145" i="37"/>
  <c r="EJ145" i="37" s="1"/>
  <c r="EA145" i="37" s="1"/>
  <c r="ET145" i="37"/>
  <c r="EI145" i="37" s="1"/>
  <c r="DZ145" i="37" s="1"/>
  <c r="ER145" i="37"/>
  <c r="EG145" i="37" s="1"/>
  <c r="DX145" i="37" s="1"/>
  <c r="EQ145" i="37"/>
  <c r="EF145" i="37" s="1"/>
  <c r="DW145" i="37" s="1"/>
  <c r="EW145" i="37"/>
  <c r="EL145" i="37" s="1"/>
  <c r="EC145" i="37" s="1"/>
  <c r="EP145" i="37"/>
  <c r="EE145" i="37" s="1"/>
  <c r="DV145" i="37" s="1"/>
  <c r="BO185" i="37"/>
  <c r="BF185" i="37"/>
  <c r="BK184" i="37"/>
  <c r="BT184" i="37"/>
  <c r="EW142" i="37"/>
  <c r="EL142" i="37" s="1"/>
  <c r="EC142" i="37" s="1"/>
  <c r="EV142" i="37"/>
  <c r="EK142" i="37" s="1"/>
  <c r="EB142" i="37" s="1"/>
  <c r="EU142" i="37"/>
  <c r="EJ142" i="37" s="1"/>
  <c r="EA142" i="37" s="1"/>
  <c r="ET142" i="37"/>
  <c r="EI142" i="37" s="1"/>
  <c r="DZ142" i="37" s="1"/>
  <c r="ES142" i="37"/>
  <c r="EH142" i="37" s="1"/>
  <c r="DY142" i="37" s="1"/>
  <c r="EQ142" i="37"/>
  <c r="EF142" i="37" s="1"/>
  <c r="DW142" i="37" s="1"/>
  <c r="EP142" i="37"/>
  <c r="EE142" i="37" s="1"/>
  <c r="DV142" i="37" s="1"/>
  <c r="ER142" i="37"/>
  <c r="EG142" i="37" s="1"/>
  <c r="DX142" i="37" s="1"/>
  <c r="BQ187" i="37"/>
  <c r="BH187" i="37"/>
  <c r="BM176" i="37"/>
  <c r="BK181" i="37"/>
  <c r="BT181" i="37"/>
  <c r="AQ168" i="37"/>
  <c r="AP168" i="37"/>
  <c r="BF152" i="37"/>
  <c r="BO152" i="37"/>
  <c r="BP147" i="37"/>
  <c r="BO139" i="37"/>
  <c r="BJ152" i="37"/>
  <c r="BM139" i="37"/>
  <c r="BR165" i="37"/>
  <c r="BI165" i="37"/>
  <c r="EH166" i="37"/>
  <c r="DY166" i="37" s="1"/>
  <c r="BI135" i="37"/>
  <c r="BR135" i="37"/>
  <c r="BJ155" i="37"/>
  <c r="BS155" i="37"/>
  <c r="BI130" i="37"/>
  <c r="BR130" i="37"/>
  <c r="BV112" i="37"/>
  <c r="EE125" i="37"/>
  <c r="DV125" i="37" s="1"/>
  <c r="BN118" i="37"/>
  <c r="CL117" i="37"/>
  <c r="CA117" i="37" s="1"/>
  <c r="CK117" i="37"/>
  <c r="BZ117" i="37" s="1"/>
  <c r="CN117" i="37"/>
  <c r="CC117" i="37" s="1"/>
  <c r="CM117" i="37"/>
  <c r="CB117" i="37" s="1"/>
  <c r="CG117" i="37"/>
  <c r="BV117" i="37" s="1"/>
  <c r="CJ117" i="37"/>
  <c r="BY117" i="37" s="1"/>
  <c r="CI117" i="37"/>
  <c r="BX117" i="37" s="1"/>
  <c r="CH117" i="37"/>
  <c r="BW117" i="37" s="1"/>
  <c r="BO123" i="37"/>
  <c r="BF123" i="37"/>
  <c r="BP115" i="37"/>
  <c r="BE116" i="37"/>
  <c r="BN116" i="37"/>
  <c r="BF98" i="37"/>
  <c r="BO98" i="37"/>
  <c r="BJ63" i="37"/>
  <c r="BS63" i="37"/>
  <c r="BV94" i="37"/>
  <c r="BF76" i="37"/>
  <c r="BO76" i="37"/>
  <c r="BT138" i="37"/>
  <c r="BK138" i="37"/>
  <c r="BX85" i="37"/>
  <c r="BS84" i="37"/>
  <c r="BP101" i="37"/>
  <c r="BG101" i="37"/>
  <c r="ER39" i="37"/>
  <c r="EG39" i="37" s="1"/>
  <c r="DX39" i="37" s="1"/>
  <c r="EQ39" i="37"/>
  <c r="EF39" i="37" s="1"/>
  <c r="DW39" i="37" s="1"/>
  <c r="EP39" i="37"/>
  <c r="EE39" i="37" s="1"/>
  <c r="DV39" i="37" s="1"/>
  <c r="ET39" i="37"/>
  <c r="EI39" i="37" s="1"/>
  <c r="DZ39" i="37" s="1"/>
  <c r="EV39" i="37"/>
  <c r="EK39" i="37" s="1"/>
  <c r="EB39" i="37" s="1"/>
  <c r="EU39" i="37"/>
  <c r="EJ39" i="37" s="1"/>
  <c r="EA39" i="37" s="1"/>
  <c r="EW39" i="37"/>
  <c r="EL39" i="37" s="1"/>
  <c r="EC39" i="37" s="1"/>
  <c r="ES39" i="37"/>
  <c r="EH39" i="37" s="1"/>
  <c r="DY39" i="37" s="1"/>
  <c r="BT91" i="37"/>
  <c r="BK91" i="37"/>
  <c r="CJ53" i="37"/>
  <c r="BY53" i="37" s="1"/>
  <c r="CM53" i="37"/>
  <c r="CB53" i="37" s="1"/>
  <c r="CL53" i="37"/>
  <c r="CA53" i="37" s="1"/>
  <c r="CK53" i="37"/>
  <c r="BZ53" i="37" s="1"/>
  <c r="CI53" i="37"/>
  <c r="BX53" i="37" s="1"/>
  <c r="CH53" i="37"/>
  <c r="BW53" i="37" s="1"/>
  <c r="CG53" i="37"/>
  <c r="BV53" i="37" s="1"/>
  <c r="CN53" i="37"/>
  <c r="CC53" i="37" s="1"/>
  <c r="BO69" i="37"/>
  <c r="BF69" i="37"/>
  <c r="BM103" i="37"/>
  <c r="BD103" i="37"/>
  <c r="BH66" i="37"/>
  <c r="BQ66" i="37"/>
  <c r="BI65" i="37"/>
  <c r="BR65" i="37"/>
  <c r="BN50" i="37"/>
  <c r="BE50" i="37"/>
  <c r="BO54" i="37"/>
  <c r="BF54" i="37"/>
  <c r="EE38" i="37"/>
  <c r="DV38" i="37" s="1"/>
  <c r="BN109" i="37"/>
  <c r="BE109" i="37"/>
  <c r="BV70" i="37"/>
  <c r="BH74" i="37"/>
  <c r="BQ74" i="37"/>
  <c r="CL21" i="37"/>
  <c r="CA21" i="37" s="1"/>
  <c r="CK21" i="37"/>
  <c r="BZ21" i="37" s="1"/>
  <c r="CJ21" i="37"/>
  <c r="BY21" i="37" s="1"/>
  <c r="CM21" i="37"/>
  <c r="CB21" i="37" s="1"/>
  <c r="CI21" i="37"/>
  <c r="BX21" i="37" s="1"/>
  <c r="CH21" i="37"/>
  <c r="BW21" i="37" s="1"/>
  <c r="CG21" i="37"/>
  <c r="BV21" i="37" s="1"/>
  <c r="CN21" i="37"/>
  <c r="CC21" i="37" s="1"/>
  <c r="BP17" i="37"/>
  <c r="BG17" i="37"/>
  <c r="BZ38" i="37"/>
  <c r="AS10" i="37"/>
  <c r="AR10" i="37"/>
  <c r="BG45" i="37"/>
  <c r="BP45" i="37"/>
  <c r="AU19" i="37"/>
  <c r="AT19" i="37"/>
  <c r="EP22" i="37"/>
  <c r="EE22" i="37" s="1"/>
  <c r="DV22" i="37" s="1"/>
  <c r="EV22" i="37"/>
  <c r="EK22" i="37" s="1"/>
  <c r="EU22" i="37"/>
  <c r="EJ22" i="37" s="1"/>
  <c r="EA22" i="37" s="1"/>
  <c r="ET22" i="37"/>
  <c r="EI22" i="37" s="1"/>
  <c r="EW22" i="37"/>
  <c r="EL22" i="37" s="1"/>
  <c r="ES22" i="37"/>
  <c r="EH22" i="37" s="1"/>
  <c r="DY22" i="37" s="1"/>
  <c r="ER22" i="37"/>
  <c r="EG22" i="37" s="1"/>
  <c r="DX22" i="37" s="1"/>
  <c r="EQ22" i="37"/>
  <c r="EF22" i="37" s="1"/>
  <c r="DW22" i="37" s="1"/>
  <c r="AO19" i="37"/>
  <c r="AN19" i="37"/>
  <c r="BP18" i="37"/>
  <c r="BG18" i="37"/>
  <c r="BS160" i="37"/>
  <c r="BF271" i="37"/>
  <c r="BO271" i="37"/>
  <c r="EQ266" i="37"/>
  <c r="EF266" i="37" s="1"/>
  <c r="DW266" i="37" s="1"/>
  <c r="EP266" i="37"/>
  <c r="EE266" i="37" s="1"/>
  <c r="DV266" i="37" s="1"/>
  <c r="EW266" i="37"/>
  <c r="EL266" i="37" s="1"/>
  <c r="EC266" i="37" s="1"/>
  <c r="EV266" i="37"/>
  <c r="EK266" i="37" s="1"/>
  <c r="EB266" i="37" s="1"/>
  <c r="EU266" i="37"/>
  <c r="EJ266" i="37" s="1"/>
  <c r="EA266" i="37" s="1"/>
  <c r="ES266" i="37"/>
  <c r="EH266" i="37" s="1"/>
  <c r="DY266" i="37" s="1"/>
  <c r="ET266" i="37"/>
  <c r="EI266" i="37" s="1"/>
  <c r="DZ266" i="37" s="1"/>
  <c r="ER266" i="37"/>
  <c r="EG266" i="37" s="1"/>
  <c r="DX266" i="37" s="1"/>
  <c r="BS221" i="37"/>
  <c r="BJ221" i="37"/>
  <c r="BR204" i="37"/>
  <c r="BI204" i="37"/>
  <c r="BP215" i="37"/>
  <c r="BG215" i="37"/>
  <c r="EV132" i="37"/>
  <c r="EK132" i="37" s="1"/>
  <c r="EB132" i="37" s="1"/>
  <c r="EU132" i="37"/>
  <c r="EJ132" i="37" s="1"/>
  <c r="EA132" i="37" s="1"/>
  <c r="ET132" i="37"/>
  <c r="EI132" i="37" s="1"/>
  <c r="DZ132" i="37" s="1"/>
  <c r="ER132" i="37"/>
  <c r="EG132" i="37" s="1"/>
  <c r="DX132" i="37" s="1"/>
  <c r="EP132" i="37"/>
  <c r="EE132" i="37" s="1"/>
  <c r="DV132" i="37" s="1"/>
  <c r="EQ132" i="37"/>
  <c r="EF132" i="37" s="1"/>
  <c r="DW132" i="37" s="1"/>
  <c r="ES132" i="37"/>
  <c r="EH132" i="37" s="1"/>
  <c r="DY132" i="37" s="1"/>
  <c r="EW132" i="37"/>
  <c r="EL132" i="37" s="1"/>
  <c r="EC132" i="37" s="1"/>
  <c r="BS114" i="37"/>
  <c r="BJ114" i="37"/>
  <c r="BG97" i="37"/>
  <c r="BP97" i="37"/>
  <c r="BM80" i="37"/>
  <c r="BD80" i="37"/>
  <c r="BN49" i="37"/>
  <c r="BE49" i="37"/>
  <c r="CL325" i="37"/>
  <c r="CA325" i="37" s="1"/>
  <c r="CK325" i="37"/>
  <c r="BZ325" i="37" s="1"/>
  <c r="CN325" i="37"/>
  <c r="CC325" i="37" s="1"/>
  <c r="CM325" i="37"/>
  <c r="CB325" i="37" s="1"/>
  <c r="CH325" i="37"/>
  <c r="BW325" i="37" s="1"/>
  <c r="CG325" i="37"/>
  <c r="BV325" i="37" s="1"/>
  <c r="CJ325" i="37"/>
  <c r="BY325" i="37" s="1"/>
  <c r="CI325" i="37"/>
  <c r="BX325" i="37" s="1"/>
  <c r="BH322" i="37"/>
  <c r="BQ322" i="37"/>
  <c r="BJ308" i="37"/>
  <c r="BS308" i="37"/>
  <c r="BG318" i="37"/>
  <c r="BP318" i="37"/>
  <c r="BT327" i="37"/>
  <c r="BK327" i="37"/>
  <c r="BS307" i="37"/>
  <c r="BE302" i="37"/>
  <c r="BN302" i="37"/>
  <c r="EE322" i="37"/>
  <c r="DV322" i="37" s="1"/>
  <c r="ER282" i="37"/>
  <c r="EG282" i="37" s="1"/>
  <c r="DX282" i="37" s="1"/>
  <c r="EQ282" i="37"/>
  <c r="EF282" i="37" s="1"/>
  <c r="DW282" i="37" s="1"/>
  <c r="EP282" i="37"/>
  <c r="EE282" i="37" s="1"/>
  <c r="DV282" i="37" s="1"/>
  <c r="EW282" i="37"/>
  <c r="EL282" i="37" s="1"/>
  <c r="EC282" i="37" s="1"/>
  <c r="EV282" i="37"/>
  <c r="EK282" i="37" s="1"/>
  <c r="EB282" i="37" s="1"/>
  <c r="EU282" i="37"/>
  <c r="EJ282" i="37" s="1"/>
  <c r="EA282" i="37" s="1"/>
  <c r="ET282" i="37"/>
  <c r="EI282" i="37" s="1"/>
  <c r="DZ282" i="37" s="1"/>
  <c r="ES282" i="37"/>
  <c r="EH282" i="37" s="1"/>
  <c r="DY282" i="37" s="1"/>
  <c r="BS298" i="37"/>
  <c r="BJ298" i="37"/>
  <c r="EH303" i="37"/>
  <c r="DY303" i="37" s="1"/>
  <c r="BN314" i="37"/>
  <c r="BE314" i="37"/>
  <c r="BD283" i="37"/>
  <c r="BM283" i="37"/>
  <c r="BG283" i="37"/>
  <c r="BP283" i="37"/>
  <c r="CN267" i="37"/>
  <c r="CC267" i="37" s="1"/>
  <c r="CI267" i="37"/>
  <c r="BX267" i="37" s="1"/>
  <c r="CJ267" i="37"/>
  <c r="BY267" i="37" s="1"/>
  <c r="CH267" i="37"/>
  <c r="BW267" i="37" s="1"/>
  <c r="CG267" i="37"/>
  <c r="BV267" i="37" s="1"/>
  <c r="CL267" i="37"/>
  <c r="CA267" i="37" s="1"/>
  <c r="CK267" i="37"/>
  <c r="BZ267" i="37" s="1"/>
  <c r="CM267" i="37"/>
  <c r="CB267" i="37" s="1"/>
  <c r="BQ294" i="37"/>
  <c r="BH294" i="37"/>
  <c r="BS293" i="37"/>
  <c r="BJ293" i="37"/>
  <c r="EW273" i="37"/>
  <c r="EL273" i="37" s="1"/>
  <c r="EC273" i="37" s="1"/>
  <c r="EV273" i="37"/>
  <c r="EK273" i="37" s="1"/>
  <c r="EB273" i="37" s="1"/>
  <c r="EQ273" i="37"/>
  <c r="EF273" i="37" s="1"/>
  <c r="DW273" i="37" s="1"/>
  <c r="ER273" i="37"/>
  <c r="EG273" i="37" s="1"/>
  <c r="DX273" i="37" s="1"/>
  <c r="EP273" i="37"/>
  <c r="EE273" i="37" s="1"/>
  <c r="DV273" i="37" s="1"/>
  <c r="EU273" i="37"/>
  <c r="EJ273" i="37" s="1"/>
  <c r="EA273" i="37" s="1"/>
  <c r="ES273" i="37"/>
  <c r="EH273" i="37" s="1"/>
  <c r="DY273" i="37" s="1"/>
  <c r="ET273" i="37"/>
  <c r="EI273" i="37" s="1"/>
  <c r="DZ273" i="37" s="1"/>
  <c r="EV235" i="37"/>
  <c r="EK235" i="37" s="1"/>
  <c r="EB235" i="37" s="1"/>
  <c r="ES235" i="37"/>
  <c r="EH235" i="37" s="1"/>
  <c r="EW235" i="37"/>
  <c r="EL235" i="37" s="1"/>
  <c r="EC235" i="37" s="1"/>
  <c r="ET235" i="37"/>
  <c r="EI235" i="37" s="1"/>
  <c r="DZ235" i="37" s="1"/>
  <c r="EP235" i="37"/>
  <c r="EE235" i="37" s="1"/>
  <c r="EQ235" i="37"/>
  <c r="EF235" i="37" s="1"/>
  <c r="EU235" i="37"/>
  <c r="EJ235" i="37" s="1"/>
  <c r="EA235" i="37" s="1"/>
  <c r="ER235" i="37"/>
  <c r="EG235" i="37" s="1"/>
  <c r="BP277" i="37"/>
  <c r="BG277" i="37"/>
  <c r="BH269" i="37"/>
  <c r="BQ269" i="37"/>
  <c r="BT306" i="37"/>
  <c r="BK306" i="37"/>
  <c r="BP280" i="37"/>
  <c r="BG280" i="37"/>
  <c r="CN243" i="37"/>
  <c r="CC243" i="37" s="1"/>
  <c r="CL243" i="37"/>
  <c r="CA243" i="37" s="1"/>
  <c r="CK243" i="37"/>
  <c r="BZ243" i="37" s="1"/>
  <c r="CJ243" i="37"/>
  <c r="BY243" i="37" s="1"/>
  <c r="CM243" i="37"/>
  <c r="CB243" i="37" s="1"/>
  <c r="CI243" i="37"/>
  <c r="BX243" i="37" s="1"/>
  <c r="CH243" i="37"/>
  <c r="BW243" i="37" s="1"/>
  <c r="CG243" i="37"/>
  <c r="BV243" i="37" s="1"/>
  <c r="CK261" i="37"/>
  <c r="BZ261" i="37" s="1"/>
  <c r="CJ261" i="37"/>
  <c r="BY261" i="37" s="1"/>
  <c r="CL261" i="37"/>
  <c r="CA261" i="37" s="1"/>
  <c r="CI261" i="37"/>
  <c r="BX261" i="37" s="1"/>
  <c r="CH261" i="37"/>
  <c r="BW261" i="37" s="1"/>
  <c r="CN261" i="37"/>
  <c r="CC261" i="37" s="1"/>
  <c r="CM261" i="37"/>
  <c r="CB261" i="37" s="1"/>
  <c r="CG261" i="37"/>
  <c r="BV261" i="37" s="1"/>
  <c r="BK257" i="37"/>
  <c r="BT257" i="37"/>
  <c r="BM268" i="37"/>
  <c r="BD268" i="37"/>
  <c r="EV188" i="37"/>
  <c r="EK188" i="37" s="1"/>
  <c r="EB188" i="37" s="1"/>
  <c r="EW188" i="37"/>
  <c r="EL188" i="37" s="1"/>
  <c r="EC188" i="37" s="1"/>
  <c r="EU188" i="37"/>
  <c r="EJ188" i="37" s="1"/>
  <c r="EA188" i="37" s="1"/>
  <c r="ET188" i="37"/>
  <c r="EI188" i="37" s="1"/>
  <c r="DZ188" i="37" s="1"/>
  <c r="ES188" i="37"/>
  <c r="EH188" i="37" s="1"/>
  <c r="DY188" i="37" s="1"/>
  <c r="ER188" i="37"/>
  <c r="EG188" i="37" s="1"/>
  <c r="DX188" i="37" s="1"/>
  <c r="EQ188" i="37"/>
  <c r="EF188" i="37" s="1"/>
  <c r="DW188" i="37" s="1"/>
  <c r="EP188" i="37"/>
  <c r="EE188" i="37" s="1"/>
  <c r="DV188" i="37" s="1"/>
  <c r="BH284" i="37"/>
  <c r="BF248" i="37"/>
  <c r="BO248" i="37"/>
  <c r="DX257" i="37"/>
  <c r="BF257" i="37"/>
  <c r="BP247" i="37"/>
  <c r="BG247" i="37"/>
  <c r="CK193" i="37"/>
  <c r="BZ193" i="37" s="1"/>
  <c r="CJ193" i="37"/>
  <c r="BY193" i="37" s="1"/>
  <c r="CG193" i="37"/>
  <c r="BV193" i="37" s="1"/>
  <c r="CI193" i="37"/>
  <c r="BX193" i="37" s="1"/>
  <c r="CH193" i="37"/>
  <c r="BW193" i="37" s="1"/>
  <c r="CL193" i="37"/>
  <c r="CA193" i="37" s="1"/>
  <c r="CN193" i="37"/>
  <c r="CC193" i="37" s="1"/>
  <c r="CM193" i="37"/>
  <c r="CB193" i="37" s="1"/>
  <c r="BR244" i="37"/>
  <c r="BI244" i="37"/>
  <c r="BQ220" i="37"/>
  <c r="BH220" i="37"/>
  <c r="BM175" i="37"/>
  <c r="BT189" i="37"/>
  <c r="BK189" i="37"/>
  <c r="EV151" i="37"/>
  <c r="EK151" i="37" s="1"/>
  <c r="EB151" i="37" s="1"/>
  <c r="EQ151" i="37"/>
  <c r="EF151" i="37" s="1"/>
  <c r="DW151" i="37" s="1"/>
  <c r="EP151" i="37"/>
  <c r="EE151" i="37" s="1"/>
  <c r="DV151" i="37" s="1"/>
  <c r="EW151" i="37"/>
  <c r="EL151" i="37" s="1"/>
  <c r="EC151" i="37" s="1"/>
  <c r="ET151" i="37"/>
  <c r="EI151" i="37" s="1"/>
  <c r="DZ151" i="37" s="1"/>
  <c r="ES151" i="37"/>
  <c r="EH151" i="37" s="1"/>
  <c r="DY151" i="37" s="1"/>
  <c r="ER151" i="37"/>
  <c r="EG151" i="37" s="1"/>
  <c r="DX151" i="37" s="1"/>
  <c r="EU151" i="37"/>
  <c r="EJ151" i="37" s="1"/>
  <c r="EA151" i="37" s="1"/>
  <c r="BF206" i="37"/>
  <c r="BO206" i="37"/>
  <c r="EJ222" i="37"/>
  <c r="EA222" i="37" s="1"/>
  <c r="EE178" i="37"/>
  <c r="DV178" i="37" s="1"/>
  <c r="CG131" i="37"/>
  <c r="BV131" i="37" s="1"/>
  <c r="CN131" i="37"/>
  <c r="CC131" i="37" s="1"/>
  <c r="CL131" i="37"/>
  <c r="CA131" i="37" s="1"/>
  <c r="CH131" i="37"/>
  <c r="BW131" i="37" s="1"/>
  <c r="CM131" i="37"/>
  <c r="CB131" i="37" s="1"/>
  <c r="CK131" i="37"/>
  <c r="BZ131" i="37" s="1"/>
  <c r="CJ131" i="37"/>
  <c r="BY131" i="37" s="1"/>
  <c r="CI131" i="37"/>
  <c r="BX131" i="37" s="1"/>
  <c r="BM179" i="37"/>
  <c r="BD179" i="37"/>
  <c r="BV185" i="37"/>
  <c r="AU179" i="37"/>
  <c r="AT179" i="37"/>
  <c r="EW140" i="37"/>
  <c r="EL140" i="37" s="1"/>
  <c r="EV140" i="37"/>
  <c r="EK140" i="37" s="1"/>
  <c r="ET140" i="37"/>
  <c r="EI140" i="37" s="1"/>
  <c r="DZ140" i="37" s="1"/>
  <c r="ES140" i="37"/>
  <c r="EH140" i="37" s="1"/>
  <c r="DY140" i="37" s="1"/>
  <c r="ER140" i="37"/>
  <c r="EG140" i="37" s="1"/>
  <c r="DX140" i="37" s="1"/>
  <c r="EP140" i="37"/>
  <c r="EE140" i="37" s="1"/>
  <c r="DV140" i="37" s="1"/>
  <c r="EU140" i="37"/>
  <c r="EJ140" i="37" s="1"/>
  <c r="EA140" i="37" s="1"/>
  <c r="EQ140" i="37"/>
  <c r="EF140" i="37" s="1"/>
  <c r="DW140" i="37" s="1"/>
  <c r="BR187" i="37"/>
  <c r="BI187" i="37"/>
  <c r="EW159" i="37"/>
  <c r="EL159" i="37" s="1"/>
  <c r="EC159" i="37" s="1"/>
  <c r="EV159" i="37"/>
  <c r="EK159" i="37" s="1"/>
  <c r="EB159" i="37" s="1"/>
  <c r="EU159" i="37"/>
  <c r="EJ159" i="37" s="1"/>
  <c r="EA159" i="37" s="1"/>
  <c r="EP159" i="37"/>
  <c r="EE159" i="37" s="1"/>
  <c r="DV159" i="37" s="1"/>
  <c r="ET159" i="37"/>
  <c r="EI159" i="37" s="1"/>
  <c r="DZ159" i="37" s="1"/>
  <c r="ES159" i="37"/>
  <c r="EH159" i="37" s="1"/>
  <c r="DY159" i="37" s="1"/>
  <c r="ER159" i="37"/>
  <c r="EG159" i="37" s="1"/>
  <c r="DX159" i="37" s="1"/>
  <c r="EQ159" i="37"/>
  <c r="EF159" i="37" s="1"/>
  <c r="DW159" i="37" s="1"/>
  <c r="BK168" i="37"/>
  <c r="BT168" i="37"/>
  <c r="BN176" i="37"/>
  <c r="BE176" i="37"/>
  <c r="BQ181" i="37"/>
  <c r="BH181" i="37"/>
  <c r="EU160" i="37"/>
  <c r="EJ160" i="37" s="1"/>
  <c r="EA160" i="37" s="1"/>
  <c r="ET160" i="37"/>
  <c r="EI160" i="37" s="1"/>
  <c r="DZ160" i="37" s="1"/>
  <c r="ES160" i="37"/>
  <c r="EH160" i="37" s="1"/>
  <c r="DY160" i="37" s="1"/>
  <c r="EW160" i="37"/>
  <c r="EL160" i="37" s="1"/>
  <c r="EC160" i="37" s="1"/>
  <c r="EV160" i="37"/>
  <c r="EK160" i="37" s="1"/>
  <c r="EB160" i="37" s="1"/>
  <c r="ER160" i="37"/>
  <c r="EG160" i="37" s="1"/>
  <c r="DX160" i="37" s="1"/>
  <c r="EQ160" i="37"/>
  <c r="EF160" i="37" s="1"/>
  <c r="EP160" i="37"/>
  <c r="EE160" i="37" s="1"/>
  <c r="DV160" i="37" s="1"/>
  <c r="BG152" i="37"/>
  <c r="BP152" i="37"/>
  <c r="BS147" i="37"/>
  <c r="BS148" i="37"/>
  <c r="EF168" i="37"/>
  <c r="DW168" i="37" s="1"/>
  <c r="BJ165" i="37"/>
  <c r="BS165" i="37"/>
  <c r="BE135" i="37"/>
  <c r="BN135" i="37"/>
  <c r="BK155" i="37"/>
  <c r="BT155" i="37"/>
  <c r="BM130" i="37"/>
  <c r="BD130" i="37"/>
  <c r="BN112" i="37"/>
  <c r="BN122" i="37"/>
  <c r="BE122" i="37"/>
  <c r="CK93" i="37"/>
  <c r="BZ93" i="37" s="1"/>
  <c r="CI93" i="37"/>
  <c r="BX93" i="37" s="1"/>
  <c r="CH93" i="37"/>
  <c r="BW93" i="37" s="1"/>
  <c r="CJ93" i="37"/>
  <c r="BY93" i="37" s="1"/>
  <c r="CG93" i="37"/>
  <c r="BV93" i="37" s="1"/>
  <c r="CN93" i="37"/>
  <c r="CC93" i="37" s="1"/>
  <c r="CM93" i="37"/>
  <c r="CB93" i="37" s="1"/>
  <c r="CL93" i="37"/>
  <c r="CA93" i="37" s="1"/>
  <c r="BO116" i="37"/>
  <c r="BF116" i="37"/>
  <c r="BS89" i="37"/>
  <c r="CI79" i="37"/>
  <c r="BX79" i="37" s="1"/>
  <c r="CH79" i="37"/>
  <c r="BW79" i="37" s="1"/>
  <c r="CG79" i="37"/>
  <c r="BV79" i="37" s="1"/>
  <c r="CN79" i="37"/>
  <c r="CC79" i="37" s="1"/>
  <c r="CM79" i="37"/>
  <c r="CB79" i="37" s="1"/>
  <c r="CL79" i="37"/>
  <c r="CA79" i="37" s="1"/>
  <c r="CK79" i="37"/>
  <c r="BZ79" i="37" s="1"/>
  <c r="CJ79" i="37"/>
  <c r="BY79" i="37" s="1"/>
  <c r="EP68" i="37"/>
  <c r="EE68" i="37" s="1"/>
  <c r="DV68" i="37" s="1"/>
  <c r="ET68" i="37"/>
  <c r="EI68" i="37" s="1"/>
  <c r="DZ68" i="37" s="1"/>
  <c r="ES68" i="37"/>
  <c r="EH68" i="37" s="1"/>
  <c r="DY68" i="37" s="1"/>
  <c r="ER68" i="37"/>
  <c r="EG68" i="37" s="1"/>
  <c r="DX68" i="37" s="1"/>
  <c r="EQ68" i="37"/>
  <c r="EF68" i="37" s="1"/>
  <c r="DW68" i="37" s="1"/>
  <c r="EV68" i="37"/>
  <c r="EK68" i="37" s="1"/>
  <c r="EB68" i="37" s="1"/>
  <c r="EU68" i="37"/>
  <c r="EJ68" i="37" s="1"/>
  <c r="EA68" i="37" s="1"/>
  <c r="EW68" i="37"/>
  <c r="EL68" i="37" s="1"/>
  <c r="EC68" i="37" s="1"/>
  <c r="BG98" i="37"/>
  <c r="BP98" i="37"/>
  <c r="CI62" i="37"/>
  <c r="BX62" i="37" s="1"/>
  <c r="CH62" i="37"/>
  <c r="BW62" i="37" s="1"/>
  <c r="CG62" i="37"/>
  <c r="BV62" i="37" s="1"/>
  <c r="CM62" i="37"/>
  <c r="CB62" i="37" s="1"/>
  <c r="CL62" i="37"/>
  <c r="CA62" i="37" s="1"/>
  <c r="CK62" i="37"/>
  <c r="BZ62" i="37" s="1"/>
  <c r="CN62" i="37"/>
  <c r="CC62" i="37" s="1"/>
  <c r="CJ62" i="37"/>
  <c r="BY62" i="37" s="1"/>
  <c r="BO94" i="37"/>
  <c r="BF94" i="37"/>
  <c r="BD76" i="37"/>
  <c r="BM76" i="37"/>
  <c r="BQ138" i="37"/>
  <c r="BH138" i="37"/>
  <c r="BQ85" i="37"/>
  <c r="EW72" i="37"/>
  <c r="EL72" i="37" s="1"/>
  <c r="EC72" i="37" s="1"/>
  <c r="EV72" i="37"/>
  <c r="EK72" i="37" s="1"/>
  <c r="EB72" i="37" s="1"/>
  <c r="ES72" i="37"/>
  <c r="EH72" i="37" s="1"/>
  <c r="DY72" i="37" s="1"/>
  <c r="ER72" i="37"/>
  <c r="EG72" i="37" s="1"/>
  <c r="DX72" i="37" s="1"/>
  <c r="EQ72" i="37"/>
  <c r="EF72" i="37" s="1"/>
  <c r="DW72" i="37" s="1"/>
  <c r="EP72" i="37"/>
  <c r="EE72" i="37" s="1"/>
  <c r="DV72" i="37" s="1"/>
  <c r="EU72" i="37"/>
  <c r="EJ72" i="37" s="1"/>
  <c r="EA72" i="37" s="1"/>
  <c r="ET72" i="37"/>
  <c r="EI72" i="37" s="1"/>
  <c r="DZ72" i="37" s="1"/>
  <c r="BQ101" i="37"/>
  <c r="BH101" i="37"/>
  <c r="BO80" i="37"/>
  <c r="BF80" i="37"/>
  <c r="BN91" i="37"/>
  <c r="BE91" i="37"/>
  <c r="BP69" i="37"/>
  <c r="BG69" i="37"/>
  <c r="CN59" i="37"/>
  <c r="CC59" i="37" s="1"/>
  <c r="CK59" i="37"/>
  <c r="BZ59" i="37" s="1"/>
  <c r="CJ59" i="37"/>
  <c r="BY59" i="37" s="1"/>
  <c r="CI59" i="37"/>
  <c r="BX59" i="37" s="1"/>
  <c r="CH59" i="37"/>
  <c r="BW59" i="37" s="1"/>
  <c r="CG59" i="37"/>
  <c r="BV59" i="37" s="1"/>
  <c r="CM59" i="37"/>
  <c r="CB59" i="37" s="1"/>
  <c r="CL59" i="37"/>
  <c r="CA59" i="37" s="1"/>
  <c r="BN103" i="37"/>
  <c r="BE103" i="37"/>
  <c r="AO63" i="37"/>
  <c r="AN63" i="37"/>
  <c r="BO50" i="37"/>
  <c r="BF50" i="37"/>
  <c r="BN54" i="37"/>
  <c r="BE54" i="37"/>
  <c r="BQ109" i="37"/>
  <c r="EP41" i="37"/>
  <c r="EE41" i="37" s="1"/>
  <c r="DV41" i="37" s="1"/>
  <c r="EW41" i="37"/>
  <c r="EL41" i="37" s="1"/>
  <c r="EC41" i="37" s="1"/>
  <c r="EV41" i="37"/>
  <c r="EK41" i="37" s="1"/>
  <c r="EB41" i="37" s="1"/>
  <c r="ET41" i="37"/>
  <c r="EI41" i="37" s="1"/>
  <c r="DZ41" i="37" s="1"/>
  <c r="ES41" i="37"/>
  <c r="EH41" i="37" s="1"/>
  <c r="DY41" i="37" s="1"/>
  <c r="ER41" i="37"/>
  <c r="EG41" i="37" s="1"/>
  <c r="DX41" i="37" s="1"/>
  <c r="EQ41" i="37"/>
  <c r="EF41" i="37" s="1"/>
  <c r="DW41" i="37" s="1"/>
  <c r="EU41" i="37"/>
  <c r="EJ41" i="37" s="1"/>
  <c r="EA41" i="37" s="1"/>
  <c r="BG60" i="37"/>
  <c r="BP60" i="37"/>
  <c r="BN70" i="37"/>
  <c r="BE70" i="37"/>
  <c r="BJ74" i="37"/>
  <c r="BS74" i="37"/>
  <c r="EV115" i="37"/>
  <c r="EK115" i="37" s="1"/>
  <c r="EB115" i="37" s="1"/>
  <c r="EQ115" i="37"/>
  <c r="EF115" i="37" s="1"/>
  <c r="DW115" i="37" s="1"/>
  <c r="EU115" i="37"/>
  <c r="EJ115" i="37" s="1"/>
  <c r="EA115" i="37" s="1"/>
  <c r="ET115" i="37"/>
  <c r="EI115" i="37" s="1"/>
  <c r="DZ115" i="37" s="1"/>
  <c r="ES115" i="37"/>
  <c r="EH115" i="37" s="1"/>
  <c r="DY115" i="37" s="1"/>
  <c r="ER115" i="37"/>
  <c r="EG115" i="37" s="1"/>
  <c r="DX115" i="37" s="1"/>
  <c r="EP115" i="37"/>
  <c r="EE115" i="37" s="1"/>
  <c r="DV115" i="37" s="1"/>
  <c r="EW115" i="37"/>
  <c r="EL115" i="37" s="1"/>
  <c r="EC115" i="37" s="1"/>
  <c r="BE22" i="37"/>
  <c r="BN22" i="37"/>
  <c r="CI14" i="37"/>
  <c r="BX14" i="37" s="1"/>
  <c r="CH14" i="37"/>
  <c r="BW14" i="37" s="1"/>
  <c r="CN14" i="37"/>
  <c r="CC14" i="37" s="1"/>
  <c r="CM14" i="37"/>
  <c r="CB14" i="37" s="1"/>
  <c r="CL14" i="37"/>
  <c r="CA14" i="37" s="1"/>
  <c r="CK14" i="37"/>
  <c r="BZ14" i="37" s="1"/>
  <c r="CG14" i="37"/>
  <c r="BV14" i="37" s="1"/>
  <c r="CJ14" i="37"/>
  <c r="BY14" i="37" s="1"/>
  <c r="BQ17" i="37"/>
  <c r="BI38" i="37"/>
  <c r="BR38" i="37"/>
  <c r="BD30" i="37"/>
  <c r="BM30" i="37"/>
  <c r="FD329" i="37"/>
  <c r="FE329" i="37"/>
  <c r="FC329" i="37"/>
  <c r="FB329" i="37"/>
  <c r="EY329" i="37"/>
  <c r="FF329" i="37"/>
  <c r="FG329" i="37"/>
  <c r="FA329" i="37"/>
  <c r="EZ329" i="37"/>
  <c r="BJ45" i="37"/>
  <c r="BS45" i="37"/>
  <c r="BJ19" i="37"/>
  <c r="BM18" i="37"/>
  <c r="BD18" i="37"/>
  <c r="EF10" i="37"/>
  <c r="DW10" i="37" s="1"/>
  <c r="FF328" i="37"/>
  <c r="FB328" i="37"/>
  <c r="FA328" i="37"/>
  <c r="FD328" i="37"/>
  <c r="EZ328" i="37"/>
  <c r="FG328" i="37"/>
  <c r="FE328" i="37"/>
  <c r="EY328" i="37"/>
  <c r="FC328" i="37"/>
  <c r="BD321" i="37"/>
  <c r="BM321" i="37"/>
  <c r="BM326" i="37"/>
  <c r="CG311" i="37"/>
  <c r="BV311" i="37" s="1"/>
  <c r="CM311" i="37"/>
  <c r="CB311" i="37" s="1"/>
  <c r="CN311" i="37"/>
  <c r="CC311" i="37" s="1"/>
  <c r="CK311" i="37"/>
  <c r="BZ311" i="37" s="1"/>
  <c r="CL311" i="37"/>
  <c r="CA311" i="37" s="1"/>
  <c r="CJ311" i="37"/>
  <c r="BY311" i="37" s="1"/>
  <c r="CH311" i="37"/>
  <c r="BW311" i="37" s="1"/>
  <c r="CI311" i="37"/>
  <c r="BX311" i="37" s="1"/>
  <c r="BO317" i="37"/>
  <c r="BM319" i="37"/>
  <c r="BG320" i="37"/>
  <c r="BP320" i="37"/>
  <c r="CN151" i="37"/>
  <c r="CC151" i="37" s="1"/>
  <c r="CM151" i="37"/>
  <c r="CB151" i="37" s="1"/>
  <c r="CL151" i="37"/>
  <c r="CA151" i="37" s="1"/>
  <c r="CK151" i="37"/>
  <c r="BZ151" i="37" s="1"/>
  <c r="CG151" i="37"/>
  <c r="BV151" i="37" s="1"/>
  <c r="CJ151" i="37"/>
  <c r="BY151" i="37" s="1"/>
  <c r="CI151" i="37"/>
  <c r="BX151" i="37" s="1"/>
  <c r="CH151" i="37"/>
  <c r="BW151" i="37" s="1"/>
  <c r="BT96" i="37"/>
  <c r="BK96" i="37"/>
  <c r="BS88" i="37"/>
  <c r="AY34" i="37"/>
  <c r="AX34" i="37"/>
  <c r="BQ16" i="37"/>
  <c r="BH16" i="37"/>
  <c r="BM33" i="37"/>
  <c r="EV317" i="37"/>
  <c r="EK317" i="37" s="1"/>
  <c r="EB317" i="37" s="1"/>
  <c r="ER317" i="37"/>
  <c r="EG317" i="37" s="1"/>
  <c r="DX317" i="37" s="1"/>
  <c r="EP317" i="37"/>
  <c r="EE317" i="37" s="1"/>
  <c r="DV317" i="37" s="1"/>
  <c r="ET317" i="37"/>
  <c r="EI317" i="37" s="1"/>
  <c r="DZ317" i="37" s="1"/>
  <c r="EW317" i="37"/>
  <c r="EL317" i="37" s="1"/>
  <c r="EC317" i="37" s="1"/>
  <c r="EQ317" i="37"/>
  <c r="EF317" i="37" s="1"/>
  <c r="DW317" i="37" s="1"/>
  <c r="EU317" i="37"/>
  <c r="EJ317" i="37" s="1"/>
  <c r="EA317" i="37" s="1"/>
  <c r="ES317" i="37"/>
  <c r="EH317" i="37" s="1"/>
  <c r="DY317" i="37" s="1"/>
  <c r="BT318" i="37"/>
  <c r="BK318" i="37"/>
  <c r="BP327" i="37"/>
  <c r="BG327" i="37"/>
  <c r="BN307" i="37"/>
  <c r="BJ302" i="37"/>
  <c r="BS302" i="37"/>
  <c r="EF305" i="37"/>
  <c r="DW305" i="37" s="1"/>
  <c r="BT298" i="37"/>
  <c r="BK298" i="37"/>
  <c r="BM314" i="37"/>
  <c r="BT283" i="37"/>
  <c r="BK283" i="37"/>
  <c r="BP294" i="37"/>
  <c r="BG294" i="37"/>
  <c r="BT293" i="37"/>
  <c r="BK293" i="37"/>
  <c r="BE271" i="37"/>
  <c r="BN271" i="37"/>
  <c r="BH277" i="37"/>
  <c r="BQ277" i="37"/>
  <c r="BJ269" i="37"/>
  <c r="BS269" i="37"/>
  <c r="CL272" i="37"/>
  <c r="CA272" i="37" s="1"/>
  <c r="CH272" i="37"/>
  <c r="BW272" i="37" s="1"/>
  <c r="CG272" i="37"/>
  <c r="BV272" i="37" s="1"/>
  <c r="CI272" i="37"/>
  <c r="BX272" i="37" s="1"/>
  <c r="CN272" i="37"/>
  <c r="CC272" i="37" s="1"/>
  <c r="CM272" i="37"/>
  <c r="CB272" i="37" s="1"/>
  <c r="CK272" i="37"/>
  <c r="BZ272" i="37" s="1"/>
  <c r="CJ272" i="37"/>
  <c r="BY272" i="37" s="1"/>
  <c r="BJ306" i="37"/>
  <c r="BS306" i="37"/>
  <c r="BS280" i="37"/>
  <c r="BJ280" i="37"/>
  <c r="CL236" i="37"/>
  <c r="CA236" i="37" s="1"/>
  <c r="CI236" i="37"/>
  <c r="BX236" i="37" s="1"/>
  <c r="CN236" i="37"/>
  <c r="CC236" i="37" s="1"/>
  <c r="CM236" i="37"/>
  <c r="CB236" i="37" s="1"/>
  <c r="CJ236" i="37"/>
  <c r="BY236" i="37" s="1"/>
  <c r="CK236" i="37"/>
  <c r="BZ236" i="37" s="1"/>
  <c r="CH236" i="37"/>
  <c r="BW236" i="37" s="1"/>
  <c r="CG236" i="37"/>
  <c r="BV236" i="37" s="1"/>
  <c r="BT260" i="37"/>
  <c r="BK260" i="37"/>
  <c r="BM257" i="37"/>
  <c r="BD257" i="37"/>
  <c r="BQ268" i="37"/>
  <c r="BJ248" i="37"/>
  <c r="BS248" i="37"/>
  <c r="CM214" i="37"/>
  <c r="CB214" i="37" s="1"/>
  <c r="CJ214" i="37"/>
  <c r="BY214" i="37" s="1"/>
  <c r="CI214" i="37"/>
  <c r="BX214" i="37" s="1"/>
  <c r="CH214" i="37"/>
  <c r="BW214" i="37" s="1"/>
  <c r="CG214" i="37"/>
  <c r="BV214" i="37" s="1"/>
  <c r="CL214" i="37"/>
  <c r="CA214" i="37" s="1"/>
  <c r="CK214" i="37"/>
  <c r="BZ214" i="37" s="1"/>
  <c r="CN214" i="37"/>
  <c r="CC214" i="37" s="1"/>
  <c r="BF247" i="37"/>
  <c r="BO247" i="37"/>
  <c r="BF225" i="37"/>
  <c r="BO225" i="37"/>
  <c r="EW191" i="37"/>
  <c r="EL191" i="37" s="1"/>
  <c r="EC191" i="37" s="1"/>
  <c r="ES191" i="37"/>
  <c r="EH191" i="37" s="1"/>
  <c r="DY191" i="37" s="1"/>
  <c r="EQ191" i="37"/>
  <c r="EF191" i="37" s="1"/>
  <c r="DW191" i="37" s="1"/>
  <c r="EP191" i="37"/>
  <c r="EE191" i="37" s="1"/>
  <c r="DV191" i="37" s="1"/>
  <c r="EU191" i="37"/>
  <c r="EJ191" i="37" s="1"/>
  <c r="EA191" i="37" s="1"/>
  <c r="ET191" i="37"/>
  <c r="EI191" i="37" s="1"/>
  <c r="DZ191" i="37" s="1"/>
  <c r="ER191" i="37"/>
  <c r="EG191" i="37" s="1"/>
  <c r="DX191" i="37" s="1"/>
  <c r="EV191" i="37"/>
  <c r="EK191" i="37" s="1"/>
  <c r="EB191" i="37" s="1"/>
  <c r="EE236" i="37"/>
  <c r="DV236" i="37" s="1"/>
  <c r="EW233" i="37"/>
  <c r="EL233" i="37" s="1"/>
  <c r="EC233" i="37" s="1"/>
  <c r="EV233" i="37"/>
  <c r="EK233" i="37" s="1"/>
  <c r="EB233" i="37" s="1"/>
  <c r="EU233" i="37"/>
  <c r="EJ233" i="37" s="1"/>
  <c r="EA233" i="37" s="1"/>
  <c r="EP233" i="37"/>
  <c r="EE233" i="37" s="1"/>
  <c r="DV233" i="37" s="1"/>
  <c r="ET233" i="37"/>
  <c r="EI233" i="37" s="1"/>
  <c r="DZ233" i="37" s="1"/>
  <c r="ES233" i="37"/>
  <c r="EH233" i="37" s="1"/>
  <c r="DY233" i="37" s="1"/>
  <c r="EQ233" i="37"/>
  <c r="EF233" i="37" s="1"/>
  <c r="DW233" i="37" s="1"/>
  <c r="ER233" i="37"/>
  <c r="EG233" i="37" s="1"/>
  <c r="DX233" i="37" s="1"/>
  <c r="AS213" i="37"/>
  <c r="AR213" i="37"/>
  <c r="BR220" i="37"/>
  <c r="BI220" i="37"/>
  <c r="BN175" i="37"/>
  <c r="BR189" i="37"/>
  <c r="BI189" i="37"/>
  <c r="EW139" i="37"/>
  <c r="EL139" i="37" s="1"/>
  <c r="EU139" i="37"/>
  <c r="EJ139" i="37" s="1"/>
  <c r="ET139" i="37"/>
  <c r="EI139" i="37" s="1"/>
  <c r="EV139" i="37"/>
  <c r="EK139" i="37" s="1"/>
  <c r="ES139" i="37"/>
  <c r="EH139" i="37" s="1"/>
  <c r="ER139" i="37"/>
  <c r="EG139" i="37" s="1"/>
  <c r="DX139" i="37" s="1"/>
  <c r="EP139" i="37"/>
  <c r="EE139" i="37" s="1"/>
  <c r="DV139" i="37" s="1"/>
  <c r="EQ139" i="37"/>
  <c r="EF139" i="37" s="1"/>
  <c r="DW139" i="37" s="1"/>
  <c r="BR206" i="37"/>
  <c r="BI206" i="37"/>
  <c r="EV164" i="37"/>
  <c r="EK164" i="37" s="1"/>
  <c r="EB164" i="37" s="1"/>
  <c r="EQ164" i="37"/>
  <c r="EF164" i="37" s="1"/>
  <c r="DW164" i="37" s="1"/>
  <c r="EW164" i="37"/>
  <c r="EL164" i="37" s="1"/>
  <c r="EC164" i="37" s="1"/>
  <c r="EU164" i="37"/>
  <c r="EJ164" i="37" s="1"/>
  <c r="EA164" i="37" s="1"/>
  <c r="ET164" i="37"/>
  <c r="EI164" i="37" s="1"/>
  <c r="DZ164" i="37" s="1"/>
  <c r="ES164" i="37"/>
  <c r="EH164" i="37" s="1"/>
  <c r="DY164" i="37" s="1"/>
  <c r="ER164" i="37"/>
  <c r="EG164" i="37" s="1"/>
  <c r="DX164" i="37" s="1"/>
  <c r="EP164" i="37"/>
  <c r="EE164" i="37" s="1"/>
  <c r="DV164" i="37" s="1"/>
  <c r="CI143" i="37"/>
  <c r="BX143" i="37" s="1"/>
  <c r="CH143" i="37"/>
  <c r="BW143" i="37" s="1"/>
  <c r="CG143" i="37"/>
  <c r="BV143" i="37" s="1"/>
  <c r="CK143" i="37"/>
  <c r="BZ143" i="37" s="1"/>
  <c r="CJ143" i="37"/>
  <c r="BY143" i="37" s="1"/>
  <c r="CN143" i="37"/>
  <c r="CC143" i="37" s="1"/>
  <c r="CM143" i="37"/>
  <c r="CB143" i="37" s="1"/>
  <c r="CL143" i="37"/>
  <c r="CA143" i="37" s="1"/>
  <c r="BP185" i="37"/>
  <c r="BG185" i="37"/>
  <c r="EP127" i="37"/>
  <c r="EE127" i="37" s="1"/>
  <c r="DV127" i="37" s="1"/>
  <c r="EW127" i="37"/>
  <c r="EL127" i="37" s="1"/>
  <c r="EC127" i="37" s="1"/>
  <c r="EU127" i="37"/>
  <c r="EJ127" i="37" s="1"/>
  <c r="EA127" i="37" s="1"/>
  <c r="EQ127" i="37"/>
  <c r="EF127" i="37" s="1"/>
  <c r="DW127" i="37" s="1"/>
  <c r="EV127" i="37"/>
  <c r="EK127" i="37" s="1"/>
  <c r="EB127" i="37" s="1"/>
  <c r="ET127" i="37"/>
  <c r="EI127" i="37" s="1"/>
  <c r="DZ127" i="37" s="1"/>
  <c r="ES127" i="37"/>
  <c r="EH127" i="37" s="1"/>
  <c r="DY127" i="37" s="1"/>
  <c r="ER127" i="37"/>
  <c r="EG127" i="37" s="1"/>
  <c r="DX127" i="37" s="1"/>
  <c r="BJ179" i="37"/>
  <c r="BS179" i="37"/>
  <c r="BQ185" i="37"/>
  <c r="BH185" i="37"/>
  <c r="BJ187" i="37"/>
  <c r="BS187" i="37"/>
  <c r="BH168" i="37"/>
  <c r="BQ168" i="37"/>
  <c r="BG176" i="37"/>
  <c r="BP176" i="37"/>
  <c r="BM181" i="37"/>
  <c r="BD181" i="37"/>
  <c r="BQ160" i="37"/>
  <c r="BH160" i="37"/>
  <c r="CM136" i="37"/>
  <c r="CB136" i="37" s="1"/>
  <c r="CL136" i="37"/>
  <c r="CA136" i="37" s="1"/>
  <c r="CK136" i="37"/>
  <c r="BZ136" i="37" s="1"/>
  <c r="CI136" i="37"/>
  <c r="BX136" i="37" s="1"/>
  <c r="CJ136" i="37"/>
  <c r="BY136" i="37" s="1"/>
  <c r="CH136" i="37"/>
  <c r="BW136" i="37" s="1"/>
  <c r="CG136" i="37"/>
  <c r="BV136" i="37" s="1"/>
  <c r="CN136" i="37"/>
  <c r="CC136" i="37" s="1"/>
  <c r="BH152" i="37"/>
  <c r="BQ152" i="37"/>
  <c r="BV141" i="37"/>
  <c r="BQ147" i="37"/>
  <c r="BT148" i="37"/>
  <c r="BK148" i="37"/>
  <c r="BT165" i="37"/>
  <c r="BK165" i="37"/>
  <c r="CM119" i="37"/>
  <c r="CB119" i="37" s="1"/>
  <c r="CH119" i="37"/>
  <c r="BW119" i="37" s="1"/>
  <c r="CI119" i="37"/>
  <c r="BX119" i="37" s="1"/>
  <c r="CG119" i="37"/>
  <c r="BV119" i="37" s="1"/>
  <c r="CN119" i="37"/>
  <c r="CC119" i="37" s="1"/>
  <c r="CL119" i="37"/>
  <c r="CA119" i="37" s="1"/>
  <c r="CK119" i="37"/>
  <c r="BZ119" i="37" s="1"/>
  <c r="CJ119" i="37"/>
  <c r="BY119" i="37" s="1"/>
  <c r="BH135" i="37"/>
  <c r="BQ135" i="37"/>
  <c r="EL173" i="37"/>
  <c r="EC173" i="37" s="1"/>
  <c r="BN130" i="37"/>
  <c r="BE130" i="37"/>
  <c r="BO112" i="37"/>
  <c r="BF112" i="37"/>
  <c r="BM118" i="37"/>
  <c r="BD118" i="37"/>
  <c r="BP122" i="37"/>
  <c r="BG122" i="37"/>
  <c r="BQ105" i="37"/>
  <c r="BI116" i="37"/>
  <c r="BR116" i="37"/>
  <c r="BM125" i="37"/>
  <c r="BF97" i="37"/>
  <c r="BO97" i="37"/>
  <c r="CK78" i="37"/>
  <c r="BZ78" i="37" s="1"/>
  <c r="CJ78" i="37"/>
  <c r="BY78" i="37" s="1"/>
  <c r="CI78" i="37"/>
  <c r="BX78" i="37" s="1"/>
  <c r="CN78" i="37"/>
  <c r="CC78" i="37" s="1"/>
  <c r="CM78" i="37"/>
  <c r="CB78" i="37" s="1"/>
  <c r="CL78" i="37"/>
  <c r="CA78" i="37" s="1"/>
  <c r="CH78" i="37"/>
  <c r="BW78" i="37" s="1"/>
  <c r="CG78" i="37"/>
  <c r="BV78" i="37" s="1"/>
  <c r="CN68" i="37"/>
  <c r="CC68" i="37" s="1"/>
  <c r="CM68" i="37"/>
  <c r="CB68" i="37" s="1"/>
  <c r="CG68" i="37"/>
  <c r="BV68" i="37" s="1"/>
  <c r="CI68" i="37"/>
  <c r="BX68" i="37" s="1"/>
  <c r="CH68" i="37"/>
  <c r="BW68" i="37" s="1"/>
  <c r="CL68" i="37"/>
  <c r="CA68" i="37" s="1"/>
  <c r="CK68" i="37"/>
  <c r="BZ68" i="37" s="1"/>
  <c r="CJ68" i="37"/>
  <c r="BY68" i="37" s="1"/>
  <c r="BH98" i="37"/>
  <c r="BQ98" i="37"/>
  <c r="BJ76" i="37"/>
  <c r="BS76" i="37"/>
  <c r="BV138" i="37"/>
  <c r="BE87" i="37"/>
  <c r="BN87" i="37"/>
  <c r="BD101" i="37"/>
  <c r="BM101" i="37"/>
  <c r="CG44" i="37"/>
  <c r="BV44" i="37" s="1"/>
  <c r="CI44" i="37"/>
  <c r="BX44" i="37" s="1"/>
  <c r="CM44" i="37"/>
  <c r="CB44" i="37" s="1"/>
  <c r="CH44" i="37"/>
  <c r="BW44" i="37" s="1"/>
  <c r="CN44" i="37"/>
  <c r="CC44" i="37" s="1"/>
  <c r="CL44" i="37"/>
  <c r="CA44" i="37" s="1"/>
  <c r="CK44" i="37"/>
  <c r="BZ44" i="37" s="1"/>
  <c r="CJ44" i="37"/>
  <c r="BY44" i="37" s="1"/>
  <c r="BF91" i="37"/>
  <c r="BO91" i="37"/>
  <c r="BQ69" i="37"/>
  <c r="BH69" i="37"/>
  <c r="BO103" i="37"/>
  <c r="BF103" i="37"/>
  <c r="BG66" i="37"/>
  <c r="BP66" i="37"/>
  <c r="BP50" i="37"/>
  <c r="BG50" i="37"/>
  <c r="BD52" i="37"/>
  <c r="BM52" i="37"/>
  <c r="BS109" i="37"/>
  <c r="BN61" i="37"/>
  <c r="CM55" i="37"/>
  <c r="CB55" i="37" s="1"/>
  <c r="CL55" i="37"/>
  <c r="CA55" i="37" s="1"/>
  <c r="CK55" i="37"/>
  <c r="BZ55" i="37" s="1"/>
  <c r="CJ55" i="37"/>
  <c r="BY55" i="37" s="1"/>
  <c r="CI55" i="37"/>
  <c r="BX55" i="37" s="1"/>
  <c r="CG55" i="37"/>
  <c r="BV55" i="37" s="1"/>
  <c r="CN55" i="37"/>
  <c r="CC55" i="37" s="1"/>
  <c r="CH55" i="37"/>
  <c r="BW55" i="37" s="1"/>
  <c r="BR70" i="37"/>
  <c r="BI70" i="37"/>
  <c r="BT74" i="37"/>
  <c r="BK74" i="37"/>
  <c r="BG22" i="37"/>
  <c r="BP22" i="37"/>
  <c r="BV13" i="37"/>
  <c r="BJ17" i="37"/>
  <c r="BS17" i="37"/>
  <c r="BK38" i="37"/>
  <c r="BT38" i="37"/>
  <c r="BE30" i="37"/>
  <c r="BN30" i="37"/>
  <c r="BK45" i="37"/>
  <c r="BT45" i="37"/>
  <c r="EW16" i="37"/>
  <c r="EL16" i="37" s="1"/>
  <c r="EC16" i="37" s="1"/>
  <c r="EV16" i="37"/>
  <c r="EK16" i="37" s="1"/>
  <c r="EB16" i="37" s="1"/>
  <c r="ES16" i="37"/>
  <c r="EH16" i="37" s="1"/>
  <c r="DY16" i="37" s="1"/>
  <c r="ER16" i="37"/>
  <c r="EG16" i="37" s="1"/>
  <c r="DX16" i="37" s="1"/>
  <c r="EQ16" i="37"/>
  <c r="EF16" i="37" s="1"/>
  <c r="DW16" i="37" s="1"/>
  <c r="EP16" i="37"/>
  <c r="EE16" i="37" s="1"/>
  <c r="DV16" i="37" s="1"/>
  <c r="EU16" i="37"/>
  <c r="EJ16" i="37" s="1"/>
  <c r="EA16" i="37" s="1"/>
  <c r="ET16" i="37"/>
  <c r="EI16" i="37" s="1"/>
  <c r="DZ16" i="37" s="1"/>
  <c r="AP19" i="37"/>
  <c r="AQ19" i="37"/>
  <c r="EH27" i="37"/>
  <c r="DY27" i="37" s="1"/>
  <c r="EG13" i="37"/>
  <c r="DX13" i="37" s="1"/>
  <c r="CN196" i="37"/>
  <c r="CC196" i="37" s="1"/>
  <c r="CM196" i="37"/>
  <c r="CB196" i="37" s="1"/>
  <c r="CL196" i="37"/>
  <c r="CA196" i="37" s="1"/>
  <c r="CK196" i="37"/>
  <c r="BZ196" i="37" s="1"/>
  <c r="CG196" i="37"/>
  <c r="BV196" i="37" s="1"/>
  <c r="CJ196" i="37"/>
  <c r="BY196" i="37" s="1"/>
  <c r="CI196" i="37"/>
  <c r="BX196" i="37" s="1"/>
  <c r="CH196" i="37"/>
  <c r="BW196" i="37" s="1"/>
  <c r="BN217" i="37"/>
  <c r="BE217" i="37"/>
  <c r="BK173" i="37"/>
  <c r="BT173" i="37"/>
  <c r="BM212" i="37"/>
  <c r="BD212" i="37"/>
  <c r="BP129" i="37"/>
  <c r="BG129" i="37"/>
  <c r="BK121" i="37"/>
  <c r="BT121" i="37"/>
  <c r="BO124" i="37"/>
  <c r="BF124" i="37"/>
  <c r="BN63" i="37"/>
  <c r="BE63" i="37"/>
  <c r="CN67" i="37"/>
  <c r="CC67" i="37" s="1"/>
  <c r="CM67" i="37"/>
  <c r="CB67" i="37" s="1"/>
  <c r="CL67" i="37"/>
  <c r="CA67" i="37" s="1"/>
  <c r="CK67" i="37"/>
  <c r="BZ67" i="37" s="1"/>
  <c r="CH67" i="37"/>
  <c r="BW67" i="37" s="1"/>
  <c r="CG67" i="37"/>
  <c r="BV67" i="37" s="1"/>
  <c r="CJ67" i="37"/>
  <c r="BY67" i="37" s="1"/>
  <c r="CI67" i="37"/>
  <c r="BX67" i="37" s="1"/>
  <c r="BO36" i="37"/>
  <c r="BF36" i="37"/>
  <c r="BQ23" i="37"/>
  <c r="BH23" i="37"/>
  <c r="BN64" i="37"/>
  <c r="BE64" i="37"/>
  <c r="CG305" i="37"/>
  <c r="BV305" i="37" s="1"/>
  <c r="CN305" i="37"/>
  <c r="CC305" i="37" s="1"/>
  <c r="CL305" i="37"/>
  <c r="CA305" i="37" s="1"/>
  <c r="CM305" i="37"/>
  <c r="CB305" i="37" s="1"/>
  <c r="CJ305" i="37"/>
  <c r="BY305" i="37" s="1"/>
  <c r="CK305" i="37"/>
  <c r="BZ305" i="37" s="1"/>
  <c r="CI305" i="37"/>
  <c r="BX305" i="37" s="1"/>
  <c r="CH305" i="37"/>
  <c r="BW305" i="37" s="1"/>
  <c r="BK321" i="37"/>
  <c r="BT321" i="37"/>
  <c r="BO319" i="37"/>
  <c r="BF319" i="37"/>
  <c r="BH321" i="37"/>
  <c r="BO318" i="37"/>
  <c r="BF318" i="37"/>
  <c r="BR327" i="37"/>
  <c r="BI327" i="37"/>
  <c r="BO307" i="37"/>
  <c r="BP302" i="37"/>
  <c r="BG302" i="37"/>
  <c r="CL288" i="37"/>
  <c r="CA288" i="37" s="1"/>
  <c r="CJ288" i="37"/>
  <c r="BY288" i="37" s="1"/>
  <c r="CI288" i="37"/>
  <c r="BX288" i="37" s="1"/>
  <c r="CH288" i="37"/>
  <c r="BW288" i="37" s="1"/>
  <c r="CG288" i="37"/>
  <c r="BV288" i="37" s="1"/>
  <c r="CN288" i="37"/>
  <c r="CC288" i="37" s="1"/>
  <c r="CM288" i="37"/>
  <c r="CB288" i="37" s="1"/>
  <c r="CK288" i="37"/>
  <c r="BZ288" i="37" s="1"/>
  <c r="EG308" i="37"/>
  <c r="DX308" i="37" s="1"/>
  <c r="BN298" i="37"/>
  <c r="BE298" i="37"/>
  <c r="BH314" i="37"/>
  <c r="BQ314" i="37"/>
  <c r="BF298" i="37"/>
  <c r="BJ283" i="37"/>
  <c r="BS283" i="37"/>
  <c r="CH266" i="37"/>
  <c r="BW266" i="37" s="1"/>
  <c r="CN266" i="37"/>
  <c r="CC266" i="37" s="1"/>
  <c r="CK266" i="37"/>
  <c r="BZ266" i="37" s="1"/>
  <c r="CJ266" i="37"/>
  <c r="BY266" i="37" s="1"/>
  <c r="CG266" i="37"/>
  <c r="BV266" i="37" s="1"/>
  <c r="CM266" i="37"/>
  <c r="CB266" i="37" s="1"/>
  <c r="CL266" i="37"/>
  <c r="CA266" i="37" s="1"/>
  <c r="CI266" i="37"/>
  <c r="BX266" i="37" s="1"/>
  <c r="BR293" i="37"/>
  <c r="BI293" i="37"/>
  <c r="BD277" i="37"/>
  <c r="BM277" i="37"/>
  <c r="EV264" i="37"/>
  <c r="EK264" i="37" s="1"/>
  <c r="EB264" i="37" s="1"/>
  <c r="EU264" i="37"/>
  <c r="EJ264" i="37" s="1"/>
  <c r="EA264" i="37" s="1"/>
  <c r="EP264" i="37"/>
  <c r="EE264" i="37" s="1"/>
  <c r="DV264" i="37" s="1"/>
  <c r="ET264" i="37"/>
  <c r="EI264" i="37" s="1"/>
  <c r="DZ264" i="37" s="1"/>
  <c r="ES264" i="37"/>
  <c r="EH264" i="37" s="1"/>
  <c r="DY264" i="37" s="1"/>
  <c r="ER264" i="37"/>
  <c r="EG264" i="37" s="1"/>
  <c r="DX264" i="37" s="1"/>
  <c r="EQ264" i="37"/>
  <c r="EF264" i="37" s="1"/>
  <c r="DW264" i="37" s="1"/>
  <c r="EW264" i="37"/>
  <c r="EL264" i="37" s="1"/>
  <c r="EC264" i="37" s="1"/>
  <c r="BN306" i="37"/>
  <c r="BE306" i="37"/>
  <c r="BT280" i="37"/>
  <c r="BK280" i="37"/>
  <c r="BW260" i="37"/>
  <c r="BN257" i="37"/>
  <c r="BE257" i="37"/>
  <c r="BP268" i="37"/>
  <c r="CG211" i="37"/>
  <c r="BV211" i="37" s="1"/>
  <c r="CK211" i="37"/>
  <c r="BZ211" i="37" s="1"/>
  <c r="CN211" i="37"/>
  <c r="CC211" i="37" s="1"/>
  <c r="CJ211" i="37"/>
  <c r="BY211" i="37" s="1"/>
  <c r="CI211" i="37"/>
  <c r="BX211" i="37" s="1"/>
  <c r="CH211" i="37"/>
  <c r="BW211" i="37" s="1"/>
  <c r="CM211" i="37"/>
  <c r="CB211" i="37" s="1"/>
  <c r="CL211" i="37"/>
  <c r="CA211" i="37" s="1"/>
  <c r="BQ253" i="37"/>
  <c r="BH253" i="37"/>
  <c r="BN248" i="37"/>
  <c r="BE248" i="37"/>
  <c r="AR210" i="37"/>
  <c r="AS210" i="37"/>
  <c r="BH247" i="37"/>
  <c r="BQ247" i="37"/>
  <c r="BS225" i="37"/>
  <c r="CH166" i="37"/>
  <c r="BW166" i="37" s="1"/>
  <c r="CG166" i="37"/>
  <c r="BV166" i="37" s="1"/>
  <c r="CN166" i="37"/>
  <c r="CC166" i="37" s="1"/>
  <c r="CM166" i="37"/>
  <c r="CB166" i="37" s="1"/>
  <c r="CL166" i="37"/>
  <c r="CA166" i="37" s="1"/>
  <c r="CK166" i="37"/>
  <c r="BZ166" i="37" s="1"/>
  <c r="CJ166" i="37"/>
  <c r="BY166" i="37" s="1"/>
  <c r="CI166" i="37"/>
  <c r="BX166" i="37" s="1"/>
  <c r="CN207" i="37"/>
  <c r="CC207" i="37" s="1"/>
  <c r="CK207" i="37"/>
  <c r="BZ207" i="37" s="1"/>
  <c r="CH207" i="37"/>
  <c r="BW207" i="37" s="1"/>
  <c r="CL207" i="37"/>
  <c r="CA207" i="37" s="1"/>
  <c r="CJ207" i="37"/>
  <c r="BY207" i="37" s="1"/>
  <c r="CI207" i="37"/>
  <c r="BX207" i="37" s="1"/>
  <c r="CG207" i="37"/>
  <c r="BV207" i="37" s="1"/>
  <c r="CM207" i="37"/>
  <c r="CB207" i="37" s="1"/>
  <c r="EE213" i="37"/>
  <c r="DV213" i="37" s="1"/>
  <c r="BS220" i="37"/>
  <c r="BH175" i="37"/>
  <c r="BQ175" i="37"/>
  <c r="BT206" i="37"/>
  <c r="BK206" i="37"/>
  <c r="BF183" i="37"/>
  <c r="BO183" i="37"/>
  <c r="EW147" i="37"/>
  <c r="EL147" i="37" s="1"/>
  <c r="EC147" i="37" s="1"/>
  <c r="EV147" i="37"/>
  <c r="EK147" i="37" s="1"/>
  <c r="EB147" i="37" s="1"/>
  <c r="EQ147" i="37"/>
  <c r="EF147" i="37" s="1"/>
  <c r="DW147" i="37" s="1"/>
  <c r="EP147" i="37"/>
  <c r="EE147" i="37" s="1"/>
  <c r="DV147" i="37" s="1"/>
  <c r="ES147" i="37"/>
  <c r="EH147" i="37" s="1"/>
  <c r="DY147" i="37" s="1"/>
  <c r="ER147" i="37"/>
  <c r="EG147" i="37" s="1"/>
  <c r="DX147" i="37" s="1"/>
  <c r="EU147" i="37"/>
  <c r="EJ147" i="37" s="1"/>
  <c r="EA147" i="37" s="1"/>
  <c r="ET147" i="37"/>
  <c r="EI147" i="37" s="1"/>
  <c r="DZ147" i="37" s="1"/>
  <c r="ET157" i="37"/>
  <c r="EI157" i="37" s="1"/>
  <c r="DZ157" i="37" s="1"/>
  <c r="ES157" i="37"/>
  <c r="EH157" i="37" s="1"/>
  <c r="DY157" i="37" s="1"/>
  <c r="ER157" i="37"/>
  <c r="EG157" i="37" s="1"/>
  <c r="DX157" i="37" s="1"/>
  <c r="EQ157" i="37"/>
  <c r="EF157" i="37" s="1"/>
  <c r="DW157" i="37" s="1"/>
  <c r="EP157" i="37"/>
  <c r="EE157" i="37" s="1"/>
  <c r="DV157" i="37" s="1"/>
  <c r="EV157" i="37"/>
  <c r="EK157" i="37" s="1"/>
  <c r="EB157" i="37" s="1"/>
  <c r="EU157" i="37"/>
  <c r="EJ157" i="37" s="1"/>
  <c r="EA157" i="37" s="1"/>
  <c r="EW157" i="37"/>
  <c r="EL157" i="37" s="1"/>
  <c r="EC157" i="37" s="1"/>
  <c r="EU182" i="37"/>
  <c r="EJ182" i="37" s="1"/>
  <c r="EA182" i="37" s="1"/>
  <c r="ET182" i="37"/>
  <c r="EI182" i="37" s="1"/>
  <c r="DZ182" i="37" s="1"/>
  <c r="ES182" i="37"/>
  <c r="EH182" i="37" s="1"/>
  <c r="DY182" i="37" s="1"/>
  <c r="ER182" i="37"/>
  <c r="EG182" i="37" s="1"/>
  <c r="EP182" i="37"/>
  <c r="EE182" i="37" s="1"/>
  <c r="DV182" i="37" s="1"/>
  <c r="EQ182" i="37"/>
  <c r="EF182" i="37" s="1"/>
  <c r="DW182" i="37" s="1"/>
  <c r="EW182" i="37"/>
  <c r="EL182" i="37" s="1"/>
  <c r="EV182" i="37"/>
  <c r="EK182" i="37" s="1"/>
  <c r="EB182" i="37" s="1"/>
  <c r="BP158" i="37"/>
  <c r="BQ179" i="37"/>
  <c r="BH179" i="37"/>
  <c r="BI185" i="37"/>
  <c r="BR185" i="37"/>
  <c r="BK187" i="37"/>
  <c r="BT187" i="37"/>
  <c r="BD168" i="37"/>
  <c r="BM168" i="37"/>
  <c r="BQ176" i="37"/>
  <c r="BH176" i="37"/>
  <c r="BN181" i="37"/>
  <c r="BE181" i="37"/>
  <c r="BT160" i="37"/>
  <c r="BI152" i="37"/>
  <c r="BR152" i="37"/>
  <c r="BE141" i="37"/>
  <c r="BN141" i="37"/>
  <c r="CA147" i="37"/>
  <c r="BO148" i="37"/>
  <c r="BM165" i="37"/>
  <c r="BD165" i="37"/>
  <c r="BS135" i="37"/>
  <c r="BJ135" i="37"/>
  <c r="BP130" i="37"/>
  <c r="BG130" i="37"/>
  <c r="BO130" i="37"/>
  <c r="BF130" i="37"/>
  <c r="BQ112" i="37"/>
  <c r="BH112" i="37"/>
  <c r="BR122" i="37"/>
  <c r="BT105" i="37"/>
  <c r="BG116" i="37"/>
  <c r="BP116" i="37"/>
  <c r="BE125" i="37"/>
  <c r="BN125" i="37"/>
  <c r="EA141" i="37"/>
  <c r="BI141" i="37"/>
  <c r="BH97" i="37"/>
  <c r="BQ97" i="37"/>
  <c r="CM77" i="37"/>
  <c r="CB77" i="37" s="1"/>
  <c r="CL77" i="37"/>
  <c r="CA77" i="37" s="1"/>
  <c r="CK77" i="37"/>
  <c r="BZ77" i="37" s="1"/>
  <c r="CJ77" i="37"/>
  <c r="BY77" i="37" s="1"/>
  <c r="CI77" i="37"/>
  <c r="BX77" i="37" s="1"/>
  <c r="CH77" i="37"/>
  <c r="BW77" i="37" s="1"/>
  <c r="CG77" i="37"/>
  <c r="BV77" i="37" s="1"/>
  <c r="CN77" i="37"/>
  <c r="CC77" i="37" s="1"/>
  <c r="BI98" i="37"/>
  <c r="BR98" i="37"/>
  <c r="BK76" i="37"/>
  <c r="BT76" i="37"/>
  <c r="BE138" i="37"/>
  <c r="BN138" i="37"/>
  <c r="BJ80" i="37"/>
  <c r="BS80" i="37"/>
  <c r="BP87" i="37"/>
  <c r="BG87" i="37"/>
  <c r="BR101" i="37"/>
  <c r="BI101" i="37"/>
  <c r="BO88" i="37"/>
  <c r="EE97" i="37"/>
  <c r="DV97" i="37" s="1"/>
  <c r="BP91" i="37"/>
  <c r="BG91" i="37"/>
  <c r="BR69" i="37"/>
  <c r="BQ103" i="37"/>
  <c r="BH103" i="37"/>
  <c r="BD66" i="37"/>
  <c r="BM66" i="37"/>
  <c r="BF56" i="37"/>
  <c r="BO56" i="37"/>
  <c r="BP46" i="37"/>
  <c r="BQ50" i="37"/>
  <c r="BH50" i="37"/>
  <c r="BE52" i="37"/>
  <c r="BN52" i="37"/>
  <c r="ER47" i="37"/>
  <c r="EG47" i="37" s="1"/>
  <c r="DX47" i="37" s="1"/>
  <c r="EQ47" i="37"/>
  <c r="EF47" i="37" s="1"/>
  <c r="DW47" i="37" s="1"/>
  <c r="EP47" i="37"/>
  <c r="EE47" i="37" s="1"/>
  <c r="DV47" i="37" s="1"/>
  <c r="ET47" i="37"/>
  <c r="EI47" i="37" s="1"/>
  <c r="DZ47" i="37" s="1"/>
  <c r="EV47" i="37"/>
  <c r="EK47" i="37" s="1"/>
  <c r="EB47" i="37" s="1"/>
  <c r="EU47" i="37"/>
  <c r="EJ47" i="37" s="1"/>
  <c r="EA47" i="37" s="1"/>
  <c r="ES47" i="37"/>
  <c r="EH47" i="37" s="1"/>
  <c r="DY47" i="37" s="1"/>
  <c r="EW47" i="37"/>
  <c r="EL47" i="37" s="1"/>
  <c r="EC47" i="37" s="1"/>
  <c r="BO109" i="37"/>
  <c r="BF109" i="37"/>
  <c r="BO61" i="37"/>
  <c r="BS70" i="37"/>
  <c r="BJ70" i="37"/>
  <c r="BM22" i="37"/>
  <c r="BK17" i="37"/>
  <c r="BT17" i="37"/>
  <c r="BN38" i="37"/>
  <c r="BE38" i="37"/>
  <c r="BG30" i="37"/>
  <c r="BP30" i="37"/>
  <c r="BJ60" i="37"/>
  <c r="BQ45" i="37"/>
  <c r="DB11" i="37"/>
  <c r="BV11" i="37" s="1"/>
  <c r="DA11" i="37"/>
  <c r="EE15" i="37"/>
  <c r="DV15" i="37" s="1"/>
  <c r="EE34" i="37"/>
  <c r="DV34" i="37" s="1"/>
  <c r="BQ318" i="37"/>
  <c r="BQ290" i="37"/>
  <c r="CL239" i="37"/>
  <c r="CA239" i="37" s="1"/>
  <c r="CI239" i="37"/>
  <c r="BX239" i="37" s="1"/>
  <c r="CH239" i="37"/>
  <c r="BW239" i="37" s="1"/>
  <c r="CG239" i="37"/>
  <c r="BV239" i="37" s="1"/>
  <c r="CN239" i="37"/>
  <c r="CC239" i="37" s="1"/>
  <c r="CM239" i="37"/>
  <c r="CB239" i="37" s="1"/>
  <c r="CK239" i="37"/>
  <c r="BZ239" i="37" s="1"/>
  <c r="CJ239" i="37"/>
  <c r="BY239" i="37" s="1"/>
  <c r="BO249" i="37"/>
  <c r="BF249" i="37"/>
  <c r="BR173" i="37"/>
  <c r="BI173" i="37"/>
  <c r="BE156" i="37"/>
  <c r="BN156" i="37"/>
  <c r="BE178" i="37"/>
  <c r="BN178" i="37"/>
  <c r="BT110" i="37"/>
  <c r="BK110" i="37"/>
  <c r="BI96" i="37"/>
  <c r="BR96" i="37"/>
  <c r="EW33" i="37"/>
  <c r="EL33" i="37" s="1"/>
  <c r="EC33" i="37" s="1"/>
  <c r="EV33" i="37"/>
  <c r="EK33" i="37" s="1"/>
  <c r="EB33" i="37" s="1"/>
  <c r="EU33" i="37"/>
  <c r="EJ33" i="37" s="1"/>
  <c r="EA33" i="37" s="1"/>
  <c r="ES33" i="37"/>
  <c r="EH33" i="37" s="1"/>
  <c r="ET33" i="37"/>
  <c r="EI33" i="37" s="1"/>
  <c r="DZ33" i="37" s="1"/>
  <c r="ER33" i="37"/>
  <c r="EG33" i="37" s="1"/>
  <c r="DX33" i="37" s="1"/>
  <c r="EQ33" i="37"/>
  <c r="EF33" i="37" s="1"/>
  <c r="DW33" i="37" s="1"/>
  <c r="EP33" i="37"/>
  <c r="EE33" i="37" s="1"/>
  <c r="DV33" i="37" s="1"/>
  <c r="BP73" i="37"/>
  <c r="BG73" i="37"/>
  <c r="CG35" i="37"/>
  <c r="BV35" i="37" s="1"/>
  <c r="CN35" i="37"/>
  <c r="CC35" i="37" s="1"/>
  <c r="CM35" i="37"/>
  <c r="CB35" i="37" s="1"/>
  <c r="CL35" i="37"/>
  <c r="CA35" i="37" s="1"/>
  <c r="CK35" i="37"/>
  <c r="BZ35" i="37" s="1"/>
  <c r="CJ35" i="37"/>
  <c r="BY35" i="37" s="1"/>
  <c r="CI35" i="37"/>
  <c r="BX35" i="37" s="1"/>
  <c r="CH35" i="37"/>
  <c r="BW35" i="37" s="1"/>
  <c r="CM312" i="37"/>
  <c r="CB312" i="37" s="1"/>
  <c r="CJ312" i="37"/>
  <c r="BY312" i="37" s="1"/>
  <c r="CI312" i="37"/>
  <c r="BX312" i="37" s="1"/>
  <c r="CH312" i="37"/>
  <c r="BW312" i="37" s="1"/>
  <c r="CL312" i="37"/>
  <c r="CA312" i="37" s="1"/>
  <c r="CG312" i="37"/>
  <c r="BV312" i="37" s="1"/>
  <c r="CK312" i="37"/>
  <c r="BZ312" i="37" s="1"/>
  <c r="CN312" i="37"/>
  <c r="CC312" i="37" s="1"/>
  <c r="BE321" i="37"/>
  <c r="BN321" i="37"/>
  <c r="BH319" i="37"/>
  <c r="BQ319" i="37"/>
  <c r="BE326" i="37"/>
  <c r="BN326" i="37"/>
  <c r="BD318" i="37"/>
  <c r="BM318" i="37"/>
  <c r="BM327" i="37"/>
  <c r="BD327" i="37"/>
  <c r="BR307" i="37"/>
  <c r="BT299" i="37"/>
  <c r="BK299" i="37"/>
  <c r="EF315" i="37"/>
  <c r="DW315" i="37" s="1"/>
  <c r="BQ298" i="37"/>
  <c r="BH298" i="37"/>
  <c r="AM299" i="37"/>
  <c r="AL299" i="37"/>
  <c r="BP314" i="37"/>
  <c r="BG314" i="37"/>
  <c r="BH283" i="37"/>
  <c r="BQ283" i="37"/>
  <c r="CJ265" i="37"/>
  <c r="BY265" i="37" s="1"/>
  <c r="CK265" i="37"/>
  <c r="BZ265" i="37" s="1"/>
  <c r="CI265" i="37"/>
  <c r="BX265" i="37" s="1"/>
  <c r="CH265" i="37"/>
  <c r="BW265" i="37" s="1"/>
  <c r="CG265" i="37"/>
  <c r="BV265" i="37" s="1"/>
  <c r="CM265" i="37"/>
  <c r="CB265" i="37" s="1"/>
  <c r="CL265" i="37"/>
  <c r="CA265" i="37" s="1"/>
  <c r="CN265" i="37"/>
  <c r="CC265" i="37" s="1"/>
  <c r="EE275" i="37"/>
  <c r="DV275" i="37" s="1"/>
  <c r="CN279" i="37"/>
  <c r="CC279" i="37" s="1"/>
  <c r="CK279" i="37"/>
  <c r="BZ279" i="37" s="1"/>
  <c r="CJ279" i="37"/>
  <c r="BY279" i="37" s="1"/>
  <c r="CI279" i="37"/>
  <c r="BX279" i="37" s="1"/>
  <c r="CM279" i="37"/>
  <c r="CB279" i="37" s="1"/>
  <c r="CL279" i="37"/>
  <c r="CA279" i="37" s="1"/>
  <c r="CH279" i="37"/>
  <c r="BW279" i="37" s="1"/>
  <c r="CG279" i="37"/>
  <c r="BV279" i="37" s="1"/>
  <c r="BO277" i="37"/>
  <c r="BH306" i="37"/>
  <c r="BQ306" i="37"/>
  <c r="BV280" i="37"/>
  <c r="AU271" i="37"/>
  <c r="AT271" i="37"/>
  <c r="BS260" i="37"/>
  <c r="BJ260" i="37"/>
  <c r="CJ230" i="37"/>
  <c r="BY230" i="37" s="1"/>
  <c r="CG230" i="37"/>
  <c r="BV230" i="37" s="1"/>
  <c r="CL230" i="37"/>
  <c r="CA230" i="37" s="1"/>
  <c r="CK230" i="37"/>
  <c r="BZ230" i="37" s="1"/>
  <c r="CN230" i="37"/>
  <c r="CC230" i="37" s="1"/>
  <c r="CI230" i="37"/>
  <c r="BX230" i="37" s="1"/>
  <c r="CH230" i="37"/>
  <c r="BW230" i="37" s="1"/>
  <c r="CM230" i="37"/>
  <c r="CB230" i="37" s="1"/>
  <c r="BI268" i="37"/>
  <c r="BR268" i="37"/>
  <c r="BF253" i="37"/>
  <c r="BO253" i="37"/>
  <c r="AV249" i="37"/>
  <c r="AW249" i="37"/>
  <c r="BM218" i="37"/>
  <c r="BD218" i="37"/>
  <c r="BG248" i="37"/>
  <c r="BP248" i="37"/>
  <c r="BR247" i="37"/>
  <c r="BI247" i="37"/>
  <c r="CI194" i="37"/>
  <c r="BX194" i="37" s="1"/>
  <c r="CH194" i="37"/>
  <c r="BW194" i="37" s="1"/>
  <c r="CN194" i="37"/>
  <c r="CC194" i="37" s="1"/>
  <c r="CJ194" i="37"/>
  <c r="BY194" i="37" s="1"/>
  <c r="CG194" i="37"/>
  <c r="BV194" i="37" s="1"/>
  <c r="CM194" i="37"/>
  <c r="CB194" i="37" s="1"/>
  <c r="CL194" i="37"/>
  <c r="CA194" i="37" s="1"/>
  <c r="CK194" i="37"/>
  <c r="BZ194" i="37" s="1"/>
  <c r="BT225" i="37"/>
  <c r="AQ221" i="37"/>
  <c r="AP221" i="37"/>
  <c r="BF220" i="37"/>
  <c r="BO220" i="37"/>
  <c r="BI210" i="37"/>
  <c r="BO204" i="37"/>
  <c r="BF204" i="37"/>
  <c r="BH206" i="37"/>
  <c r="BQ206" i="37"/>
  <c r="BG183" i="37"/>
  <c r="BP183" i="37"/>
  <c r="BM186" i="37"/>
  <c r="BD186" i="37"/>
  <c r="BE179" i="37"/>
  <c r="BN179" i="37"/>
  <c r="BS185" i="37"/>
  <c r="BJ185" i="37"/>
  <c r="EE176" i="37"/>
  <c r="DV176" i="37" s="1"/>
  <c r="BM187" i="37"/>
  <c r="BD187" i="37"/>
  <c r="CG150" i="37"/>
  <c r="BV150" i="37" s="1"/>
  <c r="CK150" i="37"/>
  <c r="BZ150" i="37" s="1"/>
  <c r="CJ150" i="37"/>
  <c r="BY150" i="37" s="1"/>
  <c r="CI150" i="37"/>
  <c r="BX150" i="37" s="1"/>
  <c r="CH150" i="37"/>
  <c r="BW150" i="37" s="1"/>
  <c r="CM150" i="37"/>
  <c r="CB150" i="37" s="1"/>
  <c r="CL150" i="37"/>
  <c r="CA150" i="37" s="1"/>
  <c r="CN150" i="37"/>
  <c r="CC150" i="37" s="1"/>
  <c r="BN168" i="37"/>
  <c r="BF176" i="37"/>
  <c r="BO176" i="37"/>
  <c r="BF181" i="37"/>
  <c r="BO181" i="37"/>
  <c r="BI160" i="37"/>
  <c r="BR160" i="37"/>
  <c r="ET133" i="37"/>
  <c r="EI133" i="37" s="1"/>
  <c r="DZ133" i="37" s="1"/>
  <c r="ES133" i="37"/>
  <c r="EH133" i="37" s="1"/>
  <c r="DY133" i="37" s="1"/>
  <c r="ER133" i="37"/>
  <c r="EG133" i="37" s="1"/>
  <c r="DX133" i="37" s="1"/>
  <c r="EP133" i="37"/>
  <c r="EE133" i="37" s="1"/>
  <c r="DV133" i="37" s="1"/>
  <c r="EW133" i="37"/>
  <c r="EL133" i="37" s="1"/>
  <c r="EC133" i="37" s="1"/>
  <c r="EV133" i="37"/>
  <c r="EK133" i="37" s="1"/>
  <c r="EB133" i="37" s="1"/>
  <c r="EQ133" i="37"/>
  <c r="EF133" i="37" s="1"/>
  <c r="DW133" i="37" s="1"/>
  <c r="EU133" i="37"/>
  <c r="EJ133" i="37" s="1"/>
  <c r="EA133" i="37" s="1"/>
  <c r="EW148" i="37"/>
  <c r="EL148" i="37" s="1"/>
  <c r="EC148" i="37" s="1"/>
  <c r="EV148" i="37"/>
  <c r="EK148" i="37" s="1"/>
  <c r="EB148" i="37" s="1"/>
  <c r="EU148" i="37"/>
  <c r="EJ148" i="37" s="1"/>
  <c r="EA148" i="37" s="1"/>
  <c r="ET148" i="37"/>
  <c r="EI148" i="37" s="1"/>
  <c r="ES148" i="37"/>
  <c r="EH148" i="37" s="1"/>
  <c r="DY148" i="37" s="1"/>
  <c r="EQ148" i="37"/>
  <c r="EF148" i="37" s="1"/>
  <c r="EP148" i="37"/>
  <c r="EE148" i="37" s="1"/>
  <c r="DV148" i="37" s="1"/>
  <c r="ER148" i="37"/>
  <c r="EG148" i="37" s="1"/>
  <c r="DX148" i="37" s="1"/>
  <c r="BF141" i="37"/>
  <c r="BO141" i="37"/>
  <c r="BT147" i="37"/>
  <c r="BK147" i="37"/>
  <c r="BG148" i="37"/>
  <c r="BP148" i="37"/>
  <c r="BN165" i="37"/>
  <c r="BE165" i="37"/>
  <c r="BI209" i="37"/>
  <c r="BK135" i="37"/>
  <c r="BT135" i="37"/>
  <c r="ET104" i="37"/>
  <c r="EI104" i="37" s="1"/>
  <c r="DZ104" i="37" s="1"/>
  <c r="ER104" i="37"/>
  <c r="EG104" i="37" s="1"/>
  <c r="EP104" i="37"/>
  <c r="EE104" i="37" s="1"/>
  <c r="DV104" i="37" s="1"/>
  <c r="EW104" i="37"/>
  <c r="EL104" i="37" s="1"/>
  <c r="EV104" i="37"/>
  <c r="EK104" i="37" s="1"/>
  <c r="EB104" i="37" s="1"/>
  <c r="EU104" i="37"/>
  <c r="EJ104" i="37" s="1"/>
  <c r="EA104" i="37" s="1"/>
  <c r="ES104" i="37"/>
  <c r="EH104" i="37" s="1"/>
  <c r="DY104" i="37" s="1"/>
  <c r="EQ104" i="37"/>
  <c r="EF104" i="37" s="1"/>
  <c r="DW104" i="37" s="1"/>
  <c r="BE129" i="37"/>
  <c r="BN129" i="37"/>
  <c r="BR129" i="37"/>
  <c r="BI129" i="37"/>
  <c r="ER100" i="37"/>
  <c r="EG100" i="37" s="1"/>
  <c r="DX100" i="37" s="1"/>
  <c r="EP100" i="37"/>
  <c r="EE100" i="37" s="1"/>
  <c r="DV100" i="37" s="1"/>
  <c r="ET100" i="37"/>
  <c r="EI100" i="37" s="1"/>
  <c r="DZ100" i="37" s="1"/>
  <c r="ES100" i="37"/>
  <c r="EH100" i="37" s="1"/>
  <c r="DY100" i="37" s="1"/>
  <c r="EQ100" i="37"/>
  <c r="EF100" i="37" s="1"/>
  <c r="DW100" i="37" s="1"/>
  <c r="EW100" i="37"/>
  <c r="EL100" i="37" s="1"/>
  <c r="EC100" i="37" s="1"/>
  <c r="EV100" i="37"/>
  <c r="EK100" i="37" s="1"/>
  <c r="EB100" i="37" s="1"/>
  <c r="EU100" i="37"/>
  <c r="EJ100" i="37" s="1"/>
  <c r="EA100" i="37" s="1"/>
  <c r="BQ113" i="37"/>
  <c r="BH113" i="37"/>
  <c r="BQ122" i="37"/>
  <c r="BD105" i="37"/>
  <c r="BM105" i="37"/>
  <c r="CI86" i="37"/>
  <c r="BX86" i="37" s="1"/>
  <c r="CG86" i="37"/>
  <c r="BV86" i="37" s="1"/>
  <c r="CH86" i="37"/>
  <c r="BW86" i="37" s="1"/>
  <c r="CN86" i="37"/>
  <c r="CC86" i="37" s="1"/>
  <c r="CL86" i="37"/>
  <c r="CA86" i="37" s="1"/>
  <c r="CK86" i="37"/>
  <c r="BZ86" i="37" s="1"/>
  <c r="CM86" i="37"/>
  <c r="CB86" i="37" s="1"/>
  <c r="CJ86" i="37"/>
  <c r="BY86" i="37" s="1"/>
  <c r="AU114" i="37"/>
  <c r="AT114" i="37"/>
  <c r="BH116" i="37"/>
  <c r="BQ116" i="37"/>
  <c r="BO125" i="37"/>
  <c r="BF125" i="37"/>
  <c r="BR97" i="37"/>
  <c r="BI97" i="37"/>
  <c r="EV88" i="37"/>
  <c r="EK88" i="37" s="1"/>
  <c r="EB88" i="37" s="1"/>
  <c r="ET88" i="37"/>
  <c r="EI88" i="37" s="1"/>
  <c r="DZ88" i="37" s="1"/>
  <c r="EQ88" i="37"/>
  <c r="EF88" i="37" s="1"/>
  <c r="DW88" i="37" s="1"/>
  <c r="EP88" i="37"/>
  <c r="EE88" i="37" s="1"/>
  <c r="ES88" i="37"/>
  <c r="EH88" i="37" s="1"/>
  <c r="DY88" i="37" s="1"/>
  <c r="ER88" i="37"/>
  <c r="EG88" i="37" s="1"/>
  <c r="DX88" i="37" s="1"/>
  <c r="EW88" i="37"/>
  <c r="EL88" i="37" s="1"/>
  <c r="EC88" i="37" s="1"/>
  <c r="EU88" i="37"/>
  <c r="EJ88" i="37" s="1"/>
  <c r="EA88" i="37" s="1"/>
  <c r="BH75" i="37"/>
  <c r="BQ75" i="37"/>
  <c r="BJ98" i="37"/>
  <c r="BS98" i="37"/>
  <c r="BM97" i="37"/>
  <c r="BD97" i="37"/>
  <c r="BD75" i="37"/>
  <c r="BM75" i="37"/>
  <c r="BF138" i="37"/>
  <c r="BO138" i="37"/>
  <c r="BQ87" i="37"/>
  <c r="BH87" i="37"/>
  <c r="BS101" i="37"/>
  <c r="BJ101" i="37"/>
  <c r="BP88" i="37"/>
  <c r="BR91" i="37"/>
  <c r="BI91" i="37"/>
  <c r="BS69" i="37"/>
  <c r="BJ69" i="37"/>
  <c r="ES57" i="37"/>
  <c r="EH57" i="37" s="1"/>
  <c r="DY57" i="37" s="1"/>
  <c r="EP57" i="37"/>
  <c r="EE57" i="37" s="1"/>
  <c r="DV57" i="37" s="1"/>
  <c r="EW57" i="37"/>
  <c r="EL57" i="37" s="1"/>
  <c r="EC57" i="37" s="1"/>
  <c r="EV57" i="37"/>
  <c r="EK57" i="37" s="1"/>
  <c r="EB57" i="37" s="1"/>
  <c r="EQ57" i="37"/>
  <c r="EF57" i="37" s="1"/>
  <c r="DW57" i="37" s="1"/>
  <c r="EU57" i="37"/>
  <c r="EJ57" i="37" s="1"/>
  <c r="EA57" i="37" s="1"/>
  <c r="ET57" i="37"/>
  <c r="EI57" i="37" s="1"/>
  <c r="DZ57" i="37" s="1"/>
  <c r="ER57" i="37"/>
  <c r="EG57" i="37" s="1"/>
  <c r="DX57" i="37" s="1"/>
  <c r="CM58" i="37"/>
  <c r="CB58" i="37" s="1"/>
  <c r="CN58" i="37"/>
  <c r="CC58" i="37" s="1"/>
  <c r="CL58" i="37"/>
  <c r="CA58" i="37" s="1"/>
  <c r="CK58" i="37"/>
  <c r="BZ58" i="37" s="1"/>
  <c r="CJ58" i="37"/>
  <c r="BY58" i="37" s="1"/>
  <c r="CH58" i="37"/>
  <c r="BW58" i="37" s="1"/>
  <c r="CI58" i="37"/>
  <c r="BX58" i="37" s="1"/>
  <c r="CG58" i="37"/>
  <c r="BV58" i="37" s="1"/>
  <c r="CN40" i="37"/>
  <c r="CC40" i="37" s="1"/>
  <c r="CM40" i="37"/>
  <c r="CB40" i="37" s="1"/>
  <c r="CL40" i="37"/>
  <c r="CA40" i="37" s="1"/>
  <c r="CK40" i="37"/>
  <c r="BZ40" i="37" s="1"/>
  <c r="CJ40" i="37"/>
  <c r="BY40" i="37" s="1"/>
  <c r="CI40" i="37"/>
  <c r="BX40" i="37" s="1"/>
  <c r="CH40" i="37"/>
  <c r="BW40" i="37" s="1"/>
  <c r="CG40" i="37"/>
  <c r="BV40" i="37" s="1"/>
  <c r="BE66" i="37"/>
  <c r="BN66" i="37"/>
  <c r="EN31" i="37"/>
  <c r="FI31" i="37"/>
  <c r="CZ31" i="37"/>
  <c r="CE31" i="37"/>
  <c r="BF52" i="37"/>
  <c r="BO52" i="37"/>
  <c r="BP109" i="37"/>
  <c r="BQ61" i="37"/>
  <c r="BH61" i="37"/>
  <c r="BR54" i="37"/>
  <c r="BI54" i="37"/>
  <c r="BD57" i="37"/>
  <c r="BM57" i="37"/>
  <c r="BT70" i="37"/>
  <c r="BK70" i="37"/>
  <c r="EV61" i="37"/>
  <c r="EK61" i="37" s="1"/>
  <c r="EU61" i="37"/>
  <c r="EJ61" i="37" s="1"/>
  <c r="ET61" i="37"/>
  <c r="EI61" i="37" s="1"/>
  <c r="DZ61" i="37" s="1"/>
  <c r="ES61" i="37"/>
  <c r="EH61" i="37" s="1"/>
  <c r="DY61" i="37" s="1"/>
  <c r="ER61" i="37"/>
  <c r="EG61" i="37" s="1"/>
  <c r="DX61" i="37" s="1"/>
  <c r="EW61" i="37"/>
  <c r="EL61" i="37" s="1"/>
  <c r="EC61" i="37" s="1"/>
  <c r="EQ61" i="37"/>
  <c r="EF61" i="37" s="1"/>
  <c r="DW61" i="37" s="1"/>
  <c r="EP61" i="37"/>
  <c r="EE61" i="37" s="1"/>
  <c r="DV61" i="37" s="1"/>
  <c r="BF22" i="37"/>
  <c r="BO22" i="37"/>
  <c r="BR17" i="37"/>
  <c r="BI17" i="37"/>
  <c r="BF38" i="37"/>
  <c r="BO38" i="37"/>
  <c r="BK30" i="37"/>
  <c r="BT30" i="37"/>
  <c r="BP23" i="37"/>
  <c r="BG23" i="37"/>
  <c r="BS16" i="37"/>
  <c r="DA12" i="37"/>
  <c r="DB12" i="37"/>
  <c r="BI45" i="37"/>
  <c r="BR45" i="37"/>
  <c r="DC11" i="37"/>
  <c r="BW11" i="37" s="1"/>
  <c r="BS13" i="37"/>
  <c r="BJ13" i="37"/>
  <c r="BE34" i="37"/>
  <c r="CN328" i="37"/>
  <c r="CC328" i="37" s="1"/>
  <c r="CL328" i="37"/>
  <c r="CA328" i="37" s="1"/>
  <c r="CM328" i="37"/>
  <c r="CB328" i="37" s="1"/>
  <c r="CI328" i="37"/>
  <c r="BX328" i="37" s="1"/>
  <c r="CG328" i="37"/>
  <c r="BV328" i="37" s="1"/>
  <c r="CK328" i="37"/>
  <c r="BZ328" i="37" s="1"/>
  <c r="CJ328" i="37"/>
  <c r="BY328" i="37" s="1"/>
  <c r="CH328" i="37"/>
  <c r="BW328" i="37" s="1"/>
  <c r="BI321" i="37"/>
  <c r="BR321" i="37"/>
  <c r="BS319" i="37"/>
  <c r="BJ319" i="37"/>
  <c r="BJ326" i="37"/>
  <c r="BS326" i="37"/>
  <c r="ES290" i="37"/>
  <c r="EH290" i="37" s="1"/>
  <c r="ER290" i="37"/>
  <c r="EG290" i="37" s="1"/>
  <c r="EP290" i="37"/>
  <c r="EE290" i="37" s="1"/>
  <c r="EW290" i="37"/>
  <c r="EL290" i="37" s="1"/>
  <c r="EC290" i="37" s="1"/>
  <c r="EV290" i="37"/>
  <c r="EK290" i="37" s="1"/>
  <c r="EB290" i="37" s="1"/>
  <c r="EU290" i="37"/>
  <c r="EJ290" i="37" s="1"/>
  <c r="EA290" i="37" s="1"/>
  <c r="ET290" i="37"/>
  <c r="EI290" i="37" s="1"/>
  <c r="DZ290" i="37" s="1"/>
  <c r="EQ290" i="37"/>
  <c r="EF290" i="37" s="1"/>
  <c r="DW290" i="37" s="1"/>
  <c r="BS318" i="37"/>
  <c r="BN327" i="37"/>
  <c r="BE327" i="37"/>
  <c r="BI297" i="37"/>
  <c r="BR297" i="37"/>
  <c r="BI320" i="37"/>
  <c r="BR320" i="37"/>
  <c r="BG299" i="37"/>
  <c r="BP299" i="37"/>
  <c r="BI298" i="37"/>
  <c r="BR298" i="37"/>
  <c r="CN292" i="37"/>
  <c r="CC292" i="37" s="1"/>
  <c r="CM292" i="37"/>
  <c r="CB292" i="37" s="1"/>
  <c r="CL292" i="37"/>
  <c r="CA292" i="37" s="1"/>
  <c r="CK292" i="37"/>
  <c r="BZ292" i="37" s="1"/>
  <c r="CJ292" i="37"/>
  <c r="BY292" i="37" s="1"/>
  <c r="CI292" i="37"/>
  <c r="BX292" i="37" s="1"/>
  <c r="CH292" i="37"/>
  <c r="BW292" i="37" s="1"/>
  <c r="CG292" i="37"/>
  <c r="BV292" i="37" s="1"/>
  <c r="ES301" i="37"/>
  <c r="EH301" i="37" s="1"/>
  <c r="DY301" i="37" s="1"/>
  <c r="ET301" i="37"/>
  <c r="EI301" i="37" s="1"/>
  <c r="DZ301" i="37" s="1"/>
  <c r="EV301" i="37"/>
  <c r="EK301" i="37" s="1"/>
  <c r="EB301" i="37" s="1"/>
  <c r="ER301" i="37"/>
  <c r="EG301" i="37" s="1"/>
  <c r="DX301" i="37" s="1"/>
  <c r="EQ301" i="37"/>
  <c r="EF301" i="37" s="1"/>
  <c r="DW301" i="37" s="1"/>
  <c r="EP301" i="37"/>
  <c r="EE301" i="37" s="1"/>
  <c r="DV301" i="37" s="1"/>
  <c r="EW301" i="37"/>
  <c r="EL301" i="37" s="1"/>
  <c r="EC301" i="37" s="1"/>
  <c r="EU301" i="37"/>
  <c r="EJ301" i="37" s="1"/>
  <c r="EA301" i="37" s="1"/>
  <c r="BS314" i="37"/>
  <c r="BJ314" i="37"/>
  <c r="BI283" i="37"/>
  <c r="BR283" i="37"/>
  <c r="BE277" i="37"/>
  <c r="BN277" i="37"/>
  <c r="BE284" i="37"/>
  <c r="BN284" i="37"/>
  <c r="BI306" i="37"/>
  <c r="BR306" i="37"/>
  <c r="BE280" i="37"/>
  <c r="BN280" i="37"/>
  <c r="BI260" i="37"/>
  <c r="BR260" i="37"/>
  <c r="EQ229" i="37"/>
  <c r="EF229" i="37" s="1"/>
  <c r="DW229" i="37" s="1"/>
  <c r="EP229" i="37"/>
  <c r="EE229" i="37" s="1"/>
  <c r="DV229" i="37" s="1"/>
  <c r="EW229" i="37"/>
  <c r="EL229" i="37" s="1"/>
  <c r="EC229" i="37" s="1"/>
  <c r="EV229" i="37"/>
  <c r="EK229" i="37" s="1"/>
  <c r="EB229" i="37" s="1"/>
  <c r="EU229" i="37"/>
  <c r="EJ229" i="37" s="1"/>
  <c r="EA229" i="37" s="1"/>
  <c r="ET229" i="37"/>
  <c r="EI229" i="37" s="1"/>
  <c r="DZ229" i="37" s="1"/>
  <c r="ES229" i="37"/>
  <c r="EH229" i="37" s="1"/>
  <c r="DY229" i="37" s="1"/>
  <c r="ER229" i="37"/>
  <c r="EG229" i="37" s="1"/>
  <c r="CL251" i="37"/>
  <c r="CA251" i="37" s="1"/>
  <c r="CJ251" i="37"/>
  <c r="BY251" i="37" s="1"/>
  <c r="CI251" i="37"/>
  <c r="BX251" i="37" s="1"/>
  <c r="CH251" i="37"/>
  <c r="BW251" i="37" s="1"/>
  <c r="CK251" i="37"/>
  <c r="BZ251" i="37" s="1"/>
  <c r="CG251" i="37"/>
  <c r="BV251" i="37" s="1"/>
  <c r="CN251" i="37"/>
  <c r="CC251" i="37" s="1"/>
  <c r="CM251" i="37"/>
  <c r="CB251" i="37" s="1"/>
  <c r="EP215" i="37"/>
  <c r="EE215" i="37" s="1"/>
  <c r="DV215" i="37" s="1"/>
  <c r="EW215" i="37"/>
  <c r="EL215" i="37" s="1"/>
  <c r="EC215" i="37" s="1"/>
  <c r="EV215" i="37"/>
  <c r="EK215" i="37" s="1"/>
  <c r="EB215" i="37" s="1"/>
  <c r="ER215" i="37"/>
  <c r="EG215" i="37" s="1"/>
  <c r="DX215" i="37" s="1"/>
  <c r="EQ215" i="37"/>
  <c r="EF215" i="37" s="1"/>
  <c r="DW215" i="37" s="1"/>
  <c r="ES215" i="37"/>
  <c r="EH215" i="37" s="1"/>
  <c r="DY215" i="37" s="1"/>
  <c r="EU215" i="37"/>
  <c r="EJ215" i="37" s="1"/>
  <c r="EA215" i="37" s="1"/>
  <c r="ET215" i="37"/>
  <c r="EI215" i="37" s="1"/>
  <c r="DZ215" i="37" s="1"/>
  <c r="BK268" i="37"/>
  <c r="BT268" i="37"/>
  <c r="EW232" i="37"/>
  <c r="EL232" i="37" s="1"/>
  <c r="EC232" i="37" s="1"/>
  <c r="ER232" i="37"/>
  <c r="EG232" i="37" s="1"/>
  <c r="DX232" i="37" s="1"/>
  <c r="EV232" i="37"/>
  <c r="EK232" i="37" s="1"/>
  <c r="EB232" i="37" s="1"/>
  <c r="ES232" i="37"/>
  <c r="EH232" i="37" s="1"/>
  <c r="DY232" i="37" s="1"/>
  <c r="EQ232" i="37"/>
  <c r="EF232" i="37" s="1"/>
  <c r="DW232" i="37" s="1"/>
  <c r="EP232" i="37"/>
  <c r="EE232" i="37" s="1"/>
  <c r="DV232" i="37" s="1"/>
  <c r="ET232" i="37"/>
  <c r="EI232" i="37" s="1"/>
  <c r="DZ232" i="37" s="1"/>
  <c r="EU232" i="37"/>
  <c r="EJ232" i="37" s="1"/>
  <c r="EA232" i="37" s="1"/>
  <c r="BQ235" i="37"/>
  <c r="BD234" i="37"/>
  <c r="BM234" i="37"/>
  <c r="BM253" i="37"/>
  <c r="BD253" i="37"/>
  <c r="EE237" i="37"/>
  <c r="DV237" i="37" s="1"/>
  <c r="BN218" i="37"/>
  <c r="BE218" i="37"/>
  <c r="BQ248" i="37"/>
  <c r="BJ247" i="37"/>
  <c r="BS247" i="37"/>
  <c r="BM225" i="37"/>
  <c r="BD225" i="37"/>
  <c r="EP207" i="37"/>
  <c r="EE207" i="37" s="1"/>
  <c r="DV207" i="37" s="1"/>
  <c r="EW207" i="37"/>
  <c r="EL207" i="37" s="1"/>
  <c r="EC207" i="37" s="1"/>
  <c r="EV207" i="37"/>
  <c r="EK207" i="37" s="1"/>
  <c r="EB207" i="37" s="1"/>
  <c r="EU207" i="37"/>
  <c r="EJ207" i="37" s="1"/>
  <c r="EA207" i="37" s="1"/>
  <c r="EQ207" i="37"/>
  <c r="EF207" i="37" s="1"/>
  <c r="DW207" i="37" s="1"/>
  <c r="ES207" i="37"/>
  <c r="EH207" i="37" s="1"/>
  <c r="DY207" i="37" s="1"/>
  <c r="ET207" i="37"/>
  <c r="EI207" i="37" s="1"/>
  <c r="DZ207" i="37" s="1"/>
  <c r="ER207" i="37"/>
  <c r="EG207" i="37" s="1"/>
  <c r="DX207" i="37" s="1"/>
  <c r="BT220" i="37"/>
  <c r="BK220" i="37"/>
  <c r="BK209" i="37"/>
  <c r="BT209" i="37"/>
  <c r="BP204" i="37"/>
  <c r="BG204" i="37"/>
  <c r="BG206" i="37"/>
  <c r="BP206" i="37"/>
  <c r="BI183" i="37"/>
  <c r="BR183" i="37"/>
  <c r="BQ182" i="37"/>
  <c r="BR254" i="37"/>
  <c r="BS186" i="37"/>
  <c r="BJ186" i="37"/>
  <c r="AY217" i="37"/>
  <c r="AX217" i="37"/>
  <c r="BF179" i="37"/>
  <c r="BO179" i="37"/>
  <c r="BT185" i="37"/>
  <c r="BK185" i="37"/>
  <c r="BN187" i="37"/>
  <c r="BE187" i="37"/>
  <c r="BF168" i="37"/>
  <c r="BO168" i="37"/>
  <c r="BO160" i="37"/>
  <c r="CM126" i="37"/>
  <c r="CB126" i="37" s="1"/>
  <c r="CJ126" i="37"/>
  <c r="BY126" i="37" s="1"/>
  <c r="CK126" i="37"/>
  <c r="BZ126" i="37" s="1"/>
  <c r="CI126" i="37"/>
  <c r="BX126" i="37" s="1"/>
  <c r="CH126" i="37"/>
  <c r="BW126" i="37" s="1"/>
  <c r="CN126" i="37"/>
  <c r="CC126" i="37" s="1"/>
  <c r="CL126" i="37"/>
  <c r="CA126" i="37" s="1"/>
  <c r="CG126" i="37"/>
  <c r="BV126" i="37" s="1"/>
  <c r="BQ141" i="37"/>
  <c r="BH141" i="37"/>
  <c r="BR148" i="37"/>
  <c r="BI148" i="37"/>
  <c r="BO165" i="37"/>
  <c r="BF165" i="37"/>
  <c r="CN132" i="37"/>
  <c r="CC132" i="37" s="1"/>
  <c r="CL132" i="37"/>
  <c r="CA132" i="37" s="1"/>
  <c r="CK132" i="37"/>
  <c r="BZ132" i="37" s="1"/>
  <c r="CJ132" i="37"/>
  <c r="BY132" i="37" s="1"/>
  <c r="CH132" i="37"/>
  <c r="BW132" i="37" s="1"/>
  <c r="CG132" i="37"/>
  <c r="BV132" i="37" s="1"/>
  <c r="CM132" i="37"/>
  <c r="CB132" i="37" s="1"/>
  <c r="CI132" i="37"/>
  <c r="BX132" i="37" s="1"/>
  <c r="BO114" i="37"/>
  <c r="BF114" i="37"/>
  <c r="BQ202" i="37"/>
  <c r="BH202" i="37"/>
  <c r="EW128" i="37"/>
  <c r="EL128" i="37" s="1"/>
  <c r="EC128" i="37" s="1"/>
  <c r="EU128" i="37"/>
  <c r="EJ128" i="37" s="1"/>
  <c r="EA128" i="37" s="1"/>
  <c r="ET128" i="37"/>
  <c r="EI128" i="37" s="1"/>
  <c r="DZ128" i="37" s="1"/>
  <c r="ES128" i="37"/>
  <c r="EH128" i="37" s="1"/>
  <c r="DY128" i="37" s="1"/>
  <c r="EQ128" i="37"/>
  <c r="EF128" i="37" s="1"/>
  <c r="DW128" i="37" s="1"/>
  <c r="ER128" i="37"/>
  <c r="EG128" i="37" s="1"/>
  <c r="DX128" i="37" s="1"/>
  <c r="EP128" i="37"/>
  <c r="EE128" i="37" s="1"/>
  <c r="DV128" i="37" s="1"/>
  <c r="EV128" i="37"/>
  <c r="EK128" i="37" s="1"/>
  <c r="EB128" i="37" s="1"/>
  <c r="BD142" i="37"/>
  <c r="BM142" i="37"/>
  <c r="BS129" i="37"/>
  <c r="BJ129" i="37"/>
  <c r="ER109" i="37"/>
  <c r="EG109" i="37" s="1"/>
  <c r="DX109" i="37" s="1"/>
  <c r="EP109" i="37"/>
  <c r="EE109" i="37" s="1"/>
  <c r="DV109" i="37" s="1"/>
  <c r="ET109" i="37"/>
  <c r="EI109" i="37" s="1"/>
  <c r="DZ109" i="37" s="1"/>
  <c r="EV109" i="37"/>
  <c r="EK109" i="37" s="1"/>
  <c r="EB109" i="37" s="1"/>
  <c r="EU109" i="37"/>
  <c r="EJ109" i="37" s="1"/>
  <c r="EA109" i="37" s="1"/>
  <c r="ES109" i="37"/>
  <c r="EH109" i="37" s="1"/>
  <c r="DY109" i="37" s="1"/>
  <c r="EQ109" i="37"/>
  <c r="EF109" i="37" s="1"/>
  <c r="DW109" i="37" s="1"/>
  <c r="EW109" i="37"/>
  <c r="EL109" i="37" s="1"/>
  <c r="EC109" i="37" s="1"/>
  <c r="EE197" i="37"/>
  <c r="DV197" i="37" s="1"/>
  <c r="BO178" i="37"/>
  <c r="BF178" i="37"/>
  <c r="BR113" i="37"/>
  <c r="BI113" i="37"/>
  <c r="BS122" i="37"/>
  <c r="BJ122" i="37"/>
  <c r="BW105" i="37"/>
  <c r="BM89" i="37"/>
  <c r="BD89" i="37"/>
  <c r="BT116" i="37"/>
  <c r="BK116" i="37"/>
  <c r="BT125" i="37"/>
  <c r="BK125" i="37"/>
  <c r="BJ97" i="37"/>
  <c r="BS97" i="37"/>
  <c r="BG123" i="37"/>
  <c r="BP123" i="37"/>
  <c r="BK63" i="37"/>
  <c r="BT63" i="37"/>
  <c r="BK98" i="37"/>
  <c r="BT98" i="37"/>
  <c r="BM96" i="37"/>
  <c r="BD96" i="37"/>
  <c r="BG138" i="37"/>
  <c r="BP138" i="37"/>
  <c r="BQ71" i="37"/>
  <c r="BH71" i="37"/>
  <c r="BI87" i="37"/>
  <c r="BR87" i="37"/>
  <c r="BE113" i="37"/>
  <c r="BT101" i="37"/>
  <c r="BK101" i="37"/>
  <c r="BT88" i="37"/>
  <c r="BK88" i="37"/>
  <c r="EP48" i="37"/>
  <c r="EE48" i="37" s="1"/>
  <c r="DV48" i="37" s="1"/>
  <c r="ER48" i="37"/>
  <c r="EG48" i="37" s="1"/>
  <c r="EW48" i="37"/>
  <c r="EL48" i="37" s="1"/>
  <c r="EC48" i="37" s="1"/>
  <c r="ET48" i="37"/>
  <c r="EI48" i="37" s="1"/>
  <c r="DZ48" i="37" s="1"/>
  <c r="ES48" i="37"/>
  <c r="EH48" i="37" s="1"/>
  <c r="EQ48" i="37"/>
  <c r="EF48" i="37" s="1"/>
  <c r="DW48" i="37" s="1"/>
  <c r="EV48" i="37"/>
  <c r="EK48" i="37" s="1"/>
  <c r="EB48" i="37" s="1"/>
  <c r="EU48" i="37"/>
  <c r="EJ48" i="37" s="1"/>
  <c r="EA48" i="37" s="1"/>
  <c r="BQ91" i="37"/>
  <c r="BH91" i="37"/>
  <c r="BK56" i="37"/>
  <c r="BT56" i="37"/>
  <c r="CN39" i="37"/>
  <c r="CC39" i="37" s="1"/>
  <c r="CM39" i="37"/>
  <c r="CB39" i="37" s="1"/>
  <c r="CG39" i="37"/>
  <c r="BV39" i="37" s="1"/>
  <c r="CL39" i="37"/>
  <c r="CA39" i="37" s="1"/>
  <c r="CK39" i="37"/>
  <c r="BZ39" i="37" s="1"/>
  <c r="CJ39" i="37"/>
  <c r="BY39" i="37" s="1"/>
  <c r="CI39" i="37"/>
  <c r="BX39" i="37" s="1"/>
  <c r="CH39" i="37"/>
  <c r="BW39" i="37" s="1"/>
  <c r="ET46" i="37"/>
  <c r="EI46" i="37" s="1"/>
  <c r="DZ46" i="37" s="1"/>
  <c r="ES46" i="37"/>
  <c r="EH46" i="37" s="1"/>
  <c r="DY46" i="37" s="1"/>
  <c r="ER46" i="37"/>
  <c r="EG46" i="37" s="1"/>
  <c r="DX46" i="37" s="1"/>
  <c r="EQ46" i="37"/>
  <c r="EF46" i="37" s="1"/>
  <c r="DW46" i="37" s="1"/>
  <c r="EP46" i="37"/>
  <c r="EE46" i="37" s="1"/>
  <c r="DV46" i="37" s="1"/>
  <c r="EV46" i="37"/>
  <c r="EK46" i="37" s="1"/>
  <c r="EB46" i="37" s="1"/>
  <c r="EU46" i="37"/>
  <c r="EJ46" i="37" s="1"/>
  <c r="EA46" i="37" s="1"/>
  <c r="EW46" i="37"/>
  <c r="EL46" i="37" s="1"/>
  <c r="BO66" i="37"/>
  <c r="BQ48" i="37"/>
  <c r="BG52" i="37"/>
  <c r="BP52" i="37"/>
  <c r="BE90" i="37"/>
  <c r="BN90" i="37"/>
  <c r="BT61" i="37"/>
  <c r="BK61" i="37"/>
  <c r="BE57" i="37"/>
  <c r="BN57" i="37"/>
  <c r="BR42" i="37"/>
  <c r="BI42" i="37"/>
  <c r="BO70" i="37"/>
  <c r="BF70" i="37"/>
  <c r="BM46" i="37"/>
  <c r="BJ38" i="37"/>
  <c r="BS38" i="37"/>
  <c r="BF30" i="37"/>
  <c r="BO30" i="37"/>
  <c r="BR23" i="37"/>
  <c r="BI23" i="37"/>
  <c r="BM16" i="37"/>
  <c r="BD16" i="37"/>
  <c r="BM45" i="37"/>
  <c r="BD45" i="37"/>
  <c r="DD11" i="37"/>
  <c r="BX11" i="37" s="1"/>
  <c r="BT13" i="37"/>
  <c r="BK13" i="37"/>
  <c r="AU13" i="37"/>
  <c r="AT13" i="37"/>
  <c r="BI318" i="37"/>
  <c r="BR318" i="37"/>
  <c r="BN210" i="37"/>
  <c r="BE210" i="37"/>
  <c r="AS249" i="37"/>
  <c r="AR249" i="37"/>
  <c r="BG209" i="37"/>
  <c r="BP209" i="37"/>
  <c r="BR186" i="37"/>
  <c r="BI186" i="37"/>
  <c r="BN177" i="37"/>
  <c r="BT153" i="37"/>
  <c r="BK153" i="37"/>
  <c r="BT208" i="37"/>
  <c r="BK208" i="37"/>
  <c r="ER82" i="37"/>
  <c r="EG82" i="37" s="1"/>
  <c r="DX82" i="37" s="1"/>
  <c r="EP82" i="37"/>
  <c r="EE82" i="37" s="1"/>
  <c r="DV82" i="37" s="1"/>
  <c r="EQ82" i="37"/>
  <c r="EF82" i="37" s="1"/>
  <c r="DW82" i="37" s="1"/>
  <c r="EV82" i="37"/>
  <c r="EK82" i="37" s="1"/>
  <c r="EB82" i="37" s="1"/>
  <c r="EU82" i="37"/>
  <c r="EJ82" i="37" s="1"/>
  <c r="EA82" i="37" s="1"/>
  <c r="ES82" i="37"/>
  <c r="EH82" i="37" s="1"/>
  <c r="DY82" i="37" s="1"/>
  <c r="EW82" i="37"/>
  <c r="EL82" i="37" s="1"/>
  <c r="EC82" i="37" s="1"/>
  <c r="ET82" i="37"/>
  <c r="EI82" i="37" s="1"/>
  <c r="DZ82" i="37" s="1"/>
  <c r="BM34" i="37"/>
  <c r="BD34" i="37"/>
  <c r="BJ110" i="37"/>
  <c r="BS110" i="37"/>
  <c r="EV324" i="37"/>
  <c r="EK324" i="37" s="1"/>
  <c r="EB324" i="37" s="1"/>
  <c r="EW324" i="37"/>
  <c r="EL324" i="37" s="1"/>
  <c r="EC324" i="37" s="1"/>
  <c r="EQ324" i="37"/>
  <c r="EF324" i="37" s="1"/>
  <c r="EU324" i="37"/>
  <c r="EJ324" i="37" s="1"/>
  <c r="EA324" i="37" s="1"/>
  <c r="ES324" i="37"/>
  <c r="EH324" i="37" s="1"/>
  <c r="ET324" i="37"/>
  <c r="EI324" i="37" s="1"/>
  <c r="DZ324" i="37" s="1"/>
  <c r="ER324" i="37"/>
  <c r="EG324" i="37" s="1"/>
  <c r="DX324" i="37" s="1"/>
  <c r="EP324" i="37"/>
  <c r="EE324" i="37" s="1"/>
  <c r="DV324" i="37" s="1"/>
  <c r="EP307" i="37"/>
  <c r="EE307" i="37" s="1"/>
  <c r="DV307" i="37" s="1"/>
  <c r="EQ307" i="37"/>
  <c r="EF307" i="37" s="1"/>
  <c r="DW307" i="37" s="1"/>
  <c r="ER307" i="37"/>
  <c r="EG307" i="37" s="1"/>
  <c r="DX307" i="37" s="1"/>
  <c r="ES307" i="37"/>
  <c r="EH307" i="37" s="1"/>
  <c r="DY307" i="37" s="1"/>
  <c r="EV307" i="37"/>
  <c r="EK307" i="37" s="1"/>
  <c r="EB307" i="37" s="1"/>
  <c r="EW307" i="37"/>
  <c r="EL307" i="37" s="1"/>
  <c r="EU307" i="37"/>
  <c r="EJ307" i="37" s="1"/>
  <c r="EA307" i="37" s="1"/>
  <c r="ET307" i="37"/>
  <c r="EI307" i="37" s="1"/>
  <c r="DZ307" i="37" s="1"/>
  <c r="ER314" i="37"/>
  <c r="EG314" i="37" s="1"/>
  <c r="DX314" i="37" s="1"/>
  <c r="EW314" i="37"/>
  <c r="EL314" i="37" s="1"/>
  <c r="EC314" i="37" s="1"/>
  <c r="EV314" i="37"/>
  <c r="EK314" i="37" s="1"/>
  <c r="EB314" i="37" s="1"/>
  <c r="ET314" i="37"/>
  <c r="EI314" i="37" s="1"/>
  <c r="DZ314" i="37" s="1"/>
  <c r="EP314" i="37"/>
  <c r="EE314" i="37" s="1"/>
  <c r="DV314" i="37" s="1"/>
  <c r="EU314" i="37"/>
  <c r="EJ314" i="37" s="1"/>
  <c r="EA314" i="37" s="1"/>
  <c r="ES314" i="37"/>
  <c r="EH314" i="37" s="1"/>
  <c r="DY314" i="37" s="1"/>
  <c r="EQ314" i="37"/>
  <c r="EF314" i="37" s="1"/>
  <c r="DW314" i="37" s="1"/>
  <c r="CI310" i="37"/>
  <c r="BX310" i="37" s="1"/>
  <c r="CK310" i="37"/>
  <c r="BZ310" i="37" s="1"/>
  <c r="CJ310" i="37"/>
  <c r="BY310" i="37" s="1"/>
  <c r="CH310" i="37"/>
  <c r="BW310" i="37" s="1"/>
  <c r="CL310" i="37"/>
  <c r="CA310" i="37" s="1"/>
  <c r="CG310" i="37"/>
  <c r="BV310" i="37" s="1"/>
  <c r="CN310" i="37"/>
  <c r="CC310" i="37" s="1"/>
  <c r="CM310" i="37"/>
  <c r="CB310" i="37" s="1"/>
  <c r="BF321" i="37"/>
  <c r="BO321" i="37"/>
  <c r="BP319" i="37"/>
  <c r="BG319" i="37"/>
  <c r="BQ326" i="37"/>
  <c r="EU287" i="37"/>
  <c r="EJ287" i="37" s="1"/>
  <c r="EA287" i="37" s="1"/>
  <c r="ET287" i="37"/>
  <c r="EI287" i="37" s="1"/>
  <c r="DZ287" i="37" s="1"/>
  <c r="EW287" i="37"/>
  <c r="EL287" i="37" s="1"/>
  <c r="EC287" i="37" s="1"/>
  <c r="EV287" i="37"/>
  <c r="EK287" i="37" s="1"/>
  <c r="EB287" i="37" s="1"/>
  <c r="ES287" i="37"/>
  <c r="EH287" i="37" s="1"/>
  <c r="DY287" i="37" s="1"/>
  <c r="ER287" i="37"/>
  <c r="EG287" i="37" s="1"/>
  <c r="DX287" i="37" s="1"/>
  <c r="EQ287" i="37"/>
  <c r="EF287" i="37" s="1"/>
  <c r="DW287" i="37" s="1"/>
  <c r="EP287" i="37"/>
  <c r="EE287" i="37" s="1"/>
  <c r="DV287" i="37" s="1"/>
  <c r="BF320" i="37"/>
  <c r="BO320" i="37"/>
  <c r="BQ299" i="37"/>
  <c r="BH299" i="37"/>
  <c r="EV295" i="37"/>
  <c r="EK295" i="37" s="1"/>
  <c r="EB295" i="37" s="1"/>
  <c r="EQ295" i="37"/>
  <c r="EF295" i="37" s="1"/>
  <c r="DW295" i="37" s="1"/>
  <c r="ER295" i="37"/>
  <c r="EG295" i="37" s="1"/>
  <c r="DX295" i="37" s="1"/>
  <c r="EP295" i="37"/>
  <c r="EE295" i="37" s="1"/>
  <c r="DV295" i="37" s="1"/>
  <c r="ES295" i="37"/>
  <c r="EH295" i="37" s="1"/>
  <c r="DY295" i="37" s="1"/>
  <c r="EU295" i="37"/>
  <c r="EJ295" i="37" s="1"/>
  <c r="EA295" i="37" s="1"/>
  <c r="EW295" i="37"/>
  <c r="EL295" i="37" s="1"/>
  <c r="EC295" i="37" s="1"/>
  <c r="ET295" i="37"/>
  <c r="EI295" i="37" s="1"/>
  <c r="DZ295" i="37" s="1"/>
  <c r="CJ289" i="37"/>
  <c r="BY289" i="37" s="1"/>
  <c r="CN289" i="37"/>
  <c r="CC289" i="37" s="1"/>
  <c r="CM289" i="37"/>
  <c r="CB289" i="37" s="1"/>
  <c r="CL289" i="37"/>
  <c r="CA289" i="37" s="1"/>
  <c r="CK289" i="37"/>
  <c r="BZ289" i="37" s="1"/>
  <c r="CI289" i="37"/>
  <c r="BX289" i="37" s="1"/>
  <c r="CH289" i="37"/>
  <c r="BW289" i="37" s="1"/>
  <c r="CG289" i="37"/>
  <c r="BV289" i="37" s="1"/>
  <c r="BT314" i="37"/>
  <c r="CH274" i="37"/>
  <c r="BW274" i="37" s="1"/>
  <c r="CN274" i="37"/>
  <c r="CC274" i="37" s="1"/>
  <c r="CM274" i="37"/>
  <c r="CB274" i="37" s="1"/>
  <c r="CL274" i="37"/>
  <c r="CA274" i="37" s="1"/>
  <c r="CK274" i="37"/>
  <c r="BZ274" i="37" s="1"/>
  <c r="CG274" i="37"/>
  <c r="BV274" i="37" s="1"/>
  <c r="CJ274" i="37"/>
  <c r="BY274" i="37" s="1"/>
  <c r="CI274" i="37"/>
  <c r="BX274" i="37" s="1"/>
  <c r="CJ256" i="37"/>
  <c r="BY256" i="37" s="1"/>
  <c r="CI256" i="37"/>
  <c r="BX256" i="37" s="1"/>
  <c r="CH256" i="37"/>
  <c r="BW256" i="37" s="1"/>
  <c r="CN256" i="37"/>
  <c r="CC256" i="37" s="1"/>
  <c r="CM256" i="37"/>
  <c r="CB256" i="37" s="1"/>
  <c r="CL256" i="37"/>
  <c r="CA256" i="37" s="1"/>
  <c r="CK256" i="37"/>
  <c r="BZ256" i="37" s="1"/>
  <c r="CG256" i="37"/>
  <c r="BV256" i="37" s="1"/>
  <c r="EF293" i="37"/>
  <c r="DW293" i="37" s="1"/>
  <c r="EU268" i="37"/>
  <c r="EJ268" i="37" s="1"/>
  <c r="EA268" i="37" s="1"/>
  <c r="EP268" i="37"/>
  <c r="EE268" i="37" s="1"/>
  <c r="DV268" i="37" s="1"/>
  <c r="EW268" i="37"/>
  <c r="EL268" i="37" s="1"/>
  <c r="EC268" i="37" s="1"/>
  <c r="EQ268" i="37"/>
  <c r="EF268" i="37" s="1"/>
  <c r="DW268" i="37" s="1"/>
  <c r="EV268" i="37"/>
  <c r="EK268" i="37" s="1"/>
  <c r="EB268" i="37" s="1"/>
  <c r="ET268" i="37"/>
  <c r="EI268" i="37" s="1"/>
  <c r="DZ268" i="37" s="1"/>
  <c r="ER268" i="37"/>
  <c r="EG268" i="37" s="1"/>
  <c r="DX268" i="37" s="1"/>
  <c r="ES268" i="37"/>
  <c r="EH268" i="37" s="1"/>
  <c r="DY268" i="37" s="1"/>
  <c r="BJ277" i="37"/>
  <c r="BS277" i="37"/>
  <c r="BR284" i="37"/>
  <c r="BI284" i="37"/>
  <c r="BM306" i="37"/>
  <c r="BD306" i="37"/>
  <c r="BO280" i="37"/>
  <c r="BF280" i="37"/>
  <c r="BD270" i="37"/>
  <c r="BM270" i="37"/>
  <c r="EW245" i="37"/>
  <c r="EL245" i="37" s="1"/>
  <c r="EC245" i="37" s="1"/>
  <c r="ES245" i="37"/>
  <c r="EH245" i="37" s="1"/>
  <c r="DY245" i="37" s="1"/>
  <c r="ER245" i="37"/>
  <c r="EG245" i="37" s="1"/>
  <c r="DX245" i="37" s="1"/>
  <c r="EQ245" i="37"/>
  <c r="EF245" i="37" s="1"/>
  <c r="DW245" i="37" s="1"/>
  <c r="EU245" i="37"/>
  <c r="EJ245" i="37" s="1"/>
  <c r="EA245" i="37" s="1"/>
  <c r="EV245" i="37"/>
  <c r="EK245" i="37" s="1"/>
  <c r="EB245" i="37" s="1"/>
  <c r="ET245" i="37"/>
  <c r="EI245" i="37" s="1"/>
  <c r="DZ245" i="37" s="1"/>
  <c r="EP245" i="37"/>
  <c r="EE245" i="37" s="1"/>
  <c r="DV245" i="37" s="1"/>
  <c r="CL233" i="37"/>
  <c r="CA233" i="37" s="1"/>
  <c r="CK233" i="37"/>
  <c r="BZ233" i="37" s="1"/>
  <c r="CJ233" i="37"/>
  <c r="BY233" i="37" s="1"/>
  <c r="CH233" i="37"/>
  <c r="BW233" i="37" s="1"/>
  <c r="CN233" i="37"/>
  <c r="CC233" i="37" s="1"/>
  <c r="CG233" i="37"/>
  <c r="BV233" i="37" s="1"/>
  <c r="CM233" i="37"/>
  <c r="CB233" i="37" s="1"/>
  <c r="CI233" i="37"/>
  <c r="BX233" i="37" s="1"/>
  <c r="ES250" i="37"/>
  <c r="EH250" i="37" s="1"/>
  <c r="DY250" i="37" s="1"/>
  <c r="EV250" i="37"/>
  <c r="EK250" i="37" s="1"/>
  <c r="EB250" i="37" s="1"/>
  <c r="EU250" i="37"/>
  <c r="EJ250" i="37" s="1"/>
  <c r="EA250" i="37" s="1"/>
  <c r="ET250" i="37"/>
  <c r="EI250" i="37" s="1"/>
  <c r="DZ250" i="37" s="1"/>
  <c r="EW250" i="37"/>
  <c r="EL250" i="37" s="1"/>
  <c r="EC250" i="37" s="1"/>
  <c r="ER250" i="37"/>
  <c r="EG250" i="37" s="1"/>
  <c r="EQ250" i="37"/>
  <c r="EF250" i="37" s="1"/>
  <c r="EP250" i="37"/>
  <c r="EE250" i="37" s="1"/>
  <c r="BN268" i="37"/>
  <c r="BS235" i="37"/>
  <c r="BJ235" i="37"/>
  <c r="BG253" i="37"/>
  <c r="BP253" i="37"/>
  <c r="AY249" i="37"/>
  <c r="AX249" i="37"/>
  <c r="BO218" i="37"/>
  <c r="BF218" i="37"/>
  <c r="BR248" i="37"/>
  <c r="BI248" i="37"/>
  <c r="BT247" i="37"/>
  <c r="BK247" i="37"/>
  <c r="BN225" i="37"/>
  <c r="BE225" i="37"/>
  <c r="BJ219" i="37"/>
  <c r="BS219" i="37"/>
  <c r="BR217" i="37"/>
  <c r="BI217" i="37"/>
  <c r="BP182" i="37"/>
  <c r="BE209" i="37"/>
  <c r="BN209" i="37"/>
  <c r="BW204" i="37"/>
  <c r="CJ157" i="37"/>
  <c r="BY157" i="37" s="1"/>
  <c r="CI157" i="37"/>
  <c r="BX157" i="37" s="1"/>
  <c r="CH157" i="37"/>
  <c r="BW157" i="37" s="1"/>
  <c r="CN157" i="37"/>
  <c r="CC157" i="37" s="1"/>
  <c r="CM157" i="37"/>
  <c r="CB157" i="37" s="1"/>
  <c r="CK157" i="37"/>
  <c r="BZ157" i="37" s="1"/>
  <c r="CG157" i="37"/>
  <c r="BV157" i="37" s="1"/>
  <c r="CL157" i="37"/>
  <c r="CA157" i="37" s="1"/>
  <c r="BS206" i="37"/>
  <c r="BJ206" i="37"/>
  <c r="BT183" i="37"/>
  <c r="BK183" i="37"/>
  <c r="BP212" i="37"/>
  <c r="BG212" i="37"/>
  <c r="BE254" i="37"/>
  <c r="BN254" i="37"/>
  <c r="BO186" i="37"/>
  <c r="BF186" i="37"/>
  <c r="BE201" i="37"/>
  <c r="BN201" i="37"/>
  <c r="BP179" i="37"/>
  <c r="BG179" i="37"/>
  <c r="BP177" i="37"/>
  <c r="BG177" i="37"/>
  <c r="BD174" i="37"/>
  <c r="BM174" i="37"/>
  <c r="BM162" i="37"/>
  <c r="BD162" i="37"/>
  <c r="BW226" i="37"/>
  <c r="BO187" i="37"/>
  <c r="BF187" i="37"/>
  <c r="BJ168" i="37"/>
  <c r="BS168" i="37"/>
  <c r="BP160" i="37"/>
  <c r="BG160" i="37"/>
  <c r="CM128" i="37"/>
  <c r="CB128" i="37" s="1"/>
  <c r="CL128" i="37"/>
  <c r="CA128" i="37" s="1"/>
  <c r="CK128" i="37"/>
  <c r="BZ128" i="37" s="1"/>
  <c r="CI128" i="37"/>
  <c r="BX128" i="37" s="1"/>
  <c r="CG128" i="37"/>
  <c r="BV128" i="37" s="1"/>
  <c r="CN128" i="37"/>
  <c r="CC128" i="37" s="1"/>
  <c r="CJ128" i="37"/>
  <c r="BY128" i="37" s="1"/>
  <c r="CH128" i="37"/>
  <c r="BW128" i="37" s="1"/>
  <c r="BP153" i="37"/>
  <c r="BG153" i="37"/>
  <c r="BS141" i="37"/>
  <c r="BJ141" i="37"/>
  <c r="BD145" i="37"/>
  <c r="BM145" i="37"/>
  <c r="BP165" i="37"/>
  <c r="BG165" i="37"/>
  <c r="BN208" i="37"/>
  <c r="BE208" i="37"/>
  <c r="BI202" i="37"/>
  <c r="BR202" i="37"/>
  <c r="BI142" i="37"/>
  <c r="BR142" i="37"/>
  <c r="BK129" i="37"/>
  <c r="BT129" i="37"/>
  <c r="BN121" i="37"/>
  <c r="BE121" i="37"/>
  <c r="BS178" i="37"/>
  <c r="BJ178" i="37"/>
  <c r="CN127" i="37"/>
  <c r="CC127" i="37" s="1"/>
  <c r="CM127" i="37"/>
  <c r="CB127" i="37" s="1"/>
  <c r="CK127" i="37"/>
  <c r="BZ127" i="37" s="1"/>
  <c r="CH127" i="37"/>
  <c r="BW127" i="37" s="1"/>
  <c r="CI127" i="37"/>
  <c r="BX127" i="37" s="1"/>
  <c r="CG127" i="37"/>
  <c r="BV127" i="37" s="1"/>
  <c r="CJ127" i="37"/>
  <c r="BY127" i="37" s="1"/>
  <c r="CL127" i="37"/>
  <c r="CA127" i="37" s="1"/>
  <c r="BS113" i="37"/>
  <c r="BJ113" i="37"/>
  <c r="BT122" i="37"/>
  <c r="BK122" i="37"/>
  <c r="BO105" i="37"/>
  <c r="BN89" i="37"/>
  <c r="BM108" i="37"/>
  <c r="BD108" i="37"/>
  <c r="BP125" i="37"/>
  <c r="BG125" i="37"/>
  <c r="ER105" i="37"/>
  <c r="EG105" i="37" s="1"/>
  <c r="DX105" i="37" s="1"/>
  <c r="EV105" i="37"/>
  <c r="EK105" i="37" s="1"/>
  <c r="EU105" i="37"/>
  <c r="EJ105" i="37" s="1"/>
  <c r="ET105" i="37"/>
  <c r="EI105" i="37" s="1"/>
  <c r="DZ105" i="37" s="1"/>
  <c r="EW105" i="37"/>
  <c r="EL105" i="37" s="1"/>
  <c r="EC105" i="37" s="1"/>
  <c r="ES105" i="37"/>
  <c r="EH105" i="37" s="1"/>
  <c r="DY105" i="37" s="1"/>
  <c r="EQ105" i="37"/>
  <c r="EF105" i="37" s="1"/>
  <c r="DW105" i="37" s="1"/>
  <c r="EP105" i="37"/>
  <c r="EE105" i="37" s="1"/>
  <c r="DV105" i="37" s="1"/>
  <c r="BT97" i="37"/>
  <c r="BK97" i="37"/>
  <c r="BQ123" i="37"/>
  <c r="BH123" i="37"/>
  <c r="EV95" i="37"/>
  <c r="EK95" i="37" s="1"/>
  <c r="EU95" i="37"/>
  <c r="EJ95" i="37" s="1"/>
  <c r="EA95" i="37" s="1"/>
  <c r="EQ95" i="37"/>
  <c r="EF95" i="37" s="1"/>
  <c r="DW95" i="37" s="1"/>
  <c r="EP95" i="37"/>
  <c r="EE95" i="37" s="1"/>
  <c r="DV95" i="37" s="1"/>
  <c r="ET95" i="37"/>
  <c r="EI95" i="37" s="1"/>
  <c r="DZ95" i="37" s="1"/>
  <c r="EW95" i="37"/>
  <c r="EL95" i="37" s="1"/>
  <c r="EC95" i="37" s="1"/>
  <c r="ES95" i="37"/>
  <c r="EH95" i="37" s="1"/>
  <c r="DY95" i="37" s="1"/>
  <c r="ER95" i="37"/>
  <c r="EG95" i="37" s="1"/>
  <c r="DX95" i="37" s="1"/>
  <c r="CM81" i="37"/>
  <c r="CB81" i="37" s="1"/>
  <c r="CL81" i="37"/>
  <c r="CA81" i="37" s="1"/>
  <c r="CK81" i="37"/>
  <c r="BZ81" i="37" s="1"/>
  <c r="CJ81" i="37"/>
  <c r="BY81" i="37" s="1"/>
  <c r="CI81" i="37"/>
  <c r="BX81" i="37" s="1"/>
  <c r="CG81" i="37"/>
  <c r="BV81" i="37" s="1"/>
  <c r="CN81" i="37"/>
  <c r="CC81" i="37" s="1"/>
  <c r="CH81" i="37"/>
  <c r="BW81" i="37" s="1"/>
  <c r="BE98" i="37"/>
  <c r="BN98" i="37"/>
  <c r="BO96" i="37"/>
  <c r="BF96" i="37"/>
  <c r="BP71" i="37"/>
  <c r="BG71" i="37"/>
  <c r="BJ138" i="37"/>
  <c r="BS138" i="37"/>
  <c r="BR71" i="37"/>
  <c r="BI71" i="37"/>
  <c r="BI80" i="37"/>
  <c r="BR80" i="37"/>
  <c r="BJ87" i="37"/>
  <c r="BS87" i="37"/>
  <c r="BH76" i="37"/>
  <c r="BF101" i="37"/>
  <c r="BO101" i="37"/>
  <c r="BN88" i="37"/>
  <c r="BE108" i="37"/>
  <c r="BS91" i="37"/>
  <c r="BJ91" i="37"/>
  <c r="EE65" i="37"/>
  <c r="DV65" i="37" s="1"/>
  <c r="BR46" i="37"/>
  <c r="BI66" i="37"/>
  <c r="BR66" i="37"/>
  <c r="FI13" i="37"/>
  <c r="CE13" i="37"/>
  <c r="EN13" i="37"/>
  <c r="CZ13" i="37"/>
  <c r="BM73" i="37"/>
  <c r="BD73" i="37"/>
  <c r="BI48" i="37"/>
  <c r="BR48" i="37"/>
  <c r="BH52" i="37"/>
  <c r="BQ52" i="37"/>
  <c r="BP34" i="37"/>
  <c r="BG34" i="37"/>
  <c r="EP31" i="37"/>
  <c r="EE31" i="37" s="1"/>
  <c r="DV31" i="37" s="1"/>
  <c r="ER31" i="37"/>
  <c r="EG31" i="37" s="1"/>
  <c r="DX31" i="37" s="1"/>
  <c r="EQ31" i="37"/>
  <c r="EF31" i="37" s="1"/>
  <c r="DW31" i="37" s="1"/>
  <c r="EU31" i="37"/>
  <c r="EJ31" i="37" s="1"/>
  <c r="EA31" i="37" s="1"/>
  <c r="ET31" i="37"/>
  <c r="EI31" i="37" s="1"/>
  <c r="DZ31" i="37" s="1"/>
  <c r="ES31" i="37"/>
  <c r="EH31" i="37" s="1"/>
  <c r="DY31" i="37" s="1"/>
  <c r="EW31" i="37"/>
  <c r="EL31" i="37" s="1"/>
  <c r="EC31" i="37" s="1"/>
  <c r="EV31" i="37"/>
  <c r="EK31" i="37" s="1"/>
  <c r="EB31" i="37" s="1"/>
  <c r="BS90" i="37"/>
  <c r="BJ90" i="37"/>
  <c r="BD61" i="37"/>
  <c r="BM61" i="37"/>
  <c r="BF57" i="37"/>
  <c r="BO57" i="37"/>
  <c r="BT42" i="37"/>
  <c r="BK42" i="37"/>
  <c r="BP70" i="37"/>
  <c r="BG70" i="37"/>
  <c r="BN46" i="37"/>
  <c r="BE46" i="37"/>
  <c r="BE13" i="37"/>
  <c r="BN13" i="37"/>
  <c r="BN36" i="37"/>
  <c r="BE36" i="37"/>
  <c r="BH30" i="37"/>
  <c r="BQ30" i="37"/>
  <c r="BD23" i="37"/>
  <c r="BM23" i="37"/>
  <c r="BM37" i="37"/>
  <c r="BD37" i="37"/>
  <c r="BN16" i="37"/>
  <c r="BE16" i="37"/>
  <c r="CM41" i="37"/>
  <c r="CB41" i="37" s="1"/>
  <c r="CL41" i="37"/>
  <c r="CA41" i="37" s="1"/>
  <c r="CK41" i="37"/>
  <c r="BZ41" i="37" s="1"/>
  <c r="CJ41" i="37"/>
  <c r="BY41" i="37" s="1"/>
  <c r="CI41" i="37"/>
  <c r="BX41" i="37" s="1"/>
  <c r="CN41" i="37"/>
  <c r="CC41" i="37" s="1"/>
  <c r="CH41" i="37"/>
  <c r="BW41" i="37" s="1"/>
  <c r="CG41" i="37"/>
  <c r="BV41" i="37" s="1"/>
  <c r="ES29" i="37"/>
  <c r="EH29" i="37" s="1"/>
  <c r="DY29" i="37" s="1"/>
  <c r="EQ29" i="37"/>
  <c r="EF29" i="37" s="1"/>
  <c r="DW29" i="37" s="1"/>
  <c r="EW29" i="37"/>
  <c r="EL29" i="37" s="1"/>
  <c r="EC29" i="37" s="1"/>
  <c r="EV29" i="37"/>
  <c r="EK29" i="37" s="1"/>
  <c r="EB29" i="37" s="1"/>
  <c r="ET29" i="37"/>
  <c r="EI29" i="37" s="1"/>
  <c r="DZ29" i="37" s="1"/>
  <c r="EP29" i="37"/>
  <c r="EE29" i="37" s="1"/>
  <c r="DV29" i="37" s="1"/>
  <c r="EU29" i="37"/>
  <c r="EJ29" i="37" s="1"/>
  <c r="EA29" i="37" s="1"/>
  <c r="ER29" i="37"/>
  <c r="EG29" i="37" s="1"/>
  <c r="DX29" i="37" s="1"/>
  <c r="BM64" i="37"/>
  <c r="BD64" i="37"/>
  <c r="BG13" i="37"/>
  <c r="BP13" i="37"/>
  <c r="CJ25" i="37"/>
  <c r="BY25" i="37" s="1"/>
  <c r="CH25" i="37"/>
  <c r="BW25" i="37" s="1"/>
  <c r="CK25" i="37"/>
  <c r="BZ25" i="37" s="1"/>
  <c r="CN25" i="37"/>
  <c r="CC25" i="37" s="1"/>
  <c r="CM25" i="37"/>
  <c r="CB25" i="37" s="1"/>
  <c r="CL25" i="37"/>
  <c r="CA25" i="37" s="1"/>
  <c r="CI25" i="37"/>
  <c r="BX25" i="37" s="1"/>
  <c r="CG25" i="37"/>
  <c r="BV25" i="37" s="1"/>
  <c r="AV54" i="37"/>
  <c r="AW54" i="37"/>
  <c r="BF32" i="37"/>
  <c r="BO32" i="37"/>
  <c r="BO11" i="37" l="1"/>
  <c r="BN11" i="37"/>
  <c r="BM11" i="37"/>
  <c r="AW187" i="37"/>
  <c r="AV187" i="37"/>
  <c r="BO44" i="37"/>
  <c r="BF44" i="37"/>
  <c r="BI255" i="37"/>
  <c r="BR255" i="37"/>
  <c r="AW73" i="37"/>
  <c r="AV73" i="37"/>
  <c r="AT174" i="37"/>
  <c r="AU174" i="37"/>
  <c r="AK249" i="37"/>
  <c r="AJ249" i="37"/>
  <c r="AP13" i="37"/>
  <c r="AQ13" i="37"/>
  <c r="BQ41" i="37"/>
  <c r="BH41" i="37"/>
  <c r="AT66" i="37"/>
  <c r="AU66" i="37"/>
  <c r="AU71" i="37"/>
  <c r="AT71" i="37"/>
  <c r="BI81" i="37"/>
  <c r="BR81" i="37"/>
  <c r="AV113" i="37"/>
  <c r="AW113" i="37"/>
  <c r="BT128" i="37"/>
  <c r="BK128" i="37"/>
  <c r="AK174" i="37"/>
  <c r="AJ174" i="37"/>
  <c r="BE268" i="37"/>
  <c r="BH233" i="37"/>
  <c r="BQ233" i="37"/>
  <c r="AU284" i="37"/>
  <c r="AT284" i="37"/>
  <c r="BJ256" i="37"/>
  <c r="BS256" i="37"/>
  <c r="BN289" i="37"/>
  <c r="BE289" i="37"/>
  <c r="AO321" i="37"/>
  <c r="AN321" i="37"/>
  <c r="AT42" i="37"/>
  <c r="AU42" i="37"/>
  <c r="AS91" i="37"/>
  <c r="AR91" i="37"/>
  <c r="AU87" i="37"/>
  <c r="AT87" i="37"/>
  <c r="AQ206" i="37"/>
  <c r="AP206" i="37"/>
  <c r="BJ251" i="37"/>
  <c r="BS251" i="37"/>
  <c r="DX290" i="37"/>
  <c r="BF290" i="37"/>
  <c r="AM34" i="37"/>
  <c r="AL34" i="37"/>
  <c r="AT17" i="37"/>
  <c r="AU17" i="37"/>
  <c r="AU54" i="37"/>
  <c r="AT54" i="37"/>
  <c r="BF40" i="37"/>
  <c r="BO40" i="37"/>
  <c r="BM86" i="37"/>
  <c r="BD86" i="37"/>
  <c r="AT129" i="37"/>
  <c r="AU129" i="37"/>
  <c r="BR150" i="37"/>
  <c r="BI150" i="37"/>
  <c r="BM194" i="37"/>
  <c r="BD194" i="37"/>
  <c r="AT268" i="37"/>
  <c r="AU268" i="37"/>
  <c r="BF265" i="37"/>
  <c r="BO265" i="37"/>
  <c r="AJ327" i="37"/>
  <c r="AK327" i="37"/>
  <c r="BP312" i="37"/>
  <c r="BG312" i="37"/>
  <c r="DY33" i="37"/>
  <c r="BG33" i="37"/>
  <c r="BP239" i="37"/>
  <c r="BG239" i="37"/>
  <c r="AO56" i="37"/>
  <c r="AN56" i="37"/>
  <c r="AQ130" i="37"/>
  <c r="AP130" i="37"/>
  <c r="BF207" i="37"/>
  <c r="BO207" i="37"/>
  <c r="BG268" i="37"/>
  <c r="BF307" i="37"/>
  <c r="BT305" i="37"/>
  <c r="BK305" i="37"/>
  <c r="AM63" i="37"/>
  <c r="AL63" i="37"/>
  <c r="BP196" i="37"/>
  <c r="BG196" i="37"/>
  <c r="BM44" i="37"/>
  <c r="BD44" i="37"/>
  <c r="BJ68" i="37"/>
  <c r="BS68" i="37"/>
  <c r="BK119" i="37"/>
  <c r="BT119" i="37"/>
  <c r="BN136" i="37"/>
  <c r="BE136" i="37"/>
  <c r="AS185" i="37"/>
  <c r="AR185" i="37"/>
  <c r="BK143" i="37"/>
  <c r="BT143" i="37"/>
  <c r="BH268" i="37"/>
  <c r="AW306" i="37"/>
  <c r="AV306" i="37"/>
  <c r="AX318" i="37"/>
  <c r="AY318" i="37"/>
  <c r="BF317" i="37"/>
  <c r="BS14" i="37"/>
  <c r="BJ14" i="37"/>
  <c r="AM70" i="37"/>
  <c r="AL70" i="37"/>
  <c r="AO50" i="37"/>
  <c r="AN50" i="37"/>
  <c r="AM91" i="37"/>
  <c r="AL91" i="37"/>
  <c r="AR138" i="37"/>
  <c r="AS138" i="37"/>
  <c r="AK130" i="37"/>
  <c r="AJ130" i="37"/>
  <c r="DW160" i="37"/>
  <c r="BE160" i="37"/>
  <c r="BS193" i="37"/>
  <c r="BJ193" i="37"/>
  <c r="BR261" i="37"/>
  <c r="BI261" i="37"/>
  <c r="AR269" i="37"/>
  <c r="AS269" i="37"/>
  <c r="AP283" i="37"/>
  <c r="AQ283" i="37"/>
  <c r="BN325" i="37"/>
  <c r="BE325" i="37"/>
  <c r="BS21" i="37"/>
  <c r="BJ21" i="37"/>
  <c r="AO76" i="37"/>
  <c r="AN76" i="37"/>
  <c r="BJ117" i="37"/>
  <c r="BS117" i="37"/>
  <c r="AS187" i="37"/>
  <c r="AR187" i="37"/>
  <c r="BQ154" i="37"/>
  <c r="BH154" i="37"/>
  <c r="AU175" i="37"/>
  <c r="AT175" i="37"/>
  <c r="BD192" i="37"/>
  <c r="BM192" i="37"/>
  <c r="AY282" i="37"/>
  <c r="AX282" i="37"/>
  <c r="AS65" i="37"/>
  <c r="AR65" i="37"/>
  <c r="AQ118" i="37"/>
  <c r="AP118" i="37"/>
  <c r="BE152" i="37"/>
  <c r="BN152" i="37"/>
  <c r="BG240" i="37"/>
  <c r="BP240" i="37"/>
  <c r="BO222" i="37"/>
  <c r="BF222" i="37"/>
  <c r="BI227" i="37"/>
  <c r="BR227" i="37"/>
  <c r="BO252" i="37"/>
  <c r="BF252" i="37"/>
  <c r="AP297" i="37"/>
  <c r="AQ297" i="37"/>
  <c r="BF308" i="37"/>
  <c r="BR242" i="37"/>
  <c r="BI242" i="37"/>
  <c r="BR278" i="37"/>
  <c r="BI278" i="37"/>
  <c r="AW134" i="37"/>
  <c r="AV134" i="37"/>
  <c r="AO184" i="37"/>
  <c r="AN184" i="37"/>
  <c r="BJ171" i="37"/>
  <c r="BS171" i="37"/>
  <c r="BQ262" i="37"/>
  <c r="BH262" i="37"/>
  <c r="BD293" i="37"/>
  <c r="BM293" i="37"/>
  <c r="BT29" i="37"/>
  <c r="BK29" i="37"/>
  <c r="AN74" i="37"/>
  <c r="AO74" i="37"/>
  <c r="BS232" i="37"/>
  <c r="BJ232" i="37"/>
  <c r="BJ162" i="37"/>
  <c r="BK250" i="37"/>
  <c r="BR231" i="37"/>
  <c r="BI231" i="37"/>
  <c r="BN190" i="37"/>
  <c r="BE190" i="37"/>
  <c r="BK263" i="37"/>
  <c r="BT263" i="37"/>
  <c r="BO258" i="37"/>
  <c r="BF258" i="37"/>
  <c r="BH47" i="37"/>
  <c r="BQ47" i="37"/>
  <c r="BF26" i="37"/>
  <c r="BO26" i="37"/>
  <c r="AM65" i="37"/>
  <c r="AL65" i="37"/>
  <c r="BD95" i="37"/>
  <c r="AQ197" i="37"/>
  <c r="AP197" i="37"/>
  <c r="BS191" i="37"/>
  <c r="BJ191" i="37"/>
  <c r="AT221" i="37"/>
  <c r="AU221" i="37"/>
  <c r="BP237" i="37"/>
  <c r="BG237" i="37"/>
  <c r="BP281" i="37"/>
  <c r="BG281" i="37"/>
  <c r="AR308" i="37"/>
  <c r="AS308" i="37"/>
  <c r="BH316" i="37"/>
  <c r="BQ316" i="37"/>
  <c r="AS208" i="37"/>
  <c r="AR208" i="37"/>
  <c r="BE149" i="37"/>
  <c r="BN149" i="37"/>
  <c r="AK184" i="37"/>
  <c r="AJ184" i="37"/>
  <c r="DW183" i="37"/>
  <c r="BE183" i="37"/>
  <c r="BM199" i="37"/>
  <c r="BD199" i="37"/>
  <c r="AY213" i="37"/>
  <c r="AX213" i="37"/>
  <c r="BP224" i="37"/>
  <c r="BG224" i="37"/>
  <c r="BG259" i="37"/>
  <c r="BP259" i="37"/>
  <c r="BF324" i="37"/>
  <c r="BI323" i="37"/>
  <c r="BR323" i="37"/>
  <c r="AS226" i="37"/>
  <c r="AR226" i="37"/>
  <c r="AK121" i="37"/>
  <c r="AJ121" i="37"/>
  <c r="BN303" i="37"/>
  <c r="BE303" i="37"/>
  <c r="AQ37" i="37"/>
  <c r="AP37" i="37"/>
  <c r="BF82" i="37"/>
  <c r="BO82" i="37"/>
  <c r="AY114" i="37"/>
  <c r="AX114" i="37"/>
  <c r="AY221" i="37"/>
  <c r="AX221" i="37"/>
  <c r="BS264" i="37"/>
  <c r="BJ264" i="37"/>
  <c r="AO297" i="37"/>
  <c r="AN297" i="37"/>
  <c r="BO296" i="37"/>
  <c r="BF296" i="37"/>
  <c r="AT56" i="37"/>
  <c r="AU56" i="37"/>
  <c r="BH142" i="37"/>
  <c r="AK42" i="37"/>
  <c r="AJ42" i="37"/>
  <c r="AQ90" i="37"/>
  <c r="AP90" i="37"/>
  <c r="BT92" i="37"/>
  <c r="BK92" i="37"/>
  <c r="AS124" i="37"/>
  <c r="AR124" i="37"/>
  <c r="BP120" i="37"/>
  <c r="BG120" i="37"/>
  <c r="BT102" i="37"/>
  <c r="BK102" i="37"/>
  <c r="BG198" i="37"/>
  <c r="BP198" i="37"/>
  <c r="AV271" i="37"/>
  <c r="AW271" i="37"/>
  <c r="BI326" i="37"/>
  <c r="BF16" i="37"/>
  <c r="BG61" i="37"/>
  <c r="BJ48" i="37"/>
  <c r="AM107" i="37"/>
  <c r="AL107" i="37"/>
  <c r="BF161" i="37"/>
  <c r="BO161" i="37"/>
  <c r="AL221" i="37"/>
  <c r="AM221" i="37"/>
  <c r="BP180" i="37"/>
  <c r="BG180" i="37"/>
  <c r="BQ238" i="37"/>
  <c r="BH238" i="37"/>
  <c r="BG300" i="37"/>
  <c r="BP300" i="37"/>
  <c r="BD48" i="37"/>
  <c r="AL46" i="37"/>
  <c r="AM46" i="37"/>
  <c r="AY56" i="37"/>
  <c r="AX56" i="37"/>
  <c r="BT328" i="37"/>
  <c r="BS77" i="37"/>
  <c r="BJ77" i="37"/>
  <c r="BT67" i="37"/>
  <c r="BK67" i="37"/>
  <c r="BF147" i="37"/>
  <c r="AL17" i="37"/>
  <c r="AM17" i="37"/>
  <c r="BN258" i="37"/>
  <c r="BE258" i="37"/>
  <c r="BP296" i="37"/>
  <c r="BG296" i="37"/>
  <c r="AK64" i="37"/>
  <c r="AJ64" i="37"/>
  <c r="BR41" i="37"/>
  <c r="BI41" i="37"/>
  <c r="AQ70" i="37"/>
  <c r="AP70" i="37"/>
  <c r="BJ81" i="37"/>
  <c r="BS81" i="37"/>
  <c r="AU142" i="37"/>
  <c r="AT142" i="37"/>
  <c r="BD128" i="37"/>
  <c r="BM128" i="37"/>
  <c r="AP177" i="37"/>
  <c r="AQ177" i="37"/>
  <c r="BR157" i="37"/>
  <c r="BI157" i="37"/>
  <c r="AW219" i="37"/>
  <c r="AV219" i="37"/>
  <c r="BI233" i="37"/>
  <c r="BR233" i="37"/>
  <c r="BK256" i="37"/>
  <c r="BT256" i="37"/>
  <c r="BF289" i="37"/>
  <c r="BO289" i="37"/>
  <c r="BJ310" i="37"/>
  <c r="BS310" i="37"/>
  <c r="AS71" i="37"/>
  <c r="AR71" i="37"/>
  <c r="AY116" i="37"/>
  <c r="AX116" i="37"/>
  <c r="AR202" i="37"/>
  <c r="AS202" i="37"/>
  <c r="AS141" i="37"/>
  <c r="AR141" i="37"/>
  <c r="AY185" i="37"/>
  <c r="AX185" i="37"/>
  <c r="AQ204" i="37"/>
  <c r="AP204" i="37"/>
  <c r="BK251" i="37"/>
  <c r="BT251" i="37"/>
  <c r="AU260" i="37"/>
  <c r="AT260" i="37"/>
  <c r="AP299" i="37"/>
  <c r="AQ299" i="37"/>
  <c r="DY290" i="37"/>
  <c r="BG290" i="37"/>
  <c r="AW13" i="37"/>
  <c r="AV13" i="37"/>
  <c r="BP40" i="37"/>
  <c r="BG40" i="37"/>
  <c r="AN138" i="37"/>
  <c r="AO138" i="37"/>
  <c r="BO86" i="37"/>
  <c r="BF86" i="37"/>
  <c r="BS150" i="37"/>
  <c r="BJ150" i="37"/>
  <c r="AQ183" i="37"/>
  <c r="AP183" i="37"/>
  <c r="BP194" i="37"/>
  <c r="BG194" i="37"/>
  <c r="BJ230" i="37"/>
  <c r="BS230" i="37"/>
  <c r="BF277" i="37"/>
  <c r="BQ265" i="37"/>
  <c r="BH265" i="37"/>
  <c r="BS312" i="37"/>
  <c r="BJ312" i="37"/>
  <c r="BQ239" i="37"/>
  <c r="BH239" i="37"/>
  <c r="BH45" i="37"/>
  <c r="AW80" i="37"/>
  <c r="AV80" i="37"/>
  <c r="AS97" i="37"/>
  <c r="AR97" i="37"/>
  <c r="AS176" i="37"/>
  <c r="AR176" i="37"/>
  <c r="DX182" i="37"/>
  <c r="BF182" i="37"/>
  <c r="BP207" i="37"/>
  <c r="BG207" i="37"/>
  <c r="AS247" i="37"/>
  <c r="AR247" i="37"/>
  <c r="AS314" i="37"/>
  <c r="AR314" i="37"/>
  <c r="AU327" i="37"/>
  <c r="AT327" i="37"/>
  <c r="BM305" i="37"/>
  <c r="BD305" i="37"/>
  <c r="BM196" i="37"/>
  <c r="BD196" i="37"/>
  <c r="BN55" i="37"/>
  <c r="BE55" i="37"/>
  <c r="BK68" i="37"/>
  <c r="BT68" i="37"/>
  <c r="BH105" i="37"/>
  <c r="BD119" i="37"/>
  <c r="BM119" i="37"/>
  <c r="BG136" i="37"/>
  <c r="BP136" i="37"/>
  <c r="BP143" i="37"/>
  <c r="BG143" i="37"/>
  <c r="AJ257" i="37"/>
  <c r="AK257" i="37"/>
  <c r="BP272" i="37"/>
  <c r="BG272" i="37"/>
  <c r="AQ294" i="37"/>
  <c r="AP294" i="37"/>
  <c r="BJ88" i="37"/>
  <c r="BT14" i="37"/>
  <c r="BK14" i="37"/>
  <c r="BJ89" i="37"/>
  <c r="BD185" i="37"/>
  <c r="BM185" i="37"/>
  <c r="BK193" i="37"/>
  <c r="BT193" i="37"/>
  <c r="BP261" i="37"/>
  <c r="BG261" i="37"/>
  <c r="AQ277" i="37"/>
  <c r="AP277" i="37"/>
  <c r="BS325" i="37"/>
  <c r="BJ325" i="37"/>
  <c r="EB22" i="37"/>
  <c r="BJ22" i="37"/>
  <c r="BG21" i="37"/>
  <c r="BP21" i="37"/>
  <c r="AR66" i="37"/>
  <c r="AS66" i="37"/>
  <c r="BM94" i="37"/>
  <c r="BD94" i="37"/>
  <c r="BT117" i="37"/>
  <c r="BK117" i="37"/>
  <c r="BD139" i="37"/>
  <c r="AR158" i="37"/>
  <c r="AS158" i="37"/>
  <c r="BK154" i="37"/>
  <c r="BT154" i="37"/>
  <c r="DY225" i="37"/>
  <c r="BG225" i="37"/>
  <c r="BN192" i="37"/>
  <c r="BE192" i="37"/>
  <c r="AK297" i="37"/>
  <c r="AJ297" i="37"/>
  <c r="AO45" i="37"/>
  <c r="AN45" i="37"/>
  <c r="BN20" i="37"/>
  <c r="BE20" i="37"/>
  <c r="AM101" i="37"/>
  <c r="AL101" i="37"/>
  <c r="AO75" i="37"/>
  <c r="AN75" i="37"/>
  <c r="BD155" i="37"/>
  <c r="BM155" i="37"/>
  <c r="AU229" i="37"/>
  <c r="AT229" i="37"/>
  <c r="BH240" i="37"/>
  <c r="BQ240" i="37"/>
  <c r="BS222" i="37"/>
  <c r="BJ222" i="37"/>
  <c r="BK227" i="37"/>
  <c r="BT227" i="37"/>
  <c r="BK252" i="37"/>
  <c r="BT252" i="37"/>
  <c r="AV322" i="37"/>
  <c r="AW322" i="37"/>
  <c r="BQ51" i="37"/>
  <c r="BH51" i="37"/>
  <c r="BS242" i="37"/>
  <c r="BJ242" i="37"/>
  <c r="BM28" i="37"/>
  <c r="BD28" i="37"/>
  <c r="AU49" i="37"/>
  <c r="AT49" i="37"/>
  <c r="AQ75" i="37"/>
  <c r="AP75" i="37"/>
  <c r="BT171" i="37"/>
  <c r="BK171" i="37"/>
  <c r="AK220" i="37"/>
  <c r="AJ220" i="37"/>
  <c r="BJ262" i="37"/>
  <c r="BS262" i="37"/>
  <c r="AU294" i="37"/>
  <c r="AT294" i="37"/>
  <c r="BQ329" i="37"/>
  <c r="BG307" i="37"/>
  <c r="BI109" i="37"/>
  <c r="AQ80" i="37"/>
  <c r="AP80" i="37"/>
  <c r="AR130" i="37"/>
  <c r="AS130" i="37"/>
  <c r="AW158" i="37"/>
  <c r="AV158" i="37"/>
  <c r="BT231" i="37"/>
  <c r="BK231" i="37"/>
  <c r="BO190" i="37"/>
  <c r="BF190" i="37"/>
  <c r="BN263" i="37"/>
  <c r="BE263" i="37"/>
  <c r="BG258" i="37"/>
  <c r="BP258" i="37"/>
  <c r="BH275" i="37"/>
  <c r="BQ275" i="37"/>
  <c r="BR47" i="37"/>
  <c r="BI47" i="37"/>
  <c r="AS64" i="37"/>
  <c r="AR64" i="37"/>
  <c r="BQ26" i="37"/>
  <c r="BH26" i="37"/>
  <c r="AU178" i="37"/>
  <c r="AT178" i="37"/>
  <c r="BM164" i="37"/>
  <c r="BD164" i="37"/>
  <c r="BH215" i="37"/>
  <c r="BP191" i="37"/>
  <c r="BG191" i="37"/>
  <c r="BT200" i="37"/>
  <c r="BK200" i="37"/>
  <c r="BK273" i="37"/>
  <c r="BT273" i="37"/>
  <c r="AV299" i="37"/>
  <c r="AW299" i="37"/>
  <c r="DW318" i="37"/>
  <c r="BE318" i="37"/>
  <c r="BS316" i="37"/>
  <c r="BJ316" i="37"/>
  <c r="AS219" i="37"/>
  <c r="AR219" i="37"/>
  <c r="AO18" i="37"/>
  <c r="AN18" i="37"/>
  <c r="AU36" i="37"/>
  <c r="AT36" i="37"/>
  <c r="AK123" i="37"/>
  <c r="AJ123" i="37"/>
  <c r="BO149" i="37"/>
  <c r="BF149" i="37"/>
  <c r="BF158" i="37"/>
  <c r="DX158" i="37"/>
  <c r="BE199" i="37"/>
  <c r="BN199" i="37"/>
  <c r="BR224" i="37"/>
  <c r="BI224" i="37"/>
  <c r="BK259" i="37"/>
  <c r="BT259" i="37"/>
  <c r="EA277" i="37"/>
  <c r="BI277" i="37"/>
  <c r="BT323" i="37"/>
  <c r="BK323" i="37"/>
  <c r="BO303" i="37"/>
  <c r="BF303" i="37"/>
  <c r="BJ23" i="37"/>
  <c r="BP82" i="37"/>
  <c r="BG82" i="37"/>
  <c r="BJ96" i="37"/>
  <c r="BK95" i="37"/>
  <c r="AS155" i="37"/>
  <c r="AR155" i="37"/>
  <c r="BG145" i="37"/>
  <c r="BJ204" i="37"/>
  <c r="BM264" i="37"/>
  <c r="BD264" i="37"/>
  <c r="BS320" i="37"/>
  <c r="BJ320" i="37"/>
  <c r="BH296" i="37"/>
  <c r="BQ296" i="37"/>
  <c r="AK60" i="37"/>
  <c r="AJ60" i="37"/>
  <c r="AK140" i="37"/>
  <c r="AJ140" i="37"/>
  <c r="AY36" i="37"/>
  <c r="AX36" i="37"/>
  <c r="AL60" i="37"/>
  <c r="AM60" i="37"/>
  <c r="AK87" i="37"/>
  <c r="AJ87" i="37"/>
  <c r="BQ92" i="37"/>
  <c r="BH92" i="37"/>
  <c r="BR120" i="37"/>
  <c r="BI120" i="37"/>
  <c r="BM102" i="37"/>
  <c r="BD102" i="37"/>
  <c r="BF145" i="37"/>
  <c r="BS198" i="37"/>
  <c r="BJ198" i="37"/>
  <c r="AW270" i="37"/>
  <c r="AV270" i="37"/>
  <c r="BI314" i="37"/>
  <c r="AY134" i="37"/>
  <c r="AX134" i="37"/>
  <c r="BF142" i="37"/>
  <c r="BG161" i="37"/>
  <c r="BP161" i="37"/>
  <c r="AS212" i="37"/>
  <c r="AR212" i="37"/>
  <c r="BJ180" i="37"/>
  <c r="BS180" i="37"/>
  <c r="BS238" i="37"/>
  <c r="BJ238" i="37"/>
  <c r="BK300" i="37"/>
  <c r="BT300" i="37"/>
  <c r="BP41" i="37"/>
  <c r="BG41" i="37"/>
  <c r="AW206" i="37"/>
  <c r="AV206" i="37"/>
  <c r="AS299" i="37"/>
  <c r="AR299" i="37"/>
  <c r="AT298" i="37"/>
  <c r="AU298" i="37"/>
  <c r="BO79" i="37"/>
  <c r="BF79" i="37"/>
  <c r="AT165" i="37"/>
  <c r="AU165" i="37"/>
  <c r="AW49" i="37"/>
  <c r="AV49" i="37"/>
  <c r="AW226" i="37"/>
  <c r="AV226" i="37"/>
  <c r="AR18" i="37"/>
  <c r="AS18" i="37"/>
  <c r="BO281" i="37"/>
  <c r="BF281" i="37"/>
  <c r="BS41" i="37"/>
  <c r="BJ41" i="37"/>
  <c r="BI46" i="37"/>
  <c r="BI127" i="37"/>
  <c r="BR127" i="37"/>
  <c r="BF128" i="37"/>
  <c r="BO128" i="37"/>
  <c r="BD157" i="37"/>
  <c r="BM157" i="37"/>
  <c r="AL225" i="37"/>
  <c r="AM225" i="37"/>
  <c r="DV250" i="37"/>
  <c r="BD250" i="37"/>
  <c r="BN256" i="37"/>
  <c r="BE256" i="37"/>
  <c r="BH289" i="37"/>
  <c r="BQ289" i="37"/>
  <c r="AO320" i="37"/>
  <c r="AN320" i="37"/>
  <c r="BK310" i="37"/>
  <c r="BT310" i="37"/>
  <c r="AW110" i="37"/>
  <c r="AV110" i="37"/>
  <c r="BE177" i="37"/>
  <c r="AJ45" i="37"/>
  <c r="AK45" i="37"/>
  <c r="AW247" i="37"/>
  <c r="AV247" i="37"/>
  <c r="BD251" i="37"/>
  <c r="BM251" i="37"/>
  <c r="AS61" i="37"/>
  <c r="AR61" i="37"/>
  <c r="BH40" i="37"/>
  <c r="BQ40" i="37"/>
  <c r="AU97" i="37"/>
  <c r="AT97" i="37"/>
  <c r="AQ148" i="37"/>
  <c r="AP148" i="37"/>
  <c r="BN150" i="37"/>
  <c r="BE150" i="37"/>
  <c r="BT194" i="37"/>
  <c r="BK194" i="37"/>
  <c r="BE230" i="37"/>
  <c r="BN230" i="37"/>
  <c r="BM279" i="37"/>
  <c r="BD279" i="37"/>
  <c r="BP265" i="37"/>
  <c r="BG265" i="37"/>
  <c r="BE35" i="37"/>
  <c r="BN35" i="37"/>
  <c r="BJ239" i="37"/>
  <c r="BS239" i="37"/>
  <c r="AW60" i="37"/>
  <c r="AV60" i="37"/>
  <c r="AK66" i="37"/>
  <c r="AJ66" i="37"/>
  <c r="AU141" i="37"/>
  <c r="AT141" i="37"/>
  <c r="AW135" i="37"/>
  <c r="AV135" i="37"/>
  <c r="BI207" i="37"/>
  <c r="BR207" i="37"/>
  <c r="AL257" i="37"/>
  <c r="AM257" i="37"/>
  <c r="AK277" i="37"/>
  <c r="AJ277" i="37"/>
  <c r="AM298" i="37"/>
  <c r="AL298" i="37"/>
  <c r="AM64" i="37"/>
  <c r="AL64" i="37"/>
  <c r="AN124" i="37"/>
  <c r="AO124" i="37"/>
  <c r="BH196" i="37"/>
  <c r="BQ196" i="37"/>
  <c r="BT55" i="37"/>
  <c r="BK55" i="37"/>
  <c r="AQ66" i="37"/>
  <c r="AP66" i="37"/>
  <c r="AK101" i="37"/>
  <c r="AJ101" i="37"/>
  <c r="BM78" i="37"/>
  <c r="BD78" i="37"/>
  <c r="AQ122" i="37"/>
  <c r="AP122" i="37"/>
  <c r="BF119" i="37"/>
  <c r="BO119" i="37"/>
  <c r="BF136" i="37"/>
  <c r="BO136" i="37"/>
  <c r="BH143" i="37"/>
  <c r="BQ143" i="37"/>
  <c r="AO225" i="37"/>
  <c r="AN225" i="37"/>
  <c r="BH272" i="37"/>
  <c r="BQ272" i="37"/>
  <c r="AY96" i="37"/>
  <c r="AX96" i="37"/>
  <c r="BO311" i="37"/>
  <c r="BF311" i="37"/>
  <c r="EO328" i="37"/>
  <c r="BE14" i="37"/>
  <c r="BN14" i="37"/>
  <c r="AO80" i="37"/>
  <c r="AN80" i="37"/>
  <c r="AN116" i="37"/>
  <c r="AO116" i="37"/>
  <c r="AJ179" i="37"/>
  <c r="AK179" i="37"/>
  <c r="BR193" i="37"/>
  <c r="BI193" i="37"/>
  <c r="BQ261" i="37"/>
  <c r="BH261" i="37"/>
  <c r="AK283" i="37"/>
  <c r="AJ283" i="37"/>
  <c r="AM302" i="37"/>
  <c r="AL302" i="37"/>
  <c r="BT325" i="37"/>
  <c r="BK325" i="37"/>
  <c r="BH21" i="37"/>
  <c r="BQ21" i="37"/>
  <c r="AK103" i="37"/>
  <c r="AJ103" i="37"/>
  <c r="BH117" i="37"/>
  <c r="BQ117" i="37"/>
  <c r="BM159" i="37"/>
  <c r="BD159" i="37"/>
  <c r="BI154" i="37"/>
  <c r="BR154" i="37"/>
  <c r="AQ220" i="37"/>
  <c r="AP220" i="37"/>
  <c r="DZ225" i="37"/>
  <c r="BH225" i="37"/>
  <c r="BP192" i="37"/>
  <c r="BG192" i="37"/>
  <c r="B15" i="37"/>
  <c r="B16" i="37"/>
  <c r="BO20" i="37"/>
  <c r="BF20" i="37"/>
  <c r="BG135" i="37"/>
  <c r="AV181" i="37"/>
  <c r="AW181" i="37"/>
  <c r="BI240" i="37"/>
  <c r="BR240" i="37"/>
  <c r="BM222" i="37"/>
  <c r="BD222" i="37"/>
  <c r="BM227" i="37"/>
  <c r="BD227" i="37"/>
  <c r="AQ293" i="37"/>
  <c r="AP293" i="37"/>
  <c r="BS51" i="37"/>
  <c r="BJ51" i="37"/>
  <c r="BT242" i="37"/>
  <c r="BK242" i="37"/>
  <c r="BH317" i="37"/>
  <c r="BE28" i="37"/>
  <c r="BN28" i="37"/>
  <c r="BH46" i="37"/>
  <c r="BP72" i="37"/>
  <c r="BG72" i="37"/>
  <c r="AW197" i="37"/>
  <c r="AV197" i="37"/>
  <c r="BN171" i="37"/>
  <c r="BE171" i="37"/>
  <c r="AT249" i="37"/>
  <c r="AU249" i="37"/>
  <c r="BK262" i="37"/>
  <c r="BT262" i="37"/>
  <c r="BM329" i="37"/>
  <c r="AS104" i="37"/>
  <c r="AR104" i="37"/>
  <c r="BD147" i="37"/>
  <c r="AV173" i="37"/>
  <c r="AW173" i="37"/>
  <c r="AY244" i="37"/>
  <c r="AX244" i="37"/>
  <c r="BE231" i="37"/>
  <c r="BN231" i="37"/>
  <c r="BG190" i="37"/>
  <c r="BP190" i="37"/>
  <c r="BH263" i="37"/>
  <c r="BQ263" i="37"/>
  <c r="BQ258" i="37"/>
  <c r="BH258" i="37"/>
  <c r="BF275" i="37"/>
  <c r="BO275" i="37"/>
  <c r="AW317" i="37"/>
  <c r="AV317" i="37"/>
  <c r="BJ47" i="37"/>
  <c r="BS47" i="37"/>
  <c r="BF33" i="37"/>
  <c r="AW36" i="37"/>
  <c r="AV36" i="37"/>
  <c r="BR26" i="37"/>
  <c r="BI26" i="37"/>
  <c r="AQ103" i="37"/>
  <c r="AP103" i="37"/>
  <c r="AU107" i="37"/>
  <c r="AT107" i="37"/>
  <c r="BI145" i="37"/>
  <c r="BN164" i="37"/>
  <c r="BE164" i="37"/>
  <c r="BM191" i="37"/>
  <c r="BD191" i="37"/>
  <c r="BD200" i="37"/>
  <c r="BM200" i="37"/>
  <c r="AR270" i="37"/>
  <c r="AS270" i="37"/>
  <c r="BR273" i="37"/>
  <c r="BI273" i="37"/>
  <c r="AO60" i="37"/>
  <c r="AN60" i="37"/>
  <c r="AY65" i="37"/>
  <c r="AX65" i="37"/>
  <c r="BD114" i="37"/>
  <c r="AO140" i="37"/>
  <c r="AN140" i="37"/>
  <c r="BP149" i="37"/>
  <c r="BG149" i="37"/>
  <c r="EC158" i="37"/>
  <c r="BK158" i="37"/>
  <c r="AX174" i="37"/>
  <c r="AY174" i="37"/>
  <c r="BH199" i="37"/>
  <c r="BQ199" i="37"/>
  <c r="BM167" i="37"/>
  <c r="BD167" i="37"/>
  <c r="BS224" i="37"/>
  <c r="BJ224" i="37"/>
  <c r="BS323" i="37"/>
  <c r="BJ323" i="37"/>
  <c r="AW65" i="37"/>
  <c r="AV65" i="37"/>
  <c r="AW108" i="37"/>
  <c r="AV108" i="37"/>
  <c r="BD153" i="37"/>
  <c r="BM153" i="37"/>
  <c r="AK177" i="37"/>
  <c r="AJ177" i="37"/>
  <c r="BE229" i="37"/>
  <c r="BG250" i="37"/>
  <c r="BE264" i="37"/>
  <c r="BN264" i="37"/>
  <c r="BH285" i="37"/>
  <c r="BQ285" i="37"/>
  <c r="AT302" i="37"/>
  <c r="AU302" i="37"/>
  <c r="BR296" i="37"/>
  <c r="BI296" i="37"/>
  <c r="AU32" i="37"/>
  <c r="AT32" i="37"/>
  <c r="BD49" i="37"/>
  <c r="BM49" i="37"/>
  <c r="BI57" i="37"/>
  <c r="BS92" i="37"/>
  <c r="BJ92" i="37"/>
  <c r="BQ120" i="37"/>
  <c r="BH120" i="37"/>
  <c r="AJ202" i="37"/>
  <c r="AK202" i="37"/>
  <c r="AQ141" i="37"/>
  <c r="AP141" i="37"/>
  <c r="AO209" i="37"/>
  <c r="AN209" i="37"/>
  <c r="AN37" i="37"/>
  <c r="AO37" i="37"/>
  <c r="AY178" i="37"/>
  <c r="AX178" i="37"/>
  <c r="AQ202" i="37"/>
  <c r="AP202" i="37"/>
  <c r="BI161" i="37"/>
  <c r="BR161" i="37"/>
  <c r="AN201" i="37"/>
  <c r="AO201" i="37"/>
  <c r="BH180" i="37"/>
  <c r="BQ180" i="37"/>
  <c r="BM238" i="37"/>
  <c r="BD238" i="37"/>
  <c r="BT150" i="37"/>
  <c r="BK150" i="37"/>
  <c r="BO196" i="37"/>
  <c r="BF196" i="37"/>
  <c r="AO206" i="37"/>
  <c r="AN206" i="37"/>
  <c r="BD117" i="37"/>
  <c r="BM117" i="37"/>
  <c r="AY18" i="37"/>
  <c r="AX18" i="37"/>
  <c r="BI29" i="37"/>
  <c r="BR29" i="37"/>
  <c r="BD190" i="37"/>
  <c r="BM190" i="37"/>
  <c r="BP316" i="37"/>
  <c r="BG316" i="37"/>
  <c r="AS73" i="37"/>
  <c r="AR73" i="37"/>
  <c r="BF300" i="37"/>
  <c r="BO300" i="37"/>
  <c r="AL16" i="37"/>
  <c r="AM16" i="37"/>
  <c r="AY42" i="37"/>
  <c r="AX42" i="37"/>
  <c r="AP34" i="37"/>
  <c r="AQ34" i="37"/>
  <c r="AW138" i="37"/>
  <c r="AV138" i="37"/>
  <c r="EA105" i="37"/>
  <c r="BI105" i="37"/>
  <c r="BP127" i="37"/>
  <c r="BG127" i="37"/>
  <c r="AU202" i="37"/>
  <c r="AT202" i="37"/>
  <c r="BQ128" i="37"/>
  <c r="BH128" i="37"/>
  <c r="AP179" i="37"/>
  <c r="AQ179" i="37"/>
  <c r="BQ157" i="37"/>
  <c r="BH157" i="37"/>
  <c r="DW250" i="37"/>
  <c r="BE250" i="37"/>
  <c r="AW277" i="37"/>
  <c r="AV277" i="37"/>
  <c r="BO256" i="37"/>
  <c r="BF256" i="37"/>
  <c r="BR289" i="37"/>
  <c r="BI289" i="37"/>
  <c r="BD310" i="37"/>
  <c r="BM310" i="37"/>
  <c r="EC307" i="37"/>
  <c r="BK307" i="37"/>
  <c r="AK34" i="37"/>
  <c r="AJ34" i="37"/>
  <c r="AU186" i="37"/>
  <c r="AT186" i="37"/>
  <c r="AL57" i="37"/>
  <c r="AM57" i="37"/>
  <c r="AK89" i="37"/>
  <c r="AJ89" i="37"/>
  <c r="AN114" i="37"/>
  <c r="AO114" i="37"/>
  <c r="BD126" i="37"/>
  <c r="BM126" i="37"/>
  <c r="BH248" i="37"/>
  <c r="BQ251" i="37"/>
  <c r="BH251" i="37"/>
  <c r="AL280" i="37"/>
  <c r="AM280" i="37"/>
  <c r="AU320" i="37"/>
  <c r="AT320" i="37"/>
  <c r="AW326" i="37"/>
  <c r="AV326" i="37"/>
  <c r="AO22" i="37"/>
  <c r="AN22" i="37"/>
  <c r="BR40" i="37"/>
  <c r="BI40" i="37"/>
  <c r="AK75" i="37"/>
  <c r="AJ75" i="37"/>
  <c r="AJ105" i="37"/>
  <c r="AK105" i="37"/>
  <c r="AL129" i="37"/>
  <c r="AM129" i="37"/>
  <c r="AY147" i="37"/>
  <c r="AX147" i="37"/>
  <c r="BO150" i="37"/>
  <c r="BF150" i="37"/>
  <c r="AR206" i="37"/>
  <c r="AS206" i="37"/>
  <c r="BE194" i="37"/>
  <c r="BN194" i="37"/>
  <c r="BF230" i="37"/>
  <c r="BO230" i="37"/>
  <c r="BE279" i="37"/>
  <c r="BN279" i="37"/>
  <c r="AK318" i="37"/>
  <c r="AJ318" i="37"/>
  <c r="BO35" i="37"/>
  <c r="BF35" i="37"/>
  <c r="BK239" i="37"/>
  <c r="BT239" i="37"/>
  <c r="AS103" i="37"/>
  <c r="AR103" i="37"/>
  <c r="AM138" i="37"/>
  <c r="AL138" i="37"/>
  <c r="BE207" i="37"/>
  <c r="BN207" i="37"/>
  <c r="AT293" i="37"/>
  <c r="AU293" i="37"/>
  <c r="AO318" i="37"/>
  <c r="AN318" i="37"/>
  <c r="BR196" i="37"/>
  <c r="BI196" i="37"/>
  <c r="AX45" i="37"/>
  <c r="AY45" i="37"/>
  <c r="BD55" i="37"/>
  <c r="BM55" i="37"/>
  <c r="AO103" i="37"/>
  <c r="AN103" i="37"/>
  <c r="BN78" i="37"/>
  <c r="BE78" i="37"/>
  <c r="BE119" i="37"/>
  <c r="BN119" i="37"/>
  <c r="BQ136" i="37"/>
  <c r="BH136" i="37"/>
  <c r="AW179" i="37"/>
  <c r="AV179" i="37"/>
  <c r="BM143" i="37"/>
  <c r="BD143" i="37"/>
  <c r="DY139" i="37"/>
  <c r="BG139" i="37"/>
  <c r="AX260" i="37"/>
  <c r="AY260" i="37"/>
  <c r="BJ272" i="37"/>
  <c r="BS272" i="37"/>
  <c r="AY283" i="37"/>
  <c r="AX283" i="37"/>
  <c r="BE311" i="37"/>
  <c r="BN311" i="37"/>
  <c r="BO14" i="37"/>
  <c r="BF14" i="37"/>
  <c r="AQ60" i="37"/>
  <c r="AP60" i="37"/>
  <c r="AK76" i="37"/>
  <c r="AJ76" i="37"/>
  <c r="AY155" i="37"/>
  <c r="AX155" i="37"/>
  <c r="BE193" i="37"/>
  <c r="BN193" i="37"/>
  <c r="BM243" i="37"/>
  <c r="BD243" i="37"/>
  <c r="DX235" i="37"/>
  <c r="BF235" i="37"/>
  <c r="AW293" i="37"/>
  <c r="AV293" i="37"/>
  <c r="AL314" i="37"/>
  <c r="AM314" i="37"/>
  <c r="BJ307" i="37"/>
  <c r="BH325" i="37"/>
  <c r="BQ325" i="37"/>
  <c r="BR21" i="37"/>
  <c r="BI21" i="37"/>
  <c r="AW63" i="37"/>
  <c r="AV63" i="37"/>
  <c r="BR117" i="37"/>
  <c r="BI117" i="37"/>
  <c r="AW152" i="37"/>
  <c r="AV152" i="37"/>
  <c r="BN159" i="37"/>
  <c r="BE159" i="37"/>
  <c r="BO154" i="37"/>
  <c r="BF154" i="37"/>
  <c r="AP244" i="37"/>
  <c r="AQ244" i="37"/>
  <c r="BQ192" i="37"/>
  <c r="BH192" i="37"/>
  <c r="AS302" i="37"/>
  <c r="AR302" i="37"/>
  <c r="BP20" i="37"/>
  <c r="BG20" i="37"/>
  <c r="AS84" i="37"/>
  <c r="AR84" i="37"/>
  <c r="BK215" i="37"/>
  <c r="AS189" i="37"/>
  <c r="AR189" i="37"/>
  <c r="AO244" i="37"/>
  <c r="AN244" i="37"/>
  <c r="BE222" i="37"/>
  <c r="BN222" i="37"/>
  <c r="BN227" i="37"/>
  <c r="BE227" i="37"/>
  <c r="AN306" i="37"/>
  <c r="AO306" i="37"/>
  <c r="AN302" i="37"/>
  <c r="AO302" i="37"/>
  <c r="BP313" i="37"/>
  <c r="BG313" i="37"/>
  <c r="BI51" i="37"/>
  <c r="BR51" i="37"/>
  <c r="DX89" i="37"/>
  <c r="BF89" i="37"/>
  <c r="BF28" i="37"/>
  <c r="BO28" i="37"/>
  <c r="AQ74" i="37"/>
  <c r="AP74" i="37"/>
  <c r="BN72" i="37"/>
  <c r="BE72" i="37"/>
  <c r="BE186" i="37"/>
  <c r="BN186" i="37"/>
  <c r="BR171" i="37"/>
  <c r="BI171" i="37"/>
  <c r="BH250" i="37"/>
  <c r="BI262" i="37"/>
  <c r="BR262" i="37"/>
  <c r="BT329" i="37"/>
  <c r="AQ308" i="37"/>
  <c r="AP308" i="37"/>
  <c r="AW32" i="37"/>
  <c r="AV32" i="37"/>
  <c r="BH33" i="37"/>
  <c r="AU103" i="37"/>
  <c r="AT103" i="37"/>
  <c r="AN84" i="37"/>
  <c r="AO84" i="37"/>
  <c r="AU118" i="37"/>
  <c r="AT118" i="37"/>
  <c r="BG146" i="37"/>
  <c r="BP146" i="37"/>
  <c r="BI184" i="37"/>
  <c r="BP231" i="37"/>
  <c r="BG231" i="37"/>
  <c r="BJ190" i="37"/>
  <c r="BS190" i="37"/>
  <c r="BR263" i="37"/>
  <c r="BI263" i="37"/>
  <c r="BS258" i="37"/>
  <c r="BJ258" i="37"/>
  <c r="BJ275" i="37"/>
  <c r="BS275" i="37"/>
  <c r="BT47" i="37"/>
  <c r="BK47" i="37"/>
  <c r="AP49" i="37"/>
  <c r="AQ49" i="37"/>
  <c r="BS26" i="37"/>
  <c r="BJ26" i="37"/>
  <c r="BG232" i="37"/>
  <c r="BD148" i="37"/>
  <c r="BS164" i="37"/>
  <c r="BJ164" i="37"/>
  <c r="BT191" i="37"/>
  <c r="BK191" i="37"/>
  <c r="BI250" i="37"/>
  <c r="BP200" i="37"/>
  <c r="BG200" i="37"/>
  <c r="BJ273" i="37"/>
  <c r="BS273" i="37"/>
  <c r="BJ287" i="37"/>
  <c r="BS287" i="37"/>
  <c r="BJ57" i="37"/>
  <c r="AU253" i="37"/>
  <c r="AT253" i="37"/>
  <c r="BI43" i="37"/>
  <c r="BR43" i="37"/>
  <c r="BI95" i="37"/>
  <c r="BM170" i="37"/>
  <c r="BD170" i="37"/>
  <c r="BI177" i="37"/>
  <c r="AU212" i="37"/>
  <c r="AT212" i="37"/>
  <c r="BT199" i="37"/>
  <c r="BK199" i="37"/>
  <c r="BN167" i="37"/>
  <c r="BE167" i="37"/>
  <c r="BE205" i="37"/>
  <c r="BN205" i="37"/>
  <c r="BH224" i="37"/>
  <c r="BQ224" i="37"/>
  <c r="AY284" i="37"/>
  <c r="AX284" i="37"/>
  <c r="AL283" i="37"/>
  <c r="AM283" i="37"/>
  <c r="BG323" i="37"/>
  <c r="BP323" i="37"/>
  <c r="BH254" i="37"/>
  <c r="AW284" i="37"/>
  <c r="AV284" i="37"/>
  <c r="AS36" i="37"/>
  <c r="AR36" i="37"/>
  <c r="AW56" i="37"/>
  <c r="AV56" i="37"/>
  <c r="BK89" i="37"/>
  <c r="AO134" i="37"/>
  <c r="AN134" i="37"/>
  <c r="AN208" i="37"/>
  <c r="AO208" i="37"/>
  <c r="BO137" i="37"/>
  <c r="BF137" i="37"/>
  <c r="BF264" i="37"/>
  <c r="BO264" i="37"/>
  <c r="BT285" i="37"/>
  <c r="BK285" i="37"/>
  <c r="BS296" i="37"/>
  <c r="BJ296" i="37"/>
  <c r="AU125" i="37"/>
  <c r="AT125" i="37"/>
  <c r="AS174" i="37"/>
  <c r="AR174" i="37"/>
  <c r="EP11" i="37"/>
  <c r="ES11" i="37"/>
  <c r="EH11" i="37" s="1"/>
  <c r="ER11" i="37"/>
  <c r="EG11" i="37" s="1"/>
  <c r="DX11" i="37" s="1"/>
  <c r="EQ11" i="37"/>
  <c r="EF11" i="37" s="1"/>
  <c r="DW11" i="37" s="1"/>
  <c r="EU11" i="37"/>
  <c r="EJ11" i="37" s="1"/>
  <c r="ET11" i="37"/>
  <c r="EI11" i="37" s="1"/>
  <c r="EW11" i="37"/>
  <c r="EL11" i="37" s="1"/>
  <c r="EV11" i="37"/>
  <c r="EK11" i="37" s="1"/>
  <c r="BE10" i="37"/>
  <c r="BJ15" i="37"/>
  <c r="BS15" i="37"/>
  <c r="AU34" i="37"/>
  <c r="AT34" i="37"/>
  <c r="AY71" i="37"/>
  <c r="AX71" i="37"/>
  <c r="BN123" i="37"/>
  <c r="BE123" i="37"/>
  <c r="AL114" i="37"/>
  <c r="AM114" i="37"/>
  <c r="BS120" i="37"/>
  <c r="BJ120" i="37"/>
  <c r="AO174" i="37"/>
  <c r="AN174" i="37"/>
  <c r="AJ254" i="37"/>
  <c r="AK254" i="37"/>
  <c r="EB175" i="37"/>
  <c r="BJ175" i="37"/>
  <c r="AX319" i="37"/>
  <c r="AY319" i="37"/>
  <c r="AO90" i="37"/>
  <c r="AN90" i="37"/>
  <c r="AV125" i="37"/>
  <c r="AW125" i="37"/>
  <c r="BS161" i="37"/>
  <c r="BJ161" i="37"/>
  <c r="BH183" i="37"/>
  <c r="BO180" i="37"/>
  <c r="BF180" i="37"/>
  <c r="BP238" i="37"/>
  <c r="BG238" i="37"/>
  <c r="BN86" i="37"/>
  <c r="BE86" i="37"/>
  <c r="AN298" i="37"/>
  <c r="AO298" i="37"/>
  <c r="BD195" i="37"/>
  <c r="BM195" i="37"/>
  <c r="BS227" i="37"/>
  <c r="BJ227" i="37"/>
  <c r="AQ76" i="37"/>
  <c r="AP76" i="37"/>
  <c r="AU324" i="37"/>
  <c r="AT324" i="37"/>
  <c r="AQ100" i="37"/>
  <c r="AP100" i="37"/>
  <c r="BJ259" i="37"/>
  <c r="BS259" i="37"/>
  <c r="AW124" i="37"/>
  <c r="AV124" i="37"/>
  <c r="BR92" i="37"/>
  <c r="BI92" i="37"/>
  <c r="AO32" i="37"/>
  <c r="AN32" i="37"/>
  <c r="AW91" i="37"/>
  <c r="AV91" i="37"/>
  <c r="AQ71" i="37"/>
  <c r="AP71" i="37"/>
  <c r="EB105" i="37"/>
  <c r="BJ105" i="37"/>
  <c r="BD127" i="37"/>
  <c r="BM127" i="37"/>
  <c r="AM208" i="37"/>
  <c r="AL208" i="37"/>
  <c r="BI128" i="37"/>
  <c r="BR128" i="37"/>
  <c r="BJ157" i="37"/>
  <c r="BS157" i="37"/>
  <c r="AX247" i="37"/>
  <c r="AY247" i="37"/>
  <c r="DX250" i="37"/>
  <c r="BF250" i="37"/>
  <c r="BP256" i="37"/>
  <c r="BG256" i="37"/>
  <c r="BJ289" i="37"/>
  <c r="BS289" i="37"/>
  <c r="BR310" i="37"/>
  <c r="BI310" i="37"/>
  <c r="AK16" i="37"/>
  <c r="AJ16" i="37"/>
  <c r="AY61" i="37"/>
  <c r="AX61" i="37"/>
  <c r="AP138" i="37"/>
  <c r="AQ138" i="37"/>
  <c r="BR126" i="37"/>
  <c r="BI126" i="37"/>
  <c r="AO179" i="37"/>
  <c r="AN179" i="37"/>
  <c r="AY209" i="37"/>
  <c r="AX209" i="37"/>
  <c r="BE251" i="37"/>
  <c r="BN251" i="37"/>
  <c r="AW319" i="37"/>
  <c r="AV319" i="37"/>
  <c r="BG109" i="37"/>
  <c r="BS40" i="37"/>
  <c r="BJ40" i="37"/>
  <c r="AJ97" i="37"/>
  <c r="AK97" i="37"/>
  <c r="AO125" i="37"/>
  <c r="AN125" i="37"/>
  <c r="BH122" i="37"/>
  <c r="BP150" i="37"/>
  <c r="BG150" i="37"/>
  <c r="AN204" i="37"/>
  <c r="AO204" i="37"/>
  <c r="BF194" i="37"/>
  <c r="BO194" i="37"/>
  <c r="BK230" i="37"/>
  <c r="BT230" i="37"/>
  <c r="BR279" i="37"/>
  <c r="BI279" i="37"/>
  <c r="AR283" i="37"/>
  <c r="AS283" i="37"/>
  <c r="BG35" i="37"/>
  <c r="BP35" i="37"/>
  <c r="BD239" i="37"/>
  <c r="BM239" i="37"/>
  <c r="AQ30" i="37"/>
  <c r="AP30" i="37"/>
  <c r="AJ165" i="37"/>
  <c r="AK165" i="37"/>
  <c r="AJ168" i="37"/>
  <c r="AK168" i="37"/>
  <c r="BH207" i="37"/>
  <c r="BQ207" i="37"/>
  <c r="AM248" i="37"/>
  <c r="AL248" i="37"/>
  <c r="BE260" i="37"/>
  <c r="BN260" i="37"/>
  <c r="AS23" i="37"/>
  <c r="AR23" i="37"/>
  <c r="BS196" i="37"/>
  <c r="BJ196" i="37"/>
  <c r="BF55" i="37"/>
  <c r="BO55" i="37"/>
  <c r="AM87" i="37"/>
  <c r="AL87" i="37"/>
  <c r="BR78" i="37"/>
  <c r="BI78" i="37"/>
  <c r="AJ118" i="37"/>
  <c r="AK118" i="37"/>
  <c r="BJ119" i="37"/>
  <c r="BS119" i="37"/>
  <c r="BI136" i="37"/>
  <c r="BR136" i="37"/>
  <c r="BN143" i="37"/>
  <c r="BE143" i="37"/>
  <c r="EB139" i="37"/>
  <c r="BJ139" i="37"/>
  <c r="AO247" i="37"/>
  <c r="AN247" i="37"/>
  <c r="BT272" i="37"/>
  <c r="BK272" i="37"/>
  <c r="BE151" i="37"/>
  <c r="BN151" i="37"/>
  <c r="BG311" i="37"/>
  <c r="BP311" i="37"/>
  <c r="AM103" i="37"/>
  <c r="AL103" i="37"/>
  <c r="AS101" i="37"/>
  <c r="AR101" i="37"/>
  <c r="AO94" i="37"/>
  <c r="AN94" i="37"/>
  <c r="BR93" i="37"/>
  <c r="BI93" i="37"/>
  <c r="BO131" i="37"/>
  <c r="BF131" i="37"/>
  <c r="BO193" i="37"/>
  <c r="BF193" i="37"/>
  <c r="BE243" i="37"/>
  <c r="BN243" i="37"/>
  <c r="BI325" i="37"/>
  <c r="BR325" i="37"/>
  <c r="AN271" i="37"/>
  <c r="AO271" i="37"/>
  <c r="AO69" i="37"/>
  <c r="AN69" i="37"/>
  <c r="BF159" i="37"/>
  <c r="BO159" i="37"/>
  <c r="BO163" i="37"/>
  <c r="BF163" i="37"/>
  <c r="BK192" i="37"/>
  <c r="BT192" i="37"/>
  <c r="AJ302" i="37"/>
  <c r="AK302" i="37"/>
  <c r="BI22" i="37"/>
  <c r="BQ20" i="37"/>
  <c r="BH20" i="37"/>
  <c r="AY85" i="37"/>
  <c r="AX85" i="37"/>
  <c r="AM110" i="37"/>
  <c r="AL110" i="37"/>
  <c r="AS165" i="37"/>
  <c r="AR165" i="37"/>
  <c r="AY176" i="37"/>
  <c r="AX176" i="37"/>
  <c r="BP222" i="37"/>
  <c r="BG222" i="37"/>
  <c r="BF227" i="37"/>
  <c r="BO227" i="37"/>
  <c r="BN313" i="37"/>
  <c r="BE313" i="37"/>
  <c r="BM51" i="37"/>
  <c r="BD51" i="37"/>
  <c r="DZ89" i="37"/>
  <c r="BH89" i="37"/>
  <c r="AO270" i="37"/>
  <c r="AN270" i="37"/>
  <c r="BG28" i="37"/>
  <c r="BP28" i="37"/>
  <c r="AQ65" i="37"/>
  <c r="AP65" i="37"/>
  <c r="BO72" i="37"/>
  <c r="BF72" i="37"/>
  <c r="AQ113" i="37"/>
  <c r="AP113" i="37"/>
  <c r="AM155" i="37"/>
  <c r="AL155" i="37"/>
  <c r="BJ215" i="37"/>
  <c r="BD171" i="37"/>
  <c r="BM171" i="37"/>
  <c r="BT246" i="37"/>
  <c r="BK246" i="37"/>
  <c r="BE262" i="37"/>
  <c r="BN262" i="37"/>
  <c r="BO329" i="37"/>
  <c r="AQ322" i="37"/>
  <c r="AP322" i="37"/>
  <c r="AX54" i="37"/>
  <c r="AY54" i="37"/>
  <c r="AM85" i="37"/>
  <c r="AL85" i="37"/>
  <c r="BE83" i="37"/>
  <c r="BN83" i="37"/>
  <c r="BD115" i="37"/>
  <c r="BQ146" i="37"/>
  <c r="BH146" i="37"/>
  <c r="AY177" i="37"/>
  <c r="AX177" i="37"/>
  <c r="BS263" i="37"/>
  <c r="BJ263" i="37"/>
  <c r="BK258" i="37"/>
  <c r="BT258" i="37"/>
  <c r="BT275" i="37"/>
  <c r="BK275" i="37"/>
  <c r="BD291" i="37"/>
  <c r="BM291" i="37"/>
  <c r="AY100" i="37"/>
  <c r="AX100" i="37"/>
  <c r="BN26" i="37"/>
  <c r="BE26" i="37"/>
  <c r="AJ63" i="37"/>
  <c r="AK63" i="37"/>
  <c r="AU110" i="37"/>
  <c r="AT110" i="37"/>
  <c r="BT164" i="37"/>
  <c r="BK164" i="37"/>
  <c r="BE191" i="37"/>
  <c r="BN191" i="37"/>
  <c r="BQ200" i="37"/>
  <c r="BH200" i="37"/>
  <c r="BM273" i="37"/>
  <c r="BD273" i="37"/>
  <c r="BO287" i="37"/>
  <c r="BF287" i="37"/>
  <c r="AU123" i="37"/>
  <c r="AT123" i="37"/>
  <c r="BF276" i="37"/>
  <c r="BO276" i="37"/>
  <c r="AQ64" i="37"/>
  <c r="AP64" i="37"/>
  <c r="AO49" i="37"/>
  <c r="AN49" i="37"/>
  <c r="BP43" i="37"/>
  <c r="BG43" i="37"/>
  <c r="BJ46" i="37"/>
  <c r="AS134" i="37"/>
  <c r="AR134" i="37"/>
  <c r="AW156" i="37"/>
  <c r="AV156" i="37"/>
  <c r="BE170" i="37"/>
  <c r="BN170" i="37"/>
  <c r="BF167" i="37"/>
  <c r="BO167" i="37"/>
  <c r="BF205" i="37"/>
  <c r="BO205" i="37"/>
  <c r="BT224" i="37"/>
  <c r="BK224" i="37"/>
  <c r="BJ290" i="37"/>
  <c r="BD323" i="37"/>
  <c r="BM323" i="37"/>
  <c r="BK229" i="37"/>
  <c r="AW327" i="37"/>
  <c r="AV327" i="37"/>
  <c r="AM32" i="37"/>
  <c r="AL32" i="37"/>
  <c r="AO42" i="37"/>
  <c r="AN42" i="37"/>
  <c r="BE140" i="37"/>
  <c r="BS137" i="37"/>
  <c r="BJ137" i="37"/>
  <c r="BD197" i="37"/>
  <c r="AR209" i="37"/>
  <c r="AS209" i="37"/>
  <c r="AS244" i="37"/>
  <c r="AR244" i="37"/>
  <c r="BJ285" i="37"/>
  <c r="BS285" i="37"/>
  <c r="BT296" i="37"/>
  <c r="BK296" i="37"/>
  <c r="BK15" i="37"/>
  <c r="BT15" i="37"/>
  <c r="BF95" i="37"/>
  <c r="AM134" i="37"/>
  <c r="AL134" i="37"/>
  <c r="AQ121" i="37"/>
  <c r="AP121" i="37"/>
  <c r="BJ133" i="37"/>
  <c r="BS133" i="37"/>
  <c r="BJ153" i="37"/>
  <c r="BF177" i="37"/>
  <c r="AN212" i="37"/>
  <c r="AO212" i="37"/>
  <c r="BE182" i="37"/>
  <c r="BI280" i="37"/>
  <c r="BE317" i="37"/>
  <c r="BS304" i="37"/>
  <c r="BJ304" i="37"/>
  <c r="AM23" i="37"/>
  <c r="AL23" i="37"/>
  <c r="BI27" i="37"/>
  <c r="BR27" i="37"/>
  <c r="BK161" i="37"/>
  <c r="BT161" i="37"/>
  <c r="AP186" i="37"/>
  <c r="AQ186" i="37"/>
  <c r="BD204" i="37"/>
  <c r="BD180" i="37"/>
  <c r="BM180" i="37"/>
  <c r="BF238" i="37"/>
  <c r="BO238" i="37"/>
  <c r="AY153" i="37"/>
  <c r="AX153" i="37"/>
  <c r="AY125" i="37"/>
  <c r="AX125" i="37"/>
  <c r="AM165" i="37"/>
  <c r="AL165" i="37"/>
  <c r="BI305" i="37"/>
  <c r="BR305" i="37"/>
  <c r="AQ50" i="37"/>
  <c r="AP50" i="37"/>
  <c r="BJ143" i="37"/>
  <c r="BS143" i="37"/>
  <c r="AY293" i="37"/>
  <c r="AX293" i="37"/>
  <c r="AW74" i="37"/>
  <c r="AV74" i="37"/>
  <c r="AT65" i="37"/>
  <c r="AU65" i="37"/>
  <c r="AX294" i="37"/>
  <c r="AY294" i="37"/>
  <c r="BM298" i="37"/>
  <c r="BD298" i="37"/>
  <c r="BQ278" i="37"/>
  <c r="BH278" i="37"/>
  <c r="AO110" i="37"/>
  <c r="AN110" i="37"/>
  <c r="BP26" i="37"/>
  <c r="BG26" i="37"/>
  <c r="AR324" i="37"/>
  <c r="AS324" i="37"/>
  <c r="AY32" i="37"/>
  <c r="AX32" i="37"/>
  <c r="BM149" i="37"/>
  <c r="BD149" i="37"/>
  <c r="BR303" i="37"/>
  <c r="BI303" i="37"/>
  <c r="BT188" i="37"/>
  <c r="BK188" i="37"/>
  <c r="AN113" i="37"/>
  <c r="AO113" i="37"/>
  <c r="AN254" i="37"/>
  <c r="AO254" i="37"/>
  <c r="AK37" i="37"/>
  <c r="AJ37" i="37"/>
  <c r="BF127" i="37"/>
  <c r="BO127" i="37"/>
  <c r="BS128" i="37"/>
  <c r="BJ128" i="37"/>
  <c r="BK157" i="37"/>
  <c r="BT157" i="37"/>
  <c r="BO274" i="37"/>
  <c r="BF274" i="37"/>
  <c r="BK289" i="37"/>
  <c r="BT289" i="37"/>
  <c r="BN310" i="37"/>
  <c r="BE310" i="37"/>
  <c r="DY48" i="37"/>
  <c r="BG48" i="37"/>
  <c r="AK96" i="37"/>
  <c r="AJ96" i="37"/>
  <c r="BE105" i="37"/>
  <c r="BN105" i="37"/>
  <c r="AW129" i="37"/>
  <c r="AV129" i="37"/>
  <c r="BO132" i="37"/>
  <c r="BF132" i="37"/>
  <c r="BK126" i="37"/>
  <c r="BT126" i="37"/>
  <c r="AY220" i="37"/>
  <c r="AX220" i="37"/>
  <c r="AM218" i="37"/>
  <c r="AL218" i="37"/>
  <c r="BO251" i="37"/>
  <c r="BF251" i="37"/>
  <c r="AU306" i="37"/>
  <c r="AT306" i="37"/>
  <c r="AT297" i="37"/>
  <c r="AU297" i="37"/>
  <c r="AU45" i="37"/>
  <c r="AT45" i="37"/>
  <c r="BT40" i="37"/>
  <c r="BK40" i="37"/>
  <c r="BQ150" i="37"/>
  <c r="BH150" i="37"/>
  <c r="AU247" i="37"/>
  <c r="AT247" i="37"/>
  <c r="BQ230" i="37"/>
  <c r="BH230" i="37"/>
  <c r="BS279" i="37"/>
  <c r="BJ279" i="37"/>
  <c r="AQ314" i="37"/>
  <c r="AP314" i="37"/>
  <c r="AM326" i="37"/>
  <c r="AL326" i="37"/>
  <c r="BH35" i="37"/>
  <c r="BQ35" i="37"/>
  <c r="AU96" i="37"/>
  <c r="AT96" i="37"/>
  <c r="BN239" i="37"/>
  <c r="BE239" i="37"/>
  <c r="AM38" i="37"/>
  <c r="AL38" i="37"/>
  <c r="BI69" i="37"/>
  <c r="AY76" i="37"/>
  <c r="AX76" i="37"/>
  <c r="AL125" i="37"/>
  <c r="AM125" i="37"/>
  <c r="BK207" i="37"/>
  <c r="BT207" i="37"/>
  <c r="AY280" i="37"/>
  <c r="AX280" i="37"/>
  <c r="BF266" i="37"/>
  <c r="BO266" i="37"/>
  <c r="BH288" i="37"/>
  <c r="BQ288" i="37"/>
  <c r="AS321" i="37"/>
  <c r="AR321" i="37"/>
  <c r="AY121" i="37"/>
  <c r="AX121" i="37"/>
  <c r="BK196" i="37"/>
  <c r="BT196" i="37"/>
  <c r="AL30" i="37"/>
  <c r="AM30" i="37"/>
  <c r="BP55" i="37"/>
  <c r="BG55" i="37"/>
  <c r="AS69" i="37"/>
  <c r="AR69" i="37"/>
  <c r="BD138" i="37"/>
  <c r="BM138" i="37"/>
  <c r="BS78" i="37"/>
  <c r="BJ78" i="37"/>
  <c r="AY165" i="37"/>
  <c r="AX165" i="37"/>
  <c r="BS136" i="37"/>
  <c r="BJ136" i="37"/>
  <c r="BO143" i="37"/>
  <c r="BF143" i="37"/>
  <c r="DZ139" i="37"/>
  <c r="BH139" i="37"/>
  <c r="BT214" i="37"/>
  <c r="BK214" i="37"/>
  <c r="BM236" i="37"/>
  <c r="BD236" i="37"/>
  <c r="BO272" i="37"/>
  <c r="BF272" i="37"/>
  <c r="BF151" i="37"/>
  <c r="BO151" i="37"/>
  <c r="BI311" i="37"/>
  <c r="BR311" i="37"/>
  <c r="AM22" i="37"/>
  <c r="AL22" i="37"/>
  <c r="BS93" i="37"/>
  <c r="BJ93" i="37"/>
  <c r="AM135" i="37"/>
  <c r="AL135" i="37"/>
  <c r="AU187" i="37"/>
  <c r="AT187" i="37"/>
  <c r="BG131" i="37"/>
  <c r="BP131" i="37"/>
  <c r="BD193" i="37"/>
  <c r="BM193" i="37"/>
  <c r="BF243" i="37"/>
  <c r="BO243" i="37"/>
  <c r="DW235" i="37"/>
  <c r="BE235" i="37"/>
  <c r="AS294" i="37"/>
  <c r="AR294" i="37"/>
  <c r="AX327" i="37"/>
  <c r="AY327" i="37"/>
  <c r="AM49" i="37"/>
  <c r="AL49" i="37"/>
  <c r="AQ215" i="37"/>
  <c r="AP215" i="37"/>
  <c r="AS74" i="37"/>
  <c r="AR74" i="37"/>
  <c r="AO98" i="37"/>
  <c r="AN98" i="37"/>
  <c r="BE118" i="37"/>
  <c r="BF139" i="37"/>
  <c r="BP159" i="37"/>
  <c r="BG159" i="37"/>
  <c r="BG163" i="37"/>
  <c r="BP163" i="37"/>
  <c r="EA225" i="37"/>
  <c r="BI225" i="37"/>
  <c r="BI192" i="37"/>
  <c r="BR192" i="37"/>
  <c r="AQ63" i="37"/>
  <c r="AP63" i="37"/>
  <c r="BR20" i="37"/>
  <c r="BI20" i="37"/>
  <c r="AY162" i="37"/>
  <c r="AX162" i="37"/>
  <c r="BQ222" i="37"/>
  <c r="BH222" i="37"/>
  <c r="BG227" i="37"/>
  <c r="BP227" i="37"/>
  <c r="BI313" i="37"/>
  <c r="BR313" i="37"/>
  <c r="BN51" i="37"/>
  <c r="BE51" i="37"/>
  <c r="AY107" i="37"/>
  <c r="AX107" i="37"/>
  <c r="AJ282" i="37"/>
  <c r="AK282" i="37"/>
  <c r="BJ28" i="37"/>
  <c r="BS28" i="37"/>
  <c r="AW103" i="37"/>
  <c r="AV103" i="37"/>
  <c r="BQ72" i="37"/>
  <c r="BH72" i="37"/>
  <c r="BK232" i="37"/>
  <c r="BQ171" i="37"/>
  <c r="BH171" i="37"/>
  <c r="BP246" i="37"/>
  <c r="BG246" i="37"/>
  <c r="BO262" i="37"/>
  <c r="BF262" i="37"/>
  <c r="BR329" i="37"/>
  <c r="AY19" i="37"/>
  <c r="AX19" i="37"/>
  <c r="AY50" i="37"/>
  <c r="AX50" i="37"/>
  <c r="AY69" i="37"/>
  <c r="AX69" i="37"/>
  <c r="BD83" i="37"/>
  <c r="BM83" i="37"/>
  <c r="BI146" i="37"/>
  <c r="BR146" i="37"/>
  <c r="BJ229" i="37"/>
  <c r="BN203" i="37"/>
  <c r="BE203" i="37"/>
  <c r="BM263" i="37"/>
  <c r="BD263" i="37"/>
  <c r="BM258" i="37"/>
  <c r="BD258" i="37"/>
  <c r="BG275" i="37"/>
  <c r="BP275" i="37"/>
  <c r="BE291" i="37"/>
  <c r="BN291" i="37"/>
  <c r="AS32" i="37"/>
  <c r="AR32" i="37"/>
  <c r="AU37" i="37"/>
  <c r="AT37" i="37"/>
  <c r="BG31" i="37"/>
  <c r="BP31" i="37"/>
  <c r="BO164" i="37"/>
  <c r="BF164" i="37"/>
  <c r="BH191" i="37"/>
  <c r="BQ191" i="37"/>
  <c r="AJ244" i="37"/>
  <c r="AK244" i="37"/>
  <c r="BN200" i="37"/>
  <c r="BE200" i="37"/>
  <c r="BN273" i="37"/>
  <c r="BE273" i="37"/>
  <c r="BP287" i="37"/>
  <c r="BG287" i="37"/>
  <c r="BQ276" i="37"/>
  <c r="BH276" i="37"/>
  <c r="AK10" i="37"/>
  <c r="AJ10" i="37"/>
  <c r="BS43" i="37"/>
  <c r="BJ43" i="37"/>
  <c r="AL97" i="37"/>
  <c r="AM97" i="37"/>
  <c r="AS107" i="37"/>
  <c r="AR107" i="37"/>
  <c r="BF170" i="37"/>
  <c r="BO170" i="37"/>
  <c r="DY184" i="37"/>
  <c r="BG184" i="37"/>
  <c r="BJ167" i="37"/>
  <c r="BS167" i="37"/>
  <c r="BG205" i="37"/>
  <c r="BP205" i="37"/>
  <c r="BD224" i="37"/>
  <c r="BM224" i="37"/>
  <c r="BE323" i="37"/>
  <c r="BN323" i="37"/>
  <c r="AM18" i="37"/>
  <c r="AL18" i="37"/>
  <c r="AY49" i="37"/>
  <c r="AX49" i="37"/>
  <c r="BD100" i="37"/>
  <c r="AQ178" i="37"/>
  <c r="AP178" i="37"/>
  <c r="BK137" i="37"/>
  <c r="BT137" i="37"/>
  <c r="AQ284" i="37"/>
  <c r="AP284" i="37"/>
  <c r="BO285" i="37"/>
  <c r="BF285" i="37"/>
  <c r="AY297" i="37"/>
  <c r="AX297" i="37"/>
  <c r="BN296" i="37"/>
  <c r="BE296" i="37"/>
  <c r="BH106" i="37"/>
  <c r="BQ106" i="37"/>
  <c r="AL213" i="37"/>
  <c r="AM213" i="37"/>
  <c r="BK64" i="37"/>
  <c r="BH15" i="37"/>
  <c r="BQ15" i="37"/>
  <c r="AY52" i="37"/>
  <c r="AX52" i="37"/>
  <c r="AS96" i="37"/>
  <c r="AR96" i="37"/>
  <c r="BN133" i="37"/>
  <c r="BE133" i="37"/>
  <c r="AM294" i="37"/>
  <c r="AL294" i="37"/>
  <c r="BE320" i="37"/>
  <c r="BM304" i="37"/>
  <c r="BD304" i="37"/>
  <c r="EC320" i="37"/>
  <c r="BK320" i="37"/>
  <c r="BJ27" i="37"/>
  <c r="BS27" i="37"/>
  <c r="EC94" i="37"/>
  <c r="BK94" i="37"/>
  <c r="BG105" i="37"/>
  <c r="BH161" i="37"/>
  <c r="BQ161" i="37"/>
  <c r="BN180" i="37"/>
  <c r="BE180" i="37"/>
  <c r="BR238" i="37"/>
  <c r="BI238" i="37"/>
  <c r="AO57" i="37"/>
  <c r="AN57" i="37"/>
  <c r="AR52" i="37"/>
  <c r="AS52" i="37"/>
  <c r="AM108" i="37"/>
  <c r="AL108" i="37"/>
  <c r="AN96" i="37"/>
  <c r="AO96" i="37"/>
  <c r="AQ125" i="37"/>
  <c r="AP125" i="37"/>
  <c r="BE127" i="37"/>
  <c r="BN127" i="37"/>
  <c r="AQ165" i="37"/>
  <c r="AP165" i="37"/>
  <c r="AQ160" i="37"/>
  <c r="AP160" i="37"/>
  <c r="AM201" i="37"/>
  <c r="AL201" i="37"/>
  <c r="BE157" i="37"/>
  <c r="BN157" i="37"/>
  <c r="AU248" i="37"/>
  <c r="AT248" i="37"/>
  <c r="BP274" i="37"/>
  <c r="BG274" i="37"/>
  <c r="BG289" i="37"/>
  <c r="BP289" i="37"/>
  <c r="BP310" i="37"/>
  <c r="BG310" i="37"/>
  <c r="AP209" i="37"/>
  <c r="AQ209" i="37"/>
  <c r="AU23" i="37"/>
  <c r="AT23" i="37"/>
  <c r="BE39" i="37"/>
  <c r="BN39" i="37"/>
  <c r="AW122" i="37"/>
  <c r="AV122" i="37"/>
  <c r="BJ132" i="37"/>
  <c r="BS132" i="37"/>
  <c r="BN126" i="37"/>
  <c r="BE126" i="37"/>
  <c r="BG251" i="37"/>
  <c r="BP251" i="37"/>
  <c r="BD292" i="37"/>
  <c r="BM292" i="37"/>
  <c r="AM327" i="37"/>
  <c r="AL327" i="37"/>
  <c r="BD58" i="37"/>
  <c r="BM58" i="37"/>
  <c r="AV69" i="37"/>
  <c r="AW69" i="37"/>
  <c r="AS113" i="37"/>
  <c r="AR113" i="37"/>
  <c r="AN141" i="37"/>
  <c r="AO141" i="37"/>
  <c r="BM150" i="37"/>
  <c r="BD150" i="37"/>
  <c r="AU210" i="37"/>
  <c r="AT210" i="37"/>
  <c r="BR230" i="37"/>
  <c r="BI230" i="37"/>
  <c r="BO279" i="37"/>
  <c r="BF279" i="37"/>
  <c r="BI35" i="37"/>
  <c r="BR35" i="37"/>
  <c r="AX110" i="37"/>
  <c r="AY110" i="37"/>
  <c r="BO239" i="37"/>
  <c r="BF239" i="37"/>
  <c r="AY187" i="37"/>
  <c r="AX187" i="37"/>
  <c r="AO183" i="37"/>
  <c r="AN183" i="37"/>
  <c r="BO166" i="37"/>
  <c r="BF166" i="37"/>
  <c r="AS253" i="37"/>
  <c r="AR253" i="37"/>
  <c r="BR266" i="37"/>
  <c r="BI266" i="37"/>
  <c r="BJ288" i="37"/>
  <c r="BS288" i="37"/>
  <c r="AN319" i="37"/>
  <c r="AO319" i="37"/>
  <c r="AO36" i="37"/>
  <c r="AN36" i="37"/>
  <c r="AQ129" i="37"/>
  <c r="AP129" i="37"/>
  <c r="BQ55" i="37"/>
  <c r="BH55" i="37"/>
  <c r="BT78" i="37"/>
  <c r="BK78" i="37"/>
  <c r="AO112" i="37"/>
  <c r="AN112" i="37"/>
  <c r="AS160" i="37"/>
  <c r="AR160" i="37"/>
  <c r="EA139" i="37"/>
  <c r="BI139" i="37"/>
  <c r="BH214" i="37"/>
  <c r="BQ214" i="37"/>
  <c r="BN236" i="37"/>
  <c r="BE236" i="37"/>
  <c r="BM272" i="37"/>
  <c r="BD272" i="37"/>
  <c r="BD314" i="37"/>
  <c r="BG151" i="37"/>
  <c r="BP151" i="37"/>
  <c r="BH311" i="37"/>
  <c r="BQ311" i="37"/>
  <c r="BR59" i="37"/>
  <c r="BI59" i="37"/>
  <c r="BP62" i="37"/>
  <c r="BG62" i="37"/>
  <c r="BK93" i="37"/>
  <c r="BT93" i="37"/>
  <c r="BQ131" i="37"/>
  <c r="BH131" i="37"/>
  <c r="BG193" i="37"/>
  <c r="BP193" i="37"/>
  <c r="BS243" i="37"/>
  <c r="BJ243" i="37"/>
  <c r="DV235" i="37"/>
  <c r="BD235" i="37"/>
  <c r="AV298" i="37"/>
  <c r="AW298" i="37"/>
  <c r="BJ160" i="37"/>
  <c r="AQ45" i="37"/>
  <c r="AP45" i="37"/>
  <c r="BM70" i="37"/>
  <c r="BD70" i="37"/>
  <c r="BK53" i="37"/>
  <c r="BT53" i="37"/>
  <c r="BQ159" i="37"/>
  <c r="BH159" i="37"/>
  <c r="BH163" i="37"/>
  <c r="BQ163" i="37"/>
  <c r="BF192" i="37"/>
  <c r="BO192" i="37"/>
  <c r="AQ306" i="37"/>
  <c r="AP306" i="37"/>
  <c r="BD307" i="37"/>
  <c r="BM307" i="37"/>
  <c r="CF12" i="37"/>
  <c r="BJ20" i="37"/>
  <c r="BS20" i="37"/>
  <c r="BJ104" i="37"/>
  <c r="BE232" i="37"/>
  <c r="AJ206" i="37"/>
  <c r="AK206" i="37"/>
  <c r="AQ175" i="37"/>
  <c r="AP175" i="37"/>
  <c r="BR222" i="37"/>
  <c r="BI222" i="37"/>
  <c r="BH227" i="37"/>
  <c r="BQ227" i="37"/>
  <c r="AU269" i="37"/>
  <c r="AT269" i="37"/>
  <c r="BH307" i="37"/>
  <c r="BO313" i="37"/>
  <c r="BF313" i="37"/>
  <c r="BO51" i="37"/>
  <c r="BF51" i="37"/>
  <c r="BK28" i="37"/>
  <c r="BT28" i="37"/>
  <c r="BR72" i="37"/>
  <c r="BI72" i="37"/>
  <c r="BN115" i="37"/>
  <c r="BE115" i="37"/>
  <c r="AO135" i="37"/>
  <c r="AN135" i="37"/>
  <c r="AK158" i="37"/>
  <c r="AJ158" i="37"/>
  <c r="BF171" i="37"/>
  <c r="BO171" i="37"/>
  <c r="AL244" i="37"/>
  <c r="AM244" i="37"/>
  <c r="BS246" i="37"/>
  <c r="BJ246" i="37"/>
  <c r="BN329" i="37"/>
  <c r="AU18" i="37"/>
  <c r="AT18" i="37"/>
  <c r="BG94" i="37"/>
  <c r="BF83" i="37"/>
  <c r="BO83" i="37"/>
  <c r="BN99" i="37"/>
  <c r="BE99" i="37"/>
  <c r="AQ155" i="37"/>
  <c r="AP155" i="37"/>
  <c r="BJ146" i="37"/>
  <c r="BS146" i="37"/>
  <c r="AO189" i="37"/>
  <c r="AN189" i="37"/>
  <c r="BO203" i="37"/>
  <c r="BF203" i="37"/>
  <c r="BP263" i="37"/>
  <c r="BG263" i="37"/>
  <c r="BI258" i="37"/>
  <c r="BR258" i="37"/>
  <c r="BD275" i="37"/>
  <c r="BM275" i="37"/>
  <c r="BF291" i="37"/>
  <c r="BO291" i="37"/>
  <c r="BG95" i="37"/>
  <c r="BH31" i="37"/>
  <c r="BQ31" i="37"/>
  <c r="AM74" i="37"/>
  <c r="AL74" i="37"/>
  <c r="AW75" i="37"/>
  <c r="AV75" i="37"/>
  <c r="EC118" i="37"/>
  <c r="BK118" i="37"/>
  <c r="AX226" i="37"/>
  <c r="AY226" i="37"/>
  <c r="BP164" i="37"/>
  <c r="BG164" i="37"/>
  <c r="AS229" i="37"/>
  <c r="AR229" i="37"/>
  <c r="BF200" i="37"/>
  <c r="BO200" i="37"/>
  <c r="BO273" i="37"/>
  <c r="BF273" i="37"/>
  <c r="BH287" i="37"/>
  <c r="BQ287" i="37"/>
  <c r="BM276" i="37"/>
  <c r="BD276" i="37"/>
  <c r="BK43" i="37"/>
  <c r="BT43" i="37"/>
  <c r="AJ113" i="37"/>
  <c r="AK113" i="37"/>
  <c r="AS178" i="37"/>
  <c r="AR178" i="37"/>
  <c r="BH145" i="37"/>
  <c r="BG170" i="37"/>
  <c r="BP170" i="37"/>
  <c r="AO197" i="37"/>
  <c r="AN197" i="37"/>
  <c r="BE215" i="37"/>
  <c r="BK167" i="37"/>
  <c r="BT167" i="37"/>
  <c r="BH205" i="37"/>
  <c r="BQ205" i="37"/>
  <c r="BN224" i="37"/>
  <c r="BE224" i="37"/>
  <c r="BI317" i="37"/>
  <c r="BQ323" i="37"/>
  <c r="BH323" i="37"/>
  <c r="BK326" i="37"/>
  <c r="BG57" i="37"/>
  <c r="AY123" i="37"/>
  <c r="AX123" i="37"/>
  <c r="BD232" i="37"/>
  <c r="BN144" i="37"/>
  <c r="BE144" i="37"/>
  <c r="BD137" i="37"/>
  <c r="BM137" i="37"/>
  <c r="AX201" i="37"/>
  <c r="AY201" i="37"/>
  <c r="AO210" i="37"/>
  <c r="AN210" i="37"/>
  <c r="BP285" i="37"/>
  <c r="BG285" i="37"/>
  <c r="BJ106" i="37"/>
  <c r="BS106" i="37"/>
  <c r="BJ33" i="37"/>
  <c r="BI15" i="37"/>
  <c r="BR15" i="37"/>
  <c r="BF107" i="37"/>
  <c r="BD178" i="37"/>
  <c r="BF129" i="37"/>
  <c r="BT133" i="37"/>
  <c r="BK133" i="37"/>
  <c r="AT201" i="37"/>
  <c r="AU201" i="37"/>
  <c r="BD217" i="37"/>
  <c r="BM217" i="37"/>
  <c r="DZ228" i="37"/>
  <c r="BH228" i="37"/>
  <c r="BM284" i="37"/>
  <c r="BD284" i="37"/>
  <c r="BN304" i="37"/>
  <c r="BE304" i="37"/>
  <c r="BO27" i="37"/>
  <c r="BF27" i="37"/>
  <c r="AY87" i="37"/>
  <c r="AX87" i="37"/>
  <c r="AW123" i="37"/>
  <c r="AV123" i="37"/>
  <c r="DY174" i="37"/>
  <c r="BG174" i="37"/>
  <c r="BK248" i="37"/>
  <c r="BK238" i="37"/>
  <c r="BT238" i="37"/>
  <c r="BF314" i="37"/>
  <c r="BE95" i="37"/>
  <c r="BR252" i="37"/>
  <c r="BI252" i="37"/>
  <c r="AU215" i="37"/>
  <c r="AT215" i="37"/>
  <c r="AU228" i="37"/>
  <c r="AT228" i="37"/>
  <c r="BS199" i="37"/>
  <c r="BJ199" i="37"/>
  <c r="BE82" i="37"/>
  <c r="BN82" i="37"/>
  <c r="AK228" i="37"/>
  <c r="AJ228" i="37"/>
  <c r="BK180" i="37"/>
  <c r="BT180" i="37"/>
  <c r="BD25" i="37"/>
  <c r="BM25" i="37"/>
  <c r="BE88" i="37"/>
  <c r="BH127" i="37"/>
  <c r="BQ127" i="37"/>
  <c r="AO186" i="37"/>
  <c r="AN186" i="37"/>
  <c r="BF157" i="37"/>
  <c r="BO157" i="37"/>
  <c r="BD274" i="37"/>
  <c r="BM274" i="37"/>
  <c r="BQ310" i="37"/>
  <c r="BH310" i="37"/>
  <c r="AM90" i="37"/>
  <c r="AL90" i="37"/>
  <c r="BF39" i="37"/>
  <c r="BO39" i="37"/>
  <c r="BM132" i="37"/>
  <c r="BD132" i="37"/>
  <c r="BF126" i="37"/>
  <c r="BO126" i="37"/>
  <c r="AW186" i="37"/>
  <c r="AV186" i="37"/>
  <c r="AX268" i="37"/>
  <c r="AY268" i="37"/>
  <c r="BR251" i="37"/>
  <c r="BI251" i="37"/>
  <c r="AM284" i="37"/>
  <c r="AL284" i="37"/>
  <c r="BE292" i="37"/>
  <c r="BN292" i="37"/>
  <c r="AT321" i="37"/>
  <c r="AU321" i="37"/>
  <c r="AO52" i="37"/>
  <c r="AN52" i="37"/>
  <c r="BO58" i="37"/>
  <c r="BF58" i="37"/>
  <c r="AW98" i="37"/>
  <c r="AV98" i="37"/>
  <c r="AS116" i="37"/>
  <c r="AR116" i="37"/>
  <c r="AJ187" i="37"/>
  <c r="AK187" i="37"/>
  <c r="BM230" i="37"/>
  <c r="BD230" i="37"/>
  <c r="BG279" i="37"/>
  <c r="BP279" i="37"/>
  <c r="AS319" i="37"/>
  <c r="AR319" i="37"/>
  <c r="BS35" i="37"/>
  <c r="BJ35" i="37"/>
  <c r="BI239" i="37"/>
  <c r="BR239" i="37"/>
  <c r="AQ91" i="37"/>
  <c r="AP91" i="37"/>
  <c r="AU98" i="37"/>
  <c r="AT98" i="37"/>
  <c r="AP116" i="37"/>
  <c r="AQ116" i="37"/>
  <c r="BF148" i="37"/>
  <c r="AY206" i="37"/>
  <c r="AX206" i="37"/>
  <c r="BP166" i="37"/>
  <c r="BG166" i="37"/>
  <c r="AL306" i="37"/>
  <c r="AM306" i="37"/>
  <c r="BJ266" i="37"/>
  <c r="BS266" i="37"/>
  <c r="BT288" i="37"/>
  <c r="BK288" i="37"/>
  <c r="AY38" i="37"/>
  <c r="AX38" i="37"/>
  <c r="BR55" i="37"/>
  <c r="BI55" i="37"/>
  <c r="AW76" i="37"/>
  <c r="AV76" i="37"/>
  <c r="BO78" i="37"/>
  <c r="BF78" i="37"/>
  <c r="AY148" i="37"/>
  <c r="AX148" i="37"/>
  <c r="EC139" i="37"/>
  <c r="BK139" i="37"/>
  <c r="BR214" i="37"/>
  <c r="BI214" i="37"/>
  <c r="BQ236" i="37"/>
  <c r="BH236" i="37"/>
  <c r="BN272" i="37"/>
  <c r="BE272" i="37"/>
  <c r="AY298" i="37"/>
  <c r="AX298" i="37"/>
  <c r="BM151" i="37"/>
  <c r="BD151" i="37"/>
  <c r="BT311" i="37"/>
  <c r="BK311" i="37"/>
  <c r="AK30" i="37"/>
  <c r="AJ30" i="37"/>
  <c r="BS59" i="37"/>
  <c r="BJ59" i="37"/>
  <c r="BT62" i="37"/>
  <c r="BK62" i="37"/>
  <c r="BM93" i="37"/>
  <c r="BD93" i="37"/>
  <c r="AW165" i="37"/>
  <c r="AV165" i="37"/>
  <c r="AS181" i="37"/>
  <c r="AR181" i="37"/>
  <c r="BJ131" i="37"/>
  <c r="BS131" i="37"/>
  <c r="BH193" i="37"/>
  <c r="BQ193" i="37"/>
  <c r="AJ268" i="37"/>
  <c r="AK268" i="37"/>
  <c r="BG243" i="37"/>
  <c r="BP243" i="37"/>
  <c r="BJ267" i="37"/>
  <c r="BS267" i="37"/>
  <c r="AJ80" i="37"/>
  <c r="AK80" i="37"/>
  <c r="AU204" i="37"/>
  <c r="AT204" i="37"/>
  <c r="AQ18" i="37"/>
  <c r="AP18" i="37"/>
  <c r="AM109" i="37"/>
  <c r="AL109" i="37"/>
  <c r="BM53" i="37"/>
  <c r="BD53" i="37"/>
  <c r="AM116" i="37"/>
  <c r="AL116" i="37"/>
  <c r="BM112" i="37"/>
  <c r="BD112" i="37"/>
  <c r="BG147" i="37"/>
  <c r="AM185" i="37"/>
  <c r="AL185" i="37"/>
  <c r="BI159" i="37"/>
  <c r="BR159" i="37"/>
  <c r="BE163" i="37"/>
  <c r="BN163" i="37"/>
  <c r="AK247" i="37"/>
  <c r="AJ247" i="37"/>
  <c r="BJ192" i="37"/>
  <c r="BS192" i="37"/>
  <c r="AO327" i="37"/>
  <c r="AN327" i="37"/>
  <c r="BI309" i="37"/>
  <c r="BR309" i="37"/>
  <c r="AU74" i="37"/>
  <c r="AT74" i="37"/>
  <c r="BK20" i="37"/>
  <c r="BT20" i="37"/>
  <c r="AU138" i="37"/>
  <c r="AT138" i="37"/>
  <c r="AW184" i="37"/>
  <c r="AV184" i="37"/>
  <c r="AM158" i="37"/>
  <c r="AL158" i="37"/>
  <c r="BJ223" i="37"/>
  <c r="BS223" i="37"/>
  <c r="BN286" i="37"/>
  <c r="BE286" i="37"/>
  <c r="BQ313" i="37"/>
  <c r="BH313" i="37"/>
  <c r="BP51" i="37"/>
  <c r="BG51" i="37"/>
  <c r="BQ28" i="37"/>
  <c r="BH28" i="37"/>
  <c r="AY109" i="37"/>
  <c r="AX109" i="37"/>
  <c r="BD69" i="37"/>
  <c r="BM69" i="37"/>
  <c r="BS72" i="37"/>
  <c r="BJ72" i="37"/>
  <c r="AY179" i="37"/>
  <c r="AX179" i="37"/>
  <c r="AW130" i="37"/>
  <c r="AV130" i="37"/>
  <c r="BI140" i="37"/>
  <c r="AU181" i="37"/>
  <c r="AT181" i="37"/>
  <c r="BG171" i="37"/>
  <c r="BP171" i="37"/>
  <c r="BD246" i="37"/>
  <c r="BM246" i="37"/>
  <c r="AO269" i="37"/>
  <c r="AN269" i="37"/>
  <c r="BP329" i="37"/>
  <c r="AK36" i="37"/>
  <c r="AJ36" i="37"/>
  <c r="BG83" i="37"/>
  <c r="BP83" i="37"/>
  <c r="BP99" i="37"/>
  <c r="BG99" i="37"/>
  <c r="BF146" i="37"/>
  <c r="BO146" i="37"/>
  <c r="AS197" i="37"/>
  <c r="AR197" i="37"/>
  <c r="BT203" i="37"/>
  <c r="BK203" i="37"/>
  <c r="BF241" i="37"/>
  <c r="BO241" i="37"/>
  <c r="BN275" i="37"/>
  <c r="BE275" i="37"/>
  <c r="BG291" i="37"/>
  <c r="BP291" i="37"/>
  <c r="AM19" i="37"/>
  <c r="AL19" i="37"/>
  <c r="BI31" i="37"/>
  <c r="BR31" i="37"/>
  <c r="AS42" i="37"/>
  <c r="AR42" i="37"/>
  <c r="EC23" i="37"/>
  <c r="BK23" i="37"/>
  <c r="BE104" i="37"/>
  <c r="AT162" i="37"/>
  <c r="AU162" i="37"/>
  <c r="BQ164" i="37"/>
  <c r="BH164" i="37"/>
  <c r="DW153" i="37"/>
  <c r="BE153" i="37"/>
  <c r="AY218" i="37"/>
  <c r="AX218" i="37"/>
  <c r="BR200" i="37"/>
  <c r="BI200" i="37"/>
  <c r="BH273" i="37"/>
  <c r="BQ273" i="37"/>
  <c r="BI287" i="37"/>
  <c r="BR287" i="37"/>
  <c r="AU108" i="37"/>
  <c r="AT108" i="37"/>
  <c r="BN276" i="37"/>
  <c r="BE276" i="37"/>
  <c r="BQ43" i="37"/>
  <c r="BH43" i="37"/>
  <c r="BH170" i="37"/>
  <c r="BQ170" i="37"/>
  <c r="BD201" i="37"/>
  <c r="BM201" i="37"/>
  <c r="BP167" i="37"/>
  <c r="BG167" i="37"/>
  <c r="BJ250" i="37"/>
  <c r="BJ205" i="37"/>
  <c r="BS205" i="37"/>
  <c r="BO245" i="37"/>
  <c r="BF245" i="37"/>
  <c r="BF323" i="37"/>
  <c r="BO323" i="37"/>
  <c r="AN284" i="37"/>
  <c r="AO284" i="37"/>
  <c r="AO64" i="37"/>
  <c r="AN64" i="37"/>
  <c r="AR80" i="37"/>
  <c r="AS80" i="37"/>
  <c r="BK144" i="37"/>
  <c r="BT144" i="37"/>
  <c r="BE137" i="37"/>
  <c r="BN137" i="37"/>
  <c r="AY186" i="37"/>
  <c r="AX186" i="37"/>
  <c r="BJ182" i="37"/>
  <c r="AM269" i="37"/>
  <c r="AL269" i="37"/>
  <c r="BM285" i="37"/>
  <c r="BD285" i="37"/>
  <c r="AJ308" i="37"/>
  <c r="AK308" i="37"/>
  <c r="BK106" i="37"/>
  <c r="BT106" i="37"/>
  <c r="BN15" i="37"/>
  <c r="BE15" i="37"/>
  <c r="BK48" i="37"/>
  <c r="BF100" i="37"/>
  <c r="BM133" i="37"/>
  <c r="BD133" i="37"/>
  <c r="AT168" i="37"/>
  <c r="AU168" i="37"/>
  <c r="BF215" i="37"/>
  <c r="BD301" i="37"/>
  <c r="BM301" i="37"/>
  <c r="BF304" i="37"/>
  <c r="BO304" i="37"/>
  <c r="FJ11" i="37"/>
  <c r="FK11" i="37"/>
  <c r="BF13" i="37"/>
  <c r="BG27" i="37"/>
  <c r="BP27" i="37"/>
  <c r="AL73" i="37"/>
  <c r="AM73" i="37"/>
  <c r="AO108" i="37"/>
  <c r="AN108" i="37"/>
  <c r="AK208" i="37"/>
  <c r="AJ208" i="37"/>
  <c r="AM174" i="37"/>
  <c r="AL174" i="37"/>
  <c r="AK209" i="37"/>
  <c r="AJ209" i="37"/>
  <c r="BE238" i="37"/>
  <c r="BN238" i="37"/>
  <c r="BE40" i="37"/>
  <c r="BN40" i="37"/>
  <c r="AU155" i="37"/>
  <c r="AT155" i="37"/>
  <c r="BS315" i="37"/>
  <c r="BJ315" i="37"/>
  <c r="BG102" i="37"/>
  <c r="BP102" i="37"/>
  <c r="DZ234" i="37"/>
  <c r="BH234" i="37"/>
  <c r="BH57" i="37"/>
  <c r="BE161" i="37"/>
  <c r="BN161" i="37"/>
  <c r="BF25" i="37"/>
  <c r="BO25" i="37"/>
  <c r="AK23" i="37"/>
  <c r="AJ23" i="37"/>
  <c r="AJ61" i="37"/>
  <c r="AK61" i="37"/>
  <c r="AU48" i="37"/>
  <c r="AT48" i="37"/>
  <c r="AK108" i="37"/>
  <c r="AJ108" i="37"/>
  <c r="BS127" i="37"/>
  <c r="BJ127" i="37"/>
  <c r="BP157" i="37"/>
  <c r="BG157" i="37"/>
  <c r="AN218" i="37"/>
  <c r="AO218" i="37"/>
  <c r="BQ274" i="37"/>
  <c r="BH274" i="37"/>
  <c r="BO310" i="37"/>
  <c r="BF310" i="37"/>
  <c r="BG39" i="37"/>
  <c r="BP39" i="37"/>
  <c r="DX48" i="37"/>
  <c r="BF48" i="37"/>
  <c r="AY98" i="37"/>
  <c r="AX98" i="37"/>
  <c r="AT113" i="37"/>
  <c r="AU113" i="37"/>
  <c r="AK142" i="37"/>
  <c r="AJ142" i="37"/>
  <c r="BE132" i="37"/>
  <c r="BN132" i="37"/>
  <c r="BH126" i="37"/>
  <c r="BQ126" i="37"/>
  <c r="AK253" i="37"/>
  <c r="AJ253" i="37"/>
  <c r="DX229" i="37"/>
  <c r="BF229" i="37"/>
  <c r="BF292" i="37"/>
  <c r="BO292" i="37"/>
  <c r="BN328" i="37"/>
  <c r="BN58" i="37"/>
  <c r="BE58" i="37"/>
  <c r="AU91" i="37"/>
  <c r="AT91" i="37"/>
  <c r="EC104" i="37"/>
  <c r="BK104" i="37"/>
  <c r="AT160" i="37"/>
  <c r="AU160" i="37"/>
  <c r="AN220" i="37"/>
  <c r="AO220" i="37"/>
  <c r="AP248" i="37"/>
  <c r="AQ248" i="37"/>
  <c r="BG230" i="37"/>
  <c r="BP230" i="37"/>
  <c r="BQ279" i="37"/>
  <c r="BH279" i="37"/>
  <c r="BT35" i="37"/>
  <c r="BK35" i="37"/>
  <c r="AX17" i="37"/>
  <c r="AY17" i="37"/>
  <c r="BT77" i="37"/>
  <c r="BK77" i="37"/>
  <c r="BR147" i="37"/>
  <c r="BI147" i="37"/>
  <c r="AU185" i="37"/>
  <c r="AT185" i="37"/>
  <c r="BH166" i="37"/>
  <c r="BQ166" i="37"/>
  <c r="BR211" i="37"/>
  <c r="BI211" i="37"/>
  <c r="BD266" i="37"/>
  <c r="BM266" i="37"/>
  <c r="BM288" i="37"/>
  <c r="BD288" i="37"/>
  <c r="BF67" i="37"/>
  <c r="BO67" i="37"/>
  <c r="AK212" i="37"/>
  <c r="AJ212" i="37"/>
  <c r="BS55" i="37"/>
  <c r="BJ55" i="37"/>
  <c r="AO91" i="37"/>
  <c r="AN91" i="37"/>
  <c r="BP78" i="37"/>
  <c r="BG78" i="37"/>
  <c r="AM130" i="37"/>
  <c r="AL130" i="37"/>
  <c r="AK181" i="37"/>
  <c r="AJ181" i="37"/>
  <c r="AT189" i="37"/>
  <c r="AU189" i="37"/>
  <c r="BD214" i="37"/>
  <c r="BM214" i="37"/>
  <c r="BP236" i="37"/>
  <c r="BG236" i="37"/>
  <c r="BI272" i="37"/>
  <c r="BR272" i="37"/>
  <c r="BQ151" i="37"/>
  <c r="BH151" i="37"/>
  <c r="BS311" i="37"/>
  <c r="BJ311" i="37"/>
  <c r="AJ18" i="37"/>
  <c r="AK18" i="37"/>
  <c r="BM59" i="37"/>
  <c r="BD59" i="37"/>
  <c r="BQ62" i="37"/>
  <c r="BH62" i="37"/>
  <c r="BP79" i="37"/>
  <c r="BG79" i="37"/>
  <c r="BP93" i="37"/>
  <c r="BG93" i="37"/>
  <c r="BN131" i="37"/>
  <c r="BE131" i="37"/>
  <c r="AY189" i="37"/>
  <c r="AX189" i="37"/>
  <c r="AP247" i="37"/>
  <c r="AQ247" i="37"/>
  <c r="BH243" i="37"/>
  <c r="BQ243" i="37"/>
  <c r="BH267" i="37"/>
  <c r="BQ267" i="37"/>
  <c r="AQ318" i="37"/>
  <c r="AP318" i="37"/>
  <c r="BE53" i="37"/>
  <c r="BN53" i="37"/>
  <c r="AP101" i="37"/>
  <c r="AQ101" i="37"/>
  <c r="BI169" i="37"/>
  <c r="BR169" i="37"/>
  <c r="BS159" i="37"/>
  <c r="BJ159" i="37"/>
  <c r="BD163" i="37"/>
  <c r="BM163" i="37"/>
  <c r="BD216" i="37"/>
  <c r="BM216" i="37"/>
  <c r="BO195" i="37"/>
  <c r="BF195" i="37"/>
  <c r="BJ268" i="37"/>
  <c r="BM309" i="37"/>
  <c r="BD309" i="37"/>
  <c r="BM109" i="37"/>
  <c r="BD109" i="37"/>
  <c r="BM20" i="37"/>
  <c r="BD20" i="37"/>
  <c r="AK116" i="37"/>
  <c r="AJ116" i="37"/>
  <c r="DV189" i="37"/>
  <c r="BD189" i="37"/>
  <c r="AM220" i="37"/>
  <c r="AL220" i="37"/>
  <c r="BK223" i="37"/>
  <c r="BT223" i="37"/>
  <c r="DZ218" i="37"/>
  <c r="BH218" i="37"/>
  <c r="BE293" i="37"/>
  <c r="BO286" i="37"/>
  <c r="BF286" i="37"/>
  <c r="BJ313" i="37"/>
  <c r="BS313" i="37"/>
  <c r="BK51" i="37"/>
  <c r="BT51" i="37"/>
  <c r="AS115" i="37"/>
  <c r="AR115" i="37"/>
  <c r="BI28" i="37"/>
  <c r="BR28" i="37"/>
  <c r="BT72" i="37"/>
  <c r="BK72" i="37"/>
  <c r="BO111" i="37"/>
  <c r="BF111" i="37"/>
  <c r="BT172" i="37"/>
  <c r="BK172" i="37"/>
  <c r="AK229" i="37"/>
  <c r="AJ229" i="37"/>
  <c r="BN246" i="37"/>
  <c r="BE246" i="37"/>
  <c r="BF255" i="37"/>
  <c r="BO255" i="37"/>
  <c r="BS329" i="37"/>
  <c r="AU64" i="37"/>
  <c r="AT64" i="37"/>
  <c r="AY73" i="37"/>
  <c r="AX73" i="37"/>
  <c r="BH83" i="37"/>
  <c r="BQ83" i="37"/>
  <c r="BQ99" i="37"/>
  <c r="BH99" i="37"/>
  <c r="AK135" i="37"/>
  <c r="AJ135" i="37"/>
  <c r="BK146" i="37"/>
  <c r="BT146" i="37"/>
  <c r="BG203" i="37"/>
  <c r="BP203" i="37"/>
  <c r="BH241" i="37"/>
  <c r="BQ241" i="37"/>
  <c r="AK269" i="37"/>
  <c r="AJ269" i="37"/>
  <c r="BI275" i="37"/>
  <c r="BR275" i="37"/>
  <c r="BH291" i="37"/>
  <c r="BQ291" i="37"/>
  <c r="BJ145" i="37"/>
  <c r="BT31" i="37"/>
  <c r="BK31" i="37"/>
  <c r="BR164" i="37"/>
  <c r="BI164" i="37"/>
  <c r="DX153" i="37"/>
  <c r="BF153" i="37"/>
  <c r="AR217" i="37"/>
  <c r="AS217" i="37"/>
  <c r="AQ257" i="37"/>
  <c r="AP257" i="37"/>
  <c r="BS200" i="37"/>
  <c r="BJ200" i="37"/>
  <c r="BG273" i="37"/>
  <c r="BP273" i="37"/>
  <c r="BK287" i="37"/>
  <c r="BT287" i="37"/>
  <c r="BR276" i="37"/>
  <c r="BI276" i="37"/>
  <c r="AJ74" i="37"/>
  <c r="AK74" i="37"/>
  <c r="BM43" i="37"/>
  <c r="BD43" i="37"/>
  <c r="AK84" i="37"/>
  <c r="AJ84" i="37"/>
  <c r="AS110" i="37"/>
  <c r="AR110" i="37"/>
  <c r="BF232" i="37"/>
  <c r="AY152" i="37"/>
  <c r="AX152" i="37"/>
  <c r="BS170" i="37"/>
  <c r="BJ170" i="37"/>
  <c r="AQ213" i="37"/>
  <c r="AP213" i="37"/>
  <c r="AK173" i="37"/>
  <c r="AJ173" i="37"/>
  <c r="BH167" i="37"/>
  <c r="BQ167" i="37"/>
  <c r="BT205" i="37"/>
  <c r="BK205" i="37"/>
  <c r="BK245" i="37"/>
  <c r="BT245" i="37"/>
  <c r="AY270" i="37"/>
  <c r="AX270" i="37"/>
  <c r="AK320" i="37"/>
  <c r="AJ320" i="37"/>
  <c r="BG315" i="37"/>
  <c r="BP315" i="37"/>
  <c r="AM37" i="37"/>
  <c r="AL37" i="37"/>
  <c r="BD295" i="37"/>
  <c r="BM295" i="37"/>
  <c r="AY10" i="37"/>
  <c r="AX10" i="37"/>
  <c r="AY84" i="37"/>
  <c r="AX84" i="37"/>
  <c r="BH95" i="37"/>
  <c r="AO121" i="37"/>
  <c r="AN121" i="37"/>
  <c r="BM144" i="37"/>
  <c r="BD144" i="37"/>
  <c r="BG137" i="37"/>
  <c r="BP137" i="37"/>
  <c r="AO217" i="37"/>
  <c r="AN217" i="37"/>
  <c r="BS188" i="37"/>
  <c r="BJ188" i="37"/>
  <c r="BN285" i="37"/>
  <c r="BE285" i="37"/>
  <c r="AP326" i="37"/>
  <c r="AQ326" i="37"/>
  <c r="BR106" i="37"/>
  <c r="BI106" i="37"/>
  <c r="BG16" i="37"/>
  <c r="BO15" i="37"/>
  <c r="BF15" i="37"/>
  <c r="BG142" i="37"/>
  <c r="BF133" i="37"/>
  <c r="BO133" i="37"/>
  <c r="AQ226" i="37"/>
  <c r="AP226" i="37"/>
  <c r="AR186" i="37"/>
  <c r="AS186" i="37"/>
  <c r="AO213" i="37"/>
  <c r="AN213" i="37"/>
  <c r="AQ234" i="37"/>
  <c r="AP234" i="37"/>
  <c r="BS301" i="37"/>
  <c r="BJ301" i="37"/>
  <c r="BG304" i="37"/>
  <c r="BP304" i="37"/>
  <c r="AQ32" i="37"/>
  <c r="AP32" i="37"/>
  <c r="BM24" i="37"/>
  <c r="BD24" i="37"/>
  <c r="BQ27" i="37"/>
  <c r="BH27" i="37"/>
  <c r="AW71" i="37"/>
  <c r="AV71" i="37"/>
  <c r="AJ122" i="37"/>
  <c r="AK122" i="37"/>
  <c r="BI153" i="37"/>
  <c r="AS177" i="37"/>
  <c r="AR177" i="37"/>
  <c r="AS320" i="37"/>
  <c r="AR320" i="37"/>
  <c r="BG128" i="37"/>
  <c r="BP128" i="37"/>
  <c r="BF312" i="37"/>
  <c r="BO312" i="37"/>
  <c r="BM211" i="37"/>
  <c r="BD211" i="37"/>
  <c r="BI119" i="37"/>
  <c r="BR119" i="37"/>
  <c r="BF21" i="37"/>
  <c r="BO21" i="37"/>
  <c r="BM262" i="37"/>
  <c r="BD262" i="37"/>
  <c r="BK145" i="37"/>
  <c r="AV212" i="37"/>
  <c r="AW212" i="37"/>
  <c r="DV183" i="37"/>
  <c r="BD183" i="37"/>
  <c r="AM282" i="37"/>
  <c r="AL282" i="37"/>
  <c r="BT198" i="37"/>
  <c r="BK198" i="37"/>
  <c r="BR25" i="37"/>
  <c r="BI25" i="37"/>
  <c r="AV90" i="37"/>
  <c r="AW90" i="37"/>
  <c r="AJ73" i="37"/>
  <c r="AK73" i="37"/>
  <c r="AL98" i="37"/>
  <c r="AM98" i="37"/>
  <c r="EB95" i="37"/>
  <c r="BJ95" i="37"/>
  <c r="BT127" i="37"/>
  <c r="BK127" i="37"/>
  <c r="AK145" i="37"/>
  <c r="AJ145" i="37"/>
  <c r="AW168" i="37"/>
  <c r="AV168" i="37"/>
  <c r="BE204" i="37"/>
  <c r="BN204" i="37"/>
  <c r="BR274" i="37"/>
  <c r="BI274" i="37"/>
  <c r="AM210" i="37"/>
  <c r="AL210" i="37"/>
  <c r="AO30" i="37"/>
  <c r="AN30" i="37"/>
  <c r="AQ52" i="37"/>
  <c r="AP52" i="37"/>
  <c r="BH39" i="37"/>
  <c r="BQ39" i="37"/>
  <c r="BP132" i="37"/>
  <c r="BG132" i="37"/>
  <c r="BP126" i="37"/>
  <c r="BG126" i="37"/>
  <c r="BI254" i="37"/>
  <c r="AM277" i="37"/>
  <c r="AL277" i="37"/>
  <c r="BG292" i="37"/>
  <c r="BP292" i="37"/>
  <c r="BJ318" i="37"/>
  <c r="BP328" i="37"/>
  <c r="BJ16" i="37"/>
  <c r="BG58" i="37"/>
  <c r="BP58" i="37"/>
  <c r="AS75" i="37"/>
  <c r="AR75" i="37"/>
  <c r="DW148" i="37"/>
  <c r="BE148" i="37"/>
  <c r="AJ218" i="37"/>
  <c r="AK218" i="37"/>
  <c r="AV260" i="37"/>
  <c r="AW260" i="37"/>
  <c r="BK279" i="37"/>
  <c r="BT279" i="37"/>
  <c r="AR298" i="37"/>
  <c r="AS298" i="37"/>
  <c r="AM321" i="37"/>
  <c r="AL321" i="37"/>
  <c r="BM35" i="37"/>
  <c r="BD35" i="37"/>
  <c r="AL178" i="37"/>
  <c r="AM178" i="37"/>
  <c r="BH290" i="37"/>
  <c r="BD77" i="37"/>
  <c r="BM77" i="37"/>
  <c r="BK105" i="37"/>
  <c r="AS179" i="37"/>
  <c r="AR179" i="37"/>
  <c r="BR166" i="37"/>
  <c r="BI166" i="37"/>
  <c r="BJ211" i="37"/>
  <c r="BS211" i="37"/>
  <c r="BP266" i="37"/>
  <c r="BG266" i="37"/>
  <c r="BN288" i="37"/>
  <c r="BE288" i="37"/>
  <c r="AX321" i="37"/>
  <c r="AY321" i="37"/>
  <c r="BG67" i="37"/>
  <c r="BP67" i="37"/>
  <c r="AW17" i="37"/>
  <c r="AV17" i="37"/>
  <c r="BP44" i="37"/>
  <c r="BG44" i="37"/>
  <c r="AR98" i="37"/>
  <c r="AS98" i="37"/>
  <c r="BQ78" i="37"/>
  <c r="BH78" i="37"/>
  <c r="BH147" i="37"/>
  <c r="BN214" i="37"/>
  <c r="BE214" i="37"/>
  <c r="BS236" i="37"/>
  <c r="BJ236" i="37"/>
  <c r="BR151" i="37"/>
  <c r="BI151" i="37"/>
  <c r="BD311" i="37"/>
  <c r="BM311" i="37"/>
  <c r="AU38" i="37"/>
  <c r="AT38" i="37"/>
  <c r="BE59" i="37"/>
  <c r="BN59" i="37"/>
  <c r="BI62" i="37"/>
  <c r="BR62" i="37"/>
  <c r="BQ79" i="37"/>
  <c r="BH79" i="37"/>
  <c r="BN93" i="37"/>
  <c r="BE93" i="37"/>
  <c r="BJ148" i="37"/>
  <c r="AM176" i="37"/>
  <c r="AL176" i="37"/>
  <c r="BR131" i="37"/>
  <c r="BI131" i="37"/>
  <c r="BR243" i="37"/>
  <c r="BI243" i="37"/>
  <c r="DY235" i="37"/>
  <c r="BG235" i="37"/>
  <c r="BI267" i="37"/>
  <c r="BR267" i="37"/>
  <c r="AW221" i="37"/>
  <c r="AV221" i="37"/>
  <c r="BH38" i="37"/>
  <c r="BQ38" i="37"/>
  <c r="BF53" i="37"/>
  <c r="BO53" i="37"/>
  <c r="BG115" i="37"/>
  <c r="AU130" i="37"/>
  <c r="AT130" i="37"/>
  <c r="AO152" i="37"/>
  <c r="AN152" i="37"/>
  <c r="BM169" i="37"/>
  <c r="BD169" i="37"/>
  <c r="BK159" i="37"/>
  <c r="BT159" i="37"/>
  <c r="BI163" i="37"/>
  <c r="BR163" i="37"/>
  <c r="BN216" i="37"/>
  <c r="BE216" i="37"/>
  <c r="BT195" i="37"/>
  <c r="BK195" i="37"/>
  <c r="AX269" i="37"/>
  <c r="AY269" i="37"/>
  <c r="BS309" i="37"/>
  <c r="BJ309" i="37"/>
  <c r="AU76" i="37"/>
  <c r="AT76" i="37"/>
  <c r="AY103" i="37"/>
  <c r="AX103" i="37"/>
  <c r="AM76" i="37"/>
  <c r="AL76" i="37"/>
  <c r="BM223" i="37"/>
  <c r="BD223" i="37"/>
  <c r="AR257" i="37"/>
  <c r="AS257" i="37"/>
  <c r="AW294" i="37"/>
  <c r="AV294" i="37"/>
  <c r="BQ286" i="37"/>
  <c r="BH286" i="37"/>
  <c r="BT313" i="37"/>
  <c r="BK313" i="37"/>
  <c r="BD71" i="37"/>
  <c r="BG278" i="37"/>
  <c r="BP278" i="37"/>
  <c r="EB116" i="37"/>
  <c r="BJ116" i="37"/>
  <c r="BG84" i="37"/>
  <c r="BM72" i="37"/>
  <c r="BD72" i="37"/>
  <c r="BQ111" i="37"/>
  <c r="BH111" i="37"/>
  <c r="AU156" i="37"/>
  <c r="AT156" i="37"/>
  <c r="AW176" i="37"/>
  <c r="AV176" i="37"/>
  <c r="BP172" i="37"/>
  <c r="BG172" i="37"/>
  <c r="AW257" i="37"/>
  <c r="AV257" i="37"/>
  <c r="BO246" i="37"/>
  <c r="BF246" i="37"/>
  <c r="BP255" i="37"/>
  <c r="BG255" i="37"/>
  <c r="BF29" i="37"/>
  <c r="BO29" i="37"/>
  <c r="BE75" i="37"/>
  <c r="BI83" i="37"/>
  <c r="BR83" i="37"/>
  <c r="BI99" i="37"/>
  <c r="BR99" i="37"/>
  <c r="AV208" i="37"/>
  <c r="AW208" i="37"/>
  <c r="BN146" i="37"/>
  <c r="BE146" i="37"/>
  <c r="BE162" i="37"/>
  <c r="BH203" i="37"/>
  <c r="BQ203" i="37"/>
  <c r="BE241" i="37"/>
  <c r="BN241" i="37"/>
  <c r="AU299" i="37"/>
  <c r="AT299" i="37"/>
  <c r="BI291" i="37"/>
  <c r="BR291" i="37"/>
  <c r="DY112" i="37"/>
  <c r="BG112" i="37"/>
  <c r="BD31" i="37"/>
  <c r="BM31" i="37"/>
  <c r="AK90" i="37"/>
  <c r="AJ90" i="37"/>
  <c r="BE84" i="37"/>
  <c r="DZ118" i="37"/>
  <c r="BH118" i="37"/>
  <c r="AN155" i="37"/>
  <c r="AO155" i="37"/>
  <c r="BH184" i="37"/>
  <c r="BO237" i="37"/>
  <c r="BF237" i="37"/>
  <c r="BR281" i="37"/>
  <c r="BI281" i="37"/>
  <c r="BM287" i="37"/>
  <c r="BD287" i="37"/>
  <c r="BM322" i="37"/>
  <c r="BD322" i="37"/>
  <c r="AJ134" i="37"/>
  <c r="AK134" i="37"/>
  <c r="BS276" i="37"/>
  <c r="BJ276" i="37"/>
  <c r="BK33" i="37"/>
  <c r="BN43" i="37"/>
  <c r="BE43" i="37"/>
  <c r="AS121" i="37"/>
  <c r="AR121" i="37"/>
  <c r="BH153" i="37"/>
  <c r="BK170" i="37"/>
  <c r="BT170" i="37"/>
  <c r="BJ254" i="37"/>
  <c r="BI167" i="37"/>
  <c r="BR167" i="37"/>
  <c r="BD205" i="37"/>
  <c r="BM205" i="37"/>
  <c r="BH245" i="37"/>
  <c r="BQ245" i="37"/>
  <c r="BM315" i="37"/>
  <c r="BD315" i="37"/>
  <c r="BF295" i="37"/>
  <c r="BO295" i="37"/>
  <c r="AU319" i="37"/>
  <c r="AT319" i="37"/>
  <c r="BF144" i="37"/>
  <c r="BO144" i="37"/>
  <c r="BQ137" i="37"/>
  <c r="BH137" i="37"/>
  <c r="BO188" i="37"/>
  <c r="BF188" i="37"/>
  <c r="BI234" i="37"/>
  <c r="AP269" i="37"/>
  <c r="AQ269" i="37"/>
  <c r="BI285" i="37"/>
  <c r="BR285" i="37"/>
  <c r="BN106" i="37"/>
  <c r="BE106" i="37"/>
  <c r="BP15" i="37"/>
  <c r="BG15" i="37"/>
  <c r="AL80" i="37"/>
  <c r="AM80" i="37"/>
  <c r="AS125" i="37"/>
  <c r="AR125" i="37"/>
  <c r="BH232" i="37"/>
  <c r="BP133" i="37"/>
  <c r="BG133" i="37"/>
  <c r="BH204" i="37"/>
  <c r="AK210" i="37"/>
  <c r="AJ210" i="37"/>
  <c r="BN301" i="37"/>
  <c r="BE301" i="37"/>
  <c r="BT304" i="37"/>
  <c r="BK304" i="37"/>
  <c r="BN24" i="37"/>
  <c r="BE24" i="37"/>
  <c r="BF46" i="37"/>
  <c r="BK27" i="37"/>
  <c r="BT27" i="37"/>
  <c r="BJ66" i="37"/>
  <c r="DV107" i="37"/>
  <c r="BD107" i="37"/>
  <c r="BE139" i="37"/>
  <c r="BD182" i="37"/>
  <c r="AV253" i="37"/>
  <c r="AW253" i="37"/>
  <c r="AL270" i="37"/>
  <c r="AM270" i="37"/>
  <c r="BK75" i="37"/>
  <c r="BQ81" i="37"/>
  <c r="BH81" i="37"/>
  <c r="BM289" i="37"/>
  <c r="BD289" i="37"/>
  <c r="AU148" i="37"/>
  <c r="AT148" i="37"/>
  <c r="AK57" i="37"/>
  <c r="AJ57" i="37"/>
  <c r="BD68" i="37"/>
  <c r="BM68" i="37"/>
  <c r="BR14" i="37"/>
  <c r="BI14" i="37"/>
  <c r="BG154" i="37"/>
  <c r="BP154" i="37"/>
  <c r="BO263" i="37"/>
  <c r="BF263" i="37"/>
  <c r="AQ156" i="37"/>
  <c r="AP156" i="37"/>
  <c r="AK129" i="37"/>
  <c r="AJ129" i="37"/>
  <c r="BS25" i="37"/>
  <c r="BJ25" i="37"/>
  <c r="AS30" i="37"/>
  <c r="AR30" i="37"/>
  <c r="AN101" i="37"/>
  <c r="AO101" i="37"/>
  <c r="BN81" i="37"/>
  <c r="BE81" i="37"/>
  <c r="AR123" i="37"/>
  <c r="AS123" i="37"/>
  <c r="BE89" i="37"/>
  <c r="AV178" i="37"/>
  <c r="AW178" i="37"/>
  <c r="AW141" i="37"/>
  <c r="AV141" i="37"/>
  <c r="AO187" i="37"/>
  <c r="AN187" i="37"/>
  <c r="AM254" i="37"/>
  <c r="AL254" i="37"/>
  <c r="BF233" i="37"/>
  <c r="BO233" i="37"/>
  <c r="BJ274" i="37"/>
  <c r="BS274" i="37"/>
  <c r="BR39" i="37"/>
  <c r="BI39" i="37"/>
  <c r="AY88" i="37"/>
  <c r="AX88" i="37"/>
  <c r="AX63" i="37"/>
  <c r="AY63" i="37"/>
  <c r="AO178" i="37"/>
  <c r="AN178" i="37"/>
  <c r="BH132" i="37"/>
  <c r="BQ132" i="37"/>
  <c r="BJ126" i="37"/>
  <c r="BS126" i="37"/>
  <c r="BQ292" i="37"/>
  <c r="BH292" i="37"/>
  <c r="BQ328" i="37"/>
  <c r="AQ23" i="37"/>
  <c r="AP23" i="37"/>
  <c r="EA61" i="37"/>
  <c r="BI61" i="37"/>
  <c r="BQ58" i="37"/>
  <c r="BH58" i="37"/>
  <c r="BG88" i="37"/>
  <c r="BG86" i="37"/>
  <c r="BP86" i="37"/>
  <c r="DX104" i="37"/>
  <c r="BF104" i="37"/>
  <c r="AO181" i="37"/>
  <c r="AN181" i="37"/>
  <c r="AW185" i="37"/>
  <c r="AV185" i="37"/>
  <c r="BK312" i="37"/>
  <c r="BT312" i="37"/>
  <c r="AP73" i="37"/>
  <c r="AQ73" i="37"/>
  <c r="BH318" i="37"/>
  <c r="BD22" i="37"/>
  <c r="AL52" i="37"/>
  <c r="AM52" i="37"/>
  <c r="BF88" i="37"/>
  <c r="BN77" i="37"/>
  <c r="BE77" i="37"/>
  <c r="AM141" i="37"/>
  <c r="AL141" i="37"/>
  <c r="AR175" i="37"/>
  <c r="AS175" i="37"/>
  <c r="BJ166" i="37"/>
  <c r="BS166" i="37"/>
  <c r="BN211" i="37"/>
  <c r="BE211" i="37"/>
  <c r="BQ266" i="37"/>
  <c r="BH266" i="37"/>
  <c r="BF288" i="37"/>
  <c r="BO288" i="37"/>
  <c r="BE305" i="37"/>
  <c r="BN305" i="37"/>
  <c r="BD67" i="37"/>
  <c r="BM67" i="37"/>
  <c r="BD13" i="37"/>
  <c r="BM13" i="37"/>
  <c r="BE61" i="37"/>
  <c r="BQ44" i="37"/>
  <c r="BH44" i="37"/>
  <c r="BG68" i="37"/>
  <c r="BP68" i="37"/>
  <c r="BE175" i="37"/>
  <c r="BF214" i="37"/>
  <c r="BO214" i="37"/>
  <c r="BT236" i="37"/>
  <c r="BK236" i="37"/>
  <c r="AW269" i="37"/>
  <c r="AV269" i="37"/>
  <c r="BS151" i="37"/>
  <c r="BJ151" i="37"/>
  <c r="AW19" i="37"/>
  <c r="AV19" i="37"/>
  <c r="BH17" i="37"/>
  <c r="BO59" i="37"/>
  <c r="BF59" i="37"/>
  <c r="BS62" i="37"/>
  <c r="BJ62" i="37"/>
  <c r="BR79" i="37"/>
  <c r="BI79" i="37"/>
  <c r="BO93" i="37"/>
  <c r="BF93" i="37"/>
  <c r="BK131" i="37"/>
  <c r="BT131" i="37"/>
  <c r="BD175" i="37"/>
  <c r="AN257" i="37"/>
  <c r="AO257" i="37"/>
  <c r="AX257" i="37"/>
  <c r="AY257" i="37"/>
  <c r="BT243" i="37"/>
  <c r="BK243" i="37"/>
  <c r="BD267" i="37"/>
  <c r="BM267" i="37"/>
  <c r="AV308" i="37"/>
  <c r="AW308" i="37"/>
  <c r="AQ97" i="37"/>
  <c r="AP97" i="37"/>
  <c r="AQ17" i="37"/>
  <c r="AP17" i="37"/>
  <c r="AO54" i="37"/>
  <c r="AN54" i="37"/>
  <c r="BH53" i="37"/>
  <c r="BQ53" i="37"/>
  <c r="BJ84" i="37"/>
  <c r="AO123" i="37"/>
  <c r="AN123" i="37"/>
  <c r="BK169" i="37"/>
  <c r="BT169" i="37"/>
  <c r="AM206" i="37"/>
  <c r="AL206" i="37"/>
  <c r="BJ163" i="37"/>
  <c r="BS163" i="37"/>
  <c r="BT216" i="37"/>
  <c r="BK216" i="37"/>
  <c r="BN195" i="37"/>
  <c r="BE195" i="37"/>
  <c r="AS327" i="37"/>
  <c r="AR327" i="37"/>
  <c r="BP309" i="37"/>
  <c r="BG309" i="37"/>
  <c r="AK54" i="37"/>
  <c r="AJ54" i="37"/>
  <c r="AX80" i="37"/>
  <c r="AY80" i="37"/>
  <c r="BF115" i="37"/>
  <c r="BK112" i="37"/>
  <c r="AU197" i="37"/>
  <c r="AT197" i="37"/>
  <c r="BQ223" i="37"/>
  <c r="BH223" i="37"/>
  <c r="BH252" i="37"/>
  <c r="BQ252" i="37"/>
  <c r="BR286" i="37"/>
  <c r="BI286" i="37"/>
  <c r="BM313" i="37"/>
  <c r="BD313" i="37"/>
  <c r="AL189" i="37"/>
  <c r="AM189" i="37"/>
  <c r="BS278" i="37"/>
  <c r="BJ278" i="37"/>
  <c r="AM45" i="37"/>
  <c r="AL45" i="37"/>
  <c r="AS54" i="37"/>
  <c r="AR54" i="37"/>
  <c r="BJ85" i="37"/>
  <c r="AK110" i="37"/>
  <c r="AJ110" i="37"/>
  <c r="BP111" i="37"/>
  <c r="BG111" i="37"/>
  <c r="BJ118" i="37"/>
  <c r="BS172" i="37"/>
  <c r="BJ172" i="37"/>
  <c r="AQ189" i="37"/>
  <c r="AP189" i="37"/>
  <c r="BR246" i="37"/>
  <c r="BI246" i="37"/>
  <c r="BT255" i="37"/>
  <c r="BK255" i="37"/>
  <c r="BG29" i="37"/>
  <c r="BP29" i="37"/>
  <c r="AW10" i="37"/>
  <c r="AV10" i="37"/>
  <c r="AO65" i="37"/>
  <c r="AN65" i="37"/>
  <c r="BJ100" i="37"/>
  <c r="BK83" i="37"/>
  <c r="BT83" i="37"/>
  <c r="BK99" i="37"/>
  <c r="BT99" i="37"/>
  <c r="BM146" i="37"/>
  <c r="BD146" i="37"/>
  <c r="BK175" i="37"/>
  <c r="BI203" i="37"/>
  <c r="BR203" i="37"/>
  <c r="BD241" i="37"/>
  <c r="BM241" i="37"/>
  <c r="AN293" i="37"/>
  <c r="AO293" i="37"/>
  <c r="BS291" i="37"/>
  <c r="BJ291" i="37"/>
  <c r="BN31" i="37"/>
  <c r="BE31" i="37"/>
  <c r="BI85" i="37"/>
  <c r="AS108" i="37"/>
  <c r="AR108" i="37"/>
  <c r="AQ201" i="37"/>
  <c r="AP201" i="37"/>
  <c r="BH237" i="37"/>
  <c r="BQ237" i="37"/>
  <c r="BS281" i="37"/>
  <c r="BJ281" i="37"/>
  <c r="BE287" i="37"/>
  <c r="BN287" i="37"/>
  <c r="BE316" i="37"/>
  <c r="BN316" i="37"/>
  <c r="AV202" i="37"/>
  <c r="AW202" i="37"/>
  <c r="BK276" i="37"/>
  <c r="BT276" i="37"/>
  <c r="AM56" i="37"/>
  <c r="AL56" i="37"/>
  <c r="BO43" i="37"/>
  <c r="BF43" i="37"/>
  <c r="BG85" i="37"/>
  <c r="BD104" i="37"/>
  <c r="BI170" i="37"/>
  <c r="BR170" i="37"/>
  <c r="AJ219" i="37"/>
  <c r="AK219" i="37"/>
  <c r="AV244" i="37"/>
  <c r="AW244" i="37"/>
  <c r="BI205" i="37"/>
  <c r="BR205" i="37"/>
  <c r="BR245" i="37"/>
  <c r="BI245" i="37"/>
  <c r="BM259" i="37"/>
  <c r="BD259" i="37"/>
  <c r="BE315" i="37"/>
  <c r="BN315" i="37"/>
  <c r="AO10" i="37"/>
  <c r="AN10" i="37"/>
  <c r="BQ295" i="37"/>
  <c r="BH295" i="37"/>
  <c r="BD303" i="37"/>
  <c r="BM303" i="37"/>
  <c r="BJ82" i="37"/>
  <c r="BS82" i="37"/>
  <c r="AU90" i="37"/>
  <c r="AT90" i="37"/>
  <c r="AQ107" i="37"/>
  <c r="AP107" i="37"/>
  <c r="BH129" i="37"/>
  <c r="BP144" i="37"/>
  <c r="BG144" i="37"/>
  <c r="BR137" i="37"/>
  <c r="BI137" i="37"/>
  <c r="BG254" i="37"/>
  <c r="BP188" i="37"/>
  <c r="BG188" i="37"/>
  <c r="AS271" i="37"/>
  <c r="AR271" i="37"/>
  <c r="BP106" i="37"/>
  <c r="BG106" i="37"/>
  <c r="BM15" i="37"/>
  <c r="BD15" i="37"/>
  <c r="AO73" i="37"/>
  <c r="AN73" i="37"/>
  <c r="AV121" i="37"/>
  <c r="AW121" i="37"/>
  <c r="BN102" i="37"/>
  <c r="BE102" i="37"/>
  <c r="BH133" i="37"/>
  <c r="BQ133" i="37"/>
  <c r="BO198" i="37"/>
  <c r="BF198" i="37"/>
  <c r="AP219" i="37"/>
  <c r="AQ219" i="37"/>
  <c r="DX234" i="37"/>
  <c r="BF234" i="37"/>
  <c r="BO301" i="37"/>
  <c r="BF301" i="37"/>
  <c r="BQ304" i="37"/>
  <c r="BH304" i="37"/>
  <c r="AU30" i="37"/>
  <c r="AT30" i="37"/>
  <c r="BF24" i="37"/>
  <c r="BO24" i="37"/>
  <c r="AS70" i="37"/>
  <c r="AR70" i="37"/>
  <c r="BM27" i="37"/>
  <c r="BD27" i="37"/>
  <c r="BG96" i="37"/>
  <c r="AY156" i="37"/>
  <c r="AX156" i="37"/>
  <c r="AQ187" i="37"/>
  <c r="AP187" i="37"/>
  <c r="DV124" i="37"/>
  <c r="BD124" i="37"/>
  <c r="AW217" i="37"/>
  <c r="AV217" i="37"/>
  <c r="BH280" i="37"/>
  <c r="BM300" i="37"/>
  <c r="BD300" i="37"/>
  <c r="AO173" i="37"/>
  <c r="AN173" i="37"/>
  <c r="AU80" i="37"/>
  <c r="AT80" i="37"/>
  <c r="BP233" i="37"/>
  <c r="BG233" i="37"/>
  <c r="AM187" i="37"/>
  <c r="AL187" i="37"/>
  <c r="AO38" i="37"/>
  <c r="AN38" i="37"/>
  <c r="BS194" i="37"/>
  <c r="BJ194" i="37"/>
  <c r="AU70" i="37"/>
  <c r="AT70" i="37"/>
  <c r="AP98" i="37"/>
  <c r="AQ98" i="37"/>
  <c r="AK98" i="37"/>
  <c r="AJ98" i="37"/>
  <c r="AK65" i="37"/>
  <c r="AJ65" i="37"/>
  <c r="BE172" i="37"/>
  <c r="BN172" i="37"/>
  <c r="BH231" i="37"/>
  <c r="BQ231" i="37"/>
  <c r="AU134" i="37"/>
  <c r="AT134" i="37"/>
  <c r="AK19" i="37"/>
  <c r="AJ19" i="37"/>
  <c r="BO224" i="37"/>
  <c r="BF224" i="37"/>
  <c r="AQ104" i="37"/>
  <c r="AP104" i="37"/>
  <c r="AU88" i="37"/>
  <c r="AT88" i="37"/>
  <c r="AX219" i="37"/>
  <c r="AY219" i="37"/>
  <c r="BK25" i="37"/>
  <c r="BT25" i="37"/>
  <c r="BD41" i="37"/>
  <c r="BM41" i="37"/>
  <c r="AM36" i="37"/>
  <c r="AL36" i="37"/>
  <c r="AS76" i="37"/>
  <c r="AR76" i="37"/>
  <c r="BK81" i="37"/>
  <c r="BT81" i="37"/>
  <c r="AQ212" i="37"/>
  <c r="AP212" i="37"/>
  <c r="AM209" i="37"/>
  <c r="AL209" i="37"/>
  <c r="BJ233" i="37"/>
  <c r="BS233" i="37"/>
  <c r="AK270" i="37"/>
  <c r="AJ270" i="37"/>
  <c r="BK274" i="37"/>
  <c r="BT274" i="37"/>
  <c r="BH326" i="37"/>
  <c r="AW38" i="37"/>
  <c r="AV38" i="37"/>
  <c r="BH48" i="37"/>
  <c r="BD39" i="37"/>
  <c r="BM39" i="37"/>
  <c r="BI132" i="37"/>
  <c r="BR132" i="37"/>
  <c r="BF160" i="37"/>
  <c r="AK234" i="37"/>
  <c r="AJ234" i="37"/>
  <c r="AT283" i="37"/>
  <c r="AU283" i="37"/>
  <c r="BR292" i="37"/>
  <c r="BI292" i="37"/>
  <c r="BM328" i="37"/>
  <c r="EB61" i="37"/>
  <c r="BJ61" i="37"/>
  <c r="BR58" i="37"/>
  <c r="BI58" i="37"/>
  <c r="BJ86" i="37"/>
  <c r="BS86" i="37"/>
  <c r="DZ148" i="37"/>
  <c r="BH148" i="37"/>
  <c r="BK265" i="37"/>
  <c r="BT265" i="37"/>
  <c r="BH312" i="37"/>
  <c r="BQ312" i="37"/>
  <c r="AL156" i="37"/>
  <c r="AM156" i="37"/>
  <c r="AV70" i="37"/>
  <c r="AW70" i="37"/>
  <c r="AS50" i="37"/>
  <c r="AR50" i="37"/>
  <c r="BO77" i="37"/>
  <c r="BF77" i="37"/>
  <c r="BI122" i="37"/>
  <c r="BG158" i="37"/>
  <c r="BJ220" i="37"/>
  <c r="BK166" i="37"/>
  <c r="BT166" i="37"/>
  <c r="BO211" i="37"/>
  <c r="BF211" i="37"/>
  <c r="BK266" i="37"/>
  <c r="BT266" i="37"/>
  <c r="BG288" i="37"/>
  <c r="BP288" i="37"/>
  <c r="BF305" i="37"/>
  <c r="BO305" i="37"/>
  <c r="BE67" i="37"/>
  <c r="BN67" i="37"/>
  <c r="AY173" i="37"/>
  <c r="AX173" i="37"/>
  <c r="BJ109" i="37"/>
  <c r="BR44" i="37"/>
  <c r="BI44" i="37"/>
  <c r="BH68" i="37"/>
  <c r="BQ68" i="37"/>
  <c r="AO97" i="37"/>
  <c r="AN97" i="37"/>
  <c r="BD141" i="37"/>
  <c r="BM141" i="37"/>
  <c r="AP176" i="37"/>
  <c r="AQ176" i="37"/>
  <c r="BG214" i="37"/>
  <c r="BP214" i="37"/>
  <c r="BO236" i="37"/>
  <c r="BF236" i="37"/>
  <c r="AW302" i="37"/>
  <c r="AV302" i="37"/>
  <c r="BD33" i="37"/>
  <c r="BT151" i="37"/>
  <c r="BK151" i="37"/>
  <c r="BD326" i="37"/>
  <c r="BP59" i="37"/>
  <c r="BG59" i="37"/>
  <c r="BM62" i="37"/>
  <c r="BD62" i="37"/>
  <c r="BS79" i="37"/>
  <c r="BJ79" i="37"/>
  <c r="BQ93" i="37"/>
  <c r="BH93" i="37"/>
  <c r="BJ147" i="37"/>
  <c r="BM131" i="37"/>
  <c r="BD131" i="37"/>
  <c r="BD261" i="37"/>
  <c r="BM261" i="37"/>
  <c r="AQ280" i="37"/>
  <c r="AP280" i="37"/>
  <c r="BN267" i="37"/>
  <c r="BE267" i="37"/>
  <c r="AW114" i="37"/>
  <c r="AV114" i="37"/>
  <c r="BR53" i="37"/>
  <c r="BI53" i="37"/>
  <c r="AW155" i="37"/>
  <c r="AV155" i="37"/>
  <c r="AY184" i="37"/>
  <c r="AX184" i="37"/>
  <c r="BS169" i="37"/>
  <c r="BJ169" i="37"/>
  <c r="BT163" i="37"/>
  <c r="BK163" i="37"/>
  <c r="BF216" i="37"/>
  <c r="BO216" i="37"/>
  <c r="BG195" i="37"/>
  <c r="BP195" i="37"/>
  <c r="BI290" i="37"/>
  <c r="AO283" i="37"/>
  <c r="AN283" i="37"/>
  <c r="BK309" i="37"/>
  <c r="BT309" i="37"/>
  <c r="AM69" i="37"/>
  <c r="AL69" i="37"/>
  <c r="AY130" i="37"/>
  <c r="AX130" i="37"/>
  <c r="BK240" i="37"/>
  <c r="BT240" i="37"/>
  <c r="BR223" i="37"/>
  <c r="BI223" i="37"/>
  <c r="BS252" i="37"/>
  <c r="BJ252" i="37"/>
  <c r="BJ282" i="37"/>
  <c r="BM286" i="37"/>
  <c r="BD286" i="37"/>
  <c r="AL96" i="37"/>
  <c r="AM96" i="37"/>
  <c r="BD242" i="37"/>
  <c r="BM242" i="37"/>
  <c r="BM278" i="37"/>
  <c r="BD278" i="37"/>
  <c r="AW50" i="37"/>
  <c r="AV50" i="37"/>
  <c r="BD111" i="37"/>
  <c r="BM111" i="37"/>
  <c r="BH172" i="37"/>
  <c r="BQ172" i="37"/>
  <c r="BQ246" i="37"/>
  <c r="BH246" i="37"/>
  <c r="BS255" i="37"/>
  <c r="BJ255" i="37"/>
  <c r="BI282" i="37"/>
  <c r="BK317" i="37"/>
  <c r="BH29" i="37"/>
  <c r="BQ29" i="37"/>
  <c r="BD17" i="37"/>
  <c r="BJ83" i="37"/>
  <c r="BS83" i="37"/>
  <c r="BD99" i="37"/>
  <c r="BM99" i="37"/>
  <c r="BH140" i="37"/>
  <c r="AS201" i="37"/>
  <c r="AR201" i="37"/>
  <c r="BJ203" i="37"/>
  <c r="BS203" i="37"/>
  <c r="BG241" i="37"/>
  <c r="BP241" i="37"/>
  <c r="AO294" i="37"/>
  <c r="AN294" i="37"/>
  <c r="BT291" i="37"/>
  <c r="BK291" i="37"/>
  <c r="AS90" i="37"/>
  <c r="AR90" i="37"/>
  <c r="EA112" i="37"/>
  <c r="BI112" i="37"/>
  <c r="BI182" i="37"/>
  <c r="BF31" i="37"/>
  <c r="BO31" i="37"/>
  <c r="AU60" i="37"/>
  <c r="AT60" i="37"/>
  <c r="AT208" i="37"/>
  <c r="AU208" i="37"/>
  <c r="AU158" i="37"/>
  <c r="AT158" i="37"/>
  <c r="AU213" i="37"/>
  <c r="AT213" i="37"/>
  <c r="BS237" i="37"/>
  <c r="BJ237" i="37"/>
  <c r="AJ294" i="37"/>
  <c r="AK294" i="37"/>
  <c r="BQ281" i="37"/>
  <c r="BH281" i="37"/>
  <c r="BK290" i="37"/>
  <c r="BO316" i="37"/>
  <c r="BF316" i="37"/>
  <c r="BG276" i="37"/>
  <c r="BP276" i="37"/>
  <c r="AQ42" i="37"/>
  <c r="AP42" i="37"/>
  <c r="AU73" i="37"/>
  <c r="AT73" i="37"/>
  <c r="AO71" i="37"/>
  <c r="AN71" i="37"/>
  <c r="AY108" i="37"/>
  <c r="AX108" i="37"/>
  <c r="BK142" i="37"/>
  <c r="BQ149" i="37"/>
  <c r="BH149" i="37"/>
  <c r="BK204" i="37"/>
  <c r="DW184" i="37"/>
  <c r="BE184" i="37"/>
  <c r="BJ245" i="37"/>
  <c r="BS245" i="37"/>
  <c r="BO259" i="37"/>
  <c r="BF259" i="37"/>
  <c r="AS297" i="37"/>
  <c r="AR297" i="37"/>
  <c r="BR315" i="37"/>
  <c r="BI315" i="37"/>
  <c r="BI295" i="37"/>
  <c r="BR295" i="37"/>
  <c r="BP303" i="37"/>
  <c r="BG303" i="37"/>
  <c r="BE33" i="37"/>
  <c r="BK82" i="37"/>
  <c r="BT82" i="37"/>
  <c r="AY60" i="37"/>
  <c r="AX60" i="37"/>
  <c r="BD85" i="37"/>
  <c r="BQ144" i="37"/>
  <c r="BH144" i="37"/>
  <c r="AN226" i="37"/>
  <c r="AO226" i="37"/>
  <c r="AW213" i="37"/>
  <c r="AV213" i="37"/>
  <c r="BR188" i="37"/>
  <c r="BI188" i="37"/>
  <c r="AP270" i="37"/>
  <c r="AQ270" i="37"/>
  <c r="AX322" i="37"/>
  <c r="AY322" i="37"/>
  <c r="BM106" i="37"/>
  <c r="BD106" i="37"/>
  <c r="AW37" i="37"/>
  <c r="AV37" i="37"/>
  <c r="BK66" i="37"/>
  <c r="BE92" i="37"/>
  <c r="BN92" i="37"/>
  <c r="AQ108" i="37"/>
  <c r="AP108" i="37"/>
  <c r="BO102" i="37"/>
  <c r="BF102" i="37"/>
  <c r="BI133" i="37"/>
  <c r="BR133" i="37"/>
  <c r="BH198" i="37"/>
  <c r="BQ198" i="37"/>
  <c r="AX253" i="37"/>
  <c r="AY253" i="37"/>
  <c r="BT301" i="37"/>
  <c r="BK301" i="37"/>
  <c r="BR304" i="37"/>
  <c r="BI304" i="37"/>
  <c r="AR13" i="37"/>
  <c r="AS13" i="37"/>
  <c r="BH24" i="37"/>
  <c r="BQ24" i="37"/>
  <c r="BN27" i="37"/>
  <c r="BE27" i="37"/>
  <c r="AQ56" i="37"/>
  <c r="AP56" i="37"/>
  <c r="AY113" i="37"/>
  <c r="AX113" i="37"/>
  <c r="AM247" i="37"/>
  <c r="AL247" i="37"/>
  <c r="BI235" i="37"/>
  <c r="BE300" i="37"/>
  <c r="BN300" i="37"/>
  <c r="BD248" i="37"/>
  <c r="AY129" i="37"/>
  <c r="AX129" i="37"/>
  <c r="BR256" i="37"/>
  <c r="BI256" i="37"/>
  <c r="AY13" i="37"/>
  <c r="AX13" i="37"/>
  <c r="DV290" i="37"/>
  <c r="BD290" i="37"/>
  <c r="BE265" i="37"/>
  <c r="BN265" i="37"/>
  <c r="AO109" i="37"/>
  <c r="AN109" i="37"/>
  <c r="AM181" i="37"/>
  <c r="AL181" i="37"/>
  <c r="AU116" i="37"/>
  <c r="AT116" i="37"/>
  <c r="BO261" i="37"/>
  <c r="BF261" i="37"/>
  <c r="DZ22" i="37"/>
  <c r="BH22" i="37"/>
  <c r="BH169" i="37"/>
  <c r="BQ169" i="37"/>
  <c r="AQ298" i="37"/>
  <c r="AP298" i="37"/>
  <c r="AJ91" i="37"/>
  <c r="AK91" i="37"/>
  <c r="BN240" i="37"/>
  <c r="BE240" i="37"/>
  <c r="BS111" i="37"/>
  <c r="BJ111" i="37"/>
  <c r="AO175" i="37"/>
  <c r="AN175" i="37"/>
  <c r="AQ134" i="37"/>
  <c r="AP134" i="37"/>
  <c r="AO202" i="37"/>
  <c r="AN202" i="37"/>
  <c r="BD237" i="37"/>
  <c r="BM237" i="37"/>
  <c r="AY124" i="37"/>
  <c r="AX124" i="37"/>
  <c r="AU84" i="37"/>
  <c r="AT84" i="37"/>
  <c r="AO156" i="37"/>
  <c r="AN156" i="37"/>
  <c r="BO120" i="37"/>
  <c r="BF120" i="37"/>
  <c r="BQ25" i="37"/>
  <c r="BH25" i="37"/>
  <c r="BN41" i="37"/>
  <c r="BE41" i="37"/>
  <c r="BM81" i="37"/>
  <c r="BD81" i="37"/>
  <c r="AY97" i="37"/>
  <c r="AX97" i="37"/>
  <c r="AM121" i="37"/>
  <c r="AL121" i="37"/>
  <c r="AP153" i="37"/>
  <c r="AQ153" i="37"/>
  <c r="BE226" i="37"/>
  <c r="BN226" i="37"/>
  <c r="BG182" i="37"/>
  <c r="BM233" i="37"/>
  <c r="BD233" i="37"/>
  <c r="AN280" i="37"/>
  <c r="AO280" i="37"/>
  <c r="BE274" i="37"/>
  <c r="BN274" i="37"/>
  <c r="DY324" i="37"/>
  <c r="BG324" i="37"/>
  <c r="AU318" i="37"/>
  <c r="AT318" i="37"/>
  <c r="BD46" i="37"/>
  <c r="BJ39" i="37"/>
  <c r="BS39" i="37"/>
  <c r="AY101" i="37"/>
  <c r="AX101" i="37"/>
  <c r="AP123" i="37"/>
  <c r="AQ123" i="37"/>
  <c r="BK132" i="37"/>
  <c r="BT132" i="37"/>
  <c r="BH182" i="37"/>
  <c r="AW314" i="37"/>
  <c r="AV314" i="37"/>
  <c r="BS292" i="37"/>
  <c r="BJ292" i="37"/>
  <c r="BO328" i="37"/>
  <c r="AY70" i="37"/>
  <c r="AX70" i="37"/>
  <c r="BT58" i="37"/>
  <c r="BK58" i="37"/>
  <c r="AW101" i="37"/>
  <c r="AV101" i="37"/>
  <c r="BQ86" i="37"/>
  <c r="BH86" i="37"/>
  <c r="AO176" i="37"/>
  <c r="AN176" i="37"/>
  <c r="BK225" i="37"/>
  <c r="BR265" i="37"/>
  <c r="BI265" i="37"/>
  <c r="AY299" i="37"/>
  <c r="AX299" i="37"/>
  <c r="BM312" i="37"/>
  <c r="BD312" i="37"/>
  <c r="AU173" i="37"/>
  <c r="AT173" i="37"/>
  <c r="AU101" i="37"/>
  <c r="AT101" i="37"/>
  <c r="BP77" i="37"/>
  <c r="BG77" i="37"/>
  <c r="AS112" i="37"/>
  <c r="AR112" i="37"/>
  <c r="AU152" i="37"/>
  <c r="AT152" i="37"/>
  <c r="BM166" i="37"/>
  <c r="BD166" i="37"/>
  <c r="BG211" i="37"/>
  <c r="BP211" i="37"/>
  <c r="BE266" i="37"/>
  <c r="BN266" i="37"/>
  <c r="BI288" i="37"/>
  <c r="BR288" i="37"/>
  <c r="BH305" i="37"/>
  <c r="BQ305" i="37"/>
  <c r="BH67" i="37"/>
  <c r="BQ67" i="37"/>
  <c r="AM217" i="37"/>
  <c r="AL217" i="37"/>
  <c r="AQ22" i="37"/>
  <c r="AP22" i="37"/>
  <c r="BK44" i="37"/>
  <c r="BT44" i="37"/>
  <c r="BI68" i="37"/>
  <c r="BR68" i="37"/>
  <c r="AS135" i="37"/>
  <c r="AR135" i="37"/>
  <c r="AP185" i="37"/>
  <c r="AQ185" i="37"/>
  <c r="AT220" i="37"/>
  <c r="AU220" i="37"/>
  <c r="BS214" i="37"/>
  <c r="BJ214" i="37"/>
  <c r="BR236" i="37"/>
  <c r="BI236" i="37"/>
  <c r="AR277" i="37"/>
  <c r="AS277" i="37"/>
  <c r="BE307" i="37"/>
  <c r="AS16" i="37"/>
  <c r="AR16" i="37"/>
  <c r="AW45" i="37"/>
  <c r="AV45" i="37"/>
  <c r="BP14" i="37"/>
  <c r="BG14" i="37"/>
  <c r="BH109" i="37"/>
  <c r="BQ59" i="37"/>
  <c r="BH59" i="37"/>
  <c r="BN62" i="37"/>
  <c r="BE62" i="37"/>
  <c r="BT79" i="37"/>
  <c r="BK79" i="37"/>
  <c r="AM122" i="37"/>
  <c r="AL122" i="37"/>
  <c r="AY168" i="37"/>
  <c r="AX168" i="37"/>
  <c r="AR220" i="37"/>
  <c r="AS220" i="37"/>
  <c r="BS261" i="37"/>
  <c r="BJ261" i="37"/>
  <c r="BG267" i="37"/>
  <c r="BP267" i="37"/>
  <c r="AR322" i="37"/>
  <c r="AS322" i="37"/>
  <c r="BK21" i="37"/>
  <c r="BT21" i="37"/>
  <c r="AM50" i="37"/>
  <c r="AL50" i="37"/>
  <c r="BJ53" i="37"/>
  <c r="BS53" i="37"/>
  <c r="BO85" i="37"/>
  <c r="BF85" i="37"/>
  <c r="BE117" i="37"/>
  <c r="BN117" i="37"/>
  <c r="AN185" i="37"/>
  <c r="AO185" i="37"/>
  <c r="BN169" i="37"/>
  <c r="BE169" i="37"/>
  <c r="BS154" i="37"/>
  <c r="BJ154" i="37"/>
  <c r="AV189" i="37"/>
  <c r="AW189" i="37"/>
  <c r="BG216" i="37"/>
  <c r="BP216" i="37"/>
  <c r="BH195" i="37"/>
  <c r="BQ195" i="37"/>
  <c r="AS293" i="37"/>
  <c r="AR293" i="37"/>
  <c r="AU308" i="37"/>
  <c r="AT308" i="37"/>
  <c r="BE309" i="37"/>
  <c r="BN309" i="37"/>
  <c r="AQ38" i="37"/>
  <c r="AP38" i="37"/>
  <c r="BD50" i="37"/>
  <c r="BM50" i="37"/>
  <c r="AU94" i="37"/>
  <c r="AT94" i="37"/>
  <c r="BD240" i="37"/>
  <c r="BM240" i="37"/>
  <c r="BN223" i="37"/>
  <c r="BE223" i="37"/>
  <c r="DY218" i="37"/>
  <c r="BG218" i="37"/>
  <c r="BM252" i="37"/>
  <c r="BD252" i="37"/>
  <c r="BS286" i="37"/>
  <c r="BJ286" i="37"/>
  <c r="AK32" i="37"/>
  <c r="AJ32" i="37"/>
  <c r="BE242" i="37"/>
  <c r="BN242" i="37"/>
  <c r="BN278" i="37"/>
  <c r="BE278" i="37"/>
  <c r="AS19" i="37"/>
  <c r="AR19" i="37"/>
  <c r="AS94" i="37"/>
  <c r="AR94" i="37"/>
  <c r="BI104" i="37"/>
  <c r="BI111" i="37"/>
  <c r="BR111" i="37"/>
  <c r="BE147" i="37"/>
  <c r="BO172" i="37"/>
  <c r="BF172" i="37"/>
  <c r="AW210" i="37"/>
  <c r="AV210" i="37"/>
  <c r="BD255" i="37"/>
  <c r="BM255" i="37"/>
  <c r="AV297" i="37"/>
  <c r="AW297" i="37"/>
  <c r="BJ29" i="37"/>
  <c r="BS29" i="37"/>
  <c r="BO99" i="37"/>
  <c r="BF99" i="37"/>
  <c r="AQ181" i="37"/>
  <c r="AP181" i="37"/>
  <c r="AN219" i="37"/>
  <c r="AO219" i="37"/>
  <c r="BJ231" i="37"/>
  <c r="BS231" i="37"/>
  <c r="BQ190" i="37"/>
  <c r="BH190" i="37"/>
  <c r="BD203" i="37"/>
  <c r="BM203" i="37"/>
  <c r="BI241" i="37"/>
  <c r="BR241" i="37"/>
  <c r="BF47" i="37"/>
  <c r="BO47" i="37"/>
  <c r="EB112" i="37"/>
  <c r="BJ112" i="37"/>
  <c r="BJ31" i="37"/>
  <c r="BS31" i="37"/>
  <c r="AT50" i="37"/>
  <c r="AU50" i="37"/>
  <c r="AM94" i="37"/>
  <c r="AL94" i="37"/>
  <c r="DX118" i="37"/>
  <c r="BF118" i="37"/>
  <c r="BJ174" i="37"/>
  <c r="BK254" i="37"/>
  <c r="AL173" i="37"/>
  <c r="AM173" i="37"/>
  <c r="AM219" i="37"/>
  <c r="AL219" i="37"/>
  <c r="BN237" i="37"/>
  <c r="BE237" i="37"/>
  <c r="BT281" i="37"/>
  <c r="BK281" i="37"/>
  <c r="BD316" i="37"/>
  <c r="BM316" i="37"/>
  <c r="BF326" i="37"/>
  <c r="BK16" i="37"/>
  <c r="BR149" i="37"/>
  <c r="BI149" i="37"/>
  <c r="AT226" i="37"/>
  <c r="AU226" i="37"/>
  <c r="BF199" i="37"/>
  <c r="BO199" i="37"/>
  <c r="BG229" i="37"/>
  <c r="AW234" i="37"/>
  <c r="AV234" i="37"/>
  <c r="BM245" i="37"/>
  <c r="BD245" i="37"/>
  <c r="BE259" i="37"/>
  <c r="BN259" i="37"/>
  <c r="AY271" i="37"/>
  <c r="AX271" i="37"/>
  <c r="BF315" i="37"/>
  <c r="BO315" i="37"/>
  <c r="BJ295" i="37"/>
  <c r="BS295" i="37"/>
  <c r="BQ303" i="37"/>
  <c r="BH303" i="37"/>
  <c r="BM82" i="37"/>
  <c r="BD82" i="37"/>
  <c r="AM71" i="37"/>
  <c r="AL71" i="37"/>
  <c r="AQ110" i="37"/>
  <c r="AP110" i="37"/>
  <c r="BR144" i="37"/>
  <c r="BI144" i="37"/>
  <c r="AM212" i="37"/>
  <c r="AL212" i="37"/>
  <c r="BH188" i="37"/>
  <c r="BQ188" i="37"/>
  <c r="BP264" i="37"/>
  <c r="BG264" i="37"/>
  <c r="BE290" i="37"/>
  <c r="AM319" i="37"/>
  <c r="AL319" i="37"/>
  <c r="BF106" i="37"/>
  <c r="BO106" i="37"/>
  <c r="BF23" i="37"/>
  <c r="BE48" i="37"/>
  <c r="BF92" i="37"/>
  <c r="BO92" i="37"/>
  <c r="BF122" i="37"/>
  <c r="BN120" i="37"/>
  <c r="BE120" i="37"/>
  <c r="BH102" i="37"/>
  <c r="BQ102" i="37"/>
  <c r="BR198" i="37"/>
  <c r="BI198" i="37"/>
  <c r="BF228" i="37"/>
  <c r="EC234" i="37"/>
  <c r="BK234" i="37"/>
  <c r="BP301" i="37"/>
  <c r="BG301" i="37"/>
  <c r="AQ36" i="37"/>
  <c r="AP36" i="37"/>
  <c r="BJ24" i="37"/>
  <c r="BS24" i="37"/>
  <c r="AW42" i="37"/>
  <c r="AV42" i="37"/>
  <c r="AR34" i="37"/>
  <c r="AS34" i="37"/>
  <c r="BH88" i="37"/>
  <c r="BE100" i="37"/>
  <c r="AQ124" i="37"/>
  <c r="AP124" i="37"/>
  <c r="AT121" i="37"/>
  <c r="AU121" i="37"/>
  <c r="BD213" i="37"/>
  <c r="AY210" i="37"/>
  <c r="AX210" i="37"/>
  <c r="BQ300" i="37"/>
  <c r="BH300" i="37"/>
  <c r="BI218" i="37"/>
  <c r="AK225" i="37"/>
  <c r="AJ225" i="37"/>
  <c r="AS306" i="37"/>
  <c r="AR306" i="37"/>
  <c r="BM207" i="37"/>
  <c r="BD207" i="37"/>
  <c r="BD136" i="37"/>
  <c r="BM136" i="37"/>
  <c r="BM325" i="37"/>
  <c r="BD325" i="37"/>
  <c r="BS216" i="37"/>
  <c r="BJ216" i="37"/>
  <c r="BT222" i="37"/>
  <c r="BK222" i="37"/>
  <c r="BE47" i="37"/>
  <c r="BN47" i="37"/>
  <c r="BI191" i="37"/>
  <c r="BR191" i="37"/>
  <c r="BE295" i="37"/>
  <c r="BN295" i="37"/>
  <c r="BR264" i="37"/>
  <c r="BI264" i="37"/>
  <c r="AP114" i="37"/>
  <c r="AQ114" i="37"/>
  <c r="BE25" i="37"/>
  <c r="BN25" i="37"/>
  <c r="BT41" i="37"/>
  <c r="BK41" i="37"/>
  <c r="AW87" i="37"/>
  <c r="AV87" i="37"/>
  <c r="BO81" i="37"/>
  <c r="BF81" i="37"/>
  <c r="BF105" i="37"/>
  <c r="AK162" i="37"/>
  <c r="AJ162" i="37"/>
  <c r="AY183" i="37"/>
  <c r="AX183" i="37"/>
  <c r="AQ253" i="37"/>
  <c r="AP253" i="37"/>
  <c r="BK233" i="37"/>
  <c r="BT233" i="37"/>
  <c r="BM256" i="37"/>
  <c r="BD256" i="37"/>
  <c r="BK314" i="37"/>
  <c r="AQ319" i="37"/>
  <c r="AP319" i="37"/>
  <c r="AY208" i="37"/>
  <c r="AX208" i="37"/>
  <c r="BF66" i="37"/>
  <c r="BT39" i="37"/>
  <c r="BK39" i="37"/>
  <c r="AN165" i="37"/>
  <c r="AO165" i="37"/>
  <c r="BH235" i="37"/>
  <c r="BT292" i="37"/>
  <c r="BK292" i="37"/>
  <c r="BS328" i="37"/>
  <c r="AY30" i="37"/>
  <c r="AX30" i="37"/>
  <c r="AM66" i="37"/>
  <c r="AL66" i="37"/>
  <c r="BS58" i="37"/>
  <c r="BJ58" i="37"/>
  <c r="BR86" i="37"/>
  <c r="BI86" i="37"/>
  <c r="AX135" i="37"/>
  <c r="AY135" i="37"/>
  <c r="AM179" i="37"/>
  <c r="AL179" i="37"/>
  <c r="BQ194" i="37"/>
  <c r="BH194" i="37"/>
  <c r="BM280" i="37"/>
  <c r="BD280" i="37"/>
  <c r="BS265" i="37"/>
  <c r="BJ265" i="37"/>
  <c r="BR312" i="37"/>
  <c r="BI312" i="37"/>
  <c r="BF61" i="37"/>
  <c r="BH77" i="37"/>
  <c r="BQ77" i="37"/>
  <c r="BN166" i="37"/>
  <c r="BE166" i="37"/>
  <c r="BT211" i="37"/>
  <c r="BK211" i="37"/>
  <c r="AP302" i="37"/>
  <c r="AQ302" i="37"/>
  <c r="BG305" i="37"/>
  <c r="BP305" i="37"/>
  <c r="BI67" i="37"/>
  <c r="BR67" i="37"/>
  <c r="AY74" i="37"/>
  <c r="AX74" i="37"/>
  <c r="BN44" i="37"/>
  <c r="BE44" i="37"/>
  <c r="BE68" i="37"/>
  <c r="BN68" i="37"/>
  <c r="BD125" i="37"/>
  <c r="BP119" i="37"/>
  <c r="BG119" i="37"/>
  <c r="AS152" i="37"/>
  <c r="AR152" i="37"/>
  <c r="AS168" i="37"/>
  <c r="AR168" i="37"/>
  <c r="AW280" i="37"/>
  <c r="AV280" i="37"/>
  <c r="AP320" i="37"/>
  <c r="AQ320" i="37"/>
  <c r="AK321" i="37"/>
  <c r="AJ321" i="37"/>
  <c r="EO329" i="37"/>
  <c r="BM14" i="37"/>
  <c r="BD14" i="37"/>
  <c r="BK59" i="37"/>
  <c r="BT59" i="37"/>
  <c r="BO62" i="37"/>
  <c r="BF62" i="37"/>
  <c r="BM79" i="37"/>
  <c r="BD79" i="37"/>
  <c r="EB140" i="37"/>
  <c r="BJ140" i="37"/>
  <c r="AO248" i="37"/>
  <c r="AN248" i="37"/>
  <c r="BK261" i="37"/>
  <c r="BT261" i="37"/>
  <c r="AX306" i="37"/>
  <c r="AY306" i="37"/>
  <c r="BF267" i="37"/>
  <c r="BO267" i="37"/>
  <c r="BF325" i="37"/>
  <c r="BO325" i="37"/>
  <c r="BM21" i="37"/>
  <c r="BD21" i="37"/>
  <c r="BG53" i="37"/>
  <c r="BP53" i="37"/>
  <c r="AX138" i="37"/>
  <c r="AY138" i="37"/>
  <c r="BO117" i="37"/>
  <c r="BF117" i="37"/>
  <c r="AU135" i="37"/>
  <c r="AT135" i="37"/>
  <c r="AY181" i="37"/>
  <c r="AX181" i="37"/>
  <c r="BF169" i="37"/>
  <c r="BO169" i="37"/>
  <c r="BM154" i="37"/>
  <c r="BD154" i="37"/>
  <c r="BQ216" i="37"/>
  <c r="BH216" i="37"/>
  <c r="BI195" i="37"/>
  <c r="BR195" i="37"/>
  <c r="AT257" i="37"/>
  <c r="AU257" i="37"/>
  <c r="BK324" i="37"/>
  <c r="BF309" i="37"/>
  <c r="BO309" i="37"/>
  <c r="BF17" i="37"/>
  <c r="AM124" i="37"/>
  <c r="AL124" i="37"/>
  <c r="AS173" i="37"/>
  <c r="AR173" i="37"/>
  <c r="BO240" i="37"/>
  <c r="BF240" i="37"/>
  <c r="BF223" i="37"/>
  <c r="BO223" i="37"/>
  <c r="EB218" i="37"/>
  <c r="BJ218" i="37"/>
  <c r="BE252" i="37"/>
  <c r="BN252" i="37"/>
  <c r="BT286" i="37"/>
  <c r="BK286" i="37"/>
  <c r="AU52" i="37"/>
  <c r="AT52" i="37"/>
  <c r="DY89" i="37"/>
  <c r="BG89" i="37"/>
  <c r="BG242" i="37"/>
  <c r="BP242" i="37"/>
  <c r="BO278" i="37"/>
  <c r="BF278" i="37"/>
  <c r="AW18" i="37"/>
  <c r="AV18" i="37"/>
  <c r="AK38" i="37"/>
  <c r="AJ38" i="37"/>
  <c r="BT111" i="37"/>
  <c r="BK111" i="37"/>
  <c r="BR172" i="37"/>
  <c r="BI172" i="37"/>
  <c r="BE255" i="37"/>
  <c r="BN255" i="37"/>
  <c r="BD324" i="37"/>
  <c r="BM324" i="37"/>
  <c r="BM29" i="37"/>
  <c r="BD29" i="37"/>
  <c r="AS49" i="37"/>
  <c r="AR49" i="37"/>
  <c r="AV107" i="37"/>
  <c r="AW107" i="37"/>
  <c r="BJ99" i="37"/>
  <c r="BS99" i="37"/>
  <c r="AS156" i="37"/>
  <c r="AR156" i="37"/>
  <c r="BR176" i="37"/>
  <c r="BI176" i="37"/>
  <c r="AX212" i="37"/>
  <c r="AY212" i="37"/>
  <c r="BD231" i="37"/>
  <c r="BM231" i="37"/>
  <c r="BR190" i="37"/>
  <c r="BI190" i="37"/>
  <c r="BS241" i="37"/>
  <c r="BJ241" i="37"/>
  <c r="AS282" i="37"/>
  <c r="AR282" i="37"/>
  <c r="AY308" i="37"/>
  <c r="AX308" i="37"/>
  <c r="BG47" i="37"/>
  <c r="BP47" i="37"/>
  <c r="BG228" i="37"/>
  <c r="BT26" i="37"/>
  <c r="BK26" i="37"/>
  <c r="BI115" i="37"/>
  <c r="BE142" i="37"/>
  <c r="BG140" i="37"/>
  <c r="BJ177" i="37"/>
  <c r="BR237" i="37"/>
  <c r="BI237" i="37"/>
  <c r="BG282" i="37"/>
  <c r="BM281" i="37"/>
  <c r="BD281" i="37"/>
  <c r="BG317" i="37"/>
  <c r="BI316" i="37"/>
  <c r="BR316" i="37"/>
  <c r="BK57" i="37"/>
  <c r="BK115" i="37"/>
  <c r="BN202" i="37"/>
  <c r="BE202" i="37"/>
  <c r="BJ149" i="37"/>
  <c r="BS149" i="37"/>
  <c r="AS162" i="37"/>
  <c r="AR162" i="37"/>
  <c r="BP199" i="37"/>
  <c r="BG199" i="37"/>
  <c r="BE228" i="37"/>
  <c r="AN260" i="37"/>
  <c r="AO260" i="37"/>
  <c r="BN245" i="37"/>
  <c r="BE245" i="37"/>
  <c r="BH259" i="37"/>
  <c r="BQ259" i="37"/>
  <c r="AM308" i="37"/>
  <c r="AL308" i="37"/>
  <c r="BH315" i="37"/>
  <c r="BQ315" i="37"/>
  <c r="AM42" i="37"/>
  <c r="AL42" i="37"/>
  <c r="BT295" i="37"/>
  <c r="BK295" i="37"/>
  <c r="BJ303" i="37"/>
  <c r="BS303" i="37"/>
  <c r="BI16" i="37"/>
  <c r="BQ82" i="37"/>
  <c r="BH82" i="37"/>
  <c r="AN34" i="37"/>
  <c r="AO34" i="37"/>
  <c r="BJ115" i="37"/>
  <c r="BJ142" i="37"/>
  <c r="BS144" i="37"/>
  <c r="BJ144" i="37"/>
  <c r="BD215" i="37"/>
  <c r="BM215" i="37"/>
  <c r="AU219" i="37"/>
  <c r="AT219" i="37"/>
  <c r="BM188" i="37"/>
  <c r="BD188" i="37"/>
  <c r="BK264" i="37"/>
  <c r="BT264" i="37"/>
  <c r="AP271" i="37"/>
  <c r="AQ271" i="37"/>
  <c r="BD317" i="37"/>
  <c r="BI232" i="37"/>
  <c r="AS60" i="37"/>
  <c r="AR60" i="37"/>
  <c r="BD92" i="37"/>
  <c r="BM92" i="37"/>
  <c r="BT120" i="37"/>
  <c r="BK120" i="37"/>
  <c r="BI102" i="37"/>
  <c r="BR102" i="37"/>
  <c r="AP208" i="37"/>
  <c r="AQ208" i="37"/>
  <c r="BD198" i="37"/>
  <c r="BM198" i="37"/>
  <c r="AS221" i="37"/>
  <c r="AR221" i="37"/>
  <c r="DW234" i="37"/>
  <c r="BE234" i="37"/>
  <c r="BQ301" i="37"/>
  <c r="BH301" i="37"/>
  <c r="AV321" i="37"/>
  <c r="AW321" i="37"/>
  <c r="BJ64" i="37"/>
  <c r="BT24" i="37"/>
  <c r="BK24" i="37"/>
  <c r="BE145" i="37"/>
  <c r="AK226" i="37"/>
  <c r="AJ226" i="37"/>
  <c r="EA124" i="37"/>
  <c r="BI124" i="37"/>
  <c r="BF268" i="37"/>
  <c r="BK277" i="37"/>
  <c r="BJ300" i="37"/>
  <c r="BS300" i="37"/>
  <c r="BF242" i="37"/>
  <c r="BO242" i="37"/>
  <c r="AX90" i="37"/>
  <c r="AY90" i="37"/>
  <c r="AT322" i="37"/>
  <c r="AU322" i="37"/>
  <c r="AP173" i="37"/>
  <c r="AQ173" i="37"/>
  <c r="BR24" i="37"/>
  <c r="BI24" i="37"/>
  <c r="EA75" i="37"/>
  <c r="BI75" i="37"/>
  <c r="BP25" i="37"/>
  <c r="BG25" i="37"/>
  <c r="BF41" i="37"/>
  <c r="BO41" i="37"/>
  <c r="AM13" i="37"/>
  <c r="AL13" i="37"/>
  <c r="BG81" i="37"/>
  <c r="BP81" i="37"/>
  <c r="AY122" i="37"/>
  <c r="AX122" i="37"/>
  <c r="BN128" i="37"/>
  <c r="BE128" i="37"/>
  <c r="AT217" i="37"/>
  <c r="AU217" i="37"/>
  <c r="AW235" i="37"/>
  <c r="AV235" i="37"/>
  <c r="BN233" i="37"/>
  <c r="BE233" i="37"/>
  <c r="AJ306" i="37"/>
  <c r="AK306" i="37"/>
  <c r="BQ256" i="37"/>
  <c r="BH256" i="37"/>
  <c r="DW324" i="37"/>
  <c r="BE324" i="37"/>
  <c r="AO70" i="37"/>
  <c r="AN70" i="37"/>
  <c r="EC46" i="37"/>
  <c r="BK46" i="37"/>
  <c r="AM113" i="37"/>
  <c r="AL113" i="37"/>
  <c r="AW97" i="37"/>
  <c r="AV97" i="37"/>
  <c r="AO168" i="37"/>
  <c r="AN168" i="37"/>
  <c r="AT183" i="37"/>
  <c r="AU183" i="37"/>
  <c r="BR328" i="37"/>
  <c r="BD40" i="37"/>
  <c r="BM40" i="37"/>
  <c r="AR87" i="37"/>
  <c r="AS87" i="37"/>
  <c r="DV88" i="37"/>
  <c r="BD88" i="37"/>
  <c r="BK86" i="37"/>
  <c r="BT86" i="37"/>
  <c r="AT209" i="37"/>
  <c r="AU209" i="37"/>
  <c r="BE168" i="37"/>
  <c r="AK186" i="37"/>
  <c r="AJ186" i="37"/>
  <c r="BI194" i="37"/>
  <c r="BR194" i="37"/>
  <c r="AO253" i="37"/>
  <c r="AN253" i="37"/>
  <c r="BM265" i="37"/>
  <c r="BD265" i="37"/>
  <c r="BI307" i="37"/>
  <c r="BE312" i="37"/>
  <c r="BN312" i="37"/>
  <c r="AO249" i="37"/>
  <c r="AN249" i="37"/>
  <c r="BG46" i="37"/>
  <c r="AP87" i="37"/>
  <c r="AQ87" i="37"/>
  <c r="BR77" i="37"/>
  <c r="BI77" i="37"/>
  <c r="AN130" i="37"/>
  <c r="AO130" i="37"/>
  <c r="BK160" i="37"/>
  <c r="EC182" i="37"/>
  <c r="BK182" i="37"/>
  <c r="BS207" i="37"/>
  <c r="BJ207" i="37"/>
  <c r="BJ225" i="37"/>
  <c r="BQ211" i="37"/>
  <c r="BH211" i="37"/>
  <c r="AW283" i="37"/>
  <c r="AV283" i="37"/>
  <c r="BJ305" i="37"/>
  <c r="BS305" i="37"/>
  <c r="BS67" i="37"/>
  <c r="BJ67" i="37"/>
  <c r="BE196" i="37"/>
  <c r="BN196" i="37"/>
  <c r="AK52" i="37"/>
  <c r="AJ52" i="37"/>
  <c r="BJ44" i="37"/>
  <c r="BS44" i="37"/>
  <c r="BF68" i="37"/>
  <c r="BO68" i="37"/>
  <c r="BH119" i="37"/>
  <c r="BQ119" i="37"/>
  <c r="BT136" i="37"/>
  <c r="BK136" i="37"/>
  <c r="BR143" i="37"/>
  <c r="BI143" i="37"/>
  <c r="AU206" i="37"/>
  <c r="AT206" i="37"/>
  <c r="AV248" i="37"/>
  <c r="AW248" i="37"/>
  <c r="AM271" i="37"/>
  <c r="AL271" i="37"/>
  <c r="AQ327" i="37"/>
  <c r="AP327" i="37"/>
  <c r="BD319" i="37"/>
  <c r="BQ14" i="37"/>
  <c r="BH14" i="37"/>
  <c r="AM54" i="37"/>
  <c r="AL54" i="37"/>
  <c r="AQ69" i="37"/>
  <c r="AP69" i="37"/>
  <c r="BH85" i="37"/>
  <c r="BN79" i="37"/>
  <c r="BE79" i="37"/>
  <c r="BE112" i="37"/>
  <c r="AP152" i="37"/>
  <c r="AQ152" i="37"/>
  <c r="EC140" i="37"/>
  <c r="BK140" i="37"/>
  <c r="AU244" i="37"/>
  <c r="AT244" i="37"/>
  <c r="AS284" i="37"/>
  <c r="AR284" i="37"/>
  <c r="BN261" i="37"/>
  <c r="BE261" i="37"/>
  <c r="BT267" i="37"/>
  <c r="BK267" i="37"/>
  <c r="BP325" i="37"/>
  <c r="BG325" i="37"/>
  <c r="EC22" i="37"/>
  <c r="BK22" i="37"/>
  <c r="BE21" i="37"/>
  <c r="BN21" i="37"/>
  <c r="AX91" i="37"/>
  <c r="AY91" i="37"/>
  <c r="BP117" i="37"/>
  <c r="BG117" i="37"/>
  <c r="BD176" i="37"/>
  <c r="BG169" i="37"/>
  <c r="BP169" i="37"/>
  <c r="BN154" i="37"/>
  <c r="BE154" i="37"/>
  <c r="BR216" i="37"/>
  <c r="BI216" i="37"/>
  <c r="BJ195" i="37"/>
  <c r="BS195" i="37"/>
  <c r="AO322" i="37"/>
  <c r="AN322" i="37"/>
  <c r="BQ309" i="37"/>
  <c r="BH309" i="37"/>
  <c r="AK56" i="37"/>
  <c r="AJ56" i="37"/>
  <c r="BJ240" i="37"/>
  <c r="BS240" i="37"/>
  <c r="BP223" i="37"/>
  <c r="BG223" i="37"/>
  <c r="BP252" i="37"/>
  <c r="BG252" i="37"/>
  <c r="BJ324" i="37"/>
  <c r="BG286" i="37"/>
  <c r="BP286" i="37"/>
  <c r="EA89" i="37"/>
  <c r="BI89" i="37"/>
  <c r="BH242" i="37"/>
  <c r="BQ242" i="37"/>
  <c r="BT278" i="37"/>
  <c r="BK278" i="37"/>
  <c r="BH100" i="37"/>
  <c r="BE111" i="37"/>
  <c r="BN111" i="37"/>
  <c r="AJ152" i="37"/>
  <c r="AK152" i="37"/>
  <c r="AO162" i="37"/>
  <c r="AN162" i="37"/>
  <c r="BD172" i="37"/>
  <c r="BM172" i="37"/>
  <c r="BP262" i="37"/>
  <c r="BG262" i="37"/>
  <c r="BH255" i="37"/>
  <c r="BQ255" i="37"/>
  <c r="AQ321" i="37"/>
  <c r="AP321" i="37"/>
  <c r="AX302" i="37"/>
  <c r="AY302" i="37"/>
  <c r="BJ228" i="37"/>
  <c r="BN29" i="37"/>
  <c r="BE29" i="37"/>
  <c r="BK228" i="37"/>
  <c r="BF231" i="37"/>
  <c r="BO231" i="37"/>
  <c r="BK190" i="37"/>
  <c r="BT190" i="37"/>
  <c r="AT270" i="37"/>
  <c r="AU270" i="37"/>
  <c r="BK241" i="37"/>
  <c r="BT241" i="37"/>
  <c r="AM322" i="37"/>
  <c r="AL322" i="37"/>
  <c r="BD47" i="37"/>
  <c r="BM47" i="37"/>
  <c r="FK329" i="37"/>
  <c r="FJ329" i="37"/>
  <c r="BM26" i="37"/>
  <c r="BD26" i="37"/>
  <c r="BI100" i="37"/>
  <c r="BF191" i="37"/>
  <c r="BO191" i="37"/>
  <c r="BT237" i="37"/>
  <c r="BK237" i="37"/>
  <c r="BN281" i="37"/>
  <c r="BE281" i="37"/>
  <c r="BT316" i="37"/>
  <c r="BK316" i="37"/>
  <c r="AW201" i="37"/>
  <c r="AV201" i="37"/>
  <c r="AS37" i="37"/>
  <c r="AR37" i="37"/>
  <c r="BJ94" i="37"/>
  <c r="BK149" i="37"/>
  <c r="BT149" i="37"/>
  <c r="EB183" i="37"/>
  <c r="BJ183" i="37"/>
  <c r="BI199" i="37"/>
  <c r="BR199" i="37"/>
  <c r="AQ217" i="37"/>
  <c r="AP217" i="37"/>
  <c r="BM221" i="37"/>
  <c r="BD221" i="37"/>
  <c r="BE253" i="37"/>
  <c r="BN253" i="37"/>
  <c r="BP245" i="37"/>
  <c r="BG245" i="37"/>
  <c r="BI259" i="37"/>
  <c r="BR259" i="37"/>
  <c r="BF282" i="37"/>
  <c r="BT315" i="37"/>
  <c r="BK315" i="37"/>
  <c r="BP295" i="37"/>
  <c r="BG295" i="37"/>
  <c r="BK303" i="37"/>
  <c r="BT303" i="37"/>
  <c r="BI82" i="37"/>
  <c r="BR82" i="37"/>
  <c r="AU63" i="37"/>
  <c r="AT63" i="37"/>
  <c r="AY202" i="37"/>
  <c r="AX202" i="37"/>
  <c r="BG162" i="37"/>
  <c r="BN188" i="37"/>
  <c r="BE188" i="37"/>
  <c r="BQ264" i="37"/>
  <c r="BH264" i="37"/>
  <c r="BM296" i="37"/>
  <c r="BD296" i="37"/>
  <c r="AW30" i="37"/>
  <c r="AV30" i="37"/>
  <c r="AS56" i="37"/>
  <c r="AR56" i="37"/>
  <c r="AO87" i="37"/>
  <c r="AN87" i="37"/>
  <c r="BP92" i="37"/>
  <c r="BG92" i="37"/>
  <c r="BD120" i="37"/>
  <c r="BM120" i="37"/>
  <c r="BJ102" i="37"/>
  <c r="BS102" i="37"/>
  <c r="AK156" i="37"/>
  <c r="AJ156" i="37"/>
  <c r="BN198" i="37"/>
  <c r="BE198" i="37"/>
  <c r="BK235" i="37"/>
  <c r="BR301" i="37"/>
  <c r="BI301" i="37"/>
  <c r="BI33" i="37"/>
  <c r="BG24" i="37"/>
  <c r="BP24" i="37"/>
  <c r="AV52" i="37"/>
  <c r="AW52" i="37"/>
  <c r="AX141" i="37"/>
  <c r="AY141" i="37"/>
  <c r="BM161" i="37"/>
  <c r="BD161" i="37"/>
  <c r="BI180" i="37"/>
  <c r="BR180" i="37"/>
  <c r="AM249" i="37"/>
  <c r="AL249" i="37"/>
  <c r="BR300" i="37"/>
  <c r="BI300" i="37"/>
  <c r="AJ271" i="37"/>
  <c r="AK271" i="37"/>
  <c r="BD160" i="37"/>
  <c r="AT33" i="37" l="1"/>
  <c r="AU33" i="37"/>
  <c r="AU82" i="37"/>
  <c r="AT82" i="37"/>
  <c r="AP262" i="37"/>
  <c r="AQ262" i="37"/>
  <c r="AM79" i="37"/>
  <c r="AL79" i="37"/>
  <c r="AV67" i="37"/>
  <c r="AW67" i="37"/>
  <c r="AT77" i="37"/>
  <c r="AU77" i="37"/>
  <c r="AO41" i="37"/>
  <c r="AN41" i="37"/>
  <c r="AW300" i="37"/>
  <c r="AV300" i="37"/>
  <c r="AK317" i="37"/>
  <c r="AJ317" i="37"/>
  <c r="AM245" i="37"/>
  <c r="AL245" i="37"/>
  <c r="AU316" i="37"/>
  <c r="AT316" i="37"/>
  <c r="AW218" i="37"/>
  <c r="AV218" i="37"/>
  <c r="AK79" i="37"/>
  <c r="AJ79" i="37"/>
  <c r="AK136" i="37"/>
  <c r="AJ136" i="37"/>
  <c r="AU198" i="37"/>
  <c r="AT198" i="37"/>
  <c r="AQ264" i="37"/>
  <c r="AP264" i="37"/>
  <c r="AW174" i="37"/>
  <c r="AV174" i="37"/>
  <c r="AK203" i="37"/>
  <c r="AJ203" i="37"/>
  <c r="AK255" i="37"/>
  <c r="AJ255" i="37"/>
  <c r="AM242" i="37"/>
  <c r="AL242" i="37"/>
  <c r="AK50" i="37"/>
  <c r="AJ50" i="37"/>
  <c r="AS305" i="37"/>
  <c r="AR305" i="37"/>
  <c r="AY58" i="37"/>
  <c r="AX58" i="37"/>
  <c r="AM226" i="37"/>
  <c r="AL226" i="37"/>
  <c r="AX82" i="37"/>
  <c r="AY82" i="37"/>
  <c r="AX204" i="37"/>
  <c r="AY204" i="37"/>
  <c r="AX290" i="37"/>
  <c r="AY290" i="37"/>
  <c r="AO31" i="37"/>
  <c r="AN31" i="37"/>
  <c r="AS140" i="37"/>
  <c r="AR140" i="37"/>
  <c r="AY163" i="37"/>
  <c r="AX163" i="37"/>
  <c r="AK33" i="37"/>
  <c r="AJ33" i="37"/>
  <c r="AW220" i="37"/>
  <c r="AV220" i="37"/>
  <c r="AJ300" i="37"/>
  <c r="AK300" i="37"/>
  <c r="AM102" i="37"/>
  <c r="AL102" i="37"/>
  <c r="AN43" i="37"/>
  <c r="AO43" i="37"/>
  <c r="AK146" i="37"/>
  <c r="AJ146" i="37"/>
  <c r="AX169" i="37"/>
  <c r="AY169" i="37"/>
  <c r="AX243" i="37"/>
  <c r="AY243" i="37"/>
  <c r="AR292" i="37"/>
  <c r="AS292" i="37"/>
  <c r="AK68" i="37"/>
  <c r="AJ68" i="37"/>
  <c r="AK107" i="37"/>
  <c r="AJ107" i="37"/>
  <c r="AK31" i="37"/>
  <c r="AJ31" i="37"/>
  <c r="AW148" i="37"/>
  <c r="AV148" i="37"/>
  <c r="AL288" i="37"/>
  <c r="AM288" i="37"/>
  <c r="AJ35" i="37"/>
  <c r="AK35" i="37"/>
  <c r="AS39" i="37"/>
  <c r="AR39" i="37"/>
  <c r="AT28" i="37"/>
  <c r="AU28" i="37"/>
  <c r="AJ189" i="37"/>
  <c r="AK189" i="37"/>
  <c r="AJ163" i="37"/>
  <c r="AK163" i="37"/>
  <c r="AS166" i="37"/>
  <c r="AR166" i="37"/>
  <c r="AQ39" i="37"/>
  <c r="AP39" i="37"/>
  <c r="AO13" i="37"/>
  <c r="AN13" i="37"/>
  <c r="AM153" i="37"/>
  <c r="AL153" i="37"/>
  <c r="AP291" i="37"/>
  <c r="AQ291" i="37"/>
  <c r="AW72" i="37"/>
  <c r="AV72" i="37"/>
  <c r="AW131" i="37"/>
  <c r="AV131" i="37"/>
  <c r="AU251" i="37"/>
  <c r="AT251" i="37"/>
  <c r="AM82" i="37"/>
  <c r="AL82" i="37"/>
  <c r="AY133" i="37"/>
  <c r="AX133" i="37"/>
  <c r="AN313" i="37"/>
  <c r="AO313" i="37"/>
  <c r="AW20" i="37"/>
  <c r="AV20" i="37"/>
  <c r="AU266" i="37"/>
  <c r="AT266" i="37"/>
  <c r="AN279" i="37"/>
  <c r="AO279" i="37"/>
  <c r="AM180" i="37"/>
  <c r="AL180" i="37"/>
  <c r="AL133" i="37"/>
  <c r="AM133" i="37"/>
  <c r="AW229" i="37"/>
  <c r="AV229" i="37"/>
  <c r="AV136" i="37"/>
  <c r="AW136" i="37"/>
  <c r="AT69" i="37"/>
  <c r="AU69" i="37"/>
  <c r="AU305" i="37"/>
  <c r="AT305" i="37"/>
  <c r="AO276" i="37"/>
  <c r="AN276" i="37"/>
  <c r="AW119" i="37"/>
  <c r="AV119" i="37"/>
  <c r="AQ109" i="37"/>
  <c r="AP109" i="37"/>
  <c r="AW259" i="37"/>
  <c r="AV259" i="37"/>
  <c r="EC11" i="37"/>
  <c r="BK11" i="37"/>
  <c r="AO264" i="37"/>
  <c r="AN264" i="37"/>
  <c r="AP323" i="37"/>
  <c r="AQ323" i="37"/>
  <c r="AK170" i="37"/>
  <c r="AJ170" i="37"/>
  <c r="AO154" i="37"/>
  <c r="AN154" i="37"/>
  <c r="AN230" i="37"/>
  <c r="AO230" i="37"/>
  <c r="AS120" i="37"/>
  <c r="AR120" i="37"/>
  <c r="AL264" i="37"/>
  <c r="AM264" i="37"/>
  <c r="AU273" i="37"/>
  <c r="AT273" i="37"/>
  <c r="AL14" i="37"/>
  <c r="AM14" i="37"/>
  <c r="AY310" i="37"/>
  <c r="AX310" i="37"/>
  <c r="AU127" i="37"/>
  <c r="AT127" i="37"/>
  <c r="AV262" i="37"/>
  <c r="AW262" i="37"/>
  <c r="AY117" i="37"/>
  <c r="AX117" i="37"/>
  <c r="AW312" i="37"/>
  <c r="AV312" i="37"/>
  <c r="AU233" i="37"/>
  <c r="AT233" i="37"/>
  <c r="AP259" i="37"/>
  <c r="AQ259" i="37"/>
  <c r="AS316" i="37"/>
  <c r="AR316" i="37"/>
  <c r="AT242" i="37"/>
  <c r="AU242" i="37"/>
  <c r="AS268" i="37"/>
  <c r="AR268" i="37"/>
  <c r="AO40" i="37"/>
  <c r="AN40" i="37"/>
  <c r="AY128" i="37"/>
  <c r="AX128" i="37"/>
  <c r="AU301" i="37"/>
  <c r="AT301" i="37"/>
  <c r="AY237" i="37"/>
  <c r="AX237" i="37"/>
  <c r="AW195" i="37"/>
  <c r="AV195" i="37"/>
  <c r="AP325" i="37"/>
  <c r="AQ325" i="37"/>
  <c r="AL233" i="37"/>
  <c r="AM233" i="37"/>
  <c r="AQ25" i="37"/>
  <c r="AP25" i="37"/>
  <c r="AX277" i="37"/>
  <c r="AY277" i="37"/>
  <c r="AS82" i="37"/>
  <c r="AR82" i="37"/>
  <c r="AQ317" i="37"/>
  <c r="AP317" i="37"/>
  <c r="AW99" i="37"/>
  <c r="AV99" i="37"/>
  <c r="AU195" i="37"/>
  <c r="AT195" i="37"/>
  <c r="AQ53" i="37"/>
  <c r="AP53" i="37"/>
  <c r="AR235" i="37"/>
  <c r="AS235" i="37"/>
  <c r="AU264" i="37"/>
  <c r="AT264" i="37"/>
  <c r="AK207" i="37"/>
  <c r="AJ207" i="37"/>
  <c r="AL100" i="37"/>
  <c r="AM100" i="37"/>
  <c r="AW295" i="37"/>
  <c r="AV295" i="37"/>
  <c r="AU149" i="37"/>
  <c r="AT149" i="37"/>
  <c r="AO118" i="37"/>
  <c r="AN118" i="37"/>
  <c r="AS190" i="37"/>
  <c r="AR190" i="37"/>
  <c r="AL169" i="37"/>
  <c r="AM169" i="37"/>
  <c r="AS109" i="37"/>
  <c r="AR109" i="37"/>
  <c r="AL33" i="37"/>
  <c r="AM33" i="37"/>
  <c r="AS149" i="37"/>
  <c r="AR149" i="37"/>
  <c r="AS281" i="37"/>
  <c r="AR281" i="37"/>
  <c r="AT182" i="37"/>
  <c r="AU182" i="37"/>
  <c r="AJ111" i="37"/>
  <c r="AK111" i="37"/>
  <c r="AK261" i="37"/>
  <c r="AJ261" i="37"/>
  <c r="AW109" i="37"/>
  <c r="AV109" i="37"/>
  <c r="AQ158" i="37"/>
  <c r="AP158" i="37"/>
  <c r="AU132" i="37"/>
  <c r="AT132" i="37"/>
  <c r="AN24" i="37"/>
  <c r="AO24" i="37"/>
  <c r="AQ144" i="37"/>
  <c r="AP144" i="37"/>
  <c r="AL315" i="37"/>
  <c r="AM315" i="37"/>
  <c r="AS17" i="37"/>
  <c r="AR17" i="37"/>
  <c r="AL61" i="37"/>
  <c r="AM61" i="37"/>
  <c r="AO233" i="37"/>
  <c r="AN233" i="37"/>
  <c r="AS232" i="37"/>
  <c r="AR232" i="37"/>
  <c r="AS137" i="37"/>
  <c r="AR137" i="37"/>
  <c r="AU167" i="37"/>
  <c r="AT167" i="37"/>
  <c r="AK287" i="37"/>
  <c r="AJ287" i="37"/>
  <c r="AQ112" i="37"/>
  <c r="AP112" i="37"/>
  <c r="AU99" i="37"/>
  <c r="AT99" i="37"/>
  <c r="AX195" i="37"/>
  <c r="AY195" i="37"/>
  <c r="AO53" i="37"/>
  <c r="AN53" i="37"/>
  <c r="AM93" i="37"/>
  <c r="AL93" i="37"/>
  <c r="AM214" i="37"/>
  <c r="AL214" i="37"/>
  <c r="AP58" i="37"/>
  <c r="AQ58" i="37"/>
  <c r="AW95" i="37"/>
  <c r="AV95" i="37"/>
  <c r="AQ304" i="37"/>
  <c r="AP304" i="37"/>
  <c r="AQ16" i="37"/>
  <c r="AP16" i="37"/>
  <c r="AV159" i="37"/>
  <c r="AW159" i="37"/>
  <c r="AS151" i="37"/>
  <c r="AR151" i="37"/>
  <c r="AN310" i="37"/>
  <c r="AO310" i="37"/>
  <c r="AM40" i="37"/>
  <c r="AL40" i="37"/>
  <c r="AY106" i="37"/>
  <c r="AX106" i="37"/>
  <c r="AR170" i="37"/>
  <c r="AS170" i="37"/>
  <c r="AL275" i="37"/>
  <c r="AM275" i="37"/>
  <c r="AU55" i="37"/>
  <c r="AT55" i="37"/>
  <c r="AK274" i="37"/>
  <c r="AJ274" i="37"/>
  <c r="AW199" i="37"/>
  <c r="AV199" i="37"/>
  <c r="AK137" i="37"/>
  <c r="AJ137" i="37"/>
  <c r="AX167" i="37"/>
  <c r="AY167" i="37"/>
  <c r="AS287" i="37"/>
  <c r="AR287" i="37"/>
  <c r="CM12" i="37"/>
  <c r="CB12" i="37" s="1"/>
  <c r="CL12" i="37"/>
  <c r="CA12" i="37" s="1"/>
  <c r="CH12" i="37"/>
  <c r="BW12" i="37" s="1"/>
  <c r="CG12" i="37"/>
  <c r="BV12" i="37" s="1"/>
  <c r="CJ12" i="37"/>
  <c r="BY12" i="37" s="1"/>
  <c r="CI12" i="37"/>
  <c r="BX12" i="37" s="1"/>
  <c r="CN12" i="37"/>
  <c r="CC12" i="37" s="1"/>
  <c r="CK12" i="37"/>
  <c r="BZ12" i="37" s="1"/>
  <c r="AU59" i="37"/>
  <c r="AT59" i="37"/>
  <c r="AO285" i="37"/>
  <c r="AN285" i="37"/>
  <c r="AJ224" i="37"/>
  <c r="AK224" i="37"/>
  <c r="AQ31" i="37"/>
  <c r="AP31" i="37"/>
  <c r="AS171" i="37"/>
  <c r="AR171" i="37"/>
  <c r="AU313" i="37"/>
  <c r="AT313" i="37"/>
  <c r="AQ163" i="37"/>
  <c r="AP163" i="37"/>
  <c r="AX188" i="37"/>
  <c r="AY188" i="37"/>
  <c r="AJ298" i="37"/>
  <c r="AK298" i="37"/>
  <c r="AT27" i="37"/>
  <c r="AU27" i="37"/>
  <c r="AL140" i="37"/>
  <c r="AM140" i="37"/>
  <c r="AO167" i="37"/>
  <c r="AN167" i="37"/>
  <c r="AM26" i="37"/>
  <c r="AL26" i="37"/>
  <c r="AK115" i="37"/>
  <c r="AJ115" i="37"/>
  <c r="AJ171" i="37"/>
  <c r="AK171" i="37"/>
  <c r="AK51" i="37"/>
  <c r="AJ51" i="37"/>
  <c r="AS20" i="37"/>
  <c r="AR20" i="37"/>
  <c r="AU310" i="37"/>
  <c r="AT310" i="37"/>
  <c r="AO180" i="37"/>
  <c r="AN180" i="37"/>
  <c r="DZ11" i="37"/>
  <c r="BH11" i="37"/>
  <c r="AO137" i="37"/>
  <c r="AN137" i="37"/>
  <c r="AW164" i="37"/>
  <c r="AV164" i="37"/>
  <c r="AN28" i="37"/>
  <c r="AO28" i="37"/>
  <c r="AT29" i="37"/>
  <c r="AU29" i="37"/>
  <c r="AQ250" i="37"/>
  <c r="AP250" i="37"/>
  <c r="AL231" i="37"/>
  <c r="AM231" i="37"/>
  <c r="AK222" i="37"/>
  <c r="AJ222" i="37"/>
  <c r="AS225" i="37"/>
  <c r="AR225" i="37"/>
  <c r="EW328" i="37"/>
  <c r="EL328" i="37" s="1"/>
  <c r="EV328" i="37"/>
  <c r="EK328" i="37" s="1"/>
  <c r="EP328" i="37"/>
  <c r="EE328" i="37" s="1"/>
  <c r="ES328" i="37"/>
  <c r="EH328" i="37" s="1"/>
  <c r="ER328" i="37"/>
  <c r="EG328" i="37" s="1"/>
  <c r="EU328" i="37"/>
  <c r="EJ328" i="37" s="1"/>
  <c r="EQ328" i="37"/>
  <c r="EF328" i="37" s="1"/>
  <c r="ET328" i="37"/>
  <c r="EI328" i="37" s="1"/>
  <c r="AV239" i="37"/>
  <c r="AW239" i="37"/>
  <c r="AU46" i="37"/>
  <c r="AT46" i="37"/>
  <c r="AQ161" i="37"/>
  <c r="AP161" i="37"/>
  <c r="AV204" i="37"/>
  <c r="AW204" i="37"/>
  <c r="AY259" i="37"/>
  <c r="AX259" i="37"/>
  <c r="AX231" i="37"/>
  <c r="AY231" i="37"/>
  <c r="AL20" i="37"/>
  <c r="AM20" i="37"/>
  <c r="AX193" i="37"/>
  <c r="AY193" i="37"/>
  <c r="AQ136" i="37"/>
  <c r="AP136" i="37"/>
  <c r="AQ40" i="37"/>
  <c r="AP40" i="37"/>
  <c r="AW48" i="37"/>
  <c r="AV48" i="37"/>
  <c r="AQ224" i="37"/>
  <c r="AP224" i="37"/>
  <c r="AO26" i="37"/>
  <c r="AN26" i="37"/>
  <c r="AW21" i="37"/>
  <c r="AV21" i="37"/>
  <c r="AY305" i="37"/>
  <c r="AX305" i="37"/>
  <c r="AT300" i="37"/>
  <c r="AU300" i="37"/>
  <c r="AY303" i="37"/>
  <c r="AX303" i="37"/>
  <c r="AP286" i="37"/>
  <c r="AQ286" i="37"/>
  <c r="AU216" i="37"/>
  <c r="AT216" i="37"/>
  <c r="AS85" i="37"/>
  <c r="AR85" i="37"/>
  <c r="AU143" i="37"/>
  <c r="AT143" i="37"/>
  <c r="AM168" i="37"/>
  <c r="AL168" i="37"/>
  <c r="AO268" i="37"/>
  <c r="AN268" i="37"/>
  <c r="AJ281" i="37"/>
  <c r="AK281" i="37"/>
  <c r="AS216" i="37"/>
  <c r="AR216" i="37"/>
  <c r="AK21" i="37"/>
  <c r="AJ21" i="37"/>
  <c r="AO62" i="37"/>
  <c r="AN62" i="37"/>
  <c r="AX211" i="37"/>
  <c r="AY211" i="37"/>
  <c r="AS88" i="37"/>
  <c r="AR88" i="37"/>
  <c r="AP267" i="37"/>
  <c r="AQ267" i="37"/>
  <c r="AQ14" i="37"/>
  <c r="AP14" i="37"/>
  <c r="AU288" i="37"/>
  <c r="AT288" i="37"/>
  <c r="AW39" i="37"/>
  <c r="AV39" i="37"/>
  <c r="AM265" i="37"/>
  <c r="AL265" i="37"/>
  <c r="AS198" i="37"/>
  <c r="AR198" i="37"/>
  <c r="AQ303" i="37"/>
  <c r="AP303" i="37"/>
  <c r="AT112" i="37"/>
  <c r="AU112" i="37"/>
  <c r="AK99" i="37"/>
  <c r="AJ99" i="37"/>
  <c r="AX240" i="37"/>
  <c r="AY240" i="37"/>
  <c r="AW169" i="37"/>
  <c r="AV169" i="37"/>
  <c r="AK131" i="37"/>
  <c r="AJ131" i="37"/>
  <c r="AU122" i="37"/>
  <c r="AT122" i="37"/>
  <c r="AW86" i="37"/>
  <c r="AV86" i="37"/>
  <c r="AO224" i="37"/>
  <c r="AN224" i="37"/>
  <c r="AR280" i="37"/>
  <c r="AS280" i="37"/>
  <c r="AJ259" i="37"/>
  <c r="AK259" i="37"/>
  <c r="AV66" i="37"/>
  <c r="AW66" i="37"/>
  <c r="AV254" i="37"/>
  <c r="AW254" i="37"/>
  <c r="AP266" i="37"/>
  <c r="AQ266" i="37"/>
  <c r="AV16" i="37"/>
  <c r="AW16" i="37"/>
  <c r="AW301" i="37"/>
  <c r="AV301" i="37"/>
  <c r="AU106" i="37"/>
  <c r="AT106" i="37"/>
  <c r="AS95" i="37"/>
  <c r="AR95" i="37"/>
  <c r="AX245" i="37"/>
  <c r="AY245" i="37"/>
  <c r="AR241" i="37"/>
  <c r="AS241" i="37"/>
  <c r="AS43" i="37"/>
  <c r="AR43" i="37"/>
  <c r="AS164" i="37"/>
  <c r="AR164" i="37"/>
  <c r="AN129" i="37"/>
  <c r="AO129" i="37"/>
  <c r="AM144" i="37"/>
  <c r="AL144" i="37"/>
  <c r="AM215" i="37"/>
  <c r="AL215" i="37"/>
  <c r="AO273" i="37"/>
  <c r="AN273" i="37"/>
  <c r="AV146" i="37"/>
  <c r="AW146" i="37"/>
  <c r="AS307" i="37"/>
  <c r="AR307" i="37"/>
  <c r="AW160" i="37"/>
  <c r="AV160" i="37"/>
  <c r="AU230" i="37"/>
  <c r="AT230" i="37"/>
  <c r="AQ310" i="37"/>
  <c r="AP310" i="37"/>
  <c r="AS276" i="37"/>
  <c r="AR276" i="37"/>
  <c r="AU146" i="37"/>
  <c r="AT146" i="37"/>
  <c r="AP159" i="37"/>
  <c r="AQ159" i="37"/>
  <c r="AM235" i="37"/>
  <c r="AL235" i="37"/>
  <c r="AX289" i="37"/>
  <c r="AY289" i="37"/>
  <c r="AW215" i="37"/>
  <c r="AV215" i="37"/>
  <c r="AU325" i="37"/>
  <c r="AT325" i="37"/>
  <c r="AQ311" i="37"/>
  <c r="AP311" i="37"/>
  <c r="AR207" i="37"/>
  <c r="AS207" i="37"/>
  <c r="AY230" i="37"/>
  <c r="AX230" i="37"/>
  <c r="AK127" i="37"/>
  <c r="AJ127" i="37"/>
  <c r="AV120" i="37"/>
  <c r="AW120" i="37"/>
  <c r="EA11" i="37"/>
  <c r="BI11" i="37"/>
  <c r="AU95" i="37"/>
  <c r="AT95" i="37"/>
  <c r="AV190" i="37"/>
  <c r="AW190" i="37"/>
  <c r="AO89" i="37"/>
  <c r="AN89" i="37"/>
  <c r="AL159" i="37"/>
  <c r="AM159" i="37"/>
  <c r="AL311" i="37"/>
  <c r="AM311" i="37"/>
  <c r="AM119" i="37"/>
  <c r="AL119" i="37"/>
  <c r="AM207" i="37"/>
  <c r="AL207" i="37"/>
  <c r="AL194" i="37"/>
  <c r="AM194" i="37"/>
  <c r="AL250" i="37"/>
  <c r="AM250" i="37"/>
  <c r="AW92" i="37"/>
  <c r="AV92" i="37"/>
  <c r="AL229" i="37"/>
  <c r="AM229" i="37"/>
  <c r="AR199" i="37"/>
  <c r="AS199" i="37"/>
  <c r="AO311" i="37"/>
  <c r="AN311" i="37"/>
  <c r="AK78" i="37"/>
  <c r="AJ78" i="37"/>
  <c r="AW41" i="37"/>
  <c r="AV41" i="37"/>
  <c r="AO142" i="37"/>
  <c r="AN142" i="37"/>
  <c r="AQ145" i="37"/>
  <c r="AP145" i="37"/>
  <c r="AU224" i="37"/>
  <c r="AT224" i="37"/>
  <c r="AV316" i="37"/>
  <c r="AW316" i="37"/>
  <c r="AY252" i="37"/>
  <c r="AX252" i="37"/>
  <c r="AK94" i="37"/>
  <c r="AJ94" i="37"/>
  <c r="AS265" i="37"/>
  <c r="AR265" i="37"/>
  <c r="AQ61" i="37"/>
  <c r="AP61" i="37"/>
  <c r="AX29" i="37"/>
  <c r="AY29" i="37"/>
  <c r="AO308" i="37"/>
  <c r="AN308" i="37"/>
  <c r="AY143" i="37"/>
  <c r="AX143" i="37"/>
  <c r="AY235" i="37"/>
  <c r="AX235" i="37"/>
  <c r="AQ295" i="37"/>
  <c r="AP295" i="37"/>
  <c r="AU199" i="37"/>
  <c r="AT199" i="37"/>
  <c r="AY190" i="37"/>
  <c r="AX190" i="37"/>
  <c r="AJ172" i="37"/>
  <c r="AK172" i="37"/>
  <c r="AW324" i="37"/>
  <c r="AV324" i="37"/>
  <c r="AX267" i="37"/>
  <c r="AY267" i="37"/>
  <c r="AW305" i="37"/>
  <c r="AV305" i="37"/>
  <c r="AU75" i="37"/>
  <c r="AT75" i="37"/>
  <c r="AU124" i="37"/>
  <c r="AT124" i="37"/>
  <c r="AU16" i="37"/>
  <c r="AT16" i="37"/>
  <c r="AO223" i="37"/>
  <c r="AN223" i="37"/>
  <c r="AQ119" i="37"/>
  <c r="AP119" i="37"/>
  <c r="AR102" i="37"/>
  <c r="AS102" i="37"/>
  <c r="AS188" i="37"/>
  <c r="AR188" i="37"/>
  <c r="AO315" i="37"/>
  <c r="AN315" i="37"/>
  <c r="AX16" i="37"/>
  <c r="AY16" i="37"/>
  <c r="AN172" i="37"/>
  <c r="AO172" i="37"/>
  <c r="AV286" i="37"/>
  <c r="AW286" i="37"/>
  <c r="AV261" i="37"/>
  <c r="AW261" i="37"/>
  <c r="AJ312" i="37"/>
  <c r="AK312" i="37"/>
  <c r="AK46" i="37"/>
  <c r="AJ46" i="37"/>
  <c r="AK290" i="37"/>
  <c r="AJ290" i="37"/>
  <c r="AX142" i="37"/>
  <c r="AY142" i="37"/>
  <c r="AN236" i="37"/>
  <c r="AO236" i="37"/>
  <c r="AN77" i="37"/>
  <c r="AO77" i="37"/>
  <c r="AT58" i="37"/>
  <c r="AU58" i="37"/>
  <c r="AK39" i="37"/>
  <c r="AJ39" i="37"/>
  <c r="AY81" i="37"/>
  <c r="AX81" i="37"/>
  <c r="AS129" i="37"/>
  <c r="AR129" i="37"/>
  <c r="AX99" i="37"/>
  <c r="AY99" i="37"/>
  <c r="AW172" i="37"/>
  <c r="AV172" i="37"/>
  <c r="AJ313" i="37"/>
  <c r="AK313" i="37"/>
  <c r="AP309" i="37"/>
  <c r="AQ309" i="37"/>
  <c r="AW84" i="37"/>
  <c r="AV84" i="37"/>
  <c r="AK13" i="37"/>
  <c r="AJ13" i="37"/>
  <c r="AO104" i="37"/>
  <c r="AN104" i="37"/>
  <c r="AW126" i="37"/>
  <c r="AV126" i="37"/>
  <c r="AW25" i="37"/>
  <c r="AV25" i="37"/>
  <c r="AU281" i="37"/>
  <c r="AT281" i="37"/>
  <c r="AU83" i="37"/>
  <c r="AT83" i="37"/>
  <c r="AS111" i="37"/>
  <c r="AR111" i="37"/>
  <c r="AM216" i="37"/>
  <c r="AL216" i="37"/>
  <c r="AS38" i="37"/>
  <c r="AR38" i="37"/>
  <c r="AS79" i="37"/>
  <c r="AR79" i="37"/>
  <c r="AS147" i="37"/>
  <c r="AR147" i="37"/>
  <c r="AY145" i="37"/>
  <c r="AX145" i="37"/>
  <c r="AX205" i="37"/>
  <c r="AY205" i="37"/>
  <c r="AM131" i="37"/>
  <c r="AL131" i="37"/>
  <c r="AV55" i="37"/>
  <c r="AW55" i="37"/>
  <c r="AU147" i="37"/>
  <c r="AT147" i="37"/>
  <c r="AS274" i="37"/>
  <c r="AR274" i="37"/>
  <c r="AM238" i="37"/>
  <c r="AL238" i="37"/>
  <c r="AK69" i="37"/>
  <c r="AJ69" i="37"/>
  <c r="AM163" i="37"/>
  <c r="AL163" i="37"/>
  <c r="AL272" i="37"/>
  <c r="AM272" i="37"/>
  <c r="AO157" i="37"/>
  <c r="AN157" i="37"/>
  <c r="AK178" i="37"/>
  <c r="AJ178" i="37"/>
  <c r="AS31" i="37"/>
  <c r="AR31" i="37"/>
  <c r="AO171" i="37"/>
  <c r="AN171" i="37"/>
  <c r="AJ307" i="37"/>
  <c r="AK307" i="37"/>
  <c r="AK292" i="37"/>
  <c r="AJ292" i="37"/>
  <c r="AM127" i="37"/>
  <c r="AL127" i="37"/>
  <c r="AR161" i="37"/>
  <c r="AS161" i="37"/>
  <c r="AQ205" i="37"/>
  <c r="AP205" i="37"/>
  <c r="AX232" i="37"/>
  <c r="AY232" i="37"/>
  <c r="AQ227" i="37"/>
  <c r="AP227" i="37"/>
  <c r="AU311" i="37"/>
  <c r="AT311" i="37"/>
  <c r="AM239" i="37"/>
  <c r="AL239" i="37"/>
  <c r="AS150" i="37"/>
  <c r="AR150" i="37"/>
  <c r="AN274" i="37"/>
  <c r="AO274" i="37"/>
  <c r="AU303" i="37"/>
  <c r="AT303" i="37"/>
  <c r="AO95" i="37"/>
  <c r="AN95" i="37"/>
  <c r="AM170" i="37"/>
  <c r="AL170" i="37"/>
  <c r="AN287" i="37"/>
  <c r="AO287" i="37"/>
  <c r="AM83" i="37"/>
  <c r="AL83" i="37"/>
  <c r="AM313" i="37"/>
  <c r="AL313" i="37"/>
  <c r="AU78" i="37"/>
  <c r="AT78" i="37"/>
  <c r="AW105" i="37"/>
  <c r="AV105" i="37"/>
  <c r="AR183" i="37"/>
  <c r="AS183" i="37"/>
  <c r="AJ148" i="37"/>
  <c r="AK148" i="37"/>
  <c r="AP231" i="37"/>
  <c r="AQ231" i="37"/>
  <c r="AN235" i="37"/>
  <c r="AO235" i="37"/>
  <c r="AM78" i="37"/>
  <c r="AL78" i="37"/>
  <c r="AU161" i="37"/>
  <c r="AT161" i="37"/>
  <c r="AO33" i="37"/>
  <c r="AN33" i="37"/>
  <c r="AQ72" i="37"/>
  <c r="AP72" i="37"/>
  <c r="AL35" i="37"/>
  <c r="AM35" i="37"/>
  <c r="AR40" i="37"/>
  <c r="AS40" i="37"/>
  <c r="AS26" i="37"/>
  <c r="AR26" i="37"/>
  <c r="AY171" i="37"/>
  <c r="AX171" i="37"/>
  <c r="AK185" i="37"/>
  <c r="AJ185" i="37"/>
  <c r="AK119" i="37"/>
  <c r="AJ119" i="37"/>
  <c r="AQ207" i="37"/>
  <c r="AP207" i="37"/>
  <c r="AU157" i="37"/>
  <c r="AT157" i="37"/>
  <c r="AP296" i="37"/>
  <c r="AQ296" i="37"/>
  <c r="AN16" i="37"/>
  <c r="AO16" i="37"/>
  <c r="AO82" i="37"/>
  <c r="AN82" i="37"/>
  <c r="AP281" i="37"/>
  <c r="AQ281" i="37"/>
  <c r="AS47" i="37"/>
  <c r="AR47" i="37"/>
  <c r="AL325" i="37"/>
  <c r="AM325" i="37"/>
  <c r="AO307" i="37"/>
  <c r="AN307" i="37"/>
  <c r="AM198" i="37"/>
  <c r="AL198" i="37"/>
  <c r="AK296" i="37"/>
  <c r="AJ296" i="37"/>
  <c r="AW183" i="37"/>
  <c r="AV183" i="37"/>
  <c r="AO191" i="37"/>
  <c r="AN191" i="37"/>
  <c r="AQ252" i="37"/>
  <c r="AP252" i="37"/>
  <c r="AM154" i="37"/>
  <c r="AL154" i="37"/>
  <c r="AY136" i="37"/>
  <c r="AX136" i="37"/>
  <c r="AQ46" i="37"/>
  <c r="AP46" i="37"/>
  <c r="AJ198" i="37"/>
  <c r="AK198" i="37"/>
  <c r="AY264" i="37"/>
  <c r="AX264" i="37"/>
  <c r="AM228" i="37"/>
  <c r="AL228" i="37"/>
  <c r="AQ282" i="37"/>
  <c r="AP282" i="37"/>
  <c r="AW241" i="37"/>
  <c r="AV241" i="37"/>
  <c r="AO278" i="37"/>
  <c r="AN278" i="37"/>
  <c r="AO240" i="37"/>
  <c r="AN240" i="37"/>
  <c r="AK154" i="37"/>
  <c r="AJ154" i="37"/>
  <c r="AM166" i="37"/>
  <c r="AL166" i="37"/>
  <c r="AY39" i="37"/>
  <c r="AX39" i="37"/>
  <c r="AL295" i="37"/>
  <c r="AM295" i="37"/>
  <c r="AM120" i="37"/>
  <c r="AL120" i="37"/>
  <c r="AO326" i="37"/>
  <c r="AN326" i="37"/>
  <c r="AV231" i="37"/>
  <c r="AW231" i="37"/>
  <c r="AL309" i="37"/>
  <c r="AM309" i="37"/>
  <c r="AL266" i="37"/>
  <c r="AM266" i="37"/>
  <c r="AU133" i="37"/>
  <c r="AT133" i="37"/>
  <c r="AU188" i="37"/>
  <c r="AT188" i="37"/>
  <c r="AW83" i="37"/>
  <c r="AV83" i="37"/>
  <c r="AK278" i="37"/>
  <c r="AJ278" i="37"/>
  <c r="AW147" i="37"/>
  <c r="AV147" i="37"/>
  <c r="AS48" i="37"/>
  <c r="AR48" i="37"/>
  <c r="AW194" i="37"/>
  <c r="AV194" i="37"/>
  <c r="AR304" i="37"/>
  <c r="AS304" i="37"/>
  <c r="AT245" i="37"/>
  <c r="AU245" i="37"/>
  <c r="AT85" i="37"/>
  <c r="AU85" i="37"/>
  <c r="AW151" i="37"/>
  <c r="AV151" i="37"/>
  <c r="AM77" i="37"/>
  <c r="AL77" i="37"/>
  <c r="AY27" i="37"/>
  <c r="AX27" i="37"/>
  <c r="AO144" i="37"/>
  <c r="AN144" i="37"/>
  <c r="AX170" i="37"/>
  <c r="AY170" i="37"/>
  <c r="AT291" i="37"/>
  <c r="AU291" i="37"/>
  <c r="AM75" i="37"/>
  <c r="AL75" i="37"/>
  <c r="AS78" i="37"/>
  <c r="AR78" i="37"/>
  <c r="AJ262" i="37"/>
  <c r="AK262" i="37"/>
  <c r="AK43" i="37"/>
  <c r="AJ43" i="37"/>
  <c r="AO153" i="37"/>
  <c r="AN153" i="37"/>
  <c r="AP203" i="37"/>
  <c r="AQ203" i="37"/>
  <c r="AO255" i="37"/>
  <c r="AN255" i="37"/>
  <c r="AY51" i="37"/>
  <c r="AX51" i="37"/>
  <c r="AK20" i="37"/>
  <c r="AJ20" i="37"/>
  <c r="AU169" i="37"/>
  <c r="AT169" i="37"/>
  <c r="AU272" i="37"/>
  <c r="AT272" i="37"/>
  <c r="AR126" i="37"/>
  <c r="AS126" i="37"/>
  <c r="AO25" i="37"/>
  <c r="AN25" i="37"/>
  <c r="AO304" i="37"/>
  <c r="AN304" i="37"/>
  <c r="AK285" i="37"/>
  <c r="AJ285" i="37"/>
  <c r="AM276" i="37"/>
  <c r="AL276" i="37"/>
  <c r="AO241" i="37"/>
  <c r="AN241" i="37"/>
  <c r="AN27" i="37"/>
  <c r="AO27" i="37"/>
  <c r="AO107" i="37"/>
  <c r="AN107" i="37"/>
  <c r="AK232" i="37"/>
  <c r="AJ232" i="37"/>
  <c r="AQ95" i="37"/>
  <c r="AP95" i="37"/>
  <c r="AR311" i="37"/>
  <c r="AS311" i="37"/>
  <c r="AY78" i="37"/>
  <c r="AX78" i="37"/>
  <c r="AO166" i="37"/>
  <c r="AN166" i="37"/>
  <c r="AQ105" i="37"/>
  <c r="AP105" i="37"/>
  <c r="AQ287" i="37"/>
  <c r="AP287" i="37"/>
  <c r="AK83" i="37"/>
  <c r="AJ83" i="37"/>
  <c r="AS72" i="37"/>
  <c r="AR72" i="37"/>
  <c r="AS222" i="37"/>
  <c r="AR222" i="37"/>
  <c r="AN139" i="37"/>
  <c r="AO139" i="37"/>
  <c r="AV78" i="37"/>
  <c r="AW78" i="37"/>
  <c r="AY126" i="37"/>
  <c r="AX126" i="37"/>
  <c r="AW304" i="37"/>
  <c r="AV304" i="37"/>
  <c r="AU22" i="37"/>
  <c r="AT22" i="37"/>
  <c r="AL243" i="37"/>
  <c r="AM243" i="37"/>
  <c r="AL151" i="37"/>
  <c r="AM151" i="37"/>
  <c r="AN194" i="37"/>
  <c r="AO194" i="37"/>
  <c r="AM251" i="37"/>
  <c r="AL251" i="37"/>
  <c r="AW289" i="37"/>
  <c r="AV289" i="37"/>
  <c r="AV161" i="37"/>
  <c r="AW161" i="37"/>
  <c r="AU43" i="37"/>
  <c r="AT43" i="37"/>
  <c r="AQ232" i="37"/>
  <c r="AP232" i="37"/>
  <c r="AX215" i="37"/>
  <c r="AY215" i="37"/>
  <c r="AS157" i="37"/>
  <c r="AR157" i="37"/>
  <c r="AU57" i="37"/>
  <c r="AT57" i="37"/>
  <c r="AT240" i="37"/>
  <c r="AU240" i="37"/>
  <c r="AP265" i="37"/>
  <c r="AQ265" i="37"/>
  <c r="AS289" i="37"/>
  <c r="AR289" i="37"/>
  <c r="AO281" i="37"/>
  <c r="AN281" i="37"/>
  <c r="AM318" i="37"/>
  <c r="AL318" i="37"/>
  <c r="AY227" i="37"/>
  <c r="AX227" i="37"/>
  <c r="AW89" i="37"/>
  <c r="AV89" i="37"/>
  <c r="AR105" i="37"/>
  <c r="AS105" i="37"/>
  <c r="AN277" i="37"/>
  <c r="AO277" i="37"/>
  <c r="AK48" i="37"/>
  <c r="AJ48" i="37"/>
  <c r="AU326" i="37"/>
  <c r="AT326" i="37"/>
  <c r="AO258" i="37"/>
  <c r="AN258" i="37"/>
  <c r="AP268" i="37"/>
  <c r="AQ268" i="37"/>
  <c r="AN265" i="37"/>
  <c r="AO265" i="37"/>
  <c r="AX315" i="37"/>
  <c r="AY315" i="37"/>
  <c r="AU100" i="37"/>
  <c r="AT100" i="37"/>
  <c r="AN231" i="37"/>
  <c r="AO231" i="37"/>
  <c r="AL261" i="37"/>
  <c r="AM261" i="37"/>
  <c r="AU24" i="37"/>
  <c r="AT24" i="37"/>
  <c r="AJ188" i="37"/>
  <c r="AK188" i="37"/>
  <c r="AW303" i="37"/>
  <c r="AV303" i="37"/>
  <c r="AQ199" i="37"/>
  <c r="AP199" i="37"/>
  <c r="AU237" i="37"/>
  <c r="AT237" i="37"/>
  <c r="AO325" i="37"/>
  <c r="AN325" i="37"/>
  <c r="AX59" i="37"/>
  <c r="AY59" i="37"/>
  <c r="AJ125" i="37"/>
  <c r="AK125" i="37"/>
  <c r="AT86" i="37"/>
  <c r="AU86" i="37"/>
  <c r="AL147" i="37"/>
  <c r="AM147" i="37"/>
  <c r="AK252" i="37"/>
  <c r="AJ252" i="37"/>
  <c r="AM27" i="37"/>
  <c r="AL27" i="37"/>
  <c r="AO102" i="37"/>
  <c r="AN102" i="37"/>
  <c r="AT295" i="37"/>
  <c r="AU295" i="37"/>
  <c r="AW237" i="37"/>
  <c r="AV237" i="37"/>
  <c r="AK17" i="37"/>
  <c r="AJ17" i="37"/>
  <c r="AS93" i="37"/>
  <c r="AR93" i="37"/>
  <c r="AM67" i="37"/>
  <c r="AL67" i="37"/>
  <c r="AW61" i="37"/>
  <c r="AV61" i="37"/>
  <c r="AK124" i="37"/>
  <c r="AJ124" i="37"/>
  <c r="AX276" i="37"/>
  <c r="AY276" i="37"/>
  <c r="AM31" i="37"/>
  <c r="AL31" i="37"/>
  <c r="AX83" i="37"/>
  <c r="AY83" i="37"/>
  <c r="AV118" i="37"/>
  <c r="AW118" i="37"/>
  <c r="AU286" i="37"/>
  <c r="AT286" i="37"/>
  <c r="AR53" i="37"/>
  <c r="AS53" i="37"/>
  <c r="AK67" i="37"/>
  <c r="AJ67" i="37"/>
  <c r="AS132" i="37"/>
  <c r="AR132" i="37"/>
  <c r="AJ289" i="37"/>
  <c r="AK289" i="37"/>
  <c r="AO46" i="37"/>
  <c r="AN46" i="37"/>
  <c r="AS153" i="37"/>
  <c r="AR153" i="37"/>
  <c r="AO237" i="37"/>
  <c r="AN237" i="37"/>
  <c r="AJ72" i="37"/>
  <c r="AK72" i="37"/>
  <c r="AJ223" i="37"/>
  <c r="AK223" i="37"/>
  <c r="AW211" i="37"/>
  <c r="AV211" i="37"/>
  <c r="AW318" i="37"/>
  <c r="AV318" i="37"/>
  <c r="AU153" i="37"/>
  <c r="AT153" i="37"/>
  <c r="AM246" i="37"/>
  <c r="AL246" i="37"/>
  <c r="AQ93" i="37"/>
  <c r="AP93" i="37"/>
  <c r="AQ236" i="37"/>
  <c r="AP236" i="37"/>
  <c r="AX77" i="37"/>
  <c r="AY77" i="37"/>
  <c r="AY104" i="37"/>
  <c r="AX104" i="37"/>
  <c r="AX203" i="37"/>
  <c r="AY203" i="37"/>
  <c r="AU159" i="37"/>
  <c r="AT159" i="37"/>
  <c r="AK93" i="37"/>
  <c r="AJ93" i="37"/>
  <c r="AR236" i="37"/>
  <c r="AS236" i="37"/>
  <c r="AX288" i="37"/>
  <c r="AY288" i="37"/>
  <c r="AO200" i="37"/>
  <c r="AN200" i="37"/>
  <c r="AM99" i="37"/>
  <c r="AL99" i="37"/>
  <c r="AK235" i="37"/>
  <c r="AJ235" i="37"/>
  <c r="AP251" i="37"/>
  <c r="AQ251" i="37"/>
  <c r="AQ289" i="37"/>
  <c r="AP289" i="37"/>
  <c r="AY94" i="37"/>
  <c r="AX94" i="37"/>
  <c r="AV167" i="37"/>
  <c r="AW167" i="37"/>
  <c r="AM118" i="37"/>
  <c r="AL118" i="37"/>
  <c r="AN243" i="37"/>
  <c r="AO243" i="37"/>
  <c r="AO151" i="37"/>
  <c r="AN151" i="37"/>
  <c r="AR288" i="37"/>
  <c r="AS288" i="37"/>
  <c r="AY40" i="37"/>
  <c r="AX40" i="37"/>
  <c r="AN132" i="37"/>
  <c r="AO132" i="37"/>
  <c r="AJ149" i="37"/>
  <c r="AK149" i="37"/>
  <c r="AX15" i="37"/>
  <c r="AY15" i="37"/>
  <c r="AJ273" i="37"/>
  <c r="AK273" i="37"/>
  <c r="AO193" i="37"/>
  <c r="AN193" i="37"/>
  <c r="AX272" i="37"/>
  <c r="AY272" i="37"/>
  <c r="AQ256" i="37"/>
  <c r="AP256" i="37"/>
  <c r="DY11" i="37"/>
  <c r="BG11" i="37"/>
  <c r="AV26" i="37"/>
  <c r="AW26" i="37"/>
  <c r="AU184" i="37"/>
  <c r="AT184" i="37"/>
  <c r="AU51" i="37"/>
  <c r="AT51" i="37"/>
  <c r="AK243" i="37"/>
  <c r="AJ243" i="37"/>
  <c r="AO150" i="37"/>
  <c r="AN150" i="37"/>
  <c r="AK117" i="37"/>
  <c r="AJ117" i="37"/>
  <c r="AX158" i="37"/>
  <c r="AY158" i="37"/>
  <c r="AJ200" i="37"/>
  <c r="AK200" i="37"/>
  <c r="AW47" i="37"/>
  <c r="AV47" i="37"/>
  <c r="AS46" i="37"/>
  <c r="AR46" i="37"/>
  <c r="AR261" i="37"/>
  <c r="AS261" i="37"/>
  <c r="AM256" i="37"/>
  <c r="AL256" i="37"/>
  <c r="AU314" i="37"/>
  <c r="AT314" i="37"/>
  <c r="AY95" i="37"/>
  <c r="AX95" i="37"/>
  <c r="AM199" i="37"/>
  <c r="AL199" i="37"/>
  <c r="AW222" i="37"/>
  <c r="AV222" i="37"/>
  <c r="AY14" i="37"/>
  <c r="AX14" i="37"/>
  <c r="AN182" i="37"/>
  <c r="AO182" i="37"/>
  <c r="AQ290" i="37"/>
  <c r="AP290" i="37"/>
  <c r="AL258" i="37"/>
  <c r="AM258" i="37"/>
  <c r="AR142" i="37"/>
  <c r="AS142" i="37"/>
  <c r="AK199" i="37"/>
  <c r="AJ199" i="37"/>
  <c r="AP237" i="37"/>
  <c r="AQ237" i="37"/>
  <c r="AK293" i="37"/>
  <c r="AJ293" i="37"/>
  <c r="AN252" i="37"/>
  <c r="AO252" i="37"/>
  <c r="AM136" i="37"/>
  <c r="AL136" i="37"/>
  <c r="AM289" i="37"/>
  <c r="AL289" i="37"/>
  <c r="AU81" i="37"/>
  <c r="AT81" i="37"/>
  <c r="AU255" i="37"/>
  <c r="AT255" i="37"/>
  <c r="AS264" i="37"/>
  <c r="AR264" i="37"/>
  <c r="AJ26" i="37"/>
  <c r="AK26" i="37"/>
  <c r="AY228" i="37"/>
  <c r="AX228" i="37"/>
  <c r="AP223" i="37"/>
  <c r="AQ223" i="37"/>
  <c r="AS211" i="37"/>
  <c r="AR211" i="37"/>
  <c r="AY86" i="37"/>
  <c r="AX86" i="37"/>
  <c r="AX295" i="37"/>
  <c r="AY295" i="37"/>
  <c r="AU190" i="37"/>
  <c r="AT190" i="37"/>
  <c r="AJ29" i="37"/>
  <c r="AK29" i="37"/>
  <c r="AJ14" i="37"/>
  <c r="AK14" i="37"/>
  <c r="AO66" i="37"/>
  <c r="AN66" i="37"/>
  <c r="AO105" i="37"/>
  <c r="AN105" i="37"/>
  <c r="AU191" i="37"/>
  <c r="AT191" i="37"/>
  <c r="AN122" i="37"/>
  <c r="AO122" i="37"/>
  <c r="AT144" i="37"/>
  <c r="AU144" i="37"/>
  <c r="AK316" i="37"/>
  <c r="AJ316" i="37"/>
  <c r="AL117" i="37"/>
  <c r="AM117" i="37"/>
  <c r="AU68" i="37"/>
  <c r="AT68" i="37"/>
  <c r="AP211" i="37"/>
  <c r="AQ211" i="37"/>
  <c r="AW292" i="37"/>
  <c r="AV292" i="37"/>
  <c r="AP324" i="37"/>
  <c r="AQ324" i="37"/>
  <c r="AJ237" i="37"/>
  <c r="AK237" i="37"/>
  <c r="AR169" i="37"/>
  <c r="AS169" i="37"/>
  <c r="AU315" i="37"/>
  <c r="AT315" i="37"/>
  <c r="AY291" i="37"/>
  <c r="AX291" i="37"/>
  <c r="AQ214" i="37"/>
  <c r="AP214" i="37"/>
  <c r="AN301" i="37"/>
  <c r="AO301" i="37"/>
  <c r="AK15" i="37"/>
  <c r="AJ15" i="37"/>
  <c r="AW100" i="37"/>
  <c r="AV100" i="37"/>
  <c r="AQ111" i="37"/>
  <c r="AP111" i="37"/>
  <c r="AK175" i="37"/>
  <c r="AJ175" i="37"/>
  <c r="AO88" i="37"/>
  <c r="AN88" i="37"/>
  <c r="AQ86" i="37"/>
  <c r="AP86" i="37"/>
  <c r="AL24" i="37"/>
  <c r="AM24" i="37"/>
  <c r="AQ15" i="37"/>
  <c r="AP15" i="37"/>
  <c r="AO29" i="37"/>
  <c r="AN29" i="37"/>
  <c r="AU163" i="37"/>
  <c r="AT163" i="37"/>
  <c r="AU62" i="37"/>
  <c r="AT62" i="37"/>
  <c r="AU166" i="37"/>
  <c r="AT166" i="37"/>
  <c r="AL285" i="37"/>
  <c r="AM285" i="37"/>
  <c r="AS167" i="37"/>
  <c r="AR167" i="37"/>
  <c r="AU164" i="37"/>
  <c r="AT164" i="37"/>
  <c r="AY146" i="37"/>
  <c r="AX146" i="37"/>
  <c r="AW313" i="37"/>
  <c r="AV313" i="37"/>
  <c r="AJ109" i="37"/>
  <c r="AK109" i="37"/>
  <c r="AM132" i="37"/>
  <c r="AL132" i="37"/>
  <c r="AL161" i="37"/>
  <c r="AM161" i="37"/>
  <c r="AK301" i="37"/>
  <c r="AJ301" i="37"/>
  <c r="AO323" i="37"/>
  <c r="AN323" i="37"/>
  <c r="AL104" i="37"/>
  <c r="AM104" i="37"/>
  <c r="AK246" i="37"/>
  <c r="AJ246" i="37"/>
  <c r="AR28" i="37"/>
  <c r="AS28" i="37"/>
  <c r="AO58" i="37"/>
  <c r="AN58" i="37"/>
  <c r="AM304" i="37"/>
  <c r="AL304" i="37"/>
  <c r="AT15" i="37"/>
  <c r="AU15" i="37"/>
  <c r="AP170" i="37"/>
  <c r="AQ170" i="37"/>
  <c r="AO291" i="37"/>
  <c r="AN291" i="37"/>
  <c r="AR227" i="37"/>
  <c r="AS227" i="37"/>
  <c r="AP151" i="37"/>
  <c r="AQ151" i="37"/>
  <c r="AS55" i="37"/>
  <c r="AR55" i="37"/>
  <c r="AK150" i="37"/>
  <c r="AJ150" i="37"/>
  <c r="AM126" i="37"/>
  <c r="AL126" i="37"/>
  <c r="AQ274" i="37"/>
  <c r="AP274" i="37"/>
  <c r="AY137" i="37"/>
  <c r="AX137" i="37"/>
  <c r="AP184" i="37"/>
  <c r="AQ184" i="37"/>
  <c r="AM273" i="37"/>
  <c r="AL273" i="37"/>
  <c r="AO272" i="37"/>
  <c r="AN272" i="37"/>
  <c r="AY157" i="37"/>
  <c r="AX157" i="37"/>
  <c r="AM317" i="37"/>
  <c r="AL317" i="37"/>
  <c r="AX296" i="37"/>
  <c r="AY296" i="37"/>
  <c r="AK291" i="37"/>
  <c r="AJ291" i="37"/>
  <c r="AO227" i="37"/>
  <c r="AN227" i="37"/>
  <c r="AM123" i="37"/>
  <c r="AL123" i="37"/>
  <c r="EE11" i="37"/>
  <c r="AS224" i="37"/>
  <c r="AR224" i="37"/>
  <c r="AU262" i="37"/>
  <c r="AT262" i="37"/>
  <c r="AQ313" i="37"/>
  <c r="AP313" i="37"/>
  <c r="AT117" i="37"/>
  <c r="AU117" i="37"/>
  <c r="AW272" i="37"/>
  <c r="AV272" i="37"/>
  <c r="AK49" i="37"/>
  <c r="AJ49" i="37"/>
  <c r="AK153" i="37"/>
  <c r="AJ153" i="37"/>
  <c r="AK191" i="37"/>
  <c r="AJ191" i="37"/>
  <c r="AK147" i="37"/>
  <c r="AJ147" i="37"/>
  <c r="AT154" i="37"/>
  <c r="AU154" i="37"/>
  <c r="AK279" i="37"/>
  <c r="AJ279" i="37"/>
  <c r="AP41" i="37"/>
  <c r="AQ41" i="37"/>
  <c r="AW96" i="37"/>
  <c r="AV96" i="37"/>
  <c r="AY68" i="37"/>
  <c r="AX68" i="37"/>
  <c r="AW230" i="37"/>
  <c r="AV230" i="37"/>
  <c r="AP300" i="37"/>
  <c r="AQ300" i="37"/>
  <c r="AM303" i="37"/>
  <c r="AL303" i="37"/>
  <c r="AR262" i="37"/>
  <c r="AS262" i="37"/>
  <c r="AJ192" i="37"/>
  <c r="AK192" i="37"/>
  <c r="AO207" i="37"/>
  <c r="AN207" i="37"/>
  <c r="AO44" i="37"/>
  <c r="AN44" i="37"/>
  <c r="AT180" i="37"/>
  <c r="AU180" i="37"/>
  <c r="AN282" i="37"/>
  <c r="AO282" i="37"/>
  <c r="AY149" i="37"/>
  <c r="AX149" i="37"/>
  <c r="AL29" i="37"/>
  <c r="AM29" i="37"/>
  <c r="AQ169" i="37"/>
  <c r="AP169" i="37"/>
  <c r="AS14" i="37"/>
  <c r="AR14" i="37"/>
  <c r="AR119" i="37"/>
  <c r="AS119" i="37"/>
  <c r="AK88" i="37"/>
  <c r="AJ88" i="37"/>
  <c r="AY46" i="37"/>
  <c r="AX46" i="37"/>
  <c r="AM128" i="37"/>
  <c r="AL128" i="37"/>
  <c r="AM145" i="37"/>
  <c r="AL145" i="37"/>
  <c r="AW177" i="37"/>
  <c r="AV177" i="37"/>
  <c r="AP242" i="37"/>
  <c r="AQ242" i="37"/>
  <c r="AO169" i="37"/>
  <c r="AN169" i="37"/>
  <c r="AO267" i="37"/>
  <c r="AN267" i="37"/>
  <c r="AM68" i="37"/>
  <c r="AL68" i="37"/>
  <c r="AS77" i="37"/>
  <c r="AR77" i="37"/>
  <c r="AW58" i="37"/>
  <c r="AV58" i="37"/>
  <c r="AO81" i="37"/>
  <c r="AN81" i="37"/>
  <c r="AU218" i="37"/>
  <c r="AT218" i="37"/>
  <c r="AM259" i="37"/>
  <c r="AL259" i="37"/>
  <c r="AY281" i="37"/>
  <c r="AX281" i="37"/>
  <c r="AT111" i="37"/>
  <c r="AU111" i="37"/>
  <c r="AP218" i="37"/>
  <c r="AQ218" i="37"/>
  <c r="AN85" i="37"/>
  <c r="AO85" i="37"/>
  <c r="AK166" i="37"/>
  <c r="AJ166" i="37"/>
  <c r="AT265" i="37"/>
  <c r="AU265" i="37"/>
  <c r="AK81" i="37"/>
  <c r="AJ81" i="37"/>
  <c r="AS22" i="37"/>
  <c r="AR22" i="37"/>
  <c r="AU256" i="37"/>
  <c r="AT256" i="37"/>
  <c r="AR29" i="37"/>
  <c r="AS29" i="37"/>
  <c r="AK242" i="37"/>
  <c r="AJ242" i="37"/>
  <c r="AW79" i="37"/>
  <c r="AV79" i="37"/>
  <c r="AO305" i="37"/>
  <c r="AN305" i="37"/>
  <c r="AS326" i="37"/>
  <c r="AR326" i="37"/>
  <c r="AT205" i="37"/>
  <c r="AU205" i="37"/>
  <c r="AV291" i="37"/>
  <c r="AW291" i="37"/>
  <c r="AL195" i="37"/>
  <c r="AM195" i="37"/>
  <c r="AM305" i="37"/>
  <c r="AL305" i="37"/>
  <c r="AQ88" i="37"/>
  <c r="AP88" i="37"/>
  <c r="AS81" i="37"/>
  <c r="AR81" i="37"/>
  <c r="AS184" i="37"/>
  <c r="AR184" i="37"/>
  <c r="AQ255" i="37"/>
  <c r="AP255" i="37"/>
  <c r="AP84" i="37"/>
  <c r="AQ84" i="37"/>
  <c r="AU267" i="37"/>
  <c r="AT267" i="37"/>
  <c r="AY279" i="37"/>
  <c r="AX279" i="37"/>
  <c r="AP292" i="37"/>
  <c r="AQ292" i="37"/>
  <c r="AT274" i="37"/>
  <c r="AU274" i="37"/>
  <c r="AN21" i="37"/>
  <c r="AO21" i="37"/>
  <c r="AO286" i="37"/>
  <c r="AN286" i="37"/>
  <c r="AP79" i="37"/>
  <c r="AQ79" i="37"/>
  <c r="AQ157" i="37"/>
  <c r="AP157" i="37"/>
  <c r="AR57" i="37"/>
  <c r="AS57" i="37"/>
  <c r="AO215" i="37"/>
  <c r="AN215" i="37"/>
  <c r="AO245" i="37"/>
  <c r="AN245" i="37"/>
  <c r="AY23" i="37"/>
  <c r="AX23" i="37"/>
  <c r="AY20" i="37"/>
  <c r="AX20" i="37"/>
  <c r="AY62" i="37"/>
  <c r="AX62" i="37"/>
  <c r="AU214" i="37"/>
  <c r="AT214" i="37"/>
  <c r="AU239" i="37"/>
  <c r="AT239" i="37"/>
  <c r="AO126" i="37"/>
  <c r="AN126" i="37"/>
  <c r="AS127" i="37"/>
  <c r="AR127" i="37"/>
  <c r="AU252" i="37"/>
  <c r="AT252" i="37"/>
  <c r="AW33" i="37"/>
  <c r="AV33" i="37"/>
  <c r="AQ57" i="37"/>
  <c r="AP57" i="37"/>
  <c r="AR145" i="37"/>
  <c r="AS145" i="37"/>
  <c r="AU222" i="37"/>
  <c r="AT222" i="37"/>
  <c r="AO192" i="37"/>
  <c r="AN192" i="37"/>
  <c r="AW243" i="37"/>
  <c r="AV243" i="37"/>
  <c r="AK314" i="37"/>
  <c r="AJ314" i="37"/>
  <c r="AS15" i="37"/>
  <c r="AR15" i="37"/>
  <c r="AM291" i="37"/>
  <c r="AL291" i="37"/>
  <c r="AK193" i="37"/>
  <c r="AJ193" i="37"/>
  <c r="AJ138" i="37"/>
  <c r="AK138" i="37"/>
  <c r="AN266" i="37"/>
  <c r="AO266" i="37"/>
  <c r="AV128" i="37"/>
  <c r="AW128" i="37"/>
  <c r="AU280" i="37"/>
  <c r="AT280" i="37"/>
  <c r="AS200" i="37"/>
  <c r="AR200" i="37"/>
  <c r="AX275" i="37"/>
  <c r="AY275" i="37"/>
  <c r="AO72" i="37"/>
  <c r="AN72" i="37"/>
  <c r="AQ222" i="37"/>
  <c r="AP222" i="37"/>
  <c r="AO131" i="37"/>
  <c r="AN131" i="37"/>
  <c r="AQ150" i="37"/>
  <c r="AP150" i="37"/>
  <c r="AN250" i="37"/>
  <c r="AO250" i="37"/>
  <c r="AW227" i="37"/>
  <c r="AV227" i="37"/>
  <c r="AY89" i="37"/>
  <c r="AX89" i="37"/>
  <c r="AV57" i="37"/>
  <c r="AW57" i="37"/>
  <c r="AP146" i="37"/>
  <c r="AQ146" i="37"/>
  <c r="AR250" i="37"/>
  <c r="AS250" i="37"/>
  <c r="AQ20" i="37"/>
  <c r="AP20" i="37"/>
  <c r="AQ149" i="37"/>
  <c r="AP149" i="37"/>
  <c r="AM28" i="37"/>
  <c r="AL28" i="37"/>
  <c r="AP135" i="37"/>
  <c r="AQ135" i="37"/>
  <c r="AK159" i="37"/>
  <c r="AJ159" i="37"/>
  <c r="AT193" i="37"/>
  <c r="AU193" i="37"/>
  <c r="AS272" i="37"/>
  <c r="AR272" i="37"/>
  <c r="AU207" i="37"/>
  <c r="AT207" i="37"/>
  <c r="AK251" i="37"/>
  <c r="AJ251" i="37"/>
  <c r="AJ250" i="37"/>
  <c r="AK250" i="37"/>
  <c r="AP82" i="37"/>
  <c r="AQ82" i="37"/>
  <c r="AO158" i="37"/>
  <c r="AN158" i="37"/>
  <c r="AU47" i="37"/>
  <c r="AT47" i="37"/>
  <c r="AM192" i="37"/>
  <c r="AL192" i="37"/>
  <c r="AQ21" i="37"/>
  <c r="AP21" i="37"/>
  <c r="AW88" i="37"/>
  <c r="AV88" i="37"/>
  <c r="AL55" i="37"/>
  <c r="AM55" i="37"/>
  <c r="AQ194" i="37"/>
  <c r="AP194" i="37"/>
  <c r="AS238" i="37"/>
  <c r="AR238" i="37"/>
  <c r="AM183" i="37"/>
  <c r="AL183" i="37"/>
  <c r="AY263" i="37"/>
  <c r="AX263" i="37"/>
  <c r="AK194" i="37"/>
  <c r="AJ194" i="37"/>
  <c r="AO290" i="37"/>
  <c r="AN290" i="37"/>
  <c r="AK161" i="37"/>
  <c r="AJ161" i="37"/>
  <c r="AL188" i="37"/>
  <c r="AM188" i="37"/>
  <c r="AW94" i="37"/>
  <c r="AV94" i="37"/>
  <c r="AK176" i="37"/>
  <c r="AJ176" i="37"/>
  <c r="AV225" i="37"/>
  <c r="AW225" i="37"/>
  <c r="AL312" i="37"/>
  <c r="AM312" i="37"/>
  <c r="AY24" i="37"/>
  <c r="AX24" i="37"/>
  <c r="AT102" i="37"/>
  <c r="AU102" i="37"/>
  <c r="AQ140" i="37"/>
  <c r="AP140" i="37"/>
  <c r="AQ89" i="37"/>
  <c r="AP89" i="37"/>
  <c r="EU329" i="37"/>
  <c r="EJ329" i="37" s="1"/>
  <c r="ET329" i="37"/>
  <c r="EI329" i="37" s="1"/>
  <c r="EV329" i="37"/>
  <c r="EK329" i="37" s="1"/>
  <c r="ER329" i="37"/>
  <c r="EG329" i="37" s="1"/>
  <c r="ES329" i="37"/>
  <c r="EH329" i="37" s="1"/>
  <c r="EQ329" i="37"/>
  <c r="EF329" i="37" s="1"/>
  <c r="EW329" i="37"/>
  <c r="EL329" i="37" s="1"/>
  <c r="EP329" i="37"/>
  <c r="EE329" i="37" s="1"/>
  <c r="AM44" i="37"/>
  <c r="AL44" i="37"/>
  <c r="AN61" i="37"/>
  <c r="AO61" i="37"/>
  <c r="AM47" i="37"/>
  <c r="AL47" i="37"/>
  <c r="AS300" i="37"/>
  <c r="AR300" i="37"/>
  <c r="AW24" i="37"/>
  <c r="AV24" i="37"/>
  <c r="AO92" i="37"/>
  <c r="AN92" i="37"/>
  <c r="AJ245" i="37"/>
  <c r="AK245" i="37"/>
  <c r="AW31" i="37"/>
  <c r="AV31" i="37"/>
  <c r="AU104" i="37"/>
  <c r="AT104" i="37"/>
  <c r="AL307" i="37"/>
  <c r="AM307" i="37"/>
  <c r="AY44" i="37"/>
  <c r="AX44" i="37"/>
  <c r="AR24" i="37"/>
  <c r="AS24" i="37"/>
  <c r="AY317" i="37"/>
  <c r="AX317" i="37"/>
  <c r="AX309" i="37"/>
  <c r="AY309" i="37"/>
  <c r="AT53" i="37"/>
  <c r="AU53" i="37"/>
  <c r="AO234" i="37"/>
  <c r="AN234" i="37"/>
  <c r="AQ106" i="37"/>
  <c r="AP106" i="37"/>
  <c r="AS252" i="37"/>
  <c r="AR252" i="37"/>
  <c r="AY131" i="37"/>
  <c r="AX131" i="37"/>
  <c r="AY236" i="37"/>
  <c r="AX236" i="37"/>
  <c r="AR58" i="37"/>
  <c r="AS58" i="37"/>
  <c r="AY304" i="37"/>
  <c r="AX304" i="37"/>
  <c r="AM106" i="37"/>
  <c r="AL106" i="37"/>
  <c r="AM43" i="37"/>
  <c r="AL43" i="37"/>
  <c r="AL241" i="37"/>
  <c r="AM241" i="37"/>
  <c r="AW116" i="37"/>
  <c r="AV116" i="37"/>
  <c r="AY159" i="37"/>
  <c r="AX159" i="37"/>
  <c r="AQ235" i="37"/>
  <c r="AP235" i="37"/>
  <c r="AM59" i="37"/>
  <c r="AL59" i="37"/>
  <c r="AQ44" i="37"/>
  <c r="AP44" i="37"/>
  <c r="AW188" i="37"/>
  <c r="AV188" i="37"/>
  <c r="AK295" i="37"/>
  <c r="AJ295" i="37"/>
  <c r="AT276" i="37"/>
  <c r="AU276" i="37"/>
  <c r="AY31" i="37"/>
  <c r="AX31" i="37"/>
  <c r="AK309" i="37"/>
  <c r="AJ309" i="37"/>
  <c r="AM53" i="37"/>
  <c r="AL53" i="37"/>
  <c r="AJ214" i="37"/>
  <c r="AK214" i="37"/>
  <c r="AO67" i="37"/>
  <c r="AN67" i="37"/>
  <c r="AS234" i="37"/>
  <c r="AR234" i="37"/>
  <c r="AW182" i="37"/>
  <c r="AV182" i="37"/>
  <c r="AQ171" i="37"/>
  <c r="AP171" i="37"/>
  <c r="AQ51" i="37"/>
  <c r="AP51" i="37"/>
  <c r="AQ147" i="37"/>
  <c r="AP147" i="37"/>
  <c r="AV267" i="37"/>
  <c r="AW267" i="37"/>
  <c r="AW266" i="37"/>
  <c r="AV266" i="37"/>
  <c r="AW35" i="37"/>
  <c r="AV35" i="37"/>
  <c r="AK132" i="37"/>
  <c r="AJ132" i="37"/>
  <c r="AM88" i="37"/>
  <c r="AL88" i="37"/>
  <c r="AJ284" i="37"/>
  <c r="AK284" i="37"/>
  <c r="AY326" i="37"/>
  <c r="AX326" i="37"/>
  <c r="AQ164" i="37"/>
  <c r="AP164" i="37"/>
  <c r="AK275" i="37"/>
  <c r="AJ275" i="37"/>
  <c r="AO83" i="37"/>
  <c r="AN83" i="37"/>
  <c r="AM115" i="37"/>
  <c r="AL115" i="37"/>
  <c r="AK272" i="37"/>
  <c r="AJ272" i="37"/>
  <c r="AV27" i="37"/>
  <c r="AW27" i="37"/>
  <c r="AY64" i="37"/>
  <c r="AX64" i="37"/>
  <c r="AM200" i="37"/>
  <c r="AL200" i="37"/>
  <c r="AU20" i="37"/>
  <c r="AT20" i="37"/>
  <c r="AK236" i="37"/>
  <c r="AJ236" i="37"/>
  <c r="AS35" i="37"/>
  <c r="AR35" i="37"/>
  <c r="AO238" i="37"/>
  <c r="AN238" i="37"/>
  <c r="AM182" i="37"/>
  <c r="AL182" i="37"/>
  <c r="AX229" i="37"/>
  <c r="AY229" i="37"/>
  <c r="AV46" i="37"/>
  <c r="AW46" i="37"/>
  <c r="AY192" i="37"/>
  <c r="AX192" i="37"/>
  <c r="AO55" i="37"/>
  <c r="AN55" i="37"/>
  <c r="AL205" i="37"/>
  <c r="AM205" i="37"/>
  <c r="AU171" i="37"/>
  <c r="AT171" i="37"/>
  <c r="AM193" i="37"/>
  <c r="AL193" i="37"/>
  <c r="AJ55" i="37"/>
  <c r="AK55" i="37"/>
  <c r="AY239" i="37"/>
  <c r="AX239" i="37"/>
  <c r="AY307" i="37"/>
  <c r="AX307" i="37"/>
  <c r="AS128" i="37"/>
  <c r="AR128" i="37"/>
  <c r="AN196" i="37"/>
  <c r="AO196" i="37"/>
  <c r="AL164" i="37"/>
  <c r="AM164" i="37"/>
  <c r="AS317" i="37"/>
  <c r="AR317" i="37"/>
  <c r="AO20" i="37"/>
  <c r="AN20" i="37"/>
  <c r="AY55" i="37"/>
  <c r="AX55" i="37"/>
  <c r="AW198" i="37"/>
  <c r="AV198" i="37"/>
  <c r="AO149" i="37"/>
  <c r="AN149" i="37"/>
  <c r="AR240" i="37"/>
  <c r="AS240" i="37"/>
  <c r="AW22" i="37"/>
  <c r="AV22" i="37"/>
  <c r="AK128" i="37"/>
  <c r="AJ128" i="37"/>
  <c r="AQ198" i="37"/>
  <c r="AP198" i="37"/>
  <c r="AO296" i="37"/>
  <c r="AN296" i="37"/>
  <c r="AM190" i="37"/>
  <c r="AL190" i="37"/>
  <c r="AU227" i="37"/>
  <c r="AT227" i="37"/>
  <c r="AX119" i="37"/>
  <c r="AY119" i="37"/>
  <c r="AV256" i="37"/>
  <c r="AW256" i="37"/>
  <c r="AW102" i="37"/>
  <c r="AV102" i="37"/>
  <c r="AT259" i="37"/>
  <c r="AU259" i="37"/>
  <c r="AW228" i="37"/>
  <c r="AV228" i="37"/>
  <c r="AL111" i="37"/>
  <c r="AM111" i="37"/>
  <c r="AW240" i="37"/>
  <c r="AV240" i="37"/>
  <c r="AQ117" i="37"/>
  <c r="AP117" i="37"/>
  <c r="AJ319" i="37"/>
  <c r="AK319" i="37"/>
  <c r="AO68" i="37"/>
  <c r="AN68" i="37"/>
  <c r="AW207" i="37"/>
  <c r="AV207" i="37"/>
  <c r="AU307" i="37"/>
  <c r="AT307" i="37"/>
  <c r="AY120" i="37"/>
  <c r="AX120" i="37"/>
  <c r="AL142" i="37"/>
  <c r="AM142" i="37"/>
  <c r="AK231" i="37"/>
  <c r="AJ231" i="37"/>
  <c r="AJ324" i="37"/>
  <c r="AK324" i="37"/>
  <c r="AU312" i="37"/>
  <c r="AT312" i="37"/>
  <c r="AY222" i="37"/>
  <c r="AX222" i="37"/>
  <c r="AM48" i="37"/>
  <c r="AL48" i="37"/>
  <c r="AM237" i="37"/>
  <c r="AL237" i="37"/>
  <c r="AV112" i="37"/>
  <c r="AW112" i="37"/>
  <c r="AO99" i="37"/>
  <c r="AN99" i="37"/>
  <c r="AM223" i="37"/>
  <c r="AL223" i="37"/>
  <c r="AY225" i="37"/>
  <c r="AX225" i="37"/>
  <c r="AL274" i="37"/>
  <c r="AM274" i="37"/>
  <c r="AM41" i="37"/>
  <c r="AL41" i="37"/>
  <c r="AO261" i="37"/>
  <c r="AN261" i="37"/>
  <c r="AU282" i="37"/>
  <c r="AT282" i="37"/>
  <c r="AK62" i="37"/>
  <c r="AJ62" i="37"/>
  <c r="AQ288" i="37"/>
  <c r="AP288" i="37"/>
  <c r="AT292" i="37"/>
  <c r="AU292" i="37"/>
  <c r="AX274" i="37"/>
  <c r="AY274" i="37"/>
  <c r="AK41" i="37"/>
  <c r="AJ41" i="37"/>
  <c r="AS231" i="37"/>
  <c r="AR231" i="37"/>
  <c r="AW82" i="37"/>
  <c r="AV82" i="37"/>
  <c r="AM316" i="37"/>
  <c r="AL316" i="37"/>
  <c r="AS223" i="37"/>
  <c r="AR223" i="37"/>
  <c r="AY216" i="37"/>
  <c r="AX216" i="37"/>
  <c r="AN93" i="37"/>
  <c r="AO93" i="37"/>
  <c r="AO288" i="37"/>
  <c r="AN288" i="37"/>
  <c r="AK22" i="37"/>
  <c r="AJ22" i="37"/>
  <c r="AO263" i="37"/>
  <c r="AN263" i="37"/>
  <c r="AX75" i="37"/>
  <c r="AY75" i="37"/>
  <c r="AO295" i="37"/>
  <c r="AN295" i="37"/>
  <c r="AN246" i="37"/>
  <c r="AO246" i="37"/>
  <c r="AK169" i="37"/>
  <c r="AJ169" i="37"/>
  <c r="AU25" i="37"/>
  <c r="AT25" i="37"/>
  <c r="AT119" i="37"/>
  <c r="AU119" i="37"/>
  <c r="AR99" i="37"/>
  <c r="AS99" i="37"/>
  <c r="AX172" i="37"/>
  <c r="AY172" i="37"/>
  <c r="AL293" i="37"/>
  <c r="AM293" i="37"/>
  <c r="AS62" i="37"/>
  <c r="AR62" i="37"/>
  <c r="AK288" i="37"/>
  <c r="AJ288" i="37"/>
  <c r="AY35" i="37"/>
  <c r="AX35" i="37"/>
  <c r="AM58" i="37"/>
  <c r="AL58" i="37"/>
  <c r="AV127" i="37"/>
  <c r="AW127" i="37"/>
  <c r="AT287" i="37"/>
  <c r="AU287" i="37"/>
  <c r="AK112" i="37"/>
  <c r="AJ112" i="37"/>
  <c r="AV59" i="37"/>
  <c r="AW59" i="37"/>
  <c r="AY139" i="37"/>
  <c r="AX139" i="37"/>
  <c r="AM95" i="37"/>
  <c r="AL95" i="37"/>
  <c r="AW106" i="37"/>
  <c r="AV106" i="37"/>
  <c r="AR323" i="37"/>
  <c r="AS323" i="37"/>
  <c r="AQ94" i="37"/>
  <c r="AP94" i="37"/>
  <c r="AS163" i="37"/>
  <c r="AR163" i="37"/>
  <c r="AW132" i="37"/>
  <c r="AV132" i="37"/>
  <c r="AY320" i="37"/>
  <c r="AX320" i="37"/>
  <c r="AK100" i="37"/>
  <c r="AJ100" i="37"/>
  <c r="AO170" i="37"/>
  <c r="AN170" i="37"/>
  <c r="AQ275" i="37"/>
  <c r="AP275" i="37"/>
  <c r="AW28" i="37"/>
  <c r="AV28" i="37"/>
  <c r="AP131" i="37"/>
  <c r="AQ131" i="37"/>
  <c r="AW285" i="37"/>
  <c r="AV285" i="37"/>
  <c r="AQ43" i="37"/>
  <c r="AP43" i="37"/>
  <c r="AN163" i="37"/>
  <c r="AO163" i="37"/>
  <c r="AT93" i="37"/>
  <c r="AU93" i="37"/>
  <c r="AV139" i="37"/>
  <c r="AW139" i="37"/>
  <c r="AV196" i="37"/>
  <c r="AW196" i="37"/>
  <c r="AR122" i="37"/>
  <c r="AS122" i="37"/>
  <c r="AU126" i="37"/>
  <c r="AT126" i="37"/>
  <c r="AM167" i="37"/>
  <c r="AL167" i="37"/>
  <c r="AW287" i="37"/>
  <c r="AV287" i="37"/>
  <c r="AY47" i="37"/>
  <c r="AX47" i="37"/>
  <c r="AQ139" i="37"/>
  <c r="AP139" i="37"/>
  <c r="AO35" i="37"/>
  <c r="AN35" i="37"/>
  <c r="AS251" i="37"/>
  <c r="AR251" i="37"/>
  <c r="AN300" i="37"/>
  <c r="AO300" i="37"/>
  <c r="AU296" i="37"/>
  <c r="AT296" i="37"/>
  <c r="AN275" i="37"/>
  <c r="AO275" i="37"/>
  <c r="AX242" i="37"/>
  <c r="AY242" i="37"/>
  <c r="AM230" i="37"/>
  <c r="AL230" i="37"/>
  <c r="AX300" i="37"/>
  <c r="AY300" i="37"/>
  <c r="AW23" i="37"/>
  <c r="AV23" i="37"/>
  <c r="AX273" i="37"/>
  <c r="AY273" i="37"/>
  <c r="AU109" i="37"/>
  <c r="AT109" i="37"/>
  <c r="AJ28" i="37"/>
  <c r="AK28" i="37"/>
  <c r="AP225" i="37"/>
  <c r="AQ225" i="37"/>
  <c r="AK196" i="37"/>
  <c r="AJ196" i="37"/>
  <c r="AN147" i="37"/>
  <c r="AO147" i="37"/>
  <c r="AQ180" i="37"/>
  <c r="AP180" i="37"/>
  <c r="AY102" i="37"/>
  <c r="AX102" i="37"/>
  <c r="AV191" i="37"/>
  <c r="AW191" i="37"/>
  <c r="AW171" i="37"/>
  <c r="AV171" i="37"/>
  <c r="AN222" i="37"/>
  <c r="AO222" i="37"/>
  <c r="AR154" i="37"/>
  <c r="AS154" i="37"/>
  <c r="AU261" i="37"/>
  <c r="AT261" i="37"/>
  <c r="AW14" i="37"/>
  <c r="AV14" i="37"/>
  <c r="AU150" i="37"/>
  <c r="AT150" i="37"/>
  <c r="AP162" i="37"/>
  <c r="AQ162" i="37"/>
  <c r="AQ245" i="37"/>
  <c r="AP245" i="37"/>
  <c r="AS100" i="37"/>
  <c r="AR100" i="37"/>
  <c r="AJ265" i="37"/>
  <c r="AK265" i="37"/>
  <c r="AV64" i="37"/>
  <c r="AW64" i="37"/>
  <c r="AK215" i="37"/>
  <c r="AJ215" i="37"/>
  <c r="AW149" i="37"/>
  <c r="AV149" i="37"/>
  <c r="AU115" i="37"/>
  <c r="AT115" i="37"/>
  <c r="AO17" i="37"/>
  <c r="AN17" i="37"/>
  <c r="AO23" i="37"/>
  <c r="AN23" i="37"/>
  <c r="AS195" i="37"/>
  <c r="AR195" i="37"/>
  <c r="AW53" i="37"/>
  <c r="AV53" i="37"/>
  <c r="AS182" i="37"/>
  <c r="AR182" i="37"/>
  <c r="AM92" i="37"/>
  <c r="AL92" i="37"/>
  <c r="AS144" i="37"/>
  <c r="AR144" i="37"/>
  <c r="AN259" i="37"/>
  <c r="AO259" i="37"/>
  <c r="AW255" i="37"/>
  <c r="AV255" i="37"/>
  <c r="AJ286" i="37"/>
  <c r="AK286" i="37"/>
  <c r="AJ141" i="37"/>
  <c r="AK141" i="37"/>
  <c r="AQ233" i="37"/>
  <c r="AP233" i="37"/>
  <c r="AW85" i="37"/>
  <c r="AV85" i="37"/>
  <c r="AR266" i="37"/>
  <c r="AS266" i="37"/>
  <c r="AS318" i="37"/>
  <c r="AR318" i="37"/>
  <c r="AU61" i="37"/>
  <c r="AT61" i="37"/>
  <c r="AM89" i="37"/>
  <c r="AL89" i="37"/>
  <c r="AL301" i="37"/>
  <c r="AM301" i="37"/>
  <c r="AK315" i="37"/>
  <c r="AJ315" i="37"/>
  <c r="AY33" i="37"/>
  <c r="AX33" i="37"/>
  <c r="AS118" i="37"/>
  <c r="AR118" i="37"/>
  <c r="AS203" i="37"/>
  <c r="AR203" i="37"/>
  <c r="AU243" i="37"/>
  <c r="AT243" i="37"/>
  <c r="AY105" i="37"/>
  <c r="AX105" i="37"/>
  <c r="AT254" i="37"/>
  <c r="AU254" i="37"/>
  <c r="AM204" i="37"/>
  <c r="AL204" i="37"/>
  <c r="AK211" i="37"/>
  <c r="AJ211" i="37"/>
  <c r="AR27" i="37"/>
  <c r="AS27" i="37"/>
  <c r="AW145" i="37"/>
  <c r="AV145" i="37"/>
  <c r="AR218" i="37"/>
  <c r="AS218" i="37"/>
  <c r="AW268" i="37"/>
  <c r="AV268" i="37"/>
  <c r="AK133" i="37"/>
  <c r="AJ133" i="37"/>
  <c r="AW205" i="37"/>
  <c r="AV205" i="37"/>
  <c r="AN146" i="37"/>
  <c r="AO146" i="37"/>
  <c r="AS313" i="37"/>
  <c r="AR313" i="37"/>
  <c r="AQ243" i="37"/>
  <c r="AP243" i="37"/>
  <c r="AJ25" i="37"/>
  <c r="AK25" i="37"/>
  <c r="AO314" i="37"/>
  <c r="AN314" i="37"/>
  <c r="AR228" i="37"/>
  <c r="AS228" i="37"/>
  <c r="AQ285" i="37"/>
  <c r="AP285" i="37"/>
  <c r="AU258" i="37"/>
  <c r="AT258" i="37"/>
  <c r="AU72" i="37"/>
  <c r="AT72" i="37"/>
  <c r="AS159" i="37"/>
  <c r="AR159" i="37"/>
  <c r="AQ193" i="37"/>
  <c r="AP193" i="37"/>
  <c r="AL236" i="37"/>
  <c r="AM236" i="37"/>
  <c r="AO239" i="37"/>
  <c r="AN239" i="37"/>
  <c r="AK258" i="37"/>
  <c r="AJ258" i="37"/>
  <c r="AY214" i="37"/>
  <c r="AX214" i="37"/>
  <c r="AQ55" i="37"/>
  <c r="AP55" i="37"/>
  <c r="AM105" i="37"/>
  <c r="AL105" i="37"/>
  <c r="AO127" i="37"/>
  <c r="AN127" i="37"/>
  <c r="AK180" i="37"/>
  <c r="AJ180" i="37"/>
  <c r="AJ323" i="37"/>
  <c r="AK323" i="37"/>
  <c r="AM191" i="37"/>
  <c r="AL191" i="37"/>
  <c r="AY258" i="37"/>
  <c r="AX258" i="37"/>
  <c r="AK239" i="37"/>
  <c r="AJ239" i="37"/>
  <c r="AK195" i="37"/>
  <c r="AJ195" i="37"/>
  <c r="AU21" i="37"/>
  <c r="AT21" i="37"/>
  <c r="AY150" i="37"/>
  <c r="AX150" i="37"/>
  <c r="AU145" i="37"/>
  <c r="AT145" i="37"/>
  <c r="AR258" i="37"/>
  <c r="AS258" i="37"/>
  <c r="AR117" i="37"/>
  <c r="AS117" i="37"/>
  <c r="AY194" i="37"/>
  <c r="AX194" i="37"/>
  <c r="AW238" i="37"/>
  <c r="AV238" i="37"/>
  <c r="AO145" i="37"/>
  <c r="AN145" i="37"/>
  <c r="AN303" i="37"/>
  <c r="AO303" i="37"/>
  <c r="AY200" i="37"/>
  <c r="AX200" i="37"/>
  <c r="AR275" i="37"/>
  <c r="AS275" i="37"/>
  <c r="AP307" i="37"/>
  <c r="AQ307" i="37"/>
  <c r="AV325" i="37"/>
  <c r="AW325" i="37"/>
  <c r="AQ272" i="37"/>
  <c r="AP272" i="37"/>
  <c r="AV310" i="37"/>
  <c r="AW310" i="37"/>
  <c r="AY67" i="37"/>
  <c r="AX67" i="37"/>
  <c r="AT231" i="37"/>
  <c r="AU231" i="37"/>
  <c r="AW68" i="37"/>
  <c r="AV68" i="37"/>
  <c r="AV251" i="37"/>
  <c r="AW251" i="37"/>
  <c r="AS41" i="37"/>
  <c r="AR41" i="37"/>
  <c r="AK120" i="37"/>
  <c r="AJ120" i="37"/>
  <c r="AK47" i="37"/>
  <c r="AJ47" i="37"/>
  <c r="AY278" i="37"/>
  <c r="AX278" i="37"/>
  <c r="AY140" i="37"/>
  <c r="AX140" i="37"/>
  <c r="AW44" i="37"/>
  <c r="AV44" i="37"/>
  <c r="AY182" i="37"/>
  <c r="AX182" i="37"/>
  <c r="AM324" i="37"/>
  <c r="AL324" i="37"/>
  <c r="AW144" i="37"/>
  <c r="AV144" i="37"/>
  <c r="AS315" i="37"/>
  <c r="AR315" i="37"/>
  <c r="AM202" i="37"/>
  <c r="AL202" i="37"/>
  <c r="AX26" i="37"/>
  <c r="AY26" i="37"/>
  <c r="AL255" i="37"/>
  <c r="AM255" i="37"/>
  <c r="AY261" i="37"/>
  <c r="AX261" i="37"/>
  <c r="AW265" i="37"/>
  <c r="AV265" i="37"/>
  <c r="AY314" i="37"/>
  <c r="AX314" i="37"/>
  <c r="AY41" i="37"/>
  <c r="AX41" i="37"/>
  <c r="AV216" i="37"/>
  <c r="AW216" i="37"/>
  <c r="AP301" i="37"/>
  <c r="AQ301" i="37"/>
  <c r="AY79" i="37"/>
  <c r="AX79" i="37"/>
  <c r="AU236" i="37"/>
  <c r="AT236" i="37"/>
  <c r="AS25" i="37"/>
  <c r="AR25" i="37"/>
  <c r="AK248" i="37"/>
  <c r="AJ248" i="37"/>
  <c r="AU304" i="37"/>
  <c r="AT304" i="37"/>
  <c r="AY66" i="37"/>
  <c r="AX66" i="37"/>
  <c r="AP241" i="37"/>
  <c r="AQ241" i="37"/>
  <c r="AU290" i="37"/>
  <c r="AT290" i="37"/>
  <c r="AQ59" i="37"/>
  <c r="AP59" i="37"/>
  <c r="AX266" i="37"/>
  <c r="AY266" i="37"/>
  <c r="AX25" i="37"/>
  <c r="AY25" i="37"/>
  <c r="AM172" i="37"/>
  <c r="AL172" i="37"/>
  <c r="AQ96" i="37"/>
  <c r="AP96" i="37"/>
  <c r="AK303" i="37"/>
  <c r="AJ303" i="37"/>
  <c r="AM287" i="37"/>
  <c r="AL287" i="37"/>
  <c r="AU79" i="37"/>
  <c r="AT79" i="37"/>
  <c r="AO214" i="37"/>
  <c r="AN214" i="37"/>
  <c r="AT285" i="37"/>
  <c r="AU285" i="37"/>
  <c r="AW276" i="37"/>
  <c r="AV276" i="37"/>
  <c r="AM162" i="37"/>
  <c r="AL162" i="37"/>
  <c r="AP278" i="37"/>
  <c r="AQ278" i="37"/>
  <c r="AQ126" i="37"/>
  <c r="AP126" i="37"/>
  <c r="AY198" i="37"/>
  <c r="AX198" i="37"/>
  <c r="AW170" i="37"/>
  <c r="AV170" i="37"/>
  <c r="AX287" i="37"/>
  <c r="AY287" i="37"/>
  <c r="AN111" i="37"/>
  <c r="AO111" i="37"/>
  <c r="AO195" i="37"/>
  <c r="AN195" i="37"/>
  <c r="AK59" i="37"/>
  <c r="AJ59" i="37"/>
  <c r="AR279" i="37"/>
  <c r="AS279" i="37"/>
  <c r="AQ102" i="37"/>
  <c r="AP102" i="37"/>
  <c r="AV250" i="37"/>
  <c r="AW250" i="37"/>
  <c r="AR273" i="37"/>
  <c r="AS273" i="37"/>
  <c r="AQ99" i="37"/>
  <c r="AP99" i="37"/>
  <c r="AU140" i="37"/>
  <c r="AT140" i="37"/>
  <c r="AT309" i="37"/>
  <c r="AU309" i="37"/>
  <c r="AQ166" i="37"/>
  <c r="AP166" i="37"/>
  <c r="AO39" i="37"/>
  <c r="AN39" i="37"/>
  <c r="AU317" i="37"/>
  <c r="AT317" i="37"/>
  <c r="AQ263" i="37"/>
  <c r="AP263" i="37"/>
  <c r="AS131" i="37"/>
  <c r="AR131" i="37"/>
  <c r="AL157" i="37"/>
  <c r="AM157" i="37"/>
  <c r="AK304" i="37"/>
  <c r="AJ304" i="37"/>
  <c r="AX207" i="37"/>
  <c r="AY207" i="37"/>
  <c r="AQ26" i="37"/>
  <c r="AP26" i="37"/>
  <c r="AK204" i="37"/>
  <c r="AJ204" i="37"/>
  <c r="AN177" i="37"/>
  <c r="AO177" i="37"/>
  <c r="AW290" i="37"/>
  <c r="AV290" i="37"/>
  <c r="AY164" i="37"/>
  <c r="AX164" i="37"/>
  <c r="AW263" i="37"/>
  <c r="AV263" i="37"/>
  <c r="AM143" i="37"/>
  <c r="AL143" i="37"/>
  <c r="AU92" i="37"/>
  <c r="AT92" i="37"/>
  <c r="AV296" i="37"/>
  <c r="AW296" i="37"/>
  <c r="AX199" i="37"/>
  <c r="AY199" i="37"/>
  <c r="AV273" i="37"/>
  <c r="AW273" i="37"/>
  <c r="AL186" i="37"/>
  <c r="AM186" i="37"/>
  <c r="AJ143" i="37"/>
  <c r="AK143" i="37"/>
  <c r="AU196" i="37"/>
  <c r="AT196" i="37"/>
  <c r="AR248" i="37"/>
  <c r="AS248" i="37"/>
  <c r="AJ310" i="37"/>
  <c r="AK310" i="37"/>
  <c r="AV323" i="37"/>
  <c r="AW323" i="37"/>
  <c r="AK114" i="37"/>
  <c r="AJ114" i="37"/>
  <c r="AW51" i="37"/>
  <c r="AV51" i="37"/>
  <c r="AS143" i="37"/>
  <c r="AR143" i="37"/>
  <c r="AS196" i="37"/>
  <c r="AR196" i="37"/>
  <c r="AK102" i="37"/>
  <c r="AJ102" i="37"/>
  <c r="AW242" i="37"/>
  <c r="AV242" i="37"/>
  <c r="AK305" i="37"/>
  <c r="AJ305" i="37"/>
  <c r="AW150" i="37"/>
  <c r="AV150" i="37"/>
  <c r="AP120" i="37"/>
  <c r="AQ120" i="37"/>
  <c r="AW193" i="37"/>
  <c r="AV193" i="37"/>
  <c r="AN317" i="37"/>
  <c r="AO317" i="37"/>
  <c r="AK44" i="37"/>
  <c r="AJ44" i="37"/>
  <c r="AQ239" i="37"/>
  <c r="AP239" i="37"/>
  <c r="AQ92" i="37"/>
  <c r="AP92" i="37"/>
  <c r="AS309" i="37"/>
  <c r="AR309" i="37"/>
  <c r="AK40" i="37"/>
  <c r="AJ40" i="37"/>
  <c r="AP81" i="37"/>
  <c r="AQ81" i="37"/>
  <c r="AK92" i="37"/>
  <c r="AJ92" i="37"/>
  <c r="AT176" i="37"/>
  <c r="AU176" i="37"/>
  <c r="AT172" i="37"/>
  <c r="AU172" i="37"/>
  <c r="AY286" i="37"/>
  <c r="AX286" i="37"/>
  <c r="AN309" i="37"/>
  <c r="AO309" i="37"/>
  <c r="AO117" i="37"/>
  <c r="AN117" i="37"/>
  <c r="AJ256" i="37"/>
  <c r="AK256" i="37"/>
  <c r="AK213" i="37"/>
  <c r="AJ213" i="37"/>
  <c r="AO106" i="37"/>
  <c r="AN106" i="37"/>
  <c r="AK82" i="37"/>
  <c r="AJ82" i="37"/>
  <c r="AP229" i="37"/>
  <c r="AQ229" i="37"/>
  <c r="AO47" i="37"/>
  <c r="AN47" i="37"/>
  <c r="AW29" i="37"/>
  <c r="AV29" i="37"/>
  <c r="AJ240" i="37"/>
  <c r="AK240" i="37"/>
  <c r="AP216" i="37"/>
  <c r="AQ216" i="37"/>
  <c r="AS86" i="37"/>
  <c r="AR86" i="37"/>
  <c r="AY132" i="37"/>
  <c r="AX132" i="37"/>
  <c r="AJ233" i="37"/>
  <c r="AK233" i="37"/>
  <c r="AK85" i="37"/>
  <c r="AJ85" i="37"/>
  <c r="AR246" i="37"/>
  <c r="AS246" i="37"/>
  <c r="AW282" i="37"/>
  <c r="AV282" i="37"/>
  <c r="AL267" i="37"/>
  <c r="AM267" i="37"/>
  <c r="AO211" i="37"/>
  <c r="AN211" i="37"/>
  <c r="AS312" i="37"/>
  <c r="AR312" i="37"/>
  <c r="AJ27" i="37"/>
  <c r="AK27" i="37"/>
  <c r="AN198" i="37"/>
  <c r="AO198" i="37"/>
  <c r="AQ188" i="37"/>
  <c r="AP188" i="37"/>
  <c r="AS295" i="37"/>
  <c r="AR295" i="37"/>
  <c r="AW281" i="37"/>
  <c r="AV281" i="37"/>
  <c r="AJ241" i="37"/>
  <c r="AK241" i="37"/>
  <c r="AP29" i="37"/>
  <c r="AQ29" i="37"/>
  <c r="AW163" i="37"/>
  <c r="AV163" i="37"/>
  <c r="AM175" i="37"/>
  <c r="AL175" i="37"/>
  <c r="AL211" i="37"/>
  <c r="AM211" i="37"/>
  <c r="AU39" i="37"/>
  <c r="AT39" i="37"/>
  <c r="AQ154" i="37"/>
  <c r="AP154" i="37"/>
  <c r="AM84" i="37"/>
  <c r="AL84" i="37"/>
  <c r="AM146" i="37"/>
  <c r="AL146" i="37"/>
  <c r="AJ71" i="37"/>
  <c r="AK71" i="37"/>
  <c r="AU131" i="37"/>
  <c r="AT131" i="37"/>
  <c r="AK311" i="37"/>
  <c r="AJ311" i="37"/>
  <c r="AK77" i="37"/>
  <c r="AJ77" i="37"/>
  <c r="AL148" i="37"/>
  <c r="AM148" i="37"/>
  <c r="AJ24" i="37"/>
  <c r="AK24" i="37"/>
  <c r="AQ315" i="37"/>
  <c r="AP315" i="37"/>
  <c r="AS291" i="37"/>
  <c r="AR291" i="37"/>
  <c r="AR83" i="37"/>
  <c r="AS83" i="37"/>
  <c r="AR267" i="37"/>
  <c r="AS267" i="37"/>
  <c r="AK266" i="37"/>
  <c r="AJ266" i="37"/>
  <c r="AW315" i="37"/>
  <c r="AV315" i="37"/>
  <c r="AO100" i="37"/>
  <c r="AN100" i="37"/>
  <c r="AL137" i="37"/>
  <c r="AM137" i="37"/>
  <c r="AP167" i="37"/>
  <c r="AQ167" i="37"/>
  <c r="AU200" i="37"/>
  <c r="AT200" i="37"/>
  <c r="AU31" i="37"/>
  <c r="AT31" i="37"/>
  <c r="AL286" i="37"/>
  <c r="AM286" i="37"/>
  <c r="AX180" i="37"/>
  <c r="AY180" i="37"/>
  <c r="AX238" i="37"/>
  <c r="AY238" i="37"/>
  <c r="AM224" i="37"/>
  <c r="AL224" i="37"/>
  <c r="AX118" i="37"/>
  <c r="AY118" i="37"/>
  <c r="AS106" i="37"/>
  <c r="AR106" i="37"/>
  <c r="AJ263" i="37"/>
  <c r="AK263" i="37"/>
  <c r="AS139" i="37"/>
  <c r="AR139" i="37"/>
  <c r="AV143" i="37"/>
  <c r="AW143" i="37"/>
  <c r="AW153" i="37"/>
  <c r="AV153" i="37"/>
  <c r="AX224" i="37"/>
  <c r="AY224" i="37"/>
  <c r="AQ28" i="37"/>
  <c r="AP28" i="37"/>
  <c r="AO159" i="37"/>
  <c r="AN159" i="37"/>
  <c r="AP35" i="37"/>
  <c r="AQ35" i="37"/>
  <c r="AW157" i="37"/>
  <c r="AV157" i="37"/>
  <c r="AW175" i="37"/>
  <c r="AV175" i="37"/>
  <c r="AP200" i="37"/>
  <c r="AQ200" i="37"/>
  <c r="AV275" i="37"/>
  <c r="AW275" i="37"/>
  <c r="AM72" i="37"/>
  <c r="AL72" i="37"/>
  <c r="AM227" i="37"/>
  <c r="AL227" i="37"/>
  <c r="AS192" i="37"/>
  <c r="AR192" i="37"/>
  <c r="AT289" i="37"/>
  <c r="AU289" i="37"/>
  <c r="AQ127" i="37"/>
  <c r="AP127" i="37"/>
  <c r="AQ316" i="37"/>
  <c r="AP316" i="37"/>
  <c r="AK238" i="37"/>
  <c r="AJ238" i="37"/>
  <c r="AY262" i="37"/>
  <c r="AX262" i="37"/>
  <c r="AL150" i="37"/>
  <c r="AM150" i="37"/>
  <c r="AM177" i="37"/>
  <c r="AL177" i="37"/>
  <c r="AJ157" i="37"/>
  <c r="AK157" i="37"/>
  <c r="AS296" i="37"/>
  <c r="AR296" i="37"/>
  <c r="AY323" i="37"/>
  <c r="AX323" i="37"/>
  <c r="AP191" i="37"/>
  <c r="AQ191" i="37"/>
  <c r="AP258" i="37"/>
  <c r="AQ258" i="37"/>
  <c r="AK155" i="37"/>
  <c r="AJ155" i="37"/>
  <c r="AY154" i="37"/>
  <c r="AX154" i="37"/>
  <c r="AX251" i="37"/>
  <c r="AY251" i="37"/>
  <c r="AO289" i="37"/>
  <c r="AN289" i="37"/>
  <c r="AW81" i="37"/>
  <c r="AV81" i="37"/>
  <c r="AV77" i="37"/>
  <c r="AW77" i="37"/>
  <c r="AW264" i="37"/>
  <c r="AV264" i="37"/>
  <c r="AM149" i="37"/>
  <c r="AL149" i="37"/>
  <c r="AY250" i="37"/>
  <c r="AX250" i="37"/>
  <c r="AQ240" i="37"/>
  <c r="AP240" i="37"/>
  <c r="AS233" i="37"/>
  <c r="AR233" i="37"/>
  <c r="BE11" i="37"/>
  <c r="AL253" i="37"/>
  <c r="AM253" i="37"/>
  <c r="AY316" i="37"/>
  <c r="AX316" i="37"/>
  <c r="AX160" i="37"/>
  <c r="AY160" i="37"/>
  <c r="AR256" i="37"/>
  <c r="AS256" i="37"/>
  <c r="AS301" i="37"/>
  <c r="AR301" i="37"/>
  <c r="AW142" i="37"/>
  <c r="AV142" i="37"/>
  <c r="AX115" i="37"/>
  <c r="AY115" i="37"/>
  <c r="AQ228" i="37"/>
  <c r="AP228" i="37"/>
  <c r="AY324" i="37"/>
  <c r="AX324" i="37"/>
  <c r="AU67" i="37"/>
  <c r="AT67" i="37"/>
  <c r="AK280" i="37"/>
  <c r="AJ280" i="37"/>
  <c r="AK325" i="37"/>
  <c r="AJ325" i="37"/>
  <c r="AY234" i="37"/>
  <c r="AX234" i="37"/>
  <c r="AL278" i="37"/>
  <c r="AM278" i="37"/>
  <c r="AM62" i="37"/>
  <c r="AL62" i="37"/>
  <c r="AV214" i="37"/>
  <c r="AW214" i="37"/>
  <c r="AQ77" i="37"/>
  <c r="AP77" i="37"/>
  <c r="AO120" i="37"/>
  <c r="AN120" i="37"/>
  <c r="AV111" i="37"/>
  <c r="AW111" i="37"/>
  <c r="AM300" i="37"/>
  <c r="AL300" i="37"/>
  <c r="AY301" i="37"/>
  <c r="AX301" i="37"/>
  <c r="AW245" i="37"/>
  <c r="AV245" i="37"/>
  <c r="AP276" i="37"/>
  <c r="AQ276" i="37"/>
  <c r="AW203" i="37"/>
  <c r="AV203" i="37"/>
  <c r="AV252" i="37"/>
  <c r="AW252" i="37"/>
  <c r="AP195" i="37"/>
  <c r="AQ195" i="37"/>
  <c r="AJ326" i="37"/>
  <c r="AK326" i="37"/>
  <c r="AV233" i="37"/>
  <c r="AW233" i="37"/>
  <c r="AU170" i="37"/>
  <c r="AT170" i="37"/>
  <c r="AX255" i="37"/>
  <c r="AY255" i="37"/>
  <c r="AY112" i="37"/>
  <c r="AX112" i="37"/>
  <c r="AW62" i="37"/>
  <c r="AV62" i="37"/>
  <c r="AM81" i="37"/>
  <c r="AL81" i="37"/>
  <c r="AU14" i="37"/>
  <c r="AT14" i="37"/>
  <c r="AS245" i="37"/>
  <c r="AR245" i="37"/>
  <c r="AQ172" i="37"/>
  <c r="AP172" i="37"/>
  <c r="AX313" i="37"/>
  <c r="AY313" i="37"/>
  <c r="AW309" i="37"/>
  <c r="AV309" i="37"/>
  <c r="AU151" i="37"/>
  <c r="AT151" i="37"/>
  <c r="AP67" i="37"/>
  <c r="AQ67" i="37"/>
  <c r="AR290" i="37"/>
  <c r="AS290" i="37"/>
  <c r="AQ132" i="37"/>
  <c r="AP132" i="37"/>
  <c r="AO312" i="37"/>
  <c r="AN312" i="37"/>
  <c r="AO133" i="37"/>
  <c r="AN133" i="37"/>
  <c r="AQ137" i="37"/>
  <c r="AP137" i="37"/>
  <c r="AQ273" i="37"/>
  <c r="AP273" i="37"/>
  <c r="AY72" i="37"/>
  <c r="AX72" i="37"/>
  <c r="AY223" i="37"/>
  <c r="AX223" i="37"/>
  <c r="AU211" i="37"/>
  <c r="AT211" i="37"/>
  <c r="AO48" i="37"/>
  <c r="AN48" i="37"/>
  <c r="AY48" i="37"/>
  <c r="AX48" i="37"/>
  <c r="AJ53" i="37"/>
  <c r="AK53" i="37"/>
  <c r="AX311" i="37"/>
  <c r="AY311" i="37"/>
  <c r="AO78" i="37"/>
  <c r="AN78" i="37"/>
  <c r="AP279" i="37"/>
  <c r="AQ279" i="37"/>
  <c r="AM292" i="37"/>
  <c r="AL292" i="37"/>
  <c r="AX248" i="37"/>
  <c r="AY248" i="37"/>
  <c r="AK217" i="37"/>
  <c r="AJ217" i="37"/>
  <c r="AY43" i="37"/>
  <c r="AX43" i="37"/>
  <c r="AO203" i="37"/>
  <c r="AN203" i="37"/>
  <c r="AX28" i="37"/>
  <c r="AY28" i="37"/>
  <c r="AM232" i="37"/>
  <c r="AL232" i="37"/>
  <c r="AY53" i="37"/>
  <c r="AX53" i="37"/>
  <c r="AS214" i="37"/>
  <c r="AR214" i="37"/>
  <c r="AM39" i="37"/>
  <c r="AL39" i="37"/>
  <c r="AL320" i="37"/>
  <c r="AM320" i="37"/>
  <c r="AM296" i="37"/>
  <c r="AL296" i="37"/>
  <c r="AS191" i="37"/>
  <c r="AR191" i="37"/>
  <c r="AO262" i="37"/>
  <c r="AN262" i="37"/>
  <c r="AT192" i="37"/>
  <c r="AU192" i="37"/>
  <c r="AW279" i="37"/>
  <c r="AV279" i="37"/>
  <c r="AO251" i="37"/>
  <c r="AN251" i="37"/>
  <c r="AQ48" i="37"/>
  <c r="AP48" i="37"/>
  <c r="AL262" i="37"/>
  <c r="AM262" i="37"/>
  <c r="AM86" i="37"/>
  <c r="AL86" i="37"/>
  <c r="AW15" i="37"/>
  <c r="AV15" i="37"/>
  <c r="AX285" i="37"/>
  <c r="AY285" i="37"/>
  <c r="AV258" i="37"/>
  <c r="AW258" i="37"/>
  <c r="AS325" i="37"/>
  <c r="AR325" i="37"/>
  <c r="AJ126" i="37"/>
  <c r="AK126" i="37"/>
  <c r="AW224" i="37"/>
  <c r="AV224" i="37"/>
  <c r="AR263" i="37"/>
  <c r="AS263" i="37"/>
  <c r="B18" i="37"/>
  <c r="AN136" i="37"/>
  <c r="AO136" i="37"/>
  <c r="AW180" i="37"/>
  <c r="AV180" i="37"/>
  <c r="AT120" i="37"/>
  <c r="AU120" i="37"/>
  <c r="AV320" i="37"/>
  <c r="AW320" i="37"/>
  <c r="AM263" i="37"/>
  <c r="AL263" i="37"/>
  <c r="AS51" i="37"/>
  <c r="AR51" i="37"/>
  <c r="AS45" i="37"/>
  <c r="AR45" i="37"/>
  <c r="AN86" i="37"/>
  <c r="AO86" i="37"/>
  <c r="AT323" i="37"/>
  <c r="AU323" i="37"/>
  <c r="AK95" i="37"/>
  <c r="AJ95" i="37"/>
  <c r="AV162" i="37"/>
  <c r="AW162" i="37"/>
  <c r="AM160" i="37"/>
  <c r="AL160" i="37"/>
  <c r="AQ196" i="37"/>
  <c r="AP196" i="37"/>
  <c r="AQ33" i="37"/>
  <c r="AP33" i="37"/>
  <c r="AJ86" i="37"/>
  <c r="AK86" i="37"/>
  <c r="AM268" i="37"/>
  <c r="AL268" i="37"/>
  <c r="AK221" i="37"/>
  <c r="AJ221" i="37"/>
  <c r="AR242" i="37"/>
  <c r="AS242" i="37"/>
  <c r="AM21" i="37"/>
  <c r="AL21" i="37"/>
  <c r="AN242" i="37"/>
  <c r="AO242" i="37"/>
  <c r="AV115" i="37"/>
  <c r="AW115" i="37"/>
  <c r="AY57" i="37"/>
  <c r="AX57" i="37"/>
  <c r="AX111" i="37"/>
  <c r="AY111" i="37"/>
  <c r="AW140" i="37"/>
  <c r="AV140" i="37"/>
  <c r="AM25" i="37"/>
  <c r="AL25" i="37"/>
  <c r="AR303" i="37"/>
  <c r="AS303" i="37"/>
  <c r="AO199" i="37"/>
  <c r="AN199" i="37"/>
  <c r="AU241" i="37"/>
  <c r="AT241" i="37"/>
  <c r="AY21" i="37"/>
  <c r="AX21" i="37"/>
  <c r="AS67" i="37"/>
  <c r="AR67" i="37"/>
  <c r="AQ182" i="37"/>
  <c r="AP182" i="37"/>
  <c r="AT235" i="37"/>
  <c r="AU235" i="37"/>
  <c r="AK106" i="37"/>
  <c r="AJ106" i="37"/>
  <c r="AM184" i="37"/>
  <c r="AL184" i="37"/>
  <c r="AO316" i="37"/>
  <c r="AN316" i="37"/>
  <c r="AY151" i="37"/>
  <c r="AX151" i="37"/>
  <c r="AS68" i="37"/>
  <c r="AR68" i="37"/>
  <c r="AX265" i="37"/>
  <c r="AY265" i="37"/>
  <c r="AQ254" i="37"/>
  <c r="AP254" i="37"/>
  <c r="AJ104" i="37"/>
  <c r="AK104" i="37"/>
  <c r="AU203" i="37"/>
  <c r="AT203" i="37"/>
  <c r="AO115" i="37"/>
  <c r="AN115" i="37"/>
  <c r="AQ68" i="37"/>
  <c r="AP68" i="37"/>
  <c r="AY312" i="37"/>
  <c r="AX312" i="37"/>
  <c r="AJ182" i="37"/>
  <c r="AK182" i="37"/>
  <c r="AS204" i="37"/>
  <c r="AR204" i="37"/>
  <c r="AT234" i="37"/>
  <c r="AU234" i="37"/>
  <c r="AQ142" i="37"/>
  <c r="AP142" i="37"/>
  <c r="AJ144" i="37"/>
  <c r="AK144" i="37"/>
  <c r="AV200" i="37"/>
  <c r="AW200" i="37"/>
  <c r="AU275" i="37"/>
  <c r="AT275" i="37"/>
  <c r="AK216" i="37"/>
  <c r="AJ216" i="37"/>
  <c r="AR243" i="37"/>
  <c r="AS243" i="37"/>
  <c r="AQ230" i="37"/>
  <c r="AP230" i="37"/>
  <c r="AN292" i="37"/>
  <c r="AO292" i="37"/>
  <c r="AM15" i="37"/>
  <c r="AL15" i="37"/>
  <c r="AY144" i="37"/>
  <c r="AX144" i="37"/>
  <c r="AQ83" i="37"/>
  <c r="AP83" i="37"/>
  <c r="AS193" i="37"/>
  <c r="AR193" i="37"/>
  <c r="AJ230" i="37"/>
  <c r="AK230" i="37"/>
  <c r="AR310" i="37"/>
  <c r="AS310" i="37"/>
  <c r="AP174" i="37"/>
  <c r="AQ174" i="37"/>
  <c r="AJ276" i="37"/>
  <c r="AK276" i="37"/>
  <c r="AW246" i="37"/>
  <c r="AV246" i="37"/>
  <c r="AO51" i="37"/>
  <c r="AN51" i="37"/>
  <c r="AW104" i="37"/>
  <c r="AV104" i="37"/>
  <c r="AK70" i="37"/>
  <c r="AJ70" i="37"/>
  <c r="AY93" i="37"/>
  <c r="AX93" i="37"/>
  <c r="AT139" i="37"/>
  <c r="AU139" i="37"/>
  <c r="AU238" i="37"/>
  <c r="AT238" i="37"/>
  <c r="AW43" i="37"/>
  <c r="AV43" i="37"/>
  <c r="AO164" i="37"/>
  <c r="AN164" i="37"/>
  <c r="AM203" i="37"/>
  <c r="AL203" i="37"/>
  <c r="AM51" i="37"/>
  <c r="AL51" i="37"/>
  <c r="AU225" i="37"/>
  <c r="AT225" i="37"/>
  <c r="AW93" i="37"/>
  <c r="AV93" i="37"/>
  <c r="AO143" i="37"/>
  <c r="AN143" i="37"/>
  <c r="AW133" i="37"/>
  <c r="AV133" i="37"/>
  <c r="AJ197" i="37"/>
  <c r="AK197" i="37"/>
  <c r="AY246" i="37"/>
  <c r="AX246" i="37"/>
  <c r="AU136" i="37"/>
  <c r="AT136" i="37"/>
  <c r="AL260" i="37"/>
  <c r="AM260" i="37"/>
  <c r="AW40" i="37"/>
  <c r="AV40" i="37"/>
  <c r="AT128" i="37"/>
  <c r="AU128" i="37"/>
  <c r="AM10" i="37"/>
  <c r="AL10" i="37"/>
  <c r="AS254" i="37"/>
  <c r="AR254" i="37"/>
  <c r="AU250" i="37"/>
  <c r="AT250" i="37"/>
  <c r="AS33" i="37"/>
  <c r="AR33" i="37"/>
  <c r="AW307" i="37"/>
  <c r="AV307" i="37"/>
  <c r="AM279" i="37"/>
  <c r="AL279" i="37"/>
  <c r="AO256" i="37"/>
  <c r="AN256" i="37"/>
  <c r="AT105" i="37"/>
  <c r="AU105" i="37"/>
  <c r="AR285" i="37"/>
  <c r="AS285" i="37"/>
  <c r="B17" i="37"/>
  <c r="AR21" i="37"/>
  <c r="AS21" i="37"/>
  <c r="AO128" i="37"/>
  <c r="AN128" i="37"/>
  <c r="AO79" i="37"/>
  <c r="AN79" i="37"/>
  <c r="AT277" i="37"/>
  <c r="AU277" i="37"/>
  <c r="AR215" i="37"/>
  <c r="AS215" i="37"/>
  <c r="AP261" i="37"/>
  <c r="AQ261" i="37"/>
  <c r="AP143" i="37"/>
  <c r="AQ143" i="37"/>
  <c r="AS239" i="37"/>
  <c r="AR239" i="37"/>
  <c r="AY256" i="37"/>
  <c r="AX256" i="37"/>
  <c r="AO161" i="37"/>
  <c r="AN161" i="37"/>
  <c r="AN324" i="37"/>
  <c r="AO324" i="37"/>
  <c r="AV232" i="37"/>
  <c r="AW232" i="37"/>
  <c r="AU278" i="37"/>
  <c r="AT278" i="37"/>
  <c r="AM152" i="37"/>
  <c r="AL152" i="37"/>
  <c r="AW117" i="37"/>
  <c r="AV117" i="37"/>
  <c r="AK160" i="37"/>
  <c r="AJ160" i="37"/>
  <c r="AQ24" i="37"/>
  <c r="AP24" i="37"/>
  <c r="AM281" i="37"/>
  <c r="AL281" i="37"/>
  <c r="AY241" i="37"/>
  <c r="AX241" i="37"/>
  <c r="AS255" i="37"/>
  <c r="AR255" i="37"/>
  <c r="AT89" i="37"/>
  <c r="AU89" i="37"/>
  <c r="AY22" i="37"/>
  <c r="AX22" i="37"/>
  <c r="AM112" i="37"/>
  <c r="AL112" i="37"/>
  <c r="AM196" i="37"/>
  <c r="AL196" i="37"/>
  <c r="AU194" i="37"/>
  <c r="AT194" i="37"/>
  <c r="AM234" i="37"/>
  <c r="AL234" i="37"/>
  <c r="AT232" i="37"/>
  <c r="AU232" i="37"/>
  <c r="AS259" i="37"/>
  <c r="AR259" i="37"/>
  <c r="AQ47" i="37"/>
  <c r="AP47" i="37"/>
  <c r="AM252" i="37"/>
  <c r="AL252" i="37"/>
  <c r="AQ305" i="37"/>
  <c r="AP305" i="37"/>
  <c r="AR194" i="37"/>
  <c r="AS194" i="37"/>
  <c r="AY292" i="37"/>
  <c r="AX292" i="37"/>
  <c r="AY233" i="37"/>
  <c r="AX233" i="37"/>
  <c r="AN228" i="37"/>
  <c r="AO228" i="37"/>
  <c r="AM290" i="37"/>
  <c r="AL290" i="37"/>
  <c r="AX254" i="37"/>
  <c r="AY254" i="37"/>
  <c r="AW154" i="37"/>
  <c r="AV154" i="37"/>
  <c r="AS59" i="37"/>
  <c r="AR59" i="37"/>
  <c r="AL240" i="37"/>
  <c r="AM240" i="37"/>
  <c r="AS172" i="37"/>
  <c r="AR172" i="37"/>
  <c r="AU223" i="37"/>
  <c r="AT223" i="37"/>
  <c r="AN216" i="37"/>
  <c r="AO216" i="37"/>
  <c r="AU44" i="37"/>
  <c r="AT44" i="37"/>
  <c r="AX166" i="37"/>
  <c r="AY166" i="37"/>
  <c r="AS148" i="37"/>
  <c r="AR148" i="37"/>
  <c r="AO160" i="37"/>
  <c r="AN160" i="37"/>
  <c r="AS133" i="37"/>
  <c r="AR133" i="37"/>
  <c r="AT137" i="37"/>
  <c r="AU137" i="37"/>
  <c r="AP85" i="37"/>
  <c r="AQ85" i="37"/>
  <c r="AS237" i="37"/>
  <c r="AR237" i="37"/>
  <c r="AY175" i="37"/>
  <c r="AX175" i="37"/>
  <c r="AU246" i="37"/>
  <c r="AT246" i="37"/>
  <c r="AV278" i="37"/>
  <c r="AW278" i="37"/>
  <c r="AK267" i="37"/>
  <c r="AJ267" i="37"/>
  <c r="AN59" i="37"/>
  <c r="AO59" i="37"/>
  <c r="AS44" i="37"/>
  <c r="AR44" i="37"/>
  <c r="AW166" i="37"/>
  <c r="AV166" i="37"/>
  <c r="AW274" i="37"/>
  <c r="AV274" i="37"/>
  <c r="AM139" i="37"/>
  <c r="AL139" i="37"/>
  <c r="AQ133" i="37"/>
  <c r="AP133" i="37"/>
  <c r="AN188" i="37"/>
  <c r="AO188" i="37"/>
  <c r="AK205" i="37"/>
  <c r="AJ205" i="37"/>
  <c r="AK322" i="37"/>
  <c r="AJ322" i="37"/>
  <c r="AS286" i="37"/>
  <c r="AR286" i="37"/>
  <c r="AP115" i="37"/>
  <c r="AQ115" i="37"/>
  <c r="AW236" i="37"/>
  <c r="AV236" i="37"/>
  <c r="AX127" i="37"/>
  <c r="AY127" i="37"/>
  <c r="AK183" i="37"/>
  <c r="AJ183" i="37"/>
  <c r="AQ128" i="37"/>
  <c r="AP128" i="37"/>
  <c r="AO15" i="37"/>
  <c r="AN15" i="37"/>
  <c r="AO232" i="37"/>
  <c r="AN232" i="37"/>
  <c r="AW311" i="37"/>
  <c r="AV311" i="37"/>
  <c r="AP78" i="37"/>
  <c r="AQ78" i="37"/>
  <c r="AO229" i="37"/>
  <c r="AN229" i="37"/>
  <c r="AQ27" i="37"/>
  <c r="AP27" i="37"/>
  <c r="AK201" i="37"/>
  <c r="AJ201" i="37"/>
  <c r="AW223" i="37"/>
  <c r="AV223" i="37"/>
  <c r="AV192" i="37"/>
  <c r="AW192" i="37"/>
  <c r="AK151" i="37"/>
  <c r="AJ151" i="37"/>
  <c r="AO148" i="37"/>
  <c r="AN148" i="37"/>
  <c r="AS205" i="37"/>
  <c r="AR205" i="37"/>
  <c r="AP62" i="37"/>
  <c r="AQ62" i="37"/>
  <c r="AV288" i="37"/>
  <c r="AW288" i="37"/>
  <c r="AU35" i="37"/>
  <c r="AT35" i="37"/>
  <c r="AJ58" i="37"/>
  <c r="AK58" i="37"/>
  <c r="AM323" i="37"/>
  <c r="AL323" i="37"/>
  <c r="AQ246" i="37"/>
  <c r="AP246" i="37"/>
  <c r="AY196" i="37"/>
  <c r="AX196" i="37"/>
  <c r="AR230" i="37"/>
  <c r="AS230" i="37"/>
  <c r="AM310" i="37"/>
  <c r="AL310" i="37"/>
  <c r="AS278" i="37"/>
  <c r="AR278" i="37"/>
  <c r="AY161" i="37"/>
  <c r="AX161" i="37"/>
  <c r="AW137" i="37"/>
  <c r="AV137" i="37"/>
  <c r="AO205" i="37"/>
  <c r="AN205" i="37"/>
  <c r="AS146" i="37"/>
  <c r="AR146" i="37"/>
  <c r="AS89" i="37"/>
  <c r="AR89" i="37"/>
  <c r="AT279" i="37"/>
  <c r="AU279" i="37"/>
  <c r="AP238" i="37"/>
  <c r="AQ238" i="37"/>
  <c r="EB11" i="37"/>
  <c r="BJ11" i="37"/>
  <c r="AU177" i="37"/>
  <c r="AT177" i="37"/>
  <c r="AX191" i="37"/>
  <c r="AY191" i="37"/>
  <c r="AU263" i="37"/>
  <c r="AT263" i="37"/>
  <c r="AL222" i="37"/>
  <c r="AM222" i="37"/>
  <c r="AO14" i="37"/>
  <c r="AN14" i="37"/>
  <c r="AS136" i="37"/>
  <c r="AR136" i="37"/>
  <c r="AU40" i="37"/>
  <c r="AT40" i="37"/>
  <c r="AJ190" i="37"/>
  <c r="AK190" i="37"/>
  <c r="AS180" i="37"/>
  <c r="AR180" i="37"/>
  <c r="AK167" i="37"/>
  <c r="AJ167" i="37"/>
  <c r="AU26" i="37"/>
  <c r="AT26" i="37"/>
  <c r="AP190" i="37"/>
  <c r="AQ190" i="37"/>
  <c r="AM171" i="37"/>
  <c r="AL171" i="37"/>
  <c r="AK227" i="37"/>
  <c r="AJ227" i="37"/>
  <c r="AQ192" i="37"/>
  <c r="AP192" i="37"/>
  <c r="AX325" i="37"/>
  <c r="AY325" i="37"/>
  <c r="AO119" i="37"/>
  <c r="AN119" i="37"/>
  <c r="AS92" i="37"/>
  <c r="AR92" i="37"/>
  <c r="AJ264" i="37"/>
  <c r="AK264" i="37"/>
  <c r="AK164" i="37"/>
  <c r="AJ164" i="37"/>
  <c r="AN190" i="37"/>
  <c r="AO190" i="37"/>
  <c r="AK139" i="37"/>
  <c r="AJ139" i="37"/>
  <c r="AT41" i="37"/>
  <c r="AU41" i="37"/>
  <c r="AX92" i="37"/>
  <c r="AY92" i="37"/>
  <c r="AP312" i="37"/>
  <c r="AQ312" i="37"/>
  <c r="BF11" i="37"/>
  <c r="B19" i="37" l="1"/>
  <c r="AL11" i="37"/>
  <c r="EB329" i="37"/>
  <c r="BJ329" i="37"/>
  <c r="AW329" i="37" s="1"/>
  <c r="DZ329" i="37"/>
  <c r="BH329" i="37"/>
  <c r="AS329" i="37" s="1"/>
  <c r="AQ11" i="37"/>
  <c r="AP11" i="37"/>
  <c r="EA329" i="37"/>
  <c r="BI329" i="37"/>
  <c r="AU329" i="37" s="1"/>
  <c r="DV11" i="37"/>
  <c r="BD11" i="37"/>
  <c r="AM11" i="37" s="1"/>
  <c r="AO11" i="37"/>
  <c r="AN11" i="37"/>
  <c r="DZ328" i="37"/>
  <c r="BH328" i="37"/>
  <c r="AW11" i="37"/>
  <c r="AV11" i="37"/>
  <c r="DW328" i="37"/>
  <c r="BE328" i="37"/>
  <c r="BH12" i="37"/>
  <c r="BQ12" i="37"/>
  <c r="AU11" i="37"/>
  <c r="AT11" i="37"/>
  <c r="EA328" i="37"/>
  <c r="BI328" i="37"/>
  <c r="BT12" i="37"/>
  <c r="BK12" i="37"/>
  <c r="DX328" i="37"/>
  <c r="BF328" i="37"/>
  <c r="BF12" i="37"/>
  <c r="BO12" i="37"/>
  <c r="DY328" i="37"/>
  <c r="BG328" i="37"/>
  <c r="BP12" i="37"/>
  <c r="BG12" i="37"/>
  <c r="AY11" i="37"/>
  <c r="AX11" i="37"/>
  <c r="DV329" i="37"/>
  <c r="BD329" i="37"/>
  <c r="AK329" i="37" s="1"/>
  <c r="DV328" i="37"/>
  <c r="BD328" i="37"/>
  <c r="BD12" i="37"/>
  <c r="BM12" i="37"/>
  <c r="EC329" i="37"/>
  <c r="BK329" i="37"/>
  <c r="AY329" i="37" s="1"/>
  <c r="EB328" i="37"/>
  <c r="BJ328" i="37"/>
  <c r="BN12" i="37"/>
  <c r="BE12" i="37"/>
  <c r="DW329" i="37"/>
  <c r="BE329" i="37"/>
  <c r="AM329" i="37" s="1"/>
  <c r="EC328" i="37"/>
  <c r="BK328" i="37"/>
  <c r="BI12" i="37"/>
  <c r="BR12" i="37"/>
  <c r="DY329" i="37"/>
  <c r="BG329" i="37"/>
  <c r="AQ329" i="37" s="1"/>
  <c r="BJ12" i="37"/>
  <c r="BS12" i="37"/>
  <c r="DX329" i="37"/>
  <c r="BF329" i="37"/>
  <c r="AO329" i="37" s="1"/>
  <c r="AS11" i="37"/>
  <c r="AR11" i="37"/>
  <c r="B20" i="37"/>
  <c r="B23" i="37" s="1"/>
  <c r="AW350" i="37" l="1"/>
  <c r="AS339" i="37"/>
  <c r="B27" i="37"/>
  <c r="B28" i="37" s="1"/>
  <c r="B24" i="37"/>
  <c r="AM12" i="37"/>
  <c r="BA350" i="37" s="1"/>
  <c r="AL12" i="37"/>
  <c r="AP328" i="37"/>
  <c r="AQ328" i="37"/>
  <c r="AM328" i="37"/>
  <c r="BF350" i="37" s="1"/>
  <c r="AL328" i="37"/>
  <c r="AV12" i="37"/>
  <c r="AW12" i="37"/>
  <c r="AV328" i="37"/>
  <c r="AW328" i="37"/>
  <c r="AO328" i="37"/>
  <c r="AN328" i="37"/>
  <c r="AO12" i="37"/>
  <c r="BD351" i="37" s="1"/>
  <c r="AN12" i="37"/>
  <c r="BF355" i="37"/>
  <c r="BB355" i="37"/>
  <c r="AY355" i="37"/>
  <c r="AW355" i="37"/>
  <c r="BG339" i="37"/>
  <c r="BG335" i="37"/>
  <c r="BA355" i="37"/>
  <c r="BG333" i="37"/>
  <c r="AZ355" i="37"/>
  <c r="BG336" i="37"/>
  <c r="BG334" i="37"/>
  <c r="BG338" i="37"/>
  <c r="BE355" i="37"/>
  <c r="BG337" i="37"/>
  <c r="BD355" i="37"/>
  <c r="BG332" i="37"/>
  <c r="AR328" i="37"/>
  <c r="AS328" i="37"/>
  <c r="BB339" i="37" s="1"/>
  <c r="AJ328" i="37"/>
  <c r="AK328" i="37"/>
  <c r="AY12" i="37"/>
  <c r="BI332" i="37" s="1"/>
  <c r="AX12" i="37"/>
  <c r="AK12" i="37"/>
  <c r="AJ12" i="37"/>
  <c r="AT12" i="37"/>
  <c r="AU12" i="37"/>
  <c r="BE336" i="37" s="1"/>
  <c r="AU328" i="37"/>
  <c r="BE339" i="37" s="1"/>
  <c r="AT328" i="37"/>
  <c r="AZ351" i="37"/>
  <c r="BF351" i="37"/>
  <c r="BA351" i="37"/>
  <c r="AK11" i="37"/>
  <c r="AJ11" i="37"/>
  <c r="BI336" i="37"/>
  <c r="BE338" i="37"/>
  <c r="BA354" i="37"/>
  <c r="AY354" i="37"/>
  <c r="AW354" i="37"/>
  <c r="BE337" i="37"/>
  <c r="BE332" i="37"/>
  <c r="BE335" i="37"/>
  <c r="AY353" i="37"/>
  <c r="BB336" i="37"/>
  <c r="BB332" i="37"/>
  <c r="BF353" i="37"/>
  <c r="BE353" i="37"/>
  <c r="BA353" i="37"/>
  <c r="BB337" i="37"/>
  <c r="BB335" i="37"/>
  <c r="AZ353" i="37"/>
  <c r="BB333" i="37"/>
  <c r="BB353" i="37"/>
  <c r="BB338" i="37"/>
  <c r="AW353" i="37"/>
  <c r="BB334" i="37"/>
  <c r="AQ12" i="37"/>
  <c r="AW352" i="37" s="1"/>
  <c r="AP12" i="37"/>
  <c r="AY328" i="37"/>
  <c r="AY356" i="37" s="1"/>
  <c r="AX328" i="37"/>
  <c r="AS12" i="37"/>
  <c r="BD353" i="37" s="1"/>
  <c r="AR12" i="37"/>
  <c r="B29" i="37" l="1"/>
  <c r="B30" i="37" s="1"/>
  <c r="B31" i="37" s="1"/>
  <c r="B32" i="37" s="1"/>
  <c r="B35" i="37" s="1"/>
  <c r="B36" i="37" s="1"/>
  <c r="B37" i="37" s="1"/>
  <c r="B38" i="37" s="1"/>
  <c r="B39" i="37" s="1"/>
  <c r="B40" i="37" s="1"/>
  <c r="B41" i="37" s="1"/>
  <c r="B42" i="37" s="1"/>
  <c r="B43" i="37" s="1"/>
  <c r="B44" i="37" s="1"/>
  <c r="B6" i="37" s="1"/>
  <c r="BI338" i="37"/>
  <c r="AW337" i="37"/>
  <c r="AZ333" i="37"/>
  <c r="AS335" i="37"/>
  <c r="AZ336" i="37"/>
  <c r="BB341" i="37"/>
  <c r="BB340" i="37"/>
  <c r="BE356" i="37"/>
  <c r="AW333" i="37"/>
  <c r="AZ352" i="37"/>
  <c r="BE350" i="37"/>
  <c r="AZ356" i="37"/>
  <c r="AW338" i="37"/>
  <c r="AZ338" i="37"/>
  <c r="BE354" i="37"/>
  <c r="BI335" i="37"/>
  <c r="AY351" i="37"/>
  <c r="AZ337" i="37"/>
  <c r="BB350" i="37"/>
  <c r="AW356" i="37"/>
  <c r="AQ355" i="37"/>
  <c r="AS355" i="37"/>
  <c r="AZ339" i="37"/>
  <c r="AS332" i="37"/>
  <c r="AS353" i="37"/>
  <c r="AQ353" i="37"/>
  <c r="BF354" i="37"/>
  <c r="BA356" i="37"/>
  <c r="AW334" i="37"/>
  <c r="BA352" i="37"/>
  <c r="AS334" i="37"/>
  <c r="BE333" i="37"/>
  <c r="BB356" i="37"/>
  <c r="AW339" i="37"/>
  <c r="BB352" i="37"/>
  <c r="AS337" i="37"/>
  <c r="BI333" i="37"/>
  <c r="BI340" i="37" s="1"/>
  <c r="BB349" i="37"/>
  <c r="BA349" i="37"/>
  <c r="AZ349" i="37"/>
  <c r="AO336" i="37"/>
  <c r="AO339" i="37"/>
  <c r="AO335" i="37"/>
  <c r="AO332" i="37"/>
  <c r="AO333" i="37"/>
  <c r="BF349" i="37"/>
  <c r="BE349" i="37"/>
  <c r="AO338" i="37"/>
  <c r="AY349" i="37"/>
  <c r="AW349" i="37"/>
  <c r="AO337" i="37"/>
  <c r="AO334" i="37"/>
  <c r="BD349" i="37"/>
  <c r="AW335" i="37"/>
  <c r="AY352" i="37"/>
  <c r="AQ352" i="37" s="1"/>
  <c r="AY350" i="37"/>
  <c r="BE334" i="37"/>
  <c r="BD356" i="37"/>
  <c r="AW351" i="37"/>
  <c r="BG340" i="37"/>
  <c r="BG341" i="37"/>
  <c r="BD352" i="37"/>
  <c r="BD350" i="37"/>
  <c r="BF356" i="37"/>
  <c r="BF352" i="37"/>
  <c r="AZ350" i="37"/>
  <c r="AS350" i="37" s="1"/>
  <c r="BE340" i="37"/>
  <c r="BE341" i="37"/>
  <c r="AZ354" i="37"/>
  <c r="AS354" i="37" s="1"/>
  <c r="AW336" i="37"/>
  <c r="BE352" i="37"/>
  <c r="AS336" i="37"/>
  <c r="BD354" i="37"/>
  <c r="BI339" i="37"/>
  <c r="AW332" i="37"/>
  <c r="AZ332" i="37"/>
  <c r="AS338" i="37"/>
  <c r="AZ334" i="37"/>
  <c r="BB354" i="37"/>
  <c r="BI334" i="37"/>
  <c r="BB351" i="37"/>
  <c r="AZ335" i="37"/>
  <c r="AS333" i="37"/>
  <c r="BE351" i="37"/>
  <c r="BI337" i="37"/>
  <c r="AU357" i="37" l="1"/>
  <c r="C337" i="37"/>
  <c r="AQ350" i="37"/>
  <c r="AS356" i="37"/>
  <c r="AQ356" i="37"/>
  <c r="AS349" i="37"/>
  <c r="AQ349" i="37"/>
  <c r="AQ354" i="37"/>
  <c r="AZ341" i="37"/>
  <c r="AZ340" i="37"/>
  <c r="AO340" i="37"/>
  <c r="AO341" i="37"/>
  <c r="AS351" i="37"/>
  <c r="AU351" i="37" s="1"/>
  <c r="AQ351" i="37"/>
  <c r="BI341" i="37"/>
  <c r="AW341" i="37"/>
  <c r="AW340" i="37"/>
  <c r="AS352" i="37"/>
  <c r="AS341" i="37"/>
  <c r="AS340" i="37"/>
  <c r="AU349" i="37" l="1"/>
  <c r="AU352" i="37"/>
  <c r="AU356" i="37"/>
  <c r="AU353" i="37"/>
  <c r="AU355" i="37"/>
  <c r="AU350" i="37"/>
  <c r="AU354" i="37"/>
  <c r="H252" i="36"/>
  <c r="K250" i="36"/>
  <c r="H250" i="36"/>
  <c r="K249" i="36"/>
  <c r="H249" i="36"/>
  <c r="B236" i="36"/>
  <c r="B235" i="36"/>
  <c r="B234" i="36"/>
  <c r="B233" i="36"/>
  <c r="B232" i="36"/>
  <c r="B231" i="36"/>
  <c r="B230" i="36"/>
  <c r="B229" i="36"/>
  <c r="B227" i="36"/>
  <c r="B226" i="36"/>
  <c r="B225" i="36"/>
  <c r="B224" i="36"/>
  <c r="B223" i="36"/>
  <c r="B222" i="36"/>
  <c r="K221" i="36"/>
  <c r="J221" i="36"/>
  <c r="B221" i="36"/>
  <c r="B220" i="36"/>
  <c r="B211" i="36"/>
  <c r="AF210" i="36"/>
  <c r="AE210" i="36"/>
  <c r="AD210" i="36"/>
  <c r="AC210" i="36"/>
  <c r="AB210" i="36"/>
  <c r="AA210" i="36"/>
  <c r="Y210" i="36"/>
  <c r="X210" i="36"/>
  <c r="W210" i="36"/>
  <c r="V210" i="36"/>
  <c r="U210" i="36"/>
  <c r="K210" i="36"/>
  <c r="B210" i="36"/>
  <c r="AF209" i="36"/>
  <c r="AE209" i="36"/>
  <c r="AD209" i="36"/>
  <c r="AC209" i="36"/>
  <c r="AB209" i="36"/>
  <c r="AA209" i="36"/>
  <c r="Y209" i="36"/>
  <c r="X209" i="36"/>
  <c r="W209" i="36"/>
  <c r="V209" i="36"/>
  <c r="U209" i="36"/>
  <c r="K209" i="36"/>
  <c r="B209" i="36"/>
  <c r="AF208" i="36"/>
  <c r="AE208" i="36"/>
  <c r="AD208" i="36"/>
  <c r="AC208" i="36"/>
  <c r="AB208" i="36"/>
  <c r="AA208" i="36"/>
  <c r="Y208" i="36"/>
  <c r="X208" i="36"/>
  <c r="W208" i="36"/>
  <c r="V208" i="36"/>
  <c r="U208" i="36"/>
  <c r="K208" i="36"/>
  <c r="B208" i="36"/>
  <c r="AF207" i="36"/>
  <c r="AE207" i="36"/>
  <c r="AD207" i="36"/>
  <c r="AC207" i="36"/>
  <c r="AB207" i="36"/>
  <c r="AA207" i="36"/>
  <c r="Y207" i="36"/>
  <c r="X207" i="36"/>
  <c r="W207" i="36"/>
  <c r="V207" i="36"/>
  <c r="U207" i="36"/>
  <c r="K207" i="36"/>
  <c r="B207" i="36"/>
  <c r="AF206" i="36"/>
  <c r="AE206" i="36"/>
  <c r="AD206" i="36"/>
  <c r="AC206" i="36"/>
  <c r="AB206" i="36"/>
  <c r="AA206" i="36"/>
  <c r="Y206" i="36"/>
  <c r="X206" i="36"/>
  <c r="W206" i="36"/>
  <c r="V206" i="36"/>
  <c r="U206" i="36"/>
  <c r="K206" i="36"/>
  <c r="B206" i="36"/>
  <c r="AF205" i="36"/>
  <c r="AE205" i="36"/>
  <c r="AD205" i="36"/>
  <c r="AC205" i="36"/>
  <c r="AB205" i="36"/>
  <c r="AA205" i="36"/>
  <c r="Y205" i="36"/>
  <c r="X205" i="36"/>
  <c r="W205" i="36"/>
  <c r="V205" i="36"/>
  <c r="U205" i="36"/>
  <c r="K205" i="36"/>
  <c r="B205" i="36"/>
  <c r="AF204" i="36"/>
  <c r="AE204" i="36"/>
  <c r="AD204" i="36"/>
  <c r="AC204" i="36"/>
  <c r="AB204" i="36"/>
  <c r="AA204" i="36"/>
  <c r="Y204" i="36"/>
  <c r="X204" i="36"/>
  <c r="W204" i="36"/>
  <c r="V204" i="36"/>
  <c r="U204" i="36"/>
  <c r="K204" i="36"/>
  <c r="B204" i="36"/>
  <c r="AF203" i="36"/>
  <c r="AE203" i="36"/>
  <c r="AD203" i="36"/>
  <c r="AC203" i="36"/>
  <c r="AB203" i="36"/>
  <c r="AA203" i="36"/>
  <c r="Y203" i="36"/>
  <c r="X203" i="36"/>
  <c r="W203" i="36"/>
  <c r="V203" i="36"/>
  <c r="U203" i="36"/>
  <c r="K203" i="36"/>
  <c r="B203" i="36"/>
  <c r="AF202" i="36"/>
  <c r="AE202" i="36"/>
  <c r="AD202" i="36"/>
  <c r="AC202" i="36"/>
  <c r="AB202" i="36"/>
  <c r="AA202" i="36"/>
  <c r="Y202" i="36"/>
  <c r="X202" i="36"/>
  <c r="W202" i="36"/>
  <c r="V202" i="36"/>
  <c r="U202" i="36"/>
  <c r="K202" i="36"/>
  <c r="B202" i="36"/>
  <c r="AF201" i="36"/>
  <c r="AE201" i="36"/>
  <c r="AD201" i="36"/>
  <c r="AC201" i="36"/>
  <c r="AB201" i="36"/>
  <c r="AA201" i="36"/>
  <c r="Y201" i="36"/>
  <c r="X201" i="36"/>
  <c r="W201" i="36"/>
  <c r="V201" i="36"/>
  <c r="U201" i="36"/>
  <c r="K201" i="36"/>
  <c r="B201" i="36"/>
  <c r="AF200" i="36"/>
  <c r="AE200" i="36"/>
  <c r="AD200" i="36"/>
  <c r="AC200" i="36"/>
  <c r="AB200" i="36"/>
  <c r="AA200" i="36"/>
  <c r="Y200" i="36"/>
  <c r="X200" i="36"/>
  <c r="W200" i="36"/>
  <c r="V200" i="36"/>
  <c r="U200" i="36"/>
  <c r="K200" i="36"/>
  <c r="B200" i="36"/>
  <c r="AF199" i="36"/>
  <c r="AE199" i="36"/>
  <c r="AD199" i="36"/>
  <c r="AC199" i="36"/>
  <c r="AB199" i="36"/>
  <c r="AA199" i="36"/>
  <c r="Y199" i="36"/>
  <c r="X199" i="36"/>
  <c r="W199" i="36"/>
  <c r="V199" i="36"/>
  <c r="U199" i="36"/>
  <c r="K199" i="36"/>
  <c r="B199" i="36"/>
  <c r="AF198" i="36"/>
  <c r="AE198" i="36"/>
  <c r="AD198" i="36"/>
  <c r="AC198" i="36"/>
  <c r="AB198" i="36"/>
  <c r="AA198" i="36"/>
  <c r="Y198" i="36"/>
  <c r="X198" i="36"/>
  <c r="W198" i="36"/>
  <c r="V198" i="36"/>
  <c r="U198" i="36"/>
  <c r="K198" i="36"/>
  <c r="B198" i="36"/>
  <c r="AF197" i="36"/>
  <c r="AE197" i="36"/>
  <c r="AD197" i="36"/>
  <c r="AC197" i="36"/>
  <c r="AB197" i="36"/>
  <c r="AA197" i="36"/>
  <c r="Y197" i="36"/>
  <c r="X197" i="36"/>
  <c r="W197" i="36"/>
  <c r="V197" i="36"/>
  <c r="U197" i="36"/>
  <c r="T197" i="36"/>
  <c r="K197" i="36"/>
  <c r="B197" i="36"/>
  <c r="AF196" i="36"/>
  <c r="AE196" i="36"/>
  <c r="AD196" i="36"/>
  <c r="AC196" i="36"/>
  <c r="AB196" i="36"/>
  <c r="AA196" i="36"/>
  <c r="Y196" i="36"/>
  <c r="X196" i="36"/>
  <c r="W196" i="36"/>
  <c r="V196" i="36"/>
  <c r="U196" i="36"/>
  <c r="T196" i="36"/>
  <c r="K196" i="36"/>
  <c r="B196" i="36"/>
  <c r="AF195" i="36"/>
  <c r="AE195" i="36"/>
  <c r="AD195" i="36"/>
  <c r="AC195" i="36"/>
  <c r="AB195" i="36"/>
  <c r="AA195" i="36"/>
  <c r="Y195" i="36"/>
  <c r="X195" i="36"/>
  <c r="W195" i="36"/>
  <c r="V195" i="36"/>
  <c r="U195" i="36"/>
  <c r="T195" i="36"/>
  <c r="K195" i="36"/>
  <c r="B195" i="36"/>
  <c r="AF194" i="36"/>
  <c r="AE194" i="36"/>
  <c r="AD194" i="36"/>
  <c r="AC194" i="36"/>
  <c r="AB194" i="36"/>
  <c r="AA194" i="36"/>
  <c r="Y194" i="36"/>
  <c r="X194" i="36"/>
  <c r="W194" i="36"/>
  <c r="V194" i="36"/>
  <c r="U194" i="36"/>
  <c r="T194" i="36"/>
  <c r="K194" i="36"/>
  <c r="B194" i="36"/>
  <c r="AF193" i="36"/>
  <c r="AE193" i="36"/>
  <c r="AD193" i="36"/>
  <c r="AC193" i="36"/>
  <c r="AB193" i="36"/>
  <c r="AA193" i="36"/>
  <c r="Y193" i="36"/>
  <c r="X193" i="36"/>
  <c r="W193" i="36"/>
  <c r="V193" i="36"/>
  <c r="U193" i="36"/>
  <c r="T193" i="36"/>
  <c r="K193" i="36"/>
  <c r="B193" i="36"/>
  <c r="AD192" i="36"/>
  <c r="AA192" i="36"/>
  <c r="W192" i="36"/>
  <c r="T192" i="36"/>
  <c r="K192" i="36"/>
  <c r="B192" i="36"/>
  <c r="AF190" i="36"/>
  <c r="AE190" i="36"/>
  <c r="AD190" i="36"/>
  <c r="AC190" i="36"/>
  <c r="AB190" i="36"/>
  <c r="AA190" i="36"/>
  <c r="Y190" i="36"/>
  <c r="X190" i="36"/>
  <c r="W190" i="36"/>
  <c r="V190" i="36"/>
  <c r="U190" i="36"/>
  <c r="K190" i="36"/>
  <c r="B190" i="36"/>
  <c r="AF189" i="36"/>
  <c r="AE189" i="36"/>
  <c r="AD189" i="36"/>
  <c r="AC189" i="36"/>
  <c r="AB189" i="36"/>
  <c r="AA189" i="36"/>
  <c r="Y189" i="36"/>
  <c r="X189" i="36"/>
  <c r="W189" i="36"/>
  <c r="V189" i="36"/>
  <c r="U189" i="36"/>
  <c r="K189" i="36"/>
  <c r="B189" i="36"/>
  <c r="AF188" i="36"/>
  <c r="AE188" i="36"/>
  <c r="AD188" i="36"/>
  <c r="AC188" i="36"/>
  <c r="AB188" i="36"/>
  <c r="AA188" i="36"/>
  <c r="Y188" i="36"/>
  <c r="X188" i="36"/>
  <c r="W188" i="36"/>
  <c r="V188" i="36"/>
  <c r="U188" i="36"/>
  <c r="K188" i="36"/>
  <c r="B188" i="36"/>
  <c r="AF187" i="36"/>
  <c r="AE187" i="36"/>
  <c r="AD187" i="36"/>
  <c r="AC187" i="36"/>
  <c r="AB187" i="36"/>
  <c r="AA187" i="36"/>
  <c r="Y187" i="36"/>
  <c r="X187" i="36"/>
  <c r="W187" i="36"/>
  <c r="V187" i="36"/>
  <c r="U187" i="36"/>
  <c r="K187" i="36"/>
  <c r="B187" i="36"/>
  <c r="AF186" i="36"/>
  <c r="AE186" i="36"/>
  <c r="AD186" i="36"/>
  <c r="AC186" i="36"/>
  <c r="AB186" i="36"/>
  <c r="AA186" i="36"/>
  <c r="Y186" i="36"/>
  <c r="X186" i="36"/>
  <c r="W186" i="36"/>
  <c r="V186" i="36"/>
  <c r="U186" i="36"/>
  <c r="K186" i="36"/>
  <c r="B186" i="36"/>
  <c r="AF185" i="36"/>
  <c r="AE185" i="36"/>
  <c r="AD185" i="36"/>
  <c r="AC185" i="36"/>
  <c r="AB185" i="36"/>
  <c r="AA185" i="36"/>
  <c r="Y185" i="36"/>
  <c r="X185" i="36"/>
  <c r="W185" i="36"/>
  <c r="V185" i="36"/>
  <c r="U185" i="36"/>
  <c r="K185" i="36"/>
  <c r="B185" i="36"/>
  <c r="AF184" i="36"/>
  <c r="AE184" i="36"/>
  <c r="AD184" i="36"/>
  <c r="AC184" i="36"/>
  <c r="AB184" i="36"/>
  <c r="AA184" i="36"/>
  <c r="Y184" i="36"/>
  <c r="X184" i="36"/>
  <c r="W184" i="36"/>
  <c r="V184" i="36"/>
  <c r="U184" i="36"/>
  <c r="K184" i="36"/>
  <c r="B184" i="36"/>
  <c r="AF183" i="36"/>
  <c r="AE183" i="36"/>
  <c r="AD183" i="36"/>
  <c r="AC183" i="36"/>
  <c r="AB183" i="36"/>
  <c r="AA183" i="36"/>
  <c r="Y183" i="36"/>
  <c r="X183" i="36"/>
  <c r="W183" i="36"/>
  <c r="V183" i="36"/>
  <c r="U183" i="36"/>
  <c r="K183" i="36"/>
  <c r="B183" i="36"/>
  <c r="AF182" i="36"/>
  <c r="AE182" i="36"/>
  <c r="AD182" i="36"/>
  <c r="AC182" i="36"/>
  <c r="AB182" i="36"/>
  <c r="AA182" i="36"/>
  <c r="Y182" i="36"/>
  <c r="X182" i="36"/>
  <c r="W182" i="36"/>
  <c r="V182" i="36"/>
  <c r="U182" i="36"/>
  <c r="K182" i="36"/>
  <c r="B182" i="36"/>
  <c r="AF181" i="36"/>
  <c r="AE181" i="36"/>
  <c r="AD181" i="36"/>
  <c r="AC181" i="36"/>
  <c r="AB181" i="36"/>
  <c r="AA181" i="36"/>
  <c r="Y181" i="36"/>
  <c r="X181" i="36"/>
  <c r="W181" i="36"/>
  <c r="V181" i="36"/>
  <c r="U181" i="36"/>
  <c r="K181" i="36"/>
  <c r="B181" i="36"/>
  <c r="AF180" i="36"/>
  <c r="AE180" i="36"/>
  <c r="AD180" i="36"/>
  <c r="AC180" i="36"/>
  <c r="AB180" i="36"/>
  <c r="AA180" i="36"/>
  <c r="Y180" i="36"/>
  <c r="X180" i="36"/>
  <c r="W180" i="36"/>
  <c r="V180" i="36"/>
  <c r="U180" i="36"/>
  <c r="K180" i="36"/>
  <c r="B180" i="36"/>
  <c r="AF179" i="36"/>
  <c r="AE179" i="36"/>
  <c r="AD179" i="36"/>
  <c r="AC179" i="36"/>
  <c r="AB179" i="36"/>
  <c r="AA179" i="36"/>
  <c r="Y179" i="36"/>
  <c r="X179" i="36"/>
  <c r="W179" i="36"/>
  <c r="V179" i="36"/>
  <c r="U179" i="36"/>
  <c r="K179" i="36"/>
  <c r="B179" i="36"/>
  <c r="AF178" i="36"/>
  <c r="AE178" i="36"/>
  <c r="AD178" i="36"/>
  <c r="AC178" i="36"/>
  <c r="AB178" i="36"/>
  <c r="AA178" i="36"/>
  <c r="Y178" i="36"/>
  <c r="X178" i="36"/>
  <c r="W178" i="36"/>
  <c r="V178" i="36"/>
  <c r="U178" i="36"/>
  <c r="K178" i="36"/>
  <c r="B178" i="36"/>
  <c r="AF177" i="36"/>
  <c r="AE177" i="36"/>
  <c r="AD177" i="36"/>
  <c r="AC177" i="36"/>
  <c r="AB177" i="36"/>
  <c r="AA177" i="36"/>
  <c r="Y177" i="36"/>
  <c r="X177" i="36"/>
  <c r="W177" i="36"/>
  <c r="V177" i="36"/>
  <c r="U177" i="36"/>
  <c r="T177" i="36"/>
  <c r="K177" i="36"/>
  <c r="B177" i="36"/>
  <c r="AF176" i="36"/>
  <c r="AE176" i="36"/>
  <c r="AD176" i="36"/>
  <c r="AC176" i="36"/>
  <c r="AB176" i="36"/>
  <c r="AA176" i="36"/>
  <c r="Y176" i="36"/>
  <c r="X176" i="36"/>
  <c r="W176" i="36"/>
  <c r="V176" i="36"/>
  <c r="U176" i="36"/>
  <c r="T176" i="36"/>
  <c r="K176" i="36"/>
  <c r="B176" i="36"/>
  <c r="AF175" i="36"/>
  <c r="AE175" i="36"/>
  <c r="AD175" i="36"/>
  <c r="AC175" i="36"/>
  <c r="AB175" i="36"/>
  <c r="AA175" i="36"/>
  <c r="Y175" i="36"/>
  <c r="X175" i="36"/>
  <c r="W175" i="36"/>
  <c r="V175" i="36"/>
  <c r="U175" i="36"/>
  <c r="T175" i="36"/>
  <c r="K175" i="36"/>
  <c r="B175" i="36"/>
  <c r="AF174" i="36"/>
  <c r="AE174" i="36"/>
  <c r="AD174" i="36"/>
  <c r="AC174" i="36"/>
  <c r="AB174" i="36"/>
  <c r="AA174" i="36"/>
  <c r="Y174" i="36"/>
  <c r="X174" i="36"/>
  <c r="W174" i="36"/>
  <c r="V174" i="36"/>
  <c r="U174" i="36"/>
  <c r="T174" i="36"/>
  <c r="K174" i="36"/>
  <c r="B174" i="36"/>
  <c r="AF173" i="36"/>
  <c r="AE173" i="36"/>
  <c r="AD173" i="36"/>
  <c r="AC173" i="36"/>
  <c r="AB173" i="36"/>
  <c r="AA173" i="36"/>
  <c r="Y173" i="36"/>
  <c r="X173" i="36"/>
  <c r="W173" i="36"/>
  <c r="V173" i="36"/>
  <c r="U173" i="36"/>
  <c r="T173" i="36"/>
  <c r="K173" i="36"/>
  <c r="B173" i="36"/>
  <c r="AD172" i="36"/>
  <c r="AA172" i="36"/>
  <c r="W172" i="36"/>
  <c r="T172" i="36"/>
  <c r="K172" i="36"/>
  <c r="B172" i="36"/>
  <c r="AF170" i="36"/>
  <c r="AE170" i="36"/>
  <c r="AD170" i="36"/>
  <c r="AC170" i="36"/>
  <c r="AB170" i="36"/>
  <c r="AA170" i="36"/>
  <c r="Y170" i="36"/>
  <c r="X170" i="36"/>
  <c r="W170" i="36"/>
  <c r="V170" i="36"/>
  <c r="U170" i="36"/>
  <c r="K170" i="36"/>
  <c r="B170" i="36"/>
  <c r="AF169" i="36"/>
  <c r="AE169" i="36"/>
  <c r="AD169" i="36"/>
  <c r="AC169" i="36"/>
  <c r="AB169" i="36"/>
  <c r="AA169" i="36"/>
  <c r="Y169" i="36"/>
  <c r="X169" i="36"/>
  <c r="W169" i="36"/>
  <c r="V169" i="36"/>
  <c r="U169" i="36"/>
  <c r="K169" i="36"/>
  <c r="B169" i="36"/>
  <c r="AF168" i="36"/>
  <c r="AE168" i="36"/>
  <c r="AD168" i="36"/>
  <c r="AC168" i="36"/>
  <c r="AB168" i="36"/>
  <c r="AA168" i="36"/>
  <c r="Y168" i="36"/>
  <c r="X168" i="36"/>
  <c r="W168" i="36"/>
  <c r="V168" i="36"/>
  <c r="U168" i="36"/>
  <c r="K168" i="36"/>
  <c r="B168" i="36"/>
  <c r="AF167" i="36"/>
  <c r="AE167" i="36"/>
  <c r="AD167" i="36"/>
  <c r="AC167" i="36"/>
  <c r="AB167" i="36"/>
  <c r="AA167" i="36"/>
  <c r="Y167" i="36"/>
  <c r="X167" i="36"/>
  <c r="W167" i="36"/>
  <c r="V167" i="36"/>
  <c r="U167" i="36"/>
  <c r="K167" i="36"/>
  <c r="B167" i="36"/>
  <c r="AF166" i="36"/>
  <c r="AE166" i="36"/>
  <c r="AD166" i="36"/>
  <c r="AC166" i="36"/>
  <c r="AB166" i="36"/>
  <c r="AA166" i="36"/>
  <c r="Y166" i="36"/>
  <c r="X166" i="36"/>
  <c r="W166" i="36"/>
  <c r="V166" i="36"/>
  <c r="U166" i="36"/>
  <c r="K166" i="36"/>
  <c r="B166" i="36"/>
  <c r="AF165" i="36"/>
  <c r="AE165" i="36"/>
  <c r="AD165" i="36"/>
  <c r="AC165" i="36"/>
  <c r="AB165" i="36"/>
  <c r="AA165" i="36"/>
  <c r="Y165" i="36"/>
  <c r="X165" i="36"/>
  <c r="W165" i="36"/>
  <c r="V165" i="36"/>
  <c r="U165" i="36"/>
  <c r="K165" i="36"/>
  <c r="B165" i="36"/>
  <c r="AF164" i="36"/>
  <c r="AE164" i="36"/>
  <c r="AD164" i="36"/>
  <c r="AC164" i="36"/>
  <c r="AB164" i="36"/>
  <c r="AA164" i="36"/>
  <c r="Y164" i="36"/>
  <c r="X164" i="36"/>
  <c r="W164" i="36"/>
  <c r="V164" i="36"/>
  <c r="U164" i="36"/>
  <c r="K164" i="36"/>
  <c r="B164" i="36"/>
  <c r="AF163" i="36"/>
  <c r="AE163" i="36"/>
  <c r="AD163" i="36"/>
  <c r="AC163" i="36"/>
  <c r="AB163" i="36"/>
  <c r="AA163" i="36"/>
  <c r="Y163" i="36"/>
  <c r="X163" i="36"/>
  <c r="W163" i="36"/>
  <c r="V163" i="36"/>
  <c r="U163" i="36"/>
  <c r="K163" i="36"/>
  <c r="B163" i="36"/>
  <c r="AF162" i="36"/>
  <c r="AE162" i="36"/>
  <c r="AD162" i="36"/>
  <c r="AC162" i="36"/>
  <c r="AB162" i="36"/>
  <c r="AA162" i="36"/>
  <c r="Y162" i="36"/>
  <c r="X162" i="36"/>
  <c r="W162" i="36"/>
  <c r="V162" i="36"/>
  <c r="U162" i="36"/>
  <c r="K162" i="36"/>
  <c r="B162" i="36"/>
  <c r="AF161" i="36"/>
  <c r="AE161" i="36"/>
  <c r="AD161" i="36"/>
  <c r="AC161" i="36"/>
  <c r="AB161" i="36"/>
  <c r="AA161" i="36"/>
  <c r="Y161" i="36"/>
  <c r="X161" i="36"/>
  <c r="W161" i="36"/>
  <c r="V161" i="36"/>
  <c r="U161" i="36"/>
  <c r="K161" i="36"/>
  <c r="B161" i="36"/>
  <c r="AF160" i="36"/>
  <c r="AE160" i="36"/>
  <c r="AD160" i="36"/>
  <c r="AC160" i="36"/>
  <c r="AB160" i="36"/>
  <c r="AA160" i="36"/>
  <c r="Y160" i="36"/>
  <c r="X160" i="36"/>
  <c r="W160" i="36"/>
  <c r="V160" i="36"/>
  <c r="U160" i="36"/>
  <c r="K160" i="36"/>
  <c r="B160" i="36"/>
  <c r="AF159" i="36"/>
  <c r="AE159" i="36"/>
  <c r="AD159" i="36"/>
  <c r="AC159" i="36"/>
  <c r="AB159" i="36"/>
  <c r="AA159" i="36"/>
  <c r="Y159" i="36"/>
  <c r="X159" i="36"/>
  <c r="W159" i="36"/>
  <c r="V159" i="36"/>
  <c r="U159" i="36"/>
  <c r="K159" i="36"/>
  <c r="B159" i="36"/>
  <c r="AF158" i="36"/>
  <c r="AE158" i="36"/>
  <c r="AD158" i="36"/>
  <c r="AC158" i="36"/>
  <c r="AB158" i="36"/>
  <c r="AA158" i="36"/>
  <c r="Y158" i="36"/>
  <c r="X158" i="36"/>
  <c r="W158" i="36"/>
  <c r="V158" i="36"/>
  <c r="U158" i="36"/>
  <c r="K158" i="36"/>
  <c r="B158" i="36"/>
  <c r="AF157" i="36"/>
  <c r="AE157" i="36"/>
  <c r="AD157" i="36"/>
  <c r="AC157" i="36"/>
  <c r="AB157" i="36"/>
  <c r="AA157" i="36"/>
  <c r="Y157" i="36"/>
  <c r="X157" i="36"/>
  <c r="W157" i="36"/>
  <c r="V157" i="36"/>
  <c r="U157" i="36"/>
  <c r="T157" i="36"/>
  <c r="K157" i="36"/>
  <c r="B157" i="36"/>
  <c r="AF156" i="36"/>
  <c r="AE156" i="36"/>
  <c r="AD156" i="36"/>
  <c r="AC156" i="36"/>
  <c r="AB156" i="36"/>
  <c r="AA156" i="36"/>
  <c r="Y156" i="36"/>
  <c r="X156" i="36"/>
  <c r="W156" i="36"/>
  <c r="V156" i="36"/>
  <c r="U156" i="36"/>
  <c r="T156" i="36"/>
  <c r="K156" i="36"/>
  <c r="B156" i="36"/>
  <c r="AF155" i="36"/>
  <c r="AE155" i="36"/>
  <c r="AD155" i="36"/>
  <c r="AC155" i="36"/>
  <c r="AB155" i="36"/>
  <c r="AA155" i="36"/>
  <c r="Y155" i="36"/>
  <c r="X155" i="36"/>
  <c r="W155" i="36"/>
  <c r="V155" i="36"/>
  <c r="U155" i="36"/>
  <c r="T155" i="36"/>
  <c r="K155" i="36"/>
  <c r="B155" i="36"/>
  <c r="AF154" i="36"/>
  <c r="AE154" i="36"/>
  <c r="AD154" i="36"/>
  <c r="AC154" i="36"/>
  <c r="AB154" i="36"/>
  <c r="AA154" i="36"/>
  <c r="Y154" i="36"/>
  <c r="X154" i="36"/>
  <c r="W154" i="36"/>
  <c r="V154" i="36"/>
  <c r="U154" i="36"/>
  <c r="T154" i="36"/>
  <c r="K154" i="36"/>
  <c r="B154" i="36"/>
  <c r="AF153" i="36"/>
  <c r="AE153" i="36"/>
  <c r="AD153" i="36"/>
  <c r="AC153" i="36"/>
  <c r="AB153" i="36"/>
  <c r="AA153" i="36"/>
  <c r="Y153" i="36"/>
  <c r="X153" i="36"/>
  <c r="W153" i="36"/>
  <c r="V153" i="36"/>
  <c r="U153" i="36"/>
  <c r="T153" i="36"/>
  <c r="K153" i="36"/>
  <c r="B153" i="36"/>
  <c r="AD152" i="36"/>
  <c r="AA152" i="36"/>
  <c r="W152" i="36"/>
  <c r="T152" i="36"/>
  <c r="K152" i="36"/>
  <c r="B152" i="36"/>
  <c r="AF150" i="36"/>
  <c r="AE150" i="36"/>
  <c r="AD150" i="36"/>
  <c r="AC150" i="36"/>
  <c r="AB150" i="36"/>
  <c r="AA150" i="36"/>
  <c r="Y150" i="36"/>
  <c r="X150" i="36"/>
  <c r="W150" i="36"/>
  <c r="V150" i="36"/>
  <c r="U150" i="36"/>
  <c r="K150" i="36"/>
  <c r="B150" i="36"/>
  <c r="AF149" i="36"/>
  <c r="AE149" i="36"/>
  <c r="AD149" i="36"/>
  <c r="AC149" i="36"/>
  <c r="AB149" i="36"/>
  <c r="AA149" i="36"/>
  <c r="Y149" i="36"/>
  <c r="X149" i="36"/>
  <c r="W149" i="36"/>
  <c r="V149" i="36"/>
  <c r="U149" i="36"/>
  <c r="K149" i="36"/>
  <c r="B149" i="36"/>
  <c r="AF148" i="36"/>
  <c r="AE148" i="36"/>
  <c r="AD148" i="36"/>
  <c r="AC148" i="36"/>
  <c r="AB148" i="36"/>
  <c r="AA148" i="36"/>
  <c r="Y148" i="36"/>
  <c r="X148" i="36"/>
  <c r="W148" i="36"/>
  <c r="V148" i="36"/>
  <c r="U148" i="36"/>
  <c r="K148" i="36"/>
  <c r="B148" i="36"/>
  <c r="AF147" i="36"/>
  <c r="AE147" i="36"/>
  <c r="AD147" i="36"/>
  <c r="AC147" i="36"/>
  <c r="AB147" i="36"/>
  <c r="AA147" i="36"/>
  <c r="Y147" i="36"/>
  <c r="X147" i="36"/>
  <c r="W147" i="36"/>
  <c r="V147" i="36"/>
  <c r="U147" i="36"/>
  <c r="K147" i="36"/>
  <c r="B147" i="36"/>
  <c r="AF146" i="36"/>
  <c r="AE146" i="36"/>
  <c r="AD146" i="36"/>
  <c r="AC146" i="36"/>
  <c r="AB146" i="36"/>
  <c r="AA146" i="36"/>
  <c r="Y146" i="36"/>
  <c r="X146" i="36"/>
  <c r="W146" i="36"/>
  <c r="V146" i="36"/>
  <c r="U146" i="36"/>
  <c r="K146" i="36"/>
  <c r="B146" i="36"/>
  <c r="AF145" i="36"/>
  <c r="AE145" i="36"/>
  <c r="AD145" i="36"/>
  <c r="AC145" i="36"/>
  <c r="AB145" i="36"/>
  <c r="AA145" i="36"/>
  <c r="Y145" i="36"/>
  <c r="X145" i="36"/>
  <c r="W145" i="36"/>
  <c r="V145" i="36"/>
  <c r="U145" i="36"/>
  <c r="K145" i="36"/>
  <c r="B145" i="36"/>
  <c r="AF144" i="36"/>
  <c r="AE144" i="36"/>
  <c r="AD144" i="36"/>
  <c r="AC144" i="36"/>
  <c r="AB144" i="36"/>
  <c r="AA144" i="36"/>
  <c r="Y144" i="36"/>
  <c r="X144" i="36"/>
  <c r="W144" i="36"/>
  <c r="V144" i="36"/>
  <c r="U144" i="36"/>
  <c r="K144" i="36"/>
  <c r="B144" i="36"/>
  <c r="AF143" i="36"/>
  <c r="AE143" i="36"/>
  <c r="AD143" i="36"/>
  <c r="AC143" i="36"/>
  <c r="AB143" i="36"/>
  <c r="AA143" i="36"/>
  <c r="Y143" i="36"/>
  <c r="X143" i="36"/>
  <c r="W143" i="36"/>
  <c r="V143" i="36"/>
  <c r="U143" i="36"/>
  <c r="K143" i="36"/>
  <c r="B143" i="36"/>
  <c r="AF142" i="36"/>
  <c r="AE142" i="36"/>
  <c r="AD142" i="36"/>
  <c r="AC142" i="36"/>
  <c r="AB142" i="36"/>
  <c r="AA142" i="36"/>
  <c r="Y142" i="36"/>
  <c r="X142" i="36"/>
  <c r="W142" i="36"/>
  <c r="V142" i="36"/>
  <c r="U142" i="36"/>
  <c r="K142" i="36"/>
  <c r="B142" i="36"/>
  <c r="AF141" i="36"/>
  <c r="AE141" i="36"/>
  <c r="AD141" i="36"/>
  <c r="AC141" i="36"/>
  <c r="AB141" i="36"/>
  <c r="AA141" i="36"/>
  <c r="Y141" i="36"/>
  <c r="X141" i="36"/>
  <c r="W141" i="36"/>
  <c r="V141" i="36"/>
  <c r="U141" i="36"/>
  <c r="K141" i="36"/>
  <c r="B141" i="36"/>
  <c r="AF140" i="36"/>
  <c r="AE140" i="36"/>
  <c r="AD140" i="36"/>
  <c r="AC140" i="36"/>
  <c r="AB140" i="36"/>
  <c r="AA140" i="36"/>
  <c r="Y140" i="36"/>
  <c r="X140" i="36"/>
  <c r="W140" i="36"/>
  <c r="V140" i="36"/>
  <c r="U140" i="36"/>
  <c r="K140" i="36"/>
  <c r="B140" i="36"/>
  <c r="AF139" i="36"/>
  <c r="AE139" i="36"/>
  <c r="AD139" i="36"/>
  <c r="AC139" i="36"/>
  <c r="AB139" i="36"/>
  <c r="AA139" i="36"/>
  <c r="Y139" i="36"/>
  <c r="X139" i="36"/>
  <c r="W139" i="36"/>
  <c r="V139" i="36"/>
  <c r="U139" i="36"/>
  <c r="K139" i="36"/>
  <c r="B139" i="36"/>
  <c r="AF138" i="36"/>
  <c r="AE138" i="36"/>
  <c r="AD138" i="36"/>
  <c r="AC138" i="36"/>
  <c r="AB138" i="36"/>
  <c r="AA138" i="36"/>
  <c r="Y138" i="36"/>
  <c r="X138" i="36"/>
  <c r="W138" i="36"/>
  <c r="V138" i="36"/>
  <c r="U138" i="36"/>
  <c r="K138" i="36"/>
  <c r="B138" i="36"/>
  <c r="AF137" i="36"/>
  <c r="AE137" i="36"/>
  <c r="AD137" i="36"/>
  <c r="AC137" i="36"/>
  <c r="AB137" i="36"/>
  <c r="AA137" i="36"/>
  <c r="Y137" i="36"/>
  <c r="X137" i="36"/>
  <c r="W137" i="36"/>
  <c r="V137" i="36"/>
  <c r="U137" i="36"/>
  <c r="T137" i="36"/>
  <c r="K137" i="36"/>
  <c r="B137" i="36"/>
  <c r="AF136" i="36"/>
  <c r="AE136" i="36"/>
  <c r="AD136" i="36"/>
  <c r="AC136" i="36"/>
  <c r="AB136" i="36"/>
  <c r="AA136" i="36"/>
  <c r="Y136" i="36"/>
  <c r="X136" i="36"/>
  <c r="W136" i="36"/>
  <c r="V136" i="36"/>
  <c r="U136" i="36"/>
  <c r="T136" i="36"/>
  <c r="K136" i="36"/>
  <c r="B136" i="36"/>
  <c r="AF135" i="36"/>
  <c r="AE135" i="36"/>
  <c r="AD135" i="36"/>
  <c r="AC135" i="36"/>
  <c r="AB135" i="36"/>
  <c r="AA135" i="36"/>
  <c r="Y135" i="36"/>
  <c r="X135" i="36"/>
  <c r="W135" i="36"/>
  <c r="V135" i="36"/>
  <c r="U135" i="36"/>
  <c r="T135" i="36"/>
  <c r="K135" i="36"/>
  <c r="B135" i="36"/>
  <c r="AF134" i="36"/>
  <c r="AE134" i="36"/>
  <c r="AD134" i="36"/>
  <c r="AC134" i="36"/>
  <c r="AB134" i="36"/>
  <c r="AA134" i="36"/>
  <c r="Y134" i="36"/>
  <c r="X134" i="36"/>
  <c r="W134" i="36"/>
  <c r="V134" i="36"/>
  <c r="U134" i="36"/>
  <c r="T134" i="36"/>
  <c r="K134" i="36"/>
  <c r="B134" i="36"/>
  <c r="AF133" i="36"/>
  <c r="AE133" i="36"/>
  <c r="AD133" i="36"/>
  <c r="AC133" i="36"/>
  <c r="AB133" i="36"/>
  <c r="AA133" i="36"/>
  <c r="Y133" i="36"/>
  <c r="X133" i="36"/>
  <c r="W133" i="36"/>
  <c r="V133" i="36"/>
  <c r="U133" i="36"/>
  <c r="T133" i="36"/>
  <c r="K133" i="36"/>
  <c r="B133" i="36"/>
  <c r="AD132" i="36"/>
  <c r="AA132" i="36"/>
  <c r="W132" i="36"/>
  <c r="T132" i="36"/>
  <c r="K132" i="36"/>
  <c r="B132" i="36"/>
  <c r="AF130" i="36"/>
  <c r="AE130" i="36"/>
  <c r="AD130" i="36"/>
  <c r="AC130" i="36"/>
  <c r="AB130" i="36"/>
  <c r="AA130" i="36"/>
  <c r="Y130" i="36"/>
  <c r="X130" i="36"/>
  <c r="W130" i="36"/>
  <c r="V130" i="36"/>
  <c r="U130" i="36"/>
  <c r="L130" i="36"/>
  <c r="K130" i="36"/>
  <c r="B130" i="36"/>
  <c r="AF129" i="36"/>
  <c r="AE129" i="36"/>
  <c r="AD129" i="36"/>
  <c r="AC129" i="36"/>
  <c r="AB129" i="36"/>
  <c r="AA129" i="36"/>
  <c r="Y129" i="36"/>
  <c r="X129" i="36"/>
  <c r="W129" i="36"/>
  <c r="V129" i="36"/>
  <c r="U129" i="36"/>
  <c r="K129" i="36"/>
  <c r="B129" i="36"/>
  <c r="AF128" i="36"/>
  <c r="AE128" i="36"/>
  <c r="AD128" i="36"/>
  <c r="AC128" i="36"/>
  <c r="AB128" i="36"/>
  <c r="AA128" i="36"/>
  <c r="Y128" i="36"/>
  <c r="X128" i="36"/>
  <c r="W128" i="36"/>
  <c r="V128" i="36"/>
  <c r="U128" i="36"/>
  <c r="K128" i="36"/>
  <c r="B128" i="36"/>
  <c r="AF127" i="36"/>
  <c r="AE127" i="36"/>
  <c r="AD127" i="36"/>
  <c r="AC127" i="36"/>
  <c r="AB127" i="36"/>
  <c r="AA127" i="36"/>
  <c r="Y127" i="36"/>
  <c r="X127" i="36"/>
  <c r="W127" i="36"/>
  <c r="V127" i="36"/>
  <c r="U127" i="36"/>
  <c r="K127" i="36"/>
  <c r="B127" i="36"/>
  <c r="AF126" i="36"/>
  <c r="AE126" i="36"/>
  <c r="AD126" i="36"/>
  <c r="AC126" i="36"/>
  <c r="AB126" i="36"/>
  <c r="AA126" i="36"/>
  <c r="Y126" i="36"/>
  <c r="X126" i="36"/>
  <c r="W126" i="36"/>
  <c r="V126" i="36"/>
  <c r="U126" i="36"/>
  <c r="K126" i="36"/>
  <c r="B126" i="36"/>
  <c r="AF125" i="36"/>
  <c r="AE125" i="36"/>
  <c r="AD125" i="36"/>
  <c r="AC125" i="36"/>
  <c r="AB125" i="36"/>
  <c r="AA125" i="36"/>
  <c r="Y125" i="36"/>
  <c r="X125" i="36"/>
  <c r="W125" i="36"/>
  <c r="V125" i="36"/>
  <c r="U125" i="36"/>
  <c r="K125" i="36"/>
  <c r="B125" i="36"/>
  <c r="AF124" i="36"/>
  <c r="AE124" i="36"/>
  <c r="AD124" i="36"/>
  <c r="AC124" i="36"/>
  <c r="AB124" i="36"/>
  <c r="AA124" i="36"/>
  <c r="Y124" i="36"/>
  <c r="X124" i="36"/>
  <c r="W124" i="36"/>
  <c r="V124" i="36"/>
  <c r="U124" i="36"/>
  <c r="K124" i="36"/>
  <c r="B124" i="36"/>
  <c r="AF123" i="36"/>
  <c r="AE123" i="36"/>
  <c r="AD123" i="36"/>
  <c r="AC123" i="36"/>
  <c r="AB123" i="36"/>
  <c r="AA123" i="36"/>
  <c r="Y123" i="36"/>
  <c r="X123" i="36"/>
  <c r="W123" i="36"/>
  <c r="V123" i="36"/>
  <c r="U123" i="36"/>
  <c r="K123" i="36"/>
  <c r="B123" i="36"/>
  <c r="AF122" i="36"/>
  <c r="AE122" i="36"/>
  <c r="AD122" i="36"/>
  <c r="AC122" i="36"/>
  <c r="AB122" i="36"/>
  <c r="AA122" i="36"/>
  <c r="Y122" i="36"/>
  <c r="X122" i="36"/>
  <c r="W122" i="36"/>
  <c r="V122" i="36"/>
  <c r="U122" i="36"/>
  <c r="K122" i="36"/>
  <c r="B122" i="36"/>
  <c r="AF121" i="36"/>
  <c r="AE121" i="36"/>
  <c r="AD121" i="36"/>
  <c r="AC121" i="36"/>
  <c r="AB121" i="36"/>
  <c r="AA121" i="36"/>
  <c r="Y121" i="36"/>
  <c r="X121" i="36"/>
  <c r="W121" i="36"/>
  <c r="V121" i="36"/>
  <c r="U121" i="36"/>
  <c r="K121" i="36"/>
  <c r="B121" i="36"/>
  <c r="AF120" i="36"/>
  <c r="AE120" i="36"/>
  <c r="AD120" i="36"/>
  <c r="AC120" i="36"/>
  <c r="AB120" i="36"/>
  <c r="AA120" i="36"/>
  <c r="Y120" i="36"/>
  <c r="X120" i="36"/>
  <c r="W120" i="36"/>
  <c r="V120" i="36"/>
  <c r="U120" i="36"/>
  <c r="K120" i="36"/>
  <c r="B120" i="36"/>
  <c r="AF119" i="36"/>
  <c r="AE119" i="36"/>
  <c r="AD119" i="36"/>
  <c r="AC119" i="36"/>
  <c r="AB119" i="36"/>
  <c r="AA119" i="36"/>
  <c r="Y119" i="36"/>
  <c r="X119" i="36"/>
  <c r="W119" i="36"/>
  <c r="V119" i="36"/>
  <c r="U119" i="36"/>
  <c r="K119" i="36"/>
  <c r="B119" i="36"/>
  <c r="AF118" i="36"/>
  <c r="AE118" i="36"/>
  <c r="AD118" i="36"/>
  <c r="AC118" i="36"/>
  <c r="AB118" i="36"/>
  <c r="AA118" i="36"/>
  <c r="Y118" i="36"/>
  <c r="X118" i="36"/>
  <c r="W118" i="36"/>
  <c r="V118" i="36"/>
  <c r="U118" i="36"/>
  <c r="K118" i="36"/>
  <c r="B118" i="36"/>
  <c r="AF117" i="36"/>
  <c r="AE117" i="36"/>
  <c r="AD117" i="36"/>
  <c r="AC117" i="36"/>
  <c r="AB117" i="36"/>
  <c r="AA117" i="36"/>
  <c r="Y117" i="36"/>
  <c r="X117" i="36"/>
  <c r="W117" i="36"/>
  <c r="V117" i="36"/>
  <c r="U117" i="36"/>
  <c r="T117" i="36"/>
  <c r="K117" i="36"/>
  <c r="B117" i="36"/>
  <c r="AF116" i="36"/>
  <c r="AE116" i="36"/>
  <c r="AD116" i="36"/>
  <c r="AC116" i="36"/>
  <c r="AB116" i="36"/>
  <c r="AA116" i="36"/>
  <c r="Y116" i="36"/>
  <c r="X116" i="36"/>
  <c r="W116" i="36"/>
  <c r="V116" i="36"/>
  <c r="U116" i="36"/>
  <c r="T116" i="36"/>
  <c r="K116" i="36"/>
  <c r="B116" i="36"/>
  <c r="AF115" i="36"/>
  <c r="AE115" i="36"/>
  <c r="AD115" i="36"/>
  <c r="AC115" i="36"/>
  <c r="AB115" i="36"/>
  <c r="AA115" i="36"/>
  <c r="Y115" i="36"/>
  <c r="X115" i="36"/>
  <c r="W115" i="36"/>
  <c r="V115" i="36"/>
  <c r="U115" i="36"/>
  <c r="T115" i="36"/>
  <c r="K115" i="36"/>
  <c r="B115" i="36"/>
  <c r="AF114" i="36"/>
  <c r="AE114" i="36"/>
  <c r="AD114" i="36"/>
  <c r="AC114" i="36"/>
  <c r="AB114" i="36"/>
  <c r="AA114" i="36"/>
  <c r="Y114" i="36"/>
  <c r="X114" i="36"/>
  <c r="W114" i="36"/>
  <c r="V114" i="36"/>
  <c r="U114" i="36"/>
  <c r="T114" i="36"/>
  <c r="K114" i="36"/>
  <c r="B114" i="36"/>
  <c r="AF113" i="36"/>
  <c r="AE113" i="36"/>
  <c r="AD113" i="36"/>
  <c r="AC113" i="36"/>
  <c r="AB113" i="36"/>
  <c r="AA113" i="36"/>
  <c r="Y113" i="36"/>
  <c r="X113" i="36"/>
  <c r="W113" i="36"/>
  <c r="V113" i="36"/>
  <c r="U113" i="36"/>
  <c r="T113" i="36"/>
  <c r="K113" i="36"/>
  <c r="B113" i="36"/>
  <c r="AD112" i="36"/>
  <c r="AA112" i="36"/>
  <c r="W112" i="36"/>
  <c r="T112" i="36"/>
  <c r="K112" i="36"/>
  <c r="B112" i="36"/>
  <c r="AF110" i="36"/>
  <c r="AE110" i="36"/>
  <c r="AD110" i="36"/>
  <c r="AC110" i="36"/>
  <c r="AB110" i="36"/>
  <c r="AA110" i="36"/>
  <c r="Y110" i="36"/>
  <c r="X110" i="36"/>
  <c r="W110" i="36"/>
  <c r="V110" i="36"/>
  <c r="U110" i="36"/>
  <c r="L110" i="36"/>
  <c r="K110" i="36"/>
  <c r="B110" i="36"/>
  <c r="AF109" i="36"/>
  <c r="AE109" i="36"/>
  <c r="AD109" i="36"/>
  <c r="AC109" i="36"/>
  <c r="AB109" i="36"/>
  <c r="AA109" i="36"/>
  <c r="Y109" i="36"/>
  <c r="X109" i="36"/>
  <c r="W109" i="36"/>
  <c r="V109" i="36"/>
  <c r="U109" i="36"/>
  <c r="K109" i="36"/>
  <c r="B109" i="36"/>
  <c r="AF108" i="36"/>
  <c r="AE108" i="36"/>
  <c r="AD108" i="36"/>
  <c r="AC108" i="36"/>
  <c r="AB108" i="36"/>
  <c r="AA108" i="36"/>
  <c r="Y108" i="36"/>
  <c r="X108" i="36"/>
  <c r="W108" i="36"/>
  <c r="V108" i="36"/>
  <c r="U108" i="36"/>
  <c r="K108" i="36"/>
  <c r="B108" i="36"/>
  <c r="AF107" i="36"/>
  <c r="AE107" i="36"/>
  <c r="AD107" i="36"/>
  <c r="AC107" i="36"/>
  <c r="AB107" i="36"/>
  <c r="AA107" i="36"/>
  <c r="Y107" i="36"/>
  <c r="X107" i="36"/>
  <c r="W107" i="36"/>
  <c r="V107" i="36"/>
  <c r="U107" i="36"/>
  <c r="K107" i="36"/>
  <c r="B107" i="36"/>
  <c r="AF106" i="36"/>
  <c r="AE106" i="36"/>
  <c r="AD106" i="36"/>
  <c r="AC106" i="36"/>
  <c r="AB106" i="36"/>
  <c r="AA106" i="36"/>
  <c r="Y106" i="36"/>
  <c r="X106" i="36"/>
  <c r="W106" i="36"/>
  <c r="V106" i="36"/>
  <c r="U106" i="36"/>
  <c r="K106" i="36"/>
  <c r="B106" i="36"/>
  <c r="AF105" i="36"/>
  <c r="AE105" i="36"/>
  <c r="AD105" i="36"/>
  <c r="AC105" i="36"/>
  <c r="AB105" i="36"/>
  <c r="AA105" i="36"/>
  <c r="Y105" i="36"/>
  <c r="X105" i="36"/>
  <c r="W105" i="36"/>
  <c r="V105" i="36"/>
  <c r="U105" i="36"/>
  <c r="K105" i="36"/>
  <c r="B105" i="36"/>
  <c r="AF104" i="36"/>
  <c r="AE104" i="36"/>
  <c r="AD104" i="36"/>
  <c r="AC104" i="36"/>
  <c r="AB104" i="36"/>
  <c r="AA104" i="36"/>
  <c r="Y104" i="36"/>
  <c r="X104" i="36"/>
  <c r="W104" i="36"/>
  <c r="V104" i="36"/>
  <c r="U104" i="36"/>
  <c r="K104" i="36"/>
  <c r="B104" i="36"/>
  <c r="AF103" i="36"/>
  <c r="AE103" i="36"/>
  <c r="AD103" i="36"/>
  <c r="AC103" i="36"/>
  <c r="AB103" i="36"/>
  <c r="AA103" i="36"/>
  <c r="Y103" i="36"/>
  <c r="X103" i="36"/>
  <c r="W103" i="36"/>
  <c r="V103" i="36"/>
  <c r="U103" i="36"/>
  <c r="K103" i="36"/>
  <c r="B103" i="36"/>
  <c r="AF102" i="36"/>
  <c r="AE102" i="36"/>
  <c r="AD102" i="36"/>
  <c r="AC102" i="36"/>
  <c r="AB102" i="36"/>
  <c r="AA102" i="36"/>
  <c r="Y102" i="36"/>
  <c r="X102" i="36"/>
  <c r="W102" i="36"/>
  <c r="V102" i="36"/>
  <c r="U102" i="36"/>
  <c r="K102" i="36"/>
  <c r="B102" i="36"/>
  <c r="AF101" i="36"/>
  <c r="AE101" i="36"/>
  <c r="AD101" i="36"/>
  <c r="AC101" i="36"/>
  <c r="AB101" i="36"/>
  <c r="AA101" i="36"/>
  <c r="Y101" i="36"/>
  <c r="X101" i="36"/>
  <c r="W101" i="36"/>
  <c r="V101" i="36"/>
  <c r="U101" i="36"/>
  <c r="K101" i="36"/>
  <c r="B101" i="36"/>
  <c r="AF100" i="36"/>
  <c r="AE100" i="36"/>
  <c r="AD100" i="36"/>
  <c r="AC100" i="36"/>
  <c r="AB100" i="36"/>
  <c r="AA100" i="36"/>
  <c r="Y100" i="36"/>
  <c r="X100" i="36"/>
  <c r="W100" i="36"/>
  <c r="V100" i="36"/>
  <c r="U100" i="36"/>
  <c r="K100" i="36"/>
  <c r="B100" i="36"/>
  <c r="AF99" i="36"/>
  <c r="AE99" i="36"/>
  <c r="AD99" i="36"/>
  <c r="AC99" i="36"/>
  <c r="AB99" i="36"/>
  <c r="AA99" i="36"/>
  <c r="Y99" i="36"/>
  <c r="X99" i="36"/>
  <c r="W99" i="36"/>
  <c r="V99" i="36"/>
  <c r="U99" i="36"/>
  <c r="K99" i="36"/>
  <c r="B99" i="36"/>
  <c r="AF98" i="36"/>
  <c r="AE98" i="36"/>
  <c r="AD98" i="36"/>
  <c r="AC98" i="36"/>
  <c r="AB98" i="36"/>
  <c r="AA98" i="36"/>
  <c r="Y98" i="36"/>
  <c r="X98" i="36"/>
  <c r="W98" i="36"/>
  <c r="V98" i="36"/>
  <c r="U98" i="36"/>
  <c r="K98" i="36"/>
  <c r="B98" i="36"/>
  <c r="AF97" i="36"/>
  <c r="AE97" i="36"/>
  <c r="AD97" i="36"/>
  <c r="AC97" i="36"/>
  <c r="AB97" i="36"/>
  <c r="AA97" i="36"/>
  <c r="Y97" i="36"/>
  <c r="X97" i="36"/>
  <c r="W97" i="36"/>
  <c r="V97" i="36"/>
  <c r="U97" i="36"/>
  <c r="T97" i="36"/>
  <c r="K97" i="36"/>
  <c r="B97" i="36"/>
  <c r="AF96" i="36"/>
  <c r="AE96" i="36"/>
  <c r="AD96" i="36"/>
  <c r="AC96" i="36"/>
  <c r="AB96" i="36"/>
  <c r="AA96" i="36"/>
  <c r="Y96" i="36"/>
  <c r="X96" i="36"/>
  <c r="W96" i="36"/>
  <c r="V96" i="36"/>
  <c r="U96" i="36"/>
  <c r="T96" i="36"/>
  <c r="K96" i="36"/>
  <c r="B96" i="36"/>
  <c r="AF95" i="36"/>
  <c r="AE95" i="36"/>
  <c r="AD95" i="36"/>
  <c r="AC95" i="36"/>
  <c r="AB95" i="36"/>
  <c r="AA95" i="36"/>
  <c r="Y95" i="36"/>
  <c r="X95" i="36"/>
  <c r="W95" i="36"/>
  <c r="V95" i="36"/>
  <c r="U95" i="36"/>
  <c r="T95" i="36"/>
  <c r="K95" i="36"/>
  <c r="B95" i="36"/>
  <c r="AF94" i="36"/>
  <c r="AE94" i="36"/>
  <c r="AD94" i="36"/>
  <c r="AC94" i="36"/>
  <c r="AB94" i="36"/>
  <c r="AA94" i="36"/>
  <c r="Y94" i="36"/>
  <c r="X94" i="36"/>
  <c r="W94" i="36"/>
  <c r="V94" i="36"/>
  <c r="U94" i="36"/>
  <c r="T94" i="36"/>
  <c r="K94" i="36"/>
  <c r="B94" i="36"/>
  <c r="AF93" i="36"/>
  <c r="AE93" i="36"/>
  <c r="AD93" i="36"/>
  <c r="AC93" i="36"/>
  <c r="AB93" i="36"/>
  <c r="AA93" i="36"/>
  <c r="Y93" i="36"/>
  <c r="X93" i="36"/>
  <c r="W93" i="36"/>
  <c r="V93" i="36"/>
  <c r="U93" i="36"/>
  <c r="T93" i="36"/>
  <c r="K93" i="36"/>
  <c r="B93" i="36"/>
  <c r="AD92" i="36"/>
  <c r="AA92" i="36"/>
  <c r="W92" i="36"/>
  <c r="T92" i="36"/>
  <c r="K92" i="36"/>
  <c r="B92" i="36"/>
  <c r="AF90" i="36"/>
  <c r="AE90" i="36"/>
  <c r="AD90" i="36"/>
  <c r="AC90" i="36"/>
  <c r="AB90" i="36"/>
  <c r="AA90" i="36"/>
  <c r="Y90" i="36"/>
  <c r="X90" i="36"/>
  <c r="W90" i="36"/>
  <c r="V90" i="36"/>
  <c r="U90" i="36"/>
  <c r="L90" i="36"/>
  <c r="AK20" i="36" s="1"/>
  <c r="K90" i="36"/>
  <c r="B90" i="36"/>
  <c r="AF89" i="36"/>
  <c r="AE89" i="36"/>
  <c r="AD89" i="36"/>
  <c r="AC89" i="36"/>
  <c r="AB89" i="36"/>
  <c r="AA89" i="36"/>
  <c r="Y89" i="36"/>
  <c r="X89" i="36"/>
  <c r="W89" i="36"/>
  <c r="V89" i="36"/>
  <c r="U89" i="36"/>
  <c r="K89" i="36"/>
  <c r="B89" i="36"/>
  <c r="AF88" i="36"/>
  <c r="AE88" i="36"/>
  <c r="AD88" i="36"/>
  <c r="AC88" i="36"/>
  <c r="AB88" i="36"/>
  <c r="AA88" i="36"/>
  <c r="Y88" i="36"/>
  <c r="X88" i="36"/>
  <c r="W88" i="36"/>
  <c r="V88" i="36"/>
  <c r="U88" i="36"/>
  <c r="K88" i="36"/>
  <c r="B88" i="36"/>
  <c r="AF87" i="36"/>
  <c r="AE87" i="36"/>
  <c r="AD87" i="36"/>
  <c r="AC87" i="36"/>
  <c r="AB87" i="36"/>
  <c r="AA87" i="36"/>
  <c r="Y87" i="36"/>
  <c r="X87" i="36"/>
  <c r="W87" i="36"/>
  <c r="V87" i="36"/>
  <c r="U87" i="36"/>
  <c r="K87" i="36"/>
  <c r="B87" i="36"/>
  <c r="AF86" i="36"/>
  <c r="AE86" i="36"/>
  <c r="AD86" i="36"/>
  <c r="AC86" i="36"/>
  <c r="AB86" i="36"/>
  <c r="AA86" i="36"/>
  <c r="Y86" i="36"/>
  <c r="X86" i="36"/>
  <c r="W86" i="36"/>
  <c r="V86" i="36"/>
  <c r="U86" i="36"/>
  <c r="K86" i="36"/>
  <c r="B86" i="36"/>
  <c r="AF85" i="36"/>
  <c r="AE85" i="36"/>
  <c r="AD85" i="36"/>
  <c r="AC85" i="36"/>
  <c r="AB85" i="36"/>
  <c r="AA85" i="36"/>
  <c r="Y85" i="36"/>
  <c r="X85" i="36"/>
  <c r="W85" i="36"/>
  <c r="V85" i="36"/>
  <c r="U85" i="36"/>
  <c r="K85" i="36"/>
  <c r="B85" i="36"/>
  <c r="AF84" i="36"/>
  <c r="AE84" i="36"/>
  <c r="AD84" i="36"/>
  <c r="AC84" i="36"/>
  <c r="AB84" i="36"/>
  <c r="AA84" i="36"/>
  <c r="Y84" i="36"/>
  <c r="X84" i="36"/>
  <c r="W84" i="36"/>
  <c r="V84" i="36"/>
  <c r="U84" i="36"/>
  <c r="K84" i="36"/>
  <c r="B84" i="36"/>
  <c r="AF83" i="36"/>
  <c r="AE83" i="36"/>
  <c r="AD83" i="36"/>
  <c r="AC83" i="36"/>
  <c r="AB83" i="36"/>
  <c r="AA83" i="36"/>
  <c r="Y83" i="36"/>
  <c r="X83" i="36"/>
  <c r="W83" i="36"/>
  <c r="V83" i="36"/>
  <c r="U83" i="36"/>
  <c r="K83" i="36"/>
  <c r="B83" i="36"/>
  <c r="AF82" i="36"/>
  <c r="AE82" i="36"/>
  <c r="AD82" i="36"/>
  <c r="AC82" i="36"/>
  <c r="AB82" i="36"/>
  <c r="AA82" i="36"/>
  <c r="Y82" i="36"/>
  <c r="X82" i="36"/>
  <c r="W82" i="36"/>
  <c r="V82" i="36"/>
  <c r="U82" i="36"/>
  <c r="K82" i="36"/>
  <c r="B82" i="36"/>
  <c r="AF81" i="36"/>
  <c r="AE81" i="36"/>
  <c r="AD81" i="36"/>
  <c r="AC81" i="36"/>
  <c r="AB81" i="36"/>
  <c r="AA81" i="36"/>
  <c r="Y81" i="36"/>
  <c r="X81" i="36"/>
  <c r="W81" i="36"/>
  <c r="V81" i="36"/>
  <c r="U81" i="36"/>
  <c r="K81" i="36"/>
  <c r="B81" i="36"/>
  <c r="AF80" i="36"/>
  <c r="AE80" i="36"/>
  <c r="AD80" i="36"/>
  <c r="AC80" i="36"/>
  <c r="AB80" i="36"/>
  <c r="AA80" i="36"/>
  <c r="Y80" i="36"/>
  <c r="X80" i="36"/>
  <c r="W80" i="36"/>
  <c r="V80" i="36"/>
  <c r="U80" i="36"/>
  <c r="K80" i="36"/>
  <c r="B80" i="36"/>
  <c r="AF79" i="36"/>
  <c r="AE79" i="36"/>
  <c r="AD79" i="36"/>
  <c r="AC79" i="36"/>
  <c r="AB79" i="36"/>
  <c r="AA79" i="36"/>
  <c r="Y79" i="36"/>
  <c r="X79" i="36"/>
  <c r="W79" i="36"/>
  <c r="V79" i="36"/>
  <c r="U79" i="36"/>
  <c r="K79" i="36"/>
  <c r="B79" i="36"/>
  <c r="AF78" i="36"/>
  <c r="AE78" i="36"/>
  <c r="AD78" i="36"/>
  <c r="AC78" i="36"/>
  <c r="AB78" i="36"/>
  <c r="AA78" i="36"/>
  <c r="Y78" i="36"/>
  <c r="X78" i="36"/>
  <c r="W78" i="36"/>
  <c r="V78" i="36"/>
  <c r="U78" i="36"/>
  <c r="K78" i="36"/>
  <c r="B78" i="36"/>
  <c r="AF77" i="36"/>
  <c r="AE77" i="36"/>
  <c r="AD77" i="36"/>
  <c r="AC77" i="36"/>
  <c r="AB77" i="36"/>
  <c r="AA77" i="36"/>
  <c r="Y77" i="36"/>
  <c r="X77" i="36"/>
  <c r="W77" i="36"/>
  <c r="V77" i="36"/>
  <c r="U77" i="36"/>
  <c r="T77" i="36"/>
  <c r="K77" i="36"/>
  <c r="B77" i="36"/>
  <c r="AF76" i="36"/>
  <c r="AE76" i="36"/>
  <c r="AD76" i="36"/>
  <c r="AC76" i="36"/>
  <c r="AB76" i="36"/>
  <c r="AA76" i="36"/>
  <c r="Y76" i="36"/>
  <c r="X76" i="36"/>
  <c r="W76" i="36"/>
  <c r="V76" i="36"/>
  <c r="U76" i="36"/>
  <c r="T76" i="36"/>
  <c r="K76" i="36"/>
  <c r="B76" i="36"/>
  <c r="AF75" i="36"/>
  <c r="AE75" i="36"/>
  <c r="AD75" i="36"/>
  <c r="AC75" i="36"/>
  <c r="AB75" i="36"/>
  <c r="AA75" i="36"/>
  <c r="Y75" i="36"/>
  <c r="X75" i="36"/>
  <c r="W75" i="36"/>
  <c r="V75" i="36"/>
  <c r="U75" i="36"/>
  <c r="T75" i="36"/>
  <c r="K75" i="36"/>
  <c r="B75" i="36"/>
  <c r="AF74" i="36"/>
  <c r="AE74" i="36"/>
  <c r="AD74" i="36"/>
  <c r="AC74" i="36"/>
  <c r="AB74" i="36"/>
  <c r="AA74" i="36"/>
  <c r="Y74" i="36"/>
  <c r="X74" i="36"/>
  <c r="W74" i="36"/>
  <c r="V74" i="36"/>
  <c r="U74" i="36"/>
  <c r="T74" i="36"/>
  <c r="K74" i="36"/>
  <c r="B74" i="36"/>
  <c r="AF73" i="36"/>
  <c r="AE73" i="36"/>
  <c r="AD73" i="36"/>
  <c r="AC73" i="36"/>
  <c r="AB73" i="36"/>
  <c r="AA73" i="36"/>
  <c r="Y73" i="36"/>
  <c r="X73" i="36"/>
  <c r="W73" i="36"/>
  <c r="V73" i="36"/>
  <c r="U73" i="36"/>
  <c r="T73" i="36"/>
  <c r="K73" i="36"/>
  <c r="B73" i="36"/>
  <c r="AD72" i="36"/>
  <c r="AA72" i="36"/>
  <c r="W72" i="36"/>
  <c r="T72" i="36"/>
  <c r="K72" i="36"/>
  <c r="B72" i="36"/>
  <c r="AF70" i="36"/>
  <c r="AE70" i="36"/>
  <c r="AD70" i="36"/>
  <c r="AC70" i="36"/>
  <c r="AB70" i="36"/>
  <c r="AA70" i="36"/>
  <c r="Y70" i="36"/>
  <c r="X70" i="36"/>
  <c r="W70" i="36"/>
  <c r="V70" i="36"/>
  <c r="U70" i="36"/>
  <c r="L70" i="36"/>
  <c r="K70" i="36"/>
  <c r="B70" i="36"/>
  <c r="AF69" i="36"/>
  <c r="AE69" i="36"/>
  <c r="AD69" i="36"/>
  <c r="AC69" i="36"/>
  <c r="AB69" i="36"/>
  <c r="AA69" i="36"/>
  <c r="Y69" i="36"/>
  <c r="X69" i="36"/>
  <c r="W69" i="36"/>
  <c r="V69" i="36"/>
  <c r="U69" i="36"/>
  <c r="K69" i="36"/>
  <c r="B69" i="36"/>
  <c r="AF68" i="36"/>
  <c r="AE68" i="36"/>
  <c r="AD68" i="36"/>
  <c r="AC68" i="36"/>
  <c r="AB68" i="36"/>
  <c r="AA68" i="36"/>
  <c r="Y68" i="36"/>
  <c r="X68" i="36"/>
  <c r="W68" i="36"/>
  <c r="V68" i="36"/>
  <c r="U68" i="36"/>
  <c r="K68" i="36"/>
  <c r="B68" i="36"/>
  <c r="AF67" i="36"/>
  <c r="AE67" i="36"/>
  <c r="AD67" i="36"/>
  <c r="AC67" i="36"/>
  <c r="AB67" i="36"/>
  <c r="AA67" i="36"/>
  <c r="Y67" i="36"/>
  <c r="X67" i="36"/>
  <c r="W67" i="36"/>
  <c r="V67" i="36"/>
  <c r="U67" i="36"/>
  <c r="K67" i="36"/>
  <c r="B67" i="36"/>
  <c r="AF66" i="36"/>
  <c r="AE66" i="36"/>
  <c r="AD66" i="36"/>
  <c r="AC66" i="36"/>
  <c r="AB66" i="36"/>
  <c r="AA66" i="36"/>
  <c r="Y66" i="36"/>
  <c r="X66" i="36"/>
  <c r="W66" i="36"/>
  <c r="V66" i="36"/>
  <c r="U66" i="36"/>
  <c r="K66" i="36"/>
  <c r="B66" i="36"/>
  <c r="AF65" i="36"/>
  <c r="AE65" i="36"/>
  <c r="AD65" i="36"/>
  <c r="AC65" i="36"/>
  <c r="AB65" i="36"/>
  <c r="AA65" i="36"/>
  <c r="Y65" i="36"/>
  <c r="X65" i="36"/>
  <c r="W65" i="36"/>
  <c r="V65" i="36"/>
  <c r="U65" i="36"/>
  <c r="K65" i="36"/>
  <c r="B65" i="36"/>
  <c r="AF64" i="36"/>
  <c r="AE64" i="36"/>
  <c r="AD64" i="36"/>
  <c r="AC64" i="36"/>
  <c r="AB64" i="36"/>
  <c r="AA64" i="36"/>
  <c r="Y64" i="36"/>
  <c r="X64" i="36"/>
  <c r="W64" i="36"/>
  <c r="V64" i="36"/>
  <c r="U64" i="36"/>
  <c r="K64" i="36"/>
  <c r="B64" i="36"/>
  <c r="AF63" i="36"/>
  <c r="AE63" i="36"/>
  <c r="AD63" i="36"/>
  <c r="AC63" i="36"/>
  <c r="AB63" i="36"/>
  <c r="AA63" i="36"/>
  <c r="Y63" i="36"/>
  <c r="X63" i="36"/>
  <c r="W63" i="36"/>
  <c r="V63" i="36"/>
  <c r="U63" i="36"/>
  <c r="K63" i="36"/>
  <c r="B63" i="36"/>
  <c r="AF62" i="36"/>
  <c r="AE62" i="36"/>
  <c r="AD62" i="36"/>
  <c r="AC62" i="36"/>
  <c r="AB62" i="36"/>
  <c r="AA62" i="36"/>
  <c r="Y62" i="36"/>
  <c r="X62" i="36"/>
  <c r="W62" i="36"/>
  <c r="V62" i="36"/>
  <c r="U62" i="36"/>
  <c r="K62" i="36"/>
  <c r="B62" i="36"/>
  <c r="AF61" i="36"/>
  <c r="AE61" i="36"/>
  <c r="AD61" i="36"/>
  <c r="AC61" i="36"/>
  <c r="AB61" i="36"/>
  <c r="AA61" i="36"/>
  <c r="Y61" i="36"/>
  <c r="X61" i="36"/>
  <c r="W61" i="36"/>
  <c r="V61" i="36"/>
  <c r="U61" i="36"/>
  <c r="K61" i="36"/>
  <c r="B61" i="36"/>
  <c r="AF60" i="36"/>
  <c r="AE60" i="36"/>
  <c r="AD60" i="36"/>
  <c r="AC60" i="36"/>
  <c r="AB60" i="36"/>
  <c r="AA60" i="36"/>
  <c r="Y60" i="36"/>
  <c r="X60" i="36"/>
  <c r="W60" i="36"/>
  <c r="V60" i="36"/>
  <c r="U60" i="36"/>
  <c r="K60" i="36"/>
  <c r="B60" i="36"/>
  <c r="AF59" i="36"/>
  <c r="AE59" i="36"/>
  <c r="AD59" i="36"/>
  <c r="AC59" i="36"/>
  <c r="AB59" i="36"/>
  <c r="AA59" i="36"/>
  <c r="Y59" i="36"/>
  <c r="X59" i="36"/>
  <c r="W59" i="36"/>
  <c r="V59" i="36"/>
  <c r="U59" i="36"/>
  <c r="K59" i="36"/>
  <c r="B59" i="36"/>
  <c r="AF58" i="36"/>
  <c r="AE58" i="36"/>
  <c r="AD58" i="36"/>
  <c r="AC58" i="36"/>
  <c r="AB58" i="36"/>
  <c r="AA58" i="36"/>
  <c r="Y58" i="36"/>
  <c r="X58" i="36"/>
  <c r="W58" i="36"/>
  <c r="V58" i="36"/>
  <c r="U58" i="36"/>
  <c r="K58" i="36"/>
  <c r="B58" i="36"/>
  <c r="AF57" i="36"/>
  <c r="AE57" i="36"/>
  <c r="AD57" i="36"/>
  <c r="AC57" i="36"/>
  <c r="AB57" i="36"/>
  <c r="AA57" i="36"/>
  <c r="Y57" i="36"/>
  <c r="X57" i="36"/>
  <c r="W57" i="36"/>
  <c r="V57" i="36"/>
  <c r="U57" i="36"/>
  <c r="T57" i="36"/>
  <c r="K57" i="36"/>
  <c r="B57" i="36"/>
  <c r="AF56" i="36"/>
  <c r="AE56" i="36"/>
  <c r="AD56" i="36"/>
  <c r="AC56" i="36"/>
  <c r="AB56" i="36"/>
  <c r="AA56" i="36"/>
  <c r="Y56" i="36"/>
  <c r="X56" i="36"/>
  <c r="W56" i="36"/>
  <c r="V56" i="36"/>
  <c r="U56" i="36"/>
  <c r="T56" i="36"/>
  <c r="K56" i="36"/>
  <c r="B56" i="36"/>
  <c r="AF55" i="36"/>
  <c r="AE55" i="36"/>
  <c r="AD55" i="36"/>
  <c r="AC55" i="36"/>
  <c r="AB55" i="36"/>
  <c r="AA55" i="36"/>
  <c r="Y55" i="36"/>
  <c r="X55" i="36"/>
  <c r="W55" i="36"/>
  <c r="V55" i="36"/>
  <c r="U55" i="36"/>
  <c r="T55" i="36"/>
  <c r="K55" i="36"/>
  <c r="B55" i="36"/>
  <c r="AF54" i="36"/>
  <c r="AE54" i="36"/>
  <c r="AD54" i="36"/>
  <c r="AC54" i="36"/>
  <c r="AB54" i="36"/>
  <c r="AA54" i="36"/>
  <c r="Y54" i="36"/>
  <c r="X54" i="36"/>
  <c r="W54" i="36"/>
  <c r="V54" i="36"/>
  <c r="U54" i="36"/>
  <c r="T54" i="36"/>
  <c r="K54" i="36"/>
  <c r="B54" i="36"/>
  <c r="AF53" i="36"/>
  <c r="AE53" i="36"/>
  <c r="AD53" i="36"/>
  <c r="AC53" i="36"/>
  <c r="AB53" i="36"/>
  <c r="AA53" i="36"/>
  <c r="Y53" i="36"/>
  <c r="X53" i="36"/>
  <c r="W53" i="36"/>
  <c r="V53" i="36"/>
  <c r="U53" i="36"/>
  <c r="T53" i="36"/>
  <c r="K53" i="36"/>
  <c r="B53" i="36"/>
  <c r="AD52" i="36"/>
  <c r="AA52" i="36"/>
  <c r="W52" i="36"/>
  <c r="T52" i="36"/>
  <c r="K52" i="36"/>
  <c r="B52" i="36"/>
  <c r="AF50" i="36"/>
  <c r="AE50" i="36"/>
  <c r="AD50" i="36"/>
  <c r="AC50" i="36"/>
  <c r="AB50" i="36"/>
  <c r="AA50" i="36"/>
  <c r="Y50" i="36"/>
  <c r="X50" i="36"/>
  <c r="W50" i="36"/>
  <c r="V50" i="36"/>
  <c r="U50" i="36"/>
  <c r="L50" i="36"/>
  <c r="K50" i="36"/>
  <c r="B50" i="36"/>
  <c r="AF49" i="36"/>
  <c r="AE49" i="36"/>
  <c r="AD49" i="36"/>
  <c r="AC49" i="36"/>
  <c r="AB49" i="36"/>
  <c r="AA49" i="36"/>
  <c r="Y49" i="36"/>
  <c r="X49" i="36"/>
  <c r="W49" i="36"/>
  <c r="V49" i="36"/>
  <c r="U49" i="36"/>
  <c r="K49" i="36"/>
  <c r="B49" i="36"/>
  <c r="AF48" i="36"/>
  <c r="AE48" i="36"/>
  <c r="AD48" i="36"/>
  <c r="AC48" i="36"/>
  <c r="AB48" i="36"/>
  <c r="AA48" i="36"/>
  <c r="Y48" i="36"/>
  <c r="X48" i="36"/>
  <c r="W48" i="36"/>
  <c r="V48" i="36"/>
  <c r="U48" i="36"/>
  <c r="K48" i="36"/>
  <c r="B48" i="36"/>
  <c r="AF47" i="36"/>
  <c r="AE47" i="36"/>
  <c r="AD47" i="36"/>
  <c r="AC47" i="36"/>
  <c r="AB47" i="36"/>
  <c r="AA47" i="36"/>
  <c r="Y47" i="36"/>
  <c r="X47" i="36"/>
  <c r="W47" i="36"/>
  <c r="V47" i="36"/>
  <c r="U47" i="36"/>
  <c r="K47" i="36"/>
  <c r="B47" i="36"/>
  <c r="AF46" i="36"/>
  <c r="AE46" i="36"/>
  <c r="AD46" i="36"/>
  <c r="AC46" i="36"/>
  <c r="AB46" i="36"/>
  <c r="AA46" i="36"/>
  <c r="Y46" i="36"/>
  <c r="X46" i="36"/>
  <c r="W46" i="36"/>
  <c r="V46" i="36"/>
  <c r="U46" i="36"/>
  <c r="K46" i="36"/>
  <c r="B46" i="36"/>
  <c r="AF45" i="36"/>
  <c r="AE45" i="36"/>
  <c r="AD45" i="36"/>
  <c r="AC45" i="36"/>
  <c r="AB45" i="36"/>
  <c r="AA45" i="36"/>
  <c r="Y45" i="36"/>
  <c r="X45" i="36"/>
  <c r="W45" i="36"/>
  <c r="V45" i="36"/>
  <c r="U45" i="36"/>
  <c r="K45" i="36"/>
  <c r="B45" i="36"/>
  <c r="AF44" i="36"/>
  <c r="AE44" i="36"/>
  <c r="AD44" i="36"/>
  <c r="AC44" i="36"/>
  <c r="AB44" i="36"/>
  <c r="AA44" i="36"/>
  <c r="Y44" i="36"/>
  <c r="X44" i="36"/>
  <c r="W44" i="36"/>
  <c r="V44" i="36"/>
  <c r="U44" i="36"/>
  <c r="K44" i="36"/>
  <c r="B44" i="36"/>
  <c r="AF43" i="36"/>
  <c r="AE43" i="36"/>
  <c r="AD43" i="36"/>
  <c r="AC43" i="36"/>
  <c r="AB43" i="36"/>
  <c r="AA43" i="36"/>
  <c r="Y43" i="36"/>
  <c r="X43" i="36"/>
  <c r="W43" i="36"/>
  <c r="V43" i="36"/>
  <c r="U43" i="36"/>
  <c r="K43" i="36"/>
  <c r="B43" i="36"/>
  <c r="AF42" i="36"/>
  <c r="AE42" i="36"/>
  <c r="AD42" i="36"/>
  <c r="AC42" i="36"/>
  <c r="AB42" i="36"/>
  <c r="AA42" i="36"/>
  <c r="Y42" i="36"/>
  <c r="X42" i="36"/>
  <c r="W42" i="36"/>
  <c r="V42" i="36"/>
  <c r="U42" i="36"/>
  <c r="K42" i="36"/>
  <c r="B42" i="36"/>
  <c r="AF41" i="36"/>
  <c r="AE41" i="36"/>
  <c r="AD41" i="36"/>
  <c r="AC41" i="36"/>
  <c r="AB41" i="36"/>
  <c r="AA41" i="36"/>
  <c r="Y41" i="36"/>
  <c r="X41" i="36"/>
  <c r="W41" i="36"/>
  <c r="V41" i="36"/>
  <c r="U41" i="36"/>
  <c r="K41" i="36"/>
  <c r="B41" i="36"/>
  <c r="AF40" i="36"/>
  <c r="AE40" i="36"/>
  <c r="AD40" i="36"/>
  <c r="AC40" i="36"/>
  <c r="AB40" i="36"/>
  <c r="AA40" i="36"/>
  <c r="Y40" i="36"/>
  <c r="X40" i="36"/>
  <c r="W40" i="36"/>
  <c r="V40" i="36"/>
  <c r="U40" i="36"/>
  <c r="K40" i="36"/>
  <c r="B40" i="36"/>
  <c r="AF39" i="36"/>
  <c r="AE39" i="36"/>
  <c r="AD39" i="36"/>
  <c r="AC39" i="36"/>
  <c r="AB39" i="36"/>
  <c r="AA39" i="36"/>
  <c r="Y39" i="36"/>
  <c r="X39" i="36"/>
  <c r="W39" i="36"/>
  <c r="V39" i="36"/>
  <c r="U39" i="36"/>
  <c r="K39" i="36"/>
  <c r="B39" i="36"/>
  <c r="AF38" i="36"/>
  <c r="AE38" i="36"/>
  <c r="AD38" i="36"/>
  <c r="AC38" i="36"/>
  <c r="AB38" i="36"/>
  <c r="AA38" i="36"/>
  <c r="Y38" i="36"/>
  <c r="X38" i="36"/>
  <c r="W38" i="36"/>
  <c r="V38" i="36"/>
  <c r="U38" i="36"/>
  <c r="K38" i="36"/>
  <c r="B38" i="36"/>
  <c r="AF37" i="36"/>
  <c r="AE37" i="36"/>
  <c r="AD37" i="36"/>
  <c r="AC37" i="36"/>
  <c r="AB37" i="36"/>
  <c r="AA37" i="36"/>
  <c r="Y37" i="36"/>
  <c r="X37" i="36"/>
  <c r="W37" i="36"/>
  <c r="V37" i="36"/>
  <c r="U37" i="36"/>
  <c r="T37" i="36"/>
  <c r="K37" i="36"/>
  <c r="B37" i="36"/>
  <c r="AF36" i="36"/>
  <c r="AE36" i="36"/>
  <c r="AD36" i="36"/>
  <c r="AC36" i="36"/>
  <c r="AB36" i="36"/>
  <c r="AA36" i="36"/>
  <c r="Y36" i="36"/>
  <c r="X36" i="36"/>
  <c r="W36" i="36"/>
  <c r="V36" i="36"/>
  <c r="U36" i="36"/>
  <c r="T36" i="36"/>
  <c r="K36" i="36"/>
  <c r="B36" i="36"/>
  <c r="AF35" i="36"/>
  <c r="AE35" i="36"/>
  <c r="AD35" i="36"/>
  <c r="AC35" i="36"/>
  <c r="AB35" i="36"/>
  <c r="AA35" i="36"/>
  <c r="Y35" i="36"/>
  <c r="X35" i="36"/>
  <c r="W35" i="36"/>
  <c r="V35" i="36"/>
  <c r="U35" i="36"/>
  <c r="T35" i="36"/>
  <c r="K35" i="36"/>
  <c r="B35" i="36"/>
  <c r="AF34" i="36"/>
  <c r="AE34" i="36"/>
  <c r="AD34" i="36"/>
  <c r="AC34" i="36"/>
  <c r="AB34" i="36"/>
  <c r="AA34" i="36"/>
  <c r="Y34" i="36"/>
  <c r="X34" i="36"/>
  <c r="W34" i="36"/>
  <c r="V34" i="36"/>
  <c r="U34" i="36"/>
  <c r="T34" i="36"/>
  <c r="K34" i="36"/>
  <c r="B34" i="36"/>
  <c r="AF33" i="36"/>
  <c r="AE33" i="36"/>
  <c r="AD33" i="36"/>
  <c r="AC33" i="36"/>
  <c r="AB33" i="36"/>
  <c r="AA33" i="36"/>
  <c r="Y33" i="36"/>
  <c r="X33" i="36"/>
  <c r="W33" i="36"/>
  <c r="V33" i="36"/>
  <c r="U33" i="36"/>
  <c r="T33" i="36"/>
  <c r="K33" i="36"/>
  <c r="B33" i="36"/>
  <c r="AM32" i="36"/>
  <c r="AL32" i="36"/>
  <c r="AP32" i="36" s="1"/>
  <c r="AK32" i="36"/>
  <c r="AN32" i="36" s="1"/>
  <c r="AJ32" i="36" s="1"/>
  <c r="AH32" i="36"/>
  <c r="AD32" i="36"/>
  <c r="AA32" i="36"/>
  <c r="W32" i="36"/>
  <c r="T32" i="36"/>
  <c r="K32" i="36"/>
  <c r="B32" i="36"/>
  <c r="AM31" i="36"/>
  <c r="AL31" i="36"/>
  <c r="AP31" i="36" s="1"/>
  <c r="AK31" i="36"/>
  <c r="AN31" i="36" s="1"/>
  <c r="AJ31" i="36" s="1"/>
  <c r="AH31" i="36"/>
  <c r="AM30" i="36"/>
  <c r="AL30" i="36"/>
  <c r="AP30" i="36" s="1"/>
  <c r="AK30" i="36"/>
  <c r="AO30" i="36" s="1"/>
  <c r="AH30" i="36"/>
  <c r="AF30" i="36"/>
  <c r="AE30" i="36"/>
  <c r="AD30" i="36"/>
  <c r="AC30" i="36"/>
  <c r="AB30" i="36"/>
  <c r="AA30" i="36"/>
  <c r="Y30" i="36"/>
  <c r="X30" i="36"/>
  <c r="W30" i="36"/>
  <c r="V30" i="36"/>
  <c r="U30" i="36"/>
  <c r="B30" i="36"/>
  <c r="AM29" i="36"/>
  <c r="AL29" i="36"/>
  <c r="AO29" i="36" s="1"/>
  <c r="AK29" i="36"/>
  <c r="AN29" i="36" s="1"/>
  <c r="AJ29" i="36" s="1"/>
  <c r="AH29" i="36"/>
  <c r="AF29" i="36"/>
  <c r="AE29" i="36"/>
  <c r="AD29" i="36"/>
  <c r="AC29" i="36"/>
  <c r="AB29" i="36"/>
  <c r="AA29" i="36"/>
  <c r="Y29" i="36"/>
  <c r="X29" i="36"/>
  <c r="W29" i="36"/>
  <c r="V29" i="36"/>
  <c r="U29" i="36"/>
  <c r="B29" i="36"/>
  <c r="AP28" i="36"/>
  <c r="AO28" i="36"/>
  <c r="AN28" i="36"/>
  <c r="AJ28" i="36" s="1"/>
  <c r="AM28" i="36"/>
  <c r="AL28" i="36"/>
  <c r="AK28" i="36"/>
  <c r="AH28" i="36"/>
  <c r="AF28" i="36"/>
  <c r="AE28" i="36"/>
  <c r="AD28" i="36"/>
  <c r="AC28" i="36"/>
  <c r="AB28" i="36"/>
  <c r="AA28" i="36"/>
  <c r="Y28" i="36"/>
  <c r="X28" i="36"/>
  <c r="W28" i="36"/>
  <c r="V28" i="36"/>
  <c r="U28" i="36"/>
  <c r="B28" i="36"/>
  <c r="AM27" i="36"/>
  <c r="AL27" i="36"/>
  <c r="AP27" i="36" s="1"/>
  <c r="AK27" i="36"/>
  <c r="AN27" i="36" s="1"/>
  <c r="AJ27" i="36" s="1"/>
  <c r="AH27" i="36"/>
  <c r="AF27" i="36"/>
  <c r="AE27" i="36"/>
  <c r="AD27" i="36"/>
  <c r="AC27" i="36"/>
  <c r="AB27" i="36"/>
  <c r="AA27" i="36"/>
  <c r="Y27" i="36"/>
  <c r="X27" i="36"/>
  <c r="W27" i="36"/>
  <c r="V27" i="36"/>
  <c r="U27" i="36"/>
  <c r="B27" i="36"/>
  <c r="AM26" i="36"/>
  <c r="AL26" i="36"/>
  <c r="AP26" i="36" s="1"/>
  <c r="AK26" i="36"/>
  <c r="AN26" i="36" s="1"/>
  <c r="AJ26" i="36" s="1"/>
  <c r="AH26" i="36"/>
  <c r="AF26" i="36"/>
  <c r="AE26" i="36"/>
  <c r="AD26" i="36"/>
  <c r="AC26" i="36"/>
  <c r="AB26" i="36"/>
  <c r="AA26" i="36"/>
  <c r="Y26" i="36"/>
  <c r="X26" i="36"/>
  <c r="W26" i="36"/>
  <c r="V26" i="36"/>
  <c r="U26" i="36"/>
  <c r="B26" i="36"/>
  <c r="AP25" i="36"/>
  <c r="AM25" i="36"/>
  <c r="AL25" i="36"/>
  <c r="AO25" i="36" s="1"/>
  <c r="AK25" i="36"/>
  <c r="AN25" i="36" s="1"/>
  <c r="AJ25" i="36" s="1"/>
  <c r="AH25" i="36"/>
  <c r="AF25" i="36"/>
  <c r="AE25" i="36"/>
  <c r="AD25" i="36"/>
  <c r="AC25" i="36"/>
  <c r="AB25" i="36"/>
  <c r="AA25" i="36"/>
  <c r="Y25" i="36"/>
  <c r="X25" i="36"/>
  <c r="W25" i="36"/>
  <c r="V25" i="36"/>
  <c r="U25" i="36"/>
  <c r="B25" i="36"/>
  <c r="AM24" i="36"/>
  <c r="AL24" i="36"/>
  <c r="AP24" i="36" s="1"/>
  <c r="AK24" i="36"/>
  <c r="AN24" i="36" s="1"/>
  <c r="AJ24" i="36" s="1"/>
  <c r="AH24" i="36"/>
  <c r="AF24" i="36"/>
  <c r="AE24" i="36"/>
  <c r="AD24" i="36"/>
  <c r="AC24" i="36"/>
  <c r="AB24" i="36"/>
  <c r="AA24" i="36"/>
  <c r="Y24" i="36"/>
  <c r="X24" i="36"/>
  <c r="W24" i="36"/>
  <c r="V24" i="36"/>
  <c r="U24" i="36"/>
  <c r="B24" i="36"/>
  <c r="AM23" i="36"/>
  <c r="AN23" i="36" s="1"/>
  <c r="AJ23" i="36" s="1"/>
  <c r="AL23" i="36"/>
  <c r="AP23" i="36" s="1"/>
  <c r="AK23" i="36"/>
  <c r="AH23" i="36"/>
  <c r="AF23" i="36"/>
  <c r="AE23" i="36"/>
  <c r="AD23" i="36"/>
  <c r="AC23" i="36"/>
  <c r="AB23" i="36"/>
  <c r="AA23" i="36"/>
  <c r="Y23" i="36"/>
  <c r="X23" i="36"/>
  <c r="W23" i="36"/>
  <c r="V23" i="36"/>
  <c r="U23" i="36"/>
  <c r="K23" i="36"/>
  <c r="K29" i="36" s="1"/>
  <c r="B23" i="36"/>
  <c r="AM22" i="36"/>
  <c r="AL22" i="36"/>
  <c r="AP22" i="36" s="1"/>
  <c r="AK22" i="36"/>
  <c r="AO22" i="36" s="1"/>
  <c r="AH22" i="36"/>
  <c r="AF22" i="36"/>
  <c r="AE22" i="36"/>
  <c r="AD22" i="36"/>
  <c r="AC22" i="36"/>
  <c r="AB22" i="36"/>
  <c r="AA22" i="36"/>
  <c r="Y22" i="36"/>
  <c r="X22" i="36"/>
  <c r="W22" i="36"/>
  <c r="V22" i="36"/>
  <c r="U22" i="36"/>
  <c r="B22" i="36"/>
  <c r="AM21" i="36"/>
  <c r="AL21" i="36"/>
  <c r="AP21" i="36" s="1"/>
  <c r="AK21" i="36"/>
  <c r="AN21" i="36" s="1"/>
  <c r="AJ21" i="36" s="1"/>
  <c r="AH21" i="36"/>
  <c r="AF21" i="36"/>
  <c r="AE21" i="36"/>
  <c r="AD21" i="36"/>
  <c r="AC21" i="36"/>
  <c r="AB21" i="36"/>
  <c r="AA21" i="36"/>
  <c r="Y21" i="36"/>
  <c r="X21" i="36"/>
  <c r="W21" i="36"/>
  <c r="V21" i="36"/>
  <c r="U21" i="36"/>
  <c r="K21" i="36"/>
  <c r="K27" i="36" s="1"/>
  <c r="B21" i="36"/>
  <c r="AM20" i="36"/>
  <c r="AL20" i="36"/>
  <c r="AH20" i="36"/>
  <c r="AF20" i="36"/>
  <c r="AE20" i="36"/>
  <c r="AD20" i="36"/>
  <c r="AC20" i="36"/>
  <c r="AB20" i="36"/>
  <c r="AA20" i="36"/>
  <c r="Y20" i="36"/>
  <c r="X20" i="36"/>
  <c r="W20" i="36"/>
  <c r="V20" i="36"/>
  <c r="U20" i="36"/>
  <c r="B20" i="36"/>
  <c r="AM19" i="36"/>
  <c r="AL19" i="36"/>
  <c r="AP19" i="36" s="1"/>
  <c r="AK19" i="36"/>
  <c r="AN19" i="36" s="1"/>
  <c r="AJ19" i="36" s="1"/>
  <c r="AH19" i="36"/>
  <c r="AF19" i="36"/>
  <c r="AE19" i="36"/>
  <c r="AD19" i="36"/>
  <c r="AC19" i="36"/>
  <c r="AB19" i="36"/>
  <c r="AA19" i="36"/>
  <c r="Y19" i="36"/>
  <c r="X19" i="36"/>
  <c r="W19" i="36"/>
  <c r="V19" i="36"/>
  <c r="U19" i="36"/>
  <c r="K19" i="36"/>
  <c r="K25" i="36" s="1"/>
  <c r="B19" i="36"/>
  <c r="AM18" i="36"/>
  <c r="AL18" i="36"/>
  <c r="AP18" i="36" s="1"/>
  <c r="AK18" i="36"/>
  <c r="AN18" i="36" s="1"/>
  <c r="AJ18" i="36" s="1"/>
  <c r="AH18" i="36"/>
  <c r="AF18" i="36"/>
  <c r="AE18" i="36"/>
  <c r="AD18" i="36"/>
  <c r="AC18" i="36"/>
  <c r="AB18" i="36"/>
  <c r="AA18" i="36"/>
  <c r="Y18" i="36"/>
  <c r="X18" i="36"/>
  <c r="W18" i="36"/>
  <c r="V18" i="36"/>
  <c r="U18" i="36"/>
  <c r="K18" i="36"/>
  <c r="K24" i="36" s="1"/>
  <c r="K30" i="36" s="1"/>
  <c r="B18" i="36"/>
  <c r="AP17" i="36"/>
  <c r="AM17" i="36"/>
  <c r="AL17" i="36"/>
  <c r="AO17" i="36" s="1"/>
  <c r="AK17" i="36"/>
  <c r="AN17" i="36" s="1"/>
  <c r="AJ17" i="36" s="1"/>
  <c r="AH17" i="36"/>
  <c r="AF17" i="36"/>
  <c r="AE17" i="36"/>
  <c r="AD17" i="36"/>
  <c r="AC17" i="36"/>
  <c r="AB17" i="36"/>
  <c r="AA17" i="36"/>
  <c r="Y17" i="36"/>
  <c r="X17" i="36"/>
  <c r="W17" i="36"/>
  <c r="V17" i="36"/>
  <c r="U17" i="36"/>
  <c r="T17" i="36"/>
  <c r="K17" i="36"/>
  <c r="B17" i="36"/>
  <c r="AM16" i="36"/>
  <c r="AL16" i="36"/>
  <c r="AO16" i="36" s="1"/>
  <c r="AK16" i="36"/>
  <c r="AN16" i="36" s="1"/>
  <c r="AJ16" i="36" s="1"/>
  <c r="AH16" i="36"/>
  <c r="AF16" i="36"/>
  <c r="AE16" i="36"/>
  <c r="AD16" i="36"/>
  <c r="AC16" i="36"/>
  <c r="AB16" i="36"/>
  <c r="AA16" i="36"/>
  <c r="Y16" i="36"/>
  <c r="X16" i="36"/>
  <c r="W16" i="36"/>
  <c r="V16" i="36"/>
  <c r="U16" i="36"/>
  <c r="T16" i="36"/>
  <c r="K16" i="36"/>
  <c r="K22" i="36" s="1"/>
  <c r="K28" i="36" s="1"/>
  <c r="B16" i="36"/>
  <c r="AP15" i="36"/>
  <c r="AO15" i="36"/>
  <c r="AN15" i="36"/>
  <c r="AJ15" i="36" s="1"/>
  <c r="AM15" i="36"/>
  <c r="AL15" i="36"/>
  <c r="AK15" i="36"/>
  <c r="AH15" i="36"/>
  <c r="AF15" i="36"/>
  <c r="AE15" i="36"/>
  <c r="AD15" i="36"/>
  <c r="AC15" i="36"/>
  <c r="AB15" i="36"/>
  <c r="AA15" i="36"/>
  <c r="Y15" i="36"/>
  <c r="X15" i="36"/>
  <c r="W15" i="36"/>
  <c r="V15" i="36"/>
  <c r="U15" i="36"/>
  <c r="T15" i="36"/>
  <c r="K15" i="36"/>
  <c r="B15" i="36"/>
  <c r="AM14" i="36"/>
  <c r="AL14" i="36"/>
  <c r="AP14" i="36" s="1"/>
  <c r="AK14" i="36"/>
  <c r="AN14" i="36" s="1"/>
  <c r="AJ14" i="36" s="1"/>
  <c r="AH14" i="36"/>
  <c r="AF14" i="36"/>
  <c r="AE14" i="36"/>
  <c r="AD14" i="36"/>
  <c r="AC14" i="36"/>
  <c r="AB14" i="36"/>
  <c r="AA14" i="36"/>
  <c r="Y14" i="36"/>
  <c r="X14" i="36"/>
  <c r="W14" i="36"/>
  <c r="V14" i="36"/>
  <c r="U14" i="36"/>
  <c r="K14" i="36"/>
  <c r="K20" i="36" s="1"/>
  <c r="K26" i="36" s="1"/>
  <c r="B14" i="36"/>
  <c r="T14" i="36" s="1"/>
  <c r="AM13" i="36"/>
  <c r="AN13" i="36" s="1"/>
  <c r="AJ13" i="36" s="1"/>
  <c r="AL13" i="36"/>
  <c r="AP13" i="36" s="1"/>
  <c r="AK13" i="36"/>
  <c r="AH13" i="36"/>
  <c r="AF13" i="36"/>
  <c r="AE13" i="36"/>
  <c r="AD13" i="36"/>
  <c r="AC13" i="36"/>
  <c r="AB13" i="36"/>
  <c r="AA13" i="36"/>
  <c r="Y13" i="36"/>
  <c r="X13" i="36"/>
  <c r="W13" i="36"/>
  <c r="V13" i="36"/>
  <c r="U13" i="36"/>
  <c r="T13" i="36"/>
  <c r="K13" i="36"/>
  <c r="B13" i="36"/>
  <c r="AD12" i="36"/>
  <c r="AA12" i="36"/>
  <c r="W12" i="36"/>
  <c r="T12" i="36"/>
  <c r="K12" i="36"/>
  <c r="B12" i="36"/>
  <c r="AM11" i="36"/>
  <c r="AL11" i="36"/>
  <c r="O10" i="36"/>
  <c r="F10" i="36"/>
  <c r="AH8" i="36"/>
  <c r="AA8" i="36"/>
  <c r="T8" i="36"/>
  <c r="C64" i="35"/>
  <c r="C62" i="35"/>
  <c r="C4" i="35"/>
  <c r="C2" i="35"/>
  <c r="A624" i="34"/>
  <c r="O619" i="34"/>
  <c r="O618" i="34"/>
  <c r="A618" i="34"/>
  <c r="O613" i="34"/>
  <c r="O612" i="34"/>
  <c r="A612" i="34"/>
  <c r="O607" i="34"/>
  <c r="O606" i="34"/>
  <c r="A606" i="34"/>
  <c r="O601" i="34"/>
  <c r="O600" i="34"/>
  <c r="A600" i="34"/>
  <c r="O595" i="34"/>
  <c r="O594" i="34"/>
  <c r="A594" i="34"/>
  <c r="O589" i="34"/>
  <c r="O588" i="34"/>
  <c r="A588" i="34"/>
  <c r="O582" i="34"/>
  <c r="A582" i="34"/>
  <c r="O577" i="34"/>
  <c r="O576" i="34"/>
  <c r="A576" i="34"/>
  <c r="O571" i="34"/>
  <c r="O570" i="34"/>
  <c r="A570" i="34"/>
  <c r="O565" i="34"/>
  <c r="O564" i="34"/>
  <c r="A564" i="34"/>
  <c r="O559" i="34"/>
  <c r="O558" i="34"/>
  <c r="A558" i="34"/>
  <c r="O553" i="34"/>
  <c r="O552" i="34"/>
  <c r="A552" i="34"/>
  <c r="O547" i="34"/>
  <c r="O546" i="34"/>
  <c r="A546" i="34"/>
  <c r="O541" i="34"/>
  <c r="O540" i="34"/>
  <c r="A540" i="34"/>
  <c r="O535" i="34"/>
  <c r="O534" i="34"/>
  <c r="A534" i="34"/>
  <c r="O529" i="34"/>
  <c r="O528" i="34"/>
  <c r="A528" i="34"/>
  <c r="O523" i="34"/>
  <c r="O522" i="34"/>
  <c r="A522" i="34"/>
  <c r="O517" i="34"/>
  <c r="O516" i="34"/>
  <c r="A516" i="34"/>
  <c r="O511" i="34"/>
  <c r="O510" i="34"/>
  <c r="A510" i="34"/>
  <c r="O505" i="34"/>
  <c r="O504" i="34"/>
  <c r="A504" i="34"/>
  <c r="O499" i="34"/>
  <c r="O498" i="34"/>
  <c r="A498" i="34"/>
  <c r="O493" i="34"/>
  <c r="O492" i="34"/>
  <c r="A492" i="34"/>
  <c r="O487" i="34"/>
  <c r="O486" i="34"/>
  <c r="A486" i="34"/>
  <c r="O481" i="34"/>
  <c r="O480" i="34"/>
  <c r="A480" i="34"/>
  <c r="O475" i="34"/>
  <c r="O474" i="34"/>
  <c r="A474" i="34"/>
  <c r="O469" i="34"/>
  <c r="O468" i="34"/>
  <c r="A468" i="34"/>
  <c r="O463" i="34"/>
  <c r="O462" i="34"/>
  <c r="A462" i="34"/>
  <c r="O457" i="34"/>
  <c r="O456" i="34"/>
  <c r="A456" i="34"/>
  <c r="O451" i="34"/>
  <c r="O450" i="34"/>
  <c r="A450" i="34"/>
  <c r="O445" i="34"/>
  <c r="O444" i="34"/>
  <c r="A444" i="34"/>
  <c r="O439" i="34"/>
  <c r="O438" i="34"/>
  <c r="A438" i="34"/>
  <c r="O433" i="34"/>
  <c r="O432" i="34"/>
  <c r="A432" i="34"/>
  <c r="O427" i="34"/>
  <c r="O426" i="34"/>
  <c r="A426" i="34"/>
  <c r="O421" i="34"/>
  <c r="O420" i="34"/>
  <c r="A420" i="34"/>
  <c r="O415" i="34"/>
  <c r="O414" i="34"/>
  <c r="A414" i="34"/>
  <c r="O409" i="34"/>
  <c r="O408" i="34"/>
  <c r="A408" i="34"/>
  <c r="O403" i="34"/>
  <c r="O402" i="34"/>
  <c r="A402" i="34"/>
  <c r="O397" i="34"/>
  <c r="O396" i="34"/>
  <c r="A396" i="34"/>
  <c r="O391" i="34"/>
  <c r="O390" i="34"/>
  <c r="A390" i="34"/>
  <c r="O385" i="34"/>
  <c r="O384" i="34"/>
  <c r="A384" i="34"/>
  <c r="O379" i="34"/>
  <c r="O378" i="34"/>
  <c r="A378" i="34"/>
  <c r="O373" i="34"/>
  <c r="O372" i="34"/>
  <c r="A372" i="34"/>
  <c r="O367" i="34"/>
  <c r="O366" i="34"/>
  <c r="A366" i="34"/>
  <c r="O361" i="34"/>
  <c r="O360" i="34"/>
  <c r="A360" i="34"/>
  <c r="O355" i="34"/>
  <c r="O354" i="34"/>
  <c r="A354" i="34"/>
  <c r="O349" i="34"/>
  <c r="O348" i="34"/>
  <c r="A348" i="34"/>
  <c r="O343" i="34"/>
  <c r="O342" i="34"/>
  <c r="A342" i="34"/>
  <c r="O337" i="34"/>
  <c r="O336" i="34"/>
  <c r="A336" i="34"/>
  <c r="O331" i="34"/>
  <c r="O330" i="34"/>
  <c r="A330" i="34"/>
  <c r="O325" i="34"/>
  <c r="O324" i="34"/>
  <c r="A324" i="34"/>
  <c r="O319" i="34"/>
  <c r="O318" i="34"/>
  <c r="A318" i="34"/>
  <c r="O313" i="34"/>
  <c r="O312" i="34"/>
  <c r="A312" i="34"/>
  <c r="O307" i="34"/>
  <c r="O306" i="34"/>
  <c r="A306" i="34"/>
  <c r="O301" i="34"/>
  <c r="O300" i="34"/>
  <c r="A300" i="34"/>
  <c r="O295" i="34"/>
  <c r="O294" i="34"/>
  <c r="A294" i="34"/>
  <c r="O289" i="34"/>
  <c r="O288" i="34"/>
  <c r="A288" i="34"/>
  <c r="O283" i="34"/>
  <c r="O282" i="34"/>
  <c r="A282" i="34"/>
  <c r="O277" i="34"/>
  <c r="O276" i="34"/>
  <c r="A276" i="34"/>
  <c r="O271" i="34"/>
  <c r="O270" i="34"/>
  <c r="A270" i="34"/>
  <c r="O265" i="34"/>
  <c r="O264" i="34"/>
  <c r="A264" i="34"/>
  <c r="O259" i="34"/>
  <c r="O258" i="34"/>
  <c r="A258" i="34"/>
  <c r="O253" i="34"/>
  <c r="O252" i="34"/>
  <c r="A252" i="34"/>
  <c r="O247" i="34"/>
  <c r="O246" i="34"/>
  <c r="A246" i="34"/>
  <c r="O241" i="34"/>
  <c r="O240" i="34"/>
  <c r="A240" i="34"/>
  <c r="O235" i="34"/>
  <c r="O234" i="34"/>
  <c r="A234" i="34"/>
  <c r="O229" i="34"/>
  <c r="O228" i="34"/>
  <c r="A228" i="34"/>
  <c r="O223" i="34"/>
  <c r="O222" i="34"/>
  <c r="A222" i="34"/>
  <c r="O217" i="34"/>
  <c r="O216" i="34"/>
  <c r="A216" i="34"/>
  <c r="O211" i="34"/>
  <c r="O210" i="34"/>
  <c r="A210" i="34"/>
  <c r="O205" i="34"/>
  <c r="O204" i="34"/>
  <c r="A204" i="34"/>
  <c r="O199" i="34"/>
  <c r="O198" i="34"/>
  <c r="A198" i="34"/>
  <c r="O193" i="34"/>
  <c r="O192" i="34"/>
  <c r="A192" i="34"/>
  <c r="O187" i="34"/>
  <c r="O186" i="34"/>
  <c r="A186" i="34"/>
  <c r="O181" i="34"/>
  <c r="O180" i="34"/>
  <c r="A180" i="34"/>
  <c r="O175" i="34"/>
  <c r="O174" i="34"/>
  <c r="A174" i="34"/>
  <c r="O169" i="34"/>
  <c r="O168" i="34"/>
  <c r="A168" i="34"/>
  <c r="O163" i="34"/>
  <c r="O162" i="34"/>
  <c r="A162" i="34"/>
  <c r="O157" i="34"/>
  <c r="O156" i="34"/>
  <c r="A156" i="34"/>
  <c r="O151" i="34"/>
  <c r="O150" i="34"/>
  <c r="A150" i="34"/>
  <c r="O145" i="34"/>
  <c r="O144" i="34"/>
  <c r="A144" i="34"/>
  <c r="O139" i="34"/>
  <c r="O138" i="34"/>
  <c r="A138" i="34"/>
  <c r="O133" i="34"/>
  <c r="O132" i="34"/>
  <c r="A132" i="34"/>
  <c r="O127" i="34"/>
  <c r="O126" i="34"/>
  <c r="A126" i="34"/>
  <c r="O121" i="34"/>
  <c r="O120" i="34"/>
  <c r="A120" i="34"/>
  <c r="O115" i="34"/>
  <c r="O114" i="34"/>
  <c r="A114" i="34"/>
  <c r="O109" i="34"/>
  <c r="O108" i="34"/>
  <c r="A108" i="34"/>
  <c r="O103" i="34"/>
  <c r="O102" i="34"/>
  <c r="A102" i="34"/>
  <c r="O97" i="34"/>
  <c r="O96" i="34"/>
  <c r="A96" i="34"/>
  <c r="O91" i="34"/>
  <c r="O90" i="34"/>
  <c r="A90" i="34"/>
  <c r="O85" i="34"/>
  <c r="O84" i="34"/>
  <c r="A84" i="34"/>
  <c r="O79" i="34"/>
  <c r="O78" i="34"/>
  <c r="A78" i="34"/>
  <c r="O73" i="34"/>
  <c r="O72" i="34"/>
  <c r="A72" i="34"/>
  <c r="O67" i="34"/>
  <c r="O66" i="34"/>
  <c r="A66" i="34"/>
  <c r="O61" i="34"/>
  <c r="O60" i="34"/>
  <c r="A60" i="34"/>
  <c r="O55" i="34"/>
  <c r="O54" i="34"/>
  <c r="A54" i="34"/>
  <c r="O49" i="34"/>
  <c r="O48" i="34"/>
  <c r="A48" i="34"/>
  <c r="O43" i="34"/>
  <c r="O42" i="34"/>
  <c r="A42" i="34"/>
  <c r="O37" i="34"/>
  <c r="O36" i="34"/>
  <c r="A36" i="34"/>
  <c r="O31" i="34"/>
  <c r="O30" i="34"/>
  <c r="A30" i="34"/>
  <c r="O25" i="34"/>
  <c r="O24" i="34"/>
  <c r="A24" i="34"/>
  <c r="O18" i="34"/>
  <c r="A18" i="34"/>
  <c r="O12" i="34"/>
  <c r="A12" i="34"/>
  <c r="C7" i="34"/>
  <c r="D69" i="33"/>
  <c r="C69" i="33"/>
  <c r="D68" i="33"/>
  <c r="C68" i="33"/>
  <c r="D58" i="33"/>
  <c r="C58" i="33"/>
  <c r="D57" i="33"/>
  <c r="C57" i="33"/>
  <c r="D56" i="33"/>
  <c r="C56" i="33"/>
  <c r="D55" i="33"/>
  <c r="C55" i="33"/>
  <c r="D54" i="33"/>
  <c r="C54" i="33"/>
  <c r="D53" i="33"/>
  <c r="C53" i="33"/>
  <c r="D52" i="33"/>
  <c r="C52" i="33"/>
  <c r="O51" i="33"/>
  <c r="D51" i="33"/>
  <c r="C51" i="33"/>
  <c r="O50" i="33"/>
  <c r="A50" i="33"/>
  <c r="O35" i="33"/>
  <c r="O34" i="33"/>
  <c r="A34" i="33"/>
  <c r="C12" i="33"/>
  <c r="A12" i="33"/>
  <c r="C7" i="33"/>
  <c r="I51" i="36" l="1"/>
  <c r="R51" i="36"/>
  <c r="R111" i="36"/>
  <c r="I131" i="36"/>
  <c r="I91" i="36"/>
  <c r="R131" i="36"/>
  <c r="I151" i="36"/>
  <c r="I111" i="36"/>
  <c r="R191" i="36"/>
  <c r="R11" i="36"/>
  <c r="I11" i="36"/>
  <c r="R151" i="36"/>
  <c r="I171" i="36"/>
  <c r="R31" i="36"/>
  <c r="I71" i="36"/>
  <c r="AN20" i="36"/>
  <c r="AJ20" i="36" s="1"/>
  <c r="AP20" i="36"/>
  <c r="AO20" i="36"/>
  <c r="I31" i="36"/>
  <c r="I191" i="36"/>
  <c r="AP16" i="36"/>
  <c r="AO24" i="36"/>
  <c r="AO32" i="36"/>
  <c r="AO23" i="36"/>
  <c r="AO26" i="36"/>
  <c r="AO21" i="36"/>
  <c r="AO14" i="36"/>
  <c r="AO31" i="36"/>
  <c r="AO13" i="36"/>
  <c r="AO19" i="36"/>
  <c r="AO27" i="36"/>
  <c r="AN22" i="36"/>
  <c r="AJ22" i="36" s="1"/>
  <c r="AN30" i="36"/>
  <c r="AJ30" i="36" s="1"/>
  <c r="AO18" i="36"/>
  <c r="AP29" i="36"/>
  <c r="J80" i="32"/>
  <c r="R71" i="36" l="1"/>
  <c r="AI20" i="36"/>
  <c r="Q71" i="36" s="1"/>
  <c r="AI27" i="36"/>
  <c r="H151" i="36" s="1"/>
  <c r="AI29" i="36"/>
  <c r="H171" i="36" s="1"/>
  <c r="AI15" i="36"/>
  <c r="H31" i="36" s="1"/>
  <c r="AI21" i="36"/>
  <c r="H91" i="36" s="1"/>
  <c r="AI13" i="36"/>
  <c r="H11" i="36" s="1"/>
  <c r="B228" i="36"/>
  <c r="R171" i="36"/>
  <c r="AI30" i="36"/>
  <c r="Q171" i="36" s="1"/>
  <c r="AI14" i="36"/>
  <c r="Q11" i="36" s="1"/>
  <c r="AI18" i="36"/>
  <c r="Q51" i="36" s="1"/>
  <c r="AI23" i="36"/>
  <c r="H111" i="36" s="1"/>
  <c r="AI19" i="36"/>
  <c r="H71" i="36" s="1"/>
  <c r="AI26" i="36"/>
  <c r="Q131" i="36" s="1"/>
  <c r="AI31" i="36"/>
  <c r="H191" i="36" s="1"/>
  <c r="R91" i="36"/>
  <c r="AI22" i="36"/>
  <c r="Q91" i="36" s="1"/>
  <c r="AI17" i="36"/>
  <c r="H51" i="36" s="1"/>
  <c r="AI16" i="36"/>
  <c r="Q31" i="36" s="1"/>
  <c r="AI28" i="36"/>
  <c r="Q151" i="36" s="1"/>
  <c r="AI25" i="36"/>
  <c r="H131" i="36" s="1"/>
  <c r="AI24" i="36"/>
  <c r="Q111" i="36" s="1"/>
  <c r="AI32" i="36"/>
  <c r="Q191" i="36" s="1"/>
  <c r="C7" i="30"/>
  <c r="N9" i="28"/>
  <c r="V9" i="28" s="1"/>
  <c r="AD9" i="28" s="1"/>
  <c r="AL9" i="28" s="1"/>
  <c r="AT9" i="28" s="1"/>
  <c r="BB9" i="28" s="1"/>
  <c r="F66" i="28" s="1"/>
  <c r="N66" i="28" s="1"/>
  <c r="V66" i="28" s="1"/>
  <c r="AD66" i="28" s="1"/>
  <c r="AL66" i="28" s="1"/>
  <c r="AT66" i="28" s="1"/>
  <c r="BB66" i="28" s="1"/>
  <c r="F125" i="28" s="1"/>
  <c r="N125" i="28" s="1"/>
  <c r="V125" i="28" s="1"/>
  <c r="AD125" i="28" s="1"/>
  <c r="AL125" i="28" s="1"/>
  <c r="AT125" i="28" s="1"/>
  <c r="BB125" i="28" s="1"/>
  <c r="F185" i="28" s="1"/>
  <c r="N185" i="28" s="1"/>
  <c r="V185" i="28" s="1"/>
  <c r="AD185" i="28" s="1"/>
  <c r="AL185" i="28" s="1"/>
  <c r="AT185" i="28" s="1"/>
  <c r="BB185" i="28" s="1"/>
  <c r="F7" i="28"/>
  <c r="C7" i="27" l="1"/>
  <c r="C7" i="26" l="1"/>
  <c r="Y281" i="25"/>
  <c r="X281" i="25"/>
  <c r="W281" i="25"/>
  <c r="V281" i="25"/>
  <c r="U281" i="25"/>
  <c r="T281" i="25"/>
  <c r="S281" i="25"/>
  <c r="R281" i="25"/>
  <c r="Q281" i="25"/>
  <c r="P281" i="25"/>
  <c r="O281" i="25"/>
  <c r="N281" i="25"/>
  <c r="M281" i="25"/>
  <c r="L281" i="25"/>
  <c r="K281" i="25"/>
  <c r="J281" i="25"/>
  <c r="I281" i="25"/>
  <c r="H281" i="25"/>
  <c r="G281" i="25"/>
  <c r="F281" i="25"/>
  <c r="E281" i="25"/>
  <c r="D281" i="25"/>
  <c r="C281" i="25"/>
  <c r="B281" i="25"/>
  <c r="U7" i="25"/>
  <c r="C7" i="25"/>
  <c r="H33" i="24"/>
  <c r="B33" i="24"/>
  <c r="AP32" i="24"/>
  <c r="AP31" i="24"/>
  <c r="AP30" i="24"/>
  <c r="AP29" i="24"/>
  <c r="AP28" i="24"/>
  <c r="AP27" i="24"/>
  <c r="AP17" i="24"/>
  <c r="AP16" i="24"/>
  <c r="AP15" i="24"/>
  <c r="AP14" i="24"/>
  <c r="AP13" i="24"/>
  <c r="AP12" i="24"/>
  <c r="AP11" i="24"/>
  <c r="H9" i="24"/>
  <c r="L9" i="24" s="1"/>
  <c r="B9" i="24"/>
  <c r="AK54" i="24" s="1"/>
  <c r="AP8" i="24"/>
  <c r="AP26" i="24" s="1"/>
  <c r="X7" i="24"/>
  <c r="C7" i="24"/>
  <c r="M5" i="24"/>
  <c r="P9" i="24" l="1"/>
  <c r="L33" i="24"/>
  <c r="AP18" i="24"/>
  <c r="AP20" i="24"/>
  <c r="AP21" i="24"/>
  <c r="AP25" i="24"/>
  <c r="AP19" i="24"/>
  <c r="AP22" i="24"/>
  <c r="AP23" i="24"/>
  <c r="AP24" i="24"/>
  <c r="AP10" i="24"/>
  <c r="T9" i="24" l="1"/>
  <c r="P33" i="24"/>
  <c r="X9" i="24" l="1"/>
  <c r="T33" i="24"/>
  <c r="X33" i="24" l="1"/>
  <c r="AB9" i="24"/>
  <c r="AB33" i="24" s="1"/>
  <c r="D57" i="24" s="1"/>
  <c r="D81" i="24" l="1"/>
  <c r="H57" i="24"/>
  <c r="B57" i="24"/>
  <c r="B81" i="24" s="1"/>
  <c r="H81" i="24" l="1"/>
  <c r="L57" i="24"/>
  <c r="L81" i="24" l="1"/>
  <c r="P57" i="24"/>
  <c r="P81" i="24" l="1"/>
  <c r="T57" i="24"/>
  <c r="T81" i="24" l="1"/>
  <c r="X57" i="24"/>
  <c r="X81" i="24" l="1"/>
  <c r="AB57" i="24"/>
  <c r="AB81" i="24" s="1"/>
  <c r="D105" i="24" s="1"/>
  <c r="D129" i="24" l="1"/>
  <c r="H105" i="24"/>
  <c r="B105" i="24"/>
  <c r="B129" i="24" s="1"/>
  <c r="H129" i="24" l="1"/>
  <c r="L105" i="24"/>
  <c r="L129" i="24" l="1"/>
  <c r="P105" i="24"/>
  <c r="P129" i="24" l="1"/>
  <c r="T105" i="24"/>
  <c r="T129" i="24" l="1"/>
  <c r="X105" i="24"/>
  <c r="X129" i="24" l="1"/>
  <c r="AB105" i="24"/>
  <c r="AB129" i="24" s="1"/>
  <c r="D153" i="24" s="1"/>
  <c r="D177" i="24" l="1"/>
  <c r="H153" i="24"/>
  <c r="B153" i="24"/>
  <c r="B177" i="24" s="1"/>
  <c r="H177" i="24" l="1"/>
  <c r="L153" i="24"/>
  <c r="L177" i="24" l="1"/>
  <c r="P153" i="24"/>
  <c r="P177" i="24" l="1"/>
  <c r="T153" i="24"/>
  <c r="T177" i="24" l="1"/>
  <c r="X153" i="24"/>
  <c r="X177" i="24" l="1"/>
  <c r="AB153" i="24"/>
  <c r="AB177" i="24" s="1"/>
  <c r="D201" i="24" s="1"/>
  <c r="D225" i="24" l="1"/>
  <c r="H201" i="24"/>
  <c r="B201" i="24"/>
  <c r="B225" i="24" s="1"/>
  <c r="T3" i="24" s="1"/>
  <c r="AJ50" i="24" l="1"/>
  <c r="AJ54" i="24"/>
  <c r="H225" i="24"/>
  <c r="L201" i="24"/>
  <c r="L225" i="24" l="1"/>
  <c r="P201" i="24"/>
  <c r="P225" i="24" l="1"/>
  <c r="T201" i="24"/>
  <c r="T225" i="24" l="1"/>
  <c r="X201" i="24"/>
  <c r="X225" i="24" l="1"/>
  <c r="AB201" i="24"/>
  <c r="AB225" i="24" l="1"/>
  <c r="R5" i="24"/>
  <c r="J23" i="23" l="1"/>
  <c r="K12" i="23"/>
  <c r="K8" i="23"/>
  <c r="I8" i="23" s="1"/>
  <c r="C26" i="21" l="1"/>
  <c r="L68" i="20"/>
  <c r="L67" i="20"/>
  <c r="L66" i="20"/>
  <c r="K62" i="20"/>
  <c r="J62" i="20"/>
  <c r="I62" i="20"/>
  <c r="H62" i="20"/>
  <c r="L57" i="20"/>
  <c r="L56" i="20"/>
  <c r="L55" i="20"/>
  <c r="K51" i="20"/>
  <c r="J51" i="20"/>
  <c r="I51" i="20"/>
  <c r="H51" i="20"/>
  <c r="L48" i="20"/>
  <c r="L47" i="20"/>
  <c r="L46" i="20"/>
  <c r="K42" i="20"/>
  <c r="J42" i="20"/>
  <c r="I42" i="20"/>
  <c r="H42" i="20"/>
  <c r="L36" i="20"/>
  <c r="L35" i="20"/>
  <c r="L34" i="20"/>
  <c r="K30" i="20"/>
  <c r="J30" i="20"/>
  <c r="I30" i="20"/>
  <c r="H30" i="20"/>
  <c r="L27" i="20"/>
  <c r="L26" i="20"/>
  <c r="L25" i="20"/>
  <c r="K21" i="20"/>
  <c r="L21" i="20" s="1"/>
  <c r="J21" i="20"/>
  <c r="I21" i="20"/>
  <c r="H21" i="20"/>
  <c r="B3" i="20"/>
  <c r="O79" i="19"/>
  <c r="O78" i="19"/>
  <c r="H78" i="19"/>
  <c r="O77" i="19"/>
  <c r="H77" i="19"/>
  <c r="O76" i="19"/>
  <c r="H76" i="19"/>
  <c r="O75" i="19"/>
  <c r="J75" i="19"/>
  <c r="H75" i="19"/>
  <c r="C75" i="19"/>
  <c r="O74" i="19"/>
  <c r="H74" i="19"/>
  <c r="O73" i="19"/>
  <c r="H73" i="19"/>
  <c r="O72" i="19"/>
  <c r="H72" i="19"/>
  <c r="N69" i="19"/>
  <c r="M69" i="19"/>
  <c r="L69" i="19"/>
  <c r="O69" i="19" s="1"/>
  <c r="N68" i="19"/>
  <c r="M68" i="19"/>
  <c r="L68" i="19"/>
  <c r="O68" i="19" s="1"/>
  <c r="N67" i="19"/>
  <c r="M67" i="19"/>
  <c r="L67" i="19"/>
  <c r="O67" i="19" s="1"/>
  <c r="H67" i="19"/>
  <c r="N66" i="19"/>
  <c r="O66" i="19" s="1"/>
  <c r="M66" i="19"/>
  <c r="L66" i="19"/>
  <c r="H66" i="19"/>
  <c r="N65" i="19"/>
  <c r="M65" i="19"/>
  <c r="L65" i="19"/>
  <c r="O65" i="19" s="1"/>
  <c r="H65" i="19"/>
  <c r="N64" i="19"/>
  <c r="M64" i="19"/>
  <c r="L64" i="19"/>
  <c r="O64" i="19" s="1"/>
  <c r="I64" i="19"/>
  <c r="H64" i="19"/>
  <c r="N63" i="19"/>
  <c r="O63" i="19" s="1"/>
  <c r="M63" i="19"/>
  <c r="L63" i="19"/>
  <c r="H63" i="19"/>
  <c r="C63" i="19"/>
  <c r="N62" i="19"/>
  <c r="M62" i="19"/>
  <c r="L62" i="19"/>
  <c r="O62" i="19" s="1"/>
  <c r="H62" i="19"/>
  <c r="N61" i="19"/>
  <c r="M61" i="19"/>
  <c r="L61" i="19"/>
  <c r="O61" i="19" s="1"/>
  <c r="H61" i="19"/>
  <c r="H60" i="19"/>
  <c r="O57" i="19"/>
  <c r="N57" i="19"/>
  <c r="M57" i="19"/>
  <c r="L57" i="19"/>
  <c r="J57" i="19"/>
  <c r="H57" i="19"/>
  <c r="C57" i="19"/>
  <c r="H56" i="19"/>
  <c r="N55" i="19"/>
  <c r="M55" i="19"/>
  <c r="L55" i="19"/>
  <c r="O55" i="19" s="1"/>
  <c r="H55" i="19"/>
  <c r="H54" i="19"/>
  <c r="K33" i="19"/>
  <c r="J33" i="19"/>
  <c r="L33" i="19" s="1"/>
  <c r="K29" i="19" s="1"/>
  <c r="I33" i="19"/>
  <c r="H33" i="19"/>
  <c r="G33" i="19"/>
  <c r="L30" i="19"/>
  <c r="L26" i="19"/>
  <c r="I26" i="19"/>
  <c r="M26" i="19" s="1"/>
  <c r="L25" i="19"/>
  <c r="I25" i="19"/>
  <c r="M25" i="19" s="1"/>
  <c r="L24" i="19"/>
  <c r="I24" i="19"/>
  <c r="M24" i="19" s="1"/>
  <c r="L23" i="19"/>
  <c r="M23" i="19" s="1"/>
  <c r="I23" i="19"/>
  <c r="L22" i="19"/>
  <c r="I22" i="19"/>
  <c r="M22" i="19" s="1"/>
  <c r="K20" i="19"/>
  <c r="J20" i="19"/>
  <c r="L20" i="19" s="1"/>
  <c r="H20" i="19"/>
  <c r="G20" i="19"/>
  <c r="I20" i="19" s="1"/>
  <c r="M20" i="19" s="1"/>
  <c r="B2" i="19"/>
  <c r="E83" i="18"/>
  <c r="D83" i="18"/>
  <c r="C83" i="18"/>
  <c r="B83" i="18"/>
  <c r="A83" i="18"/>
  <c r="A82" i="18"/>
  <c r="F80" i="18"/>
  <c r="C80" i="18"/>
  <c r="F79" i="18"/>
  <c r="C79" i="18"/>
  <c r="F78" i="18"/>
  <c r="C78" i="18"/>
  <c r="F77" i="18"/>
  <c r="C77" i="18"/>
  <c r="F76" i="18"/>
  <c r="C76" i="18"/>
  <c r="F75" i="18"/>
  <c r="C75" i="18"/>
  <c r="F74" i="18"/>
  <c r="C74" i="18"/>
  <c r="F73" i="18"/>
  <c r="C73" i="18"/>
  <c r="F72" i="18"/>
  <c r="C72" i="18"/>
  <c r="F71" i="18"/>
  <c r="C71" i="18"/>
  <c r="F70" i="18"/>
  <c r="C70" i="18"/>
  <c r="F69" i="18"/>
  <c r="C69" i="18"/>
  <c r="F68" i="18"/>
  <c r="C68" i="18"/>
  <c r="F67" i="18"/>
  <c r="C67" i="18"/>
  <c r="F66" i="18"/>
  <c r="C66" i="18"/>
  <c r="F65" i="18"/>
  <c r="C65" i="18"/>
  <c r="F64" i="18"/>
  <c r="C64" i="18"/>
  <c r="F63" i="18"/>
  <c r="C63" i="18"/>
  <c r="F62" i="18"/>
  <c r="C62" i="18"/>
  <c r="F61" i="18"/>
  <c r="C61" i="18"/>
  <c r="F60" i="18"/>
  <c r="C60" i="18"/>
  <c r="F59" i="18"/>
  <c r="C59" i="18"/>
  <c r="F58" i="18"/>
  <c r="C58" i="18"/>
  <c r="F57" i="18"/>
  <c r="C57" i="18"/>
  <c r="F56" i="18"/>
  <c r="C56" i="18"/>
  <c r="F55" i="18"/>
  <c r="C55" i="18"/>
  <c r="F54" i="18"/>
  <c r="C54" i="18"/>
  <c r="F53" i="18"/>
  <c r="C53" i="18"/>
  <c r="F52" i="18"/>
  <c r="C52" i="18"/>
  <c r="F51" i="18"/>
  <c r="C51" i="18"/>
  <c r="F50" i="18"/>
  <c r="C50" i="18"/>
  <c r="F49" i="18"/>
  <c r="C49" i="18"/>
  <c r="F48" i="18"/>
  <c r="C48" i="18"/>
  <c r="F47" i="18"/>
  <c r="C47" i="18"/>
  <c r="F46" i="18"/>
  <c r="C46" i="18"/>
  <c r="F45" i="18"/>
  <c r="C45" i="18"/>
  <c r="F44" i="18"/>
  <c r="C44" i="18"/>
  <c r="F43" i="18"/>
  <c r="C43" i="18"/>
  <c r="F42" i="18"/>
  <c r="C42" i="18"/>
  <c r="F41" i="18"/>
  <c r="C41" i="18"/>
  <c r="F40" i="18"/>
  <c r="C40" i="18"/>
  <c r="F39" i="18"/>
  <c r="C39" i="18"/>
  <c r="F38" i="18"/>
  <c r="C38" i="18"/>
  <c r="F37" i="18"/>
  <c r="C37" i="18"/>
  <c r="F36" i="18"/>
  <c r="C36" i="18"/>
  <c r="F35" i="18"/>
  <c r="C35" i="18"/>
  <c r="F34" i="18"/>
  <c r="C34" i="18"/>
  <c r="F33" i="18"/>
  <c r="C33" i="18"/>
  <c r="F32" i="18"/>
  <c r="C32" i="18"/>
  <c r="F31" i="18"/>
  <c r="C31" i="18"/>
  <c r="F30" i="18"/>
  <c r="C30" i="18"/>
  <c r="F29" i="18"/>
  <c r="C29" i="18"/>
  <c r="F28" i="18"/>
  <c r="C28" i="18"/>
  <c r="F27" i="18"/>
  <c r="C27" i="18"/>
  <c r="F26" i="18"/>
  <c r="C26" i="18"/>
  <c r="F25" i="18"/>
  <c r="C25" i="18"/>
  <c r="F24" i="18"/>
  <c r="C24" i="18"/>
  <c r="F23" i="18"/>
  <c r="C23" i="18"/>
  <c r="F22" i="18"/>
  <c r="C22" i="18"/>
  <c r="F21" i="18"/>
  <c r="C21" i="18"/>
  <c r="F20" i="18"/>
  <c r="C20" i="18"/>
  <c r="F19" i="18"/>
  <c r="C19" i="18"/>
  <c r="F18" i="18"/>
  <c r="C18" i="18"/>
  <c r="F17" i="18"/>
  <c r="C17" i="18"/>
  <c r="F16" i="18"/>
  <c r="C16" i="18"/>
  <c r="F15" i="18"/>
  <c r="C15" i="18"/>
  <c r="F14" i="18"/>
  <c r="C14" i="18"/>
  <c r="F13" i="18"/>
  <c r="C13" i="18"/>
  <c r="F12" i="18"/>
  <c r="C12" i="18"/>
  <c r="F11" i="18"/>
  <c r="C11" i="18"/>
  <c r="F10" i="18"/>
  <c r="C10" i="18"/>
  <c r="F9" i="18"/>
  <c r="C9" i="18"/>
  <c r="F8" i="18"/>
  <c r="C8" i="18"/>
  <c r="F7" i="18"/>
  <c r="C7" i="18"/>
  <c r="F6" i="18"/>
  <c r="C6" i="18"/>
  <c r="F5" i="18"/>
  <c r="C5" i="18"/>
  <c r="F4" i="18"/>
  <c r="C4" i="18"/>
  <c r="F3" i="18"/>
  <c r="C3" i="18"/>
  <c r="F2" i="18"/>
  <c r="C2" i="18"/>
  <c r="F1" i="18"/>
  <c r="C1" i="18"/>
  <c r="L51" i="20" l="1"/>
  <c r="L30" i="20"/>
  <c r="H70" i="20"/>
  <c r="I70" i="20"/>
  <c r="J70" i="20"/>
  <c r="K70" i="20"/>
  <c r="L42" i="20"/>
  <c r="L62" i="20"/>
  <c r="L70" i="20" s="1"/>
  <c r="J7" i="17"/>
  <c r="K74" i="15" l="1"/>
  <c r="K70" i="15"/>
  <c r="K66" i="15"/>
  <c r="K62" i="15"/>
  <c r="D62" i="15"/>
  <c r="K58" i="15"/>
  <c r="D58" i="15"/>
  <c r="K54" i="15"/>
  <c r="D54" i="15"/>
  <c r="K50" i="15"/>
  <c r="D50" i="15"/>
  <c r="R46" i="15"/>
  <c r="D46" i="15"/>
  <c r="K40" i="15"/>
  <c r="D40" i="15"/>
  <c r="K36" i="15"/>
  <c r="D36" i="15"/>
  <c r="X32" i="15"/>
  <c r="X28" i="15"/>
  <c r="D24" i="15"/>
  <c r="D20" i="15"/>
  <c r="R16" i="15"/>
  <c r="B8" i="15"/>
  <c r="O7" i="14"/>
  <c r="C7" i="14"/>
  <c r="L120" i="13"/>
  <c r="K120" i="13"/>
  <c r="J120" i="13"/>
  <c r="I120" i="13"/>
  <c r="H120" i="13"/>
  <c r="G120" i="13"/>
  <c r="F120" i="13"/>
  <c r="E120" i="13"/>
  <c r="D120" i="13"/>
  <c r="C120" i="13"/>
  <c r="D118" i="13"/>
  <c r="G116" i="13"/>
  <c r="K107" i="13"/>
  <c r="I102" i="13"/>
  <c r="I79" i="13" s="1"/>
  <c r="H102" i="13"/>
  <c r="H79" i="13" s="1"/>
  <c r="G102" i="13"/>
  <c r="G79" i="13" s="1"/>
  <c r="K101" i="13"/>
  <c r="I101" i="13"/>
  <c r="H101" i="13"/>
  <c r="H70" i="13" s="1"/>
  <c r="H106" i="13" s="1"/>
  <c r="G101" i="13"/>
  <c r="G76" i="13" s="1"/>
  <c r="F101" i="13"/>
  <c r="F76" i="13" s="1"/>
  <c r="E101" i="13"/>
  <c r="E76" i="13" s="1"/>
  <c r="I97" i="13"/>
  <c r="H97" i="13"/>
  <c r="G97" i="13"/>
  <c r="F97" i="13"/>
  <c r="E97" i="13"/>
  <c r="E102" i="13" s="1"/>
  <c r="J93" i="13"/>
  <c r="J92" i="13"/>
  <c r="F88" i="13"/>
  <c r="H87" i="13"/>
  <c r="H88" i="13" s="1"/>
  <c r="H86" i="13"/>
  <c r="J73" i="13" s="1"/>
  <c r="I83" i="13"/>
  <c r="H78" i="13"/>
  <c r="G78" i="13"/>
  <c r="E78" i="13"/>
  <c r="I76" i="13"/>
  <c r="H76" i="13"/>
  <c r="I72" i="13"/>
  <c r="I73" i="13" s="1"/>
  <c r="H72" i="13"/>
  <c r="G72" i="13"/>
  <c r="F72" i="13"/>
  <c r="E72" i="13"/>
  <c r="K70" i="13"/>
  <c r="I70" i="13"/>
  <c r="I106" i="13" s="1"/>
  <c r="I69" i="13"/>
  <c r="I78" i="13" s="1"/>
  <c r="H69" i="13"/>
  <c r="G69" i="13"/>
  <c r="F69" i="13"/>
  <c r="F78" i="13" s="1"/>
  <c r="E69" i="13"/>
  <c r="C68" i="13"/>
  <c r="J67" i="13"/>
  <c r="K65" i="13"/>
  <c r="L63" i="13"/>
  <c r="K63" i="13"/>
  <c r="J63" i="13"/>
  <c r="I63" i="13"/>
  <c r="H63" i="13"/>
  <c r="G63" i="13"/>
  <c r="F63" i="13"/>
  <c r="E63" i="13"/>
  <c r="D63" i="13"/>
  <c r="C63" i="13"/>
  <c r="D61" i="13"/>
  <c r="F59" i="13"/>
  <c r="I50" i="13"/>
  <c r="H50" i="13"/>
  <c r="G50" i="13"/>
  <c r="F50" i="13"/>
  <c r="E50" i="13"/>
  <c r="G45" i="13"/>
  <c r="G21" i="13" s="1"/>
  <c r="K44" i="13"/>
  <c r="I44" i="13"/>
  <c r="I18" i="13" s="1"/>
  <c r="H44" i="13"/>
  <c r="H12" i="13" s="1"/>
  <c r="H49" i="13" s="1"/>
  <c r="G44" i="13"/>
  <c r="G18" i="13" s="1"/>
  <c r="F44" i="13"/>
  <c r="F14" i="13" s="1"/>
  <c r="E44" i="13"/>
  <c r="E14" i="13" s="1"/>
  <c r="I40" i="13"/>
  <c r="H40" i="13"/>
  <c r="G40" i="13"/>
  <c r="F40" i="13"/>
  <c r="E40" i="13"/>
  <c r="I45" i="13" s="1"/>
  <c r="I21" i="13" s="1"/>
  <c r="J38" i="13"/>
  <c r="J34" i="13"/>
  <c r="J15" i="13" s="1"/>
  <c r="J33" i="13"/>
  <c r="F29" i="13"/>
  <c r="H28" i="13"/>
  <c r="D40" i="13" s="1"/>
  <c r="D21" i="13" s="1"/>
  <c r="I25" i="13"/>
  <c r="K12" i="13"/>
  <c r="I11" i="13"/>
  <c r="I20" i="13" s="1"/>
  <c r="H11" i="13"/>
  <c r="H20" i="13" s="1"/>
  <c r="G11" i="13"/>
  <c r="G20" i="13" s="1"/>
  <c r="F11" i="13"/>
  <c r="F20" i="13" s="1"/>
  <c r="E11" i="13"/>
  <c r="E20" i="13" s="1"/>
  <c r="C10" i="13"/>
  <c r="J9" i="13"/>
  <c r="K7" i="13"/>
  <c r="H29" i="13" l="1"/>
  <c r="I29" i="13"/>
  <c r="D41" i="13" s="1"/>
  <c r="D22" i="13" s="1"/>
  <c r="H73" i="13"/>
  <c r="F102" i="13"/>
  <c r="F79" i="13" s="1"/>
  <c r="H75" i="13"/>
  <c r="H74" i="13" s="1"/>
  <c r="J18" i="13"/>
  <c r="D18" i="13"/>
  <c r="J17" i="13"/>
  <c r="D15" i="13"/>
  <c r="D17" i="13"/>
  <c r="I98" i="13"/>
  <c r="F98" i="13"/>
  <c r="E98" i="13"/>
  <c r="H98" i="13"/>
  <c r="G98" i="13"/>
  <c r="G73" i="13"/>
  <c r="I75" i="13"/>
  <c r="I74" i="13"/>
  <c r="E79" i="13"/>
  <c r="J102" i="13"/>
  <c r="E15" i="13"/>
  <c r="D75" i="13"/>
  <c r="D76" i="13"/>
  <c r="J75" i="13"/>
  <c r="J76" i="13"/>
  <c r="D73" i="13"/>
  <c r="G41" i="13"/>
  <c r="I41" i="13"/>
  <c r="J44" i="13"/>
  <c r="I88" i="13"/>
  <c r="E12" i="13"/>
  <c r="G14" i="13"/>
  <c r="E18" i="13"/>
  <c r="F12" i="13"/>
  <c r="F49" i="13" s="1"/>
  <c r="H14" i="13"/>
  <c r="H15" i="13" s="1"/>
  <c r="F18" i="13"/>
  <c r="E45" i="13"/>
  <c r="G12" i="13"/>
  <c r="G49" i="13" s="1"/>
  <c r="I14" i="13"/>
  <c r="I15" i="13" s="1"/>
  <c r="F45" i="13"/>
  <c r="F21" i="13" s="1"/>
  <c r="D97" i="13"/>
  <c r="D79" i="13" s="1"/>
  <c r="H18" i="13"/>
  <c r="J101" i="13"/>
  <c r="H41" i="13"/>
  <c r="K46" i="13"/>
  <c r="E70" i="13"/>
  <c r="I12" i="13"/>
  <c r="I49" i="13" s="1"/>
  <c r="H45" i="13"/>
  <c r="H21" i="13" s="1"/>
  <c r="F70" i="13"/>
  <c r="F106" i="13" s="1"/>
  <c r="G70" i="13"/>
  <c r="G106" i="13" s="1"/>
  <c r="G15" i="13" l="1"/>
  <c r="K45" i="13"/>
  <c r="E41" i="13"/>
  <c r="F41" i="13"/>
  <c r="F15" i="13"/>
  <c r="H17" i="13"/>
  <c r="H16" i="13" s="1"/>
  <c r="G75" i="13"/>
  <c r="G74" i="13" s="1"/>
  <c r="G103" i="13"/>
  <c r="G80" i="13" s="1"/>
  <c r="F103" i="13"/>
  <c r="F80" i="13" s="1"/>
  <c r="E103" i="13"/>
  <c r="I103" i="13"/>
  <c r="I80" i="13" s="1"/>
  <c r="H103" i="13"/>
  <c r="H80" i="13" s="1"/>
  <c r="E49" i="13"/>
  <c r="J49" i="13" s="1"/>
  <c r="J12" i="13"/>
  <c r="I17" i="13"/>
  <c r="I16" i="13"/>
  <c r="E106" i="13"/>
  <c r="J106" i="13" s="1"/>
  <c r="J70" i="13"/>
  <c r="E17" i="13"/>
  <c r="E16" i="13" s="1"/>
  <c r="K102" i="13"/>
  <c r="K103" i="13"/>
  <c r="D98" i="13"/>
  <c r="D80" i="13" s="1"/>
  <c r="F73" i="13"/>
  <c r="G17" i="13"/>
  <c r="G16" i="13" s="1"/>
  <c r="J45" i="13"/>
  <c r="E21" i="13"/>
  <c r="E73" i="13"/>
  <c r="F46" i="13" l="1"/>
  <c r="F22" i="13" s="1"/>
  <c r="H46" i="13"/>
  <c r="H22" i="13" s="1"/>
  <c r="G46" i="13"/>
  <c r="G22" i="13" s="1"/>
  <c r="E46" i="13"/>
  <c r="I46" i="13"/>
  <c r="I22" i="13" s="1"/>
  <c r="F75" i="13"/>
  <c r="F74" i="13" s="1"/>
  <c r="E75" i="13"/>
  <c r="E74" i="13"/>
  <c r="E80" i="13"/>
  <c r="J103" i="13"/>
  <c r="F17" i="13"/>
  <c r="F16" i="13" s="1"/>
  <c r="E22" i="13" l="1"/>
  <c r="J46" i="13"/>
  <c r="F75" i="12" l="1"/>
  <c r="E75" i="12"/>
  <c r="D75" i="12"/>
  <c r="C75" i="12"/>
  <c r="B75" i="12"/>
  <c r="B73" i="12"/>
  <c r="F50" i="12"/>
  <c r="E29" i="12"/>
  <c r="E30" i="12" s="1"/>
  <c r="F29" i="12" s="1"/>
  <c r="F30" i="12" s="1"/>
  <c r="E32" i="12" s="1"/>
  <c r="E33" i="12" s="1"/>
  <c r="E34" i="12" s="1"/>
  <c r="E35" i="12" s="1"/>
  <c r="F25" i="12"/>
  <c r="E25" i="12"/>
  <c r="B21" i="12"/>
  <c r="T233" i="10"/>
  <c r="S233" i="10"/>
  <c r="R233" i="10"/>
  <c r="Q233" i="10"/>
  <c r="P233" i="10"/>
  <c r="O233" i="10"/>
  <c r="N233" i="10"/>
  <c r="R228" i="10"/>
  <c r="T228" i="10" s="1"/>
  <c r="R227" i="10"/>
  <c r="T227" i="10" s="1"/>
  <c r="R226" i="10"/>
  <c r="T226" i="10" s="1"/>
  <c r="R225" i="10"/>
  <c r="T225" i="10" s="1"/>
  <c r="R224" i="10"/>
  <c r="T224" i="10" s="1"/>
  <c r="R223" i="10"/>
  <c r="T223" i="10" s="1"/>
  <c r="R222" i="10"/>
  <c r="T222" i="10" s="1"/>
  <c r="R221" i="10"/>
  <c r="T221" i="10" s="1"/>
  <c r="R220" i="10"/>
  <c r="T220" i="10" s="1"/>
  <c r="R219" i="10"/>
  <c r="T219" i="10" s="1"/>
  <c r="N218" i="10"/>
  <c r="P215" i="10" s="1"/>
  <c r="O215" i="10"/>
  <c r="N212" i="10"/>
  <c r="H235" i="10"/>
  <c r="G235" i="10"/>
  <c r="F235" i="10"/>
  <c r="E235" i="10"/>
  <c r="D235" i="10"/>
  <c r="C235" i="10"/>
  <c r="G232" i="10"/>
  <c r="H232" i="10" s="1"/>
  <c r="G231" i="10"/>
  <c r="H231" i="10" s="1"/>
  <c r="G230" i="10"/>
  <c r="H230" i="10" s="1"/>
  <c r="G229" i="10"/>
  <c r="H229" i="10" s="1"/>
  <c r="G228" i="10"/>
  <c r="H228" i="10" s="1"/>
  <c r="D228" i="10"/>
  <c r="C226" i="10"/>
  <c r="K223" i="10"/>
  <c r="J223" i="10"/>
  <c r="I223" i="10"/>
  <c r="H223" i="10"/>
  <c r="G223" i="10"/>
  <c r="F223" i="10"/>
  <c r="E223" i="10"/>
  <c r="D223" i="10"/>
  <c r="C223" i="10"/>
  <c r="H220" i="10"/>
  <c r="K219" i="10"/>
  <c r="K220" i="10" s="1"/>
  <c r="H219" i="10"/>
  <c r="E219" i="10"/>
  <c r="E220" i="10" s="1"/>
  <c r="K216" i="10"/>
  <c r="K215" i="10" s="1"/>
  <c r="H215" i="10"/>
  <c r="H216" i="10" s="1"/>
  <c r="E215" i="10"/>
  <c r="E216" i="10" s="1"/>
  <c r="C212" i="10"/>
  <c r="H194" i="10"/>
  <c r="G194" i="10"/>
  <c r="F194" i="10"/>
  <c r="E194" i="10"/>
  <c r="D194" i="10"/>
  <c r="C194" i="10"/>
  <c r="S77" i="10"/>
  <c r="R77" i="10"/>
  <c r="Q77" i="10"/>
  <c r="P77" i="10"/>
  <c r="O77" i="10"/>
  <c r="R72" i="10"/>
  <c r="U236" i="10"/>
  <c r="U1" i="10" s="1"/>
  <c r="K209" i="10"/>
  <c r="J209" i="10"/>
  <c r="I209" i="10"/>
  <c r="H209" i="10"/>
  <c r="G209" i="10"/>
  <c r="F209" i="10"/>
  <c r="E209" i="10"/>
  <c r="D209" i="10"/>
  <c r="C209" i="10"/>
  <c r="L206" i="10"/>
  <c r="H206" i="10"/>
  <c r="H205" i="10" s="1"/>
  <c r="L205" i="10"/>
  <c r="K205" i="10"/>
  <c r="K206" i="10" s="1"/>
  <c r="E205" i="10"/>
  <c r="E206" i="10" s="1"/>
  <c r="L201" i="10"/>
  <c r="H201" i="10"/>
  <c r="E201" i="10"/>
  <c r="L200" i="10"/>
  <c r="K200" i="10"/>
  <c r="K201" i="10" s="1"/>
  <c r="H200" i="10"/>
  <c r="E200" i="10"/>
  <c r="C197" i="10"/>
  <c r="E191" i="10"/>
  <c r="G180" i="10"/>
  <c r="F177" i="10"/>
  <c r="C165" i="10" s="1"/>
  <c r="E177" i="10"/>
  <c r="D165" i="10" s="1"/>
  <c r="G175" i="10"/>
  <c r="E178" i="10" s="1"/>
  <c r="F165" i="10" s="1"/>
  <c r="F175" i="10"/>
  <c r="D172" i="10"/>
  <c r="F171" i="10"/>
  <c r="H171" i="10" s="1"/>
  <c r="F170" i="10"/>
  <c r="E164" i="10" s="1"/>
  <c r="H164" i="10" s="1"/>
  <c r="F163" i="10"/>
  <c r="C162" i="10"/>
  <c r="G161" i="10"/>
  <c r="H160" i="10"/>
  <c r="H158" i="10"/>
  <c r="G158" i="10"/>
  <c r="F158" i="10"/>
  <c r="E158" i="10"/>
  <c r="D158" i="10"/>
  <c r="C158" i="10"/>
  <c r="H155" i="10"/>
  <c r="I145" i="10"/>
  <c r="I144" i="10"/>
  <c r="G144" i="10"/>
  <c r="J145" i="10" s="1"/>
  <c r="M143" i="10"/>
  <c r="I143" i="10"/>
  <c r="F143" i="10"/>
  <c r="E143" i="10"/>
  <c r="J143" i="10" s="1"/>
  <c r="I141" i="10"/>
  <c r="I140" i="10"/>
  <c r="G140" i="10"/>
  <c r="J140" i="10" s="1"/>
  <c r="F140" i="10"/>
  <c r="H140" i="10" s="1"/>
  <c r="I138" i="10"/>
  <c r="H138" i="10"/>
  <c r="G138" i="10"/>
  <c r="J138" i="10" s="1"/>
  <c r="I137" i="10"/>
  <c r="G137" i="10"/>
  <c r="J137" i="10" s="1"/>
  <c r="I135" i="10"/>
  <c r="I134" i="10"/>
  <c r="I133" i="10"/>
  <c r="I132" i="10"/>
  <c r="C132" i="10"/>
  <c r="I131" i="10"/>
  <c r="G131" i="10"/>
  <c r="J131" i="10" s="1"/>
  <c r="H130" i="10"/>
  <c r="H127" i="10"/>
  <c r="G127" i="10"/>
  <c r="F127" i="10"/>
  <c r="E127" i="10"/>
  <c r="D127" i="10"/>
  <c r="C127" i="10"/>
  <c r="H124" i="10"/>
  <c r="I114" i="10"/>
  <c r="I113" i="10"/>
  <c r="G113" i="10"/>
  <c r="J114" i="10" s="1"/>
  <c r="I112" i="10"/>
  <c r="F112" i="10"/>
  <c r="E112" i="10"/>
  <c r="E113" i="10" s="1"/>
  <c r="J113" i="10" s="1"/>
  <c r="I109" i="10"/>
  <c r="F109" i="10"/>
  <c r="G109" i="10" s="1"/>
  <c r="I107" i="10"/>
  <c r="I106" i="10"/>
  <c r="G106" i="10"/>
  <c r="J106" i="10" s="1"/>
  <c r="I104" i="10"/>
  <c r="I103" i="10"/>
  <c r="I102" i="10"/>
  <c r="I101" i="10"/>
  <c r="C101" i="10"/>
  <c r="I100" i="10"/>
  <c r="G100" i="10"/>
  <c r="J100" i="10" s="1"/>
  <c r="I99" i="10"/>
  <c r="I96" i="10"/>
  <c r="C75" i="10"/>
  <c r="C73" i="10"/>
  <c r="C71" i="10"/>
  <c r="P62" i="10"/>
  <c r="O62" i="10"/>
  <c r="N62" i="10"/>
  <c r="M62" i="10"/>
  <c r="L62" i="10"/>
  <c r="K62" i="10"/>
  <c r="J62" i="10"/>
  <c r="C59" i="10"/>
  <c r="C56" i="10"/>
  <c r="C53" i="10"/>
  <c r="O51" i="10"/>
  <c r="O50" i="10"/>
  <c r="C50" i="10"/>
  <c r="O49" i="10"/>
  <c r="O48" i="10"/>
  <c r="C47" i="10"/>
  <c r="P45" i="10"/>
  <c r="P44" i="10"/>
  <c r="C44" i="10"/>
  <c r="D36" i="10"/>
  <c r="C36" i="10"/>
  <c r="E62" i="10" s="1"/>
  <c r="B36" i="10"/>
  <c r="D18" i="10"/>
  <c r="B17" i="2"/>
  <c r="D56" i="10"/>
  <c r="K134" i="10"/>
  <c r="K143" i="10"/>
  <c r="K102" i="10"/>
  <c r="K141" i="10"/>
  <c r="N143" i="10"/>
  <c r="D53" i="10"/>
  <c r="M205" i="10"/>
  <c r="K113" i="10"/>
  <c r="K137" i="10"/>
  <c r="Q44" i="10"/>
  <c r="D71" i="10"/>
  <c r="K140" i="10"/>
  <c r="D59" i="10"/>
  <c r="K100" i="10"/>
  <c r="K109" i="10"/>
  <c r="D47" i="10"/>
  <c r="D44" i="10"/>
  <c r="D50" i="10"/>
  <c r="K144" i="10"/>
  <c r="K131" i="10"/>
  <c r="K107" i="10"/>
  <c r="D75" i="10"/>
  <c r="J96" i="10"/>
  <c r="K135" i="10"/>
  <c r="K104" i="10"/>
  <c r="K103" i="10"/>
  <c r="K138" i="10"/>
  <c r="J97" i="10"/>
  <c r="E36" i="10"/>
  <c r="K106" i="10"/>
  <c r="D73" i="10"/>
  <c r="P50" i="10"/>
  <c r="K112" i="10"/>
  <c r="K133" i="10"/>
  <c r="M201" i="10"/>
  <c r="M200" i="10"/>
  <c r="K132" i="10"/>
  <c r="Q45" i="10"/>
  <c r="P51" i="10"/>
  <c r="K145" i="10"/>
  <c r="M206" i="10"/>
  <c r="K101" i="10"/>
  <c r="P49" i="10"/>
  <c r="K114" i="10"/>
  <c r="T215" i="10" l="1"/>
  <c r="E44" i="12"/>
  <c r="B47" i="12" s="1"/>
  <c r="C55" i="12" s="1"/>
  <c r="B39" i="12"/>
  <c r="E107" i="10"/>
  <c r="H99" i="10" s="1"/>
  <c r="T218" i="10"/>
  <c r="G143" i="10"/>
  <c r="C164" i="10"/>
  <c r="H109" i="10"/>
  <c r="E133" i="10"/>
  <c r="J132" i="10" s="1"/>
  <c r="E163" i="10"/>
  <c r="E180" i="10" s="1"/>
  <c r="H143" i="10"/>
  <c r="J141" i="10"/>
  <c r="H137" i="10"/>
  <c r="F179" i="10"/>
  <c r="H176" i="10"/>
  <c r="G165" i="10" s="1"/>
  <c r="G112" i="10"/>
  <c r="J109" i="10"/>
  <c r="H175" i="10"/>
  <c r="E165" i="10" s="1"/>
  <c r="G171" i="10"/>
  <c r="G176" i="10" s="1"/>
  <c r="E179" i="10" s="1"/>
  <c r="H165" i="10" s="1"/>
  <c r="F178" i="10"/>
  <c r="E144" i="10"/>
  <c r="J144" i="10" s="1"/>
  <c r="E102" i="10"/>
  <c r="J112" i="10"/>
  <c r="J107" i="10"/>
  <c r="E50" i="12" l="1"/>
  <c r="H112" i="10"/>
  <c r="H106" i="10"/>
  <c r="I97" i="10" s="1"/>
  <c r="D164" i="10"/>
  <c r="G164" i="10" s="1"/>
  <c r="F164" i="10" s="1"/>
  <c r="F133" i="10"/>
  <c r="F102" i="10"/>
  <c r="J101" i="10"/>
  <c r="E53" i="12" l="1"/>
  <c r="C53" i="12"/>
  <c r="E52" i="12"/>
  <c r="J102" i="10"/>
  <c r="H102" i="10"/>
  <c r="J104" i="10" s="1"/>
  <c r="J133" i="10"/>
  <c r="H133" i="10"/>
  <c r="J135" i="10" s="1"/>
  <c r="G133" i="10"/>
  <c r="J134" i="10" s="1"/>
  <c r="G102" i="10" l="1"/>
  <c r="J103" i="10" s="1"/>
  <c r="P108" i="2" l="1"/>
  <c r="O108" i="2"/>
  <c r="Q107" i="2"/>
  <c r="P107" i="2"/>
  <c r="O107" i="2"/>
  <c r="Q106" i="2"/>
  <c r="P106" i="2"/>
  <c r="O106" i="2"/>
  <c r="L30" i="2"/>
  <c r="L29" i="2"/>
  <c r="F25" i="2"/>
  <c r="O27" i="2" s="1"/>
  <c r="D25" i="2"/>
  <c r="O25" i="2" s="1"/>
  <c r="W11" i="2"/>
  <c r="M29" i="2" l="1"/>
  <c r="M30" i="2" s="1"/>
  <c r="L32" i="2" s="1"/>
  <c r="L31"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CCR</author>
  </authors>
  <commentList>
    <comment ref="D42" authorId="0" shapeId="0" xr:uid="{DCA6D93A-01A3-4393-AFB2-BD9F88617353}">
      <text>
        <r>
          <rPr>
            <b/>
            <sz val="14"/>
            <color indexed="52"/>
            <rFont val="Tahoma"/>
            <family val="2"/>
          </rPr>
          <t>PIC NIC : orthographe volontaire pour faire court</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RENAUD</author>
  </authors>
  <commentList>
    <comment ref="B14" authorId="0" shapeId="0" xr:uid="{F3DD69CF-A5AB-4817-9C44-C6A0BADAEF4C}">
      <text>
        <r>
          <rPr>
            <b/>
            <sz val="8"/>
            <color indexed="81"/>
            <rFont val="Tahoma"/>
            <family val="2"/>
          </rPr>
          <t xml:space="preserve">Intitulé de l'opération
</t>
        </r>
        <r>
          <rPr>
            <sz val="8"/>
            <color indexed="81"/>
            <rFont val="Tahoma"/>
            <family val="2"/>
          </rPr>
          <t xml:space="preserve">
</t>
        </r>
      </text>
    </comment>
    <comment ref="E37" authorId="0" shapeId="0" xr:uid="{B1AABED4-C50A-4605-805F-0E35438BCDCE}">
      <text>
        <r>
          <rPr>
            <b/>
            <sz val="8"/>
            <color indexed="81"/>
            <rFont val="Tahoma"/>
            <family val="2"/>
          </rPr>
          <t xml:space="preserve">prestations faisant l'objet de la consultation
</t>
        </r>
        <r>
          <rPr>
            <sz val="8"/>
            <color indexed="81"/>
            <rFont val="Tahoma"/>
            <family val="2"/>
          </rPr>
          <t xml:space="preserve">
</t>
        </r>
      </text>
    </comment>
    <comment ref="D61" authorId="0" shapeId="0" xr:uid="{2A476D13-5A7A-4C89-BD1D-C977E980CA9C}">
      <text>
        <r>
          <rPr>
            <b/>
            <sz val="8"/>
            <color indexed="81"/>
            <rFont val="Tahoma"/>
            <family val="2"/>
          </rPr>
          <t>format jj/mm/aa</t>
        </r>
        <r>
          <rPr>
            <sz val="8"/>
            <color indexed="81"/>
            <rFont val="Tahoma"/>
            <family val="2"/>
          </rPr>
          <t xml:space="preserve">
</t>
        </r>
      </text>
    </comment>
    <comment ref="F65" authorId="0" shapeId="0" xr:uid="{985DDC66-684C-46E1-BB2D-F009A604795F}">
      <text>
        <r>
          <rPr>
            <b/>
            <sz val="8"/>
            <color indexed="81"/>
            <rFont val="Tahoma"/>
            <family val="2"/>
          </rPr>
          <t>format jj/mm/aa</t>
        </r>
        <r>
          <rPr>
            <sz val="8"/>
            <color indexed="81"/>
            <rFont val="Tahoma"/>
            <family val="2"/>
          </rPr>
          <t xml:space="preserve">
</t>
        </r>
      </text>
    </comment>
    <comment ref="N65" authorId="0" shapeId="0" xr:uid="{6B3899C4-910F-4872-B1B0-2DA22258BA26}">
      <text>
        <r>
          <rPr>
            <b/>
            <sz val="8"/>
            <color indexed="81"/>
            <rFont val="Tahoma"/>
            <family val="2"/>
          </rPr>
          <t>format : jj/mm/aa</t>
        </r>
        <r>
          <rPr>
            <sz val="8"/>
            <color indexed="81"/>
            <rFont val="Tahoma"/>
            <family val="2"/>
          </rPr>
          <t xml:space="preserve">
</t>
        </r>
      </text>
    </comment>
    <comment ref="N67" authorId="0" shapeId="0" xr:uid="{9455729B-6AAB-4787-9A74-AFAA40EA9A89}">
      <text>
        <r>
          <rPr>
            <b/>
            <sz val="8"/>
            <color indexed="81"/>
            <rFont val="Tahoma"/>
            <family val="2"/>
          </rPr>
          <t>format : jj/mm/aa</t>
        </r>
        <r>
          <rPr>
            <sz val="8"/>
            <color indexed="81"/>
            <rFont val="Tahoma"/>
            <family val="2"/>
          </rPr>
          <t xml:space="preserve">
</t>
        </r>
      </text>
    </comment>
  </commentList>
</comments>
</file>

<file path=xl/sharedStrings.xml><?xml version="1.0" encoding="utf-8"?>
<sst xmlns="http://schemas.openxmlformats.org/spreadsheetml/2006/main" count="6282" uniqueCount="3035">
  <si>
    <t xml:space="preserve">Fin du document cellule </t>
  </si>
  <si>
    <t>Madame..Monsieur….Bonjour</t>
  </si>
  <si>
    <t>Voici un exemple d'utilitaires que vous pouvez trouver sur le site UPRT</t>
  </si>
  <si>
    <t>L'objectif des documents est bien sur leur utilisation si cela convient</t>
  </si>
  <si>
    <t>Mais c'est avant tout de maintenir et développer la capacité de réflexion en proposant des exemples</t>
  </si>
  <si>
    <t>Un tableur comme l'utilisation de l'informatique pour les cuissons en fours c'est formidable</t>
  </si>
  <si>
    <t>Mais en utilisant des fonctions pré-définies on risque de perdre sa capacité à penser - réfléchir et à maitriser</t>
  </si>
  <si>
    <t>Un jeune en formation en CFA ou autre - ou un un professionnel en activité n'ont pas de temps à perdre pour maitriser des bases d'un tableur s'il n'ont pas eu d'initiation</t>
  </si>
  <si>
    <t>Mais par contre en leur proposant des modèles peut être prendront ils le temps de découper - coller - utiliser format - formules et fonctions</t>
  </si>
  <si>
    <t xml:space="preserve">C'est pour cela que j'incite l'internaute à télécharger sur disque dur tout ce qu'il peut trouver sur ce site pour se constituer </t>
  </si>
  <si>
    <t>une Webthèque ou Nethèque qu'il pourra consulter et utiliser le moment venu</t>
  </si>
  <si>
    <t>Ce site bricolé à pas cher est certes peu engageant mais son contenu est le fruit d'expériences et de savoirs faire de la restauration collective</t>
  </si>
  <si>
    <t>adaptables a la restauration commerciale</t>
  </si>
  <si>
    <t>PLAN DU SITE</t>
  </si>
  <si>
    <t>http://www.uprt.fr/detail.php?id=6&amp;titre=plan-du-site</t>
  </si>
  <si>
    <t>Pour obtenir un nombre de plaques gastro à utiliser par exemple</t>
  </si>
  <si>
    <t>si vous utilisez un poids cru vous avez une formule</t>
  </si>
  <si>
    <t>❹ Kg cru</t>
  </si>
  <si>
    <t>et si vous utilisez un poids cuit vous en avez une autre</t>
  </si>
  <si>
    <t>❺ Kg cuit</t>
  </si>
  <si>
    <t>ICI</t>
  </si>
  <si>
    <t>Nombre de contenants</t>
  </si>
  <si>
    <t>Formules utilisées pour afficher ces résultats</t>
  </si>
  <si>
    <t>Produit conditionné</t>
  </si>
  <si>
    <t>contenant(s) a prévoir &gt;</t>
  </si>
  <si>
    <t>Bœuf</t>
  </si>
  <si>
    <t>Sautés en morceaux service au poids</t>
  </si>
  <si>
    <t>❷ Type de Contenant</t>
  </si>
  <si>
    <t xml:space="preserve"> GN 1/ 1 = 3 Kg crus</t>
  </si>
  <si>
    <t>▼  ❹ ou ❺</t>
  </si>
  <si>
    <t>capacité du contenant ❸</t>
  </si>
  <si>
    <t xml:space="preserve"> Grammage  p.p.❼</t>
  </si>
  <si>
    <t>Effectif ❽</t>
  </si>
  <si>
    <t>couverts</t>
  </si>
  <si>
    <t xml:space="preserve">A conditionner </t>
  </si>
  <si>
    <t>Total contenants &gt;</t>
  </si>
  <si>
    <t>1 cont.pour &gt;</t>
  </si>
  <si>
    <t>un contenant* peut être une panière - un sachet - une plaque gastro - une louche - une barquette etc..</t>
  </si>
  <si>
    <t>Largeurs de colonnes figées pour mémoire  et  Largeurs de colonnes formule pourquoi ?</t>
  </si>
  <si>
    <t>LÉGENDE</t>
  </si>
  <si>
    <t xml:space="preserve">Lorsque vous Copiez/Collez un document dans une nouvelle feuille </t>
  </si>
  <si>
    <t>❶ FAMILLE et NOM DU PLAT</t>
  </si>
  <si>
    <t xml:space="preserve">❻ %  de PERTE </t>
  </si>
  <si>
    <t>vous n'obtenez pas toujours le même écartement de colonnes pour la taille de police.</t>
  </si>
  <si>
    <t>❻ % de BONI &gt;</t>
  </si>
  <si>
    <t>les formules vous indiquent les nouvelles largeurs et les largeurs figées les corrections à apporter</t>
  </si>
  <si>
    <t>❸ capacité du contenant*</t>
  </si>
  <si>
    <t>❻ Foisonnement</t>
  </si>
  <si>
    <t>Excel n'aime pas les cellules vides j'ai donc saisi des valeurs 1 dans certaines cellules</t>
  </si>
  <si>
    <t>❼  Grammage  p.p.</t>
  </si>
  <si>
    <t>&lt;Largeurs de colonnes figées pour mémoire</t>
  </si>
  <si>
    <t>❽ Saisissez vos effectifs</t>
  </si>
  <si>
    <t>&lt;Largeurs de colonnes formule</t>
  </si>
  <si>
    <t xml:space="preserve">Collez ❹ Kg cru ou ❺ Kg cuit </t>
  </si>
  <si>
    <t>Cellule &gt;</t>
  </si>
  <si>
    <t>CRU moins % Perte = CUIT</t>
  </si>
  <si>
    <t xml:space="preserve">CUIT + % boni = CRU </t>
  </si>
  <si>
    <t>Utilitaire pour le foisionnement en + ou - pour légumes secs et céréales etc…</t>
  </si>
  <si>
    <t>Produit conditionné &gt;</t>
  </si>
  <si>
    <t>Féculent</t>
  </si>
  <si>
    <t>Semoule (poids cru)</t>
  </si>
  <si>
    <t>Pour modifier une formule &gt; dans la barre de formule supprimez le =</t>
  </si>
  <si>
    <t>la formule devient texte et se modifie comme du texte</t>
  </si>
  <si>
    <t xml:space="preserve">lorsque vous avez fini remettez un = devant positionnez vous à la fin de la formule </t>
  </si>
  <si>
    <t>et appuyez sur Entrée</t>
  </si>
  <si>
    <t>Vous avez une autre option pour figer la formule &gt; saisissez un ' apostrophe devant =</t>
  </si>
  <si>
    <t>vous obtenez le même résultat  MAIS cet ' est plus difficile à identifier en cas d'erreur</t>
  </si>
  <si>
    <t>CRU  Multiplié = CUIT</t>
  </si>
  <si>
    <t xml:space="preserve">CUIT Divisé  = CRU </t>
  </si>
  <si>
    <t>Prix D'ACHAT / Prix de VENTE</t>
  </si>
  <si>
    <t>Bricolage "artisanal "   on peut faire plus simple mais c'est "pédagogique"</t>
  </si>
  <si>
    <t>&lt; position colonne et n° de ligne</t>
  </si>
  <si>
    <t>PRIX D'ACHAT</t>
  </si>
  <si>
    <t>PRIX VENTE</t>
  </si>
  <si>
    <t>%  d'augmentation</t>
  </si>
  <si>
    <t>Augmentation</t>
  </si>
  <si>
    <t xml:space="preserve">Saisissez vos valeurs dans les cellules fond ivoire </t>
  </si>
  <si>
    <t>Aide à la décision en Kg</t>
  </si>
  <si>
    <t>Pourcentages NET / BRUT et BRUT / NET</t>
  </si>
  <si>
    <t>Décriptage d'une recette par les pourcentages</t>
  </si>
  <si>
    <t>POIDS NET</t>
  </si>
  <si>
    <t>Nom de la recette &gt;</t>
  </si>
  <si>
    <t>PUNCH</t>
  </si>
  <si>
    <t>POIDS BRUT</t>
  </si>
  <si>
    <t>POIDS de PERTE</t>
  </si>
  <si>
    <t>%  de PERTE</t>
  </si>
  <si>
    <t xml:space="preserve"> Poids de perte</t>
  </si>
  <si>
    <t>Poids brut</t>
  </si>
  <si>
    <t>Total :</t>
  </si>
  <si>
    <t>%  de perte</t>
  </si>
  <si>
    <t>Pourcentages</t>
  </si>
  <si>
    <t>NET</t>
  </si>
  <si>
    <t>% Perte</t>
  </si>
  <si>
    <t>BRUT</t>
  </si>
  <si>
    <t>POIDS DE LA RECETTE A DÉCRYPTER &gt;</t>
  </si>
  <si>
    <t>Poids net</t>
  </si>
  <si>
    <t>Rhum</t>
  </si>
  <si>
    <t>Sucre de cannes</t>
  </si>
  <si>
    <t>Jus de pamplemousse</t>
  </si>
  <si>
    <t>Jus d'orange</t>
  </si>
  <si>
    <t>conversion : volume Centilitres / poids</t>
  </si>
  <si>
    <t>Citron vert</t>
  </si>
  <si>
    <t>Volume</t>
  </si>
  <si>
    <t>produit</t>
  </si>
  <si>
    <t>densité</t>
  </si>
  <si>
    <t>Poids</t>
  </si>
  <si>
    <t>Eau</t>
  </si>
  <si>
    <t>lait entier</t>
  </si>
  <si>
    <t>lait 1/2 écrémé</t>
  </si>
  <si>
    <t>huile</t>
  </si>
  <si>
    <t>Saisissez vos valeurs dans les cellules fond jaune</t>
  </si>
  <si>
    <t>alcool</t>
  </si>
  <si>
    <t>Nom de la recette</t>
  </si>
  <si>
    <t>POIDS DE LA RECETTE A DÉCRYPTER</t>
  </si>
  <si>
    <t>Saisissez vos valeurs dans la cellule fond jaune encre rouge</t>
  </si>
  <si>
    <t>liste des produits</t>
  </si>
  <si>
    <t>Pourcentages des produits</t>
  </si>
  <si>
    <t>Pourquoi une cellule ICI &gt; pour sélectionner le tableau en se déportant vers la droite et vous pouvez le coller dans une autre feuille</t>
  </si>
  <si>
    <t>FIN</t>
  </si>
  <si>
    <t>Des liens….des formats….des formules et des tableaux</t>
  </si>
  <si>
    <t>J'ai réuni dans ce document quelques exemples pour vous motiver à utiliser ou a créer vos documents</t>
  </si>
  <si>
    <t>Ces documents sont les fruits :</t>
  </si>
  <si>
    <t>de mon expérience et des utilitaires de la restauration collective</t>
  </si>
  <si>
    <t>de documents mis sur le net par des passionnés</t>
  </si>
  <si>
    <t xml:space="preserve">Ces tableaux et ces liens peuvent rendre service aux jeunes en formation des métiers de bouche et des professionnels </t>
  </si>
  <si>
    <t>Lien &gt;</t>
  </si>
  <si>
    <t>Comment travailler devant son ordinateur sans risques pour sa santé?</t>
  </si>
  <si>
    <t>Comment copier les tableaux :</t>
  </si>
  <si>
    <t>choisissez le tableau qui vous convient - copiez le et collez le sur votre feuille excel pour l'utiliser</t>
  </si>
  <si>
    <t>comment le copier : en cliquant sur la cellule</t>
  </si>
  <si>
    <t xml:space="preserve"> en descendant et en vous déportant vers la droite vous sélectionnez le document</t>
  </si>
  <si>
    <t>clic droit : Copier….allez sur votre feuille excel puis clic droit Coller</t>
  </si>
  <si>
    <t>les colonnes et les lignes ont été fusionnées pour cela</t>
  </si>
  <si>
    <t>colonnes fusionnées</t>
  </si>
  <si>
    <t>lignes fusionnées</t>
  </si>
  <si>
    <t>cette cellule vous indique la position dans la feuille Excel cellule colonne D ligne 32</t>
  </si>
  <si>
    <t>Données</t>
  </si>
  <si>
    <t>Poids total de la pâte</t>
  </si>
  <si>
    <t>ptp</t>
  </si>
  <si>
    <t>Taux d’hydratation de la pâte</t>
  </si>
  <si>
    <t>th</t>
  </si>
  <si>
    <t>Taux levain / farine</t>
  </si>
  <si>
    <t>tlf</t>
  </si>
  <si>
    <t>Résultats</t>
  </si>
  <si>
    <t>Poids total de la farine</t>
  </si>
  <si>
    <t>ptf</t>
  </si>
  <si>
    <t>avec cette formule :</t>
  </si>
  <si>
    <t>Poids total de l’eau</t>
  </si>
  <si>
    <t>pte</t>
  </si>
  <si>
    <t>STXT(@CELLULE("filename";D32);CHERCHE("[";@CELLULE("filename";D32))+1;CHERCHE("]";@CELLULE("filename";D32))-CHERCHE("[";@CELLULE("filename";D32))-1)</t>
  </si>
  <si>
    <t>Poids de la farine ajoutée</t>
  </si>
  <si>
    <t>pf</t>
  </si>
  <si>
    <t>Poids de l’eau ajoutée</t>
  </si>
  <si>
    <t>pe</t>
  </si>
  <si>
    <t>Auteur Franck Barbenoire</t>
  </si>
  <si>
    <t>lien &gt;</t>
  </si>
  <si>
    <t>http://www.franck-barbenoire.fr/extras/pate-imposee.ods</t>
  </si>
  <si>
    <t>Le taux d'hydratation en boulangerie</t>
  </si>
  <si>
    <t>Adaptation : Joël Leboucher U.P.R.T. membre du réseau Restau'Co</t>
  </si>
  <si>
    <t>A chacun de faire évoluer ces documents et de les modifier pour son utilisation.......</t>
  </si>
  <si>
    <t>Lancez vous…copiez…coupez….adaptez…....</t>
  </si>
  <si>
    <t>Quelques polices de caractères utilisées</t>
  </si>
  <si>
    <t>Quelques formats utilisés</t>
  </si>
  <si>
    <t>Arial</t>
  </si>
  <si>
    <t>Calibri</t>
  </si>
  <si>
    <t>Rockwell</t>
  </si>
  <si>
    <t>Verdana</t>
  </si>
  <si>
    <t>15.5 &gt;</t>
  </si>
  <si>
    <t>ARIAL</t>
  </si>
  <si>
    <t>CALIBRI</t>
  </si>
  <si>
    <t>ROCKWELL</t>
  </si>
  <si>
    <t>VERDANA</t>
  </si>
  <si>
    <t>personnalisés &gt;</t>
  </si>
  <si>
    <t>0.000" Kg"</t>
  </si>
  <si>
    <t>0" %"</t>
  </si>
  <si>
    <t>Monétaire</t>
  </si>
  <si>
    <t>Autres polices à découvrir</t>
  </si>
  <si>
    <t>ARIAL NARROW    Arial Narrow</t>
  </si>
  <si>
    <t>COMIC SANS MF  Comic Sans MF</t>
  </si>
  <si>
    <t>GIL SANS MT  Gill Sans MT</t>
  </si>
  <si>
    <t>PALATINO LINOTYPE  Palatino Linotype</t>
  </si>
  <si>
    <t>TAHOMA   Tahoma</t>
  </si>
  <si>
    <t>TIMES NEW ROMAN Times New Roman</t>
  </si>
  <si>
    <t>TRBUCHET MF  Trébuchet MF</t>
  </si>
  <si>
    <t>TW CEN MT  Tw Cen MT</t>
  </si>
  <si>
    <t>VRINDA   Vrinda</t>
  </si>
  <si>
    <t>Une numérotation avec couleur de police modifiable</t>
  </si>
  <si>
    <t>❶</t>
  </si>
  <si>
    <t>❷</t>
  </si>
  <si>
    <t>❸</t>
  </si>
  <si>
    <t>❹</t>
  </si>
  <si>
    <t>❺</t>
  </si>
  <si>
    <t>❻</t>
  </si>
  <si>
    <t>❼</t>
  </si>
  <si>
    <t>❽</t>
  </si>
  <si>
    <t>❾</t>
  </si>
  <si>
    <t>❿</t>
  </si>
  <si>
    <t>⓫</t>
  </si>
  <si>
    <t>⓬</t>
  </si>
  <si>
    <t>⓭</t>
  </si>
  <si>
    <t>⓮</t>
  </si>
  <si>
    <t>⓯</t>
  </si>
  <si>
    <t>⓰</t>
  </si>
  <si>
    <t>⓱</t>
  </si>
  <si>
    <t>⓲</t>
  </si>
  <si>
    <t>⓳</t>
  </si>
  <si>
    <t>⓴</t>
  </si>
  <si>
    <t>2</t>
  </si>
  <si>
    <t>3</t>
  </si>
  <si>
    <t>4</t>
  </si>
  <si>
    <t>5</t>
  </si>
  <si>
    <t>6</t>
  </si>
  <si>
    <t>7</t>
  </si>
  <si>
    <t>8</t>
  </si>
  <si>
    <t>9</t>
  </si>
  <si>
    <t>10</t>
  </si>
  <si>
    <t>11</t>
  </si>
  <si>
    <t>12</t>
  </si>
  <si>
    <t>13</t>
  </si>
  <si>
    <t>14</t>
  </si>
  <si>
    <t>15</t>
  </si>
  <si>
    <t>16</t>
  </si>
  <si>
    <t>17</t>
  </si>
  <si>
    <t>18</t>
  </si>
  <si>
    <t>19</t>
  </si>
  <si>
    <t>20</t>
  </si>
  <si>
    <t>⓪①②③④⑤⑥⑦⑧⑨⑩⑪⑫⑬⑭⑮⑯⑰⑱⑲⑳</t>
  </si>
  <si>
    <t>couleur de police blanc sur fond gris à modifier pour vos documents</t>
  </si>
  <si>
    <t>cliquez sur la colonne  C et sélectionnez dans la barre le numéro qui vous intéresse</t>
  </si>
  <si>
    <t>⓿❶❷❸❹❺❻❼❽❾❿⓫⓬⓭⓮⓯⓰⓱⓲⓳⓴</t>
  </si>
  <si>
    <t>des caractères spéciaux</t>
  </si>
  <si>
    <t>!</t>
  </si>
  <si>
    <t>"</t>
  </si>
  <si>
    <t>#</t>
  </si>
  <si>
    <t>$</t>
  </si>
  <si>
    <t>%</t>
  </si>
  <si>
    <t>&amp;</t>
  </si>
  <si>
    <t>@</t>
  </si>
  <si>
    <t>‰</t>
  </si>
  <si>
    <t>≈</t>
  </si>
  <si>
    <t>±</t>
  </si>
  <si>
    <t>»</t>
  </si>
  <si>
    <t>¼</t>
  </si>
  <si>
    <t>½</t>
  </si>
  <si>
    <t>¾</t>
  </si>
  <si>
    <t>ø</t>
  </si>
  <si>
    <t>►</t>
  </si>
  <si>
    <t>◄</t>
  </si>
  <si>
    <t>▲</t>
  </si>
  <si>
    <t>▼</t>
  </si>
  <si>
    <t>Φ</t>
  </si>
  <si>
    <t>0.00\ " cm³"</t>
  </si>
  <si>
    <t>Format | cellule | personnalisé | 0" cm³"</t>
  </si>
  <si>
    <t>ou copier-coller</t>
  </si>
  <si>
    <t>X</t>
  </si>
  <si>
    <t>t</t>
  </si>
  <si>
    <t>u</t>
  </si>
  <si>
    <t>le ² se fait en tapant alt+0178</t>
  </si>
  <si>
    <t xml:space="preserve">m² </t>
  </si>
  <si>
    <t xml:space="preserve">M² </t>
  </si>
  <si>
    <t xml:space="preserve">cm² </t>
  </si>
  <si>
    <t>²</t>
  </si>
  <si>
    <t>Police Wingdings 3</t>
  </si>
  <si>
    <t>le ³ se fait en tapant alt+0179</t>
  </si>
  <si>
    <t>m³ </t>
  </si>
  <si>
    <t>M³ </t>
  </si>
  <si>
    <t>cm³ </t>
  </si>
  <si>
    <t>³</t>
  </si>
  <si>
    <t>Z</t>
  </si>
  <si>
    <t>q</t>
  </si>
  <si>
    <t>p</t>
  </si>
  <si>
    <t>Les unités pifométriques</t>
  </si>
  <si>
    <t>Je remercie chaleureusement les internautes passionnés qui élaborent et proposent des formules et fonctions imbriquées</t>
  </si>
  <si>
    <t>Fonction UNICAR(HEXDEC("1F414"))</t>
  </si>
  <si>
    <t xml:space="preserve">en changeant les chiffres </t>
  </si>
  <si>
    <t>vous obtenez des représentations différentes</t>
  </si>
  <si>
    <t>Transmettez votre savoir et votre savoir faire  peu importe qui le récupère; pourvu qu'un plus grand nombre puisse en bénéficier.</t>
  </si>
  <si>
    <t>Joël LEBOUCHER …Octobre 2015</t>
  </si>
  <si>
    <t>un lien rompu ou devenu obsolète…..pas de panique…Google saura vous retrouver un document équivalent</t>
  </si>
  <si>
    <t>Site à découvrir</t>
  </si>
  <si>
    <r>
      <t xml:space="preserve">SPACE pour </t>
    </r>
    <r>
      <rPr>
        <b/>
        <sz val="22"/>
        <color theme="0"/>
        <rFont val="Arial"/>
        <family val="2"/>
      </rPr>
      <t>S</t>
    </r>
    <r>
      <rPr>
        <sz val="22"/>
        <color theme="0"/>
        <rFont val="Arial"/>
        <family val="2"/>
      </rPr>
      <t xml:space="preserve">uivi et </t>
    </r>
    <r>
      <rPr>
        <b/>
        <sz val="22"/>
        <color theme="0"/>
        <rFont val="Arial"/>
        <family val="2"/>
      </rPr>
      <t>P</t>
    </r>
    <r>
      <rPr>
        <sz val="22"/>
        <color theme="0"/>
        <rFont val="Arial"/>
        <family val="2"/>
      </rPr>
      <t>rogrammation d'</t>
    </r>
    <r>
      <rPr>
        <b/>
        <sz val="22"/>
        <color theme="0"/>
        <rFont val="Arial"/>
        <family val="2"/>
      </rPr>
      <t>AC</t>
    </r>
    <r>
      <rPr>
        <sz val="22"/>
        <color theme="0"/>
        <rFont val="Arial"/>
        <family val="2"/>
      </rPr>
      <t xml:space="preserve">tivités en </t>
    </r>
    <r>
      <rPr>
        <b/>
        <sz val="22"/>
        <color theme="0"/>
        <rFont val="Arial"/>
        <family val="2"/>
      </rPr>
      <t>E</t>
    </r>
    <r>
      <rPr>
        <sz val="22"/>
        <color theme="0"/>
        <rFont val="Arial"/>
        <family val="2"/>
      </rPr>
      <t>quipe est un outil destiné à permettre un suivi exhaustif des activités d'une équipe.</t>
    </r>
  </si>
  <si>
    <t xml:space="preserve">Fil de discussion dédié à ce programme </t>
  </si>
  <si>
    <t xml:space="preserve"> &gt;</t>
  </si>
  <si>
    <t>http://www.excel-downloads.com/remository/Download/Professionnels/Planification-et-gestion-de-projets/SPACE.html</t>
  </si>
  <si>
    <t>2 - Que voulez vous supprimer dans le texte</t>
  </si>
  <si>
    <t>—</t>
  </si>
  <si>
    <t>...</t>
  </si>
  <si>
    <t>/</t>
  </si>
  <si>
    <t>Combien de caractères souhaitez vous dans une cellule.Maxi 255</t>
  </si>
  <si>
    <t>300g</t>
  </si>
  <si>
    <t>.</t>
  </si>
  <si>
    <t>Copiez une colonne et coller Valeurs dans votre feuille Excel</t>
  </si>
  <si>
    <t>https://www.youtube.com/watch?v=ImOnZNKHBNU&amp;ab_channel=Tutech</t>
  </si>
  <si>
    <t>Madame…Monsieur..Bonjour</t>
  </si>
  <si>
    <t>Vous récupérez parfois du texte sur le net pour vos fiches recettes ( des quantités ou un mode opératoire)</t>
  </si>
  <si>
    <t>Ce texte est souvent formaté avec des espaces        des points….  des tirets _  que vous voulez supprimer</t>
  </si>
  <si>
    <t xml:space="preserve">Souvent ce texte est trop long pour vos fiches, il faut donc le couper </t>
  </si>
  <si>
    <t>Spécifications et limites relatives à Excel</t>
  </si>
  <si>
    <t>https://support.office.com/fr-fr/article/Sp%C3%A9cifications-et-limites-relatives-%C3%A0-Excel-1672b34d-7043-467e-8e27-269d656771c3#ID0EBABAAA=Excel%C2%A02016-2013</t>
  </si>
  <si>
    <t>Afficher les relations entre formules et cellules</t>
  </si>
  <si>
    <t>https://support.office.com/fr-fr/article/Afficher-les-relations-entre-formules-et-cellules-a59bef2b-3701-46bf-8ff1-d3518771d507</t>
  </si>
  <si>
    <t>Auditer-et-espionner-des-formules-sous-excel</t>
  </si>
  <si>
    <t>http://lecompagnon.info/excel/analyse.htm</t>
  </si>
  <si>
    <t>Et voila…c'est pas compliqué…...Transmettez  "vos savoir faire"  peu importe qui les récupère;</t>
  </si>
  <si>
    <t>pourvu qu'un plus grand nombre puisse en bénéficier.</t>
  </si>
  <si>
    <t>L'UPRT : la diffusion des savoirs - le partage des savoir-faire</t>
  </si>
  <si>
    <t>http://www.uprt.fr/detail.php?id=185&amp;titre=restaurateurs</t>
  </si>
  <si>
    <t>cellules</t>
  </si>
  <si>
    <t>dans les formules avec loupe n'oubliez pas de modifier les adresses &gt; # k93 &amp;" K93"</t>
  </si>
  <si>
    <t>lorsque vous collez ce tableau ailleurs</t>
  </si>
  <si>
    <t>UNICAR(128269)</t>
  </si>
  <si>
    <t>🔎#</t>
  </si>
  <si>
    <t>🔗</t>
  </si>
  <si>
    <t>Lien incrémenté ne se met pas à jour dans un autre emplacement</t>
  </si>
  <si>
    <t>de 0.00" Kg"</t>
  </si>
  <si>
    <t># ##0.000" kg"</t>
  </si>
  <si>
    <t>0.0" %"</t>
  </si>
  <si>
    <t>0.000K\g</t>
  </si>
  <si>
    <t># ##0" cl"</t>
  </si>
  <si>
    <t>0.000" L"</t>
  </si>
  <si>
    <t># ##0" gr"</t>
  </si>
  <si>
    <t>0.00 " cm³"</t>
  </si>
  <si>
    <t>0" lignes"</t>
  </si>
  <si>
    <t>Vrai;"Vrai";"Faux"</t>
  </si>
  <si>
    <t>Actif;"Actif";"Inactif"</t>
  </si>
  <si>
    <t>Prénom</t>
  </si>
  <si>
    <t>Nom</t>
  </si>
  <si>
    <t>🛺</t>
  </si>
  <si>
    <t>Vous pouvez mettre des émotocones dans vos formules entre deux guillemets "   "</t>
  </si>
  <si>
    <t>"🚲 "   " 🤓 "   " ✔ "   " 🆗 "</t>
  </si>
  <si>
    <t>➕  ⏮  ➿  ⁉  ⬅  ☺  ✔  ❓  🆗  🌼  🚲  🤓  🔛 🚐  «</t>
  </si>
  <si>
    <t>Cliquez sur les ◀</t>
  </si>
  <si>
    <t>🚲</t>
  </si>
  <si>
    <t>🤓</t>
  </si>
  <si>
    <t>Amusez vous un tableur c'est fait pour ça</t>
  </si>
  <si>
    <t>0" Mx"</t>
  </si>
  <si>
    <t>Poids portion 0.000" Kg"</t>
  </si>
  <si>
    <t>0.00" cm"</t>
  </si>
  <si>
    <t>0.0" mm"</t>
  </si>
  <si>
    <t>0.00 " cm²"</t>
  </si>
  <si>
    <t>0.000 " dm³"</t>
  </si>
  <si>
    <t>Col.0</t>
  </si>
  <si>
    <t>de # ##0.000" kg"</t>
  </si>
  <si>
    <t>N° 0</t>
  </si>
  <si>
    <t>0" jours"</t>
  </si>
  <si>
    <t>0" H"</t>
  </si>
  <si>
    <t>Formats de cellules nombres personnalisées</t>
  </si>
  <si>
    <t>Un lien Hypertexte commence toujours par :    LIEN_HYPERTEXTE("#" c25 par exemple</t>
  </si>
  <si>
    <t>Mettre seulement le dièse "#" entre 2 guillemets pour ne pas figer la cellule de destination</t>
  </si>
  <si>
    <t>les mises à jours seront automatiques lorsque vous collerez votre tableau dans une autre feuille</t>
  </si>
  <si>
    <t>Exemples de formules nomades vous indiquez une bonne fois pour toutes l'emplacement de la cellule de destination</t>
  </si>
  <si>
    <t xml:space="preserve">Combiner les Prénoms et Noms </t>
  </si>
  <si>
    <t>A vous d'imaginer d'autres utilisations possibles</t>
  </si>
  <si>
    <t>Détail de la formule saisie</t>
  </si>
  <si>
    <t>Combinaison</t>
  </si>
  <si>
    <t>Robert</t>
  </si>
  <si>
    <t>Spière</t>
  </si>
  <si>
    <t>Guillaume</t>
  </si>
  <si>
    <t>Tell</t>
  </si>
  <si>
    <t>Prénom et Nom</t>
  </si>
  <si>
    <t>Extraire les Noms et Prénoms</t>
  </si>
  <si>
    <t>Guillaume Tell</t>
  </si>
  <si>
    <t>Guillaume,Tell</t>
  </si>
  <si>
    <t>indiquez entre les guillemets " , "que vous voulez supprimer la virgule de séparation</t>
  </si>
  <si>
    <t>Séparer Nom et Prénom et en faire une adresse mail</t>
  </si>
  <si>
    <t>https://www.youtube.com/watch?v=2TmdhLLUsOQ</t>
  </si>
  <si>
    <t xml:space="preserve">Pour toutes ces formules remplacez </t>
  </si>
  <si>
    <t>par votre N° de Ligne et de Colonne</t>
  </si>
  <si>
    <t>l'avantage de ne pas mettre le nom de la cellule entre guillemets c'est qu'elle se mettra automatiquement à jour lorsque vous copierez votre tableau ailleurs</t>
  </si>
  <si>
    <t>Tableau de bord des ventes et de gestion des stocks</t>
  </si>
  <si>
    <t>https://www.youtube.com/watch?v=BEAwIv4fIw4</t>
  </si>
  <si>
    <t>dans les 3 formules suivantes</t>
  </si>
  <si>
    <t>formule plus simple MAIS si vous déplacez votre tableau vous devez à chaque fois modifier l'adresse ("# c131";</t>
  </si>
  <si>
    <t>Comment taper sur votre clavier d'ordinateur tous les symboles, emoji, signes, icones ?</t>
  </si>
  <si>
    <t>http://www.symbole-clavier.com/</t>
  </si>
  <si>
    <t>https://www.premiers-clics.fr/cours-informatique/windows-les-fonctionnalites-du-clavier/</t>
  </si>
  <si>
    <t>Manuel d’utilisation</t>
  </si>
  <si>
    <t>https://bepo.fr/wiki/Manuel</t>
  </si>
  <si>
    <t>https://bepo.fr/wiki/Menu</t>
  </si>
  <si>
    <t>Liste des fonctions Excel avec une traduction</t>
  </si>
  <si>
    <t>https://fr.excelfunctions.eu/</t>
  </si>
  <si>
    <t>Pour vous détendre un peu  : Convertir un CD en MP3 avec Windows Media Player</t>
  </si>
  <si>
    <t>https://www.premiers-clics.fr/cours-informatique/windows-convertir-un-cd-en-fichiers-mp3/</t>
  </si>
  <si>
    <t>Saisissez vos valeurs dans les cellules fond de couleur et collez ❹ Kg cru ou  ❺ Kg cuit</t>
  </si>
  <si>
    <t>DOCUMENTS POUR RESTAURATEURS</t>
  </si>
  <si>
    <t>Affichage</t>
  </si>
  <si>
    <t>FORMULETEXTE(O42)</t>
  </si>
  <si>
    <t>Adresse PC</t>
  </si>
  <si>
    <t xml:space="preserve">ICI </t>
  </si>
  <si>
    <t>UPRT : Union des Personnels de la Restauration Territoriale</t>
  </si>
  <si>
    <t>COMPRENDRE POUR APPRENDRE   -   AMÉLIORER POUR TRANSMETTRE</t>
  </si>
  <si>
    <t>Les guillemets permettent de dire à Excel que ce que vous soumettez est un texte</t>
  </si>
  <si>
    <t>Ainsi =Pierre n'est pas une formule valide alors que ="Pierre" est valide et résultera en Pierre</t>
  </si>
  <si>
    <t xml:space="preserve">l'éperluette (&amp;)     La formule ="Pierre" &amp; "Leclerc" résultera en PierreLeclerc. </t>
  </si>
  <si>
    <t>SI vous voulez ajouter un espace entre le prénom et le nom, la formule devient ="Pierre" &amp; " " &amp; "Leclerc"</t>
  </si>
  <si>
    <t xml:space="preserve"> Si le prénom Pierre réside dans la cellule A1 et le nom Leclerc est dans la cellule B1</t>
  </si>
  <si>
    <t xml:space="preserve"> la formule suivante dans la cellule C1 résultera en Pierre Leclerc : =A1 &amp; " " &amp; B1.</t>
  </si>
  <si>
    <t>Comme avec les signes mathématiques vous pouvez utiliser des valeurs et des adresses comme dans la formule suivante</t>
  </si>
  <si>
    <t xml:space="preserve">=A1 &amp; " " &amp; "Leclerc". </t>
  </si>
  <si>
    <t xml:space="preserve">La formule =SI(A1&gt;=95;"A+";"") signifie que si la valeur de la cellule A1 est supérieure ou égale à 95 </t>
  </si>
  <si>
    <t>le résultat est A+ sinon la cellule doit être vide (deux guillemets).</t>
  </si>
  <si>
    <t xml:space="preserve">Créé le 23/03/2008  </t>
  </si>
  <si>
    <t>Dernière mise à jour :</t>
  </si>
  <si>
    <t>Adaptation : Joël Leboucher..UPRT "Union des Personnels de la Restauration Territoriale"  membre du réseau RESTAU'CO</t>
  </si>
  <si>
    <t>Recette</t>
  </si>
  <si>
    <t>Temps de cuisson</t>
  </si>
  <si>
    <t>Total</t>
  </si>
  <si>
    <t>Adultes</t>
  </si>
  <si>
    <t>Net</t>
  </si>
  <si>
    <t>Modèle</t>
  </si>
  <si>
    <t>Unités</t>
  </si>
  <si>
    <t>Quoi</t>
  </si>
  <si>
    <t>BRUT A COMMANDER</t>
  </si>
  <si>
    <t>Pix denrées</t>
  </si>
  <si>
    <t>M</t>
  </si>
  <si>
    <t>P</t>
  </si>
  <si>
    <t>A</t>
  </si>
  <si>
    <t>A +</t>
  </si>
  <si>
    <t>PAM</t>
  </si>
  <si>
    <t>PAS</t>
  </si>
  <si>
    <t>Famille de convives</t>
  </si>
  <si>
    <t>Poids NET pour l'effectif</t>
  </si>
  <si>
    <t>1 Kg ou litre pour :</t>
  </si>
  <si>
    <t>Voici quelques photos pour aider à estimer les quantités</t>
  </si>
  <si>
    <t>Visuellement, ça représente quoi 100 calories ?</t>
  </si>
  <si>
    <t xml:space="preserve"> GN 1/ 1 = 35 morceaux</t>
  </si>
  <si>
    <t>Service de quoi ? &gt;</t>
  </si>
  <si>
    <t>Morceaux</t>
  </si>
  <si>
    <t>(Morceaux- Tranches ...?)</t>
  </si>
  <si>
    <t>❹ Cru</t>
  </si>
  <si>
    <t>Poids Unitaire</t>
  </si>
  <si>
    <t>Combien p.p.❼</t>
  </si>
  <si>
    <t>Saisissez vos valeurs dans les cellules fond de couleur et collez ❹ Cu ou  ❺ Cuit</t>
  </si>
  <si>
    <t>❼  Quantité p.p.</t>
  </si>
  <si>
    <t>❺ Cuit</t>
  </si>
  <si>
    <t>Collez ❹ Cru ou ❺ Cuit Cellule &gt;</t>
  </si>
  <si>
    <t>Extraire du texte d'une chaine de caractères</t>
  </si>
  <si>
    <t>Collez votre texte &gt;</t>
  </si>
  <si>
    <t>qtzt-45221-kiu</t>
  </si>
  <si>
    <t>position du premier caractère à extraire</t>
  </si>
  <si>
    <t>nombre de caractères à extraire</t>
  </si>
  <si>
    <t>Résultat</t>
  </si>
  <si>
    <t>Vous pouvez extraire ce que vous voulez d'une phrase des nombre un prénom etc</t>
  </si>
  <si>
    <t>Utilitaires à copier dans vos documents puis ajustez la largeur des colonnes comme indiqué dans les cellules de couleur en bas de chaque tableau</t>
  </si>
  <si>
    <t>les cellules grises vous indiquent la largeur des colonnes sur votre document et les corrections à apporter</t>
  </si>
  <si>
    <t>la première colonne de chaque tableau n'a pas de cellule grise volontairement. Cette colonne est fusionnée pour vous faciliter la sélection du tableau - Largeur par défaut 3</t>
  </si>
  <si>
    <t>Ce n'est pas compliqué : utilisez le tableau EPURER UN TEXTE</t>
  </si>
  <si>
    <t>1 - Collez votre texte dans la cellule prévue pour</t>
  </si>
  <si>
    <t>2 - Saisissez ce que vous voulez supprimer dans les différents cellules - vous n'êtes pas obligés de saisir les 7 cellules</t>
  </si>
  <si>
    <t xml:space="preserve">Si vous le souhaitez, saisissez du texte - une valeur de remplacement ou rien </t>
  </si>
  <si>
    <t xml:space="preserve">3- Récupérez votre texte "nettoyé" </t>
  </si>
  <si>
    <t>4- Collez ce texte dans votre document . Collage Spécial 123 Valeurs . Sinon vous coller les formules</t>
  </si>
  <si>
    <t xml:space="preserve">TABLEAU POUR ÉPURER UN TEXTE BRUT RÉCUPÉRÉ SUR LE NET        </t>
  </si>
  <si>
    <t>exemple la méthode d'exécution d'une recette</t>
  </si>
  <si>
    <t>1 - Collez le texte brut dans cette cellule &gt;</t>
  </si>
  <si>
    <t>exemple / — équeuter, laver,      cuire 300g de haricots   ...  à l'anglaise les égoutter et patati et patata</t>
  </si>
  <si>
    <t>Texte brut</t>
  </si>
  <si>
    <t>un espace est aussi compté comme caractère</t>
  </si>
  <si>
    <t xml:space="preserve">Total caractères </t>
  </si>
  <si>
    <t>Que souhaitez vous supprimer</t>
  </si>
  <si>
    <t>Supprimer la ponctuation et les espaces inutiles  _ - ! " § $ #  £  € % ( : &lt; &gt; ? [ ] }\ /  , ; : ? ¨= + * @ -| ~~ )</t>
  </si>
  <si>
    <t>que voulez vous remplacer</t>
  </si>
  <si>
    <t>à remplacer par quoi</t>
  </si>
  <si>
    <t>100 g</t>
  </si>
  <si>
    <t xml:space="preserve">équeuter, laver, </t>
  </si>
  <si>
    <t>et patati</t>
  </si>
  <si>
    <t>et patata</t>
  </si>
  <si>
    <t>remplacé par quoi cela peut être rien donc vous laisser la cellule vide - par un autre mot - un autre poids etc..</t>
  </si>
  <si>
    <t>texte rectifié</t>
  </si>
  <si>
    <t>Facultatif une dernière rectification si cela ne vous convient toujours pas</t>
  </si>
  <si>
    <t>exemple</t>
  </si>
  <si>
    <t>Texte final</t>
  </si>
  <si>
    <t xml:space="preserve">Nombre de caractères et d'espaces dans le texte modifié </t>
  </si>
  <si>
    <t>Vous avez</t>
  </si>
  <si>
    <t>3 - Récupérez votre texte</t>
  </si>
  <si>
    <t>Texte à récupérer &gt;</t>
  </si>
  <si>
    <t>Copiez le texte à récupérer et Collage spécial 1-2-3 dans votre document pour ne pas coller la formule</t>
  </si>
  <si>
    <t>Astuce N° 1  pour adapter le nombre de caractères à la dimension de votre colonne ou tableau</t>
  </si>
  <si>
    <t xml:space="preserve">collez le texte dans votre tableau (collage spécial Valeurs) -dans la barre de formule coupez le texte qui dépasse votre colonne </t>
  </si>
  <si>
    <t>ou votre tableau  et collez ce texte dans la ligne suivante et ainsi de suite</t>
  </si>
  <si>
    <t>Astuce N° 2   : collez votre texte dans word - Cliquer sur Mise en page colonnes et en bas de la liste</t>
  </si>
  <si>
    <t>choisissez le nombre de colonne qui vous scindera le texte au nombre de caractères pour votre tableau</t>
  </si>
  <si>
    <t>Ah ! La ponctuation exemple : on va manger les enfants !  Virgule  pas de virgule ?</t>
  </si>
  <si>
    <t>Quelques liens</t>
  </si>
  <si>
    <t>la ponctuation au clavier codes Unicode</t>
  </si>
  <si>
    <t>La ponctuation</t>
  </si>
  <si>
    <t>les règles typographiques</t>
  </si>
  <si>
    <t>réécriture corrective de la forme</t>
  </si>
  <si>
    <t>la ponctuation 2</t>
  </si>
  <si>
    <t>Joël LEBOUCHER …Mars 2023</t>
  </si>
  <si>
    <t>Nombre de contenants   -  5 contenants  - 5 familles de convives</t>
  </si>
  <si>
    <t>Nb. de contenants &gt;</t>
  </si>
  <si>
    <t>Contenants</t>
  </si>
  <si>
    <t>Mater</t>
  </si>
  <si>
    <t>Prim</t>
  </si>
  <si>
    <t>Adultes +</t>
  </si>
  <si>
    <t>Ainés</t>
  </si>
  <si>
    <t>❽ Effectifs</t>
  </si>
  <si>
    <t>Cliquez ▲</t>
  </si>
  <si>
    <t>Collez ❹ Cru ou ❺ Cuit &gt;</t>
  </si>
  <si>
    <t>Nombre de contenants 1 contenant  standard   - 5 familles de convives</t>
  </si>
  <si>
    <t>Structurer la transmission du savoir et des compétences en entreprise</t>
  </si>
  <si>
    <t>https://www.youtube.com/watch?v=yUb6Lk9LynA</t>
  </si>
  <si>
    <t>Le dispositif TSF = Transfert des savoirs et Savoir-Faire !</t>
  </si>
  <si>
    <t>Ressources Humaines et transmission des savoirs</t>
  </si>
  <si>
    <t>https://www.demos.fr/expertises-thematiques-ressources-humaines-et-transmission-des-savoirs</t>
  </si>
  <si>
    <t>Comment accompagner des experts internes à transmettre leurs savoirs ?​​​​​</t>
  </si>
  <si>
    <t>Pourquoi et comment mettre en place un environnement d’apprentissage personnalisé ?​​​​​</t>
  </si>
  <si>
    <t>La transmission est à la formation ce que l’éducation est à l’instruction  Eric Remisz</t>
  </si>
  <si>
    <t>La transmission, enjeu vital pour l’économie et la société</t>
  </si>
  <si>
    <t>https://www.manpowergroup.fr/contrat-de-generation-ii-%E2%80%93-la-transmission-enjeu-vital-pour-l%E2%80%99economie-et-la-societe/</t>
  </si>
  <si>
    <t>https://www.appvizer.fr/magazine/collaboration/km/gestion-des-connaissances</t>
  </si>
  <si>
    <t>Everything  un utilitaire de recherche gratuit pour indexer et rechercher vos fichiers</t>
  </si>
  <si>
    <t>https://everything.fr.softonic.com/</t>
  </si>
  <si>
    <t>Quels sont les différents savoirs à transmettre ?</t>
  </si>
  <si>
    <t>https://www.digitalrecruiters.com/blog/comment-transmettre-savoirs-entreprise</t>
  </si>
  <si>
    <t>Exemple de Guide méthodologique de la métallurgie adaptable</t>
  </si>
  <si>
    <t>https://uimmauvergne.org/sites/default/files/Guide_transmission_savoirs_savoirfaire.pdf</t>
  </si>
  <si>
    <t>https://hautsdefrance-aract.fr/wp-content/uploads/2016/01/guide-pour-action-transmettre-pour-perenniser.pdf</t>
  </si>
  <si>
    <t>Quelques exemples de guides</t>
  </si>
  <si>
    <t>Un enjeu pour l'avenir de votre entreprise</t>
  </si>
  <si>
    <t>https://bourgognefranchecomte.aract.fr/sites/default/files/2019-04/Guide_tse.pdf</t>
  </si>
  <si>
    <t xml:space="preserve">Transmettre les savoirs d'expertise pour péréniser son entreprise </t>
  </si>
  <si>
    <t>Quand Alphonse met son talent au service de la société</t>
  </si>
  <si>
    <t>https://lestalentsdalphonse.com/</t>
  </si>
  <si>
    <r>
      <t xml:space="preserve">Quand on sait qu’un·e collaborateur·trice consacre en moyenne 7 h 30 chaque semaine à chercher une information sans la trouver </t>
    </r>
    <r>
      <rPr>
        <i/>
        <sz val="24"/>
        <color theme="0"/>
        <rFont val="Calibri"/>
        <family val="2"/>
        <scheme val="minor"/>
      </rPr>
      <t>(source : Association Information et Management)</t>
    </r>
    <r>
      <rPr>
        <sz val="24"/>
        <color theme="0"/>
        <rFont val="Calibri"/>
        <family val="2"/>
        <scheme val="minor"/>
      </rPr>
      <t xml:space="preserve">, on comprend vite l’intérêt pour une entreprise de mettre en place un </t>
    </r>
    <r>
      <rPr>
        <b/>
        <sz val="24"/>
        <color theme="0"/>
        <rFont val="Calibri"/>
        <family val="2"/>
        <scheme val="minor"/>
      </rPr>
      <t>processus</t>
    </r>
    <r>
      <rPr>
        <sz val="24"/>
        <color theme="0"/>
        <rFont val="Calibri"/>
        <family val="2"/>
        <scheme val="minor"/>
      </rPr>
      <t xml:space="preserve"> de </t>
    </r>
    <r>
      <rPr>
        <b/>
        <sz val="24"/>
        <color theme="0"/>
        <rFont val="Calibri"/>
        <family val="2"/>
        <scheme val="minor"/>
      </rPr>
      <t>knowledge management</t>
    </r>
    <r>
      <rPr>
        <sz val="24"/>
        <color theme="0"/>
        <rFont val="Calibri"/>
        <family val="2"/>
        <scheme val="minor"/>
      </rPr>
      <t xml:space="preserve">, afin maîtriser son </t>
    </r>
    <r>
      <rPr>
        <b/>
        <sz val="24"/>
        <color theme="0"/>
        <rFont val="Calibri"/>
        <family val="2"/>
        <scheme val="minor"/>
      </rPr>
      <t>capital</t>
    </r>
    <r>
      <rPr>
        <sz val="24"/>
        <color theme="0"/>
        <rFont val="Calibri"/>
        <family val="2"/>
        <scheme val="minor"/>
      </rPr>
      <t xml:space="preserve"> </t>
    </r>
    <r>
      <rPr>
        <b/>
        <sz val="24"/>
        <color theme="0"/>
        <rFont val="Calibri"/>
        <family val="2"/>
        <scheme val="minor"/>
      </rPr>
      <t>connaissances</t>
    </r>
    <r>
      <rPr>
        <sz val="24"/>
        <color theme="0"/>
        <rFont val="Calibri"/>
        <family val="2"/>
        <scheme val="minor"/>
      </rPr>
      <t>.</t>
    </r>
  </si>
  <si>
    <t>VOTRE LOGO ICI</t>
  </si>
  <si>
    <t xml:space="preserve">FICHE D'INCIDENT A RECEPTION  </t>
  </si>
  <si>
    <t>NON-CONFORMITÉ</t>
  </si>
  <si>
    <t>NC.04.0</t>
  </si>
  <si>
    <r>
      <t xml:space="preserve">Version N° 1 Vérification : </t>
    </r>
    <r>
      <rPr>
        <sz val="8"/>
        <color rgb="FFC00000"/>
        <rFont val="Calibri"/>
        <family val="2"/>
        <scheme val="minor"/>
      </rPr>
      <t>VOTRE NOM ICI</t>
    </r>
  </si>
  <si>
    <t xml:space="preserve">MAGASIN + FOURNISSEURS </t>
  </si>
  <si>
    <t xml:space="preserve">Date : </t>
  </si>
  <si>
    <t>Couleur document : ROSE-RVB 255.153.204</t>
  </si>
  <si>
    <t>Nom du produit et marque: …………………………………………………………………………………</t>
  </si>
  <si>
    <t>Fournisseur : ………………………………………</t>
  </si>
  <si>
    <t>N° de lot: ……………………………………………</t>
  </si>
  <si>
    <t>DLC : ……………………………………</t>
  </si>
  <si>
    <t>Jour de livraison : ………………………</t>
  </si>
  <si>
    <t>N° de semaine</t>
  </si>
  <si>
    <t xml:space="preserve"> Incident constaté le</t>
  </si>
  <si>
    <t>par M, Mme, Mlle..…………………………….……….</t>
  </si>
  <si>
    <t>NATURE DE L'INCIDENT :</t>
  </si>
  <si>
    <t>CAMION :</t>
  </si>
  <si>
    <t>propreté</t>
  </si>
  <si>
    <t>PRODUITS :</t>
  </si>
  <si>
    <t>Nature d'incident :Exp. Intégrité de l'étiquetage et propreté des emballages - Qualité visuelle - Qualité gustative - Maturation - Calibres (tolérance 5/10%) - conditionnement -conservation</t>
  </si>
  <si>
    <t xml:space="preserve">température </t>
  </si>
  <si>
    <t>Qualité</t>
  </si>
  <si>
    <t>température</t>
  </si>
  <si>
    <t>rangement</t>
  </si>
  <si>
    <t>D.L.C.</t>
  </si>
  <si>
    <t>emballage</t>
  </si>
  <si>
    <t>Autre</t>
  </si>
  <si>
    <t>quantité</t>
  </si>
  <si>
    <t>prix</t>
  </si>
  <si>
    <t>SI AUTRE : EXPLIQUER LA CAUSE DE L'INCIDENT  ET L'ACTION CORRECTIVE APPORTÉE:</t>
  </si>
  <si>
    <t>Joindre ou coller au dos de ce document des copies d’étiquettes ou autre facilitant la traçabilité ascendante</t>
  </si>
  <si>
    <t xml:space="preserve">TRAITEMENT INCIDENT : </t>
  </si>
  <si>
    <t>REFUS :</t>
  </si>
  <si>
    <t>retour</t>
  </si>
  <si>
    <t>détruit</t>
  </si>
  <si>
    <r>
      <t xml:space="preserve">par </t>
    </r>
    <r>
      <rPr>
        <sz val="12"/>
        <rFont val="Calibri"/>
        <family val="2"/>
        <scheme val="minor"/>
      </rPr>
      <t>:________________</t>
    </r>
  </si>
  <si>
    <t>NON REFUS :</t>
  </si>
  <si>
    <t>accepté</t>
  </si>
  <si>
    <t>entrée en stock</t>
  </si>
  <si>
    <r>
      <t>par :</t>
    </r>
    <r>
      <rPr>
        <sz val="12"/>
        <rFont val="Calibri"/>
        <family val="2"/>
        <scheme val="minor"/>
      </rPr>
      <t>________________</t>
    </r>
  </si>
  <si>
    <r>
      <t xml:space="preserve">Traité le </t>
    </r>
    <r>
      <rPr>
        <sz val="12"/>
        <rFont val="Calibri"/>
        <family val="2"/>
        <scheme val="minor"/>
      </rPr>
      <t>:____________________</t>
    </r>
  </si>
  <si>
    <t>Traitement : refus total - refus partiel - quantité - Acceptation par dérogation : totale ou partielle quantité - Raisons de cette dérogation</t>
  </si>
  <si>
    <t>TRAITEMENT :</t>
  </si>
  <si>
    <t xml:space="preserve">DEMANDE D'AVOIR : </t>
  </si>
  <si>
    <r>
      <t xml:space="preserve">Fait le </t>
    </r>
    <r>
      <rPr>
        <sz val="11"/>
        <rFont val="Calibri"/>
        <family val="2"/>
        <scheme val="minor"/>
      </rPr>
      <t>: _____________</t>
    </r>
  </si>
  <si>
    <r>
      <t xml:space="preserve">Quantité: </t>
    </r>
    <r>
      <rPr>
        <sz val="11"/>
        <rFont val="Calibri"/>
        <family val="2"/>
        <scheme val="minor"/>
      </rPr>
      <t>__________</t>
    </r>
  </si>
  <si>
    <r>
      <t xml:space="preserve">Total €: </t>
    </r>
    <r>
      <rPr>
        <sz val="11"/>
        <rFont val="Calibri"/>
        <family val="2"/>
        <scheme val="minor"/>
      </rPr>
      <t>__________</t>
    </r>
  </si>
  <si>
    <t>AVOIR N°</t>
  </si>
  <si>
    <t>______________</t>
  </si>
  <si>
    <r>
      <t xml:space="preserve">Reçu le : </t>
    </r>
    <r>
      <rPr>
        <sz val="11"/>
        <rFont val="Calibri"/>
        <family val="2"/>
        <scheme val="minor"/>
      </rPr>
      <t>____________</t>
    </r>
  </si>
  <si>
    <t>Personne(s)  informée(s) de l’évènement</t>
  </si>
  <si>
    <t>NOM Prénom :</t>
  </si>
  <si>
    <t>FONCTION :</t>
  </si>
  <si>
    <t>Visa reception</t>
  </si>
  <si>
    <t>Visa comptabilité</t>
  </si>
  <si>
    <t>Visa direction</t>
  </si>
  <si>
    <t>le :</t>
  </si>
  <si>
    <t xml:space="preserve">Rédigé par : </t>
  </si>
  <si>
    <t>Mathieu DOIGNON</t>
  </si>
  <si>
    <t>MAITRISE SANITAIRE</t>
  </si>
  <si>
    <t xml:space="preserve">Adapté par : </t>
  </si>
  <si>
    <t>Joël Leboucher</t>
  </si>
  <si>
    <t>Validé par : :</t>
  </si>
  <si>
    <t>VOTRE NOM</t>
  </si>
  <si>
    <t>Couleur document : VERT CITRON</t>
  </si>
  <si>
    <t>MS.CCP</t>
  </si>
  <si>
    <t>TABLEAU DE MAITRISE DES RISQUES</t>
  </si>
  <si>
    <t>DESSERTS MANIPULES document N° 3</t>
  </si>
  <si>
    <t>4 CCP</t>
  </si>
  <si>
    <t>Page N°</t>
  </si>
  <si>
    <t>Fond vert : CCP: Point critique pour la maîtrise</t>
  </si>
  <si>
    <t>Fond Bleu : Point déterminant pour la sécurité du consommateur</t>
  </si>
  <si>
    <t>Actions</t>
  </si>
  <si>
    <t>CODES</t>
  </si>
  <si>
    <t>A    Pâtisseries</t>
  </si>
  <si>
    <t>B  Fruits au sirop nappés ou non</t>
  </si>
  <si>
    <t>C Emballages</t>
  </si>
  <si>
    <t>Pâtisseries surgelées</t>
  </si>
  <si>
    <t xml:space="preserve">Fruits au sirop </t>
  </si>
  <si>
    <t>B</t>
  </si>
  <si>
    <t>Nappage en flacon</t>
  </si>
  <si>
    <t>Barquettes</t>
  </si>
  <si>
    <t>Films</t>
  </si>
  <si>
    <t>Etiquettes</t>
  </si>
  <si>
    <t>Réception des matiéres premiéres (1)   étape commune à A-B</t>
  </si>
  <si>
    <t>Stockage des matiéres premiéres (2) étape commune à A-B :      Conserves T° ambiante / surgelés chambre froide -20°C</t>
  </si>
  <si>
    <t xml:space="preserve">CCP1 </t>
  </si>
  <si>
    <t>C</t>
  </si>
  <si>
    <t>Réception des emballages (3) étape commune à A-B</t>
  </si>
  <si>
    <t xml:space="preserve">Stockage des emballages (4) étape commune à A-B             </t>
  </si>
  <si>
    <t>Déconditionnement (A5)</t>
  </si>
  <si>
    <t>Déboîtage (B5)</t>
  </si>
  <si>
    <t>Découpe manuelle (A6)</t>
  </si>
  <si>
    <t>Egouttage (B6)</t>
  </si>
  <si>
    <t xml:space="preserve">Conditionnement manuel(A7)(( barquettes x1 ; x6 ; x25 ) </t>
  </si>
  <si>
    <t>Réchauffage (B7)</t>
  </si>
  <si>
    <t>Thermocellage et étiquetage manuel (A8) ( barquettes x1; x6; x25 )</t>
  </si>
  <si>
    <t xml:space="preserve">Conditionnement manuel((B8)( barquettes x1 ; x6 ; x25 ) </t>
  </si>
  <si>
    <t>Allotissement chambre froide produits finis (A9)</t>
  </si>
  <si>
    <t>Pesée (B9)</t>
  </si>
  <si>
    <t>Stockage (A10)</t>
  </si>
  <si>
    <t>CCP3</t>
  </si>
  <si>
    <t>Nappage manuel (B10)</t>
  </si>
  <si>
    <t>CCP2</t>
  </si>
  <si>
    <t>Transport en liaison froide (A11)</t>
  </si>
  <si>
    <t>CCP4</t>
  </si>
  <si>
    <t>Thermocellage et étiquetage manuel (B11)( barquettes x1; x6; x25 )</t>
  </si>
  <si>
    <t>Allotissement chambre froide produits finis (B12)</t>
  </si>
  <si>
    <t>Stockage (B13)</t>
  </si>
  <si>
    <t>Transport en liaison froide )(B14)</t>
  </si>
  <si>
    <t>Etape facultative</t>
  </si>
  <si>
    <t>Joël LEBOUCHER</t>
  </si>
  <si>
    <t>ETAPE</t>
  </si>
  <si>
    <t>CUISINE CENTRALE DE ROCHEFORT SUR MER</t>
  </si>
  <si>
    <t xml:space="preserve"> 16 Juin 2008 :</t>
  </si>
  <si>
    <t>Du :</t>
  </si>
  <si>
    <t>document : VERT</t>
  </si>
  <si>
    <t xml:space="preserve">Validé par : </t>
  </si>
  <si>
    <t>Analyse S.A.F.E. Schéma de circulation</t>
  </si>
  <si>
    <t>MS</t>
  </si>
  <si>
    <t>Nom du plat : RAGOUT DE BOEUF</t>
  </si>
  <si>
    <t>Etapes</t>
  </si>
  <si>
    <t>Risques</t>
  </si>
  <si>
    <t>Mesures préventives</t>
  </si>
  <si>
    <t>Suivi</t>
  </si>
  <si>
    <t>Actions correctives</t>
  </si>
  <si>
    <t>Livraison</t>
  </si>
  <si>
    <t>Qu'est-ce qui peut mal aller</t>
  </si>
  <si>
    <t>Que puis-je faire ?</t>
  </si>
  <si>
    <t>Comment vérifier</t>
  </si>
  <si>
    <t>Que faire si le résultat n'est pas bon ?</t>
  </si>
  <si>
    <t>Stockage</t>
  </si>
  <si>
    <t>Contamination bactérienne excessive.</t>
  </si>
  <si>
    <t>Fournisseurs de qualité. Stocké et livré à 3 °C ou moins. Datation correcte.</t>
  </si>
  <si>
    <t>Contrôler qualité, température et étiquetage.</t>
  </si>
  <si>
    <t>Eviter les mauvais fournisseurs.Refuser une livraison défectueuse.</t>
  </si>
  <si>
    <t>Eviers</t>
  </si>
  <si>
    <t>Croissance bactérienne.Nouvelle contamination.</t>
  </si>
  <si>
    <t>Stocker au-dessous 5 °C. Réfrigérateurs propres. Séparation des autres aliments.</t>
  </si>
  <si>
    <t>Contrôle des t °des réfrigérateurs.Contrôle visuel. Plan de nettoyage</t>
  </si>
  <si>
    <t>Corriger ou réparer. Nettoyer. Séparer les aliments.</t>
  </si>
  <si>
    <t>Préparation</t>
  </si>
  <si>
    <t>Décongélation incorrecte.</t>
  </si>
  <si>
    <t>Décongeler en froid positif ou au micro-ondes.</t>
  </si>
  <si>
    <t>Contrôle visuel.</t>
  </si>
  <si>
    <t>Mieux contrôler le personnel.</t>
  </si>
  <si>
    <t>Cuisson</t>
  </si>
  <si>
    <t>Croissance bactérienne si trop longtemps à t ° ambiante.</t>
  </si>
  <si>
    <t>Préparation rapide en zone froide. Nettoyage et désinfection corrects.Hygiène du personnel.</t>
  </si>
  <si>
    <t>Contrôle visuels. Plan de nettoyage.</t>
  </si>
  <si>
    <t>Réfrigération de l ’excédentaire. Nettoyage.</t>
  </si>
  <si>
    <t>Refroidissement</t>
  </si>
  <si>
    <t>Nouvelle contamination.Des bactéries survivent.</t>
  </si>
  <si>
    <t>Bonne cuisson. La viande doit atteindre plus de 75 °C.</t>
  </si>
  <si>
    <t>Contrôle de température.</t>
  </si>
  <si>
    <t>Continuer à cuire pour atteindre une température plus sûre.</t>
  </si>
  <si>
    <t>Répartition en portions</t>
  </si>
  <si>
    <t>Croissance de spores bactériennes survivantes. Contamination</t>
  </si>
  <si>
    <t>Refroidir sous 15 °C dans les 4 H Couvrir,éviter toute manipulation.</t>
  </si>
  <si>
    <t>Contrôler t enregistrer la t °de refroidissement</t>
  </si>
  <si>
    <t>Continuer à refroidir pour atteindre une t °de &lt;5 °C. Réparer l ’équipement.</t>
  </si>
  <si>
    <t>Conservation</t>
  </si>
  <si>
    <t>Hygiène du personnel. Nettoyage et désinfection corrects.Portioner en zone froide.</t>
  </si>
  <si>
    <t>Contrôle visuels.Plan de nettoyage.Contrôler que la t °ne dépasse pas 10 °C.</t>
  </si>
  <si>
    <t>Nettoyer. Mieux contrôler le personnel. Réorganiser le travail.</t>
  </si>
  <si>
    <t>Entreposage</t>
  </si>
  <si>
    <t>Croissance bactérienne.</t>
  </si>
  <si>
    <t>Entreposage Température inférieure à 5 °C consommer le lendemain.</t>
  </si>
  <si>
    <t>Contrôle de t °.Marquer la date de cuisson.Contrôler les codes.</t>
  </si>
  <si>
    <t>Corriger ou réparer.Eliminer si la date de péremption est dépassée.</t>
  </si>
  <si>
    <t>Réchauffement</t>
  </si>
  <si>
    <t>Des bactéries survivent</t>
  </si>
  <si>
    <t>Réchauffer correctement jusqu ’à 75 °C ou plus.</t>
  </si>
  <si>
    <t>Contrôle de t °.</t>
  </si>
  <si>
    <t>Remettre à chauffer si t ° insuffisante.</t>
  </si>
  <si>
    <t>Service et maintien au chaud</t>
  </si>
  <si>
    <t>Maintien à 65 °C ou plus.</t>
  </si>
  <si>
    <t>Contrôler la t °de maintien au chaud.</t>
  </si>
  <si>
    <t>Corriger ou réparer.</t>
  </si>
  <si>
    <t>maintien au chaud</t>
  </si>
  <si>
    <t>Nouvelle contamination.</t>
  </si>
  <si>
    <t>Environnement sain.Ne pas réchauffer une 2ème fois.</t>
  </si>
  <si>
    <t>Plan de nettoyage.</t>
  </si>
  <si>
    <t>DENREES</t>
  </si>
  <si>
    <t>AGRY</t>
  </si>
  <si>
    <t>CHARGES</t>
  </si>
  <si>
    <t>ADCR</t>
  </si>
  <si>
    <t>Hauteurs de lignes</t>
  </si>
  <si>
    <t>BERN</t>
  </si>
  <si>
    <t>ACS</t>
  </si>
  <si>
    <t>BERT</t>
  </si>
  <si>
    <t>ALCA</t>
  </si>
  <si>
    <t>fonctions STXT dans les colonnes C et F</t>
  </si>
  <si>
    <t>BEZI</t>
  </si>
  <si>
    <t>ANER</t>
  </si>
  <si>
    <t>BIGA</t>
  </si>
  <si>
    <t>ARGA</t>
  </si>
  <si>
    <t>BLAN</t>
  </si>
  <si>
    <t>ARTU</t>
  </si>
  <si>
    <t>BLAS</t>
  </si>
  <si>
    <t>ASA D</t>
  </si>
  <si>
    <t>BLED</t>
  </si>
  <si>
    <t>BENO</t>
  </si>
  <si>
    <t>BORG</t>
  </si>
  <si>
    <t>BIOVE</t>
  </si>
  <si>
    <t>BOUC</t>
  </si>
  <si>
    <t>BRICA</t>
  </si>
  <si>
    <t>COTE</t>
  </si>
  <si>
    <t>BTBE</t>
  </si>
  <si>
    <t>DAVI</t>
  </si>
  <si>
    <t>BURA</t>
  </si>
  <si>
    <t>DEMA</t>
  </si>
  <si>
    <t>BURY</t>
  </si>
  <si>
    <t>DHNV</t>
  </si>
  <si>
    <t>CERTO</t>
  </si>
  <si>
    <t>DISCO</t>
  </si>
  <si>
    <t>CT CA</t>
  </si>
  <si>
    <t>DLGT</t>
  </si>
  <si>
    <t>DELFI</t>
  </si>
  <si>
    <t>DOUM</t>
  </si>
  <si>
    <t>DEXIM</t>
  </si>
  <si>
    <t>A vous d'ajuster les hauteurs de lignes - largeurs de colonnes et marges personnalisées en fonction de votre imprimante</t>
  </si>
  <si>
    <t>EPCR</t>
  </si>
  <si>
    <t>DIRECTION JOURNAUX OFFICIELS</t>
  </si>
  <si>
    <t>FRAN</t>
  </si>
  <si>
    <t>EDF</t>
  </si>
  <si>
    <t>GDAR</t>
  </si>
  <si>
    <t>FIL D'O</t>
  </si>
  <si>
    <t>KERR</t>
  </si>
  <si>
    <t>France TELE</t>
  </si>
  <si>
    <t>LES J</t>
  </si>
  <si>
    <t>GDF</t>
  </si>
  <si>
    <t xml:space="preserve">Exemple de marges personnalisées : Haut 0.4 - enTête 0.3  - Gauche 0.6  - Droite 0.6 - Bas 0.4 - Pieds de page 0.3 </t>
  </si>
  <si>
    <t>LODI</t>
  </si>
  <si>
    <t>GE CAP</t>
  </si>
  <si>
    <t>MANS</t>
  </si>
  <si>
    <t>GEMU</t>
  </si>
  <si>
    <t>MESM</t>
  </si>
  <si>
    <t>GENE</t>
  </si>
  <si>
    <t>PERG</t>
  </si>
  <si>
    <t>HAUQ</t>
  </si>
  <si>
    <t>POITO</t>
  </si>
  <si>
    <t>HERV</t>
  </si>
  <si>
    <t>POMA</t>
  </si>
  <si>
    <t>INFORMATIQUE</t>
  </si>
  <si>
    <t>POMO</t>
  </si>
  <si>
    <t>INEO</t>
  </si>
  <si>
    <t>POMS</t>
  </si>
  <si>
    <t>INTE</t>
  </si>
  <si>
    <t>PONX</t>
  </si>
  <si>
    <t>ISEC</t>
  </si>
  <si>
    <t>PROM</t>
  </si>
  <si>
    <t>JOHN</t>
  </si>
  <si>
    <t>SADA</t>
  </si>
  <si>
    <t>KLEK</t>
  </si>
  <si>
    <t>SODI</t>
  </si>
  <si>
    <t>LE LIT</t>
  </si>
  <si>
    <t>SOGI</t>
  </si>
  <si>
    <t>LORI</t>
  </si>
  <si>
    <t>ST JE</t>
  </si>
  <si>
    <t>MDB M</t>
  </si>
  <si>
    <t>STAL</t>
  </si>
  <si>
    <t>MAIS</t>
  </si>
  <si>
    <t>TEAL</t>
  </si>
  <si>
    <t>MECO</t>
  </si>
  <si>
    <t>TITO</t>
  </si>
  <si>
    <t>MG FR</t>
  </si>
  <si>
    <t>VILA</t>
  </si>
  <si>
    <t>MY - BO</t>
  </si>
  <si>
    <t>DIVERS</t>
  </si>
  <si>
    <t>ONILAIT</t>
  </si>
  <si>
    <t>NUTR</t>
  </si>
  <si>
    <t>ANALYSES LABORATOIRE</t>
  </si>
  <si>
    <t>ORAN</t>
  </si>
  <si>
    <t>RELATIONS PUBLIQUES</t>
  </si>
  <si>
    <t>PARE</t>
  </si>
  <si>
    <t>ARCHIVES DEPARTEMENTALES</t>
  </si>
  <si>
    <t>PERM</t>
  </si>
  <si>
    <t>PERSONNEL</t>
  </si>
  <si>
    <t>A Frédérique</t>
  </si>
  <si>
    <t>PETI</t>
  </si>
  <si>
    <t>A Marie Christine</t>
  </si>
  <si>
    <t>PRO A</t>
  </si>
  <si>
    <t>A Philippe</t>
  </si>
  <si>
    <t>LA POSTE</t>
  </si>
  <si>
    <t>B Claudette</t>
  </si>
  <si>
    <t>PURU</t>
  </si>
  <si>
    <t>B Cosette</t>
  </si>
  <si>
    <t>RESC</t>
  </si>
  <si>
    <t>B Jérôme</t>
  </si>
  <si>
    <t>RSWO</t>
  </si>
  <si>
    <t>B Luc</t>
  </si>
  <si>
    <t>SECA</t>
  </si>
  <si>
    <t>B Philippe</t>
  </si>
  <si>
    <t>SERVICE DES EAUX</t>
  </si>
  <si>
    <t>B Yolande</t>
  </si>
  <si>
    <t>SOCI</t>
  </si>
  <si>
    <t>C Dominique</t>
  </si>
  <si>
    <t>SOCA</t>
  </si>
  <si>
    <t>D Yannick</t>
  </si>
  <si>
    <t>TOBR</t>
  </si>
  <si>
    <t>F Laurent</t>
  </si>
  <si>
    <t>USAG</t>
  </si>
  <si>
    <t>G Philippe</t>
  </si>
  <si>
    <t>WANA</t>
  </si>
  <si>
    <t>H Didier</t>
  </si>
  <si>
    <t>CH RU</t>
  </si>
  <si>
    <t>L Jean Pierre</t>
  </si>
  <si>
    <t>MAIR</t>
  </si>
  <si>
    <t>L Joël</t>
  </si>
  <si>
    <t>T V A</t>
  </si>
  <si>
    <t>M Catherine</t>
  </si>
  <si>
    <t>U R S S A F</t>
  </si>
  <si>
    <t>M Martine</t>
  </si>
  <si>
    <t>CAISSE DES DEPOTS - 1% SOLIDARITE</t>
  </si>
  <si>
    <t>M Nathalie</t>
  </si>
  <si>
    <t>R A F P</t>
  </si>
  <si>
    <t>M Raymonde</t>
  </si>
  <si>
    <t>C N R A C L</t>
  </si>
  <si>
    <t>R Philippe</t>
  </si>
  <si>
    <t>SUPPLEMENT FAMILIAL</t>
  </si>
  <si>
    <t>S Sandra</t>
  </si>
  <si>
    <t>I R C A N T E C</t>
  </si>
  <si>
    <t>V Catherine</t>
  </si>
  <si>
    <t>C N P  -  MUTUELLE</t>
  </si>
  <si>
    <t>V Patrice</t>
  </si>
  <si>
    <t>C D G</t>
  </si>
  <si>
    <t>V Thierry</t>
  </si>
  <si>
    <t>C N F P T</t>
  </si>
  <si>
    <t>Y Magali</t>
  </si>
  <si>
    <t>F I P H  F P</t>
  </si>
  <si>
    <t>DOCUMENTATION/ SALAIRE</t>
  </si>
  <si>
    <t>FORMULAIRES C A E</t>
  </si>
  <si>
    <t>I N S E E</t>
  </si>
  <si>
    <t>VIANDES - VOLAILLES FRAICHES</t>
  </si>
  <si>
    <t>Affichage largeurs de colonnes avec la fonction : CELLULE("largeur";B47)</t>
  </si>
  <si>
    <t>UPRT. RESTAURATION TERRITORIALE  Mode d'emploi des prévisions d'effectifs</t>
  </si>
  <si>
    <t>Police Wingdings minuscule   m</t>
  </si>
  <si>
    <t>en réserve ou chambre froide</t>
  </si>
  <si>
    <t>en forte hausse</t>
  </si>
  <si>
    <t>Police Wingdings minuscule  l</t>
  </si>
  <si>
    <t>l</t>
  </si>
  <si>
    <t>fait ou commandé</t>
  </si>
  <si>
    <t>en chute</t>
  </si>
  <si>
    <t>vérifier ou rectifier puis passer ou rectifier la commande</t>
  </si>
  <si>
    <t>en ascension</t>
  </si>
  <si>
    <t>Police Wingdings minuscule  hà</t>
  </si>
  <si>
    <t>hà</t>
  </si>
  <si>
    <t>supprimé et remplacé par : suivre la flèche</t>
  </si>
  <si>
    <t>en diminution</t>
  </si>
  <si>
    <t>Police Wingdings minuscule  x</t>
  </si>
  <si>
    <t>au congélateur</t>
  </si>
  <si>
    <t>voir plus haut</t>
  </si>
  <si>
    <t>Police Wingdings minuscule  ml</t>
  </si>
  <si>
    <t>en réserve ou chambre froide vérifié</t>
  </si>
  <si>
    <t>voir plus bas</t>
  </si>
  <si>
    <t>Police Wingdings minuscule  lè</t>
  </si>
  <si>
    <t>les vérifications ont été faites, la commande est passée</t>
  </si>
  <si>
    <t>S</t>
  </si>
  <si>
    <t>somme ou total</t>
  </si>
  <si>
    <t>Police Wingdings3 minuscule  n</t>
  </si>
  <si>
    <t>quantités ou effectifs stationnaires</t>
  </si>
  <si>
    <t>NS</t>
  </si>
  <si>
    <t>non significatif</t>
  </si>
  <si>
    <t>Lundi 12</t>
  </si>
  <si>
    <t>Mercredi 12</t>
  </si>
  <si>
    <t>traits bleus période scolaire</t>
  </si>
  <si>
    <t>traits verts vacances scolaire</t>
  </si>
  <si>
    <t>COPIEZ/COLLEZ  les sigles sur votre feuille de menu</t>
  </si>
  <si>
    <t>Prise d'Effectifs</t>
  </si>
  <si>
    <t>Menus</t>
  </si>
  <si>
    <t>Piques-nique ou Sorties du Mercredi et vacances</t>
  </si>
  <si>
    <t>Avec porc</t>
  </si>
  <si>
    <t>SANS porc</t>
  </si>
  <si>
    <t>Enfants</t>
  </si>
  <si>
    <t>Général</t>
  </si>
  <si>
    <t>Maternelles</t>
  </si>
  <si>
    <t>Primaires</t>
  </si>
  <si>
    <t>Adultes sédentaires</t>
  </si>
  <si>
    <t xml:space="preserve">Adultes force </t>
  </si>
  <si>
    <t>A+</t>
  </si>
  <si>
    <t>Foyers = Aînés</t>
  </si>
  <si>
    <t>F</t>
  </si>
  <si>
    <t>% de perte en cuisson ou autre</t>
  </si>
  <si>
    <t>Brut à commander</t>
  </si>
  <si>
    <t xml:space="preserve">Saisissez vos effectifs </t>
  </si>
  <si>
    <t xml:space="preserve"> et vos grammages</t>
  </si>
  <si>
    <t>Adultes+</t>
  </si>
  <si>
    <t xml:space="preserve">Foyers </t>
  </si>
  <si>
    <t>Net à fabriquer :</t>
  </si>
  <si>
    <t>Colonne A</t>
  </si>
  <si>
    <t>bleu sur fond ivoire</t>
  </si>
  <si>
    <t>effectifs de l'année précédente à la même période en tenant compte du calendrier :</t>
  </si>
  <si>
    <t>effectifs au passé</t>
  </si>
  <si>
    <t xml:space="preserve"> périodes de vacances - épidémies de grippe - météo -grèves - ponts</t>
  </si>
  <si>
    <t>Colonne B</t>
  </si>
  <si>
    <t>rouge sur fond ivoire</t>
  </si>
  <si>
    <t>effectifs réel de la semaine précédente</t>
  </si>
  <si>
    <t>Colonne C</t>
  </si>
  <si>
    <t>Noir sur fond vert</t>
  </si>
  <si>
    <t>la prévision noire sur fond vert sert pour passer les commandes en quantités précises</t>
  </si>
  <si>
    <t>B moins pic nic prévus</t>
  </si>
  <si>
    <t>prévisions corrigées; c'est-à-dire effectifs B en rouge moins les piques-nique et sorties prévues</t>
  </si>
  <si>
    <t>la correction d'effectifs est ventilée par famille de convives</t>
  </si>
  <si>
    <t>retrancher à chaque fois dans chaque groupe correspondant</t>
  </si>
  <si>
    <t>effectifs rouges Mater moins pics nics Mater</t>
  </si>
  <si>
    <t>effectifs rouges Prim moins pics nics Prim</t>
  </si>
  <si>
    <t>effectifs rouges Adul moins pics nics Adul etc…</t>
  </si>
  <si>
    <t>Colonne D</t>
  </si>
  <si>
    <t>vert sur fond ivoire</t>
  </si>
  <si>
    <t>effectifs réels de la journée inscrits après le service</t>
  </si>
  <si>
    <t>ces effectifs servent à prévoir les effectifs en rouge colonne B pour la semaine suivante le même jour</t>
  </si>
  <si>
    <t>ne pas oublier d'y ajouter les effectifs des pics nics de la semaine précédente</t>
  </si>
  <si>
    <t>Effectifs 92</t>
  </si>
  <si>
    <t>COUSCOUS</t>
  </si>
  <si>
    <t>ROTI VEAU</t>
  </si>
  <si>
    <t>Boule beef</t>
  </si>
  <si>
    <t>Cru</t>
  </si>
  <si>
    <t>Merguez</t>
  </si>
  <si>
    <t>1</t>
  </si>
  <si>
    <t>Pilon poulet</t>
  </si>
  <si>
    <t>Cuit</t>
  </si>
  <si>
    <t>Agneau 35 g cuit Morceaux</t>
  </si>
  <si>
    <t>0</t>
  </si>
  <si>
    <t>CHOUCROUTE</t>
  </si>
  <si>
    <t>Sal. Niçoise</t>
  </si>
  <si>
    <t>Choucroute cuite</t>
  </si>
  <si>
    <t>Coefficients</t>
  </si>
  <si>
    <t>P.T. épluchées S/Vide</t>
  </si>
  <si>
    <t>P.T. 26g</t>
  </si>
  <si>
    <t>Carottes fraîches</t>
  </si>
  <si>
    <t>H. verts 35g</t>
  </si>
  <si>
    <t>Petit salé cru</t>
  </si>
  <si>
    <t>Tomates 30g</t>
  </si>
  <si>
    <t>Travers 1/2 sel</t>
  </si>
  <si>
    <t>Poivrons 10g</t>
  </si>
  <si>
    <r>
      <t xml:space="preserve">Franckfort </t>
    </r>
    <r>
      <rPr>
        <i/>
        <sz val="10"/>
        <rFont val="Arial"/>
        <family val="2"/>
      </rPr>
      <t>(Stasbourg trop rouges)</t>
    </r>
  </si>
  <si>
    <t>Thon huile 10g</t>
  </si>
  <si>
    <t>Poitrine fumée</t>
  </si>
  <si>
    <t>Laitue 22g</t>
  </si>
  <si>
    <t>Saucisson ail</t>
  </si>
  <si>
    <t>Œufs 55 g 1/4</t>
  </si>
  <si>
    <t>Sans porc =</t>
  </si>
  <si>
    <t>50 X 140g tranches de bœuf</t>
  </si>
  <si>
    <t>Olives 2Pièces</t>
  </si>
  <si>
    <t>Filets anchois 1/2 Pièce</t>
  </si>
  <si>
    <t>PAELLA</t>
  </si>
  <si>
    <t>St dinde avec os Morceaux</t>
  </si>
  <si>
    <t>Œufs brouillés</t>
  </si>
  <si>
    <t>lamelles encornet Kg</t>
  </si>
  <si>
    <t>Filet poisson</t>
  </si>
  <si>
    <t>chorizo 6 g Tr 5 mm Tranches</t>
  </si>
  <si>
    <t>Ananas frais</t>
  </si>
  <si>
    <t>moules pièces</t>
  </si>
  <si>
    <t>Melon Espagne</t>
  </si>
  <si>
    <t>crevettes entières 90/120 Pièces</t>
  </si>
  <si>
    <t>Pastèque</t>
  </si>
  <si>
    <t>langoustines 20/30 Pièces</t>
  </si>
  <si>
    <t>Gruyère rapé pour bolognaise</t>
  </si>
  <si>
    <t>filet de lieu 50 g Poids</t>
  </si>
  <si>
    <t>Radis 6g pièce commande au poids</t>
  </si>
  <si>
    <t>Raisin</t>
  </si>
  <si>
    <r>
      <t>COMMENT DÉTERMINER LES EFFECTIFS</t>
    </r>
    <r>
      <rPr>
        <b/>
        <sz val="16"/>
        <rFont val="Verdana"/>
        <family val="2"/>
      </rPr>
      <t xml:space="preserve"> Dominique Boudot Cuisine Centrale de Clamart 1993</t>
    </r>
  </si>
  <si>
    <t>POUR UNE VERSION PAPIER: utilisez un cahier spirale gros carreaux. Page de gauche Menus - page de droite commandes</t>
  </si>
  <si>
    <t>26 au 30 Juillet 1993</t>
  </si>
  <si>
    <t>Effectifs</t>
  </si>
  <si>
    <t>Prévisions</t>
  </si>
  <si>
    <t>Corrigé</t>
  </si>
  <si>
    <t>Réel</t>
  </si>
  <si>
    <t>Ecarts</t>
  </si>
  <si>
    <t>12g</t>
  </si>
  <si>
    <t>Lundi 26</t>
  </si>
  <si>
    <t>Sardines</t>
  </si>
  <si>
    <t>au citron</t>
  </si>
  <si>
    <t>Sorties -55</t>
  </si>
  <si>
    <t>sauf sans porc</t>
  </si>
  <si>
    <t>Davigel</t>
  </si>
  <si>
    <t>J Ferry P -30+3</t>
  </si>
  <si>
    <t>Crêpes fourrées</t>
  </si>
  <si>
    <t>fromage/jambon</t>
  </si>
  <si>
    <t>150g</t>
  </si>
  <si>
    <t>1p</t>
  </si>
  <si>
    <t>1.5p</t>
  </si>
  <si>
    <t>J P Mat -10+1</t>
  </si>
  <si>
    <t>Salade</t>
  </si>
  <si>
    <t>75 au lieu de 45g</t>
  </si>
  <si>
    <t>(Rab,leur préciser)</t>
  </si>
  <si>
    <t>Moulin P Mat -10+1</t>
  </si>
  <si>
    <t>Yaourth</t>
  </si>
  <si>
    <t>Fruit</t>
  </si>
  <si>
    <t>Nectarine/Brugnon</t>
  </si>
  <si>
    <t>120g</t>
  </si>
  <si>
    <t>Mardi 27</t>
  </si>
  <si>
    <t>Carottes râpées</t>
  </si>
  <si>
    <t>mimosa</t>
  </si>
  <si>
    <t>1 œuf/10</t>
  </si>
  <si>
    <t>Sorties -162</t>
  </si>
  <si>
    <t>Poulet sauce diable</t>
  </si>
  <si>
    <t>17.5 kg rôti dinde cuit 70g p.p. = 250p.</t>
  </si>
  <si>
    <t>Garenne M -10+1</t>
  </si>
  <si>
    <t>Ratatouille + un peu de riz</t>
  </si>
  <si>
    <t>quenelles 4X25 = 100p.</t>
  </si>
  <si>
    <t>Fleury M -16+2</t>
  </si>
  <si>
    <t>20kg au congel+courgettes</t>
  </si>
  <si>
    <t>suprême de dinde 80 p.</t>
  </si>
  <si>
    <t>Closiaux M -30+3</t>
  </si>
  <si>
    <t>Charlie</t>
  </si>
  <si>
    <t>Moulin Pier M -30+3</t>
  </si>
  <si>
    <t>Tarte aux pommes</t>
  </si>
  <si>
    <t>Bretagne P -30+3</t>
  </si>
  <si>
    <t>J.Ferry P -15+2</t>
  </si>
  <si>
    <t>Rochers M -15+2</t>
  </si>
  <si>
    <t>coeff.</t>
  </si>
  <si>
    <t>Mercredi 28</t>
  </si>
  <si>
    <t>Salade Piémontaise</t>
  </si>
  <si>
    <t>P.T.lamelles 70g</t>
  </si>
  <si>
    <t>œufs 1/3</t>
  </si>
  <si>
    <t>Tomates30g</t>
  </si>
  <si>
    <t>Jambon 10g</t>
  </si>
  <si>
    <t>+cornichons/Mayo</t>
  </si>
  <si>
    <t>Sorties -84</t>
  </si>
  <si>
    <t>voir stock cuit Davigel</t>
  </si>
  <si>
    <t>Closiaux M -10+1</t>
  </si>
  <si>
    <t>Roast Beef</t>
  </si>
  <si>
    <t>+ cornichons</t>
  </si>
  <si>
    <t>80g</t>
  </si>
  <si>
    <t>100g</t>
  </si>
  <si>
    <t>130g</t>
  </si>
  <si>
    <t>Moulin Pier M -16+2</t>
  </si>
  <si>
    <t>Jardinière de légumes</t>
  </si>
  <si>
    <t>dont 48 pic N.</t>
  </si>
  <si>
    <t>congel 20 jardinière + 20 carottes+10 haricots verts</t>
  </si>
  <si>
    <t>Rochers P -30+3</t>
  </si>
  <si>
    <t>Reblochon</t>
  </si>
  <si>
    <t>Pas de Pic Nic</t>
  </si>
  <si>
    <t>J.Ferry P -20+2</t>
  </si>
  <si>
    <t xml:space="preserve">Fruits </t>
  </si>
  <si>
    <t>Abricots</t>
  </si>
  <si>
    <t>Jeudi 29</t>
  </si>
  <si>
    <t>Tomates vinaigrette</t>
  </si>
  <si>
    <t>Sorties -146</t>
  </si>
  <si>
    <t>carré non pané</t>
  </si>
  <si>
    <t>congel 250 kg colin alaska</t>
  </si>
  <si>
    <t>Trivaux M -16+2</t>
  </si>
  <si>
    <t>Pavé de poisson</t>
  </si>
  <si>
    <t>andalouse</t>
  </si>
  <si>
    <t>+ 10 kg cubes de colin</t>
  </si>
  <si>
    <t>Plaine M -16+2</t>
  </si>
  <si>
    <t xml:space="preserve">P.T.Anglaises </t>
  </si>
  <si>
    <t>persillées</t>
  </si>
  <si>
    <t>Entremets</t>
  </si>
  <si>
    <t>15cl</t>
  </si>
  <si>
    <t>lait en litre</t>
  </si>
  <si>
    <t>Moulin Pier M -10+1</t>
  </si>
  <si>
    <t>Gâteau</t>
  </si>
  <si>
    <t>Garenne P -30+3</t>
  </si>
  <si>
    <t>Parc P -30+3</t>
  </si>
  <si>
    <t>Vendredi 30</t>
  </si>
  <si>
    <t>Melon</t>
  </si>
  <si>
    <t>Sorties -104</t>
  </si>
  <si>
    <t>Porc cru</t>
  </si>
  <si>
    <t>95g</t>
  </si>
  <si>
    <t>Gathelot M -20+2</t>
  </si>
  <si>
    <t>Rôti de Porc</t>
  </si>
  <si>
    <t>cuit basse temp.</t>
  </si>
  <si>
    <t>60g</t>
  </si>
  <si>
    <t>70g</t>
  </si>
  <si>
    <t>90g</t>
  </si>
  <si>
    <t>Moulin Pier M 16+2</t>
  </si>
  <si>
    <t>Lentilles vinaigrette</t>
  </si>
  <si>
    <t>ou chaude selon météo</t>
  </si>
  <si>
    <t>Rochers P -30+2</t>
  </si>
  <si>
    <t>Fromage</t>
  </si>
  <si>
    <t>Parc P -30+2</t>
  </si>
  <si>
    <t>Pêches</t>
  </si>
  <si>
    <t>D</t>
  </si>
  <si>
    <t>E</t>
  </si>
  <si>
    <t>Pour les Pic Nic de Mercredi  : Macédoine froide (utiliser surgelée cuite Davigel 8.3 kg soit 10 kg sorti)</t>
  </si>
  <si>
    <t>⏺</t>
  </si>
  <si>
    <t>↔️</t>
  </si>
  <si>
    <t xml:space="preserve">🆗 </t>
  </si>
  <si>
    <t>🔂</t>
  </si>
  <si>
    <t>🅿️</t>
  </si>
  <si>
    <t>✖️</t>
  </si>
  <si>
    <t>***-18</t>
  </si>
  <si>
    <t>⬆️</t>
  </si>
  <si>
    <t>⬇️</t>
  </si>
  <si>
    <t>↗️</t>
  </si>
  <si>
    <t>↘️</t>
  </si>
  <si>
    <t>⤴️</t>
  </si>
  <si>
    <t>⤵️</t>
  </si>
  <si>
    <t>➡️</t>
  </si>
  <si>
    <t xml:space="preserve">Symboles utilisés </t>
  </si>
  <si>
    <t>Σ</t>
  </si>
  <si>
    <t>◀️ 🔼 🔽 ➡️ ⬅️ ⬆️ ⬇️ ↗️ ↘️ ↙️ ↖️ ↕️ ↔️ ↪️ ↩️ ⤴️ ⤵️ 🔀 🔁 🔂 🔄 🔃 🎵 🎶 ➕ ➖ ➗ ✖️ </t>
  </si>
  <si>
    <t>🚾 ♿️ 🅿️ 🛗 🈳 🈂️ 🛂 🛃 🛄 🛅 🚹 🚺 🚼 ⚧ 🚻 🚮 🎦 📶 🈁 🔣 ℹ️ 🔤 🔡 🔠 🆖 🆗 🆙 🆒 🆕 🆓 0️⃣ 1️⃣ 2️⃣ 3️⃣ 4️⃣ 5️⃣ 6️⃣ 7️⃣ 8️⃣ 9️⃣ 🔟 🔢 #️⃣ *️⃣ ⏏️ ▶️</t>
  </si>
  <si>
    <t xml:space="preserve"> ⏺ ⏭ ⏮ ⏩ ⏪ ⏫ ⏬  ⏸ ⏯ ⏹</t>
  </si>
  <si>
    <t>cliquez sur la colonne  T et copiez dans la barre de formules l'émoticone qui vous intéresse</t>
  </si>
  <si>
    <t>Pour faire court voici quelques petits exemples</t>
  </si>
  <si>
    <t>Quelques liens hypertexte internes exemple de formules</t>
  </si>
  <si>
    <t>sur cette page vous avez déjà des formules à récupérer et des liens à visiter</t>
  </si>
  <si>
    <t>PLAT</t>
  </si>
  <si>
    <t>Code Document</t>
  </si>
  <si>
    <t>AMÉLIORATION DES RECETTES MODÈLE N° 1</t>
  </si>
  <si>
    <t>Version du document</t>
  </si>
  <si>
    <t>Version F AVRIL 2004</t>
  </si>
  <si>
    <t>Année/Mois /Version</t>
  </si>
  <si>
    <t>Rédigé par:</t>
  </si>
  <si>
    <t>Date de mise en application :</t>
  </si>
  <si>
    <t>Mise en Application AVRIL 2004 / Dernière révision : 7 avril 2004</t>
  </si>
  <si>
    <t>Dernière révision :</t>
  </si>
  <si>
    <t>Validé par:</t>
  </si>
  <si>
    <t>Diffusion à :</t>
  </si>
  <si>
    <t xml:space="preserve">Cuisiniers de la CCR / AFPA </t>
  </si>
  <si>
    <t>Circuit :</t>
  </si>
  <si>
    <t>DÉMARCHE QUALITÉ  -  DÉVELOPPEMENT ET AMÉLIORATION DES RECETTES</t>
  </si>
  <si>
    <t>Copier/Coller</t>
  </si>
  <si>
    <t>Famille :</t>
  </si>
  <si>
    <t>Sous Famille</t>
  </si>
  <si>
    <t>CETTE RECETTE EST TESTÉE PAR:</t>
  </si>
  <si>
    <t>Descriptif de la recette</t>
  </si>
  <si>
    <t>Recette d'origine</t>
  </si>
  <si>
    <t>Aaptation Personnelle</t>
  </si>
  <si>
    <t>Date de la première formulation de cette recette</t>
  </si>
  <si>
    <t>Recette extraite de quel livre : Auteur-Editeur-N° et page</t>
  </si>
  <si>
    <t>Premières impressions sur cette recette produits-technique-prix : que faut-il modifier-pouvons nous la servir à tous nos clients- etc..</t>
  </si>
  <si>
    <t xml:space="preserve">les produits ne correspondent pas </t>
  </si>
  <si>
    <t>VISUEL</t>
  </si>
  <si>
    <t>A la demande (calibrage, variété)</t>
  </si>
  <si>
    <t>Les produits ou la recette sont/est :</t>
  </si>
  <si>
    <t>Au cahier des charges</t>
  </si>
  <si>
    <t>BIEN</t>
  </si>
  <si>
    <t xml:space="preserve"> Produits hors marché</t>
  </si>
  <si>
    <t>Acceptable</t>
  </si>
  <si>
    <t>A la qualité prévue ou souhaitée pour nos clients</t>
  </si>
  <si>
    <t>non acceptable pour nos clients</t>
  </si>
  <si>
    <t xml:space="preserve"> GUSTATIF</t>
  </si>
  <si>
    <t>CONCLUSION</t>
  </si>
  <si>
    <t>Acceptation</t>
  </si>
  <si>
    <t>Bon</t>
  </si>
  <si>
    <t>Acceptation avec quelques modifications</t>
  </si>
  <si>
    <t>Médiocre ou Mauvais</t>
  </si>
  <si>
    <t>Repenser la sélection des produits ou les procédures</t>
  </si>
  <si>
    <t>Refus partiel ou total</t>
  </si>
  <si>
    <t>Couleur et harmonie des couleurs dans le menu -Forme: régulière-brisée-irrégulière--Consistance: liquide-fluide-nappante-épaisse-homogène-granuleuse-dissociée-Odeur : parfumée-épicée-fade-amoniacale-fruitée-acidulée-rance-fumée-Saveur :salée-sucrée-amère-</t>
  </si>
  <si>
    <t>Produit</t>
  </si>
  <si>
    <t>État.frais.surgelé.cru-cuit</t>
  </si>
  <si>
    <t>Conditionnement pour cuisson ou Quant.</t>
  </si>
  <si>
    <t>Traitement subi</t>
  </si>
  <si>
    <t>Température de Cuisson</t>
  </si>
  <si>
    <t>Température à cœur</t>
  </si>
  <si>
    <t xml:space="preserve">Temps </t>
  </si>
  <si>
    <t>Matériel de Cuisson utilisé</t>
  </si>
  <si>
    <t>Fonctions</t>
  </si>
  <si>
    <t>Date des modifications successives</t>
  </si>
  <si>
    <t>DÉTAIL DES MODIFICATIONS</t>
  </si>
  <si>
    <t>Qui a modifié</t>
  </si>
  <si>
    <t>Détail de la procédure</t>
  </si>
  <si>
    <t>CONSEILS HYGIÈNE</t>
  </si>
  <si>
    <t>Les points à risque</t>
  </si>
  <si>
    <t>Les mesures préventives</t>
  </si>
  <si>
    <t>Observations :</t>
  </si>
  <si>
    <t>N.B.  NE PAS OUBLIER LES 3 PRELEVEMENTS pour ANALYSES   - 1 pour les S.Vétérinaires  / 1 pour le Laboratoire   /  1 pour le Client</t>
  </si>
  <si>
    <t>Référence :</t>
  </si>
  <si>
    <t>C:\Documents and Settings\Joel\Mes documents\Documents Excel\[Test poids qualité.xls]Feuil2</t>
  </si>
  <si>
    <t>Code (et/ou couleur)</t>
  </si>
  <si>
    <t>Classeur</t>
  </si>
  <si>
    <t>[Démarche qualité Fabrications 2004 OK.xls]Les jardins de lucile</t>
  </si>
  <si>
    <t>Page :</t>
  </si>
  <si>
    <t>Dernière révision:</t>
  </si>
  <si>
    <t>FICHE DE NOTATION DES PLATS</t>
  </si>
  <si>
    <t>Madame, Monsieur à l'écoute de toutes suggestions pour répondre à vos attentes.</t>
  </si>
  <si>
    <t>LES OUTILS DE LA QUALITÉ</t>
  </si>
  <si>
    <t>Vos appréciations nous intéressent.</t>
  </si>
  <si>
    <t>Nous vous demandons de bien vouloir nous renseigner ce formulaire.</t>
  </si>
  <si>
    <t>Menu du :</t>
  </si>
  <si>
    <t>Votre nom (facultatif) :</t>
  </si>
  <si>
    <t xml:space="preserve">ÉVALUATION </t>
  </si>
  <si>
    <t>mesurée sur une échelle de 3 à 1 : mettre un chiffre dans la case correspondante. Éviter les notes"à cheval" (pas de note à virgule)</t>
  </si>
  <si>
    <t>PLUS LA NOTE EST ÉLEVÉE PLUS "POSITIVE" EST L'Appréciation : BIEN = 3 / Moyen = 2 / Non satisfaisant = 1</t>
  </si>
  <si>
    <t>Hors d'Œuvre</t>
  </si>
  <si>
    <t>Plat</t>
  </si>
  <si>
    <t>Légume</t>
  </si>
  <si>
    <t>Dessert</t>
  </si>
  <si>
    <t>Vos suggestions,Remarques,Critiques constructives</t>
  </si>
  <si>
    <t>VISUEL / PRÉSENTATION</t>
  </si>
  <si>
    <t xml:space="preserve">ODEUR </t>
  </si>
  <si>
    <t>CUISSON</t>
  </si>
  <si>
    <t xml:space="preserve">TEXTURE </t>
  </si>
  <si>
    <t xml:space="preserve"> GUSTATIF / SAVEUR</t>
  </si>
  <si>
    <t>TEMPÉRATURE</t>
  </si>
  <si>
    <t xml:space="preserve">QUALITÉ </t>
  </si>
  <si>
    <t>VARIÉTÉ</t>
  </si>
  <si>
    <t>ORIGINALITÉ</t>
  </si>
  <si>
    <t>TOTAL</t>
  </si>
  <si>
    <t xml:space="preserve">RÉPONSE </t>
  </si>
  <si>
    <t>Ce plat sera maintenu</t>
  </si>
  <si>
    <t>Ce plat sera amélioré</t>
  </si>
  <si>
    <t>Ce plat sera supprimé</t>
  </si>
  <si>
    <t>Largeur de colonne</t>
  </si>
  <si>
    <t>QUE VOULEZ VOUS FAIRE</t>
  </si>
  <si>
    <t>Nb de cercles</t>
  </si>
  <si>
    <t>Diamètre</t>
  </si>
  <si>
    <t>Hauteur</t>
  </si>
  <si>
    <t>Poids de pâte ou liquide en Kg</t>
  </si>
  <si>
    <t xml:space="preserve">VALEURS DE RÉFÉRENCE </t>
  </si>
  <si>
    <t>Encre bleue valeurs de base - encre rouge vos besoins</t>
  </si>
  <si>
    <t>Saisissez votre diamètre -le nombre de cercles à faire et la hauteur sur cette ligne</t>
  </si>
  <si>
    <t>Quel poids de pâte ou de liquide faut-il dans un ou des cercle (s)</t>
  </si>
  <si>
    <t>Valeurs de référence pour un fond de tarte standard de 26 cm..j'ai pris pour exemple une tarte classique  comme base de calculs pour ce tableau. Vous pouvez saisir sur cette ligne des valeurs qui correspondent à votre échantillon ou votre modèle standard</t>
  </si>
  <si>
    <t>Référence : poids de pâte brisée sucrée "Cuisine de Référence" 2002 Ed.BPI p.958 Tarte aux poires et à la crème d'amandes Michel Maincent-Morel</t>
  </si>
  <si>
    <t>Pâte brisée sucrée</t>
  </si>
  <si>
    <t>farine</t>
  </si>
  <si>
    <t>sel</t>
  </si>
  <si>
    <t>sucre semoule</t>
  </si>
  <si>
    <t>beurre</t>
  </si>
  <si>
    <t>œuf (1 jaune)</t>
  </si>
  <si>
    <t>eau</t>
  </si>
  <si>
    <t>Pour une meilleure lisibilité vous pouvez élargir les colonnes à 15 -ou Affichage Zoom 125%</t>
  </si>
  <si>
    <t>NOM DE VOTRE CUISINE OU RESTAURANT ICI</t>
  </si>
  <si>
    <t>FOYER LOGEMENT ALFRED</t>
  </si>
  <si>
    <t>Semaines :</t>
  </si>
  <si>
    <t>FESTIVAL DES MENUS</t>
  </si>
  <si>
    <t>ME.00</t>
  </si>
  <si>
    <t>Que faut-il faire</t>
  </si>
  <si>
    <t>Version N° 1         Mise en forme : Joël LEBOUCHER</t>
  </si>
  <si>
    <t>A - Saisir la date du premier Lundi cellule D 9</t>
  </si>
  <si>
    <t>NE TOUCHEZ PAS A CE CALENDRIER</t>
  </si>
  <si>
    <t>PLAN ALIMENTAIRE SUR 5 SEMAINES MIDI ET SOIR</t>
  </si>
  <si>
    <t>Date : 2008</t>
  </si>
  <si>
    <t>B Coller ou remplacer ce que vous voulez sur la feuille</t>
  </si>
  <si>
    <t>Utilisé pour la MFC des jours fériés</t>
  </si>
  <si>
    <t>Couleur document : BLANC</t>
  </si>
  <si>
    <t>Bonne utilisation, à vous d'améliorer</t>
  </si>
  <si>
    <t xml:space="preserve"> Mise en Forme Conditionnelle des jours fériés</t>
  </si>
  <si>
    <t xml:space="preserve">Lien &gt; </t>
  </si>
  <si>
    <t xml:space="preserve">http://ucformation.free.fr/poitou-charentes/missions-lycees/6-Mission-nutrition.pdf </t>
  </si>
  <si>
    <t>=ANNEE(M5)</t>
  </si>
  <si>
    <t>CODE COULEURS DIÉTÉTIQUES</t>
  </si>
  <si>
    <t>Stabilo pour surligner</t>
  </si>
  <si>
    <t>SAISONS</t>
  </si>
  <si>
    <t>Regardez les formules en cliquant dessus</t>
  </si>
  <si>
    <t>Jour de l'An</t>
  </si>
  <si>
    <t>Lundi Pâques</t>
  </si>
  <si>
    <t>1er Mai</t>
  </si>
  <si>
    <t>Semaine 1  MIDI</t>
  </si>
  <si>
    <t>Crudités Hex #008000</t>
  </si>
  <si>
    <t>vert + bleu</t>
  </si>
  <si>
    <t>Hiver : Janvier-Février-Mars</t>
  </si>
  <si>
    <t>Armistice 39-45</t>
  </si>
  <si>
    <t>Jeudi Ascencion</t>
  </si>
  <si>
    <t>Lundi Pentecôte</t>
  </si>
  <si>
    <t>Fête Nationale</t>
  </si>
  <si>
    <t>Cuidités Hex #99CC00</t>
  </si>
  <si>
    <t>vert + jaune</t>
  </si>
  <si>
    <t>Printemps : Avril-Mai-Juin</t>
  </si>
  <si>
    <t>Assomption</t>
  </si>
  <si>
    <t>Toussaint</t>
  </si>
  <si>
    <t>Armistice 14-18</t>
  </si>
  <si>
    <t>Noël</t>
  </si>
  <si>
    <t>Féculents Hex #800000</t>
  </si>
  <si>
    <t>vert + rouge</t>
  </si>
  <si>
    <t>Été : Juillet-Aout-Septembre</t>
  </si>
  <si>
    <t>Protéines</t>
  </si>
  <si>
    <t>rouge Hex #FF0000</t>
  </si>
  <si>
    <t>Automne : Octobre-Novembre-Décembre</t>
  </si>
  <si>
    <t>Laitages</t>
  </si>
  <si>
    <t>bleu Hex #99CCFF</t>
  </si>
  <si>
    <t>Fromage &lt; 100mg</t>
  </si>
  <si>
    <t>bleu Hex #6699FF</t>
  </si>
  <si>
    <t>Semaine 1 SOIR</t>
  </si>
  <si>
    <t>Fromage 100-150mg</t>
  </si>
  <si>
    <t>bleu Hex #007FFF</t>
  </si>
  <si>
    <t>Fromage &gt;150mg</t>
  </si>
  <si>
    <t>bleu Hex #3366FF</t>
  </si>
  <si>
    <t>DATES AUTOMATIQUES NE SAISISSEZ QUE LA DATE DU PREMIER LUNDI CELLULE D 9</t>
  </si>
  <si>
    <t>"=T3</t>
  </si>
  <si>
    <t>Lorsque vous saisissez la date du premier Lundi cellule D 9</t>
  </si>
  <si>
    <t>les N° de semaine s'affichent automatiquement avec une formule</t>
  </si>
  <si>
    <t>(ENT(MOD(ENT((D9-2)/7)+0.6;52+5/28))+1)</t>
  </si>
  <si>
    <t>GAUCHE(T3;2)</t>
  </si>
  <si>
    <t>Autre formule pour vous aider à "phosphorer" : Afficher une date (celle du lundi) en fonction du n° semaine &gt; Lien</t>
  </si>
  <si>
    <t>Semaine 2  MIDI</t>
  </si>
  <si>
    <t>https://forums.commentcamarche.net/forum/affich-28551595-afficher-une-date-celle-du-lundi-en-fonction-du-n-semaine</t>
  </si>
  <si>
    <t>ATTENTION si vous saisissez une date antérieure à la date du jour vous planifiez pour l'année suivante</t>
  </si>
  <si>
    <t>à partir de la formule de michel, donne sur l'année suivante si la semaine est antérieure d'un mois (environ) à la semaine actuelle :</t>
  </si>
  <si>
    <r>
      <t>7*A1+DATE(ANNEE(AUJOURDHUI())+(ENT(A1*7/30)&lt;MOIS(AUJOURDHUI())</t>
    </r>
    <r>
      <rPr>
        <b/>
        <sz val="10"/>
        <color rgb="FFFF0000"/>
        <rFont val="Calibri"/>
        <family val="2"/>
        <scheme val="minor"/>
      </rPr>
      <t>-1</t>
    </r>
    <r>
      <rPr>
        <sz val="10"/>
        <rFont val="Calibri"/>
        <family val="2"/>
        <scheme val="minor"/>
      </rPr>
      <t>);1;1)-JOURSEM(DATE(ANNEE(AUJOURDHUI())+(ENT(A1*7/30)&lt;MOIS(AUJOURDHUI())</t>
    </r>
    <r>
      <rPr>
        <b/>
        <sz val="10"/>
        <color rgb="FFFF0000"/>
        <rFont val="Calibri"/>
        <family val="2"/>
        <scheme val="minor"/>
      </rPr>
      <t>-1</t>
    </r>
    <r>
      <rPr>
        <sz val="10"/>
        <rFont val="Calibri"/>
        <family val="2"/>
        <scheme val="minor"/>
      </rPr>
      <t>);1;3))-3</t>
    </r>
  </si>
  <si>
    <t>Remplacer les deux -1 par -2 si on désire la bascule 2 mois avant (etc)</t>
  </si>
  <si>
    <t>Semaine 2  SOIR</t>
  </si>
  <si>
    <t>Semaine 3  MIDI</t>
  </si>
  <si>
    <t>Semaine 3  SOIR</t>
  </si>
  <si>
    <t>Semaine 4  MIDI</t>
  </si>
  <si>
    <t>Semaine 4  SOIR</t>
  </si>
  <si>
    <t>Semaine 5  MIDI</t>
  </si>
  <si>
    <t>Semaine 5  SOIR</t>
  </si>
  <si>
    <t>Fin du document</t>
  </si>
  <si>
    <t>UPRT : vous donner l'envie de créer vos documents</t>
  </si>
  <si>
    <t>COMMENT ÉLABORER UN MENU EN 10 ÉTAPES</t>
  </si>
  <si>
    <t>Collez les produits dans le cadencier ou le planning</t>
  </si>
  <si>
    <t>Pour élaborer un menu tenez compte de plusieurs éléments</t>
  </si>
  <si>
    <t>Choisir le plat principal</t>
  </si>
  <si>
    <t>Complétez avec le laitage</t>
  </si>
  <si>
    <t>Choisir un mode de cuisson pour le légume</t>
  </si>
  <si>
    <t>Choisir le légume d'accompagnement</t>
  </si>
  <si>
    <t>Choisir un mode de cuisson pour le plat</t>
  </si>
  <si>
    <t>Choisir la couleur de la sauce pour le légume</t>
  </si>
  <si>
    <t>Choisir  le hors d'œuvre</t>
  </si>
  <si>
    <t>Choisir la couleur de la sauce pour le plat</t>
  </si>
  <si>
    <t>Équilibrez le tout en tenant compte des fréquences du Gem-Rcn</t>
  </si>
  <si>
    <t>Choisir le dessert</t>
  </si>
  <si>
    <t>POUR ÉLABORER UN MENU ; DÉTERMINER DANS L'ORDRE:</t>
  </si>
  <si>
    <t>CLAMART 1995</t>
  </si>
  <si>
    <t xml:space="preserve">1 - le plat principal </t>
  </si>
  <si>
    <t>PROTÉINES</t>
  </si>
  <si>
    <t xml:space="preserve">VIANDE/VIDE </t>
  </si>
  <si>
    <t>AGNEAU</t>
  </si>
  <si>
    <t>BŒUF</t>
  </si>
  <si>
    <t>VOLAILLE</t>
  </si>
  <si>
    <t>Poisson et produits de la mer</t>
  </si>
  <si>
    <t>Filet de Poisson 100%</t>
  </si>
  <si>
    <t>A piécer avant cuisson longue</t>
  </si>
  <si>
    <t>Piécée a cuisson courte</t>
  </si>
  <si>
    <t>Piécée a cuisson longue</t>
  </si>
  <si>
    <t>Découpée a cuisson longue</t>
  </si>
  <si>
    <t>A trancher sans cuisson</t>
  </si>
  <si>
    <t>VIANDE FRAICHE</t>
  </si>
  <si>
    <t>VIANDE SURGELÉE</t>
  </si>
  <si>
    <t>PORC</t>
  </si>
  <si>
    <t>VEAU</t>
  </si>
  <si>
    <t>ŒUFS</t>
  </si>
  <si>
    <t>Sous vide à couper</t>
  </si>
  <si>
    <t>CUITE S/ VIDE</t>
  </si>
  <si>
    <t>à cuisson courte</t>
  </si>
  <si>
    <t>Charcuterie</t>
  </si>
  <si>
    <t>Produits reconstitués</t>
  </si>
  <si>
    <t>Préparations patissières</t>
  </si>
  <si>
    <t>Frits ou pré-frits + 15 % lipides</t>
  </si>
  <si>
    <t>ABATS boucherie B.</t>
  </si>
  <si>
    <t>à base de Viande</t>
  </si>
  <si>
    <t>à cuisson longue</t>
  </si>
  <si>
    <t>CUITE à trancher</t>
  </si>
  <si>
    <t>CUITE à servir</t>
  </si>
  <si>
    <t>CUITE en tranche</t>
  </si>
  <si>
    <t>Texture</t>
  </si>
  <si>
    <t>muscle ou non transformé</t>
  </si>
  <si>
    <t>reconstitué ou structuré</t>
  </si>
  <si>
    <t>farci</t>
  </si>
  <si>
    <t>pané</t>
  </si>
  <si>
    <t>muscle</t>
  </si>
  <si>
    <t>reconstitué</t>
  </si>
  <si>
    <t>Pour tenir compte du PNNS et des recommandations diverses et variées;</t>
  </si>
  <si>
    <t xml:space="preserve"> il serait préférable de positionner</t>
  </si>
  <si>
    <t xml:space="preserve">CRUDITÉS et CUIDITÉ en Hors d'Œuvres - Légumes et/ou dessert </t>
  </si>
  <si>
    <t>puis treminer par le plat principal</t>
  </si>
  <si>
    <t xml:space="preserve">2 - le légume d'accompagnement - Si vous avez un légume féculent vous ne pouvez pas ajouter un féculent en hors d'œuvre ou en dessert </t>
  </si>
  <si>
    <t>CUIDITÉS</t>
  </si>
  <si>
    <t>FÉCULENTS</t>
  </si>
  <si>
    <t>COMPOSES+ FECULENTS</t>
  </si>
  <si>
    <t>FRITURE</t>
  </si>
  <si>
    <t>LÉGUME SURGELÉ</t>
  </si>
  <si>
    <t>LÉGUME FRAIS</t>
  </si>
  <si>
    <t>LÉGUME  SOUS VIDE</t>
  </si>
  <si>
    <t xml:space="preserve">Légumes verts "Nature" </t>
  </si>
  <si>
    <t>Féculents et Légumes secs</t>
  </si>
  <si>
    <t>en"Mélange" avec + de 50% de féculents</t>
  </si>
  <si>
    <t>Garnitures frites, préfrites ou re-frites</t>
  </si>
  <si>
    <t>A CUIRE</t>
  </si>
  <si>
    <t>CUIT</t>
  </si>
  <si>
    <t>Fruit cuit</t>
  </si>
  <si>
    <t>Féculent "Nature"</t>
  </si>
  <si>
    <t>COMPOSES VERTS</t>
  </si>
  <si>
    <t>CRUDITÉS</t>
  </si>
  <si>
    <t>LÉGUME  APPERTISÉ</t>
  </si>
  <si>
    <t xml:space="preserve"> ou en"Mélange" avec + de 50% de légumes</t>
  </si>
  <si>
    <t>Légume cru</t>
  </si>
  <si>
    <t>Légumes verts "Nature"</t>
  </si>
  <si>
    <t>Légumes verts en mélange</t>
  </si>
  <si>
    <t>Féculents  en mélange</t>
  </si>
  <si>
    <t>Légume sec</t>
  </si>
  <si>
    <t>2.2 Couleur visuelle du légume pour une harmonie des couleurs dans l'assiette</t>
  </si>
  <si>
    <t>Ne pas confondre couleur visuelle dans l'assiette et couleur diététique</t>
  </si>
  <si>
    <t>V</t>
  </si>
  <si>
    <t>R</t>
  </si>
  <si>
    <t>vert</t>
  </si>
  <si>
    <t>Marron/Brun</t>
  </si>
  <si>
    <t>rouge</t>
  </si>
  <si>
    <t>Blanc/Jaune</t>
  </si>
  <si>
    <t xml:space="preserve">En fonction du légume d'accompagnement et de sa couleur visuelle; choisir la couleur </t>
  </si>
  <si>
    <t>de la sauce du plat principal</t>
  </si>
  <si>
    <t xml:space="preserve">Si le plat principal est servi avec une sauce longue; le légume se servira nature </t>
  </si>
  <si>
    <t>ou peu mouillé.</t>
  </si>
  <si>
    <t>La pomme de terre frite ne peut pas être classée; c'est un légume "passe partout"</t>
  </si>
  <si>
    <t xml:space="preserve"> en France</t>
  </si>
  <si>
    <t>3 - Déterminer la destination de la sauce; AVEC le plat OU avec le légume - Avec le plat "viandes mijotées"  OU  Avec le légume "ratatouille"</t>
  </si>
  <si>
    <t xml:space="preserve">Exemple : viande grillée avec ratatouille </t>
  </si>
  <si>
    <t xml:space="preserve">Couleur de la sauce </t>
  </si>
  <si>
    <t xml:space="preserve">(la partie "mouillante" est dans la ratatouille) donc pour la viande </t>
  </si>
  <si>
    <t>soit un jus court soit une "Béarnaise"</t>
  </si>
  <si>
    <t>sans sauce ou blanche</t>
  </si>
  <si>
    <t>sauce blonde</t>
  </si>
  <si>
    <t>sauce verte</t>
  </si>
  <si>
    <t>sauce brune</t>
  </si>
  <si>
    <t>sauce ragout</t>
  </si>
  <si>
    <t>sauce rouge</t>
  </si>
  <si>
    <t xml:space="preserve">La couleur de la sauce doit être en harmonie avec les légumes. </t>
  </si>
  <si>
    <t xml:space="preserve">Répartir les couleurs dans la semaine. Évitez deux sauces de même couleur </t>
  </si>
  <si>
    <t>deux jours de suite</t>
  </si>
  <si>
    <r>
      <t>A</t>
    </r>
    <r>
      <rPr>
        <sz val="12"/>
        <rFont val="Calibri"/>
        <family val="2"/>
        <scheme val="minor"/>
      </rPr>
      <t xml:space="preserve"> : </t>
    </r>
    <r>
      <rPr>
        <b/>
        <sz val="12"/>
        <rFont val="Calibri"/>
        <family val="2"/>
        <scheme val="minor"/>
      </rPr>
      <t>Aucune sauce  -  B : Sauce blanche/blonde  -  R : Sauce rouge/brune</t>
    </r>
  </si>
  <si>
    <t>J</t>
  </si>
  <si>
    <t>Aucune sauce</t>
  </si>
  <si>
    <t>Jus Nature</t>
  </si>
  <si>
    <t>Sauce blanche/blonde</t>
  </si>
  <si>
    <t>Sauce rouge/brune</t>
  </si>
  <si>
    <t>4 - Déterminer le mode de cuisson du plat principal en fonction du légume - Exemple : du lapin avec de la semoule aux courgettes avec la semoule il faut servir du "bouillon"  qui sera de couleur rouge ou brune donc le lapin pourait être "poché" ou en ragoût</t>
  </si>
  <si>
    <t>Exemple : vous voulez servir du lapin avec de la semoule aux courgettes</t>
  </si>
  <si>
    <t>avec la semoule il faut servir du "bouillon" qui sera de couleur rouge ou brune</t>
  </si>
  <si>
    <t>donc le lapin pourait être "poché" ou en ragoût</t>
  </si>
  <si>
    <t>LÉGUMES  Mode de cuisson</t>
  </si>
  <si>
    <t>PLAT PRINCIPAL  Mode de cuisson</t>
  </si>
  <si>
    <t>Secs ou "verts"</t>
  </si>
  <si>
    <t>Braisés</t>
  </si>
  <si>
    <t>Pochés ou "graissés"</t>
  </si>
  <si>
    <t>à l'anglaise</t>
  </si>
  <si>
    <t>grillé</t>
  </si>
  <si>
    <t>rôti</t>
  </si>
  <si>
    <t>Poêlé</t>
  </si>
  <si>
    <t>braisé</t>
  </si>
  <si>
    <t>poché</t>
  </si>
  <si>
    <t>frit</t>
  </si>
  <si>
    <t>au jus ou en sauce</t>
  </si>
  <si>
    <t>ou au gratin</t>
  </si>
  <si>
    <t xml:space="preserve"> (pates-riz)</t>
  </si>
  <si>
    <t>PLAT PRINCIPAL  Préparation</t>
  </si>
  <si>
    <t xml:space="preserve">sèche ou </t>
  </si>
  <si>
    <t>humidifiée ou</t>
  </si>
  <si>
    <t>"mouillée" mais</t>
  </si>
  <si>
    <t xml:space="preserve">"mouillée" mais </t>
  </si>
  <si>
    <t>Saumuré</t>
  </si>
  <si>
    <t>Confit</t>
  </si>
  <si>
    <t>papillote</t>
  </si>
  <si>
    <t>ragoûts</t>
  </si>
  <si>
    <t>Vapeur</t>
  </si>
  <si>
    <t>sans sauce</t>
  </si>
  <si>
    <t>déglaçage</t>
  </si>
  <si>
    <t xml:space="preserve"> sauce courte</t>
  </si>
  <si>
    <t>sauce longue</t>
  </si>
  <si>
    <t>trempée,bouillon</t>
  </si>
  <si>
    <t>au gratin</t>
  </si>
  <si>
    <t>Déglaçage</t>
  </si>
  <si>
    <t>Sauce longue</t>
  </si>
  <si>
    <t>Sauté avec Sauce</t>
  </si>
  <si>
    <t>pièces sautées</t>
  </si>
  <si>
    <t>Sans sauce nature</t>
  </si>
  <si>
    <t>couscous</t>
  </si>
  <si>
    <t>5.1 - En fonction du légume, choisir hors d'œuvre</t>
  </si>
  <si>
    <t xml:space="preserve">3 choix possibles par lettre avec; en regard sur la ligne correspondante, </t>
  </si>
  <si>
    <t>le ou les desserts pour compléter l'équilibre nutritionnel</t>
  </si>
  <si>
    <t>CUIDITÉ</t>
  </si>
  <si>
    <t>HO.Fruit cru</t>
  </si>
  <si>
    <t>HO.Légume"vert"cuit</t>
  </si>
  <si>
    <t>Frits.pré-frits + 15 % lipides</t>
  </si>
  <si>
    <t>à base de Poisson</t>
  </si>
  <si>
    <t>à base d'œufs</t>
  </si>
  <si>
    <t xml:space="preserve">5.2 - En fonction du légume et du hors d'œuvre choisir le dessert </t>
  </si>
  <si>
    <t>FÉCULENTS sucres</t>
  </si>
  <si>
    <t>Dessert.Fruit cru</t>
  </si>
  <si>
    <t>Dessert Friut"vert"cuit</t>
  </si>
  <si>
    <t>moins de 20 g de sucres par portion</t>
  </si>
  <si>
    <t>saccarose+glucose+inverti</t>
  </si>
  <si>
    <t>Dessert sucré</t>
  </si>
  <si>
    <t>Patisserie</t>
  </si>
  <si>
    <t>Biscuits</t>
  </si>
  <si>
    <t>moins de 20 g de sucres</t>
  </si>
  <si>
    <t>6 - Faire l'appoint nutritionnel du menu avec Fromage/Laitage</t>
  </si>
  <si>
    <t>FROMAGE&lt; 100 mg</t>
  </si>
  <si>
    <t>FROMAGE 100-150 mg</t>
  </si>
  <si>
    <t>20 g Maternelles</t>
  </si>
  <si>
    <t>30 (à 40) g Ados-Adultes</t>
  </si>
  <si>
    <t>&lt; 100 mg calcium</t>
  </si>
  <si>
    <t>30 g Primaires</t>
  </si>
  <si>
    <t>100 et 150 mg de calcium</t>
  </si>
  <si>
    <t>FROMAGE ≥ 150 mg</t>
  </si>
  <si>
    <t>LAITAGE par portion</t>
  </si>
  <si>
    <t xml:space="preserve">LAITAGE </t>
  </si>
  <si>
    <t>≥ 150 mg de calcium</t>
  </si>
  <si>
    <t>35 (à 40) g Ados-Adultes</t>
  </si>
  <si>
    <t>+ 100g calcium - 5g lipides</t>
  </si>
  <si>
    <t>+ Féculent</t>
  </si>
  <si>
    <t>Conseillé pour faciliter la digestion :</t>
  </si>
  <si>
    <t>AVEC préparations légères et légumes dits "verts"</t>
  </si>
  <si>
    <t>AVEC viandes grasses, plats copieux, légumes féculents</t>
  </si>
  <si>
    <t xml:space="preserve">Pâtes cuites et/ou crues pressées, pâtes fondues, fromages frais, yaourts </t>
  </si>
  <si>
    <t>Pâtes crues molles à croûtes lavées ou fleuries, chèvres, pâtes persillées</t>
  </si>
  <si>
    <t>Pâtes cuites</t>
  </si>
  <si>
    <t>Pâtes crues pressées</t>
  </si>
  <si>
    <t>fromages frais</t>
  </si>
  <si>
    <t>Pâtes crues molles</t>
  </si>
  <si>
    <t xml:space="preserve">Pâtes crues </t>
  </si>
  <si>
    <t>chèvres</t>
  </si>
  <si>
    <t>pâtes persillées</t>
  </si>
  <si>
    <t xml:space="preserve">yaourts </t>
  </si>
  <si>
    <t>à croûtes lavées</t>
  </si>
  <si>
    <t>à croûtes fleuries,</t>
  </si>
  <si>
    <t>7 - Aide Mémoire Fromage/Laitage</t>
  </si>
  <si>
    <t>Peuvent être consommés toute l'année :</t>
  </si>
  <si>
    <t>Fromages présents toute l'année</t>
  </si>
  <si>
    <t>Fromages blancs frais</t>
  </si>
  <si>
    <t>Pâtes fondues</t>
  </si>
  <si>
    <t>Comme les fromages de saison; cette liste n'est qu'indicative.</t>
  </si>
  <si>
    <t xml:space="preserve">Fromages bleus industriels </t>
  </si>
  <si>
    <t>Fabrications monastériennes selon région</t>
  </si>
  <si>
    <t xml:space="preserve">Dans un pays qui offre plus de 360 fromages d'origine et, qui voit la naissance </t>
  </si>
  <si>
    <t>Fromages à pâtes dures</t>
  </si>
  <si>
    <t>Préparations malaxées en pots</t>
  </si>
  <si>
    <t>et la disparition de produits industriels, en fonction de la mode ou de coups publicitaires;</t>
  </si>
  <si>
    <t>il est impossible d'en figer une nomenclature.</t>
  </si>
  <si>
    <t>Peuvent être consommés en hiver et au printemps :</t>
  </si>
  <si>
    <t>De plus avec l'ouverture Européenne; voire mondiale, il faut s'attendre à d'autres produits</t>
  </si>
  <si>
    <t>Fromages de brebis frais</t>
  </si>
  <si>
    <t xml:space="preserve"> et à d'autres goûts.</t>
  </si>
  <si>
    <t>Vacherins des basses vallées du Jura et de la Savoie</t>
  </si>
  <si>
    <t>Peuvent être consommés au printemps et en été :</t>
  </si>
  <si>
    <t>Babybel</t>
  </si>
  <si>
    <t>Crèmes de gruyère</t>
  </si>
  <si>
    <t>Fromages blancs aromatisés</t>
  </si>
  <si>
    <t>Fromages de chèvres à pâtes molles</t>
  </si>
  <si>
    <t xml:space="preserve">Gouda </t>
  </si>
  <si>
    <t>Kiri</t>
  </si>
  <si>
    <t>Gervais demi-sel</t>
  </si>
  <si>
    <t>Nain jaune</t>
  </si>
  <si>
    <t>Six de Savoie</t>
  </si>
  <si>
    <t>Yaourts divers</t>
  </si>
  <si>
    <t>Pyrennée</t>
  </si>
  <si>
    <t>Samos</t>
  </si>
  <si>
    <t>Peuvent être consommés en été et automne:</t>
  </si>
  <si>
    <t>Raclette</t>
  </si>
  <si>
    <t>Petits suisses</t>
  </si>
  <si>
    <t>Fromages cendrés</t>
  </si>
  <si>
    <t>Autres produits de montagne (St Nectaire)</t>
  </si>
  <si>
    <t>Tome blanche etc..</t>
  </si>
  <si>
    <t>Jockey</t>
  </si>
  <si>
    <t>Fourmes artisanales</t>
  </si>
  <si>
    <t>Bleus fermiers</t>
  </si>
  <si>
    <t>Fourmes blanches de montagne (du Cantal)</t>
  </si>
  <si>
    <t>Persillés de brebis (Roquefort)</t>
  </si>
  <si>
    <t>Pâtes crues ou persillées</t>
  </si>
  <si>
    <t>Carré Lorrain</t>
  </si>
  <si>
    <t>Murol</t>
  </si>
  <si>
    <t>Peuvent être consommés en automne, hiver et printemps:</t>
  </si>
  <si>
    <t>Chatourne</t>
  </si>
  <si>
    <t>Olimpic</t>
  </si>
  <si>
    <t>Péché mignon</t>
  </si>
  <si>
    <t>Fromages fermentés à pâtes molles au lait de vache</t>
  </si>
  <si>
    <t>Crème des prés</t>
  </si>
  <si>
    <t>Petit régal</t>
  </si>
  <si>
    <t>Patural</t>
  </si>
  <si>
    <t>tous les grands classiques : Brie, Livarot, Camembert etc…</t>
  </si>
  <si>
    <t>Maître Colas</t>
  </si>
  <si>
    <t>Pur crème</t>
  </si>
  <si>
    <t>Coq de bruyère</t>
  </si>
  <si>
    <t>Petit pâtre</t>
  </si>
  <si>
    <t>St Romain</t>
  </si>
  <si>
    <t>Complément</t>
  </si>
  <si>
    <t>Classement</t>
  </si>
  <si>
    <t>Entrées chaude</t>
  </si>
  <si>
    <t>Entrée froide</t>
  </si>
  <si>
    <t>Entrée Mixte Froide/Chaude</t>
  </si>
  <si>
    <t>H.O.  légumes Multiples</t>
  </si>
  <si>
    <t>ACCOMPAGNEMENT</t>
  </si>
  <si>
    <t>LÉGUME</t>
  </si>
  <si>
    <t>DESSERT</t>
  </si>
  <si>
    <t>Accompagnement d'Apéritif</t>
  </si>
  <si>
    <t>Entrée CRUDITÉ</t>
  </si>
  <si>
    <t>Entrée CUIDITÉ</t>
  </si>
  <si>
    <t>PREPARATION CHAUDE</t>
  </si>
  <si>
    <t>PLAT PRINCIPAL</t>
  </si>
  <si>
    <t>PLAT COMPLET</t>
  </si>
  <si>
    <t>FÉCULENT</t>
  </si>
  <si>
    <t>COMPOSÉ VERT</t>
  </si>
  <si>
    <t>Légume CUIDITÉ</t>
  </si>
  <si>
    <t>LAITAGES - FROMAGES</t>
  </si>
  <si>
    <t>LAITAGE +FECULENT</t>
  </si>
  <si>
    <t>Dessert CUIDITÉ</t>
  </si>
  <si>
    <t>Dessert CRUDITÉ</t>
  </si>
  <si>
    <t>GOUTER</t>
  </si>
  <si>
    <t>PATISSERIE</t>
  </si>
  <si>
    <t>VIANDE</t>
  </si>
  <si>
    <t>Destination</t>
  </si>
  <si>
    <t>Garniture de cuisson</t>
  </si>
  <si>
    <t>Garniture de finition</t>
  </si>
  <si>
    <t>Décor salé</t>
  </si>
  <si>
    <t>Décor sucré</t>
  </si>
  <si>
    <t>Code couleurs diététiques</t>
  </si>
  <si>
    <t>Élaborer un menu</t>
  </si>
  <si>
    <t>Option N° 1 commencez par le H.O</t>
  </si>
  <si>
    <t>Option N° 2 commencez par le légume</t>
  </si>
  <si>
    <t>Option N° 3 commencez par le dessert</t>
  </si>
  <si>
    <t>H.O</t>
  </si>
  <si>
    <t>Légumes</t>
  </si>
  <si>
    <t>Ne pas confondre la couleur visuelle pour une harmonie dans l'assiette</t>
  </si>
  <si>
    <t>Élaborer un menu en 10 étapes</t>
  </si>
  <si>
    <t>et les couleurs "diététiques" pour un bon équilibre du menu</t>
  </si>
  <si>
    <t>Plat principal</t>
  </si>
  <si>
    <t>Mode de cuisson</t>
  </si>
  <si>
    <t>Hors d'œuvre</t>
  </si>
  <si>
    <t>Famille de produits</t>
  </si>
  <si>
    <t>Pour fluidifier le défilement vertical des documents; j'ai saisi des zéro dans les cellules vides</t>
  </si>
  <si>
    <t>Laitage</t>
  </si>
  <si>
    <t>et décoché afficher un zéro dans les cellules qui ont une valeur nulles dans Options</t>
  </si>
  <si>
    <t>Excel n'aime pas les cellules vides dans sa plage de calcul</t>
  </si>
  <si>
    <t>LAITAGE '+ 100g calcium</t>
  </si>
  <si>
    <t>Cuisson du plat</t>
  </si>
  <si>
    <t>Couleur du plat</t>
  </si>
  <si>
    <t>Sauce pour le plat</t>
  </si>
  <si>
    <t>Cuisson du légume</t>
  </si>
  <si>
    <t>Sauce pour le légume</t>
  </si>
  <si>
    <t>Équilibrez  Gem-Rcn</t>
  </si>
  <si>
    <t>Fréquences</t>
  </si>
  <si>
    <t>A COPIEZ / COLLEZ DANS VOS FEUILLES</t>
  </si>
  <si>
    <t>DOCUMENTATION TECHNIQUE</t>
  </si>
  <si>
    <t>DT.00</t>
  </si>
  <si>
    <t>Pour afficher le quadrillage :</t>
  </si>
  <si>
    <t xml:space="preserve">Option  Excel &gt; option avancée &gt; Affichage de la feuille &gt; </t>
  </si>
  <si>
    <t>ÉLABORATION DES MENUS</t>
  </si>
  <si>
    <t xml:space="preserve">Afficher le quadrillage &gt; cocher </t>
  </si>
  <si>
    <t>OU &gt; décocher pour faciliter la lecture à l'écran</t>
  </si>
  <si>
    <t>QUOI</t>
  </si>
  <si>
    <t>Pour élaborer un menu</t>
  </si>
  <si>
    <t>Pour élaborer un menu déterminer</t>
  </si>
  <si>
    <t>Couleur diététique</t>
  </si>
  <si>
    <t>Protéines (couleur diététique)</t>
  </si>
  <si>
    <t>Cuidités  (couleur diététique)</t>
  </si>
  <si>
    <r>
      <t xml:space="preserve">Crudités </t>
    </r>
    <r>
      <rPr>
        <b/>
        <sz val="10"/>
        <color indexed="9"/>
        <rFont val="Calibri"/>
        <family val="2"/>
        <scheme val="minor"/>
      </rPr>
      <t>(couleur diététique)</t>
    </r>
  </si>
  <si>
    <r>
      <t xml:space="preserve">Féculents </t>
    </r>
    <r>
      <rPr>
        <b/>
        <sz val="11"/>
        <color indexed="9"/>
        <rFont val="Calibri"/>
        <family val="2"/>
        <scheme val="minor"/>
      </rPr>
      <t>(couleur diététique)</t>
    </r>
  </si>
  <si>
    <t xml:space="preserve">le plat principal </t>
  </si>
  <si>
    <t xml:space="preserve">le légume d'accompagnement en tenant compte de sa </t>
  </si>
  <si>
    <r>
      <t xml:space="preserve">Hiver - </t>
    </r>
    <r>
      <rPr>
        <sz val="10"/>
        <rFont val="Calibri"/>
        <family val="2"/>
        <scheme val="minor"/>
      </rPr>
      <t>de la 1° à la 13° semaine - Janvier-Février-Mars</t>
    </r>
  </si>
  <si>
    <t>Abats</t>
  </si>
  <si>
    <t>Agrumes  Pomme Pample.)</t>
  </si>
  <si>
    <t>Blé</t>
  </si>
  <si>
    <t>couleur visuelle dans l'assiette</t>
  </si>
  <si>
    <r>
      <t xml:space="preserve">Printemps - </t>
    </r>
    <r>
      <rPr>
        <sz val="10"/>
        <rFont val="Calibri"/>
        <family val="2"/>
        <scheme val="minor"/>
      </rPr>
      <t>de la 14° à la 26° semaine - Avril-Mai-Juin</t>
    </r>
  </si>
  <si>
    <t>Abattis</t>
  </si>
  <si>
    <t>Artichaut</t>
  </si>
  <si>
    <t>Avocat</t>
  </si>
  <si>
    <t>Boulghour</t>
  </si>
  <si>
    <t>ne pas confondre avec la couleur diététique</t>
  </si>
  <si>
    <r>
      <t xml:space="preserve">Été - </t>
    </r>
    <r>
      <rPr>
        <sz val="10"/>
        <rFont val="Calibri"/>
        <family val="2"/>
        <scheme val="minor"/>
      </rPr>
      <t>de la 27° à la 39° semaine - Juillet-Aout-Septembre</t>
    </r>
  </si>
  <si>
    <t>Agneau</t>
  </si>
  <si>
    <t>Asperges</t>
  </si>
  <si>
    <t>Betteraves</t>
  </si>
  <si>
    <t>Féves</t>
  </si>
  <si>
    <t>Légume de couleur Blanc/Jaune</t>
  </si>
  <si>
    <t>Légume de couleur Marron/brun</t>
  </si>
  <si>
    <r>
      <t xml:space="preserve">Automne - </t>
    </r>
    <r>
      <rPr>
        <sz val="10"/>
        <rFont val="Calibri"/>
        <family val="2"/>
        <scheme val="minor"/>
      </rPr>
      <t>de la 40° à la 52° semaine - Octobre-Novembre-Décembre</t>
    </r>
  </si>
  <si>
    <t>Carottes</t>
  </si>
  <si>
    <t>Févettes</t>
  </si>
  <si>
    <t>Légume de couleur Verte</t>
  </si>
  <si>
    <t>Légume de couleur Rouge</t>
  </si>
  <si>
    <t>Cailles</t>
  </si>
  <si>
    <t>Céléri branche</t>
  </si>
  <si>
    <t>H. Cocos</t>
  </si>
  <si>
    <t>H.O. Composition légumes Multiples</t>
  </si>
  <si>
    <t>PLAT préparation</t>
  </si>
  <si>
    <t>Légumes type  préparation</t>
  </si>
  <si>
    <t>Canard</t>
  </si>
  <si>
    <t>Céléri rave</t>
  </si>
  <si>
    <t>H. Flageolets</t>
  </si>
  <si>
    <t>ENTRÉE</t>
  </si>
  <si>
    <t>sèche ou sans sauce</t>
  </si>
  <si>
    <t>Secs ou "verts" au jus ou en sauce</t>
  </si>
  <si>
    <t>Braisés ou au gratin</t>
  </si>
  <si>
    <t>Crudités Vert foncé - Stabilo = vert+bleu</t>
  </si>
  <si>
    <t>Charcuteries</t>
  </si>
  <si>
    <t>Champignons</t>
  </si>
  <si>
    <t>H. Noirs</t>
  </si>
  <si>
    <t>HORS D'ŒUVRE</t>
  </si>
  <si>
    <t>humidifiée,déglaçage</t>
  </si>
  <si>
    <t>Pochés ou "graissés" (pates-riz)</t>
  </si>
  <si>
    <t>Cuidités Vert clair - Stabilo = vert+jaune</t>
  </si>
  <si>
    <t>Coquillages</t>
  </si>
  <si>
    <t>Chou blanc</t>
  </si>
  <si>
    <t>H. Rouges</t>
  </si>
  <si>
    <t>CRUDITÉ</t>
  </si>
  <si>
    <t>"mouillée" sauce courte</t>
  </si>
  <si>
    <t>Semoule etc..</t>
  </si>
  <si>
    <t>Féculent Marron - Stabilo = vert+rouge</t>
  </si>
  <si>
    <t>Crustacés</t>
  </si>
  <si>
    <t>Chou rouge</t>
  </si>
  <si>
    <t>H. Soisson</t>
  </si>
  <si>
    <t>"mouillée" sauce longue</t>
  </si>
  <si>
    <t xml:space="preserve"> Protéines  Rouge</t>
  </si>
  <si>
    <t>Dinde</t>
  </si>
  <si>
    <t>Choux Brocolis</t>
  </si>
  <si>
    <t>H.Blancs</t>
  </si>
  <si>
    <t>POUR TERMINER PAR</t>
  </si>
  <si>
    <t>Laitages  Bleu</t>
  </si>
  <si>
    <t>Gibier à plumes</t>
  </si>
  <si>
    <t>Choux fleur</t>
  </si>
  <si>
    <t>Lentilles</t>
  </si>
  <si>
    <t>PLAT le mode de cuisson</t>
  </si>
  <si>
    <t>la Couleur de la sauce du plat principal</t>
  </si>
  <si>
    <t>Gibier à poil</t>
  </si>
  <si>
    <t>Choux Bruxelles</t>
  </si>
  <si>
    <t>Choux Romanesco</t>
  </si>
  <si>
    <t>Maïs</t>
  </si>
  <si>
    <t>Braisé</t>
  </si>
  <si>
    <t xml:space="preserve">Classement par Famille </t>
  </si>
  <si>
    <t>HACHIS farces diverses*</t>
  </si>
  <si>
    <t>Choux Chinois</t>
  </si>
  <si>
    <t>Concombres</t>
  </si>
  <si>
    <t>P.Terre</t>
  </si>
  <si>
    <t>POISSON</t>
  </si>
  <si>
    <t>LAPIN</t>
  </si>
  <si>
    <t>Choux de Milan</t>
  </si>
  <si>
    <t>Courgettes</t>
  </si>
  <si>
    <t>Pâtes</t>
  </si>
  <si>
    <t>Frit</t>
  </si>
  <si>
    <t>POUR ACCORDER LES COULEURS DANS L'ASSIETTE</t>
  </si>
  <si>
    <t>MOUTON</t>
  </si>
  <si>
    <t>Endives</t>
  </si>
  <si>
    <t>Pois chiches</t>
  </si>
  <si>
    <t>Fumé</t>
  </si>
  <si>
    <t>ŒUFS durs-brouillés-omelettes</t>
  </si>
  <si>
    <t>Epinards</t>
  </si>
  <si>
    <t>Polenta</t>
  </si>
  <si>
    <t>Grillé</t>
  </si>
  <si>
    <t>PINTADE</t>
  </si>
  <si>
    <t>Cœur de Palmier</t>
  </si>
  <si>
    <t>Fenouil</t>
  </si>
  <si>
    <t>Riz</t>
  </si>
  <si>
    <t>Gibier</t>
  </si>
  <si>
    <t>Nature</t>
  </si>
  <si>
    <t>PLATS COMPLETS</t>
  </si>
  <si>
    <t>Navets</t>
  </si>
  <si>
    <t>Rutabaga</t>
  </si>
  <si>
    <t xml:space="preserve">Jus nature </t>
  </si>
  <si>
    <t>Papillotes</t>
  </si>
  <si>
    <t>PLATS POPULAIRES et/ou hors sélection</t>
  </si>
  <si>
    <t>Courge</t>
  </si>
  <si>
    <t>Oignons</t>
  </si>
  <si>
    <t>Semoule</t>
  </si>
  <si>
    <t>Sauce Blanche ou Blonde</t>
  </si>
  <si>
    <t>Poché</t>
  </si>
  <si>
    <t>Poivrons jaunes</t>
  </si>
  <si>
    <t>Topinambour</t>
  </si>
  <si>
    <t xml:space="preserve">Sauce Rouge ou Brune </t>
  </si>
  <si>
    <t>Poellé</t>
  </si>
  <si>
    <t>Crosne</t>
  </si>
  <si>
    <t>Poivrons rouges</t>
  </si>
  <si>
    <t>Râgouts</t>
  </si>
  <si>
    <t>POULE - POULET</t>
  </si>
  <si>
    <t>Poivrons verts</t>
  </si>
  <si>
    <t>Rôti</t>
  </si>
  <si>
    <t>Radis noirs</t>
  </si>
  <si>
    <t>Radis roses</t>
  </si>
  <si>
    <t>Sal.Batavia</t>
  </si>
  <si>
    <t>Sauté sans Sauce</t>
  </si>
  <si>
    <t>Sal.Chicorée</t>
  </si>
  <si>
    <t>CUIDITES</t>
  </si>
  <si>
    <t>Patisson</t>
  </si>
  <si>
    <t>Sal.Cresson</t>
  </si>
  <si>
    <t>Sal.Feuille de chêne</t>
  </si>
  <si>
    <t>Sal.Frisée</t>
  </si>
  <si>
    <t>Sal.Iceberg</t>
  </si>
  <si>
    <t>Potiron</t>
  </si>
  <si>
    <t>Sal.Laitue</t>
  </si>
  <si>
    <t>Pousses de bambou</t>
  </si>
  <si>
    <t>Sal.Mâche</t>
  </si>
  <si>
    <t>Sal.Mesclun</t>
  </si>
  <si>
    <t>Sal.Pissenlit</t>
  </si>
  <si>
    <t>Sal.Romaine</t>
  </si>
  <si>
    <t>Salsifis</t>
  </si>
  <si>
    <t>Sal.Scarole</t>
  </si>
  <si>
    <t>Soja</t>
  </si>
  <si>
    <t>Tomates cerises et olivettes</t>
  </si>
  <si>
    <t>Tomates Marmande et romaine</t>
  </si>
  <si>
    <t>Largeurs de colonnes</t>
  </si>
  <si>
    <t>Dans le classeur Patisserie vous avez plusieurs tableaux</t>
  </si>
  <si>
    <t>Excel et Chat GPT ? Est-ce une solution à prendre en compte ?</t>
  </si>
  <si>
    <t>https://www.youtube.com/watch?v=Hgdab911xr4</t>
  </si>
  <si>
    <t>Comment utiliser l'intelligence artificielle Chat GPT dans Excel ?</t>
  </si>
  <si>
    <t>https://www.youtube.com/watch?v=I4XA5qCNU5w</t>
  </si>
  <si>
    <t>Comment utiliser CHAT GPT pour devenir un expert EXCEL</t>
  </si>
  <si>
    <t>https://www.youtube.com/watch?v=Nm--HJ1rXh0</t>
  </si>
  <si>
    <t>Tuto chatGPT - Deviens EXPERT en 5 étapes</t>
  </si>
  <si>
    <t>https://www.youtube.com/watch?v=Gqq59qZ_OOE</t>
  </si>
  <si>
    <t>https://www.youtube.com/watch?v=btPDVf6Wd-I</t>
  </si>
  <si>
    <t>Comment faire des Tableaux de fitness avec chatGPT</t>
  </si>
  <si>
    <t>Utilisez chat GPT efficacement en entreprise, grâce à ces phrases.</t>
  </si>
  <si>
    <t>https://www.youtube.com/watch?v=EGtpqhNK3wQ</t>
  </si>
  <si>
    <t>DIAGRAMME DE PRODUCTION TYPE</t>
  </si>
  <si>
    <t>PROCÉDURE TECHNIQUE</t>
  </si>
  <si>
    <t>Pour masquer le quadrillage :</t>
  </si>
  <si>
    <t>PT.00</t>
  </si>
  <si>
    <t>Version N° 1          Vérification : Stéphane Cadot</t>
  </si>
  <si>
    <t>Afficher le quadrillage &gt; décocher pour faciliter la lecture à l'écran</t>
  </si>
  <si>
    <t>MODÈLE POPTRAIT 7 COLONNES   largeur 10 -18 LIGNES imprimables sur la même feuille</t>
  </si>
  <si>
    <t>RECEPTION</t>
  </si>
  <si>
    <t>STOCKAGE</t>
  </si>
  <si>
    <t>PREPARATION LEGUMES ET FRUITS</t>
  </si>
  <si>
    <t>DEBOITAGE</t>
  </si>
  <si>
    <t>DECONDITIONNEMENT</t>
  </si>
  <si>
    <t>PLAQUAGE</t>
  </si>
  <si>
    <t>PREPARATION FROIDES</t>
  </si>
  <si>
    <t>DECONGELATION</t>
  </si>
  <si>
    <t>REFROIDISSEMENT</t>
  </si>
  <si>
    <t>TRANCHAGE</t>
  </si>
  <si>
    <t>ASSEMBLAGE</t>
  </si>
  <si>
    <t>CONDITIONNEMENT</t>
  </si>
  <si>
    <t>ALLOTISSEMENT</t>
  </si>
  <si>
    <t>EXPEDITION</t>
  </si>
  <si>
    <t>GESTION DES RESTES</t>
  </si>
  <si>
    <t>Magasin</t>
  </si>
  <si>
    <t>Prep.chaude</t>
  </si>
  <si>
    <t>Conditionnement Froid</t>
  </si>
  <si>
    <t>Prep.FROIDES</t>
  </si>
  <si>
    <t>Conditionnement Chaud</t>
  </si>
  <si>
    <t>Véhicule réfrigéré</t>
  </si>
  <si>
    <t>MODÈLE PAYSAGE DE 36 LIGNES  - 7 JOURS   ( x 2 = 14 colonnes ) de largeur 18</t>
  </si>
  <si>
    <t>MENUS 7 jours</t>
  </si>
  <si>
    <t>Pour masquer le quadrillage : Fichier &gt;</t>
  </si>
  <si>
    <t>PLANIFICATION 4 SEMAINES</t>
  </si>
  <si>
    <t xml:space="preserve">Option  Excel &gt; option avancée &gt; Affichage de la feuille de calcul &gt; </t>
  </si>
  <si>
    <t>Mise en forme : Joël Leboucher</t>
  </si>
  <si>
    <t xml:space="preserve">Afficher le quadrillage &gt; </t>
  </si>
  <si>
    <t>CADENCIER MENSUEL . Exemple</t>
  </si>
  <si>
    <t>Date : 14/11/2005  23:00:00</t>
  </si>
  <si>
    <t>décocher pour faciliter la lecture à l'écran</t>
  </si>
  <si>
    <t>Couleur document : ORANGE : RVB = 255.102.0</t>
  </si>
  <si>
    <t>Pour coloriser les liaison vous pouvez Zoomer jusqu’à 400%</t>
  </si>
  <si>
    <t>et copier/coller les liaisons pré-formatées en bas de tableau</t>
  </si>
  <si>
    <t>Dates</t>
  </si>
  <si>
    <t>MIDI</t>
  </si>
  <si>
    <t>SOIR</t>
  </si>
  <si>
    <t>Potage</t>
  </si>
  <si>
    <t>PLAT COMPLET -quiche</t>
  </si>
  <si>
    <t xml:space="preserve"> en "Râgout"</t>
  </si>
  <si>
    <t>FROMAGE</t>
  </si>
  <si>
    <t>LAITAGES - Yaourt</t>
  </si>
  <si>
    <t>CRUDITÉ . Fuit de saison</t>
  </si>
  <si>
    <t>Compote</t>
  </si>
  <si>
    <t>Mise à jour des dates automatique cellule F9</t>
  </si>
  <si>
    <t xml:space="preserve">ORGANIGRAMMES - DIAGRAMME  ET  PROCESS </t>
  </si>
  <si>
    <t>vous avez plusieurs possibilités</t>
  </si>
  <si>
    <t>Pour faire des diagrammes vous avez plusieurs possibilités :</t>
  </si>
  <si>
    <t>utiliser l'éditeur Excel</t>
  </si>
  <si>
    <t xml:space="preserve">utiliser la barre de dessin avec des flèches qu'il faudra </t>
  </si>
  <si>
    <t>repositionner si vous ajoutez ou supprimez lignes ou colonnes</t>
  </si>
  <si>
    <t>utiliser une copie de  modèle vierge déjà formaté comme je vous le propose</t>
  </si>
  <si>
    <t>une zone de texte étant constituée d'une numérotation</t>
  </si>
  <si>
    <t>de 5 colonnes et de 3 lignes</t>
  </si>
  <si>
    <t>COPIER / COLLER c'est une autre méthode</t>
  </si>
  <si>
    <t>Police de caractère : Calibri 11</t>
  </si>
  <si>
    <t xml:space="preserve">largeurs de colonnes : la première fond jaune = 2.43 - </t>
  </si>
  <si>
    <t>la seconde et la dernière fond blanc = en général 10 chacune</t>
  </si>
  <si>
    <t>les trois colonnes centrales pour marquer les liaisons = 0.5</t>
  </si>
  <si>
    <t>à vous de "lier" ces zones de texte avec des cellules colorées</t>
  </si>
  <si>
    <t>ÉQUIPE PRODUCTION FROID</t>
  </si>
  <si>
    <t>Pour la saisie ZOOM 200%</t>
  </si>
  <si>
    <t>tirer avec la poignée de la cellule pour les liaisons est une autre possibilité</t>
  </si>
  <si>
    <t>Vous avez des listes à disposition..il suffit de Copier/Coller</t>
  </si>
  <si>
    <t>LISTE</t>
  </si>
  <si>
    <t>FAMILLE DE PRODUITS</t>
  </si>
  <si>
    <t>VIANDES/VIDE DECOUPEE A CUISSON LONGUE</t>
  </si>
  <si>
    <t>VIANDES/VIDE PIECEES A CUISSON COURTE</t>
  </si>
  <si>
    <t>CUI</t>
  </si>
  <si>
    <t>TRAITEMENT Classement ALPHA</t>
  </si>
  <si>
    <t>CRU</t>
  </si>
  <si>
    <t>ACHC</t>
  </si>
  <si>
    <t>ACHEMINEMENT VERS CUISSON</t>
  </si>
  <si>
    <t>FEC</t>
  </si>
  <si>
    <t>ACHOP</t>
  </si>
  <si>
    <t>ACHEMINEMENT VERS OPERCULAGE</t>
  </si>
  <si>
    <t>Termes techniques</t>
  </si>
  <si>
    <t>DURÉES</t>
  </si>
  <si>
    <t>A - B - C</t>
  </si>
  <si>
    <t xml:space="preserve"> + DE 3 JOURS</t>
  </si>
  <si>
    <t>0H05</t>
  </si>
  <si>
    <t>Abaisser</t>
  </si>
  <si>
    <t>Abaisser la temp. à coeur</t>
  </si>
  <si>
    <t>QUI ? Classement ALPHA</t>
  </si>
  <si>
    <t>MATÉRIELS  Classement ALPHA</t>
  </si>
  <si>
    <t>AGENT DU SELF</t>
  </si>
  <si>
    <t>ASS</t>
  </si>
  <si>
    <t>ASSIETTE</t>
  </si>
  <si>
    <t>AGT CHAINE PLATEAUX</t>
  </si>
  <si>
    <t>BACS</t>
  </si>
  <si>
    <t>Bonne utilisation</t>
  </si>
  <si>
    <t>LOGO</t>
  </si>
  <si>
    <t>CUISINE CENTRALE  de………………..</t>
  </si>
  <si>
    <t>0 rue ………………</t>
  </si>
  <si>
    <t>BP 000000</t>
  </si>
  <si>
    <t>10000 ……………... CEDEX</t>
  </si>
  <si>
    <t>TEL : 00.00.00.00.00 - FAX : 00.00.00.00.00</t>
  </si>
  <si>
    <t xml:space="preserve">Mail : </t>
  </si>
  <si>
    <t>RAPPORT D'ANALYSE</t>
  </si>
  <si>
    <t>Impression paysage 75% ou 78% selon imprimante</t>
  </si>
  <si>
    <t>Lot 2A - Charcuteries (1007)</t>
  </si>
  <si>
    <t>Consultation en vue de la passation d'un marché de :</t>
  </si>
  <si>
    <t>DENRÉES ALIMENTAIRES 2000 / 2000</t>
  </si>
  <si>
    <t>Direction chargée du suivi de l'opération :</t>
  </si>
  <si>
    <t>Directeur de la Cuisine Centrale</t>
  </si>
  <si>
    <t>Division / Service :</t>
  </si>
  <si>
    <t>CCC</t>
  </si>
  <si>
    <t>Objet :</t>
  </si>
  <si>
    <t xml:space="preserve">Le présent marché a pour objet la fourniture de produits alimentaires à la Cuisine Centrale de ………...pour l'année 2000, renouvelable pour l'année 2000 et du 01/01/2000 au 20/07/2000 - </t>
  </si>
  <si>
    <t xml:space="preserve"> C'est un marché à bons de commande selon l'article 33 et 77 du code des marchés public.</t>
  </si>
  <si>
    <t>Les définitions et les spécifications des lots figurent au cahier des clauses administratives particulières (C.C.A.P.)</t>
  </si>
  <si>
    <t>Chaque article du lot est indépendant des autres articles du même lot. Un même lot peut être attribué à plusieurs fournisseurs.</t>
  </si>
  <si>
    <t>Lignes composent ce lot</t>
  </si>
  <si>
    <t>Lignes sont validées</t>
  </si>
  <si>
    <t>Lignes sont déclarées infructueuses</t>
  </si>
  <si>
    <t>liaison  ne rien saisir</t>
  </si>
  <si>
    <t>nombre à saisir</t>
  </si>
  <si>
    <t>N° des lignes" infructueuses"</t>
  </si>
  <si>
    <t>PARAGRAPHE N° 1</t>
  </si>
  <si>
    <t>PROCEDURE</t>
  </si>
  <si>
    <t>Estimation Mini</t>
  </si>
  <si>
    <t>Estimation Maxi</t>
  </si>
  <si>
    <t>Estimation des prestations (€ HT) :</t>
  </si>
  <si>
    <t>Imputation budgétaire:</t>
  </si>
  <si>
    <t>Chapitre 011</t>
  </si>
  <si>
    <t xml:space="preserve">Mode de dévolution </t>
  </si>
  <si>
    <t>Délibération autorisant la signature :</t>
  </si>
  <si>
    <t>Séance du 24 janvier 2000  -  14H à la Cuisine Centrale</t>
  </si>
  <si>
    <t>Appel d'offres ouvert</t>
  </si>
  <si>
    <t>Accord Cadre, Marché subséquent</t>
  </si>
  <si>
    <t>Appel d'offres restreint</t>
  </si>
  <si>
    <t>Concours</t>
  </si>
  <si>
    <t>Procédure adaptée</t>
  </si>
  <si>
    <t>Système d'acquisition dynamique</t>
  </si>
  <si>
    <t>Dialogue Compétitif</t>
  </si>
  <si>
    <t>Conception réalisation</t>
  </si>
  <si>
    <t>Marché de définition</t>
  </si>
  <si>
    <t xml:space="preserve">Forme du marché : </t>
  </si>
  <si>
    <t xml:space="preserve">Pour les marchés autre que travaux --&gt; code nomenclature : </t>
  </si>
  <si>
    <t>Ordinaire</t>
  </si>
  <si>
    <t>à commandes</t>
  </si>
  <si>
    <t>à tranches</t>
  </si>
  <si>
    <t>autre</t>
  </si>
  <si>
    <t>Procédure de consultation :</t>
  </si>
  <si>
    <t>La procédure de consultation utilisée est une application des articles 26-27-33-35-52-53-55-57-58-59-61-77-79-80 du Code des Marchés publics : marché sur appel d'offres ouvert.</t>
  </si>
  <si>
    <t>La remise du dossier se fera sur demande écrite ou par voie électronique auprès de la Cuisine Centrale . (art.56 du CMP)</t>
  </si>
  <si>
    <t>L'administration se réserve le droit d'écarter, sous réserve de l'appréciation des Tribunaux, les soumissions des fournisseurs avec lesquels elle aurait eu des difficultés antérieures ou qui ne lui paraîtraient pas présenter les garanties désirables.</t>
  </si>
  <si>
    <t>PARAGRAPHE N° 2</t>
  </si>
  <si>
    <t>MODALITES DE CONSULTATION</t>
  </si>
  <si>
    <t xml:space="preserve">PUBLICITE </t>
  </si>
  <si>
    <t>Date d'envoi :</t>
  </si>
  <si>
    <t>support(s) de publication :</t>
  </si>
  <si>
    <t>Sud Ouest</t>
  </si>
  <si>
    <t>BOAMP</t>
  </si>
  <si>
    <t>Moniteur</t>
  </si>
  <si>
    <t xml:space="preserve">DATE LIMITE DE REMISE DES OFFRES : </t>
  </si>
  <si>
    <t>à 16 heures</t>
  </si>
  <si>
    <t xml:space="preserve">DATE D'OUVERTURE DES PLIS : </t>
  </si>
  <si>
    <t>1° enveloppe</t>
  </si>
  <si>
    <t>2° enveloppe</t>
  </si>
  <si>
    <t>PARAGRAPHE N° 3</t>
  </si>
  <si>
    <t>DÉCISION DU POUVOIR ADJUDICATEUR</t>
  </si>
  <si>
    <t>Au regard des critères posés dans le cadre de la consultation et des éléments d'analyse, il convient de :retenir les proposition des sociétés suivantes</t>
  </si>
  <si>
    <t>Entreprises</t>
  </si>
  <si>
    <t>Nombre de lignes</t>
  </si>
  <si>
    <t>FOURNISSEUR A</t>
  </si>
  <si>
    <t>FOURNISSEUR B</t>
  </si>
  <si>
    <t>FOURNISSEUR C</t>
  </si>
  <si>
    <t>FOURNISSEUR D</t>
  </si>
  <si>
    <t>FOURNISSEUR E</t>
  </si>
  <si>
    <t>Total lignes</t>
  </si>
  <si>
    <t xml:space="preserve">fait à …….., le </t>
  </si>
  <si>
    <t>le Président</t>
  </si>
  <si>
    <t>Pour masquer le quadrillage dans Option avancées  décochez "Afficher le quadrillage"</t>
  </si>
  <si>
    <t>fin</t>
  </si>
  <si>
    <t>Pour masquer le quadrillage sur ce document</t>
  </si>
  <si>
    <t>j'ai colorisé les cellules couleur de remplissage Blanc</t>
  </si>
  <si>
    <t>PLAN DE NETTOYAGE</t>
  </si>
  <si>
    <t>NETTOYAGE-DÉSINFECTION</t>
  </si>
  <si>
    <t>PN.00</t>
  </si>
  <si>
    <t>Version N° 1          Vérification : Joël LEBOUCHER</t>
  </si>
  <si>
    <t>COMMENT REMPLIR UNE FICHE PROTOCOLE</t>
  </si>
  <si>
    <t>Date : 23/03/2008</t>
  </si>
  <si>
    <t>Couleur document : VERT-RVB VERT-RVB 204.255.204</t>
  </si>
  <si>
    <t>ÉLÉMENTS A
TRAITER</t>
  </si>
  <si>
    <t>Fréquence d'utilisation</t>
  </si>
  <si>
    <t xml:space="preserve"> Couleurs des Lavettes</t>
  </si>
  <si>
    <t>METHODES N'utilisez pas le même produit en permanence.  Utilisez un produit similaire ou différent un jour par semaine pour éviter l'adaptation ou la mutation de certaines bactéries.</t>
  </si>
  <si>
    <t>L</t>
  </si>
  <si>
    <t>Me</t>
  </si>
  <si>
    <t>FRÉQUENCES : Q = après chaque utilisation  - J = jurnalière - H = hebdomadaire - M = Mensuelle - S = Semestrielle</t>
  </si>
  <si>
    <t>METHODE</t>
  </si>
  <si>
    <t>MARMITES . SAUTEUSES</t>
  </si>
  <si>
    <t>SAISISSEZ LE MATÉRIEL CONCERNÉ COLONNE B</t>
  </si>
  <si>
    <t>SAISISSEZ LE NOM DU PRODUIT N°1 ou son CODE</t>
  </si>
  <si>
    <t>DÉVELOPPEZ VOTRE MÉTHODE</t>
  </si>
  <si>
    <t>Fréquence d'utilisation DÉTERMINEZ LES JOURS D'UTILISATION</t>
  </si>
  <si>
    <t>Q</t>
  </si>
  <si>
    <t>SAISISSEZ LE NOM DU PRODUIT N°2 ou son CODE</t>
  </si>
  <si>
    <t>FRÉQUENCES : Q = après chaque utilisation  - J = journalière - H = hebdomadaire - M = Mensuelle - S = Semestrielle</t>
  </si>
  <si>
    <t>Fréquence d'utilisation EN SAISISSANT LA FRÉQUENCE CORRESPONDANTE</t>
  </si>
  <si>
    <t>Choisissez la Couleur des lavettes</t>
  </si>
  <si>
    <t>H</t>
  </si>
  <si>
    <t xml:space="preserve">AJOUTEZ les Accessoires complémentaires </t>
  </si>
  <si>
    <t>Quelques recommandations</t>
  </si>
  <si>
    <t>ET VOILA C'EST PAS COMPLIQUÉ</t>
  </si>
  <si>
    <t>NB :</t>
  </si>
  <si>
    <t>Pour les bactéricides - fongicides ou autres ; n'utilisez pas le même produit en permanence.  Utilisez un produit similaire ou différent un jour par semaine pour éviter l'adaptation ou la mutation de certaines bactéries.</t>
  </si>
  <si>
    <t>PROTOCOLE AVEC PRODUITS</t>
  </si>
  <si>
    <t>BACS DE STOCKAGE</t>
  </si>
  <si>
    <t>PRODUIT N°1 ou CODE</t>
  </si>
  <si>
    <t>Eliminer les résidus éventuels et rincer</t>
  </si>
  <si>
    <t xml:space="preserve">diluer le produit dans le seau à la concentration indiquée par le fabricant </t>
  </si>
  <si>
    <t>appliquer la solution avec lavette bleue</t>
  </si>
  <si>
    <t>laisser agir 5 à 15 minutes</t>
  </si>
  <si>
    <t>PRODUIT N°2 ou CODE</t>
  </si>
  <si>
    <t>Brosser l'extérieur et l'intérieur des bacs avec la brosse et la lavette bleue</t>
  </si>
  <si>
    <t>puis lave vaisselle -eau 55-60° ou rincer l'ensemble avec la lavette jaune-laisser sécher</t>
  </si>
  <si>
    <t>stocker les bacs dans un endroit propre et sec</t>
  </si>
  <si>
    <t>Documentation Johnson Diversey 1997</t>
  </si>
  <si>
    <t>Couleur des lavettes</t>
  </si>
  <si>
    <t>. Vérifier l'état des bidons (Quantité de produit suffisante ?)</t>
  </si>
  <si>
    <t xml:space="preserve">Le nettoyage des bacs de stockage peut aussi être réalisé par un lavage </t>
  </si>
  <si>
    <t>automatique en machine</t>
  </si>
  <si>
    <t>PROTOCOLE DÉTAILLÉ</t>
  </si>
  <si>
    <t>EN BREF</t>
  </si>
  <si>
    <t xml:space="preserve">Nb de mots </t>
  </si>
  <si>
    <t></t>
  </si>
  <si>
    <t>BALANCES surfaces de préparation - tables inox</t>
  </si>
  <si>
    <t xml:space="preserve">DÉBRANCHER  </t>
  </si>
  <si>
    <t xml:space="preserve">Eliminer les résidus éventuels </t>
  </si>
  <si>
    <t>appliquer la solution avec la lavette bleue</t>
  </si>
  <si>
    <t>frotter l'ensemble des surfaces avec la lavette bleue</t>
  </si>
  <si>
    <t>rincer l'ensemble avec la lavette jaune-laisser sécher</t>
  </si>
  <si>
    <t>laisser sécher ou essuyer sopalin</t>
  </si>
  <si>
    <t>Accessoires complémentaires : lavettes jaunes, lavettes bleues</t>
  </si>
  <si>
    <t>La récap EN BREF est automatique : saisissez le nombre de mots souhaités DANS LA COLONNE J pour cet exemple</t>
  </si>
  <si>
    <t xml:space="preserve">REBRANCHER  </t>
  </si>
  <si>
    <t>Nombre de mots souhaités colonne</t>
  </si>
  <si>
    <t>Formule :</t>
  </si>
  <si>
    <t>GAUCHE(L80;CHERCHE("µ";SUBSTITUE(L80;" ";"µ";J80);1)-1)</t>
  </si>
  <si>
    <t>Attention il faut saisir 2 espaces a la fin de chaque phrase</t>
  </si>
  <si>
    <t>pour éviter ceci</t>
  </si>
  <si>
    <t xml:space="preserve">Source documentaire : </t>
  </si>
  <si>
    <t>https://tssperformance.com/comment-extraire-les-x-premiers-mots-dun-texte-dans-excel/</t>
  </si>
  <si>
    <t>UPRT…Union des Personnels de la Restauration Territoriale "Bon Appétit les Enfants"</t>
  </si>
  <si>
    <t>le partage et la diffusion des "savoirs faire" en restauration collective</t>
  </si>
  <si>
    <t>N'hésitez pas à modifier ces documents; adaptez les à vos besoins; faites les évoluer et utilisez les à d'autres applications possibles</t>
  </si>
  <si>
    <t xml:space="preserve">Joël Leboucher </t>
  </si>
  <si>
    <t>Mise à jour 8 Décembre 2019</t>
  </si>
  <si>
    <t>QUELQUES MÉTHODES</t>
  </si>
  <si>
    <t xml:space="preserve">ARMOIRE DÉSINFECTION COUTEAUX </t>
  </si>
  <si>
    <t>Raclette à vitre, lavette, papier à usage unique.Rangement des couteaux et petits matériels de distribution dans cette armoire. Mise en route des UV en fin de journée.</t>
  </si>
  <si>
    <t>Produit A</t>
  </si>
  <si>
    <t>Produit B</t>
  </si>
  <si>
    <t>ASPIRATEUR À EAU ET MONO-BROSSE</t>
  </si>
  <si>
    <t>Vider les réservoirs-rincer avec produit N°-retirer les brosses maintenir le tout en état de propreté constant</t>
  </si>
  <si>
    <t>BAC DE PLONGES</t>
  </si>
  <si>
    <t xml:space="preserve">dégraisser pulvériser la solution  brosser laisser agir 5 mn puis rincer </t>
  </si>
  <si>
    <t>BAC MOBILE</t>
  </si>
  <si>
    <t>BACS À ÉPICES</t>
  </si>
  <si>
    <t>brossage manuel plonge puis lave vaisselle -eau 55-60°</t>
  </si>
  <si>
    <t>BAC DE LAVAGE</t>
  </si>
  <si>
    <t>éliminer les résidus- pulvériser la solution-laisser agir- frotter-rincer -vidanger</t>
  </si>
  <si>
    <t>BAC LAVAGE LÉGUMES</t>
  </si>
  <si>
    <t>éliminer les résidus- appliquer la solution -brossage manuel plonge puis lave vaisselle -eau 55-60°</t>
  </si>
  <si>
    <t>BALANCES SURFACES DE PRÉPARATION - TABLES INOX</t>
  </si>
  <si>
    <t>appliquer la solution- frotter -laisser agir 5mn- rincer- sécher</t>
  </si>
  <si>
    <t>BOUCHE AÉRATION
VMC</t>
  </si>
  <si>
    <t>BOUCHE ÉVACUATION DES EAUX</t>
  </si>
  <si>
    <t>BOUCHE EXTRACTION AIR</t>
  </si>
  <si>
    <t>BUREAU</t>
  </si>
  <si>
    <t>CABINE CAMION</t>
  </si>
  <si>
    <t>Désinfecter volant-levier vitesse-poignées porte- passer l'aspirateur</t>
  </si>
  <si>
    <t>CANIVEAUX</t>
  </si>
  <si>
    <t>pulvériser produit-nettoyage manuel-puis produit brosser-rincer abondamment - remplir d'eau ajouter une cuillère d'huile</t>
  </si>
  <si>
    <t>CELLULE DE REFROIDISSEMENT</t>
  </si>
  <si>
    <t>CENTRALE DE
NETTOYAGE</t>
  </si>
  <si>
    <t>CENTRALE DOSAGE</t>
  </si>
  <si>
    <t>CHAISES</t>
  </si>
  <si>
    <t>procédure habituelle avec produit ne pas oublier d'assécher au "sopalin"</t>
  </si>
  <si>
    <t>CHARIOTS DISTRIBUTEURS  HOPITAL</t>
  </si>
  <si>
    <t>Eliminer les résidus éventuels - appliquer la solution -laisser agir 5 à 15 minutes -frotter -rincer -laisser sécher</t>
  </si>
  <si>
    <t>CLAYETTES PLASTIQUES</t>
  </si>
  <si>
    <t>CONTAINERS</t>
  </si>
  <si>
    <t xml:space="preserve">COUPE LÉGUMES - CUTTER . HACHOIR . MELANGEUR . BATTEUR . MIXEUR </t>
  </si>
  <si>
    <t>DÉBRANCHER -démonter parties amovibles -Eliminer les résidus alimentaires -appliquer la solution -laisser agir 5 à 15 minutes- frotter -rincer -laisser sécher</t>
  </si>
  <si>
    <t>COUPE LÉGUMES "ACCESSOIRES"</t>
  </si>
  <si>
    <t>DIABLES, CHARIOTS, TRANSPALETTES</t>
  </si>
  <si>
    <t>Eliminer les résidus alimentaires -appliquer la solution -laisser agir 5 à 15 minutes- frotter -rincer -laisser sécher</t>
  </si>
  <si>
    <t>DÉROULE UR PAPIER
TOILETTE</t>
  </si>
  <si>
    <t>DÉSINSECTISEUR</t>
  </si>
  <si>
    <t>DOUCHE</t>
  </si>
  <si>
    <t>pulvériser le produit  -brosser-laisser agir 5mn-rincer</t>
  </si>
  <si>
    <t>EPLUCHEUR</t>
  </si>
  <si>
    <t xml:space="preserve">ETAGÈRES - ÉCHELLES </t>
  </si>
  <si>
    <t>Déplacer les "encombrants"  -appliquer la solution -laisser agir 5 à 15 minutes- frotter -rincer -laisser sécher</t>
  </si>
  <si>
    <t>ETAGÈRES - ÉCHELLES - PALETTES PLASTIQUE</t>
  </si>
  <si>
    <t>ESSOREUSE-OUVRE BOITES</t>
  </si>
  <si>
    <t>DÉBRANCHER -démonter parties amovibles -Eliminer les résidus alimentaires -appliquer la solution -laisser agir 5 à 15 minutes-brosser -rincer -laisser sécher</t>
  </si>
  <si>
    <t>ETAGÈRES</t>
  </si>
  <si>
    <t>ETIQUETEUSE</t>
  </si>
  <si>
    <t>EVAPORATEUR</t>
  </si>
  <si>
    <t>EVIER</t>
  </si>
  <si>
    <t xml:space="preserve">EXTÉRIEUR CAMION </t>
  </si>
  <si>
    <t>FONTAINE À EAU</t>
  </si>
  <si>
    <t>FOURS</t>
  </si>
  <si>
    <t>ÉTEINDRE L'APPAREIL et laisser refroidir-démonter parties amovibles Pulvériser le nettoyant pour les fours  -laisser agir 5 à 15 minutes-brosser -rincer -laisser sécher</t>
  </si>
  <si>
    <t>FOUR DE REMISE EN
TEMPÉRATURE</t>
  </si>
  <si>
    <t>G</t>
  </si>
  <si>
    <t>GRILLES</t>
  </si>
  <si>
    <t>HOTTES - (GRILLES DE HOTTE)</t>
  </si>
  <si>
    <t>Démonter les grilles -Faire tremper les grilles 15 à 30 minutes -Brosser et rincer abondamment. Laisser sécher les grilles avant de les remonter</t>
  </si>
  <si>
    <t>I</t>
  </si>
  <si>
    <t xml:space="preserve"> Soufflette et lingette désinfectante</t>
  </si>
  <si>
    <t>INTÉRIEUR CAMION (ARRIÈRE)</t>
  </si>
  <si>
    <t>INTERRUPTEURS ÉLECTRIQUES</t>
  </si>
  <si>
    <t>Dégraisser-désinfecter prudemment avec lingettes -sécher "sopalin"</t>
  </si>
  <si>
    <t>LAVABOS</t>
  </si>
  <si>
    <t>pulvériser le produit N° -brosser-laisser agir 5mn-rincer</t>
  </si>
  <si>
    <t>LAVE BOTTES</t>
  </si>
  <si>
    <t>MARBRE RÉFRIGÉRÉ</t>
  </si>
  <si>
    <t>MICRO ONDE</t>
  </si>
  <si>
    <t>MIXEUR</t>
  </si>
  <si>
    <t>LAVE MAINS- POSTE D'HYGIÈNE DES MAINS</t>
  </si>
  <si>
    <t>Appliquer le produit dilué - laisser agir 5 à 15 mn- frotter -rincer -laisser sécher</t>
  </si>
  <si>
    <t>LAVETTES ET TOUS ACCESSOIRES DE PROPRETÉ</t>
  </si>
  <si>
    <t>trempage-frotter-rincer-désinfection puis lave vaisselle -eau 55-60° - laisser sécher</t>
  </si>
  <si>
    <t>MACHINE A LAVER LA VAISSELLE INTERIEUR</t>
  </si>
  <si>
    <t>Démonter les filtres, les bras de lavage et de rinçage.  Appliquer la solution -Laisser agir 5 à 15 minutes.-Rincer à l'eau et laisser sécher la machine ouverte.</t>
  </si>
  <si>
    <t>MACHINE A LAVER LA VAISSELLE  AIRE DE DÉROCHAGE . SURFACE DE TRAVAIL</t>
  </si>
  <si>
    <t>Eliminer les résidus éventuels - appliquer la solution -laisser agir 5 à 15 minutes -frotter -rincer -évacuer à la raclette -laisser sécher</t>
  </si>
  <si>
    <t>ÉTEINDRE L'APPAREIL et laisser refroidir -Eliminer les résidus éventuels -remplir d'un peu d'eau chaude y diluer le produit  -appliquer la solution -laisser agir 5 à 15 minutes -nettoyer -rincer -laisser sécher -</t>
  </si>
  <si>
    <t>MURS</t>
  </si>
  <si>
    <t>Diluer le produit - Appliquer la solution -Laisser agir 5 à 15 minutes -Brosser.-Rincer -Evacuer l'eau -Laisser sécher.</t>
  </si>
  <si>
    <t>MURS CHAMBRES FROIDES POSITIVES</t>
  </si>
  <si>
    <t xml:space="preserve">Enlever le matériel amovible.-Appliquer le produit -Laisser agir 5 à 15 minutes. -Utiliser le mop ou la brosse pour nettoyer- </t>
  </si>
  <si>
    <t>MURS... CHAMBRES FROIDES NÉGATIVES</t>
  </si>
  <si>
    <t>Enlever le matériel amovible.-Vaporiser les murs avec le produit,-Laisser agir 5 à 15 minutes. -Utiliser le mop ou la brosse pour nettoyer- Rincer à l'eau, évacuer l'eau sur le sol avec la raclette et laisser sécher</t>
  </si>
  <si>
    <t>MURS…. DES LOCAUX ET COULOIRS  AU PULVERISATEUR</t>
  </si>
  <si>
    <t>Vaporiser les murs avec le produit -Laisser agir 5 à 15 minutes.-Utiliser le mop ou la brosse pour nettoyer -Rincer à l'eau- Racler le sol</t>
  </si>
  <si>
    <t>MURS…. DES LOCAUX ET COULOIRS A LA BROSSE</t>
  </si>
  <si>
    <t>Diluer le produit dans le seau - appliquer- Laisser agir 5 à 15 minutes.- brosser- rincer- laisser sécher</t>
  </si>
  <si>
    <t>O</t>
  </si>
  <si>
    <t>OPERCULEUSE SEMI AUTOMATIQUE</t>
  </si>
  <si>
    <t>OPERCULEUSE MANUELLE</t>
  </si>
  <si>
    <t>PRODUIT ? ou CODE</t>
  </si>
  <si>
    <t>OUVRE BOITES</t>
  </si>
  <si>
    <t>pulvériser la solution-brosser-laisser agir 5mn-rincer</t>
  </si>
  <si>
    <t>PALETTES ET CAILLEBOTIS PLASTIQUE</t>
  </si>
  <si>
    <t>pulvériser le produit -brosser-laisser sécher en position verticale</t>
  </si>
  <si>
    <t>PETITS MATÉRIELS</t>
  </si>
  <si>
    <t>Eliminer les résidus éventuels -appliquer la solution -laisser agir 5 à 15 minutes -frotter -rincer - puis/ou désinfection lave vaisselle -eau 55-60° - laisser sécher</t>
  </si>
  <si>
    <t>PLAFONDS LOCAUX ET COULOIRS</t>
  </si>
  <si>
    <t>Diluer le produit dans le seau ou diluer le produit dans le pulvérisateur.-Nettoyer le plafond -Laisser agir 5 à 15 minutes. -Brosser.- Rincer -Utiliser un mop humide pour essuyer</t>
  </si>
  <si>
    <t>PLAFONDS CHAMBRES FROIDES POSITIVES</t>
  </si>
  <si>
    <t>. Enlever les denrées et le matériel amovible.-Aplliquer la solution -Laisser agir 5 à 15 minutes- Frotter avec le mop ou la brosse -Utiliser un mop humide pour essuyer</t>
  </si>
  <si>
    <t>PLAFONDS CHAMBRES FROIDES NÉGATIVE</t>
  </si>
  <si>
    <t>PLANS DE TRAVAIL….TABLES</t>
  </si>
  <si>
    <t>Eliminer les résidus éventuels -appliquer la solution -laisser agir 5mn- frotter -rincer- laisser sécher</t>
  </si>
  <si>
    <t>PLANCHE A DÉCOUPER</t>
  </si>
  <si>
    <t>Eliminer les résidus éventuels -appliquer la solution -laisser agir 5mn- frotter -rincer-rincer - OU passer au lave vaisselle dans une panière</t>
  </si>
  <si>
    <t>PORTES ET POIGNÉES DE PORTES</t>
  </si>
  <si>
    <t>Nettoyer avec le produit dilué.-Laisser agir 5 à 15 minutes.-Rincer et laisser sécher</t>
  </si>
  <si>
    <t>PLACARD EXTÉRIEUR</t>
  </si>
  <si>
    <t>PLAQUE INDUCTION</t>
  </si>
  <si>
    <t>POIGNÉES</t>
  </si>
  <si>
    <t xml:space="preserve">pulvériser le produit -nettoyage manuel </t>
  </si>
  <si>
    <t>PORTES</t>
  </si>
  <si>
    <t xml:space="preserve">pulvériser le produit brosser légèrement puis rincer-  racler le sol </t>
  </si>
  <si>
    <t>POUBELLES . LOCAL POUBELLES</t>
  </si>
  <si>
    <t xml:space="preserve">évacuer les denrées-pulvériser la solution-brosser-Laisser agir 5 à 15 minutes.-Rincer -racler le sol ou passer l'aspirateur à eau </t>
  </si>
  <si>
    <t>POUBELLES…SUPPORT SACS</t>
  </si>
  <si>
    <t>évacuer les denrées-appliquer la solution-Laisser agir 5 à 15 minutes.-frotter- Rincer -Laisser sécher.</t>
  </si>
  <si>
    <t>RÉFRIGÉRATEUR</t>
  </si>
  <si>
    <t>RACLETTES DE SOL</t>
  </si>
  <si>
    <t>les maintenir en état de propreté constant désinfecter brosser rincer</t>
  </si>
  <si>
    <t>ROBOT</t>
  </si>
  <si>
    <t>ROBOT COUPE</t>
  </si>
  <si>
    <t>débrancher l'appareil-démonter les parties amovibles-éliminer les résidus-appliquer la solution-laisser agir 5 à 15 mn-frotter-brosser-rincer-laisser sécher-filmer-stocker dans un endroit propre et sec</t>
  </si>
  <si>
    <t>ROLLERS</t>
  </si>
  <si>
    <t>SAUTEUSE</t>
  </si>
  <si>
    <t>refroidir-pulvériser la solution-frotter-laisser agir 5mn-rincer-sécher sopalin</t>
  </si>
  <si>
    <t>SOCLE ROULEUR</t>
  </si>
  <si>
    <t>SOL …..AVANT DE NETTOYER :  REMONTER CLOCHE ET SYPHON</t>
  </si>
  <si>
    <t>Eliminer les résidus -appliquer la solution -laisser agir 5 à 15 minutes - brosser -rincer et évacuer à la raclette ou l'aspirateur à eau</t>
  </si>
  <si>
    <t>STÉRILISATEUR À
COUTEAUX</t>
  </si>
  <si>
    <t>SIPHONS DE SOL</t>
  </si>
  <si>
    <t>SANITAIRES</t>
  </si>
  <si>
    <t>Appliquer la solution - Laisser agir 5 à 15 minutes.- Frotter les surfaces -Rincer</t>
  </si>
  <si>
    <t>T</t>
  </si>
  <si>
    <t>TABLES . BAINS MARIE . MICRO-ONDES . MEUBLES PRÉSENTOIRS</t>
  </si>
  <si>
    <t>Eliminer les résidus éventuels -appliquer la solution -laisser agir 5 à 15 minutes -frotter -rincer -</t>
  </si>
  <si>
    <t>TABLES DE TRAVAIL INOX</t>
  </si>
  <si>
    <t>TABLE RÉFRIGÉRÉE</t>
  </si>
  <si>
    <t>pulvériser la solution-brosser-laisser agir 5mn-rincer-sécher sopalin</t>
  </si>
  <si>
    <t>TABLES</t>
  </si>
  <si>
    <t>TAPIS ESSUIE CHAUSSURES</t>
  </si>
  <si>
    <t>désinfecter - passer l'aspirateur-</t>
  </si>
  <si>
    <t>TAPIS ENTRÉE MACHINE</t>
  </si>
  <si>
    <t>TAPIS SORTIE MACHINE</t>
  </si>
  <si>
    <t>TRANCHEUR À JAMBON</t>
  </si>
  <si>
    <t>VAISSELLE  LAVAGE</t>
  </si>
  <si>
    <t>Eliminer les déchets de la vaisselle. Passer en machine -Laisser sécher -ranger</t>
  </si>
  <si>
    <t>VAISSELLE  LAVAGE DES COUVERTS</t>
  </si>
  <si>
    <t xml:space="preserve">Remplir le bac avec le produit dilué et laisser tremper de 5 à 15 minutes.-Rincer.-Passer en machine.-Laisser sécher </t>
  </si>
  <si>
    <t>VAISSELLE  RÉNOVATION DE LA VAISSELLE</t>
  </si>
  <si>
    <t>mettre le bain de lavage à 60°C -Passer la vaisselle en machine.-(1 ou 2 cycles) -Laisser sécher - ranger.</t>
  </si>
  <si>
    <t>VESTIAIRES EXTÉRIEUR
(PLACARDS)</t>
  </si>
  <si>
    <t>VITRES</t>
  </si>
  <si>
    <t>W</t>
  </si>
  <si>
    <t>WC</t>
  </si>
  <si>
    <t>mettre des gants-appliquer la solution-laisser agir 5mn-frotter-rincer-</t>
  </si>
  <si>
    <t>Il faut conserver les fiches techniques des fabricants</t>
  </si>
  <si>
    <t>SÉCURITÉ</t>
  </si>
  <si>
    <t>En cas de projection dans les yeux ou d'absorption, prévenir la médecine au travail qui peut obtenir des renseignements</t>
  </si>
  <si>
    <t xml:space="preserve"> quant à la marche à suivre auprès des centres anti-poison</t>
  </si>
  <si>
    <t>En cas d'utilisation prolongée, le port de gants et de masques est conseillé</t>
  </si>
  <si>
    <t>Bossons FUTE (Fichier Unifié des situations de Travail et des Expositions professionnelles) </t>
  </si>
  <si>
    <t>Lien :</t>
  </si>
  <si>
    <t>FICHES DE DANGERS</t>
  </si>
  <si>
    <t>Localisation</t>
  </si>
  <si>
    <t xml:space="preserve">AIDE A L'ÉVALUATION  </t>
  </si>
  <si>
    <t>ANNÉE 2006</t>
  </si>
  <si>
    <t>Les fonctionnaires sont rémunérés pour rendre le mieux; le plus vite et au moindre coût possible, un certain nombre de services collectifs indispensables.</t>
  </si>
  <si>
    <t xml:space="preserve">L'ENTRETIEN D'ÉVALUATION </t>
  </si>
  <si>
    <t>N'est pas un passage en jugement ; c'est un bilan établi contradictoirement à partir de données objectives ou de réalisations concrètes.</t>
  </si>
  <si>
    <t>L'entretien d'évaluation peut permettre d'améliorer la gestion des ressources humaines et de contribuer à la compétitivité de l'entreprise.</t>
  </si>
  <si>
    <t>Ce moment vous permet de vous positionner; d'exprimer des souhaits quant à votre affectation; à vos fonctions et à vos conditions de travail.</t>
  </si>
  <si>
    <t>1 / BILAN PROFESSIONNEL - Point(s) fort(s) - Point(s) faible(s)</t>
  </si>
  <si>
    <t>Maîtrisez vous un niveau technique suffisant requis pour l'emploi que vous occupez.</t>
  </si>
  <si>
    <t>Avez vous des compétences ou des aptitudes reconnues ; êtes vous capable de les transmettre ; le faites vous et comment</t>
  </si>
  <si>
    <t>Avez vous fait un effort pour appliquer les consignes de travail, d'hygiène et/ ou de sécurité.</t>
  </si>
  <si>
    <t>Avez vous amélioré la qualité des relations avec vos collègues; les avez vous laissé se dégrader.</t>
  </si>
  <si>
    <t>Avez vous développé le sens de l'organisation; la ponctualité, la disponibilité.</t>
  </si>
  <si>
    <t>Avez vous le sens de l'équipe, de la patience, du contrôle (maîtrise de soi, contrôle des autres)</t>
  </si>
  <si>
    <t>Avez vous une faculté de collaboration, de formation et de motivation des collègues et des subordonnés</t>
  </si>
  <si>
    <t>Quel est votre engagement dans le travail, votre attitude vis a vis de l'entreprise.</t>
  </si>
  <si>
    <t>Avez vous capacité à vous remettre en cause ou remettre en cause la qualité de votre travail et d'avoir un jugement objectif.</t>
  </si>
  <si>
    <t>2 / OBJECTIFS POUR L'ANNÉE 2007 (Projet de service, compétences à améliorer)</t>
  </si>
  <si>
    <t>Qu'avez vous réussi à mettre en place, à améliorer au cours de l'année et que vous allez continuer à étoffer l'an prochain.</t>
  </si>
  <si>
    <t>Quelles initiatives, propositions, définitions d'objectifs souhaitez vous voir mis en place pour vous ou vos collègues au cours de l'année</t>
  </si>
  <si>
    <t>Quels sont (à votre avis) les objectifs que vous jugez essentiels qui n'ont pas pu être atteint et pourquoi</t>
  </si>
  <si>
    <t>Que prévoyez vous faire en matière d'efficacité; d'initiative ;de créativité, de respect des délais et du client, du maintien et de développement de la qualité</t>
  </si>
  <si>
    <t>3 / SOUHAIT D'ÉVOLUTION PROFESSIONNELLE</t>
  </si>
  <si>
    <t>Êtes vous satisfait de la fonction que vous occupez</t>
  </si>
  <si>
    <t>Quelles autres fonctions désireriez vous remplir ou occuper et pourquoi.</t>
  </si>
  <si>
    <t>Manifestez vous concrètement un intérêt pour l'innovation; que souhaitez vous mettre en place</t>
  </si>
  <si>
    <t>Envisagez vous de collaborer avec vos collègues pour faire avancer des idées nouvelles, des initiatives ou de la créativité.</t>
  </si>
  <si>
    <t>Quels sont vos projets d'avenir</t>
  </si>
  <si>
    <t>4 / BESOINS DE FORMATION (en terme de compétence à acquérir pour le besoin du service)</t>
  </si>
  <si>
    <t>Avez vous acquis au cours de l'année des connaissances générales ou professionnelles</t>
  </si>
  <si>
    <t>Souhaitez vous en acquérir; si oui , les quelles</t>
  </si>
  <si>
    <t>Connaissez vous votre travail de façon satisfaisante; précisez les connaissances complémentaires à acquérir.</t>
  </si>
  <si>
    <t>Êtes vous capable, sans formation; de mettre en place ou de vous adapter à l'évolution des tâches pour l'obtention d'une qualité supérieure</t>
  </si>
  <si>
    <t>en matière de :</t>
  </si>
  <si>
    <t>d'organisation</t>
  </si>
  <si>
    <t>de prestation</t>
  </si>
  <si>
    <t>de service au client</t>
  </si>
  <si>
    <t>de communication entre services</t>
  </si>
  <si>
    <t>de connaissance du travail (théorique et pratique)</t>
  </si>
  <si>
    <t xml:space="preserve">Ceci n'est qu'une trame d'éléments vous permettant éventuellement d'organiser ou d'affiner votre réflexion </t>
  </si>
  <si>
    <t>Votre implication est importante; vous êtes le capital de l'entreprise ; l'entreprise c'est vous.</t>
  </si>
  <si>
    <t>La meilleure satisfaction du client n'est possible que si à l'intérieur de l'entreprise les services établissent entre eux des relations client / fournisseur</t>
  </si>
  <si>
    <t>AIDE  AU BILAN  -  REMUE MÉNINGES</t>
  </si>
  <si>
    <t>Le public devient plus exigent face au service rendu puisqu'il est convaincu de payer ce service par ses impôts et prélèvements obligatoires.</t>
  </si>
  <si>
    <t>Remédier aux défaillances d'aujourd'hui est la clé de la rénovation de demain.</t>
  </si>
  <si>
    <t>ÉVALUATION : action de déterminer l'importance de quelque chose.</t>
  </si>
  <si>
    <t>BILAN : résultat positif ou négatif</t>
  </si>
  <si>
    <t>Constat de base:</t>
  </si>
  <si>
    <t>Ne pas être d'accord avec un interlocuteur ne nous autorise pas au manque de respect.</t>
  </si>
  <si>
    <t xml:space="preserve">On ne se grandit jamais en abaissant les autres et en dévalorisant l'entreprise qui nous rémunère. </t>
  </si>
  <si>
    <t>Si vous n'êtes pas fier de votre entreprise; c'est peut-être que vous ou que nous n'avons pas fait ce qu'il fallait pour cela</t>
  </si>
  <si>
    <t>Se contenter de se lamenter ne nous valorise pas dans le regard de nos interlocuteurs.</t>
  </si>
  <si>
    <t>Ce n'est qu'en tirant l'entreprise et tous nos collègues vers le "haut" et la qualité que l'on valorise son emploi</t>
  </si>
  <si>
    <t>La reconnaissance de nos compétences est intimement liée à la qualité du service rendu et à l'estime que le client accorde à notre entreprise.</t>
  </si>
  <si>
    <t>L'entreprise n'est pas une "nébuleuse abstraite". L'entreprise c'est vous. L'entreprise c'est nous.</t>
  </si>
  <si>
    <t>La satisfaction du client est la finalité de l'entreprise; chacun peut y apporter sa pierre.</t>
  </si>
  <si>
    <t xml:space="preserve">Appréciations générales : </t>
  </si>
  <si>
    <t xml:space="preserve">sens du service public - qualité des relations -  assiduité - dynamisme - hygiène - respect des règles - efficacité - connaissances techniques et professionnelles - </t>
  </si>
  <si>
    <t>COMMENT VOUS SITUEZ VOUS :</t>
  </si>
  <si>
    <t>Entre :</t>
  </si>
  <si>
    <t>a un sens aigu du service à rendre au public</t>
  </si>
  <si>
    <t>recherche les économies et la valorisation; respecte et entretien les matériels mis à sa disposition.</t>
  </si>
  <si>
    <t>comportement irréprochable</t>
  </si>
  <si>
    <t>très apprécié</t>
  </si>
  <si>
    <t>apporte une cohésion à l'équipe</t>
  </si>
  <si>
    <t>fait la promotion de la société</t>
  </si>
  <si>
    <t>aucune absence, aucun retard</t>
  </si>
  <si>
    <t>à la recherche de nouvelles tâches, répond toujours présent</t>
  </si>
  <si>
    <t>très soigné, respect exemplaire des règles parfaitement maîtrisées</t>
  </si>
  <si>
    <t>maîtrise son métier</t>
  </si>
  <si>
    <t>sait réagir, apporte des innovations positives.</t>
  </si>
  <si>
    <t>excellente organisation, esprit d'innovation positif.</t>
  </si>
  <si>
    <t>en avance sur l'efficacité, précède les demandes pour la valorisation du service et la satisfaction du client</t>
  </si>
  <si>
    <t>Et :</t>
  </si>
  <si>
    <t>comportement inacceptable ( fruste -  pas de politesse, vulgarité etc.)</t>
  </si>
  <si>
    <t>absences fréquentes non justifiées et retards chroniques</t>
  </si>
  <si>
    <t>plus habile et motivé à planifier ses absences et calculer ses heures que de valoriser pleinement son emploi.</t>
  </si>
  <si>
    <t>apathie chronique (insensibilité, indolence, inertie)</t>
  </si>
  <si>
    <t>se cache ou meuble le temps pour ne pas aider ses collègues</t>
  </si>
  <si>
    <t>aucune hygiène corporelle (ou limitée).N'applique pas les mesures d'hygiène élémentaires liées à son emploi.</t>
  </si>
  <si>
    <t>aucunes connaissances ou connaissances médiocres; se considère victime et rejette "la faute" sur l'institution ou lses collègues</t>
  </si>
  <si>
    <t>erreurs grossières, initiatives prises aggravant le problème</t>
  </si>
  <si>
    <t>aucun travail valable "ni fait ni à faire"</t>
  </si>
  <si>
    <t>aucun sens du service à rendre au public; mauvais résultats, dégradation du produit et du service refusé par le client</t>
  </si>
  <si>
    <t xml:space="preserve"> ne souhaite pas ou ne souhaite plus s'impliquer</t>
  </si>
  <si>
    <t>aucune recherche d'économie ; l'entretien , la maintenance des locaux et des matériels n'est pas sont problème</t>
  </si>
  <si>
    <t>Le pouvoir est chez le client.Cela conduit à un réexament global et fréquent.Car là ou on ne fait pas bloc pour gagner sa confiance; on est condamné à disparaître; depuis le balayeur jusqu'au président.</t>
  </si>
  <si>
    <t>CUISINE CENTRALE DE…......... la votre</t>
  </si>
  <si>
    <t>CUISINE CENTRALE DE …...</t>
  </si>
  <si>
    <t>GRILLE D'AUTO-CONTROLE   Modèle N° 2      voir le  MODE D'EMPLOI  ligne 242</t>
  </si>
  <si>
    <t xml:space="preserve">GRILLE D'APPRÉCIATION </t>
  </si>
  <si>
    <t>QUE TESTEZ VOUS</t>
  </si>
  <si>
    <t>LES COMMENTAIRES SAISIS DANS LES TABLEAUX SONT REGROUPÉS ICI</t>
  </si>
  <si>
    <t xml:space="preserve">Tableau de contrôle et de hiérarchisation </t>
  </si>
  <si>
    <t>Auditeur :</t>
  </si>
  <si>
    <t>Audité :</t>
  </si>
  <si>
    <t xml:space="preserve">Commentaires </t>
  </si>
  <si>
    <t xml:space="preserve">Conforme </t>
  </si>
  <si>
    <t>Non Conforme</t>
  </si>
  <si>
    <t>HIÉRARCHISATION</t>
  </si>
  <si>
    <t>Nb de réponses saisies</t>
  </si>
  <si>
    <t>A-01</t>
  </si>
  <si>
    <t>ZONE DE LIVRAISON</t>
  </si>
  <si>
    <t>A-02</t>
  </si>
  <si>
    <t>RESERVES SECHES</t>
  </si>
  <si>
    <t>Nb Critères</t>
  </si>
  <si>
    <t>Critères</t>
  </si>
  <si>
    <t>Commentaires</t>
  </si>
  <si>
    <t>N° de fiche</t>
  </si>
  <si>
    <t>Rang</t>
  </si>
  <si>
    <t>demandés</t>
  </si>
  <si>
    <t>Propreté (sol, mur, plafond)</t>
  </si>
  <si>
    <t>bien entretenu selon protocole</t>
  </si>
  <si>
    <t>Propreté des chariots ou matériel de transport</t>
  </si>
  <si>
    <t>bien</t>
  </si>
  <si>
    <t>Rangement</t>
  </si>
  <si>
    <t>Séparation poubelle - quai réception</t>
  </si>
  <si>
    <t>x</t>
  </si>
  <si>
    <t>à revoir</t>
  </si>
  <si>
    <t>Qualité des conditionnements</t>
  </si>
  <si>
    <t>?</t>
  </si>
  <si>
    <t>Système de lutte contre les insectes</t>
  </si>
  <si>
    <t>Respect des D.L.C.</t>
  </si>
  <si>
    <t>Plan de nettoyage</t>
  </si>
  <si>
    <t>Prévention - lutte contre les insectes</t>
  </si>
  <si>
    <t>Système de contrôle des matières premières</t>
  </si>
  <si>
    <t>Prévention - lutte contre les rongeurs</t>
  </si>
  <si>
    <t>Présence d'un thermomètre de contrôle</t>
  </si>
  <si>
    <t>Présence d'un lave main, savon, papier</t>
  </si>
  <si>
    <t>Evacuation de l'eau au sol</t>
  </si>
  <si>
    <t>Attente des produits frais et congelés</t>
  </si>
  <si>
    <t>Présence de lave-mains proche</t>
  </si>
  <si>
    <t>Présence de savon bactéricide - brosse</t>
  </si>
  <si>
    <t>Présence de papier à usage unique</t>
  </si>
  <si>
    <t>Présence d'une ventilation</t>
  </si>
  <si>
    <t>Moyen de transport utilisé uniquement pour la</t>
  </si>
  <si>
    <t>zone de stockage</t>
  </si>
  <si>
    <t>Etat des moyens de transport</t>
  </si>
  <si>
    <t>Température relevée</t>
  </si>
  <si>
    <t>Propreté des étagères</t>
  </si>
  <si>
    <t>A-03</t>
  </si>
  <si>
    <t>VESTIAIRES – SANITAIRES</t>
  </si>
  <si>
    <t>A-04</t>
  </si>
  <si>
    <t>LOCAL TECHNIQUE – PRODUITS D’ENTRETIEN</t>
  </si>
  <si>
    <t>Propreté des étagères - casiers</t>
  </si>
  <si>
    <t>Rangement du matériel</t>
  </si>
  <si>
    <t>Présence de lave-mains - savon - brosse</t>
  </si>
  <si>
    <t>Pas de produit inutilisé</t>
  </si>
  <si>
    <t>Aucune denrée alimentaire</t>
  </si>
  <si>
    <t>Produits d'entretien non étiquetés (ou</t>
  </si>
  <si>
    <t>Rangement protection des tenues propres</t>
  </si>
  <si>
    <t>transvasé dans récipient alimentaire)</t>
  </si>
  <si>
    <t>Fréquence de changement des tenues</t>
  </si>
  <si>
    <t>Seau - balais propres</t>
  </si>
  <si>
    <t>Séparation tenues propres - salles de ville</t>
  </si>
  <si>
    <t>Fiches techniques et de sécurité</t>
  </si>
  <si>
    <t>Mise à disposition : charlotte - gants</t>
  </si>
  <si>
    <t>Présence de toilettes - de douches</t>
  </si>
  <si>
    <t>Présence d'une armoire à pharmacie</t>
  </si>
  <si>
    <t>A-05</t>
  </si>
  <si>
    <t>A-06</t>
  </si>
  <si>
    <t>CHAMBRES FROIDES POSITIVES</t>
  </si>
  <si>
    <t>Rangement des denrées</t>
  </si>
  <si>
    <t>Évacuation de l'eau au sol</t>
  </si>
  <si>
    <t>Respect des étiquetages</t>
  </si>
  <si>
    <t>Relevé des températures journaliers ou enregistreurs (&gt; 10 m3)</t>
  </si>
  <si>
    <t>États des conditionnements</t>
  </si>
  <si>
    <t>Absence de bois - carton</t>
  </si>
  <si>
    <t>A-07</t>
  </si>
  <si>
    <t>CHAMBRES FROIDES NÉGATIVES</t>
  </si>
  <si>
    <t>A-08</t>
  </si>
  <si>
    <t>ZONE DE DÉBOITAGE - LÉGUMERIE</t>
  </si>
  <si>
    <t>Propreté des tables</t>
  </si>
  <si>
    <t>Tenue de travail conforme</t>
  </si>
  <si>
    <t>Propreté ouvre-boîte</t>
  </si>
  <si>
    <t>Evacuation de l’eau au sol avec siphon</t>
  </si>
  <si>
    <t>Absence de bois- carton - torchon</t>
  </si>
  <si>
    <t>Protocole déboitage respecté</t>
  </si>
  <si>
    <t>Présence d'un lave-mains, savon, brosse</t>
  </si>
  <si>
    <t>Décontamination des légumes respectée</t>
  </si>
  <si>
    <t>A-09</t>
  </si>
  <si>
    <t>LOCAUX PREPARATIONS PRIMAIRES</t>
  </si>
  <si>
    <t>A-10</t>
  </si>
  <si>
    <t>PREPARATIONS FROIDES</t>
  </si>
  <si>
    <t>Température du local</t>
  </si>
  <si>
    <t>Respect de la marche en avant</t>
  </si>
  <si>
    <t>Rangement et protection des denrées</t>
  </si>
  <si>
    <t>Identification et respect des DLC</t>
  </si>
  <si>
    <t>Protection du trancheur</t>
  </si>
  <si>
    <t>Évacuation de l'eau au sol avec siphon</t>
  </si>
  <si>
    <t>Rangement des barquettes - assiettes</t>
  </si>
  <si>
    <t>Relevé température frigo de jour</t>
  </si>
  <si>
    <t>A-11</t>
  </si>
  <si>
    <t>PREPARATIONS CHAUDES</t>
  </si>
  <si>
    <t>A-12</t>
  </si>
  <si>
    <t>OPERCULAGE – MISE EN BARQUETTES</t>
  </si>
  <si>
    <t>Propreté du piano et des fours</t>
  </si>
  <si>
    <t>Propreté des tapis et operculeuse</t>
  </si>
  <si>
    <t>Rangement des ustensiles propres</t>
  </si>
  <si>
    <t>Présence et utilisation d'une armoire à U.V pour couteau</t>
  </si>
  <si>
    <t>Présence d'un plan de nettoyage</t>
  </si>
  <si>
    <t>Séparation des produits d'entretien</t>
  </si>
  <si>
    <t>Absence de bois-carton-éponge</t>
  </si>
  <si>
    <t>Contrat d'entretien dégraissage hotte</t>
  </si>
  <si>
    <t>Enregistrement des passages en cellule de refroidissement</t>
  </si>
  <si>
    <t>Utilisation des étuves ou armoires chauffantes (&gt;63°C)</t>
  </si>
  <si>
    <t>Présence d'une poubelle fermée</t>
  </si>
  <si>
    <t>Présence d'un lave-mains, savon, papier</t>
  </si>
  <si>
    <t>Suivi de l'oxydation des huiles de fritures</t>
  </si>
  <si>
    <t>Traçabilité et étiquetage</t>
  </si>
  <si>
    <t>Port des tenues</t>
  </si>
  <si>
    <t>Ventilation •- hotte - suffisante</t>
  </si>
  <si>
    <t>Réalisation de plats témoins</t>
  </si>
  <si>
    <t>Utilisation de fiches techniques produits</t>
  </si>
  <si>
    <t>A-13</t>
  </si>
  <si>
    <t>PLONGE</t>
  </si>
  <si>
    <t>A-14</t>
  </si>
  <si>
    <t>Présence de poubelles fermées</t>
  </si>
  <si>
    <t>Présence  d’une centrale de nettoyage</t>
  </si>
  <si>
    <t>Présence  d’une machine lave vaisselle</t>
  </si>
  <si>
    <t>Produits d’entretien efficaces (nettoyant et désinfectant)</t>
  </si>
  <si>
    <t>Absence de bois – torchon - éponge</t>
  </si>
  <si>
    <t>Rangement des plats et ustensiles propres</t>
  </si>
  <si>
    <t>Evacuation des poubelles journalières</t>
  </si>
  <si>
    <t>A-15</t>
  </si>
  <si>
    <t>A-16</t>
  </si>
  <si>
    <t>A-17</t>
  </si>
  <si>
    <t>A-18</t>
  </si>
  <si>
    <t>A-19</t>
  </si>
  <si>
    <t>A-20</t>
  </si>
  <si>
    <t>Modèles de formules qui pourraient vous être utiles dans vos documents</t>
  </si>
  <si>
    <t xml:space="preserve"> cellule jaune saisissez ce que vous recherchez</t>
  </si>
  <si>
    <t>(NBVAL(M100:M104;"&lt;&gt;0"))</t>
  </si>
  <si>
    <t>dans la liste grise</t>
  </si>
  <si>
    <t>NB.SI(M100:M104;"&lt;&gt;0</t>
  </si>
  <si>
    <t>pommes</t>
  </si>
  <si>
    <t>NB.SI(BA62:BA68;BA61)</t>
  </si>
  <si>
    <t>SOMMEPROD((M100:M104&lt;&gt;0)*1)</t>
  </si>
  <si>
    <t>oranges</t>
  </si>
  <si>
    <t>NB.SI(M100:M104;"&gt;0")</t>
  </si>
  <si>
    <t>pêches</t>
  </si>
  <si>
    <t>SOMMEPROD((M100:M104&lt;&gt;0)*(M100:M104&lt;&gt;""))</t>
  </si>
  <si>
    <t>SI(AY56=0;0;SOMME(NB.SI(M100:M104;"&gt;"&amp;0)))</t>
  </si>
  <si>
    <t>cerises</t>
  </si>
  <si>
    <t>SI(AY56&lt;&gt;AZ56;AS56+1;AS56)</t>
  </si>
  <si>
    <t>RANG(AR56;AR37:AR56)</t>
  </si>
  <si>
    <t>SI(AY56+AZ56&gt;AU56;"Erreur";SI(AY56+AZ56&lt;AU56;"manque";""))</t>
  </si>
  <si>
    <t>SI(AY56+AZ56&lt;AU56;AU56-(AY56+AZ56);"")</t>
  </si>
  <si>
    <t>(NBVAL(N100:N104))</t>
  </si>
  <si>
    <t>NB.SI(L100:L104;"&lt;&gt;0")</t>
  </si>
  <si>
    <t>(NBVAL(N100:N104)/AU56)</t>
  </si>
  <si>
    <t>(NBVAL(M100:M104)/AU56)</t>
  </si>
  <si>
    <t>100%-AT56</t>
  </si>
  <si>
    <t>Exemples non exhaustifs</t>
  </si>
  <si>
    <t>http://www.cijoint.fr/cjlink.php?file=cj200912/cijP8v4fNy.xls</t>
  </si>
  <si>
    <t>Fonctions Excel: NB, NB.SI, NB.VIDE, NBVAL – Comptez ses cellules vides/pleines</t>
  </si>
  <si>
    <t>GRILLE D'AUDIT  Modèle N° 2    MODE D'EMPLOI</t>
  </si>
  <si>
    <r>
      <t xml:space="preserve">L'utilisation est simple : saisissez </t>
    </r>
    <r>
      <rPr>
        <b/>
        <sz val="14"/>
        <color rgb="FF3366FF"/>
        <rFont val="Calibri"/>
        <family val="2"/>
        <scheme val="minor"/>
      </rPr>
      <t>❶</t>
    </r>
    <r>
      <rPr>
        <b/>
        <sz val="14"/>
        <color rgb="FFC00000"/>
        <rFont val="Calibri"/>
        <family val="2"/>
        <scheme val="minor"/>
      </rPr>
      <t xml:space="preserve">   ❷   ❸</t>
    </r>
  </si>
  <si>
    <t>Avant de saisir quoi que ce soit dans une cellule cliquez dessus pour vérifier qu'il n'y ait pas de formule</t>
  </si>
  <si>
    <t>et reportez vous dans chaque tableau pour y saisir vos appréciations et vos commentaires</t>
  </si>
  <si>
    <t>Vous avez deux tableaux récapitulatifs de commentaire</t>
  </si>
  <si>
    <t>Vous avez un tableau de contrôle et de hiérarchisation des offres colonne</t>
  </si>
  <si>
    <t>❶ Saisissez vos entêtes de tableaux</t>
  </si>
  <si>
    <t>Remplacez "soumissionnaire" par votre Intitulé qui peut être le nom des fournisseurs …un nom de produits à comparer…le nom d'une recettes à tester etc…</t>
  </si>
  <si>
    <t>Soumissionnaire A</t>
  </si>
  <si>
    <t>Soumissionnaire B</t>
  </si>
  <si>
    <t>Soumissionnaire C</t>
  </si>
  <si>
    <t>Soumissionnaire D</t>
  </si>
  <si>
    <t>ZONE DE RÉCEPTION</t>
  </si>
  <si>
    <t>❷ saisissez vos critères dans  les cellules des tableaux &gt; quelques exemples</t>
  </si>
  <si>
    <t>Critères 18 Maxi mais vous pouvez en saisir moins</t>
  </si>
  <si>
    <t>❸ Saisissez  vos comparaisons dans les cellules encadrées des tableaux</t>
  </si>
  <si>
    <t>à chaque fois que vous saisirez un X  - oui ou non  etc.  dans une colonne les commentaires s'afficheront dans les tableaux correspondants</t>
  </si>
  <si>
    <t>autre exemple de comparaisons à saisir dans les cellules encadrées</t>
  </si>
  <si>
    <t>Accepté</t>
  </si>
  <si>
    <t>Refusé</t>
  </si>
  <si>
    <t>Oui</t>
  </si>
  <si>
    <t>Non.</t>
  </si>
  <si>
    <t>Bien</t>
  </si>
  <si>
    <t>Pratique</t>
  </si>
  <si>
    <t>Compliqué</t>
  </si>
  <si>
    <t>etc…</t>
  </si>
  <si>
    <t>Base de données N° de Lignes</t>
  </si>
  <si>
    <t>Lot :</t>
  </si>
  <si>
    <t>2A</t>
  </si>
  <si>
    <t xml:space="preserve">CHARCUTERIES  (1007)   LOT N° 2A </t>
  </si>
  <si>
    <t>La réponse à chaque ligne doit correspondre aux caractéristiques produits demandés sous peine d'annulation. Les grammages sont indicatifs. Rayez les lignes vierges de réponses pour que nous soyons sûr qu'il ne s'agisse pas d'une omission de votre part.</t>
  </si>
  <si>
    <t>CRITÈRES TECHNIQUES N° 1</t>
  </si>
  <si>
    <t>CRITÈRES TECHNIQUES N° 2</t>
  </si>
  <si>
    <t>RÉCAP GÉNÉRALE DES 2 CRITÈRES</t>
  </si>
  <si>
    <t>CRITÈRES N° 1</t>
  </si>
  <si>
    <t>MIEUX DISANT critères Qualitatif - PLUS  ou MIEUX = PLUS de points</t>
  </si>
  <si>
    <t>MOINS DISANT critères Quantitatifs -MOINS = PLUS de points</t>
  </si>
  <si>
    <t>CRITÉRES N° 2</t>
  </si>
  <si>
    <t>Nombre de Lignes</t>
  </si>
  <si>
    <t>Echantillons</t>
  </si>
  <si>
    <t>Produits</t>
  </si>
  <si>
    <t>Poids unitaire en Gr</t>
  </si>
  <si>
    <t>Conditionnement de vente</t>
  </si>
  <si>
    <t>Pondération Générale sur  &gt;</t>
  </si>
  <si>
    <t>Pondération</t>
  </si>
  <si>
    <t>1 Note Attribuée</t>
  </si>
  <si>
    <t>2 Points MAXI</t>
  </si>
  <si>
    <t>3 - votre COEFF.</t>
  </si>
  <si>
    <t>Pondération formule</t>
  </si>
  <si>
    <t>1 - Valeur MINI</t>
  </si>
  <si>
    <t>2 -valeur analysée</t>
  </si>
  <si>
    <t>CRITÉRES N° 1</t>
  </si>
  <si>
    <t>Coef. = Valeur plafond (points Maxi)</t>
  </si>
  <si>
    <t>E = demande d'échantillon - collez le E dans la colonne C</t>
  </si>
  <si>
    <t>Conversion</t>
  </si>
  <si>
    <t>Critère 1 sur</t>
  </si>
  <si>
    <t>Critère 2 sur</t>
  </si>
  <si>
    <t>Pour saisir ce tableau masquez les colonnes de E à K</t>
  </si>
  <si>
    <t>Pour saisir ce tableau masquez les colonnes de E à V</t>
  </si>
  <si>
    <t>=</t>
  </si>
  <si>
    <t xml:space="preserve">Unité de vente et conditionnement : précisez X pièces- kg -sachets-boites-barquettes etc.. </t>
  </si>
  <si>
    <t>Copiez/Collez dans les cellules couleur or "Plus ou Moins" en fonction de ce que vous attendez de chaque produit .Si pas de critères; alors ne collez rien</t>
  </si>
  <si>
    <t>Récap Critères N° 1 et Critères N° 2</t>
  </si>
  <si>
    <t>❸ coeff. Pondération (1+2)</t>
  </si>
  <si>
    <t>Nombre de réponses attendues pour chaque soumissionnaire</t>
  </si>
  <si>
    <t>coeff. de Pondération adapté au nombre de réponses attendues</t>
  </si>
  <si>
    <t>PONDÉRATION  Critères N° 1 et Critères N° 2</t>
  </si>
  <si>
    <t>❷ Nb de points maxi (très satisfaisant) obtenus</t>
  </si>
  <si>
    <t>CRITÉRES N° 1  NOTES POSITIVES</t>
  </si>
  <si>
    <t>Valeurs recherchées</t>
  </si>
  <si>
    <t>❶ valeur la plus basse</t>
  </si>
  <si>
    <t>CRITÉRES N° 1  NOTES NÉGATIVES</t>
  </si>
  <si>
    <t>CRITÉRES N° 2  NOTES POSITIVES</t>
  </si>
  <si>
    <t>CRITÉRES N° 2  NOTES NÉGATIVES</t>
  </si>
  <si>
    <t>PLUS</t>
  </si>
  <si>
    <t>MOINS</t>
  </si>
  <si>
    <t>Dans les cellules fond vert indiquez ce que vous recherchez</t>
  </si>
  <si>
    <t xml:space="preserve">Que recherche t'on ? Au choix </t>
  </si>
  <si>
    <t>Ⓐ Pondération sur  &gt;</t>
  </si>
  <si>
    <t>Que recherche t'on ?</t>
  </si>
  <si>
    <t>Ⓑ Pondération sur  &gt;</t>
  </si>
  <si>
    <t>HIERARCHISATION</t>
  </si>
  <si>
    <t>ADDITION DES PONDÉRATIONS POSITIVES ET NÉGATIVES</t>
  </si>
  <si>
    <t>RECAP DES PONDÉRATIONS POSITIVES ET NÉGATIVES</t>
  </si>
  <si>
    <t>PONDÉRATION</t>
  </si>
  <si>
    <t>VALEURS SAISIES</t>
  </si>
  <si>
    <t xml:space="preserve">PONDÉRATION </t>
  </si>
  <si>
    <t>Lot</t>
  </si>
  <si>
    <t>Nombre de réponses attendues</t>
  </si>
  <si>
    <t>Critères N° 1</t>
  </si>
  <si>
    <t>Critères N° 2</t>
  </si>
  <si>
    <t>Ⓐ Critères N° 1</t>
  </si>
  <si>
    <t>Réponse</t>
  </si>
  <si>
    <t>Ⓑ Critères N° 2</t>
  </si>
  <si>
    <t>CHARCUTERIE EN HORS D'ŒUVRE</t>
  </si>
  <si>
    <t>cervelas tranché vinaigrette</t>
  </si>
  <si>
    <t xml:space="preserve">choix moins de lipides </t>
  </si>
  <si>
    <t xml:space="preserve">chorizo doux pur porc </t>
  </si>
  <si>
    <t>% Porc mis en œuvre pour 100g</t>
  </si>
  <si>
    <t>lipides</t>
  </si>
  <si>
    <t>mortadelle  non tranchée qualité supérieure</t>
  </si>
  <si>
    <t>choix moins de lipides</t>
  </si>
  <si>
    <t xml:space="preserve">pâté de campagne qualité supérieure aux oignons frais... démoulé </t>
  </si>
  <si>
    <t>pâté de lapin qualité supérieure démoulé maigre</t>
  </si>
  <si>
    <t xml:space="preserve">choix + de lapin </t>
  </si>
  <si>
    <t>rillettes pur porc type rillons charentais avec gos morceaux  pasteurisées en pain ou terrine précisez</t>
  </si>
  <si>
    <t xml:space="preserve">choix PLUS de maigre </t>
  </si>
  <si>
    <t>roulade 100% volaille qualité supérieure</t>
  </si>
  <si>
    <t xml:space="preserve">choix + de volaille </t>
  </si>
  <si>
    <t>saucisson à l'ail non fumé gros marquants de viande peu de farce</t>
  </si>
  <si>
    <t>Gros marquants =2</t>
  </si>
  <si>
    <t>Viande de porc</t>
  </si>
  <si>
    <t>saucisson sec pur porc qualité supérieure 70% maigre / 30% gras</t>
  </si>
  <si>
    <t xml:space="preserve">choix MOINS de gras - lipides </t>
  </si>
  <si>
    <t>saucisson sec pur porc rosette</t>
  </si>
  <si>
    <t>choix MOINS de gras - lipides</t>
  </si>
  <si>
    <t>CHARCUTERIE SANS SEL</t>
  </si>
  <si>
    <t>pâté de campagne sans sel 20% lipides maxi</t>
  </si>
  <si>
    <t>pâté de foie sans sel</t>
  </si>
  <si>
    <t>SALAISON CRUE</t>
  </si>
  <si>
    <t>chipolatas porc crue 80% maigre GROS hachage sans colorant sans conservateur séparées et coupées</t>
  </si>
  <si>
    <t>choix PLUS de maigre</t>
  </si>
  <si>
    <t>lardons fumés découennés sans cartilage</t>
  </si>
  <si>
    <t xml:space="preserve">choix MOINS d'humidité - </t>
  </si>
  <si>
    <t xml:space="preserve">saucisse de Toulouse crues 80% maigre GROS hachage sans colorant sans conservateur séparées et coupées </t>
  </si>
  <si>
    <t>PLUS de maigre/eau 0</t>
  </si>
  <si>
    <t>Tempe de porc  paréé - épluchée</t>
  </si>
  <si>
    <t>OK=2</t>
  </si>
  <si>
    <t>Noix de joue de porc parée épluchée</t>
  </si>
  <si>
    <t>SALAISON CUITE</t>
  </si>
  <si>
    <t>andouillette pur porc 20% lipides riches en chaudins séparées et coupées</t>
  </si>
  <si>
    <t>PLUS de chaudins =2</t>
  </si>
  <si>
    <t xml:space="preserve">boudin blanc "cocktail" supérieur 100%  volaille  séparé et coupé </t>
  </si>
  <si>
    <t xml:space="preserve">choix PLUS de volaille </t>
  </si>
  <si>
    <t xml:space="preserve">boudin blanc Qualité supérieure 100%  volaille  séparé et coupé </t>
  </si>
  <si>
    <t xml:space="preserve">boudin noir "cocktail"  séparé et coupé </t>
  </si>
  <si>
    <t>boudin noir  séparé et coupé (oignons)</t>
  </si>
  <si>
    <t>Oignon</t>
  </si>
  <si>
    <t>poitrine demi-sel cuite …et rôtie si possible</t>
  </si>
  <si>
    <t>saucisses franckfort pur porc séparées coupées</t>
  </si>
  <si>
    <t xml:space="preserve">choix moins de C/P </t>
  </si>
  <si>
    <t>saucisse fumée type Monbelliard</t>
  </si>
  <si>
    <t xml:space="preserve">saucisse persillée gros hachage </t>
  </si>
  <si>
    <t>jambonneau en pain</t>
  </si>
  <si>
    <t>VOUS AVEZ A VOTRE DISPOSITION 330 LIGNES</t>
  </si>
  <si>
    <t>NE JAMAIS SUPPRIMER LA DERNIÈRE LIGNE</t>
  </si>
  <si>
    <t xml:space="preserve"> NOMBRE DE RÉPONSES HIÉRARCHISÉES</t>
  </si>
  <si>
    <t>Lecture des tableaux: A LA LIGNE DE GAUCHE à DROITE pour comparer puis en colonne</t>
  </si>
  <si>
    <t>CLASSEMENT GÉNÉRAL</t>
  </si>
  <si>
    <t>Produits listés</t>
  </si>
  <si>
    <r>
      <t xml:space="preserve">ROUGE = MIEUX DISANT </t>
    </r>
    <r>
      <rPr>
        <b/>
        <sz val="24"/>
        <rFont val="Calibri"/>
        <family val="2"/>
        <scheme val="minor"/>
      </rPr>
      <t xml:space="preserve">- </t>
    </r>
    <r>
      <rPr>
        <b/>
        <sz val="24"/>
        <color indexed="17"/>
        <rFont val="Calibri"/>
        <family val="2"/>
        <scheme val="minor"/>
      </rPr>
      <t xml:space="preserve">VERT = DEUXIÈME </t>
    </r>
    <r>
      <rPr>
        <b/>
        <sz val="24"/>
        <rFont val="Calibri"/>
        <family val="2"/>
        <scheme val="minor"/>
      </rPr>
      <t xml:space="preserve"> - </t>
    </r>
    <r>
      <rPr>
        <b/>
        <sz val="24"/>
        <color indexed="12"/>
        <rFont val="Calibri"/>
        <family val="2"/>
        <scheme val="minor"/>
      </rPr>
      <t xml:space="preserve">BLEU = TROISIÈME </t>
    </r>
  </si>
  <si>
    <t>Nb de lignes de 1 à 3</t>
  </si>
  <si>
    <t>Nombre de lignes de produits</t>
  </si>
  <si>
    <t>AIDE A LA DÉCISION DU POUVOIR ADJUDICATEUR</t>
  </si>
  <si>
    <t>TOTAL  DES LIGNES AYANT OBTENU LES MEILLEURS POINTS</t>
  </si>
  <si>
    <t xml:space="preserve"> POINTS  TECHNIQUES  ( mieux disant = + de points)</t>
  </si>
  <si>
    <t>Nb lignes de 1 à 3</t>
  </si>
  <si>
    <t>CHOIX</t>
  </si>
  <si>
    <t>Observations</t>
  </si>
  <si>
    <t>Choix =1-2-3</t>
  </si>
  <si>
    <t>Soumissionnaire E</t>
  </si>
  <si>
    <t>Soumissionnaire F</t>
  </si>
  <si>
    <t>Soumissionnaire G</t>
  </si>
  <si>
    <t>Soumissionnaire H</t>
  </si>
  <si>
    <t>ce lot est composé de</t>
  </si>
  <si>
    <t xml:space="preserve">Objectif : couvrir le marché avec les offres des soumissionnaires les mieux notées </t>
  </si>
  <si>
    <t>Au regard des critères posés dans le cadre de la consultation et des éléments d'analyse, il est proposé à la CAO de retenir les offres suivantes</t>
  </si>
  <si>
    <t>Nombre de lignes proposées</t>
  </si>
  <si>
    <t>CHOIX DE LA CAO</t>
  </si>
  <si>
    <t>CAO : Commission d'Appels d'Offres</t>
  </si>
  <si>
    <t xml:space="preserve">fait à …………………….., le </t>
  </si>
  <si>
    <t>CUISINE CENTRALE DE      Catalogue des Denrées Années 2012 - 2013             CRITÈRES TECHNIQUES</t>
  </si>
  <si>
    <t>CUISINE CENTRALE 17 ………………………Mercuriale par Numéros de lots</t>
  </si>
  <si>
    <t>Liste</t>
  </si>
  <si>
    <t>Classement par N° de lot</t>
  </si>
  <si>
    <t>Nb Maxi de Lignes</t>
  </si>
  <si>
    <t>PRODUITS POUR RESTAURATEURS</t>
  </si>
  <si>
    <t>Date</t>
  </si>
  <si>
    <t>1-PRODUITS LAITIERS</t>
  </si>
  <si>
    <t>4- LEGUMES ET AUTRES DENREES SOUS VIDE OU SOUS ATMOSPHERE CONTROLEE</t>
  </si>
  <si>
    <t>7-ÉPICERIE "SALÉE"</t>
  </si>
  <si>
    <t>Libre C ?</t>
  </si>
  <si>
    <t>Nb de lignes chiffrées &gt; 0</t>
  </si>
  <si>
    <t>2-VIANDES - CHARCUTERIES</t>
  </si>
  <si>
    <t>5-FRUITS FRAIS</t>
  </si>
  <si>
    <t>Libre A ?</t>
  </si>
  <si>
    <t>Libre D ?</t>
  </si>
  <si>
    <t>3-PRODUITS SURGELÉS</t>
  </si>
  <si>
    <t>6-ÉPICERIE SUCRÉE</t>
  </si>
  <si>
    <t>Libre B ?</t>
  </si>
  <si>
    <t>Total Lignes Produits</t>
  </si>
  <si>
    <t>échantillon</t>
  </si>
  <si>
    <t>Logos à coller colonne C devant les produits</t>
  </si>
  <si>
    <t>PRODUITS</t>
  </si>
  <si>
    <t>Poids unitaire en Kg</t>
  </si>
  <si>
    <t>Quantité approximative annuelle</t>
  </si>
  <si>
    <t>Quoi ?</t>
  </si>
  <si>
    <t>Prix HT/Kg litre ou Pièce</t>
  </si>
  <si>
    <t>Montant estimatif hors TVA</t>
  </si>
  <si>
    <t>Logos</t>
  </si>
  <si>
    <t>Kg litre ou Pièce</t>
  </si>
  <si>
    <t>1 - PRODUITS LAITIERS</t>
  </si>
  <si>
    <t>Prix HT</t>
  </si>
  <si>
    <t>à vous de saisir vos Quantité approximative annuelle</t>
  </si>
  <si>
    <t>Mesure de capacité</t>
  </si>
  <si>
    <t>n'oubliez pas d'actualiser les prix</t>
  </si>
  <si>
    <t>Beurre</t>
  </si>
  <si>
    <t>1 cuillère</t>
  </si>
  <si>
    <t>barquettes</t>
  </si>
  <si>
    <t>250g</t>
  </si>
  <si>
    <t>Kg</t>
  </si>
  <si>
    <t>Beurre de cacahuète</t>
  </si>
  <si>
    <t>Mode d'emploi</t>
  </si>
  <si>
    <t>Crème</t>
  </si>
  <si>
    <t>Ne rien saisir dans les colonnes A et B</t>
  </si>
  <si>
    <t>Crème à fouetter</t>
  </si>
  <si>
    <t>La colonne C est réservée aux logos</t>
  </si>
  <si>
    <t>Crème glacée</t>
  </si>
  <si>
    <t>1 boule</t>
  </si>
  <si>
    <t>Dans la colonne D vous collez le E d'échantillon ou saisissez du texte</t>
  </si>
  <si>
    <t>Edam jeune</t>
  </si>
  <si>
    <t>1 fine tranche</t>
  </si>
  <si>
    <t>ou  collez les lignes de séparation</t>
  </si>
  <si>
    <t>Frangipane</t>
  </si>
  <si>
    <t>1 part</t>
  </si>
  <si>
    <t>la colonne E est réservée aux produits pour qu'ils puissent être comptabilisés</t>
  </si>
  <si>
    <t>Fromage frais</t>
  </si>
  <si>
    <t>par la colonne B</t>
  </si>
  <si>
    <t>Fromage fondu</t>
  </si>
  <si>
    <t>1 portion/cuillère</t>
  </si>
  <si>
    <t>Saisissez les produits :</t>
  </si>
  <si>
    <t>Gouda</t>
  </si>
  <si>
    <t>soit par ordre Alphabétique et vous collez les logos correspondants peu importe l'ordre</t>
  </si>
  <si>
    <t>Gruyère</t>
  </si>
  <si>
    <t>soit par famille de produits avec les logos correspondants</t>
  </si>
  <si>
    <t>Gruyère, râpé</t>
  </si>
  <si>
    <t>Vous pouvez panacher exemple le persil</t>
  </si>
  <si>
    <t>Lait</t>
  </si>
  <si>
    <t>1 verre</t>
  </si>
  <si>
    <t>persil frais en botte</t>
  </si>
  <si>
    <t>Lait battu nature</t>
  </si>
  <si>
    <t>persil haché surgelé</t>
  </si>
  <si>
    <t>Lait chocolaté</t>
  </si>
  <si>
    <t>1 petite bouteille</t>
  </si>
  <si>
    <t>persil haché lyophilisé</t>
  </si>
  <si>
    <t>Lait concentré</t>
  </si>
  <si>
    <t>1 portion individuelle</t>
  </si>
  <si>
    <t>chacun sera comptabilisé par le compteur correspondant</t>
  </si>
  <si>
    <t>Margarine</t>
  </si>
  <si>
    <t>Si vous souhaitez des échantillons collez ce E dans la colonne D devant les produits concernés</t>
  </si>
  <si>
    <t>Milk-shake</t>
  </si>
  <si>
    <t>A vous de développer …vous pouvez faire des listes de produits d'entretien….</t>
  </si>
  <si>
    <t>Oeuf cuit</t>
  </si>
  <si>
    <t>de vaisselle ….barquettes ou autre</t>
  </si>
  <si>
    <t>Omelette (1 œuf)</t>
  </si>
  <si>
    <t>ligne 10 Vous pouvez modifier le texte des logos à coller et changer le nom des familles</t>
  </si>
  <si>
    <t>Parmesan</t>
  </si>
  <si>
    <t>Vous avez  4 familles libres A - B - C - D   avec les logos correspondants</t>
  </si>
  <si>
    <t>Sandwich sucré</t>
  </si>
  <si>
    <t>Tarte à la confiture</t>
  </si>
  <si>
    <t>Tarte au riz</t>
  </si>
  <si>
    <t>Tarte aux fruits</t>
  </si>
  <si>
    <t>Tarte aux mattons</t>
  </si>
  <si>
    <t>1 morceau</t>
  </si>
  <si>
    <t>Yaourt</t>
  </si>
  <si>
    <t>2 - VIANDES - CHARCUTERIES</t>
  </si>
  <si>
    <t>Bacon</t>
  </si>
  <si>
    <t>Boudin blanc</t>
  </si>
  <si>
    <t>Boudin noir</t>
  </si>
  <si>
    <t>Canard/faisan</t>
  </si>
  <si>
    <t>1 portion</t>
  </si>
  <si>
    <t>Cervelas</t>
  </si>
  <si>
    <t>Croque-monsieur</t>
  </si>
  <si>
    <t>Filet d'Anvers</t>
  </si>
  <si>
    <t>1 tranche</t>
  </si>
  <si>
    <t>Flétan, fumé</t>
  </si>
  <si>
    <t>Hamburger + sandwich</t>
  </si>
  <si>
    <t>1 moyenne</t>
  </si>
  <si>
    <t>Hareng/maatje</t>
  </si>
  <si>
    <t>1 moyen</t>
  </si>
  <si>
    <t>Jambon, cru, fumé</t>
  </si>
  <si>
    <t>Jambon, cuit</t>
  </si>
  <si>
    <t>Jambon de dinde</t>
  </si>
  <si>
    <t>Jambon de poulet</t>
  </si>
  <si>
    <t>Langue de bœuf</t>
  </si>
  <si>
    <t>Lapin/lièvre (cuisse)</t>
  </si>
  <si>
    <t>Lard fumé</t>
  </si>
  <si>
    <t>1 petite tranche</t>
  </si>
  <si>
    <t>Lasagne</t>
  </si>
  <si>
    <t>Maquereau fumé</t>
  </si>
  <si>
    <t>1 filet</t>
  </si>
  <si>
    <t>Merlan</t>
  </si>
  <si>
    <t>Moule</t>
  </si>
  <si>
    <t>1 pièce</t>
  </si>
  <si>
    <t>Pain de viande</t>
  </si>
  <si>
    <t>Pâté de foie</t>
  </si>
  <si>
    <t>Plie</t>
  </si>
  <si>
    <t>Poulet, poitrine (sans peau)</t>
  </si>
  <si>
    <t>Poulet, cuisse(sans peau)</t>
  </si>
  <si>
    <t>1 cuisse</t>
  </si>
  <si>
    <t>Salami</t>
  </si>
  <si>
    <t>Saumon</t>
  </si>
  <si>
    <t>Saumon, fumé</t>
  </si>
  <si>
    <t>Spaghetti, préparé</t>
  </si>
  <si>
    <t>1 assiette</t>
  </si>
  <si>
    <t>Truite</t>
  </si>
  <si>
    <t>Viande de porc, côtelette</t>
  </si>
  <si>
    <t>1 avec/sans côte</t>
  </si>
  <si>
    <t>Viande de porc, tranche</t>
  </si>
  <si>
    <t>3 - PRODUITS SURGELÉS</t>
  </si>
  <si>
    <t>Cabillaud</t>
  </si>
  <si>
    <t>1 darne</t>
  </si>
  <si>
    <t>Chou de Bruxelles, cuit</t>
  </si>
  <si>
    <t>Chou-fleur/brocoli, cuit</t>
  </si>
  <si>
    <t>Courgette, cuite</t>
  </si>
  <si>
    <t>Crevettes</t>
  </si>
  <si>
    <t>Éclair au chocolat</t>
  </si>
  <si>
    <t>Fève de soja, cuite</t>
  </si>
  <si>
    <t>1 tasse à café</t>
  </si>
  <si>
    <t>Persil haché</t>
  </si>
  <si>
    <t>4 - LEGUMES ET AUTRES DENREES SOUS VIDE OU SOUS ATMOSPHERE CONTROLEE</t>
  </si>
  <si>
    <t>Carotte</t>
  </si>
  <si>
    <t>Céleri rave, cru</t>
  </si>
  <si>
    <t>Chicon</t>
  </si>
  <si>
    <t>Concombre, cru</t>
  </si>
  <si>
    <t>Croquette de pomme de terre (c)</t>
  </si>
  <si>
    <t>Frites</t>
  </si>
  <si>
    <t>Haricot blanc, cuit /sec</t>
  </si>
  <si>
    <t>Olive</t>
  </si>
  <si>
    <t>Pâtes, cuites</t>
  </si>
  <si>
    <t>Persil en branche</t>
  </si>
  <si>
    <t>Poireau, cuit</t>
  </si>
  <si>
    <t>Poivron vert/jaune/rouge</t>
  </si>
  <si>
    <t>Pomme de terre, cuite (ovale)</t>
  </si>
  <si>
    <t>Pomme de terre, rôtie</t>
  </si>
  <si>
    <t>Purée de pommes de terre</t>
  </si>
  <si>
    <t>1 cuillère/portion</t>
  </si>
  <si>
    <t>Radis</t>
  </si>
  <si>
    <t>Riz, cuit</t>
  </si>
  <si>
    <t>5 - FRUITS FRAIS</t>
  </si>
  <si>
    <t>Ananas (frais)/ananas (boîte)</t>
  </si>
  <si>
    <t>1 tranche moyenne</t>
  </si>
  <si>
    <t>Banane</t>
  </si>
  <si>
    <t>Carambole</t>
  </si>
  <si>
    <t>Cerise (sans noyau)</t>
  </si>
  <si>
    <t>Citron</t>
  </si>
  <si>
    <t>Clémentine</t>
  </si>
  <si>
    <t>Figue, sèche</t>
  </si>
  <si>
    <t>Fraise</t>
  </si>
  <si>
    <t>Fruit de la passion</t>
  </si>
  <si>
    <t>Kiwi</t>
  </si>
  <si>
    <t>Litchi</t>
  </si>
  <si>
    <t>Mandarine</t>
  </si>
  <si>
    <t>Mangue</t>
  </si>
  <si>
    <t>Nectarine</t>
  </si>
  <si>
    <t>Noisettes</t>
  </si>
  <si>
    <t>10 pièces</t>
  </si>
  <si>
    <t>Orange</t>
  </si>
  <si>
    <t>Pamplemousse</t>
  </si>
  <si>
    <t>Papaye</t>
  </si>
  <si>
    <t>Poire</t>
  </si>
  <si>
    <t>Pomme</t>
  </si>
  <si>
    <t>Tomate</t>
  </si>
  <si>
    <t>6 - ÉPICERIE SUCRÉE</t>
  </si>
  <si>
    <t>Abricot (sans noyau)</t>
  </si>
  <si>
    <t>Biscuit</t>
  </si>
  <si>
    <t>Biscuit au chocolat</t>
  </si>
  <si>
    <t>Boudoir</t>
  </si>
  <si>
    <t>Café/thé</t>
  </si>
  <si>
    <t>1 tasse</t>
  </si>
  <si>
    <t>Céréales de petit déjeuner</t>
  </si>
  <si>
    <t>Chocolat</t>
  </si>
  <si>
    <t>1 barre</t>
  </si>
  <si>
    <t>Compote de pommes</t>
  </si>
  <si>
    <t>Confiture</t>
  </si>
  <si>
    <t>Corn Flakes</t>
  </si>
  <si>
    <t>Couque à la crème</t>
  </si>
  <si>
    <t>Couque au beurre</t>
  </si>
  <si>
    <t>Couque suisse</t>
  </si>
  <si>
    <t>1 longue / ronde</t>
  </si>
  <si>
    <t>Cramique</t>
  </si>
  <si>
    <t>Crêpe</t>
  </si>
  <si>
    <t>Croissant</t>
  </si>
  <si>
    <t>Datte sèche (sans noyau)</t>
  </si>
  <si>
    <t>Farine</t>
  </si>
  <si>
    <t>Flocons d'avoine</t>
  </si>
  <si>
    <t>Galette de riz</t>
  </si>
  <si>
    <t>Gaufre au chocolat</t>
  </si>
  <si>
    <t>Gaufre de Liège</t>
  </si>
  <si>
    <t>Jus de pomme/jus d'orange</t>
  </si>
  <si>
    <t>Levure fraîche</t>
  </si>
  <si>
    <t>1 petit paquet</t>
  </si>
  <si>
    <t>Miel</t>
  </si>
  <si>
    <t>Muesli</t>
  </si>
  <si>
    <t>Pain d'épices</t>
  </si>
  <si>
    <t>Pâte à tartiner (choco)</t>
  </si>
  <si>
    <t>Pêche (sans noyau)</t>
  </si>
  <si>
    <t>Praline</t>
  </si>
  <si>
    <t>Prune, sans noyau</t>
  </si>
  <si>
    <t>Prune, sèche</t>
  </si>
  <si>
    <t>Pudding</t>
  </si>
  <si>
    <t>Raisin, sec</t>
  </si>
  <si>
    <t>Riz au lait, vanille</t>
  </si>
  <si>
    <t>Spéculoos</t>
  </si>
  <si>
    <t>Sucre</t>
  </si>
  <si>
    <t>1 cuillère/morceau</t>
  </si>
  <si>
    <t>Sucre impalpable</t>
  </si>
  <si>
    <t>7 - ÉPICERIE "SALÉE"</t>
  </si>
  <si>
    <t>Biscotte blanche/complète</t>
  </si>
  <si>
    <t>Biscuit apéritif</t>
  </si>
  <si>
    <t>Cacahuètes</t>
  </si>
  <si>
    <t>1 cuillère/10 pièces</t>
  </si>
  <si>
    <t>Cake</t>
  </si>
  <si>
    <t>Cake fourré aux fruits</t>
  </si>
  <si>
    <t>Champignon, cuit</t>
  </si>
  <si>
    <t>Chips</t>
  </si>
  <si>
    <t>1 paquet</t>
  </si>
  <si>
    <t>Corned-beef</t>
  </si>
  <si>
    <t>Fécule de pomme de terre</t>
  </si>
  <si>
    <t>Graisse de cuisson</t>
  </si>
  <si>
    <t>Huile</t>
  </si>
  <si>
    <t>Ketchup</t>
  </si>
  <si>
    <t>Mayonnaise</t>
  </si>
  <si>
    <t>Pain blanc/gris</t>
  </si>
  <si>
    <t>1 tranche carrée</t>
  </si>
  <si>
    <t>1 tranche ronde</t>
  </si>
  <si>
    <t>Pain complet</t>
  </si>
  <si>
    <t>Pain grillé blanc/gris</t>
  </si>
  <si>
    <t>Pain de seigle</t>
  </si>
  <si>
    <t>Pain français (baguette)</t>
  </si>
  <si>
    <t>Pâtes, sèches</t>
  </si>
  <si>
    <t>Persil flocons</t>
  </si>
  <si>
    <t>Pickles</t>
  </si>
  <si>
    <t>Pistolet</t>
  </si>
  <si>
    <t>Ravioli</t>
  </si>
  <si>
    <t>Riz, non cuit</t>
  </si>
  <si>
    <t>1 sachet</t>
  </si>
  <si>
    <t>Sardine</t>
  </si>
  <si>
    <t>Sel</t>
  </si>
  <si>
    <t>Soupe</t>
  </si>
  <si>
    <t>1 tasse/1 assiette</t>
  </si>
  <si>
    <t>Toast</t>
  </si>
  <si>
    <t>en g</t>
  </si>
  <si>
    <t>il y en a bien d'autres sur le site</t>
  </si>
  <si>
    <t xml:space="preserve"> UPRT.FR</t>
  </si>
  <si>
    <t>VERSION - E</t>
  </si>
  <si>
    <t>dernière mise à jour : 29 Mars 2023</t>
  </si>
  <si>
    <t>A développer et à adapter pour les métiers de bouche</t>
  </si>
  <si>
    <t xml:space="preserve">FICHE  de 17 colonnes  - Collectivité </t>
  </si>
  <si>
    <t>Nous sommes le</t>
  </si>
  <si>
    <t>Transmettez vos savoirs faire peu importe qui les récupère pourvu qu'ils servent un plus grand nombre</t>
  </si>
  <si>
    <t>COLONNES</t>
  </si>
  <si>
    <t>Ce document se termine cellule &gt;</t>
  </si>
  <si>
    <t>NOM DE VOTRE RECETTE</t>
  </si>
  <si>
    <t xml:space="preserve">❶ FAMILLE à coller </t>
  </si>
  <si>
    <t>Qui ?</t>
  </si>
  <si>
    <t xml:space="preserve">❾ votre référence Poids ❽ </t>
  </si>
  <si>
    <t xml:space="preserve">Total Effectif </t>
  </si>
  <si>
    <t>ou Poids du Produit de référence</t>
  </si>
  <si>
    <t>⑪  Saisissez vos Effectifs</t>
  </si>
  <si>
    <t>bœuf</t>
  </si>
  <si>
    <t>❿ Saisissez vos grammages</t>
  </si>
  <si>
    <t>Poids Total</t>
  </si>
  <si>
    <t>kg</t>
  </si>
  <si>
    <t>❽ Poids de la recette Auteur</t>
  </si>
  <si>
    <t>Coût matière portion HT</t>
  </si>
  <si>
    <t>⑤</t>
  </si>
  <si>
    <t>⑥ Poids ou Volume</t>
  </si>
  <si>
    <t>⑦g.kg.L.dl.cl.ml</t>
  </si>
  <si>
    <t xml:space="preserve">③ Liste des Denrées </t>
  </si>
  <si>
    <t>1Kg Brut</t>
  </si>
  <si>
    <t>NET ASSIETTE A SERVIR</t>
  </si>
  <si>
    <t>④Unités</t>
  </si>
  <si>
    <t>de</t>
  </si>
  <si>
    <t>⑥</t>
  </si>
  <si>
    <t>⑥x④</t>
  </si>
  <si>
    <t>⓬ % Perte</t>
  </si>
  <si>
    <t>⑬ Prx au Kg ou Unité</t>
  </si>
  <si>
    <t>poivrons</t>
  </si>
  <si>
    <t>g</t>
  </si>
  <si>
    <t>tomates</t>
  </si>
  <si>
    <t>ml</t>
  </si>
  <si>
    <t>vinaigre</t>
  </si>
  <si>
    <t>cl</t>
  </si>
  <si>
    <t>Total Auteur &gt;</t>
  </si>
  <si>
    <t>dl</t>
  </si>
  <si>
    <t>Ml</t>
  </si>
  <si>
    <t>⑮ Indication de coût : saisissez un nombre d'étoiles</t>
  </si>
  <si>
    <t>**</t>
  </si>
  <si>
    <t>COUT MATIERE</t>
  </si>
  <si>
    <t>⑮ Indication de difficulté : saisissez un nombre d'étoiles</t>
  </si>
  <si>
    <t>⑭ COEFFICIENT</t>
  </si>
  <si>
    <t>⑯ T. de préparation</t>
  </si>
  <si>
    <t xml:space="preserve"> T. de refroidissement ⑯</t>
  </si>
  <si>
    <t>⑰ date de FABRICATION  00.00.2000</t>
  </si>
  <si>
    <t>COUT MAJORÉ</t>
  </si>
  <si>
    <t>⑯ Temps de cuisson</t>
  </si>
  <si>
    <t>⑰ DLC . 00.00.2000</t>
  </si>
  <si>
    <t>⑰ MENU DU : 00.00.2000</t>
  </si>
  <si>
    <t xml:space="preserve">◄ Pour masquer les lignes vides collez un triange rouge dans la  colonne  A </t>
  </si>
  <si>
    <t>Lien internet &gt;</t>
  </si>
  <si>
    <t xml:space="preserve">FAMILLE à coller </t>
  </si>
  <si>
    <t>⑪ AUTEUR  : ?</t>
  </si>
  <si>
    <t>MISE EN PLACE DU POSTE DE TRAVAIL</t>
  </si>
  <si>
    <t>tenue professionnelle de circonstance (charlotte-masque)</t>
  </si>
  <si>
    <t>sélectionner le matériel nécessaire</t>
  </si>
  <si>
    <t>verifier - bactéricide - esssuie mains - sacs poubelle</t>
  </si>
  <si>
    <t>laver et désinfecter le matériel et le poste de travail</t>
  </si>
  <si>
    <t>vérifier températures - locaux et chambres froides</t>
  </si>
  <si>
    <t>en suivant les protocoles</t>
  </si>
  <si>
    <t>se laver les mains souvent - prévoir gants</t>
  </si>
  <si>
    <t>ORGANISATION RAISONNÉE DU TRAVAIL</t>
  </si>
  <si>
    <t>Numérotation automatique</t>
  </si>
  <si>
    <t xml:space="preserve">lorsqu'il y a du texte </t>
  </si>
  <si>
    <t>dans cette colonne</t>
  </si>
  <si>
    <t>pas de numérotation ici</t>
  </si>
  <si>
    <t>Pour vérification : cocher - entourer - ou surligner les produits ou actions concernées</t>
  </si>
  <si>
    <t>T. de préparation</t>
  </si>
  <si>
    <t>T. de refroidissement</t>
  </si>
  <si>
    <t>⑱ les PHASES ESSENTIELLES DE PROGRESSION</t>
  </si>
  <si>
    <t>soyez concis 1 verbe = 1 action</t>
  </si>
  <si>
    <t>Utilisez le vocabulaire professionnel</t>
  </si>
  <si>
    <t>la numérotation est automatique</t>
  </si>
  <si>
    <t>lorsque vous saisissez du texte</t>
  </si>
  <si>
    <t xml:space="preserve">dans cette colonne </t>
  </si>
  <si>
    <t>si vous ne voulez pas de numérotation</t>
  </si>
  <si>
    <t>saisissez votre texte dans cette colonne ou les suivantes</t>
  </si>
  <si>
    <t>formule utilisée : SI(ESTVIDE(F94);"";GRANDE.VALEUR(E93:E93;1)+1)</t>
  </si>
  <si>
    <t>L'utilisation professionnelle des fiches vous engage à connaître la réglementation en matière d'hygiène et HACCP.Procédures non développées ici pour ne pas alourdir les documents</t>
  </si>
  <si>
    <t xml:space="preserve">les Fonctions et Formules les plus UTILES ! avec Bertrand </t>
  </si>
  <si>
    <t>https://www.youtube.com/watch?v=T6gm5MQ0URc</t>
  </si>
  <si>
    <t>Sincères salutations     Joël leboucher      04/03/2023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</si>
</sst>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3">
    <numFmt numFmtId="43" formatCode="_-* #,##0.00_-;\-* #,##0.00_-;_-* &quot;-&quot;??_-;_-@_-"/>
    <numFmt numFmtId="164" formatCode="0.000&quot; Kg&quot;"/>
    <numFmt numFmtId="165" formatCode="&quot;de &quot;0.00&quot; Kg&quot;"/>
    <numFmt numFmtId="166" formatCode="0.00&quot; Kg&quot;"/>
    <numFmt numFmtId="167" formatCode="0&quot;%&quot;"/>
    <numFmt numFmtId="168" formatCode="#,##0.000&quot; kg&quot;"/>
    <numFmt numFmtId="169" formatCode="0.0&quot; Kg&quot;"/>
    <numFmt numFmtId="170" formatCode="0.0"/>
    <numFmt numFmtId="171" formatCode="#,##0.00\ &quot;€&quot;"/>
    <numFmt numFmtId="172" formatCode="0.0&quot; %&quot;"/>
    <numFmt numFmtId="173" formatCode="0.00&quot;Kg&quot;"/>
    <numFmt numFmtId="174" formatCode="0.0%"/>
    <numFmt numFmtId="175" formatCode="0.000&quot;Kg&quot;"/>
    <numFmt numFmtId="176" formatCode="0.000"/>
    <numFmt numFmtId="177" formatCode="0.000\K\g"/>
    <numFmt numFmtId="178" formatCode="#,##0&quot; cl&quot;"/>
    <numFmt numFmtId="179" formatCode="0.000&quot; L&quot;"/>
    <numFmt numFmtId="180" formatCode="0.0000"/>
    <numFmt numFmtId="181" formatCode="#,##0&quot; gr&quot;"/>
    <numFmt numFmtId="182" formatCode="0.00\ &quot; cm³&quot;"/>
    <numFmt numFmtId="183" formatCode="0&quot; lignes&quot;"/>
    <numFmt numFmtId="184" formatCode="&quot;Vrai&quot;;&quot;Vrai&quot;;&quot;Faux&quot;"/>
    <numFmt numFmtId="185" formatCode="&quot;Actif&quot;;&quot;Actif&quot;;&quot;Inactif&quot;"/>
    <numFmt numFmtId="186" formatCode="&quot;=UNICAR(128269)&quot;"/>
    <numFmt numFmtId="187" formatCode="&quot;Poids portion&quot;\ 0.000&quot; Kg&quot;"/>
    <numFmt numFmtId="188" formatCode="0.00&quot; cm&quot;"/>
    <numFmt numFmtId="189" formatCode="0.0&quot; mm&quot;"/>
    <numFmt numFmtId="190" formatCode="0.00\ &quot; cm²&quot;"/>
    <numFmt numFmtId="191" formatCode="0.000\ &quot; dm³&quot;"/>
    <numFmt numFmtId="192" formatCode="&quot;Col.&quot;0"/>
    <numFmt numFmtId="193" formatCode="&quot;de &quot;#,##0.000&quot; kg&quot;"/>
    <numFmt numFmtId="194" formatCode="&quot;N° &quot;0"/>
    <numFmt numFmtId="195" formatCode="0&quot; jours&quot;"/>
    <numFmt numFmtId="196" formatCode="0&quot; H&quot;"/>
    <numFmt numFmtId="197" formatCode="d\ mmmm\ yyyy"/>
    <numFmt numFmtId="198" formatCode="[h]&quot;H&quot;mm"/>
    <numFmt numFmtId="199" formatCode="0&quot; g&quot;"/>
    <numFmt numFmtId="200" formatCode="_-* #,##0.00\ &quot;€&quot;_-;\-* #,##0.00\ &quot;€&quot;_-;_-* &quot;-&quot;???\ &quot;€&quot;_-;_-@_-"/>
    <numFmt numFmtId="201" formatCode="0&quot; %&quot;"/>
    <numFmt numFmtId="202" formatCode="&quot;de &quot;0"/>
    <numFmt numFmtId="203" formatCode="[$-F800]dddd\,\ mmmm\ dd\,\ yyyy"/>
    <numFmt numFmtId="204" formatCode="dddd\-d\-mmm\-yy\ \-\ hh:mm"/>
    <numFmt numFmtId="205" formatCode="dddd:d:mmmm:yyyy"/>
    <numFmt numFmtId="206" formatCode="dddd\ d\ mmmm\ yyyy"/>
    <numFmt numFmtId="207" formatCode="0\°\C"/>
    <numFmt numFmtId="208" formatCode="0&quot; largeur&quot;"/>
    <numFmt numFmtId="209" formatCode="0.00&quot; large&quot;"/>
    <numFmt numFmtId="210" formatCode="0&quot; cm&quot;"/>
    <numFmt numFmtId="211" formatCode="dddd\ dd\ mmm\ yyyy;@"/>
    <numFmt numFmtId="212" formatCode="ddd\ dd\ mmm\ yyyy;@"/>
    <numFmt numFmtId="213" formatCode="dddd\ dd\-mmm\-yyyy;@"/>
    <numFmt numFmtId="214" formatCode="dddd\.dd\-mmmm\ hh&quot;H&quot;mm"/>
    <numFmt numFmtId="215" formatCode="dddd\ dd\ mmm\ yy"/>
    <numFmt numFmtId="216" formatCode="dddd\ dd\ mmm"/>
    <numFmt numFmtId="217" formatCode="ddd\-dd\-mmm"/>
    <numFmt numFmtId="218" formatCode="#,##0\ &quot;€&quot;"/>
    <numFmt numFmtId="219" formatCode="0&quot; Lignes&quot;"/>
    <numFmt numFmtId="220" formatCode="_-* #,##0.00\ _F_-;\-* #,##0.00\ _F_-;_-* &quot;-&quot;??\ _F_-;_-@_-"/>
    <numFmt numFmtId="221" formatCode="0&quot; critères&quot;"/>
    <numFmt numFmtId="222" formatCode="0&quot; Réponses&quot;"/>
    <numFmt numFmtId="223" formatCode="0&quot; Conf&quot;"/>
    <numFmt numFmtId="224" formatCode="0&quot; X&quot;"/>
    <numFmt numFmtId="225" formatCode="0&quot; NC&quot;"/>
    <numFmt numFmtId="226" formatCode="#,##0.000\ &quot;€&quot;"/>
    <numFmt numFmtId="227" formatCode="0&quot; Fournisseur(s)&quot;"/>
    <numFmt numFmtId="228" formatCode="0&quot; N°3&quot;"/>
    <numFmt numFmtId="229" formatCode="&quot;dans &quot;0&quot; colonnes&quot;"/>
    <numFmt numFmtId="230" formatCode="dddd\ dd\ mmmm\ yyyy\ hh:mm"/>
    <numFmt numFmtId="231" formatCode="#,##0.00&quot; kg&quot;"/>
    <numFmt numFmtId="232" formatCode="_-* #,##0.00\ [$€-40C]_-;\-* #,##0.00\ [$€-40C]_-;_-* &quot;-&quot;??\ [$€-40C]_-;_-@_-"/>
    <numFmt numFmtId="233" formatCode="0.0&quot; gr&quot;"/>
    <numFmt numFmtId="234" formatCode="0&quot; mn&quot;"/>
    <numFmt numFmtId="235" formatCode="0\ &quot;lignes masquées &quot;"/>
  </numFmts>
  <fonts count="593" x14ac:knownFonts="1">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sz val="8"/>
      <color theme="0" tint="-0.14999847407452621"/>
      <name val="Calibri"/>
      <family val="2"/>
      <scheme val="minor"/>
    </font>
    <font>
      <sz val="8"/>
      <color theme="0" tint="-0.249977111117893"/>
      <name val="Calibri"/>
      <family val="2"/>
      <scheme val="minor"/>
    </font>
    <font>
      <sz val="11"/>
      <name val="Calibri"/>
      <family val="2"/>
      <scheme val="minor"/>
    </font>
    <font>
      <sz val="10"/>
      <name val="Arial"/>
      <family val="2"/>
    </font>
    <font>
      <sz val="14"/>
      <name val="Segoe Print"/>
    </font>
    <font>
      <sz val="12"/>
      <name val="Calibri"/>
      <family val="2"/>
      <scheme val="minor"/>
    </font>
    <font>
      <sz val="14"/>
      <name val="Calibri"/>
      <family val="2"/>
      <scheme val="minor"/>
    </font>
    <font>
      <b/>
      <sz val="14"/>
      <name val="Calibri"/>
      <family val="2"/>
      <scheme val="minor"/>
    </font>
    <font>
      <u/>
      <sz val="14"/>
      <color theme="10"/>
      <name val="Calibri"/>
      <family val="2"/>
      <scheme val="minor"/>
    </font>
    <font>
      <sz val="8"/>
      <name val="Arial"/>
      <family val="2"/>
    </font>
    <font>
      <b/>
      <sz val="10"/>
      <color theme="9" tint="-0.499984740745262"/>
      <name val="Calibri"/>
      <family val="2"/>
      <scheme val="minor"/>
    </font>
    <font>
      <sz val="10"/>
      <color theme="9" tint="-0.499984740745262"/>
      <name val="Calibri"/>
      <family val="2"/>
      <scheme val="minor"/>
    </font>
    <font>
      <b/>
      <sz val="10"/>
      <color theme="5" tint="-0.249977111117893"/>
      <name val="Calibri"/>
      <family val="2"/>
      <scheme val="minor"/>
    </font>
    <font>
      <b/>
      <sz val="10"/>
      <color theme="0"/>
      <name val="Calibri"/>
      <family val="2"/>
      <scheme val="minor"/>
    </font>
    <font>
      <b/>
      <sz val="14"/>
      <color theme="1"/>
      <name val="Calibri"/>
      <family val="2"/>
      <scheme val="minor"/>
    </font>
    <font>
      <b/>
      <sz val="18"/>
      <color theme="1"/>
      <name val="Calibri"/>
      <family val="2"/>
      <scheme val="minor"/>
    </font>
    <font>
      <b/>
      <sz val="10"/>
      <color theme="1"/>
      <name val="Calibri"/>
      <family val="2"/>
      <scheme val="minor"/>
    </font>
    <font>
      <b/>
      <sz val="12"/>
      <color theme="1"/>
      <name val="Calibri"/>
      <family val="2"/>
      <scheme val="minor"/>
    </font>
    <font>
      <b/>
      <sz val="11"/>
      <color theme="9" tint="-0.499984740745262"/>
      <name val="Calibri"/>
      <family val="2"/>
      <scheme val="minor"/>
    </font>
    <font>
      <sz val="9"/>
      <name val="Calibri"/>
      <family val="2"/>
      <scheme val="minor"/>
    </font>
    <font>
      <sz val="18"/>
      <color theme="1"/>
      <name val="Calibri"/>
      <family val="2"/>
      <scheme val="minor"/>
    </font>
    <font>
      <sz val="10"/>
      <name val="MS Sans Serif"/>
      <family val="2"/>
    </font>
    <font>
      <sz val="12"/>
      <color theme="1"/>
      <name val="Calibri"/>
      <family val="2"/>
      <scheme val="minor"/>
    </font>
    <font>
      <b/>
      <sz val="12"/>
      <color rgb="FF0000FF"/>
      <name val="Calibri"/>
      <family val="2"/>
      <scheme val="minor"/>
    </font>
    <font>
      <b/>
      <sz val="14"/>
      <color rgb="FF0000FF"/>
      <name val="Calibri"/>
      <family val="2"/>
      <scheme val="minor"/>
    </font>
    <font>
      <sz val="10"/>
      <color rgb="FF800000"/>
      <name val="Calibri"/>
      <family val="2"/>
      <scheme val="minor"/>
    </font>
    <font>
      <b/>
      <sz val="11"/>
      <color rgb="FF800000"/>
      <name val="Calibri"/>
      <family val="2"/>
      <scheme val="minor"/>
    </font>
    <font>
      <sz val="10"/>
      <name val="Calibri"/>
      <family val="2"/>
      <scheme val="minor"/>
    </font>
    <font>
      <b/>
      <sz val="10"/>
      <name val="Calibri"/>
      <family val="2"/>
      <scheme val="minor"/>
    </font>
    <font>
      <sz val="8"/>
      <color theme="0" tint="-0.499984740745262"/>
      <name val="Calibri"/>
      <family val="2"/>
      <scheme val="minor"/>
    </font>
    <font>
      <sz val="10"/>
      <color rgb="FFC00000"/>
      <name val="Calibri"/>
      <family val="2"/>
      <scheme val="minor"/>
    </font>
    <font>
      <b/>
      <sz val="11"/>
      <color rgb="FFC00000"/>
      <name val="Calibri"/>
      <family val="2"/>
      <scheme val="minor"/>
    </font>
    <font>
      <sz val="10"/>
      <color theme="1" tint="0.499984740745262"/>
      <name val="Calibri"/>
      <family val="2"/>
      <scheme val="minor"/>
    </font>
    <font>
      <sz val="10"/>
      <color theme="9" tint="-0.249977111117893"/>
      <name val="Calibri"/>
      <family val="2"/>
      <scheme val="minor"/>
    </font>
    <font>
      <sz val="10"/>
      <color theme="1" tint="0.34998626667073579"/>
      <name val="Calibri"/>
      <family val="2"/>
      <scheme val="minor"/>
    </font>
    <font>
      <b/>
      <sz val="12"/>
      <name val="Calibri"/>
      <family val="2"/>
      <scheme val="minor"/>
    </font>
    <font>
      <sz val="11"/>
      <color theme="1" tint="0.34998626667073579"/>
      <name val="Calibri"/>
      <family val="2"/>
      <scheme val="minor"/>
    </font>
    <font>
      <sz val="11"/>
      <color theme="9" tint="-0.499984740745262"/>
      <name val="Calibri"/>
      <family val="2"/>
      <scheme val="minor"/>
    </font>
    <font>
      <sz val="11"/>
      <color theme="1" tint="0.499984740745262"/>
      <name val="Calibri"/>
      <family val="2"/>
      <scheme val="minor"/>
    </font>
    <font>
      <b/>
      <sz val="11"/>
      <name val="Calibri"/>
      <family val="2"/>
      <scheme val="minor"/>
    </font>
    <font>
      <sz val="12"/>
      <color theme="9" tint="-0.249977111117893"/>
      <name val="Calibri"/>
      <family val="2"/>
      <scheme val="minor"/>
    </font>
    <font>
      <sz val="11"/>
      <color theme="9" tint="-0.249977111117893"/>
      <name val="Calibri"/>
      <family val="2"/>
      <scheme val="minor"/>
    </font>
    <font>
      <sz val="10"/>
      <color rgb="FF0000FF"/>
      <name val="Calibri"/>
      <family val="2"/>
      <scheme val="minor"/>
    </font>
    <font>
      <b/>
      <sz val="10"/>
      <color rgb="FF7030A0"/>
      <name val="Calibri"/>
      <family val="2"/>
      <scheme val="minor"/>
    </font>
    <font>
      <b/>
      <sz val="10"/>
      <color rgb="FFC00000"/>
      <name val="Calibri"/>
      <family val="2"/>
      <scheme val="minor"/>
    </font>
    <font>
      <b/>
      <sz val="10"/>
      <color theme="9" tint="-0.249977111117893"/>
      <name val="Calibri"/>
      <family val="2"/>
      <scheme val="minor"/>
    </font>
    <font>
      <b/>
      <sz val="8"/>
      <name val="Calibri"/>
      <family val="2"/>
      <scheme val="minor"/>
    </font>
    <font>
      <sz val="8"/>
      <color theme="1"/>
      <name val="Calibri"/>
      <family val="2"/>
      <scheme val="minor"/>
    </font>
    <font>
      <sz val="10"/>
      <color theme="1"/>
      <name val="Calibri"/>
      <family val="2"/>
      <scheme val="minor"/>
    </font>
    <font>
      <b/>
      <sz val="14"/>
      <color theme="0"/>
      <name val="Calibri"/>
      <family val="2"/>
      <scheme val="minor"/>
    </font>
    <font>
      <b/>
      <sz val="18"/>
      <color theme="0"/>
      <name val="Calibri"/>
      <family val="2"/>
      <scheme val="minor"/>
    </font>
    <font>
      <b/>
      <sz val="12"/>
      <color theme="0"/>
      <name val="Calibri"/>
      <family val="2"/>
      <scheme val="minor"/>
    </font>
    <font>
      <sz val="9"/>
      <color theme="0"/>
      <name val="Calibri"/>
      <family val="2"/>
      <scheme val="minor"/>
    </font>
    <font>
      <sz val="18"/>
      <color theme="0"/>
      <name val="Calibri"/>
      <family val="2"/>
      <scheme val="minor"/>
    </font>
    <font>
      <sz val="12"/>
      <color theme="0"/>
      <name val="Calibri"/>
      <family val="2"/>
      <scheme val="minor"/>
    </font>
    <font>
      <b/>
      <sz val="12"/>
      <color theme="5" tint="-0.499984740745262"/>
      <name val="Calibri"/>
      <family val="2"/>
      <scheme val="minor"/>
    </font>
    <font>
      <b/>
      <sz val="12"/>
      <color rgb="FFC00000"/>
      <name val="Calibri"/>
      <family val="2"/>
      <scheme val="minor"/>
    </font>
    <font>
      <b/>
      <sz val="11"/>
      <color theme="9" tint="-0.249977111117893"/>
      <name val="Calibri"/>
      <family val="2"/>
      <scheme val="minor"/>
    </font>
    <font>
      <b/>
      <sz val="10"/>
      <color indexed="10"/>
      <name val="Calibri"/>
      <family val="2"/>
      <scheme val="minor"/>
    </font>
    <font>
      <sz val="11"/>
      <color indexed="10"/>
      <name val="Calibri"/>
      <family val="2"/>
      <scheme val="minor"/>
    </font>
    <font>
      <b/>
      <sz val="10"/>
      <color indexed="12"/>
      <name val="Calibri"/>
      <family val="2"/>
      <scheme val="minor"/>
    </font>
    <font>
      <sz val="11"/>
      <color indexed="12"/>
      <name val="Calibri"/>
      <family val="2"/>
      <scheme val="minor"/>
    </font>
    <font>
      <sz val="12"/>
      <color indexed="12"/>
      <name val="Calibri"/>
      <family val="2"/>
      <scheme val="minor"/>
    </font>
    <font>
      <b/>
      <sz val="11"/>
      <color indexed="12"/>
      <name val="Calibri"/>
      <family val="2"/>
      <scheme val="minor"/>
    </font>
    <font>
      <b/>
      <sz val="10"/>
      <color rgb="FF0070C0"/>
      <name val="Calibri"/>
      <family val="2"/>
      <scheme val="minor"/>
    </font>
    <font>
      <b/>
      <sz val="16"/>
      <name val="Calibri"/>
      <family val="2"/>
      <scheme val="minor"/>
    </font>
    <font>
      <b/>
      <sz val="12"/>
      <color indexed="10"/>
      <name val="Calibri"/>
      <family val="2"/>
      <scheme val="minor"/>
    </font>
    <font>
      <b/>
      <sz val="16"/>
      <color rgb="FF0070C0"/>
      <name val="Calibri"/>
      <family val="2"/>
      <scheme val="minor"/>
    </font>
    <font>
      <b/>
      <sz val="12"/>
      <color indexed="12"/>
      <name val="Calibri"/>
      <family val="2"/>
      <scheme val="minor"/>
    </font>
    <font>
      <b/>
      <sz val="12"/>
      <color rgb="FFFF0000"/>
      <name val="Calibri"/>
      <family val="2"/>
      <scheme val="minor"/>
    </font>
    <font>
      <sz val="8"/>
      <name val="Calibri"/>
      <family val="2"/>
      <scheme val="minor"/>
    </font>
    <font>
      <b/>
      <sz val="10"/>
      <color rgb="FF0000FF"/>
      <name val="Calibri"/>
      <family val="2"/>
      <scheme val="minor"/>
    </font>
    <font>
      <b/>
      <sz val="12"/>
      <color rgb="FF0070C0"/>
      <name val="Calibri"/>
      <family val="2"/>
      <scheme val="minor"/>
    </font>
    <font>
      <b/>
      <sz val="10"/>
      <color rgb="FFFF0000"/>
      <name val="Calibri"/>
      <family val="2"/>
      <scheme val="minor"/>
    </font>
    <font>
      <b/>
      <sz val="48"/>
      <color rgb="FFFFFF00"/>
      <name val="Calibri"/>
      <family val="2"/>
      <scheme val="minor"/>
    </font>
    <font>
      <sz val="22"/>
      <color theme="0"/>
      <name val="Verdana"/>
      <family val="2"/>
    </font>
    <font>
      <sz val="18"/>
      <color rgb="FF7030A0"/>
      <name val="Arial"/>
      <family val="2"/>
    </font>
    <font>
      <sz val="22"/>
      <color theme="0"/>
      <name val="Arial"/>
      <family val="2"/>
    </font>
    <font>
      <b/>
      <sz val="22"/>
      <color rgb="FF92D050"/>
      <name val="Verdana"/>
      <family val="2"/>
    </font>
    <font>
      <sz val="18"/>
      <color theme="0"/>
      <name val="Arial"/>
      <family val="2"/>
    </font>
    <font>
      <b/>
      <sz val="22"/>
      <name val="Calibri"/>
      <family val="2"/>
      <scheme val="minor"/>
    </font>
    <font>
      <sz val="20"/>
      <name val="Calibri"/>
      <family val="2"/>
      <scheme val="minor"/>
    </font>
    <font>
      <b/>
      <sz val="18"/>
      <name val="Arial"/>
      <family val="2"/>
    </font>
    <font>
      <u/>
      <sz val="12"/>
      <color theme="10"/>
      <name val="Calibri"/>
      <family val="2"/>
      <scheme val="minor"/>
    </font>
    <font>
      <b/>
      <u/>
      <sz val="26"/>
      <color theme="10"/>
      <name val="Calibri"/>
      <family val="2"/>
      <scheme val="minor"/>
    </font>
    <font>
      <b/>
      <sz val="20"/>
      <color theme="0"/>
      <name val="Arial"/>
      <family val="2"/>
    </font>
    <font>
      <b/>
      <sz val="26"/>
      <color theme="0"/>
      <name val="Calibri"/>
      <family val="2"/>
      <scheme val="minor"/>
    </font>
    <font>
      <sz val="24"/>
      <name val="Calibri"/>
      <family val="2"/>
      <scheme val="minor"/>
    </font>
    <font>
      <sz val="20"/>
      <color theme="1"/>
      <name val="Calibri"/>
      <family val="2"/>
      <scheme val="minor"/>
    </font>
    <font>
      <sz val="16"/>
      <name val="Arial"/>
      <family val="2"/>
    </font>
    <font>
      <b/>
      <sz val="26"/>
      <color rgb="FF7030A0"/>
      <name val="Calibri"/>
      <family val="2"/>
      <scheme val="minor"/>
    </font>
    <font>
      <sz val="22"/>
      <color theme="1"/>
      <name val="Calibri"/>
      <family val="2"/>
      <scheme val="minor"/>
    </font>
    <font>
      <b/>
      <sz val="22"/>
      <color theme="1"/>
      <name val="Calibri"/>
      <family val="2"/>
      <scheme val="minor"/>
    </font>
    <font>
      <sz val="24"/>
      <color theme="1"/>
      <name val="Calibri"/>
      <family val="2"/>
      <scheme val="minor"/>
    </font>
    <font>
      <sz val="28"/>
      <color theme="1"/>
      <name val="Calibri"/>
      <family val="2"/>
      <scheme val="minor"/>
    </font>
    <font>
      <b/>
      <sz val="24"/>
      <color rgb="FFC00000"/>
      <name val="Calibri"/>
      <family val="2"/>
      <scheme val="minor"/>
    </font>
    <font>
      <b/>
      <sz val="24"/>
      <color rgb="FF0000FF"/>
      <name val="Calibri"/>
      <family val="2"/>
      <scheme val="minor"/>
    </font>
    <font>
      <sz val="22"/>
      <color theme="0"/>
      <name val="Calibri"/>
      <family val="2"/>
      <scheme val="minor"/>
    </font>
    <font>
      <b/>
      <u/>
      <sz val="22"/>
      <color theme="10"/>
      <name val="Calibri"/>
      <family val="2"/>
      <scheme val="minor"/>
    </font>
    <font>
      <b/>
      <u/>
      <sz val="12"/>
      <color theme="10"/>
      <name val="Calibri"/>
      <family val="2"/>
      <scheme val="minor"/>
    </font>
    <font>
      <sz val="18"/>
      <name val="Arial"/>
      <family val="2"/>
    </font>
    <font>
      <sz val="8"/>
      <color indexed="53"/>
      <name val="Arial"/>
      <family val="2"/>
    </font>
    <font>
      <b/>
      <sz val="22"/>
      <color rgb="FF99CC00"/>
      <name val="Arial"/>
      <family val="2"/>
    </font>
    <font>
      <sz val="22"/>
      <color theme="1"/>
      <name val="Verdana"/>
      <family val="2"/>
    </font>
    <font>
      <sz val="22"/>
      <color theme="0"/>
      <name val="Rockwell"/>
      <family val="1"/>
    </font>
    <font>
      <sz val="10"/>
      <color theme="0"/>
      <name val="Arial"/>
      <family val="2"/>
    </font>
    <font>
      <b/>
      <sz val="18"/>
      <color theme="0"/>
      <name val="Calibri"/>
      <family val="2"/>
    </font>
    <font>
      <b/>
      <sz val="18"/>
      <color theme="0"/>
      <name val="Arial"/>
      <family val="2"/>
    </font>
    <font>
      <b/>
      <sz val="22"/>
      <color theme="0"/>
      <name val="Calibri"/>
      <family val="2"/>
    </font>
    <font>
      <sz val="18"/>
      <color theme="0"/>
      <name val="Verdana"/>
      <family val="2"/>
    </font>
    <font>
      <sz val="22"/>
      <color theme="0"/>
      <name val="Arial Narrow"/>
      <family val="2"/>
    </font>
    <font>
      <sz val="22"/>
      <color theme="0"/>
      <name val="Comic Sans MS"/>
      <family val="4"/>
    </font>
    <font>
      <sz val="22"/>
      <color theme="0"/>
      <name val="Gill Sans MT"/>
      <family val="2"/>
    </font>
    <font>
      <sz val="22"/>
      <color theme="0"/>
      <name val="Palatino Linotype"/>
      <family val="1"/>
    </font>
    <font>
      <sz val="22"/>
      <color theme="0"/>
      <name val="Tahoma"/>
      <family val="2"/>
    </font>
    <font>
      <sz val="22"/>
      <color theme="0"/>
      <name val="Times New Roman"/>
      <family val="1"/>
    </font>
    <font>
      <sz val="22"/>
      <color theme="0"/>
      <name val="Trebuchet MS"/>
      <family val="2"/>
    </font>
    <font>
      <sz val="22"/>
      <color theme="0"/>
      <name val="Tw Cen MT"/>
      <family val="2"/>
    </font>
    <font>
      <sz val="22"/>
      <color theme="0"/>
      <name val="Vrinda"/>
      <family val="2"/>
    </font>
    <font>
      <sz val="22"/>
      <color rgb="FFFFC000"/>
      <name val="Calibri"/>
      <family val="2"/>
    </font>
    <font>
      <sz val="22"/>
      <color rgb="FFFF0000"/>
      <name val="Calibri"/>
      <family val="2"/>
    </font>
    <font>
      <sz val="22"/>
      <color indexed="50"/>
      <name val="Calibri"/>
      <family val="2"/>
    </font>
    <font>
      <sz val="22"/>
      <color rgb="FF00B050"/>
      <name val="Calibri"/>
      <family val="2"/>
    </font>
    <font>
      <sz val="22"/>
      <color rgb="FF7030A0"/>
      <name val="Calibri"/>
      <family val="2"/>
    </font>
    <font>
      <sz val="22"/>
      <color theme="9"/>
      <name val="Calibri"/>
      <family val="2"/>
    </font>
    <font>
      <sz val="22"/>
      <color theme="1"/>
      <name val="Calibri"/>
      <family val="2"/>
    </font>
    <font>
      <sz val="22"/>
      <color theme="3" tint="0.59999389629810485"/>
      <name val="Calibri"/>
      <family val="2"/>
    </font>
    <font>
      <sz val="22"/>
      <color theme="5" tint="0.59999389629810485"/>
      <name val="Calibri"/>
      <family val="2"/>
    </font>
    <font>
      <sz val="22"/>
      <color theme="9" tint="-0.249977111117893"/>
      <name val="Calibri"/>
      <family val="2"/>
    </font>
    <font>
      <sz val="22"/>
      <color rgb="FF0000FF"/>
      <name val="Calibri"/>
      <family val="2"/>
    </font>
    <font>
      <sz val="22"/>
      <color rgb="FF008000"/>
      <name val="Calibri"/>
      <family val="2"/>
    </font>
    <font>
      <sz val="22"/>
      <color theme="9" tint="-0.499984740745262"/>
      <name val="Calibri"/>
      <family val="2"/>
    </font>
    <font>
      <sz val="22"/>
      <color rgb="FF00B0F0"/>
      <name val="Calibri"/>
      <family val="2"/>
    </font>
    <font>
      <sz val="22"/>
      <color theme="5"/>
      <name val="Calibri"/>
      <family val="2"/>
    </font>
    <font>
      <sz val="22"/>
      <color theme="8" tint="-0.249977111117893"/>
      <name val="Calibri"/>
      <family val="2"/>
    </font>
    <font>
      <sz val="22"/>
      <color theme="3" tint="0.39997558519241921"/>
      <name val="Calibri"/>
      <family val="2"/>
    </font>
    <font>
      <sz val="22"/>
      <color theme="5" tint="-0.249977111117893"/>
      <name val="Calibri"/>
      <family val="2"/>
    </font>
    <font>
      <sz val="22"/>
      <color rgb="FF0000FF"/>
      <name val="Calibri"/>
      <family val="2"/>
      <scheme val="minor"/>
    </font>
    <font>
      <sz val="10"/>
      <name val="MS Sans Serif"/>
    </font>
    <font>
      <sz val="22"/>
      <color indexed="12"/>
      <name val="Arial"/>
      <family val="2"/>
    </font>
    <font>
      <b/>
      <sz val="22"/>
      <name val="Calibri"/>
      <family val="2"/>
    </font>
    <font>
      <sz val="20"/>
      <color theme="0"/>
      <name val="Calibri"/>
      <family val="2"/>
      <scheme val="minor"/>
    </font>
    <font>
      <sz val="12"/>
      <name val="Arial"/>
      <family val="2"/>
    </font>
    <font>
      <b/>
      <sz val="26"/>
      <color theme="0"/>
      <name val="Arial"/>
      <family val="2"/>
    </font>
    <font>
      <b/>
      <sz val="16"/>
      <color theme="0"/>
      <name val="Calibri"/>
      <family val="2"/>
      <scheme val="minor"/>
    </font>
    <font>
      <sz val="22"/>
      <color rgb="FF0070C0"/>
      <name val="Arial"/>
      <family val="2"/>
    </font>
    <font>
      <sz val="22"/>
      <color rgb="FF222222"/>
      <name val="Arial"/>
      <family val="2"/>
    </font>
    <font>
      <sz val="18"/>
      <color rgb="FF0070C0"/>
      <name val="Arial"/>
      <family val="2"/>
    </font>
    <font>
      <b/>
      <sz val="22"/>
      <color rgb="FFC00000"/>
      <name val="Wingdings 3"/>
      <family val="1"/>
      <charset val="2"/>
    </font>
    <font>
      <b/>
      <sz val="22"/>
      <color rgb="FFFF0000"/>
      <name val="Wingdings 3"/>
      <family val="1"/>
      <charset val="2"/>
    </font>
    <font>
      <u/>
      <sz val="10"/>
      <color indexed="12"/>
      <name val="Arial"/>
      <family val="2"/>
    </font>
    <font>
      <u/>
      <sz val="22"/>
      <color theme="0"/>
      <name val="Arial"/>
      <family val="2"/>
    </font>
    <font>
      <b/>
      <sz val="20"/>
      <color theme="0"/>
      <name val="Calibri"/>
      <family val="2"/>
      <scheme val="minor"/>
    </font>
    <font>
      <b/>
      <u/>
      <sz val="28"/>
      <color theme="10"/>
      <name val="Calibri"/>
      <family val="2"/>
      <scheme val="minor"/>
    </font>
    <font>
      <sz val="22"/>
      <color rgb="FFFFFF00"/>
      <name val="Verdana"/>
      <family val="2"/>
    </font>
    <font>
      <sz val="24"/>
      <color theme="0"/>
      <name val="Calibri"/>
      <family val="2"/>
      <scheme val="minor"/>
    </font>
    <font>
      <sz val="20"/>
      <color rgb="FFC00000"/>
      <name val="Calibri"/>
      <family val="2"/>
      <scheme val="minor"/>
    </font>
    <font>
      <b/>
      <sz val="22"/>
      <color rgb="FF92D050"/>
      <name val="Arial"/>
      <family val="2"/>
    </font>
    <font>
      <i/>
      <sz val="22"/>
      <color theme="0"/>
      <name val="Verdana"/>
      <family val="2"/>
    </font>
    <font>
      <b/>
      <sz val="22"/>
      <color theme="0"/>
      <name val="Arial"/>
      <family val="2"/>
    </font>
    <font>
      <sz val="16"/>
      <color indexed="12"/>
      <name val="Calibri"/>
      <family val="2"/>
      <scheme val="minor"/>
    </font>
    <font>
      <b/>
      <sz val="22"/>
      <color theme="0"/>
      <name val="Calibri"/>
      <family val="2"/>
      <scheme val="minor"/>
    </font>
    <font>
      <b/>
      <sz val="14"/>
      <color rgb="FFC00000"/>
      <name val="Calibri"/>
      <family val="2"/>
      <scheme val="minor"/>
    </font>
    <font>
      <b/>
      <sz val="18"/>
      <color rgb="FFC00000"/>
      <name val="Calibri"/>
      <family val="2"/>
      <scheme val="minor"/>
    </font>
    <font>
      <b/>
      <sz val="26"/>
      <color rgb="FF800080"/>
      <name val="Calibri"/>
      <family val="2"/>
      <scheme val="minor"/>
    </font>
    <font>
      <sz val="16"/>
      <name val="Calibri"/>
      <family val="2"/>
      <scheme val="minor"/>
    </font>
    <font>
      <sz val="22"/>
      <name val="Calibri"/>
      <family val="2"/>
      <scheme val="minor"/>
    </font>
    <font>
      <b/>
      <sz val="14"/>
      <color rgb="FF800080"/>
      <name val="Calibri"/>
      <family val="2"/>
      <scheme val="minor"/>
    </font>
    <font>
      <b/>
      <sz val="18"/>
      <name val="Calibri"/>
      <family val="2"/>
      <scheme val="minor"/>
    </font>
    <font>
      <b/>
      <sz val="16"/>
      <color rgb="FF800080"/>
      <name val="Calibri"/>
      <family val="2"/>
      <scheme val="minor"/>
    </font>
    <font>
      <b/>
      <sz val="16"/>
      <color rgb="FFC00000"/>
      <name val="Calibri"/>
      <family val="2"/>
      <scheme val="minor"/>
    </font>
    <font>
      <sz val="12"/>
      <color theme="0" tint="-0.249977111117893"/>
      <name val="Calibri"/>
      <family val="2"/>
      <scheme val="minor"/>
    </font>
    <font>
      <sz val="16"/>
      <color rgb="FFFF0000"/>
      <name val="Calibri"/>
      <family val="2"/>
      <scheme val="minor"/>
    </font>
    <font>
      <u/>
      <sz val="10"/>
      <color theme="10"/>
      <name val="Arial"/>
      <family val="2"/>
    </font>
    <font>
      <b/>
      <sz val="22"/>
      <color rgb="FFFFFF00"/>
      <name val="Calibri"/>
      <family val="2"/>
      <scheme val="minor"/>
    </font>
    <font>
      <b/>
      <u/>
      <sz val="22"/>
      <color rgb="FFFFFF00"/>
      <name val="Calibri"/>
      <family val="2"/>
      <scheme val="minor"/>
    </font>
    <font>
      <sz val="11"/>
      <color rgb="FF0070C0"/>
      <name val="Calibri"/>
      <family val="2"/>
      <scheme val="minor"/>
    </font>
    <font>
      <sz val="11"/>
      <color theme="10"/>
      <name val="Calibri"/>
      <family val="2"/>
      <scheme val="minor"/>
    </font>
    <font>
      <sz val="12"/>
      <color theme="9" tint="-0.499984740745262"/>
      <name val="Calibri"/>
      <family val="2"/>
      <scheme val="minor"/>
    </font>
    <font>
      <sz val="11"/>
      <color theme="4" tint="0.39997558519241921"/>
      <name val="Calibri"/>
      <family val="2"/>
      <scheme val="minor"/>
    </font>
    <font>
      <sz val="26"/>
      <color theme="7" tint="-0.249977111117893"/>
      <name val="Calibri"/>
      <family val="2"/>
      <scheme val="minor"/>
    </font>
    <font>
      <b/>
      <sz val="22"/>
      <color theme="9" tint="-0.249977111117893"/>
      <name val="Calibri"/>
      <family val="2"/>
      <scheme val="minor"/>
    </font>
    <font>
      <sz val="11"/>
      <color theme="1"/>
      <name val="Segoe Print"/>
    </font>
    <font>
      <sz val="18"/>
      <color rgb="FF0070C0"/>
      <name val="Calibri"/>
      <family val="2"/>
      <scheme val="minor"/>
    </font>
    <font>
      <b/>
      <sz val="12"/>
      <color theme="9" tint="-0.249977111117893"/>
      <name val="Calibri"/>
      <family val="2"/>
      <scheme val="minor"/>
    </font>
    <font>
      <i/>
      <sz val="11"/>
      <name val="Calibri"/>
      <family val="2"/>
      <scheme val="minor"/>
    </font>
    <font>
      <i/>
      <sz val="14"/>
      <name val="Calibri"/>
      <family val="2"/>
      <scheme val="minor"/>
    </font>
    <font>
      <sz val="18"/>
      <name val="Calibri"/>
      <family val="2"/>
      <scheme val="minor"/>
    </font>
    <font>
      <b/>
      <sz val="10"/>
      <color indexed="9"/>
      <name val="Calibri"/>
      <family val="2"/>
      <scheme val="minor"/>
    </font>
    <font>
      <b/>
      <sz val="36"/>
      <color theme="0"/>
      <name val="Calibri"/>
      <family val="2"/>
      <scheme val="minor"/>
    </font>
    <font>
      <b/>
      <sz val="24"/>
      <name val="Calibri"/>
      <family val="2"/>
      <scheme val="minor"/>
    </font>
    <font>
      <b/>
      <sz val="28"/>
      <name val="Calibri"/>
      <family val="2"/>
      <scheme val="minor"/>
    </font>
    <font>
      <b/>
      <sz val="12"/>
      <color indexed="9"/>
      <name val="Calibri"/>
      <family val="2"/>
      <scheme val="minor"/>
    </font>
    <font>
      <b/>
      <sz val="22"/>
      <color indexed="9"/>
      <name val="Calibri"/>
      <family val="2"/>
      <scheme val="minor"/>
    </font>
    <font>
      <b/>
      <sz val="14"/>
      <color rgb="FF7030A0"/>
      <name val="Calibri"/>
      <family val="2"/>
      <scheme val="minor"/>
    </font>
    <font>
      <b/>
      <sz val="36"/>
      <name val="Calibri"/>
      <family val="2"/>
      <scheme val="minor"/>
    </font>
    <font>
      <b/>
      <sz val="36"/>
      <color rgb="FFC00000"/>
      <name val="Calibri"/>
      <family val="2"/>
      <scheme val="minor"/>
    </font>
    <font>
      <b/>
      <sz val="18"/>
      <color indexed="12"/>
      <name val="Calibri"/>
      <family val="2"/>
      <scheme val="minor"/>
    </font>
    <font>
      <b/>
      <sz val="14"/>
      <color indexed="17"/>
      <name val="Calibri"/>
      <family val="2"/>
      <scheme val="minor"/>
    </font>
    <font>
      <b/>
      <sz val="11"/>
      <color rgb="FF0000FF"/>
      <name val="Calibri"/>
      <family val="2"/>
      <scheme val="minor"/>
    </font>
    <font>
      <sz val="11"/>
      <color indexed="9"/>
      <name val="Calibri"/>
      <family val="2"/>
      <scheme val="minor"/>
    </font>
    <font>
      <b/>
      <sz val="11"/>
      <color indexed="10"/>
      <name val="Calibri"/>
      <family val="2"/>
      <scheme val="minor"/>
    </font>
    <font>
      <b/>
      <u/>
      <sz val="14"/>
      <color theme="10"/>
      <name val="Calibri"/>
      <family val="2"/>
      <scheme val="minor"/>
    </font>
    <font>
      <b/>
      <sz val="16"/>
      <color indexed="10"/>
      <name val="Calibri"/>
      <family val="2"/>
      <scheme val="minor"/>
    </font>
    <font>
      <b/>
      <sz val="16"/>
      <color indexed="17"/>
      <name val="Calibri"/>
      <family val="2"/>
      <scheme val="minor"/>
    </font>
    <font>
      <i/>
      <sz val="10"/>
      <name val="Calibri"/>
      <family val="2"/>
      <scheme val="minor"/>
    </font>
    <font>
      <b/>
      <sz val="16"/>
      <name val="Wingdings 3"/>
      <family val="1"/>
      <charset val="2"/>
    </font>
    <font>
      <b/>
      <sz val="26"/>
      <color rgb="FF92D050"/>
      <name val="Calibri"/>
      <family val="2"/>
      <scheme val="minor"/>
    </font>
    <font>
      <sz val="10"/>
      <color rgb="FF808080"/>
      <name val="Calibri"/>
      <family val="2"/>
      <scheme val="minor"/>
    </font>
    <font>
      <sz val="11"/>
      <color rgb="FF800000"/>
      <name val="Calibri"/>
      <family val="2"/>
      <scheme val="minor"/>
    </font>
    <font>
      <b/>
      <sz val="12"/>
      <color rgb="FF800000"/>
      <name val="Calibri"/>
      <family val="2"/>
      <scheme val="minor"/>
    </font>
    <font>
      <sz val="8"/>
      <color rgb="FF808080"/>
      <name val="Calibri"/>
      <family val="2"/>
      <scheme val="minor"/>
    </font>
    <font>
      <sz val="9"/>
      <color theme="1"/>
      <name val="Calibri"/>
      <family val="2"/>
      <scheme val="minor"/>
    </font>
    <font>
      <sz val="10"/>
      <color rgb="FF7030A0"/>
      <name val="Calibri"/>
      <family val="2"/>
      <scheme val="minor"/>
    </font>
    <font>
      <b/>
      <sz val="11"/>
      <color rgb="FF7030A0"/>
      <name val="Calibri"/>
      <family val="2"/>
      <scheme val="minor"/>
    </font>
    <font>
      <b/>
      <sz val="12"/>
      <color rgb="FF7030A0"/>
      <name val="Calibri"/>
      <family val="2"/>
      <scheme val="minor"/>
    </font>
    <font>
      <sz val="11"/>
      <color rgb="FF0033CC"/>
      <name val="Calibri"/>
      <family val="2"/>
      <scheme val="minor"/>
    </font>
    <font>
      <sz val="20"/>
      <color rgb="FF0000FF"/>
      <name val="Calibri"/>
      <family val="2"/>
      <scheme val="minor"/>
    </font>
    <font>
      <b/>
      <sz val="22"/>
      <color rgb="FF92D050"/>
      <name val="Calibri"/>
      <family val="2"/>
      <scheme val="minor"/>
    </font>
    <font>
      <b/>
      <sz val="18"/>
      <color rgb="FFFFFF00"/>
      <name val="Calibri"/>
      <family val="2"/>
      <scheme val="minor"/>
    </font>
    <font>
      <b/>
      <sz val="20"/>
      <name val="Calibri"/>
      <family val="2"/>
      <scheme val="minor"/>
    </font>
    <font>
      <b/>
      <sz val="16"/>
      <color theme="1"/>
      <name val="Calibri"/>
      <family val="2"/>
      <scheme val="minor"/>
    </font>
    <font>
      <sz val="16"/>
      <color theme="1"/>
      <name val="Calibri"/>
      <family val="2"/>
      <scheme val="minor"/>
    </font>
    <font>
      <sz val="16"/>
      <color theme="0" tint="-0.14999847407452621"/>
      <name val="Calibri"/>
      <family val="2"/>
      <scheme val="minor"/>
    </font>
    <font>
      <b/>
      <sz val="16"/>
      <color rgb="FFFF0000"/>
      <name val="Calibri"/>
      <family val="2"/>
      <scheme val="minor"/>
    </font>
    <font>
      <b/>
      <sz val="12"/>
      <color theme="0" tint="-0.14999847407452621"/>
      <name val="Calibri"/>
      <family val="2"/>
      <scheme val="minor"/>
    </font>
    <font>
      <sz val="12"/>
      <color theme="0" tint="-0.14999847407452621"/>
      <name val="Calibri"/>
      <family val="2"/>
      <scheme val="minor"/>
    </font>
    <font>
      <sz val="16"/>
      <color theme="0" tint="-0.249977111117893"/>
      <name val="Calibri"/>
      <family val="2"/>
      <scheme val="minor"/>
    </font>
    <font>
      <b/>
      <sz val="16"/>
      <color theme="5" tint="-0.249977111117893"/>
      <name val="Calibri"/>
      <family val="2"/>
      <scheme val="minor"/>
    </font>
    <font>
      <sz val="16"/>
      <color theme="4"/>
      <name val="Calibri"/>
      <family val="2"/>
      <scheme val="minor"/>
    </font>
    <font>
      <sz val="14"/>
      <color theme="1"/>
      <name val="Calibri"/>
      <family val="2"/>
      <scheme val="minor"/>
    </font>
    <font>
      <u/>
      <sz val="16"/>
      <color theme="10"/>
      <name val="Calibri"/>
      <family val="2"/>
      <scheme val="minor"/>
    </font>
    <font>
      <b/>
      <sz val="20"/>
      <color rgb="FFFFFF00"/>
      <name val="Calibri"/>
      <family val="2"/>
      <scheme val="minor"/>
    </font>
    <font>
      <b/>
      <sz val="18"/>
      <color rgb="FF92D050"/>
      <name val="Calibri"/>
      <family val="2"/>
      <scheme val="minor"/>
    </font>
    <font>
      <b/>
      <sz val="16"/>
      <color rgb="FF92D050"/>
      <name val="Calibri"/>
      <family val="2"/>
      <scheme val="minor"/>
    </font>
    <font>
      <sz val="18"/>
      <color rgb="FF92D050"/>
      <name val="Calibri"/>
      <family val="2"/>
      <scheme val="minor"/>
    </font>
    <font>
      <u/>
      <sz val="18"/>
      <color rgb="FF92D050"/>
      <name val="Calibri"/>
      <family val="2"/>
      <scheme val="minor"/>
    </font>
    <font>
      <u/>
      <sz val="24"/>
      <color rgb="FF92D050"/>
      <name val="Calibri"/>
      <family val="2"/>
      <scheme val="minor"/>
    </font>
    <font>
      <b/>
      <sz val="18"/>
      <color theme="9"/>
      <name val="Calibri"/>
      <family val="2"/>
      <scheme val="minor"/>
    </font>
    <font>
      <u/>
      <sz val="18"/>
      <color theme="0"/>
      <name val="Calibri"/>
      <family val="2"/>
      <scheme val="minor"/>
    </font>
    <font>
      <b/>
      <sz val="18"/>
      <color rgb="FF99CC00"/>
      <name val="Calibri"/>
      <family val="2"/>
      <scheme val="minor"/>
    </font>
    <font>
      <u/>
      <sz val="22"/>
      <color theme="0"/>
      <name val="Calibri"/>
      <family val="2"/>
      <scheme val="minor"/>
    </font>
    <font>
      <b/>
      <sz val="12"/>
      <color theme="9" tint="-0.499984740745262"/>
      <name val="Calibri"/>
      <family val="2"/>
      <scheme val="minor"/>
    </font>
    <font>
      <sz val="12"/>
      <color rgb="FF800000"/>
      <name val="Calibri"/>
      <family val="2"/>
      <scheme val="minor"/>
    </font>
    <font>
      <sz val="24"/>
      <color theme="0"/>
      <name val="Arial"/>
      <family val="2"/>
    </font>
    <font>
      <sz val="24"/>
      <name val="Arial"/>
      <family val="2"/>
    </font>
    <font>
      <b/>
      <i/>
      <sz val="14"/>
      <name val="Calibri"/>
      <family val="2"/>
      <scheme val="minor"/>
    </font>
    <font>
      <u/>
      <sz val="24"/>
      <color theme="10"/>
      <name val="Calibri"/>
      <family val="2"/>
      <scheme val="minor"/>
    </font>
    <font>
      <sz val="24"/>
      <color theme="0" tint="-0.499984740745262"/>
      <name val="Calibri"/>
      <family val="2"/>
      <scheme val="minor"/>
    </font>
    <font>
      <sz val="24"/>
      <color theme="0"/>
      <name val="Verdana"/>
      <family val="2"/>
    </font>
    <font>
      <sz val="22"/>
      <name val="Verdana"/>
      <family val="2"/>
    </font>
    <font>
      <b/>
      <sz val="22"/>
      <color theme="1"/>
      <name val="Verdana"/>
      <family val="2"/>
    </font>
    <font>
      <b/>
      <sz val="26"/>
      <name val="Verdana"/>
      <family val="2"/>
    </font>
    <font>
      <i/>
      <sz val="24"/>
      <color theme="0"/>
      <name val="Calibri"/>
      <family val="2"/>
      <scheme val="minor"/>
    </font>
    <font>
      <b/>
      <sz val="24"/>
      <color theme="0"/>
      <name val="Calibri"/>
      <family val="2"/>
      <scheme val="minor"/>
    </font>
    <font>
      <b/>
      <u/>
      <sz val="24"/>
      <color rgb="FFFFFF00"/>
      <name val="Calibri"/>
      <family val="2"/>
      <scheme val="minor"/>
    </font>
    <font>
      <sz val="11"/>
      <color rgb="FF006100"/>
      <name val="Calibri"/>
      <family val="2"/>
      <scheme val="minor"/>
    </font>
    <font>
      <sz val="14"/>
      <color rgb="FFC00000"/>
      <name val="Calibri"/>
      <family val="2"/>
      <scheme val="minor"/>
    </font>
    <font>
      <b/>
      <sz val="12"/>
      <color rgb="FF000000"/>
      <name val="Calibri"/>
      <family val="2"/>
      <scheme val="minor"/>
    </font>
    <font>
      <sz val="8"/>
      <color rgb="FFC00000"/>
      <name val="Calibri"/>
      <family val="2"/>
      <scheme val="minor"/>
    </font>
    <font>
      <sz val="7"/>
      <name val="Calibri"/>
      <family val="2"/>
      <scheme val="minor"/>
    </font>
    <font>
      <b/>
      <sz val="12"/>
      <name val="Arial"/>
      <family val="2"/>
    </font>
    <font>
      <b/>
      <sz val="12"/>
      <name val="Times New Roman"/>
      <family val="1"/>
    </font>
    <font>
      <b/>
      <sz val="24"/>
      <color indexed="10"/>
      <name val="Calibri"/>
      <family val="2"/>
      <scheme val="minor"/>
    </font>
    <font>
      <b/>
      <u/>
      <sz val="12"/>
      <name val="Calibri"/>
      <family val="2"/>
      <scheme val="minor"/>
    </font>
    <font>
      <b/>
      <u/>
      <sz val="10"/>
      <name val="Calibri"/>
      <family val="2"/>
      <scheme val="minor"/>
    </font>
    <font>
      <sz val="10"/>
      <color indexed="10"/>
      <name val="Calibri"/>
      <family val="2"/>
      <scheme val="minor"/>
    </font>
    <font>
      <b/>
      <u/>
      <sz val="11"/>
      <name val="Calibri"/>
      <family val="2"/>
      <scheme val="minor"/>
    </font>
    <font>
      <sz val="6"/>
      <name val="Calibri"/>
      <family val="2"/>
      <scheme val="minor"/>
    </font>
    <font>
      <b/>
      <sz val="15"/>
      <name val="Calibri"/>
      <family val="2"/>
      <scheme val="minor"/>
    </font>
    <font>
      <b/>
      <sz val="22"/>
      <color rgb="FFC00000"/>
      <name val="Calibri"/>
      <family val="2"/>
      <scheme val="minor"/>
    </font>
    <font>
      <sz val="7"/>
      <name val="Arial"/>
      <family val="2"/>
    </font>
    <font>
      <b/>
      <sz val="10"/>
      <name val="Arial"/>
      <family val="2"/>
    </font>
    <font>
      <sz val="9"/>
      <name val="Arial"/>
      <family val="2"/>
    </font>
    <font>
      <b/>
      <sz val="14"/>
      <name val="Arial"/>
      <family val="2"/>
    </font>
    <font>
      <b/>
      <u/>
      <sz val="14"/>
      <name val="Arial"/>
      <family val="2"/>
    </font>
    <font>
      <b/>
      <u/>
      <sz val="12"/>
      <name val="Arial"/>
      <family val="2"/>
    </font>
    <font>
      <sz val="11"/>
      <color indexed="61"/>
      <name val="Arial"/>
      <family val="2"/>
    </font>
    <font>
      <sz val="8"/>
      <color indexed="61"/>
      <name val="Arial"/>
      <family val="2"/>
    </font>
    <font>
      <b/>
      <sz val="9"/>
      <name val="Arial"/>
      <family val="2"/>
    </font>
    <font>
      <sz val="11"/>
      <name val="Arial"/>
      <family val="2"/>
    </font>
    <font>
      <b/>
      <sz val="11"/>
      <name val="Arial"/>
      <family val="2"/>
    </font>
    <font>
      <sz val="12"/>
      <color indexed="61"/>
      <name val="Arial"/>
      <family val="2"/>
    </font>
    <font>
      <sz val="10"/>
      <color indexed="61"/>
      <name val="Arial"/>
      <family val="2"/>
    </font>
    <font>
      <b/>
      <sz val="8"/>
      <name val="Arial"/>
      <family val="2"/>
    </font>
    <font>
      <sz val="10"/>
      <color indexed="48"/>
      <name val="Arial"/>
      <family val="2"/>
    </font>
    <font>
      <sz val="12"/>
      <color indexed="48"/>
      <name val="Arial"/>
      <family val="2"/>
    </font>
    <font>
      <sz val="11"/>
      <color indexed="48"/>
      <name val="Arial"/>
      <family val="2"/>
    </font>
    <font>
      <sz val="10"/>
      <color indexed="10"/>
      <name val="Arial"/>
      <family val="2"/>
    </font>
    <font>
      <sz val="12"/>
      <color indexed="12"/>
      <name val="Arial"/>
      <family val="2"/>
    </font>
    <font>
      <sz val="12"/>
      <color indexed="10"/>
      <name val="Arial"/>
      <family val="2"/>
    </font>
    <font>
      <sz val="14"/>
      <color indexed="46"/>
      <name val="Arial"/>
      <family val="2"/>
    </font>
    <font>
      <b/>
      <sz val="12"/>
      <color indexed="17"/>
      <name val="Calibri"/>
      <family val="2"/>
      <scheme val="minor"/>
    </font>
    <font>
      <b/>
      <sz val="9"/>
      <color indexed="17"/>
      <name val="Calibri"/>
      <family val="2"/>
      <scheme val="minor"/>
    </font>
    <font>
      <b/>
      <sz val="10"/>
      <color indexed="17"/>
      <name val="Calibri"/>
      <family val="2"/>
      <scheme val="minor"/>
    </font>
    <font>
      <b/>
      <i/>
      <sz val="10"/>
      <name val="Calibri"/>
      <family val="2"/>
      <scheme val="minor"/>
    </font>
    <font>
      <sz val="10"/>
      <color indexed="8"/>
      <name val="Calibri"/>
      <family val="2"/>
      <scheme val="minor"/>
    </font>
    <font>
      <b/>
      <sz val="12"/>
      <color indexed="9"/>
      <name val="Arial"/>
      <family val="2"/>
    </font>
    <font>
      <sz val="10"/>
      <color rgb="FFC00000"/>
      <name val="Arial"/>
      <family val="2"/>
    </font>
    <font>
      <b/>
      <sz val="12"/>
      <color rgb="FF006100"/>
      <name val="Calibri"/>
      <family val="2"/>
      <scheme val="minor"/>
    </font>
    <font>
      <sz val="10"/>
      <color theme="0"/>
      <name val="Calibri"/>
      <family val="2"/>
      <scheme val="minor"/>
    </font>
    <font>
      <sz val="8"/>
      <color theme="0"/>
      <name val="Calibri"/>
      <family val="2"/>
    </font>
    <font>
      <b/>
      <sz val="10"/>
      <color rgb="FF0070C0"/>
      <name val="Arial"/>
      <family val="2"/>
    </font>
    <font>
      <sz val="10"/>
      <color rgb="FF0070C0"/>
      <name val="Arial"/>
      <family val="2"/>
    </font>
    <font>
      <sz val="10"/>
      <name val="Verdana"/>
      <family val="2"/>
    </font>
    <font>
      <b/>
      <sz val="18"/>
      <name val="Verdana"/>
      <family val="2"/>
    </font>
    <font>
      <b/>
      <sz val="12"/>
      <name val="Verdana"/>
      <family val="2"/>
    </font>
    <font>
      <b/>
      <sz val="14"/>
      <name val="Verdana"/>
      <family val="2"/>
    </font>
    <font>
      <sz val="10"/>
      <name val="Wingdings 3"/>
      <family val="1"/>
      <charset val="2"/>
    </font>
    <font>
      <sz val="10"/>
      <name val="Wingdings"/>
      <charset val="2"/>
    </font>
    <font>
      <sz val="10"/>
      <name val="Symbol"/>
      <family val="1"/>
      <charset val="2"/>
    </font>
    <font>
      <sz val="8"/>
      <color indexed="12"/>
      <name val="Arial"/>
      <family val="2"/>
    </font>
    <font>
      <sz val="8"/>
      <color indexed="17"/>
      <name val="Arial"/>
      <family val="2"/>
    </font>
    <font>
      <b/>
      <sz val="10"/>
      <color indexed="12"/>
      <name val="Arial"/>
      <family val="2"/>
    </font>
    <font>
      <b/>
      <sz val="16"/>
      <name val="Arial"/>
      <family val="2"/>
    </font>
    <font>
      <sz val="8"/>
      <color indexed="10"/>
      <name val="Arial"/>
      <family val="2"/>
    </font>
    <font>
      <b/>
      <sz val="10"/>
      <color indexed="17"/>
      <name val="Arial"/>
      <family val="2"/>
    </font>
    <font>
      <b/>
      <sz val="12"/>
      <color indexed="12"/>
      <name val="Arial"/>
      <family val="2"/>
    </font>
    <font>
      <b/>
      <sz val="12"/>
      <color indexed="10"/>
      <name val="Arial"/>
      <family val="2"/>
    </font>
    <font>
      <sz val="12"/>
      <color indexed="17"/>
      <name val="Arial"/>
      <family val="2"/>
    </font>
    <font>
      <sz val="8"/>
      <name val="Verdana"/>
      <family val="2"/>
    </font>
    <font>
      <sz val="11"/>
      <color indexed="10"/>
      <name val="Verdana"/>
      <family val="2"/>
    </font>
    <font>
      <sz val="9"/>
      <color indexed="10"/>
      <name val="Verdana"/>
      <family val="2"/>
    </font>
    <font>
      <sz val="11"/>
      <color indexed="12"/>
      <name val="Verdana"/>
      <family val="2"/>
    </font>
    <font>
      <sz val="9"/>
      <color indexed="12"/>
      <name val="Verdana"/>
      <family val="2"/>
    </font>
    <font>
      <sz val="9"/>
      <color indexed="42"/>
      <name val="Verdana"/>
      <family val="2"/>
    </font>
    <font>
      <sz val="9"/>
      <name val="Verdana"/>
      <family val="2"/>
    </font>
    <font>
      <b/>
      <sz val="10"/>
      <name val="Verdana"/>
      <family val="2"/>
    </font>
    <font>
      <i/>
      <sz val="10"/>
      <color indexed="12"/>
      <name val="Arial"/>
      <family val="2"/>
    </font>
    <font>
      <b/>
      <sz val="12"/>
      <color indexed="17"/>
      <name val="Arial"/>
      <family val="2"/>
    </font>
    <font>
      <b/>
      <sz val="8"/>
      <color indexed="12"/>
      <name val="Arial"/>
      <family val="2"/>
    </font>
    <font>
      <i/>
      <sz val="10"/>
      <name val="Arial"/>
      <family val="2"/>
    </font>
    <font>
      <b/>
      <sz val="14"/>
      <color indexed="52"/>
      <name val="Tahoma"/>
      <family val="2"/>
    </font>
    <font>
      <sz val="8"/>
      <color indexed="81"/>
      <name val="Tahoma"/>
      <family val="2"/>
    </font>
    <font>
      <b/>
      <sz val="16"/>
      <name val="Verdana"/>
      <family val="2"/>
    </font>
    <font>
      <sz val="9"/>
      <color indexed="10"/>
      <name val="Arial"/>
      <family val="2"/>
    </font>
    <font>
      <b/>
      <sz val="10"/>
      <color indexed="10"/>
      <name val="Arial"/>
      <family val="2"/>
    </font>
    <font>
      <strike/>
      <sz val="12"/>
      <name val="Arial"/>
      <family val="2"/>
    </font>
    <font>
      <b/>
      <sz val="12"/>
      <color indexed="8"/>
      <name val="Arial"/>
      <family val="2"/>
    </font>
    <font>
      <sz val="10"/>
      <color theme="0"/>
      <name val="Segoe UI Emoji"/>
      <family val="2"/>
    </font>
    <font>
      <sz val="14"/>
      <color theme="0"/>
      <name val="Calibri"/>
      <family val="2"/>
      <scheme val="minor"/>
    </font>
    <font>
      <b/>
      <sz val="24"/>
      <color rgb="FFFFFF00"/>
      <name val="Calibri"/>
      <family val="2"/>
      <scheme val="minor"/>
    </font>
    <font>
      <b/>
      <sz val="22"/>
      <name val="Verdana"/>
      <family val="2"/>
    </font>
    <font>
      <b/>
      <sz val="14"/>
      <color rgb="FFFF0000"/>
      <name val="Calibri"/>
      <family val="2"/>
      <scheme val="minor"/>
    </font>
    <font>
      <b/>
      <sz val="35"/>
      <color indexed="9"/>
      <name val="Calibri"/>
      <family val="2"/>
      <scheme val="minor"/>
    </font>
    <font>
      <b/>
      <sz val="25"/>
      <name val="Calibri"/>
      <family val="2"/>
      <scheme val="minor"/>
    </font>
    <font>
      <sz val="14"/>
      <color indexed="9"/>
      <name val="Calibri"/>
      <family val="2"/>
      <scheme val="minor"/>
    </font>
    <font>
      <sz val="10"/>
      <color indexed="9"/>
      <name val="Calibri"/>
      <family val="2"/>
      <scheme val="minor"/>
    </font>
    <font>
      <i/>
      <sz val="8"/>
      <name val="Calibri"/>
      <family val="2"/>
      <scheme val="minor"/>
    </font>
    <font>
      <b/>
      <sz val="30"/>
      <color indexed="12"/>
      <name val="Calibri"/>
      <family val="2"/>
      <scheme val="minor"/>
    </font>
    <font>
      <b/>
      <sz val="24"/>
      <color indexed="12"/>
      <name val="Calibri"/>
      <family val="2"/>
      <scheme val="minor"/>
    </font>
    <font>
      <sz val="18"/>
      <color indexed="12"/>
      <name val="Calibri"/>
      <family val="2"/>
      <scheme val="minor"/>
    </font>
    <font>
      <i/>
      <sz val="30"/>
      <name val="Calibri"/>
      <family val="2"/>
      <scheme val="minor"/>
    </font>
    <font>
      <sz val="18"/>
      <color indexed="10"/>
      <name val="Calibri"/>
      <family val="2"/>
      <scheme val="minor"/>
    </font>
    <font>
      <sz val="10"/>
      <color indexed="12"/>
      <name val="Calibri"/>
      <family val="2"/>
      <scheme val="minor"/>
    </font>
    <font>
      <b/>
      <sz val="14"/>
      <color indexed="12"/>
      <name val="Calibri"/>
      <family val="2"/>
      <scheme val="minor"/>
    </font>
    <font>
      <b/>
      <sz val="20"/>
      <color indexed="12"/>
      <name val="Calibri"/>
      <family val="2"/>
      <scheme val="minor"/>
    </font>
    <font>
      <b/>
      <sz val="16"/>
      <color indexed="12"/>
      <name val="Calibri"/>
      <family val="2"/>
      <scheme val="minor"/>
    </font>
    <font>
      <b/>
      <sz val="20"/>
      <color indexed="14"/>
      <name val="Calibri"/>
      <family val="2"/>
      <scheme val="minor"/>
    </font>
    <font>
      <b/>
      <u/>
      <sz val="18"/>
      <color indexed="14"/>
      <name val="Calibri"/>
      <family val="2"/>
      <scheme val="minor"/>
    </font>
    <font>
      <sz val="8"/>
      <color indexed="12"/>
      <name val="Calibri"/>
      <family val="2"/>
      <scheme val="minor"/>
    </font>
    <font>
      <sz val="7"/>
      <color indexed="12"/>
      <name val="Calibri"/>
      <family val="2"/>
      <scheme val="minor"/>
    </font>
    <font>
      <b/>
      <sz val="8"/>
      <color indexed="12"/>
      <name val="Calibri"/>
      <family val="2"/>
      <scheme val="minor"/>
    </font>
    <font>
      <b/>
      <i/>
      <sz val="22"/>
      <name val="Calibri"/>
      <family val="2"/>
      <scheme val="minor"/>
    </font>
    <font>
      <sz val="12"/>
      <color indexed="10"/>
      <name val="Calibri"/>
      <family val="2"/>
      <scheme val="minor"/>
    </font>
    <font>
      <b/>
      <i/>
      <sz val="12"/>
      <name val="Calibri"/>
      <family val="2"/>
      <scheme val="minor"/>
    </font>
    <font>
      <b/>
      <i/>
      <sz val="8"/>
      <name val="Calibri"/>
      <family val="2"/>
      <scheme val="minor"/>
    </font>
    <font>
      <b/>
      <sz val="26"/>
      <name val="Calibri"/>
      <family val="2"/>
      <scheme val="minor"/>
    </font>
    <font>
      <b/>
      <sz val="30"/>
      <name val="Calibri"/>
      <family val="2"/>
      <scheme val="minor"/>
    </font>
    <font>
      <b/>
      <sz val="32"/>
      <color indexed="12"/>
      <name val="Calibri"/>
      <family val="2"/>
      <scheme val="minor"/>
    </font>
    <font>
      <b/>
      <sz val="16"/>
      <color indexed="20"/>
      <name val="Calibri"/>
      <family val="2"/>
      <scheme val="minor"/>
    </font>
    <font>
      <b/>
      <sz val="20"/>
      <color indexed="20"/>
      <name val="Calibri"/>
      <family val="2"/>
      <scheme val="minor"/>
    </font>
    <font>
      <b/>
      <sz val="20"/>
      <color indexed="10"/>
      <name val="Calibri"/>
      <family val="2"/>
      <scheme val="minor"/>
    </font>
    <font>
      <b/>
      <sz val="20"/>
      <color indexed="17"/>
      <name val="Calibri"/>
      <family val="2"/>
      <scheme val="minor"/>
    </font>
    <font>
      <b/>
      <sz val="28"/>
      <color indexed="10"/>
      <name val="Calibri"/>
      <family val="2"/>
      <scheme val="minor"/>
    </font>
    <font>
      <b/>
      <sz val="26"/>
      <color indexed="12"/>
      <name val="Calibri"/>
      <family val="2"/>
      <scheme val="minor"/>
    </font>
    <font>
      <sz val="7"/>
      <color theme="0"/>
      <name val="Calibri"/>
      <family val="2"/>
      <scheme val="minor"/>
    </font>
    <font>
      <sz val="8"/>
      <color rgb="FF0070C0"/>
      <name val="Arial"/>
      <family val="2"/>
    </font>
    <font>
      <b/>
      <sz val="10"/>
      <color theme="0"/>
      <name val="Arial"/>
      <family val="2"/>
    </font>
    <font>
      <sz val="11"/>
      <color rgb="FFC00000"/>
      <name val="Calibri"/>
      <family val="2"/>
      <scheme val="minor"/>
    </font>
    <font>
      <b/>
      <sz val="11"/>
      <color rgb="FF002060"/>
      <name val="Calibri"/>
      <family val="2"/>
      <scheme val="minor"/>
    </font>
    <font>
      <b/>
      <sz val="8"/>
      <color theme="4" tint="-0.249977111117893"/>
      <name val="Calibri"/>
      <family val="2"/>
      <scheme val="minor"/>
    </font>
    <font>
      <sz val="11"/>
      <color theme="8" tint="-0.249977111117893"/>
      <name val="Calibri"/>
      <family val="2"/>
      <scheme val="minor"/>
    </font>
    <font>
      <b/>
      <sz val="9"/>
      <color theme="1"/>
      <name val="Calibri"/>
      <family val="2"/>
      <scheme val="minor"/>
    </font>
    <font>
      <b/>
      <sz val="9"/>
      <color theme="9" tint="-0.499984740745262"/>
      <name val="Calibri"/>
      <family val="2"/>
      <scheme val="minor"/>
    </font>
    <font>
      <sz val="12"/>
      <color rgb="FF303030"/>
      <name val="Roboto"/>
    </font>
    <font>
      <b/>
      <sz val="16"/>
      <color rgb="FF000000"/>
      <name val="Calibri"/>
      <family val="2"/>
      <scheme val="minor"/>
    </font>
    <font>
      <b/>
      <sz val="11"/>
      <color rgb="FF0000FF"/>
      <name val="Arial"/>
      <family val="2"/>
    </font>
    <font>
      <sz val="8"/>
      <color indexed="61"/>
      <name val="Calibri"/>
      <family val="2"/>
      <scheme val="minor"/>
    </font>
    <font>
      <sz val="12"/>
      <color rgb="FFFF0000"/>
      <name val="Calibri"/>
      <family val="2"/>
      <scheme val="minor"/>
    </font>
    <font>
      <sz val="14"/>
      <color indexed="17"/>
      <name val="Calibri"/>
      <family val="2"/>
      <scheme val="minor"/>
    </font>
    <font>
      <sz val="10"/>
      <color indexed="61"/>
      <name val="Calibri"/>
      <family val="2"/>
      <scheme val="minor"/>
    </font>
    <font>
      <sz val="10"/>
      <color indexed="17"/>
      <name val="Calibri"/>
      <family val="2"/>
      <scheme val="minor"/>
    </font>
    <font>
      <b/>
      <sz val="9"/>
      <name val="Calibri"/>
      <family val="2"/>
      <scheme val="minor"/>
    </font>
    <font>
      <sz val="11"/>
      <color indexed="61"/>
      <name val="Calibri"/>
      <family val="2"/>
      <scheme val="minor"/>
    </font>
    <font>
      <sz val="11"/>
      <color indexed="17"/>
      <name val="Calibri"/>
      <family val="2"/>
      <scheme val="minor"/>
    </font>
    <font>
      <b/>
      <sz val="12"/>
      <color rgb="FF0000FF"/>
      <name val="Arial"/>
      <family val="2"/>
    </font>
    <font>
      <sz val="8"/>
      <color theme="0" tint="-4.9989318521683403E-2"/>
      <name val="Calibri"/>
      <family val="2"/>
      <scheme val="minor"/>
    </font>
    <font>
      <sz val="8"/>
      <color theme="0"/>
      <name val="Calibri"/>
      <family val="2"/>
      <scheme val="minor"/>
    </font>
    <font>
      <b/>
      <u/>
      <sz val="22"/>
      <name val="Calibri"/>
      <family val="2"/>
      <scheme val="minor"/>
    </font>
    <font>
      <b/>
      <sz val="18"/>
      <color indexed="9"/>
      <name val="Calibri"/>
      <family val="2"/>
      <scheme val="minor"/>
    </font>
    <font>
      <b/>
      <sz val="9"/>
      <color rgb="FFC00000"/>
      <name val="Calibri"/>
      <family val="2"/>
      <scheme val="minor"/>
    </font>
    <font>
      <b/>
      <u/>
      <sz val="14"/>
      <color theme="0"/>
      <name val="Calibri"/>
      <family val="2"/>
      <scheme val="minor"/>
    </font>
    <font>
      <b/>
      <u/>
      <sz val="14"/>
      <name val="Calibri"/>
      <family val="2"/>
      <scheme val="minor"/>
    </font>
    <font>
      <sz val="14"/>
      <color indexed="12"/>
      <name val="Calibri"/>
      <family val="2"/>
      <scheme val="minor"/>
    </font>
    <font>
      <sz val="8"/>
      <color rgb="FFF2F2F2"/>
      <name val="Calibri"/>
      <family val="2"/>
      <scheme val="minor"/>
    </font>
    <font>
      <b/>
      <sz val="14"/>
      <color indexed="60"/>
      <name val="Calibri"/>
      <family val="2"/>
      <scheme val="minor"/>
    </font>
    <font>
      <b/>
      <sz val="14"/>
      <color indexed="10"/>
      <name val="Calibri"/>
      <family val="2"/>
      <scheme val="minor"/>
    </font>
    <font>
      <sz val="12"/>
      <color rgb="FF663300"/>
      <name val="Calibri"/>
      <family val="2"/>
      <scheme val="minor"/>
    </font>
    <font>
      <b/>
      <u/>
      <sz val="12"/>
      <color rgb="FF0070C0"/>
      <name val="Calibri"/>
      <family val="2"/>
      <scheme val="minor"/>
    </font>
    <font>
      <sz val="12"/>
      <color theme="0" tint="-4.9989318521683403E-2"/>
      <name val="Calibri"/>
      <family val="2"/>
      <scheme val="minor"/>
    </font>
    <font>
      <b/>
      <sz val="9"/>
      <color rgb="FFFF0000"/>
      <name val="Calibri"/>
      <family val="2"/>
      <scheme val="minor"/>
    </font>
    <font>
      <b/>
      <u/>
      <sz val="10"/>
      <color theme="0"/>
      <name val="Calibri"/>
      <family val="2"/>
      <scheme val="minor"/>
    </font>
    <font>
      <b/>
      <sz val="9"/>
      <color theme="0"/>
      <name val="Calibri"/>
      <family val="2"/>
      <scheme val="minor"/>
    </font>
    <font>
      <b/>
      <u/>
      <sz val="9"/>
      <name val="Calibri"/>
      <family val="2"/>
      <scheme val="minor"/>
    </font>
    <font>
      <b/>
      <sz val="11"/>
      <color indexed="9"/>
      <name val="Calibri"/>
      <family val="2"/>
      <scheme val="minor"/>
    </font>
    <font>
      <b/>
      <sz val="11"/>
      <color indexed="17"/>
      <name val="Calibri"/>
      <family val="2"/>
      <scheme val="minor"/>
    </font>
    <font>
      <sz val="9"/>
      <color indexed="12"/>
      <name val="Calibri"/>
      <family val="2"/>
      <scheme val="minor"/>
    </font>
    <font>
      <b/>
      <sz val="11"/>
      <color indexed="16"/>
      <name val="Calibri"/>
      <family val="2"/>
      <scheme val="minor"/>
    </font>
    <font>
      <b/>
      <sz val="11"/>
      <color theme="0" tint="-4.9989318521683403E-2"/>
      <name val="Calibri"/>
      <family val="2"/>
      <scheme val="minor"/>
    </font>
    <font>
      <b/>
      <sz val="8"/>
      <color rgb="FF008000"/>
      <name val="Calibri"/>
      <family val="2"/>
      <scheme val="minor"/>
    </font>
    <font>
      <b/>
      <sz val="12"/>
      <color rgb="FF008000"/>
      <name val="Calibri"/>
      <family val="2"/>
      <scheme val="minor"/>
    </font>
    <font>
      <b/>
      <sz val="10"/>
      <color indexed="16"/>
      <name val="Calibri"/>
      <family val="2"/>
      <scheme val="minor"/>
    </font>
    <font>
      <sz val="14"/>
      <color indexed="10"/>
      <name val="Calibri"/>
      <family val="2"/>
      <scheme val="minor"/>
    </font>
    <font>
      <sz val="12"/>
      <color indexed="17"/>
      <name val="Calibri"/>
      <family val="2"/>
      <scheme val="minor"/>
    </font>
    <font>
      <b/>
      <i/>
      <u/>
      <sz val="14"/>
      <name val="Calibri"/>
      <family val="2"/>
      <scheme val="minor"/>
    </font>
    <font>
      <b/>
      <sz val="8"/>
      <color indexed="16"/>
      <name val="Calibri"/>
      <family val="2"/>
      <scheme val="minor"/>
    </font>
    <font>
      <b/>
      <sz val="8"/>
      <color theme="0"/>
      <name val="Calibri"/>
      <family val="2"/>
      <scheme val="minor"/>
    </font>
    <font>
      <b/>
      <i/>
      <sz val="9"/>
      <name val="Calibri"/>
      <family val="2"/>
      <scheme val="minor"/>
    </font>
    <font>
      <b/>
      <sz val="8"/>
      <color rgb="FFC00000"/>
      <name val="Calibri"/>
      <family val="2"/>
      <scheme val="minor"/>
    </font>
    <font>
      <b/>
      <u/>
      <sz val="14"/>
      <color rgb="FFC00000"/>
      <name val="Calibri"/>
      <family val="2"/>
      <scheme val="minor"/>
    </font>
    <font>
      <b/>
      <sz val="18"/>
      <color rgb="FF0070C0"/>
      <name val="Calibri"/>
      <family val="2"/>
      <scheme val="minor"/>
    </font>
    <font>
      <sz val="14"/>
      <color theme="4"/>
      <name val="Calibri"/>
      <family val="2"/>
      <scheme val="minor"/>
    </font>
    <font>
      <b/>
      <sz val="14"/>
      <color rgb="FF0070C0"/>
      <name val="Calibri"/>
      <family val="2"/>
      <scheme val="minor"/>
    </font>
    <font>
      <sz val="16"/>
      <color rgb="FF7030A0"/>
      <name val="Calibri"/>
      <family val="2"/>
      <scheme val="minor"/>
    </font>
    <font>
      <b/>
      <sz val="16"/>
      <color rgb="FF7030A0"/>
      <name val="Calibri"/>
      <family val="2"/>
      <scheme val="minor"/>
    </font>
    <font>
      <b/>
      <sz val="9"/>
      <color rgb="FF0070C0"/>
      <name val="Calibri"/>
      <family val="2"/>
      <scheme val="minor"/>
    </font>
    <font>
      <b/>
      <sz val="9"/>
      <color rgb="FF7030A0"/>
      <name val="Calibri"/>
      <family val="2"/>
      <scheme val="minor"/>
    </font>
    <font>
      <sz val="8"/>
      <color rgb="FF0070C0"/>
      <name val="Calibri"/>
      <family val="2"/>
      <scheme val="minor"/>
    </font>
    <font>
      <b/>
      <sz val="8"/>
      <color rgb="FF0070C0"/>
      <name val="Calibri"/>
      <family val="2"/>
      <scheme val="minor"/>
    </font>
    <font>
      <b/>
      <sz val="11"/>
      <color indexed="61"/>
      <name val="Calibri"/>
      <family val="2"/>
      <scheme val="minor"/>
    </font>
    <font>
      <b/>
      <sz val="9"/>
      <color indexed="61"/>
      <name val="Calibri"/>
      <family val="2"/>
      <scheme val="minor"/>
    </font>
    <font>
      <b/>
      <sz val="14"/>
      <color indexed="9"/>
      <name val="Calibri"/>
      <family val="2"/>
      <scheme val="minor"/>
    </font>
    <font>
      <sz val="9"/>
      <color indexed="9"/>
      <name val="Calibri"/>
      <family val="2"/>
      <scheme val="minor"/>
    </font>
    <font>
      <b/>
      <sz val="9"/>
      <color indexed="10"/>
      <name val="Calibri"/>
      <family val="2"/>
      <scheme val="minor"/>
    </font>
    <font>
      <b/>
      <sz val="9"/>
      <color indexed="16"/>
      <name val="Calibri"/>
      <family val="2"/>
      <scheme val="minor"/>
    </font>
    <font>
      <b/>
      <sz val="9"/>
      <color indexed="12"/>
      <name val="Calibri"/>
      <family val="2"/>
      <scheme val="minor"/>
    </font>
    <font>
      <sz val="10"/>
      <name val="Times New Roman"/>
      <family val="1"/>
    </font>
    <font>
      <sz val="14"/>
      <color indexed="18"/>
      <name val="Times New Roman"/>
      <family val="1"/>
    </font>
    <font>
      <sz val="24"/>
      <name val="Times New Roman"/>
      <family val="1"/>
    </font>
    <font>
      <sz val="14"/>
      <name val="Times New Roman"/>
      <family val="1"/>
    </font>
    <font>
      <sz val="22"/>
      <color indexed="18"/>
      <name val="Times New Roman"/>
      <family val="1"/>
    </font>
    <font>
      <sz val="12"/>
      <name val="Times New Roman"/>
      <family val="1"/>
    </font>
    <font>
      <b/>
      <sz val="12"/>
      <color indexed="18"/>
      <name val="Arial"/>
      <family val="2"/>
    </font>
    <font>
      <sz val="12"/>
      <color indexed="18"/>
      <name val="Times New Roman"/>
      <family val="1"/>
    </font>
    <font>
      <sz val="11"/>
      <name val="Times New Roman"/>
      <family val="1"/>
    </font>
    <font>
      <b/>
      <sz val="11"/>
      <color indexed="10"/>
      <name val="Arial"/>
      <family val="2"/>
    </font>
    <font>
      <i/>
      <sz val="8"/>
      <color indexed="22"/>
      <name val="Times New Roman"/>
      <family val="1"/>
    </font>
    <font>
      <i/>
      <sz val="10"/>
      <name val="Times New Roman"/>
      <family val="1"/>
    </font>
    <font>
      <b/>
      <sz val="11"/>
      <color indexed="18"/>
      <name val="Arial"/>
      <family val="2"/>
    </font>
    <font>
      <sz val="14"/>
      <name val="Arial"/>
      <family val="2"/>
    </font>
    <font>
      <b/>
      <sz val="10"/>
      <color indexed="18"/>
      <name val="Arial"/>
      <family val="2"/>
    </font>
    <font>
      <b/>
      <sz val="12"/>
      <color indexed="18"/>
      <name val="Times New Roman"/>
      <family val="1"/>
    </font>
    <font>
      <b/>
      <sz val="11"/>
      <color indexed="18"/>
      <name val="Times New Roman"/>
      <family val="1"/>
    </font>
    <font>
      <i/>
      <sz val="12"/>
      <color indexed="18"/>
      <name val="Times New Roman"/>
      <family val="1"/>
    </font>
    <font>
      <b/>
      <sz val="8"/>
      <color indexed="81"/>
      <name val="Tahoma"/>
      <family val="2"/>
    </font>
    <font>
      <sz val="10"/>
      <name val="Arial Narrow"/>
      <family val="2"/>
    </font>
    <font>
      <b/>
      <sz val="14"/>
      <color rgb="FFC00000"/>
      <name val="Arial Narrow"/>
      <family val="2"/>
    </font>
    <font>
      <b/>
      <sz val="14"/>
      <color rgb="FF000000"/>
      <name val="Calibri"/>
      <family val="2"/>
      <scheme val="minor"/>
    </font>
    <font>
      <sz val="8"/>
      <name val="Arial Narrow"/>
      <family val="2"/>
    </font>
    <font>
      <sz val="8.5"/>
      <name val="Calibri"/>
      <family val="2"/>
      <scheme val="minor"/>
    </font>
    <font>
      <b/>
      <sz val="14"/>
      <color rgb="FF00B050"/>
      <name val="Calibri"/>
      <family val="2"/>
      <scheme val="minor"/>
    </font>
    <font>
      <b/>
      <sz val="11"/>
      <color rgb="FF0070C0"/>
      <name val="Calibri"/>
      <family val="2"/>
      <scheme val="minor"/>
    </font>
    <font>
      <b/>
      <i/>
      <sz val="11"/>
      <color rgb="FF0070C0"/>
      <name val="Calibri"/>
      <family val="2"/>
      <scheme val="minor"/>
    </font>
    <font>
      <b/>
      <i/>
      <sz val="11"/>
      <name val="Calibri"/>
      <family val="2"/>
      <scheme val="minor"/>
    </font>
    <font>
      <i/>
      <sz val="9"/>
      <name val="Calibri"/>
      <family val="2"/>
      <scheme val="minor"/>
    </font>
    <font>
      <i/>
      <sz val="12"/>
      <color indexed="12"/>
      <name val="Calibri"/>
      <family val="2"/>
      <scheme val="minor"/>
    </font>
    <font>
      <sz val="12"/>
      <name val="Calibri"/>
      <family val="2"/>
    </font>
    <font>
      <sz val="12"/>
      <color rgb="FF7030A0"/>
      <name val="Calibri"/>
      <family val="2"/>
    </font>
    <font>
      <sz val="12"/>
      <color rgb="FFFFC000"/>
      <name val="Calibri"/>
      <family val="2"/>
    </font>
    <font>
      <b/>
      <sz val="12"/>
      <color rgb="FFFFC000"/>
      <name val="Calibri"/>
      <family val="2"/>
      <scheme val="minor"/>
    </font>
    <font>
      <sz val="12"/>
      <color theme="9" tint="-0.249977111117893"/>
      <name val="Calibri"/>
      <family val="2"/>
    </font>
    <font>
      <sz val="12"/>
      <color rgb="FF0070C0"/>
      <name val="Calibri"/>
      <family val="2"/>
    </font>
    <font>
      <i/>
      <sz val="10"/>
      <color indexed="12"/>
      <name val="Calibri"/>
      <family val="2"/>
      <scheme val="minor"/>
    </font>
    <font>
      <i/>
      <sz val="7"/>
      <name val="Calibri"/>
      <family val="2"/>
      <scheme val="minor"/>
    </font>
    <font>
      <b/>
      <sz val="11"/>
      <color rgb="FF0070C0"/>
      <name val="Wingdings 3"/>
      <family val="1"/>
      <charset val="2"/>
    </font>
    <font>
      <i/>
      <sz val="9"/>
      <color rgb="FF0070C0"/>
      <name val="Calibri"/>
      <family val="2"/>
      <scheme val="minor"/>
    </font>
    <font>
      <sz val="9"/>
      <color theme="9" tint="-0.499984740745262"/>
      <name val="Calibri"/>
      <family val="2"/>
      <scheme val="minor"/>
    </font>
    <font>
      <b/>
      <sz val="9"/>
      <color rgb="FF0000FF"/>
      <name val="Calibri"/>
      <family val="2"/>
      <scheme val="minor"/>
    </font>
    <font>
      <sz val="8"/>
      <color theme="9" tint="-0.499984740745262"/>
      <name val="Calibri"/>
      <family val="2"/>
      <scheme val="minor"/>
    </font>
    <font>
      <b/>
      <u/>
      <sz val="11"/>
      <color theme="10"/>
      <name val="Calibri"/>
      <family val="2"/>
      <scheme val="minor"/>
    </font>
    <font>
      <u/>
      <sz val="10"/>
      <name val="Calibri"/>
      <family val="2"/>
      <scheme val="minor"/>
    </font>
    <font>
      <sz val="14"/>
      <color theme="0" tint="-0.14999847407452621"/>
      <name val="Calibri"/>
      <family val="2"/>
      <scheme val="minor"/>
    </font>
    <font>
      <b/>
      <sz val="20"/>
      <color rgb="FF0070C0"/>
      <name val="Calibri"/>
      <family val="2"/>
      <scheme val="minor"/>
    </font>
    <font>
      <b/>
      <sz val="20"/>
      <color rgb="FFFF0000"/>
      <name val="Calibri"/>
      <family val="2"/>
      <scheme val="minor"/>
    </font>
    <font>
      <b/>
      <sz val="20"/>
      <color theme="1"/>
      <name val="Calibri"/>
      <family val="2"/>
      <scheme val="minor"/>
    </font>
    <font>
      <b/>
      <sz val="11"/>
      <color rgb="FFFF0000"/>
      <name val="Calibri"/>
      <family val="2"/>
      <scheme val="minor"/>
    </font>
    <font>
      <b/>
      <sz val="14"/>
      <color rgb="FF0066FF"/>
      <name val="Calibri"/>
      <family val="2"/>
      <scheme val="minor"/>
    </font>
    <font>
      <sz val="14"/>
      <color rgb="FF444444"/>
      <name val="Calibri"/>
      <family val="2"/>
      <scheme val="minor"/>
    </font>
    <font>
      <b/>
      <u/>
      <sz val="16"/>
      <color theme="10"/>
      <name val="Calibri"/>
      <family val="2"/>
      <scheme val="minor"/>
    </font>
    <font>
      <b/>
      <sz val="14"/>
      <color rgb="FF3366FF"/>
      <name val="Calibri"/>
      <family val="2"/>
      <scheme val="minor"/>
    </font>
    <font>
      <b/>
      <sz val="16"/>
      <color theme="1" tint="0.499984740745262"/>
      <name val="Calibri"/>
      <family val="2"/>
      <scheme val="minor"/>
    </font>
    <font>
      <b/>
      <sz val="36"/>
      <color rgb="FF3366FF"/>
      <name val="Calibri"/>
      <family val="2"/>
      <scheme val="minor"/>
    </font>
    <font>
      <b/>
      <sz val="48"/>
      <color rgb="FFC00000"/>
      <name val="Calibri"/>
      <family val="2"/>
      <scheme val="minor"/>
    </font>
    <font>
      <b/>
      <sz val="22"/>
      <color rgb="FF0070C0"/>
      <name val="Calibri"/>
      <family val="2"/>
      <scheme val="minor"/>
    </font>
    <font>
      <b/>
      <sz val="14"/>
      <color theme="9"/>
      <name val="Calibri"/>
      <family val="2"/>
      <scheme val="minor"/>
    </font>
    <font>
      <sz val="14"/>
      <color rgb="FF0000FF"/>
      <name val="Calibri"/>
      <family val="2"/>
      <scheme val="minor"/>
    </font>
    <font>
      <b/>
      <sz val="14"/>
      <color theme="9" tint="-0.249977111117893"/>
      <name val="Calibri"/>
      <family val="2"/>
      <scheme val="minor"/>
    </font>
    <font>
      <b/>
      <sz val="48"/>
      <name val="Calibri"/>
      <family val="2"/>
      <scheme val="minor"/>
    </font>
    <font>
      <b/>
      <sz val="20"/>
      <color theme="2" tint="-0.249977111117893"/>
      <name val="Calibri"/>
      <family val="2"/>
      <scheme val="minor"/>
    </font>
    <font>
      <b/>
      <sz val="22"/>
      <color theme="2" tint="-0.249977111117893"/>
      <name val="Calibri"/>
      <family val="2"/>
      <scheme val="minor"/>
    </font>
    <font>
      <b/>
      <sz val="20"/>
      <color theme="9" tint="-0.249977111117893"/>
      <name val="Calibri"/>
      <family val="2"/>
      <scheme val="minor"/>
    </font>
    <font>
      <b/>
      <sz val="20"/>
      <color rgb="FF0000FF"/>
      <name val="Calibri"/>
      <family val="2"/>
      <scheme val="minor"/>
    </font>
    <font>
      <b/>
      <sz val="20"/>
      <color rgb="FFC00000"/>
      <name val="Calibri"/>
      <family val="2"/>
      <scheme val="minor"/>
    </font>
    <font>
      <b/>
      <sz val="16"/>
      <color theme="9" tint="-0.249977111117893"/>
      <name val="Calibri"/>
      <family val="2"/>
      <scheme val="minor"/>
    </font>
    <font>
      <b/>
      <sz val="16"/>
      <color rgb="FF0000FF"/>
      <name val="Calibri"/>
      <family val="2"/>
      <scheme val="minor"/>
    </font>
    <font>
      <b/>
      <sz val="28"/>
      <color rgb="FF70AD47"/>
      <name val="Calibri"/>
      <family val="2"/>
      <scheme val="minor"/>
    </font>
    <font>
      <b/>
      <sz val="36"/>
      <color theme="9" tint="-0.249977111117893"/>
      <name val="Calibri"/>
      <family val="2"/>
      <scheme val="minor"/>
    </font>
    <font>
      <sz val="14"/>
      <color theme="9"/>
      <name val="Calibri"/>
      <family val="2"/>
      <scheme val="minor"/>
    </font>
    <font>
      <b/>
      <sz val="26"/>
      <color rgb="FF70AD47"/>
      <name val="Calibri"/>
      <family val="2"/>
      <scheme val="minor"/>
    </font>
    <font>
      <b/>
      <sz val="24"/>
      <color rgb="FF70AD47"/>
      <name val="Calibri"/>
      <family val="2"/>
      <scheme val="minor"/>
    </font>
    <font>
      <b/>
      <sz val="18"/>
      <color rgb="FF70AD47"/>
      <name val="Calibri"/>
      <family val="2"/>
      <scheme val="minor"/>
    </font>
    <font>
      <b/>
      <sz val="28"/>
      <color theme="9"/>
      <name val="Calibri"/>
      <family val="2"/>
      <scheme val="minor"/>
    </font>
    <font>
      <b/>
      <sz val="36"/>
      <color theme="9"/>
      <name val="Calibri"/>
      <family val="2"/>
      <scheme val="minor"/>
    </font>
    <font>
      <b/>
      <sz val="28"/>
      <color theme="9" tint="-0.249977111117893"/>
      <name val="Calibri"/>
      <family val="2"/>
      <scheme val="minor"/>
    </font>
    <font>
      <b/>
      <sz val="24"/>
      <color theme="9" tint="-0.249977111117893"/>
      <name val="Calibri"/>
      <family val="2"/>
      <scheme val="minor"/>
    </font>
    <font>
      <b/>
      <sz val="18"/>
      <color theme="9" tint="-0.249977111117893"/>
      <name val="Calibri"/>
      <family val="2"/>
      <scheme val="minor"/>
    </font>
    <font>
      <b/>
      <sz val="24"/>
      <color theme="9"/>
      <name val="Calibri"/>
      <family val="2"/>
      <scheme val="minor"/>
    </font>
    <font>
      <b/>
      <sz val="16"/>
      <color theme="9"/>
      <name val="Calibri"/>
      <family val="2"/>
      <scheme val="minor"/>
    </font>
    <font>
      <b/>
      <sz val="28"/>
      <color rgb="FF3366FF"/>
      <name val="Calibri"/>
      <family val="2"/>
      <scheme val="minor"/>
    </font>
    <font>
      <b/>
      <sz val="24"/>
      <color rgb="FF3366FF"/>
      <name val="Calibri"/>
      <family val="2"/>
      <scheme val="minor"/>
    </font>
    <font>
      <b/>
      <sz val="18"/>
      <color rgb="FF3366FF"/>
      <name val="Calibri"/>
      <family val="2"/>
      <scheme val="minor"/>
    </font>
    <font>
      <b/>
      <sz val="16"/>
      <color rgb="FF3366FF"/>
      <name val="Calibri"/>
      <family val="2"/>
      <scheme val="minor"/>
    </font>
    <font>
      <b/>
      <sz val="22"/>
      <color indexed="12"/>
      <name val="Calibri"/>
      <family val="2"/>
      <scheme val="minor"/>
    </font>
    <font>
      <b/>
      <sz val="20"/>
      <color rgb="FF3366FF"/>
      <name val="Calibri"/>
      <family val="2"/>
      <scheme val="minor"/>
    </font>
    <font>
      <b/>
      <sz val="16"/>
      <color indexed="9"/>
      <name val="Calibri"/>
      <family val="2"/>
      <scheme val="minor"/>
    </font>
    <font>
      <b/>
      <sz val="18"/>
      <color rgb="FF0000FF"/>
      <name val="Calibri"/>
      <family val="2"/>
      <scheme val="minor"/>
    </font>
    <font>
      <b/>
      <sz val="18"/>
      <color theme="1" tint="0.499984740745262"/>
      <name val="Calibri"/>
      <family val="2"/>
      <scheme val="minor"/>
    </font>
    <font>
      <b/>
      <sz val="12"/>
      <color theme="1" tint="0.499984740745262"/>
      <name val="Calibri"/>
      <family val="2"/>
      <scheme val="minor"/>
    </font>
    <font>
      <sz val="28"/>
      <name val="Calibri"/>
      <family val="2"/>
      <scheme val="minor"/>
    </font>
    <font>
      <sz val="16"/>
      <color theme="0"/>
      <name val="Calibri"/>
      <family val="2"/>
      <scheme val="minor"/>
    </font>
    <font>
      <b/>
      <sz val="28"/>
      <color indexed="12"/>
      <name val="Calibri"/>
      <family val="2"/>
      <scheme val="minor"/>
    </font>
    <font>
      <b/>
      <sz val="24"/>
      <color indexed="17"/>
      <name val="Calibri"/>
      <family val="2"/>
      <scheme val="minor"/>
    </font>
    <font>
      <sz val="13.5"/>
      <name val="Calibri"/>
      <family val="2"/>
      <scheme val="minor"/>
    </font>
    <font>
      <sz val="12"/>
      <color indexed="9"/>
      <name val="Calibri"/>
      <family val="2"/>
      <scheme val="minor"/>
    </font>
    <font>
      <sz val="11"/>
      <color theme="1"/>
      <name val="Calibri"/>
      <family val="2"/>
    </font>
    <font>
      <sz val="16"/>
      <color rgb="FFC00000"/>
      <name val="Calibri"/>
      <family val="2"/>
      <scheme val="minor"/>
    </font>
    <font>
      <i/>
      <sz val="12"/>
      <color indexed="18"/>
      <name val="Calibri"/>
      <family val="2"/>
      <scheme val="minor"/>
    </font>
    <font>
      <b/>
      <sz val="16"/>
      <color rgb="FF3366FF"/>
      <name val="Wingdings 3"/>
      <family val="1"/>
      <charset val="2"/>
    </font>
    <font>
      <b/>
      <sz val="16"/>
      <color rgb="FFC00000"/>
      <name val="Wingdings 3"/>
      <family val="1"/>
      <charset val="2"/>
    </font>
    <font>
      <sz val="10"/>
      <color theme="8"/>
      <name val="Calibri"/>
      <family val="2"/>
      <scheme val="minor"/>
    </font>
    <font>
      <b/>
      <sz val="14"/>
      <color indexed="18"/>
      <name val="Calibri"/>
      <family val="2"/>
      <scheme val="minor"/>
    </font>
    <font>
      <b/>
      <sz val="12"/>
      <color indexed="18"/>
      <name val="Calibri"/>
      <family val="2"/>
      <scheme val="minor"/>
    </font>
    <font>
      <i/>
      <sz val="12"/>
      <name val="Calibri"/>
      <family val="2"/>
      <scheme val="minor"/>
    </font>
    <font>
      <b/>
      <sz val="12"/>
      <color rgb="FF3366FF"/>
      <name val="Calibri"/>
      <family val="2"/>
      <scheme val="minor"/>
    </font>
    <font>
      <b/>
      <i/>
      <sz val="16"/>
      <color indexed="18"/>
      <name val="Calibri"/>
      <family val="2"/>
      <scheme val="minor"/>
    </font>
    <font>
      <sz val="12"/>
      <color indexed="18"/>
      <name val="Calibri"/>
      <family val="2"/>
      <scheme val="minor"/>
    </font>
    <font>
      <b/>
      <i/>
      <sz val="18"/>
      <color theme="0" tint="-0.499984740745262"/>
      <name val="Calibri"/>
      <family val="2"/>
      <scheme val="minor"/>
    </font>
    <font>
      <sz val="11"/>
      <color theme="0"/>
      <name val="Arial"/>
      <family val="2"/>
    </font>
    <font>
      <sz val="16"/>
      <color theme="0"/>
      <name val="Arial"/>
      <family val="2"/>
    </font>
    <font>
      <b/>
      <sz val="20"/>
      <color theme="0" tint="-0.499984740745262"/>
      <name val="Calibri"/>
      <family val="2"/>
      <scheme val="minor"/>
    </font>
    <font>
      <b/>
      <sz val="16"/>
      <color rgb="FFFF0000"/>
      <name val="Wingdings 3"/>
      <family val="1"/>
      <charset val="2"/>
    </font>
    <font>
      <b/>
      <sz val="18"/>
      <color rgb="FFC00000"/>
      <name val="Arial"/>
      <family val="2"/>
    </font>
    <font>
      <sz val="20"/>
      <name val="Arial"/>
      <family val="2"/>
    </font>
    <font>
      <sz val="16"/>
      <color theme="9" tint="-0.249977111117893"/>
      <name val="Calibri"/>
      <family val="2"/>
      <scheme val="minor"/>
    </font>
    <font>
      <sz val="14"/>
      <color theme="9" tint="-0.249977111117893"/>
      <name val="Calibri"/>
      <family val="2"/>
      <scheme val="minor"/>
    </font>
    <font>
      <b/>
      <sz val="18"/>
      <color rgb="FF0066FF"/>
      <name val="Arial"/>
      <family val="2"/>
    </font>
    <font>
      <b/>
      <sz val="24"/>
      <color rgb="FF92D050"/>
      <name val="Verdana"/>
      <family val="2"/>
    </font>
    <font>
      <sz val="28"/>
      <color rgb="FFFFFF00"/>
      <name val="Verdana"/>
      <family val="2"/>
    </font>
    <font>
      <b/>
      <sz val="22"/>
      <color theme="9" tint="-0.249977111117893"/>
      <name val="Verdana"/>
      <family val="2"/>
    </font>
    <font>
      <b/>
      <sz val="11"/>
      <color rgb="FF0033CC"/>
      <name val="Calibri"/>
      <family val="2"/>
      <scheme val="minor"/>
    </font>
    <font>
      <sz val="12"/>
      <color rgb="FF0033CC"/>
      <name val="Calibri"/>
      <family val="2"/>
      <scheme val="minor"/>
    </font>
    <font>
      <b/>
      <sz val="11"/>
      <color indexed="48"/>
      <name val="Calibri"/>
      <family val="2"/>
      <scheme val="minor"/>
    </font>
    <font>
      <sz val="12"/>
      <color rgb="FF0000FF"/>
      <name val="Calibri"/>
      <family val="2"/>
      <scheme val="minor"/>
    </font>
    <font>
      <sz val="11"/>
      <color rgb="FF0000FF"/>
      <name val="Calibri"/>
      <family val="2"/>
      <scheme val="minor"/>
    </font>
    <font>
      <sz val="8"/>
      <color theme="1" tint="0.499984740745262"/>
      <name val="Calibri"/>
      <family val="2"/>
      <scheme val="minor"/>
    </font>
    <font>
      <b/>
      <sz val="10"/>
      <color theme="0" tint="-0.34998626667073579"/>
      <name val="Calibri"/>
      <family val="2"/>
      <scheme val="minor"/>
    </font>
    <font>
      <sz val="10"/>
      <color theme="4"/>
      <name val="Calibri"/>
      <family val="2"/>
      <scheme val="minor"/>
    </font>
    <font>
      <b/>
      <sz val="12"/>
      <color rgb="FF0033CC"/>
      <name val="Calibri"/>
      <family val="2"/>
      <scheme val="minor"/>
    </font>
    <font>
      <b/>
      <sz val="12"/>
      <color rgb="FF993300"/>
      <name val="Calibri"/>
      <family val="2"/>
      <scheme val="minor"/>
    </font>
    <font>
      <b/>
      <u/>
      <sz val="14"/>
      <color indexed="12"/>
      <name val="Calibri"/>
      <family val="2"/>
      <scheme val="minor"/>
    </font>
    <font>
      <b/>
      <sz val="10"/>
      <color rgb="FF0033CC"/>
      <name val="Calibri"/>
      <family val="2"/>
      <scheme val="minor"/>
    </font>
    <font>
      <b/>
      <sz val="10"/>
      <color theme="0" tint="-0.14999847407452621"/>
      <name val="Calibri"/>
      <family val="2"/>
      <scheme val="minor"/>
    </font>
    <font>
      <i/>
      <sz val="11"/>
      <color rgb="FF0000FF"/>
      <name val="Calibri"/>
      <family val="2"/>
      <scheme val="minor"/>
    </font>
    <font>
      <b/>
      <sz val="14"/>
      <color rgb="FF993300"/>
      <name val="Calibri"/>
      <family val="2"/>
      <scheme val="minor"/>
    </font>
    <font>
      <sz val="10"/>
      <color rgb="FF993300"/>
      <name val="Calibri"/>
      <family val="2"/>
      <scheme val="minor"/>
    </font>
  </fonts>
  <fills count="171">
    <fill>
      <patternFill patternType="none"/>
    </fill>
    <fill>
      <patternFill patternType="gray125"/>
    </fill>
    <fill>
      <patternFill patternType="solid">
        <fgColor theme="0"/>
        <bgColor indexed="64"/>
      </patternFill>
    </fill>
    <fill>
      <patternFill patternType="solid">
        <fgColor rgb="FFCC00FF"/>
        <bgColor indexed="64"/>
      </patternFill>
    </fill>
    <fill>
      <patternFill patternType="solid">
        <fgColor theme="0"/>
        <bgColor indexed="9"/>
      </patternFill>
    </fill>
    <fill>
      <patternFill patternType="solid">
        <fgColor rgb="FF7030A0"/>
        <bgColor indexed="64"/>
      </patternFill>
    </fill>
    <fill>
      <patternFill patternType="solid">
        <fgColor rgb="FFA4DE00"/>
        <bgColor indexed="64"/>
      </patternFill>
    </fill>
    <fill>
      <patternFill patternType="solid">
        <fgColor rgb="FFF1E8F8"/>
        <bgColor indexed="64"/>
      </patternFill>
    </fill>
    <fill>
      <patternFill patternType="solid">
        <fgColor rgb="FFFF0000"/>
        <bgColor indexed="64"/>
      </patternFill>
    </fill>
    <fill>
      <patternFill patternType="solid">
        <fgColor rgb="FFFFFFCC"/>
        <bgColor indexed="64"/>
      </patternFill>
    </fill>
    <fill>
      <patternFill patternType="solid">
        <fgColor rgb="FFFFFFAF"/>
        <bgColor indexed="9"/>
      </patternFill>
    </fill>
    <fill>
      <patternFill patternType="solid">
        <fgColor rgb="FFFFFFCC"/>
        <bgColor indexed="9"/>
      </patternFill>
    </fill>
    <fill>
      <patternFill patternType="solid">
        <fgColor rgb="FFFFFFAF"/>
        <bgColor indexed="64"/>
      </patternFill>
    </fill>
    <fill>
      <patternFill patternType="solid">
        <fgColor rgb="FFFFFFAF"/>
        <bgColor theme="0"/>
      </patternFill>
    </fill>
    <fill>
      <patternFill patternType="solid">
        <fgColor theme="0"/>
        <bgColor theme="0"/>
      </patternFill>
    </fill>
    <fill>
      <patternFill patternType="solid">
        <fgColor theme="0" tint="-4.9989318521683403E-2"/>
        <bgColor indexed="64"/>
      </patternFill>
    </fill>
    <fill>
      <patternFill patternType="solid">
        <fgColor rgb="FF92D050"/>
        <bgColor indexed="64"/>
      </patternFill>
    </fill>
    <fill>
      <patternFill patternType="solid">
        <fgColor theme="0" tint="-0.14999847407452621"/>
        <bgColor indexed="64"/>
      </patternFill>
    </fill>
    <fill>
      <patternFill patternType="solid">
        <fgColor rgb="FFC65911"/>
        <bgColor indexed="64"/>
      </patternFill>
    </fill>
    <fill>
      <patternFill patternType="solid">
        <fgColor rgb="FF800000"/>
        <bgColor indexed="64"/>
      </patternFill>
    </fill>
    <fill>
      <patternFill patternType="solid">
        <fgColor rgb="FFFFFFCC"/>
        <bgColor theme="0"/>
      </patternFill>
    </fill>
    <fill>
      <patternFill patternType="solid">
        <fgColor theme="5" tint="-0.249977111117893"/>
        <bgColor indexed="64"/>
      </patternFill>
    </fill>
    <fill>
      <patternFill patternType="solid">
        <fgColor indexed="42"/>
        <bgColor indexed="64"/>
      </patternFill>
    </fill>
    <fill>
      <patternFill patternType="solid">
        <fgColor rgb="FFCCFFCC"/>
        <bgColor indexed="64"/>
      </patternFill>
    </fill>
    <fill>
      <patternFill patternType="solid">
        <fgColor theme="7" tint="0.39997558519241921"/>
        <bgColor indexed="64"/>
      </patternFill>
    </fill>
    <fill>
      <patternFill patternType="solid">
        <fgColor indexed="26"/>
        <bgColor indexed="64"/>
      </patternFill>
    </fill>
    <fill>
      <patternFill patternType="solid">
        <fgColor indexed="9"/>
        <bgColor indexed="64"/>
      </patternFill>
    </fill>
    <fill>
      <patternFill patternType="solid">
        <fgColor theme="0" tint="-0.14999847407452621"/>
        <bgColor theme="0"/>
      </patternFill>
    </fill>
    <fill>
      <patternFill patternType="solid">
        <fgColor theme="0" tint="-0.14996795556505021"/>
        <bgColor indexed="64"/>
      </patternFill>
    </fill>
    <fill>
      <patternFill patternType="solid">
        <fgColor theme="0" tint="-0.14993743705557422"/>
        <bgColor indexed="64"/>
      </patternFill>
    </fill>
    <fill>
      <patternFill patternType="solid">
        <fgColor theme="0" tint="-0.249977111117893"/>
        <bgColor indexed="64"/>
      </patternFill>
    </fill>
    <fill>
      <patternFill patternType="solid">
        <fgColor theme="1" tint="0.34998626667073579"/>
        <bgColor indexed="64"/>
      </patternFill>
    </fill>
    <fill>
      <patternFill patternType="solid">
        <fgColor rgb="FFFFFF00"/>
        <bgColor indexed="64"/>
      </patternFill>
    </fill>
    <fill>
      <patternFill patternType="solid">
        <fgColor theme="5"/>
        <bgColor indexed="64"/>
      </patternFill>
    </fill>
    <fill>
      <patternFill patternType="solid">
        <fgColor rgb="FFBF8F00"/>
        <bgColor indexed="64"/>
      </patternFill>
    </fill>
    <fill>
      <patternFill patternType="solid">
        <fgColor rgb="FFFFD966"/>
        <bgColor indexed="64"/>
      </patternFill>
    </fill>
    <fill>
      <patternFill patternType="solid">
        <fgColor rgb="FFCCCCFF"/>
        <bgColor indexed="64"/>
      </patternFill>
    </fill>
    <fill>
      <patternFill patternType="solid">
        <fgColor theme="1" tint="0.34998626667073579"/>
        <bgColor indexed="9"/>
      </patternFill>
    </fill>
    <fill>
      <patternFill patternType="gray0625">
        <fgColor theme="9" tint="0.79998168889431442"/>
        <bgColor theme="1" tint="0.34998626667073579"/>
      </patternFill>
    </fill>
    <fill>
      <patternFill patternType="gray0625">
        <fgColor theme="9" tint="0.79998168889431442"/>
        <bgColor rgb="FFEAFFD5"/>
      </patternFill>
    </fill>
    <fill>
      <patternFill patternType="solid">
        <fgColor rgb="FFFDF1E7"/>
        <bgColor indexed="9"/>
      </patternFill>
    </fill>
    <fill>
      <patternFill patternType="solid">
        <fgColor theme="1"/>
        <bgColor indexed="64"/>
      </patternFill>
    </fill>
    <fill>
      <patternFill patternType="solid">
        <fgColor theme="9" tint="0.39997558519241921"/>
        <bgColor indexed="64"/>
      </patternFill>
    </fill>
    <fill>
      <patternFill patternType="solid">
        <fgColor theme="9" tint="-0.499984740745262"/>
        <bgColor indexed="64"/>
      </patternFill>
    </fill>
    <fill>
      <patternFill patternType="solid">
        <fgColor rgb="FFFFFF99"/>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indexed="36"/>
        <bgColor indexed="50"/>
      </patternFill>
    </fill>
    <fill>
      <patternFill patternType="solid">
        <fgColor rgb="FFFF6600"/>
        <bgColor indexed="64"/>
      </patternFill>
    </fill>
    <fill>
      <patternFill patternType="solid">
        <fgColor indexed="53"/>
        <bgColor indexed="64"/>
      </patternFill>
    </fill>
    <fill>
      <patternFill patternType="solid">
        <fgColor rgb="FFC00000"/>
        <bgColor indexed="64"/>
      </patternFill>
    </fill>
    <fill>
      <patternFill patternType="solid">
        <fgColor indexed="8"/>
        <bgColor indexed="64"/>
      </patternFill>
    </fill>
    <fill>
      <patternFill patternType="solid">
        <fgColor rgb="FF00FF00"/>
        <bgColor indexed="64"/>
      </patternFill>
    </fill>
    <fill>
      <patternFill patternType="solid">
        <fgColor indexed="26"/>
        <bgColor indexed="9"/>
      </patternFill>
    </fill>
    <fill>
      <patternFill patternType="solid">
        <fgColor indexed="43"/>
        <bgColor indexed="64"/>
      </patternFill>
    </fill>
    <fill>
      <patternFill patternType="solid">
        <fgColor rgb="FF00B0F0"/>
        <bgColor indexed="64"/>
      </patternFill>
    </fill>
    <fill>
      <patternFill patternType="solid">
        <fgColor indexed="50"/>
        <bgColor indexed="64"/>
      </patternFill>
    </fill>
    <fill>
      <patternFill patternType="solid">
        <fgColor rgb="FF99CC00"/>
        <bgColor indexed="64"/>
      </patternFill>
    </fill>
    <fill>
      <patternFill patternType="solid">
        <fgColor theme="9"/>
        <bgColor indexed="64"/>
      </patternFill>
    </fill>
    <fill>
      <patternFill patternType="solid">
        <fgColor rgb="FFDEFFBD"/>
        <bgColor indexed="64"/>
      </patternFill>
    </fill>
    <fill>
      <patternFill patternType="solid">
        <fgColor theme="0" tint="-0.14999847407452621"/>
        <bgColor indexed="50"/>
      </patternFill>
    </fill>
    <fill>
      <patternFill patternType="solid">
        <fgColor rgb="FFBF95DF"/>
        <bgColor indexed="64"/>
      </patternFill>
    </fill>
    <fill>
      <patternFill patternType="solid">
        <fgColor rgb="FFF1E8F8"/>
        <bgColor indexed="9"/>
      </patternFill>
    </fill>
    <fill>
      <patternFill patternType="solid">
        <fgColor rgb="FFE8D9F3"/>
        <bgColor indexed="64"/>
      </patternFill>
    </fill>
    <fill>
      <patternFill patternType="solid">
        <fgColor rgb="FFD1B2E8"/>
        <bgColor indexed="64"/>
      </patternFill>
    </fill>
    <fill>
      <patternFill patternType="solid">
        <fgColor rgb="FFC6EFCE"/>
      </patternFill>
    </fill>
    <fill>
      <patternFill patternType="solid">
        <fgColor theme="6"/>
      </patternFill>
    </fill>
    <fill>
      <patternFill patternType="solid">
        <fgColor rgb="FFFFFFFF"/>
        <bgColor indexed="64"/>
      </patternFill>
    </fill>
    <fill>
      <patternFill patternType="solid">
        <fgColor rgb="FFFF99CC"/>
        <bgColor indexed="51"/>
      </patternFill>
    </fill>
    <fill>
      <patternFill patternType="solid">
        <fgColor rgb="FFFF99CC"/>
        <bgColor indexed="64"/>
      </patternFill>
    </fill>
    <fill>
      <patternFill patternType="solid">
        <fgColor rgb="FF99CC00"/>
        <bgColor indexed="51"/>
      </patternFill>
    </fill>
    <fill>
      <patternFill patternType="solid">
        <fgColor indexed="41"/>
        <bgColor indexed="64"/>
      </patternFill>
    </fill>
    <fill>
      <patternFill patternType="solid">
        <fgColor indexed="22"/>
        <bgColor indexed="64"/>
      </patternFill>
    </fill>
    <fill>
      <patternFill patternType="solid">
        <fgColor indexed="23"/>
        <bgColor indexed="64"/>
      </patternFill>
    </fill>
    <fill>
      <patternFill patternType="solid">
        <fgColor indexed="52"/>
        <bgColor indexed="64"/>
      </patternFill>
    </fill>
    <fill>
      <patternFill patternType="solid">
        <fgColor indexed="11"/>
        <bgColor indexed="64"/>
      </patternFill>
    </fill>
    <fill>
      <patternFill patternType="solid">
        <fgColor indexed="45"/>
        <bgColor indexed="64"/>
      </patternFill>
    </fill>
    <fill>
      <patternFill patternType="solid">
        <fgColor indexed="46"/>
        <bgColor indexed="64"/>
      </patternFill>
    </fill>
    <fill>
      <patternFill patternType="solid">
        <fgColor indexed="44"/>
        <bgColor indexed="64"/>
      </patternFill>
    </fill>
    <fill>
      <patternFill patternType="solid">
        <fgColor rgb="FF0000FF"/>
        <bgColor indexed="64"/>
      </patternFill>
    </fill>
    <fill>
      <patternFill patternType="solid">
        <fgColor indexed="10"/>
        <bgColor indexed="64"/>
      </patternFill>
    </fill>
    <fill>
      <patternFill patternType="solid">
        <fgColor indexed="9"/>
        <bgColor indexed="9"/>
      </patternFill>
    </fill>
    <fill>
      <patternFill patternType="solid">
        <fgColor indexed="65"/>
        <bgColor indexed="9"/>
      </patternFill>
    </fill>
    <fill>
      <patternFill patternType="solid">
        <fgColor rgb="FF002060"/>
        <bgColor indexed="64"/>
      </patternFill>
    </fill>
    <fill>
      <patternFill patternType="solid">
        <fgColor theme="4" tint="0.79998168889431442"/>
        <bgColor indexed="64"/>
      </patternFill>
    </fill>
    <fill>
      <patternFill patternType="solid">
        <fgColor theme="0"/>
        <bgColor indexed="34"/>
      </patternFill>
    </fill>
    <fill>
      <patternFill patternType="solid">
        <fgColor theme="0" tint="-0.34998626667073579"/>
        <bgColor indexed="64"/>
      </patternFill>
    </fill>
    <fill>
      <patternFill patternType="solid">
        <fgColor rgb="FF008000"/>
        <bgColor indexed="64"/>
      </patternFill>
    </fill>
    <fill>
      <patternFill patternType="solid">
        <fgColor rgb="FF99CCFF"/>
        <bgColor indexed="64"/>
      </patternFill>
    </fill>
    <fill>
      <patternFill patternType="solid">
        <fgColor rgb="FF6699FF"/>
        <bgColor indexed="64"/>
      </patternFill>
    </fill>
    <fill>
      <patternFill patternType="solid">
        <fgColor rgb="FF007FFF"/>
        <bgColor indexed="64"/>
      </patternFill>
    </fill>
    <fill>
      <patternFill patternType="solid">
        <fgColor rgb="FF3366FF"/>
        <bgColor indexed="64"/>
      </patternFill>
    </fill>
    <fill>
      <patternFill patternType="solid">
        <fgColor theme="7"/>
        <bgColor indexed="64"/>
      </patternFill>
    </fill>
    <fill>
      <patternFill patternType="solid">
        <fgColor rgb="FF993366"/>
        <bgColor indexed="64"/>
      </patternFill>
    </fill>
    <fill>
      <patternFill patternType="solid">
        <fgColor rgb="FFFFC000"/>
        <bgColor indexed="64"/>
      </patternFill>
    </fill>
    <fill>
      <gradientFill type="path" left="0.5" right="0.5" top="0.5" bottom="0.5">
        <stop position="0">
          <color theme="0"/>
        </stop>
        <stop position="1">
          <color rgb="FFCC99FF"/>
        </stop>
      </gradientFill>
    </fill>
    <fill>
      <patternFill patternType="lightDown">
        <fgColor theme="9" tint="-0.24994659260841701"/>
        <bgColor theme="0"/>
      </patternFill>
    </fill>
    <fill>
      <gradientFill type="path" left="0.5" right="0.5" top="0.5" bottom="0.5">
        <stop position="0">
          <color theme="0"/>
        </stop>
        <stop position="1">
          <color rgb="FFC00000"/>
        </stop>
      </gradientFill>
    </fill>
    <fill>
      <gradientFill type="path" left="0.5" right="0.5" top="0.5" bottom="0.5">
        <stop position="0">
          <color theme="0"/>
        </stop>
        <stop position="1">
          <color theme="7"/>
        </stop>
      </gradientFill>
    </fill>
    <fill>
      <patternFill patternType="solid">
        <fgColor rgb="FFFFCC99"/>
        <bgColor indexed="64"/>
      </patternFill>
    </fill>
    <fill>
      <patternFill patternType="solid">
        <fgColor rgb="FF009900"/>
        <bgColor indexed="64"/>
      </patternFill>
    </fill>
    <fill>
      <patternFill patternType="solid">
        <fgColor rgb="FFFF9900"/>
        <bgColor indexed="64"/>
      </patternFill>
    </fill>
    <fill>
      <patternFill patternType="solid">
        <fgColor theme="5" tint="-0.499984740745262"/>
        <bgColor indexed="64"/>
      </patternFill>
    </fill>
    <fill>
      <patternFill patternType="solid">
        <fgColor rgb="FFE4D2F2"/>
        <bgColor indexed="64"/>
      </patternFill>
    </fill>
    <fill>
      <patternFill patternType="solid">
        <fgColor rgb="FFCC99FF"/>
        <bgColor indexed="64"/>
      </patternFill>
    </fill>
    <fill>
      <patternFill patternType="solid">
        <fgColor rgb="FFFF00FF"/>
        <bgColor indexed="64"/>
      </patternFill>
    </fill>
    <fill>
      <patternFill patternType="solid">
        <fgColor rgb="FF993300"/>
        <bgColor indexed="64"/>
      </patternFill>
    </fill>
    <fill>
      <patternFill patternType="solid">
        <fgColor rgb="FFFF66FF"/>
        <bgColor indexed="64"/>
      </patternFill>
    </fill>
    <fill>
      <gradientFill type="path" left="0.5" right="0.5" top="0.5" bottom="0.5">
        <stop position="0">
          <color theme="0"/>
        </stop>
        <stop position="1">
          <color theme="1"/>
        </stop>
      </gradientFill>
    </fill>
    <fill>
      <patternFill patternType="solid">
        <fgColor indexed="13"/>
        <bgColor indexed="64"/>
      </patternFill>
    </fill>
    <fill>
      <patternFill patternType="solid">
        <fgColor indexed="47"/>
        <bgColor indexed="64"/>
      </patternFill>
    </fill>
    <fill>
      <gradientFill type="path" left="0.5" right="0.5" top="0.5" bottom="0.5">
        <stop position="0">
          <color theme="0"/>
        </stop>
        <stop position="1">
          <color theme="9"/>
        </stop>
      </gradientFill>
    </fill>
    <fill>
      <patternFill patternType="solid">
        <fgColor indexed="57"/>
        <bgColor indexed="64"/>
      </patternFill>
    </fill>
    <fill>
      <patternFill patternType="solid">
        <fgColor indexed="17"/>
        <bgColor indexed="64"/>
      </patternFill>
    </fill>
    <fill>
      <patternFill patternType="solid">
        <fgColor indexed="16"/>
        <bgColor indexed="64"/>
      </patternFill>
    </fill>
    <fill>
      <patternFill patternType="solid">
        <fgColor indexed="12"/>
        <bgColor indexed="64"/>
      </patternFill>
    </fill>
    <fill>
      <patternFill patternType="solid">
        <fgColor rgb="FF00CCFF"/>
        <bgColor indexed="64"/>
      </patternFill>
    </fill>
    <fill>
      <patternFill patternType="solid">
        <fgColor theme="9" tint="-0.24994659260841701"/>
        <bgColor indexed="64"/>
      </patternFill>
    </fill>
    <fill>
      <patternFill patternType="solid">
        <fgColor rgb="FFFFCC00"/>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rgb="FFFF7C80"/>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theme="5" tint="0.39997558519241921"/>
        <bgColor indexed="64"/>
      </patternFill>
    </fill>
    <fill>
      <patternFill patternType="solid">
        <fgColor rgb="FFFF6600"/>
        <bgColor indexed="34"/>
      </patternFill>
    </fill>
    <fill>
      <patternFill patternType="solid">
        <fgColor rgb="FFBFBFBF"/>
        <bgColor indexed="64"/>
      </patternFill>
    </fill>
    <fill>
      <patternFill patternType="solid">
        <fgColor indexed="26"/>
        <bgColor indexed="26"/>
      </patternFill>
    </fill>
    <fill>
      <patternFill patternType="solid">
        <fgColor rgb="FFCCFFCC"/>
        <bgColor indexed="34"/>
      </patternFill>
    </fill>
    <fill>
      <patternFill patternType="solid">
        <fgColor rgb="FFFF99FF"/>
        <bgColor indexed="64"/>
      </patternFill>
    </fill>
    <fill>
      <patternFill patternType="solid">
        <fgColor rgb="FF00B050"/>
        <bgColor indexed="64"/>
      </patternFill>
    </fill>
    <fill>
      <patternFill patternType="lightVertical">
        <fgColor theme="0"/>
        <bgColor rgb="FFCC99FF"/>
      </patternFill>
    </fill>
    <fill>
      <patternFill patternType="lightVertical">
        <fgColor theme="0"/>
        <bgColor theme="0" tint="-4.9989318521683403E-2"/>
      </patternFill>
    </fill>
    <fill>
      <patternFill patternType="solid">
        <fgColor theme="0" tint="-0.14999847407452621"/>
        <bgColor indexed="26"/>
      </patternFill>
    </fill>
    <fill>
      <patternFill patternType="solid">
        <fgColor theme="0"/>
        <bgColor indexed="26"/>
      </patternFill>
    </fill>
    <fill>
      <patternFill patternType="lightVertical">
        <fgColor theme="0"/>
        <bgColor theme="0"/>
      </patternFill>
    </fill>
    <fill>
      <patternFill patternType="lightHorizontal">
        <fgColor theme="0"/>
        <bgColor theme="7"/>
      </patternFill>
    </fill>
    <fill>
      <patternFill patternType="solid">
        <fgColor indexed="14"/>
        <bgColor indexed="64"/>
      </patternFill>
    </fill>
    <fill>
      <patternFill patternType="solid">
        <fgColor indexed="24"/>
        <bgColor indexed="64"/>
      </patternFill>
    </fill>
    <fill>
      <patternFill patternType="solid">
        <fgColor indexed="29"/>
        <bgColor indexed="64"/>
      </patternFill>
    </fill>
    <fill>
      <patternFill patternType="solid">
        <fgColor rgb="FFDDEBF7"/>
        <bgColor indexed="64"/>
      </patternFill>
    </fill>
    <fill>
      <patternFill patternType="gray0625">
        <bgColor theme="0" tint="-0.14999847407452621"/>
      </patternFill>
    </fill>
    <fill>
      <patternFill patternType="solid">
        <fgColor theme="0" tint="-4.9989318521683403E-2"/>
        <bgColor indexed="26"/>
      </patternFill>
    </fill>
    <fill>
      <patternFill patternType="gray0625"/>
    </fill>
    <fill>
      <patternFill patternType="lightVertical">
        <fgColor theme="0"/>
        <bgColor rgb="FFC00000"/>
      </patternFill>
    </fill>
    <fill>
      <patternFill patternType="gray0625">
        <bgColor rgb="FFC00000"/>
      </patternFill>
    </fill>
    <fill>
      <patternFill patternType="lightHorizontal">
        <fgColor theme="0"/>
        <bgColor rgb="FFC00000"/>
      </patternFill>
    </fill>
    <fill>
      <patternFill patternType="solid">
        <fgColor indexed="65"/>
        <bgColor indexed="64"/>
      </patternFill>
    </fill>
    <fill>
      <patternFill patternType="solid">
        <fgColor rgb="FF9999FF"/>
        <bgColor indexed="64"/>
      </patternFill>
    </fill>
    <fill>
      <patternFill patternType="solid">
        <fgColor rgb="FFCCFFFF"/>
        <bgColor indexed="64"/>
      </patternFill>
    </fill>
    <fill>
      <patternFill patternType="solid">
        <fgColor rgb="FFFF8080"/>
        <bgColor indexed="64"/>
      </patternFill>
    </fill>
    <fill>
      <patternFill patternType="solid">
        <fgColor rgb="FFC6E0B4"/>
        <bgColor indexed="64"/>
      </patternFill>
    </fill>
    <fill>
      <patternFill patternType="solid">
        <fgColor rgb="FFD29B00"/>
        <bgColor indexed="64"/>
      </patternFill>
    </fill>
    <fill>
      <patternFill patternType="solid">
        <fgColor rgb="FF548235"/>
        <bgColor indexed="64"/>
      </patternFill>
    </fill>
    <fill>
      <patternFill patternType="solid">
        <fgColor theme="3" tint="0.59999389629810485"/>
        <bgColor indexed="64"/>
      </patternFill>
    </fill>
    <fill>
      <patternFill patternType="solid">
        <fgColor rgb="FFFF5050"/>
        <bgColor indexed="64"/>
      </patternFill>
    </fill>
    <fill>
      <patternFill patternType="solid">
        <fgColor rgb="FF0066FF"/>
        <bgColor indexed="64"/>
      </patternFill>
    </fill>
    <fill>
      <patternFill patternType="lightTrellis">
        <bgColor theme="0" tint="-4.9989318521683403E-2"/>
      </patternFill>
    </fill>
    <fill>
      <patternFill patternType="lightHorizontal">
        <fgColor theme="0" tint="-0.14996795556505021"/>
        <bgColor theme="0"/>
      </patternFill>
    </fill>
    <fill>
      <patternFill patternType="lightGrid">
        <fgColor theme="0" tint="-0.14993743705557422"/>
        <bgColor rgb="FFC6E0B4"/>
      </patternFill>
    </fill>
    <fill>
      <patternFill patternType="solid">
        <fgColor rgb="FFFF9933"/>
        <bgColor indexed="64"/>
      </patternFill>
    </fill>
    <fill>
      <patternFill patternType="solid">
        <fgColor rgb="FFFFE389"/>
        <bgColor indexed="64"/>
      </patternFill>
    </fill>
    <fill>
      <patternFill patternType="solid">
        <fgColor rgb="FFDEFFBD"/>
        <bgColor theme="9" tint="0.79995117038483843"/>
      </patternFill>
    </fill>
    <fill>
      <patternFill patternType="solid">
        <fgColor theme="0" tint="-0.249977111117893"/>
        <bgColor theme="0"/>
      </patternFill>
    </fill>
    <fill>
      <patternFill patternType="solid">
        <fgColor rgb="FFCDFF9B"/>
        <bgColor indexed="64"/>
      </patternFill>
    </fill>
    <fill>
      <patternFill patternType="gray0625">
        <fgColor theme="9" tint="0.79998168889431442"/>
        <bgColor rgb="FFCCCCFF"/>
      </patternFill>
    </fill>
    <fill>
      <patternFill patternType="solid">
        <fgColor rgb="FFD9E1F2"/>
        <bgColor indexed="9"/>
      </patternFill>
    </fill>
    <fill>
      <patternFill patternType="lightUp">
        <fgColor indexed="9"/>
        <bgColor theme="0"/>
      </patternFill>
    </fill>
  </fills>
  <borders count="423">
    <border>
      <left/>
      <right/>
      <top/>
      <bottom/>
      <diagonal/>
    </border>
    <border>
      <left/>
      <right style="thin">
        <color indexed="64"/>
      </right>
      <top/>
      <bottom style="thin">
        <color indexed="64"/>
      </bottom>
      <diagonal/>
    </border>
    <border>
      <left/>
      <right style="thin">
        <color auto="1"/>
      </right>
      <top/>
      <bottom/>
      <diagonal/>
    </border>
    <border>
      <left style="medium">
        <color indexed="64"/>
      </left>
      <right/>
      <top style="medium">
        <color indexed="64"/>
      </top>
      <bottom/>
      <diagonal/>
    </border>
    <border>
      <left/>
      <right/>
      <top style="medium">
        <color auto="1"/>
      </top>
      <bottom/>
      <diagonal/>
    </border>
    <border>
      <left style="medium">
        <color indexed="64"/>
      </left>
      <right/>
      <top/>
      <bottom/>
      <diagonal/>
    </border>
    <border>
      <left/>
      <right style="medium">
        <color indexed="64"/>
      </right>
      <top/>
      <bottom/>
      <diagonal/>
    </border>
    <border>
      <left/>
      <right/>
      <top/>
      <bottom style="hair">
        <color auto="1"/>
      </bottom>
      <diagonal/>
    </border>
    <border>
      <left/>
      <right style="medium">
        <color indexed="64"/>
      </right>
      <top/>
      <bottom style="hair">
        <color indexed="64"/>
      </bottom>
      <diagonal/>
    </border>
    <border>
      <left/>
      <right/>
      <top style="hair">
        <color auto="1"/>
      </top>
      <bottom/>
      <diagonal/>
    </border>
    <border>
      <left/>
      <right style="medium">
        <color auto="1"/>
      </right>
      <top style="hair">
        <color auto="1"/>
      </top>
      <bottom/>
      <diagonal/>
    </border>
    <border>
      <left style="medium">
        <color indexed="64"/>
      </left>
      <right/>
      <top/>
      <bottom style="medium">
        <color indexed="64"/>
      </bottom>
      <diagonal/>
    </border>
    <border>
      <left/>
      <right/>
      <top/>
      <bottom style="medium">
        <color auto="1"/>
      </bottom>
      <diagonal/>
    </border>
    <border>
      <left/>
      <right/>
      <top style="hair">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auto="1"/>
      </right>
      <top style="hair">
        <color auto="1"/>
      </top>
      <bottom style="hair">
        <color auto="1"/>
      </bottom>
      <diagonal/>
    </border>
    <border>
      <left/>
      <right/>
      <top/>
      <bottom style="thin">
        <color indexed="64"/>
      </bottom>
      <diagonal/>
    </border>
    <border>
      <left/>
      <right style="medium">
        <color indexed="64"/>
      </right>
      <top/>
      <bottom style="thin">
        <color indexed="64"/>
      </bottom>
      <diagonal/>
    </border>
    <border>
      <left/>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hair">
        <color indexed="64"/>
      </top>
      <bottom/>
      <diagonal/>
    </border>
    <border>
      <left style="thin">
        <color indexed="64"/>
      </left>
      <right/>
      <top/>
      <bottom/>
      <diagonal/>
    </border>
    <border>
      <left style="thin">
        <color indexed="64"/>
      </left>
      <right/>
      <top/>
      <bottom style="thin">
        <color indexed="64"/>
      </bottom>
      <diagonal/>
    </border>
    <border>
      <left style="hair">
        <color indexed="60"/>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bottom/>
      <diagonal/>
    </border>
    <border>
      <left/>
      <right style="hair">
        <color indexed="64"/>
      </right>
      <top/>
      <bottom/>
      <diagonal/>
    </border>
    <border>
      <left style="thin">
        <color auto="1"/>
      </left>
      <right/>
      <top style="thin">
        <color auto="1"/>
      </top>
      <bottom/>
      <diagonal/>
    </border>
    <border>
      <left/>
      <right/>
      <top style="thin">
        <color indexed="64"/>
      </top>
      <bottom/>
      <diagonal/>
    </border>
    <border>
      <left/>
      <right style="medium">
        <color indexed="64"/>
      </right>
      <top style="thin">
        <color indexed="64"/>
      </top>
      <bottom/>
      <diagonal/>
    </border>
    <border>
      <left style="thin">
        <color rgb="FF000000"/>
      </left>
      <right/>
      <top/>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style="medium">
        <color rgb="FF000000"/>
      </bottom>
      <diagonal/>
    </border>
    <border>
      <left style="thin">
        <color rgb="FF000000"/>
      </left>
      <right style="thin">
        <color rgb="FF000000"/>
      </right>
      <top style="medium">
        <color rgb="FF000000"/>
      </top>
      <bottom style="hair">
        <color auto="1"/>
      </bottom>
      <diagonal/>
    </border>
    <border>
      <left style="thin">
        <color rgb="FF000000"/>
      </left>
      <right style="thin">
        <color rgb="FF000000"/>
      </right>
      <top style="hair">
        <color auto="1"/>
      </top>
      <bottom style="hair">
        <color auto="1"/>
      </bottom>
      <diagonal/>
    </border>
    <border>
      <left style="thin">
        <color rgb="FF000000"/>
      </left>
      <right style="thin">
        <color rgb="FF000000"/>
      </right>
      <top style="hair">
        <color auto="1"/>
      </top>
      <bottom style="thin">
        <color rgb="FF000000"/>
      </bottom>
      <diagonal/>
    </border>
    <border>
      <left/>
      <right/>
      <top style="thin">
        <color rgb="FF000000"/>
      </top>
      <bottom/>
      <diagonal/>
    </border>
    <border>
      <left/>
      <right/>
      <top style="hair">
        <color theme="9"/>
      </top>
      <bottom style="hair">
        <color theme="9"/>
      </bottom>
      <diagonal/>
    </border>
    <border>
      <left/>
      <right/>
      <top style="thin">
        <color theme="9" tint="0.39991454817346722"/>
      </top>
      <bottom style="thin">
        <color theme="9" tint="0.39991454817346722"/>
      </bottom>
      <diagonal/>
    </border>
    <border>
      <left style="medium">
        <color rgb="FFC00000"/>
      </left>
      <right/>
      <top style="medium">
        <color rgb="FFC00000"/>
      </top>
      <bottom/>
      <diagonal/>
    </border>
    <border>
      <left/>
      <right/>
      <top/>
      <bottom style="medium">
        <color rgb="FF7030A0"/>
      </bottom>
      <diagonal/>
    </border>
    <border>
      <left style="medium">
        <color rgb="FFC00000"/>
      </left>
      <right/>
      <top/>
      <bottom/>
      <diagonal/>
    </border>
    <border>
      <left style="medium">
        <color indexed="64"/>
      </left>
      <right/>
      <top style="thin">
        <color indexed="64"/>
      </top>
      <bottom/>
      <diagonal/>
    </border>
    <border>
      <left style="medium">
        <color indexed="8"/>
      </left>
      <right/>
      <top/>
      <bottom/>
      <diagonal/>
    </border>
    <border>
      <left/>
      <right/>
      <top style="medium">
        <color indexed="64"/>
      </top>
      <bottom/>
      <diagonal/>
    </border>
    <border>
      <left style="medium">
        <color indexed="64"/>
      </left>
      <right style="thin">
        <color indexed="64"/>
      </right>
      <top/>
      <bottom/>
      <diagonal/>
    </border>
    <border>
      <left/>
      <right style="medium">
        <color auto="1"/>
      </right>
      <top/>
      <bottom/>
      <diagonal/>
    </border>
    <border>
      <left style="hair">
        <color indexed="64"/>
      </left>
      <right/>
      <top/>
      <bottom/>
      <diagonal/>
    </border>
    <border>
      <left/>
      <right style="medium">
        <color rgb="FFC00000"/>
      </right>
      <top style="medium">
        <color rgb="FFC00000"/>
      </top>
      <bottom/>
      <diagonal/>
    </border>
    <border>
      <left style="medium">
        <color rgb="FFC00000"/>
      </left>
      <right/>
      <top/>
      <bottom style="medium">
        <color rgb="FFC00000"/>
      </bottom>
      <diagonal/>
    </border>
    <border>
      <left/>
      <right style="medium">
        <color rgb="FFC00000"/>
      </right>
      <top/>
      <bottom style="medium">
        <color rgb="FFC00000"/>
      </bottom>
      <diagonal/>
    </border>
    <border>
      <left style="medium">
        <color auto="1"/>
      </left>
      <right/>
      <top/>
      <bottom/>
      <diagonal/>
    </border>
    <border>
      <left style="hair">
        <color indexed="64"/>
      </left>
      <right/>
      <top style="hair">
        <color indexed="64"/>
      </top>
      <bottom style="hair">
        <color indexed="64"/>
      </bottom>
      <diagonal/>
    </border>
    <border>
      <left style="medium">
        <color rgb="FFC00000"/>
      </left>
      <right/>
      <top style="medium">
        <color rgb="FFC00000"/>
      </top>
      <bottom style="medium">
        <color rgb="FFC00000"/>
      </bottom>
      <diagonal/>
    </border>
    <border>
      <left/>
      <right style="medium">
        <color rgb="FFC00000"/>
      </right>
      <top style="medium">
        <color rgb="FFC00000"/>
      </top>
      <bottom style="medium">
        <color rgb="FFC00000"/>
      </bottom>
      <diagonal/>
    </border>
    <border>
      <left style="hair">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C00000"/>
      </right>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10"/>
      </left>
      <right style="thin">
        <color indexed="10"/>
      </right>
      <top style="thin">
        <color indexed="10"/>
      </top>
      <bottom style="thin">
        <color indexed="10"/>
      </bottom>
      <diagonal/>
    </border>
    <border>
      <left/>
      <right/>
      <top style="thin">
        <color indexed="10"/>
      </top>
      <bottom/>
      <diagonal/>
    </border>
    <border>
      <left style="thin">
        <color auto="1"/>
      </left>
      <right/>
      <top style="thin">
        <color auto="1"/>
      </top>
      <bottom/>
      <diagonal/>
    </border>
    <border>
      <left/>
      <right/>
      <top style="thin">
        <color indexed="64"/>
      </top>
      <bottom/>
      <diagonal/>
    </border>
    <border>
      <left/>
      <right style="medium">
        <color indexed="64"/>
      </right>
      <top style="thin">
        <color indexed="64"/>
      </top>
      <bottom/>
      <diagonal/>
    </border>
    <border>
      <left style="thin">
        <color rgb="FF7030A0"/>
      </left>
      <right style="thin">
        <color rgb="FF7030A0"/>
      </right>
      <top style="thin">
        <color rgb="FF7030A0"/>
      </top>
      <bottom style="thin">
        <color rgb="FF7030A0"/>
      </bottom>
      <diagonal/>
    </border>
    <border>
      <left/>
      <right style="medium">
        <color auto="1"/>
      </right>
      <top style="thin">
        <color indexed="64"/>
      </top>
      <bottom style="thin">
        <color indexed="64"/>
      </bottom>
      <diagonal/>
    </border>
    <border>
      <left/>
      <right/>
      <top style="thin">
        <color indexed="64"/>
      </top>
      <bottom style="hair">
        <color indexed="64"/>
      </bottom>
      <diagonal/>
    </border>
    <border>
      <left style="thin">
        <color indexed="64"/>
      </left>
      <right/>
      <top style="medium">
        <color auto="1"/>
      </top>
      <bottom style="thin">
        <color indexed="64"/>
      </bottom>
      <diagonal/>
    </border>
    <border>
      <left/>
      <right/>
      <top style="medium">
        <color auto="1"/>
      </top>
      <bottom style="thin">
        <color auto="1"/>
      </bottom>
      <diagonal/>
    </border>
    <border>
      <left/>
      <right style="medium">
        <color auto="1"/>
      </right>
      <top style="medium">
        <color auto="1"/>
      </top>
      <bottom style="thin">
        <color indexed="64"/>
      </bottom>
      <diagonal/>
    </border>
    <border>
      <left/>
      <right style="thin">
        <color indexed="64"/>
      </right>
      <top style="thin">
        <color indexed="64"/>
      </top>
      <bottom/>
      <diagonal/>
    </border>
    <border>
      <left/>
      <right style="thin">
        <color indexed="64"/>
      </right>
      <top/>
      <bottom style="medium">
        <color indexed="64"/>
      </bottom>
      <diagonal/>
    </border>
    <border>
      <left/>
      <right style="hair">
        <color indexed="64"/>
      </right>
      <top style="hair">
        <color indexed="64"/>
      </top>
      <bottom/>
      <diagonal/>
    </border>
    <border>
      <left/>
      <right style="hair">
        <color indexed="64"/>
      </right>
      <top/>
      <bottom style="thin">
        <color indexed="64"/>
      </bottom>
      <diagonal/>
    </border>
    <border>
      <left/>
      <right style="medium">
        <color rgb="FF7030A0"/>
      </right>
      <top/>
      <bottom/>
      <diagonal/>
    </border>
    <border>
      <left style="medium">
        <color rgb="FF7030A0"/>
      </left>
      <right style="hair">
        <color rgb="FF7030A0"/>
      </right>
      <top style="medium">
        <color rgb="FF7030A0"/>
      </top>
      <bottom style="hair">
        <color rgb="FF7030A0"/>
      </bottom>
      <diagonal/>
    </border>
    <border>
      <left style="hair">
        <color rgb="FF7030A0"/>
      </left>
      <right style="medium">
        <color rgb="FF7030A0"/>
      </right>
      <top style="medium">
        <color rgb="FF7030A0"/>
      </top>
      <bottom style="hair">
        <color rgb="FF7030A0"/>
      </bottom>
      <diagonal/>
    </border>
    <border>
      <left style="medium">
        <color rgb="FF7030A0"/>
      </left>
      <right style="hair">
        <color rgb="FF7030A0"/>
      </right>
      <top style="hair">
        <color rgb="FF7030A0"/>
      </top>
      <bottom style="medium">
        <color rgb="FF7030A0"/>
      </bottom>
      <diagonal/>
    </border>
    <border>
      <left style="hair">
        <color rgb="FF7030A0"/>
      </left>
      <right style="medium">
        <color rgb="FF7030A0"/>
      </right>
      <top style="hair">
        <color rgb="FF7030A0"/>
      </top>
      <bottom style="medium">
        <color rgb="FF7030A0"/>
      </bottom>
      <diagonal/>
    </border>
    <border>
      <left style="medium">
        <color rgb="FF7030A0"/>
      </left>
      <right style="hair">
        <color rgb="FF7030A0"/>
      </right>
      <top style="thin">
        <color rgb="FF7030A0"/>
      </top>
      <bottom style="hair">
        <color rgb="FF7030A0"/>
      </bottom>
      <diagonal/>
    </border>
    <border>
      <left style="hair">
        <color rgb="FF7030A0"/>
      </left>
      <right style="medium">
        <color rgb="FF7030A0"/>
      </right>
      <top style="thin">
        <color rgb="FF7030A0"/>
      </top>
      <bottom style="hair">
        <color rgb="FF7030A0"/>
      </bottom>
      <diagonal/>
    </border>
    <border>
      <left style="medium">
        <color rgb="FF7030A0"/>
      </left>
      <right style="hair">
        <color rgb="FF7030A0"/>
      </right>
      <top style="hair">
        <color rgb="FF7030A0"/>
      </top>
      <bottom style="hair">
        <color rgb="FF7030A0"/>
      </bottom>
      <diagonal/>
    </border>
    <border>
      <left style="hair">
        <color rgb="FF7030A0"/>
      </left>
      <right style="medium">
        <color rgb="FF7030A0"/>
      </right>
      <top style="hair">
        <color rgb="FF7030A0"/>
      </top>
      <bottom style="hair">
        <color rgb="FF7030A0"/>
      </bottom>
      <diagonal/>
    </border>
    <border>
      <left style="medium">
        <color rgb="FF7030A0"/>
      </left>
      <right style="hair">
        <color rgb="FF7030A0"/>
      </right>
      <top style="hair">
        <color rgb="FF7030A0"/>
      </top>
      <bottom style="thin">
        <color rgb="FF7030A0"/>
      </bottom>
      <diagonal/>
    </border>
    <border>
      <left style="hair">
        <color rgb="FF7030A0"/>
      </left>
      <right style="medium">
        <color rgb="FF7030A0"/>
      </right>
      <top style="hair">
        <color rgb="FF7030A0"/>
      </top>
      <bottom style="thin">
        <color rgb="FF7030A0"/>
      </bottom>
      <diagonal/>
    </border>
    <border>
      <left style="thin">
        <color rgb="FF7030A0"/>
      </left>
      <right style="hair">
        <color rgb="FF7030A0"/>
      </right>
      <top style="thin">
        <color rgb="FF7030A0"/>
      </top>
      <bottom style="thin">
        <color rgb="FF7030A0"/>
      </bottom>
      <diagonal/>
    </border>
    <border>
      <left style="hair">
        <color rgb="FF7030A0"/>
      </left>
      <right style="thin">
        <color rgb="FF7030A0"/>
      </right>
      <top style="thin">
        <color rgb="FF7030A0"/>
      </top>
      <bottom style="thin">
        <color rgb="FF7030A0"/>
      </bottom>
      <diagonal/>
    </border>
    <border>
      <left/>
      <right/>
      <top style="mediumDashed">
        <color indexed="64"/>
      </top>
      <bottom/>
      <diagonal/>
    </border>
    <border>
      <left/>
      <right style="medium">
        <color indexed="64"/>
      </right>
      <top style="mediumDashed">
        <color indexed="64"/>
      </top>
      <bottom/>
      <diagonal/>
    </border>
    <border>
      <left/>
      <right/>
      <top/>
      <bottom style="mediumDashed">
        <color indexed="64"/>
      </bottom>
      <diagonal/>
    </border>
    <border>
      <left/>
      <right style="medium">
        <color indexed="64"/>
      </right>
      <top/>
      <bottom style="mediumDashed">
        <color indexed="64"/>
      </bottom>
      <diagonal/>
    </border>
    <border>
      <left style="hair">
        <color indexed="64"/>
      </left>
      <right style="hair">
        <color indexed="64"/>
      </right>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diagonal/>
    </border>
    <border>
      <left/>
      <right style="thin">
        <color indexed="8"/>
      </right>
      <top/>
      <bottom/>
      <diagonal/>
    </border>
    <border>
      <left style="hair">
        <color indexed="8"/>
      </left>
      <right style="hair">
        <color indexed="8"/>
      </right>
      <top style="hair">
        <color indexed="8"/>
      </top>
      <bottom style="hair">
        <color indexed="8"/>
      </bottom>
      <diagonal/>
    </border>
    <border>
      <left style="thin">
        <color indexed="8"/>
      </left>
      <right/>
      <top/>
      <bottom style="hair">
        <color indexed="8"/>
      </bottom>
      <diagonal/>
    </border>
    <border>
      <left/>
      <right/>
      <top/>
      <bottom style="hair">
        <color indexed="8"/>
      </bottom>
      <diagonal/>
    </border>
    <border>
      <left/>
      <right style="thin">
        <color indexed="8"/>
      </right>
      <top/>
      <bottom style="hair">
        <color indexed="8"/>
      </bottom>
      <diagonal/>
    </border>
    <border>
      <left style="thin">
        <color indexed="8"/>
      </left>
      <right/>
      <top style="hair">
        <color indexed="8"/>
      </top>
      <bottom/>
      <diagonal/>
    </border>
    <border>
      <left/>
      <right/>
      <top style="hair">
        <color indexed="8"/>
      </top>
      <bottom/>
      <diagonal/>
    </border>
    <border>
      <left/>
      <right style="thin">
        <color indexed="8"/>
      </right>
      <top style="hair">
        <color indexed="8"/>
      </top>
      <bottom/>
      <diagonal/>
    </border>
    <border>
      <left style="thin">
        <color indexed="8"/>
      </left>
      <right/>
      <top style="hair">
        <color indexed="8"/>
      </top>
      <bottom style="hair">
        <color indexed="8"/>
      </bottom>
      <diagonal/>
    </border>
    <border>
      <left/>
      <right/>
      <top style="hair">
        <color indexed="8"/>
      </top>
      <bottom style="hair">
        <color indexed="8"/>
      </bottom>
      <diagonal/>
    </border>
    <border>
      <left/>
      <right style="thin">
        <color indexed="8"/>
      </right>
      <top style="hair">
        <color indexed="8"/>
      </top>
      <bottom style="hair">
        <color indexed="8"/>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right style="hair">
        <color indexed="8"/>
      </right>
      <top/>
      <bottom/>
      <diagonal/>
    </border>
    <border>
      <left style="thin">
        <color indexed="8"/>
      </left>
      <right/>
      <top/>
      <bottom style="thin">
        <color indexed="64"/>
      </bottom>
      <diagonal/>
    </border>
    <border>
      <left/>
      <right style="thin">
        <color indexed="8"/>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8"/>
      </right>
      <top/>
      <bottom/>
      <diagonal/>
    </border>
    <border>
      <left/>
      <right style="hair">
        <color indexed="64"/>
      </right>
      <top style="thin">
        <color indexed="64"/>
      </top>
      <bottom/>
      <diagonal/>
    </border>
    <border>
      <left/>
      <right style="thin">
        <color indexed="64"/>
      </right>
      <top/>
      <bottom/>
      <diagonal/>
    </border>
    <border>
      <left/>
      <right/>
      <top style="thin">
        <color indexed="64"/>
      </top>
      <bottom style="thin">
        <color indexed="64"/>
      </bottom>
      <diagonal/>
    </border>
    <border>
      <left style="thin">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style="hair">
        <color indexed="64"/>
      </bottom>
      <diagonal/>
    </border>
    <border>
      <left/>
      <right style="medium">
        <color indexed="64"/>
      </right>
      <top/>
      <bottom style="hair">
        <color indexed="64"/>
      </bottom>
      <diagonal/>
    </border>
    <border>
      <left style="hair">
        <color indexed="64"/>
      </left>
      <right/>
      <top style="hair">
        <color indexed="64"/>
      </top>
      <bottom/>
      <diagonal/>
    </border>
    <border>
      <left/>
      <right/>
      <top style="hair">
        <color indexed="64"/>
      </top>
      <bottom/>
      <diagonal/>
    </border>
    <border>
      <left style="hair">
        <color indexed="64"/>
      </left>
      <right/>
      <top/>
      <bottom style="hair">
        <color indexed="64"/>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style="dashDot">
        <color indexed="64"/>
      </left>
      <right/>
      <top/>
      <bottom/>
      <diagonal/>
    </border>
    <border>
      <left/>
      <right style="dashDot">
        <color indexed="64"/>
      </right>
      <top/>
      <bottom/>
      <diagonal/>
    </border>
    <border>
      <left style="dashDot">
        <color indexed="64"/>
      </left>
      <right/>
      <top/>
      <bottom style="dashDot">
        <color indexed="64"/>
      </bottom>
      <diagonal/>
    </border>
    <border>
      <left/>
      <right/>
      <top/>
      <bottom style="dashDot">
        <color indexed="64"/>
      </bottom>
      <diagonal/>
    </border>
    <border>
      <left/>
      <right style="dashDot">
        <color indexed="64"/>
      </right>
      <top/>
      <bottom style="dashDot">
        <color indexed="64"/>
      </bottom>
      <diagonal/>
    </border>
    <border>
      <left style="dashDotDot">
        <color indexed="64"/>
      </left>
      <right/>
      <top style="dashDotDot">
        <color indexed="64"/>
      </top>
      <bottom/>
      <diagonal/>
    </border>
    <border>
      <left/>
      <right/>
      <top style="dashDotDot">
        <color indexed="64"/>
      </top>
      <bottom/>
      <diagonal/>
    </border>
    <border>
      <left style="dashDot">
        <color indexed="64"/>
      </left>
      <right style="dashDot">
        <color indexed="64"/>
      </right>
      <top style="dashDot">
        <color indexed="64"/>
      </top>
      <bottom/>
      <diagonal/>
    </border>
    <border>
      <left style="dashDotDot">
        <color indexed="64"/>
      </left>
      <right/>
      <top/>
      <bottom/>
      <diagonal/>
    </border>
    <border>
      <left style="dashDot">
        <color indexed="64"/>
      </left>
      <right style="dashDot">
        <color indexed="64"/>
      </right>
      <top/>
      <bottom/>
      <diagonal/>
    </border>
    <border>
      <left style="dashDotDot">
        <color indexed="64"/>
      </left>
      <right/>
      <top/>
      <bottom style="dashDotDot">
        <color indexed="64"/>
      </bottom>
      <diagonal/>
    </border>
    <border>
      <left/>
      <right/>
      <top/>
      <bottom style="dashDotDot">
        <color indexed="64"/>
      </bottom>
      <diagonal/>
    </border>
    <border>
      <left style="dashDot">
        <color indexed="64"/>
      </left>
      <right style="dashDot">
        <color indexed="64"/>
      </right>
      <top/>
      <bottom style="dashDot">
        <color indexed="64"/>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style="hair">
        <color indexed="8"/>
      </right>
      <top style="thin">
        <color indexed="8"/>
      </top>
      <bottom/>
      <diagonal/>
    </border>
    <border>
      <left style="hair">
        <color indexed="8"/>
      </left>
      <right style="hair">
        <color indexed="8"/>
      </right>
      <top style="thin">
        <color indexed="8"/>
      </top>
      <bottom/>
      <diagonal/>
    </border>
    <border>
      <left style="hair">
        <color indexed="8"/>
      </left>
      <right style="hair">
        <color indexed="8"/>
      </right>
      <top style="thin">
        <color indexed="8"/>
      </top>
      <bottom style="thin">
        <color indexed="8"/>
      </bottom>
      <diagonal/>
    </border>
    <border>
      <left style="hair">
        <color indexed="8"/>
      </left>
      <right style="thin">
        <color indexed="8"/>
      </right>
      <top style="thin">
        <color indexed="8"/>
      </top>
      <bottom style="thin">
        <color indexed="8"/>
      </bottom>
      <diagonal/>
    </border>
    <border>
      <left style="thin">
        <color indexed="8"/>
      </left>
      <right style="hair">
        <color indexed="8"/>
      </right>
      <top style="thin">
        <color indexed="8"/>
      </top>
      <bottom style="thin">
        <color indexed="8"/>
      </bottom>
      <diagonal/>
    </border>
    <border>
      <left style="mediumDashed">
        <color theme="9" tint="-0.24994659260841701"/>
      </left>
      <right/>
      <top style="mediumDashed">
        <color theme="9" tint="-0.24994659260841701"/>
      </top>
      <bottom/>
      <diagonal/>
    </border>
    <border>
      <left/>
      <right/>
      <top style="mediumDashed">
        <color theme="9" tint="-0.24994659260841701"/>
      </top>
      <bottom/>
      <diagonal/>
    </border>
    <border>
      <left/>
      <right style="mediumDashed">
        <color theme="9" tint="-0.24994659260841701"/>
      </right>
      <top style="mediumDashed">
        <color theme="9" tint="-0.24994659260841701"/>
      </top>
      <bottom/>
      <diagonal/>
    </border>
    <border>
      <left style="mediumDashed">
        <color theme="9" tint="-0.24994659260841701"/>
      </left>
      <right/>
      <top/>
      <bottom/>
      <diagonal/>
    </border>
    <border>
      <left/>
      <right style="mediumDashed">
        <color theme="9" tint="-0.24994659260841701"/>
      </right>
      <top/>
      <bottom/>
      <diagonal/>
    </border>
    <border>
      <left style="mediumDashed">
        <color theme="9" tint="-0.24994659260841701"/>
      </left>
      <right/>
      <top/>
      <bottom style="mediumDashed">
        <color theme="9" tint="-0.24994659260841701"/>
      </bottom>
      <diagonal/>
    </border>
    <border>
      <left/>
      <right/>
      <top/>
      <bottom style="mediumDashed">
        <color theme="9" tint="-0.24994659260841701"/>
      </bottom>
      <diagonal/>
    </border>
    <border>
      <left/>
      <right style="mediumDashed">
        <color theme="9" tint="-0.24994659260841701"/>
      </right>
      <top/>
      <bottom style="mediumDashed">
        <color theme="9" tint="-0.24994659260841701"/>
      </bottom>
      <diagonal/>
    </border>
    <border>
      <left/>
      <right/>
      <top style="thin">
        <color indexed="12"/>
      </top>
      <bottom style="thin">
        <color indexed="12"/>
      </bottom>
      <diagonal/>
    </border>
    <border>
      <left/>
      <right/>
      <top style="thin">
        <color indexed="17"/>
      </top>
      <bottom style="thin">
        <color indexed="17"/>
      </bottom>
      <diagonal/>
    </border>
    <border>
      <left style="thin">
        <color indexed="64"/>
      </left>
      <right/>
      <top style="hair">
        <color indexed="64"/>
      </top>
      <bottom/>
      <diagonal/>
    </border>
    <border>
      <left/>
      <right style="thin">
        <color indexed="64"/>
      </right>
      <top style="hair">
        <color indexed="64"/>
      </top>
      <bottom/>
      <diagonal/>
    </border>
    <border>
      <left/>
      <right/>
      <top style="thin">
        <color indexed="64"/>
      </top>
      <bottom style="hair">
        <color indexed="12"/>
      </bottom>
      <diagonal/>
    </border>
    <border>
      <left style="hair">
        <color indexed="12"/>
      </left>
      <right style="hair">
        <color indexed="12"/>
      </right>
      <top style="hair">
        <color indexed="12"/>
      </top>
      <bottom style="hair">
        <color indexed="12"/>
      </bottom>
      <diagonal/>
    </border>
    <border>
      <left style="hair">
        <color indexed="12"/>
      </left>
      <right style="hair">
        <color indexed="12"/>
      </right>
      <top/>
      <bottom style="hair">
        <color indexed="12"/>
      </bottom>
      <diagonal/>
    </border>
    <border>
      <left style="hair">
        <color indexed="12"/>
      </left>
      <right/>
      <top/>
      <bottom/>
      <diagonal/>
    </border>
    <border>
      <left/>
      <right/>
      <top style="hair">
        <color indexed="12"/>
      </top>
      <bottom/>
      <diagonal/>
    </border>
    <border>
      <left style="hair">
        <color indexed="12"/>
      </left>
      <right style="hair">
        <color indexed="12"/>
      </right>
      <top/>
      <bottom style="thin">
        <color indexed="64"/>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thin">
        <color indexed="64"/>
      </right>
      <top/>
      <bottom style="hair">
        <color indexed="64"/>
      </bottom>
      <diagonal/>
    </border>
    <border>
      <left style="thin">
        <color indexed="64"/>
      </left>
      <right style="hair">
        <color indexed="64"/>
      </right>
      <top/>
      <bottom/>
      <diagonal/>
    </border>
    <border>
      <left style="hair">
        <color indexed="64"/>
      </left>
      <right style="thin">
        <color indexed="64"/>
      </right>
      <top/>
      <bottom/>
      <diagonal/>
    </border>
    <border>
      <left style="thin">
        <color indexed="64"/>
      </left>
      <right/>
      <top style="thin">
        <color indexed="17"/>
      </top>
      <bottom style="thin">
        <color indexed="17"/>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diagonal/>
    </border>
    <border>
      <left style="hair">
        <color indexed="64"/>
      </left>
      <right/>
      <top style="hair">
        <color indexed="64"/>
      </top>
      <bottom/>
      <diagonal/>
    </border>
    <border>
      <left style="thin">
        <color indexed="64"/>
      </left>
      <right/>
      <top style="hair">
        <color indexed="37"/>
      </top>
      <bottom style="thin">
        <color indexed="64"/>
      </bottom>
      <diagonal/>
    </border>
    <border>
      <left/>
      <right/>
      <top style="hair">
        <color indexed="37"/>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16"/>
      </left>
      <right style="hair">
        <color indexed="16"/>
      </right>
      <top style="hair">
        <color indexed="16"/>
      </top>
      <bottom/>
      <diagonal/>
    </border>
    <border>
      <left/>
      <right/>
      <top style="hair">
        <color indexed="16"/>
      </top>
      <bottom/>
      <diagonal/>
    </border>
    <border>
      <left/>
      <right style="hair">
        <color indexed="16"/>
      </right>
      <top style="hair">
        <color indexed="16"/>
      </top>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16"/>
      </left>
      <right style="hair">
        <color indexed="16"/>
      </right>
      <top/>
      <bottom/>
      <diagonal/>
    </border>
    <border>
      <left/>
      <right style="hair">
        <color indexed="16"/>
      </right>
      <top/>
      <bottom/>
      <diagonal/>
    </border>
    <border>
      <left style="thin">
        <color indexed="16"/>
      </left>
      <right/>
      <top/>
      <bottom style="hair">
        <color indexed="16"/>
      </bottom>
      <diagonal/>
    </border>
    <border>
      <left/>
      <right/>
      <top/>
      <bottom style="hair">
        <color indexed="16"/>
      </bottom>
      <diagonal/>
    </border>
    <border>
      <left/>
      <right style="hair">
        <color indexed="16"/>
      </right>
      <top/>
      <bottom style="hair">
        <color indexed="16"/>
      </bottom>
      <diagonal/>
    </border>
    <border>
      <left/>
      <right/>
      <top/>
      <bottom style="thin">
        <color indexed="16"/>
      </bottom>
      <diagonal/>
    </border>
    <border>
      <left style="thin">
        <color indexed="16"/>
      </left>
      <right/>
      <top style="thin">
        <color indexed="16"/>
      </top>
      <bottom/>
      <diagonal/>
    </border>
    <border>
      <left/>
      <right style="thin">
        <color indexed="64"/>
      </right>
      <top style="thin">
        <color indexed="64"/>
      </top>
      <bottom style="hair">
        <color indexed="64"/>
      </bottom>
      <diagonal/>
    </border>
    <border>
      <left style="thin">
        <color indexed="16"/>
      </left>
      <right style="hair">
        <color indexed="64"/>
      </right>
      <top style="hair">
        <color indexed="64"/>
      </top>
      <bottom/>
      <diagonal/>
    </border>
    <border>
      <left style="thin">
        <color indexed="16"/>
      </left>
      <right style="hair">
        <color indexed="64"/>
      </right>
      <top/>
      <bottom/>
      <diagonal/>
    </border>
    <border>
      <left style="thin">
        <color indexed="16"/>
      </left>
      <right style="hair">
        <color indexed="64"/>
      </right>
      <top/>
      <bottom style="hair">
        <color indexed="64"/>
      </bottom>
      <diagonal/>
    </border>
    <border>
      <left style="thin">
        <color indexed="16"/>
      </left>
      <right style="hair">
        <color indexed="16"/>
      </right>
      <top style="hair">
        <color indexed="64"/>
      </top>
      <bottom/>
      <diagonal/>
    </border>
    <border>
      <left style="hair">
        <color indexed="16"/>
      </left>
      <right/>
      <top style="hair">
        <color indexed="64"/>
      </top>
      <bottom/>
      <diagonal/>
    </border>
    <border>
      <left style="hair">
        <color indexed="16"/>
      </left>
      <right/>
      <top/>
      <bottom/>
      <diagonal/>
    </border>
    <border>
      <left style="thin">
        <color indexed="16"/>
      </left>
      <right style="hair">
        <color indexed="16"/>
      </right>
      <top/>
      <bottom style="thin">
        <color indexed="64"/>
      </bottom>
      <diagonal/>
    </border>
    <border>
      <left style="hair">
        <color indexed="16"/>
      </left>
      <right/>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style="thin">
        <color indexed="64"/>
      </left>
      <right style="hair">
        <color indexed="64"/>
      </right>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mediumDashDot">
        <color auto="1"/>
      </left>
      <right/>
      <top style="mediumDashDot">
        <color auto="1"/>
      </top>
      <bottom/>
      <diagonal/>
    </border>
    <border>
      <left/>
      <right/>
      <top style="mediumDashDot">
        <color auto="1"/>
      </top>
      <bottom/>
      <diagonal/>
    </border>
    <border>
      <left style="thin">
        <color auto="1"/>
      </left>
      <right/>
      <top style="thin">
        <color auto="1"/>
      </top>
      <bottom/>
      <diagonal/>
    </border>
    <border>
      <left style="medium">
        <color auto="1"/>
      </left>
      <right/>
      <top style="mediumDashed">
        <color auto="1"/>
      </top>
      <bottom/>
      <diagonal/>
    </border>
    <border>
      <left style="medium">
        <color auto="1"/>
      </left>
      <right/>
      <top style="dashed">
        <color auto="1"/>
      </top>
      <bottom/>
      <diagonal/>
    </border>
    <border>
      <left/>
      <right/>
      <top style="dashed">
        <color auto="1"/>
      </top>
      <bottom/>
      <diagonal/>
    </border>
    <border>
      <left/>
      <right style="medium">
        <color auto="1"/>
      </right>
      <top style="dashed">
        <color auto="1"/>
      </top>
      <bottom/>
      <diagonal/>
    </border>
    <border>
      <left style="medium">
        <color auto="1"/>
      </left>
      <right/>
      <top/>
      <bottom style="dashed">
        <color auto="1"/>
      </bottom>
      <diagonal/>
    </border>
    <border>
      <left/>
      <right/>
      <top/>
      <bottom style="dashed">
        <color auto="1"/>
      </bottom>
      <diagonal/>
    </border>
    <border>
      <left/>
      <right style="medium">
        <color auto="1"/>
      </right>
      <top/>
      <bottom style="dashed">
        <color auto="1"/>
      </bottom>
      <diagonal/>
    </border>
    <border>
      <left/>
      <right style="thin">
        <color indexed="64"/>
      </right>
      <top style="medium">
        <color indexed="64"/>
      </top>
      <bottom/>
      <diagonal/>
    </border>
    <border>
      <left style="thin">
        <color indexed="64"/>
      </left>
      <right/>
      <top style="medium">
        <color indexed="64"/>
      </top>
      <bottom/>
      <diagonal/>
    </border>
    <border>
      <left/>
      <right/>
      <top style="thin">
        <color auto="1"/>
      </top>
      <bottom/>
      <diagonal/>
    </border>
    <border>
      <left/>
      <right style="thin">
        <color auto="1"/>
      </right>
      <top style="thin">
        <color auto="1"/>
      </top>
      <bottom/>
      <diagonal/>
    </border>
    <border>
      <left/>
      <right/>
      <top style="medium">
        <color rgb="FFC00000"/>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rgb="FFC00000"/>
      </left>
      <right style="medium">
        <color rgb="FF7030A0"/>
      </right>
      <top style="medium">
        <color rgb="FF7030A0"/>
      </top>
      <bottom style="medium">
        <color rgb="FF7030A0"/>
      </bottom>
      <diagonal/>
    </border>
    <border>
      <left style="mediumDashed">
        <color indexed="64"/>
      </left>
      <right style="mediumDashed">
        <color indexed="64"/>
      </right>
      <top style="mediumDashed">
        <color indexed="64"/>
      </top>
      <bottom/>
      <diagonal/>
    </border>
    <border>
      <left style="mediumDashed">
        <color indexed="64"/>
      </left>
      <right style="mediumDashed">
        <color indexed="64"/>
      </right>
      <top/>
      <bottom/>
      <diagonal/>
    </border>
    <border>
      <left style="medium">
        <color rgb="FFC00000"/>
      </left>
      <right style="thin">
        <color rgb="FF7030A0"/>
      </right>
      <top style="medium">
        <color rgb="FF7030A0"/>
      </top>
      <bottom style="hair">
        <color rgb="FF7030A0"/>
      </bottom>
      <diagonal/>
    </border>
    <border>
      <left style="mediumDashed">
        <color indexed="64"/>
      </left>
      <right style="mediumDashed">
        <color indexed="64"/>
      </right>
      <top/>
      <bottom style="mediumDashed">
        <color indexed="64"/>
      </bottom>
      <diagonal/>
    </border>
    <border>
      <left style="medium">
        <color rgb="FFC00000"/>
      </left>
      <right style="thin">
        <color rgb="FF7030A0"/>
      </right>
      <top style="hair">
        <color rgb="FF7030A0"/>
      </top>
      <bottom style="hair">
        <color rgb="FF7030A0"/>
      </bottom>
      <diagonal/>
    </border>
    <border>
      <left style="medium">
        <color rgb="FFC00000"/>
      </left>
      <right style="thin">
        <color rgb="FF7030A0"/>
      </right>
      <top style="hair">
        <color rgb="FF7030A0"/>
      </top>
      <bottom style="medium">
        <color rgb="FF7030A0"/>
      </bottom>
      <diagonal/>
    </border>
    <border>
      <left style="hair">
        <color theme="1" tint="0.499984740745262"/>
      </left>
      <right style="hair">
        <color theme="1" tint="0.499984740745262"/>
      </right>
      <top style="hair">
        <color theme="1" tint="0.499984740745262"/>
      </top>
      <bottom/>
      <diagonal/>
    </border>
    <border>
      <left style="hair">
        <color theme="1" tint="0.499984740745262"/>
      </left>
      <right style="hair">
        <color theme="1" tint="0.499984740745262"/>
      </right>
      <top/>
      <bottom/>
      <diagonal/>
    </border>
    <border>
      <left style="hair">
        <color theme="1" tint="0.499984740745262"/>
      </left>
      <right style="hair">
        <color theme="1" tint="0.499984740745262"/>
      </right>
      <top/>
      <bottom style="hair">
        <color theme="1" tint="0.499984740745262"/>
      </bottom>
      <diagonal/>
    </border>
    <border>
      <left style="medium">
        <color rgb="FFC00000"/>
      </left>
      <right style="thin">
        <color rgb="FF7030A0"/>
      </right>
      <top style="hair">
        <color rgb="FF7030A0"/>
      </top>
      <bottom style="medium">
        <color rgb="FFC00000"/>
      </bottom>
      <diagonal/>
    </border>
    <border>
      <left/>
      <right/>
      <top/>
      <bottom style="medium">
        <color rgb="FFC00000"/>
      </bottom>
      <diagonal/>
    </border>
    <border>
      <left style="thin">
        <color rgb="FF008000"/>
      </left>
      <right style="thin">
        <color rgb="FF008000"/>
      </right>
      <top style="thin">
        <color rgb="FF008000"/>
      </top>
      <bottom/>
      <diagonal/>
    </border>
    <border>
      <left style="thin">
        <color rgb="FF663300"/>
      </left>
      <right style="thin">
        <color rgb="FF663300"/>
      </right>
      <top style="thin">
        <color rgb="FF663300"/>
      </top>
      <bottom/>
      <diagonal/>
    </border>
    <border>
      <left style="thin">
        <color rgb="FFFF0000"/>
      </left>
      <right style="thin">
        <color rgb="FFFF0000"/>
      </right>
      <top style="thin">
        <color rgb="FFFF0000"/>
      </top>
      <bottom/>
      <diagonal/>
    </border>
    <border>
      <left style="thin">
        <color indexed="12"/>
      </left>
      <right style="thin">
        <color indexed="12"/>
      </right>
      <top style="thin">
        <color indexed="12"/>
      </top>
      <bottom/>
      <diagonal/>
    </border>
    <border>
      <left style="thin">
        <color rgb="FF008000"/>
      </left>
      <right style="thin">
        <color rgb="FF008000"/>
      </right>
      <top/>
      <bottom/>
      <diagonal/>
    </border>
    <border>
      <left style="thin">
        <color rgb="FF663300"/>
      </left>
      <right style="thin">
        <color rgb="FF663300"/>
      </right>
      <top/>
      <bottom style="thin">
        <color rgb="FF663300"/>
      </bottom>
      <diagonal/>
    </border>
    <border>
      <left style="thin">
        <color rgb="FFFF0000"/>
      </left>
      <right style="thin">
        <color rgb="FFFF0000"/>
      </right>
      <top/>
      <bottom/>
      <diagonal/>
    </border>
    <border>
      <left style="thin">
        <color indexed="12"/>
      </left>
      <right style="thin">
        <color indexed="12"/>
      </right>
      <top/>
      <bottom style="thin">
        <color indexed="12"/>
      </bottom>
      <diagonal/>
    </border>
    <border>
      <left style="hair">
        <color rgb="FF008000"/>
      </left>
      <right style="hair">
        <color rgb="FF008000"/>
      </right>
      <top style="hair">
        <color rgb="FF008000"/>
      </top>
      <bottom style="hair">
        <color rgb="FF008000"/>
      </bottom>
      <diagonal/>
    </border>
    <border>
      <left style="hair">
        <color rgb="FFFF0000"/>
      </left>
      <right style="hair">
        <color rgb="FFFF0000"/>
      </right>
      <top style="hair">
        <color rgb="FFFF0000"/>
      </top>
      <bottom style="hair">
        <color rgb="FFFF0000"/>
      </bottom>
      <diagonal/>
    </border>
    <border>
      <left/>
      <right/>
      <top/>
      <bottom style="thick">
        <color indexed="64"/>
      </bottom>
      <diagonal/>
    </border>
    <border>
      <left/>
      <right style="thin">
        <color indexed="64"/>
      </right>
      <top/>
      <bottom style="thick">
        <color indexed="64"/>
      </bottom>
      <diagonal/>
    </border>
    <border>
      <left style="thin">
        <color indexed="64"/>
      </left>
      <right style="thin">
        <color indexed="64"/>
      </right>
      <top/>
      <bottom style="thick">
        <color indexed="64"/>
      </bottom>
      <diagonal/>
    </border>
    <border>
      <left/>
      <right style="medium">
        <color indexed="64"/>
      </right>
      <top/>
      <bottom/>
      <diagonal/>
    </border>
    <border>
      <left style="thick">
        <color indexed="64"/>
      </left>
      <right/>
      <top style="thin">
        <color indexed="64"/>
      </top>
      <bottom/>
      <diagonal/>
    </border>
    <border>
      <left style="thick">
        <color indexed="64"/>
      </left>
      <right/>
      <top/>
      <bottom style="thin">
        <color indexed="64"/>
      </bottom>
      <diagonal/>
    </border>
    <border>
      <left style="dotted">
        <color theme="0" tint="-0.24994659260841701"/>
      </left>
      <right/>
      <top style="dotted">
        <color theme="0" tint="-0.24994659260841701"/>
      </top>
      <bottom/>
      <diagonal/>
    </border>
    <border>
      <left/>
      <right/>
      <top style="dotted">
        <color theme="0" tint="-0.24994659260841701"/>
      </top>
      <bottom/>
      <diagonal/>
    </border>
    <border>
      <left/>
      <right style="dotted">
        <color theme="0" tint="-0.24994659260841701"/>
      </right>
      <top style="dotted">
        <color theme="0" tint="-0.24994659260841701"/>
      </top>
      <bottom/>
      <diagonal/>
    </border>
    <border>
      <left style="dotted">
        <color theme="0" tint="-0.24994659260841701"/>
      </left>
      <right/>
      <top/>
      <bottom/>
      <diagonal/>
    </border>
    <border>
      <left/>
      <right style="dotted">
        <color theme="0" tint="-0.24994659260841701"/>
      </right>
      <top/>
      <bottom/>
      <diagonal/>
    </border>
    <border>
      <left style="dotted">
        <color theme="0" tint="-0.24994659260841701"/>
      </left>
      <right/>
      <top/>
      <bottom style="dotted">
        <color theme="0" tint="-0.24994659260841701"/>
      </bottom>
      <diagonal/>
    </border>
    <border>
      <left/>
      <right/>
      <top/>
      <bottom style="dotted">
        <color theme="0" tint="-0.24994659260841701"/>
      </bottom>
      <diagonal/>
    </border>
    <border>
      <left/>
      <right style="dotted">
        <color theme="0" tint="-0.24994659260841701"/>
      </right>
      <top/>
      <bottom style="dotted">
        <color theme="0" tint="-0.24994659260841701"/>
      </bottom>
      <diagonal/>
    </border>
    <border>
      <left style="dotted">
        <color theme="0" tint="-0.14996795556505021"/>
      </left>
      <right/>
      <top style="dotted">
        <color theme="0" tint="-0.14996795556505021"/>
      </top>
      <bottom/>
      <diagonal/>
    </border>
    <border>
      <left/>
      <right/>
      <top style="dotted">
        <color theme="0" tint="-0.14996795556505021"/>
      </top>
      <bottom/>
      <diagonal/>
    </border>
    <border>
      <left/>
      <right style="dotted">
        <color theme="0" tint="-0.14996795556505021"/>
      </right>
      <top style="dotted">
        <color theme="0" tint="-0.14996795556505021"/>
      </top>
      <bottom/>
      <diagonal/>
    </border>
    <border>
      <left style="dotted">
        <color theme="0" tint="-0.14996795556505021"/>
      </left>
      <right/>
      <top/>
      <bottom/>
      <diagonal/>
    </border>
    <border>
      <left/>
      <right style="dotted">
        <color theme="0" tint="-0.14996795556505021"/>
      </right>
      <top/>
      <bottom/>
      <diagonal/>
    </border>
    <border>
      <left style="dotted">
        <color theme="0" tint="-0.14996795556505021"/>
      </left>
      <right/>
      <top/>
      <bottom style="dotted">
        <color theme="0" tint="-0.14996795556505021"/>
      </bottom>
      <diagonal/>
    </border>
    <border>
      <left/>
      <right/>
      <top/>
      <bottom style="dotted">
        <color theme="0" tint="-0.14996795556505021"/>
      </bottom>
      <diagonal/>
    </border>
    <border>
      <left/>
      <right style="dotted">
        <color theme="0" tint="-0.14996795556505021"/>
      </right>
      <top/>
      <bottom style="dotted">
        <color theme="0" tint="-0.14996795556505021"/>
      </bottom>
      <diagonal/>
    </border>
    <border>
      <left style="dotted">
        <color rgb="FF7030A0"/>
      </left>
      <right/>
      <top style="dotted">
        <color rgb="FF7030A0"/>
      </top>
      <bottom/>
      <diagonal/>
    </border>
    <border>
      <left/>
      <right/>
      <top style="dotted">
        <color rgb="FF7030A0"/>
      </top>
      <bottom/>
      <diagonal/>
    </border>
    <border>
      <left/>
      <right style="dotted">
        <color rgb="FF7030A0"/>
      </right>
      <top style="dotted">
        <color rgb="FF7030A0"/>
      </top>
      <bottom/>
      <diagonal/>
    </border>
    <border>
      <left/>
      <right/>
      <top/>
      <bottom style="dotted">
        <color rgb="FF7030A0"/>
      </bottom>
      <diagonal/>
    </border>
    <border>
      <left style="dotted">
        <color rgb="FF7030A0"/>
      </left>
      <right/>
      <top/>
      <bottom/>
      <diagonal/>
    </border>
    <border>
      <left/>
      <right style="dotted">
        <color rgb="FF7030A0"/>
      </right>
      <top/>
      <bottom/>
      <diagonal/>
    </border>
    <border>
      <left style="dotted">
        <color rgb="FF7030A0"/>
      </left>
      <right/>
      <top/>
      <bottom style="dotted">
        <color rgb="FF7030A0"/>
      </bottom>
      <diagonal/>
    </border>
    <border>
      <left/>
      <right style="dotted">
        <color rgb="FF7030A0"/>
      </right>
      <top/>
      <bottom style="dotted">
        <color rgb="FF7030A0"/>
      </bottom>
      <diagonal/>
    </border>
    <border>
      <left style="dotted">
        <color theme="0" tint="-0.34998626667073579"/>
      </left>
      <right style="dotted">
        <color theme="0" tint="-0.34998626667073579"/>
      </right>
      <top style="dotted">
        <color theme="0" tint="-0.34998626667073579"/>
      </top>
      <bottom/>
      <diagonal/>
    </border>
    <border>
      <left style="dotted">
        <color theme="0" tint="-0.34998626667073579"/>
      </left>
      <right style="dotted">
        <color theme="0" tint="-0.34998626667073579"/>
      </right>
      <top/>
      <bottom/>
      <diagonal/>
    </border>
    <border>
      <left style="dotted">
        <color theme="0" tint="-0.34998626667073579"/>
      </left>
      <right style="dotted">
        <color theme="0" tint="-0.34998626667073579"/>
      </right>
      <top/>
      <bottom style="dotted">
        <color theme="0" tint="-0.34998626667073579"/>
      </bottom>
      <diagonal/>
    </border>
    <border>
      <left style="thin">
        <color indexed="64"/>
      </left>
      <right/>
      <top style="thin">
        <color indexed="64"/>
      </top>
      <bottom style="medium">
        <color indexed="64"/>
      </bottom>
      <diagonal/>
    </border>
    <border>
      <left style="thin">
        <color indexed="64"/>
      </left>
      <right/>
      <top/>
      <bottom style="medium">
        <color indexed="64"/>
      </bottom>
      <diagonal/>
    </border>
    <border>
      <left style="thick">
        <color indexed="64"/>
      </left>
      <right/>
      <top/>
      <bottom/>
      <diagonal/>
    </border>
    <border>
      <left style="thick">
        <color indexed="64"/>
      </left>
      <right/>
      <top/>
      <bottom style="thick">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
      <left/>
      <right/>
      <top style="dotted">
        <color indexed="64"/>
      </top>
      <bottom/>
      <diagonal/>
    </border>
    <border>
      <left/>
      <right/>
      <top/>
      <bottom style="thin">
        <color auto="1"/>
      </bottom>
      <diagonal/>
    </border>
    <border>
      <left/>
      <right style="thin">
        <color auto="1"/>
      </right>
      <top/>
      <bottom style="thin">
        <color auto="1"/>
      </bottom>
      <diagonal/>
    </border>
    <border>
      <left style="thin">
        <color indexed="64"/>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bottom style="thin">
        <color indexed="64"/>
      </bottom>
      <diagonal/>
    </border>
    <border>
      <left style="hair">
        <color indexed="64"/>
      </left>
      <right/>
      <top/>
      <bottom style="thin">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thin">
        <color indexed="37"/>
      </left>
      <right/>
      <top style="thin">
        <color indexed="37"/>
      </top>
      <bottom style="thin">
        <color indexed="37"/>
      </bottom>
      <diagonal/>
    </border>
    <border>
      <left/>
      <right/>
      <top style="thin">
        <color indexed="37"/>
      </top>
      <bottom style="thin">
        <color indexed="37"/>
      </bottom>
      <diagonal/>
    </border>
    <border>
      <left/>
      <right style="thin">
        <color indexed="37"/>
      </right>
      <top style="thin">
        <color indexed="37"/>
      </top>
      <bottom style="thin">
        <color indexed="37"/>
      </bottom>
      <diagonal/>
    </border>
    <border>
      <left/>
      <right/>
      <top style="thin">
        <color indexed="16"/>
      </top>
      <bottom/>
      <diagonal/>
    </border>
    <border>
      <left/>
      <right style="thin">
        <color indexed="16"/>
      </right>
      <top style="thin">
        <color indexed="16"/>
      </top>
      <bottom/>
      <diagonal/>
    </border>
    <border>
      <left style="thin">
        <color indexed="16"/>
      </left>
      <right/>
      <top/>
      <bottom/>
      <diagonal/>
    </border>
    <border>
      <left/>
      <right style="thin">
        <color indexed="16"/>
      </right>
      <top/>
      <bottom/>
      <diagonal/>
    </border>
    <border>
      <left style="thin">
        <color indexed="16"/>
      </left>
      <right/>
      <top/>
      <bottom style="thin">
        <color indexed="16"/>
      </bottom>
      <diagonal/>
    </border>
    <border>
      <left/>
      <right style="thin">
        <color indexed="16"/>
      </right>
      <top/>
      <bottom style="thin">
        <color indexed="16"/>
      </bottom>
      <diagonal/>
    </border>
    <border>
      <left style="mediumDashed">
        <color indexed="64"/>
      </left>
      <right/>
      <top/>
      <bottom/>
      <diagonal/>
    </border>
    <border>
      <left/>
      <right style="mediumDashed">
        <color indexed="64"/>
      </right>
      <top/>
      <bottom/>
      <diagonal/>
    </border>
    <border>
      <left style="medium">
        <color auto="1"/>
      </left>
      <right/>
      <top/>
      <bottom style="thin">
        <color auto="1"/>
      </bottom>
      <diagonal/>
    </border>
    <border>
      <left/>
      <right style="medium">
        <color auto="1"/>
      </right>
      <top/>
      <bottom style="thin">
        <color indexed="64"/>
      </bottom>
      <diagonal/>
    </border>
    <border>
      <left/>
      <right style="mediumDashed">
        <color indexed="64"/>
      </right>
      <top style="mediumDashed">
        <color indexed="64"/>
      </top>
      <bottom/>
      <diagonal/>
    </border>
    <border>
      <left style="mediumDashed">
        <color indexed="64"/>
      </left>
      <right/>
      <top style="mediumDashed">
        <color indexed="64"/>
      </top>
      <bottom/>
      <diagonal/>
    </border>
    <border>
      <left style="mediumDashed">
        <color indexed="64"/>
      </left>
      <right/>
      <top/>
      <bottom style="mediumDashed">
        <color indexed="64"/>
      </bottom>
      <diagonal/>
    </border>
    <border>
      <left/>
      <right style="mediumDashed">
        <color indexed="64"/>
      </right>
      <top/>
      <bottom style="mediumDashed">
        <color indexed="64"/>
      </bottom>
      <diagonal/>
    </border>
    <border>
      <left/>
      <right/>
      <top style="hair">
        <color indexed="9"/>
      </top>
      <bottom style="hair">
        <color indexed="9"/>
      </bottom>
      <diagonal/>
    </border>
    <border>
      <left/>
      <right style="mediumDashed">
        <color indexed="64"/>
      </right>
      <top/>
      <bottom style="thin">
        <color indexed="64"/>
      </bottom>
      <diagonal/>
    </border>
    <border>
      <left style="mediumDashed">
        <color auto="1"/>
      </left>
      <right/>
      <top/>
      <bottom style="thin">
        <color indexed="64"/>
      </bottom>
      <diagonal/>
    </border>
    <border>
      <left/>
      <right style="mediumDashed">
        <color indexed="64"/>
      </right>
      <top style="thin">
        <color indexed="64"/>
      </top>
      <bottom/>
      <diagonal/>
    </border>
    <border>
      <left style="mediumDashed">
        <color indexed="64"/>
      </left>
      <right/>
      <top style="hair">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Dashed">
        <color indexed="64"/>
      </left>
      <right/>
      <top/>
      <bottom style="hair">
        <color indexed="64"/>
      </bottom>
      <diagonal/>
    </border>
    <border>
      <left/>
      <right style="mediumDashed">
        <color indexed="64"/>
      </right>
      <top/>
      <bottom style="hair">
        <color indexed="64"/>
      </bottom>
      <diagonal/>
    </border>
    <border>
      <left style="medium">
        <color indexed="64"/>
      </left>
      <right style="thin">
        <color indexed="64"/>
      </right>
      <top/>
      <bottom style="hair">
        <color indexed="64"/>
      </bottom>
      <diagonal/>
    </border>
    <border>
      <left style="mediumDashed">
        <color auto="1"/>
      </left>
      <right style="mediumDashed">
        <color auto="1"/>
      </right>
      <top style="mediumDashed">
        <color auto="1"/>
      </top>
      <bottom style="mediumDashed">
        <color auto="1"/>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mediumDashed">
        <color indexed="64"/>
      </right>
      <top style="hair">
        <color indexed="64"/>
      </top>
      <bottom style="hair">
        <color indexed="64"/>
      </bottom>
      <diagonal/>
    </border>
    <border>
      <left style="mediumDashed">
        <color indexed="64"/>
      </left>
      <right style="hair">
        <color indexed="64"/>
      </right>
      <top style="hair">
        <color indexed="64"/>
      </top>
      <bottom style="hair">
        <color indexed="64"/>
      </bottom>
      <diagonal/>
    </border>
    <border>
      <left style="hair">
        <color indexed="64"/>
      </left>
      <right style="mediumDashed">
        <color indexed="64"/>
      </right>
      <top style="hair">
        <color indexed="64"/>
      </top>
      <bottom style="hair">
        <color indexed="64"/>
      </bottom>
      <diagonal/>
    </border>
    <border>
      <left/>
      <right style="thin">
        <color auto="1"/>
      </right>
      <top style="hair">
        <color indexed="64"/>
      </top>
      <bottom style="hair">
        <color theme="0" tint="-0.499984740745262"/>
      </bottom>
      <diagonal/>
    </border>
    <border>
      <left style="mediumDashed">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Dashed">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top style="hair">
        <color indexed="64"/>
      </top>
      <bottom style="hair">
        <color theme="0" tint="-0.499984740745262"/>
      </bottom>
      <diagonal/>
    </border>
    <border>
      <left style="mediumDashed">
        <color indexed="64"/>
      </left>
      <right/>
      <top style="hair">
        <color auto="1"/>
      </top>
      <bottom style="hair">
        <color auto="1"/>
      </bottom>
      <diagonal/>
    </border>
    <border>
      <left style="medium">
        <color auto="1"/>
      </left>
      <right/>
      <top style="thin">
        <color indexed="64"/>
      </top>
      <bottom style="thin">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auto="1"/>
      </right>
      <top style="hair">
        <color indexed="64"/>
      </top>
      <bottom style="medium">
        <color auto="1"/>
      </bottom>
      <diagonal/>
    </border>
    <border>
      <left/>
      <right style="hair">
        <color indexed="64"/>
      </right>
      <top style="medium">
        <color auto="1"/>
      </top>
      <bottom/>
      <diagonal/>
    </border>
    <border>
      <left style="mediumDashed">
        <color indexed="64"/>
      </left>
      <right/>
      <top style="thin">
        <color indexed="64"/>
      </top>
      <bottom style="thin">
        <color indexed="64"/>
      </bottom>
      <diagonal/>
    </border>
    <border>
      <left/>
      <right style="mediumDashed">
        <color indexed="64"/>
      </right>
      <top style="thin">
        <color indexed="64"/>
      </top>
      <bottom style="thin">
        <color indexed="64"/>
      </bottom>
      <diagonal/>
    </border>
    <border>
      <left/>
      <right style="hair">
        <color indexed="64"/>
      </right>
      <top style="thin">
        <color indexed="64"/>
      </top>
      <bottom style="thin">
        <color indexed="64"/>
      </bottom>
      <diagonal/>
    </border>
    <border>
      <left/>
      <right style="hair">
        <color indexed="64"/>
      </right>
      <top style="thin">
        <color indexed="64"/>
      </top>
      <bottom style="hair">
        <color indexed="64"/>
      </bottom>
      <diagonal/>
    </border>
    <border>
      <left style="mediumDashed">
        <color indexed="64"/>
      </left>
      <right/>
      <top style="thin">
        <color indexed="64"/>
      </top>
      <bottom/>
      <diagonal/>
    </border>
    <border>
      <left/>
      <right style="medium">
        <color auto="1"/>
      </right>
      <top style="hair">
        <color indexed="64"/>
      </top>
      <bottom style="hair">
        <color indexed="64"/>
      </bottom>
      <diagonal/>
    </border>
    <border>
      <left style="mediumDashed">
        <color indexed="64"/>
      </left>
      <right/>
      <top style="hair">
        <color auto="1"/>
      </top>
      <bottom style="thin">
        <color indexed="64"/>
      </bottom>
      <diagonal/>
    </border>
    <border>
      <left/>
      <right style="medium">
        <color auto="1"/>
      </right>
      <top style="hair">
        <color indexed="64"/>
      </top>
      <bottom style="thin">
        <color indexed="64"/>
      </bottom>
      <diagonal/>
    </border>
    <border>
      <left/>
      <right style="medium">
        <color indexed="64"/>
      </right>
      <top style="hair">
        <color indexed="64"/>
      </top>
      <bottom/>
      <diagonal/>
    </border>
    <border>
      <left/>
      <right/>
      <top style="hair">
        <color indexed="9"/>
      </top>
      <bottom style="hair">
        <color indexed="9"/>
      </bottom>
      <diagonal/>
    </border>
    <border>
      <left style="hair">
        <color indexed="64"/>
      </left>
      <right/>
      <top/>
      <bottom style="mediumDashed">
        <color auto="1"/>
      </bottom>
      <diagonal/>
    </border>
    <border>
      <left/>
      <right style="hair">
        <color indexed="64"/>
      </right>
      <top/>
      <bottom style="mediumDashed">
        <color auto="1"/>
      </bottom>
      <diagonal/>
    </border>
    <border>
      <left style="hair">
        <color indexed="64"/>
      </left>
      <right style="thin">
        <color indexed="64"/>
      </right>
      <top/>
      <bottom style="mediumDashed">
        <color indexed="64"/>
      </bottom>
      <diagonal/>
    </border>
    <border>
      <left style="thin">
        <color auto="1"/>
      </left>
      <right/>
      <top/>
      <bottom style="mediumDashed">
        <color auto="1"/>
      </bottom>
      <diagonal/>
    </border>
    <border>
      <left/>
      <right/>
      <top style="hair">
        <color auto="1"/>
      </top>
      <bottom style="hair">
        <color auto="1"/>
      </bottom>
      <diagonal/>
    </border>
    <border>
      <left/>
      <right style="mediumDashed">
        <color indexed="64"/>
      </right>
      <top style="hair">
        <color auto="1"/>
      </top>
      <bottom style="hair">
        <color auto="1"/>
      </bottom>
      <diagonal/>
    </border>
    <border>
      <left style="hair">
        <color indexed="64"/>
      </left>
      <right/>
      <top style="hair">
        <color indexed="64"/>
      </top>
      <bottom/>
      <diagonal/>
    </border>
    <border>
      <left/>
      <right style="medium">
        <color auto="1"/>
      </right>
      <top style="hair">
        <color auto="1"/>
      </top>
      <bottom style="hair">
        <color auto="1"/>
      </bottom>
      <diagonal/>
    </border>
    <border>
      <left/>
      <right style="hair">
        <color indexed="64"/>
      </right>
      <top style="hair">
        <color indexed="64"/>
      </top>
      <bottom style="hair">
        <color indexed="64"/>
      </bottom>
      <diagonal/>
    </border>
    <border>
      <left style="dashed">
        <color auto="1"/>
      </left>
      <right style="hair">
        <color auto="1"/>
      </right>
      <top style="hair">
        <color auto="1"/>
      </top>
      <bottom style="hair">
        <color auto="1"/>
      </bottom>
      <diagonal/>
    </border>
    <border>
      <left style="hair">
        <color indexed="64"/>
      </left>
      <right style="hair">
        <color indexed="64"/>
      </right>
      <top style="hair">
        <color indexed="64"/>
      </top>
      <bottom style="thin">
        <color theme="9" tint="0.39991454817346722"/>
      </bottom>
      <diagonal/>
    </border>
    <border>
      <left/>
      <right/>
      <top style="hair">
        <color theme="9" tint="0.39991454817346722"/>
      </top>
      <bottom style="hair">
        <color theme="9" tint="0.39991454817346722"/>
      </bottom>
      <diagonal/>
    </border>
    <border>
      <left/>
      <right/>
      <top style="thin">
        <color theme="9" tint="0.39991454817346722"/>
      </top>
      <bottom/>
      <diagonal/>
    </border>
    <border>
      <left style="thin">
        <color auto="1"/>
      </left>
      <right/>
      <top/>
      <bottom style="hair">
        <color indexed="64"/>
      </bottom>
      <diagonal/>
    </border>
    <border>
      <left style="thin">
        <color auto="1"/>
      </left>
      <right style="hair">
        <color theme="9" tint="0.39994506668294322"/>
      </right>
      <top style="hair">
        <color theme="9" tint="0.39994506668294322"/>
      </top>
      <bottom style="hair">
        <color theme="9" tint="0.39994506668294322"/>
      </bottom>
      <diagonal/>
    </border>
    <border>
      <left style="hair">
        <color theme="9" tint="0.39994506668294322"/>
      </left>
      <right style="hair">
        <color theme="9" tint="0.39994506668294322"/>
      </right>
      <top style="hair">
        <color theme="9" tint="0.39994506668294322"/>
      </top>
      <bottom style="hair">
        <color theme="9" tint="0.39994506668294322"/>
      </bottom>
      <diagonal/>
    </border>
    <border>
      <left style="hair">
        <color theme="9" tint="0.39994506668294322"/>
      </left>
      <right/>
      <top style="hair">
        <color theme="9" tint="0.39991454817346722"/>
      </top>
      <bottom style="hair">
        <color theme="9" tint="0.39991454817346722"/>
      </bottom>
      <diagonal/>
    </border>
    <border>
      <left/>
      <right style="thin">
        <color theme="9" tint="0.39988402966399123"/>
      </right>
      <top style="thin">
        <color auto="1"/>
      </top>
      <bottom/>
      <diagonal/>
    </border>
    <border>
      <left style="thin">
        <color theme="9" tint="0.39988402966399123"/>
      </left>
      <right/>
      <top style="thin">
        <color theme="9" tint="0.39991454817346722"/>
      </top>
      <bottom style="thin">
        <color theme="9" tint="0.39991454817346722"/>
      </bottom>
      <diagonal/>
    </border>
    <border>
      <left style="thin">
        <color auto="1"/>
      </left>
      <right/>
      <top/>
      <bottom style="thin">
        <color theme="9" tint="0.39994506668294322"/>
      </bottom>
      <diagonal/>
    </border>
    <border>
      <left/>
      <right style="thin">
        <color theme="9" tint="0.39988402966399123"/>
      </right>
      <top/>
      <bottom/>
      <diagonal/>
    </border>
    <border>
      <left style="thin">
        <color auto="1"/>
      </left>
      <right/>
      <top style="thin">
        <color theme="9" tint="0.39994506668294322"/>
      </top>
      <bottom style="thin">
        <color theme="9" tint="0.39994506668294322"/>
      </bottom>
      <diagonal/>
    </border>
    <border>
      <left style="thin">
        <color auto="1"/>
      </left>
      <right style="hair">
        <color theme="9" tint="0.39994506668294322"/>
      </right>
      <top style="hair">
        <color theme="9" tint="0.39994506668294322"/>
      </top>
      <bottom/>
      <diagonal/>
    </border>
    <border>
      <left style="hair">
        <color theme="9" tint="0.39994506668294322"/>
      </left>
      <right style="hair">
        <color theme="9" tint="0.39994506668294322"/>
      </right>
      <top style="hair">
        <color theme="9" tint="0.39994506668294322"/>
      </top>
      <bottom/>
      <diagonal/>
    </border>
    <border>
      <left style="hair">
        <color theme="9" tint="0.39994506668294322"/>
      </left>
      <right/>
      <top style="hair">
        <color theme="9" tint="0.39991454817346722"/>
      </top>
      <bottom/>
      <diagonal/>
    </border>
    <border>
      <left style="thin">
        <color auto="1"/>
      </left>
      <right/>
      <top style="double">
        <color auto="1"/>
      </top>
      <bottom style="double">
        <color auto="1"/>
      </bottom>
      <diagonal/>
    </border>
    <border>
      <left/>
      <right style="medium">
        <color indexed="64"/>
      </right>
      <top style="double">
        <color auto="1"/>
      </top>
      <bottom style="double">
        <color auto="1"/>
      </bottom>
      <diagonal/>
    </border>
    <border>
      <left style="medium">
        <color indexed="64"/>
      </left>
      <right/>
      <top style="double">
        <color indexed="64"/>
      </top>
      <bottom/>
      <diagonal/>
    </border>
    <border>
      <left/>
      <right style="double">
        <color indexed="64"/>
      </right>
      <top/>
      <bottom/>
      <diagonal/>
    </border>
    <border>
      <left/>
      <right/>
      <top style="double">
        <color indexed="64"/>
      </top>
      <bottom/>
      <diagonal/>
    </border>
    <border>
      <left style="medium">
        <color indexed="64"/>
      </left>
      <right/>
      <top/>
      <bottom style="double">
        <color indexed="64"/>
      </bottom>
      <diagonal/>
    </border>
    <border>
      <left/>
      <right/>
      <top/>
      <bottom style="double">
        <color indexed="64"/>
      </bottom>
      <diagonal/>
    </border>
    <border>
      <left/>
      <right style="double">
        <color auto="1"/>
      </right>
      <top/>
      <bottom style="double">
        <color auto="1"/>
      </bottom>
      <diagonal/>
    </border>
    <border>
      <left/>
      <right/>
      <top style="hair">
        <color rgb="FF993300"/>
      </top>
      <bottom/>
      <diagonal/>
    </border>
    <border>
      <left/>
      <right style="medium">
        <color auto="1"/>
      </right>
      <top style="hair">
        <color rgb="FF993300"/>
      </top>
      <bottom/>
      <diagonal/>
    </border>
    <border>
      <left style="thin">
        <color auto="1"/>
      </left>
      <right style="hair">
        <color auto="1"/>
      </right>
      <top/>
      <bottom style="hair">
        <color indexed="64"/>
      </bottom>
      <diagonal/>
    </border>
    <border>
      <left style="thin">
        <color indexed="64"/>
      </left>
      <right/>
      <top style="hair">
        <color indexed="64"/>
      </top>
      <bottom/>
      <diagonal/>
    </border>
    <border>
      <left style="thin">
        <color auto="1"/>
      </left>
      <right style="hair">
        <color indexed="64"/>
      </right>
      <top style="hair">
        <color indexed="64"/>
      </top>
      <bottom/>
      <diagonal/>
    </border>
  </borders>
  <cellStyleXfs count="64">
    <xf numFmtId="0" fontId="0" fillId="0" borderId="0"/>
    <xf numFmtId="0" fontId="6" fillId="0" borderId="0" applyNumberFormat="0" applyFill="0" applyBorder="0" applyAlignment="0" applyProtection="0"/>
    <xf numFmtId="0" fontId="1" fillId="0" borderId="0"/>
    <xf numFmtId="0" fontId="10" fillId="0" borderId="0"/>
    <xf numFmtId="0" fontId="16" fillId="0" borderId="0"/>
    <xf numFmtId="0" fontId="1" fillId="0" borderId="0"/>
    <xf numFmtId="0" fontId="10" fillId="0" borderId="0"/>
    <xf numFmtId="0" fontId="28" fillId="0" borderId="0"/>
    <xf numFmtId="0" fontId="1" fillId="0" borderId="0"/>
    <xf numFmtId="0" fontId="1" fillId="0" borderId="0"/>
    <xf numFmtId="0" fontId="28" fillId="0" borderId="0"/>
    <xf numFmtId="0" fontId="29" fillId="0" borderId="0"/>
    <xf numFmtId="0" fontId="90" fillId="0" borderId="0" applyNumberFormat="0" applyFill="0" applyBorder="0" applyAlignment="0" applyProtection="0"/>
    <xf numFmtId="0" fontId="108" fillId="0" borderId="0"/>
    <xf numFmtId="0" fontId="29" fillId="0" borderId="0"/>
    <xf numFmtId="0" fontId="145" fillId="0" borderId="0"/>
    <xf numFmtId="0" fontId="157" fillId="0" borderId="0" applyNumberFormat="0" applyFill="0" applyBorder="0" applyAlignment="0" applyProtection="0">
      <alignment vertical="top"/>
      <protection locked="0"/>
    </xf>
    <xf numFmtId="0" fontId="10" fillId="0" borderId="0"/>
    <xf numFmtId="0" fontId="6" fillId="0" borderId="0" applyNumberFormat="0" applyFill="0" applyBorder="0" applyAlignment="0" applyProtection="0"/>
    <xf numFmtId="0" fontId="10" fillId="0" borderId="0"/>
    <xf numFmtId="0" fontId="1" fillId="0" borderId="0"/>
    <xf numFmtId="0" fontId="180" fillId="0" borderId="0" applyNumberFormat="0" applyFill="0" applyBorder="0" applyAlignment="0" applyProtection="0"/>
    <xf numFmtId="0" fontId="29" fillId="0" borderId="0"/>
    <xf numFmtId="0" fontId="29" fillId="0" borderId="0"/>
    <xf numFmtId="0" fontId="29" fillId="0" borderId="0"/>
    <xf numFmtId="0" fontId="90" fillId="0" borderId="0" applyNumberFormat="0" applyFill="0" applyBorder="0" applyAlignment="0" applyProtection="0"/>
    <xf numFmtId="0" fontId="28" fillId="0" borderId="0"/>
    <xf numFmtId="0" fontId="10" fillId="0" borderId="0"/>
    <xf numFmtId="0" fontId="263" fillId="68" borderId="0" applyNumberFormat="0" applyBorder="0" applyAlignment="0" applyProtection="0"/>
    <xf numFmtId="0" fontId="5" fillId="69" borderId="0" applyNumberFormat="0" applyBorder="0" applyAlignment="0" applyProtection="0"/>
    <xf numFmtId="0" fontId="145" fillId="0" borderId="0"/>
    <xf numFmtId="0" fontId="145" fillId="0" borderId="0"/>
    <xf numFmtId="43" fontId="1" fillId="0" borderId="0" applyFont="0" applyFill="0" applyBorder="0" applyAlignment="0" applyProtection="0"/>
    <xf numFmtId="0" fontId="10" fillId="0" borderId="0"/>
    <xf numFmtId="0" fontId="28" fillId="0" borderId="0"/>
    <xf numFmtId="0" fontId="10" fillId="0" borderId="0"/>
    <xf numFmtId="0" fontId="16" fillId="0" borderId="0"/>
    <xf numFmtId="0" fontId="10" fillId="0" borderId="0"/>
    <xf numFmtId="0" fontId="29" fillId="0" borderId="0"/>
    <xf numFmtId="0" fontId="29" fillId="0" borderId="0"/>
    <xf numFmtId="0" fontId="10" fillId="0" borderId="0"/>
    <xf numFmtId="0" fontId="10" fillId="0" borderId="0"/>
    <xf numFmtId="0" fontId="29" fillId="0" borderId="0"/>
    <xf numFmtId="0" fontId="10" fillId="0" borderId="0"/>
    <xf numFmtId="0" fontId="28" fillId="0" borderId="0"/>
    <xf numFmtId="0" fontId="29" fillId="0" borderId="0"/>
    <xf numFmtId="0" fontId="29" fillId="0" borderId="0"/>
    <xf numFmtId="9" fontId="10" fillId="0" borderId="0" applyFont="0" applyFill="0" applyBorder="0" applyAlignment="0" applyProtection="0"/>
    <xf numFmtId="0" fontId="454" fillId="0" borderId="0"/>
    <xf numFmtId="0" fontId="145" fillId="0" borderId="0"/>
    <xf numFmtId="0" fontId="180" fillId="0" borderId="0" applyNumberFormat="0" applyFill="0" applyBorder="0" applyAlignment="0" applyProtection="0"/>
    <xf numFmtId="0" fontId="16" fillId="0" borderId="0"/>
    <xf numFmtId="220" fontId="10" fillId="0" borderId="0" applyFont="0" applyFill="0" applyBorder="0" applyAlignment="0" applyProtection="0"/>
    <xf numFmtId="0" fontId="145" fillId="0" borderId="0"/>
    <xf numFmtId="9" fontId="1" fillId="0" borderId="0" applyFont="0" applyFill="0" applyBorder="0" applyAlignment="0" applyProtection="0"/>
    <xf numFmtId="0" fontId="6" fillId="0" borderId="0" applyNumberFormat="0" applyFill="0" applyBorder="0" applyAlignment="0" applyProtection="0"/>
    <xf numFmtId="0" fontId="454" fillId="0" borderId="0"/>
    <xf numFmtId="0" fontId="10" fillId="0" borderId="0"/>
    <xf numFmtId="0" fontId="552" fillId="0" borderId="0"/>
    <xf numFmtId="0" fontId="145" fillId="0" borderId="0"/>
    <xf numFmtId="0" fontId="552" fillId="0" borderId="0"/>
    <xf numFmtId="0" fontId="1" fillId="0" borderId="0"/>
    <xf numFmtId="0" fontId="10" fillId="0" borderId="0"/>
    <xf numFmtId="0" fontId="157" fillId="0" borderId="0" applyNumberFormat="0" applyFill="0" applyBorder="0" applyAlignment="0" applyProtection="0">
      <alignment vertical="top"/>
      <protection locked="0"/>
    </xf>
  </cellStyleXfs>
  <cellXfs count="5288">
    <xf numFmtId="0" fontId="0" fillId="0" borderId="0" xfId="0"/>
    <xf numFmtId="0" fontId="7" fillId="2" borderId="0" xfId="2" applyFont="1" applyFill="1" applyAlignment="1">
      <alignment horizontal="center" vertical="center"/>
    </xf>
    <xf numFmtId="0" fontId="8" fillId="0" borderId="0" xfId="2" applyFont="1" applyAlignment="1">
      <alignment horizontal="center" vertical="center"/>
    </xf>
    <xf numFmtId="0" fontId="9" fillId="0" borderId="0" xfId="2" applyFont="1" applyAlignment="1">
      <alignment horizontal="right" vertical="center"/>
    </xf>
    <xf numFmtId="0" fontId="2" fillId="3" borderId="1" xfId="3" applyFont="1" applyFill="1" applyBorder="1" applyAlignment="1">
      <alignment horizontal="center" vertical="center"/>
    </xf>
    <xf numFmtId="0" fontId="1" fillId="0" borderId="0" xfId="0" applyFont="1"/>
    <xf numFmtId="0" fontId="11" fillId="2" borderId="0" xfId="2" applyFont="1" applyFill="1" applyAlignment="1">
      <alignment horizontal="left" vertical="center"/>
    </xf>
    <xf numFmtId="0" fontId="8" fillId="2" borderId="0" xfId="2" applyFont="1" applyFill="1" applyAlignment="1">
      <alignment horizontal="center" vertical="center"/>
    </xf>
    <xf numFmtId="0" fontId="8" fillId="2" borderId="2" xfId="2" applyFont="1" applyFill="1" applyBorder="1" applyAlignment="1">
      <alignment horizontal="center" vertical="center"/>
    </xf>
    <xf numFmtId="0" fontId="12" fillId="2" borderId="0" xfId="2" applyFont="1" applyFill="1" applyAlignment="1">
      <alignment horizontal="left" vertical="center"/>
    </xf>
    <xf numFmtId="0" fontId="13" fillId="2" borderId="0" xfId="2" applyFont="1" applyFill="1" applyAlignment="1">
      <alignment horizontal="left" vertical="center"/>
    </xf>
    <xf numFmtId="0" fontId="13" fillId="2" borderId="2" xfId="2" applyFont="1" applyFill="1" applyBorder="1" applyAlignment="1">
      <alignment horizontal="left" vertical="center"/>
    </xf>
    <xf numFmtId="0" fontId="14" fillId="2" borderId="0" xfId="2" applyFont="1" applyFill="1" applyAlignment="1">
      <alignment horizontal="right" vertical="center"/>
    </xf>
    <xf numFmtId="0" fontId="15" fillId="2" borderId="0" xfId="1" applyFont="1" applyFill="1" applyAlignment="1">
      <alignment horizontal="left" vertical="center"/>
    </xf>
    <xf numFmtId="0" fontId="6" fillId="2" borderId="0" xfId="1" applyFill="1" applyAlignment="1">
      <alignment horizontal="left" vertical="center"/>
    </xf>
    <xf numFmtId="0" fontId="12" fillId="0" borderId="0" xfId="2" applyFont="1" applyAlignment="1">
      <alignment horizontal="left" vertical="center"/>
    </xf>
    <xf numFmtId="0" fontId="7" fillId="2" borderId="2" xfId="2" applyFont="1" applyFill="1" applyBorder="1" applyAlignment="1">
      <alignment horizontal="center" vertical="center"/>
    </xf>
    <xf numFmtId="0" fontId="14" fillId="2" borderId="0" xfId="2" applyFont="1" applyFill="1" applyAlignment="1">
      <alignment horizontal="left" vertical="center"/>
    </xf>
    <xf numFmtId="0" fontId="17" fillId="4" borderId="0" xfId="4" applyFont="1" applyFill="1" applyAlignment="1" applyProtection="1">
      <alignment horizontal="left" vertical="center"/>
      <protection locked="0"/>
    </xf>
    <xf numFmtId="164" fontId="18" fillId="4" borderId="0" xfId="4" applyNumberFormat="1" applyFont="1" applyFill="1" applyAlignment="1" applyProtection="1">
      <alignment horizontal="center" vertical="center"/>
      <protection locked="0"/>
    </xf>
    <xf numFmtId="0" fontId="1" fillId="2" borderId="0" xfId="0" applyFont="1" applyFill="1" applyAlignment="1">
      <alignment vertical="center"/>
    </xf>
    <xf numFmtId="0" fontId="1" fillId="2" borderId="0" xfId="0" applyFont="1" applyFill="1"/>
    <xf numFmtId="0" fontId="19" fillId="4" borderId="0" xfId="4" applyFont="1" applyFill="1" applyAlignment="1" applyProtection="1">
      <alignment horizontal="left" vertical="center"/>
      <protection locked="0"/>
    </xf>
    <xf numFmtId="0" fontId="12" fillId="7" borderId="7" xfId="6" applyFont="1" applyFill="1" applyBorder="1" applyAlignment="1">
      <alignment horizontal="left" vertical="center"/>
    </xf>
    <xf numFmtId="0" fontId="12" fillId="7" borderId="7" xfId="6" applyFont="1" applyFill="1" applyBorder="1" applyAlignment="1">
      <alignment horizontal="right" vertical="center"/>
    </xf>
    <xf numFmtId="2" fontId="2" fillId="8" borderId="0" xfId="3" applyNumberFormat="1" applyFont="1" applyFill="1" applyAlignment="1" applyProtection="1">
      <alignment horizontal="center" vertical="center"/>
      <protection locked="0"/>
    </xf>
    <xf numFmtId="0" fontId="30" fillId="4" borderId="0" xfId="4" applyFont="1" applyFill="1" applyAlignment="1" applyProtection="1">
      <alignment vertical="center"/>
      <protection locked="0"/>
    </xf>
    <xf numFmtId="0" fontId="31" fillId="4" borderId="0" xfId="4" applyFont="1" applyFill="1" applyAlignment="1" applyProtection="1">
      <alignment vertical="center"/>
      <protection locked="0"/>
    </xf>
    <xf numFmtId="0" fontId="32" fillId="4" borderId="0" xfId="4" applyFont="1" applyFill="1" applyAlignment="1" applyProtection="1">
      <alignment horizontal="right" vertical="center"/>
      <protection locked="0"/>
    </xf>
    <xf numFmtId="0" fontId="35" fillId="2" borderId="0" xfId="6" applyFont="1" applyFill="1" applyAlignment="1">
      <alignment horizontal="left" vertical="center"/>
    </xf>
    <xf numFmtId="166" fontId="8" fillId="2" borderId="0" xfId="5" applyNumberFormat="1" applyFont="1" applyFill="1" applyAlignment="1" applyProtection="1">
      <alignment horizontal="center" vertical="center"/>
      <protection locked="0"/>
    </xf>
    <xf numFmtId="0" fontId="37" fillId="2" borderId="0" xfId="6" applyFont="1" applyFill="1" applyAlignment="1">
      <alignment horizontal="right" vertical="center"/>
    </xf>
    <xf numFmtId="164" fontId="38" fillId="10" borderId="0" xfId="4" applyNumberFormat="1" applyFont="1" applyFill="1" applyAlignment="1" applyProtection="1">
      <alignment horizontal="center" vertical="center"/>
      <protection locked="0"/>
    </xf>
    <xf numFmtId="0" fontId="17" fillId="11" borderId="0" xfId="4" applyFont="1" applyFill="1" applyAlignment="1" applyProtection="1">
      <alignment horizontal="left" vertical="center"/>
      <protection locked="0"/>
    </xf>
    <xf numFmtId="164" fontId="18" fillId="4" borderId="0" xfId="4" applyNumberFormat="1" applyFont="1" applyFill="1" applyAlignment="1" applyProtection="1">
      <alignment horizontal="right" vertical="center"/>
      <protection locked="0"/>
    </xf>
    <xf numFmtId="0" fontId="17" fillId="4" borderId="0" xfId="4" applyFont="1" applyFill="1" applyAlignment="1" applyProtection="1">
      <alignment horizontal="right" vertical="center"/>
      <protection locked="0"/>
    </xf>
    <xf numFmtId="167" fontId="25" fillId="12" borderId="0" xfId="5" applyNumberFormat="1" applyFont="1" applyFill="1" applyAlignment="1" applyProtection="1">
      <alignment horizontal="center" vertical="center"/>
      <protection locked="0"/>
    </xf>
    <xf numFmtId="0" fontId="40" fillId="2" borderId="0" xfId="4" applyFont="1" applyFill="1" applyAlignment="1" applyProtection="1">
      <alignment horizontal="right" vertical="center"/>
      <protection locked="0"/>
    </xf>
    <xf numFmtId="164" fontId="25" fillId="11" borderId="0" xfId="4" applyNumberFormat="1" applyFont="1" applyFill="1" applyAlignment="1" applyProtection="1">
      <alignment horizontal="center" vertical="center"/>
      <protection locked="0"/>
    </xf>
    <xf numFmtId="0" fontId="37" fillId="2" borderId="0" xfId="4" applyFont="1" applyFill="1" applyAlignment="1" applyProtection="1">
      <alignment horizontal="right" vertical="center"/>
      <protection locked="0"/>
    </xf>
    <xf numFmtId="1" fontId="38" fillId="13" borderId="0" xfId="3" applyNumberFormat="1" applyFont="1" applyFill="1" applyAlignment="1">
      <alignment horizontal="center" vertical="center"/>
    </xf>
    <xf numFmtId="168" fontId="42" fillId="14" borderId="0" xfId="3" applyNumberFormat="1" applyFont="1" applyFill="1" applyAlignment="1">
      <alignment vertical="center"/>
    </xf>
    <xf numFmtId="0" fontId="9" fillId="2" borderId="0" xfId="6" applyFont="1" applyFill="1" applyAlignment="1">
      <alignment horizontal="right" vertical="center"/>
    </xf>
    <xf numFmtId="169" fontId="9" fillId="4" borderId="0" xfId="4" applyNumberFormat="1" applyFont="1" applyFill="1" applyAlignment="1" applyProtection="1">
      <alignment horizontal="center" vertical="center"/>
      <protection locked="0"/>
    </xf>
    <xf numFmtId="169" fontId="44" fillId="4" borderId="0" xfId="4" applyNumberFormat="1" applyFont="1" applyFill="1" applyAlignment="1" applyProtection="1">
      <alignment horizontal="right" vertical="center"/>
      <protection locked="0"/>
    </xf>
    <xf numFmtId="0" fontId="34" fillId="2" borderId="0" xfId="6" applyFont="1" applyFill="1" applyAlignment="1">
      <alignment horizontal="right" vertical="center"/>
    </xf>
    <xf numFmtId="0" fontId="34" fillId="15" borderId="0" xfId="3" applyFont="1" applyFill="1" applyAlignment="1">
      <alignment horizontal="right" vertical="center"/>
    </xf>
    <xf numFmtId="170" fontId="34" fillId="4" borderId="0" xfId="4" applyNumberFormat="1" applyFont="1" applyFill="1" applyAlignment="1" applyProtection="1">
      <alignment horizontal="center" vertical="center"/>
      <protection locked="0"/>
    </xf>
    <xf numFmtId="0" fontId="34" fillId="2" borderId="0" xfId="3" applyFont="1" applyFill="1" applyAlignment="1">
      <alignment horizontal="right" vertical="center"/>
    </xf>
    <xf numFmtId="0" fontId="9" fillId="12" borderId="0" xfId="3" applyFont="1" applyFill="1" applyAlignment="1">
      <alignment vertical="center"/>
    </xf>
    <xf numFmtId="0" fontId="38" fillId="12" borderId="0" xfId="3" applyFont="1" applyFill="1" applyAlignment="1">
      <alignment vertical="center"/>
    </xf>
    <xf numFmtId="0" fontId="49" fillId="2" borderId="0" xfId="8" applyFont="1" applyFill="1" applyAlignment="1">
      <alignment horizontal="left" vertical="center"/>
    </xf>
    <xf numFmtId="0" fontId="32" fillId="4" borderId="0" xfId="4" applyFont="1" applyFill="1" applyAlignment="1" applyProtection="1">
      <alignment horizontal="left" vertical="center"/>
      <protection locked="0"/>
    </xf>
    <xf numFmtId="0" fontId="50" fillId="4" borderId="0" xfId="4" applyFont="1" applyFill="1" applyAlignment="1" applyProtection="1">
      <alignment horizontal="left" vertical="center"/>
      <protection locked="0"/>
    </xf>
    <xf numFmtId="0" fontId="51" fillId="2" borderId="0" xfId="6" applyFont="1" applyFill="1" applyAlignment="1">
      <alignment horizontal="left" vertical="center"/>
    </xf>
    <xf numFmtId="0" fontId="51" fillId="4" borderId="0" xfId="4" applyFont="1" applyFill="1" applyAlignment="1" applyProtection="1">
      <alignment horizontal="left" vertical="center"/>
      <protection locked="0"/>
    </xf>
    <xf numFmtId="0" fontId="52" fillId="2" borderId="0" xfId="4" applyFont="1" applyFill="1" applyAlignment="1" applyProtection="1">
      <alignment horizontal="left" vertical="center"/>
      <protection locked="0"/>
    </xf>
    <xf numFmtId="0" fontId="54" fillId="0" borderId="0" xfId="8" applyFont="1" applyAlignment="1">
      <alignment vertical="center"/>
    </xf>
    <xf numFmtId="0" fontId="19" fillId="11" borderId="0" xfId="4" applyFont="1" applyFill="1" applyAlignment="1" applyProtection="1">
      <alignment horizontal="left" vertical="center"/>
      <protection locked="0"/>
    </xf>
    <xf numFmtId="0" fontId="37" fillId="2" borderId="0" xfId="4" applyFont="1" applyFill="1" applyAlignment="1" applyProtection="1">
      <alignment horizontal="left" vertical="center"/>
      <protection locked="0"/>
    </xf>
    <xf numFmtId="0" fontId="35" fillId="4" borderId="0" xfId="4" applyFont="1" applyFill="1" applyAlignment="1" applyProtection="1">
      <alignment horizontal="right" vertical="center"/>
      <protection locked="0"/>
    </xf>
    <xf numFmtId="0" fontId="42" fillId="2" borderId="0" xfId="2" applyFont="1" applyFill="1" applyAlignment="1">
      <alignment horizontal="left" vertical="center"/>
    </xf>
    <xf numFmtId="0" fontId="61" fillId="19" borderId="7" xfId="6" applyFont="1" applyFill="1" applyBorder="1" applyAlignment="1">
      <alignment horizontal="left" vertical="center"/>
    </xf>
    <xf numFmtId="0" fontId="58" fillId="19" borderId="7" xfId="6" applyFont="1" applyFill="1" applyBorder="1" applyAlignment="1">
      <alignment horizontal="right" vertical="center"/>
    </xf>
    <xf numFmtId="0" fontId="58" fillId="19" borderId="13" xfId="3" applyFont="1" applyFill="1" applyBorder="1" applyAlignment="1">
      <alignment horizontal="center" vertical="center" wrapText="1"/>
    </xf>
    <xf numFmtId="0" fontId="62" fillId="4" borderId="0" xfId="4" applyFont="1" applyFill="1" applyAlignment="1" applyProtection="1">
      <alignment vertical="center"/>
      <protection locked="0"/>
    </xf>
    <xf numFmtId="164" fontId="38" fillId="11" borderId="0" xfId="4" applyNumberFormat="1" applyFont="1" applyFill="1" applyAlignment="1" applyProtection="1">
      <alignment horizontal="center" vertical="center"/>
      <protection locked="0"/>
    </xf>
    <xf numFmtId="0" fontId="51" fillId="4" borderId="0" xfId="4" applyFont="1" applyFill="1" applyAlignment="1" applyProtection="1">
      <alignment horizontal="right" vertical="center"/>
      <protection locked="0"/>
    </xf>
    <xf numFmtId="0" fontId="63" fillId="11" borderId="0" xfId="4" applyFont="1" applyFill="1" applyAlignment="1" applyProtection="1">
      <alignment horizontal="center" vertical="center"/>
      <protection locked="0"/>
    </xf>
    <xf numFmtId="164" fontId="64" fillId="11" borderId="0" xfId="4" applyNumberFormat="1" applyFont="1" applyFill="1" applyAlignment="1" applyProtection="1">
      <alignment horizontal="center" vertical="center"/>
      <protection locked="0"/>
    </xf>
    <xf numFmtId="1" fontId="38" fillId="20" borderId="0" xfId="3" applyNumberFormat="1" applyFont="1" applyFill="1" applyAlignment="1">
      <alignment horizontal="center" vertical="center"/>
    </xf>
    <xf numFmtId="168" fontId="45" fillId="14" borderId="0" xfId="3" applyNumberFormat="1" applyFont="1" applyFill="1" applyAlignment="1">
      <alignment vertical="center"/>
    </xf>
    <xf numFmtId="0" fontId="25" fillId="2" borderId="0" xfId="3" applyFont="1" applyFill="1" applyAlignment="1">
      <alignment horizontal="right" vertical="center"/>
    </xf>
    <xf numFmtId="0" fontId="9" fillId="2" borderId="0" xfId="2" applyFont="1" applyFill="1" applyAlignment="1">
      <alignment horizontal="left" vertical="center"/>
    </xf>
    <xf numFmtId="0" fontId="9" fillId="2" borderId="0" xfId="2" applyFont="1" applyFill="1" applyAlignment="1">
      <alignment horizontal="center" vertical="center"/>
    </xf>
    <xf numFmtId="0" fontId="9" fillId="2" borderId="2" xfId="2" applyFont="1" applyFill="1" applyBorder="1" applyAlignment="1">
      <alignment horizontal="center" vertical="center"/>
    </xf>
    <xf numFmtId="0" fontId="42" fillId="22" borderId="14" xfId="7" applyFont="1" applyFill="1" applyBorder="1" applyAlignment="1" applyProtection="1">
      <alignment horizontal="centerContinuous" vertical="center"/>
      <protection locked="0"/>
    </xf>
    <xf numFmtId="0" fontId="42" fillId="22" borderId="15" xfId="7" applyFont="1" applyFill="1" applyBorder="1" applyAlignment="1" applyProtection="1">
      <alignment horizontal="centerContinuous" vertical="center"/>
      <protection locked="0"/>
    </xf>
    <xf numFmtId="0" fontId="42" fillId="23" borderId="15" xfId="7" applyFont="1" applyFill="1" applyBorder="1" applyAlignment="1" applyProtection="1">
      <alignment horizontal="centerContinuous" vertical="center"/>
      <protection locked="0"/>
    </xf>
    <xf numFmtId="0" fontId="42" fillId="22" borderId="16" xfId="7" applyFont="1" applyFill="1" applyBorder="1" applyAlignment="1" applyProtection="1">
      <alignment horizontal="right" vertical="center"/>
      <protection locked="0"/>
    </xf>
    <xf numFmtId="0" fontId="34" fillId="2" borderId="0" xfId="2" applyFont="1" applyFill="1" applyAlignment="1">
      <alignment vertical="center"/>
    </xf>
    <xf numFmtId="0" fontId="26" fillId="2" borderId="7" xfId="3" applyFont="1" applyFill="1" applyBorder="1" applyAlignment="1">
      <alignment horizontal="left" vertical="center"/>
    </xf>
    <xf numFmtId="0" fontId="6" fillId="2" borderId="13" xfId="1" applyFill="1" applyBorder="1" applyAlignment="1">
      <alignment vertical="center"/>
    </xf>
    <xf numFmtId="0" fontId="6" fillId="2" borderId="17" xfId="1" applyFill="1" applyBorder="1" applyAlignment="1">
      <alignment vertical="center"/>
    </xf>
    <xf numFmtId="0" fontId="65" fillId="2" borderId="9" xfId="9" applyFont="1" applyFill="1" applyBorder="1" applyAlignment="1" applyProtection="1">
      <alignment horizontal="right" vertical="center"/>
      <protection locked="0"/>
    </xf>
    <xf numFmtId="171" fontId="66" fillId="25" borderId="2" xfId="9" applyNumberFormat="1" applyFont="1" applyFill="1" applyBorder="1" applyAlignment="1" applyProtection="1">
      <alignment horizontal="center" vertical="center"/>
      <protection locked="0"/>
    </xf>
    <xf numFmtId="172" fontId="68" fillId="25" borderId="2" xfId="9" applyNumberFormat="1" applyFont="1" applyFill="1" applyBorder="1" applyAlignment="1" applyProtection="1">
      <alignment horizontal="center" vertical="center"/>
      <protection locked="0"/>
    </xf>
    <xf numFmtId="171" fontId="68" fillId="25" borderId="2" xfId="9" applyNumberFormat="1" applyFont="1" applyFill="1" applyBorder="1" applyAlignment="1" applyProtection="1">
      <alignment horizontal="center" vertical="center"/>
      <protection locked="0"/>
    </xf>
    <xf numFmtId="171" fontId="9" fillId="2" borderId="2" xfId="9" applyNumberFormat="1" applyFont="1" applyFill="1" applyBorder="1" applyAlignment="1" applyProtection="1">
      <alignment horizontal="center" vertical="center"/>
      <protection locked="0"/>
    </xf>
    <xf numFmtId="172" fontId="9" fillId="2" borderId="2" xfId="9" applyNumberFormat="1" applyFont="1" applyFill="1" applyBorder="1" applyAlignment="1" applyProtection="1">
      <alignment horizontal="center" vertical="center"/>
      <protection locked="0"/>
    </xf>
    <xf numFmtId="0" fontId="34" fillId="17" borderId="13" xfId="9" applyFont="1" applyFill="1" applyBorder="1" applyAlignment="1" applyProtection="1">
      <alignment horizontal="right" vertical="center"/>
      <protection locked="0"/>
    </xf>
    <xf numFmtId="171" fontId="9" fillId="17" borderId="13" xfId="9" applyNumberFormat="1" applyFont="1" applyFill="1" applyBorder="1" applyAlignment="1" applyProtection="1">
      <alignment horizontal="center" vertical="center"/>
      <protection locked="0"/>
    </xf>
    <xf numFmtId="0" fontId="34" fillId="17" borderId="13" xfId="3" applyFont="1" applyFill="1" applyBorder="1" applyProtection="1">
      <protection hidden="1"/>
    </xf>
    <xf numFmtId="0" fontId="9" fillId="17" borderId="13" xfId="9" applyFont="1" applyFill="1" applyBorder="1" applyAlignment="1" applyProtection="1">
      <alignment horizontal="right" vertical="center"/>
      <protection locked="0"/>
    </xf>
    <xf numFmtId="172" fontId="9" fillId="17" borderId="13" xfId="9" applyNumberFormat="1" applyFont="1" applyFill="1" applyBorder="1" applyAlignment="1" applyProtection="1">
      <alignment horizontal="center" vertical="center"/>
      <protection locked="0"/>
    </xf>
    <xf numFmtId="172" fontId="9" fillId="17" borderId="17" xfId="9" applyNumberFormat="1" applyFont="1" applyFill="1" applyBorder="1" applyAlignment="1" applyProtection="1">
      <alignment horizontal="center" vertical="center"/>
      <protection locked="0"/>
    </xf>
    <xf numFmtId="167" fontId="70" fillId="25" borderId="2" xfId="9" applyNumberFormat="1" applyFont="1" applyFill="1" applyBorder="1" applyAlignment="1" applyProtection="1">
      <alignment horizontal="center" vertical="center"/>
      <protection locked="0"/>
    </xf>
    <xf numFmtId="0" fontId="9" fillId="2" borderId="18" xfId="9" applyFont="1" applyFill="1" applyBorder="1" applyAlignment="1" applyProtection="1">
      <alignment horizontal="right" vertical="center"/>
      <protection locked="0"/>
    </xf>
    <xf numFmtId="172" fontId="9" fillId="2" borderId="1" xfId="9" applyNumberFormat="1" applyFont="1" applyFill="1" applyBorder="1" applyAlignment="1" applyProtection="1">
      <alignment horizontal="center" vertical="center"/>
      <protection locked="0"/>
    </xf>
    <xf numFmtId="0" fontId="34" fillId="2" borderId="18" xfId="9" applyFont="1" applyFill="1" applyBorder="1" applyAlignment="1" applyProtection="1">
      <alignment horizontal="right" vertical="center"/>
      <protection locked="0"/>
    </xf>
    <xf numFmtId="171" fontId="9" fillId="2" borderId="1" xfId="9" applyNumberFormat="1" applyFont="1" applyFill="1" applyBorder="1" applyAlignment="1" applyProtection="1">
      <alignment horizontal="center" vertical="center"/>
      <protection locked="0"/>
    </xf>
    <xf numFmtId="172" fontId="9" fillId="2" borderId="19" xfId="9" applyNumberFormat="1" applyFont="1" applyFill="1" applyBorder="1" applyAlignment="1" applyProtection="1">
      <alignment horizontal="center" vertical="center"/>
      <protection locked="0"/>
    </xf>
    <xf numFmtId="173" fontId="75" fillId="25" borderId="2" xfId="9" applyNumberFormat="1" applyFont="1" applyFill="1" applyBorder="1" applyAlignment="1" applyProtection="1">
      <alignment horizontal="center" vertical="center"/>
      <protection locked="0"/>
    </xf>
    <xf numFmtId="0" fontId="1" fillId="2" borderId="24" xfId="0" applyFont="1" applyFill="1" applyBorder="1"/>
    <xf numFmtId="0" fontId="53" fillId="2" borderId="24" xfId="3" applyFont="1" applyFill="1" applyBorder="1" applyAlignment="1">
      <alignment horizontal="center" vertical="center"/>
    </xf>
    <xf numFmtId="173" fontId="12" fillId="26" borderId="2" xfId="9" applyNumberFormat="1" applyFont="1" applyFill="1" applyBorder="1" applyAlignment="1" applyProtection="1">
      <alignment horizontal="center" vertical="center"/>
      <protection locked="0"/>
    </xf>
    <xf numFmtId="0" fontId="12" fillId="26" borderId="18" xfId="9" applyFont="1" applyFill="1" applyBorder="1" applyAlignment="1" applyProtection="1">
      <alignment horizontal="right" vertical="center"/>
      <protection locked="0"/>
    </xf>
    <xf numFmtId="174" fontId="12" fillId="26" borderId="1" xfId="9" applyNumberFormat="1" applyFont="1" applyFill="1" applyBorder="1" applyAlignment="1" applyProtection="1">
      <alignment horizontal="center" vertical="center"/>
      <protection locked="0"/>
    </xf>
    <xf numFmtId="0" fontId="1" fillId="2" borderId="25" xfId="0" applyFont="1" applyFill="1" applyBorder="1"/>
    <xf numFmtId="0" fontId="53" fillId="2" borderId="25" xfId="3" applyFont="1" applyFill="1" applyBorder="1" applyAlignment="1">
      <alignment horizontal="center" vertical="center"/>
    </xf>
    <xf numFmtId="0" fontId="1" fillId="17" borderId="0" xfId="9" applyFill="1"/>
    <xf numFmtId="176" fontId="35" fillId="17" borderId="26" xfId="9" applyNumberFormat="1" applyFont="1" applyFill="1" applyBorder="1" applyAlignment="1">
      <alignment horizontal="center" vertical="center"/>
    </xf>
    <xf numFmtId="0" fontId="34" fillId="17" borderId="27" xfId="9" applyFont="1" applyFill="1" applyBorder="1" applyAlignment="1">
      <alignment horizontal="center" vertical="center"/>
    </xf>
    <xf numFmtId="2" fontId="35" fillId="17" borderId="28" xfId="9" applyNumberFormat="1" applyFont="1" applyFill="1" applyBorder="1" applyAlignment="1">
      <alignment horizontal="center" vertical="center"/>
    </xf>
    <xf numFmtId="173" fontId="76" fillId="25" borderId="2" xfId="9" applyNumberFormat="1" applyFont="1" applyFill="1" applyBorder="1" applyAlignment="1" applyProtection="1">
      <alignment horizontal="center" vertical="center"/>
      <protection locked="0"/>
    </xf>
    <xf numFmtId="9" fontId="77" fillId="28" borderId="30" xfId="9" applyNumberFormat="1" applyFont="1" applyFill="1" applyBorder="1" applyAlignment="1">
      <alignment horizontal="center" vertical="center"/>
    </xf>
    <xf numFmtId="0" fontId="20" fillId="5" borderId="31" xfId="3" applyFont="1" applyFill="1" applyBorder="1" applyAlignment="1">
      <alignment horizontal="center" vertical="center"/>
    </xf>
    <xf numFmtId="0" fontId="6" fillId="2" borderId="7" xfId="1" applyFill="1" applyBorder="1" applyAlignment="1">
      <alignment vertical="center"/>
    </xf>
    <xf numFmtId="0" fontId="56" fillId="2" borderId="7" xfId="6" applyFont="1" applyFill="1" applyBorder="1" applyAlignment="1">
      <alignment horizontal="center" vertical="center"/>
    </xf>
    <xf numFmtId="0" fontId="1" fillId="0" borderId="7" xfId="0" applyFont="1" applyBorder="1"/>
    <xf numFmtId="0" fontId="1" fillId="0" borderId="8" xfId="0" applyFont="1" applyBorder="1"/>
    <xf numFmtId="0" fontId="9" fillId="2" borderId="7" xfId="3" applyFont="1" applyFill="1" applyBorder="1" applyAlignment="1" applyProtection="1">
      <alignment horizontal="center" vertical="center"/>
      <protection hidden="1"/>
    </xf>
    <xf numFmtId="0" fontId="4" fillId="2" borderId="7" xfId="9" applyFont="1" applyFill="1" applyBorder="1" applyAlignment="1">
      <alignment horizontal="center"/>
    </xf>
    <xf numFmtId="0" fontId="75" fillId="25" borderId="18" xfId="7" applyFont="1" applyFill="1" applyBorder="1" applyAlignment="1">
      <alignment horizontal="left" vertical="center"/>
    </xf>
    <xf numFmtId="166" fontId="42" fillId="17" borderId="18" xfId="9" applyNumberFormat="1" applyFont="1" applyFill="1" applyBorder="1" applyAlignment="1" applyProtection="1">
      <alignment horizontal="center" vertical="center"/>
      <protection locked="0"/>
    </xf>
    <xf numFmtId="167" fontId="78" fillId="25" borderId="18" xfId="9" applyNumberFormat="1" applyFont="1" applyFill="1" applyBorder="1" applyAlignment="1" applyProtection="1">
      <alignment horizontal="center" vertical="center"/>
      <protection locked="0"/>
    </xf>
    <xf numFmtId="166" fontId="42" fillId="17" borderId="19" xfId="9" applyNumberFormat="1" applyFont="1" applyFill="1" applyBorder="1" applyAlignment="1" applyProtection="1">
      <alignment horizontal="center" vertical="center"/>
      <protection locked="0"/>
    </xf>
    <xf numFmtId="0" fontId="1" fillId="2" borderId="0" xfId="9" applyFill="1"/>
    <xf numFmtId="0" fontId="42" fillId="30" borderId="2" xfId="3" applyFont="1" applyFill="1" applyBorder="1" applyAlignment="1" applyProtection="1">
      <alignment horizontal="center" vertical="center"/>
      <protection locked="0"/>
    </xf>
    <xf numFmtId="0" fontId="7" fillId="2" borderId="18" xfId="2" applyFont="1" applyFill="1" applyBorder="1" applyAlignment="1">
      <alignment horizontal="center" vertical="center"/>
    </xf>
    <xf numFmtId="0" fontId="10" fillId="31" borderId="0" xfId="3" applyFill="1" applyProtection="1">
      <protection hidden="1"/>
    </xf>
    <xf numFmtId="0" fontId="1" fillId="31" borderId="0" xfId="9" applyFill="1"/>
    <xf numFmtId="0" fontId="10" fillId="31" borderId="0" xfId="3" applyFill="1" applyAlignment="1">
      <alignment vertical="center"/>
    </xf>
    <xf numFmtId="0" fontId="10" fillId="0" borderId="0" xfId="3"/>
    <xf numFmtId="0" fontId="10" fillId="0" borderId="0" xfId="3" applyAlignment="1">
      <alignment vertical="center"/>
    </xf>
    <xf numFmtId="0" fontId="81" fillId="31" borderId="0" xfId="3" applyFont="1" applyFill="1" applyAlignment="1">
      <alignment vertical="center"/>
    </xf>
    <xf numFmtId="0" fontId="82" fillId="31" borderId="0" xfId="3" applyFont="1" applyFill="1" applyAlignment="1">
      <alignment vertical="center"/>
    </xf>
    <xf numFmtId="0" fontId="83" fillId="31" borderId="0" xfId="3" applyFont="1" applyFill="1" applyAlignment="1">
      <alignment vertical="center"/>
    </xf>
    <xf numFmtId="0" fontId="84" fillId="31" borderId="0" xfId="3" applyFont="1" applyFill="1" applyAlignment="1">
      <alignment vertical="center"/>
    </xf>
    <xf numFmtId="0" fontId="85" fillId="31" borderId="0" xfId="3" applyFont="1" applyFill="1" applyAlignment="1">
      <alignment vertical="center"/>
    </xf>
    <xf numFmtId="0" fontId="86" fillId="31" borderId="0" xfId="3" applyFont="1" applyFill="1" applyAlignment="1">
      <alignment vertical="center"/>
    </xf>
    <xf numFmtId="0" fontId="87" fillId="32" borderId="0" xfId="11" applyFont="1" applyFill="1" applyAlignment="1">
      <alignment horizontal="left" vertical="center"/>
    </xf>
    <xf numFmtId="0" fontId="89" fillId="33" borderId="0" xfId="11" applyFont="1" applyFill="1" applyAlignment="1">
      <alignment horizontal="right" vertical="center"/>
    </xf>
    <xf numFmtId="0" fontId="92" fillId="5" borderId="31" xfId="3" applyFont="1" applyFill="1" applyBorder="1" applyAlignment="1">
      <alignment horizontal="center" vertical="center"/>
    </xf>
    <xf numFmtId="0" fontId="97" fillId="35" borderId="6" xfId="11" applyFont="1" applyFill="1" applyBorder="1" applyAlignment="1">
      <alignment horizontal="center" vertical="center"/>
    </xf>
    <xf numFmtId="0" fontId="98" fillId="17" borderId="23" xfId="9" applyFont="1" applyFill="1" applyBorder="1" applyAlignment="1">
      <alignment horizontal="center" vertical="center"/>
    </xf>
    <xf numFmtId="0" fontId="101" fillId="32" borderId="35" xfId="11" applyFont="1" applyFill="1" applyBorder="1" applyAlignment="1">
      <alignment horizontal="center" vertical="center" wrapText="1"/>
    </xf>
    <xf numFmtId="0" fontId="102" fillId="9" borderId="35" xfId="11" applyFont="1" applyFill="1" applyBorder="1" applyAlignment="1">
      <alignment horizontal="center" vertical="center" wrapText="1"/>
    </xf>
    <xf numFmtId="0" fontId="100" fillId="32" borderId="35" xfId="11" applyFont="1" applyFill="1" applyBorder="1" applyAlignment="1">
      <alignment horizontal="center" vertical="center" wrapText="1"/>
    </xf>
    <xf numFmtId="0" fontId="101" fillId="32" borderId="36" xfId="11" applyFont="1" applyFill="1" applyBorder="1" applyAlignment="1">
      <alignment horizontal="center" vertical="center" wrapText="1"/>
    </xf>
    <xf numFmtId="0" fontId="103" fillId="9" borderId="36" xfId="11" applyFont="1" applyFill="1" applyBorder="1" applyAlignment="1">
      <alignment horizontal="center" vertical="center" wrapText="1"/>
    </xf>
    <xf numFmtId="0" fontId="98" fillId="2" borderId="0" xfId="11" applyFont="1" applyFill="1" applyAlignment="1">
      <alignment horizontal="left" vertical="center"/>
    </xf>
    <xf numFmtId="0" fontId="101" fillId="32" borderId="37" xfId="11" applyFont="1" applyFill="1" applyBorder="1" applyAlignment="1">
      <alignment horizontal="center" vertical="center" wrapText="1"/>
    </xf>
    <xf numFmtId="0" fontId="103" fillId="32" borderId="37" xfId="11" applyFont="1" applyFill="1" applyBorder="1" applyAlignment="1">
      <alignment horizontal="center" vertical="center" wrapText="1"/>
    </xf>
    <xf numFmtId="0" fontId="103" fillId="9" borderId="37" xfId="11" applyFont="1" applyFill="1" applyBorder="1" applyAlignment="1">
      <alignment horizontal="center" vertical="center" wrapText="1"/>
    </xf>
    <xf numFmtId="0" fontId="101" fillId="36" borderId="38" xfId="11" applyFont="1" applyFill="1" applyBorder="1" applyAlignment="1">
      <alignment horizontal="center" vertical="center" wrapText="1"/>
    </xf>
    <xf numFmtId="2" fontId="100" fillId="36" borderId="38" xfId="11" applyNumberFormat="1" applyFont="1" applyFill="1" applyBorder="1" applyAlignment="1">
      <alignment horizontal="center" vertical="center" wrapText="1"/>
    </xf>
    <xf numFmtId="0" fontId="101" fillId="36" borderId="39" xfId="11" applyFont="1" applyFill="1" applyBorder="1" applyAlignment="1">
      <alignment horizontal="center" vertical="center" wrapText="1"/>
    </xf>
    <xf numFmtId="2" fontId="100" fillId="36" borderId="39" xfId="11" applyNumberFormat="1" applyFont="1" applyFill="1" applyBorder="1" applyAlignment="1">
      <alignment horizontal="center" vertical="center" wrapText="1"/>
    </xf>
    <xf numFmtId="0" fontId="60" fillId="31" borderId="0" xfId="11" applyFont="1" applyFill="1" applyAlignment="1">
      <alignment horizontal="left" vertical="center"/>
    </xf>
    <xf numFmtId="0" fontId="101" fillId="36" borderId="40" xfId="11" applyFont="1" applyFill="1" applyBorder="1" applyAlignment="1">
      <alignment horizontal="center" vertical="center" wrapText="1"/>
    </xf>
    <xf numFmtId="2" fontId="100" fillId="36" borderId="40" xfId="11" applyNumberFormat="1" applyFont="1" applyFill="1" applyBorder="1" applyAlignment="1">
      <alignment horizontal="center" vertical="center" wrapText="1"/>
    </xf>
    <xf numFmtId="0" fontId="99" fillId="2" borderId="5" xfId="11" applyFont="1" applyFill="1" applyBorder="1"/>
    <xf numFmtId="0" fontId="98" fillId="2" borderId="0" xfId="11" applyFont="1" applyFill="1"/>
    <xf numFmtId="0" fontId="29" fillId="2" borderId="0" xfId="11" applyFill="1"/>
    <xf numFmtId="0" fontId="10" fillId="15" borderId="41" xfId="3" applyFill="1" applyBorder="1" applyProtection="1">
      <protection hidden="1"/>
    </xf>
    <xf numFmtId="0" fontId="1" fillId="15" borderId="0" xfId="9" applyFill="1"/>
    <xf numFmtId="0" fontId="104" fillId="33" borderId="5" xfId="3" applyFont="1" applyFill="1" applyBorder="1" applyAlignment="1" applyProtection="1">
      <alignment vertical="center"/>
      <protection hidden="1"/>
    </xf>
    <xf numFmtId="0" fontId="105" fillId="9" borderId="0" xfId="12" applyFont="1" applyFill="1" applyAlignment="1">
      <alignment vertical="center"/>
    </xf>
    <xf numFmtId="0" fontId="106" fillId="2" borderId="0" xfId="12" applyFont="1" applyFill="1" applyAlignment="1">
      <alignment vertical="center"/>
    </xf>
    <xf numFmtId="0" fontId="10" fillId="15" borderId="0" xfId="3" applyFill="1" applyProtection="1">
      <protection hidden="1"/>
    </xf>
    <xf numFmtId="0" fontId="27" fillId="2" borderId="11" xfId="11" applyFont="1" applyFill="1" applyBorder="1"/>
    <xf numFmtId="0" fontId="27" fillId="2" borderId="12" xfId="11" applyFont="1" applyFill="1" applyBorder="1"/>
    <xf numFmtId="0" fontId="107" fillId="15" borderId="0" xfId="3" applyFont="1" applyFill="1" applyProtection="1">
      <protection hidden="1"/>
    </xf>
    <xf numFmtId="0" fontId="27" fillId="15" borderId="0" xfId="9" applyFont="1" applyFill="1"/>
    <xf numFmtId="0" fontId="109" fillId="31" borderId="0" xfId="13" applyFont="1" applyFill="1" applyAlignment="1">
      <alignment vertical="center"/>
    </xf>
    <xf numFmtId="0" fontId="110" fillId="31" borderId="0" xfId="3" applyFont="1" applyFill="1" applyAlignment="1">
      <alignment vertical="center"/>
    </xf>
    <xf numFmtId="0" fontId="104" fillId="31" borderId="0" xfId="3" applyFont="1" applyFill="1" applyAlignment="1">
      <alignment vertical="center"/>
    </xf>
    <xf numFmtId="0" fontId="111" fillId="31" borderId="0" xfId="14" applyFont="1" applyFill="1" applyAlignment="1">
      <alignment horizontal="left" vertical="center"/>
    </xf>
    <xf numFmtId="0" fontId="104" fillId="31" borderId="0" xfId="3" applyFont="1" applyFill="1" applyAlignment="1">
      <alignment horizontal="center" vertical="center"/>
    </xf>
    <xf numFmtId="0" fontId="112" fillId="31" borderId="0" xfId="3" applyFont="1" applyFill="1" applyAlignment="1">
      <alignment vertical="center"/>
    </xf>
    <xf numFmtId="164" fontId="113" fillId="31" borderId="13" xfId="6" applyNumberFormat="1" applyFont="1" applyFill="1" applyBorder="1" applyAlignment="1">
      <alignment horizontal="center" vertical="center"/>
    </xf>
    <xf numFmtId="172" fontId="114" fillId="37" borderId="42" xfId="11" applyNumberFormat="1" applyFont="1" applyFill="1" applyBorder="1" applyAlignment="1" applyProtection="1">
      <alignment horizontal="center" vertical="center"/>
      <protection locked="0"/>
    </xf>
    <xf numFmtId="171" fontId="115" fillId="38" borderId="43" xfId="3" applyNumberFormat="1" applyFont="1" applyFill="1" applyBorder="1" applyAlignment="1">
      <alignment horizontal="center" vertical="center"/>
    </xf>
    <xf numFmtId="0" fontId="116" fillId="31" borderId="0" xfId="3" applyFont="1" applyFill="1" applyAlignment="1">
      <alignment horizontal="right" vertical="center"/>
    </xf>
    <xf numFmtId="0" fontId="84" fillId="31" borderId="0" xfId="3" applyFont="1" applyFill="1" applyAlignment="1">
      <alignment horizontal="center" vertical="center"/>
    </xf>
    <xf numFmtId="0" fontId="117" fillId="31" borderId="0" xfId="11" applyFont="1" applyFill="1" applyAlignment="1">
      <alignment horizontal="left" vertical="center"/>
    </xf>
    <xf numFmtId="0" fontId="118" fillId="31" borderId="0" xfId="11" applyFont="1" applyFill="1" applyAlignment="1">
      <alignment horizontal="left" vertical="center"/>
    </xf>
    <xf numFmtId="0" fontId="119" fillId="31" borderId="0" xfId="11" applyFont="1" applyFill="1" applyAlignment="1">
      <alignment horizontal="left" vertical="center"/>
    </xf>
    <xf numFmtId="0" fontId="120" fillId="31" borderId="0" xfId="11" applyFont="1" applyFill="1" applyAlignment="1">
      <alignment horizontal="left" vertical="center"/>
    </xf>
    <xf numFmtId="0" fontId="121" fillId="31" borderId="0" xfId="11" applyFont="1" applyFill="1" applyAlignment="1">
      <alignment horizontal="left" vertical="center"/>
    </xf>
    <xf numFmtId="0" fontId="122" fillId="31" borderId="0" xfId="11" applyFont="1" applyFill="1" applyAlignment="1">
      <alignment horizontal="left" vertical="center"/>
    </xf>
    <xf numFmtId="0" fontId="123" fillId="31" borderId="0" xfId="11" applyFont="1" applyFill="1" applyAlignment="1">
      <alignment horizontal="left" vertical="center"/>
    </xf>
    <xf numFmtId="0" fontId="124" fillId="31" borderId="0" xfId="11" applyFont="1" applyFill="1" applyAlignment="1">
      <alignment horizontal="left" vertical="center"/>
    </xf>
    <xf numFmtId="0" fontId="125" fillId="31" borderId="0" xfId="11" applyFont="1" applyFill="1" applyAlignment="1">
      <alignment horizontal="left" vertical="center"/>
    </xf>
    <xf numFmtId="0" fontId="1" fillId="31" borderId="0" xfId="5" applyFill="1"/>
    <xf numFmtId="0" fontId="126" fillId="26" borderId="0" xfId="3" applyFont="1" applyFill="1" applyAlignment="1">
      <alignment horizontal="center" vertical="center"/>
    </xf>
    <xf numFmtId="0" fontId="127" fillId="26" borderId="0" xfId="3" applyFont="1" applyFill="1" applyAlignment="1">
      <alignment horizontal="center" vertical="center"/>
    </xf>
    <xf numFmtId="0" fontId="128" fillId="26" borderId="0" xfId="3" applyFont="1" applyFill="1" applyAlignment="1">
      <alignment horizontal="center" vertical="center"/>
    </xf>
    <xf numFmtId="0" fontId="129" fillId="26" borderId="0" xfId="3" applyFont="1" applyFill="1" applyAlignment="1">
      <alignment horizontal="center" vertical="center"/>
    </xf>
    <xf numFmtId="0" fontId="130" fillId="26" borderId="0" xfId="3" applyFont="1" applyFill="1" applyAlignment="1">
      <alignment horizontal="center" vertical="center"/>
    </xf>
    <xf numFmtId="0" fontId="131" fillId="26" borderId="0" xfId="3" applyFont="1" applyFill="1" applyAlignment="1">
      <alignment horizontal="center" vertical="center"/>
    </xf>
    <xf numFmtId="0" fontId="132" fillId="26" borderId="0" xfId="3" applyFont="1" applyFill="1" applyAlignment="1">
      <alignment horizontal="center" vertical="center"/>
    </xf>
    <xf numFmtId="0" fontId="133" fillId="26" borderId="0" xfId="3" applyFont="1" applyFill="1" applyAlignment="1">
      <alignment horizontal="center" vertical="center"/>
    </xf>
    <xf numFmtId="0" fontId="134" fillId="26" borderId="0" xfId="3" applyFont="1" applyFill="1" applyAlignment="1">
      <alignment horizontal="center" vertical="center"/>
    </xf>
    <xf numFmtId="0" fontId="135" fillId="26" borderId="0" xfId="3" applyFont="1" applyFill="1" applyAlignment="1">
      <alignment horizontal="center" vertical="center"/>
    </xf>
    <xf numFmtId="0" fontId="136" fillId="26" borderId="0" xfId="3" applyFont="1" applyFill="1" applyAlignment="1">
      <alignment horizontal="center" vertical="center"/>
    </xf>
    <xf numFmtId="0" fontId="137" fillId="26" borderId="0" xfId="3" applyFont="1" applyFill="1" applyAlignment="1">
      <alignment horizontal="center" vertical="center"/>
    </xf>
    <xf numFmtId="0" fontId="138" fillId="26" borderId="0" xfId="3" applyFont="1" applyFill="1" applyAlignment="1">
      <alignment horizontal="center" vertical="center"/>
    </xf>
    <xf numFmtId="0" fontId="139" fillId="26" borderId="0" xfId="3" applyFont="1" applyFill="1" applyAlignment="1">
      <alignment horizontal="center" vertical="center"/>
    </xf>
    <xf numFmtId="0" fontId="140" fillId="26" borderId="0" xfId="3" applyFont="1" applyFill="1" applyAlignment="1">
      <alignment horizontal="center" vertical="center"/>
    </xf>
    <xf numFmtId="0" fontId="141" fillId="26" borderId="0" xfId="3" applyFont="1" applyFill="1" applyAlignment="1">
      <alignment horizontal="center" vertical="center"/>
    </xf>
    <xf numFmtId="0" fontId="142" fillId="26" borderId="0" xfId="3" applyFont="1" applyFill="1" applyAlignment="1">
      <alignment horizontal="center" vertical="center"/>
    </xf>
    <xf numFmtId="0" fontId="143" fillId="26" borderId="0" xfId="3" applyFont="1" applyFill="1" applyAlignment="1">
      <alignment horizontal="center" vertical="center"/>
    </xf>
    <xf numFmtId="0" fontId="144" fillId="2" borderId="5" xfId="3" applyFont="1" applyFill="1" applyBorder="1" applyAlignment="1">
      <alignment horizontal="center" vertical="center"/>
    </xf>
    <xf numFmtId="0" fontId="146" fillId="0" borderId="29" xfId="15" applyFont="1" applyBorder="1" applyAlignment="1">
      <alignment horizontal="center" vertical="center"/>
    </xf>
    <xf numFmtId="0" fontId="147" fillId="39" borderId="5" xfId="3" applyFont="1" applyFill="1" applyBorder="1" applyAlignment="1">
      <alignment horizontal="center" vertical="center"/>
    </xf>
    <xf numFmtId="0" fontId="147" fillId="40" borderId="5" xfId="3" applyFont="1" applyFill="1" applyBorder="1" applyAlignment="1">
      <alignment horizontal="center" vertical="center"/>
    </xf>
    <xf numFmtId="0" fontId="148" fillId="31" borderId="0" xfId="3" applyFont="1" applyFill="1" applyAlignment="1" applyProtection="1">
      <alignment horizontal="left" vertical="center"/>
      <protection hidden="1"/>
    </xf>
    <xf numFmtId="0" fontId="149" fillId="31" borderId="0" xfId="3" applyFont="1" applyFill="1" applyProtection="1">
      <protection hidden="1"/>
    </xf>
    <xf numFmtId="0" fontId="104" fillId="31" borderId="0" xfId="5" applyFont="1" applyFill="1" applyAlignment="1">
      <alignment vertical="center"/>
    </xf>
    <xf numFmtId="0" fontId="61" fillId="31" borderId="0" xfId="5" applyFont="1" applyFill="1" applyAlignment="1">
      <alignment vertical="center"/>
    </xf>
    <xf numFmtId="0" fontId="148" fillId="31" borderId="0" xfId="3" applyFont="1" applyFill="1" applyAlignment="1" applyProtection="1">
      <alignment vertical="center"/>
      <protection hidden="1"/>
    </xf>
    <xf numFmtId="0" fontId="29" fillId="31" borderId="0" xfId="5" applyFont="1" applyFill="1"/>
    <xf numFmtId="0" fontId="148" fillId="31" borderId="0" xfId="11" applyFont="1" applyFill="1" applyAlignment="1">
      <alignment horizontal="left" vertical="center"/>
    </xf>
    <xf numFmtId="0" fontId="150" fillId="31" borderId="0" xfId="3" applyFont="1" applyFill="1" applyAlignment="1">
      <alignment horizontal="center" vertical="center"/>
    </xf>
    <xf numFmtId="0" fontId="151" fillId="31" borderId="0" xfId="11" applyFont="1" applyFill="1" applyAlignment="1">
      <alignment horizontal="left" vertical="top"/>
    </xf>
    <xf numFmtId="0" fontId="152" fillId="2" borderId="0" xfId="3" applyFont="1" applyFill="1" applyAlignment="1">
      <alignment vertical="center"/>
    </xf>
    <xf numFmtId="0" fontId="10" fillId="2" borderId="0" xfId="3" applyFill="1" applyProtection="1">
      <protection hidden="1"/>
    </xf>
    <xf numFmtId="0" fontId="153" fillId="2" borderId="5" xfId="3" applyFont="1" applyFill="1" applyBorder="1" applyAlignment="1">
      <alignment vertical="center"/>
    </xf>
    <xf numFmtId="0" fontId="10" fillId="2" borderId="0" xfId="3" applyFill="1" applyAlignment="1">
      <alignment vertical="center"/>
    </xf>
    <xf numFmtId="182" fontId="154" fillId="2" borderId="0" xfId="3" applyNumberFormat="1" applyFont="1" applyFill="1" applyAlignment="1">
      <alignment vertical="center"/>
    </xf>
    <xf numFmtId="0" fontId="153" fillId="2" borderId="0" xfId="3" applyFont="1" applyFill="1" applyAlignment="1">
      <alignment horizontal="left" vertical="center"/>
    </xf>
    <xf numFmtId="0" fontId="10" fillId="0" borderId="0" xfId="3" applyProtection="1">
      <protection hidden="1"/>
    </xf>
    <xf numFmtId="0" fontId="155" fillId="24" borderId="0" xfId="3" applyFont="1" applyFill="1" applyAlignment="1">
      <alignment horizontal="center" vertical="center"/>
    </xf>
    <xf numFmtId="0" fontId="156" fillId="16" borderId="6" xfId="3" applyFont="1" applyFill="1" applyBorder="1" applyAlignment="1">
      <alignment horizontal="center" vertical="center"/>
    </xf>
    <xf numFmtId="0" fontId="156" fillId="16" borderId="0" xfId="3" applyFont="1" applyFill="1" applyAlignment="1">
      <alignment horizontal="center" vertical="center"/>
    </xf>
    <xf numFmtId="0" fontId="84" fillId="31" borderId="5" xfId="3" applyFont="1" applyFill="1" applyBorder="1" applyAlignment="1">
      <alignment vertical="center"/>
    </xf>
    <xf numFmtId="0" fontId="87" fillId="2" borderId="0" xfId="3" applyFont="1" applyFill="1" applyAlignment="1">
      <alignment horizontal="center" vertical="center"/>
    </xf>
    <xf numFmtId="0" fontId="84" fillId="31" borderId="0" xfId="3" applyFont="1" applyFill="1" applyAlignment="1">
      <alignment horizontal="right" vertical="center"/>
    </xf>
    <xf numFmtId="0" fontId="158" fillId="31" borderId="0" xfId="16" applyFont="1" applyFill="1" applyAlignment="1" applyProtection="1">
      <alignment vertical="center"/>
    </xf>
    <xf numFmtId="0" fontId="84" fillId="31" borderId="0" xfId="17" applyFont="1" applyFill="1" applyAlignment="1">
      <alignment vertical="center"/>
    </xf>
    <xf numFmtId="0" fontId="84" fillId="31" borderId="0" xfId="13" applyFont="1" applyFill="1" applyAlignment="1">
      <alignment horizontal="center" vertical="top"/>
    </xf>
    <xf numFmtId="0" fontId="159" fillId="33" borderId="0" xfId="3" applyFont="1" applyFill="1" applyAlignment="1" applyProtection="1">
      <alignment horizontal="center" vertical="center"/>
      <protection hidden="1"/>
    </xf>
    <xf numFmtId="0" fontId="160" fillId="2" borderId="0" xfId="18" applyFont="1" applyFill="1" applyAlignment="1" applyProtection="1">
      <alignment vertical="center"/>
      <protection hidden="1"/>
    </xf>
    <xf numFmtId="0" fontId="161" fillId="31" borderId="0" xfId="3" applyFont="1" applyFill="1" applyAlignment="1">
      <alignment vertical="center"/>
    </xf>
    <xf numFmtId="0" fontId="148" fillId="31" borderId="0" xfId="11" applyFont="1" applyFill="1" applyAlignment="1">
      <alignment horizontal="center" vertical="center"/>
    </xf>
    <xf numFmtId="0" fontId="162" fillId="31" borderId="0" xfId="11" applyFont="1" applyFill="1" applyAlignment="1">
      <alignment horizontal="left" vertical="center"/>
    </xf>
    <xf numFmtId="0" fontId="148" fillId="41" borderId="0" xfId="11" applyFont="1" applyFill="1" applyAlignment="1">
      <alignment horizontal="center" vertical="center"/>
    </xf>
    <xf numFmtId="0" fontId="88" fillId="42" borderId="0" xfId="11" applyFont="1" applyFill="1" applyAlignment="1">
      <alignment horizontal="center" vertical="center"/>
    </xf>
    <xf numFmtId="0" fontId="148" fillId="43" borderId="0" xfId="11" applyFont="1" applyFill="1" applyAlignment="1">
      <alignment horizontal="center" vertical="center"/>
    </xf>
    <xf numFmtId="0" fontId="162" fillId="31" borderId="0" xfId="11" applyFont="1" applyFill="1" applyAlignment="1">
      <alignment vertical="center"/>
    </xf>
    <xf numFmtId="0" fontId="95" fillId="0" borderId="0" xfId="11" applyFont="1" applyAlignment="1">
      <alignment horizontal="center" vertical="center"/>
    </xf>
    <xf numFmtId="0" fontId="163" fillId="0" borderId="0" xfId="11" applyFont="1" applyAlignment="1">
      <alignment horizontal="center" vertical="center"/>
    </xf>
    <xf numFmtId="0" fontId="164" fillId="31" borderId="0" xfId="3" applyFont="1" applyFill="1" applyAlignment="1">
      <alignment vertical="center"/>
    </xf>
    <xf numFmtId="0" fontId="164" fillId="31" borderId="0" xfId="3" applyFont="1" applyFill="1" applyProtection="1">
      <protection hidden="1"/>
    </xf>
    <xf numFmtId="0" fontId="165" fillId="31" borderId="0" xfId="3" applyFont="1" applyFill="1" applyAlignment="1">
      <alignment vertical="center"/>
    </xf>
    <xf numFmtId="0" fontId="166" fillId="31" borderId="0" xfId="3" applyFont="1" applyFill="1" applyAlignment="1">
      <alignment horizontal="center" vertical="center"/>
    </xf>
    <xf numFmtId="0" fontId="84" fillId="31" borderId="0" xfId="13" applyFont="1" applyFill="1" applyAlignment="1">
      <alignment horizontal="center" vertical="center"/>
    </xf>
    <xf numFmtId="0" fontId="5" fillId="31" borderId="0" xfId="5" applyFont="1" applyFill="1"/>
    <xf numFmtId="0" fontId="1" fillId="0" borderId="0" xfId="9"/>
    <xf numFmtId="0" fontId="167" fillId="0" borderId="0" xfId="19" applyFont="1"/>
    <xf numFmtId="49" fontId="167" fillId="0" borderId="0" xfId="19" applyNumberFormat="1" applyFont="1"/>
    <xf numFmtId="49" fontId="167" fillId="2" borderId="0" xfId="19" applyNumberFormat="1" applyFont="1" applyFill="1"/>
    <xf numFmtId="0" fontId="182" fillId="31" borderId="0" xfId="1" applyFont="1" applyFill="1" applyAlignment="1">
      <alignment vertical="center"/>
    </xf>
    <xf numFmtId="0" fontId="17" fillId="4" borderId="0" xfId="4" applyFont="1" applyFill="1" applyAlignment="1" applyProtection="1">
      <alignment horizontal="center" vertical="center"/>
      <protection locked="0"/>
    </xf>
    <xf numFmtId="0" fontId="39" fillId="2" borderId="0" xfId="3" applyFont="1" applyFill="1" applyAlignment="1">
      <alignment horizontal="center" vertical="center"/>
    </xf>
    <xf numFmtId="0" fontId="185" fillId="2" borderId="0" xfId="3" applyFont="1" applyFill="1" applyAlignment="1">
      <alignment horizontal="center" vertical="center"/>
    </xf>
    <xf numFmtId="0" fontId="48" fillId="2" borderId="0" xfId="2" applyFont="1" applyFill="1" applyAlignment="1">
      <alignment horizontal="left" vertical="center"/>
    </xf>
    <xf numFmtId="0" fontId="183" fillId="2" borderId="0" xfId="2" applyFont="1" applyFill="1" applyAlignment="1">
      <alignment horizontal="left" vertical="center"/>
    </xf>
    <xf numFmtId="0" fontId="58" fillId="3" borderId="0" xfId="3" applyFont="1" applyFill="1" applyAlignment="1">
      <alignment horizontal="center" vertical="center"/>
    </xf>
    <xf numFmtId="0" fontId="9" fillId="2" borderId="0" xfId="19" applyFont="1" applyFill="1"/>
    <xf numFmtId="187" fontId="10" fillId="0" borderId="0" xfId="3" applyNumberFormat="1"/>
    <xf numFmtId="188" fontId="10" fillId="0" borderId="0" xfId="3" applyNumberFormat="1"/>
    <xf numFmtId="189" fontId="10" fillId="0" borderId="0" xfId="3" applyNumberFormat="1"/>
    <xf numFmtId="190" fontId="10" fillId="0" borderId="0" xfId="3" applyNumberFormat="1"/>
    <xf numFmtId="191" fontId="10" fillId="0" borderId="0" xfId="3" applyNumberFormat="1"/>
    <xf numFmtId="192" fontId="10" fillId="0" borderId="0" xfId="3" applyNumberFormat="1"/>
    <xf numFmtId="193" fontId="10" fillId="0" borderId="0" xfId="3" applyNumberFormat="1"/>
    <xf numFmtId="194" fontId="10" fillId="0" borderId="0" xfId="3" applyNumberFormat="1"/>
    <xf numFmtId="195" fontId="10" fillId="0" borderId="0" xfId="3" applyNumberFormat="1"/>
    <xf numFmtId="196" fontId="10" fillId="0" borderId="0" xfId="3" applyNumberFormat="1"/>
    <xf numFmtId="0" fontId="6" fillId="47" borderId="0" xfId="18" applyNumberFormat="1" applyFill="1" applyBorder="1" applyAlignment="1">
      <alignment horizontal="center" vertical="center"/>
    </xf>
    <xf numFmtId="0" fontId="6" fillId="45" borderId="0" xfId="18" applyNumberFormat="1" applyFill="1" applyBorder="1" applyAlignment="1">
      <alignment horizontal="center"/>
    </xf>
    <xf numFmtId="0" fontId="6" fillId="46" borderId="0" xfId="18" applyFill="1" applyBorder="1" applyAlignment="1">
      <alignment horizontal="center" vertical="center"/>
    </xf>
    <xf numFmtId="0" fontId="6" fillId="2" borderId="0" xfId="18" applyFill="1" applyBorder="1" applyAlignment="1">
      <alignment horizontal="center" vertical="center"/>
    </xf>
    <xf numFmtId="0" fontId="184" fillId="2" borderId="0" xfId="18" applyFont="1" applyFill="1" applyAlignment="1">
      <alignment horizontal="left" vertical="center"/>
    </xf>
    <xf numFmtId="1" fontId="12" fillId="7" borderId="0" xfId="10" applyNumberFormat="1" applyFont="1" applyFill="1" applyAlignment="1">
      <alignment horizontal="center" vertical="center"/>
    </xf>
    <xf numFmtId="1" fontId="12" fillId="7" borderId="7" xfId="10" applyNumberFormat="1" applyFont="1" applyFill="1" applyBorder="1" applyAlignment="1">
      <alignment horizontal="right" vertical="center"/>
    </xf>
    <xf numFmtId="0" fontId="183" fillId="2" borderId="0" xfId="18" applyFont="1" applyFill="1" applyBorder="1" applyAlignment="1">
      <alignment horizontal="center" vertical="center"/>
    </xf>
    <xf numFmtId="0" fontId="46" fillId="2" borderId="0" xfId="10" applyFont="1" applyFill="1" applyAlignment="1">
      <alignment horizontal="center" vertical="center"/>
    </xf>
    <xf numFmtId="1" fontId="2" fillId="19" borderId="0" xfId="10" applyNumberFormat="1" applyFont="1" applyFill="1" applyAlignment="1">
      <alignment horizontal="center" vertical="center"/>
    </xf>
    <xf numFmtId="1" fontId="58" fillId="19" borderId="7" xfId="10" applyNumberFormat="1" applyFont="1" applyFill="1" applyBorder="1" applyAlignment="1">
      <alignment horizontal="right" vertical="center"/>
    </xf>
    <xf numFmtId="0" fontId="6" fillId="47" borderId="0" xfId="1" applyNumberFormat="1" applyFill="1" applyBorder="1" applyAlignment="1">
      <alignment horizontal="center" vertical="center"/>
    </xf>
    <xf numFmtId="164" fontId="192" fillId="2" borderId="0" xfId="6" applyNumberFormat="1" applyFont="1" applyFill="1" applyAlignment="1">
      <alignment vertical="center"/>
    </xf>
    <xf numFmtId="0" fontId="192" fillId="36" borderId="0" xfId="6" applyFont="1" applyFill="1" applyAlignment="1">
      <alignment horizontal="right" vertical="center"/>
    </xf>
    <xf numFmtId="164" fontId="193" fillId="2" borderId="0" xfId="6" applyNumberFormat="1" applyFont="1" applyFill="1" applyAlignment="1">
      <alignment vertical="center"/>
    </xf>
    <xf numFmtId="0" fontId="13" fillId="36" borderId="0" xfId="6" applyFont="1" applyFill="1" applyAlignment="1">
      <alignment horizontal="right" vertical="center"/>
    </xf>
    <xf numFmtId="0" fontId="83" fillId="17" borderId="0" xfId="3" applyFont="1" applyFill="1" applyAlignment="1">
      <alignment vertical="center"/>
    </xf>
    <xf numFmtId="0" fontId="10" fillId="17" borderId="0" xfId="3" applyFill="1" applyProtection="1">
      <protection hidden="1"/>
    </xf>
    <xf numFmtId="164" fontId="194" fillId="17" borderId="0" xfId="6" applyNumberFormat="1" applyFont="1" applyFill="1" applyAlignment="1">
      <alignment vertical="center"/>
    </xf>
    <xf numFmtId="0" fontId="195" fillId="50" borderId="3" xfId="10" applyFont="1" applyFill="1" applyBorder="1" applyAlignment="1">
      <alignment horizontal="center" vertical="center"/>
    </xf>
    <xf numFmtId="0" fontId="168" fillId="51" borderId="0" xfId="3" applyFont="1" applyFill="1" applyAlignment="1">
      <alignment horizontal="center" vertical="center"/>
    </xf>
    <xf numFmtId="0" fontId="29" fillId="0" borderId="0" xfId="22"/>
    <xf numFmtId="0" fontId="168" fillId="51" borderId="0" xfId="3" applyFont="1" applyFill="1" applyAlignment="1">
      <alignment horizontal="left" vertical="center"/>
    </xf>
    <xf numFmtId="0" fontId="29" fillId="0" borderId="0" xfId="14"/>
    <xf numFmtId="0" fontId="201" fillId="2" borderId="0" xfId="3" applyFont="1" applyFill="1" applyAlignment="1" applyProtection="1">
      <alignment horizontal="right" vertical="center"/>
      <protection hidden="1"/>
    </xf>
    <xf numFmtId="0" fontId="195" fillId="63" borderId="5" xfId="10" applyFont="1" applyFill="1" applyBorder="1" applyAlignment="1">
      <alignment horizontal="center" vertical="center"/>
    </xf>
    <xf numFmtId="0" fontId="29" fillId="0" borderId="0" xfId="24"/>
    <xf numFmtId="0" fontId="29" fillId="2" borderId="0" xfId="24" applyFill="1"/>
    <xf numFmtId="0" fontId="29" fillId="2" borderId="51" xfId="24" applyFill="1" applyBorder="1"/>
    <xf numFmtId="0" fontId="186" fillId="2" borderId="0" xfId="24" applyFont="1" applyFill="1" applyAlignment="1">
      <alignment horizontal="center" vertical="center"/>
    </xf>
    <xf numFmtId="0" fontId="1" fillId="2" borderId="0" xfId="24" applyFont="1" applyFill="1"/>
    <xf numFmtId="0" fontId="30" fillId="2" borderId="0" xfId="24" applyFont="1" applyFill="1" applyAlignment="1">
      <alignment vertical="center"/>
    </xf>
    <xf numFmtId="0" fontId="29" fillId="2" borderId="0" xfId="24" applyFill="1" applyAlignment="1">
      <alignment vertical="center"/>
    </xf>
    <xf numFmtId="0" fontId="191" fillId="2" borderId="0" xfId="24" applyFont="1" applyFill="1" applyAlignment="1">
      <alignment vertical="center"/>
    </xf>
    <xf numFmtId="0" fontId="29" fillId="0" borderId="0" xfId="24" applyAlignment="1">
      <alignment horizontal="center"/>
    </xf>
    <xf numFmtId="0" fontId="24" fillId="2" borderId="0" xfId="24" applyFont="1" applyFill="1" applyAlignment="1">
      <alignment vertical="center"/>
    </xf>
    <xf numFmtId="0" fontId="1" fillId="2" borderId="0" xfId="24" applyFont="1" applyFill="1" applyAlignment="1">
      <alignment vertical="top"/>
    </xf>
    <xf numFmtId="0" fontId="1" fillId="2" borderId="51" xfId="24" applyFont="1" applyFill="1" applyBorder="1" applyAlignment="1">
      <alignment vertical="top"/>
    </xf>
    <xf numFmtId="0" fontId="29" fillId="17" borderId="0" xfId="24" applyFill="1" applyAlignment="1">
      <alignment vertical="center"/>
    </xf>
    <xf numFmtId="0" fontId="1" fillId="2" borderId="0" xfId="24" applyFont="1" applyFill="1" applyAlignment="1">
      <alignment horizontal="left" vertical="center"/>
    </xf>
    <xf numFmtId="0" fontId="29" fillId="2" borderId="0" xfId="24" applyFill="1" applyAlignment="1">
      <alignment horizontal="center"/>
    </xf>
    <xf numFmtId="0" fontId="29" fillId="0" borderId="0" xfId="24" applyAlignment="1">
      <alignment vertical="center"/>
    </xf>
    <xf numFmtId="0" fontId="29" fillId="17" borderId="0" xfId="24" applyFill="1" applyAlignment="1">
      <alignment horizontal="center" vertical="center"/>
    </xf>
    <xf numFmtId="0" fontId="29" fillId="2" borderId="0" xfId="24" applyFill="1" applyAlignment="1">
      <alignment horizontal="center" vertical="center" wrapText="1"/>
    </xf>
    <xf numFmtId="0" fontId="29" fillId="2" borderId="51" xfId="24" applyFill="1" applyBorder="1" applyAlignment="1">
      <alignment horizontal="center" vertical="center" wrapText="1"/>
    </xf>
    <xf numFmtId="0" fontId="76" fillId="2" borderId="0" xfId="24" applyFont="1" applyFill="1" applyAlignment="1">
      <alignment vertical="center"/>
    </xf>
    <xf numFmtId="0" fontId="29" fillId="15" borderId="0" xfId="24" applyFill="1" applyAlignment="1">
      <alignment horizontal="center" vertical="center"/>
    </xf>
    <xf numFmtId="0" fontId="1" fillId="2" borderId="51" xfId="24" applyFont="1" applyFill="1" applyBorder="1" applyAlignment="1">
      <alignment horizontal="left" vertical="center"/>
    </xf>
    <xf numFmtId="0" fontId="24" fillId="0" borderId="0" xfId="24" applyFont="1" applyAlignment="1">
      <alignment vertical="center"/>
    </xf>
    <xf numFmtId="0" fontId="30" fillId="0" borderId="0" xfId="24" applyFont="1" applyAlignment="1">
      <alignment horizontal="right" vertical="center"/>
    </xf>
    <xf numFmtId="0" fontId="90" fillId="0" borderId="0" xfId="25" applyAlignment="1">
      <alignment vertical="center"/>
    </xf>
    <xf numFmtId="0" fontId="47" fillId="2" borderId="64" xfId="8" applyFont="1" applyFill="1" applyBorder="1" applyAlignment="1">
      <alignment vertical="center"/>
    </xf>
    <xf numFmtId="0" fontId="48" fillId="2" borderId="65" xfId="24" applyFont="1" applyFill="1" applyBorder="1"/>
    <xf numFmtId="0" fontId="47" fillId="2" borderId="56" xfId="8" applyFont="1" applyFill="1" applyBorder="1" applyAlignment="1">
      <alignment vertical="center"/>
    </xf>
    <xf numFmtId="0" fontId="48" fillId="2" borderId="51" xfId="24" applyFont="1" applyFill="1" applyBorder="1"/>
    <xf numFmtId="0" fontId="1" fillId="2" borderId="0" xfId="24" applyFont="1" applyFill="1" applyAlignment="1">
      <alignment horizontal="center" vertical="top" wrapText="1"/>
    </xf>
    <xf numFmtId="0" fontId="1" fillId="2" borderId="51" xfId="24" applyFont="1" applyFill="1" applyBorder="1" applyAlignment="1">
      <alignment horizontal="center" vertical="top" wrapText="1"/>
    </xf>
    <xf numFmtId="0" fontId="29" fillId="2" borderId="0" xfId="24" applyFill="1" applyAlignment="1">
      <alignment horizontal="left" vertical="center"/>
    </xf>
    <xf numFmtId="0" fontId="29" fillId="2" borderId="0" xfId="24" applyFill="1" applyAlignment="1">
      <alignment horizontal="right" vertical="center"/>
    </xf>
    <xf numFmtId="0" fontId="1" fillId="2" borderId="0" xfId="24" applyFont="1" applyFill="1" applyAlignment="1">
      <alignment horizontal="left" vertical="top"/>
    </xf>
    <xf numFmtId="0" fontId="1" fillId="0" borderId="0" xfId="24" applyFont="1"/>
    <xf numFmtId="0" fontId="1" fillId="2" borderId="0" xfId="24" applyFont="1" applyFill="1" applyAlignment="1">
      <alignment horizontal="center" vertical="center" wrapText="1"/>
    </xf>
    <xf numFmtId="0" fontId="1" fillId="2" borderId="51" xfId="24" applyFont="1" applyFill="1" applyBorder="1" applyAlignment="1">
      <alignment horizontal="center" vertical="center" wrapText="1"/>
    </xf>
    <xf numFmtId="186" fontId="1" fillId="0" borderId="0" xfId="24" applyNumberFormat="1" applyFont="1"/>
    <xf numFmtId="0" fontId="4" fillId="0" borderId="0" xfId="24" applyFont="1" applyAlignment="1">
      <alignment vertical="center"/>
    </xf>
    <xf numFmtId="0" fontId="4" fillId="0" borderId="0" xfId="24" applyFont="1" applyAlignment="1">
      <alignment horizontal="right" vertical="center"/>
    </xf>
    <xf numFmtId="0" fontId="24" fillId="2" borderId="0" xfId="24" applyFont="1" applyFill="1" applyAlignment="1">
      <alignment horizontal="left"/>
    </xf>
    <xf numFmtId="181" fontId="1" fillId="0" borderId="0" xfId="24" applyNumberFormat="1" applyFont="1"/>
    <xf numFmtId="0" fontId="29" fillId="2" borderId="0" xfId="24" applyFill="1" applyAlignment="1">
      <alignment horizontal="left"/>
    </xf>
    <xf numFmtId="168" fontId="1" fillId="0" borderId="0" xfId="24" applyNumberFormat="1" applyFont="1"/>
    <xf numFmtId="165" fontId="1" fillId="0" borderId="0" xfId="24" applyNumberFormat="1" applyFont="1"/>
    <xf numFmtId="164" fontId="1" fillId="0" borderId="0" xfId="24" applyNumberFormat="1" applyFont="1"/>
    <xf numFmtId="0" fontId="1" fillId="2" borderId="0" xfId="24" applyFont="1" applyFill="1" applyAlignment="1">
      <alignment vertical="center"/>
    </xf>
    <xf numFmtId="177" fontId="1" fillId="0" borderId="0" xfId="24" applyNumberFormat="1" applyFont="1"/>
    <xf numFmtId="178" fontId="1" fillId="0" borderId="0" xfId="24" applyNumberFormat="1" applyFont="1"/>
    <xf numFmtId="182" fontId="1" fillId="0" borderId="0" xfId="24" applyNumberFormat="1" applyFont="1"/>
    <xf numFmtId="0" fontId="90" fillId="46" borderId="0" xfId="25" applyFill="1" applyBorder="1" applyAlignment="1">
      <alignment horizontal="center" vertical="center"/>
    </xf>
    <xf numFmtId="179" fontId="1" fillId="0" borderId="0" xfId="24" applyNumberFormat="1" applyFont="1"/>
    <xf numFmtId="183" fontId="1" fillId="0" borderId="0" xfId="24" applyNumberFormat="1" applyFont="1"/>
    <xf numFmtId="0" fontId="21" fillId="2" borderId="0" xfId="24" applyFont="1" applyFill="1"/>
    <xf numFmtId="0" fontId="55" fillId="2" borderId="0" xfId="24" applyFont="1" applyFill="1"/>
    <xf numFmtId="172" fontId="1" fillId="0" borderId="0" xfId="24" applyNumberFormat="1" applyFont="1"/>
    <xf numFmtId="0" fontId="90" fillId="2" borderId="0" xfId="25" applyFill="1"/>
    <xf numFmtId="185" fontId="1" fillId="0" borderId="0" xfId="24" applyNumberFormat="1" applyFont="1"/>
    <xf numFmtId="184" fontId="1" fillId="0" borderId="0" xfId="24" applyNumberFormat="1" applyFont="1"/>
    <xf numFmtId="0" fontId="29" fillId="2" borderId="61" xfId="24" applyFill="1" applyBorder="1"/>
    <xf numFmtId="0" fontId="29" fillId="2" borderId="62" xfId="24" applyFill="1" applyBorder="1"/>
    <xf numFmtId="0" fontId="189" fillId="0" borderId="0" xfId="24" applyFont="1"/>
    <xf numFmtId="0" fontId="1" fillId="2" borderId="0" xfId="24" applyFont="1" applyFill="1" applyAlignment="1">
      <alignment horizontal="center"/>
    </xf>
    <xf numFmtId="0" fontId="22" fillId="6" borderId="49" xfId="5" applyFont="1" applyFill="1" applyBorder="1" applyAlignment="1">
      <alignment vertical="center"/>
    </xf>
    <xf numFmtId="0" fontId="23" fillId="6" borderId="65" xfId="5" applyFont="1" applyFill="1" applyBorder="1" applyAlignment="1">
      <alignment horizontal="right" vertical="center"/>
    </xf>
    <xf numFmtId="0" fontId="183" fillId="2" borderId="0" xfId="24" applyFont="1" applyFill="1" applyAlignment="1">
      <alignment horizontal="left" vertical="center"/>
    </xf>
    <xf numFmtId="0" fontId="4" fillId="2" borderId="0" xfId="24" applyFont="1" applyFill="1"/>
    <xf numFmtId="0" fontId="1" fillId="6" borderId="0" xfId="24" applyFont="1" applyFill="1"/>
    <xf numFmtId="0" fontId="1" fillId="6" borderId="0" xfId="24" applyFont="1" applyFill="1" applyAlignment="1">
      <alignment horizontal="right" vertical="center"/>
    </xf>
    <xf numFmtId="0" fontId="24" fillId="6" borderId="0" xfId="24" applyFont="1" applyFill="1" applyAlignment="1">
      <alignment horizontal="right" vertical="center"/>
    </xf>
    <xf numFmtId="0" fontId="24" fillId="6" borderId="0" xfId="24" applyFont="1" applyFill="1" applyAlignment="1">
      <alignment horizontal="left" vertical="center"/>
    </xf>
    <xf numFmtId="0" fontId="24" fillId="6" borderId="51" xfId="24" applyFont="1" applyFill="1" applyBorder="1"/>
    <xf numFmtId="0" fontId="4" fillId="6" borderId="0" xfId="24" applyFont="1" applyFill="1" applyAlignment="1">
      <alignment horizontal="center" vertical="center"/>
    </xf>
    <xf numFmtId="165" fontId="29" fillId="7" borderId="7" xfId="24" applyNumberFormat="1" applyFill="1" applyBorder="1" applyAlignment="1">
      <alignment horizontal="center" vertical="center"/>
    </xf>
    <xf numFmtId="0" fontId="29" fillId="7" borderId="7" xfId="24" applyFill="1" applyBorder="1" applyAlignment="1">
      <alignment horizontal="right" vertical="center"/>
    </xf>
    <xf numFmtId="164" fontId="29" fillId="7" borderId="8" xfId="24" applyNumberFormat="1" applyFill="1" applyBorder="1" applyAlignment="1">
      <alignment horizontal="left" vertical="center"/>
    </xf>
    <xf numFmtId="165" fontId="29" fillId="7" borderId="0" xfId="24" applyNumberFormat="1" applyFill="1" applyAlignment="1">
      <alignment horizontal="center" vertical="center"/>
    </xf>
    <xf numFmtId="0" fontId="1" fillId="2" borderId="51" xfId="24" applyFont="1" applyFill="1" applyBorder="1"/>
    <xf numFmtId="0" fontId="29" fillId="7" borderId="0" xfId="24" applyFill="1" applyAlignment="1">
      <alignment horizontal="center" vertical="center"/>
    </xf>
    <xf numFmtId="164" fontId="29" fillId="7" borderId="0" xfId="24" applyNumberFormat="1" applyFill="1" applyAlignment="1">
      <alignment horizontal="center" vertical="center"/>
    </xf>
    <xf numFmtId="0" fontId="34" fillId="2" borderId="0" xfId="24" applyFont="1" applyFill="1"/>
    <xf numFmtId="0" fontId="36" fillId="2" borderId="0" xfId="24" applyFont="1" applyFill="1" applyAlignment="1">
      <alignment vertical="center"/>
    </xf>
    <xf numFmtId="0" fontId="39" fillId="2" borderId="51" xfId="24" applyFont="1" applyFill="1" applyBorder="1" applyAlignment="1">
      <alignment horizontal="left" vertical="center"/>
    </xf>
    <xf numFmtId="0" fontId="41" fillId="0" borderId="0" xfId="24" applyFont="1" applyAlignment="1">
      <alignment vertical="center"/>
    </xf>
    <xf numFmtId="0" fontId="39" fillId="2" borderId="51" xfId="3" applyFont="1" applyFill="1" applyBorder="1" applyAlignment="1">
      <alignment horizontal="left" vertical="center"/>
    </xf>
    <xf numFmtId="0" fontId="1" fillId="0" borderId="51" xfId="24" applyFont="1" applyBorder="1"/>
    <xf numFmtId="0" fontId="43" fillId="2" borderId="0" xfId="24" applyFont="1" applyFill="1" applyAlignment="1">
      <alignment vertical="center"/>
    </xf>
    <xf numFmtId="0" fontId="45" fillId="2" borderId="51" xfId="3" applyFont="1" applyFill="1" applyBorder="1" applyAlignment="1">
      <alignment horizontal="left" vertical="center"/>
    </xf>
    <xf numFmtId="0" fontId="38" fillId="12" borderId="51" xfId="3" applyFont="1" applyFill="1" applyBorder="1" applyAlignment="1">
      <alignment vertical="center"/>
    </xf>
    <xf numFmtId="0" fontId="55" fillId="2" borderId="0" xfId="24" applyFont="1" applyFill="1" applyAlignment="1">
      <alignment horizontal="left" vertical="center"/>
    </xf>
    <xf numFmtId="0" fontId="25" fillId="2" borderId="51" xfId="3" applyFont="1" applyFill="1" applyBorder="1" applyAlignment="1">
      <alignment horizontal="center" vertical="center"/>
    </xf>
    <xf numFmtId="0" fontId="47" fillId="2" borderId="0" xfId="24" applyFont="1" applyFill="1" applyAlignment="1">
      <alignment horizontal="left" vertical="center"/>
    </xf>
    <xf numFmtId="0" fontId="57" fillId="18" borderId="49" xfId="5" applyFont="1" applyFill="1" applyBorder="1" applyAlignment="1">
      <alignment vertical="center"/>
    </xf>
    <xf numFmtId="0" fontId="2" fillId="18" borderId="65" xfId="5" applyFont="1" applyFill="1" applyBorder="1" applyAlignment="1">
      <alignment horizontal="right" vertical="center"/>
    </xf>
    <xf numFmtId="0" fontId="47" fillId="2" borderId="0" xfId="24" applyFont="1" applyFill="1" applyAlignment="1">
      <alignment horizontal="center"/>
    </xf>
    <xf numFmtId="0" fontId="5" fillId="18" borderId="0" xfId="24" applyFont="1" applyFill="1"/>
    <xf numFmtId="0" fontId="5" fillId="18" borderId="0" xfId="24" applyFont="1" applyFill="1" applyAlignment="1">
      <alignment horizontal="right" vertical="center"/>
    </xf>
    <xf numFmtId="0" fontId="58" fillId="18" borderId="0" xfId="24" applyFont="1" applyFill="1" applyAlignment="1">
      <alignment horizontal="right" vertical="center"/>
    </xf>
    <xf numFmtId="0" fontId="58" fillId="18" borderId="0" xfId="24" applyFont="1" applyFill="1" applyAlignment="1">
      <alignment horizontal="left" vertical="center"/>
    </xf>
    <xf numFmtId="0" fontId="5" fillId="18" borderId="51" xfId="24" applyFont="1" applyFill="1" applyBorder="1"/>
    <xf numFmtId="0" fontId="2" fillId="18" borderId="0" xfId="24" applyFont="1" applyFill="1" applyAlignment="1">
      <alignment horizontal="center" vertical="center"/>
    </xf>
    <xf numFmtId="165" fontId="58" fillId="19" borderId="7" xfId="24" applyNumberFormat="1" applyFont="1" applyFill="1" applyBorder="1" applyAlignment="1">
      <alignment horizontal="center" vertical="center"/>
    </xf>
    <xf numFmtId="0" fontId="61" fillId="19" borderId="7" xfId="24" applyFont="1" applyFill="1" applyBorder="1" applyAlignment="1">
      <alignment horizontal="right" vertical="center"/>
    </xf>
    <xf numFmtId="164" fontId="61" fillId="19" borderId="8" xfId="24" applyNumberFormat="1" applyFont="1" applyFill="1" applyBorder="1" applyAlignment="1">
      <alignment horizontal="left" vertical="center"/>
    </xf>
    <xf numFmtId="165" fontId="2" fillId="19" borderId="0" xfId="24" applyNumberFormat="1" applyFont="1" applyFill="1" applyAlignment="1">
      <alignment horizontal="center" vertical="center"/>
    </xf>
    <xf numFmtId="0" fontId="5" fillId="19" borderId="0" xfId="24" applyFont="1" applyFill="1" applyAlignment="1">
      <alignment horizontal="center" vertical="center"/>
    </xf>
    <xf numFmtId="164" fontId="5" fillId="19" borderId="0" xfId="24" applyNumberFormat="1" applyFont="1" applyFill="1" applyAlignment="1">
      <alignment horizontal="center" vertical="center"/>
    </xf>
    <xf numFmtId="0" fontId="1" fillId="0" borderId="0" xfId="24" applyFont="1" applyAlignment="1">
      <alignment horizontal="center"/>
    </xf>
    <xf numFmtId="0" fontId="6" fillId="2" borderId="0" xfId="1" applyFill="1" applyAlignment="1">
      <alignment horizontal="center" vertical="center"/>
    </xf>
    <xf numFmtId="0" fontId="45" fillId="2" borderId="0" xfId="24" applyFont="1" applyFill="1" applyAlignment="1">
      <alignment horizontal="right" vertical="top"/>
    </xf>
    <xf numFmtId="0" fontId="45" fillId="2" borderId="51" xfId="24" applyFont="1" applyFill="1" applyBorder="1" applyAlignment="1">
      <alignment horizontal="left" vertical="top"/>
    </xf>
    <xf numFmtId="0" fontId="45" fillId="2" borderId="0" xfId="24" applyFont="1" applyFill="1" applyAlignment="1">
      <alignment horizontal="center" vertical="top"/>
    </xf>
    <xf numFmtId="0" fontId="1" fillId="2" borderId="0" xfId="24" quotePrefix="1" applyFont="1" applyFill="1" applyAlignment="1">
      <alignment vertical="center"/>
    </xf>
    <xf numFmtId="0" fontId="22" fillId="64" borderId="49" xfId="5" applyFont="1" applyFill="1" applyBorder="1" applyAlignment="1">
      <alignment vertical="center"/>
    </xf>
    <xf numFmtId="0" fontId="21" fillId="64" borderId="65" xfId="5" applyFont="1" applyFill="1" applyBorder="1" applyAlignment="1">
      <alignment horizontal="right" vertical="center"/>
    </xf>
    <xf numFmtId="0" fontId="1" fillId="64" borderId="0" xfId="24" applyFont="1" applyFill="1"/>
    <xf numFmtId="0" fontId="1" fillId="64" borderId="0" xfId="24" applyFont="1" applyFill="1" applyAlignment="1">
      <alignment horizontal="right" vertical="center"/>
    </xf>
    <xf numFmtId="0" fontId="24" fillId="64" borderId="0" xfId="24" applyFont="1" applyFill="1" applyAlignment="1">
      <alignment horizontal="right" vertical="center"/>
    </xf>
    <xf numFmtId="0" fontId="24" fillId="64" borderId="0" xfId="24" applyFont="1" applyFill="1" applyAlignment="1">
      <alignment horizontal="left" vertical="center"/>
    </xf>
    <xf numFmtId="0" fontId="24" fillId="64" borderId="51" xfId="24" applyFont="1" applyFill="1" applyBorder="1"/>
    <xf numFmtId="0" fontId="12" fillId="7" borderId="0" xfId="6" applyFont="1" applyFill="1" applyAlignment="1">
      <alignment horizontal="left" vertical="center"/>
    </xf>
    <xf numFmtId="0" fontId="12" fillId="7" borderId="0" xfId="6" applyFont="1" applyFill="1" applyAlignment="1">
      <alignment horizontal="right" vertical="center"/>
    </xf>
    <xf numFmtId="0" fontId="46" fillId="7" borderId="0" xfId="10" applyFont="1" applyFill="1" applyAlignment="1">
      <alignment horizontal="center" vertical="center"/>
    </xf>
    <xf numFmtId="0" fontId="46" fillId="7" borderId="0" xfId="4" applyFont="1" applyFill="1" applyAlignment="1" applyProtection="1">
      <alignment horizontal="left" vertical="center"/>
      <protection locked="0"/>
    </xf>
    <xf numFmtId="0" fontId="0" fillId="7" borderId="0" xfId="0" applyFill="1"/>
    <xf numFmtId="0" fontId="0" fillId="7" borderId="51" xfId="0" applyFill="1" applyBorder="1"/>
    <xf numFmtId="0" fontId="46" fillId="7" borderId="0" xfId="3" applyFont="1" applyFill="1" applyAlignment="1">
      <alignment horizontal="right" vertical="center"/>
    </xf>
    <xf numFmtId="202" fontId="46" fillId="7" borderId="0" xfId="10" applyNumberFormat="1" applyFont="1" applyFill="1" applyAlignment="1">
      <alignment horizontal="center" vertical="center"/>
    </xf>
    <xf numFmtId="0" fontId="4" fillId="7" borderId="0" xfId="0" applyFont="1" applyFill="1" applyAlignment="1">
      <alignment vertical="center"/>
    </xf>
    <xf numFmtId="0" fontId="4" fillId="7" borderId="51" xfId="0" applyFont="1" applyFill="1" applyBorder="1" applyAlignment="1">
      <alignment vertical="center"/>
    </xf>
    <xf numFmtId="0" fontId="0" fillId="7" borderId="7" xfId="0" applyFill="1" applyBorder="1" applyAlignment="1">
      <alignment horizontal="right" vertical="center"/>
    </xf>
    <xf numFmtId="0" fontId="0" fillId="7" borderId="7" xfId="0" applyFill="1" applyBorder="1" applyAlignment="1">
      <alignment horizontal="center" vertical="center"/>
    </xf>
    <xf numFmtId="0" fontId="215" fillId="7" borderId="7" xfId="0" applyFont="1" applyFill="1" applyBorder="1" applyAlignment="1">
      <alignment horizontal="right" vertical="center"/>
    </xf>
    <xf numFmtId="166" fontId="34" fillId="65" borderId="7" xfId="4" applyNumberFormat="1" applyFont="1" applyFill="1" applyBorder="1" applyAlignment="1" applyProtection="1">
      <alignment horizontal="center" vertical="center"/>
      <protection locked="0"/>
    </xf>
    <xf numFmtId="166" fontId="34" fillId="65" borderId="8" xfId="4" applyNumberFormat="1" applyFont="1" applyFill="1" applyBorder="1" applyAlignment="1" applyProtection="1">
      <alignment horizontal="center" vertical="center"/>
      <protection locked="0"/>
    </xf>
    <xf numFmtId="0" fontId="33" fillId="9" borderId="0" xfId="4" applyFont="1" applyFill="1" applyAlignment="1" applyProtection="1">
      <alignment vertical="center"/>
      <protection locked="0"/>
    </xf>
    <xf numFmtId="0" fontId="33" fillId="2" borderId="51" xfId="4" applyFont="1" applyFill="1" applyBorder="1" applyAlignment="1" applyProtection="1">
      <alignment vertical="center"/>
      <protection locked="0"/>
    </xf>
    <xf numFmtId="0" fontId="216" fillId="2" borderId="0" xfId="0" applyFont="1" applyFill="1" applyAlignment="1">
      <alignment horizontal="right" vertical="center"/>
    </xf>
    <xf numFmtId="0" fontId="217" fillId="11" borderId="0" xfId="4" applyFont="1" applyFill="1" applyAlignment="1" applyProtection="1">
      <alignment horizontal="center" vertical="center" wrapText="1"/>
      <protection locked="0"/>
    </xf>
    <xf numFmtId="0" fontId="218" fillId="2" borderId="0" xfId="4" applyFont="1" applyFill="1" applyAlignment="1" applyProtection="1">
      <alignment horizontal="left" vertical="center"/>
      <protection locked="0"/>
    </xf>
    <xf numFmtId="0" fontId="33" fillId="2" borderId="51" xfId="4" applyFont="1" applyFill="1" applyBorder="1" applyAlignment="1" applyProtection="1">
      <alignment horizontal="center" vertical="center"/>
      <protection locked="0"/>
    </xf>
    <xf numFmtId="1" fontId="38" fillId="11" borderId="0" xfId="4" applyNumberFormat="1" applyFont="1" applyFill="1" applyAlignment="1" applyProtection="1">
      <alignment horizontal="center" vertical="center"/>
      <protection locked="0"/>
    </xf>
    <xf numFmtId="0" fontId="0" fillId="2" borderId="0" xfId="0" applyFill="1" applyAlignment="1">
      <alignment vertical="center"/>
    </xf>
    <xf numFmtId="0" fontId="0" fillId="0" borderId="51" xfId="0" applyBorder="1"/>
    <xf numFmtId="0" fontId="219" fillId="2" borderId="0" xfId="0" applyFont="1" applyFill="1" applyAlignment="1">
      <alignment horizontal="right" vertical="center"/>
    </xf>
    <xf numFmtId="0" fontId="39" fillId="2" borderId="0" xfId="3" applyFont="1" applyFill="1" applyAlignment="1">
      <alignment horizontal="left" vertical="center"/>
    </xf>
    <xf numFmtId="0" fontId="78" fillId="4" borderId="0" xfId="4" applyFont="1" applyFill="1" applyAlignment="1" applyProtection="1">
      <alignment horizontal="right" vertical="center"/>
      <protection locked="0"/>
    </xf>
    <xf numFmtId="0" fontId="0" fillId="2" borderId="0" xfId="0" applyFill="1"/>
    <xf numFmtId="0" fontId="0" fillId="2" borderId="51" xfId="0" applyFill="1" applyBorder="1"/>
    <xf numFmtId="0" fontId="220" fillId="2" borderId="0" xfId="4" applyFont="1" applyFill="1" applyAlignment="1" applyProtection="1">
      <alignment horizontal="right" vertical="center"/>
      <protection locked="0"/>
    </xf>
    <xf numFmtId="0" fontId="221" fillId="66" borderId="0" xfId="10" applyFont="1" applyFill="1" applyAlignment="1">
      <alignment horizontal="center" vertical="center"/>
    </xf>
    <xf numFmtId="168" fontId="222" fillId="14" borderId="0" xfId="3" applyNumberFormat="1" applyFont="1" applyFill="1" applyAlignment="1">
      <alignment vertical="center"/>
    </xf>
    <xf numFmtId="170" fontId="38" fillId="11" borderId="0" xfId="4" applyNumberFormat="1" applyFont="1" applyFill="1" applyAlignment="1" applyProtection="1">
      <alignment horizontal="center" vertical="center"/>
      <protection locked="0"/>
    </xf>
    <xf numFmtId="164" fontId="34" fillId="4" borderId="0" xfId="4" applyNumberFormat="1" applyFont="1" applyFill="1" applyAlignment="1" applyProtection="1">
      <alignment horizontal="center" vertical="center"/>
      <protection locked="0"/>
    </xf>
    <xf numFmtId="170" fontId="38" fillId="4" borderId="0" xfId="4" applyNumberFormat="1" applyFont="1" applyFill="1" applyAlignment="1" applyProtection="1">
      <alignment horizontal="center" vertical="center"/>
      <protection locked="0"/>
    </xf>
    <xf numFmtId="0" fontId="0" fillId="2" borderId="0" xfId="0" applyFill="1" applyAlignment="1">
      <alignment horizontal="center" vertical="center"/>
    </xf>
    <xf numFmtId="0" fontId="55" fillId="2" borderId="0" xfId="0" applyFont="1" applyFill="1" applyAlignment="1">
      <alignment horizontal="left" vertical="center"/>
    </xf>
    <xf numFmtId="166" fontId="34" fillId="4" borderId="0" xfId="4" applyNumberFormat="1" applyFont="1" applyFill="1" applyAlignment="1" applyProtection="1">
      <alignment horizontal="center" vertical="center"/>
      <protection locked="0"/>
    </xf>
    <xf numFmtId="0" fontId="215" fillId="2" borderId="0" xfId="3" applyFont="1" applyFill="1" applyAlignment="1">
      <alignment horizontal="left" vertical="center"/>
    </xf>
    <xf numFmtId="0" fontId="220" fillId="2" borderId="0" xfId="4" applyFont="1" applyFill="1" applyAlignment="1" applyProtection="1">
      <alignment horizontal="left" vertical="center"/>
      <protection locked="0"/>
    </xf>
    <xf numFmtId="0" fontId="55" fillId="2" borderId="0" xfId="24" applyFont="1" applyFill="1" applyAlignment="1">
      <alignment horizontal="right" vertical="center"/>
    </xf>
    <xf numFmtId="0" fontId="25" fillId="2" borderId="0" xfId="3" applyFont="1" applyFill="1" applyAlignment="1">
      <alignment horizontal="left" vertical="center"/>
    </xf>
    <xf numFmtId="171" fontId="68" fillId="25" borderId="51" xfId="9" applyNumberFormat="1" applyFont="1" applyFill="1" applyBorder="1" applyAlignment="1" applyProtection="1">
      <alignment horizontal="center" vertical="center"/>
      <protection locked="0"/>
    </xf>
    <xf numFmtId="171" fontId="66" fillId="9" borderId="51" xfId="9" applyNumberFormat="1" applyFont="1" applyFill="1" applyBorder="1" applyAlignment="1" applyProtection="1">
      <alignment horizontal="center" vertical="center"/>
      <protection locked="0"/>
    </xf>
    <xf numFmtId="171" fontId="9" fillId="2" borderId="51" xfId="9" applyNumberFormat="1" applyFont="1" applyFill="1" applyBorder="1" applyAlignment="1" applyProtection="1">
      <alignment horizontal="center" vertical="center"/>
      <protection locked="0"/>
    </xf>
    <xf numFmtId="172" fontId="9" fillId="2" borderId="51" xfId="9" applyNumberFormat="1" applyFont="1" applyFill="1" applyBorder="1" applyAlignment="1" applyProtection="1">
      <alignment horizontal="center" vertical="center"/>
      <protection locked="0"/>
    </xf>
    <xf numFmtId="164" fontId="65" fillId="9" borderId="66" xfId="7" applyNumberFormat="1" applyFont="1" applyFill="1" applyBorder="1" applyAlignment="1">
      <alignment horizontal="center" vertical="center"/>
    </xf>
    <xf numFmtId="177" fontId="34" fillId="29" borderId="51" xfId="9" applyNumberFormat="1" applyFont="1" applyFill="1" applyBorder="1" applyAlignment="1">
      <alignment horizontal="centerContinuous" vertical="center" wrapText="1"/>
    </xf>
    <xf numFmtId="166" fontId="42" fillId="17" borderId="67" xfId="9" applyNumberFormat="1" applyFont="1" applyFill="1" applyBorder="1" applyAlignment="1" applyProtection="1">
      <alignment horizontal="center" vertical="center"/>
      <protection locked="0"/>
    </xf>
    <xf numFmtId="166" fontId="42" fillId="17" borderId="51" xfId="9" applyNumberFormat="1" applyFont="1" applyFill="1" applyBorder="1" applyAlignment="1" applyProtection="1">
      <alignment horizontal="center" vertical="center"/>
      <protection locked="0"/>
    </xf>
    <xf numFmtId="164" fontId="9" fillId="15" borderId="51" xfId="6" applyNumberFormat="1" applyFont="1" applyFill="1" applyBorder="1" applyAlignment="1">
      <alignment horizontal="center" vertical="center"/>
    </xf>
    <xf numFmtId="0" fontId="79" fillId="2" borderId="51" xfId="3" applyFont="1" applyFill="1" applyBorder="1" applyAlignment="1">
      <alignment horizontal="center" vertical="center" wrapText="1"/>
    </xf>
    <xf numFmtId="0" fontId="20" fillId="5" borderId="64" xfId="3" applyFont="1" applyFill="1" applyBorder="1" applyAlignment="1">
      <alignment horizontal="center" vertical="center"/>
    </xf>
    <xf numFmtId="0" fontId="5" fillId="5" borderId="64" xfId="0" applyFont="1" applyFill="1" applyBorder="1" applyAlignment="1">
      <alignment horizontal="center" vertical="center"/>
    </xf>
    <xf numFmtId="0" fontId="223" fillId="2" borderId="51" xfId="0" applyFont="1" applyFill="1" applyBorder="1"/>
    <xf numFmtId="0" fontId="0" fillId="2" borderId="51" xfId="0" applyFill="1" applyBorder="1" applyAlignment="1">
      <alignment vertical="center"/>
    </xf>
    <xf numFmtId="0" fontId="221" fillId="44" borderId="71" xfId="0" applyFont="1" applyFill="1" applyBorder="1" applyAlignment="1">
      <alignment horizontal="center" vertical="center"/>
    </xf>
    <xf numFmtId="0" fontId="0" fillId="0" borderId="0" xfId="0" applyAlignment="1">
      <alignment horizontal="right"/>
    </xf>
    <xf numFmtId="0" fontId="223" fillId="44" borderId="0" xfId="0" applyFont="1" applyFill="1" applyAlignment="1">
      <alignment horizontal="left"/>
    </xf>
    <xf numFmtId="0" fontId="223" fillId="2" borderId="0" xfId="0" applyFont="1" applyFill="1"/>
    <xf numFmtId="0" fontId="55" fillId="2" borderId="0" xfId="0" applyFont="1" applyFill="1" applyAlignment="1">
      <alignment horizontal="right" vertical="center"/>
    </xf>
    <xf numFmtId="0" fontId="53" fillId="17" borderId="61" xfId="3" applyFont="1" applyFill="1" applyBorder="1" applyAlignment="1">
      <alignment horizontal="center" vertical="center"/>
    </xf>
    <xf numFmtId="0" fontId="53" fillId="17" borderId="62" xfId="3" applyFont="1" applyFill="1" applyBorder="1" applyAlignment="1">
      <alignment horizontal="center" vertical="center"/>
    </xf>
    <xf numFmtId="0" fontId="54" fillId="16" borderId="0" xfId="0" applyFont="1" applyFill="1" applyAlignment="1">
      <alignment horizontal="center" vertical="center"/>
    </xf>
    <xf numFmtId="0" fontId="54" fillId="16" borderId="51" xfId="0" applyFont="1" applyFill="1" applyBorder="1" applyAlignment="1">
      <alignment horizontal="center" vertical="center"/>
    </xf>
    <xf numFmtId="0" fontId="47" fillId="2" borderId="4" xfId="24" applyFont="1" applyFill="1" applyBorder="1"/>
    <xf numFmtId="0" fontId="47" fillId="2" borderId="0" xfId="24" applyFont="1" applyFill="1"/>
    <xf numFmtId="0" fontId="42" fillId="2" borderId="56" xfId="3" applyFont="1" applyFill="1" applyBorder="1" applyAlignment="1" applyProtection="1">
      <alignment vertical="center"/>
      <protection hidden="1"/>
    </xf>
    <xf numFmtId="0" fontId="34" fillId="2" borderId="0" xfId="3" applyFont="1" applyFill="1"/>
    <xf numFmtId="0" fontId="34" fillId="2" borderId="51" xfId="3" applyFont="1" applyFill="1" applyBorder="1"/>
    <xf numFmtId="0" fontId="53" fillId="16" borderId="56" xfId="3" applyFont="1" applyFill="1" applyBorder="1" applyAlignment="1">
      <alignment horizontal="center" vertical="center"/>
    </xf>
    <xf numFmtId="0" fontId="53" fillId="16" borderId="0" xfId="3" applyFont="1" applyFill="1" applyAlignment="1">
      <alignment horizontal="center" vertical="center"/>
    </xf>
    <xf numFmtId="0" fontId="53" fillId="16" borderId="51" xfId="3" applyFont="1" applyFill="1" applyBorder="1" applyAlignment="1">
      <alignment horizontal="center" vertical="center"/>
    </xf>
    <xf numFmtId="0" fontId="53" fillId="17" borderId="11" xfId="3" applyFont="1" applyFill="1" applyBorder="1" applyAlignment="1">
      <alignment horizontal="center" vertical="center"/>
    </xf>
    <xf numFmtId="0" fontId="46" fillId="2" borderId="0" xfId="3" applyFont="1" applyFill="1" applyAlignment="1">
      <alignment horizontal="center" vertical="center"/>
    </xf>
    <xf numFmtId="0" fontId="34" fillId="2" borderId="0" xfId="3" applyFont="1" applyFill="1" applyProtection="1">
      <protection hidden="1"/>
    </xf>
    <xf numFmtId="0" fontId="65" fillId="2" borderId="0" xfId="9" applyFont="1" applyFill="1" applyAlignment="1" applyProtection="1">
      <alignment horizontal="right" vertical="center"/>
      <protection locked="0"/>
    </xf>
    <xf numFmtId="0" fontId="67" fillId="2" borderId="0" xfId="9" applyFont="1" applyFill="1" applyAlignment="1" applyProtection="1">
      <alignment horizontal="right" vertical="center"/>
      <protection locked="0"/>
    </xf>
    <xf numFmtId="0" fontId="69" fillId="2" borderId="0" xfId="9" applyFont="1" applyFill="1" applyAlignment="1" applyProtection="1">
      <alignment horizontal="right" vertical="center"/>
      <protection locked="0"/>
    </xf>
    <xf numFmtId="0" fontId="12" fillId="2" borderId="0" xfId="9" applyFont="1" applyFill="1" applyAlignment="1" applyProtection="1">
      <alignment horizontal="right" vertical="center"/>
      <protection locked="0"/>
    </xf>
    <xf numFmtId="0" fontId="34" fillId="2" borderId="0" xfId="9" applyFont="1" applyFill="1" applyAlignment="1" applyProtection="1">
      <alignment horizontal="right" vertical="center"/>
      <protection locked="0"/>
    </xf>
    <xf numFmtId="0" fontId="9" fillId="2" borderId="0" xfId="9" applyFont="1" applyFill="1" applyAlignment="1" applyProtection="1">
      <alignment horizontal="right" vertical="center"/>
      <protection locked="0"/>
    </xf>
    <xf numFmtId="0" fontId="1" fillId="17" borderId="73" xfId="9" applyFill="1" applyBorder="1" applyAlignment="1">
      <alignment horizontal="center" vertical="center"/>
    </xf>
    <xf numFmtId="0" fontId="65" fillId="2" borderId="0" xfId="9" applyFont="1" applyFill="1" applyAlignment="1" applyProtection="1">
      <alignment horizontal="left" vertical="center"/>
      <protection locked="0"/>
    </xf>
    <xf numFmtId="0" fontId="69" fillId="2" borderId="0" xfId="9" applyFont="1" applyFill="1" applyAlignment="1" applyProtection="1">
      <alignment horizontal="left" vertical="center"/>
      <protection locked="0"/>
    </xf>
    <xf numFmtId="0" fontId="12" fillId="2" borderId="0" xfId="9" applyFont="1" applyFill="1" applyAlignment="1" applyProtection="1">
      <alignment horizontal="left" vertical="center"/>
      <protection locked="0"/>
    </xf>
    <xf numFmtId="0" fontId="34" fillId="2" borderId="7" xfId="9" applyFont="1" applyFill="1" applyBorder="1" applyAlignment="1" applyProtection="1">
      <alignment horizontal="left" vertical="center"/>
      <protection locked="0"/>
    </xf>
    <xf numFmtId="0" fontId="34" fillId="17" borderId="13" xfId="9" applyFont="1" applyFill="1" applyBorder="1" applyAlignment="1" applyProtection="1">
      <alignment horizontal="left" vertical="center"/>
      <protection locked="0"/>
    </xf>
    <xf numFmtId="0" fontId="67" fillId="2" borderId="0" xfId="9" applyFont="1" applyFill="1" applyAlignment="1" applyProtection="1">
      <alignment horizontal="left" vertical="center"/>
      <protection locked="0"/>
    </xf>
    <xf numFmtId="0" fontId="9" fillId="2" borderId="18" xfId="9" applyFont="1" applyFill="1" applyBorder="1" applyAlignment="1" applyProtection="1">
      <alignment horizontal="left" vertical="center"/>
      <protection locked="0"/>
    </xf>
    <xf numFmtId="0" fontId="42" fillId="16" borderId="74" xfId="10" applyFont="1" applyFill="1" applyBorder="1" applyAlignment="1" applyProtection="1">
      <alignment horizontal="left" vertical="center"/>
      <protection locked="0"/>
    </xf>
    <xf numFmtId="0" fontId="42" fillId="16" borderId="75" xfId="10" applyFont="1" applyFill="1" applyBorder="1" applyAlignment="1" applyProtection="1">
      <alignment horizontal="centerContinuous" vertical="center"/>
      <protection locked="0"/>
    </xf>
    <xf numFmtId="0" fontId="42" fillId="16" borderId="76" xfId="10" applyFont="1" applyFill="1" applyBorder="1" applyAlignment="1" applyProtection="1">
      <alignment horizontal="right" vertical="center"/>
      <protection locked="0"/>
    </xf>
    <xf numFmtId="0" fontId="73" fillId="26" borderId="69" xfId="9" applyFont="1" applyFill="1" applyBorder="1" applyAlignment="1" applyProtection="1">
      <alignment horizontal="right" vertical="center"/>
      <protection locked="0"/>
    </xf>
    <xf numFmtId="173" fontId="73" fillId="25" borderId="77" xfId="9" applyNumberFormat="1" applyFont="1" applyFill="1" applyBorder="1" applyAlignment="1" applyProtection="1">
      <alignment horizontal="center" vertical="center"/>
      <protection locked="0"/>
    </xf>
    <xf numFmtId="0" fontId="1" fillId="2" borderId="68" xfId="0" applyFont="1" applyFill="1" applyBorder="1"/>
    <xf numFmtId="0" fontId="73" fillId="2" borderId="69" xfId="9" applyFont="1" applyFill="1" applyBorder="1" applyAlignment="1" applyProtection="1">
      <alignment horizontal="right" vertical="center"/>
      <protection locked="0"/>
    </xf>
    <xf numFmtId="0" fontId="53" fillId="2" borderId="68" xfId="3" applyFont="1" applyFill="1" applyBorder="1" applyAlignment="1">
      <alignment horizontal="center" vertical="center"/>
    </xf>
    <xf numFmtId="173" fontId="73" fillId="25" borderId="70" xfId="9" applyNumberFormat="1" applyFont="1" applyFill="1" applyBorder="1" applyAlignment="1" applyProtection="1">
      <alignment horizontal="center" vertical="center"/>
      <protection locked="0"/>
    </xf>
    <xf numFmtId="0" fontId="75" fillId="26" borderId="0" xfId="9" applyFont="1" applyFill="1" applyAlignment="1" applyProtection="1">
      <alignment horizontal="right" vertical="center"/>
      <protection locked="0"/>
    </xf>
    <xf numFmtId="0" fontId="75" fillId="2" borderId="0" xfId="9" applyFont="1" applyFill="1" applyAlignment="1" applyProtection="1">
      <alignment horizontal="right" vertical="center"/>
      <protection locked="0"/>
    </xf>
    <xf numFmtId="167" fontId="75" fillId="25" borderId="51" xfId="9" applyNumberFormat="1" applyFont="1" applyFill="1" applyBorder="1" applyAlignment="1" applyProtection="1">
      <alignment horizontal="center" vertical="center"/>
      <protection locked="0"/>
    </xf>
    <xf numFmtId="0" fontId="12" fillId="26" borderId="0" xfId="9" applyFont="1" applyFill="1" applyAlignment="1" applyProtection="1">
      <alignment horizontal="right" vertical="center"/>
      <protection locked="0"/>
    </xf>
    <xf numFmtId="173" fontId="12" fillId="26" borderId="51" xfId="9" applyNumberFormat="1" applyFont="1" applyFill="1" applyBorder="1" applyAlignment="1" applyProtection="1">
      <alignment horizontal="center" vertical="center"/>
      <protection locked="0"/>
    </xf>
    <xf numFmtId="175" fontId="12" fillId="26" borderId="19" xfId="9" applyNumberFormat="1" applyFont="1" applyFill="1" applyBorder="1" applyAlignment="1" applyProtection="1">
      <alignment horizontal="center" vertical="center"/>
      <protection locked="0"/>
    </xf>
    <xf numFmtId="0" fontId="30" fillId="26" borderId="69" xfId="9" applyFont="1" applyFill="1" applyBorder="1" applyAlignment="1" applyProtection="1">
      <alignment horizontal="right" vertical="center"/>
      <protection locked="0"/>
    </xf>
    <xf numFmtId="173" fontId="30" fillId="25" borderId="77" xfId="9" applyNumberFormat="1" applyFont="1" applyFill="1" applyBorder="1" applyAlignment="1" applyProtection="1">
      <alignment horizontal="center" vertical="center"/>
      <protection locked="0"/>
    </xf>
    <xf numFmtId="173" fontId="30" fillId="25" borderId="70" xfId="9" applyNumberFormat="1" applyFont="1" applyFill="1" applyBorder="1" applyAlignment="1" applyProtection="1">
      <alignment horizontal="center" vertical="center"/>
      <protection locked="0"/>
    </xf>
    <xf numFmtId="0" fontId="76" fillId="26" borderId="0" xfId="9" applyFont="1" applyFill="1" applyAlignment="1" applyProtection="1">
      <alignment horizontal="right" vertical="center"/>
      <protection locked="0"/>
    </xf>
    <xf numFmtId="167" fontId="76" fillId="25" borderId="51" xfId="9" applyNumberFormat="1" applyFont="1" applyFill="1" applyBorder="1" applyAlignment="1" applyProtection="1">
      <alignment horizontal="center" vertical="center"/>
      <protection locked="0"/>
    </xf>
    <xf numFmtId="173" fontId="12" fillId="26" borderId="19" xfId="9" applyNumberFormat="1" applyFont="1" applyFill="1" applyBorder="1" applyAlignment="1" applyProtection="1">
      <alignment horizontal="center" vertical="center"/>
      <protection locked="0"/>
    </xf>
    <xf numFmtId="0" fontId="1" fillId="17" borderId="69" xfId="9" applyFill="1" applyBorder="1" applyAlignment="1">
      <alignment horizontal="center" vertical="center"/>
    </xf>
    <xf numFmtId="0" fontId="1" fillId="0" borderId="69" xfId="0" applyFont="1" applyBorder="1"/>
    <xf numFmtId="0" fontId="1" fillId="2" borderId="69" xfId="0" applyFont="1" applyFill="1" applyBorder="1"/>
    <xf numFmtId="0" fontId="53" fillId="2" borderId="69" xfId="3" applyFont="1" applyFill="1" applyBorder="1" applyAlignment="1">
      <alignment horizontal="center" vertical="center"/>
    </xf>
    <xf numFmtId="0" fontId="53" fillId="2" borderId="70" xfId="3" applyFont="1" applyFill="1" applyBorder="1" applyAlignment="1">
      <alignment horizontal="center" vertical="center"/>
    </xf>
    <xf numFmtId="0" fontId="4" fillId="2" borderId="0" xfId="9" applyFont="1" applyFill="1" applyAlignment="1">
      <alignment horizontal="left"/>
    </xf>
    <xf numFmtId="180" fontId="26" fillId="2" borderId="0" xfId="3" applyNumberFormat="1" applyFont="1" applyFill="1" applyAlignment="1" applyProtection="1">
      <alignment horizontal="center" vertical="center"/>
      <protection hidden="1"/>
    </xf>
    <xf numFmtId="181" fontId="46" fillId="2" borderId="0" xfId="3" applyNumberFormat="1" applyFont="1" applyFill="1" applyAlignment="1" applyProtection="1">
      <alignment horizontal="center" vertical="center"/>
      <protection hidden="1"/>
    </xf>
    <xf numFmtId="0" fontId="1" fillId="17" borderId="7" xfId="9" applyFill="1" applyBorder="1" applyAlignment="1">
      <alignment horizontal="center" vertical="center"/>
    </xf>
    <xf numFmtId="0" fontId="27" fillId="7" borderId="0" xfId="2" applyFont="1" applyFill="1" applyAlignment="1">
      <alignment horizontal="center" vertical="center"/>
    </xf>
    <xf numFmtId="0" fontId="27" fillId="7" borderId="51" xfId="2" applyFont="1" applyFill="1" applyBorder="1" applyAlignment="1">
      <alignment horizontal="center" vertical="center"/>
    </xf>
    <xf numFmtId="0" fontId="224" fillId="0" borderId="0" xfId="0" applyFont="1"/>
    <xf numFmtId="0" fontId="1" fillId="2" borderId="18" xfId="0" applyFont="1" applyFill="1" applyBorder="1"/>
    <xf numFmtId="0" fontId="53" fillId="16" borderId="2" xfId="3" applyFont="1" applyFill="1" applyBorder="1" applyAlignment="1">
      <alignment horizontal="center" vertical="center"/>
    </xf>
    <xf numFmtId="0" fontId="53" fillId="17" borderId="78" xfId="3" applyFont="1" applyFill="1" applyBorder="1" applyAlignment="1">
      <alignment horizontal="center" vertical="center"/>
    </xf>
    <xf numFmtId="0" fontId="42" fillId="17" borderId="0" xfId="7" applyFont="1" applyFill="1" applyAlignment="1">
      <alignment horizontal="centerContinuous" vertical="center"/>
    </xf>
    <xf numFmtId="0" fontId="1" fillId="28" borderId="0" xfId="9" applyFill="1" applyAlignment="1">
      <alignment horizontal="centerContinuous" vertical="center" wrapText="1"/>
    </xf>
    <xf numFmtId="0" fontId="35" fillId="28" borderId="0" xfId="7" applyFont="1" applyFill="1" applyAlignment="1">
      <alignment horizontal="right" vertical="center"/>
    </xf>
    <xf numFmtId="0" fontId="75" fillId="25" borderId="0" xfId="7" applyFont="1" applyFill="1" applyAlignment="1">
      <alignment horizontal="left" vertical="center"/>
    </xf>
    <xf numFmtId="167" fontId="78" fillId="9" borderId="0" xfId="9" applyNumberFormat="1" applyFont="1" applyFill="1" applyAlignment="1" applyProtection="1">
      <alignment horizontal="center" vertical="center"/>
      <protection locked="0"/>
    </xf>
    <xf numFmtId="166" fontId="42" fillId="17" borderId="0" xfId="9" applyNumberFormat="1" applyFont="1" applyFill="1" applyAlignment="1" applyProtection="1">
      <alignment horizontal="center" vertical="center"/>
      <protection locked="0"/>
    </xf>
    <xf numFmtId="167" fontId="78" fillId="25" borderId="0" xfId="9" applyNumberFormat="1" applyFont="1" applyFill="1" applyAlignment="1" applyProtection="1">
      <alignment horizontal="center" vertical="center"/>
      <protection locked="0"/>
    </xf>
    <xf numFmtId="0" fontId="12" fillId="2" borderId="0" xfId="3" applyFont="1" applyFill="1" applyAlignment="1">
      <alignment horizontal="left" vertical="center"/>
    </xf>
    <xf numFmtId="0" fontId="3" fillId="2" borderId="0" xfId="9" applyFont="1" applyFill="1"/>
    <xf numFmtId="0" fontId="79" fillId="2" borderId="0" xfId="3" applyFont="1" applyFill="1" applyAlignment="1">
      <alignment horizontal="center" vertical="center" wrapText="1"/>
    </xf>
    <xf numFmtId="2" fontId="9" fillId="27" borderId="79" xfId="9" applyNumberFormat="1" applyFont="1" applyFill="1" applyBorder="1" applyAlignment="1" applyProtection="1">
      <alignment horizontal="center" vertical="center" wrapText="1"/>
      <protection locked="0"/>
    </xf>
    <xf numFmtId="9" fontId="35" fillId="28" borderId="30" xfId="9" applyNumberFormat="1" applyFont="1" applyFill="1" applyBorder="1" applyAlignment="1">
      <alignment horizontal="center" vertical="center"/>
    </xf>
    <xf numFmtId="174" fontId="67" fillId="25" borderId="30" xfId="9" applyNumberFormat="1" applyFont="1" applyFill="1" applyBorder="1" applyAlignment="1">
      <alignment horizontal="center" vertical="center"/>
    </xf>
    <xf numFmtId="174" fontId="67" fillId="25" borderId="80" xfId="9" applyNumberFormat="1" applyFont="1" applyFill="1" applyBorder="1" applyAlignment="1">
      <alignment horizontal="center" vertical="center"/>
    </xf>
    <xf numFmtId="0" fontId="225" fillId="31" borderId="0" xfId="3" applyFont="1" applyFill="1" applyAlignment="1">
      <alignment vertical="center"/>
    </xf>
    <xf numFmtId="0" fontId="214" fillId="31" borderId="0" xfId="3" applyFont="1" applyFill="1" applyAlignment="1">
      <alignment vertical="center"/>
    </xf>
    <xf numFmtId="0" fontId="57" fillId="31" borderId="0" xfId="3" applyFont="1" applyFill="1" applyAlignment="1">
      <alignment vertical="center"/>
    </xf>
    <xf numFmtId="0" fontId="168" fillId="31" borderId="0" xfId="3" applyFont="1" applyFill="1" applyAlignment="1">
      <alignment vertical="center"/>
    </xf>
    <xf numFmtId="0" fontId="226" fillId="31" borderId="0" xfId="3" applyFont="1" applyFill="1" applyAlignment="1">
      <alignment vertical="center"/>
    </xf>
    <xf numFmtId="0" fontId="181" fillId="31" borderId="0" xfId="3" applyFont="1" applyFill="1" applyAlignment="1">
      <alignment vertical="center"/>
    </xf>
    <xf numFmtId="49" fontId="172" fillId="16" borderId="0" xfId="19" applyNumberFormat="1" applyFont="1" applyFill="1" applyAlignment="1">
      <alignment horizontal="center" vertical="center"/>
    </xf>
    <xf numFmtId="49" fontId="172" fillId="16" borderId="51" xfId="19" applyNumberFormat="1" applyFont="1" applyFill="1" applyBorder="1" applyAlignment="1">
      <alignment horizontal="center" vertical="center"/>
    </xf>
    <xf numFmtId="49" fontId="227" fillId="2" borderId="0" xfId="19" applyNumberFormat="1" applyFont="1" applyFill="1" applyAlignment="1">
      <alignment horizontal="center" vertical="center"/>
    </xf>
    <xf numFmtId="49" fontId="227" fillId="2" borderId="51" xfId="19" applyNumberFormat="1" applyFont="1" applyFill="1" applyBorder="1" applyAlignment="1">
      <alignment horizontal="center" vertical="center"/>
    </xf>
    <xf numFmtId="0" fontId="228" fillId="0" borderId="0" xfId="0" applyFont="1" applyAlignment="1">
      <alignment horizontal="right" vertical="center"/>
    </xf>
    <xf numFmtId="49" fontId="179" fillId="9" borderId="0" xfId="6" applyNumberFormat="1" applyFont="1" applyFill="1" applyAlignment="1" applyProtection="1">
      <alignment horizontal="left" vertical="center"/>
      <protection locked="0"/>
    </xf>
    <xf numFmtId="49" fontId="167" fillId="2" borderId="51" xfId="19" applyNumberFormat="1" applyFont="1" applyFill="1" applyBorder="1"/>
    <xf numFmtId="0" fontId="228" fillId="2" borderId="0" xfId="0" applyFont="1" applyFill="1" applyAlignment="1">
      <alignment horizontal="right" vertical="center"/>
    </xf>
    <xf numFmtId="49" fontId="179" fillId="2" borderId="0" xfId="6" applyNumberFormat="1" applyFont="1" applyFill="1" applyAlignment="1" applyProtection="1">
      <alignment horizontal="left" vertical="center"/>
      <protection locked="0"/>
    </xf>
    <xf numFmtId="0" fontId="228" fillId="17" borderId="0" xfId="0" applyFont="1" applyFill="1" applyAlignment="1">
      <alignment horizontal="right"/>
    </xf>
    <xf numFmtId="49" fontId="179" fillId="17" borderId="0" xfId="6" applyNumberFormat="1" applyFont="1" applyFill="1" applyAlignment="1" applyProtection="1">
      <alignment horizontal="left" vertical="center"/>
      <protection locked="0"/>
    </xf>
    <xf numFmtId="49" fontId="167" fillId="17" borderId="0" xfId="19" applyNumberFormat="1" applyFont="1" applyFill="1"/>
    <xf numFmtId="49" fontId="167" fillId="17" borderId="51" xfId="19" applyNumberFormat="1" applyFont="1" applyFill="1" applyBorder="1"/>
    <xf numFmtId="0" fontId="229" fillId="17" borderId="0" xfId="0" applyFont="1" applyFill="1" applyAlignment="1">
      <alignment horizontal="right"/>
    </xf>
    <xf numFmtId="49" fontId="193" fillId="2" borderId="0" xfId="19" applyNumberFormat="1" applyFont="1" applyFill="1"/>
    <xf numFmtId="49" fontId="14" fillId="2" borderId="0" xfId="19" applyNumberFormat="1" applyFont="1" applyFill="1" applyAlignment="1">
      <alignment horizontal="right" vertical="center"/>
    </xf>
    <xf numFmtId="0" fontId="14" fillId="2" borderId="0" xfId="3" applyFont="1" applyFill="1" applyAlignment="1">
      <alignment horizontal="center" vertical="center"/>
    </xf>
    <xf numFmtId="0" fontId="14" fillId="2" borderId="51" xfId="3" applyFont="1" applyFill="1" applyBorder="1" applyAlignment="1">
      <alignment horizontal="left" vertical="center"/>
    </xf>
    <xf numFmtId="0" fontId="228" fillId="17" borderId="0" xfId="0" applyFont="1" applyFill="1" applyAlignment="1">
      <alignment horizontal="left"/>
    </xf>
    <xf numFmtId="0" fontId="172" fillId="2" borderId="0" xfId="19" applyFont="1" applyFill="1" applyAlignment="1">
      <alignment vertical="center"/>
    </xf>
    <xf numFmtId="49" fontId="230" fillId="2" borderId="51" xfId="19" applyNumberFormat="1" applyFont="1" applyFill="1" applyBorder="1"/>
    <xf numFmtId="0" fontId="171" fillId="9" borderId="82" xfId="19" applyFont="1" applyFill="1" applyBorder="1" applyAlignment="1">
      <alignment horizontal="center" vertical="center"/>
    </xf>
    <xf numFmtId="0" fontId="171" fillId="9" borderId="83" xfId="19" applyFont="1" applyFill="1" applyBorder="1" applyAlignment="1">
      <alignment horizontal="center" vertical="center"/>
    </xf>
    <xf numFmtId="0" fontId="178" fillId="15" borderId="0" xfId="19" applyFont="1" applyFill="1" applyAlignment="1">
      <alignment horizontal="left" vertical="center"/>
    </xf>
    <xf numFmtId="0" fontId="178" fillId="15" borderId="51" xfId="19" applyFont="1" applyFill="1" applyBorder="1" applyAlignment="1">
      <alignment horizontal="right" vertical="center"/>
    </xf>
    <xf numFmtId="0" fontId="171" fillId="9" borderId="84" xfId="19" applyFont="1" applyFill="1" applyBorder="1" applyAlignment="1">
      <alignment horizontal="center" vertical="center"/>
    </xf>
    <xf numFmtId="0" fontId="171" fillId="9" borderId="85" xfId="19" applyFont="1" applyFill="1" applyBorder="1" applyAlignment="1">
      <alignment horizontal="center" vertical="center"/>
    </xf>
    <xf numFmtId="0" fontId="172" fillId="2" borderId="0" xfId="19" applyFont="1" applyFill="1" applyAlignment="1">
      <alignment vertical="center" wrapText="1"/>
    </xf>
    <xf numFmtId="0" fontId="176" fillId="2" borderId="0" xfId="19" applyFont="1" applyFill="1" applyAlignment="1">
      <alignment horizontal="right" vertical="center"/>
    </xf>
    <xf numFmtId="0" fontId="177" fillId="2" borderId="0" xfId="19" applyFont="1" applyFill="1" applyAlignment="1">
      <alignment horizontal="center" vertical="center"/>
    </xf>
    <xf numFmtId="0" fontId="12" fillId="2" borderId="0" xfId="19" applyFont="1" applyFill="1" applyAlignment="1">
      <alignment horizontal="right" vertical="center"/>
    </xf>
    <xf numFmtId="0" fontId="176" fillId="9" borderId="86" xfId="19" applyFont="1" applyFill="1" applyBorder="1" applyAlignment="1">
      <alignment horizontal="center" vertical="center"/>
    </xf>
    <xf numFmtId="0" fontId="231" fillId="9" borderId="87" xfId="19" applyFont="1" applyFill="1" applyBorder="1" applyAlignment="1">
      <alignment horizontal="center" vertical="center"/>
    </xf>
    <xf numFmtId="0" fontId="178" fillId="15" borderId="0" xfId="19" applyFont="1" applyFill="1"/>
    <xf numFmtId="0" fontId="176" fillId="9" borderId="88" xfId="19" applyFont="1" applyFill="1" applyBorder="1" applyAlignment="1">
      <alignment horizontal="center" vertical="center"/>
    </xf>
    <xf numFmtId="0" fontId="231" fillId="9" borderId="89" xfId="19" applyFont="1" applyFill="1" applyBorder="1" applyAlignment="1">
      <alignment horizontal="center" vertical="center"/>
    </xf>
    <xf numFmtId="0" fontId="176" fillId="9" borderId="90" xfId="19" applyFont="1" applyFill="1" applyBorder="1" applyAlignment="1">
      <alignment horizontal="center" vertical="center"/>
    </xf>
    <xf numFmtId="0" fontId="231" fillId="9" borderId="91" xfId="19" applyFont="1" applyFill="1" applyBorder="1" applyAlignment="1">
      <alignment horizontal="center" vertical="center"/>
    </xf>
    <xf numFmtId="0" fontId="13" fillId="2" borderId="0" xfId="19" applyFont="1" applyFill="1" applyAlignment="1">
      <alignment horizontal="left" vertical="center"/>
    </xf>
    <xf numFmtId="0" fontId="178" fillId="2" borderId="0" xfId="19" applyFont="1" applyFill="1" applyAlignment="1">
      <alignment horizontal="left" vertical="center"/>
    </xf>
    <xf numFmtId="0" fontId="72" fillId="2" borderId="9" xfId="0" applyFont="1" applyFill="1" applyBorder="1" applyAlignment="1">
      <alignment horizontal="right"/>
    </xf>
    <xf numFmtId="49" fontId="232" fillId="2" borderId="9" xfId="19" applyNumberFormat="1" applyFont="1" applyFill="1" applyBorder="1" applyAlignment="1">
      <alignment horizontal="right" vertical="center" wrapText="1"/>
    </xf>
    <xf numFmtId="0" fontId="233" fillId="2" borderId="9" xfId="19" applyFont="1" applyFill="1" applyBorder="1" applyAlignment="1">
      <alignment horizontal="right" vertical="center"/>
    </xf>
    <xf numFmtId="49" fontId="230" fillId="2" borderId="10" xfId="19" applyNumberFormat="1" applyFont="1" applyFill="1" applyBorder="1"/>
    <xf numFmtId="0" fontId="72" fillId="2" borderId="0" xfId="0" applyFont="1" applyFill="1" applyAlignment="1">
      <alignment horizontal="left"/>
    </xf>
    <xf numFmtId="0" fontId="72" fillId="2" borderId="0" xfId="0" applyFont="1" applyFill="1" applyAlignment="1">
      <alignment horizontal="center"/>
    </xf>
    <xf numFmtId="0" fontId="72" fillId="2" borderId="0" xfId="0" applyFont="1" applyFill="1" applyAlignment="1">
      <alignment horizontal="right"/>
    </xf>
    <xf numFmtId="0" fontId="72" fillId="2" borderId="51" xfId="0" applyFont="1" applyFill="1" applyBorder="1" applyAlignment="1">
      <alignment horizontal="right"/>
    </xf>
    <xf numFmtId="0" fontId="177" fillId="2" borderId="0" xfId="19" applyFont="1" applyFill="1" applyAlignment="1">
      <alignment horizontal="right" vertical="center"/>
    </xf>
    <xf numFmtId="0" fontId="176" fillId="9" borderId="92" xfId="19" applyFont="1" applyFill="1" applyBorder="1" applyAlignment="1">
      <alignment horizontal="center" vertical="center"/>
    </xf>
    <xf numFmtId="0" fontId="177" fillId="9" borderId="93" xfId="19" applyFont="1" applyFill="1" applyBorder="1" applyAlignment="1">
      <alignment horizontal="center" vertical="center"/>
    </xf>
    <xf numFmtId="49" fontId="229" fillId="2" borderId="51" xfId="0" applyNumberFormat="1" applyFont="1" applyFill="1" applyBorder="1" applyAlignment="1">
      <alignment horizontal="left" vertical="top"/>
    </xf>
    <xf numFmtId="49" fontId="229" fillId="2" borderId="0" xfId="0" applyNumberFormat="1" applyFont="1" applyFill="1" applyAlignment="1">
      <alignment horizontal="left" vertical="top"/>
    </xf>
    <xf numFmtId="0" fontId="229" fillId="2" borderId="0" xfId="0" applyFont="1" applyFill="1" applyAlignment="1">
      <alignment horizontal="left" vertical="top"/>
    </xf>
    <xf numFmtId="0" fontId="72" fillId="17" borderId="0" xfId="0" applyFont="1" applyFill="1" applyAlignment="1">
      <alignment horizontal="right"/>
    </xf>
    <xf numFmtId="0" fontId="72" fillId="17" borderId="0" xfId="0" applyFont="1" applyFill="1" applyAlignment="1">
      <alignment horizontal="center"/>
    </xf>
    <xf numFmtId="0" fontId="178" fillId="17" borderId="0" xfId="19" applyFont="1" applyFill="1" applyAlignment="1">
      <alignment horizontal="right" vertical="center"/>
    </xf>
    <xf numFmtId="49" fontId="172" fillId="17" borderId="51" xfId="19" applyNumberFormat="1" applyFont="1" applyFill="1" applyBorder="1"/>
    <xf numFmtId="0" fontId="229" fillId="2" borderId="0" xfId="0" applyFont="1" applyFill="1" applyAlignment="1">
      <alignment horizontal="right" vertical="center"/>
    </xf>
    <xf numFmtId="49" fontId="172" fillId="2" borderId="0" xfId="19" applyNumberFormat="1" applyFont="1" applyFill="1" applyAlignment="1">
      <alignment horizontal="right" vertical="center"/>
    </xf>
    <xf numFmtId="0" fontId="72" fillId="2" borderId="0" xfId="3" applyFont="1" applyFill="1" applyAlignment="1">
      <alignment horizontal="center" vertical="center"/>
    </xf>
    <xf numFmtId="0" fontId="172" fillId="2" borderId="0" xfId="19" applyFont="1" applyFill="1" applyAlignment="1">
      <alignment horizontal="right" vertical="center"/>
    </xf>
    <xf numFmtId="0" fontId="231" fillId="9" borderId="0" xfId="3" applyFont="1" applyFill="1" applyAlignment="1">
      <alignment horizontal="center" vertical="center"/>
    </xf>
    <xf numFmtId="0" fontId="46" fillId="2" borderId="51" xfId="3" applyFont="1" applyFill="1" applyBorder="1" applyAlignment="1">
      <alignment horizontal="left" vertical="center"/>
    </xf>
    <xf numFmtId="0" fontId="14" fillId="2" borderId="0" xfId="3" applyFont="1" applyFill="1" applyAlignment="1">
      <alignment horizontal="left" vertical="center"/>
    </xf>
    <xf numFmtId="0" fontId="12" fillId="2" borderId="51" xfId="19" applyFont="1" applyFill="1" applyBorder="1" applyAlignment="1">
      <alignment horizontal="right" vertical="center"/>
    </xf>
    <xf numFmtId="0" fontId="172" fillId="2" borderId="0" xfId="3" applyFont="1" applyFill="1" applyAlignment="1">
      <alignment horizontal="right" vertical="center"/>
    </xf>
    <xf numFmtId="183" fontId="14" fillId="2" borderId="0" xfId="3" applyNumberFormat="1" applyFont="1" applyFill="1" applyAlignment="1">
      <alignment horizontal="center" vertical="center"/>
    </xf>
    <xf numFmtId="0" fontId="228" fillId="2" borderId="94" xfId="0" applyFont="1" applyFill="1" applyBorder="1" applyAlignment="1">
      <alignment horizontal="right"/>
    </xf>
    <xf numFmtId="0" fontId="234" fillId="2" borderId="94" xfId="6" applyFont="1" applyFill="1" applyBorder="1" applyAlignment="1" applyProtection="1">
      <alignment horizontal="left" vertical="center"/>
      <protection locked="0"/>
    </xf>
    <xf numFmtId="49" fontId="167" fillId="2" borderId="94" xfId="19" applyNumberFormat="1" applyFont="1" applyFill="1" applyBorder="1"/>
    <xf numFmtId="49" fontId="167" fillId="2" borderId="95" xfId="19" applyNumberFormat="1" applyFont="1" applyFill="1" applyBorder="1"/>
    <xf numFmtId="0" fontId="235" fillId="2" borderId="0" xfId="0" applyFont="1" applyFill="1" applyAlignment="1">
      <alignment horizontal="right" vertical="center"/>
    </xf>
    <xf numFmtId="0" fontId="236" fillId="0" borderId="0" xfId="19" applyFont="1"/>
    <xf numFmtId="0" fontId="12" fillId="2" borderId="0" xfId="19" applyFont="1" applyFill="1" applyAlignment="1">
      <alignment horizontal="left" vertical="center"/>
    </xf>
    <xf numFmtId="0" fontId="229" fillId="2" borderId="96" xfId="0" applyFont="1" applyFill="1" applyBorder="1" applyAlignment="1">
      <alignment horizontal="right" vertical="center"/>
    </xf>
    <xf numFmtId="0" fontId="236" fillId="2" borderId="96" xfId="19" applyFont="1" applyFill="1" applyBorder="1"/>
    <xf numFmtId="0" fontId="12" fillId="2" borderId="96" xfId="19" applyFont="1" applyFill="1" applyBorder="1" applyAlignment="1">
      <alignment horizontal="left" vertical="center"/>
    </xf>
    <xf numFmtId="0" fontId="12" fillId="2" borderId="97" xfId="19" applyFont="1" applyFill="1" applyBorder="1" applyAlignment="1">
      <alignment horizontal="left" vertical="center"/>
    </xf>
    <xf numFmtId="0" fontId="236" fillId="2" borderId="0" xfId="19" applyFont="1" applyFill="1"/>
    <xf numFmtId="0" fontId="72" fillId="2" borderId="0" xfId="19" applyFont="1" applyFill="1"/>
    <xf numFmtId="49" fontId="172" fillId="17" borderId="0" xfId="19" applyNumberFormat="1" applyFont="1" applyFill="1"/>
    <xf numFmtId="49" fontId="13" fillId="17" borderId="0" xfId="19" applyNumberFormat="1" applyFont="1" applyFill="1" applyAlignment="1">
      <alignment horizontal="right" vertical="center"/>
    </xf>
    <xf numFmtId="0" fontId="237" fillId="17" borderId="0" xfId="0" applyFont="1" applyFill="1" applyAlignment="1">
      <alignment horizontal="center" vertical="center"/>
    </xf>
    <xf numFmtId="0" fontId="46" fillId="17" borderId="51" xfId="3" applyFont="1" applyFill="1" applyBorder="1" applyAlignment="1">
      <alignment horizontal="left" vertical="center"/>
    </xf>
    <xf numFmtId="49" fontId="167" fillId="2" borderId="0" xfId="19" applyNumberFormat="1" applyFont="1" applyFill="1" applyAlignment="1">
      <alignment horizontal="left" vertical="center"/>
    </xf>
    <xf numFmtId="49" fontId="13" fillId="2" borderId="0" xfId="19" applyNumberFormat="1" applyFont="1" applyFill="1" applyAlignment="1">
      <alignment horizontal="right" vertical="center"/>
    </xf>
    <xf numFmtId="0" fontId="237" fillId="2" borderId="0" xfId="0" applyFont="1" applyFill="1" applyAlignment="1">
      <alignment horizontal="center" vertical="center"/>
    </xf>
    <xf numFmtId="49" fontId="167" fillId="2" borderId="0" xfId="19" applyNumberFormat="1" applyFont="1" applyFill="1" applyAlignment="1">
      <alignment horizontal="right" vertical="center"/>
    </xf>
    <xf numFmtId="49" fontId="209" fillId="2" borderId="0" xfId="21" applyNumberFormat="1" applyFont="1" applyFill="1" applyBorder="1" applyAlignment="1">
      <alignment horizontal="left" vertical="center"/>
    </xf>
    <xf numFmtId="49" fontId="172" fillId="2" borderId="0" xfId="19" applyNumberFormat="1" applyFont="1" applyFill="1"/>
    <xf numFmtId="49" fontId="72" fillId="2" borderId="0" xfId="19" applyNumberFormat="1" applyFont="1" applyFill="1" applyAlignment="1">
      <alignment horizontal="center" vertical="center"/>
    </xf>
    <xf numFmtId="0" fontId="238" fillId="2" borderId="0" xfId="1" applyFont="1" applyFill="1" applyBorder="1" applyAlignment="1">
      <alignment horizontal="left" vertical="center"/>
    </xf>
    <xf numFmtId="0" fontId="238" fillId="2" borderId="0" xfId="1" applyFont="1" applyFill="1" applyBorder="1" applyAlignment="1">
      <alignment horizontal="center" vertical="center"/>
    </xf>
    <xf numFmtId="0" fontId="238" fillId="2" borderId="0" xfId="1" applyFont="1" applyFill="1" applyBorder="1" applyAlignment="1">
      <alignment horizontal="right" vertical="center"/>
    </xf>
    <xf numFmtId="0" fontId="12" fillId="2" borderId="51" xfId="19" applyFont="1" applyFill="1" applyBorder="1" applyAlignment="1">
      <alignment horizontal="center" vertical="center"/>
    </xf>
    <xf numFmtId="49" fontId="238" fillId="2" borderId="0" xfId="1" applyNumberFormat="1" applyFont="1" applyFill="1" applyBorder="1" applyAlignment="1">
      <alignment vertical="center"/>
    </xf>
    <xf numFmtId="49" fontId="238" fillId="2" borderId="0" xfId="1" applyNumberFormat="1" applyFont="1" applyFill="1" applyBorder="1" applyAlignment="1" applyProtection="1">
      <alignment horizontal="left" vertical="center"/>
      <protection locked="0"/>
    </xf>
    <xf numFmtId="49" fontId="238" fillId="2" borderId="0" xfId="1" applyNumberFormat="1" applyFont="1" applyFill="1" applyBorder="1" applyAlignment="1" applyProtection="1">
      <alignment horizontal="center" vertical="center"/>
      <protection locked="0"/>
    </xf>
    <xf numFmtId="49" fontId="238" fillId="2" borderId="0" xfId="1" applyNumberFormat="1" applyFont="1" applyFill="1" applyBorder="1" applyAlignment="1" applyProtection="1">
      <alignment horizontal="right" vertical="center"/>
      <protection locked="0"/>
    </xf>
    <xf numFmtId="0" fontId="42" fillId="16" borderId="0" xfId="3" applyFont="1" applyFill="1" applyAlignment="1">
      <alignment horizontal="center" vertical="center"/>
    </xf>
    <xf numFmtId="0" fontId="42" fillId="16" borderId="51" xfId="3" applyFont="1" applyFill="1" applyBorder="1" applyAlignment="1">
      <alignment horizontal="center" vertical="center"/>
    </xf>
    <xf numFmtId="0" fontId="42" fillId="17" borderId="61" xfId="3" applyFont="1" applyFill="1" applyBorder="1" applyAlignment="1">
      <alignment horizontal="center" vertical="center"/>
    </xf>
    <xf numFmtId="0" fontId="42" fillId="17" borderId="62" xfId="3" applyFont="1" applyFill="1" applyBorder="1" applyAlignment="1">
      <alignment horizontal="center" vertical="center"/>
    </xf>
    <xf numFmtId="0" fontId="42" fillId="2" borderId="0" xfId="3" applyFont="1" applyFill="1" applyAlignment="1">
      <alignment horizontal="center" vertical="center"/>
    </xf>
    <xf numFmtId="0" fontId="194" fillId="31" borderId="0" xfId="3" applyFont="1" applyFill="1" applyAlignment="1" applyProtection="1">
      <alignment vertical="center"/>
      <protection hidden="1"/>
    </xf>
    <xf numFmtId="0" fontId="194" fillId="31" borderId="0" xfId="3" applyFont="1" applyFill="1" applyAlignment="1">
      <alignment vertical="center"/>
    </xf>
    <xf numFmtId="0" fontId="34" fillId="31" borderId="0" xfId="3" applyFont="1" applyFill="1" applyAlignment="1">
      <alignment vertical="center"/>
    </xf>
    <xf numFmtId="0" fontId="34" fillId="0" borderId="0" xfId="3" applyFont="1"/>
    <xf numFmtId="0" fontId="226" fillId="31" borderId="0" xfId="5" applyFont="1" applyFill="1" applyAlignment="1">
      <alignment vertical="center"/>
    </xf>
    <xf numFmtId="0" fontId="239" fillId="31" borderId="0" xfId="5" applyFont="1" applyFill="1" applyAlignment="1">
      <alignment vertical="center"/>
    </xf>
    <xf numFmtId="0" fontId="240" fillId="31" borderId="0" xfId="18" applyFont="1" applyFill="1" applyBorder="1" applyAlignment="1">
      <alignment vertical="center"/>
    </xf>
    <xf numFmtId="0" fontId="241" fillId="31" borderId="0" xfId="18" applyFont="1" applyFill="1" applyBorder="1" applyAlignment="1">
      <alignment vertical="center"/>
    </xf>
    <xf numFmtId="0" fontId="34" fillId="0" borderId="0" xfId="3" applyFont="1" applyAlignment="1">
      <alignment vertical="center"/>
    </xf>
    <xf numFmtId="0" fontId="27" fillId="31" borderId="0" xfId="5" applyFont="1" applyFill="1" applyAlignment="1">
      <alignment vertical="center"/>
    </xf>
    <xf numFmtId="0" fontId="1" fillId="31" borderId="0" xfId="5" applyFill="1" applyAlignment="1">
      <alignment vertical="center"/>
    </xf>
    <xf numFmtId="0" fontId="60" fillId="31" borderId="0" xfId="3" applyFont="1" applyFill="1" applyAlignment="1">
      <alignment vertical="center"/>
    </xf>
    <xf numFmtId="0" fontId="34" fillId="31" borderId="0" xfId="3" applyFont="1" applyFill="1" applyAlignment="1" applyProtection="1">
      <alignment vertical="center"/>
      <protection hidden="1"/>
    </xf>
    <xf numFmtId="0" fontId="242" fillId="31" borderId="0" xfId="3" applyFont="1" applyFill="1" applyAlignment="1" applyProtection="1">
      <alignment vertical="center"/>
      <protection hidden="1"/>
    </xf>
    <xf numFmtId="0" fontId="243" fillId="31" borderId="0" xfId="18" applyFont="1" applyFill="1" applyAlignment="1" applyProtection="1">
      <alignment vertical="center"/>
    </xf>
    <xf numFmtId="0" fontId="244" fillId="31" borderId="0" xfId="18" applyFont="1" applyFill="1" applyAlignment="1" applyProtection="1">
      <alignment vertical="center"/>
    </xf>
    <xf numFmtId="0" fontId="243" fillId="31" borderId="0" xfId="21" applyFont="1" applyFill="1" applyAlignment="1"/>
    <xf numFmtId="0" fontId="244" fillId="31" borderId="0" xfId="21" applyFont="1" applyFill="1" applyAlignment="1"/>
    <xf numFmtId="0" fontId="226" fillId="31" borderId="0" xfId="3" applyFont="1" applyFill="1" applyAlignment="1" applyProtection="1">
      <alignment vertical="center"/>
      <protection hidden="1"/>
    </xf>
    <xf numFmtId="0" fontId="245" fillId="31" borderId="0" xfId="3" applyFont="1" applyFill="1" applyAlignment="1" applyProtection="1">
      <alignment vertical="center"/>
      <protection hidden="1"/>
    </xf>
    <xf numFmtId="0" fontId="246" fillId="31" borderId="0" xfId="16" applyFont="1" applyFill="1" applyAlignment="1" applyProtection="1">
      <alignment horizontal="left" vertical="center"/>
    </xf>
    <xf numFmtId="0" fontId="247" fillId="31" borderId="0" xfId="13" applyFont="1" applyFill="1" applyAlignment="1">
      <alignment vertical="center"/>
    </xf>
    <xf numFmtId="0" fontId="248" fillId="31" borderId="0" xfId="16" applyFont="1" applyFill="1" applyAlignment="1" applyProtection="1">
      <alignment horizontal="left" vertical="center"/>
    </xf>
    <xf numFmtId="0" fontId="194" fillId="31" borderId="0" xfId="3" applyFont="1" applyFill="1" applyProtection="1">
      <protection hidden="1"/>
    </xf>
    <xf numFmtId="0" fontId="246" fillId="31" borderId="0" xfId="16" applyFont="1" applyFill="1" applyAlignment="1" applyProtection="1">
      <alignment vertical="center"/>
    </xf>
    <xf numFmtId="0" fontId="60" fillId="31" borderId="0" xfId="17" applyFont="1" applyFill="1" applyAlignment="1">
      <alignment vertical="center"/>
    </xf>
    <xf numFmtId="0" fontId="104" fillId="31" borderId="0" xfId="13" applyFont="1" applyFill="1" applyAlignment="1">
      <alignment horizontal="center" vertical="top"/>
    </xf>
    <xf numFmtId="0" fontId="27" fillId="7" borderId="0" xfId="2" applyFont="1" applyFill="1" applyAlignment="1">
      <alignment vertical="center"/>
    </xf>
    <xf numFmtId="0" fontId="27" fillId="7" borderId="51" xfId="2" applyFont="1" applyFill="1" applyBorder="1" applyAlignment="1">
      <alignment vertical="center"/>
    </xf>
    <xf numFmtId="2" fontId="29" fillId="7" borderId="0" xfId="2" applyNumberFormat="1" applyFont="1" applyFill="1" applyAlignment="1">
      <alignment horizontal="center"/>
    </xf>
    <xf numFmtId="0" fontId="12" fillId="7" borderId="0" xfId="6" applyFont="1" applyFill="1" applyAlignment="1">
      <alignment vertical="center"/>
    </xf>
    <xf numFmtId="0" fontId="25" fillId="67" borderId="0" xfId="10" applyFont="1" applyFill="1" applyAlignment="1">
      <alignment horizontal="center" vertical="center"/>
    </xf>
    <xf numFmtId="0" fontId="12" fillId="7" borderId="7" xfId="6" applyFont="1" applyFill="1" applyBorder="1" applyAlignment="1">
      <alignment vertical="center"/>
    </xf>
    <xf numFmtId="0" fontId="2" fillId="7" borderId="7" xfId="10" applyFont="1" applyFill="1" applyBorder="1" applyAlignment="1">
      <alignment horizontal="center" vertical="center"/>
    </xf>
    <xf numFmtId="0" fontId="46" fillId="7" borderId="7" xfId="4" applyFont="1" applyFill="1" applyBorder="1" applyAlignment="1" applyProtection="1">
      <alignment horizontal="left" vertical="center"/>
      <protection locked="0"/>
    </xf>
    <xf numFmtId="0" fontId="0" fillId="7" borderId="7" xfId="0" applyFill="1" applyBorder="1"/>
    <xf numFmtId="0" fontId="0" fillId="7" borderId="8" xfId="0" applyFill="1" applyBorder="1"/>
    <xf numFmtId="0" fontId="29" fillId="2" borderId="0" xfId="0" applyFont="1" applyFill="1" applyAlignment="1">
      <alignment horizontal="right" vertical="center"/>
    </xf>
    <xf numFmtId="0" fontId="215" fillId="7" borderId="0" xfId="0" applyFont="1" applyFill="1" applyAlignment="1">
      <alignment horizontal="left" vertical="center"/>
    </xf>
    <xf numFmtId="0" fontId="215" fillId="7" borderId="0" xfId="0" applyFont="1" applyFill="1" applyAlignment="1">
      <alignment horizontal="right" vertical="center"/>
    </xf>
    <xf numFmtId="0" fontId="215" fillId="7" borderId="0" xfId="0" applyFont="1" applyFill="1" applyAlignment="1">
      <alignment vertical="center"/>
    </xf>
    <xf numFmtId="0" fontId="46" fillId="7" borderId="0" xfId="3" applyFont="1" applyFill="1" applyAlignment="1">
      <alignment horizontal="center" vertical="center"/>
    </xf>
    <xf numFmtId="0" fontId="46" fillId="7" borderId="51" xfId="10" applyFont="1" applyFill="1" applyBorder="1" applyAlignment="1">
      <alignment horizontal="center" vertical="center"/>
    </xf>
    <xf numFmtId="0" fontId="46" fillId="7" borderId="7" xfId="3" applyFont="1" applyFill="1" applyBorder="1" applyAlignment="1">
      <alignment horizontal="right" vertical="center"/>
    </xf>
    <xf numFmtId="0" fontId="215" fillId="7" borderId="7" xfId="0" applyFont="1" applyFill="1" applyBorder="1" applyAlignment="1">
      <alignment vertical="center"/>
    </xf>
    <xf numFmtId="0" fontId="46" fillId="7" borderId="8" xfId="10" applyFont="1" applyFill="1" applyBorder="1" applyAlignment="1">
      <alignment horizontal="center" vertical="center"/>
    </xf>
    <xf numFmtId="0" fontId="0" fillId="7" borderId="0" xfId="0" applyFill="1" applyAlignment="1">
      <alignment horizontal="center" vertical="center"/>
    </xf>
    <xf numFmtId="166" fontId="34" fillId="65" borderId="0" xfId="4" applyNumberFormat="1" applyFont="1" applyFill="1" applyAlignment="1" applyProtection="1">
      <alignment horizontal="center" vertical="center"/>
      <protection locked="0"/>
    </xf>
    <xf numFmtId="0" fontId="0" fillId="7" borderId="96" xfId="0" applyFill="1" applyBorder="1"/>
    <xf numFmtId="0" fontId="215" fillId="7" borderId="96" xfId="0" applyFont="1" applyFill="1" applyBorder="1" applyAlignment="1">
      <alignment horizontal="right" vertical="center"/>
    </xf>
    <xf numFmtId="166" fontId="34" fillId="65" borderId="96" xfId="4" applyNumberFormat="1" applyFont="1" applyFill="1" applyBorder="1" applyAlignment="1" applyProtection="1">
      <alignment horizontal="center" vertical="center"/>
      <protection locked="0"/>
    </xf>
    <xf numFmtId="0" fontId="4" fillId="7" borderId="96" xfId="0" applyFont="1" applyFill="1" applyBorder="1" applyAlignment="1">
      <alignment vertical="center"/>
    </xf>
    <xf numFmtId="0" fontId="46" fillId="7" borderId="96" xfId="3" applyFont="1" applyFill="1" applyBorder="1" applyAlignment="1">
      <alignment horizontal="right" vertical="center"/>
    </xf>
    <xf numFmtId="0" fontId="46" fillId="7" borderId="97" xfId="10" applyFont="1" applyFill="1" applyBorder="1" applyAlignment="1">
      <alignment horizontal="center" vertical="center"/>
    </xf>
    <xf numFmtId="0" fontId="215" fillId="2" borderId="0" xfId="0" applyFont="1" applyFill="1" applyAlignment="1">
      <alignment horizontal="right" vertical="center"/>
    </xf>
    <xf numFmtId="0" fontId="4" fillId="2" borderId="0" xfId="0" applyFont="1" applyFill="1" applyAlignment="1">
      <alignment vertical="center"/>
    </xf>
    <xf numFmtId="0" fontId="46" fillId="2" borderId="0" xfId="3" applyFont="1" applyFill="1" applyAlignment="1">
      <alignment horizontal="right" vertical="center"/>
    </xf>
    <xf numFmtId="0" fontId="46" fillId="2" borderId="51" xfId="10" applyFont="1" applyFill="1" applyBorder="1" applyAlignment="1">
      <alignment horizontal="center" vertical="center"/>
    </xf>
    <xf numFmtId="0" fontId="249" fillId="2" borderId="0" xfId="3" applyFont="1" applyFill="1" applyAlignment="1">
      <alignment horizontal="center" vertical="center"/>
    </xf>
    <xf numFmtId="0" fontId="51" fillId="2" borderId="0" xfId="6" applyFont="1" applyFill="1" applyAlignment="1">
      <alignment horizontal="right" vertical="center"/>
    </xf>
    <xf numFmtId="0" fontId="250" fillId="4" borderId="0" xfId="4" applyFont="1" applyFill="1" applyAlignment="1" applyProtection="1">
      <alignment horizontal="right" vertical="center"/>
      <protection locked="0"/>
    </xf>
    <xf numFmtId="0" fontId="36" fillId="2" borderId="51" xfId="24" applyFont="1" applyFill="1" applyBorder="1" applyAlignment="1">
      <alignment vertical="center"/>
    </xf>
    <xf numFmtId="0" fontId="250" fillId="2" borderId="0" xfId="0" applyFont="1" applyFill="1" applyAlignment="1">
      <alignment horizontal="right" vertical="center"/>
    </xf>
    <xf numFmtId="167" fontId="25" fillId="2" borderId="0" xfId="5" applyNumberFormat="1" applyFont="1" applyFill="1" applyAlignment="1" applyProtection="1">
      <alignment horizontal="center" vertical="center"/>
      <protection locked="0"/>
    </xf>
    <xf numFmtId="0" fontId="206" fillId="4" borderId="0" xfId="4" applyFont="1" applyFill="1" applyAlignment="1" applyProtection="1">
      <alignment horizontal="right" vertical="center"/>
      <protection locked="0"/>
    </xf>
    <xf numFmtId="167" fontId="206" fillId="9" borderId="0" xfId="5" applyNumberFormat="1" applyFont="1" applyFill="1" applyAlignment="1" applyProtection="1">
      <alignment horizontal="center" vertical="center"/>
      <protection locked="0"/>
    </xf>
    <xf numFmtId="0" fontId="1" fillId="2" borderId="96" xfId="24" applyFont="1" applyFill="1" applyBorder="1"/>
    <xf numFmtId="0" fontId="78" fillId="4" borderId="96" xfId="4" applyFont="1" applyFill="1" applyBorder="1" applyAlignment="1" applyProtection="1">
      <alignment horizontal="right" vertical="center"/>
      <protection locked="0"/>
    </xf>
    <xf numFmtId="167" fontId="25" fillId="2" borderId="96" xfId="5" applyNumberFormat="1" applyFont="1" applyFill="1" applyBorder="1" applyAlignment="1" applyProtection="1">
      <alignment horizontal="center" vertical="center"/>
      <protection locked="0"/>
    </xf>
    <xf numFmtId="164" fontId="18" fillId="4" borderId="96" xfId="4" applyNumberFormat="1" applyFont="1" applyFill="1" applyBorder="1" applyAlignment="1" applyProtection="1">
      <alignment horizontal="center" vertical="center"/>
      <protection locked="0"/>
    </xf>
    <xf numFmtId="0" fontId="39" fillId="2" borderId="96" xfId="3" applyFont="1" applyFill="1" applyBorder="1" applyAlignment="1">
      <alignment horizontal="left" vertical="center"/>
    </xf>
    <xf numFmtId="0" fontId="39" fillId="2" borderId="97" xfId="3" applyFont="1" applyFill="1" applyBorder="1" applyAlignment="1">
      <alignment horizontal="left" vertical="center"/>
    </xf>
    <xf numFmtId="2" fontId="50" fillId="0" borderId="98" xfId="7" applyNumberFormat="1" applyFont="1" applyBorder="1" applyAlignment="1">
      <alignment horizontal="center" vertical="center"/>
    </xf>
    <xf numFmtId="175" fontId="50" fillId="0" borderId="98" xfId="7" applyNumberFormat="1" applyFont="1" applyBorder="1" applyAlignment="1">
      <alignment horizontal="center" vertical="center"/>
    </xf>
    <xf numFmtId="201" fontId="50" fillId="0" borderId="98" xfId="26" applyNumberFormat="1" applyFont="1" applyBorder="1" applyAlignment="1" applyProtection="1">
      <alignment horizontal="center" vertical="center"/>
      <protection locked="0"/>
    </xf>
    <xf numFmtId="201" fontId="50" fillId="0" borderId="52" xfId="26" applyNumberFormat="1" applyFont="1" applyBorder="1" applyAlignment="1" applyProtection="1">
      <alignment horizontal="center" vertical="center"/>
      <protection locked="0"/>
    </xf>
    <xf numFmtId="2" fontId="50" fillId="2" borderId="0" xfId="7" applyNumberFormat="1" applyFont="1" applyFill="1" applyAlignment="1">
      <alignment horizontal="left" vertical="center"/>
    </xf>
    <xf numFmtId="0" fontId="48" fillId="2" borderId="0" xfId="4" applyFont="1" applyFill="1" applyAlignment="1" applyProtection="1">
      <alignment horizontal="right" vertical="center"/>
      <protection locked="0"/>
    </xf>
    <xf numFmtId="0" fontId="0" fillId="2" borderId="8" xfId="0" applyFill="1" applyBorder="1"/>
    <xf numFmtId="164" fontId="34" fillId="4" borderId="51" xfId="4" applyNumberFormat="1" applyFont="1" applyFill="1" applyBorder="1" applyAlignment="1" applyProtection="1">
      <alignment horizontal="center" vertical="center"/>
      <protection locked="0"/>
    </xf>
    <xf numFmtId="164" fontId="18" fillId="4" borderId="51" xfId="4" applyNumberFormat="1" applyFont="1" applyFill="1" applyBorder="1" applyAlignment="1" applyProtection="1">
      <alignment horizontal="center" vertical="center"/>
      <protection locked="0"/>
    </xf>
    <xf numFmtId="0" fontId="1" fillId="2" borderId="94" xfId="24" applyFont="1" applyFill="1" applyBorder="1"/>
    <xf numFmtId="0" fontId="34" fillId="2" borderId="94" xfId="24" applyFont="1" applyFill="1" applyBorder="1"/>
    <xf numFmtId="0" fontId="35" fillId="2" borderId="94" xfId="6" applyFont="1" applyFill="1" applyBorder="1" applyAlignment="1">
      <alignment horizontal="left" vertical="center"/>
    </xf>
    <xf numFmtId="0" fontId="78" fillId="4" borderId="94" xfId="4" applyFont="1" applyFill="1" applyBorder="1" applyAlignment="1" applyProtection="1">
      <alignment horizontal="right" vertical="center"/>
      <protection locked="0"/>
    </xf>
    <xf numFmtId="167" fontId="25" fillId="2" borderId="94" xfId="5" applyNumberFormat="1" applyFont="1" applyFill="1" applyBorder="1" applyAlignment="1" applyProtection="1">
      <alignment horizontal="center" vertical="center"/>
      <protection locked="0"/>
    </xf>
    <xf numFmtId="0" fontId="39" fillId="2" borderId="94" xfId="3" applyFont="1" applyFill="1" applyBorder="1" applyAlignment="1">
      <alignment horizontal="left" vertical="center"/>
    </xf>
    <xf numFmtId="164" fontId="18" fillId="4" borderId="95" xfId="4" applyNumberFormat="1" applyFont="1" applyFill="1" applyBorder="1" applyAlignment="1" applyProtection="1">
      <alignment horizontal="center" vertical="center"/>
      <protection locked="0"/>
    </xf>
    <xf numFmtId="0" fontId="49" fillId="2" borderId="0" xfId="4" applyFont="1" applyFill="1" applyAlignment="1" applyProtection="1">
      <alignment horizontal="right" vertical="center"/>
      <protection locked="0"/>
    </xf>
    <xf numFmtId="0" fontId="206" fillId="9" borderId="0" xfId="10" applyFont="1" applyFill="1" applyAlignment="1">
      <alignment horizontal="center" vertical="center"/>
    </xf>
    <xf numFmtId="0" fontId="206" fillId="9" borderId="98" xfId="7" applyFont="1" applyFill="1" applyBorder="1" applyAlignment="1">
      <alignment horizontal="center" vertical="center"/>
    </xf>
    <xf numFmtId="0" fontId="2" fillId="64" borderId="0" xfId="10" applyFont="1" applyFill="1" applyAlignment="1">
      <alignment horizontal="center" vertical="center"/>
    </xf>
    <xf numFmtId="0" fontId="0" fillId="2" borderId="7" xfId="0" applyFill="1" applyBorder="1"/>
    <xf numFmtId="169" fontId="44" fillId="4" borderId="51" xfId="4" applyNumberFormat="1" applyFont="1" applyFill="1" applyBorder="1" applyAlignment="1" applyProtection="1">
      <alignment horizontal="right" vertical="center"/>
      <protection locked="0"/>
    </xf>
    <xf numFmtId="0" fontId="1" fillId="2" borderId="9" xfId="24" applyFont="1" applyFill="1" applyBorder="1"/>
    <xf numFmtId="0" fontId="9" fillId="2" borderId="9" xfId="6" applyFont="1" applyFill="1" applyBorder="1" applyAlignment="1">
      <alignment horizontal="right" vertical="center"/>
    </xf>
    <xf numFmtId="166" fontId="34" fillId="4" borderId="9" xfId="4" applyNumberFormat="1" applyFont="1" applyFill="1" applyBorder="1" applyAlignment="1" applyProtection="1">
      <alignment horizontal="center" vertical="center"/>
      <protection locked="0"/>
    </xf>
    <xf numFmtId="0" fontId="39" fillId="2" borderId="9" xfId="3" applyFont="1" applyFill="1" applyBorder="1" applyAlignment="1">
      <alignment horizontal="left" vertical="center"/>
    </xf>
    <xf numFmtId="169" fontId="44" fillId="4" borderId="10" xfId="4" applyNumberFormat="1" applyFont="1" applyFill="1" applyBorder="1" applyAlignment="1" applyProtection="1">
      <alignment horizontal="right" vertical="center"/>
      <protection locked="0"/>
    </xf>
    <xf numFmtId="0" fontId="34" fillId="2" borderId="0" xfId="6" applyFont="1" applyFill="1" applyAlignment="1">
      <alignment horizontal="left" vertical="center"/>
    </xf>
    <xf numFmtId="170" fontId="34" fillId="4" borderId="51" xfId="4" applyNumberFormat="1" applyFont="1" applyFill="1" applyBorder="1" applyAlignment="1" applyProtection="1">
      <alignment horizontal="center" vertical="center"/>
      <protection locked="0"/>
    </xf>
    <xf numFmtId="0" fontId="12" fillId="2" borderId="0" xfId="3" applyFont="1" applyFill="1" applyAlignment="1">
      <alignment horizontal="left" vertical="top"/>
    </xf>
    <xf numFmtId="0" fontId="12" fillId="2" borderId="0" xfId="3" applyFont="1" applyFill="1" applyAlignment="1">
      <alignment vertical="center" wrapText="1"/>
    </xf>
    <xf numFmtId="0" fontId="12" fillId="2" borderId="51" xfId="3" applyFont="1" applyFill="1" applyBorder="1" applyAlignment="1">
      <alignment vertical="center" wrapText="1"/>
    </xf>
    <xf numFmtId="0" fontId="42" fillId="64" borderId="9" xfId="2" applyFont="1" applyFill="1" applyBorder="1" applyAlignment="1">
      <alignment vertical="center"/>
    </xf>
    <xf numFmtId="0" fontId="42" fillId="64" borderId="10" xfId="2" applyFont="1" applyFill="1" applyBorder="1" applyAlignment="1">
      <alignment vertical="center"/>
    </xf>
    <xf numFmtId="0" fontId="1" fillId="2" borderId="0" xfId="24" applyFont="1" applyFill="1" applyAlignment="1">
      <alignment horizontal="right" vertical="center"/>
    </xf>
    <xf numFmtId="0" fontId="17" fillId="4" borderId="51" xfId="4" applyFont="1" applyFill="1" applyBorder="1" applyAlignment="1" applyProtection="1">
      <alignment horizontal="left" vertical="center"/>
      <protection locked="0"/>
    </xf>
    <xf numFmtId="0" fontId="6" fillId="2" borderId="0" xfId="1" applyFill="1" applyBorder="1" applyAlignment="1">
      <alignment horizontal="left" vertical="center"/>
    </xf>
    <xf numFmtId="0" fontId="35" fillId="2" borderId="0" xfId="3" applyFont="1" applyFill="1"/>
    <xf numFmtId="0" fontId="19" fillId="4" borderId="51" xfId="4" applyFont="1" applyFill="1" applyBorder="1" applyAlignment="1" applyProtection="1">
      <alignment horizontal="left" vertical="center"/>
      <protection locked="0"/>
    </xf>
    <xf numFmtId="0" fontId="19" fillId="4" borderId="0" xfId="4" applyFont="1" applyFill="1" applyAlignment="1" applyProtection="1">
      <alignment vertical="center"/>
      <protection locked="0"/>
    </xf>
    <xf numFmtId="0" fontId="17" fillId="4" borderId="0" xfId="4" applyFont="1" applyFill="1" applyAlignment="1" applyProtection="1">
      <alignment horizontal="center" vertical="top"/>
      <protection locked="0"/>
    </xf>
    <xf numFmtId="0" fontId="35" fillId="2" borderId="0" xfId="3" applyFont="1" applyFill="1" applyAlignment="1">
      <alignment horizontal="left"/>
    </xf>
    <xf numFmtId="0" fontId="25" fillId="2" borderId="51" xfId="3" applyFont="1" applyFill="1" applyBorder="1" applyAlignment="1">
      <alignment horizontal="left" vertical="center"/>
    </xf>
    <xf numFmtId="0" fontId="192" fillId="2" borderId="0" xfId="6" applyFont="1" applyFill="1" applyAlignment="1">
      <alignment horizontal="right" vertical="center"/>
    </xf>
    <xf numFmtId="0" fontId="35" fillId="2" borderId="0" xfId="3" applyFont="1" applyFill="1" applyAlignment="1">
      <alignment horizontal="right"/>
    </xf>
    <xf numFmtId="0" fontId="55" fillId="2" borderId="51" xfId="24" applyFont="1" applyFill="1" applyBorder="1" applyAlignment="1">
      <alignment horizontal="left" vertical="center"/>
    </xf>
    <xf numFmtId="0" fontId="53" fillId="64" borderId="0" xfId="3" applyFont="1" applyFill="1" applyAlignment="1">
      <alignment horizontal="center" vertical="center"/>
    </xf>
    <xf numFmtId="0" fontId="53" fillId="64" borderId="51" xfId="3" applyFont="1" applyFill="1" applyBorder="1" applyAlignment="1">
      <alignment horizontal="center" vertical="center"/>
    </xf>
    <xf numFmtId="0" fontId="40" fillId="2" borderId="96" xfId="4" applyFont="1" applyFill="1" applyBorder="1" applyAlignment="1" applyProtection="1">
      <alignment horizontal="right" vertical="center"/>
      <protection locked="0"/>
    </xf>
    <xf numFmtId="170" fontId="38" fillId="4" borderId="96" xfId="4" applyNumberFormat="1" applyFont="1" applyFill="1" applyBorder="1" applyAlignment="1" applyProtection="1">
      <alignment horizontal="center" vertical="center"/>
      <protection locked="0"/>
    </xf>
    <xf numFmtId="0" fontId="0" fillId="2" borderId="96" xfId="0" applyFill="1" applyBorder="1"/>
    <xf numFmtId="0" fontId="0" fillId="2" borderId="97" xfId="0" applyFill="1" applyBorder="1"/>
    <xf numFmtId="164" fontId="34" fillId="4" borderId="9" xfId="4" applyNumberFormat="1" applyFont="1" applyFill="1" applyBorder="1" applyAlignment="1" applyProtection="1">
      <alignment horizontal="center" vertical="center"/>
      <protection locked="0"/>
    </xf>
    <xf numFmtId="170" fontId="38" fillId="4" borderId="9" xfId="4" applyNumberFormat="1" applyFont="1" applyFill="1" applyBorder="1" applyAlignment="1" applyProtection="1">
      <alignment horizontal="center" vertical="center"/>
      <protection locked="0"/>
    </xf>
    <xf numFmtId="0" fontId="0" fillId="2" borderId="9" xfId="0" applyFill="1" applyBorder="1"/>
    <xf numFmtId="164" fontId="34" fillId="4" borderId="10" xfId="4" applyNumberFormat="1" applyFont="1" applyFill="1" applyBorder="1" applyAlignment="1" applyProtection="1">
      <alignment horizontal="center" vertical="center"/>
      <protection locked="0"/>
    </xf>
    <xf numFmtId="0" fontId="192" fillId="7" borderId="0" xfId="6" applyFont="1" applyFill="1" applyAlignment="1">
      <alignment horizontal="right" vertical="center"/>
    </xf>
    <xf numFmtId="0" fontId="251" fillId="31" borderId="0" xfId="3" applyFont="1" applyFill="1" applyAlignment="1">
      <alignment vertical="center"/>
    </xf>
    <xf numFmtId="0" fontId="252" fillId="31" borderId="0" xfId="3" applyFont="1" applyFill="1" applyProtection="1">
      <protection hidden="1"/>
    </xf>
    <xf numFmtId="0" fontId="82" fillId="30" borderId="0" xfId="3" applyFont="1" applyFill="1" applyAlignment="1">
      <alignment vertical="center"/>
    </xf>
    <xf numFmtId="164" fontId="253" fillId="2" borderId="0" xfId="6" applyNumberFormat="1" applyFont="1" applyFill="1" applyAlignment="1">
      <alignment horizontal="left" vertical="center"/>
    </xf>
    <xf numFmtId="164" fontId="253" fillId="2" borderId="0" xfId="6" applyNumberFormat="1" applyFont="1" applyFill="1" applyAlignment="1">
      <alignment horizontal="right" vertical="center"/>
    </xf>
    <xf numFmtId="0" fontId="254" fillId="30" borderId="0" xfId="1" applyFont="1" applyFill="1" applyAlignment="1">
      <alignment vertical="center"/>
    </xf>
    <xf numFmtId="0" fontId="162" fillId="30" borderId="0" xfId="3" applyFont="1" applyFill="1" applyAlignment="1">
      <alignment vertical="center"/>
    </xf>
    <xf numFmtId="0" fontId="255" fillId="30" borderId="0" xfId="3" applyFont="1" applyFill="1" applyAlignment="1">
      <alignment vertical="center"/>
    </xf>
    <xf numFmtId="0" fontId="94" fillId="30" borderId="0" xfId="3" applyFont="1" applyFill="1" applyAlignment="1">
      <alignment vertical="center"/>
    </xf>
    <xf numFmtId="0" fontId="257" fillId="30" borderId="0" xfId="3" applyFont="1" applyFill="1" applyProtection="1">
      <protection hidden="1"/>
    </xf>
    <xf numFmtId="0" fontId="110" fillId="30" borderId="0" xfId="9" applyFont="1" applyFill="1"/>
    <xf numFmtId="0" fontId="257" fillId="30" borderId="0" xfId="3" applyFont="1" applyFill="1" applyAlignment="1">
      <alignment vertical="center"/>
    </xf>
    <xf numFmtId="0" fontId="258" fillId="30" borderId="0" xfId="0" applyFont="1" applyFill="1" applyAlignment="1">
      <alignment horizontal="right" vertical="center"/>
    </xf>
    <xf numFmtId="0" fontId="257" fillId="30" borderId="0" xfId="3" applyFont="1" applyFill="1" applyAlignment="1" applyProtection="1">
      <alignment horizontal="right" vertical="center"/>
      <protection hidden="1"/>
    </xf>
    <xf numFmtId="0" fontId="257" fillId="30" borderId="0" xfId="3" applyFont="1" applyFill="1"/>
    <xf numFmtId="0" fontId="259" fillId="30" borderId="0" xfId="3" applyFont="1" applyFill="1" applyProtection="1">
      <protection hidden="1"/>
    </xf>
    <xf numFmtId="0" fontId="262" fillId="31" borderId="0" xfId="1" applyFont="1" applyFill="1" applyAlignment="1">
      <alignment vertical="center"/>
    </xf>
    <xf numFmtId="0" fontId="100" fillId="31" borderId="0" xfId="9" applyFont="1" applyFill="1"/>
    <xf numFmtId="0" fontId="252" fillId="31" borderId="0" xfId="3" applyFont="1" applyFill="1" applyAlignment="1">
      <alignment vertical="center"/>
    </xf>
    <xf numFmtId="0" fontId="34" fillId="2" borderId="25" xfId="3" applyFont="1" applyFill="1" applyBorder="1" applyAlignment="1">
      <alignment vertical="center"/>
    </xf>
    <xf numFmtId="0" fontId="267" fillId="2" borderId="20" xfId="7" applyFont="1" applyFill="1" applyBorder="1" applyAlignment="1">
      <alignment horizontal="left" vertical="center"/>
    </xf>
    <xf numFmtId="0" fontId="34" fillId="2" borderId="20" xfId="3" applyFont="1" applyFill="1" applyBorder="1" applyAlignment="1">
      <alignment vertical="center"/>
    </xf>
    <xf numFmtId="0" fontId="34" fillId="0" borderId="20" xfId="3" applyFont="1" applyBorder="1" applyAlignment="1">
      <alignment vertical="center"/>
    </xf>
    <xf numFmtId="0" fontId="34" fillId="0" borderId="21" xfId="19" applyFont="1" applyBorder="1" applyAlignment="1">
      <alignment horizontal="right" vertical="center"/>
    </xf>
    <xf numFmtId="0" fontId="268" fillId="0" borderId="99" xfId="19" applyFont="1" applyBorder="1"/>
    <xf numFmtId="0" fontId="269" fillId="0" borderId="100" xfId="19" applyFont="1" applyBorder="1" applyAlignment="1">
      <alignment horizontal="center" vertical="center"/>
    </xf>
    <xf numFmtId="0" fontId="269" fillId="0" borderId="101" xfId="19" applyFont="1" applyBorder="1" applyAlignment="1">
      <alignment horizontal="center" vertical="center"/>
    </xf>
    <xf numFmtId="0" fontId="10" fillId="0" borderId="0" xfId="19"/>
    <xf numFmtId="0" fontId="10" fillId="0" borderId="0" xfId="19" applyAlignment="1">
      <alignment vertical="center"/>
    </xf>
    <xf numFmtId="0" fontId="42" fillId="2" borderId="102" xfId="19" applyFont="1" applyFill="1" applyBorder="1"/>
    <xf numFmtId="0" fontId="42" fillId="2" borderId="0" xfId="19" applyFont="1" applyFill="1"/>
    <xf numFmtId="0" fontId="9" fillId="2" borderId="0" xfId="19" applyFont="1" applyFill="1" applyAlignment="1">
      <alignment horizontal="left"/>
    </xf>
    <xf numFmtId="0" fontId="42" fillId="2" borderId="103" xfId="19" applyFont="1" applyFill="1" applyBorder="1"/>
    <xf numFmtId="0" fontId="42" fillId="2" borderId="99" xfId="19" applyFont="1" applyFill="1" applyBorder="1"/>
    <xf numFmtId="0" fontId="42" fillId="2" borderId="101" xfId="19" applyFont="1" applyFill="1" applyBorder="1"/>
    <xf numFmtId="0" fontId="9" fillId="2" borderId="51" xfId="19" applyFont="1" applyFill="1" applyBorder="1"/>
    <xf numFmtId="0" fontId="35" fillId="2" borderId="0" xfId="19" applyFont="1" applyFill="1"/>
    <xf numFmtId="0" fontId="35" fillId="2" borderId="0" xfId="19" applyFont="1" applyFill="1" applyAlignment="1">
      <alignment horizontal="center"/>
    </xf>
    <xf numFmtId="0" fontId="42" fillId="2" borderId="100" xfId="19" applyFont="1" applyFill="1" applyBorder="1"/>
    <xf numFmtId="0" fontId="42" fillId="2" borderId="102" xfId="19" applyFont="1" applyFill="1" applyBorder="1" applyAlignment="1">
      <alignment horizontal="center" vertical="center"/>
    </xf>
    <xf numFmtId="0" fontId="42" fillId="2" borderId="0" xfId="19" applyFont="1" applyFill="1" applyAlignment="1">
      <alignment horizontal="center" vertical="center"/>
    </xf>
    <xf numFmtId="0" fontId="271" fillId="2" borderId="102" xfId="19" applyFont="1" applyFill="1" applyBorder="1" applyAlignment="1">
      <alignment horizontal="right" vertical="center"/>
    </xf>
    <xf numFmtId="0" fontId="46" fillId="2" borderId="0" xfId="19" applyFont="1" applyFill="1" applyAlignment="1">
      <alignment horizontal="right"/>
    </xf>
    <xf numFmtId="0" fontId="73" fillId="2" borderId="104" xfId="19" applyFont="1" applyFill="1" applyBorder="1" applyAlignment="1">
      <alignment horizontal="center" vertical="center"/>
    </xf>
    <xf numFmtId="0" fontId="271" fillId="2" borderId="0" xfId="19" applyFont="1" applyFill="1" applyAlignment="1">
      <alignment horizontal="center" vertical="center"/>
    </xf>
    <xf numFmtId="0" fontId="271" fillId="2" borderId="0" xfId="19" applyFont="1" applyFill="1" applyAlignment="1">
      <alignment horizontal="right" vertical="center"/>
    </xf>
    <xf numFmtId="0" fontId="271" fillId="2" borderId="0" xfId="19" applyFont="1" applyFill="1" applyAlignment="1">
      <alignment horizontal="left" vertical="center"/>
    </xf>
    <xf numFmtId="0" fontId="271" fillId="2" borderId="0" xfId="19" applyFont="1" applyFill="1"/>
    <xf numFmtId="0" fontId="46" fillId="2" borderId="0" xfId="19" applyFont="1" applyFill="1"/>
    <xf numFmtId="0" fontId="272" fillId="2" borderId="0" xfId="19" applyFont="1" applyFill="1" applyAlignment="1">
      <alignment horizontal="left" vertical="center"/>
    </xf>
    <xf numFmtId="0" fontId="67" fillId="2" borderId="106" xfId="19" applyFont="1" applyFill="1" applyBorder="1"/>
    <xf numFmtId="0" fontId="67" fillId="2" borderId="107" xfId="19" applyFont="1" applyFill="1" applyBorder="1"/>
    <xf numFmtId="0" fontId="67" fillId="2" borderId="112" xfId="19" applyFont="1" applyFill="1" applyBorder="1"/>
    <xf numFmtId="0" fontId="67" fillId="2" borderId="113" xfId="19" applyFont="1" applyFill="1" applyBorder="1"/>
    <xf numFmtId="0" fontId="67" fillId="2" borderId="109" xfId="19" applyFont="1" applyFill="1" applyBorder="1"/>
    <xf numFmtId="0" fontId="67" fillId="2" borderId="110" xfId="19" applyFont="1" applyFill="1" applyBorder="1"/>
    <xf numFmtId="0" fontId="42" fillId="2" borderId="117" xfId="19" applyFont="1" applyFill="1" applyBorder="1"/>
    <xf numFmtId="0" fontId="42" fillId="2" borderId="0" xfId="19" applyFont="1" applyFill="1" applyAlignment="1">
      <alignment horizontal="right"/>
    </xf>
    <xf numFmtId="0" fontId="42" fillId="2" borderId="0" xfId="19" applyFont="1" applyFill="1" applyAlignment="1">
      <alignment horizontal="left"/>
    </xf>
    <xf numFmtId="0" fontId="271" fillId="2" borderId="0" xfId="19" applyFont="1" applyFill="1" applyAlignment="1">
      <alignment horizontal="center"/>
    </xf>
    <xf numFmtId="0" fontId="42" fillId="2" borderId="0" xfId="19" applyFont="1" applyFill="1" applyAlignment="1">
      <alignment horizontal="center"/>
    </xf>
    <xf numFmtId="0" fontId="46" fillId="2" borderId="0" xfId="19" applyFont="1" applyFill="1" applyAlignment="1">
      <alignment horizontal="left" vertical="center"/>
    </xf>
    <xf numFmtId="0" fontId="273" fillId="2" borderId="0" xfId="19" applyFont="1" applyFill="1" applyAlignment="1">
      <alignment horizontal="left"/>
    </xf>
    <xf numFmtId="0" fontId="273" fillId="2" borderId="103" xfId="19" applyFont="1" applyFill="1" applyBorder="1" applyAlignment="1">
      <alignment horizontal="left"/>
    </xf>
    <xf numFmtId="0" fontId="273" fillId="2" borderId="0" xfId="19" applyFont="1" applyFill="1"/>
    <xf numFmtId="0" fontId="273" fillId="2" borderId="106" xfId="19" applyFont="1" applyFill="1" applyBorder="1" applyAlignment="1">
      <alignment horizontal="left"/>
    </xf>
    <xf numFmtId="0" fontId="273" fillId="2" borderId="107" xfId="19" applyFont="1" applyFill="1" applyBorder="1" applyAlignment="1">
      <alignment horizontal="left"/>
    </xf>
    <xf numFmtId="0" fontId="77" fillId="2" borderId="108" xfId="19" applyFont="1" applyFill="1" applyBorder="1" applyAlignment="1">
      <alignment horizontal="left" vertical="center"/>
    </xf>
    <xf numFmtId="0" fontId="42" fillId="2" borderId="109" xfId="19" applyFont="1" applyFill="1" applyBorder="1"/>
    <xf numFmtId="0" fontId="42" fillId="2" borderId="110" xfId="19" applyFont="1" applyFill="1" applyBorder="1"/>
    <xf numFmtId="0" fontId="42" fillId="2" borderId="0" xfId="19" applyFont="1" applyFill="1" applyAlignment="1">
      <alignment vertical="center"/>
    </xf>
    <xf numFmtId="0" fontId="46" fillId="2" borderId="0" xfId="19" applyFont="1" applyFill="1" applyAlignment="1">
      <alignment vertical="center"/>
    </xf>
    <xf numFmtId="0" fontId="46" fillId="2" borderId="0" xfId="19" applyFont="1" applyFill="1" applyAlignment="1">
      <alignment horizontal="right" vertical="center"/>
    </xf>
    <xf numFmtId="0" fontId="42" fillId="2" borderId="103" xfId="19" applyFont="1" applyFill="1" applyBorder="1" applyAlignment="1">
      <alignment vertical="center"/>
    </xf>
    <xf numFmtId="0" fontId="42" fillId="2" borderId="102" xfId="19" applyFont="1" applyFill="1" applyBorder="1" applyAlignment="1">
      <alignment vertical="center"/>
    </xf>
    <xf numFmtId="0" fontId="12" fillId="2" borderId="0" xfId="19" applyFont="1" applyFill="1" applyAlignment="1">
      <alignment horizontal="center" vertical="center"/>
    </xf>
    <xf numFmtId="0" fontId="42" fillId="2" borderId="118" xfId="19" applyFont="1" applyFill="1" applyBorder="1"/>
    <xf numFmtId="0" fontId="26" fillId="2" borderId="120" xfId="19" applyFont="1" applyFill="1" applyBorder="1" applyAlignment="1">
      <alignment horizontal="left" vertical="top"/>
    </xf>
    <xf numFmtId="0" fontId="42" fillId="2" borderId="121" xfId="19" applyFont="1" applyFill="1" applyBorder="1"/>
    <xf numFmtId="0" fontId="42" fillId="2" borderId="122" xfId="19" applyFont="1" applyFill="1" applyBorder="1"/>
    <xf numFmtId="0" fontId="26" fillId="2" borderId="25" xfId="19" applyFont="1" applyFill="1" applyBorder="1" applyAlignment="1">
      <alignment horizontal="left" vertical="top"/>
    </xf>
    <xf numFmtId="0" fontId="42" fillId="2" borderId="18" xfId="19" applyFont="1" applyFill="1" applyBorder="1"/>
    <xf numFmtId="0" fontId="42" fillId="2" borderId="1" xfId="19" applyFont="1" applyFill="1" applyBorder="1"/>
    <xf numFmtId="0" fontId="42" fillId="2" borderId="114" xfId="19" applyFont="1" applyFill="1" applyBorder="1"/>
    <xf numFmtId="0" fontId="42" fillId="2" borderId="115" xfId="19" applyFont="1" applyFill="1" applyBorder="1"/>
    <xf numFmtId="0" fontId="42" fillId="2" borderId="116" xfId="19" applyFont="1" applyFill="1" applyBorder="1"/>
    <xf numFmtId="0" fontId="268" fillId="0" borderId="0" xfId="19" applyFont="1"/>
    <xf numFmtId="0" fontId="269" fillId="0" borderId="0" xfId="19" applyFont="1"/>
    <xf numFmtId="0" fontId="16" fillId="0" borderId="0" xfId="19" applyFont="1"/>
    <xf numFmtId="0" fontId="16" fillId="0" borderId="0" xfId="13" applyFont="1" applyAlignment="1">
      <alignment horizontal="left" vertical="center"/>
    </xf>
    <xf numFmtId="0" fontId="34" fillId="0" borderId="0" xfId="19" applyFont="1" applyAlignment="1">
      <alignment vertical="center"/>
    </xf>
    <xf numFmtId="0" fontId="34" fillId="0" borderId="121" xfId="19" applyFont="1" applyBorder="1" applyAlignment="1">
      <alignment horizontal="left" vertical="center"/>
    </xf>
    <xf numFmtId="0" fontId="34" fillId="0" borderId="121" xfId="19" applyFont="1" applyBorder="1" applyAlignment="1">
      <alignment vertical="center"/>
    </xf>
    <xf numFmtId="0" fontId="34" fillId="0" borderId="121" xfId="19" applyFont="1" applyBorder="1" applyAlignment="1">
      <alignment horizontal="right" vertical="center"/>
    </xf>
    <xf numFmtId="22" fontId="34" fillId="0" borderId="121" xfId="19" applyNumberFormat="1" applyFont="1" applyBorder="1" applyAlignment="1">
      <alignment vertical="center"/>
    </xf>
    <xf numFmtId="0" fontId="12" fillId="0" borderId="121" xfId="19" applyFont="1" applyBorder="1" applyAlignment="1">
      <alignment horizontal="right" vertical="center"/>
    </xf>
    <xf numFmtId="0" fontId="34" fillId="0" borderId="0" xfId="19" applyFont="1"/>
    <xf numFmtId="0" fontId="34" fillId="0" borderId="0" xfId="19" applyFont="1" applyAlignment="1">
      <alignment horizontal="left" vertical="center"/>
    </xf>
    <xf numFmtId="0" fontId="34" fillId="0" borderId="0" xfId="19" applyFont="1" applyAlignment="1">
      <alignment horizontal="right" vertical="center"/>
    </xf>
    <xf numFmtId="22" fontId="77" fillId="0" borderId="0" xfId="19" applyNumberFormat="1" applyFont="1" applyAlignment="1">
      <alignment vertical="center"/>
    </xf>
    <xf numFmtId="0" fontId="9" fillId="0" borderId="0" xfId="19" applyFont="1" applyAlignment="1">
      <alignment horizontal="right" vertical="center"/>
    </xf>
    <xf numFmtId="0" fontId="275" fillId="0" borderId="0" xfId="19" applyFont="1" applyAlignment="1">
      <alignment vertical="center"/>
    </xf>
    <xf numFmtId="0" fontId="34" fillId="0" borderId="0" xfId="19" applyFont="1" applyAlignment="1">
      <alignment horizontal="center" vertical="center"/>
    </xf>
    <xf numFmtId="0" fontId="35" fillId="0" borderId="0" xfId="19" applyFont="1" applyAlignment="1">
      <alignment horizontal="center" vertical="center"/>
    </xf>
    <xf numFmtId="0" fontId="34" fillId="0" borderId="125" xfId="19" applyFont="1" applyBorder="1" applyAlignment="1">
      <alignment horizontal="right" vertical="center"/>
    </xf>
    <xf numFmtId="0" fontId="77" fillId="0" borderId="0" xfId="19" applyFont="1" applyAlignment="1">
      <alignment vertical="center"/>
    </xf>
    <xf numFmtId="0" fontId="72" fillId="0" borderId="0" xfId="19" applyFont="1" applyAlignment="1">
      <alignment horizontal="center" vertical="center"/>
    </xf>
    <xf numFmtId="0" fontId="72" fillId="0" borderId="24" xfId="19" applyFont="1" applyBorder="1" applyAlignment="1">
      <alignment horizontal="center" vertical="center"/>
    </xf>
    <xf numFmtId="0" fontId="9" fillId="0" borderId="128" xfId="7" applyFont="1" applyBorder="1" applyAlignment="1">
      <alignment horizontal="left" vertical="center"/>
    </xf>
    <xf numFmtId="0" fontId="34" fillId="0" borderId="128" xfId="19" applyFont="1" applyBorder="1" applyAlignment="1">
      <alignment vertical="center"/>
    </xf>
    <xf numFmtId="0" fontId="35" fillId="0" borderId="128" xfId="19" applyFont="1" applyBorder="1" applyAlignment="1">
      <alignment horizontal="center" vertical="center"/>
    </xf>
    <xf numFmtId="0" fontId="77" fillId="0" borderId="128" xfId="19" applyFont="1" applyBorder="1"/>
    <xf numFmtId="0" fontId="9" fillId="0" borderId="131" xfId="7" applyFont="1" applyBorder="1" applyAlignment="1">
      <alignment horizontal="left" vertical="center"/>
    </xf>
    <xf numFmtId="0" fontId="35" fillId="0" borderId="132" xfId="19" applyFont="1" applyBorder="1" applyAlignment="1">
      <alignment horizontal="center" vertical="center"/>
    </xf>
    <xf numFmtId="0" fontId="34" fillId="0" borderId="132" xfId="19" applyFont="1" applyBorder="1" applyAlignment="1">
      <alignment vertical="center"/>
    </xf>
    <xf numFmtId="0" fontId="34" fillId="0" borderId="133" xfId="19" applyFont="1" applyBorder="1" applyAlignment="1">
      <alignment vertical="center"/>
    </xf>
    <xf numFmtId="0" fontId="278" fillId="0" borderId="0" xfId="7" applyFont="1" applyAlignment="1">
      <alignment horizontal="left" vertical="center"/>
    </xf>
    <xf numFmtId="0" fontId="279" fillId="0" borderId="0" xfId="19" applyFont="1" applyAlignment="1">
      <alignment horizontal="center" vertical="center"/>
    </xf>
    <xf numFmtId="0" fontId="279" fillId="0" borderId="0" xfId="19" applyFont="1" applyAlignment="1">
      <alignment vertical="center"/>
    </xf>
    <xf numFmtId="0" fontId="149" fillId="0" borderId="0" xfId="19" applyFont="1" applyAlignment="1">
      <alignment vertical="center"/>
    </xf>
    <xf numFmtId="0" fontId="278" fillId="0" borderId="0" xfId="7" applyFont="1" applyAlignment="1">
      <alignment horizontal="left" vertical="center" wrapText="1"/>
    </xf>
    <xf numFmtId="0" fontId="282" fillId="0" borderId="0" xfId="19" applyFont="1" applyAlignment="1">
      <alignment horizontal="center" vertical="center" wrapText="1"/>
    </xf>
    <xf numFmtId="0" fontId="16" fillId="26" borderId="0" xfId="13" applyFont="1" applyFill="1" applyAlignment="1">
      <alignment horizontal="left" vertical="center"/>
    </xf>
    <xf numFmtId="0" fontId="283" fillId="0" borderId="0" xfId="19" applyFont="1" applyAlignment="1">
      <alignment horizontal="center" vertical="center" wrapText="1"/>
    </xf>
    <xf numFmtId="0" fontId="284" fillId="26" borderId="0" xfId="13" applyFont="1" applyFill="1" applyAlignment="1">
      <alignment vertical="top"/>
    </xf>
    <xf numFmtId="0" fontId="285" fillId="26" borderId="0" xfId="13" applyFont="1" applyFill="1" applyAlignment="1">
      <alignment horizontal="left" vertical="center"/>
    </xf>
    <xf numFmtId="0" fontId="286" fillId="75" borderId="0" xfId="19" applyFont="1" applyFill="1" applyAlignment="1">
      <alignment horizontal="center" vertical="center" wrapText="1"/>
    </xf>
    <xf numFmtId="0" fontId="287" fillId="26" borderId="0" xfId="13" applyFont="1" applyFill="1" applyAlignment="1">
      <alignment vertical="top"/>
    </xf>
    <xf numFmtId="0" fontId="287" fillId="0" borderId="0" xfId="13" applyFont="1" applyAlignment="1">
      <alignment vertical="top"/>
    </xf>
    <xf numFmtId="0" fontId="149" fillId="0" borderId="0" xfId="13" applyFont="1" applyAlignment="1">
      <alignment horizontal="right" vertical="center"/>
    </xf>
    <xf numFmtId="0" fontId="149" fillId="0" borderId="0" xfId="13" applyFont="1" applyAlignment="1">
      <alignment horizontal="left" vertical="center"/>
    </xf>
    <xf numFmtId="0" fontId="149" fillId="0" borderId="0" xfId="13" applyFont="1" applyAlignment="1">
      <alignment vertical="top"/>
    </xf>
    <xf numFmtId="0" fontId="285" fillId="26" borderId="128" xfId="13" applyFont="1" applyFill="1" applyBorder="1" applyAlignment="1">
      <alignment horizontal="left" vertical="center"/>
    </xf>
    <xf numFmtId="0" fontId="149" fillId="0" borderId="128" xfId="13" applyFont="1" applyBorder="1" applyAlignment="1">
      <alignment horizontal="right" vertical="center"/>
    </xf>
    <xf numFmtId="0" fontId="149" fillId="0" borderId="128" xfId="13" applyFont="1" applyBorder="1" applyAlignment="1">
      <alignment horizontal="left" vertical="center"/>
    </xf>
    <xf numFmtId="0" fontId="268" fillId="0" borderId="128" xfId="13" applyFont="1" applyBorder="1" applyAlignment="1">
      <alignment horizontal="center" vertical="center" wrapText="1"/>
    </xf>
    <xf numFmtId="0" fontId="287" fillId="75" borderId="0" xfId="13" applyFont="1" applyFill="1" applyAlignment="1">
      <alignment vertical="top"/>
    </xf>
    <xf numFmtId="0" fontId="280" fillId="26" borderId="0" xfId="13" applyFont="1" applyFill="1" applyAlignment="1">
      <alignment vertical="top"/>
    </xf>
    <xf numFmtId="0" fontId="287" fillId="26" borderId="0" xfId="13" applyFont="1" applyFill="1" applyAlignment="1">
      <alignment horizontal="right" vertical="center"/>
    </xf>
    <xf numFmtId="0" fontId="287" fillId="26" borderId="0" xfId="13" applyFont="1" applyFill="1" applyAlignment="1">
      <alignment horizontal="left" vertical="center"/>
    </xf>
    <xf numFmtId="0" fontId="288" fillId="0" borderId="0" xfId="13" applyFont="1" applyAlignment="1">
      <alignment horizontal="center" vertical="center" wrapText="1"/>
    </xf>
    <xf numFmtId="0" fontId="287" fillId="76" borderId="0" xfId="13" applyFont="1" applyFill="1" applyAlignment="1">
      <alignment vertical="top"/>
    </xf>
    <xf numFmtId="0" fontId="279" fillId="75" borderId="0" xfId="19" applyFont="1" applyFill="1" applyAlignment="1">
      <alignment horizontal="center" vertical="center" wrapText="1"/>
    </xf>
    <xf numFmtId="0" fontId="10" fillId="0" borderId="0" xfId="19" applyAlignment="1">
      <alignment horizontal="center" vertical="center" wrapText="1"/>
    </xf>
    <xf numFmtId="0" fontId="10" fillId="0" borderId="0" xfId="19" applyAlignment="1">
      <alignment horizontal="center" vertical="center"/>
    </xf>
    <xf numFmtId="0" fontId="149" fillId="0" borderId="0" xfId="19" applyFont="1"/>
    <xf numFmtId="0" fontId="149" fillId="75" borderId="0" xfId="13" applyFont="1" applyFill="1" applyAlignment="1">
      <alignment vertical="top"/>
    </xf>
    <xf numFmtId="0" fontId="289" fillId="26" borderId="0" xfId="13" applyFont="1" applyFill="1" applyAlignment="1">
      <alignment vertical="top"/>
    </xf>
    <xf numFmtId="0" fontId="149" fillId="26" borderId="0" xfId="13" applyFont="1" applyFill="1" applyAlignment="1">
      <alignment vertical="top"/>
    </xf>
    <xf numFmtId="0" fontId="149" fillId="26" borderId="0" xfId="13" applyFont="1" applyFill="1" applyAlignment="1">
      <alignment horizontal="right" vertical="center"/>
    </xf>
    <xf numFmtId="0" fontId="149" fillId="26" borderId="0" xfId="13" applyFont="1" applyFill="1" applyAlignment="1">
      <alignment horizontal="left" vertical="center"/>
    </xf>
    <xf numFmtId="0" fontId="10" fillId="0" borderId="0" xfId="13" applyFont="1" applyAlignment="1">
      <alignment vertical="top"/>
    </xf>
    <xf numFmtId="0" fontId="10" fillId="0" borderId="0" xfId="13" applyFont="1" applyAlignment="1">
      <alignment horizontal="right" vertical="center"/>
    </xf>
    <xf numFmtId="0" fontId="10" fillId="0" borderId="0" xfId="13" applyFont="1" applyAlignment="1">
      <alignment horizontal="left" vertical="center"/>
    </xf>
    <xf numFmtId="0" fontId="286" fillId="0" borderId="0" xfId="13" applyFont="1" applyAlignment="1">
      <alignment horizontal="center" vertical="center" textRotation="90" shrinkToFit="1"/>
    </xf>
    <xf numFmtId="0" fontId="287" fillId="0" borderId="0" xfId="13" applyFont="1" applyAlignment="1">
      <alignment horizontal="right" vertical="center"/>
    </xf>
    <xf numFmtId="0" fontId="287" fillId="0" borderId="0" xfId="13" applyFont="1" applyAlignment="1">
      <alignment horizontal="left" vertical="center"/>
    </xf>
    <xf numFmtId="0" fontId="268" fillId="0" borderId="52" xfId="19" applyFont="1" applyBorder="1" applyAlignment="1">
      <alignment horizontal="center" vertical="center"/>
    </xf>
    <xf numFmtId="0" fontId="268" fillId="0" borderId="0" xfId="19" applyFont="1" applyAlignment="1">
      <alignment horizontal="center" vertical="center"/>
    </xf>
    <xf numFmtId="0" fontId="268" fillId="0" borderId="30" xfId="19" applyFont="1" applyBorder="1" applyAlignment="1">
      <alignment horizontal="center" vertical="center"/>
    </xf>
    <xf numFmtId="0" fontId="290" fillId="0" borderId="0" xfId="13" applyFont="1" applyAlignment="1">
      <alignment vertical="center"/>
    </xf>
    <xf numFmtId="0" fontId="10" fillId="0" borderId="0" xfId="13" applyFont="1" applyAlignment="1">
      <alignment vertical="center"/>
    </xf>
    <xf numFmtId="0" fontId="291" fillId="0" borderId="0" xfId="19" applyFont="1" applyAlignment="1">
      <alignment horizontal="center" vertical="center"/>
    </xf>
    <xf numFmtId="0" fontId="286" fillId="0" borderId="0" xfId="19" applyFont="1" applyAlignment="1">
      <alignment horizontal="center" vertical="center" wrapText="1"/>
    </xf>
    <xf numFmtId="0" fontId="268" fillId="0" borderId="0" xfId="19" applyFont="1" applyAlignment="1">
      <alignment horizontal="center" vertical="center" wrapText="1"/>
    </xf>
    <xf numFmtId="0" fontId="292" fillId="0" borderId="0" xfId="19" applyFont="1" applyAlignment="1">
      <alignment horizontal="center" vertical="center" wrapText="1"/>
    </xf>
    <xf numFmtId="0" fontId="293" fillId="0" borderId="0" xfId="19" applyFont="1" applyAlignment="1">
      <alignment horizontal="center" vertical="center" wrapText="1"/>
    </xf>
    <xf numFmtId="0" fontId="149" fillId="76" borderId="0" xfId="13" applyFont="1" applyFill="1" applyAlignment="1">
      <alignment vertical="top"/>
    </xf>
    <xf numFmtId="0" fontId="268" fillId="0" borderId="0" xfId="13" applyFont="1" applyAlignment="1">
      <alignment horizontal="center" vertical="center" wrapText="1"/>
    </xf>
    <xf numFmtId="0" fontId="295" fillId="0" borderId="0" xfId="19" applyFont="1" applyAlignment="1">
      <alignment horizontal="center" vertical="center" wrapText="1"/>
    </xf>
    <xf numFmtId="0" fontId="296" fillId="0" borderId="0" xfId="19" applyFont="1" applyAlignment="1">
      <alignment horizontal="center" vertical="center" wrapText="1"/>
    </xf>
    <xf numFmtId="0" fontId="280" fillId="0" borderId="0" xfId="13" applyFont="1" applyAlignment="1">
      <alignment vertical="top"/>
    </xf>
    <xf numFmtId="0" fontId="286" fillId="22" borderId="0" xfId="13" applyFont="1" applyFill="1" applyAlignment="1">
      <alignment horizontal="center" vertical="center" textRotation="90"/>
    </xf>
    <xf numFmtId="0" fontId="298" fillId="0" borderId="0" xfId="19" applyFont="1" applyAlignment="1">
      <alignment horizontal="center" vertical="center"/>
    </xf>
    <xf numFmtId="0" fontId="289" fillId="0" borderId="0" xfId="19" applyFont="1" applyAlignment="1">
      <alignment horizontal="center" vertical="center"/>
    </xf>
    <xf numFmtId="0" fontId="289" fillId="0" borderId="0" xfId="19" applyFont="1"/>
    <xf numFmtId="0" fontId="285" fillId="0" borderId="0" xfId="19" applyFont="1"/>
    <xf numFmtId="0" fontId="16" fillId="0" borderId="0" xfId="19" applyFont="1" applyAlignment="1">
      <alignment horizontal="center"/>
    </xf>
    <xf numFmtId="0" fontId="285" fillId="0" borderId="0" xfId="13" applyFont="1" applyAlignment="1">
      <alignment horizontal="left" vertical="center"/>
    </xf>
    <xf numFmtId="0" fontId="287" fillId="78" borderId="0" xfId="13" applyFont="1" applyFill="1" applyAlignment="1">
      <alignment vertical="top"/>
    </xf>
    <xf numFmtId="0" fontId="72" fillId="0" borderId="158" xfId="19" applyFont="1" applyBorder="1" applyAlignment="1">
      <alignment vertical="center"/>
    </xf>
    <xf numFmtId="0" fontId="72" fillId="0" borderId="159" xfId="19" applyFont="1" applyBorder="1" applyAlignment="1">
      <alignment vertical="center"/>
    </xf>
    <xf numFmtId="0" fontId="72" fillId="0" borderId="159" xfId="19" applyFont="1" applyBorder="1" applyAlignment="1">
      <alignment horizontal="left" vertical="center"/>
    </xf>
    <xf numFmtId="0" fontId="12" fillId="0" borderId="159" xfId="19" applyFont="1" applyBorder="1" applyAlignment="1">
      <alignment horizontal="right" vertical="center"/>
    </xf>
    <xf numFmtId="0" fontId="172" fillId="0" borderId="159" xfId="19" applyFont="1" applyBorder="1" applyAlignment="1">
      <alignment horizontal="center" vertical="center"/>
    </xf>
    <xf numFmtId="0" fontId="77" fillId="0" borderId="102" xfId="19" applyFont="1" applyBorder="1" applyAlignment="1">
      <alignment horizontal="left" vertical="center"/>
    </xf>
    <xf numFmtId="0" fontId="77" fillId="0" borderId="0" xfId="19" applyFont="1" applyAlignment="1">
      <alignment horizontal="right" vertical="center"/>
    </xf>
    <xf numFmtId="0" fontId="53" fillId="0" borderId="0" xfId="19" applyFont="1" applyAlignment="1">
      <alignment horizontal="center" vertical="center"/>
    </xf>
    <xf numFmtId="14" fontId="77" fillId="0" borderId="0" xfId="19" applyNumberFormat="1" applyFont="1" applyAlignment="1">
      <alignment horizontal="left" vertical="center"/>
    </xf>
    <xf numFmtId="0" fontId="77" fillId="0" borderId="0" xfId="19" applyFont="1" applyAlignment="1">
      <alignment horizontal="left" vertical="center"/>
    </xf>
    <xf numFmtId="0" fontId="77" fillId="0" borderId="0" xfId="19" applyFont="1" applyAlignment="1">
      <alignment horizontal="center" vertical="center"/>
    </xf>
    <xf numFmtId="0" fontId="299" fillId="0" borderId="102" xfId="19" applyFont="1" applyBorder="1" applyAlignment="1">
      <alignment vertical="center"/>
    </xf>
    <xf numFmtId="0" fontId="175" fillId="0" borderId="103" xfId="19" applyFont="1" applyBorder="1" applyAlignment="1">
      <alignment horizontal="center" vertical="center"/>
    </xf>
    <xf numFmtId="0" fontId="300" fillId="0" borderId="102" xfId="19" applyFont="1" applyBorder="1" applyAlignment="1">
      <alignment horizontal="right" vertical="center"/>
    </xf>
    <xf numFmtId="0" fontId="34" fillId="0" borderId="103" xfId="19" applyFont="1" applyBorder="1" applyAlignment="1">
      <alignment vertical="center"/>
    </xf>
    <xf numFmtId="0" fontId="301" fillId="0" borderId="114" xfId="19" applyFont="1" applyBorder="1" applyAlignment="1">
      <alignment horizontal="right" vertical="center"/>
    </xf>
    <xf numFmtId="0" fontId="302" fillId="0" borderId="115" xfId="19" applyFont="1" applyBorder="1" applyAlignment="1">
      <alignment vertical="center"/>
    </xf>
    <xf numFmtId="0" fontId="172" fillId="0" borderId="115" xfId="19" applyFont="1" applyBorder="1" applyAlignment="1">
      <alignment horizontal="left" vertical="center"/>
    </xf>
    <xf numFmtId="0" fontId="34" fillId="0" borderId="115" xfId="19" applyFont="1" applyBorder="1" applyAlignment="1">
      <alignment horizontal="right" vertical="center"/>
    </xf>
    <xf numFmtId="0" fontId="34" fillId="0" borderId="116" xfId="19" applyFont="1" applyBorder="1" applyAlignment="1">
      <alignment vertical="center"/>
    </xf>
    <xf numFmtId="0" fontId="34" fillId="78" borderId="0" xfId="19" applyFont="1" applyFill="1" applyAlignment="1">
      <alignment vertical="center"/>
    </xf>
    <xf numFmtId="0" fontId="291" fillId="57" borderId="126" xfId="27" applyFont="1" applyFill="1" applyBorder="1" applyAlignment="1">
      <alignment horizontal="center" vertical="center"/>
    </xf>
    <xf numFmtId="0" fontId="281" fillId="57" borderId="126" xfId="27" applyFont="1" applyFill="1" applyBorder="1" applyAlignment="1">
      <alignment vertical="center"/>
    </xf>
    <xf numFmtId="0" fontId="304" fillId="54" borderId="126" xfId="27" applyFont="1" applyFill="1" applyBorder="1" applyAlignment="1">
      <alignment horizontal="center" textRotation="180"/>
    </xf>
    <xf numFmtId="0" fontId="291" fillId="79" borderId="126" xfId="27" applyFont="1" applyFill="1" applyBorder="1" applyAlignment="1">
      <alignment horizontal="center" vertical="center"/>
    </xf>
    <xf numFmtId="0" fontId="281" fillId="79" borderId="126" xfId="27" applyFont="1" applyFill="1" applyBorder="1" applyAlignment="1">
      <alignment horizontal="left" vertical="center"/>
    </xf>
    <xf numFmtId="0" fontId="10" fillId="17" borderId="0" xfId="27" applyFill="1" applyAlignment="1">
      <alignment horizontal="center" vertical="center"/>
    </xf>
    <xf numFmtId="2" fontId="10" fillId="16" borderId="0" xfId="27" applyNumberFormat="1" applyFill="1" applyAlignment="1">
      <alignment horizontal="center" vertical="center"/>
    </xf>
    <xf numFmtId="0" fontId="305" fillId="0" borderId="0" xfId="27" applyFont="1" applyAlignment="1">
      <alignment vertical="center"/>
    </xf>
    <xf numFmtId="0" fontId="10" fillId="0" borderId="0" xfId="27" applyAlignment="1">
      <alignment horizontal="center" vertical="center"/>
    </xf>
    <xf numFmtId="0" fontId="10" fillId="17" borderId="0" xfId="27" applyFill="1"/>
    <xf numFmtId="0" fontId="10" fillId="0" borderId="0" xfId="27"/>
    <xf numFmtId="0" fontId="306" fillId="68" borderId="0" xfId="28" applyFont="1" applyAlignment="1">
      <alignment vertical="center"/>
    </xf>
    <xf numFmtId="0" fontId="29" fillId="0" borderId="0" xfId="11"/>
    <xf numFmtId="0" fontId="149" fillId="0" borderId="0" xfId="27" applyFont="1" applyAlignment="1">
      <alignment vertical="center"/>
    </xf>
    <xf numFmtId="0" fontId="291" fillId="22" borderId="126" xfId="27" applyFont="1" applyFill="1" applyBorder="1" applyAlignment="1">
      <alignment horizontal="center"/>
    </xf>
    <xf numFmtId="0" fontId="281" fillId="22" borderId="126" xfId="27" applyFont="1" applyFill="1" applyBorder="1" applyAlignment="1">
      <alignment vertical="center"/>
    </xf>
    <xf numFmtId="0" fontId="291" fillId="80" borderId="126" xfId="27" applyFont="1" applyFill="1" applyBorder="1" applyAlignment="1">
      <alignment horizontal="center"/>
    </xf>
    <xf numFmtId="0" fontId="281" fillId="80" borderId="126" xfId="27" applyFont="1" applyFill="1" applyBorder="1" applyAlignment="1">
      <alignment vertical="center"/>
    </xf>
    <xf numFmtId="0" fontId="288" fillId="69" borderId="126" xfId="29" applyFont="1" applyBorder="1" applyAlignment="1">
      <alignment horizontal="left" vertical="center" textRotation="180"/>
    </xf>
    <xf numFmtId="0" fontId="291" fillId="81" borderId="126" xfId="27" applyFont="1" applyFill="1" applyBorder="1" applyAlignment="1">
      <alignment horizontal="center"/>
    </xf>
    <xf numFmtId="0" fontId="281" fillId="81" borderId="126" xfId="27" applyFont="1" applyFill="1" applyBorder="1" applyAlignment="1">
      <alignment horizontal="left" vertical="center"/>
    </xf>
    <xf numFmtId="0" fontId="268" fillId="81" borderId="126" xfId="27" applyFont="1" applyFill="1" applyBorder="1" applyAlignment="1">
      <alignment horizontal="left" vertical="center"/>
    </xf>
    <xf numFmtId="0" fontId="291" fillId="0" borderId="126" xfId="27" applyFont="1" applyBorder="1" applyAlignment="1">
      <alignment horizontal="center"/>
    </xf>
    <xf numFmtId="0" fontId="288" fillId="0" borderId="126" xfId="27" applyFont="1" applyBorder="1" applyAlignment="1">
      <alignment vertical="center"/>
    </xf>
    <xf numFmtId="0" fontId="268" fillId="0" borderId="126" xfId="27" applyFont="1" applyBorder="1" applyAlignment="1">
      <alignment horizontal="center" textRotation="180"/>
    </xf>
    <xf numFmtId="0" fontId="281" fillId="0" borderId="126" xfId="27" applyFont="1" applyBorder="1" applyAlignment="1">
      <alignment horizontal="left" vertical="center"/>
    </xf>
    <xf numFmtId="0" fontId="291" fillId="0" borderId="0" xfId="27" applyFont="1" applyAlignment="1">
      <alignment horizontal="left" vertical="center"/>
    </xf>
    <xf numFmtId="0" fontId="288" fillId="0" borderId="0" xfId="27" applyFont="1" applyAlignment="1">
      <alignment vertical="center"/>
    </xf>
    <xf numFmtId="0" fontId="268" fillId="0" borderId="0" xfId="27" applyFont="1" applyAlignment="1">
      <alignment horizontal="center" textRotation="180"/>
    </xf>
    <xf numFmtId="0" fontId="291" fillId="0" borderId="0" xfId="27" applyFont="1" applyAlignment="1">
      <alignment horizontal="center"/>
    </xf>
    <xf numFmtId="0" fontId="281" fillId="0" borderId="0" xfId="27" applyFont="1" applyAlignment="1">
      <alignment horizontal="left" vertical="center"/>
    </xf>
    <xf numFmtId="170" fontId="307" fillId="82" borderId="0" xfId="28" applyNumberFormat="1" applyFont="1" applyFill="1" applyAlignment="1">
      <alignment horizontal="center" vertical="center"/>
    </xf>
    <xf numFmtId="170" fontId="308" fillId="82" borderId="0" xfId="27" applyNumberFormat="1" applyFont="1" applyFill="1" applyAlignment="1">
      <alignment horizontal="center" vertical="center" textRotation="90"/>
    </xf>
    <xf numFmtId="0" fontId="309" fillId="0" borderId="0" xfId="3" applyFont="1" applyAlignment="1">
      <alignment vertical="center"/>
    </xf>
    <xf numFmtId="0" fontId="310" fillId="0" borderId="0" xfId="27" applyFont="1" applyAlignment="1">
      <alignment horizontal="left" vertical="center"/>
    </xf>
    <xf numFmtId="0" fontId="311" fillId="0" borderId="0" xfId="19" applyFont="1" applyAlignment="1">
      <alignment vertical="center"/>
    </xf>
    <xf numFmtId="0" fontId="312" fillId="80" borderId="22" xfId="30" applyFont="1" applyFill="1" applyBorder="1" applyAlignment="1">
      <alignment horizontal="centerContinuous" vertical="center" wrapText="1"/>
    </xf>
    <xf numFmtId="0" fontId="313" fillId="80" borderId="126" xfId="30" applyFont="1" applyFill="1" applyBorder="1" applyAlignment="1">
      <alignment horizontal="centerContinuous" vertical="center" wrapText="1"/>
    </xf>
    <xf numFmtId="0" fontId="314" fillId="80" borderId="126" xfId="31" applyFont="1" applyFill="1" applyBorder="1" applyAlignment="1">
      <alignment horizontal="centerContinuous" vertical="center" wrapText="1"/>
    </xf>
    <xf numFmtId="0" fontId="314" fillId="80" borderId="21" xfId="31" applyFont="1" applyFill="1" applyBorder="1" applyAlignment="1">
      <alignment horizontal="centerContinuous" vertical="center" wrapText="1"/>
    </xf>
    <xf numFmtId="0" fontId="10" fillId="0" borderId="0" xfId="19" applyAlignment="1">
      <alignment horizontal="centerContinuous" vertical="center"/>
    </xf>
    <xf numFmtId="0" fontId="10" fillId="0" borderId="24" xfId="19" applyBorder="1" applyAlignment="1">
      <alignment vertical="center"/>
    </xf>
    <xf numFmtId="0" fontId="10" fillId="0" borderId="0" xfId="19" applyAlignment="1">
      <alignment horizontal="right" vertical="center"/>
    </xf>
    <xf numFmtId="0" fontId="315" fillId="0" borderId="0" xfId="19" applyFont="1" applyAlignment="1">
      <alignment horizontal="center" vertical="center"/>
    </xf>
    <xf numFmtId="0" fontId="10" fillId="0" borderId="125" xfId="19" applyBorder="1" applyAlignment="1">
      <alignment vertical="center"/>
    </xf>
    <xf numFmtId="0" fontId="316" fillId="0" borderId="0" xfId="19" applyFont="1" applyAlignment="1">
      <alignment horizontal="center" vertical="center"/>
    </xf>
    <xf numFmtId="0" fontId="16" fillId="0" borderId="0" xfId="19" applyFont="1" applyAlignment="1">
      <alignment horizontal="right" vertical="center"/>
    </xf>
    <xf numFmtId="0" fontId="10" fillId="0" borderId="0" xfId="19" applyAlignment="1">
      <alignment horizontal="left" vertical="center"/>
    </xf>
    <xf numFmtId="0" fontId="10" fillId="0" borderId="174" xfId="19" applyBorder="1" applyAlignment="1">
      <alignment horizontal="center" vertical="center"/>
    </xf>
    <xf numFmtId="0" fontId="10" fillId="0" borderId="175" xfId="19" applyBorder="1" applyAlignment="1">
      <alignment horizontal="center" vertical="center"/>
    </xf>
    <xf numFmtId="0" fontId="318" fillId="0" borderId="0" xfId="19" applyFont="1" applyAlignment="1">
      <alignment horizontal="left" vertical="center"/>
    </xf>
    <xf numFmtId="0" fontId="319" fillId="0" borderId="0" xfId="19" applyFont="1" applyAlignment="1">
      <alignment vertical="center"/>
    </xf>
    <xf numFmtId="0" fontId="320" fillId="0" borderId="0" xfId="19" applyFont="1" applyAlignment="1">
      <alignment vertical="center"/>
    </xf>
    <xf numFmtId="0" fontId="10" fillId="0" borderId="127" xfId="19" applyBorder="1" applyAlignment="1">
      <alignment vertical="center"/>
    </xf>
    <xf numFmtId="0" fontId="10" fillId="0" borderId="128" xfId="19" applyBorder="1" applyAlignment="1">
      <alignment vertical="center"/>
    </xf>
    <xf numFmtId="0" fontId="10" fillId="0" borderId="130" xfId="19" applyBorder="1" applyAlignment="1">
      <alignment vertical="center"/>
    </xf>
    <xf numFmtId="0" fontId="10" fillId="0" borderId="176" xfId="19" applyBorder="1" applyAlignment="1">
      <alignment vertical="center"/>
    </xf>
    <xf numFmtId="0" fontId="10" fillId="0" borderId="140" xfId="19" applyBorder="1" applyAlignment="1">
      <alignment vertical="center"/>
    </xf>
    <xf numFmtId="0" fontId="10" fillId="0" borderId="177" xfId="19" applyBorder="1" applyAlignment="1">
      <alignment vertical="center"/>
    </xf>
    <xf numFmtId="0" fontId="321" fillId="0" borderId="120" xfId="19" applyFont="1" applyBorder="1" applyAlignment="1">
      <alignment horizontal="centerContinuous" vertical="center"/>
    </xf>
    <xf numFmtId="0" fontId="10" fillId="0" borderId="69" xfId="19" applyBorder="1" applyAlignment="1">
      <alignment horizontal="centerContinuous" vertical="center"/>
    </xf>
    <xf numFmtId="0" fontId="149" fillId="0" borderId="69" xfId="19" applyFont="1" applyBorder="1" applyAlignment="1">
      <alignment horizontal="centerContinuous" vertical="center"/>
    </xf>
    <xf numFmtId="0" fontId="10" fillId="0" borderId="69" xfId="19" applyBorder="1" applyAlignment="1">
      <alignment vertical="center"/>
    </xf>
    <xf numFmtId="0" fontId="10" fillId="0" borderId="69" xfId="19" applyBorder="1" applyAlignment="1">
      <alignment horizontal="centerContinuous" vertical="center" wrapText="1"/>
    </xf>
    <xf numFmtId="0" fontId="10" fillId="0" borderId="122" xfId="19" applyBorder="1" applyAlignment="1">
      <alignment vertical="center"/>
    </xf>
    <xf numFmtId="0" fontId="279" fillId="0" borderId="24" xfId="19" applyFont="1" applyBorder="1" applyAlignment="1">
      <alignment horizontal="centerContinuous" vertical="center"/>
    </xf>
    <xf numFmtId="0" fontId="16" fillId="0" borderId="52" xfId="19" applyFont="1" applyBorder="1" applyAlignment="1">
      <alignment horizontal="right" vertical="center" wrapText="1"/>
    </xf>
    <xf numFmtId="0" fontId="322" fillId="0" borderId="0" xfId="19" applyFont="1" applyAlignment="1">
      <alignment horizontal="center" vertical="center" wrapText="1"/>
    </xf>
    <xf numFmtId="0" fontId="10" fillId="0" borderId="30" xfId="19" applyBorder="1" applyAlignment="1">
      <alignment horizontal="center" vertical="center"/>
    </xf>
    <xf numFmtId="0" fontId="16" fillId="0" borderId="52" xfId="19" applyFont="1" applyBorder="1" applyAlignment="1">
      <alignment horizontal="center" vertical="center"/>
    </xf>
    <xf numFmtId="0" fontId="16" fillId="0" borderId="0" xfId="19" applyFont="1" applyAlignment="1">
      <alignment horizontal="center" vertical="center"/>
    </xf>
    <xf numFmtId="0" fontId="16" fillId="0" borderId="30" xfId="19" applyFont="1" applyBorder="1" applyAlignment="1">
      <alignment horizontal="center" vertical="center"/>
    </xf>
    <xf numFmtId="203" fontId="320" fillId="25" borderId="24" xfId="19" applyNumberFormat="1" applyFont="1" applyFill="1" applyBorder="1" applyAlignment="1">
      <alignment horizontal="centerContinuous" vertical="center"/>
    </xf>
    <xf numFmtId="0" fontId="268" fillId="0" borderId="125" xfId="19" applyFont="1" applyBorder="1" applyAlignment="1">
      <alignment horizontal="center" vertical="center"/>
    </xf>
    <xf numFmtId="0" fontId="16" fillId="0" borderId="24" xfId="19" applyFont="1" applyBorder="1" applyAlignment="1">
      <alignment horizontal="right" vertical="center" wrapText="1"/>
    </xf>
    <xf numFmtId="0" fontId="323" fillId="0" borderId="0" xfId="19" applyFont="1" applyAlignment="1">
      <alignment horizontal="center" vertical="center"/>
    </xf>
    <xf numFmtId="0" fontId="324" fillId="25" borderId="52" xfId="19" applyFont="1" applyFill="1" applyBorder="1" applyAlignment="1">
      <alignment horizontal="center" vertical="center"/>
    </xf>
    <xf numFmtId="0" fontId="325" fillId="25" borderId="0" xfId="19" applyFont="1" applyFill="1" applyAlignment="1">
      <alignment horizontal="center" vertical="center"/>
    </xf>
    <xf numFmtId="0" fontId="326" fillId="25" borderId="52" xfId="19" applyFont="1" applyFill="1" applyBorder="1" applyAlignment="1">
      <alignment horizontal="center" vertical="center"/>
    </xf>
    <xf numFmtId="0" fontId="326" fillId="25" borderId="0" xfId="19" applyFont="1" applyFill="1" applyAlignment="1">
      <alignment horizontal="center" vertical="center"/>
    </xf>
    <xf numFmtId="0" fontId="10" fillId="0" borderId="25" xfId="19" applyBorder="1" applyAlignment="1">
      <alignment vertical="center"/>
    </xf>
    <xf numFmtId="0" fontId="10" fillId="0" borderId="18" xfId="19" applyBorder="1" applyAlignment="1">
      <alignment vertical="center"/>
    </xf>
    <xf numFmtId="0" fontId="10" fillId="0" borderId="1" xfId="19" applyBorder="1" applyAlignment="1">
      <alignment vertical="center"/>
    </xf>
    <xf numFmtId="0" fontId="311" fillId="0" borderId="120" xfId="31" applyFont="1" applyBorder="1" applyAlignment="1" applyProtection="1">
      <alignment vertical="center"/>
      <protection locked="0"/>
    </xf>
    <xf numFmtId="0" fontId="327" fillId="0" borderId="69" xfId="31" applyFont="1" applyBorder="1" applyAlignment="1" applyProtection="1">
      <alignment horizontal="right" vertical="center"/>
      <protection locked="0"/>
    </xf>
    <xf numFmtId="167" fontId="323" fillId="25" borderId="178" xfId="19" applyNumberFormat="1" applyFont="1" applyFill="1" applyBorder="1" applyAlignment="1" applyProtection="1">
      <alignment horizontal="center" vertical="center"/>
      <protection locked="0"/>
    </xf>
    <xf numFmtId="175" fontId="327" fillId="0" borderId="178" xfId="31" applyNumberFormat="1" applyFont="1" applyBorder="1" applyAlignment="1">
      <alignment horizontal="center" vertical="center"/>
    </xf>
    <xf numFmtId="201" fontId="313" fillId="0" borderId="178" xfId="19" applyNumberFormat="1" applyFont="1" applyBorder="1" applyAlignment="1" applyProtection="1">
      <alignment horizontal="right" vertical="center"/>
      <protection locked="0"/>
    </xf>
    <xf numFmtId="2" fontId="313" fillId="0" borderId="69" xfId="19" applyNumberFormat="1" applyFont="1" applyBorder="1" applyAlignment="1" applyProtection="1">
      <alignment horizontal="center" vertical="center"/>
      <protection locked="0"/>
    </xf>
    <xf numFmtId="173" fontId="313" fillId="0" borderId="69" xfId="31" applyNumberFormat="1" applyFont="1" applyBorder="1" applyAlignment="1">
      <alignment horizontal="center" vertical="center"/>
    </xf>
    <xf numFmtId="0" fontId="311" fillId="0" borderId="24" xfId="31" applyFont="1" applyBorder="1" applyAlignment="1" applyProtection="1">
      <alignment vertical="center"/>
      <protection locked="0"/>
    </xf>
    <xf numFmtId="0" fontId="328" fillId="0" borderId="0" xfId="19" applyFont="1" applyAlignment="1">
      <alignment horizontal="right" vertical="center"/>
    </xf>
    <xf numFmtId="0" fontId="329" fillId="25" borderId="179" xfId="31" applyFont="1" applyFill="1" applyBorder="1" applyAlignment="1">
      <alignment horizontal="center" vertical="center"/>
    </xf>
    <xf numFmtId="0" fontId="329" fillId="25" borderId="180" xfId="31" applyFont="1" applyFill="1" applyBorder="1" applyAlignment="1">
      <alignment horizontal="center" vertical="center"/>
    </xf>
    <xf numFmtId="0" fontId="313" fillId="0" borderId="0" xfId="19" applyFont="1" applyAlignment="1">
      <alignment horizontal="center" vertical="center"/>
    </xf>
    <xf numFmtId="0" fontId="311" fillId="0" borderId="24" xfId="31" applyFont="1" applyBorder="1" applyAlignment="1">
      <alignment vertical="center"/>
    </xf>
    <xf numFmtId="0" fontId="330" fillId="0" borderId="0" xfId="19" applyFont="1" applyAlignment="1">
      <alignment horizontal="right" vertical="center"/>
    </xf>
    <xf numFmtId="176" fontId="331" fillId="25" borderId="179" xfId="31" applyNumberFormat="1" applyFont="1" applyFill="1" applyBorder="1" applyAlignment="1">
      <alignment horizontal="center" vertical="center"/>
    </xf>
    <xf numFmtId="0" fontId="332" fillId="0" borderId="181" xfId="31" applyFont="1" applyBorder="1" applyAlignment="1">
      <alignment vertical="center"/>
    </xf>
    <xf numFmtId="0" fontId="311" fillId="0" borderId="0" xfId="31" applyFont="1" applyAlignment="1">
      <alignment horizontal="center" vertical="center"/>
    </xf>
    <xf numFmtId="0" fontId="327" fillId="0" borderId="0" xfId="31" applyFont="1" applyAlignment="1">
      <alignment horizontal="center" vertical="center"/>
    </xf>
    <xf numFmtId="0" fontId="327" fillId="0" borderId="182" xfId="31" applyFont="1" applyBorder="1" applyAlignment="1">
      <alignment horizontal="center" vertical="center"/>
    </xf>
    <xf numFmtId="0" fontId="327" fillId="0" borderId="182" xfId="19" applyFont="1" applyBorder="1" applyAlignment="1" applyProtection="1">
      <alignment horizontal="center" vertical="center"/>
      <protection locked="0"/>
    </xf>
    <xf numFmtId="0" fontId="311" fillId="0" borderId="0" xfId="19" applyFont="1" applyAlignment="1" applyProtection="1">
      <alignment vertical="center"/>
      <protection locked="0"/>
    </xf>
    <xf numFmtId="0" fontId="311" fillId="0" borderId="25" xfId="19" applyFont="1" applyBorder="1" applyAlignment="1">
      <alignment vertical="center"/>
    </xf>
    <xf numFmtId="0" fontId="311" fillId="0" borderId="18" xfId="19" applyFont="1" applyBorder="1" applyAlignment="1">
      <alignment horizontal="right" vertical="center"/>
    </xf>
    <xf numFmtId="2" fontId="333" fillId="0" borderId="183" xfId="31" applyNumberFormat="1" applyFont="1" applyBorder="1" applyAlignment="1">
      <alignment horizontal="center" vertical="center"/>
    </xf>
    <xf numFmtId="2" fontId="334" fillId="0" borderId="18" xfId="19" applyNumberFormat="1" applyFont="1" applyBorder="1" applyAlignment="1" applyProtection="1">
      <alignment vertical="center"/>
      <protection locked="0"/>
    </xf>
    <xf numFmtId="0" fontId="324" fillId="0" borderId="0" xfId="19" applyFont="1" applyAlignment="1">
      <alignment horizontal="right" vertical="center"/>
    </xf>
    <xf numFmtId="0" fontId="324" fillId="25" borderId="0" xfId="19" applyFont="1" applyFill="1" applyAlignment="1">
      <alignment horizontal="center" vertical="center"/>
    </xf>
    <xf numFmtId="0" fontId="296" fillId="0" borderId="0" xfId="19" applyFont="1" applyAlignment="1">
      <alignment horizontal="left" vertical="center"/>
    </xf>
    <xf numFmtId="0" fontId="149" fillId="0" borderId="0" xfId="19" applyFont="1" applyAlignment="1">
      <alignment horizontal="right" vertical="center"/>
    </xf>
    <xf numFmtId="0" fontId="335" fillId="0" borderId="0" xfId="19" applyFont="1" applyAlignment="1">
      <alignment horizontal="center" vertical="center"/>
    </xf>
    <xf numFmtId="0" fontId="325" fillId="0" borderId="0" xfId="19" applyFont="1" applyAlignment="1">
      <alignment horizontal="right" vertical="center"/>
    </xf>
    <xf numFmtId="0" fontId="325" fillId="25" borderId="0" xfId="19" applyFont="1" applyFill="1" applyAlignment="1">
      <alignment horizontal="center" vertical="center" wrapText="1"/>
    </xf>
    <xf numFmtId="0" fontId="297" fillId="0" borderId="0" xfId="19" applyFont="1" applyAlignment="1">
      <alignment horizontal="left" vertical="center"/>
    </xf>
    <xf numFmtId="0" fontId="268" fillId="0" borderId="0" xfId="19" applyFont="1" applyAlignment="1">
      <alignment horizontal="right" vertical="center"/>
    </xf>
    <xf numFmtId="0" fontId="279" fillId="22" borderId="0" xfId="19" applyFont="1" applyFill="1" applyAlignment="1">
      <alignment horizontal="center" vertical="center"/>
    </xf>
    <xf numFmtId="0" fontId="268" fillId="0" borderId="0" xfId="19" applyFont="1" applyAlignment="1">
      <alignment vertical="center"/>
    </xf>
    <xf numFmtId="0" fontId="322" fillId="0" borderId="0" xfId="19" applyFont="1" applyAlignment="1">
      <alignment horizontal="right" vertical="center" wrapText="1"/>
    </xf>
    <xf numFmtId="0" fontId="336" fillId="0" borderId="0" xfId="19" applyFont="1" applyAlignment="1">
      <alignment horizontal="right" vertical="center"/>
    </xf>
    <xf numFmtId="0" fontId="323" fillId="25" borderId="0" xfId="19" applyFont="1" applyFill="1" applyAlignment="1">
      <alignment horizontal="center" vertical="center"/>
    </xf>
    <xf numFmtId="0" fontId="336" fillId="0" borderId="0" xfId="19" applyFont="1" applyAlignment="1">
      <alignment horizontal="left" vertical="center"/>
    </xf>
    <xf numFmtId="0" fontId="326" fillId="0" borderId="0" xfId="19" applyFont="1" applyAlignment="1">
      <alignment horizontal="left" vertical="center"/>
    </xf>
    <xf numFmtId="0" fontId="295" fillId="0" borderId="0" xfId="19" applyFont="1" applyAlignment="1">
      <alignment horizontal="center" vertical="center"/>
    </xf>
    <xf numFmtId="0" fontId="10" fillId="0" borderId="120" xfId="19" applyBorder="1" applyAlignment="1">
      <alignment horizontal="centerContinuous" vertical="center" wrapText="1"/>
    </xf>
    <xf numFmtId="0" fontId="268" fillId="0" borderId="69" xfId="19" applyFont="1" applyBorder="1" applyAlignment="1">
      <alignment horizontal="right" vertical="center"/>
    </xf>
    <xf numFmtId="0" fontId="280" fillId="0" borderId="69" xfId="19" applyFont="1" applyBorder="1" applyAlignment="1">
      <alignment horizontal="center" vertical="center" wrapText="1"/>
    </xf>
    <xf numFmtId="0" fontId="317" fillId="0" borderId="122" xfId="19" applyFont="1" applyBorder="1" applyAlignment="1">
      <alignment horizontal="center" vertical="center"/>
    </xf>
    <xf numFmtId="0" fontId="280" fillId="0" borderId="24" xfId="19" applyFont="1" applyBorder="1" applyAlignment="1">
      <alignment horizontal="center" vertical="center" wrapText="1"/>
    </xf>
    <xf numFmtId="0" fontId="318" fillId="25" borderId="0" xfId="19" applyFont="1" applyFill="1" applyAlignment="1">
      <alignment horizontal="center" vertical="center"/>
    </xf>
    <xf numFmtId="170" fontId="16" fillId="0" borderId="125" xfId="19" applyNumberFormat="1" applyFont="1" applyBorder="1" applyAlignment="1">
      <alignment horizontal="center" vertical="center"/>
    </xf>
    <xf numFmtId="176" fontId="318" fillId="25" borderId="0" xfId="19" applyNumberFormat="1" applyFont="1" applyFill="1" applyAlignment="1">
      <alignment horizontal="center" vertical="center"/>
    </xf>
    <xf numFmtId="176" fontId="16" fillId="0" borderId="125" xfId="19" applyNumberFormat="1" applyFont="1" applyBorder="1" applyAlignment="1">
      <alignment horizontal="center" vertical="center"/>
    </xf>
    <xf numFmtId="0" fontId="280" fillId="0" borderId="0" xfId="19" applyFont="1" applyAlignment="1">
      <alignment horizontal="right" vertical="center"/>
    </xf>
    <xf numFmtId="2" fontId="16" fillId="0" borderId="0" xfId="19" applyNumberFormat="1" applyFont="1" applyAlignment="1">
      <alignment horizontal="center" vertical="center"/>
    </xf>
    <xf numFmtId="2" fontId="291" fillId="0" borderId="125" xfId="19" applyNumberFormat="1" applyFont="1" applyBorder="1" applyAlignment="1">
      <alignment horizontal="center" vertical="center"/>
    </xf>
    <xf numFmtId="176" fontId="322" fillId="25" borderId="0" xfId="19" applyNumberFormat="1" applyFont="1" applyFill="1" applyAlignment="1">
      <alignment horizontal="center" vertical="center"/>
    </xf>
    <xf numFmtId="2" fontId="16" fillId="0" borderId="125" xfId="19" applyNumberFormat="1" applyFont="1" applyBorder="1" applyAlignment="1">
      <alignment horizontal="center" vertical="center"/>
    </xf>
    <xf numFmtId="0" fontId="317" fillId="0" borderId="25" xfId="19" applyFont="1" applyBorder="1" applyAlignment="1">
      <alignment horizontal="center" vertical="center"/>
    </xf>
    <xf numFmtId="0" fontId="280" fillId="0" borderId="18" xfId="19" applyFont="1" applyBorder="1" applyAlignment="1">
      <alignment horizontal="center" vertical="center"/>
    </xf>
    <xf numFmtId="0" fontId="10" fillId="0" borderId="18" xfId="19" applyBorder="1" applyAlignment="1">
      <alignment horizontal="right" vertical="center"/>
    </xf>
    <xf numFmtId="0" fontId="318" fillId="25" borderId="18" xfId="19" applyFont="1" applyFill="1" applyBorder="1" applyAlignment="1">
      <alignment horizontal="center" vertical="center"/>
    </xf>
    <xf numFmtId="170" fontId="16" fillId="0" borderId="1" xfId="19" applyNumberFormat="1" applyFont="1" applyBorder="1" applyAlignment="1">
      <alignment horizontal="center" vertical="center"/>
    </xf>
    <xf numFmtId="0" fontId="280" fillId="0" borderId="18" xfId="19" applyFont="1" applyBorder="1" applyAlignment="1">
      <alignment horizontal="right" vertical="center"/>
    </xf>
    <xf numFmtId="2" fontId="16" fillId="0" borderId="18" xfId="19" applyNumberFormat="1" applyFont="1" applyBorder="1" applyAlignment="1">
      <alignment horizontal="center" vertical="center"/>
    </xf>
    <xf numFmtId="2" fontId="291" fillId="0" borderId="1" xfId="19" applyNumberFormat="1" applyFont="1" applyBorder="1" applyAlignment="1">
      <alignment horizontal="center" vertical="center"/>
    </xf>
    <xf numFmtId="0" fontId="10" fillId="0" borderId="24" xfId="19" applyBorder="1" applyAlignment="1">
      <alignment horizontal="centerContinuous" vertical="center" wrapText="1"/>
    </xf>
    <xf numFmtId="0" fontId="337" fillId="25" borderId="0" xfId="19" applyFont="1" applyFill="1" applyAlignment="1">
      <alignment horizontal="center" vertical="center"/>
    </xf>
    <xf numFmtId="0" fontId="317" fillId="0" borderId="125" xfId="19" applyFont="1" applyBorder="1" applyAlignment="1">
      <alignment horizontal="center" vertical="center"/>
    </xf>
    <xf numFmtId="0" fontId="318" fillId="25" borderId="24" xfId="19" applyFont="1" applyFill="1" applyBorder="1" applyAlignment="1">
      <alignment horizontal="center" vertical="center"/>
    </xf>
    <xf numFmtId="0" fontId="317" fillId="0" borderId="24" xfId="19" applyFont="1" applyBorder="1" applyAlignment="1">
      <alignment horizontal="center" vertical="center"/>
    </xf>
    <xf numFmtId="0" fontId="280" fillId="0" borderId="0" xfId="19" applyFont="1" applyAlignment="1">
      <alignment horizontal="center" vertical="center"/>
    </xf>
    <xf numFmtId="0" fontId="318" fillId="0" borderId="0" xfId="19" applyFont="1" applyAlignment="1">
      <alignment horizontal="center" vertical="center"/>
    </xf>
    <xf numFmtId="0" fontId="280" fillId="0" borderId="24" xfId="19" applyFont="1" applyBorder="1" applyAlignment="1">
      <alignment horizontal="center" vertical="center"/>
    </xf>
    <xf numFmtId="0" fontId="318" fillId="0" borderId="24" xfId="19" applyFont="1" applyBorder="1" applyAlignment="1">
      <alignment horizontal="center" vertical="center"/>
    </xf>
    <xf numFmtId="49" fontId="16" fillId="0" borderId="0" xfId="19" applyNumberFormat="1" applyFont="1" applyAlignment="1">
      <alignment horizontal="left" vertical="center"/>
    </xf>
    <xf numFmtId="49" fontId="16" fillId="0" borderId="0" xfId="19" applyNumberFormat="1" applyFont="1" applyAlignment="1">
      <alignment horizontal="center" vertical="center"/>
    </xf>
    <xf numFmtId="49" fontId="16" fillId="0" borderId="125" xfId="19" applyNumberFormat="1" applyFont="1" applyBorder="1" applyAlignment="1">
      <alignment horizontal="center" vertical="center"/>
    </xf>
    <xf numFmtId="0" fontId="280" fillId="0" borderId="25" xfId="19" applyFont="1" applyBorder="1" applyAlignment="1">
      <alignment horizontal="center" vertical="center" wrapText="1"/>
    </xf>
    <xf numFmtId="0" fontId="318" fillId="0" borderId="18" xfId="19" applyFont="1" applyBorder="1" applyAlignment="1">
      <alignment horizontal="center" vertical="center"/>
    </xf>
    <xf numFmtId="49" fontId="16" fillId="0" borderId="18" xfId="19" applyNumberFormat="1" applyFont="1" applyBorder="1" applyAlignment="1">
      <alignment horizontal="center" vertical="center"/>
    </xf>
    <xf numFmtId="49" fontId="16" fillId="0" borderId="1" xfId="19" applyNumberFormat="1" applyFont="1" applyBorder="1" applyAlignment="1">
      <alignment horizontal="center" vertical="center"/>
    </xf>
    <xf numFmtId="0" fontId="318" fillId="0" borderId="25" xfId="19" applyFont="1" applyBorder="1" applyAlignment="1">
      <alignment horizontal="center" vertical="center"/>
    </xf>
    <xf numFmtId="0" fontId="16" fillId="0" borderId="18" xfId="19" applyFont="1" applyBorder="1" applyAlignment="1">
      <alignment horizontal="center" vertical="center"/>
    </xf>
    <xf numFmtId="2" fontId="16" fillId="0" borderId="1" xfId="19" applyNumberFormat="1" applyFont="1" applyBorder="1" applyAlignment="1">
      <alignment horizontal="center" vertical="center"/>
    </xf>
    <xf numFmtId="0" fontId="280" fillId="0" borderId="0" xfId="19" applyFont="1" applyAlignment="1">
      <alignment horizontal="center" vertical="center" wrapText="1"/>
    </xf>
    <xf numFmtId="1" fontId="318" fillId="25" borderId="0" xfId="19" applyNumberFormat="1" applyFont="1" applyFill="1" applyAlignment="1">
      <alignment horizontal="center" vertical="center"/>
    </xf>
    <xf numFmtId="0" fontId="16" fillId="0" borderId="125" xfId="19" applyFont="1" applyBorder="1" applyAlignment="1">
      <alignment horizontal="center" vertical="center"/>
    </xf>
    <xf numFmtId="176" fontId="318" fillId="25" borderId="18" xfId="19" applyNumberFormat="1" applyFont="1" applyFill="1" applyBorder="1" applyAlignment="1">
      <alignment horizontal="center" vertical="center"/>
    </xf>
    <xf numFmtId="0" fontId="16" fillId="0" borderId="1" xfId="19" applyFont="1" applyBorder="1" applyAlignment="1">
      <alignment horizontal="center" vertical="center"/>
    </xf>
    <xf numFmtId="0" fontId="10" fillId="78" borderId="0" xfId="19" applyFill="1" applyAlignment="1">
      <alignment vertical="center"/>
    </xf>
    <xf numFmtId="0" fontId="325" fillId="0" borderId="125" xfId="19" applyFont="1" applyBorder="1" applyAlignment="1">
      <alignment horizontal="right" vertical="center"/>
    </xf>
    <xf numFmtId="0" fontId="89" fillId="0" borderId="24" xfId="19" applyFont="1" applyBorder="1" applyAlignment="1">
      <alignment vertical="center"/>
    </xf>
    <xf numFmtId="0" fontId="10" fillId="0" borderId="120" xfId="19" applyBorder="1" applyAlignment="1">
      <alignment vertical="center"/>
    </xf>
    <xf numFmtId="0" fontId="320" fillId="0" borderId="124" xfId="19" applyFont="1" applyBorder="1" applyAlignment="1">
      <alignment horizontal="center" vertical="center"/>
    </xf>
    <xf numFmtId="0" fontId="342" fillId="0" borderId="184" xfId="19" applyFont="1" applyBorder="1" applyAlignment="1">
      <alignment horizontal="center" vertical="center" wrapText="1"/>
    </xf>
    <xf numFmtId="0" fontId="10" fillId="22" borderId="184" xfId="19" applyFill="1" applyBorder="1" applyAlignment="1">
      <alignment horizontal="center" vertical="center" wrapText="1"/>
    </xf>
    <xf numFmtId="0" fontId="323" fillId="0" borderId="184" xfId="19" applyFont="1" applyBorder="1" applyAlignment="1">
      <alignment horizontal="center" vertical="center"/>
    </xf>
    <xf numFmtId="0" fontId="279" fillId="0" borderId="185" xfId="19" applyFont="1" applyBorder="1" applyAlignment="1">
      <alignment horizontal="center" vertical="center"/>
    </xf>
    <xf numFmtId="0" fontId="10" fillId="0" borderId="127" xfId="19" applyBorder="1" applyAlignment="1">
      <alignment horizontal="left" vertical="center"/>
    </xf>
    <xf numFmtId="0" fontId="320" fillId="0" borderId="129" xfId="19" applyFont="1" applyBorder="1" applyAlignment="1">
      <alignment horizontal="center" vertical="center"/>
    </xf>
    <xf numFmtId="0" fontId="343" fillId="0" borderId="27" xfId="19" applyFont="1" applyBorder="1" applyAlignment="1">
      <alignment horizontal="center" vertical="center"/>
    </xf>
    <xf numFmtId="0" fontId="279" fillId="22" borderId="27" xfId="19" applyFont="1" applyFill="1" applyBorder="1" applyAlignment="1">
      <alignment horizontal="center" vertical="center"/>
    </xf>
    <xf numFmtId="0" fontId="323" fillId="0" borderId="27" xfId="19" applyFont="1" applyBorder="1" applyAlignment="1">
      <alignment horizontal="center" vertical="center"/>
    </xf>
    <xf numFmtId="0" fontId="279" fillId="0" borderId="186" xfId="19" applyFont="1" applyBorder="1" applyAlignment="1">
      <alignment vertical="center"/>
    </xf>
    <xf numFmtId="0" fontId="281" fillId="0" borderId="24" xfId="19" applyFont="1" applyBorder="1" applyAlignment="1">
      <alignment vertical="center"/>
    </xf>
    <xf numFmtId="0" fontId="315" fillId="0" borderId="187" xfId="19" applyFont="1" applyBorder="1" applyAlignment="1">
      <alignment horizontal="left" vertical="center"/>
    </xf>
    <xf numFmtId="0" fontId="268" fillId="0" borderId="98" xfId="19" applyFont="1" applyBorder="1" applyAlignment="1">
      <alignment horizontal="center" vertical="center"/>
    </xf>
    <xf numFmtId="0" fontId="149" fillId="0" borderId="188" xfId="19" applyFont="1" applyBorder="1" applyAlignment="1">
      <alignment horizontal="center" vertical="center"/>
    </xf>
    <xf numFmtId="0" fontId="279" fillId="0" borderId="189" xfId="19" applyFont="1" applyBorder="1" applyAlignment="1">
      <alignment horizontal="center" vertical="center"/>
    </xf>
    <xf numFmtId="0" fontId="10" fillId="0" borderId="187" xfId="19" applyBorder="1" applyAlignment="1">
      <alignment vertical="center"/>
    </xf>
    <xf numFmtId="0" fontId="10" fillId="0" borderId="98" xfId="19" applyBorder="1" applyAlignment="1">
      <alignment horizontal="center" vertical="center"/>
    </xf>
    <xf numFmtId="0" fontId="10" fillId="0" borderId="188" xfId="19" applyBorder="1" applyAlignment="1">
      <alignment vertical="center"/>
    </xf>
    <xf numFmtId="0" fontId="149" fillId="0" borderId="24" xfId="19" applyFont="1" applyBorder="1" applyAlignment="1">
      <alignment vertical="center"/>
    </xf>
    <xf numFmtId="0" fontId="149" fillId="0" borderId="30" xfId="19" applyFont="1" applyBorder="1" applyAlignment="1">
      <alignment horizontal="center" vertical="center"/>
    </xf>
    <xf numFmtId="0" fontId="149" fillId="0" borderId="98" xfId="19" applyFont="1" applyBorder="1" applyAlignment="1">
      <alignment horizontal="center" vertical="center"/>
    </xf>
    <xf numFmtId="0" fontId="149" fillId="0" borderId="188" xfId="19" applyFont="1" applyBorder="1" applyAlignment="1">
      <alignment vertical="center"/>
    </xf>
    <xf numFmtId="0" fontId="338" fillId="0" borderId="24" xfId="19" applyFont="1" applyBorder="1" applyAlignment="1">
      <alignment vertical="center"/>
    </xf>
    <xf numFmtId="0" fontId="280" fillId="0" borderId="187" xfId="19" applyFont="1" applyBorder="1" applyAlignment="1">
      <alignment horizontal="center" vertical="center" wrapText="1"/>
    </xf>
    <xf numFmtId="0" fontId="296" fillId="25" borderId="30" xfId="19" applyFont="1" applyFill="1" applyBorder="1" applyAlignment="1">
      <alignment horizontal="center" vertical="center"/>
    </xf>
    <xf numFmtId="0" fontId="297" fillId="25" borderId="98" xfId="19" applyFont="1" applyFill="1" applyBorder="1" applyAlignment="1">
      <alignment horizontal="center" vertical="center"/>
    </xf>
    <xf numFmtId="0" fontId="149" fillId="22" borderId="98" xfId="19" applyFont="1" applyFill="1" applyBorder="1" applyAlignment="1">
      <alignment horizontal="center" vertical="center"/>
    </xf>
    <xf numFmtId="0" fontId="336" fillId="25" borderId="98" xfId="19" applyFont="1" applyFill="1" applyBorder="1" applyAlignment="1">
      <alignment horizontal="center" vertical="center"/>
    </xf>
    <xf numFmtId="0" fontId="10" fillId="75" borderId="24" xfId="19" applyFill="1" applyBorder="1" applyAlignment="1">
      <alignment vertical="center"/>
    </xf>
    <xf numFmtId="0" fontId="280" fillId="0" borderId="187" xfId="19" applyFont="1" applyBorder="1" applyAlignment="1">
      <alignment horizontal="center"/>
    </xf>
    <xf numFmtId="0" fontId="296" fillId="0" borderId="30" xfId="19" applyFont="1" applyBorder="1" applyAlignment="1">
      <alignment horizontal="center" vertical="center"/>
    </xf>
    <xf numFmtId="0" fontId="297" fillId="0" borderId="98" xfId="19" applyFont="1" applyBorder="1" applyAlignment="1">
      <alignment horizontal="center" vertical="center"/>
    </xf>
    <xf numFmtId="0" fontId="336" fillId="0" borderId="98" xfId="19" applyFont="1" applyBorder="1" applyAlignment="1">
      <alignment horizontal="center" vertical="center"/>
    </xf>
    <xf numFmtId="0" fontId="149" fillId="0" borderId="30" xfId="19" applyFont="1" applyBorder="1" applyAlignment="1">
      <alignment vertical="center"/>
    </xf>
    <xf numFmtId="0" fontId="149" fillId="0" borderId="98" xfId="19" applyFont="1" applyBorder="1" applyAlignment="1">
      <alignment vertical="center"/>
    </xf>
    <xf numFmtId="0" fontId="344" fillId="0" borderId="0" xfId="19" applyFont="1" applyAlignment="1">
      <alignment vertical="center"/>
    </xf>
    <xf numFmtId="0" fontId="16" fillId="0" borderId="0" xfId="19" applyFont="1" applyAlignment="1">
      <alignment vertical="center"/>
    </xf>
    <xf numFmtId="0" fontId="10" fillId="0" borderId="125" xfId="19" quotePrefix="1" applyBorder="1" applyAlignment="1">
      <alignment horizontal="left" vertical="center"/>
    </xf>
    <xf numFmtId="0" fontId="10" fillId="0" borderId="0" xfId="19" quotePrefix="1" applyAlignment="1">
      <alignment vertical="center"/>
    </xf>
    <xf numFmtId="0" fontId="324" fillId="0" borderId="79" xfId="19" applyFont="1" applyBorder="1" applyAlignment="1">
      <alignment horizontal="center" vertical="center"/>
    </xf>
    <xf numFmtId="0" fontId="325" fillId="0" borderId="190" xfId="19" applyFont="1" applyBorder="1" applyAlignment="1">
      <alignment horizontal="center" vertical="center"/>
    </xf>
    <xf numFmtId="0" fontId="345" fillId="0" borderId="190" xfId="19" applyFont="1" applyBorder="1" applyAlignment="1">
      <alignment horizontal="center" vertical="center"/>
    </xf>
    <xf numFmtId="0" fontId="336" fillId="0" borderId="190" xfId="19" applyFont="1" applyBorder="1" applyAlignment="1">
      <alignment horizontal="center" vertical="center"/>
    </xf>
    <xf numFmtId="0" fontId="149" fillId="0" borderId="191" xfId="19" applyFont="1" applyBorder="1" applyAlignment="1">
      <alignment horizontal="center" vertical="center"/>
    </xf>
    <xf numFmtId="0" fontId="324" fillId="0" borderId="80" xfId="19" applyFont="1" applyBorder="1" applyAlignment="1">
      <alignment horizontal="center" vertical="center"/>
    </xf>
    <xf numFmtId="0" fontId="325" fillId="0" borderId="192" xfId="19" applyFont="1" applyBorder="1" applyAlignment="1">
      <alignment horizontal="center" vertical="center"/>
    </xf>
    <xf numFmtId="0" fontId="345" fillId="0" borderId="192" xfId="19" applyFont="1" applyBorder="1" applyAlignment="1">
      <alignment horizontal="center" vertical="center"/>
    </xf>
    <xf numFmtId="0" fontId="336" fillId="0" borderId="192" xfId="19" applyFont="1" applyBorder="1" applyAlignment="1">
      <alignment horizontal="center" vertical="center"/>
    </xf>
    <xf numFmtId="0" fontId="149" fillId="0" borderId="193" xfId="19" applyFont="1" applyBorder="1" applyAlignment="1">
      <alignment horizontal="center" vertical="center"/>
    </xf>
    <xf numFmtId="0" fontId="346" fillId="31" borderId="0" xfId="0" applyFont="1" applyFill="1" applyAlignment="1">
      <alignment vertical="center"/>
    </xf>
    <xf numFmtId="0" fontId="34" fillId="2" borderId="0" xfId="0" applyFont="1" applyFill="1" applyAlignment="1">
      <alignment horizontal="center" vertical="center"/>
    </xf>
    <xf numFmtId="0" fontId="9" fillId="0" borderId="0" xfId="19" applyFont="1" applyAlignment="1">
      <alignment horizontal="center" vertical="center"/>
    </xf>
    <xf numFmtId="0" fontId="9" fillId="2" borderId="0" xfId="0" applyFont="1" applyFill="1" applyAlignment="1">
      <alignment horizontal="center" vertical="center"/>
    </xf>
    <xf numFmtId="0" fontId="3" fillId="2" borderId="0" xfId="0" applyFont="1" applyFill="1" applyAlignment="1">
      <alignment horizontal="center" vertical="center"/>
    </xf>
    <xf numFmtId="0" fontId="279" fillId="2" borderId="120" xfId="19" applyFont="1" applyFill="1" applyBorder="1" applyAlignment="1">
      <alignment horizontal="centerContinuous" vertical="center"/>
    </xf>
    <xf numFmtId="0" fontId="279" fillId="2" borderId="69" xfId="19" applyFont="1" applyFill="1" applyBorder="1" applyAlignment="1">
      <alignment horizontal="centerContinuous" vertical="center"/>
    </xf>
    <xf numFmtId="0" fontId="10" fillId="2" borderId="24" xfId="19" applyFill="1" applyBorder="1" applyAlignment="1">
      <alignment vertical="center"/>
    </xf>
    <xf numFmtId="0" fontId="10" fillId="2" borderId="0" xfId="19" applyFill="1" applyAlignment="1">
      <alignment vertical="center"/>
    </xf>
    <xf numFmtId="0" fontId="16" fillId="2" borderId="0" xfId="19" applyFont="1" applyFill="1" applyAlignment="1">
      <alignment horizontal="right" vertical="center"/>
    </xf>
    <xf numFmtId="0" fontId="9" fillId="2" borderId="0" xfId="19" applyFont="1" applyFill="1" applyAlignment="1">
      <alignment horizontal="center" vertical="center"/>
    </xf>
    <xf numFmtId="0" fontId="315" fillId="2" borderId="0" xfId="19" applyFont="1" applyFill="1" applyAlignment="1">
      <alignment horizontal="center" vertical="center"/>
    </xf>
    <xf numFmtId="0" fontId="279" fillId="2" borderId="122" xfId="19" applyFont="1" applyFill="1" applyBorder="1" applyAlignment="1">
      <alignment horizontal="centerContinuous" vertical="center"/>
    </xf>
    <xf numFmtId="0" fontId="10" fillId="2" borderId="125" xfId="19" applyFill="1" applyBorder="1" applyAlignment="1">
      <alignment vertical="center"/>
    </xf>
    <xf numFmtId="0" fontId="10" fillId="2" borderId="0" xfId="19" applyFill="1" applyAlignment="1">
      <alignment horizontal="center" vertical="center"/>
    </xf>
    <xf numFmtId="0" fontId="12" fillId="0" borderId="0" xfId="19" applyFont="1" applyAlignment="1">
      <alignment horizontal="center" vertical="center"/>
    </xf>
    <xf numFmtId="0" fontId="56" fillId="31" borderId="0" xfId="3" applyFont="1" applyFill="1" applyAlignment="1">
      <alignment horizontal="center" vertical="center"/>
    </xf>
    <xf numFmtId="0" fontId="347" fillId="31" borderId="0" xfId="0" applyFont="1" applyFill="1" applyAlignment="1">
      <alignment vertical="center"/>
    </xf>
    <xf numFmtId="0" fontId="347" fillId="31" borderId="0" xfId="0" applyFont="1" applyFill="1" applyAlignment="1">
      <alignment horizontal="left" vertical="center"/>
    </xf>
    <xf numFmtId="0" fontId="172" fillId="0" borderId="0" xfId="19" applyFont="1" applyAlignment="1">
      <alignment vertical="center"/>
    </xf>
    <xf numFmtId="0" fontId="60" fillId="31" borderId="0" xfId="3" applyFont="1" applyFill="1" applyAlignment="1" applyProtection="1">
      <alignment vertical="center"/>
      <protection hidden="1"/>
    </xf>
    <xf numFmtId="0" fontId="10" fillId="2" borderId="0" xfId="19" applyFill="1" applyAlignment="1">
      <alignment horizontal="right" vertical="center"/>
    </xf>
    <xf numFmtId="0" fontId="341" fillId="80" borderId="22" xfId="30" applyFont="1" applyFill="1" applyBorder="1" applyAlignment="1">
      <alignment horizontal="centerContinuous" vertical="center" wrapText="1"/>
    </xf>
    <xf numFmtId="0" fontId="341" fillId="80" borderId="126" xfId="30" applyFont="1" applyFill="1" applyBorder="1" applyAlignment="1">
      <alignment horizontal="centerContinuous" vertical="center" wrapText="1"/>
    </xf>
    <xf numFmtId="0" fontId="341" fillId="80" borderId="126" xfId="31" applyFont="1" applyFill="1" applyBorder="1" applyAlignment="1">
      <alignment horizontal="centerContinuous" vertical="center" wrapText="1"/>
    </xf>
    <xf numFmtId="0" fontId="341" fillId="80" borderId="21" xfId="31" applyFont="1" applyFill="1" applyBorder="1" applyAlignment="1">
      <alignment horizontal="centerContinuous" vertical="center" wrapText="1"/>
    </xf>
    <xf numFmtId="0" fontId="256" fillId="31" borderId="0" xfId="3" applyFont="1" applyFill="1" applyAlignment="1">
      <alignment horizontal="right" vertical="center"/>
    </xf>
    <xf numFmtId="0" fontId="348" fillId="31" borderId="0" xfId="9" applyFont="1" applyFill="1" applyAlignment="1">
      <alignment vertical="center"/>
    </xf>
    <xf numFmtId="0" fontId="349" fillId="30" borderId="0" xfId="3" applyFont="1" applyFill="1" applyAlignment="1" applyProtection="1">
      <alignment horizontal="right" vertical="center"/>
      <protection hidden="1"/>
    </xf>
    <xf numFmtId="0" fontId="350" fillId="2" borderId="0" xfId="2" applyFont="1" applyFill="1" applyAlignment="1">
      <alignment horizontal="right" vertical="center"/>
    </xf>
    <xf numFmtId="0" fontId="13" fillId="2" borderId="125" xfId="2" applyFont="1" applyFill="1" applyBorder="1" applyAlignment="1">
      <alignment horizontal="left" vertical="center"/>
    </xf>
    <xf numFmtId="0" fontId="34" fillId="0" borderId="0" xfId="7" applyFont="1"/>
    <xf numFmtId="0" fontId="72" fillId="0" borderId="194" xfId="7" applyFont="1" applyBorder="1" applyAlignment="1">
      <alignment horizontal="centerContinuous" vertical="center"/>
    </xf>
    <xf numFmtId="0" fontId="72" fillId="0" borderId="121" xfId="7" applyFont="1" applyBorder="1" applyAlignment="1">
      <alignment horizontal="centerContinuous" vertical="center"/>
    </xf>
    <xf numFmtId="0" fontId="12" fillId="0" borderId="121" xfId="7" applyFont="1" applyBorder="1" applyAlignment="1">
      <alignment horizontal="centerContinuous" vertical="center"/>
    </xf>
    <xf numFmtId="0" fontId="77" fillId="0" borderId="195" xfId="0" applyFont="1" applyBorder="1" applyAlignment="1">
      <alignment vertical="center"/>
    </xf>
    <xf numFmtId="0" fontId="267" fillId="0" borderId="9" xfId="7" applyFont="1" applyBorder="1" applyAlignment="1">
      <alignment vertical="center"/>
    </xf>
    <xf numFmtId="0" fontId="77" fillId="0" borderId="196" xfId="0" applyFont="1" applyBorder="1" applyAlignment="1">
      <alignment vertical="center"/>
    </xf>
    <xf numFmtId="0" fontId="77" fillId="0" borderId="0" xfId="7" applyFont="1" applyAlignment="1">
      <alignment vertical="center"/>
    </xf>
    <xf numFmtId="0" fontId="77" fillId="0" borderId="24" xfId="0" applyFont="1" applyBorder="1" applyAlignment="1">
      <alignment vertical="center"/>
    </xf>
    <xf numFmtId="0" fontId="267" fillId="0" borderId="0" xfId="7" applyFont="1" applyAlignment="1">
      <alignment vertical="center"/>
    </xf>
    <xf numFmtId="0" fontId="77" fillId="0" borderId="52" xfId="0" applyFont="1" applyBorder="1" applyAlignment="1">
      <alignment vertical="center"/>
    </xf>
    <xf numFmtId="0" fontId="197" fillId="22" borderId="197" xfId="7" applyFont="1" applyFill="1" applyBorder="1" applyAlignment="1">
      <alignment horizontal="centerContinuous" vertical="center"/>
    </xf>
    <xf numFmtId="0" fontId="175" fillId="22" borderId="198" xfId="7" applyFont="1" applyFill="1" applyBorder="1" applyAlignment="1">
      <alignment horizontal="centerContinuous" vertical="center"/>
    </xf>
    <xf numFmtId="0" fontId="227" fillId="22" borderId="198" xfId="7" applyFont="1" applyFill="1" applyBorder="1" applyAlignment="1">
      <alignment horizontal="centerContinuous" vertical="center"/>
    </xf>
    <xf numFmtId="0" fontId="352" fillId="22" borderId="198" xfId="7" applyFont="1" applyFill="1" applyBorder="1" applyAlignment="1">
      <alignment horizontal="centerContinuous" vertical="center"/>
    </xf>
    <xf numFmtId="0" fontId="227" fillId="22" borderId="199" xfId="7" applyFont="1" applyFill="1" applyBorder="1" applyAlignment="1">
      <alignment horizontal="centerContinuous" vertical="center"/>
    </xf>
    <xf numFmtId="0" fontId="352" fillId="22" borderId="199" xfId="7" applyFont="1" applyFill="1" applyBorder="1" applyAlignment="1">
      <alignment horizontal="centerContinuous" vertical="center"/>
    </xf>
    <xf numFmtId="0" fontId="175" fillId="22" borderId="199" xfId="7" applyFont="1" applyFill="1" applyBorder="1" applyAlignment="1">
      <alignment horizontal="centerContinuous" vertical="center"/>
    </xf>
    <xf numFmtId="0" fontId="72" fillId="22" borderId="200" xfId="30" applyFont="1" applyFill="1" applyBorder="1" applyAlignment="1">
      <alignment horizontal="centerContinuous" vertical="center"/>
    </xf>
    <xf numFmtId="0" fontId="12" fillId="0" borderId="0" xfId="7" applyFont="1"/>
    <xf numFmtId="0" fontId="34" fillId="2" borderId="0" xfId="7" applyFont="1" applyFill="1"/>
    <xf numFmtId="0" fontId="14" fillId="2" borderId="0" xfId="7" applyFont="1" applyFill="1" applyAlignment="1">
      <alignment horizontal="left"/>
    </xf>
    <xf numFmtId="0" fontId="13" fillId="2" borderId="0" xfId="7" applyFont="1" applyFill="1" applyAlignment="1">
      <alignment horizontal="right"/>
    </xf>
    <xf numFmtId="197" fontId="353" fillId="2" borderId="0" xfId="7" applyNumberFormat="1" applyFont="1" applyFill="1" applyAlignment="1">
      <alignment horizontal="centerContinuous"/>
    </xf>
    <xf numFmtId="0" fontId="354" fillId="2" borderId="0" xfId="7" applyFont="1" applyFill="1" applyAlignment="1">
      <alignment horizontal="centerContinuous"/>
    </xf>
    <xf numFmtId="0" fontId="13" fillId="2" borderId="0" xfId="7" applyFont="1" applyFill="1" applyAlignment="1">
      <alignment horizontal="left"/>
    </xf>
    <xf numFmtId="0" fontId="34" fillId="2" borderId="0" xfId="7" applyFont="1" applyFill="1" applyAlignment="1">
      <alignment vertical="center"/>
    </xf>
    <xf numFmtId="0" fontId="12" fillId="2" borderId="0" xfId="7" applyFont="1" applyFill="1" applyAlignment="1">
      <alignment horizontal="centerContinuous" vertical="center"/>
    </xf>
    <xf numFmtId="0" fontId="12" fillId="2" borderId="0" xfId="7" applyFont="1" applyFill="1" applyAlignment="1">
      <alignment horizontal="center" vertical="center"/>
    </xf>
    <xf numFmtId="0" fontId="12" fillId="2" borderId="0" xfId="7" applyFont="1" applyFill="1" applyAlignment="1">
      <alignment vertical="center"/>
    </xf>
    <xf numFmtId="0" fontId="355" fillId="2" borderId="0" xfId="7" applyFont="1" applyFill="1" applyAlignment="1">
      <alignment horizontal="centerContinuous" vertical="center"/>
    </xf>
    <xf numFmtId="0" fontId="34" fillId="0" borderId="0" xfId="34" applyFont="1" applyAlignment="1">
      <alignment vertical="center"/>
    </xf>
    <xf numFmtId="204" fontId="42" fillId="2" borderId="0" xfId="7" applyNumberFormat="1" applyFont="1" applyFill="1" applyAlignment="1" applyProtection="1">
      <alignment horizontal="center" vertical="center"/>
      <protection locked="0"/>
    </xf>
    <xf numFmtId="0" fontId="34" fillId="0" borderId="0" xfId="7" applyFont="1" applyAlignment="1">
      <alignment vertical="center"/>
    </xf>
    <xf numFmtId="0" fontId="35" fillId="2" borderId="0" xfId="7" applyFont="1" applyFill="1" applyAlignment="1">
      <alignment horizontal="centerContinuous" vertical="center" wrapText="1"/>
    </xf>
    <xf numFmtId="0" fontId="42" fillId="2" borderId="0" xfId="7" applyFont="1" applyFill="1" applyAlignment="1" applyProtection="1">
      <alignment horizontal="center" vertical="center" wrapText="1"/>
      <protection locked="0"/>
    </xf>
    <xf numFmtId="0" fontId="67" fillId="2" borderId="202" xfId="7" applyFont="1" applyFill="1" applyBorder="1" applyAlignment="1">
      <alignment horizontal="center" vertical="center" wrapText="1"/>
    </xf>
    <xf numFmtId="0" fontId="67" fillId="2" borderId="0" xfId="7" applyFont="1" applyFill="1" applyAlignment="1">
      <alignment horizontal="center" vertical="center" wrapText="1"/>
    </xf>
    <xf numFmtId="0" fontId="14" fillId="2" borderId="0" xfId="7" applyFont="1" applyFill="1" applyAlignment="1">
      <alignment horizontal="right" vertical="center"/>
    </xf>
    <xf numFmtId="0" fontId="42" fillId="2" borderId="0" xfId="7" applyFont="1" applyFill="1" applyAlignment="1" applyProtection="1">
      <alignment horizontal="center" vertical="center"/>
      <protection locked="0"/>
    </xf>
    <xf numFmtId="204" fontId="73" fillId="2" borderId="0" xfId="7" applyNumberFormat="1" applyFont="1" applyFill="1" applyAlignment="1" applyProtection="1">
      <alignment horizontal="center" vertical="center"/>
      <protection locked="0"/>
    </xf>
    <xf numFmtId="0" fontId="175" fillId="2" borderId="0" xfId="35" applyFont="1" applyFill="1" applyAlignment="1">
      <alignment vertical="center"/>
    </xf>
    <xf numFmtId="0" fontId="197" fillId="2" borderId="0" xfId="35" applyFont="1" applyFill="1" applyAlignment="1">
      <alignment vertical="center"/>
    </xf>
    <xf numFmtId="0" fontId="175" fillId="2" borderId="0" xfId="35" applyFont="1" applyFill="1" applyAlignment="1">
      <alignment horizontal="right" vertical="center"/>
    </xf>
    <xf numFmtId="0" fontId="67" fillId="2" borderId="211" xfId="7" applyFont="1" applyFill="1" applyBorder="1" applyAlignment="1">
      <alignment horizontal="center" vertical="center" wrapText="1"/>
    </xf>
    <xf numFmtId="0" fontId="195" fillId="83" borderId="212" xfId="7" applyFont="1" applyFill="1" applyBorder="1" applyAlignment="1">
      <alignment horizontal="left" vertical="center" textRotation="90" wrapText="1"/>
    </xf>
    <xf numFmtId="0" fontId="72" fillId="25" borderId="73" xfId="7" applyFont="1" applyFill="1" applyBorder="1" applyAlignment="1" applyProtection="1">
      <alignment horizontal="centerContinuous" vertical="center"/>
      <protection locked="0"/>
    </xf>
    <xf numFmtId="0" fontId="42" fillId="25" borderId="73" xfId="7" applyFont="1" applyFill="1" applyBorder="1" applyAlignment="1" applyProtection="1">
      <alignment horizontal="centerContinuous" vertical="center"/>
      <protection locked="0"/>
    </xf>
    <xf numFmtId="0" fontId="42" fillId="25" borderId="213" xfId="7" applyFont="1" applyFill="1" applyBorder="1" applyAlignment="1" applyProtection="1">
      <alignment horizontal="centerContinuous" vertical="center"/>
      <protection locked="0"/>
    </xf>
    <xf numFmtId="0" fontId="34" fillId="0" borderId="0" xfId="7" applyFont="1" applyAlignment="1">
      <alignment horizontal="center"/>
    </xf>
    <xf numFmtId="0" fontId="34" fillId="2" borderId="120" xfId="7" applyFont="1" applyFill="1" applyBorder="1" applyAlignment="1">
      <alignment vertical="center"/>
    </xf>
    <xf numFmtId="0" fontId="34" fillId="2" borderId="121" xfId="7" applyFont="1" applyFill="1" applyBorder="1" applyAlignment="1">
      <alignment vertical="center"/>
    </xf>
    <xf numFmtId="0" fontId="267" fillId="2" borderId="24" xfId="7" applyFont="1" applyFill="1" applyBorder="1" applyAlignment="1">
      <alignment horizontal="center"/>
    </xf>
    <xf numFmtId="14" fontId="12" fillId="2" borderId="0" xfId="7" applyNumberFormat="1" applyFont="1" applyFill="1" applyAlignment="1">
      <alignment horizontal="center" vertical="center" wrapText="1"/>
    </xf>
    <xf numFmtId="14" fontId="12" fillId="2" borderId="0" xfId="7" applyNumberFormat="1" applyFont="1" applyFill="1" applyAlignment="1">
      <alignment horizontal="right" vertical="center"/>
    </xf>
    <xf numFmtId="14" fontId="361" fillId="2" borderId="0" xfId="7" applyNumberFormat="1" applyFont="1" applyFill="1" applyAlignment="1">
      <alignment horizontal="center" vertical="center" wrapText="1"/>
    </xf>
    <xf numFmtId="0" fontId="14" fillId="2" borderId="24" xfId="7" applyFont="1" applyFill="1" applyBorder="1" applyAlignment="1">
      <alignment horizontal="center" vertical="center" wrapText="1"/>
    </xf>
    <xf numFmtId="0" fontId="14" fillId="2" borderId="0" xfId="33" applyFont="1" applyFill="1" applyAlignment="1">
      <alignment horizontal="left" vertical="center"/>
    </xf>
    <xf numFmtId="0" fontId="362" fillId="2" borderId="0" xfId="33" applyFont="1" applyFill="1" applyAlignment="1">
      <alignment horizontal="centerContinuous" vertical="center"/>
    </xf>
    <xf numFmtId="0" fontId="363" fillId="2" borderId="0" xfId="33" applyFont="1" applyFill="1" applyAlignment="1">
      <alignment horizontal="centerContinuous" vertical="center"/>
    </xf>
    <xf numFmtId="0" fontId="14" fillId="2" borderId="0" xfId="33" applyFont="1" applyFill="1" applyAlignment="1">
      <alignment horizontal="centerContinuous" vertical="center"/>
    </xf>
    <xf numFmtId="0" fontId="364" fillId="2" borderId="0" xfId="33" applyFont="1" applyFill="1" applyAlignment="1">
      <alignment horizontal="left" vertical="center"/>
    </xf>
    <xf numFmtId="0" fontId="14" fillId="2" borderId="0" xfId="7" applyFont="1" applyFill="1" applyAlignment="1">
      <alignment horizontal="center" vertical="center" wrapText="1"/>
    </xf>
    <xf numFmtId="0" fontId="365" fillId="2" borderId="222" xfId="33" applyFont="1" applyFill="1" applyBorder="1" applyAlignment="1">
      <alignment horizontal="center" vertical="center"/>
    </xf>
    <xf numFmtId="0" fontId="13" fillId="2" borderId="0" xfId="33" applyFont="1" applyFill="1" applyAlignment="1">
      <alignment vertical="center"/>
    </xf>
    <xf numFmtId="0" fontId="366" fillId="2" borderId="0" xfId="33" applyFont="1" applyFill="1" applyAlignment="1">
      <alignment horizontal="center" vertical="center"/>
    </xf>
    <xf numFmtId="0" fontId="35" fillId="2" borderId="0" xfId="7" applyFont="1" applyFill="1" applyAlignment="1">
      <alignment horizontal="center" vertical="center" wrapText="1"/>
    </xf>
    <xf numFmtId="0" fontId="363" fillId="2" borderId="0" xfId="33" applyFont="1" applyFill="1" applyAlignment="1">
      <alignment horizontal="left" vertical="center"/>
    </xf>
    <xf numFmtId="0" fontId="35" fillId="2" borderId="24" xfId="7" applyFont="1" applyFill="1" applyBorder="1" applyAlignment="1">
      <alignment horizontal="center" vertical="center" wrapText="1"/>
    </xf>
    <xf numFmtId="0" fontId="364" fillId="2" borderId="0" xfId="33" applyFont="1" applyFill="1" applyAlignment="1">
      <alignment horizontal="left"/>
    </xf>
    <xf numFmtId="0" fontId="35" fillId="2" borderId="0" xfId="7" applyFont="1" applyFill="1" applyAlignment="1">
      <alignment horizontal="center"/>
    </xf>
    <xf numFmtId="0" fontId="42" fillId="2" borderId="0" xfId="33" applyFont="1" applyFill="1" applyAlignment="1">
      <alignment vertical="center"/>
    </xf>
    <xf numFmtId="0" fontId="13" fillId="2" borderId="0" xfId="33" applyFont="1" applyFill="1" applyAlignment="1">
      <alignment horizontal="left" vertical="center"/>
    </xf>
    <xf numFmtId="0" fontId="34" fillId="2" borderId="0" xfId="33" applyFont="1" applyFill="1" applyAlignment="1">
      <alignment horizontal="left" vertical="center"/>
    </xf>
    <xf numFmtId="0" fontId="13" fillId="2" borderId="52" xfId="33" applyFont="1" applyFill="1" applyBorder="1" applyAlignment="1">
      <alignment vertical="center"/>
    </xf>
    <xf numFmtId="0" fontId="35" fillId="2" borderId="30" xfId="7" applyFont="1" applyFill="1" applyBorder="1" applyAlignment="1">
      <alignment horizontal="center" vertical="center" wrapText="1"/>
    </xf>
    <xf numFmtId="0" fontId="35" fillId="2" borderId="127" xfId="7" applyFont="1" applyFill="1" applyBorder="1" applyAlignment="1">
      <alignment horizontal="center" vertical="center"/>
    </xf>
    <xf numFmtId="0" fontId="365" fillId="2" borderId="140" xfId="33" applyFont="1" applyFill="1" applyBorder="1" applyAlignment="1">
      <alignment horizontal="center" vertical="center"/>
    </xf>
    <xf numFmtId="0" fontId="35" fillId="2" borderId="0" xfId="7" applyFont="1" applyFill="1" applyAlignment="1">
      <alignment horizontal="center" vertical="center"/>
    </xf>
    <xf numFmtId="0" fontId="13" fillId="0" borderId="176" xfId="7" applyFont="1" applyBorder="1" applyAlignment="1">
      <alignment horizontal="centerContinuous" vertical="center"/>
    </xf>
    <xf numFmtId="0" fontId="34" fillId="0" borderId="140" xfId="7" applyFont="1" applyBorder="1" applyAlignment="1">
      <alignment horizontal="centerContinuous" vertical="center"/>
    </xf>
    <xf numFmtId="0" fontId="34" fillId="0" borderId="140" xfId="7" applyFont="1" applyBorder="1" applyAlignment="1">
      <alignment horizontal="centerContinuous"/>
    </xf>
    <xf numFmtId="0" fontId="34" fillId="0" borderId="177" xfId="7" applyFont="1" applyBorder="1" applyAlignment="1">
      <alignment vertical="center"/>
    </xf>
    <xf numFmtId="2" fontId="12" fillId="0" borderId="223" xfId="7" applyNumberFormat="1" applyFont="1" applyBorder="1" applyAlignment="1">
      <alignment horizontal="centerContinuous" vertical="center"/>
    </xf>
    <xf numFmtId="2" fontId="12" fillId="0" borderId="204" xfId="7" applyNumberFormat="1" applyFont="1" applyBorder="1" applyAlignment="1">
      <alignment horizontal="centerContinuous" vertical="center"/>
    </xf>
    <xf numFmtId="2" fontId="12" fillId="0" borderId="224" xfId="7" applyNumberFormat="1" applyFont="1" applyBorder="1" applyAlignment="1">
      <alignment horizontal="centerContinuous" vertical="center"/>
    </xf>
    <xf numFmtId="2" fontId="34" fillId="0" borderId="57" xfId="7" applyNumberFormat="1" applyFont="1" applyBorder="1" applyAlignment="1">
      <alignment horizontal="center" vertical="center" wrapText="1"/>
    </xf>
    <xf numFmtId="2" fontId="34" fillId="0" borderId="222" xfId="7" applyNumberFormat="1" applyFont="1" applyBorder="1" applyAlignment="1">
      <alignment horizontal="center" vertical="center" wrapText="1"/>
    </xf>
    <xf numFmtId="207" fontId="369" fillId="26" borderId="190" xfId="7" applyNumberFormat="1" applyFont="1" applyFill="1" applyBorder="1" applyAlignment="1">
      <alignment horizontal="center" vertical="center"/>
    </xf>
    <xf numFmtId="49" fontId="367" fillId="26" borderId="190" xfId="7" applyNumberFormat="1" applyFont="1" applyFill="1" applyBorder="1" applyAlignment="1">
      <alignment horizontal="center" vertical="center"/>
    </xf>
    <xf numFmtId="49" fontId="367" fillId="26" borderId="139" xfId="7" applyNumberFormat="1" applyFont="1" applyFill="1" applyBorder="1" applyAlignment="1">
      <alignment horizontal="center" vertical="center"/>
    </xf>
    <xf numFmtId="207" fontId="369" fillId="26" borderId="98" xfId="7" applyNumberFormat="1" applyFont="1" applyFill="1" applyBorder="1" applyAlignment="1">
      <alignment horizontal="center" vertical="center"/>
    </xf>
    <xf numFmtId="49" fontId="367" fillId="26" borderId="98" xfId="7" applyNumberFormat="1" applyFont="1" applyFill="1" applyBorder="1" applyAlignment="1">
      <alignment horizontal="center" vertical="center"/>
    </xf>
    <xf numFmtId="49" fontId="367" fillId="26" borderId="188" xfId="7" applyNumberFormat="1" applyFont="1" applyFill="1" applyBorder="1" applyAlignment="1">
      <alignment horizontal="center" vertical="center"/>
    </xf>
    <xf numFmtId="206" fontId="361" fillId="26" borderId="24" xfId="34" applyNumberFormat="1" applyFont="1" applyFill="1" applyBorder="1" applyAlignment="1">
      <alignment horizontal="center" vertical="center"/>
    </xf>
    <xf numFmtId="206" fontId="361" fillId="26" borderId="127" xfId="34" applyNumberFormat="1" applyFont="1" applyFill="1" applyBorder="1" applyAlignment="1">
      <alignment horizontal="center" vertical="center"/>
    </xf>
    <xf numFmtId="0" fontId="35" fillId="26" borderId="176" xfId="7" applyFont="1" applyFill="1" applyBorder="1" applyAlignment="1">
      <alignment horizontal="center" vertical="center"/>
    </xf>
    <xf numFmtId="0" fontId="69" fillId="26" borderId="140" xfId="7" applyFont="1" applyFill="1" applyBorder="1" applyAlignment="1">
      <alignment horizontal="center" vertical="center" wrapText="1"/>
    </xf>
    <xf numFmtId="0" fontId="69" fillId="26" borderId="177" xfId="7" applyFont="1" applyFill="1" applyBorder="1" applyAlignment="1">
      <alignment horizontal="center" vertical="center" wrapText="1"/>
    </xf>
    <xf numFmtId="0" fontId="34" fillId="0" borderId="24" xfId="7" applyFont="1" applyBorder="1"/>
    <xf numFmtId="0" fontId="69" fillId="26" borderId="0" xfId="7" applyFont="1" applyFill="1" applyAlignment="1">
      <alignment horizontal="center" vertical="center" wrapText="1"/>
    </xf>
    <xf numFmtId="0" fontId="69" fillId="26" borderId="125" xfId="7" applyFont="1" applyFill="1" applyBorder="1" applyAlignment="1">
      <alignment horizontal="center" vertical="center" wrapText="1"/>
    </xf>
    <xf numFmtId="0" fontId="35" fillId="26" borderId="24" xfId="7" applyFont="1" applyFill="1" applyBorder="1" applyAlignment="1">
      <alignment horizontal="center" vertical="center"/>
    </xf>
    <xf numFmtId="0" fontId="34" fillId="26" borderId="24" xfId="7" applyFont="1" applyFill="1" applyBorder="1" applyAlignment="1">
      <alignment horizontal="center" vertical="center" wrapText="1"/>
    </xf>
    <xf numFmtId="0" fontId="69" fillId="26" borderId="128" xfId="7" applyFont="1" applyFill="1" applyBorder="1" applyAlignment="1">
      <alignment horizontal="center" vertical="center" wrapText="1"/>
    </xf>
    <xf numFmtId="0" fontId="69" fillId="26" borderId="130" xfId="7" applyFont="1" applyFill="1" applyBorder="1" applyAlignment="1">
      <alignment horizontal="center" vertical="center" wrapText="1"/>
    </xf>
    <xf numFmtId="0" fontId="34" fillId="0" borderId="24" xfId="7" applyFont="1" applyBorder="1" applyAlignment="1">
      <alignment horizontal="center"/>
    </xf>
    <xf numFmtId="0" fontId="14" fillId="0" borderId="0" xfId="7" applyFont="1" applyAlignment="1">
      <alignment horizontal="centerContinuous" vertical="center"/>
    </xf>
    <xf numFmtId="0" fontId="67" fillId="0" borderId="0" xfId="7" applyFont="1" applyAlignment="1">
      <alignment horizontal="centerContinuous" vertical="center"/>
    </xf>
    <xf numFmtId="0" fontId="361" fillId="0" borderId="0" xfId="7" applyFont="1" applyAlignment="1">
      <alignment horizontal="centerContinuous" vertical="center"/>
    </xf>
    <xf numFmtId="0" fontId="34" fillId="0" borderId="0" xfId="7" applyFont="1" applyAlignment="1">
      <alignment horizontal="centerContinuous" vertical="center"/>
    </xf>
    <xf numFmtId="14" fontId="361" fillId="0" borderId="0" xfId="7" applyNumberFormat="1" applyFont="1" applyAlignment="1">
      <alignment horizontal="centerContinuous" vertical="center"/>
    </xf>
    <xf numFmtId="14" fontId="361" fillId="0" borderId="0" xfId="7" applyNumberFormat="1" applyFont="1" applyAlignment="1">
      <alignment horizontal="centerContinuous"/>
    </xf>
    <xf numFmtId="1" fontId="273" fillId="0" borderId="52" xfId="7" applyNumberFormat="1" applyFont="1" applyBorder="1" applyAlignment="1">
      <alignment horizontal="centerContinuous"/>
    </xf>
    <xf numFmtId="1" fontId="273" fillId="0" borderId="0" xfId="7" applyNumberFormat="1" applyFont="1" applyAlignment="1">
      <alignment horizontal="centerContinuous"/>
    </xf>
    <xf numFmtId="0" fontId="34" fillId="0" borderId="0" xfId="7" applyFont="1" applyAlignment="1">
      <alignment horizontal="centerContinuous" vertical="center" wrapText="1"/>
    </xf>
    <xf numFmtId="0" fontId="267" fillId="0" borderId="24" xfId="7" applyFont="1" applyBorder="1" applyAlignment="1">
      <alignment horizontal="center"/>
    </xf>
    <xf numFmtId="0" fontId="73" fillId="0" borderId="0" xfId="7" applyFont="1" applyAlignment="1">
      <alignment horizontal="centerContinuous" vertical="center"/>
    </xf>
    <xf numFmtId="0" fontId="75" fillId="0" borderId="0" xfId="7" applyFont="1" applyAlignment="1">
      <alignment horizontal="centerContinuous" vertical="center"/>
    </xf>
    <xf numFmtId="0" fontId="371" fillId="26" borderId="24" xfId="7" applyFont="1" applyFill="1" applyBorder="1" applyAlignment="1">
      <alignment horizontal="left" vertical="center"/>
    </xf>
    <xf numFmtId="0" fontId="371" fillId="26" borderId="0" xfId="7" applyFont="1" applyFill="1" applyAlignment="1">
      <alignment horizontal="left" vertical="center"/>
    </xf>
    <xf numFmtId="0" fontId="69" fillId="26" borderId="52" xfId="7" applyFont="1" applyFill="1" applyBorder="1" applyAlignment="1">
      <alignment horizontal="left" vertical="center"/>
    </xf>
    <xf numFmtId="0" fontId="69" fillId="26" borderId="0" xfId="7" applyFont="1" applyFill="1" applyAlignment="1">
      <alignment horizontal="left" vertical="center"/>
    </xf>
    <xf numFmtId="0" fontId="34" fillId="0" borderId="0" xfId="34" applyFont="1"/>
    <xf numFmtId="208" fontId="77" fillId="0" borderId="0" xfId="7" applyNumberFormat="1" applyFont="1" applyAlignment="1">
      <alignment horizontal="left" vertical="center"/>
    </xf>
    <xf numFmtId="0" fontId="355" fillId="0" borderId="22" xfId="7" applyFont="1" applyBorder="1" applyAlignment="1">
      <alignment horizontal="left" vertical="center"/>
    </xf>
    <xf numFmtId="0" fontId="355" fillId="0" borderId="126" xfId="7" applyFont="1" applyBorder="1" applyAlignment="1">
      <alignment horizontal="left" vertical="center"/>
    </xf>
    <xf numFmtId="0" fontId="372" fillId="0" borderId="126" xfId="7" applyFont="1" applyBorder="1" applyAlignment="1">
      <alignment horizontal="centerContinuous" vertical="center" wrapText="1"/>
    </xf>
    <xf numFmtId="0" fontId="373" fillId="0" borderId="126" xfId="7" applyFont="1" applyBorder="1" applyAlignment="1">
      <alignment horizontal="centerContinuous" vertical="center" wrapText="1"/>
    </xf>
    <xf numFmtId="209" fontId="267" fillId="0" borderId="0" xfId="7" applyNumberFormat="1" applyFont="1" applyAlignment="1">
      <alignment horizontal="left" vertical="center"/>
    </xf>
    <xf numFmtId="0" fontId="12" fillId="0" borderId="0" xfId="33" applyFont="1" applyAlignment="1">
      <alignment vertical="center"/>
    </xf>
    <xf numFmtId="0" fontId="374" fillId="0" borderId="194" xfId="37" applyFont="1" applyBorder="1" applyAlignment="1">
      <alignment horizontal="centerContinuous" vertical="center"/>
    </xf>
    <xf numFmtId="0" fontId="227" fillId="0" borderId="73" xfId="37" applyFont="1" applyBorder="1" applyAlignment="1">
      <alignment horizontal="centerContinuous" vertical="center"/>
    </xf>
    <xf numFmtId="0" fontId="34" fillId="0" borderId="73" xfId="37" applyFont="1" applyBorder="1" applyAlignment="1">
      <alignment horizontal="centerContinuous" vertical="center"/>
    </xf>
    <xf numFmtId="0" fontId="34" fillId="0" borderId="213" xfId="37" applyFont="1" applyBorder="1" applyAlignment="1">
      <alignment horizontal="centerContinuous"/>
    </xf>
    <xf numFmtId="0" fontId="34" fillId="0" borderId="0" xfId="37" applyFont="1"/>
    <xf numFmtId="0" fontId="34" fillId="0" borderId="176" xfId="37" applyFont="1" applyBorder="1" applyAlignment="1">
      <alignment vertical="center"/>
    </xf>
    <xf numFmtId="0" fontId="34" fillId="0" borderId="139" xfId="37" applyFont="1" applyBorder="1" applyAlignment="1">
      <alignment vertical="center"/>
    </xf>
    <xf numFmtId="0" fontId="34" fillId="0" borderId="140" xfId="37" applyFont="1" applyBorder="1" applyAlignment="1">
      <alignment vertical="center"/>
    </xf>
    <xf numFmtId="0" fontId="34" fillId="0" borderId="177" xfId="37" applyFont="1" applyBorder="1" applyAlignment="1">
      <alignment vertical="center"/>
    </xf>
    <xf numFmtId="0" fontId="34" fillId="0" borderId="127" xfId="37" applyFont="1" applyBorder="1" applyAlignment="1">
      <alignment vertical="center"/>
    </xf>
    <xf numFmtId="0" fontId="34" fillId="0" borderId="141" xfId="37" applyFont="1" applyBorder="1" applyAlignment="1">
      <alignment vertical="center"/>
    </xf>
    <xf numFmtId="0" fontId="34" fillId="0" borderId="128" xfId="37" applyFont="1" applyBorder="1" applyAlignment="1">
      <alignment vertical="center"/>
    </xf>
    <xf numFmtId="0" fontId="34" fillId="0" borderId="130" xfId="37" applyFont="1" applyBorder="1" applyAlignment="1">
      <alignment vertical="center"/>
    </xf>
    <xf numFmtId="0" fontId="34" fillId="0" borderId="24" xfId="37" applyFont="1" applyBorder="1" applyAlignment="1">
      <alignment vertical="center"/>
    </xf>
    <xf numFmtId="0" fontId="34" fillId="0" borderId="0" xfId="37" applyFont="1" applyAlignment="1">
      <alignment vertical="center"/>
    </xf>
    <xf numFmtId="0" fontId="34" fillId="0" borderId="52" xfId="37" applyFont="1" applyBorder="1" applyAlignment="1">
      <alignment vertical="center"/>
    </xf>
    <xf numFmtId="0" fontId="375" fillId="22" borderId="131" xfId="37" applyFont="1" applyFill="1" applyBorder="1" applyAlignment="1">
      <alignment horizontal="centerContinuous" vertical="center"/>
    </xf>
    <xf numFmtId="0" fontId="374" fillId="22" borderId="132" xfId="37" applyFont="1" applyFill="1" applyBorder="1" applyAlignment="1">
      <alignment horizontal="centerContinuous" vertical="center"/>
    </xf>
    <xf numFmtId="0" fontId="227" fillId="22" borderId="132" xfId="37" applyFont="1" applyFill="1" applyBorder="1" applyAlignment="1">
      <alignment horizontal="centerContinuous" vertical="center"/>
    </xf>
    <xf numFmtId="0" fontId="227" fillId="22" borderId="133" xfId="37" applyFont="1" applyFill="1" applyBorder="1" applyAlignment="1">
      <alignment horizontal="centerContinuous" vertical="center"/>
    </xf>
    <xf numFmtId="0" fontId="34" fillId="2" borderId="24" xfId="37" applyFont="1" applyFill="1" applyBorder="1"/>
    <xf numFmtId="0" fontId="34" fillId="2" borderId="0" xfId="37" applyFont="1" applyFill="1"/>
    <xf numFmtId="0" fontId="34" fillId="2" borderId="125" xfId="37" applyFont="1" applyFill="1" applyBorder="1"/>
    <xf numFmtId="0" fontId="14" fillId="2" borderId="24" xfId="7" applyFont="1" applyFill="1" applyBorder="1" applyAlignment="1">
      <alignment horizontal="left" vertical="center"/>
    </xf>
    <xf numFmtId="0" fontId="175" fillId="2" borderId="0" xfId="37" applyFont="1" applyFill="1" applyAlignment="1">
      <alignment horizontal="left" vertical="center"/>
    </xf>
    <xf numFmtId="0" fontId="175" fillId="2" borderId="125" xfId="37" applyFont="1" applyFill="1" applyBorder="1" applyAlignment="1">
      <alignment horizontal="right" vertical="center"/>
    </xf>
    <xf numFmtId="0" fontId="87" fillId="2" borderId="24" xfId="37" applyFont="1" applyFill="1" applyBorder="1" applyAlignment="1">
      <alignment vertical="center"/>
    </xf>
    <xf numFmtId="0" fontId="34" fillId="2" borderId="176" xfId="37" applyFont="1" applyFill="1" applyBorder="1"/>
    <xf numFmtId="0" fontId="34" fillId="2" borderId="140" xfId="37" applyFont="1" applyFill="1" applyBorder="1"/>
    <xf numFmtId="0" fontId="34" fillId="2" borderId="177" xfId="37" applyFont="1" applyFill="1" applyBorder="1"/>
    <xf numFmtId="0" fontId="94" fillId="2" borderId="0" xfId="37" applyFont="1" applyFill="1" applyAlignment="1">
      <alignment horizontal="right" vertical="center" wrapText="1"/>
    </xf>
    <xf numFmtId="0" fontId="376" fillId="25" borderId="0" xfId="37" applyFont="1" applyFill="1" applyAlignment="1">
      <alignment horizontal="centerContinuous" vertical="center"/>
    </xf>
    <xf numFmtId="0" fontId="361" fillId="25" borderId="0" xfId="37" applyFont="1" applyFill="1" applyAlignment="1">
      <alignment horizontal="centerContinuous" vertical="center"/>
    </xf>
    <xf numFmtId="0" fontId="94" fillId="0" borderId="0" xfId="37" applyFont="1" applyAlignment="1">
      <alignment horizontal="right" vertical="center"/>
    </xf>
    <xf numFmtId="0" fontId="361" fillId="25" borderId="125" xfId="37" applyFont="1" applyFill="1" applyBorder="1" applyAlignment="1">
      <alignment horizontal="centerContinuous" vertical="center"/>
    </xf>
    <xf numFmtId="0" fontId="34" fillId="2" borderId="127" xfId="37" applyFont="1" applyFill="1" applyBorder="1"/>
    <xf numFmtId="0" fontId="34" fillId="2" borderId="128" xfId="37" applyFont="1" applyFill="1" applyBorder="1"/>
    <xf numFmtId="0" fontId="34" fillId="2" borderId="130" xfId="37" applyFont="1" applyFill="1" applyBorder="1"/>
    <xf numFmtId="0" fontId="87" fillId="2" borderId="0" xfId="37" applyFont="1" applyFill="1" applyAlignment="1">
      <alignment horizontal="left" vertical="center"/>
    </xf>
    <xf numFmtId="0" fontId="88" fillId="2" borderId="0" xfId="37" applyFont="1" applyFill="1" applyAlignment="1">
      <alignment horizontal="left" vertical="center"/>
    </xf>
    <xf numFmtId="0" fontId="377" fillId="2" borderId="0" xfId="37" applyFont="1" applyFill="1" applyAlignment="1">
      <alignment horizontal="center" vertical="center" wrapText="1"/>
    </xf>
    <xf numFmtId="0" fontId="364" fillId="2" borderId="30" xfId="37" applyFont="1" applyFill="1" applyBorder="1" applyAlignment="1">
      <alignment horizontal="center" vertical="center" wrapText="1"/>
    </xf>
    <xf numFmtId="0" fontId="364" fillId="0" borderId="222" xfId="37" applyFont="1" applyBorder="1" applyAlignment="1">
      <alignment horizontal="center" vertical="center" wrapText="1"/>
    </xf>
    <xf numFmtId="0" fontId="377" fillId="0" borderId="222" xfId="37" applyFont="1" applyBorder="1" applyAlignment="1">
      <alignment horizontal="center" vertical="center" wrapText="1"/>
    </xf>
    <xf numFmtId="0" fontId="210" fillId="0" borderId="222" xfId="37" applyFont="1" applyBorder="1" applyAlignment="1">
      <alignment horizontal="center" vertical="center" wrapText="1"/>
    </xf>
    <xf numFmtId="0" fontId="211" fillId="0" borderId="222" xfId="37" applyFont="1" applyBorder="1" applyAlignment="1">
      <alignment horizontal="center" vertical="center" wrapText="1"/>
    </xf>
    <xf numFmtId="0" fontId="194" fillId="0" borderId="191" xfId="37" applyFont="1" applyBorder="1" applyAlignment="1">
      <alignment vertical="top" wrapText="1"/>
    </xf>
    <xf numFmtId="0" fontId="204" fillId="2" borderId="0" xfId="37" applyFont="1" applyFill="1" applyAlignment="1">
      <alignment horizontal="right" vertical="center"/>
    </xf>
    <xf numFmtId="0" fontId="363" fillId="0" borderId="222" xfId="37" applyFont="1" applyBorder="1" applyAlignment="1">
      <alignment horizontal="center" vertical="center"/>
    </xf>
    <xf numFmtId="0" fontId="378" fillId="0" borderId="222" xfId="37" applyFont="1" applyBorder="1" applyAlignment="1">
      <alignment horizontal="center" vertical="center"/>
    </xf>
    <xf numFmtId="0" fontId="379" fillId="0" borderId="222" xfId="37" applyFont="1" applyBorder="1" applyAlignment="1">
      <alignment horizontal="center" vertical="center"/>
    </xf>
    <xf numFmtId="0" fontId="380" fillId="0" borderId="222" xfId="37" applyFont="1" applyBorder="1" applyAlignment="1">
      <alignment horizontal="center" vertical="center"/>
    </xf>
    <xf numFmtId="0" fontId="361" fillId="0" borderId="188" xfId="37" applyFont="1" applyBorder="1" applyAlignment="1">
      <alignment vertical="center" wrapText="1"/>
    </xf>
    <xf numFmtId="0" fontId="363" fillId="0" borderId="190" xfId="37" applyFont="1" applyBorder="1" applyAlignment="1">
      <alignment horizontal="center" vertical="center"/>
    </xf>
    <xf numFmtId="0" fontId="378" fillId="0" borderId="190" xfId="37" applyFont="1" applyBorder="1" applyAlignment="1">
      <alignment horizontal="center" vertical="center"/>
    </xf>
    <xf numFmtId="0" fontId="379" fillId="0" borderId="190" xfId="37" applyFont="1" applyBorder="1" applyAlignment="1">
      <alignment horizontal="center" vertical="center"/>
    </xf>
    <xf numFmtId="0" fontId="380" fillId="0" borderId="190" xfId="37" applyFont="1" applyBorder="1" applyAlignment="1">
      <alignment horizontal="center" vertical="center"/>
    </xf>
    <xf numFmtId="0" fontId="363" fillId="2" borderId="0" xfId="37" applyFont="1" applyFill="1" applyAlignment="1">
      <alignment horizontal="right" vertical="center"/>
    </xf>
    <xf numFmtId="0" fontId="363" fillId="0" borderId="227" xfId="37" applyFont="1" applyBorder="1" applyAlignment="1">
      <alignment horizontal="center" vertical="center"/>
    </xf>
    <xf numFmtId="0" fontId="378" fillId="0" borderId="228" xfId="37" applyFont="1" applyBorder="1" applyAlignment="1">
      <alignment horizontal="center" vertical="center"/>
    </xf>
    <xf numFmtId="0" fontId="379" fillId="0" borderId="228" xfId="37" applyFont="1" applyBorder="1" applyAlignment="1">
      <alignment horizontal="center" vertical="center"/>
    </xf>
    <xf numFmtId="0" fontId="380" fillId="0" borderId="229" xfId="37" applyFont="1" applyBorder="1" applyAlignment="1">
      <alignment horizontal="center" vertical="center"/>
    </xf>
    <xf numFmtId="0" fontId="361" fillId="0" borderId="230" xfId="37" applyFont="1" applyBorder="1" applyAlignment="1">
      <alignment vertical="center" wrapText="1"/>
    </xf>
    <xf numFmtId="0" fontId="34" fillId="0" borderId="24" xfId="37" applyFont="1" applyBorder="1"/>
    <xf numFmtId="0" fontId="9" fillId="0" borderId="0" xfId="37" applyFont="1" applyAlignment="1">
      <alignment horizontal="right" vertical="top"/>
    </xf>
    <xf numFmtId="0" fontId="34" fillId="0" borderId="125" xfId="37" applyFont="1" applyBorder="1"/>
    <xf numFmtId="0" fontId="72" fillId="22" borderId="194" xfId="37" applyFont="1" applyFill="1" applyBorder="1" applyAlignment="1">
      <alignment horizontal="centerContinuous" vertical="center" wrapText="1"/>
    </xf>
    <xf numFmtId="0" fontId="34" fillId="22" borderId="73" xfId="37" applyFont="1" applyFill="1" applyBorder="1" applyAlignment="1">
      <alignment horizontal="centerContinuous" vertical="center"/>
    </xf>
    <xf numFmtId="0" fontId="34" fillId="22" borderId="213" xfId="37" applyFont="1" applyFill="1" applyBorder="1" applyAlignment="1">
      <alignment horizontal="centerContinuous" vertical="center"/>
    </xf>
    <xf numFmtId="0" fontId="14" fillId="2" borderId="24" xfId="37" applyFont="1" applyFill="1" applyBorder="1" applyAlignment="1">
      <alignment horizontal="left" vertical="center"/>
    </xf>
    <xf numFmtId="0" fontId="12" fillId="2" borderId="0" xfId="37" applyFont="1" applyFill="1" applyAlignment="1">
      <alignment vertical="center"/>
    </xf>
    <xf numFmtId="0" fontId="14" fillId="2" borderId="140" xfId="37" applyFont="1" applyFill="1" applyBorder="1" applyAlignment="1">
      <alignment horizontal="right" vertical="center"/>
    </xf>
    <xf numFmtId="0" fontId="364" fillId="26" borderId="0" xfId="37" applyFont="1" applyFill="1" applyAlignment="1">
      <alignment horizontal="left" vertical="center"/>
    </xf>
    <xf numFmtId="0" fontId="72" fillId="26" borderId="0" xfId="37" applyFont="1" applyFill="1" applyAlignment="1">
      <alignment horizontal="right" vertical="center"/>
    </xf>
    <xf numFmtId="0" fontId="364" fillId="26" borderId="125" xfId="37" applyFont="1" applyFill="1" applyBorder="1" applyAlignment="1">
      <alignment horizontal="left" vertical="center"/>
    </xf>
    <xf numFmtId="0" fontId="381" fillId="2" borderId="24" xfId="37" applyFont="1" applyFill="1" applyBorder="1" applyAlignment="1">
      <alignment horizontal="center" vertical="center"/>
    </xf>
    <xf numFmtId="49" fontId="72" fillId="2" borderId="0" xfId="32" applyNumberFormat="1" applyFont="1" applyFill="1" applyBorder="1" applyAlignment="1">
      <alignment horizontal="left" vertical="center"/>
    </xf>
    <xf numFmtId="0" fontId="14" fillId="2" borderId="0" xfId="37" applyFont="1" applyFill="1" applyAlignment="1">
      <alignment horizontal="right" vertical="center"/>
    </xf>
    <xf numFmtId="0" fontId="357" fillId="0" borderId="0" xfId="37" applyFont="1" applyAlignment="1">
      <alignment horizontal="left" vertical="center"/>
    </xf>
    <xf numFmtId="0" fontId="381" fillId="0" borderId="0" xfId="37" applyFont="1" applyAlignment="1">
      <alignment horizontal="center" vertical="center"/>
    </xf>
    <xf numFmtId="49" fontId="72" fillId="26" borderId="125" xfId="32" applyNumberFormat="1" applyFont="1" applyFill="1" applyBorder="1" applyAlignment="1">
      <alignment horizontal="left" vertical="center"/>
    </xf>
    <xf numFmtId="49" fontId="72" fillId="2" borderId="0" xfId="32" applyNumberFormat="1" applyFont="1" applyFill="1" applyBorder="1" applyAlignment="1">
      <alignment horizontal="right" vertical="center"/>
    </xf>
    <xf numFmtId="0" fontId="34" fillId="0" borderId="222" xfId="37" applyFont="1" applyBorder="1"/>
    <xf numFmtId="0" fontId="46" fillId="0" borderId="188" xfId="37" applyFont="1" applyBorder="1"/>
    <xf numFmtId="0" fontId="382" fillId="0" borderId="222" xfId="37" applyFont="1" applyBorder="1" applyAlignment="1">
      <alignment horizontal="left" vertical="center"/>
    </xf>
    <xf numFmtId="0" fontId="382" fillId="0" borderId="188" xfId="37" applyFont="1" applyBorder="1" applyAlignment="1">
      <alignment horizontal="left" vertical="center"/>
    </xf>
    <xf numFmtId="0" fontId="382" fillId="0" borderId="186" xfId="37" applyFont="1" applyBorder="1" applyAlignment="1">
      <alignment horizontal="left" vertical="center"/>
    </xf>
    <xf numFmtId="0" fontId="34" fillId="2" borderId="25" xfId="37" applyFont="1" applyFill="1" applyBorder="1"/>
    <xf numFmtId="0" fontId="34" fillId="2" borderId="18" xfId="37" applyFont="1" applyFill="1" applyBorder="1"/>
    <xf numFmtId="0" fontId="9" fillId="2" borderId="18" xfId="37" applyFont="1" applyFill="1" applyBorder="1" applyAlignment="1">
      <alignment horizontal="right" vertical="top"/>
    </xf>
    <xf numFmtId="0" fontId="34" fillId="0" borderId="18" xfId="37" applyFont="1" applyBorder="1"/>
    <xf numFmtId="0" fontId="34" fillId="0" borderId="1" xfId="37" applyFont="1" applyBorder="1"/>
    <xf numFmtId="0" fontId="34" fillId="78" borderId="0" xfId="37" applyFont="1" applyFill="1"/>
    <xf numFmtId="2" fontId="383" fillId="86" borderId="0" xfId="6" applyNumberFormat="1" applyFont="1" applyFill="1" applyAlignment="1" applyProtection="1">
      <alignment horizontal="center" vertical="center"/>
      <protection locked="0"/>
    </xf>
    <xf numFmtId="2" fontId="384" fillId="17" borderId="231" xfId="6" applyNumberFormat="1" applyFont="1" applyFill="1" applyBorder="1" applyAlignment="1" applyProtection="1">
      <alignment horizontal="center" vertical="center"/>
      <protection locked="0"/>
    </xf>
    <xf numFmtId="2" fontId="384" fillId="17" borderId="232" xfId="6" applyNumberFormat="1" applyFont="1" applyFill="1" applyBorder="1" applyAlignment="1" applyProtection="1">
      <alignment horizontal="center" vertical="center"/>
      <protection locked="0"/>
    </xf>
    <xf numFmtId="0" fontId="310" fillId="17" borderId="0" xfId="3" applyFont="1" applyFill="1"/>
    <xf numFmtId="0" fontId="10" fillId="17" borderId="0" xfId="3" applyFill="1"/>
    <xf numFmtId="0" fontId="385" fillId="5" borderId="233" xfId="3" applyFont="1" applyFill="1" applyBorder="1" applyAlignment="1">
      <alignment horizontal="center" vertical="center"/>
    </xf>
    <xf numFmtId="0" fontId="0" fillId="0" borderId="56" xfId="0" applyBorder="1"/>
    <xf numFmtId="0" fontId="386" fillId="2" borderId="56" xfId="3" applyFont="1" applyFill="1" applyBorder="1" applyAlignment="1">
      <alignment horizontal="center" vertical="center"/>
    </xf>
    <xf numFmtId="0" fontId="10" fillId="2" borderId="0" xfId="3" applyFill="1"/>
    <xf numFmtId="0" fontId="10" fillId="2" borderId="51" xfId="3" applyFill="1" applyBorder="1"/>
    <xf numFmtId="0" fontId="26" fillId="2" borderId="51" xfId="6" applyFont="1" applyFill="1" applyBorder="1" applyAlignment="1">
      <alignment horizontal="center" vertical="center" wrapText="1"/>
    </xf>
    <xf numFmtId="0" fontId="77" fillId="2" borderId="0" xfId="6" applyFont="1" applyFill="1" applyAlignment="1">
      <alignment horizontal="center" vertical="center" wrapText="1"/>
    </xf>
    <xf numFmtId="0" fontId="26" fillId="2" borderId="0" xfId="6" applyFont="1" applyFill="1" applyAlignment="1">
      <alignment horizontal="center" vertical="center" wrapText="1"/>
    </xf>
    <xf numFmtId="0" fontId="388" fillId="2" borderId="0" xfId="3" applyFont="1" applyFill="1" applyAlignment="1">
      <alignment horizontal="center" vertical="center" wrapText="1"/>
    </xf>
    <xf numFmtId="0" fontId="10" fillId="2" borderId="56" xfId="3" applyFill="1" applyBorder="1"/>
    <xf numFmtId="0" fontId="389" fillId="2" borderId="56" xfId="3" applyFont="1" applyFill="1" applyBorder="1" applyAlignment="1">
      <alignment horizontal="center" vertical="center"/>
    </xf>
    <xf numFmtId="0" fontId="390" fillId="2" borderId="0" xfId="0" applyFont="1" applyFill="1" applyAlignment="1">
      <alignment horizontal="center"/>
    </xf>
    <xf numFmtId="164" fontId="71" fillId="2" borderId="0" xfId="6" applyNumberFormat="1" applyFont="1" applyFill="1" applyAlignment="1">
      <alignment horizontal="center" vertical="center"/>
    </xf>
    <xf numFmtId="164" fontId="391" fillId="2" borderId="0" xfId="6" applyNumberFormat="1" applyFont="1" applyFill="1" applyAlignment="1">
      <alignment horizontal="left" vertical="center"/>
    </xf>
    <xf numFmtId="164" fontId="391" fillId="2" borderId="239" xfId="6" applyNumberFormat="1" applyFont="1" applyFill="1" applyBorder="1" applyAlignment="1">
      <alignment horizontal="left" vertical="center"/>
    </xf>
    <xf numFmtId="0" fontId="10" fillId="2" borderId="240" xfId="3" applyFill="1" applyBorder="1"/>
    <xf numFmtId="0" fontId="77" fillId="0" borderId="0" xfId="3" applyFont="1"/>
    <xf numFmtId="0" fontId="72" fillId="0" borderId="49" xfId="3" applyFont="1" applyBorder="1" applyAlignment="1">
      <alignment vertical="center"/>
    </xf>
    <xf numFmtId="0" fontId="9" fillId="0" borderId="0" xfId="3" applyFont="1"/>
    <xf numFmtId="0" fontId="9" fillId="0" borderId="0" xfId="3" applyFont="1" applyAlignment="1">
      <alignment vertical="center"/>
    </xf>
    <xf numFmtId="0" fontId="72" fillId="88" borderId="0" xfId="3" applyFont="1" applyFill="1" applyAlignment="1">
      <alignment vertical="center"/>
    </xf>
    <xf numFmtId="0" fontId="392" fillId="0" borderId="0" xfId="38" applyFont="1" applyAlignment="1">
      <alignment horizontal="center" vertical="center"/>
    </xf>
    <xf numFmtId="0" fontId="34" fillId="32" borderId="0" xfId="3" applyFont="1" applyFill="1"/>
    <xf numFmtId="0" fontId="72" fillId="0" borderId="0" xfId="3" applyFont="1" applyAlignment="1">
      <alignment vertical="center"/>
    </xf>
    <xf numFmtId="0" fontId="22" fillId="32" borderId="233" xfId="39" applyFont="1" applyFill="1" applyBorder="1" applyAlignment="1">
      <alignment vertical="center"/>
    </xf>
    <xf numFmtId="0" fontId="29" fillId="32" borderId="243" xfId="39" applyFill="1" applyBorder="1"/>
    <xf numFmtId="0" fontId="13" fillId="32" borderId="243" xfId="3" applyFont="1" applyFill="1" applyBorder="1" applyAlignment="1">
      <alignment vertical="center"/>
    </xf>
    <xf numFmtId="0" fontId="13" fillId="32" borderId="244" xfId="3" applyFont="1" applyFill="1" applyBorder="1" applyAlignment="1">
      <alignment vertical="center"/>
    </xf>
    <xf numFmtId="0" fontId="34" fillId="0" borderId="44" xfId="40" applyFont="1" applyBorder="1" applyAlignment="1">
      <alignment vertical="center"/>
    </xf>
    <xf numFmtId="0" fontId="34" fillId="0" borderId="245" xfId="40" applyFont="1" applyBorder="1" applyAlignment="1">
      <alignment vertical="center"/>
    </xf>
    <xf numFmtId="0" fontId="34" fillId="0" borderId="53" xfId="40" applyFont="1" applyBorder="1" applyAlignment="1">
      <alignment vertical="center"/>
    </xf>
    <xf numFmtId="0" fontId="72" fillId="0" borderId="128" xfId="3" applyFont="1" applyBorder="1" applyAlignment="1">
      <alignment vertical="center"/>
    </xf>
    <xf numFmtId="0" fontId="42" fillId="32" borderId="24" xfId="39" applyFont="1" applyFill="1" applyBorder="1" applyAlignment="1">
      <alignment vertical="center"/>
    </xf>
    <xf numFmtId="0" fontId="29" fillId="32" borderId="0" xfId="39" applyFill="1"/>
    <xf numFmtId="0" fontId="13" fillId="32" borderId="0" xfId="3" applyFont="1" applyFill="1" applyAlignment="1">
      <alignment vertical="center"/>
    </xf>
    <xf numFmtId="0" fontId="13" fillId="32" borderId="125" xfId="3" applyFont="1" applyFill="1" applyBorder="1" applyAlignment="1">
      <alignment vertical="center"/>
    </xf>
    <xf numFmtId="0" fontId="169" fillId="0" borderId="46" xfId="40" applyFont="1" applyBorder="1" applyAlignment="1">
      <alignment vertical="center"/>
    </xf>
    <xf numFmtId="0" fontId="34" fillId="0" borderId="0" xfId="40" applyFont="1" applyAlignment="1">
      <alignment vertical="center"/>
    </xf>
    <xf numFmtId="0" fontId="34" fillId="0" borderId="63" xfId="40" applyFont="1" applyBorder="1" applyAlignment="1">
      <alignment vertical="center"/>
    </xf>
    <xf numFmtId="0" fontId="9" fillId="0" borderId="0" xfId="3" applyFont="1" applyAlignment="1">
      <alignment vertical="center" wrapText="1"/>
    </xf>
    <xf numFmtId="0" fontId="14" fillId="32" borderId="0" xfId="3" applyFont="1" applyFill="1" applyAlignment="1">
      <alignment vertical="center" wrapText="1"/>
    </xf>
    <xf numFmtId="0" fontId="14" fillId="32" borderId="125" xfId="3" applyFont="1" applyFill="1" applyBorder="1" applyAlignment="1">
      <alignment vertical="center" wrapText="1"/>
    </xf>
    <xf numFmtId="0" fontId="42" fillId="32" borderId="25" xfId="39" applyFont="1" applyFill="1" applyBorder="1" applyAlignment="1">
      <alignment vertical="center"/>
    </xf>
    <xf numFmtId="0" fontId="14" fillId="32" borderId="18" xfId="3" applyFont="1" applyFill="1" applyBorder="1" applyAlignment="1">
      <alignment vertical="center" wrapText="1"/>
    </xf>
    <xf numFmtId="0" fontId="14" fillId="32" borderId="1" xfId="3" applyFont="1" applyFill="1" applyBorder="1" applyAlignment="1">
      <alignment vertical="center" wrapText="1"/>
    </xf>
    <xf numFmtId="0" fontId="34" fillId="2" borderId="247" xfId="3" applyFont="1" applyFill="1" applyBorder="1" applyAlignment="1">
      <alignment vertical="center"/>
    </xf>
    <xf numFmtId="0" fontId="267" fillId="2" borderId="248" xfId="7" applyFont="1" applyFill="1" applyBorder="1" applyAlignment="1">
      <alignment horizontal="left" vertical="center"/>
    </xf>
    <xf numFmtId="0" fontId="34" fillId="2" borderId="248" xfId="3" applyFont="1" applyFill="1" applyBorder="1" applyAlignment="1">
      <alignment vertical="center"/>
    </xf>
    <xf numFmtId="0" fontId="9" fillId="2" borderId="0" xfId="3" applyFont="1" applyFill="1" applyAlignment="1">
      <alignment vertical="center"/>
    </xf>
    <xf numFmtId="0" fontId="2" fillId="33" borderId="0" xfId="3" applyFont="1" applyFill="1" applyAlignment="1" applyProtection="1">
      <alignment horizontal="right" vertical="center"/>
      <protection locked="0"/>
    </xf>
    <xf numFmtId="0" fontId="394" fillId="2" borderId="0" xfId="1" applyFont="1" applyFill="1" applyBorder="1" applyAlignment="1" applyProtection="1">
      <alignment vertical="center"/>
      <protection locked="0"/>
    </xf>
    <xf numFmtId="214" fontId="34" fillId="2" borderId="0" xfId="3" applyNumberFormat="1" applyFont="1" applyFill="1" applyAlignment="1">
      <alignment vertical="center"/>
    </xf>
    <xf numFmtId="0" fontId="34" fillId="0" borderId="0" xfId="3" applyFont="1" applyAlignment="1">
      <alignment horizontal="right" vertical="center"/>
    </xf>
    <xf numFmtId="0" fontId="34" fillId="0" borderId="46" xfId="40" applyFont="1" applyBorder="1" applyAlignment="1">
      <alignment vertical="center"/>
    </xf>
    <xf numFmtId="0" fontId="29" fillId="0" borderId="0" xfId="38"/>
    <xf numFmtId="0" fontId="77" fillId="0" borderId="63" xfId="40" applyFont="1" applyBorder="1"/>
    <xf numFmtId="0" fontId="77" fillId="26" borderId="0" xfId="13" applyFont="1" applyFill="1" applyAlignment="1">
      <alignment horizontal="right" vertical="center"/>
    </xf>
    <xf numFmtId="0" fontId="42" fillId="15" borderId="250" xfId="38" applyFont="1" applyFill="1" applyBorder="1" applyAlignment="1">
      <alignment horizontal="center" vertical="center"/>
    </xf>
    <xf numFmtId="0" fontId="24" fillId="0" borderId="0" xfId="38" quotePrefix="1" applyFont="1" applyAlignment="1">
      <alignment vertical="center"/>
    </xf>
    <xf numFmtId="0" fontId="77" fillId="0" borderId="63" xfId="41" applyFont="1" applyBorder="1"/>
    <xf numFmtId="0" fontId="77" fillId="32" borderId="0" xfId="3" applyFont="1" applyFill="1"/>
    <xf numFmtId="0" fontId="395" fillId="26" borderId="0" xfId="13" applyFont="1" applyFill="1" applyAlignment="1">
      <alignment horizontal="left" vertical="center"/>
    </xf>
    <xf numFmtId="0" fontId="35" fillId="2" borderId="134" xfId="3" applyFont="1" applyFill="1" applyBorder="1" applyAlignment="1">
      <alignment horizontal="center" vertical="center" wrapText="1"/>
    </xf>
    <xf numFmtId="0" fontId="80" fillId="2" borderId="46" xfId="38" applyFont="1" applyFill="1" applyBorder="1" applyAlignment="1">
      <alignment vertical="center"/>
    </xf>
    <xf numFmtId="0" fontId="396" fillId="0" borderId="0" xfId="38" applyFont="1"/>
    <xf numFmtId="0" fontId="395" fillId="2" borderId="0" xfId="13" applyFont="1" applyFill="1" applyAlignment="1">
      <alignment horizontal="left" vertical="center"/>
    </xf>
    <xf numFmtId="0" fontId="395" fillId="89" borderId="0" xfId="13" applyFont="1" applyFill="1" applyAlignment="1">
      <alignment horizontal="left" vertical="center"/>
    </xf>
    <xf numFmtId="217" fontId="219" fillId="0" borderId="253" xfId="38" applyNumberFormat="1" applyFont="1" applyBorder="1" applyAlignment="1">
      <alignment horizontal="center" vertical="center"/>
    </xf>
    <xf numFmtId="0" fontId="219" fillId="2" borderId="0" xfId="38" applyFont="1" applyFill="1" applyAlignment="1">
      <alignment vertical="center"/>
    </xf>
    <xf numFmtId="217" fontId="219" fillId="32" borderId="255" xfId="38" applyNumberFormat="1" applyFont="1" applyFill="1" applyBorder="1" applyAlignment="1">
      <alignment horizontal="center" vertical="center"/>
    </xf>
    <xf numFmtId="0" fontId="42" fillId="0" borderId="0" xfId="3" applyFont="1"/>
    <xf numFmtId="0" fontId="9" fillId="26" borderId="0" xfId="13" applyFont="1" applyFill="1" applyAlignment="1">
      <alignment horizontal="right" vertical="center" wrapText="1"/>
    </xf>
    <xf numFmtId="0" fontId="13" fillId="2" borderId="0" xfId="13" applyFont="1" applyFill="1" applyAlignment="1">
      <alignment vertical="top"/>
    </xf>
    <xf numFmtId="0" fontId="13" fillId="26" borderId="0" xfId="13" applyFont="1" applyFill="1" applyAlignment="1">
      <alignment horizontal="right" vertical="center"/>
    </xf>
    <xf numFmtId="0" fontId="9" fillId="26" borderId="0" xfId="13" applyFont="1" applyFill="1" applyAlignment="1">
      <alignment horizontal="right" vertical="center"/>
    </xf>
    <xf numFmtId="0" fontId="397" fillId="26" borderId="0" xfId="13" applyFont="1" applyFill="1" applyAlignment="1">
      <alignment horizontal="right" vertical="center"/>
    </xf>
    <xf numFmtId="217" fontId="219" fillId="0" borderId="255" xfId="38" applyNumberFormat="1" applyFont="1" applyBorder="1" applyAlignment="1">
      <alignment horizontal="center" vertical="center"/>
    </xf>
    <xf numFmtId="0" fontId="20" fillId="90" borderId="134" xfId="3" applyFont="1" applyFill="1" applyBorder="1" applyAlignment="1">
      <alignment horizontal="center" vertical="center" wrapText="1"/>
    </xf>
    <xf numFmtId="0" fontId="398" fillId="26" borderId="0" xfId="13" applyFont="1" applyFill="1" applyAlignment="1">
      <alignment horizontal="left" vertical="center"/>
    </xf>
    <xf numFmtId="0" fontId="398" fillId="2" borderId="0" xfId="13" applyFont="1" applyFill="1" applyAlignment="1">
      <alignment horizontal="left" vertical="center"/>
    </xf>
    <xf numFmtId="0" fontId="399" fillId="26" borderId="0" xfId="13" applyFont="1" applyFill="1" applyAlignment="1">
      <alignment horizontal="right" vertical="center"/>
    </xf>
    <xf numFmtId="0" fontId="34" fillId="2" borderId="0" xfId="13" applyFont="1" applyFill="1" applyAlignment="1">
      <alignment vertical="top"/>
    </xf>
    <xf numFmtId="0" fontId="35" fillId="60" borderId="134" xfId="3" applyFont="1" applyFill="1" applyBorder="1" applyAlignment="1">
      <alignment horizontal="center" vertical="center" wrapText="1"/>
    </xf>
    <xf numFmtId="217" fontId="219" fillId="0" borderId="256" xfId="38" applyNumberFormat="1" applyFont="1" applyBorder="1" applyAlignment="1">
      <alignment horizontal="center" vertical="center"/>
    </xf>
    <xf numFmtId="0" fontId="400" fillId="15" borderId="250" xfId="38" applyFont="1" applyFill="1" applyBorder="1" applyAlignment="1">
      <alignment horizontal="center" vertical="center"/>
    </xf>
    <xf numFmtId="0" fontId="219" fillId="0" borderId="0" xfId="38" applyFont="1" applyAlignment="1">
      <alignment vertical="center"/>
    </xf>
    <xf numFmtId="217" fontId="219" fillId="0" borderId="260" xfId="38" applyNumberFormat="1" applyFont="1" applyBorder="1" applyAlignment="1">
      <alignment horizontal="center" vertical="center"/>
    </xf>
    <xf numFmtId="0" fontId="219" fillId="2" borderId="261" xfId="38" applyFont="1" applyFill="1" applyBorder="1" applyAlignment="1">
      <alignment vertical="center"/>
    </xf>
    <xf numFmtId="0" fontId="77" fillId="0" borderId="55" xfId="40" applyFont="1" applyBorder="1"/>
    <xf numFmtId="0" fontId="9" fillId="2" borderId="0" xfId="3" applyFont="1" applyFill="1" applyAlignment="1" applyProtection="1">
      <alignment vertical="center"/>
      <protection locked="0"/>
    </xf>
    <xf numFmtId="0" fontId="9" fillId="0" borderId="0" xfId="3" applyFont="1" applyProtection="1">
      <protection locked="0"/>
    </xf>
    <xf numFmtId="0" fontId="401" fillId="26" borderId="0" xfId="13" applyFont="1" applyFill="1" applyAlignment="1" applyProtection="1">
      <alignment horizontal="left" vertical="center"/>
      <protection locked="0"/>
    </xf>
    <xf numFmtId="0" fontId="9" fillId="26" borderId="0" xfId="13" applyFont="1" applyFill="1" applyAlignment="1" applyProtection="1">
      <alignment horizontal="right" vertical="center"/>
      <protection locked="0"/>
    </xf>
    <xf numFmtId="0" fontId="401" fillId="2" borderId="0" xfId="13" applyFont="1" applyFill="1" applyAlignment="1" applyProtection="1">
      <alignment horizontal="left" vertical="center"/>
      <protection locked="0"/>
    </xf>
    <xf numFmtId="0" fontId="402" fillId="26" borderId="0" xfId="13" applyFont="1" applyFill="1" applyAlignment="1" applyProtection="1">
      <alignment horizontal="right" vertical="center"/>
      <protection locked="0"/>
    </xf>
    <xf numFmtId="0" fontId="9" fillId="2" borderId="0" xfId="13" applyFont="1" applyFill="1" applyAlignment="1" applyProtection="1">
      <alignment vertical="top"/>
      <protection locked="0"/>
    </xf>
    <xf numFmtId="0" fontId="77" fillId="0" borderId="49" xfId="3" applyFont="1" applyBorder="1"/>
    <xf numFmtId="0" fontId="77" fillId="0" borderId="65" xfId="3" applyFont="1" applyBorder="1"/>
    <xf numFmtId="0" fontId="77" fillId="0" borderId="51" xfId="3" applyFont="1" applyBorder="1"/>
    <xf numFmtId="0" fontId="42" fillId="2" borderId="0" xfId="3" applyFont="1" applyFill="1" applyAlignment="1">
      <alignment horizontal="left" vertical="center"/>
    </xf>
    <xf numFmtId="0" fontId="38" fillId="0" borderId="0" xfId="3" applyFont="1" applyAlignment="1">
      <alignment vertical="center"/>
    </xf>
    <xf numFmtId="0" fontId="51" fillId="0" borderId="56" xfId="3" applyFont="1" applyBorder="1" applyAlignment="1">
      <alignment vertical="center"/>
    </xf>
    <xf numFmtId="203" fontId="42" fillId="0" borderId="0" xfId="13" applyNumberFormat="1" applyFont="1" applyAlignment="1">
      <alignment vertical="center" wrapText="1"/>
    </xf>
    <xf numFmtId="203" fontId="35" fillId="0" borderId="0" xfId="13" applyNumberFormat="1" applyFont="1" applyAlignment="1">
      <alignment vertical="center"/>
    </xf>
    <xf numFmtId="0" fontId="35" fillId="0" borderId="56" xfId="3" applyFont="1" applyBorder="1" applyAlignment="1">
      <alignment horizontal="center" vertical="center"/>
    </xf>
    <xf numFmtId="0" fontId="77" fillId="0" borderId="56" xfId="3" applyFont="1" applyBorder="1"/>
    <xf numFmtId="0" fontId="34" fillId="0" borderId="56" xfId="3" applyFont="1" applyBorder="1"/>
    <xf numFmtId="0" fontId="77" fillId="0" borderId="61" xfId="3" applyFont="1" applyBorder="1"/>
    <xf numFmtId="0" fontId="77" fillId="0" borderId="62" xfId="3" applyFont="1" applyBorder="1"/>
    <xf numFmtId="0" fontId="404" fillId="2" borderId="0" xfId="3" applyFont="1" applyFill="1" applyAlignment="1">
      <alignment horizontal="center" vertical="center"/>
    </xf>
    <xf numFmtId="0" fontId="405" fillId="8" borderId="0" xfId="3" applyFont="1" applyFill="1" applyAlignment="1">
      <alignment horizontal="center" vertical="center"/>
    </xf>
    <xf numFmtId="0" fontId="404" fillId="32" borderId="0" xfId="3" applyFont="1" applyFill="1" applyAlignment="1">
      <alignment horizontal="center" vertical="center"/>
    </xf>
    <xf numFmtId="0" fontId="206" fillId="2" borderId="248" xfId="3" applyFont="1" applyFill="1" applyBorder="1" applyAlignment="1">
      <alignment vertical="center"/>
    </xf>
    <xf numFmtId="0" fontId="206" fillId="2" borderId="248" xfId="3" applyFont="1" applyFill="1" applyBorder="1" applyAlignment="1">
      <alignment horizontal="right" vertical="center"/>
    </xf>
    <xf numFmtId="0" fontId="394" fillId="2" borderId="248" xfId="25" applyFont="1" applyFill="1" applyBorder="1" applyAlignment="1" applyProtection="1">
      <alignment vertical="center"/>
    </xf>
    <xf numFmtId="0" fontId="46" fillId="2" borderId="248" xfId="3" applyFont="1" applyFill="1" applyBorder="1" applyAlignment="1">
      <alignment vertical="center"/>
    </xf>
    <xf numFmtId="0" fontId="29" fillId="0" borderId="0" xfId="42"/>
    <xf numFmtId="0" fontId="406" fillId="2" borderId="56" xfId="3" applyFont="1" applyFill="1" applyBorder="1" applyAlignment="1">
      <alignment vertical="center" wrapText="1"/>
    </xf>
    <xf numFmtId="0" fontId="406" fillId="2" borderId="0" xfId="3" applyFont="1" applyFill="1" applyAlignment="1">
      <alignment vertical="center" wrapText="1"/>
    </xf>
    <xf numFmtId="0" fontId="404" fillId="2" borderId="51" xfId="3" applyFont="1" applyFill="1" applyBorder="1" applyAlignment="1">
      <alignment horizontal="center" vertical="center"/>
    </xf>
    <xf numFmtId="0" fontId="42" fillId="2" borderId="56" xfId="3" applyFont="1" applyFill="1" applyBorder="1" applyAlignment="1">
      <alignment horizontal="center" vertical="center" wrapText="1"/>
    </xf>
    <xf numFmtId="0" fontId="14" fillId="2" borderId="0" xfId="3" applyFont="1" applyFill="1" applyAlignment="1">
      <alignment vertical="center"/>
    </xf>
    <xf numFmtId="0" fontId="42" fillId="2" borderId="0" xfId="3" applyFont="1" applyFill="1" applyAlignment="1">
      <alignment horizontal="center" vertical="center" wrapText="1"/>
    </xf>
    <xf numFmtId="0" fontId="77" fillId="2" borderId="0" xfId="3" applyFont="1" applyFill="1"/>
    <xf numFmtId="0" fontId="29" fillId="2" borderId="0" xfId="42" applyFill="1"/>
    <xf numFmtId="0" fontId="42" fillId="2" borderId="11" xfId="3" applyFont="1" applyFill="1" applyBorder="1" applyAlignment="1">
      <alignment horizontal="center" vertical="center" wrapText="1"/>
    </xf>
    <xf numFmtId="0" fontId="404" fillId="2" borderId="61" xfId="3" applyFont="1" applyFill="1" applyBorder="1" applyAlignment="1">
      <alignment horizontal="center" vertical="center"/>
    </xf>
    <xf numFmtId="0" fontId="14" fillId="2" borderId="61" xfId="3" applyFont="1" applyFill="1" applyBorder="1" applyAlignment="1">
      <alignment vertical="center"/>
    </xf>
    <xf numFmtId="0" fontId="42" fillId="2" borderId="61" xfId="3" applyFont="1" applyFill="1" applyBorder="1" applyAlignment="1">
      <alignment horizontal="center" vertical="center" wrapText="1"/>
    </xf>
    <xf numFmtId="0" fontId="404" fillId="2" borderId="62" xfId="3" applyFont="1" applyFill="1" applyBorder="1" applyAlignment="1">
      <alignment horizontal="center" vertical="center"/>
    </xf>
    <xf numFmtId="0" fontId="56" fillId="8" borderId="134" xfId="3" applyFont="1" applyFill="1" applyBorder="1" applyAlignment="1">
      <alignment horizontal="center" vertical="center" wrapText="1"/>
    </xf>
    <xf numFmtId="0" fontId="56" fillId="96" borderId="134" xfId="3" applyFont="1" applyFill="1" applyBorder="1" applyAlignment="1">
      <alignment horizontal="center" vertical="center" wrapText="1"/>
    </xf>
    <xf numFmtId="0" fontId="20" fillId="8" borderId="134" xfId="3" applyFont="1" applyFill="1" applyBorder="1" applyAlignment="1">
      <alignment horizontal="center" vertical="center" wrapText="1"/>
    </xf>
    <xf numFmtId="0" fontId="20" fillId="96" borderId="134" xfId="3" applyFont="1" applyFill="1" applyBorder="1" applyAlignment="1">
      <alignment horizontal="center" vertical="center" wrapText="1"/>
    </xf>
    <xf numFmtId="0" fontId="408" fillId="0" borderId="136" xfId="13" applyFont="1" applyBorder="1" applyAlignment="1">
      <alignment horizontal="center" vertical="center" wrapText="1"/>
    </xf>
    <xf numFmtId="0" fontId="408" fillId="0" borderId="0" xfId="13" applyFont="1" applyAlignment="1">
      <alignment horizontal="center" vertical="center" wrapText="1"/>
    </xf>
    <xf numFmtId="0" fontId="14" fillId="97" borderId="134" xfId="3" applyFont="1" applyFill="1" applyBorder="1" applyAlignment="1">
      <alignment horizontal="center" vertical="center" wrapText="1"/>
    </xf>
    <xf numFmtId="0" fontId="14" fillId="32" borderId="134" xfId="3" applyFont="1" applyFill="1" applyBorder="1" applyAlignment="1">
      <alignment horizontal="center" vertical="center" wrapText="1"/>
    </xf>
    <xf numFmtId="0" fontId="408" fillId="0" borderId="222" xfId="13" applyFont="1" applyBorder="1" applyAlignment="1">
      <alignment horizontal="center" vertical="center"/>
    </xf>
    <xf numFmtId="0" fontId="400" fillId="99" borderId="222" xfId="13" applyFont="1" applyFill="1" applyBorder="1" applyAlignment="1">
      <alignment horizontal="center" vertical="center"/>
    </xf>
    <xf numFmtId="0" fontId="400" fillId="100" borderId="222" xfId="13" applyFont="1" applyFill="1" applyBorder="1" applyAlignment="1">
      <alignment horizontal="center" vertical="center" wrapText="1"/>
    </xf>
    <xf numFmtId="0" fontId="400" fillId="101" borderId="222" xfId="13" applyFont="1" applyFill="1" applyBorder="1" applyAlignment="1">
      <alignment horizontal="center" vertical="center"/>
    </xf>
    <xf numFmtId="0" fontId="75" fillId="57" borderId="0" xfId="2" applyFont="1" applyFill="1" applyAlignment="1">
      <alignment horizontal="left" vertical="center"/>
    </xf>
    <xf numFmtId="0" fontId="411" fillId="57" borderId="0" xfId="2" applyFont="1" applyFill="1" applyAlignment="1">
      <alignment horizontal="left" vertical="center"/>
    </xf>
    <xf numFmtId="0" fontId="14" fillId="60" borderId="134" xfId="3" applyFont="1" applyFill="1" applyBorder="1" applyAlignment="1">
      <alignment horizontal="center" vertical="center" wrapText="1"/>
    </xf>
    <xf numFmtId="0" fontId="14" fillId="102" borderId="134" xfId="3" applyFont="1" applyFill="1" applyBorder="1" applyAlignment="1">
      <alignment horizontal="center" vertical="center" wrapText="1"/>
    </xf>
    <xf numFmtId="0" fontId="400" fillId="97" borderId="134" xfId="3" applyFont="1" applyFill="1" applyBorder="1" applyAlignment="1">
      <alignment horizontal="center" vertical="center" wrapText="1"/>
    </xf>
    <xf numFmtId="0" fontId="35" fillId="102" borderId="134" xfId="3" applyFont="1" applyFill="1" applyBorder="1" applyAlignment="1">
      <alignment horizontal="center" vertical="center" wrapText="1"/>
    </xf>
    <xf numFmtId="0" fontId="46" fillId="0" borderId="0" xfId="3" applyFont="1" applyAlignment="1">
      <alignment horizontal="center" vertical="center" wrapText="1"/>
    </xf>
    <xf numFmtId="0" fontId="35" fillId="0" borderId="0" xfId="3" applyFont="1" applyAlignment="1">
      <alignment horizontal="center" vertical="center" wrapText="1"/>
    </xf>
    <xf numFmtId="2" fontId="42" fillId="78" borderId="134" xfId="3" applyNumberFormat="1" applyFont="1" applyFill="1" applyBorder="1" applyAlignment="1" applyProtection="1">
      <alignment horizontal="center" vertical="center"/>
      <protection locked="0"/>
    </xf>
    <xf numFmtId="0" fontId="56" fillId="90" borderId="134" xfId="3" applyFont="1" applyFill="1" applyBorder="1" applyAlignment="1">
      <alignment horizontal="center" vertical="center" wrapText="1"/>
    </xf>
    <xf numFmtId="0" fontId="412" fillId="2" borderId="0" xfId="3" applyFont="1" applyFill="1" applyAlignment="1">
      <alignment horizontal="center" vertical="center"/>
    </xf>
    <xf numFmtId="0" fontId="5" fillId="103" borderId="270" xfId="2" applyFont="1" applyFill="1" applyBorder="1" applyAlignment="1">
      <alignment horizontal="center" vertical="center"/>
    </xf>
    <xf numFmtId="0" fontId="415" fillId="104" borderId="0" xfId="2" applyFont="1" applyFill="1" applyAlignment="1">
      <alignment horizontal="center" vertical="center"/>
    </xf>
    <xf numFmtId="0" fontId="208" fillId="26" borderId="271" xfId="2" applyFont="1" applyFill="1" applyBorder="1" applyAlignment="1">
      <alignment horizontal="center" vertical="center"/>
    </xf>
    <xf numFmtId="0" fontId="12" fillId="57" borderId="0" xfId="2" applyFont="1" applyFill="1" applyAlignment="1">
      <alignment horizontal="center" vertical="center"/>
    </xf>
    <xf numFmtId="0" fontId="77" fillId="2" borderId="136" xfId="3" applyFont="1" applyFill="1" applyBorder="1" applyAlignment="1">
      <alignment horizontal="center" vertical="center"/>
    </xf>
    <xf numFmtId="0" fontId="77" fillId="32" borderId="136" xfId="3" applyFont="1" applyFill="1" applyBorder="1" applyAlignment="1">
      <alignment horizontal="center" vertical="center"/>
    </xf>
    <xf numFmtId="0" fontId="77" fillId="16" borderId="136" xfId="3" applyFont="1" applyFill="1" applyBorder="1" applyAlignment="1">
      <alignment horizontal="center" vertical="center"/>
    </xf>
    <xf numFmtId="0" fontId="405" fillId="33" borderId="136" xfId="3" applyFont="1" applyFill="1" applyBorder="1" applyAlignment="1">
      <alignment horizontal="center" vertical="center"/>
    </xf>
    <xf numFmtId="0" fontId="405" fillId="105" borderId="136" xfId="3" applyFont="1" applyFill="1" applyBorder="1" applyAlignment="1">
      <alignment horizontal="center" vertical="center"/>
    </xf>
    <xf numFmtId="0" fontId="405" fillId="53" borderId="136" xfId="3" applyFont="1" applyFill="1" applyBorder="1" applyAlignment="1">
      <alignment horizontal="center" vertical="center"/>
    </xf>
    <xf numFmtId="0" fontId="12" fillId="2" borderId="0" xfId="2" applyFont="1" applyFill="1" applyAlignment="1">
      <alignment vertical="center"/>
    </xf>
    <xf numFmtId="0" fontId="46" fillId="2" borderId="0" xfId="2" applyFont="1" applyFill="1" applyAlignment="1">
      <alignment horizontal="left" vertical="center"/>
    </xf>
    <xf numFmtId="0" fontId="12" fillId="2" borderId="0" xfId="13" applyFont="1" applyFill="1" applyAlignment="1">
      <alignment horizontal="left" vertical="center"/>
    </xf>
    <xf numFmtId="0" fontId="42" fillId="2" borderId="0" xfId="2" applyFont="1" applyFill="1" applyAlignment="1">
      <alignment horizontal="right" vertical="center"/>
    </xf>
    <xf numFmtId="0" fontId="416" fillId="2" borderId="134" xfId="3" applyFont="1" applyFill="1" applyBorder="1" applyAlignment="1">
      <alignment horizontal="center" vertical="center" wrapText="1"/>
    </xf>
    <xf numFmtId="0" fontId="417" fillId="2" borderId="0" xfId="3" applyFont="1" applyFill="1" applyAlignment="1">
      <alignment horizontal="center" vertical="center"/>
    </xf>
    <xf numFmtId="0" fontId="42" fillId="44" borderId="134" xfId="3" applyFont="1" applyFill="1" applyBorder="1" applyAlignment="1">
      <alignment horizontal="center" vertical="center" wrapText="1"/>
    </xf>
    <xf numFmtId="0" fontId="58" fillId="53" borderId="134" xfId="3" applyFont="1" applyFill="1" applyBorder="1" applyAlignment="1">
      <alignment horizontal="center" vertical="center" wrapText="1"/>
    </xf>
    <xf numFmtId="0" fontId="271" fillId="106" borderId="134" xfId="3" applyFont="1" applyFill="1" applyBorder="1" applyAlignment="1">
      <alignment horizontal="center" vertical="center" wrapText="1"/>
    </xf>
    <xf numFmtId="0" fontId="274" fillId="106" borderId="134" xfId="3" applyFont="1" applyFill="1" applyBorder="1" applyAlignment="1">
      <alignment horizontal="center" vertical="center" wrapText="1"/>
    </xf>
    <xf numFmtId="0" fontId="42" fillId="106" borderId="134" xfId="3" applyFont="1" applyFill="1" applyBorder="1" applyAlignment="1">
      <alignment horizontal="center" vertical="center" wrapText="1"/>
    </xf>
    <xf numFmtId="0" fontId="12" fillId="2" borderId="0" xfId="3" applyFont="1" applyFill="1" applyAlignment="1">
      <alignment horizontal="center" vertical="center"/>
    </xf>
    <xf numFmtId="0" fontId="35" fillId="97" borderId="134" xfId="3" applyFont="1" applyFill="1" applyBorder="1" applyAlignment="1">
      <alignment horizontal="center" vertical="center" wrapText="1"/>
    </xf>
    <xf numFmtId="0" fontId="272" fillId="97" borderId="134" xfId="3" applyFont="1" applyFill="1" applyBorder="1" applyAlignment="1">
      <alignment horizontal="center" vertical="center" wrapText="1"/>
    </xf>
    <xf numFmtId="0" fontId="272" fillId="32" borderId="134" xfId="3" applyFont="1" applyFill="1" applyBorder="1" applyAlignment="1">
      <alignment horizontal="center" vertical="center" wrapText="1"/>
    </xf>
    <xf numFmtId="0" fontId="419" fillId="8" borderId="134" xfId="3" applyFont="1" applyFill="1" applyBorder="1" applyAlignment="1">
      <alignment horizontal="center" vertical="center" wrapText="1"/>
    </xf>
    <xf numFmtId="0" fontId="409" fillId="96" borderId="134" xfId="3" applyFont="1" applyFill="1" applyBorder="1" applyAlignment="1">
      <alignment horizontal="center" vertical="center" wrapText="1"/>
    </xf>
    <xf numFmtId="0" fontId="35" fillId="60" borderId="190" xfId="3" applyFont="1" applyFill="1" applyBorder="1" applyAlignment="1">
      <alignment horizontal="center" vertical="center" wrapText="1"/>
    </xf>
    <xf numFmtId="0" fontId="410" fillId="97" borderId="134" xfId="3" applyFont="1" applyFill="1" applyBorder="1" applyAlignment="1">
      <alignment horizontal="center" vertical="center" wrapText="1"/>
    </xf>
    <xf numFmtId="0" fontId="53" fillId="102" borderId="134" xfId="3" applyFont="1" applyFill="1" applyBorder="1" applyAlignment="1">
      <alignment horizontal="center" vertical="center" wrapText="1"/>
    </xf>
    <xf numFmtId="0" fontId="35" fillId="32" borderId="134" xfId="3" applyFont="1" applyFill="1" applyBorder="1" applyAlignment="1">
      <alignment horizontal="center" vertical="center" wrapText="1"/>
    </xf>
    <xf numFmtId="0" fontId="201" fillId="32" borderId="134" xfId="3" applyFont="1" applyFill="1" applyBorder="1" applyAlignment="1">
      <alignment horizontal="center" vertical="center" wrapText="1"/>
    </xf>
    <xf numFmtId="0" fontId="14" fillId="107" borderId="134" xfId="3" applyFont="1" applyFill="1" applyBorder="1" applyAlignment="1">
      <alignment horizontal="center" vertical="center" wrapText="1"/>
    </xf>
    <xf numFmtId="0" fontId="420" fillId="92" borderId="135" xfId="3" applyFont="1" applyFill="1" applyBorder="1" applyAlignment="1">
      <alignment horizontal="center" vertical="center" wrapText="1"/>
    </xf>
    <xf numFmtId="0" fontId="420" fillId="93" borderId="134" xfId="3" applyFont="1" applyFill="1" applyBorder="1" applyAlignment="1">
      <alignment horizontal="center" vertical="center" wrapText="1"/>
    </xf>
    <xf numFmtId="0" fontId="420" fillId="94" borderId="134" xfId="3" applyFont="1" applyFill="1" applyBorder="1" applyAlignment="1">
      <alignment horizontal="center" vertical="center" wrapText="1"/>
    </xf>
    <xf numFmtId="0" fontId="400" fillId="91" borderId="134" xfId="3" applyFont="1" applyFill="1" applyBorder="1" applyAlignment="1">
      <alignment horizontal="center" vertical="center" wrapText="1"/>
    </xf>
    <xf numFmtId="0" fontId="42" fillId="107" borderId="24" xfId="2" applyFont="1" applyFill="1" applyBorder="1" applyAlignment="1">
      <alignment vertical="center"/>
    </xf>
    <xf numFmtId="0" fontId="42" fillId="107" borderId="0" xfId="2" applyFont="1" applyFill="1" applyAlignment="1">
      <alignment vertical="center"/>
    </xf>
    <xf numFmtId="0" fontId="42" fillId="26" borderId="24" xfId="2" applyFont="1" applyFill="1" applyBorder="1" applyAlignment="1">
      <alignment horizontal="left" vertical="center"/>
    </xf>
    <xf numFmtId="0" fontId="42" fillId="26" borderId="0" xfId="2" applyFont="1" applyFill="1" applyAlignment="1">
      <alignment horizontal="center" vertical="center"/>
    </xf>
    <xf numFmtId="0" fontId="42" fillId="26" borderId="0" xfId="2" applyFont="1" applyFill="1" applyAlignment="1">
      <alignment horizontal="left" vertical="center"/>
    </xf>
    <xf numFmtId="0" fontId="26" fillId="0" borderId="136" xfId="13" applyFont="1" applyBorder="1" applyAlignment="1">
      <alignment horizontal="center" vertical="center" wrapText="1"/>
    </xf>
    <xf numFmtId="0" fontId="75" fillId="57" borderId="0" xfId="2" applyFont="1" applyFill="1" applyAlignment="1">
      <alignment vertical="center"/>
    </xf>
    <xf numFmtId="0" fontId="69" fillId="26" borderId="0" xfId="44" applyFont="1" applyFill="1" applyAlignment="1">
      <alignment horizontal="left" vertical="center"/>
    </xf>
    <xf numFmtId="0" fontId="35" fillId="72" borderId="134" xfId="3" applyFont="1" applyFill="1" applyBorder="1" applyAlignment="1">
      <alignment horizontal="center" vertical="center" wrapText="1"/>
    </xf>
    <xf numFmtId="0" fontId="20" fillId="108" borderId="134" xfId="3" applyFont="1" applyFill="1" applyBorder="1" applyAlignment="1">
      <alignment horizontal="center" vertical="center" wrapText="1"/>
    </xf>
    <xf numFmtId="0" fontId="20" fillId="104" borderId="134" xfId="3" applyFont="1" applyFill="1" applyBorder="1" applyAlignment="1">
      <alignment horizontal="center" vertical="center" wrapText="1"/>
    </xf>
    <xf numFmtId="0" fontId="20" fillId="109" borderId="134" xfId="3" applyFont="1" applyFill="1" applyBorder="1" applyAlignment="1">
      <alignment horizontal="center" vertical="center" wrapText="1"/>
    </xf>
    <xf numFmtId="0" fontId="35" fillId="55" borderId="134" xfId="3" applyFont="1" applyFill="1" applyBorder="1" applyAlignment="1">
      <alignment horizontal="center" vertical="center" wrapText="1"/>
    </xf>
    <xf numFmtId="0" fontId="20" fillId="58" borderId="134" xfId="3" applyFont="1" applyFill="1" applyBorder="1" applyAlignment="1">
      <alignment horizontal="center" vertical="center" wrapText="1"/>
    </xf>
    <xf numFmtId="0" fontId="35" fillId="91" borderId="134" xfId="3" applyFont="1" applyFill="1" applyBorder="1" applyAlignment="1">
      <alignment horizontal="center" vertical="center" wrapText="1"/>
    </xf>
    <xf numFmtId="0" fontId="35" fillId="107" borderId="134" xfId="3" applyFont="1" applyFill="1" applyBorder="1" applyAlignment="1">
      <alignment horizontal="center" vertical="center" wrapText="1"/>
    </xf>
    <xf numFmtId="0" fontId="400" fillId="2" borderId="136" xfId="3" applyFont="1" applyFill="1" applyBorder="1" applyAlignment="1">
      <alignment horizontal="center" vertical="center"/>
    </xf>
    <xf numFmtId="0" fontId="35" fillId="2" borderId="27" xfId="3" applyFont="1" applyFill="1" applyBorder="1" applyAlignment="1">
      <alignment horizontal="center" vertical="center"/>
    </xf>
    <xf numFmtId="0" fontId="58" fillId="2" borderId="56" xfId="3" applyFont="1" applyFill="1" applyBorder="1" applyAlignment="1">
      <alignment horizontal="center" vertical="center" wrapText="1"/>
    </xf>
    <xf numFmtId="0" fontId="69" fillId="2" borderId="0" xfId="44" applyFont="1" applyFill="1" applyAlignment="1">
      <alignment horizontal="left" vertical="center"/>
    </xf>
    <xf numFmtId="0" fontId="42" fillId="2" borderId="51" xfId="3" applyFont="1" applyFill="1" applyBorder="1" applyAlignment="1">
      <alignment horizontal="center" vertical="center" wrapText="1"/>
    </xf>
    <xf numFmtId="0" fontId="29" fillId="0" borderId="56" xfId="42" applyBorder="1"/>
    <xf numFmtId="0" fontId="29" fillId="0" borderId="51" xfId="42" applyBorder="1"/>
    <xf numFmtId="0" fontId="69" fillId="26" borderId="56" xfId="44" applyFont="1" applyFill="1" applyBorder="1" applyAlignment="1">
      <alignment horizontal="left" vertical="center"/>
    </xf>
    <xf numFmtId="0" fontId="69" fillId="26" borderId="51" xfId="44" applyFont="1" applyFill="1" applyBorder="1" applyAlignment="1">
      <alignment horizontal="left" vertical="center"/>
    </xf>
    <xf numFmtId="0" fontId="58" fillId="2" borderId="51" xfId="3" applyFont="1" applyFill="1" applyBorder="1" applyAlignment="1">
      <alignment horizontal="center" vertical="center" wrapText="1"/>
    </xf>
    <xf numFmtId="0" fontId="69" fillId="26" borderId="61" xfId="44" applyFont="1" applyFill="1" applyBorder="1" applyAlignment="1">
      <alignment horizontal="left" vertical="center"/>
    </xf>
    <xf numFmtId="0" fontId="20" fillId="90" borderId="222" xfId="3" applyFont="1" applyFill="1" applyBorder="1" applyAlignment="1">
      <alignment horizontal="center" vertical="center" wrapText="1"/>
    </xf>
    <xf numFmtId="0" fontId="20" fillId="110" borderId="222" xfId="3" applyFont="1" applyFill="1" applyBorder="1" applyAlignment="1">
      <alignment horizontal="center" vertical="center" wrapText="1"/>
    </xf>
    <xf numFmtId="0" fontId="35" fillId="2" borderId="52" xfId="3" applyFont="1" applyFill="1" applyBorder="1" applyAlignment="1">
      <alignment vertical="center" wrapText="1"/>
    </xf>
    <xf numFmtId="0" fontId="35" fillId="2" borderId="98" xfId="3" applyFont="1" applyFill="1" applyBorder="1" applyAlignment="1">
      <alignment vertical="center" wrapText="1"/>
    </xf>
    <xf numFmtId="0" fontId="35" fillId="60" borderId="222" xfId="3" applyFont="1" applyFill="1" applyBorder="1" applyAlignment="1">
      <alignment horizontal="center" vertical="center" wrapText="1"/>
    </xf>
    <xf numFmtId="0" fontId="420" fillId="92" borderId="222" xfId="3" applyFont="1" applyFill="1" applyBorder="1" applyAlignment="1">
      <alignment horizontal="center" vertical="center" wrapText="1"/>
    </xf>
    <xf numFmtId="0" fontId="420" fillId="94" borderId="222" xfId="3" applyFont="1" applyFill="1" applyBorder="1" applyAlignment="1">
      <alignment horizontal="center" vertical="center" wrapText="1"/>
    </xf>
    <xf numFmtId="0" fontId="420" fillId="93" borderId="222" xfId="3" applyFont="1" applyFill="1" applyBorder="1" applyAlignment="1">
      <alignment horizontal="center" vertical="center" wrapText="1"/>
    </xf>
    <xf numFmtId="0" fontId="421" fillId="91" borderId="222" xfId="3" applyFont="1" applyFill="1" applyBorder="1" applyAlignment="1">
      <alignment horizontal="center" vertical="center" wrapText="1"/>
    </xf>
    <xf numFmtId="0" fontId="29" fillId="0" borderId="0" xfId="46"/>
    <xf numFmtId="0" fontId="77" fillId="2" borderId="0" xfId="3" applyFont="1" applyFill="1" applyAlignment="1">
      <alignment horizontal="center" vertical="center"/>
    </xf>
    <xf numFmtId="0" fontId="14" fillId="32" borderId="0" xfId="3" applyFont="1" applyFill="1" applyAlignment="1">
      <alignment vertical="center"/>
    </xf>
    <xf numFmtId="0" fontId="14" fillId="32" borderId="0" xfId="3" applyFont="1" applyFill="1"/>
    <xf numFmtId="0" fontId="13" fillId="32" borderId="0" xfId="3" applyFont="1" applyFill="1"/>
    <xf numFmtId="0" fontId="34" fillId="2" borderId="249" xfId="3" applyFont="1" applyFill="1" applyBorder="1" applyAlignment="1">
      <alignment vertical="center"/>
    </xf>
    <xf numFmtId="0" fontId="410" fillId="0" borderId="134" xfId="3" applyFont="1" applyBorder="1" applyAlignment="1">
      <alignment horizontal="center" vertical="center" wrapText="1"/>
    </xf>
    <xf numFmtId="0" fontId="395" fillId="26" borderId="0" xfId="13" applyFont="1" applyFill="1" applyAlignment="1">
      <alignment horizontal="right" vertical="center"/>
    </xf>
    <xf numFmtId="0" fontId="401" fillId="75" borderId="0" xfId="13" applyFont="1" applyFill="1" applyAlignment="1">
      <alignment vertical="top"/>
    </xf>
    <xf numFmtId="0" fontId="13" fillId="2" borderId="0" xfId="13" applyFont="1" applyFill="1" applyAlignment="1">
      <alignment horizontal="right" vertical="center"/>
    </xf>
    <xf numFmtId="0" fontId="9" fillId="26" borderId="0" xfId="13" applyFont="1" applyFill="1" applyAlignment="1">
      <alignment vertical="top"/>
    </xf>
    <xf numFmtId="0" fontId="398" fillId="26" borderId="0" xfId="13" applyFont="1" applyFill="1" applyAlignment="1">
      <alignment horizontal="right" vertical="center"/>
    </xf>
    <xf numFmtId="0" fontId="398" fillId="75" borderId="18" xfId="13" applyFont="1" applyFill="1" applyBorder="1" applyAlignment="1">
      <alignment vertical="top"/>
    </xf>
    <xf numFmtId="0" fontId="398" fillId="75" borderId="0" xfId="13" applyFont="1" applyFill="1" applyAlignment="1">
      <alignment vertical="top"/>
    </xf>
    <xf numFmtId="0" fontId="368" fillId="2" borderId="49" xfId="13" applyFont="1" applyFill="1" applyBorder="1" applyAlignment="1">
      <alignment vertical="top"/>
    </xf>
    <xf numFmtId="0" fontId="34" fillId="26" borderId="0" xfId="13" applyFont="1" applyFill="1" applyAlignment="1">
      <alignment horizontal="right" vertical="center"/>
    </xf>
    <xf numFmtId="0" fontId="361" fillId="26" borderId="0" xfId="13" applyFont="1" applyFill="1" applyAlignment="1">
      <alignment vertical="top"/>
    </xf>
    <xf numFmtId="0" fontId="34" fillId="26" borderId="0" xfId="13" applyFont="1" applyFill="1" applyAlignment="1">
      <alignment horizontal="left" vertical="center"/>
    </xf>
    <xf numFmtId="0" fontId="395" fillId="26" borderId="24" xfId="13" applyFont="1" applyFill="1" applyBorder="1" applyAlignment="1">
      <alignment horizontal="left" vertical="center"/>
    </xf>
    <xf numFmtId="0" fontId="35" fillId="0" borderId="0" xfId="13" applyFont="1" applyAlignment="1">
      <alignment horizontal="center" vertical="center" wrapText="1"/>
    </xf>
    <xf numFmtId="0" fontId="34" fillId="75" borderId="18" xfId="13" applyFont="1" applyFill="1" applyBorder="1" applyAlignment="1">
      <alignment vertical="top"/>
    </xf>
    <xf numFmtId="0" fontId="34" fillId="75" borderId="0" xfId="13" applyFont="1" applyFill="1" applyAlignment="1">
      <alignment vertical="top"/>
    </xf>
    <xf numFmtId="0" fontId="368" fillId="2" borderId="0" xfId="13" applyFont="1" applyFill="1" applyAlignment="1">
      <alignment vertical="top"/>
    </xf>
    <xf numFmtId="0" fontId="12" fillId="26" borderId="0" xfId="13" applyFont="1" applyFill="1" applyAlignment="1">
      <alignment horizontal="right" vertical="center"/>
    </xf>
    <xf numFmtId="0" fontId="411" fillId="2" borderId="0" xfId="13" applyFont="1" applyFill="1" applyAlignment="1">
      <alignment horizontal="right" vertical="center"/>
    </xf>
    <xf numFmtId="0" fontId="361" fillId="0" borderId="0" xfId="13" applyFont="1" applyAlignment="1">
      <alignment vertical="top"/>
    </xf>
    <xf numFmtId="0" fontId="402" fillId="26" borderId="0" xfId="13" applyFont="1" applyFill="1" applyAlignment="1">
      <alignment horizontal="right" vertical="center"/>
    </xf>
    <xf numFmtId="0" fontId="402" fillId="75" borderId="18" xfId="13" applyFont="1" applyFill="1" applyBorder="1" applyAlignment="1">
      <alignment vertical="top"/>
    </xf>
    <xf numFmtId="0" fontId="402" fillId="75" borderId="0" xfId="13" applyFont="1" applyFill="1" applyAlignment="1">
      <alignment vertical="top"/>
    </xf>
    <xf numFmtId="0" fontId="402" fillId="26" borderId="0" xfId="13" applyFont="1" applyFill="1" applyAlignment="1">
      <alignment horizontal="left" vertical="center"/>
    </xf>
    <xf numFmtId="0" fontId="411" fillId="2" borderId="0" xfId="13" applyFont="1" applyFill="1" applyAlignment="1">
      <alignment vertical="top"/>
    </xf>
    <xf numFmtId="0" fontId="402" fillId="26" borderId="0" xfId="13" applyFont="1" applyFill="1" applyAlignment="1">
      <alignment horizontal="right" vertical="center" wrapText="1"/>
    </xf>
    <xf numFmtId="0" fontId="34" fillId="0" borderId="18" xfId="13" applyFont="1" applyBorder="1" applyAlignment="1">
      <alignment vertical="top"/>
    </xf>
    <xf numFmtId="0" fontId="399" fillId="0" borderId="0" xfId="13" applyFont="1" applyAlignment="1">
      <alignment horizontal="right" vertical="center"/>
    </xf>
    <xf numFmtId="0" fontId="34" fillId="2" borderId="0" xfId="13" applyFont="1" applyFill="1" applyAlignment="1">
      <alignment horizontal="right" vertical="center"/>
    </xf>
    <xf numFmtId="0" fontId="34" fillId="2" borderId="0" xfId="13" applyFont="1" applyFill="1" applyAlignment="1">
      <alignment horizontal="left" vertical="center"/>
    </xf>
    <xf numFmtId="0" fontId="423" fillId="0" borderId="0" xfId="13" applyFont="1" applyAlignment="1">
      <alignment horizontal="center" vertical="center" wrapText="1"/>
    </xf>
    <xf numFmtId="0" fontId="368" fillId="26" borderId="0" xfId="13" applyFont="1" applyFill="1" applyAlignment="1">
      <alignment vertical="top"/>
    </xf>
    <xf numFmtId="0" fontId="424" fillId="26" borderId="0" xfId="13" applyFont="1" applyFill="1" applyAlignment="1">
      <alignment vertical="top"/>
    </xf>
    <xf numFmtId="0" fontId="9" fillId="26" borderId="0" xfId="13" applyFont="1" applyFill="1" applyAlignment="1">
      <alignment horizontal="left" vertical="center"/>
    </xf>
    <xf numFmtId="0" fontId="46" fillId="2" borderId="0" xfId="13" applyFont="1" applyFill="1" applyAlignment="1">
      <alignment vertical="center"/>
    </xf>
    <xf numFmtId="0" fontId="9" fillId="75" borderId="0" xfId="13" applyFont="1" applyFill="1" applyAlignment="1">
      <alignment vertical="top"/>
    </xf>
    <xf numFmtId="0" fontId="368" fillId="0" borderId="0" xfId="13" applyFont="1" applyAlignment="1">
      <alignment vertical="top"/>
    </xf>
    <xf numFmtId="0" fontId="34" fillId="0" borderId="0" xfId="13" applyFont="1" applyAlignment="1">
      <alignment horizontal="right" vertical="center"/>
    </xf>
    <xf numFmtId="0" fontId="26" fillId="2" borderId="0" xfId="13" applyFont="1" applyFill="1" applyAlignment="1">
      <alignment vertical="top"/>
    </xf>
    <xf numFmtId="0" fontId="46" fillId="0" borderId="0" xfId="13" applyFont="1" applyAlignment="1">
      <alignment vertical="center" wrapText="1"/>
    </xf>
    <xf numFmtId="0" fontId="13" fillId="75" borderId="0" xfId="13" applyFont="1" applyFill="1" applyAlignment="1">
      <alignment vertical="top"/>
    </xf>
    <xf numFmtId="0" fontId="13" fillId="26" borderId="0" xfId="13" applyFont="1" applyFill="1" applyAlignment="1">
      <alignment horizontal="left" vertical="center"/>
    </xf>
    <xf numFmtId="0" fontId="12" fillId="2" borderId="0" xfId="13" applyFont="1" applyFill="1" applyAlignment="1">
      <alignment horizontal="right" vertical="center"/>
    </xf>
    <xf numFmtId="0" fontId="361" fillId="2" borderId="0" xfId="13" applyFont="1" applyFill="1" applyAlignment="1">
      <alignment vertical="top"/>
    </xf>
    <xf numFmtId="0" fontId="9" fillId="2" borderId="0" xfId="13" applyFont="1" applyFill="1" applyAlignment="1">
      <alignment horizontal="right" vertical="center"/>
    </xf>
    <xf numFmtId="0" fontId="9" fillId="2" borderId="18" xfId="13" applyFont="1" applyFill="1" applyBorder="1" applyAlignment="1">
      <alignment vertical="top"/>
    </xf>
    <xf numFmtId="0" fontId="9" fillId="2" borderId="0" xfId="13" applyFont="1" applyFill="1" applyAlignment="1">
      <alignment vertical="top"/>
    </xf>
    <xf numFmtId="0" fontId="9" fillId="2" borderId="0" xfId="13" applyFont="1" applyFill="1" applyAlignment="1">
      <alignment horizontal="left" vertical="center"/>
    </xf>
    <xf numFmtId="0" fontId="397" fillId="75" borderId="0" xfId="13" applyFont="1" applyFill="1" applyAlignment="1">
      <alignment vertical="top"/>
    </xf>
    <xf numFmtId="0" fontId="397" fillId="26" borderId="0" xfId="13" applyFont="1" applyFill="1" applyAlignment="1">
      <alignment horizontal="left" vertical="center"/>
    </xf>
    <xf numFmtId="0" fontId="430" fillId="26" borderId="0" xfId="13" applyFont="1" applyFill="1" applyAlignment="1">
      <alignment horizontal="right" vertical="center"/>
    </xf>
    <xf numFmtId="0" fontId="431" fillId="26" borderId="0" xfId="13" applyFont="1" applyFill="1" applyAlignment="1">
      <alignment horizontal="right" vertical="center"/>
    </xf>
    <xf numFmtId="0" fontId="13" fillId="75" borderId="18" xfId="13" applyFont="1" applyFill="1" applyBorder="1" applyAlignment="1">
      <alignment vertical="top"/>
    </xf>
    <xf numFmtId="0" fontId="397" fillId="2" borderId="0" xfId="13" applyFont="1" applyFill="1" applyAlignment="1">
      <alignment vertical="top"/>
    </xf>
    <xf numFmtId="0" fontId="397" fillId="2" borderId="0" xfId="13" applyFont="1" applyFill="1" applyAlignment="1">
      <alignment horizontal="right" vertical="center"/>
    </xf>
    <xf numFmtId="0" fontId="423" fillId="0" borderId="0" xfId="13" applyFont="1" applyAlignment="1">
      <alignment horizontal="center" vertical="center"/>
    </xf>
    <xf numFmtId="0" fontId="402" fillId="0" borderId="0" xfId="13" applyFont="1" applyAlignment="1">
      <alignment horizontal="right" vertical="center"/>
    </xf>
    <xf numFmtId="0" fontId="402" fillId="0" borderId="0" xfId="13" applyFont="1" applyAlignment="1">
      <alignment vertical="top"/>
    </xf>
    <xf numFmtId="0" fontId="34" fillId="0" borderId="0" xfId="13" applyFont="1" applyAlignment="1">
      <alignment vertical="top"/>
    </xf>
    <xf numFmtId="0" fontId="35" fillId="0" borderId="0" xfId="13" applyFont="1" applyAlignment="1">
      <alignment vertical="center" wrapText="1"/>
    </xf>
    <xf numFmtId="0" fontId="397" fillId="75" borderId="18" xfId="13" applyFont="1" applyFill="1" applyBorder="1" applyAlignment="1">
      <alignment vertical="top"/>
    </xf>
    <xf numFmtId="0" fontId="26" fillId="0" borderId="0" xfId="13" applyFont="1" applyAlignment="1">
      <alignment horizontal="right" vertical="center"/>
    </xf>
    <xf numFmtId="0" fontId="26" fillId="0" borderId="0" xfId="13" applyFont="1" applyAlignment="1">
      <alignment vertical="top"/>
    </xf>
    <xf numFmtId="0" fontId="9" fillId="0" borderId="0" xfId="13" applyFont="1" applyAlignment="1">
      <alignment horizontal="right" vertical="center"/>
    </xf>
    <xf numFmtId="0" fontId="9" fillId="0" borderId="0" xfId="13" applyFont="1" applyAlignment="1">
      <alignment vertical="top"/>
    </xf>
    <xf numFmtId="0" fontId="423" fillId="2" borderId="0" xfId="13" applyFont="1" applyFill="1" applyAlignment="1">
      <alignment horizontal="center" vertical="center"/>
    </xf>
    <xf numFmtId="0" fontId="402" fillId="2" borderId="0" xfId="13" applyFont="1" applyFill="1" applyAlignment="1">
      <alignment horizontal="right" vertical="center"/>
    </xf>
    <xf numFmtId="0" fontId="267" fillId="0" borderId="0" xfId="13" applyFont="1" applyAlignment="1">
      <alignment vertical="top"/>
    </xf>
    <xf numFmtId="0" fontId="400" fillId="0" borderId="0" xfId="3" applyFont="1" applyAlignment="1">
      <alignment horizontal="center" vertical="center" wrapText="1"/>
    </xf>
    <xf numFmtId="0" fontId="9" fillId="0" borderId="0" xfId="40" applyFont="1" applyAlignment="1">
      <alignment horizontal="center" vertical="center"/>
    </xf>
    <xf numFmtId="0" fontId="77" fillId="26" borderId="0" xfId="13" applyFont="1" applyFill="1" applyAlignment="1">
      <alignment horizontal="left" vertical="center"/>
    </xf>
    <xf numFmtId="0" fontId="9" fillId="0" borderId="0" xfId="40" applyFont="1" applyAlignment="1">
      <alignment horizontal="left" vertical="center"/>
    </xf>
    <xf numFmtId="0" fontId="0" fillId="32" borderId="0" xfId="0" applyFill="1"/>
    <xf numFmtId="0" fontId="411" fillId="32" borderId="0" xfId="13" applyFont="1" applyFill="1" applyAlignment="1">
      <alignment vertical="top"/>
    </xf>
    <xf numFmtId="0" fontId="395" fillId="32" borderId="0" xfId="13" applyFont="1" applyFill="1" applyAlignment="1">
      <alignment horizontal="left" vertical="center"/>
    </xf>
    <xf numFmtId="0" fontId="405" fillId="8" borderId="0" xfId="3" applyFont="1" applyFill="1" applyAlignment="1">
      <alignment horizontal="left" vertical="center"/>
    </xf>
    <xf numFmtId="0" fontId="349" fillId="30" borderId="0" xfId="3" applyFont="1" applyFill="1" applyAlignment="1" applyProtection="1">
      <alignment horizontal="center" vertical="center"/>
      <protection hidden="1"/>
    </xf>
    <xf numFmtId="0" fontId="12" fillId="2" borderId="0" xfId="3" applyFont="1" applyFill="1" applyAlignment="1">
      <alignment horizontal="left" vertical="center" wrapText="1"/>
    </xf>
    <xf numFmtId="0" fontId="34" fillId="2" borderId="0" xfId="3" applyFont="1" applyFill="1" applyAlignment="1">
      <alignment horizontal="left" vertical="center" wrapText="1"/>
    </xf>
    <xf numFmtId="0" fontId="63" fillId="2" borderId="0" xfId="3" applyFont="1" applyFill="1" applyAlignment="1">
      <alignment horizontal="center" vertical="center"/>
    </xf>
    <xf numFmtId="0" fontId="34" fillId="0" borderId="0" xfId="3" applyFont="1" applyAlignment="1">
      <alignment horizontal="left" vertical="center"/>
    </xf>
    <xf numFmtId="0" fontId="355" fillId="0" borderId="0" xfId="3" applyFont="1"/>
    <xf numFmtId="0" fontId="46" fillId="32" borderId="0" xfId="3" applyFont="1" applyFill="1" applyAlignment="1">
      <alignment vertical="center"/>
    </xf>
    <xf numFmtId="0" fontId="34" fillId="32" borderId="0" xfId="3" applyFont="1" applyFill="1" applyAlignment="1">
      <alignment vertical="center"/>
    </xf>
    <xf numFmtId="0" fontId="46" fillId="32" borderId="0" xfId="3" applyFont="1" applyFill="1"/>
    <xf numFmtId="0" fontId="42" fillId="0" borderId="0" xfId="3" applyFont="1" applyAlignment="1">
      <alignment horizontal="center" vertical="center" wrapText="1"/>
    </xf>
    <xf numFmtId="0" fontId="42" fillId="0" borderId="0" xfId="3" applyFont="1" applyAlignment="1">
      <alignment vertical="center"/>
    </xf>
    <xf numFmtId="0" fontId="34" fillId="2" borderId="248" xfId="3" applyFont="1" applyFill="1" applyBorder="1"/>
    <xf numFmtId="0" fontId="265" fillId="0" borderId="0" xfId="3" applyFont="1" applyAlignment="1">
      <alignment vertical="center" wrapText="1"/>
    </xf>
    <xf numFmtId="0" fontId="42" fillId="2" borderId="0" xfId="3" applyFont="1" applyFill="1"/>
    <xf numFmtId="0" fontId="77" fillId="2" borderId="0" xfId="13" applyFont="1" applyFill="1" applyAlignment="1">
      <alignment horizontal="right" vertical="center"/>
    </xf>
    <xf numFmtId="0" fontId="355" fillId="2" borderId="0" xfId="13" applyFont="1" applyFill="1" applyAlignment="1">
      <alignment horizontal="right" vertical="center"/>
    </xf>
    <xf numFmtId="0" fontId="420" fillId="0" borderId="0" xfId="13" applyFont="1" applyAlignment="1">
      <alignment horizontal="center" vertical="center" wrapText="1"/>
    </xf>
    <xf numFmtId="0" fontId="420" fillId="122" borderId="0" xfId="13" applyFont="1" applyFill="1" applyAlignment="1">
      <alignment horizontal="center" vertical="center" wrapText="1"/>
    </xf>
    <xf numFmtId="0" fontId="35" fillId="32" borderId="276" xfId="3" applyFont="1" applyFill="1" applyBorder="1" applyAlignment="1">
      <alignment horizontal="center" vertical="center" textRotation="90" wrapText="1"/>
    </xf>
    <xf numFmtId="0" fontId="35" fillId="32" borderId="277" xfId="3" applyFont="1" applyFill="1" applyBorder="1" applyAlignment="1">
      <alignment horizontal="center" vertical="center" textRotation="90" wrapText="1"/>
    </xf>
    <xf numFmtId="0" fontId="410" fillId="2" borderId="18" xfId="3" applyFont="1" applyFill="1" applyBorder="1" applyAlignment="1">
      <alignment horizontal="center" vertical="center" wrapText="1"/>
    </xf>
    <xf numFmtId="0" fontId="410" fillId="2" borderId="1" xfId="3" applyFont="1" applyFill="1" applyBorder="1" applyAlignment="1">
      <alignment horizontal="center" vertical="center" wrapText="1"/>
    </xf>
    <xf numFmtId="0" fontId="432" fillId="2" borderId="18" xfId="3" applyFont="1" applyFill="1" applyBorder="1" applyAlignment="1">
      <alignment horizontal="center" vertical="center" wrapText="1"/>
    </xf>
    <xf numFmtId="0" fontId="400" fillId="0" borderId="0" xfId="13" applyFont="1" applyAlignment="1">
      <alignment horizontal="center" vertical="center" wrapText="1"/>
    </xf>
    <xf numFmtId="0" fontId="26" fillId="0" borderId="0" xfId="13" applyFont="1" applyAlignment="1">
      <alignment horizontal="left" vertical="center"/>
    </xf>
    <xf numFmtId="0" fontId="26" fillId="26" borderId="0" xfId="13" applyFont="1" applyFill="1" applyAlignment="1">
      <alignment horizontal="left" vertical="center"/>
    </xf>
    <xf numFmtId="0" fontId="400" fillId="15" borderId="278" xfId="3" applyFont="1" applyFill="1" applyBorder="1" applyAlignment="1">
      <alignment horizontal="center" vertical="center"/>
    </xf>
    <xf numFmtId="0" fontId="425" fillId="0" borderId="279" xfId="13" applyFont="1" applyBorder="1" applyAlignment="1">
      <alignment vertical="center" wrapText="1"/>
    </xf>
    <xf numFmtId="0" fontId="433" fillId="0" borderId="279" xfId="13" applyFont="1" applyBorder="1" applyAlignment="1">
      <alignment vertical="center" wrapText="1"/>
    </xf>
    <xf numFmtId="0" fontId="425" fillId="0" borderId="280" xfId="13" applyFont="1" applyBorder="1" applyAlignment="1">
      <alignment vertical="center" wrapText="1"/>
    </xf>
    <xf numFmtId="0" fontId="53" fillId="0" borderId="0" xfId="13" applyFont="1" applyAlignment="1">
      <alignment horizontal="center" vertical="center" wrapText="1"/>
    </xf>
    <xf numFmtId="0" fontId="77" fillId="15" borderId="281" xfId="3" applyFont="1" applyFill="1" applyBorder="1" applyAlignment="1">
      <alignment horizontal="center" vertical="center"/>
    </xf>
    <xf numFmtId="0" fontId="425" fillId="0" borderId="0" xfId="13" applyFont="1" applyAlignment="1">
      <alignment vertical="center" wrapText="1"/>
    </xf>
    <xf numFmtId="0" fontId="433" fillId="0" borderId="0" xfId="13" applyFont="1" applyAlignment="1">
      <alignment vertical="center" wrapText="1"/>
    </xf>
    <xf numFmtId="0" fontId="433" fillId="123" borderId="0" xfId="13" applyFont="1" applyFill="1" applyAlignment="1">
      <alignment vertical="center" wrapText="1"/>
    </xf>
    <xf numFmtId="0" fontId="53" fillId="123" borderId="0" xfId="13" applyFont="1" applyFill="1" applyAlignment="1">
      <alignment horizontal="center" vertical="center" wrapText="1"/>
    </xf>
    <xf numFmtId="0" fontId="77" fillId="2" borderId="281" xfId="3" applyFont="1" applyFill="1" applyBorder="1" applyAlignment="1">
      <alignment horizontal="center" vertical="center"/>
    </xf>
    <xf numFmtId="0" fontId="425" fillId="0" borderId="282" xfId="13" applyFont="1" applyBorder="1" applyAlignment="1">
      <alignment vertical="center" wrapText="1"/>
    </xf>
    <xf numFmtId="0" fontId="77" fillId="30" borderId="0" xfId="3" applyFont="1" applyFill="1"/>
    <xf numFmtId="0" fontId="400" fillId="15" borderId="283" xfId="3" applyFont="1" applyFill="1" applyBorder="1" applyAlignment="1">
      <alignment horizontal="center" vertical="center"/>
    </xf>
    <xf numFmtId="0" fontId="425" fillId="0" borderId="284" xfId="13" applyFont="1" applyBorder="1" applyAlignment="1">
      <alignment vertical="center" wrapText="1"/>
    </xf>
    <xf numFmtId="0" fontId="433" fillId="0" borderId="284" xfId="13" applyFont="1" applyBorder="1" applyAlignment="1">
      <alignment vertical="center" wrapText="1"/>
    </xf>
    <xf numFmtId="0" fontId="425" fillId="0" borderId="285" xfId="13" applyFont="1" applyBorder="1" applyAlignment="1">
      <alignment vertical="center" wrapText="1"/>
    </xf>
    <xf numFmtId="0" fontId="53" fillId="0" borderId="0" xfId="3" applyFont="1" applyAlignment="1">
      <alignment horizontal="center" vertical="center" wrapText="1"/>
    </xf>
    <xf numFmtId="0" fontId="77" fillId="0" borderId="0" xfId="13" applyFont="1" applyAlignment="1">
      <alignment vertical="top"/>
    </xf>
    <xf numFmtId="0" fontId="53" fillId="0" borderId="0" xfId="3" applyFont="1" applyAlignment="1">
      <alignment horizontal="center" vertical="center"/>
    </xf>
    <xf numFmtId="0" fontId="433" fillId="0" borderId="0" xfId="13" applyFont="1" applyAlignment="1">
      <alignment horizontal="center" vertical="center" wrapText="1"/>
    </xf>
    <xf numFmtId="0" fontId="434" fillId="0" borderId="0" xfId="13" applyFont="1" applyAlignment="1">
      <alignment horizontal="center" vertical="center" wrapText="1"/>
    </xf>
    <xf numFmtId="0" fontId="434" fillId="123" borderId="0" xfId="13" applyFont="1" applyFill="1" applyAlignment="1">
      <alignment horizontal="center" vertical="center" wrapText="1"/>
    </xf>
    <xf numFmtId="0" fontId="53" fillId="0" borderId="0" xfId="3" applyFont="1" applyAlignment="1">
      <alignment vertical="center" wrapText="1"/>
    </xf>
    <xf numFmtId="0" fontId="53" fillId="0" borderId="0" xfId="40" applyFont="1" applyAlignment="1">
      <alignment horizontal="center" vertical="center"/>
    </xf>
    <xf numFmtId="0" fontId="355" fillId="0" borderId="0" xfId="13" applyFont="1" applyAlignment="1">
      <alignment vertical="top"/>
    </xf>
    <xf numFmtId="0" fontId="53" fillId="0" borderId="0" xfId="3" applyFont="1"/>
    <xf numFmtId="0" fontId="77" fillId="0" borderId="0" xfId="13" applyFont="1" applyAlignment="1">
      <alignment horizontal="left" vertical="center"/>
    </xf>
    <xf numFmtId="0" fontId="77" fillId="0" borderId="0" xfId="13" applyFont="1" applyAlignment="1">
      <alignment horizontal="right" vertical="center"/>
    </xf>
    <xf numFmtId="0" fontId="373" fillId="0" borderId="0" xfId="13" applyFont="1" applyAlignment="1">
      <alignment horizontal="center" vertical="center" wrapText="1"/>
    </xf>
    <xf numFmtId="0" fontId="425" fillId="123" borderId="0" xfId="13" applyFont="1" applyFill="1" applyAlignment="1">
      <alignment vertical="center" wrapText="1"/>
    </xf>
    <xf numFmtId="0" fontId="434" fillId="122" borderId="0" xfId="13" applyFont="1" applyFill="1" applyAlignment="1">
      <alignment horizontal="center" vertical="center" wrapText="1"/>
    </xf>
    <xf numFmtId="0" fontId="77" fillId="122" borderId="0" xfId="3" applyFont="1" applyFill="1"/>
    <xf numFmtId="0" fontId="53" fillId="122" borderId="0" xfId="13" applyFont="1" applyFill="1" applyAlignment="1">
      <alignment horizontal="center" vertical="center" wrapText="1"/>
    </xf>
    <xf numFmtId="0" fontId="77" fillId="122" borderId="0" xfId="13" applyFont="1" applyFill="1" applyAlignment="1">
      <alignment vertical="top"/>
    </xf>
    <xf numFmtId="0" fontId="77" fillId="123" borderId="0" xfId="13" applyFont="1" applyFill="1" applyAlignment="1">
      <alignment vertical="top"/>
    </xf>
    <xf numFmtId="0" fontId="53" fillId="0" borderId="0" xfId="40" applyFont="1" applyAlignment="1">
      <alignment horizontal="center" vertical="center" wrapText="1"/>
    </xf>
    <xf numFmtId="0" fontId="53" fillId="123" borderId="0" xfId="3" applyFont="1" applyFill="1" applyAlignment="1">
      <alignment vertical="center" wrapText="1"/>
    </xf>
    <xf numFmtId="0" fontId="433" fillId="122" borderId="0" xfId="13" applyFont="1" applyFill="1" applyAlignment="1">
      <alignment vertical="center" wrapText="1"/>
    </xf>
    <xf numFmtId="0" fontId="400" fillId="70" borderId="279" xfId="13" applyFont="1" applyFill="1" applyBorder="1" applyAlignment="1">
      <alignment horizontal="center" vertical="center" wrapText="1"/>
    </xf>
    <xf numFmtId="0" fontId="26" fillId="70" borderId="279" xfId="13" applyFont="1" applyFill="1" applyBorder="1" applyAlignment="1">
      <alignment vertical="top"/>
    </xf>
    <xf numFmtId="0" fontId="400" fillId="70" borderId="280" xfId="13" applyFont="1" applyFill="1" applyBorder="1" applyAlignment="1">
      <alignment horizontal="center" vertical="center" wrapText="1"/>
    </xf>
    <xf numFmtId="0" fontId="400" fillId="70" borderId="0" xfId="13" applyFont="1" applyFill="1" applyAlignment="1">
      <alignment horizontal="center" vertical="center" wrapText="1"/>
    </xf>
    <xf numFmtId="0" fontId="26" fillId="70" borderId="0" xfId="13" applyFont="1" applyFill="1" applyAlignment="1">
      <alignment vertical="top"/>
    </xf>
    <xf numFmtId="0" fontId="26" fillId="122" borderId="0" xfId="13" applyFont="1" applyFill="1" applyAlignment="1">
      <alignment vertical="top"/>
    </xf>
    <xf numFmtId="0" fontId="400" fillId="70" borderId="284" xfId="13" applyFont="1" applyFill="1" applyBorder="1" applyAlignment="1">
      <alignment horizontal="center" vertical="center" wrapText="1"/>
    </xf>
    <xf numFmtId="0" fontId="26" fillId="70" borderId="284" xfId="13" applyFont="1" applyFill="1" applyBorder="1" applyAlignment="1">
      <alignment vertical="top"/>
    </xf>
    <xf numFmtId="0" fontId="400" fillId="70" borderId="285" xfId="13" applyFont="1" applyFill="1" applyBorder="1" applyAlignment="1">
      <alignment horizontal="center" vertical="center" wrapText="1"/>
    </xf>
    <xf numFmtId="0" fontId="400" fillId="15" borderId="286" xfId="3" applyFont="1" applyFill="1" applyBorder="1" applyAlignment="1">
      <alignment horizontal="center" vertical="center"/>
    </xf>
    <xf numFmtId="0" fontId="425" fillId="0" borderId="287" xfId="13" applyFont="1" applyBorder="1" applyAlignment="1">
      <alignment vertical="center" wrapText="1"/>
    </xf>
    <xf numFmtId="0" fontId="433" fillId="0" borderId="287" xfId="13" applyFont="1" applyBorder="1" applyAlignment="1">
      <alignment vertical="center" wrapText="1"/>
    </xf>
    <xf numFmtId="0" fontId="425" fillId="0" borderId="288" xfId="13" applyFont="1" applyBorder="1" applyAlignment="1">
      <alignment vertical="center" wrapText="1"/>
    </xf>
    <xf numFmtId="0" fontId="77" fillId="15" borderId="289" xfId="3" applyFont="1" applyFill="1" applyBorder="1" applyAlignment="1">
      <alignment horizontal="center" vertical="center"/>
    </xf>
    <xf numFmtId="0" fontId="425" fillId="0" borderId="290" xfId="13" applyFont="1" applyBorder="1" applyAlignment="1">
      <alignment vertical="center" wrapText="1"/>
    </xf>
    <xf numFmtId="0" fontId="400" fillId="15" borderId="291" xfId="3" applyFont="1" applyFill="1" applyBorder="1" applyAlignment="1">
      <alignment horizontal="center" vertical="center"/>
    </xf>
    <xf numFmtId="0" fontId="425" fillId="0" borderId="292" xfId="13" applyFont="1" applyBorder="1" applyAlignment="1">
      <alignment vertical="center" wrapText="1"/>
    </xf>
    <xf numFmtId="0" fontId="433" fillId="0" borderId="292" xfId="13" applyFont="1" applyBorder="1" applyAlignment="1">
      <alignment vertical="center" wrapText="1"/>
    </xf>
    <xf numFmtId="0" fontId="425" fillId="0" borderId="293" xfId="13" applyFont="1" applyBorder="1" applyAlignment="1">
      <alignment vertical="center" wrapText="1"/>
    </xf>
    <xf numFmtId="0" fontId="400" fillId="32" borderId="294" xfId="3" applyFont="1" applyFill="1" applyBorder="1" applyAlignment="1">
      <alignment horizontal="center" vertical="center"/>
    </xf>
    <xf numFmtId="0" fontId="429" fillId="0" borderId="295" xfId="13" applyFont="1" applyBorder="1" applyAlignment="1">
      <alignment vertical="center" wrapText="1"/>
    </xf>
    <xf numFmtId="0" fontId="433" fillId="0" borderId="295" xfId="13" applyFont="1" applyBorder="1" applyAlignment="1">
      <alignment vertical="center" wrapText="1"/>
    </xf>
    <xf numFmtId="0" fontId="425" fillId="0" borderId="296" xfId="13" applyFont="1" applyBorder="1" applyAlignment="1">
      <alignment vertical="center" wrapText="1"/>
    </xf>
    <xf numFmtId="0" fontId="400" fillId="125" borderId="294" xfId="3" applyFont="1" applyFill="1" applyBorder="1" applyAlignment="1">
      <alignment horizontal="center" vertical="center"/>
    </xf>
    <xf numFmtId="0" fontId="429" fillId="0" borderId="297" xfId="13" applyFont="1" applyBorder="1" applyAlignment="1">
      <alignment vertical="center"/>
    </xf>
    <xf numFmtId="0" fontId="400" fillId="5" borderId="294" xfId="3" applyFont="1" applyFill="1" applyBorder="1" applyAlignment="1">
      <alignment horizontal="center" vertical="center"/>
    </xf>
    <xf numFmtId="0" fontId="77" fillId="15" borderId="298" xfId="3" applyFont="1" applyFill="1" applyBorder="1" applyAlignment="1">
      <alignment horizontal="center" vertical="center"/>
    </xf>
    <xf numFmtId="0" fontId="425" fillId="0" borderId="299" xfId="13" applyFont="1" applyBorder="1" applyAlignment="1">
      <alignment vertical="center" wrapText="1"/>
    </xf>
    <xf numFmtId="0" fontId="400" fillId="124" borderId="300" xfId="3" applyFont="1" applyFill="1" applyBorder="1" applyAlignment="1">
      <alignment horizontal="center" vertical="center"/>
    </xf>
    <xf numFmtId="0" fontId="433" fillId="0" borderId="297" xfId="13" applyFont="1" applyBorder="1" applyAlignment="1">
      <alignment vertical="center" wrapText="1"/>
    </xf>
    <xf numFmtId="0" fontId="425" fillId="0" borderId="301" xfId="13" applyFont="1" applyBorder="1" applyAlignment="1">
      <alignment vertical="center" wrapText="1"/>
    </xf>
    <xf numFmtId="0" fontId="400" fillId="87" borderId="300" xfId="3" applyFont="1" applyFill="1" applyBorder="1" applyAlignment="1">
      <alignment horizontal="center" vertical="center"/>
    </xf>
    <xf numFmtId="0" fontId="400" fillId="127" borderId="300" xfId="3" applyFont="1" applyFill="1" applyBorder="1" applyAlignment="1">
      <alignment horizontal="center" vertical="center"/>
    </xf>
    <xf numFmtId="0" fontId="400" fillId="30" borderId="0" xfId="13" applyFont="1" applyFill="1" applyAlignment="1">
      <alignment horizontal="center" vertical="center" wrapText="1"/>
    </xf>
    <xf numFmtId="0" fontId="267" fillId="26" borderId="0" xfId="13" applyFont="1" applyFill="1" applyAlignment="1">
      <alignment vertical="top"/>
    </xf>
    <xf numFmtId="0" fontId="26" fillId="26" borderId="0" xfId="13" applyFont="1" applyFill="1" applyAlignment="1">
      <alignment horizontal="right" vertical="center"/>
    </xf>
    <xf numFmtId="0" fontId="435" fillId="30" borderId="0" xfId="13" applyFont="1" applyFill="1" applyAlignment="1">
      <alignment horizontal="center" vertical="center" wrapText="1"/>
    </xf>
    <xf numFmtId="0" fontId="77" fillId="0" borderId="0" xfId="40" applyFont="1"/>
    <xf numFmtId="0" fontId="38" fillId="0" borderId="0" xfId="40" applyFont="1" applyAlignment="1">
      <alignment horizontal="center" vertical="center"/>
    </xf>
    <xf numFmtId="0" fontId="436" fillId="0" borderId="0" xfId="40" applyFont="1"/>
    <xf numFmtId="0" fontId="38" fillId="0" borderId="0" xfId="40" applyFont="1" applyAlignment="1">
      <alignment horizontal="left" vertical="center"/>
    </xf>
    <xf numFmtId="0" fontId="355" fillId="0" borderId="0" xfId="40" applyFont="1"/>
    <xf numFmtId="0" fontId="46" fillId="32" borderId="0" xfId="40" applyFont="1" applyFill="1" applyAlignment="1">
      <alignment vertical="center"/>
    </xf>
    <xf numFmtId="0" fontId="9" fillId="32" borderId="0" xfId="40" applyFont="1" applyFill="1" applyAlignment="1">
      <alignment vertical="center"/>
    </xf>
    <xf numFmtId="0" fontId="34" fillId="0" borderId="0" xfId="40" applyFont="1"/>
    <xf numFmtId="0" fontId="9" fillId="32" borderId="0" xfId="40" applyFont="1" applyFill="1"/>
    <xf numFmtId="0" fontId="46" fillId="95" borderId="0" xfId="40" applyFont="1" applyFill="1"/>
    <xf numFmtId="0" fontId="34" fillId="95" borderId="0" xfId="40" applyFont="1" applyFill="1" applyAlignment="1">
      <alignment vertical="center"/>
    </xf>
    <xf numFmtId="0" fontId="34" fillId="2" borderId="247" xfId="40" applyFont="1" applyFill="1" applyBorder="1" applyAlignment="1">
      <alignment vertical="center"/>
    </xf>
    <xf numFmtId="0" fontId="34" fillId="2" borderId="248" xfId="40" applyFont="1" applyFill="1" applyBorder="1" applyAlignment="1">
      <alignment vertical="center"/>
    </xf>
    <xf numFmtId="0" fontId="34" fillId="2" borderId="248" xfId="7" applyFont="1" applyFill="1" applyBorder="1" applyAlignment="1">
      <alignment horizontal="left" vertical="center"/>
    </xf>
    <xf numFmtId="0" fontId="34" fillId="2" borderId="248" xfId="40" applyFont="1" applyFill="1" applyBorder="1"/>
    <xf numFmtId="0" fontId="265" fillId="2" borderId="248" xfId="40" applyFont="1" applyFill="1" applyBorder="1" applyAlignment="1">
      <alignment vertical="center" wrapText="1"/>
    </xf>
    <xf numFmtId="0" fontId="34" fillId="2" borderId="249" xfId="40" applyFont="1" applyFill="1" applyBorder="1" applyAlignment="1">
      <alignment vertical="center"/>
    </xf>
    <xf numFmtId="0" fontId="42" fillId="2" borderId="0" xfId="40" applyFont="1" applyFill="1"/>
    <xf numFmtId="0" fontId="77" fillId="2" borderId="0" xfId="40" applyFont="1" applyFill="1"/>
    <xf numFmtId="0" fontId="77" fillId="0" borderId="0" xfId="41" applyFont="1"/>
    <xf numFmtId="0" fontId="77" fillId="30" borderId="0" xfId="41" applyFont="1" applyFill="1"/>
    <xf numFmtId="0" fontId="42" fillId="0" borderId="0" xfId="41" applyFont="1"/>
    <xf numFmtId="0" fontId="53" fillId="129" borderId="0" xfId="13" applyFont="1" applyFill="1" applyAlignment="1">
      <alignment horizontal="center" vertical="center" wrapText="1"/>
    </xf>
    <xf numFmtId="0" fontId="77" fillId="30" borderId="0" xfId="40" applyFont="1" applyFill="1"/>
    <xf numFmtId="0" fontId="53" fillId="0" borderId="0" xfId="41" applyFont="1" applyAlignment="1">
      <alignment horizontal="center" vertical="center" wrapText="1"/>
    </xf>
    <xf numFmtId="0" fontId="53" fillId="0" borderId="0" xfId="41" applyFont="1"/>
    <xf numFmtId="0" fontId="77" fillId="16" borderId="0" xfId="40" applyFont="1" applyFill="1"/>
    <xf numFmtId="0" fontId="34" fillId="2" borderId="120" xfId="3" applyFont="1" applyFill="1" applyBorder="1"/>
    <xf numFmtId="0" fontId="34" fillId="2" borderId="121" xfId="3" applyFont="1" applyFill="1" applyBorder="1"/>
    <xf numFmtId="0" fontId="34" fillId="2" borderId="122" xfId="3" applyFont="1" applyFill="1" applyBorder="1"/>
    <xf numFmtId="0" fontId="46" fillId="32" borderId="0" xfId="19" applyFont="1" applyFill="1" applyAlignment="1">
      <alignment vertical="center"/>
    </xf>
    <xf numFmtId="0" fontId="46" fillId="32" borderId="0" xfId="19" applyFont="1" applyFill="1"/>
    <xf numFmtId="0" fontId="34" fillId="2" borderId="305" xfId="3" applyFont="1" applyFill="1" applyBorder="1" applyAlignment="1">
      <alignment vertical="center"/>
    </xf>
    <xf numFmtId="0" fontId="34" fillId="2" borderId="61" xfId="3" applyFont="1" applyFill="1" applyBorder="1" applyAlignment="1">
      <alignment vertical="center"/>
    </xf>
    <xf numFmtId="0" fontId="34" fillId="2" borderId="62" xfId="3" applyFont="1" applyFill="1" applyBorder="1" applyAlignment="1">
      <alignment vertical="center"/>
    </xf>
    <xf numFmtId="0" fontId="34" fillId="2" borderId="24" xfId="3" applyFont="1" applyFill="1" applyBorder="1"/>
    <xf numFmtId="0" fontId="34" fillId="2" borderId="125" xfId="3" applyFont="1" applyFill="1" applyBorder="1"/>
    <xf numFmtId="0" fontId="438" fillId="2" borderId="0" xfId="3" applyFont="1" applyFill="1"/>
    <xf numFmtId="0" fontId="79" fillId="2" borderId="0" xfId="3" applyFont="1" applyFill="1"/>
    <xf numFmtId="0" fontId="439" fillId="2" borderId="0" xfId="3" applyFont="1" applyFill="1" applyAlignment="1">
      <alignment horizontal="center" vertical="center"/>
    </xf>
    <xf numFmtId="0" fontId="440" fillId="2" borderId="0" xfId="3" applyFont="1" applyFill="1"/>
    <xf numFmtId="0" fontId="440" fillId="2" borderId="0" xfId="3" applyFont="1" applyFill="1" applyAlignment="1">
      <alignment vertical="center"/>
    </xf>
    <xf numFmtId="0" fontId="441" fillId="2" borderId="0" xfId="3" applyFont="1" applyFill="1" applyAlignment="1">
      <alignment horizontal="center" vertical="center"/>
    </xf>
    <xf numFmtId="0" fontId="442" fillId="2" borderId="0" xfId="3" applyFont="1" applyFill="1"/>
    <xf numFmtId="0" fontId="172" fillId="2" borderId="0" xfId="3" applyFont="1" applyFill="1"/>
    <xf numFmtId="0" fontId="74" fillId="2" borderId="0" xfId="3" applyFont="1" applyFill="1"/>
    <xf numFmtId="0" fontId="172" fillId="0" borderId="0" xfId="3" applyFont="1"/>
    <xf numFmtId="0" fontId="26" fillId="2" borderId="24" xfId="3" applyFont="1" applyFill="1" applyBorder="1"/>
    <xf numFmtId="0" fontId="26" fillId="2" borderId="0" xfId="3" applyFont="1" applyFill="1"/>
    <xf numFmtId="0" fontId="443" fillId="2" borderId="0" xfId="3" applyFont="1" applyFill="1"/>
    <xf numFmtId="0" fontId="222" fillId="2" borderId="0" xfId="3" applyFont="1" applyFill="1"/>
    <xf numFmtId="0" fontId="444" fillId="2" borderId="0" xfId="3" applyFont="1" applyFill="1"/>
    <xf numFmtId="0" fontId="26" fillId="0" borderId="0" xfId="3" applyFont="1"/>
    <xf numFmtId="0" fontId="26" fillId="2" borderId="125" xfId="3" applyFont="1" applyFill="1" applyBorder="1"/>
    <xf numFmtId="0" fontId="26" fillId="0" borderId="0" xfId="3" applyFont="1" applyAlignment="1">
      <alignment vertical="center"/>
    </xf>
    <xf numFmtId="0" fontId="26" fillId="123" borderId="0" xfId="3" applyFont="1" applyFill="1"/>
    <xf numFmtId="0" fontId="425" fillId="0" borderId="0" xfId="13" applyFont="1" applyAlignment="1">
      <alignment horizontal="center" vertical="center" wrapText="1"/>
    </xf>
    <xf numFmtId="0" fontId="425" fillId="123" borderId="0" xfId="13" applyFont="1" applyFill="1" applyAlignment="1">
      <alignment horizontal="center" vertical="center" wrapText="1"/>
    </xf>
    <xf numFmtId="0" fontId="443" fillId="0" borderId="0" xfId="3" applyFont="1"/>
    <xf numFmtId="0" fontId="443" fillId="0" borderId="242" xfId="3" applyFont="1" applyBorder="1" applyAlignment="1">
      <alignment horizontal="center" vertical="center"/>
    </xf>
    <xf numFmtId="176" fontId="400" fillId="2" borderId="49" xfId="3" applyNumberFormat="1" applyFont="1" applyFill="1" applyBorder="1" applyAlignment="1">
      <alignment horizontal="center" vertical="center" textRotation="90"/>
    </xf>
    <xf numFmtId="0" fontId="443" fillId="0" borderId="65" xfId="3" applyFont="1" applyBorder="1" applyAlignment="1">
      <alignment horizontal="center" vertical="center"/>
    </xf>
    <xf numFmtId="0" fontId="79" fillId="123" borderId="0" xfId="3" applyFont="1" applyFill="1"/>
    <xf numFmtId="0" fontId="445" fillId="0" borderId="24" xfId="3" applyFont="1" applyBorder="1" applyAlignment="1">
      <alignment horizontal="center" vertical="center"/>
    </xf>
    <xf numFmtId="176" fontId="400" fillId="2" borderId="0" xfId="3" applyNumberFormat="1" applyFont="1" applyFill="1" applyAlignment="1">
      <alignment horizontal="center" vertical="center" textRotation="90"/>
    </xf>
    <xf numFmtId="0" fontId="446" fillId="0" borderId="275" xfId="3" applyFont="1" applyBorder="1" applyAlignment="1">
      <alignment horizontal="center" vertical="center"/>
    </xf>
    <xf numFmtId="0" fontId="34" fillId="123" borderId="0" xfId="3" applyFont="1" applyFill="1"/>
    <xf numFmtId="0" fontId="443" fillId="0" borderId="306" xfId="3" applyFont="1" applyBorder="1" applyAlignment="1">
      <alignment horizontal="center" vertical="center"/>
    </xf>
    <xf numFmtId="176" fontId="400" fillId="2" borderId="61" xfId="3" applyNumberFormat="1" applyFont="1" applyFill="1" applyBorder="1" applyAlignment="1">
      <alignment horizontal="center" vertical="center" textRotation="90"/>
    </xf>
    <xf numFmtId="0" fontId="443" fillId="0" borderId="62" xfId="3" applyFont="1" applyBorder="1" applyAlignment="1">
      <alignment horizontal="center" vertical="center"/>
    </xf>
    <xf numFmtId="0" fontId="79" fillId="0" borderId="0" xfId="3" applyFont="1"/>
    <xf numFmtId="9" fontId="34" fillId="2" borderId="24" xfId="47" applyFont="1" applyFill="1" applyBorder="1"/>
    <xf numFmtId="9" fontId="34" fillId="2" borderId="0" xfId="47" applyFont="1" applyFill="1" applyBorder="1"/>
    <xf numFmtId="9" fontId="79" fillId="2" borderId="0" xfId="47" applyFont="1" applyFill="1" applyBorder="1"/>
    <xf numFmtId="9" fontId="79" fillId="0" borderId="0" xfId="47" applyFont="1" applyBorder="1"/>
    <xf numFmtId="9" fontId="222" fillId="0" borderId="0" xfId="47" applyFont="1" applyBorder="1"/>
    <xf numFmtId="9" fontId="34" fillId="0" borderId="0" xfId="47" applyFont="1" applyBorder="1"/>
    <xf numFmtId="9" fontId="34" fillId="123" borderId="0" xfId="47" applyFont="1" applyFill="1" applyBorder="1"/>
    <xf numFmtId="9" fontId="34" fillId="2" borderId="125" xfId="47" applyFont="1" applyFill="1" applyBorder="1"/>
    <xf numFmtId="9" fontId="34" fillId="0" borderId="0" xfId="47" applyFont="1"/>
    <xf numFmtId="0" fontId="77" fillId="123" borderId="0" xfId="13" applyFont="1" applyFill="1" applyAlignment="1">
      <alignment horizontal="left" vertical="center"/>
    </xf>
    <xf numFmtId="0" fontId="34" fillId="123" borderId="0" xfId="13" applyFont="1" applyFill="1" applyAlignment="1">
      <alignment horizontal="left" vertical="center"/>
    </xf>
    <xf numFmtId="0" fontId="9" fillId="70" borderId="0" xfId="13" applyFont="1" applyFill="1" applyAlignment="1">
      <alignment vertical="top"/>
    </xf>
    <xf numFmtId="0" fontId="395" fillId="70" borderId="0" xfId="13" applyFont="1" applyFill="1" applyAlignment="1">
      <alignment horizontal="right" vertical="center"/>
    </xf>
    <xf numFmtId="0" fontId="401" fillId="70" borderId="0" xfId="13" applyFont="1" applyFill="1" applyAlignment="1">
      <alignment vertical="top"/>
    </xf>
    <xf numFmtId="0" fontId="395" fillId="70" borderId="0" xfId="13" applyFont="1" applyFill="1" applyAlignment="1">
      <alignment horizontal="left" vertical="center"/>
    </xf>
    <xf numFmtId="0" fontId="72" fillId="2" borderId="0" xfId="3" applyFont="1" applyFill="1"/>
    <xf numFmtId="0" fontId="34" fillId="2" borderId="25" xfId="3" applyFont="1" applyFill="1" applyBorder="1"/>
    <xf numFmtId="0" fontId="34" fillId="2" borderId="18" xfId="3" applyFont="1" applyFill="1" applyBorder="1"/>
    <xf numFmtId="0" fontId="34" fillId="2" borderId="1" xfId="3" applyFont="1" applyFill="1" applyBorder="1"/>
    <xf numFmtId="0" fontId="454" fillId="0" borderId="0" xfId="48" applyAlignment="1">
      <alignment vertical="center"/>
    </xf>
    <xf numFmtId="0" fontId="454" fillId="0" borderId="0" xfId="48"/>
    <xf numFmtId="0" fontId="455" fillId="0" borderId="0" xfId="48" applyFont="1" applyAlignment="1">
      <alignment horizontal="center" vertical="center"/>
    </xf>
    <xf numFmtId="0" fontId="454" fillId="0" borderId="0" xfId="48" applyAlignment="1">
      <alignment horizontal="left" vertical="center"/>
    </xf>
    <xf numFmtId="0" fontId="457" fillId="0" borderId="0" xfId="48" applyFont="1" applyAlignment="1">
      <alignment horizontal="center" vertical="center"/>
    </xf>
    <xf numFmtId="0" fontId="454" fillId="0" borderId="0" xfId="48" applyAlignment="1">
      <alignment horizontal="center" vertical="center"/>
    </xf>
    <xf numFmtId="0" fontId="454" fillId="0" borderId="0" xfId="48" applyAlignment="1">
      <alignment vertical="center" wrapText="1"/>
    </xf>
    <xf numFmtId="0" fontId="459" fillId="0" borderId="0" xfId="48" applyFont="1" applyAlignment="1">
      <alignment vertical="center"/>
    </xf>
    <xf numFmtId="0" fontId="459" fillId="0" borderId="0" xfId="48" applyFont="1" applyAlignment="1">
      <alignment horizontal="center" vertical="center"/>
    </xf>
    <xf numFmtId="0" fontId="459" fillId="0" borderId="0" xfId="19" applyFont="1" applyAlignment="1">
      <alignment vertical="center"/>
    </xf>
    <xf numFmtId="0" fontId="459" fillId="0" borderId="0" xfId="19" applyFont="1" applyAlignment="1">
      <alignment horizontal="center" vertical="center"/>
    </xf>
    <xf numFmtId="0" fontId="460" fillId="25" borderId="0" xfId="19" applyFont="1" applyFill="1" applyAlignment="1">
      <alignment horizontal="left"/>
    </xf>
    <xf numFmtId="1" fontId="288" fillId="0" borderId="120" xfId="48" applyNumberFormat="1" applyFont="1" applyBorder="1" applyAlignment="1" applyProtection="1">
      <alignment horizontal="center" vertical="center"/>
      <protection locked="0"/>
    </xf>
    <xf numFmtId="0" fontId="462" fillId="0" borderId="121" xfId="48" applyFont="1" applyBorder="1" applyAlignment="1" applyProtection="1">
      <alignment horizontal="left" vertical="top"/>
      <protection locked="0"/>
    </xf>
    <xf numFmtId="0" fontId="454" fillId="0" borderId="121" xfId="48" applyBorder="1" applyAlignment="1" applyProtection="1">
      <alignment horizontal="left" vertical="top" wrapText="1"/>
      <protection locked="0"/>
    </xf>
    <xf numFmtId="0" fontId="454" fillId="0" borderId="122" xfId="48" applyBorder="1" applyAlignment="1" applyProtection="1">
      <alignment horizontal="left" vertical="top" wrapText="1"/>
      <protection locked="0"/>
    </xf>
    <xf numFmtId="1" fontId="463" fillId="25" borderId="120" xfId="48" applyNumberFormat="1" applyFont="1" applyFill="1" applyBorder="1" applyAlignment="1" applyProtection="1">
      <alignment horizontal="center" vertical="center"/>
      <protection locked="0"/>
    </xf>
    <xf numFmtId="0" fontId="454" fillId="0" borderId="121" xfId="48" applyBorder="1" applyAlignment="1">
      <alignment vertical="center"/>
    </xf>
    <xf numFmtId="0" fontId="454" fillId="0" borderId="122" xfId="48" applyBorder="1" applyAlignment="1">
      <alignment vertical="center"/>
    </xf>
    <xf numFmtId="1" fontId="463" fillId="25" borderId="120" xfId="48" quotePrefix="1" applyNumberFormat="1" applyFont="1" applyFill="1" applyBorder="1" applyAlignment="1" applyProtection="1">
      <alignment horizontal="center" vertical="center"/>
      <protection locked="0"/>
    </xf>
    <xf numFmtId="0" fontId="454" fillId="0" borderId="25" xfId="48" applyBorder="1" applyAlignment="1" applyProtection="1">
      <alignment horizontal="left" vertical="top" wrapText="1"/>
      <protection locked="0"/>
    </xf>
    <xf numFmtId="0" fontId="464" fillId="0" borderId="18" xfId="48" applyFont="1" applyBorder="1" applyAlignment="1" applyProtection="1">
      <alignment horizontal="left" vertical="center"/>
      <protection locked="0"/>
    </xf>
    <xf numFmtId="0" fontId="454" fillId="0" borderId="18" xfId="48" applyBorder="1" applyAlignment="1" applyProtection="1">
      <alignment horizontal="left" vertical="top" wrapText="1"/>
      <protection locked="0"/>
    </xf>
    <xf numFmtId="0" fontId="454" fillId="0" borderId="1" xfId="48" applyBorder="1" applyAlignment="1" applyProtection="1">
      <alignment horizontal="left" vertical="top"/>
      <protection locked="0"/>
    </xf>
    <xf numFmtId="0" fontId="465" fillId="0" borderId="25" xfId="48" applyFont="1" applyBorder="1" applyAlignment="1" applyProtection="1">
      <alignment horizontal="center" vertical="top"/>
      <protection locked="0"/>
    </xf>
    <xf numFmtId="0" fontId="454" fillId="0" borderId="18" xfId="48" applyBorder="1" applyAlignment="1" applyProtection="1">
      <alignment horizontal="left" vertical="top"/>
      <protection locked="0"/>
    </xf>
    <xf numFmtId="0" fontId="454" fillId="0" borderId="25" xfId="48" applyBorder="1" applyAlignment="1" applyProtection="1">
      <alignment horizontal="left" vertical="top"/>
      <protection locked="0"/>
    </xf>
    <xf numFmtId="0" fontId="454" fillId="0" borderId="18" xfId="48" applyBorder="1" applyAlignment="1">
      <alignment vertical="center"/>
    </xf>
    <xf numFmtId="0" fontId="454" fillId="0" borderId="1" xfId="48" applyBorder="1" applyAlignment="1">
      <alignment vertical="center"/>
    </xf>
    <xf numFmtId="0" fontId="462" fillId="0" borderId="0" xfId="48" applyFont="1" applyAlignment="1" applyProtection="1">
      <alignment horizontal="right" vertical="top"/>
      <protection locked="0"/>
    </xf>
    <xf numFmtId="1" fontId="466" fillId="25" borderId="0" xfId="48" applyNumberFormat="1" applyFont="1" applyFill="1" applyAlignment="1" applyProtection="1">
      <alignment horizontal="center" vertical="center"/>
      <protection locked="0"/>
    </xf>
    <xf numFmtId="0" fontId="467" fillId="0" borderId="312" xfId="48" applyFont="1" applyBorder="1" applyAlignment="1">
      <alignment horizontal="left" vertical="center"/>
    </xf>
    <xf numFmtId="0" fontId="96" fillId="0" borderId="313" xfId="48" applyFont="1" applyBorder="1" applyAlignment="1">
      <alignment horizontal="center" vertical="center"/>
    </xf>
    <xf numFmtId="0" fontId="459" fillId="0" borderId="0" xfId="19" applyFont="1" applyAlignment="1" applyProtection="1">
      <alignment horizontal="right" vertical="center"/>
      <protection locked="0"/>
    </xf>
    <xf numFmtId="0" fontId="459" fillId="0" borderId="0" xfId="19" applyFont="1" applyAlignment="1" applyProtection="1">
      <alignment horizontal="left" vertical="center"/>
      <protection locked="0"/>
    </xf>
    <xf numFmtId="0" fontId="459" fillId="0" borderId="22" xfId="48" applyFont="1" applyBorder="1" applyAlignment="1">
      <alignment vertical="center"/>
    </xf>
    <xf numFmtId="0" fontId="459" fillId="0" borderId="126" xfId="48" applyFont="1" applyBorder="1" applyAlignment="1">
      <alignment vertical="center"/>
    </xf>
    <xf numFmtId="218" fontId="279" fillId="0" borderId="126" xfId="48" applyNumberFormat="1" applyFont="1" applyBorder="1" applyAlignment="1" applyProtection="1">
      <alignment horizontal="right" vertical="center"/>
      <protection locked="0"/>
    </xf>
    <xf numFmtId="218" fontId="279" fillId="0" borderId="21" xfId="48" applyNumberFormat="1" applyFont="1" applyBorder="1" applyAlignment="1" applyProtection="1">
      <alignment horizontal="left" vertical="center"/>
      <protection locked="0"/>
    </xf>
    <xf numFmtId="0" fontId="459" fillId="0" borderId="0" xfId="48" applyFont="1" applyAlignment="1">
      <alignment horizontal="right" vertical="center"/>
    </xf>
    <xf numFmtId="0" fontId="464" fillId="0" borderId="121" xfId="48" applyFont="1" applyBorder="1" applyAlignment="1" applyProtection="1">
      <alignment horizontal="left" vertical="center"/>
      <protection locked="0"/>
    </xf>
    <xf numFmtId="0" fontId="269" fillId="0" borderId="0" xfId="48" applyFont="1" applyAlignment="1">
      <alignment vertical="center"/>
    </xf>
    <xf numFmtId="0" fontId="459" fillId="0" borderId="0" xfId="48" applyFont="1" applyAlignment="1">
      <alignment horizontal="right"/>
    </xf>
    <xf numFmtId="0" fontId="460" fillId="25" borderId="129" xfId="19" applyFont="1" applyFill="1" applyBorder="1" applyAlignment="1">
      <alignment horizontal="center"/>
    </xf>
    <xf numFmtId="0" fontId="466" fillId="25" borderId="141" xfId="19" applyFont="1" applyFill="1" applyBorder="1" applyAlignment="1">
      <alignment horizontal="center"/>
    </xf>
    <xf numFmtId="0" fontId="459" fillId="0" borderId="0" xfId="48" applyFont="1"/>
    <xf numFmtId="0" fontId="466" fillId="25" borderId="224" xfId="19" applyFont="1" applyFill="1" applyBorder="1" applyAlignment="1">
      <alignment horizontal="center"/>
    </xf>
    <xf numFmtId="0" fontId="466" fillId="25" borderId="57" xfId="19" applyFont="1" applyFill="1" applyBorder="1" applyAlignment="1">
      <alignment horizontal="center"/>
    </xf>
    <xf numFmtId="0" fontId="466" fillId="25" borderId="225" xfId="19" applyFont="1" applyFill="1" applyBorder="1" applyAlignment="1">
      <alignment horizontal="center"/>
    </xf>
    <xf numFmtId="0" fontId="466" fillId="25" borderId="196" xfId="19" applyFont="1" applyFill="1" applyBorder="1" applyAlignment="1">
      <alignment horizontal="center"/>
    </xf>
    <xf numFmtId="0" fontId="460" fillId="25" borderId="0" xfId="19" applyFont="1" applyFill="1" applyAlignment="1">
      <alignment horizontal="center"/>
    </xf>
    <xf numFmtId="0" fontId="269" fillId="0" borderId="0" xfId="48" applyFont="1"/>
    <xf numFmtId="0" fontId="466" fillId="25" borderId="0" xfId="48" applyFont="1" applyFill="1" applyAlignment="1" applyProtection="1">
      <alignment vertical="center"/>
      <protection locked="0"/>
    </xf>
    <xf numFmtId="0" fontId="466" fillId="25" borderId="129" xfId="19" applyFont="1" applyFill="1" applyBorder="1" applyAlignment="1">
      <alignment horizontal="center"/>
    </xf>
    <xf numFmtId="0" fontId="460" fillId="25" borderId="141" xfId="19" applyFont="1" applyFill="1" applyBorder="1" applyAlignment="1">
      <alignment horizontal="center"/>
    </xf>
    <xf numFmtId="0" fontId="454" fillId="0" borderId="0" xfId="48" applyAlignment="1">
      <alignment horizontal="right"/>
    </xf>
    <xf numFmtId="0" fontId="269" fillId="0" borderId="0" xfId="19" applyFont="1" applyAlignment="1">
      <alignment vertical="center"/>
    </xf>
    <xf numFmtId="0" fontId="459" fillId="0" borderId="0" xfId="19" applyFont="1" applyAlignment="1">
      <alignment horizontal="right" vertical="center"/>
    </xf>
    <xf numFmtId="0" fontId="10" fillId="0" borderId="0" xfId="19" applyAlignment="1">
      <alignment horizontal="right"/>
    </xf>
    <xf numFmtId="0" fontId="469" fillId="25" borderId="0" xfId="19" applyFont="1" applyFill="1" applyAlignment="1">
      <alignment horizontal="center"/>
    </xf>
    <xf numFmtId="0" fontId="470" fillId="25" borderId="140" xfId="19" applyFont="1" applyFill="1" applyBorder="1" applyAlignment="1">
      <alignment horizontal="left"/>
    </xf>
    <xf numFmtId="0" fontId="269" fillId="0" borderId="0" xfId="19" applyFont="1" applyAlignment="1">
      <alignment horizontal="right" vertical="center"/>
    </xf>
    <xf numFmtId="0" fontId="107" fillId="0" borderId="313" xfId="48" applyFont="1" applyBorder="1" applyAlignment="1">
      <alignment horizontal="center" vertical="center"/>
    </xf>
    <xf numFmtId="0" fontId="459" fillId="0" borderId="18" xfId="48" applyFont="1" applyBorder="1" applyAlignment="1">
      <alignment vertical="center"/>
    </xf>
    <xf numFmtId="0" fontId="459" fillId="0" borderId="18" xfId="48" applyFont="1" applyBorder="1" applyAlignment="1">
      <alignment horizontal="center" vertical="center"/>
    </xf>
    <xf numFmtId="1" fontId="469" fillId="130" borderId="0" xfId="48" applyNumberFormat="1" applyFont="1" applyFill="1" applyAlignment="1">
      <alignment horizontal="left" vertical="center"/>
    </xf>
    <xf numFmtId="1" fontId="469" fillId="130" borderId="125" xfId="48" applyNumberFormat="1" applyFont="1" applyFill="1" applyBorder="1" applyAlignment="1">
      <alignment horizontal="left" vertical="center"/>
    </xf>
    <xf numFmtId="219" fontId="460" fillId="25" borderId="24" xfId="48" applyNumberFormat="1" applyFont="1" applyFill="1" applyBorder="1" applyAlignment="1" applyProtection="1">
      <alignment horizontal="center" vertical="center"/>
      <protection locked="0"/>
    </xf>
    <xf numFmtId="219" fontId="460" fillId="25" borderId="0" xfId="48" applyNumberFormat="1" applyFont="1" applyFill="1" applyAlignment="1" applyProtection="1">
      <alignment horizontal="center" vertical="center"/>
      <protection locked="0"/>
    </xf>
    <xf numFmtId="0" fontId="459" fillId="0" borderId="0" xfId="48" applyFont="1" applyAlignment="1" applyProtection="1">
      <alignment vertical="center"/>
      <protection locked="0"/>
    </xf>
    <xf numFmtId="1" fontId="459" fillId="0" borderId="0" xfId="48" applyNumberFormat="1" applyFont="1" applyAlignment="1" applyProtection="1">
      <alignment horizontal="right" vertical="center"/>
      <protection locked="0"/>
    </xf>
    <xf numFmtId="0" fontId="459" fillId="0" borderId="0" xfId="48" applyFont="1" applyAlignment="1" applyProtection="1">
      <alignment horizontal="right" vertical="center"/>
      <protection locked="0"/>
    </xf>
    <xf numFmtId="0" fontId="459" fillId="0" borderId="316" xfId="48" applyFont="1" applyBorder="1" applyAlignment="1">
      <alignment vertical="center"/>
    </xf>
    <xf numFmtId="0" fontId="459" fillId="0" borderId="316" xfId="48" applyFont="1" applyBorder="1" applyAlignment="1">
      <alignment horizontal="center" vertical="center"/>
    </xf>
    <xf numFmtId="0" fontId="459" fillId="0" borderId="316" xfId="48" applyFont="1" applyBorder="1" applyAlignment="1" applyProtection="1">
      <alignment vertical="center"/>
      <protection locked="0"/>
    </xf>
    <xf numFmtId="0" fontId="454" fillId="0" borderId="125" xfId="48" applyBorder="1" applyAlignment="1">
      <alignment vertical="center"/>
    </xf>
    <xf numFmtId="0" fontId="454" fillId="0" borderId="125" xfId="48" applyBorder="1" applyAlignment="1">
      <alignment vertical="center" wrapText="1"/>
    </xf>
    <xf numFmtId="0" fontId="459" fillId="0" borderId="125" xfId="48" applyFont="1" applyBorder="1" applyAlignment="1">
      <alignment vertical="center"/>
    </xf>
    <xf numFmtId="0" fontId="459" fillId="0" borderId="125" xfId="19" applyFont="1" applyBorder="1" applyAlignment="1">
      <alignment vertical="center"/>
    </xf>
    <xf numFmtId="0" fontId="459" fillId="0" borderId="317" xfId="48" applyFont="1" applyBorder="1" applyAlignment="1">
      <alignment vertical="center"/>
    </xf>
    <xf numFmtId="0" fontId="12" fillId="0" borderId="0" xfId="3" applyFont="1" applyAlignment="1">
      <alignment vertical="center"/>
    </xf>
    <xf numFmtId="0" fontId="34" fillId="2" borderId="0" xfId="19" applyFont="1" applyFill="1" applyAlignment="1">
      <alignment vertical="center"/>
    </xf>
    <xf numFmtId="0" fontId="473" fillId="0" borderId="0" xfId="19" applyFont="1" applyAlignment="1">
      <alignment vertical="center"/>
    </xf>
    <xf numFmtId="0" fontId="473" fillId="2" borderId="0" xfId="19" applyFont="1" applyFill="1" applyAlignment="1">
      <alignment vertical="center"/>
    </xf>
    <xf numFmtId="0" fontId="473" fillId="0" borderId="0" xfId="19" applyFont="1"/>
    <xf numFmtId="0" fontId="473" fillId="2" borderId="25" xfId="19" applyFont="1" applyFill="1" applyBorder="1" applyAlignment="1">
      <alignment vertical="center"/>
    </xf>
    <xf numFmtId="0" fontId="477" fillId="0" borderId="0" xfId="49" applyFont="1" applyAlignment="1">
      <alignment horizontal="left" vertical="center"/>
    </xf>
    <xf numFmtId="0" fontId="473" fillId="2" borderId="18" xfId="19" applyFont="1" applyFill="1" applyBorder="1" applyAlignment="1">
      <alignment vertical="center"/>
    </xf>
    <xf numFmtId="0" fontId="473" fillId="0" borderId="18" xfId="19" applyFont="1" applyBorder="1" applyAlignment="1">
      <alignment vertical="center"/>
    </xf>
    <xf numFmtId="0" fontId="473" fillId="0" borderId="18" xfId="19" applyFont="1" applyBorder="1"/>
    <xf numFmtId="0" fontId="473" fillId="2" borderId="1" xfId="19" applyFont="1" applyFill="1" applyBorder="1" applyAlignment="1">
      <alignment vertical="center"/>
    </xf>
    <xf numFmtId="0" fontId="34" fillId="2" borderId="0" xfId="19" applyFont="1" applyFill="1" applyAlignment="1">
      <alignment vertical="center" wrapText="1"/>
    </xf>
    <xf numFmtId="0" fontId="34" fillId="0" borderId="0" xfId="19" applyFont="1" applyAlignment="1">
      <alignment vertical="center" wrapText="1"/>
    </xf>
    <xf numFmtId="0" fontId="14" fillId="0" borderId="321" xfId="19" applyFont="1" applyBorder="1" applyAlignment="1">
      <alignment horizontal="center" vertical="center"/>
    </xf>
    <xf numFmtId="0" fontId="14" fillId="0" borderId="18" xfId="19" applyFont="1" applyBorder="1" applyAlignment="1">
      <alignment horizontal="center" vertical="center"/>
    </xf>
    <xf numFmtId="0" fontId="14" fillId="0" borderId="30" xfId="19" applyFont="1" applyBorder="1" applyAlignment="1">
      <alignment horizontal="center" vertical="center"/>
    </xf>
    <xf numFmtId="0" fontId="74" fillId="0" borderId="126" xfId="19" applyFont="1" applyBorder="1" applyAlignment="1">
      <alignment horizontal="left" vertical="center"/>
    </xf>
    <xf numFmtId="0" fontId="479" fillId="0" borderId="126" xfId="19" applyFont="1" applyBorder="1" applyAlignment="1">
      <alignment horizontal="center" vertical="center" wrapText="1"/>
    </xf>
    <xf numFmtId="0" fontId="480" fillId="0" borderId="126" xfId="19" applyFont="1" applyBorder="1" applyAlignment="1">
      <alignment horizontal="center" vertical="center" wrapText="1"/>
    </xf>
    <xf numFmtId="0" fontId="183" fillId="0" borderId="126" xfId="19" applyFont="1" applyBorder="1" applyAlignment="1">
      <alignment vertical="center" wrapText="1"/>
    </xf>
    <xf numFmtId="0" fontId="46" fillId="0" borderId="121" xfId="19" applyFont="1" applyBorder="1" applyAlignment="1">
      <alignment horizontal="left" vertical="center"/>
    </xf>
    <xf numFmtId="0" fontId="46" fillId="0" borderId="121" xfId="19" applyFont="1" applyBorder="1" applyAlignment="1">
      <alignment horizontal="center" vertical="center" wrapText="1"/>
    </xf>
    <xf numFmtId="0" fontId="481" fillId="0" borderId="121" xfId="19" applyFont="1" applyBorder="1" applyAlignment="1">
      <alignment horizontal="center" vertical="center" wrapText="1"/>
    </xf>
    <xf numFmtId="0" fontId="9" fillId="0" borderId="121" xfId="19" applyFont="1" applyBorder="1" applyAlignment="1">
      <alignment vertical="center" wrapText="1"/>
    </xf>
    <xf numFmtId="0" fontId="77" fillId="16" borderId="0" xfId="19" applyFont="1" applyFill="1" applyAlignment="1">
      <alignment horizontal="left" vertical="center"/>
    </xf>
    <xf numFmtId="0" fontId="46" fillId="0" borderId="194" xfId="19" applyFont="1" applyBorder="1" applyAlignment="1">
      <alignment horizontal="center" vertical="center" wrapText="1"/>
    </xf>
    <xf numFmtId="0" fontId="14" fillId="0" borderId="73" xfId="19" applyFont="1" applyBorder="1" applyAlignment="1">
      <alignment vertical="center"/>
    </xf>
    <xf numFmtId="0" fontId="46" fillId="0" borderId="73" xfId="19" applyFont="1" applyBorder="1" applyAlignment="1">
      <alignment vertical="center"/>
    </xf>
    <xf numFmtId="0" fontId="26" fillId="0" borderId="73" xfId="19" applyFont="1" applyBorder="1" applyAlignment="1">
      <alignment horizontal="center" vertical="center"/>
    </xf>
    <xf numFmtId="0" fontId="26" fillId="0" borderId="73" xfId="19" applyFont="1" applyBorder="1" applyAlignment="1">
      <alignment horizontal="centerContinuous" vertical="center"/>
    </xf>
    <xf numFmtId="0" fontId="26" fillId="0" borderId="322" xfId="19" applyFont="1" applyBorder="1" applyAlignment="1">
      <alignment horizontal="centerContinuous" vertical="center"/>
    </xf>
    <xf numFmtId="0" fontId="482" fillId="0" borderId="73" xfId="19" applyFont="1" applyBorder="1" applyAlignment="1">
      <alignment vertical="center"/>
    </xf>
    <xf numFmtId="0" fontId="482" fillId="0" borderId="73" xfId="19" applyFont="1" applyBorder="1" applyAlignment="1">
      <alignment vertical="center" wrapText="1"/>
    </xf>
    <xf numFmtId="0" fontId="482" fillId="0" borderId="213" xfId="19" applyFont="1" applyBorder="1" applyAlignment="1">
      <alignment vertical="center" wrapText="1"/>
    </xf>
    <xf numFmtId="0" fontId="42" fillId="2" borderId="196" xfId="19" applyFont="1" applyFill="1" applyBorder="1" applyAlignment="1">
      <alignment horizontal="center" vertical="center" wrapText="1"/>
    </xf>
    <xf numFmtId="0" fontId="12" fillId="2" borderId="9" xfId="19" applyFont="1" applyFill="1" applyBorder="1" applyAlignment="1">
      <alignment horizontal="left" vertical="center"/>
    </xf>
    <xf numFmtId="0" fontId="12" fillId="2" borderId="9" xfId="19" applyFont="1" applyFill="1" applyBorder="1" applyAlignment="1">
      <alignment horizontal="left" vertical="center" wrapText="1"/>
    </xf>
    <xf numFmtId="0" fontId="42" fillId="2" borderId="177" xfId="19" applyFont="1" applyFill="1" applyBorder="1" applyAlignment="1">
      <alignment horizontal="left" vertical="center" wrapText="1"/>
    </xf>
    <xf numFmtId="0" fontId="42" fillId="2" borderId="52" xfId="19" applyFont="1" applyFill="1" applyBorder="1" applyAlignment="1">
      <alignment horizontal="center" vertical="center" wrapText="1"/>
    </xf>
    <xf numFmtId="0" fontId="12" fillId="2" borderId="0" xfId="19" applyFont="1" applyFill="1" applyAlignment="1">
      <alignment horizontal="left" vertical="center" wrapText="1"/>
    </xf>
    <xf numFmtId="0" fontId="12" fillId="2" borderId="125" xfId="19" applyFont="1" applyFill="1" applyBorder="1" applyAlignment="1">
      <alignment horizontal="left" vertical="center" wrapText="1"/>
    </xf>
    <xf numFmtId="0" fontId="484" fillId="2" borderId="0" xfId="19" applyFont="1" applyFill="1" applyAlignment="1">
      <alignment vertical="center"/>
    </xf>
    <xf numFmtId="0" fontId="35" fillId="0" borderId="52" xfId="19" applyFont="1" applyBorder="1" applyAlignment="1">
      <alignment horizontal="center" vertical="center"/>
    </xf>
    <xf numFmtId="0" fontId="35" fillId="0" borderId="30" xfId="19" applyFont="1" applyBorder="1" applyAlignment="1">
      <alignment horizontal="center" vertical="center"/>
    </xf>
    <xf numFmtId="0" fontId="361" fillId="2" borderId="0" xfId="19" applyFont="1" applyFill="1" applyAlignment="1">
      <alignment horizontal="center" vertical="center" wrapText="1"/>
    </xf>
    <xf numFmtId="0" fontId="485" fillId="2" borderId="0" xfId="19" applyFont="1" applyFill="1" applyAlignment="1">
      <alignment vertical="center"/>
    </xf>
    <xf numFmtId="0" fontId="222" fillId="2" borderId="0" xfId="19" applyFont="1" applyFill="1" applyAlignment="1">
      <alignment vertical="center"/>
    </xf>
    <xf numFmtId="0" fontId="75" fillId="0" borderId="222" xfId="19" applyFont="1" applyBorder="1" applyAlignment="1">
      <alignment horizontal="center" vertical="center" wrapText="1"/>
    </xf>
    <xf numFmtId="0" fontId="486" fillId="2" borderId="0" xfId="19" applyFont="1" applyFill="1" applyAlignment="1">
      <alignment vertical="center"/>
    </xf>
    <xf numFmtId="0" fontId="487" fillId="2" borderId="0" xfId="19" applyFont="1" applyFill="1" applyAlignment="1">
      <alignment vertical="center"/>
    </xf>
    <xf numFmtId="0" fontId="488" fillId="2" borderId="0" xfId="19" applyFont="1" applyFill="1" applyAlignment="1">
      <alignment vertical="center"/>
    </xf>
    <xf numFmtId="0" fontId="191" fillId="2" borderId="0" xfId="19" applyFont="1" applyFill="1" applyAlignment="1">
      <alignment vertical="center"/>
    </xf>
    <xf numFmtId="0" fontId="34" fillId="0" borderId="0" xfId="19" applyFont="1" applyAlignment="1">
      <alignment horizontal="centerContinuous" vertical="center"/>
    </xf>
    <xf numFmtId="0" fontId="482" fillId="2" borderId="0" xfId="19" applyFont="1" applyFill="1" applyAlignment="1">
      <alignment horizontal="left" vertical="center"/>
    </xf>
    <xf numFmtId="0" fontId="70" fillId="2" borderId="0" xfId="19" applyFont="1" applyFill="1" applyAlignment="1">
      <alignment horizontal="center" vertical="center" wrapText="1"/>
    </xf>
    <xf numFmtId="0" fontId="9" fillId="2" borderId="0" xfId="19" applyFont="1" applyFill="1" applyAlignment="1">
      <alignment horizontal="center" vertical="center" textRotation="90" wrapText="1"/>
    </xf>
    <xf numFmtId="0" fontId="489" fillId="2" borderId="0" xfId="19" applyFont="1" applyFill="1" applyAlignment="1">
      <alignment vertical="center"/>
    </xf>
    <xf numFmtId="0" fontId="79" fillId="2" borderId="0" xfId="19" applyFont="1" applyFill="1" applyAlignment="1">
      <alignment vertical="center"/>
    </xf>
    <xf numFmtId="0" fontId="77" fillId="58" borderId="222" xfId="19" applyFont="1" applyFill="1" applyBorder="1" applyAlignment="1">
      <alignment horizontal="center" vertical="center"/>
    </xf>
    <xf numFmtId="0" fontId="77" fillId="32" borderId="222" xfId="19" applyFont="1" applyFill="1" applyBorder="1" applyAlignment="1">
      <alignment horizontal="center" vertical="center"/>
    </xf>
    <xf numFmtId="0" fontId="34" fillId="2" borderId="0" xfId="19" applyFont="1" applyFill="1" applyAlignment="1">
      <alignment horizontal="center" vertical="center"/>
    </xf>
    <xf numFmtId="0" fontId="77" fillId="132" borderId="222" xfId="19" applyFont="1" applyFill="1" applyBorder="1" applyAlignment="1">
      <alignment horizontal="center" vertical="center"/>
    </xf>
    <xf numFmtId="0" fontId="77" fillId="8" borderId="222" xfId="19" applyFont="1" applyFill="1" applyBorder="1" applyAlignment="1">
      <alignment horizontal="center" vertical="center"/>
    </xf>
    <xf numFmtId="0" fontId="9" fillId="2" borderId="0" xfId="19" applyFont="1" applyFill="1" applyAlignment="1">
      <alignment horizontal="center" vertical="center" textRotation="90"/>
    </xf>
    <xf numFmtId="0" fontId="63" fillId="2" borderId="0" xfId="19" applyFont="1" applyFill="1" applyAlignment="1">
      <alignment horizontal="left" vertical="center"/>
    </xf>
    <xf numFmtId="0" fontId="361" fillId="2" borderId="0" xfId="19" applyFont="1" applyFill="1" applyAlignment="1">
      <alignment horizontal="center" vertical="center"/>
    </xf>
    <xf numFmtId="0" fontId="193" fillId="2" borderId="52" xfId="19" applyFont="1" applyFill="1" applyBorder="1" applyAlignment="1">
      <alignment horizontal="left" vertical="center"/>
    </xf>
    <xf numFmtId="0" fontId="77" fillId="133" borderId="222" xfId="19" applyFont="1" applyFill="1" applyBorder="1" applyAlignment="1">
      <alignment horizontal="center" vertical="center"/>
    </xf>
    <xf numFmtId="0" fontId="42" fillId="2" borderId="52" xfId="19" applyFont="1" applyFill="1" applyBorder="1" applyAlignment="1">
      <alignment horizontal="left" vertical="center"/>
    </xf>
    <xf numFmtId="0" fontId="69" fillId="2" borderId="52" xfId="19" applyFont="1" applyFill="1" applyBorder="1" applyAlignment="1">
      <alignment horizontal="right" vertical="center"/>
    </xf>
    <xf numFmtId="0" fontId="42" fillId="2" borderId="0" xfId="19" applyFont="1" applyFill="1" applyAlignment="1">
      <alignment horizontal="center" vertical="center" wrapText="1"/>
    </xf>
    <xf numFmtId="0" fontId="400" fillId="2" borderId="18" xfId="19" applyFont="1" applyFill="1" applyBorder="1" applyAlignment="1">
      <alignment horizontal="left" vertical="center"/>
    </xf>
    <xf numFmtId="0" fontId="34" fillId="2" borderId="18" xfId="19" applyFont="1" applyFill="1" applyBorder="1" applyAlignment="1">
      <alignment horizontal="center" vertical="center"/>
    </xf>
    <xf numFmtId="0" fontId="69" fillId="2" borderId="18" xfId="19" applyFont="1" applyFill="1" applyBorder="1" applyAlignment="1">
      <alignment horizontal="right" vertical="center"/>
    </xf>
    <xf numFmtId="0" fontId="69" fillId="2" borderId="18" xfId="19" applyFont="1" applyFill="1" applyBorder="1" applyAlignment="1">
      <alignment vertical="center"/>
    </xf>
    <xf numFmtId="0" fontId="69" fillId="2" borderId="1" xfId="19" applyFont="1" applyFill="1" applyBorder="1" applyAlignment="1">
      <alignment vertical="center"/>
    </xf>
    <xf numFmtId="0" fontId="46" fillId="0" borderId="194" xfId="3" applyFont="1" applyBorder="1" applyAlignment="1">
      <alignment horizontal="left" vertical="center" wrapText="1"/>
    </xf>
    <xf numFmtId="0" fontId="212" fillId="2" borderId="73" xfId="3" applyFont="1" applyFill="1" applyBorder="1" applyAlignment="1">
      <alignment horizontal="left" vertical="center"/>
    </xf>
    <xf numFmtId="0" fontId="46" fillId="2" borderId="73" xfId="3" applyFont="1" applyFill="1" applyBorder="1" applyAlignment="1">
      <alignment vertical="center"/>
    </xf>
    <xf numFmtId="0" fontId="26" fillId="2" borderId="73" xfId="3" applyFont="1" applyFill="1" applyBorder="1" applyAlignment="1">
      <alignment horizontal="center" vertical="center"/>
    </xf>
    <xf numFmtId="0" fontId="26" fillId="2" borderId="73" xfId="3" applyFont="1" applyFill="1" applyBorder="1" applyAlignment="1">
      <alignment horizontal="centerContinuous" vertical="center"/>
    </xf>
    <xf numFmtId="0" fontId="212" fillId="2" borderId="73" xfId="3" applyFont="1" applyFill="1" applyBorder="1" applyAlignment="1">
      <alignment horizontal="right" vertical="center"/>
    </xf>
    <xf numFmtId="0" fontId="482" fillId="0" borderId="73" xfId="3" applyFont="1" applyBorder="1" applyAlignment="1">
      <alignment vertical="center"/>
    </xf>
    <xf numFmtId="0" fontId="482" fillId="0" borderId="73" xfId="3" applyFont="1" applyBorder="1" applyAlignment="1">
      <alignment vertical="center" wrapText="1"/>
    </xf>
    <xf numFmtId="0" fontId="42" fillId="0" borderId="213" xfId="3" applyFont="1" applyBorder="1" applyAlignment="1">
      <alignment horizontal="right" vertical="center"/>
    </xf>
    <xf numFmtId="0" fontId="42" fillId="0" borderId="196" xfId="19" applyFont="1" applyBorder="1" applyAlignment="1">
      <alignment horizontal="center" vertical="center" wrapText="1"/>
    </xf>
    <xf numFmtId="0" fontId="42" fillId="2" borderId="177" xfId="19" applyFont="1" applyFill="1" applyBorder="1" applyAlignment="1">
      <alignment horizontal="center" vertical="center"/>
    </xf>
    <xf numFmtId="0" fontId="42" fillId="0" borderId="52" xfId="19" applyFont="1" applyBorder="1" applyAlignment="1">
      <alignment horizontal="center" vertical="center" wrapText="1"/>
    </xf>
    <xf numFmtId="0" fontId="491" fillId="2" borderId="52" xfId="19" applyFont="1" applyFill="1" applyBorder="1" applyAlignment="1">
      <alignment horizontal="left" vertical="center"/>
    </xf>
    <xf numFmtId="0" fontId="12" fillId="2" borderId="0" xfId="19" applyFont="1" applyFill="1" applyAlignment="1">
      <alignment horizontal="centerContinuous" vertical="center"/>
    </xf>
    <xf numFmtId="0" fontId="12" fillId="2" borderId="125" xfId="19" applyFont="1" applyFill="1" applyBorder="1" applyAlignment="1">
      <alignment vertical="center" wrapText="1"/>
    </xf>
    <xf numFmtId="0" fontId="12" fillId="0" borderId="52" xfId="19" applyFont="1" applyBorder="1" applyAlignment="1">
      <alignment horizontal="centerContinuous" vertical="center"/>
    </xf>
    <xf numFmtId="0" fontId="12" fillId="0" borderId="52" xfId="19" applyFont="1" applyBorder="1" applyAlignment="1">
      <alignment horizontal="right" vertical="center"/>
    </xf>
    <xf numFmtId="0" fontId="42" fillId="2" borderId="0" xfId="19" applyFont="1" applyFill="1" applyAlignment="1">
      <alignment horizontal="left" vertical="center"/>
    </xf>
    <xf numFmtId="0" fontId="12" fillId="2" borderId="52" xfId="19" applyFont="1" applyFill="1" applyBorder="1" applyAlignment="1">
      <alignment horizontal="centerContinuous" vertical="center"/>
    </xf>
    <xf numFmtId="0" fontId="77" fillId="16" borderId="0" xfId="3" applyFont="1" applyFill="1" applyAlignment="1">
      <alignment horizontal="left" vertical="center"/>
    </xf>
    <xf numFmtId="0" fontId="26" fillId="2" borderId="73" xfId="3" applyFont="1" applyFill="1" applyBorder="1" applyAlignment="1">
      <alignment horizontal="right" vertical="center"/>
    </xf>
    <xf numFmtId="0" fontId="492" fillId="2" borderId="73" xfId="3" applyFont="1" applyFill="1" applyBorder="1" applyAlignment="1" applyProtection="1">
      <alignment horizontal="center"/>
      <protection hidden="1"/>
    </xf>
    <xf numFmtId="0" fontId="42" fillId="9" borderId="196" xfId="3" applyFont="1" applyFill="1" applyBorder="1"/>
    <xf numFmtId="0" fontId="9" fillId="9" borderId="9" xfId="3" applyFont="1" applyFill="1" applyBorder="1"/>
    <xf numFmtId="0" fontId="34" fillId="9" borderId="0" xfId="3" applyFont="1" applyFill="1" applyAlignment="1">
      <alignment vertical="center" wrapText="1"/>
    </xf>
    <xf numFmtId="0" fontId="46" fillId="9" borderId="9" xfId="3" applyFont="1" applyFill="1" applyBorder="1"/>
    <xf numFmtId="0" fontId="493" fillId="9" borderId="30" xfId="3" applyFont="1" applyFill="1" applyBorder="1" applyAlignment="1">
      <alignment horizontal="center"/>
    </xf>
    <xf numFmtId="0" fontId="42" fillId="0" borderId="196" xfId="3" applyFont="1" applyBorder="1" applyAlignment="1">
      <alignment horizontal="center" vertical="center" wrapText="1"/>
    </xf>
    <xf numFmtId="0" fontId="42" fillId="2" borderId="177" xfId="3" applyFont="1" applyFill="1" applyBorder="1" applyAlignment="1">
      <alignment horizontal="center" vertical="center"/>
    </xf>
    <xf numFmtId="0" fontId="42" fillId="9" borderId="52" xfId="3" applyFont="1" applyFill="1" applyBorder="1"/>
    <xf numFmtId="0" fontId="9" fillId="9" borderId="0" xfId="3" applyFont="1" applyFill="1"/>
    <xf numFmtId="0" fontId="46" fillId="9" borderId="0" xfId="3" applyFont="1" applyFill="1"/>
    <xf numFmtId="0" fontId="493" fillId="9" borderId="30" xfId="3" applyFont="1" applyFill="1" applyBorder="1" applyAlignment="1">
      <alignment horizontal="center" vertical="center"/>
    </xf>
    <xf numFmtId="0" fontId="42" fillId="0" borderId="52" xfId="3" applyFont="1" applyBorder="1" applyAlignment="1">
      <alignment horizontal="center" vertical="center" wrapText="1"/>
    </xf>
    <xf numFmtId="0" fontId="12" fillId="2" borderId="0" xfId="3" applyFont="1" applyFill="1" applyAlignment="1">
      <alignment vertical="center"/>
    </xf>
    <xf numFmtId="0" fontId="12" fillId="2" borderId="125" xfId="3" applyFont="1" applyFill="1" applyBorder="1" applyAlignment="1">
      <alignment vertical="center"/>
    </xf>
    <xf numFmtId="0" fontId="42" fillId="0" borderId="52" xfId="3" applyFont="1" applyBorder="1" applyAlignment="1">
      <alignment horizontal="center" vertical="center"/>
    </xf>
    <xf numFmtId="0" fontId="482" fillId="2" borderId="0" xfId="3" applyFont="1" applyFill="1" applyAlignment="1">
      <alignment horizontal="left" vertical="center"/>
    </xf>
    <xf numFmtId="0" fontId="70" fillId="2" borderId="0" xfId="3" applyFont="1" applyFill="1" applyAlignment="1">
      <alignment horizontal="center" vertical="center" wrapText="1"/>
    </xf>
    <xf numFmtId="0" fontId="9" fillId="2" borderId="0" xfId="3" applyFont="1" applyFill="1" applyAlignment="1">
      <alignment horizontal="center" vertical="center" textRotation="90" wrapText="1"/>
    </xf>
    <xf numFmtId="0" fontId="491" fillId="2" borderId="52" xfId="3" applyFont="1" applyFill="1" applyBorder="1" applyAlignment="1">
      <alignment horizontal="left" vertical="center"/>
    </xf>
    <xf numFmtId="0" fontId="12" fillId="2" borderId="125" xfId="3" applyFont="1" applyFill="1" applyBorder="1" applyAlignment="1">
      <alignment horizontal="left" vertical="center"/>
    </xf>
    <xf numFmtId="0" fontId="77" fillId="58" borderId="222" xfId="3" applyFont="1" applyFill="1" applyBorder="1" applyAlignment="1">
      <alignment horizontal="center" vertical="center"/>
    </xf>
    <xf numFmtId="0" fontId="34" fillId="0" borderId="0" xfId="3" applyFont="1" applyAlignment="1">
      <alignment horizontal="center" vertical="center"/>
    </xf>
    <xf numFmtId="0" fontId="77" fillId="32" borderId="222" xfId="3" applyFont="1" applyFill="1" applyBorder="1" applyAlignment="1">
      <alignment horizontal="center" vertical="center"/>
    </xf>
    <xf numFmtId="0" fontId="34" fillId="2" borderId="0" xfId="3" applyFont="1" applyFill="1" applyAlignment="1">
      <alignment horizontal="center" vertical="center"/>
    </xf>
    <xf numFmtId="0" fontId="9" fillId="2" borderId="0" xfId="3" applyFont="1" applyFill="1" applyAlignment="1">
      <alignment horizontal="center" vertical="center" textRotation="90"/>
    </xf>
    <xf numFmtId="0" fontId="42" fillId="0" borderId="52" xfId="3" applyFont="1" applyBorder="1" applyAlignment="1">
      <alignment horizontal="left" vertical="center"/>
    </xf>
    <xf numFmtId="0" fontId="12" fillId="2" borderId="125" xfId="3" applyFont="1" applyFill="1" applyBorder="1" applyAlignment="1">
      <alignment horizontal="left" vertical="center" wrapText="1"/>
    </xf>
    <xf numFmtId="0" fontId="42" fillId="2" borderId="52" xfId="3" applyFont="1" applyFill="1" applyBorder="1" applyAlignment="1">
      <alignment horizontal="center" vertical="center" wrapText="1"/>
    </xf>
    <xf numFmtId="0" fontId="361" fillId="2" borderId="0" xfId="3" applyFont="1" applyFill="1" applyAlignment="1">
      <alignment horizontal="center" vertical="center"/>
    </xf>
    <xf numFmtId="0" fontId="69" fillId="2" borderId="52" xfId="3" applyFont="1" applyFill="1" applyBorder="1" applyAlignment="1">
      <alignment horizontal="right" vertical="center"/>
    </xf>
    <xf numFmtId="0" fontId="400" fillId="2" borderId="18" xfId="3" applyFont="1" applyFill="1" applyBorder="1" applyAlignment="1">
      <alignment horizontal="left" vertical="center"/>
    </xf>
    <xf numFmtId="0" fontId="34" fillId="2" borderId="18" xfId="3" applyFont="1" applyFill="1" applyBorder="1" applyAlignment="1">
      <alignment horizontal="center" vertical="center"/>
    </xf>
    <xf numFmtId="0" fontId="69" fillId="2" borderId="18" xfId="3" applyFont="1" applyFill="1" applyBorder="1" applyAlignment="1">
      <alignment horizontal="right" vertical="center"/>
    </xf>
    <xf numFmtId="0" fontId="69" fillId="2" borderId="18" xfId="3" applyFont="1" applyFill="1" applyBorder="1" applyAlignment="1">
      <alignment vertical="center"/>
    </xf>
    <xf numFmtId="0" fontId="69" fillId="2" borderId="1" xfId="3" applyFont="1" applyFill="1" applyBorder="1" applyAlignment="1">
      <alignment vertical="center"/>
    </xf>
    <xf numFmtId="0" fontId="63" fillId="2" borderId="24" xfId="3" applyFont="1" applyFill="1" applyBorder="1" applyAlignment="1">
      <alignment horizontal="center" vertical="center"/>
    </xf>
    <xf numFmtId="0" fontId="212" fillId="2" borderId="128" xfId="3" applyFont="1" applyFill="1" applyBorder="1" applyAlignment="1">
      <alignment horizontal="left" vertical="center"/>
    </xf>
    <xf numFmtId="0" fontId="46" fillId="2" borderId="128" xfId="3" applyFont="1" applyFill="1" applyBorder="1" applyAlignment="1">
      <alignment vertical="center"/>
    </xf>
    <xf numFmtId="0" fontId="26" fillId="2" borderId="128" xfId="3" applyFont="1" applyFill="1" applyBorder="1" applyAlignment="1">
      <alignment horizontal="center" vertical="center"/>
    </xf>
    <xf numFmtId="0" fontId="26" fillId="2" borderId="128" xfId="3" applyFont="1" applyFill="1" applyBorder="1" applyAlignment="1">
      <alignment horizontal="right" vertical="center"/>
    </xf>
    <xf numFmtId="0" fontId="492" fillId="2" borderId="128" xfId="3" applyFont="1" applyFill="1" applyBorder="1" applyAlignment="1" applyProtection="1">
      <alignment horizontal="center"/>
      <protection hidden="1"/>
    </xf>
    <xf numFmtId="0" fontId="482" fillId="0" borderId="128" xfId="3" applyFont="1" applyBorder="1" applyAlignment="1">
      <alignment vertical="center"/>
    </xf>
    <xf numFmtId="0" fontId="482" fillId="0" borderId="128" xfId="3" applyFont="1" applyBorder="1" applyAlignment="1">
      <alignment vertical="center" wrapText="1"/>
    </xf>
    <xf numFmtId="0" fontId="42" fillId="0" borderId="130" xfId="3" applyFont="1" applyBorder="1" applyAlignment="1">
      <alignment horizontal="right" vertical="center"/>
    </xf>
    <xf numFmtId="0" fontId="34" fillId="9" borderId="9" xfId="3" applyFont="1" applyFill="1" applyBorder="1" applyAlignment="1">
      <alignment vertical="center" wrapText="1"/>
    </xf>
    <xf numFmtId="0" fontId="79" fillId="9" borderId="225" xfId="3" applyFont="1" applyFill="1" applyBorder="1" applyAlignment="1">
      <alignment horizontal="center"/>
    </xf>
    <xf numFmtId="0" fontId="42" fillId="2" borderId="177" xfId="3" applyFont="1" applyFill="1" applyBorder="1" applyAlignment="1">
      <alignment horizontal="center" vertical="center" wrapText="1"/>
    </xf>
    <xf numFmtId="0" fontId="42" fillId="9" borderId="141" xfId="3" applyFont="1" applyFill="1" applyBorder="1"/>
    <xf numFmtId="0" fontId="9" fillId="9" borderId="128" xfId="3" applyFont="1" applyFill="1" applyBorder="1"/>
    <xf numFmtId="0" fontId="34" fillId="9" borderId="128" xfId="3" applyFont="1" applyFill="1" applyBorder="1" applyAlignment="1">
      <alignment vertical="center" wrapText="1"/>
    </xf>
    <xf numFmtId="0" fontId="46" fillId="9" borderId="128" xfId="3" applyFont="1" applyFill="1" applyBorder="1"/>
    <xf numFmtId="0" fontId="79" fillId="9" borderId="129" xfId="3" applyFont="1" applyFill="1" applyBorder="1" applyAlignment="1">
      <alignment horizontal="center" vertical="center"/>
    </xf>
    <xf numFmtId="0" fontId="46" fillId="2" borderId="9" xfId="3" applyFont="1" applyFill="1" applyBorder="1" applyAlignment="1">
      <alignment horizontal="left" vertical="center" wrapText="1"/>
    </xf>
    <xf numFmtId="0" fontId="38" fillId="2" borderId="0" xfId="3" applyFont="1" applyFill="1" applyAlignment="1">
      <alignment horizontal="left" vertical="center"/>
    </xf>
    <xf numFmtId="0" fontId="479" fillId="2" borderId="0" xfId="3" applyFont="1" applyFill="1" applyAlignment="1">
      <alignment horizontal="right" vertical="center"/>
    </xf>
    <xf numFmtId="0" fontId="169" fillId="32" borderId="0" xfId="3" applyFont="1" applyFill="1" applyAlignment="1">
      <alignment horizontal="center" vertical="center"/>
    </xf>
    <xf numFmtId="0" fontId="169" fillId="2" borderId="0" xfId="3" applyFont="1" applyFill="1" applyAlignment="1">
      <alignment horizontal="left" vertical="center"/>
    </xf>
    <xf numFmtId="0" fontId="63" fillId="2" borderId="125" xfId="3" applyFont="1" applyFill="1" applyBorder="1" applyAlignment="1">
      <alignment horizontal="center" vertical="center"/>
    </xf>
    <xf numFmtId="0" fontId="46" fillId="2" borderId="0" xfId="3" applyFont="1" applyFill="1" applyAlignment="1">
      <alignment horizontal="left" vertical="center" wrapText="1"/>
    </xf>
    <xf numFmtId="0" fontId="169" fillId="2" borderId="0" xfId="3" applyFont="1" applyFill="1" applyAlignment="1">
      <alignment horizontal="right" vertical="center"/>
    </xf>
    <xf numFmtId="0" fontId="46" fillId="2" borderId="24" xfId="3" applyFont="1" applyFill="1" applyBorder="1" applyAlignment="1">
      <alignment horizontal="right" vertical="center"/>
    </xf>
    <xf numFmtId="0" fontId="9" fillId="2" borderId="0" xfId="3" applyFont="1" applyFill="1" applyAlignment="1">
      <alignment horizontal="right" vertical="center"/>
    </xf>
    <xf numFmtId="0" fontId="180" fillId="0" borderId="0" xfId="50" applyBorder="1" applyAlignment="1">
      <alignment horizontal="left" vertical="center"/>
    </xf>
    <xf numFmtId="0" fontId="34" fillId="2" borderId="125" xfId="3" applyFont="1" applyFill="1" applyBorder="1" applyAlignment="1">
      <alignment horizontal="left" vertical="center" wrapText="1"/>
    </xf>
    <xf numFmtId="0" fontId="34" fillId="2" borderId="25" xfId="3" applyFont="1" applyFill="1" applyBorder="1" applyAlignment="1">
      <alignment vertical="center" wrapText="1"/>
    </xf>
    <xf numFmtId="0" fontId="34" fillId="2" borderId="18" xfId="3" applyFont="1" applyFill="1" applyBorder="1" applyAlignment="1">
      <alignment vertical="center" wrapText="1"/>
    </xf>
    <xf numFmtId="0" fontId="34" fillId="2" borderId="1" xfId="3" applyFont="1" applyFill="1" applyBorder="1" applyAlignment="1">
      <alignment vertical="center" wrapText="1"/>
    </xf>
    <xf numFmtId="0" fontId="13" fillId="2" borderId="0" xfId="19" applyFont="1" applyFill="1" applyAlignment="1">
      <alignment vertical="center"/>
    </xf>
    <xf numFmtId="0" fontId="362" fillId="2" borderId="0" xfId="19" applyFont="1" applyFill="1" applyAlignment="1">
      <alignment vertical="center"/>
    </xf>
    <xf numFmtId="0" fontId="205" fillId="2" borderId="0" xfId="19" applyFont="1" applyFill="1"/>
    <xf numFmtId="0" fontId="199" fillId="54" borderId="0" xfId="19" applyFont="1" applyFill="1" applyAlignment="1">
      <alignment vertical="center"/>
    </xf>
    <xf numFmtId="0" fontId="195" fillId="54" borderId="0" xfId="19" applyFont="1" applyFill="1" applyAlignment="1">
      <alignment vertical="center"/>
    </xf>
    <xf numFmtId="0" fontId="354" fillId="54" borderId="125" xfId="19" applyFont="1" applyFill="1" applyBorder="1" applyAlignment="1">
      <alignment vertical="center"/>
    </xf>
    <xf numFmtId="0" fontId="77" fillId="0" borderId="0" xfId="3" applyFont="1" applyAlignment="1">
      <alignment horizontal="center" vertical="center"/>
    </xf>
    <xf numFmtId="0" fontId="267" fillId="0" borderId="0" xfId="3" applyFont="1" applyAlignment="1">
      <alignment horizontal="center" vertical="center"/>
    </xf>
    <xf numFmtId="0" fontId="473" fillId="0" borderId="0" xfId="3" applyFont="1" applyAlignment="1">
      <alignment horizontal="center" vertical="center"/>
    </xf>
    <xf numFmtId="0" fontId="473" fillId="0" borderId="0" xfId="3" applyFont="1" applyAlignment="1">
      <alignment vertical="center"/>
    </xf>
    <xf numFmtId="0" fontId="473" fillId="0" borderId="0" xfId="3" applyFont="1"/>
    <xf numFmtId="0" fontId="473" fillId="2" borderId="25" xfId="3" applyFont="1" applyFill="1" applyBorder="1" applyAlignment="1">
      <alignment vertical="center"/>
    </xf>
    <xf numFmtId="0" fontId="473" fillId="2" borderId="0" xfId="3" applyFont="1" applyFill="1" applyAlignment="1">
      <alignment vertical="center"/>
    </xf>
    <xf numFmtId="0" fontId="473" fillId="0" borderId="18" xfId="3" applyFont="1" applyBorder="1" applyAlignment="1">
      <alignment vertical="center"/>
    </xf>
    <xf numFmtId="0" fontId="473" fillId="2" borderId="18" xfId="3" applyFont="1" applyFill="1" applyBorder="1" applyAlignment="1">
      <alignment vertical="center"/>
    </xf>
    <xf numFmtId="0" fontId="473" fillId="2" borderId="1" xfId="3" applyFont="1" applyFill="1" applyBorder="1" applyAlignment="1">
      <alignment vertical="center"/>
    </xf>
    <xf numFmtId="0" fontId="249" fillId="0" borderId="319" xfId="3" applyFont="1" applyBorder="1" applyAlignment="1">
      <alignment vertical="center"/>
    </xf>
    <xf numFmtId="0" fontId="249" fillId="0" borderId="121" xfId="3" applyFont="1" applyBorder="1" applyAlignment="1">
      <alignment vertical="center"/>
    </xf>
    <xf numFmtId="0" fontId="34" fillId="0" borderId="0" xfId="3" applyFont="1" applyAlignment="1">
      <alignment vertical="center" wrapText="1"/>
    </xf>
    <xf numFmtId="0" fontId="35" fillId="0" borderId="321" xfId="3" applyFont="1" applyBorder="1" applyAlignment="1">
      <alignment horizontal="center" vertical="center"/>
    </xf>
    <xf numFmtId="0" fontId="35" fillId="0" borderId="18" xfId="3" applyFont="1" applyBorder="1" applyAlignment="1">
      <alignment horizontal="center" vertical="center"/>
    </xf>
    <xf numFmtId="0" fontId="35" fillId="0" borderId="30" xfId="3" applyFont="1" applyBorder="1" applyAlignment="1">
      <alignment horizontal="center" vertical="center"/>
    </xf>
    <xf numFmtId="0" fontId="479" fillId="0" borderId="126" xfId="3" applyFont="1" applyBorder="1" applyAlignment="1">
      <alignment horizontal="left" vertical="center"/>
    </xf>
    <xf numFmtId="0" fontId="479" fillId="0" borderId="126" xfId="3" applyFont="1" applyBorder="1" applyAlignment="1">
      <alignment horizontal="center" vertical="center" wrapText="1"/>
    </xf>
    <xf numFmtId="0" fontId="480" fillId="0" borderId="126" xfId="3" applyFont="1" applyBorder="1" applyAlignment="1">
      <alignment horizontal="center" vertical="center" wrapText="1"/>
    </xf>
    <xf numFmtId="0" fontId="183" fillId="0" borderId="126" xfId="3" applyFont="1" applyBorder="1" applyAlignment="1">
      <alignment vertical="center" wrapText="1"/>
    </xf>
    <xf numFmtId="0" fontId="34" fillId="2" borderId="0" xfId="3" applyFont="1" applyFill="1" applyAlignment="1">
      <alignment vertical="center"/>
    </xf>
    <xf numFmtId="0" fontId="75" fillId="0" borderId="190" xfId="3" applyFont="1" applyBorder="1" applyAlignment="1">
      <alignment horizontal="center" vertical="center" wrapText="1"/>
    </xf>
    <xf numFmtId="0" fontId="77" fillId="58" borderId="190" xfId="3" applyFont="1" applyFill="1" applyBorder="1" applyAlignment="1">
      <alignment horizontal="center" vertical="center"/>
    </xf>
    <xf numFmtId="0" fontId="405" fillId="8" borderId="190" xfId="3" applyFont="1" applyFill="1" applyBorder="1" applyAlignment="1">
      <alignment horizontal="center" vertical="center"/>
    </xf>
    <xf numFmtId="0" fontId="494" fillId="0" borderId="323" xfId="3" applyFont="1" applyBorder="1" applyAlignment="1">
      <alignment horizontal="right" vertical="center" wrapText="1"/>
    </xf>
    <xf numFmtId="0" fontId="64" fillId="0" borderId="57" xfId="3" applyFont="1" applyBorder="1" applyAlignment="1">
      <alignment horizontal="center" vertical="center"/>
    </xf>
    <xf numFmtId="0" fontId="64" fillId="0" borderId="204" xfId="3" applyFont="1" applyBorder="1" applyAlignment="1">
      <alignment horizontal="center" vertical="center"/>
    </xf>
    <xf numFmtId="0" fontId="64" fillId="0" borderId="222" xfId="3" applyFont="1" applyBorder="1" applyAlignment="1">
      <alignment horizontal="center" vertical="center"/>
    </xf>
    <xf numFmtId="0" fontId="26" fillId="2" borderId="9" xfId="3" applyFont="1" applyFill="1" applyBorder="1" applyAlignment="1">
      <alignment horizontal="left" vertical="center"/>
    </xf>
    <xf numFmtId="0" fontId="307" fillId="2" borderId="9" xfId="3" applyFont="1" applyFill="1" applyBorder="1" applyAlignment="1">
      <alignment horizontal="center" vertical="center"/>
    </xf>
    <xf numFmtId="0" fontId="34" fillId="2" borderId="9" xfId="3" applyFont="1" applyFill="1" applyBorder="1" applyAlignment="1">
      <alignment horizontal="left" vertical="center" wrapText="1"/>
    </xf>
    <xf numFmtId="0" fontId="34" fillId="2" borderId="177" xfId="3" applyFont="1" applyFill="1" applyBorder="1" applyAlignment="1">
      <alignment horizontal="left" vertical="center" wrapText="1"/>
    </xf>
    <xf numFmtId="0" fontId="495" fillId="0" borderId="323" xfId="3" applyFont="1" applyBorder="1" applyAlignment="1">
      <alignment horizontal="right" vertical="center" wrapText="1"/>
    </xf>
    <xf numFmtId="0" fontId="206" fillId="0" borderId="222" xfId="19" applyFont="1" applyBorder="1" applyAlignment="1">
      <alignment horizontal="center" vertical="center" wrapText="1"/>
    </xf>
    <xf numFmtId="0" fontId="206" fillId="0" borderId="57" xfId="19" applyFont="1" applyBorder="1" applyAlignment="1">
      <alignment horizontal="center" vertical="center" wrapText="1"/>
    </xf>
    <xf numFmtId="0" fontId="212" fillId="2" borderId="0" xfId="3" applyFont="1" applyFill="1" applyAlignment="1">
      <alignment horizontal="left" vertical="center"/>
    </xf>
    <xf numFmtId="0" fontId="408" fillId="0" borderId="324" xfId="3" applyFont="1" applyBorder="1" applyAlignment="1">
      <alignment horizontal="right" vertical="center" wrapText="1"/>
    </xf>
    <xf numFmtId="0" fontId="38" fillId="0" borderId="325" xfId="19" applyFont="1" applyBorder="1" applyAlignment="1">
      <alignment horizontal="center" vertical="center" wrapText="1"/>
    </xf>
    <xf numFmtId="0" fontId="38" fillId="0" borderId="326" xfId="19" applyFont="1" applyBorder="1" applyAlignment="1">
      <alignment horizontal="center" vertical="center" wrapText="1"/>
    </xf>
    <xf numFmtId="0" fontId="10" fillId="2" borderId="18" xfId="19" applyFill="1" applyBorder="1"/>
    <xf numFmtId="0" fontId="10" fillId="2" borderId="1" xfId="19" applyFill="1" applyBorder="1"/>
    <xf numFmtId="0" fontId="34" fillId="15" borderId="0" xfId="19" applyFont="1" applyFill="1"/>
    <xf numFmtId="0" fontId="34" fillId="15" borderId="0" xfId="19" applyFont="1" applyFill="1" applyAlignment="1">
      <alignment vertical="center"/>
    </xf>
    <xf numFmtId="0" fontId="42" fillId="0" borderId="125" xfId="3" applyFont="1" applyBorder="1" applyAlignment="1">
      <alignment vertical="center" wrapText="1"/>
    </xf>
    <xf numFmtId="0" fontId="77" fillId="2" borderId="190" xfId="3" applyFont="1" applyFill="1" applyBorder="1" applyAlignment="1">
      <alignment horizontal="center" vertical="center"/>
    </xf>
    <xf numFmtId="0" fontId="405" fillId="2" borderId="190" xfId="3" applyFont="1" applyFill="1" applyBorder="1" applyAlignment="1">
      <alignment horizontal="center" vertical="center"/>
    </xf>
    <xf numFmtId="0" fontId="46" fillId="0" borderId="0" xfId="3" applyFont="1" applyAlignment="1">
      <alignment vertical="center"/>
    </xf>
    <xf numFmtId="0" fontId="46" fillId="0" borderId="30" xfId="3" applyFont="1" applyBorder="1" applyAlignment="1">
      <alignment vertical="center"/>
    </xf>
    <xf numFmtId="0" fontId="75" fillId="0" borderId="325" xfId="3" applyFont="1" applyBorder="1" applyAlignment="1">
      <alignment horizontal="center" vertical="center" wrapText="1"/>
    </xf>
    <xf numFmtId="0" fontId="77" fillId="58" borderId="325" xfId="3" applyFont="1" applyFill="1" applyBorder="1" applyAlignment="1">
      <alignment horizontal="center" vertical="center"/>
    </xf>
    <xf numFmtId="0" fontId="405" fillId="2" borderId="325" xfId="3" applyFont="1" applyFill="1" applyBorder="1" applyAlignment="1">
      <alignment horizontal="center" vertical="center"/>
    </xf>
    <xf numFmtId="0" fontId="405" fillId="32" borderId="325" xfId="3" applyFont="1" applyFill="1" applyBorder="1" applyAlignment="1">
      <alignment horizontal="center" vertical="center"/>
    </xf>
    <xf numFmtId="0" fontId="46" fillId="0" borderId="52" xfId="3" applyFont="1" applyBorder="1" applyAlignment="1">
      <alignment vertical="center"/>
    </xf>
    <xf numFmtId="0" fontId="75" fillId="0" borderId="222" xfId="3" applyFont="1" applyBorder="1" applyAlignment="1">
      <alignment horizontal="center" vertical="center" wrapText="1"/>
    </xf>
    <xf numFmtId="0" fontId="405" fillId="2" borderId="222" xfId="3" applyFont="1" applyFill="1" applyBorder="1" applyAlignment="1">
      <alignment horizontal="center" vertical="center"/>
    </xf>
    <xf numFmtId="0" fontId="46" fillId="0" borderId="141" xfId="3" applyFont="1" applyBorder="1" applyAlignment="1">
      <alignment vertical="center"/>
    </xf>
    <xf numFmtId="0" fontId="46" fillId="0" borderId="128" xfId="3" applyFont="1" applyBorder="1" applyAlignment="1">
      <alignment vertical="center"/>
    </xf>
    <xf numFmtId="0" fontId="46" fillId="0" borderId="129" xfId="3" applyFont="1" applyBorder="1" applyAlignment="1">
      <alignment vertical="center"/>
    </xf>
    <xf numFmtId="0" fontId="77" fillId="132" borderId="325" xfId="3" applyFont="1" applyFill="1" applyBorder="1" applyAlignment="1">
      <alignment horizontal="center" vertical="center"/>
    </xf>
    <xf numFmtId="0" fontId="77" fillId="133" borderId="325" xfId="3" applyFont="1" applyFill="1" applyBorder="1" applyAlignment="1">
      <alignment horizontal="center" vertical="center"/>
    </xf>
    <xf numFmtId="0" fontId="75" fillId="16" borderId="325" xfId="3" applyFont="1" applyFill="1" applyBorder="1" applyAlignment="1">
      <alignment horizontal="center" vertical="center" wrapText="1"/>
    </xf>
    <xf numFmtId="0" fontId="77" fillId="2" borderId="325" xfId="3" applyFont="1" applyFill="1" applyBorder="1" applyAlignment="1">
      <alignment horizontal="center" vertical="center"/>
    </xf>
    <xf numFmtId="0" fontId="77" fillId="8" borderId="325" xfId="3" applyFont="1" applyFill="1" applyBorder="1" applyAlignment="1">
      <alignment horizontal="center" vertical="center"/>
    </xf>
    <xf numFmtId="0" fontId="67" fillId="0" borderId="199" xfId="3" applyFont="1" applyBorder="1" applyAlignment="1">
      <alignment horizontal="left" vertical="center"/>
    </xf>
    <xf numFmtId="0" fontId="77" fillId="16" borderId="325" xfId="3" applyFont="1" applyFill="1" applyBorder="1" applyAlignment="1">
      <alignment horizontal="center" vertical="center"/>
    </xf>
    <xf numFmtId="0" fontId="67" fillId="0" borderId="325" xfId="3" applyFont="1" applyBorder="1" applyAlignment="1">
      <alignment horizontal="left" vertical="center"/>
    </xf>
    <xf numFmtId="0" fontId="405" fillId="32" borderId="222" xfId="3" applyFont="1" applyFill="1" applyBorder="1" applyAlignment="1">
      <alignment horizontal="center" vertical="center"/>
    </xf>
    <xf numFmtId="0" fontId="67" fillId="133" borderId="199" xfId="3" applyFont="1" applyFill="1" applyBorder="1" applyAlignment="1">
      <alignment horizontal="left" vertical="center"/>
    </xf>
    <xf numFmtId="0" fontId="67" fillId="2" borderId="199" xfId="3" applyFont="1" applyFill="1" applyBorder="1" applyAlignment="1">
      <alignment horizontal="left" vertical="center"/>
    </xf>
    <xf numFmtId="0" fontId="405" fillId="133" borderId="325" xfId="3" applyFont="1" applyFill="1" applyBorder="1" applyAlignment="1">
      <alignment horizontal="center" vertical="center"/>
    </xf>
    <xf numFmtId="0" fontId="496" fillId="133" borderId="325" xfId="3" applyFont="1" applyFill="1" applyBorder="1" applyAlignment="1">
      <alignment horizontal="center" vertical="center"/>
    </xf>
    <xf numFmtId="0" fontId="34" fillId="2" borderId="120" xfId="3" applyFont="1" applyFill="1" applyBorder="1" applyAlignment="1">
      <alignment horizontal="left" vertical="center"/>
    </xf>
    <xf numFmtId="0" fontId="38" fillId="2" borderId="121" xfId="3" applyFont="1" applyFill="1" applyBorder="1" applyAlignment="1">
      <alignment vertical="center"/>
    </xf>
    <xf numFmtId="0" fontId="34" fillId="2" borderId="121" xfId="3" applyFont="1" applyFill="1" applyBorder="1" applyAlignment="1">
      <alignment vertical="center"/>
    </xf>
    <xf numFmtId="0" fontId="34" fillId="2" borderId="122" xfId="3" applyFont="1" applyFill="1" applyBorder="1" applyAlignment="1">
      <alignment vertical="center"/>
    </xf>
    <xf numFmtId="0" fontId="38" fillId="2" borderId="0" xfId="3" applyFont="1" applyFill="1" applyAlignment="1">
      <alignment vertical="center"/>
    </xf>
    <xf numFmtId="0" fontId="208" fillId="2" borderId="0" xfId="3" applyFont="1" applyFill="1" applyAlignment="1">
      <alignment vertical="center"/>
    </xf>
    <xf numFmtId="0" fontId="208" fillId="2" borderId="0" xfId="3" applyFont="1" applyFill="1" applyAlignment="1">
      <alignment horizontal="left" vertical="center" wrapText="1"/>
    </xf>
    <xf numFmtId="0" fontId="34" fillId="2" borderId="125" xfId="3" applyFont="1" applyFill="1" applyBorder="1" applyAlignment="1">
      <alignment vertical="center" wrapText="1"/>
    </xf>
    <xf numFmtId="0" fontId="38" fillId="2" borderId="0" xfId="3" applyFont="1" applyFill="1" applyAlignment="1">
      <alignment horizontal="left" vertical="center" wrapText="1"/>
    </xf>
    <xf numFmtId="0" fontId="208" fillId="2" borderId="25" xfId="3" applyFont="1" applyFill="1" applyBorder="1" applyAlignment="1">
      <alignment horizontal="left" vertical="center" wrapText="1"/>
    </xf>
    <xf numFmtId="0" fontId="208" fillId="2" borderId="18" xfId="3" applyFont="1" applyFill="1" applyBorder="1" applyAlignment="1">
      <alignment vertical="center"/>
    </xf>
    <xf numFmtId="0" fontId="34" fillId="0" borderId="18" xfId="3" applyFont="1" applyBorder="1" applyAlignment="1">
      <alignment vertical="center" wrapText="1"/>
    </xf>
    <xf numFmtId="0" fontId="497" fillId="2" borderId="18" xfId="21" applyFont="1" applyFill="1" applyBorder="1" applyAlignment="1">
      <alignment horizontal="left" vertical="center"/>
    </xf>
    <xf numFmtId="0" fontId="208" fillId="2" borderId="18" xfId="3" applyFont="1" applyFill="1" applyBorder="1" applyAlignment="1">
      <alignment horizontal="left" vertical="center" wrapText="1"/>
    </xf>
    <xf numFmtId="0" fontId="34" fillId="0" borderId="0" xfId="19" applyFont="1" applyProtection="1">
      <protection locked="0"/>
    </xf>
    <xf numFmtId="0" fontId="72" fillId="0" borderId="194" xfId="19" applyFont="1" applyBorder="1" applyAlignment="1" applyProtection="1">
      <alignment horizontal="centerContinuous" vertical="center"/>
      <protection locked="0"/>
    </xf>
    <xf numFmtId="0" fontId="12" fillId="0" borderId="121" xfId="19" applyFont="1" applyBorder="1" applyAlignment="1" applyProtection="1">
      <alignment horizontal="centerContinuous" vertical="center"/>
      <protection locked="0"/>
    </xf>
    <xf numFmtId="0" fontId="12" fillId="0" borderId="122" xfId="19" applyFont="1" applyBorder="1" applyAlignment="1" applyProtection="1">
      <alignment horizontal="centerContinuous" vertical="center"/>
      <protection locked="0"/>
    </xf>
    <xf numFmtId="0" fontId="77" fillId="0" borderId="195" xfId="19" applyFont="1" applyBorder="1" applyAlignment="1" applyProtection="1">
      <alignment horizontal="left" vertical="center"/>
      <protection locked="0"/>
    </xf>
    <xf numFmtId="0" fontId="77" fillId="0" borderId="9" xfId="19" applyFont="1" applyBorder="1" applyAlignment="1" applyProtection="1">
      <alignment vertical="center"/>
      <protection locked="0"/>
    </xf>
    <xf numFmtId="0" fontId="77" fillId="0" borderId="177" xfId="19" applyFont="1" applyBorder="1" applyAlignment="1" applyProtection="1">
      <alignment vertical="center"/>
      <protection locked="0"/>
    </xf>
    <xf numFmtId="0" fontId="77" fillId="0" borderId="127" xfId="19" applyFont="1" applyBorder="1" applyAlignment="1" applyProtection="1">
      <alignment vertical="center"/>
      <protection locked="0"/>
    </xf>
    <xf numFmtId="0" fontId="77" fillId="0" borderId="128" xfId="19" applyFont="1" applyBorder="1" applyAlignment="1" applyProtection="1">
      <alignment vertical="center"/>
      <protection locked="0"/>
    </xf>
    <xf numFmtId="0" fontId="77" fillId="0" borderId="130" xfId="19" applyFont="1" applyBorder="1" applyAlignment="1" applyProtection="1">
      <alignment vertical="center"/>
      <protection locked="0"/>
    </xf>
    <xf numFmtId="0" fontId="77" fillId="0" borderId="195" xfId="19" applyFont="1" applyBorder="1" applyAlignment="1" applyProtection="1">
      <alignment vertical="center"/>
      <protection locked="0"/>
    </xf>
    <xf numFmtId="0" fontId="77" fillId="0" borderId="196" xfId="19" applyFont="1" applyBorder="1" applyAlignment="1" applyProtection="1">
      <alignment vertical="center"/>
      <protection locked="0"/>
    </xf>
    <xf numFmtId="0" fontId="77" fillId="0" borderId="141" xfId="19" applyFont="1" applyBorder="1" applyAlignment="1" applyProtection="1">
      <alignment vertical="center"/>
      <protection locked="0"/>
    </xf>
    <xf numFmtId="0" fontId="77" fillId="0" borderId="24" xfId="19" applyFont="1" applyBorder="1" applyAlignment="1" applyProtection="1">
      <alignment vertical="center"/>
      <protection locked="0"/>
    </xf>
    <xf numFmtId="0" fontId="77" fillId="0" borderId="0" xfId="19" applyFont="1" applyAlignment="1" applyProtection="1">
      <alignment vertical="center"/>
      <protection locked="0"/>
    </xf>
    <xf numFmtId="0" fontId="77" fillId="0" borderId="52" xfId="19" applyFont="1" applyBorder="1" applyAlignment="1" applyProtection="1">
      <alignment vertical="center"/>
      <protection locked="0"/>
    </xf>
    <xf numFmtId="0" fontId="77" fillId="0" borderId="125" xfId="19" applyFont="1" applyBorder="1" applyAlignment="1" applyProtection="1">
      <alignment vertical="center"/>
      <protection locked="0"/>
    </xf>
    <xf numFmtId="0" fontId="227" fillId="22" borderId="328" xfId="19" applyFont="1" applyFill="1" applyBorder="1" applyAlignment="1">
      <alignment horizontal="centerContinuous" vertical="center"/>
    </xf>
    <xf numFmtId="0" fontId="227" fillId="22" borderId="329" xfId="19" applyFont="1" applyFill="1" applyBorder="1" applyAlignment="1">
      <alignment horizontal="centerContinuous" vertical="center"/>
    </xf>
    <xf numFmtId="0" fontId="352" fillId="22" borderId="329" xfId="19" applyFont="1" applyFill="1" applyBorder="1" applyAlignment="1">
      <alignment horizontal="centerContinuous" vertical="center"/>
    </xf>
    <xf numFmtId="0" fontId="352" fillId="22" borderId="330" xfId="19" applyFont="1" applyFill="1" applyBorder="1" applyAlignment="1">
      <alignment horizontal="right" vertical="center"/>
    </xf>
    <xf numFmtId="0" fontId="34" fillId="0" borderId="0" xfId="19" applyFont="1" applyAlignment="1" applyProtection="1">
      <alignment horizontal="centerContinuous" vertical="center"/>
      <protection locked="0"/>
    </xf>
    <xf numFmtId="0" fontId="34" fillId="0" borderId="0" xfId="19" applyFont="1" applyAlignment="1" applyProtection="1">
      <alignment vertical="center"/>
      <protection locked="0"/>
    </xf>
    <xf numFmtId="0" fontId="34" fillId="78" borderId="0" xfId="19" applyFont="1" applyFill="1"/>
    <xf numFmtId="0" fontId="34" fillId="2" borderId="212" xfId="19" applyFont="1" applyFill="1" applyBorder="1" applyAlignment="1" applyProtection="1">
      <alignment vertical="center"/>
      <protection locked="0"/>
    </xf>
    <xf numFmtId="0" fontId="34" fillId="2" borderId="331" xfId="19" applyFont="1" applyFill="1" applyBorder="1" applyAlignment="1" applyProtection="1">
      <alignment vertical="center"/>
      <protection locked="0"/>
    </xf>
    <xf numFmtId="0" fontId="34" fillId="2" borderId="332" xfId="19" applyFont="1" applyFill="1" applyBorder="1" applyAlignment="1" applyProtection="1">
      <alignment vertical="center"/>
      <protection locked="0"/>
    </xf>
    <xf numFmtId="0" fontId="34" fillId="2" borderId="333" xfId="19" applyFont="1" applyFill="1" applyBorder="1" applyAlignment="1" applyProtection="1">
      <alignment vertical="center"/>
      <protection locked="0"/>
    </xf>
    <xf numFmtId="0" fontId="34" fillId="2" borderId="0" xfId="19" applyFont="1" applyFill="1" applyAlignment="1" applyProtection="1">
      <alignment vertical="center"/>
      <protection locked="0"/>
    </xf>
    <xf numFmtId="0" fontId="498" fillId="2" borderId="0" xfId="19" applyFont="1" applyFill="1" applyAlignment="1" applyProtection="1">
      <alignment vertical="center"/>
      <protection locked="0"/>
    </xf>
    <xf numFmtId="0" fontId="34" fillId="2" borderId="334" xfId="19" applyFont="1" applyFill="1" applyBorder="1" applyAlignment="1" applyProtection="1">
      <alignment vertical="center"/>
      <protection locked="0"/>
    </xf>
    <xf numFmtId="0" fontId="14" fillId="2" borderId="0" xfId="52" applyNumberFormat="1" applyFont="1" applyFill="1" applyBorder="1" applyAlignment="1" applyProtection="1">
      <alignment vertical="center"/>
      <protection locked="0"/>
    </xf>
    <xf numFmtId="0" fontId="498" fillId="2" borderId="333" xfId="19" applyFont="1" applyFill="1" applyBorder="1" applyAlignment="1" applyProtection="1">
      <alignment vertical="center"/>
      <protection locked="0"/>
    </xf>
    <xf numFmtId="0" fontId="34" fillId="2" borderId="0" xfId="52" applyNumberFormat="1" applyFont="1" applyFill="1" applyBorder="1" applyAlignment="1" applyProtection="1">
      <alignment vertical="center"/>
      <protection locked="0"/>
    </xf>
    <xf numFmtId="0" fontId="12" fillId="2" borderId="0" xfId="52" applyNumberFormat="1" applyFont="1" applyFill="1" applyBorder="1" applyAlignment="1" applyProtection="1">
      <alignment vertical="center"/>
      <protection locked="0"/>
    </xf>
    <xf numFmtId="0" fontId="498" fillId="2" borderId="334" xfId="19" applyFont="1" applyFill="1" applyBorder="1" applyAlignment="1" applyProtection="1">
      <alignment vertical="center"/>
      <protection locked="0"/>
    </xf>
    <xf numFmtId="0" fontId="12" fillId="2" borderId="0" xfId="19" applyFont="1" applyFill="1" applyAlignment="1" applyProtection="1">
      <alignment vertical="center"/>
      <protection locked="0"/>
    </xf>
    <xf numFmtId="0" fontId="42" fillId="2" borderId="0" xfId="52" applyNumberFormat="1" applyFont="1" applyFill="1" applyBorder="1" applyAlignment="1" applyProtection="1">
      <alignment vertical="center"/>
      <protection locked="0"/>
    </xf>
    <xf numFmtId="0" fontId="42" fillId="2" borderId="0" xfId="19" applyFont="1" applyFill="1" applyAlignment="1" applyProtection="1">
      <alignment vertical="center"/>
      <protection locked="0"/>
    </xf>
    <xf numFmtId="0" fontId="34" fillId="2" borderId="335" xfId="19" applyFont="1" applyFill="1" applyBorder="1" applyAlignment="1" applyProtection="1">
      <alignment horizontal="centerContinuous" vertical="center"/>
      <protection locked="0"/>
    </xf>
    <xf numFmtId="0" fontId="34" fillId="2" borderId="211" xfId="19" applyFont="1" applyFill="1" applyBorder="1" applyAlignment="1" applyProtection="1">
      <alignment horizontal="centerContinuous" vertical="center"/>
      <protection locked="0"/>
    </xf>
    <xf numFmtId="0" fontId="34" fillId="2" borderId="336" xfId="19" applyFont="1" applyFill="1" applyBorder="1" applyAlignment="1" applyProtection="1">
      <alignment horizontal="centerContinuous" vertical="center"/>
      <protection locked="0"/>
    </xf>
    <xf numFmtId="0" fontId="9" fillId="2" borderId="0" xfId="19" applyFont="1" applyFill="1" applyAlignment="1" applyProtection="1">
      <alignment vertical="center"/>
      <protection locked="0"/>
    </xf>
    <xf numFmtId="0" fontId="34" fillId="2" borderId="18" xfId="19" applyFont="1" applyFill="1" applyBorder="1" applyAlignment="1" applyProtection="1">
      <alignment horizontal="centerContinuous" vertical="center"/>
      <protection locked="0"/>
    </xf>
    <xf numFmtId="0" fontId="35" fillId="0" borderId="0" xfId="19" applyFont="1" applyAlignment="1" applyProtection="1">
      <alignment horizontal="centerContinuous" vertical="center"/>
      <protection locked="0"/>
    </xf>
    <xf numFmtId="0" fontId="237" fillId="15" borderId="0" xfId="20" applyFont="1" applyFill="1"/>
    <xf numFmtId="0" fontId="499" fillId="15" borderId="0" xfId="20" applyFont="1" applyFill="1"/>
    <xf numFmtId="0" fontId="237" fillId="0" borderId="0" xfId="20" applyFont="1"/>
    <xf numFmtId="0" fontId="237" fillId="2" borderId="0" xfId="20" applyFont="1" applyFill="1"/>
    <xf numFmtId="0" fontId="13" fillId="2" borderId="0" xfId="20" applyFont="1" applyFill="1"/>
    <xf numFmtId="0" fontId="13" fillId="2" borderId="0" xfId="20" applyFont="1" applyFill="1" applyAlignment="1">
      <alignment horizontal="center" vertical="center"/>
    </xf>
    <xf numFmtId="0" fontId="21" fillId="15" borderId="0" xfId="20" applyFont="1" applyFill="1" applyAlignment="1">
      <alignment horizontal="center"/>
    </xf>
    <xf numFmtId="0" fontId="93" fillId="107" borderId="0" xfId="53" applyFont="1" applyFill="1" applyAlignment="1">
      <alignment vertical="center"/>
    </xf>
    <xf numFmtId="0" fontId="1" fillId="2" borderId="0" xfId="20" applyFill="1" applyAlignment="1">
      <alignment vertical="center"/>
    </xf>
    <xf numFmtId="0" fontId="14" fillId="17" borderId="64" xfId="20" applyFont="1" applyFill="1" applyBorder="1" applyAlignment="1">
      <alignment horizontal="center" vertical="center"/>
    </xf>
    <xf numFmtId="0" fontId="237" fillId="2" borderId="65" xfId="20" applyFont="1" applyFill="1" applyBorder="1"/>
    <xf numFmtId="0" fontId="237" fillId="0" borderId="65" xfId="20" applyFont="1" applyBorder="1"/>
    <xf numFmtId="0" fontId="21" fillId="17" borderId="64" xfId="20" applyFont="1" applyFill="1" applyBorder="1" applyAlignment="1">
      <alignment horizontal="center" vertical="center"/>
    </xf>
    <xf numFmtId="0" fontId="502" fillId="2" borderId="56" xfId="20" applyFont="1" applyFill="1" applyBorder="1" applyAlignment="1">
      <alignment vertical="center"/>
    </xf>
    <xf numFmtId="0" fontId="237" fillId="2" borderId="51" xfId="20" applyFont="1" applyFill="1" applyBorder="1"/>
    <xf numFmtId="0" fontId="501" fillId="2" borderId="51" xfId="20" applyFont="1" applyFill="1" applyBorder="1" applyAlignment="1">
      <alignment vertical="center"/>
    </xf>
    <xf numFmtId="0" fontId="237" fillId="15" borderId="56" xfId="20" applyFont="1" applyFill="1" applyBorder="1"/>
    <xf numFmtId="0" fontId="237" fillId="15" borderId="51" xfId="20" applyFont="1" applyFill="1" applyBorder="1"/>
    <xf numFmtId="0" fontId="42" fillId="15" borderId="0" xfId="20" applyFont="1" applyFill="1" applyAlignment="1">
      <alignment horizontal="center" vertical="center"/>
    </xf>
    <xf numFmtId="0" fontId="21" fillId="32" borderId="121" xfId="20" applyFont="1" applyFill="1" applyBorder="1" applyAlignment="1">
      <alignment vertical="center"/>
    </xf>
    <xf numFmtId="0" fontId="72" fillId="107" borderId="73" xfId="20" applyFont="1" applyFill="1" applyBorder="1" applyAlignment="1">
      <alignment vertical="center"/>
    </xf>
    <xf numFmtId="0" fontId="347" fillId="107" borderId="73" xfId="20" applyFont="1" applyFill="1" applyBorder="1"/>
    <xf numFmtId="0" fontId="58" fillId="107" borderId="73" xfId="20" applyFont="1" applyFill="1" applyBorder="1" applyAlignment="1">
      <alignment vertical="center"/>
    </xf>
    <xf numFmtId="194" fontId="21" fillId="17" borderId="73" xfId="20" applyNumberFormat="1" applyFont="1" applyFill="1" applyBorder="1" applyAlignment="1">
      <alignment horizontal="center" vertical="center"/>
    </xf>
    <xf numFmtId="9" fontId="14" fillId="77" borderId="213" xfId="54" applyFont="1" applyFill="1" applyBorder="1" applyAlignment="1">
      <alignment horizontal="center" vertical="center"/>
    </xf>
    <xf numFmtId="0" fontId="79" fillId="2" borderId="0" xfId="20" applyFont="1" applyFill="1" applyAlignment="1">
      <alignment vertical="center"/>
    </xf>
    <xf numFmtId="0" fontId="21" fillId="32" borderId="194" xfId="20" applyFont="1" applyFill="1" applyBorder="1" applyAlignment="1">
      <alignment vertical="center"/>
    </xf>
    <xf numFmtId="9" fontId="14" fillId="32" borderId="213" xfId="54" applyFont="1" applyFill="1" applyBorder="1" applyAlignment="1">
      <alignment horizontal="center" vertical="center"/>
    </xf>
    <xf numFmtId="0" fontId="237" fillId="15" borderId="339" xfId="20" applyFont="1" applyFill="1" applyBorder="1"/>
    <xf numFmtId="0" fontId="237" fillId="15" borderId="316" xfId="20" applyFont="1" applyFill="1" applyBorder="1"/>
    <xf numFmtId="0" fontId="237" fillId="15" borderId="340" xfId="20" applyFont="1" applyFill="1" applyBorder="1"/>
    <xf numFmtId="0" fontId="237" fillId="2" borderId="56" xfId="20" applyFont="1" applyFill="1" applyBorder="1"/>
    <xf numFmtId="0" fontId="237" fillId="2" borderId="0" xfId="20" applyFont="1" applyFill="1" applyAlignment="1">
      <alignment vertical="center"/>
    </xf>
    <xf numFmtId="0" fontId="42" fillId="2" borderId="0" xfId="20" applyFont="1" applyFill="1" applyAlignment="1">
      <alignment horizontal="center" vertical="center"/>
    </xf>
    <xf numFmtId="0" fontId="502" fillId="2" borderId="0" xfId="20" applyFont="1" applyFill="1" applyAlignment="1">
      <alignment vertical="center"/>
    </xf>
    <xf numFmtId="0" fontId="502" fillId="2" borderId="51" xfId="20" applyFont="1" applyFill="1" applyBorder="1" applyAlignment="1">
      <alignment vertical="center"/>
    </xf>
    <xf numFmtId="0" fontId="29" fillId="17" borderId="0" xfId="20" applyFont="1" applyFill="1"/>
    <xf numFmtId="0" fontId="24" fillId="15" borderId="222" xfId="20" applyFont="1" applyFill="1" applyBorder="1" applyAlignment="1">
      <alignment horizontal="center" vertical="center"/>
    </xf>
    <xf numFmtId="0" fontId="479" fillId="9" borderId="58" xfId="20" applyFont="1" applyFill="1" applyBorder="1" applyAlignment="1">
      <alignment horizontal="center" vertical="center"/>
    </xf>
    <xf numFmtId="0" fontId="503" fillId="9" borderId="59" xfId="20" applyFont="1" applyFill="1" applyBorder="1" applyAlignment="1">
      <alignment horizontal="center" vertical="center"/>
    </xf>
    <xf numFmtId="0" fontId="24" fillId="0" borderId="0" xfId="20" applyFont="1" applyAlignment="1">
      <alignment horizontal="center"/>
    </xf>
    <xf numFmtId="0" fontId="228" fillId="15" borderId="47" xfId="20" applyFont="1" applyFill="1" applyBorder="1"/>
    <xf numFmtId="0" fontId="237" fillId="15" borderId="121" xfId="20" applyFont="1" applyFill="1" applyBorder="1"/>
    <xf numFmtId="0" fontId="237" fillId="15" borderId="33" xfId="20" applyFont="1" applyFill="1" applyBorder="1"/>
    <xf numFmtId="0" fontId="24" fillId="2" borderId="56" xfId="20" applyFont="1" applyFill="1" applyBorder="1"/>
    <xf numFmtId="0" fontId="24" fillId="2" borderId="0" xfId="20" applyFont="1" applyFill="1" applyAlignment="1">
      <alignment horizontal="center" vertical="center"/>
    </xf>
    <xf numFmtId="0" fontId="22" fillId="2" borderId="0" xfId="20" applyFont="1" applyFill="1" applyAlignment="1">
      <alignment vertical="center"/>
    </xf>
    <xf numFmtId="0" fontId="22" fillId="2" borderId="51" xfId="20" applyFont="1" applyFill="1" applyBorder="1" applyAlignment="1">
      <alignment vertical="center"/>
    </xf>
    <xf numFmtId="0" fontId="24" fillId="15" borderId="129" xfId="20" applyFont="1" applyFill="1" applyBorder="1" applyAlignment="1">
      <alignment horizontal="right" vertical="center"/>
    </xf>
    <xf numFmtId="0" fontId="440" fillId="0" borderId="129" xfId="20" applyFont="1" applyBorder="1" applyAlignment="1">
      <alignment horizontal="center" vertical="center"/>
    </xf>
    <xf numFmtId="0" fontId="350" fillId="0" borderId="141" xfId="20" applyFont="1" applyBorder="1" applyAlignment="1">
      <alignment horizontal="center" vertical="center"/>
    </xf>
    <xf numFmtId="0" fontId="29" fillId="0" borderId="0" xfId="20" applyFont="1" applyAlignment="1">
      <alignment horizontal="center"/>
    </xf>
    <xf numFmtId="0" fontId="14" fillId="2" borderId="56" xfId="20" applyFont="1" applyFill="1" applyBorder="1" applyAlignment="1">
      <alignment horizontal="center" vertical="center"/>
    </xf>
    <xf numFmtId="0" fontId="42" fillId="2" borderId="0" xfId="20" applyFont="1" applyFill="1" applyAlignment="1">
      <alignment horizontal="left" vertical="center"/>
    </xf>
    <xf numFmtId="0" fontId="14" fillId="2" borderId="24" xfId="20" applyFont="1" applyFill="1" applyBorder="1" applyAlignment="1">
      <alignment horizontal="center" vertical="center"/>
    </xf>
    <xf numFmtId="0" fontId="42" fillId="2" borderId="51" xfId="20" applyFont="1" applyFill="1" applyBorder="1" applyAlignment="1">
      <alignment horizontal="left" vertical="center"/>
    </xf>
    <xf numFmtId="0" fontId="21" fillId="32" borderId="56" xfId="20" applyFont="1" applyFill="1" applyBorder="1" applyAlignment="1">
      <alignment horizontal="center" vertical="center"/>
    </xf>
    <xf numFmtId="194" fontId="21" fillId="2" borderId="0" xfId="20" applyNumberFormat="1" applyFont="1" applyFill="1" applyAlignment="1">
      <alignment horizontal="center" vertical="center"/>
    </xf>
    <xf numFmtId="9" fontId="14" fillId="77" borderId="0" xfId="54" applyFont="1" applyFill="1" applyBorder="1" applyAlignment="1">
      <alignment horizontal="center" vertical="center"/>
    </xf>
    <xf numFmtId="221" fontId="24" fillId="15" borderId="0" xfId="20" applyNumberFormat="1" applyFont="1" applyFill="1" applyAlignment="1">
      <alignment horizontal="center"/>
    </xf>
    <xf numFmtId="1" fontId="21" fillId="15" borderId="0" xfId="20" applyNumberFormat="1" applyFont="1" applyFill="1" applyAlignment="1">
      <alignment horizontal="center"/>
    </xf>
    <xf numFmtId="0" fontId="350" fillId="15" borderId="0" xfId="20" applyFont="1" applyFill="1" applyAlignment="1">
      <alignment horizontal="center"/>
    </xf>
    <xf numFmtId="9" fontId="350" fillId="15" borderId="0" xfId="54" applyFont="1" applyFill="1" applyBorder="1" applyAlignment="1">
      <alignment horizontal="center" vertical="center"/>
    </xf>
    <xf numFmtId="222" fontId="24" fillId="15" borderId="51" xfId="20" applyNumberFormat="1" applyFont="1" applyFill="1" applyBorder="1" applyAlignment="1">
      <alignment horizontal="center"/>
    </xf>
    <xf numFmtId="0" fontId="24" fillId="15" borderId="224" xfId="20" applyFont="1" applyFill="1" applyBorder="1" applyAlignment="1">
      <alignment horizontal="right" vertical="center"/>
    </xf>
    <xf numFmtId="0" fontId="440" fillId="0" borderId="224" xfId="20" applyFont="1" applyBorder="1" applyAlignment="1">
      <alignment horizontal="center" vertical="center"/>
    </xf>
    <xf numFmtId="0" fontId="350" fillId="0" borderId="57" xfId="20" applyFont="1" applyBorder="1" applyAlignment="1">
      <alignment horizontal="center" vertical="center"/>
    </xf>
    <xf numFmtId="0" fontId="24" fillId="15" borderId="327" xfId="20" applyFont="1" applyFill="1" applyBorder="1" applyAlignment="1">
      <alignment horizontal="right" vertical="center"/>
    </xf>
    <xf numFmtId="0" fontId="14" fillId="15" borderId="56" xfId="20" applyFont="1" applyFill="1" applyBorder="1" applyAlignment="1">
      <alignment horizontal="center" vertical="center"/>
    </xf>
    <xf numFmtId="0" fontId="14" fillId="15" borderId="0" xfId="20" applyFont="1" applyFill="1" applyAlignment="1">
      <alignment horizontal="center" vertical="center"/>
    </xf>
    <xf numFmtId="0" fontId="42" fillId="15" borderId="0" xfId="20" applyFont="1" applyFill="1" applyAlignment="1">
      <alignment horizontal="left" vertical="center"/>
    </xf>
    <xf numFmtId="0" fontId="42" fillId="15" borderId="51" xfId="20" applyFont="1" applyFill="1" applyBorder="1" applyAlignment="1">
      <alignment horizontal="left" vertical="center"/>
    </xf>
    <xf numFmtId="0" fontId="237" fillId="15" borderId="11" xfId="20" applyFont="1" applyFill="1" applyBorder="1"/>
    <xf numFmtId="0" fontId="237" fillId="15" borderId="61" xfId="20" applyFont="1" applyFill="1" applyBorder="1"/>
    <xf numFmtId="0" fontId="499" fillId="15" borderId="61" xfId="20" applyFont="1" applyFill="1" applyBorder="1"/>
    <xf numFmtId="0" fontId="237" fillId="15" borderId="62" xfId="20" applyFont="1" applyFill="1" applyBorder="1"/>
    <xf numFmtId="0" fontId="440" fillId="0" borderId="327" xfId="20" applyFont="1" applyBorder="1" applyAlignment="1">
      <alignment horizontal="center" vertical="center"/>
    </xf>
    <xf numFmtId="0" fontId="350" fillId="0" borderId="326" xfId="20" applyFont="1" applyBorder="1" applyAlignment="1">
      <alignment horizontal="center" vertical="center"/>
    </xf>
    <xf numFmtId="0" fontId="21" fillId="32" borderId="22" xfId="20" applyFont="1" applyFill="1" applyBorder="1" applyAlignment="1">
      <alignment vertical="center"/>
    </xf>
    <xf numFmtId="0" fontId="42" fillId="17" borderId="0" xfId="3" applyFont="1" applyFill="1" applyAlignment="1">
      <alignment horizontal="left" vertical="center"/>
    </xf>
    <xf numFmtId="0" fontId="237" fillId="15" borderId="0" xfId="20" applyFont="1" applyFill="1" applyAlignment="1">
      <alignment horizontal="center"/>
    </xf>
    <xf numFmtId="0" fontId="24" fillId="15" borderId="0" xfId="20" applyFont="1" applyFill="1" applyAlignment="1">
      <alignment horizontal="center"/>
    </xf>
    <xf numFmtId="0" fontId="29" fillId="15" borderId="0" xfId="20" applyFont="1" applyFill="1" applyAlignment="1">
      <alignment horizontal="center"/>
    </xf>
    <xf numFmtId="0" fontId="237" fillId="53" borderId="0" xfId="20" applyFont="1" applyFill="1"/>
    <xf numFmtId="0" fontId="499" fillId="53" borderId="0" xfId="20" applyFont="1" applyFill="1"/>
    <xf numFmtId="0" fontId="76" fillId="2" borderId="0" xfId="20" applyFont="1" applyFill="1" applyAlignment="1">
      <alignment horizontal="center"/>
    </xf>
    <xf numFmtId="223" fontId="24" fillId="17" borderId="56" xfId="20" applyNumberFormat="1" applyFont="1" applyFill="1" applyBorder="1" applyAlignment="1">
      <alignment horizontal="left"/>
    </xf>
    <xf numFmtId="223" fontId="24" fillId="2" borderId="0" xfId="20" applyNumberFormat="1" applyFont="1" applyFill="1" applyAlignment="1">
      <alignment horizontal="left"/>
    </xf>
    <xf numFmtId="0" fontId="76" fillId="32" borderId="0" xfId="20" applyFont="1" applyFill="1" applyAlignment="1">
      <alignment horizontal="center" vertical="center"/>
    </xf>
    <xf numFmtId="0" fontId="24" fillId="2" borderId="0" xfId="20" applyFont="1" applyFill="1"/>
    <xf numFmtId="223" fontId="24" fillId="17" borderId="0" xfId="20" applyNumberFormat="1" applyFont="1" applyFill="1" applyAlignment="1">
      <alignment horizontal="left" vertical="center"/>
    </xf>
    <xf numFmtId="0" fontId="24" fillId="17" borderId="56" xfId="20" applyFont="1" applyFill="1" applyBorder="1" applyAlignment="1">
      <alignment horizontal="center" vertical="center"/>
    </xf>
    <xf numFmtId="0" fontId="264" fillId="17" borderId="56" xfId="20" applyFont="1" applyFill="1" applyBorder="1" applyAlignment="1">
      <alignment horizontal="center" vertical="center"/>
    </xf>
    <xf numFmtId="224" fontId="24" fillId="17" borderId="56" xfId="20" applyNumberFormat="1" applyFont="1" applyFill="1" applyBorder="1" applyAlignment="1">
      <alignment horizontal="center"/>
    </xf>
    <xf numFmtId="224" fontId="24" fillId="2" borderId="0" xfId="20" applyNumberFormat="1" applyFont="1" applyFill="1" applyAlignment="1">
      <alignment horizontal="left"/>
    </xf>
    <xf numFmtId="225" fontId="24" fillId="17" borderId="56" xfId="20" applyNumberFormat="1" applyFont="1" applyFill="1" applyBorder="1" applyAlignment="1">
      <alignment horizontal="center"/>
    </xf>
    <xf numFmtId="221" fontId="24" fillId="17" borderId="56" xfId="20" applyNumberFormat="1" applyFont="1" applyFill="1" applyBorder="1" applyAlignment="1">
      <alignment horizontal="left"/>
    </xf>
    <xf numFmtId="221" fontId="24" fillId="2" borderId="0" xfId="20" applyNumberFormat="1" applyFont="1" applyFill="1" applyAlignment="1">
      <alignment horizontal="left"/>
    </xf>
    <xf numFmtId="9" fontId="350" fillId="2" borderId="56" xfId="54" applyFont="1" applyFill="1" applyBorder="1" applyAlignment="1">
      <alignment horizontal="center" vertical="center"/>
    </xf>
    <xf numFmtId="9" fontId="504" fillId="2" borderId="56" xfId="54" applyFont="1" applyFill="1" applyBorder="1" applyAlignment="1">
      <alignment horizontal="center" vertical="center"/>
    </xf>
    <xf numFmtId="9" fontId="14" fillId="2" borderId="56" xfId="54" applyFont="1" applyFill="1" applyBorder="1" applyAlignment="1">
      <alignment horizontal="center" vertical="center"/>
    </xf>
    <xf numFmtId="0" fontId="21" fillId="32" borderId="56" xfId="20" applyFont="1" applyFill="1" applyBorder="1" applyAlignment="1">
      <alignment vertical="center"/>
    </xf>
    <xf numFmtId="0" fontId="505" fillId="2" borderId="56" xfId="20" applyFont="1" applyFill="1" applyBorder="1"/>
    <xf numFmtId="0" fontId="15" fillId="2" borderId="56" xfId="55" applyFont="1" applyFill="1" applyBorder="1"/>
    <xf numFmtId="0" fontId="506" fillId="2" borderId="56" xfId="55" applyFont="1" applyFill="1" applyBorder="1" applyAlignment="1">
      <alignment horizontal="left" vertical="center"/>
    </xf>
    <xf numFmtId="0" fontId="505" fillId="2" borderId="11" xfId="20" applyFont="1" applyFill="1" applyBorder="1"/>
    <xf numFmtId="0" fontId="237" fillId="2" borderId="61" xfId="20" applyFont="1" applyFill="1" applyBorder="1"/>
    <xf numFmtId="0" fontId="237" fillId="2" borderId="62" xfId="20" applyFont="1" applyFill="1" applyBorder="1"/>
    <xf numFmtId="0" fontId="169" fillId="2" borderId="0" xfId="20" applyFont="1" applyFill="1"/>
    <xf numFmtId="0" fontId="42" fillId="2" borderId="0" xfId="20" applyFont="1" applyFill="1" applyAlignment="1">
      <alignment horizontal="right" vertical="center"/>
    </xf>
    <xf numFmtId="0" fontId="4" fillId="2" borderId="0" xfId="20" applyFont="1" applyFill="1" applyAlignment="1">
      <alignment horizontal="center" vertical="center"/>
    </xf>
    <xf numFmtId="0" fontId="4" fillId="2" borderId="0" xfId="20" applyFont="1" applyFill="1" applyAlignment="1">
      <alignment vertical="center"/>
    </xf>
    <xf numFmtId="0" fontId="24" fillId="2" borderId="0" xfId="20" applyFont="1" applyFill="1" applyAlignment="1">
      <alignment horizontal="center"/>
    </xf>
    <xf numFmtId="0" fontId="14" fillId="17" borderId="0" xfId="20" applyFont="1" applyFill="1" applyAlignment="1">
      <alignment horizontal="center" vertical="center"/>
    </xf>
    <xf numFmtId="0" fontId="42" fillId="2" borderId="0" xfId="20" applyFont="1" applyFill="1" applyAlignment="1">
      <alignment horizontal="right"/>
    </xf>
    <xf numFmtId="0" fontId="21" fillId="17" borderId="0" xfId="20" applyFont="1" applyFill="1" applyAlignment="1">
      <alignment horizontal="center" vertical="center"/>
    </xf>
    <xf numFmtId="0" fontId="237" fillId="2" borderId="64" xfId="20" applyFont="1" applyFill="1" applyBorder="1"/>
    <xf numFmtId="0" fontId="13" fillId="2" borderId="49" xfId="20" applyFont="1" applyFill="1" applyBorder="1" applyAlignment="1">
      <alignment horizontal="center" vertical="center"/>
    </xf>
    <xf numFmtId="0" fontId="237" fillId="2" borderId="49" xfId="20" applyFont="1" applyFill="1" applyBorder="1"/>
    <xf numFmtId="0" fontId="440" fillId="2" borderId="0" xfId="20" applyFont="1" applyFill="1" applyAlignment="1">
      <alignment vertical="center"/>
    </xf>
    <xf numFmtId="0" fontId="21" fillId="32" borderId="47" xfId="20" applyFont="1" applyFill="1" applyBorder="1" applyAlignment="1">
      <alignment vertical="center"/>
    </xf>
    <xf numFmtId="0" fontId="58" fillId="107" borderId="0" xfId="20" applyFont="1" applyFill="1" applyAlignment="1">
      <alignment horizontal="left" vertical="center"/>
    </xf>
    <xf numFmtId="0" fontId="42" fillId="107" borderId="0" xfId="20" applyFont="1" applyFill="1" applyAlignment="1">
      <alignment vertical="center"/>
    </xf>
    <xf numFmtId="0" fontId="237" fillId="107" borderId="0" xfId="20" applyFont="1" applyFill="1"/>
    <xf numFmtId="0" fontId="21" fillId="32" borderId="120" xfId="20" applyFont="1" applyFill="1" applyBorder="1" applyAlignment="1">
      <alignment vertical="center"/>
    </xf>
    <xf numFmtId="0" fontId="237" fillId="107" borderId="51" xfId="20" applyFont="1" applyFill="1" applyBorder="1"/>
    <xf numFmtId="0" fontId="237" fillId="0" borderId="11" xfId="20" applyFont="1" applyBorder="1"/>
    <xf numFmtId="0" fontId="13" fillId="2" borderId="61" xfId="20" applyFont="1" applyFill="1" applyBorder="1" applyAlignment="1">
      <alignment horizontal="center" vertical="center"/>
    </xf>
    <xf numFmtId="0" fontId="237" fillId="0" borderId="61" xfId="20" applyFont="1" applyBorder="1"/>
    <xf numFmtId="0" fontId="169" fillId="2" borderId="0" xfId="20" applyFont="1" applyFill="1" applyAlignment="1">
      <alignment horizontal="left" vertical="center"/>
    </xf>
    <xf numFmtId="0" fontId="21" fillId="2" borderId="0" xfId="20" applyFont="1" applyFill="1" applyAlignment="1">
      <alignment horizontal="left" vertical="center"/>
    </xf>
    <xf numFmtId="0" fontId="169" fillId="9" borderId="44" xfId="20" applyFont="1" applyFill="1" applyBorder="1" applyAlignment="1">
      <alignment horizontal="left" vertical="center"/>
    </xf>
    <xf numFmtId="0" fontId="169" fillId="15" borderId="245" xfId="20" applyFont="1" applyFill="1" applyBorder="1" applyAlignment="1">
      <alignment vertical="center"/>
    </xf>
    <xf numFmtId="0" fontId="169" fillId="15" borderId="53" xfId="20" applyFont="1" applyFill="1" applyBorder="1" applyAlignment="1">
      <alignment vertical="center"/>
    </xf>
    <xf numFmtId="0" fontId="169" fillId="9" borderId="46" xfId="20" applyFont="1" applyFill="1" applyBorder="1" applyAlignment="1">
      <alignment horizontal="left" vertical="center"/>
    </xf>
    <xf numFmtId="0" fontId="169" fillId="15" borderId="0" xfId="20" applyFont="1" applyFill="1" applyAlignment="1">
      <alignment vertical="center"/>
    </xf>
    <xf numFmtId="0" fontId="169" fillId="15" borderId="63" xfId="20" applyFont="1" applyFill="1" applyBorder="1" applyAlignment="1">
      <alignment vertical="center"/>
    </xf>
    <xf numFmtId="0" fontId="169" fillId="15" borderId="0" xfId="20" applyFont="1" applyFill="1" applyAlignment="1">
      <alignment horizontal="center" vertical="center"/>
    </xf>
    <xf numFmtId="0" fontId="169" fillId="15" borderId="63" xfId="20" applyFont="1" applyFill="1" applyBorder="1" applyAlignment="1">
      <alignment horizontal="center" vertical="center"/>
    </xf>
    <xf numFmtId="0" fontId="169" fillId="9" borderId="46" xfId="20" applyFont="1" applyFill="1" applyBorder="1" applyAlignment="1">
      <alignment horizontal="center" vertical="center"/>
    </xf>
    <xf numFmtId="0" fontId="169" fillId="9" borderId="54" xfId="20" applyFont="1" applyFill="1" applyBorder="1" applyAlignment="1">
      <alignment vertical="center"/>
    </xf>
    <xf numFmtId="0" fontId="169" fillId="15" borderId="261" xfId="20" applyFont="1" applyFill="1" applyBorder="1" applyAlignment="1">
      <alignment vertical="center"/>
    </xf>
    <xf numFmtId="0" fontId="169" fillId="15" borderId="55" xfId="20" applyFont="1" applyFill="1" applyBorder="1" applyAlignment="1">
      <alignment vertical="center"/>
    </xf>
    <xf numFmtId="0" fontId="237" fillId="2" borderId="11" xfId="20" applyFont="1" applyFill="1" applyBorder="1"/>
    <xf numFmtId="0" fontId="63" fillId="2" borderId="0" xfId="20" applyFont="1" applyFill="1" applyAlignment="1">
      <alignment horizontal="left" vertical="center"/>
    </xf>
    <xf numFmtId="0" fontId="79" fillId="2" borderId="0" xfId="20" applyFont="1" applyFill="1" applyAlignment="1">
      <alignment horizontal="center" vertical="center"/>
    </xf>
    <xf numFmtId="0" fontId="503" fillId="2" borderId="0" xfId="20" applyFont="1" applyFill="1" applyAlignment="1">
      <alignment horizontal="center" vertical="center"/>
    </xf>
    <xf numFmtId="0" fontId="499" fillId="0" borderId="0" xfId="20" applyFont="1"/>
    <xf numFmtId="0" fontId="56" fillId="17" borderId="0" xfId="53" applyFont="1" applyFill="1" applyAlignment="1">
      <alignment horizontal="center" vertical="center"/>
    </xf>
    <xf numFmtId="0" fontId="102" fillId="2" borderId="0" xfId="20" applyFont="1" applyFill="1" applyAlignment="1">
      <alignment horizontal="left" vertical="center"/>
    </xf>
    <xf numFmtId="0" fontId="102" fillId="15" borderId="0" xfId="20" applyFont="1" applyFill="1" applyAlignment="1">
      <alignment horizontal="left" vertical="center"/>
    </xf>
    <xf numFmtId="0" fontId="77" fillId="0" borderId="0" xfId="53" applyFont="1" applyAlignment="1">
      <alignment horizontal="left" vertical="center"/>
    </xf>
    <xf numFmtId="2" fontId="508" fillId="125" borderId="0" xfId="56" applyNumberFormat="1" applyFont="1" applyFill="1" applyAlignment="1">
      <alignment horizontal="center" vertical="center"/>
    </xf>
    <xf numFmtId="0" fontId="354" fillId="107" borderId="0" xfId="53" applyFont="1" applyFill="1" applyAlignment="1">
      <alignment horizontal="center" vertical="center" textRotation="90" wrapText="1"/>
    </xf>
    <xf numFmtId="0" fontId="198" fillId="26" borderId="120" xfId="53" applyFont="1" applyFill="1" applyBorder="1" applyAlignment="1">
      <alignment horizontal="left" vertical="center"/>
    </xf>
    <xf numFmtId="0" fontId="77" fillId="15" borderId="94" xfId="53" applyFont="1" applyFill="1" applyBorder="1" applyAlignment="1">
      <alignment horizontal="left" vertical="center"/>
    </xf>
    <xf numFmtId="0" fontId="77" fillId="15" borderId="341" xfId="53" applyFont="1" applyFill="1" applyBorder="1" applyAlignment="1">
      <alignment horizontal="left" vertical="center"/>
    </xf>
    <xf numFmtId="1" fontId="449" fillId="95" borderId="0" xfId="36" applyNumberFormat="1" applyFont="1" applyFill="1" applyAlignment="1">
      <alignment horizontal="center" vertical="center" wrapText="1"/>
    </xf>
    <xf numFmtId="0" fontId="102" fillId="2" borderId="94" xfId="20" applyFont="1" applyFill="1" applyBorder="1" applyAlignment="1">
      <alignment horizontal="left" vertical="center"/>
    </xf>
    <xf numFmtId="0" fontId="77" fillId="2" borderId="94" xfId="53" applyFont="1" applyFill="1" applyBorder="1" applyAlignment="1">
      <alignment horizontal="left" vertical="center"/>
    </xf>
    <xf numFmtId="0" fontId="267" fillId="134" borderId="0" xfId="53" applyFont="1" applyFill="1" applyAlignment="1">
      <alignment horizontal="centerContinuous" vertical="center"/>
    </xf>
    <xf numFmtId="0" fontId="267" fillId="135" borderId="342" xfId="53" applyFont="1" applyFill="1" applyBorder="1" applyAlignment="1">
      <alignment horizontal="centerContinuous" vertical="center"/>
    </xf>
    <xf numFmtId="0" fontId="102" fillId="15" borderId="94" xfId="20" applyFont="1" applyFill="1" applyBorder="1" applyAlignment="1">
      <alignment horizontal="left" vertical="center"/>
    </xf>
    <xf numFmtId="0" fontId="102" fillId="15" borderId="342" xfId="20" applyFont="1" applyFill="1" applyBorder="1" applyAlignment="1">
      <alignment horizontal="left" vertical="center"/>
    </xf>
    <xf numFmtId="0" fontId="102" fillId="15" borderId="341" xfId="20" applyFont="1" applyFill="1" applyBorder="1" applyAlignment="1">
      <alignment horizontal="left" vertical="center"/>
    </xf>
    <xf numFmtId="0" fontId="77" fillId="0" borderId="94" xfId="53" applyFont="1" applyBorder="1" applyAlignment="1">
      <alignment horizontal="left" vertical="center"/>
    </xf>
    <xf numFmtId="0" fontId="88" fillId="72" borderId="343" xfId="53" applyFont="1" applyFill="1" applyBorder="1" applyAlignment="1">
      <alignment horizontal="center" vertical="center"/>
    </xf>
    <xf numFmtId="49" fontId="198" fillId="72" borderId="96" xfId="53" applyNumberFormat="1" applyFont="1" applyFill="1" applyBorder="1" applyAlignment="1">
      <alignment horizontal="center" vertical="center"/>
    </xf>
    <xf numFmtId="0" fontId="197" fillId="72" borderId="96" xfId="53" applyFont="1" applyFill="1" applyBorder="1" applyAlignment="1">
      <alignment horizontal="left" vertical="center"/>
    </xf>
    <xf numFmtId="0" fontId="267" fillId="135" borderId="337" xfId="53" applyFont="1" applyFill="1" applyBorder="1" applyAlignment="1">
      <alignment horizontal="centerContinuous" vertical="center"/>
    </xf>
    <xf numFmtId="0" fontId="277" fillId="15" borderId="0" xfId="20" applyFont="1" applyFill="1" applyAlignment="1">
      <alignment horizontal="right" vertical="center"/>
    </xf>
    <xf numFmtId="0" fontId="511" fillId="15" borderId="0" xfId="20" applyFont="1" applyFill="1" applyAlignment="1">
      <alignment horizontal="centerContinuous" vertical="center"/>
    </xf>
    <xf numFmtId="0" fontId="102" fillId="15" borderId="0" xfId="20" applyFont="1" applyFill="1" applyAlignment="1">
      <alignment horizontal="centerContinuous" vertical="center"/>
    </xf>
    <xf numFmtId="0" fontId="277" fillId="15" borderId="0" xfId="20" applyFont="1" applyFill="1" applyAlignment="1">
      <alignment horizontal="centerContinuous" vertical="center"/>
    </xf>
    <xf numFmtId="0" fontId="34" fillId="15" borderId="0" xfId="53" applyFont="1" applyFill="1" applyAlignment="1">
      <alignment horizontal="center" vertical="center"/>
    </xf>
    <xf numFmtId="0" fontId="102" fillId="15" borderId="338" xfId="20" applyFont="1" applyFill="1" applyBorder="1" applyAlignment="1">
      <alignment horizontal="left" vertical="center"/>
    </xf>
    <xf numFmtId="0" fontId="34" fillId="0" borderId="0" xfId="53" applyFont="1" applyAlignment="1">
      <alignment horizontal="center" vertical="center"/>
    </xf>
    <xf numFmtId="0" fontId="9" fillId="17" borderId="30" xfId="53" applyFont="1" applyFill="1" applyBorder="1" applyAlignment="1">
      <alignment horizontal="center" vertical="center" textRotation="90"/>
    </xf>
    <xf numFmtId="0" fontId="87" fillId="17" borderId="30" xfId="53" applyFont="1" applyFill="1" applyBorder="1" applyAlignment="1">
      <alignment horizontal="center" vertical="center" wrapText="1"/>
    </xf>
    <xf numFmtId="0" fontId="261" fillId="53" borderId="94" xfId="20" applyFont="1" applyFill="1" applyBorder="1" applyAlignment="1">
      <alignment horizontal="right" vertical="center"/>
    </xf>
    <xf numFmtId="1" fontId="102" fillId="44" borderId="122" xfId="48" applyNumberFormat="1" applyFont="1" applyFill="1" applyBorder="1" applyAlignment="1">
      <alignment horizontal="center" vertical="center"/>
    </xf>
    <xf numFmtId="0" fontId="231" fillId="137" borderId="342" xfId="53" applyFont="1" applyFill="1" applyBorder="1" applyAlignment="1">
      <alignment vertical="center"/>
    </xf>
    <xf numFmtId="0" fontId="231" fillId="137" borderId="94" xfId="53" applyFont="1" applyFill="1" applyBorder="1" applyAlignment="1">
      <alignment vertical="center"/>
    </xf>
    <xf numFmtId="0" fontId="231" fillId="137" borderId="341" xfId="53" applyFont="1" applyFill="1" applyBorder="1" applyAlignment="1">
      <alignment vertical="center"/>
    </xf>
    <xf numFmtId="0" fontId="14" fillId="15" borderId="0" xfId="53" applyFont="1" applyFill="1" applyAlignment="1">
      <alignment horizontal="center"/>
    </xf>
    <xf numFmtId="0" fontId="512" fillId="15" borderId="0" xfId="56" applyFont="1" applyFill="1" applyAlignment="1">
      <alignment horizontal="center" vertical="center" wrapText="1"/>
    </xf>
    <xf numFmtId="0" fontId="513" fillId="15" borderId="0" xfId="56" applyFont="1" applyFill="1" applyAlignment="1">
      <alignment horizontal="center" vertical="top"/>
    </xf>
    <xf numFmtId="0" fontId="31" fillId="15" borderId="0" xfId="56" applyFont="1" applyFill="1" applyAlignment="1">
      <alignment horizontal="center" vertical="center" wrapText="1"/>
    </xf>
    <xf numFmtId="0" fontId="169" fillId="15" borderId="0" xfId="53" applyFont="1" applyFill="1" applyAlignment="1">
      <alignment vertical="center"/>
    </xf>
    <xf numFmtId="0" fontId="449" fillId="15" borderId="0" xfId="53" applyFont="1" applyFill="1" applyAlignment="1">
      <alignment horizontal="center" vertical="center"/>
    </xf>
    <xf numFmtId="0" fontId="14" fillId="15" borderId="0" xfId="53" applyFont="1" applyFill="1" applyAlignment="1">
      <alignment horizontal="left" vertical="center"/>
    </xf>
    <xf numFmtId="2" fontId="175" fillId="15" borderId="0" xfId="56" applyNumberFormat="1" applyFont="1" applyFill="1" applyAlignment="1">
      <alignment horizontal="center" vertical="center"/>
    </xf>
    <xf numFmtId="0" fontId="514" fillId="15" borderId="0" xfId="53" applyFont="1" applyFill="1" applyAlignment="1">
      <alignment horizontal="center" vertical="center"/>
    </xf>
    <xf numFmtId="0" fontId="1" fillId="15" borderId="0" xfId="20" applyFill="1"/>
    <xf numFmtId="0" fontId="31" fillId="15" borderId="0" xfId="56" applyFont="1" applyFill="1" applyAlignment="1">
      <alignment vertical="center"/>
    </xf>
    <xf numFmtId="0" fontId="515" fillId="15" borderId="0" xfId="53" applyFont="1" applyFill="1" applyAlignment="1">
      <alignment horizontal="left" vertical="center"/>
    </xf>
    <xf numFmtId="0" fontId="169" fillId="15" borderId="0" xfId="53" applyFont="1" applyFill="1" applyAlignment="1">
      <alignment horizontal="center" wrapText="1"/>
    </xf>
    <xf numFmtId="49" fontId="200" fillId="95" borderId="345" xfId="51" applyNumberFormat="1" applyFont="1" applyFill="1" applyBorder="1" applyAlignment="1">
      <alignment horizontal="center" vertical="center"/>
    </xf>
    <xf numFmtId="0" fontId="175" fillId="17" borderId="0" xfId="53" applyFont="1" applyFill="1" applyAlignment="1">
      <alignment horizontal="left" vertical="center"/>
    </xf>
    <xf numFmtId="0" fontId="516" fillId="17" borderId="25" xfId="20" applyFont="1" applyFill="1" applyBorder="1" applyAlignment="1">
      <alignment horizontal="right" vertical="center"/>
    </xf>
    <xf numFmtId="0" fontId="516" fillId="17" borderId="18" xfId="20" applyFont="1" applyFill="1" applyBorder="1" applyAlignment="1">
      <alignment horizontal="right" vertical="center"/>
    </xf>
    <xf numFmtId="1" fontId="517" fillId="17" borderId="18" xfId="48" applyNumberFormat="1" applyFont="1" applyFill="1" applyBorder="1" applyAlignment="1">
      <alignment horizontal="left" vertical="center"/>
    </xf>
    <xf numFmtId="1" fontId="517" fillId="17" borderId="1" xfId="48" applyNumberFormat="1" applyFont="1" applyFill="1" applyBorder="1" applyAlignment="1">
      <alignment horizontal="left" vertical="center"/>
    </xf>
    <xf numFmtId="0" fontId="102" fillId="15" borderId="18" xfId="20" applyFont="1" applyFill="1" applyBorder="1" applyAlignment="1">
      <alignment horizontal="left" vertical="center"/>
    </xf>
    <xf numFmtId="2" fontId="227" fillId="15" borderId="18" xfId="56" applyNumberFormat="1" applyFont="1" applyFill="1" applyBorder="1" applyAlignment="1">
      <alignment horizontal="center" vertical="center"/>
    </xf>
    <xf numFmtId="2" fontId="518" fillId="44" borderId="18" xfId="48" applyNumberFormat="1" applyFont="1" applyFill="1" applyBorder="1" applyAlignment="1">
      <alignment horizontal="center" vertical="center"/>
    </xf>
    <xf numFmtId="0" fontId="519" fillId="44" borderId="18" xfId="56" applyFont="1" applyFill="1" applyBorder="1" applyAlignment="1">
      <alignment horizontal="center" vertical="center"/>
    </xf>
    <xf numFmtId="0" fontId="520" fillId="44" borderId="18" xfId="56" applyFont="1" applyFill="1" applyBorder="1" applyAlignment="1">
      <alignment horizontal="center" vertical="center"/>
    </xf>
    <xf numFmtId="0" fontId="34" fillId="15" borderId="18" xfId="53" applyFont="1" applyFill="1" applyBorder="1" applyAlignment="1">
      <alignment horizontal="center" vertical="center"/>
    </xf>
    <xf numFmtId="0" fontId="77" fillId="15" borderId="18" xfId="53" applyFont="1" applyFill="1" applyBorder="1" applyAlignment="1">
      <alignment horizontal="centerContinuous" vertical="center"/>
    </xf>
    <xf numFmtId="2" fontId="72" fillId="15" borderId="18" xfId="56" applyNumberFormat="1" applyFont="1" applyFill="1" applyBorder="1" applyAlignment="1">
      <alignment horizontal="center" vertical="center"/>
    </xf>
    <xf numFmtId="2" fontId="175" fillId="15" borderId="18" xfId="56" applyNumberFormat="1" applyFont="1" applyFill="1" applyBorder="1" applyAlignment="1">
      <alignment horizontal="center" vertical="center"/>
    </xf>
    <xf numFmtId="226" fontId="521" fillId="44" borderId="18" xfId="56" applyNumberFormat="1" applyFont="1" applyFill="1" applyBorder="1" applyAlignment="1">
      <alignment horizontal="center" vertical="center"/>
    </xf>
    <xf numFmtId="2" fontId="42" fillId="15" borderId="18" xfId="56" applyNumberFormat="1" applyFont="1" applyFill="1" applyBorder="1" applyAlignment="1">
      <alignment horizontal="center" vertical="center"/>
    </xf>
    <xf numFmtId="226" fontId="522" fillId="44" borderId="18" xfId="56" applyNumberFormat="1" applyFont="1" applyFill="1" applyBorder="1" applyAlignment="1">
      <alignment horizontal="center" vertical="center"/>
    </xf>
    <xf numFmtId="2" fontId="14" fillId="15" borderId="18" xfId="56" applyNumberFormat="1" applyFont="1" applyFill="1" applyBorder="1" applyAlignment="1">
      <alignment horizontal="center" vertical="center"/>
    </xf>
    <xf numFmtId="1" fontId="177" fillId="112" borderId="18" xfId="48" applyNumberFormat="1" applyFont="1" applyFill="1" applyBorder="1" applyAlignment="1">
      <alignment horizontal="center" vertical="center"/>
    </xf>
    <xf numFmtId="0" fontId="102" fillId="15" borderId="346" xfId="20" applyFont="1" applyFill="1" applyBorder="1" applyAlignment="1">
      <alignment horizontal="left" vertical="center"/>
    </xf>
    <xf numFmtId="1" fontId="519" fillId="44" borderId="18" xfId="56" applyNumberFormat="1" applyFont="1" applyFill="1" applyBorder="1" applyAlignment="1">
      <alignment horizontal="center" vertical="center"/>
    </xf>
    <xf numFmtId="0" fontId="177" fillId="112" borderId="18" xfId="48" applyFont="1" applyFill="1" applyBorder="1" applyAlignment="1">
      <alignment horizontal="center" vertical="center"/>
    </xf>
    <xf numFmtId="1" fontId="449" fillId="107" borderId="223" xfId="36" applyNumberFormat="1" applyFont="1" applyFill="1" applyBorder="1" applyAlignment="1">
      <alignment horizontal="center" vertical="center" wrapText="1"/>
    </xf>
    <xf numFmtId="0" fontId="175" fillId="15" borderId="345" xfId="51" applyFont="1" applyFill="1" applyBorder="1" applyAlignment="1">
      <alignment horizontal="center" vertical="center"/>
    </xf>
    <xf numFmtId="0" fontId="521" fillId="2" borderId="347" xfId="20" applyFont="1" applyFill="1" applyBorder="1" applyAlignment="1">
      <alignment vertical="center"/>
    </xf>
    <xf numFmtId="0" fontId="521" fillId="2" borderId="18" xfId="20" applyFont="1" applyFill="1" applyBorder="1" applyAlignment="1">
      <alignment vertical="center"/>
    </xf>
    <xf numFmtId="0" fontId="521" fillId="2" borderId="346" xfId="20" applyFont="1" applyFill="1" applyBorder="1" applyAlignment="1">
      <alignment vertical="center"/>
    </xf>
    <xf numFmtId="0" fontId="267" fillId="138" borderId="337" xfId="53" applyFont="1" applyFill="1" applyBorder="1" applyAlignment="1">
      <alignment horizontal="centerContinuous" vertical="center"/>
    </xf>
    <xf numFmtId="0" fontId="267" fillId="139" borderId="0" xfId="53" applyFont="1" applyFill="1" applyAlignment="1">
      <alignment horizontal="centerContinuous" vertical="center"/>
    </xf>
    <xf numFmtId="0" fontId="34" fillId="15" borderId="24" xfId="53" applyFont="1" applyFill="1" applyBorder="1" applyAlignment="1">
      <alignment horizontal="center" vertical="center"/>
    </xf>
    <xf numFmtId="0" fontId="267" fillId="134" borderId="0" xfId="53" applyFont="1" applyFill="1" applyAlignment="1">
      <alignment horizontal="center" vertical="center"/>
    </xf>
    <xf numFmtId="1" fontId="379" fillId="2" borderId="18" xfId="36" applyNumberFormat="1" applyFont="1" applyFill="1" applyBorder="1" applyAlignment="1">
      <alignment horizontal="center" vertical="center" wrapText="1"/>
    </xf>
    <xf numFmtId="0" fontId="210" fillId="48" borderId="323" xfId="53" applyFont="1" applyFill="1" applyBorder="1" applyAlignment="1" applyProtection="1">
      <alignment horizontal="center" vertical="center" wrapText="1"/>
      <protection locked="0"/>
    </xf>
    <xf numFmtId="0" fontId="364" fillId="48" borderId="323" xfId="53" applyFont="1" applyFill="1" applyBorder="1" applyAlignment="1" applyProtection="1">
      <alignment horizontal="center" vertical="center" wrapText="1"/>
      <protection locked="0"/>
    </xf>
    <xf numFmtId="0" fontId="72" fillId="17" borderId="337" xfId="20" applyFont="1" applyFill="1" applyBorder="1" applyAlignment="1">
      <alignment vertical="center"/>
    </xf>
    <xf numFmtId="0" fontId="34" fillId="17" borderId="0" xfId="53" applyFont="1" applyFill="1" applyAlignment="1">
      <alignment horizontal="center" vertical="center"/>
    </xf>
    <xf numFmtId="1" fontId="57" fillId="53" borderId="0" xfId="20" applyNumberFormat="1" applyFont="1" applyFill="1" applyAlignment="1">
      <alignment horizontal="center" vertical="center"/>
    </xf>
    <xf numFmtId="0" fontId="57" fillId="53" borderId="0" xfId="20" applyFont="1" applyFill="1" applyAlignment="1">
      <alignment horizontal="left" vertical="center"/>
    </xf>
    <xf numFmtId="0" fontId="261" fillId="53" borderId="0" xfId="20" applyFont="1" applyFill="1" applyAlignment="1">
      <alignment horizontal="right" vertical="center"/>
    </xf>
    <xf numFmtId="1" fontId="168" fillId="53" borderId="21" xfId="48" applyNumberFormat="1" applyFont="1" applyFill="1" applyBorder="1" applyAlignment="1">
      <alignment horizontal="center" vertical="center"/>
    </xf>
    <xf numFmtId="0" fontId="267" fillId="138" borderId="347" xfId="53" applyFont="1" applyFill="1" applyBorder="1" applyAlignment="1">
      <alignment horizontal="centerContinuous" vertical="center"/>
    </xf>
    <xf numFmtId="0" fontId="526" fillId="2" borderId="18" xfId="53" applyFont="1" applyFill="1" applyBorder="1" applyAlignment="1">
      <alignment horizontal="centerContinuous" vertical="center"/>
    </xf>
    <xf numFmtId="0" fontId="527" fillId="2" borderId="18" xfId="53" applyFont="1" applyFill="1" applyBorder="1" applyAlignment="1">
      <alignment horizontal="centerContinuous" vertical="center"/>
    </xf>
    <xf numFmtId="0" fontId="528" fillId="2" borderId="1" xfId="53" applyFont="1" applyFill="1" applyBorder="1" applyAlignment="1">
      <alignment horizontal="centerContinuous" vertical="center"/>
    </xf>
    <xf numFmtId="0" fontId="203" fillId="15" borderId="0" xfId="53" applyFont="1" applyFill="1" applyAlignment="1">
      <alignment horizontal="center" vertical="center"/>
    </xf>
    <xf numFmtId="0" fontId="529" fillId="2" borderId="18" xfId="53" applyFont="1" applyFill="1" applyBorder="1" applyAlignment="1">
      <alignment horizontal="centerContinuous" vertical="center"/>
    </xf>
    <xf numFmtId="0" fontId="530" fillId="2" borderId="18" xfId="53" applyFont="1" applyFill="1" applyBorder="1" applyAlignment="1">
      <alignment horizontal="centerContinuous" vertical="center"/>
    </xf>
    <xf numFmtId="0" fontId="531" fillId="2" borderId="18" xfId="53" applyFont="1" applyFill="1" applyBorder="1" applyAlignment="1">
      <alignment horizontal="centerContinuous" vertical="center"/>
    </xf>
    <xf numFmtId="0" fontId="532" fillId="2" borderId="18" xfId="53" applyFont="1" applyFill="1" applyBorder="1" applyAlignment="1">
      <alignment horizontal="centerContinuous" vertical="center"/>
    </xf>
    <xf numFmtId="0" fontId="533" fillId="2" borderId="18" xfId="53" applyFont="1" applyFill="1" applyBorder="1" applyAlignment="1">
      <alignment horizontal="centerContinuous" vertical="center"/>
    </xf>
    <xf numFmtId="0" fontId="531" fillId="2" borderId="25" xfId="53" applyFont="1" applyFill="1" applyBorder="1" applyAlignment="1">
      <alignment horizontal="centerContinuous" vertical="center"/>
    </xf>
    <xf numFmtId="0" fontId="534" fillId="2" borderId="18" xfId="53" applyFont="1" applyFill="1" applyBorder="1" applyAlignment="1">
      <alignment horizontal="centerContinuous" vertical="center"/>
    </xf>
    <xf numFmtId="0" fontId="535" fillId="2" borderId="1" xfId="53" applyFont="1" applyFill="1" applyBorder="1" applyAlignment="1">
      <alignment horizontal="centerContinuous" vertical="center"/>
    </xf>
    <xf numFmtId="0" fontId="536" fillId="2" borderId="18" xfId="53" applyFont="1" applyFill="1" applyBorder="1" applyAlignment="1">
      <alignment horizontal="centerContinuous" vertical="center"/>
    </xf>
    <xf numFmtId="0" fontId="537" fillId="2" borderId="18" xfId="53" applyFont="1" applyFill="1" applyBorder="1" applyAlignment="1">
      <alignment horizontal="centerContinuous" vertical="center"/>
    </xf>
    <xf numFmtId="0" fontId="538" fillId="2" borderId="1" xfId="53" applyFont="1" applyFill="1" applyBorder="1" applyAlignment="1">
      <alignment horizontal="centerContinuous" vertical="center"/>
    </xf>
    <xf numFmtId="0" fontId="539" fillId="2" borderId="346" xfId="53" applyFont="1" applyFill="1" applyBorder="1" applyAlignment="1">
      <alignment horizontal="centerContinuous" vertical="center"/>
    </xf>
    <xf numFmtId="0" fontId="203" fillId="2" borderId="0" xfId="53" applyFont="1" applyFill="1" applyAlignment="1">
      <alignment horizontal="center" vertical="center"/>
    </xf>
    <xf numFmtId="0" fontId="530" fillId="2" borderId="19" xfId="53" applyFont="1" applyFill="1" applyBorder="1" applyAlignment="1">
      <alignment horizontal="centerContinuous" vertical="center"/>
    </xf>
    <xf numFmtId="0" fontId="538" fillId="2" borderId="18" xfId="53" applyFont="1" applyFill="1" applyBorder="1" applyAlignment="1">
      <alignment horizontal="centerContinuous" vertical="center"/>
    </xf>
    <xf numFmtId="1" fontId="449" fillId="107" borderId="323" xfId="36" applyNumberFormat="1" applyFont="1" applyFill="1" applyBorder="1" applyAlignment="1">
      <alignment horizontal="center" vertical="center" wrapText="1"/>
    </xf>
    <xf numFmtId="1" fontId="227" fillId="17" borderId="319" xfId="36" applyNumberFormat="1" applyFont="1" applyFill="1" applyBorder="1" applyAlignment="1">
      <alignment horizontal="center" vertical="center" wrapText="1"/>
    </xf>
    <xf numFmtId="1" fontId="379" fillId="17" borderId="121" xfId="36" applyNumberFormat="1" applyFont="1" applyFill="1" applyBorder="1" applyAlignment="1">
      <alignment horizontal="center" vertical="center" wrapText="1"/>
    </xf>
    <xf numFmtId="0" fontId="197" fillId="17" borderId="121" xfId="53" applyFont="1" applyFill="1" applyBorder="1" applyAlignment="1">
      <alignment horizontal="left" vertical="center"/>
    </xf>
    <xf numFmtId="0" fontId="540" fillId="17" borderId="121" xfId="53" applyFont="1" applyFill="1" applyBorder="1" applyAlignment="1">
      <alignment horizontal="left" vertical="center"/>
    </xf>
    <xf numFmtId="0" fontId="407" fillId="94" borderId="350" xfId="53" applyFont="1" applyFill="1" applyBorder="1" applyAlignment="1">
      <alignment horizontal="center" vertical="center" wrapText="1"/>
    </xf>
    <xf numFmtId="0" fontId="175" fillId="22" borderId="134" xfId="53" applyFont="1" applyFill="1" applyBorder="1" applyAlignment="1">
      <alignment horizontal="center" vertical="center" wrapText="1"/>
    </xf>
    <xf numFmtId="0" fontId="407" fillId="140" borderId="134" xfId="53" applyFont="1" applyFill="1" applyBorder="1" applyAlignment="1">
      <alignment horizontal="center" vertical="center" wrapText="1"/>
    </xf>
    <xf numFmtId="0" fontId="175" fillId="57" borderId="134" xfId="53" applyFont="1" applyFill="1" applyBorder="1" applyAlignment="1">
      <alignment horizontal="center" vertical="center" wrapText="1"/>
    </xf>
    <xf numFmtId="0" fontId="175" fillId="141" borderId="134" xfId="53" applyFont="1" applyFill="1" applyBorder="1" applyAlignment="1">
      <alignment horizontal="center" vertical="center" wrapText="1"/>
    </xf>
    <xf numFmtId="0" fontId="175" fillId="59" borderId="134" xfId="53" applyFont="1" applyFill="1" applyBorder="1" applyAlignment="1">
      <alignment horizontal="center" vertical="center" wrapText="1"/>
    </xf>
    <xf numFmtId="0" fontId="175" fillId="74" borderId="134" xfId="53" applyFont="1" applyFill="1" applyBorder="1" applyAlignment="1">
      <alignment horizontal="center" vertical="center" wrapText="1"/>
    </xf>
    <xf numFmtId="0" fontId="175" fillId="142" borderId="134" xfId="53" applyFont="1" applyFill="1" applyBorder="1" applyAlignment="1">
      <alignment horizontal="center" vertical="center" wrapText="1"/>
    </xf>
    <xf numFmtId="0" fontId="231" fillId="48" borderId="56" xfId="53" applyFont="1" applyFill="1" applyBorder="1" applyAlignment="1" applyProtection="1">
      <alignment horizontal="center" vertical="center" wrapText="1"/>
      <protection locked="0"/>
    </xf>
    <xf numFmtId="0" fontId="539" fillId="143" borderId="24" xfId="53" applyFont="1" applyFill="1" applyBorder="1" applyAlignment="1" applyProtection="1">
      <alignment horizontal="center" vertical="center" wrapText="1"/>
      <protection locked="0"/>
    </xf>
    <xf numFmtId="0" fontId="72" fillId="48" borderId="24" xfId="53" applyFont="1" applyFill="1" applyBorder="1" applyAlignment="1" applyProtection="1">
      <alignment horizontal="center" vertical="center" wrapText="1"/>
      <protection locked="0"/>
    </xf>
    <xf numFmtId="0" fontId="364" fillId="87" borderId="24" xfId="53" applyFont="1" applyFill="1" applyBorder="1" applyAlignment="1" applyProtection="1">
      <alignment horizontal="center" vertical="center"/>
      <protection locked="0"/>
    </xf>
    <xf numFmtId="1" fontId="175" fillId="144" borderId="57" xfId="36" applyNumberFormat="1" applyFont="1" applyFill="1" applyBorder="1" applyAlignment="1">
      <alignment horizontal="center" vertical="center"/>
    </xf>
    <xf numFmtId="1" fontId="379" fillId="17" borderId="128" xfId="36" applyNumberFormat="1" applyFont="1" applyFill="1" applyBorder="1" applyAlignment="1">
      <alignment horizontal="center" vertical="center" wrapText="1"/>
    </xf>
    <xf numFmtId="0" fontId="94" fillId="17" borderId="128" xfId="53" applyFont="1" applyFill="1" applyBorder="1" applyAlignment="1">
      <alignment horizontal="left" vertical="center" wrapText="1"/>
    </xf>
    <xf numFmtId="1" fontId="197" fillId="17" borderId="128" xfId="36" applyNumberFormat="1" applyFont="1" applyFill="1" applyBorder="1" applyAlignment="1">
      <alignment horizontal="center" vertical="center" wrapText="1"/>
    </xf>
    <xf numFmtId="1" fontId="197" fillId="17" borderId="128" xfId="53" applyNumberFormat="1" applyFont="1" applyFill="1" applyBorder="1" applyAlignment="1">
      <alignment horizontal="left" vertical="center" wrapText="1"/>
    </xf>
    <xf numFmtId="0" fontId="542" fillId="94" borderId="354" xfId="53" applyFont="1" applyFill="1" applyBorder="1" applyAlignment="1">
      <alignment horizontal="center" vertical="center" wrapText="1"/>
    </xf>
    <xf numFmtId="0" fontId="72" fillId="22" borderId="230" xfId="53" applyFont="1" applyFill="1" applyBorder="1" applyAlignment="1">
      <alignment horizontal="center" vertical="center" wrapText="1"/>
    </xf>
    <xf numFmtId="0" fontId="542" fillId="140" borderId="230" xfId="53" applyFont="1" applyFill="1" applyBorder="1" applyAlignment="1">
      <alignment horizontal="center" vertical="center" wrapText="1"/>
    </xf>
    <xf numFmtId="0" fontId="72" fillId="57" borderId="230" xfId="53" applyFont="1" applyFill="1" applyBorder="1" applyAlignment="1">
      <alignment horizontal="center" vertical="center" wrapText="1"/>
    </xf>
    <xf numFmtId="0" fontId="72" fillId="141" borderId="230" xfId="53" applyFont="1" applyFill="1" applyBorder="1" applyAlignment="1">
      <alignment horizontal="center" vertical="center" wrapText="1"/>
    </xf>
    <xf numFmtId="0" fontId="72" fillId="59" borderId="230" xfId="53" applyFont="1" applyFill="1" applyBorder="1" applyAlignment="1">
      <alignment horizontal="center" vertical="center" wrapText="1"/>
    </xf>
    <xf numFmtId="0" fontId="72" fillId="74" borderId="230" xfId="53" applyFont="1" applyFill="1" applyBorder="1" applyAlignment="1">
      <alignment horizontal="center" vertical="center" wrapText="1"/>
    </xf>
    <xf numFmtId="0" fontId="72" fillId="142" borderId="230" xfId="53" applyFont="1" applyFill="1" applyBorder="1" applyAlignment="1">
      <alignment horizontal="center" vertical="center" wrapText="1"/>
    </xf>
    <xf numFmtId="1" fontId="151" fillId="8" borderId="355" xfId="48" applyNumberFormat="1" applyFont="1" applyFill="1" applyBorder="1" applyAlignment="1">
      <alignment horizontal="center" vertical="center"/>
    </xf>
    <xf numFmtId="0" fontId="72" fillId="48" borderId="25" xfId="53" applyFont="1" applyFill="1" applyBorder="1" applyAlignment="1" applyProtection="1">
      <alignment horizontal="center" vertical="center"/>
      <protection locked="0"/>
    </xf>
    <xf numFmtId="0" fontId="34" fillId="143" borderId="25" xfId="53" applyFont="1" applyFill="1" applyBorder="1" applyAlignment="1">
      <alignment horizontal="center" vertical="center"/>
    </xf>
    <xf numFmtId="0" fontId="34" fillId="87" borderId="25" xfId="53" applyFont="1" applyFill="1" applyBorder="1" applyAlignment="1">
      <alignment horizontal="center" vertical="center"/>
    </xf>
    <xf numFmtId="1" fontId="175" fillId="72" borderId="57" xfId="36" applyNumberFormat="1" applyFont="1" applyFill="1" applyBorder="1" applyAlignment="1">
      <alignment horizontal="center" vertical="center" wrapText="1"/>
    </xf>
    <xf numFmtId="0" fontId="375" fillId="26" borderId="128" xfId="53" applyFont="1" applyFill="1" applyBorder="1" applyAlignment="1">
      <alignment horizontal="left" vertical="center"/>
    </xf>
    <xf numFmtId="164" fontId="543" fillId="26" borderId="57" xfId="53" applyNumberFormat="1" applyFont="1" applyFill="1" applyBorder="1" applyAlignment="1">
      <alignment horizontal="center" vertical="center" wrapText="1"/>
    </xf>
    <xf numFmtId="1" fontId="31" fillId="26" borderId="358" xfId="53" applyNumberFormat="1" applyFont="1" applyFill="1" applyBorder="1" applyAlignment="1">
      <alignment horizontal="center" vertical="center" wrapText="1"/>
    </xf>
    <xf numFmtId="0" fontId="72" fillId="48" borderId="359" xfId="53" applyFont="1" applyFill="1" applyBorder="1" applyAlignment="1" applyProtection="1">
      <alignment horizontal="center" vertical="center" wrapText="1"/>
      <protection locked="0"/>
    </xf>
    <xf numFmtId="1" fontId="167" fillId="23" borderId="360" xfId="53" applyNumberFormat="1" applyFont="1" applyFill="1" applyBorder="1" applyAlignment="1" applyProtection="1">
      <alignment horizontal="center" vertical="center" wrapText="1"/>
      <protection locked="0"/>
    </xf>
    <xf numFmtId="1" fontId="197" fillId="17" borderId="130" xfId="53" applyNumberFormat="1" applyFont="1" applyFill="1" applyBorder="1" applyAlignment="1" applyProtection="1">
      <alignment horizontal="center" vertical="center" wrapText="1"/>
      <protection locked="0"/>
    </xf>
    <xf numFmtId="0" fontId="72" fillId="17" borderId="359" xfId="53" applyFont="1" applyFill="1" applyBorder="1" applyAlignment="1" applyProtection="1">
      <alignment horizontal="center" vertical="center" wrapText="1"/>
      <protection locked="0"/>
    </xf>
    <xf numFmtId="1" fontId="13" fillId="17" borderId="360" xfId="53" applyNumberFormat="1" applyFont="1" applyFill="1" applyBorder="1" applyAlignment="1" applyProtection="1">
      <alignment horizontal="center" vertical="center" wrapText="1"/>
      <protection locked="0"/>
    </xf>
    <xf numFmtId="2" fontId="170" fillId="9" borderId="361" xfId="48" applyNumberFormat="1" applyFont="1" applyFill="1" applyBorder="1" applyAlignment="1">
      <alignment horizontal="center" vertical="center"/>
    </xf>
    <xf numFmtId="2" fontId="538" fillId="9" borderId="361" xfId="48" applyNumberFormat="1" applyFont="1" applyFill="1" applyBorder="1" applyAlignment="1">
      <alignment horizontal="center" vertical="center"/>
    </xf>
    <xf numFmtId="2" fontId="544" fillId="17" borderId="223" xfId="48" applyNumberFormat="1" applyFont="1" applyFill="1" applyBorder="1" applyAlignment="1">
      <alignment horizontal="center" vertical="center"/>
    </xf>
    <xf numFmtId="194" fontId="172" fillId="146" borderId="205" xfId="53" applyNumberFormat="1" applyFont="1" applyFill="1" applyBorder="1" applyAlignment="1">
      <alignment horizontal="center" vertical="center"/>
    </xf>
    <xf numFmtId="0" fontId="267" fillId="15" borderId="0" xfId="53" applyFont="1" applyFill="1" applyAlignment="1">
      <alignment horizontal="centerContinuous" vertical="center"/>
    </xf>
    <xf numFmtId="1" fontId="72" fillId="17" borderId="0" xfId="48" applyNumberFormat="1" applyFont="1" applyFill="1" applyAlignment="1">
      <alignment horizontal="center" vertical="center"/>
    </xf>
    <xf numFmtId="176" fontId="508" fillId="16" borderId="0" xfId="56" applyNumberFormat="1" applyFont="1" applyFill="1" applyAlignment="1">
      <alignment horizontal="center" vertical="center"/>
    </xf>
    <xf numFmtId="194" fontId="172" fillId="146" borderId="362" xfId="53" applyNumberFormat="1" applyFont="1" applyFill="1" applyBorder="1" applyAlignment="1">
      <alignment horizontal="center" vertical="center"/>
    </xf>
    <xf numFmtId="194" fontId="172" fillId="146" borderId="363" xfId="53" applyNumberFormat="1" applyFont="1" applyFill="1" applyBorder="1" applyAlignment="1">
      <alignment horizontal="center" vertical="center"/>
    </xf>
    <xf numFmtId="2" fontId="544" fillId="17" borderId="323" xfId="48" applyNumberFormat="1" applyFont="1" applyFill="1" applyBorder="1" applyAlignment="1">
      <alignment horizontal="center" vertical="center"/>
    </xf>
    <xf numFmtId="2" fontId="544" fillId="17" borderId="222" xfId="48" applyNumberFormat="1" applyFont="1" applyFill="1" applyBorder="1" applyAlignment="1">
      <alignment horizontal="center" vertical="center"/>
    </xf>
    <xf numFmtId="2" fontId="544" fillId="17" borderId="364" xfId="48" applyNumberFormat="1" applyFont="1" applyFill="1" applyBorder="1" applyAlignment="1">
      <alignment horizontal="center" vertical="center"/>
    </xf>
    <xf numFmtId="2" fontId="72" fillId="17" borderId="0" xfId="48" applyNumberFormat="1" applyFont="1" applyFill="1" applyAlignment="1">
      <alignment horizontal="center" vertical="center"/>
    </xf>
    <xf numFmtId="2" fontId="508" fillId="16" borderId="0" xfId="56" applyNumberFormat="1" applyFont="1" applyFill="1" applyAlignment="1">
      <alignment horizontal="center" vertical="center"/>
    </xf>
    <xf numFmtId="0" fontId="210" fillId="0" borderId="127" xfId="53" applyFont="1" applyBorder="1" applyAlignment="1" applyProtection="1">
      <alignment horizontal="center" vertical="center" wrapText="1"/>
      <protection locked="0"/>
    </xf>
    <xf numFmtId="0" fontId="545" fillId="2" borderId="130" xfId="53" applyFont="1" applyFill="1" applyBorder="1" applyAlignment="1" applyProtection="1">
      <alignment horizontal="center" vertical="center" wrapText="1"/>
      <protection locked="0"/>
    </xf>
    <xf numFmtId="2" fontId="544" fillId="17" borderId="204" xfId="48" applyNumberFormat="1" applyFont="1" applyFill="1" applyBorder="1" applyAlignment="1">
      <alignment horizontal="center" vertical="center"/>
    </xf>
    <xf numFmtId="2" fontId="544" fillId="17" borderId="224" xfId="48" applyNumberFormat="1" applyFont="1" applyFill="1" applyBorder="1" applyAlignment="1">
      <alignment horizontal="center" vertical="center"/>
    </xf>
    <xf numFmtId="4" fontId="535" fillId="0" borderId="0" xfId="53" applyNumberFormat="1" applyFont="1" applyAlignment="1">
      <alignment horizontal="center" vertical="center" wrapText="1"/>
    </xf>
    <xf numFmtId="0" fontId="364" fillId="2" borderId="127" xfId="53" applyFont="1" applyFill="1" applyBorder="1" applyAlignment="1" applyProtection="1">
      <alignment horizontal="center" vertical="center"/>
      <protection locked="0"/>
    </xf>
    <xf numFmtId="2" fontId="544" fillId="17" borderId="358" xfId="48" applyNumberFormat="1" applyFont="1" applyFill="1" applyBorder="1" applyAlignment="1">
      <alignment horizontal="center" vertical="center"/>
    </xf>
    <xf numFmtId="0" fontId="231" fillId="2" borderId="127" xfId="53" applyFont="1" applyFill="1" applyBorder="1" applyAlignment="1" applyProtection="1">
      <alignment horizontal="center" vertical="center"/>
      <protection locked="0"/>
    </xf>
    <xf numFmtId="0" fontId="375" fillId="2" borderId="204" xfId="53" applyFont="1" applyFill="1" applyBorder="1" applyAlignment="1">
      <alignment horizontal="left" vertical="center"/>
    </xf>
    <xf numFmtId="0" fontId="546" fillId="0" borderId="9" xfId="53" applyFont="1" applyBorder="1" applyAlignment="1">
      <alignment horizontal="left" vertical="center" wrapText="1"/>
    </xf>
    <xf numFmtId="0" fontId="364" fillId="48" borderId="359" xfId="53" applyFont="1" applyFill="1" applyBorder="1" applyAlignment="1" applyProtection="1">
      <alignment horizontal="center" vertical="center" wrapText="1"/>
      <protection locked="0"/>
    </xf>
    <xf numFmtId="0" fontId="210" fillId="48" borderId="359" xfId="53" applyFont="1" applyFill="1" applyBorder="1" applyAlignment="1" applyProtection="1">
      <alignment horizontal="center" vertical="center" wrapText="1"/>
      <protection locked="0"/>
    </xf>
    <xf numFmtId="0" fontId="210" fillId="0" borderId="223" xfId="53" applyFont="1" applyBorder="1" applyAlignment="1" applyProtection="1">
      <alignment horizontal="center" vertical="center" wrapText="1"/>
      <protection locked="0"/>
    </xf>
    <xf numFmtId="0" fontId="545" fillId="2" borderId="205" xfId="53" applyFont="1" applyFill="1" applyBorder="1" applyAlignment="1" applyProtection="1">
      <alignment horizontal="center" vertical="center" wrapText="1"/>
      <protection locked="0"/>
    </xf>
    <xf numFmtId="0" fontId="364" fillId="2" borderId="223" xfId="53" applyFont="1" applyFill="1" applyBorder="1" applyAlignment="1" applyProtection="1">
      <alignment horizontal="center" vertical="center"/>
      <protection locked="0"/>
    </xf>
    <xf numFmtId="0" fontId="231" fillId="2" borderId="223" xfId="53" applyFont="1" applyFill="1" applyBorder="1" applyAlignment="1" applyProtection="1">
      <alignment horizontal="center" vertical="center"/>
      <protection locked="0"/>
    </xf>
    <xf numFmtId="1" fontId="411" fillId="23" borderId="360" xfId="53" applyNumberFormat="1" applyFont="1" applyFill="1" applyBorder="1" applyAlignment="1" applyProtection="1">
      <alignment horizontal="center" vertical="center" wrapText="1"/>
      <protection locked="0"/>
    </xf>
    <xf numFmtId="0" fontId="94" fillId="0" borderId="9" xfId="53" applyFont="1" applyBorder="1" applyAlignment="1">
      <alignment horizontal="left" vertical="center" wrapText="1"/>
    </xf>
    <xf numFmtId="0" fontId="175" fillId="0" borderId="9" xfId="53" applyFont="1" applyBorder="1" applyAlignment="1">
      <alignment horizontal="left" vertical="center" wrapText="1"/>
    </xf>
    <xf numFmtId="164" fontId="175" fillId="30" borderId="213" xfId="53" applyNumberFormat="1" applyFont="1" applyFill="1" applyBorder="1" applyAlignment="1">
      <alignment horizontal="center" vertical="center" wrapText="1"/>
    </xf>
    <xf numFmtId="0" fontId="364" fillId="48" borderId="359" xfId="53" applyFont="1" applyFill="1" applyBorder="1" applyAlignment="1" applyProtection="1">
      <alignment horizontal="center" vertical="center"/>
      <protection locked="0"/>
    </xf>
    <xf numFmtId="0" fontId="546" fillId="0" borderId="204" xfId="53" applyFont="1" applyBorder="1" applyAlignment="1">
      <alignment horizontal="left" vertical="center" wrapText="1"/>
    </xf>
    <xf numFmtId="0" fontId="94" fillId="0" borderId="204" xfId="53" applyFont="1" applyBorder="1" applyAlignment="1">
      <alignment horizontal="left" vertical="center" wrapText="1"/>
    </xf>
    <xf numFmtId="0" fontId="77" fillId="0" borderId="0" xfId="53" applyFont="1" applyAlignment="1">
      <alignment horizontal="center" vertical="center"/>
    </xf>
    <xf numFmtId="0" fontId="227" fillId="0" borderId="204" xfId="53" applyFont="1" applyBorder="1" applyAlignment="1">
      <alignment horizontal="left" vertical="center" wrapText="1"/>
    </xf>
    <xf numFmtId="0" fontId="88" fillId="0" borderId="204" xfId="53" applyFont="1" applyBorder="1" applyAlignment="1">
      <alignment horizontal="left" vertical="center" wrapText="1"/>
    </xf>
    <xf numFmtId="1" fontId="379" fillId="2" borderId="204" xfId="36" applyNumberFormat="1" applyFont="1" applyFill="1" applyBorder="1" applyAlignment="1">
      <alignment horizontal="center" vertical="center" wrapText="1"/>
    </xf>
    <xf numFmtId="0" fontId="94" fillId="2" borderId="204" xfId="53" applyFont="1" applyFill="1" applyBorder="1" applyAlignment="1">
      <alignment horizontal="left" vertical="center" wrapText="1"/>
    </xf>
    <xf numFmtId="164" fontId="543" fillId="2" borderId="57" xfId="53" applyNumberFormat="1" applyFont="1" applyFill="1" applyBorder="1" applyAlignment="1">
      <alignment horizontal="center" vertical="center" wrapText="1"/>
    </xf>
    <xf numFmtId="1" fontId="31" fillId="2" borderId="358" xfId="53" applyNumberFormat="1" applyFont="1" applyFill="1" applyBorder="1" applyAlignment="1">
      <alignment horizontal="center" vertical="center" wrapText="1"/>
    </xf>
    <xf numFmtId="0" fontId="102" fillId="0" borderId="204" xfId="53" applyFont="1" applyBorder="1" applyAlignment="1">
      <alignment horizontal="right" vertical="center"/>
    </xf>
    <xf numFmtId="0" fontId="210" fillId="48" borderId="365" xfId="53" applyFont="1" applyFill="1" applyBorder="1" applyAlignment="1" applyProtection="1">
      <alignment horizontal="center" vertical="center" wrapText="1"/>
      <protection locked="0"/>
    </xf>
    <xf numFmtId="1" fontId="167" fillId="23" borderId="366" xfId="53" applyNumberFormat="1" applyFont="1" applyFill="1" applyBorder="1" applyAlignment="1" applyProtection="1">
      <alignment horizontal="center" vertical="center" wrapText="1"/>
      <protection locked="0"/>
    </xf>
    <xf numFmtId="0" fontId="210" fillId="48" borderId="324" xfId="53" applyFont="1" applyFill="1" applyBorder="1" applyAlignment="1" applyProtection="1">
      <alignment horizontal="center" vertical="center" wrapText="1"/>
      <protection locked="0"/>
    </xf>
    <xf numFmtId="0" fontId="405" fillId="53" borderId="0" xfId="53" applyFont="1" applyFill="1" applyAlignment="1">
      <alignment horizontal="center" vertical="center"/>
    </xf>
    <xf numFmtId="0" fontId="307" fillId="53" borderId="0" xfId="53" applyFont="1" applyFill="1" applyAlignment="1">
      <alignment horizontal="center" vertical="center"/>
    </xf>
    <xf numFmtId="0" fontId="261" fillId="53" borderId="9" xfId="53" applyFont="1" applyFill="1" applyBorder="1" applyAlignment="1">
      <alignment horizontal="right" vertical="center"/>
    </xf>
    <xf numFmtId="1" fontId="56" fillId="53" borderId="0" xfId="36" applyNumberFormat="1" applyFont="1" applyFill="1" applyAlignment="1">
      <alignment horizontal="center" vertical="center" wrapText="1"/>
    </xf>
    <xf numFmtId="0" fontId="547" fillId="53" borderId="0" xfId="53" applyFont="1" applyFill="1" applyAlignment="1">
      <alignment horizontal="center" vertical="center"/>
    </xf>
    <xf numFmtId="2" fontId="57" fillId="53" borderId="367" xfId="48" applyNumberFormat="1" applyFont="1" applyFill="1" applyBorder="1" applyAlignment="1">
      <alignment horizontal="center" vertical="center"/>
    </xf>
    <xf numFmtId="0" fontId="383" fillId="147" borderId="0" xfId="53" applyFont="1" applyFill="1" applyAlignment="1">
      <alignment horizontal="centerContinuous" vertical="center"/>
    </xf>
    <xf numFmtId="194" fontId="547" fillId="148" borderId="368" xfId="53" applyNumberFormat="1" applyFont="1" applyFill="1" applyBorder="1" applyAlignment="1">
      <alignment horizontal="center" vertical="center"/>
    </xf>
    <xf numFmtId="194" fontId="547" fillId="148" borderId="204" xfId="53" applyNumberFormat="1" applyFont="1" applyFill="1" applyBorder="1" applyAlignment="1">
      <alignment horizontal="center" vertical="center"/>
    </xf>
    <xf numFmtId="0" fontId="383" fillId="53" borderId="0" xfId="53" applyFont="1" applyFill="1" applyAlignment="1">
      <alignment horizontal="centerContinuous" vertical="center"/>
    </xf>
    <xf numFmtId="1" fontId="151" fillId="53" borderId="0" xfId="48" applyNumberFormat="1" applyFont="1" applyFill="1" applyAlignment="1">
      <alignment horizontal="center" vertical="center"/>
    </xf>
    <xf numFmtId="176" fontId="151" fillId="53" borderId="0" xfId="56" applyNumberFormat="1" applyFont="1" applyFill="1" applyAlignment="1">
      <alignment horizontal="center" vertical="center"/>
    </xf>
    <xf numFmtId="0" fontId="196" fillId="53" borderId="0" xfId="53" applyFont="1" applyFill="1" applyAlignment="1">
      <alignment horizontal="center" vertical="center"/>
    </xf>
    <xf numFmtId="2" fontId="57" fillId="53" borderId="204" xfId="48" applyNumberFormat="1" applyFont="1" applyFill="1" applyBorder="1" applyAlignment="1">
      <alignment horizontal="center" vertical="center"/>
    </xf>
    <xf numFmtId="0" fontId="261" fillId="53" borderId="0" xfId="20" applyFont="1" applyFill="1" applyAlignment="1">
      <alignment horizontal="left" vertical="center"/>
    </xf>
    <xf numFmtId="2" fontId="151" fillId="53" borderId="0" xfId="48" applyNumberFormat="1" applyFont="1" applyFill="1" applyAlignment="1">
      <alignment horizontal="center" vertical="center"/>
    </xf>
    <xf numFmtId="2" fontId="151" fillId="53" borderId="0" xfId="56" applyNumberFormat="1" applyFont="1" applyFill="1" applyAlignment="1">
      <alignment horizontal="center" vertical="center"/>
    </xf>
    <xf numFmtId="0" fontId="151" fillId="53" borderId="204" xfId="53" applyFont="1" applyFill="1" applyBorder="1" applyAlignment="1" applyProtection="1">
      <alignment horizontal="center" vertical="center" wrapText="1"/>
      <protection locked="0"/>
    </xf>
    <xf numFmtId="0" fontId="58" fillId="53" borderId="204" xfId="53" applyFont="1" applyFill="1" applyBorder="1" applyAlignment="1" applyProtection="1">
      <alignment horizontal="center" vertical="center" wrapText="1"/>
      <protection locked="0"/>
    </xf>
    <xf numFmtId="2" fontId="57" fillId="53" borderId="224" xfId="48" applyNumberFormat="1" applyFont="1" applyFill="1" applyBorder="1" applyAlignment="1">
      <alignment horizontal="center" vertical="center"/>
    </xf>
    <xf numFmtId="0" fontId="383" fillId="149" borderId="0" xfId="53" applyFont="1" applyFill="1" applyAlignment="1">
      <alignment horizontal="centerContinuous" vertical="center"/>
    </xf>
    <xf numFmtId="4" fontId="151" fillId="53" borderId="0" xfId="53" applyNumberFormat="1" applyFont="1" applyFill="1" applyAlignment="1">
      <alignment horizontal="center" vertical="center" wrapText="1"/>
    </xf>
    <xf numFmtId="0" fontId="151" fillId="53" borderId="223" xfId="53" applyFont="1" applyFill="1" applyBorder="1" applyAlignment="1" applyProtection="1">
      <alignment horizontal="center" vertical="center"/>
      <protection locked="0"/>
    </xf>
    <xf numFmtId="0" fontId="58" fillId="53" borderId="205" xfId="53" applyFont="1" applyFill="1" applyBorder="1" applyAlignment="1" applyProtection="1">
      <alignment horizontal="center" vertical="center" wrapText="1"/>
      <protection locked="0"/>
    </xf>
    <xf numFmtId="2" fontId="57" fillId="53" borderId="358" xfId="48" applyNumberFormat="1" applyFont="1" applyFill="1" applyBorder="1" applyAlignment="1">
      <alignment horizontal="center" vertical="center"/>
    </xf>
    <xf numFmtId="194" fontId="547" fillId="148" borderId="362" xfId="53" applyNumberFormat="1" applyFont="1" applyFill="1" applyBorder="1" applyAlignment="1">
      <alignment horizontal="center" vertical="center"/>
    </xf>
    <xf numFmtId="194" fontId="547" fillId="148" borderId="363" xfId="53" applyNumberFormat="1" applyFont="1" applyFill="1" applyBorder="1" applyAlignment="1">
      <alignment horizontal="center" vertical="center"/>
    </xf>
    <xf numFmtId="2" fontId="57" fillId="53" borderId="323" xfId="48" applyNumberFormat="1" applyFont="1" applyFill="1" applyBorder="1" applyAlignment="1">
      <alignment horizontal="center" vertical="center"/>
    </xf>
    <xf numFmtId="2" fontId="57" fillId="53" borderId="222" xfId="48" applyNumberFormat="1" applyFont="1" applyFill="1" applyBorder="1" applyAlignment="1">
      <alignment horizontal="center" vertical="center"/>
    </xf>
    <xf numFmtId="2" fontId="57" fillId="53" borderId="364" xfId="48" applyNumberFormat="1" applyFont="1" applyFill="1" applyBorder="1" applyAlignment="1">
      <alignment horizontal="center" vertical="center"/>
    </xf>
    <xf numFmtId="2" fontId="57" fillId="53" borderId="223" xfId="48" applyNumberFormat="1" applyFont="1" applyFill="1" applyBorder="1" applyAlignment="1">
      <alignment horizontal="center" vertical="center"/>
    </xf>
    <xf numFmtId="0" fontId="77" fillId="2" borderId="24" xfId="53" applyFont="1" applyFill="1" applyBorder="1" applyAlignment="1">
      <alignment horizontal="center" vertical="center"/>
    </xf>
    <xf numFmtId="0" fontId="77" fillId="2" borderId="0" xfId="53" applyFont="1" applyFill="1" applyAlignment="1">
      <alignment horizontal="center" vertical="center"/>
    </xf>
    <xf numFmtId="0" fontId="34" fillId="2" borderId="0" xfId="53" applyFont="1" applyFill="1" applyAlignment="1">
      <alignment horizontal="center" vertical="center"/>
    </xf>
    <xf numFmtId="1" fontId="449" fillId="95" borderId="125" xfId="36" applyNumberFormat="1" applyFont="1" applyFill="1" applyBorder="1" applyAlignment="1">
      <alignment horizontal="center" vertical="center" wrapText="1"/>
    </xf>
    <xf numFmtId="1" fontId="449" fillId="2" borderId="0" xfId="36" applyNumberFormat="1" applyFont="1" applyFill="1" applyAlignment="1">
      <alignment horizontal="center" vertical="center" wrapText="1"/>
    </xf>
    <xf numFmtId="219" fontId="407" fillId="94" borderId="126" xfId="53" applyNumberFormat="1" applyFont="1" applyFill="1" applyBorder="1" applyAlignment="1">
      <alignment horizontal="center" vertical="center" wrapText="1"/>
    </xf>
    <xf numFmtId="219" fontId="175" fillId="22" borderId="126" xfId="53" applyNumberFormat="1" applyFont="1" applyFill="1" applyBorder="1" applyAlignment="1">
      <alignment horizontal="center" vertical="center" wrapText="1"/>
    </xf>
    <xf numFmtId="219" fontId="407" fillId="140" borderId="126" xfId="53" applyNumberFormat="1" applyFont="1" applyFill="1" applyBorder="1" applyAlignment="1">
      <alignment horizontal="center" vertical="center" wrapText="1"/>
    </xf>
    <xf numFmtId="219" fontId="175" fillId="141" borderId="126" xfId="53" applyNumberFormat="1" applyFont="1" applyFill="1" applyBorder="1" applyAlignment="1">
      <alignment horizontal="center" vertical="center" wrapText="1"/>
    </xf>
    <xf numFmtId="194" fontId="231" fillId="150" borderId="370" xfId="53" applyNumberFormat="1" applyFont="1" applyFill="1" applyBorder="1" applyAlignment="1">
      <alignment horizontal="center" vertical="center"/>
    </xf>
    <xf numFmtId="194" fontId="231" fillId="150" borderId="73" xfId="53" applyNumberFormat="1" applyFont="1" applyFill="1" applyBorder="1" applyAlignment="1">
      <alignment horizontal="center" vertical="center"/>
    </xf>
    <xf numFmtId="0" fontId="210" fillId="9" borderId="371" xfId="53" applyFont="1" applyFill="1" applyBorder="1" applyAlignment="1">
      <alignment horizontal="center" vertical="center"/>
    </xf>
    <xf numFmtId="0" fontId="210" fillId="9" borderId="73" xfId="53" applyFont="1" applyFill="1" applyBorder="1" applyAlignment="1">
      <alignment horizontal="center" vertical="center"/>
    </xf>
    <xf numFmtId="0" fontId="88" fillId="2" borderId="0" xfId="53" applyFont="1" applyFill="1" applyAlignment="1">
      <alignment horizontal="center"/>
    </xf>
    <xf numFmtId="227" fontId="431" fillId="2" borderId="0" xfId="53" applyNumberFormat="1" applyFont="1" applyFill="1" applyAlignment="1">
      <alignment horizontal="left" vertical="center" wrapText="1"/>
    </xf>
    <xf numFmtId="194" fontId="521" fillId="150" borderId="372" xfId="53" applyNumberFormat="1" applyFont="1" applyFill="1" applyBorder="1" applyAlignment="1">
      <alignment horizontal="center" vertical="center"/>
    </xf>
    <xf numFmtId="194" fontId="521" fillId="150" borderId="204" xfId="53" applyNumberFormat="1" applyFont="1" applyFill="1" applyBorder="1" applyAlignment="1">
      <alignment horizontal="center" vertical="center"/>
    </xf>
    <xf numFmtId="0" fontId="521" fillId="9" borderId="28" xfId="53" applyFont="1" applyFill="1" applyBorder="1" applyAlignment="1">
      <alignment horizontal="center" vertical="center"/>
    </xf>
    <xf numFmtId="0" fontId="521" fillId="9" borderId="204" xfId="53" applyFont="1" applyFill="1" applyBorder="1" applyAlignment="1">
      <alignment horizontal="center" vertical="center"/>
    </xf>
    <xf numFmtId="49" fontId="548" fillId="2" borderId="0" xfId="53" applyNumberFormat="1" applyFont="1" applyFill="1" applyAlignment="1">
      <alignment horizontal="center" vertical="center"/>
    </xf>
    <xf numFmtId="194" fontId="539" fillId="150" borderId="372" xfId="53" applyNumberFormat="1" applyFont="1" applyFill="1" applyBorder="1" applyAlignment="1">
      <alignment horizontal="center" vertical="center"/>
    </xf>
    <xf numFmtId="194" fontId="539" fillId="150" borderId="204" xfId="53" applyNumberFormat="1" applyFont="1" applyFill="1" applyBorder="1" applyAlignment="1">
      <alignment horizontal="center" vertical="center"/>
    </xf>
    <xf numFmtId="0" fontId="539" fillId="9" borderId="28" xfId="53" applyFont="1" applyFill="1" applyBorder="1" applyAlignment="1">
      <alignment horizontal="center" vertical="center"/>
    </xf>
    <xf numFmtId="0" fontId="539" fillId="9" borderId="204" xfId="53" applyFont="1" applyFill="1" applyBorder="1" applyAlignment="1">
      <alignment horizontal="center" vertical="center"/>
    </xf>
    <xf numFmtId="0" fontId="411" fillId="4" borderId="0" xfId="53" applyFont="1" applyFill="1" applyAlignment="1">
      <alignment horizontal="centerContinuous" vertical="center" wrapText="1"/>
    </xf>
    <xf numFmtId="49" fontId="362" fillId="2" borderId="0" xfId="53" applyNumberFormat="1" applyFont="1" applyFill="1" applyAlignment="1">
      <alignment horizontal="centerContinuous" vertical="center" wrapText="1"/>
    </xf>
    <xf numFmtId="194" fontId="172" fillId="150" borderId="372" xfId="53" applyNumberFormat="1" applyFont="1" applyFill="1" applyBorder="1" applyAlignment="1">
      <alignment horizontal="center" vertical="center"/>
    </xf>
    <xf numFmtId="194" fontId="172" fillId="150" borderId="204" xfId="53" applyNumberFormat="1" applyFont="1" applyFill="1" applyBorder="1" applyAlignment="1">
      <alignment horizontal="center" vertical="center"/>
    </xf>
    <xf numFmtId="0" fontId="508" fillId="2" borderId="28" xfId="53" applyFont="1" applyFill="1" applyBorder="1" applyAlignment="1">
      <alignment horizontal="center" vertical="center"/>
    </xf>
    <xf numFmtId="0" fontId="508" fillId="2" borderId="204" xfId="53" applyFont="1" applyFill="1" applyBorder="1" applyAlignment="1">
      <alignment horizontal="center" vertical="center"/>
    </xf>
    <xf numFmtId="0" fontId="175" fillId="2" borderId="0" xfId="51" applyFont="1" applyFill="1" applyAlignment="1">
      <alignment horizontal="center" vertical="center" wrapText="1"/>
    </xf>
    <xf numFmtId="0" fontId="175" fillId="2" borderId="0" xfId="51" applyFont="1" applyFill="1" applyAlignment="1">
      <alignment horizontal="left" vertical="center"/>
    </xf>
    <xf numFmtId="0" fontId="175" fillId="2" borderId="0" xfId="51" applyFont="1" applyFill="1" applyAlignment="1">
      <alignment horizontal="left" vertical="center" wrapText="1"/>
    </xf>
    <xf numFmtId="0" fontId="175" fillId="2" borderId="0" xfId="36" applyFont="1" applyFill="1" applyAlignment="1">
      <alignment horizontal="left" vertical="center"/>
    </xf>
    <xf numFmtId="0" fontId="69" fillId="4" borderId="0" xfId="53" applyFont="1" applyFill="1" applyAlignment="1">
      <alignment horizontal="left" vertical="center"/>
    </xf>
    <xf numFmtId="0" fontId="34" fillId="4" borderId="0" xfId="53" applyFont="1" applyFill="1" applyAlignment="1">
      <alignment horizontal="left" vertical="center"/>
    </xf>
    <xf numFmtId="194" fontId="172" fillId="150" borderId="373" xfId="53" applyNumberFormat="1" applyFont="1" applyFill="1" applyBorder="1" applyAlignment="1">
      <alignment horizontal="center" vertical="center"/>
    </xf>
    <xf numFmtId="194" fontId="172" fillId="150" borderId="9" xfId="53" applyNumberFormat="1" applyFont="1" applyFill="1" applyBorder="1" applyAlignment="1">
      <alignment horizontal="center" vertical="center"/>
    </xf>
    <xf numFmtId="0" fontId="508" fillId="2" borderId="9" xfId="53" applyFont="1" applyFill="1" applyBorder="1" applyAlignment="1">
      <alignment horizontal="center" vertical="center"/>
    </xf>
    <xf numFmtId="228" fontId="72" fillId="2" borderId="0" xfId="53" applyNumberFormat="1" applyFont="1" applyFill="1" applyAlignment="1">
      <alignment horizontal="center" vertical="center"/>
    </xf>
    <xf numFmtId="229" fontId="270" fillId="2" borderId="0" xfId="53" applyNumberFormat="1" applyFont="1" applyFill="1" applyAlignment="1">
      <alignment horizontal="right" vertical="center"/>
    </xf>
    <xf numFmtId="0" fontId="77" fillId="2" borderId="125" xfId="53" applyFont="1" applyFill="1" applyBorder="1" applyAlignment="1">
      <alignment horizontal="center" vertical="center"/>
    </xf>
    <xf numFmtId="0" fontId="77" fillId="95" borderId="125" xfId="53" applyFont="1" applyFill="1" applyBorder="1" applyAlignment="1">
      <alignment horizontal="center" vertical="center"/>
    </xf>
    <xf numFmtId="0" fontId="169" fillId="2" borderId="374" xfId="53" applyFont="1" applyFill="1" applyBorder="1" applyAlignment="1">
      <alignment horizontal="right" vertical="center"/>
    </xf>
    <xf numFmtId="0" fontId="169" fillId="2" borderId="49" xfId="53" applyFont="1" applyFill="1" applyBorder="1" applyAlignment="1">
      <alignment horizontal="right" vertical="center"/>
    </xf>
    <xf numFmtId="0" fontId="151" fillId="53" borderId="49" xfId="53" applyFont="1" applyFill="1" applyBorder="1" applyAlignment="1">
      <alignment horizontal="center" vertical="center"/>
    </xf>
    <xf numFmtId="0" fontId="77" fillId="2" borderId="49" xfId="53" applyFont="1" applyFill="1" applyBorder="1" applyAlignment="1">
      <alignment horizontal="center" vertical="center"/>
    </xf>
    <xf numFmtId="0" fontId="151" fillId="53" borderId="65" xfId="53" applyFont="1" applyFill="1" applyBorder="1" applyAlignment="1">
      <alignment horizontal="center" vertical="center"/>
    </xf>
    <xf numFmtId="0" fontId="77" fillId="0" borderId="306" xfId="53" applyFont="1" applyBorder="1" applyAlignment="1">
      <alignment horizontal="center" vertical="center"/>
    </xf>
    <xf numFmtId="0" fontId="77" fillId="0" borderId="61" xfId="53" applyFont="1" applyBorder="1" applyAlignment="1">
      <alignment horizontal="center" vertical="center"/>
    </xf>
    <xf numFmtId="0" fontId="34" fillId="0" borderId="61" xfId="53" applyFont="1" applyBorder="1" applyAlignment="1">
      <alignment horizontal="center" vertical="center"/>
    </xf>
    <xf numFmtId="0" fontId="77" fillId="2" borderId="78" xfId="53" applyFont="1" applyFill="1" applyBorder="1" applyAlignment="1">
      <alignment horizontal="center" vertical="center"/>
    </xf>
    <xf numFmtId="0" fontId="77" fillId="2" borderId="61" xfId="53" applyFont="1" applyFill="1" applyBorder="1" applyAlignment="1">
      <alignment horizontal="center" vertical="center"/>
    </xf>
    <xf numFmtId="0" fontId="77" fillId="95" borderId="78" xfId="53" applyFont="1" applyFill="1" applyBorder="1" applyAlignment="1">
      <alignment horizontal="center" vertical="center"/>
    </xf>
    <xf numFmtId="0" fontId="77" fillId="2" borderId="306" xfId="53" applyFont="1" applyFill="1" applyBorder="1" applyAlignment="1">
      <alignment horizontal="center" vertical="center"/>
    </xf>
    <xf numFmtId="0" fontId="14" fillId="2" borderId="61" xfId="53" applyFont="1" applyFill="1" applyBorder="1" applyAlignment="1">
      <alignment horizontal="right" vertical="center"/>
    </xf>
    <xf numFmtId="0" fontId="72" fillId="17" borderId="61" xfId="53" applyFont="1" applyFill="1" applyBorder="1" applyAlignment="1">
      <alignment horizontal="center" vertical="center"/>
    </xf>
    <xf numFmtId="0" fontId="77" fillId="15" borderId="0" xfId="53" applyFont="1" applyFill="1" applyAlignment="1">
      <alignment horizontal="center" vertical="center"/>
    </xf>
    <xf numFmtId="0" fontId="550" fillId="15" borderId="0" xfId="31" applyFont="1" applyFill="1" applyAlignment="1">
      <alignment vertical="center"/>
    </xf>
    <xf numFmtId="0" fontId="77" fillId="0" borderId="49" xfId="53" applyFont="1" applyBorder="1" applyAlignment="1">
      <alignment horizontal="center" vertical="center"/>
    </xf>
    <xf numFmtId="0" fontId="14" fillId="2" borderId="65" xfId="48" applyFont="1" applyFill="1" applyBorder="1" applyAlignment="1">
      <alignment horizontal="right" vertical="center"/>
    </xf>
    <xf numFmtId="0" fontId="88" fillId="2" borderId="56" xfId="48" applyFont="1" applyFill="1" applyBorder="1" applyAlignment="1">
      <alignment horizontal="left" vertical="center"/>
    </xf>
    <xf numFmtId="0" fontId="88" fillId="2" borderId="0" xfId="48" applyFont="1" applyFill="1" applyAlignment="1">
      <alignment horizontal="left" vertical="center"/>
    </xf>
    <xf numFmtId="0" fontId="172" fillId="2" borderId="0" xfId="48" applyFont="1" applyFill="1" applyAlignment="1">
      <alignment horizontal="centerContinuous" vertical="center"/>
    </xf>
    <xf numFmtId="0" fontId="172" fillId="2" borderId="0" xfId="48" applyFont="1" applyFill="1" applyAlignment="1">
      <alignment horizontal="right" vertical="center"/>
    </xf>
    <xf numFmtId="1" fontId="172" fillId="2" borderId="0" xfId="48" applyNumberFormat="1" applyFont="1" applyFill="1" applyAlignment="1">
      <alignment horizontal="center" vertical="center"/>
    </xf>
    <xf numFmtId="1" fontId="172" fillId="2" borderId="51" xfId="48" applyNumberFormat="1" applyFont="1" applyFill="1" applyBorder="1" applyAlignment="1">
      <alignment horizontal="center" vertical="center"/>
    </xf>
    <xf numFmtId="0" fontId="12" fillId="2" borderId="246" xfId="48" applyFont="1" applyFill="1" applyBorder="1" applyAlignment="1">
      <alignment horizontal="centerContinuous" vertical="center"/>
    </xf>
    <xf numFmtId="0" fontId="12" fillId="2" borderId="18" xfId="48" applyFont="1" applyFill="1" applyBorder="1" applyAlignment="1">
      <alignment horizontal="centerContinuous" vertical="center"/>
    </xf>
    <xf numFmtId="0" fontId="77" fillId="0" borderId="18" xfId="53" applyFont="1" applyBorder="1" applyAlignment="1">
      <alignment horizontal="center" vertical="center"/>
    </xf>
    <xf numFmtId="0" fontId="551" fillId="2" borderId="18" xfId="48" applyFont="1" applyFill="1" applyBorder="1" applyAlignment="1">
      <alignment horizontal="centerContinuous" vertical="center"/>
    </xf>
    <xf numFmtId="0" fontId="12" fillId="2" borderId="18" xfId="58" applyFont="1" applyFill="1" applyBorder="1" applyAlignment="1">
      <alignment vertical="center"/>
    </xf>
    <xf numFmtId="0" fontId="12" fillId="2" borderId="19" xfId="58" applyFont="1" applyFill="1" applyBorder="1" applyAlignment="1">
      <alignment vertical="center"/>
    </xf>
    <xf numFmtId="0" fontId="42" fillId="2" borderId="369" xfId="48" applyFont="1" applyFill="1" applyBorder="1" applyAlignment="1">
      <alignment horizontal="left" vertical="center"/>
    </xf>
    <xf numFmtId="0" fontId="42" fillId="2" borderId="126" xfId="48" applyFont="1" applyFill="1" applyBorder="1" applyAlignment="1">
      <alignment horizontal="left" vertical="center"/>
    </xf>
    <xf numFmtId="0" fontId="507" fillId="2" borderId="126" xfId="48" applyFont="1" applyFill="1" applyBorder="1" applyAlignment="1">
      <alignment horizontal="left" vertical="center"/>
    </xf>
    <xf numFmtId="0" fontId="77" fillId="0" borderId="375" xfId="53" applyFont="1" applyBorder="1" applyAlignment="1">
      <alignment horizontal="center" vertical="center"/>
    </xf>
    <xf numFmtId="0" fontId="77" fillId="0" borderId="126" xfId="53" applyFont="1" applyBorder="1" applyAlignment="1">
      <alignment horizontal="center" vertical="center"/>
    </xf>
    <xf numFmtId="0" fontId="553" fillId="0" borderId="376" xfId="53" applyFont="1" applyBorder="1" applyAlignment="1">
      <alignment horizontal="right" vertical="center"/>
    </xf>
    <xf numFmtId="0" fontId="553" fillId="0" borderId="126" xfId="53" applyFont="1" applyBorder="1" applyAlignment="1">
      <alignment horizontal="right" vertical="center"/>
    </xf>
    <xf numFmtId="194" fontId="231" fillId="2" borderId="377" xfId="53" applyNumberFormat="1" applyFont="1" applyFill="1" applyBorder="1" applyAlignment="1">
      <alignment horizontal="center" vertical="center"/>
    </xf>
    <xf numFmtId="194" fontId="231" fillId="2" borderId="124" xfId="53" applyNumberFormat="1" applyFont="1" applyFill="1" applyBorder="1" applyAlignment="1">
      <alignment horizontal="center" vertical="center"/>
    </xf>
    <xf numFmtId="194" fontId="521" fillId="2" borderId="378" xfId="53" applyNumberFormat="1" applyFont="1" applyFill="1" applyBorder="1" applyAlignment="1">
      <alignment horizontal="center" vertical="center"/>
    </xf>
    <xf numFmtId="194" fontId="539" fillId="2" borderId="378" xfId="53" applyNumberFormat="1" applyFont="1" applyFill="1" applyBorder="1" applyAlignment="1">
      <alignment horizontal="center" vertical="center"/>
    </xf>
    <xf numFmtId="194" fontId="72" fillId="2" borderId="378" xfId="53" applyNumberFormat="1" applyFont="1" applyFill="1" applyBorder="1" applyAlignment="1">
      <alignment horizontal="center" vertical="center"/>
    </xf>
    <xf numFmtId="194" fontId="72" fillId="2" borderId="228" xfId="53" applyNumberFormat="1" applyFont="1" applyFill="1" applyBorder="1" applyAlignment="1">
      <alignment horizontal="center" vertical="center"/>
    </xf>
    <xf numFmtId="0" fontId="207" fillId="83" borderId="21" xfId="53" applyFont="1" applyFill="1" applyBorder="1" applyAlignment="1">
      <alignment horizontal="center" vertical="center"/>
    </xf>
    <xf numFmtId="1" fontId="554" fillId="2" borderId="56" xfId="48" applyNumberFormat="1" applyFont="1" applyFill="1" applyBorder="1" applyAlignment="1">
      <alignment horizontal="left" vertical="center"/>
    </xf>
    <xf numFmtId="1" fontId="554" fillId="2" borderId="0" xfId="48" applyNumberFormat="1" applyFont="1" applyFill="1" applyAlignment="1">
      <alignment horizontal="left" vertical="center"/>
    </xf>
    <xf numFmtId="0" fontId="555" fillId="2" borderId="0" xfId="3" applyFont="1" applyFill="1" applyAlignment="1" applyProtection="1">
      <alignment horizontal="left"/>
      <protection hidden="1"/>
    </xf>
    <xf numFmtId="0" fontId="556" fillId="2" borderId="379" xfId="3" applyFont="1" applyFill="1" applyBorder="1" applyAlignment="1" applyProtection="1">
      <alignment horizontal="center"/>
      <protection hidden="1"/>
    </xf>
    <xf numFmtId="0" fontId="556" fillId="2" borderId="0" xfId="3" applyFont="1" applyFill="1" applyAlignment="1" applyProtection="1">
      <alignment horizontal="center"/>
      <protection hidden="1"/>
    </xf>
    <xf numFmtId="0" fontId="77" fillId="0" borderId="338" xfId="53" applyFont="1" applyBorder="1" applyAlignment="1">
      <alignment horizontal="center" vertical="center"/>
    </xf>
    <xf numFmtId="0" fontId="430" fillId="2" borderId="128" xfId="48" applyFont="1" applyFill="1" applyBorder="1" applyAlignment="1">
      <alignment vertical="center"/>
    </xf>
    <xf numFmtId="0" fontId="397" fillId="2" borderId="73" xfId="48" applyFont="1" applyFill="1" applyBorder="1" applyAlignment="1">
      <alignment vertical="center"/>
    </xf>
    <xf numFmtId="0" fontId="411" fillId="2" borderId="73" xfId="48" applyFont="1" applyFill="1" applyBorder="1" applyAlignment="1">
      <alignment vertical="center"/>
    </xf>
    <xf numFmtId="0" fontId="13" fillId="2" borderId="73" xfId="48" applyFont="1" applyFill="1" applyBorder="1" applyAlignment="1">
      <alignment vertical="center"/>
    </xf>
    <xf numFmtId="0" fontId="13" fillId="2" borderId="129" xfId="48" applyFont="1" applyFill="1" applyBorder="1" applyAlignment="1">
      <alignment vertical="center"/>
    </xf>
    <xf numFmtId="171" fontId="73" fillId="2" borderId="0" xfId="53" applyNumberFormat="1" applyFont="1" applyFill="1" applyAlignment="1">
      <alignment horizontal="left" vertical="center"/>
    </xf>
    <xf numFmtId="0" fontId="557" fillId="0" borderId="319" xfId="53" applyFont="1" applyBorder="1" applyAlignment="1">
      <alignment vertical="center"/>
    </xf>
    <xf numFmtId="0" fontId="557" fillId="0" borderId="33" xfId="53" applyFont="1" applyBorder="1" applyAlignment="1">
      <alignment vertical="center"/>
    </xf>
    <xf numFmtId="1" fontId="56" fillId="94" borderId="56" xfId="48" applyNumberFormat="1" applyFont="1" applyFill="1" applyBorder="1" applyAlignment="1">
      <alignment horizontal="left" vertical="center"/>
    </xf>
    <xf numFmtId="1" fontId="56" fillId="94" borderId="0" xfId="48" applyNumberFormat="1" applyFont="1" applyFill="1" applyAlignment="1">
      <alignment horizontal="left" vertical="center"/>
    </xf>
    <xf numFmtId="219" fontId="507" fillId="2" borderId="204" xfId="48" applyNumberFormat="1" applyFont="1" applyFill="1" applyBorder="1" applyAlignment="1" applyProtection="1">
      <alignment horizontal="left" vertical="center"/>
      <protection locked="0"/>
    </xf>
    <xf numFmtId="219" fontId="169" fillId="2" borderId="368" xfId="48" applyNumberFormat="1" applyFont="1" applyFill="1" applyBorder="1" applyAlignment="1" applyProtection="1">
      <alignment horizontal="right" vertical="center"/>
      <protection locked="0"/>
    </xf>
    <xf numFmtId="219" fontId="169" fillId="2" borderId="0" xfId="48" applyNumberFormat="1" applyFont="1" applyFill="1" applyAlignment="1" applyProtection="1">
      <alignment horizontal="right" vertical="center"/>
      <protection locked="0"/>
    </xf>
    <xf numFmtId="194" fontId="172" fillId="0" borderId="338" xfId="53" applyNumberFormat="1" applyFont="1" applyBorder="1" applyAlignment="1">
      <alignment horizontal="center" vertical="center"/>
    </xf>
    <xf numFmtId="194" fontId="172" fillId="0" borderId="0" xfId="53" applyNumberFormat="1" applyFont="1" applyAlignment="1">
      <alignment horizontal="center" vertical="center"/>
    </xf>
    <xf numFmtId="0" fontId="210" fillId="9" borderId="204" xfId="53" applyFont="1" applyFill="1" applyBorder="1" applyAlignment="1">
      <alignment horizontal="center" vertical="center"/>
    </xf>
    <xf numFmtId="0" fontId="72" fillId="2" borderId="204" xfId="48" applyFont="1" applyFill="1" applyBorder="1" applyAlignment="1">
      <alignment horizontal="center" vertical="center"/>
    </xf>
    <xf numFmtId="0" fontId="72" fillId="2" borderId="224" xfId="48" applyFont="1" applyFill="1" applyBorder="1" applyAlignment="1">
      <alignment horizontal="center" vertical="center"/>
    </xf>
    <xf numFmtId="194" fontId="172" fillId="2" borderId="57" xfId="53" applyNumberFormat="1" applyFont="1" applyFill="1" applyBorder="1" applyAlignment="1">
      <alignment horizontal="centerContinuous" vertical="center" wrapText="1"/>
    </xf>
    <xf numFmtId="1" fontId="558" fillId="23" borderId="56" xfId="48" applyNumberFormat="1" applyFont="1" applyFill="1" applyBorder="1" applyAlignment="1">
      <alignment horizontal="left" vertical="center"/>
    </xf>
    <xf numFmtId="1" fontId="558" fillId="23" borderId="0" xfId="48" applyNumberFormat="1" applyFont="1" applyFill="1" applyAlignment="1">
      <alignment horizontal="left" vertical="center"/>
    </xf>
    <xf numFmtId="219" fontId="169" fillId="2" borderId="204" xfId="48" applyNumberFormat="1" applyFont="1" applyFill="1" applyBorder="1" applyAlignment="1" applyProtection="1">
      <alignment horizontal="right" vertical="center"/>
      <protection locked="0"/>
    </xf>
    <xf numFmtId="194" fontId="172" fillId="0" borderId="358" xfId="53" applyNumberFormat="1" applyFont="1" applyBorder="1" applyAlignment="1">
      <alignment horizontal="center" vertical="center"/>
    </xf>
    <xf numFmtId="194" fontId="172" fillId="0" borderId="204" xfId="53" applyNumberFormat="1" applyFont="1" applyBorder="1" applyAlignment="1">
      <alignment horizontal="center" vertical="center"/>
    </xf>
    <xf numFmtId="1" fontId="56" fillId="108" borderId="56" xfId="48" applyNumberFormat="1" applyFont="1" applyFill="1" applyBorder="1" applyAlignment="1">
      <alignment horizontal="left" vertical="center"/>
    </xf>
    <xf numFmtId="1" fontId="56" fillId="108" borderId="0" xfId="48" applyNumberFormat="1" applyFont="1" applyFill="1" applyAlignment="1">
      <alignment horizontal="left" vertical="center"/>
    </xf>
    <xf numFmtId="1" fontId="558" fillId="44" borderId="56" xfId="48" applyNumberFormat="1" applyFont="1" applyFill="1" applyBorder="1" applyAlignment="1">
      <alignment horizontal="left" vertical="center"/>
    </xf>
    <xf numFmtId="1" fontId="558" fillId="44" borderId="0" xfId="48" applyNumberFormat="1" applyFont="1" applyFill="1" applyAlignment="1">
      <alignment horizontal="left" vertical="center"/>
    </xf>
    <xf numFmtId="1" fontId="14" fillId="151" borderId="56" xfId="48" applyNumberFormat="1" applyFont="1" applyFill="1" applyBorder="1" applyAlignment="1">
      <alignment horizontal="left" vertical="center"/>
    </xf>
    <xf numFmtId="1" fontId="14" fillId="151" borderId="0" xfId="48" applyNumberFormat="1" applyFont="1" applyFill="1" applyAlignment="1">
      <alignment horizontal="left" vertical="center"/>
    </xf>
    <xf numFmtId="1" fontId="558" fillId="60" borderId="56" xfId="48" applyNumberFormat="1" applyFont="1" applyFill="1" applyBorder="1" applyAlignment="1">
      <alignment horizontal="left" vertical="center"/>
    </xf>
    <xf numFmtId="1" fontId="558" fillId="60" borderId="0" xfId="48" applyNumberFormat="1" applyFont="1" applyFill="1" applyAlignment="1">
      <alignment horizontal="left" vertical="center"/>
    </xf>
    <xf numFmtId="1" fontId="14" fillId="152" borderId="56" xfId="48" applyNumberFormat="1" applyFont="1" applyFill="1" applyBorder="1" applyAlignment="1">
      <alignment horizontal="left" vertical="center"/>
    </xf>
    <xf numFmtId="1" fontId="14" fillId="152" borderId="0" xfId="48" applyNumberFormat="1" applyFont="1" applyFill="1" applyAlignment="1">
      <alignment horizontal="left" vertical="center"/>
    </xf>
    <xf numFmtId="1" fontId="558" fillId="153" borderId="246" xfId="48" applyNumberFormat="1" applyFont="1" applyFill="1" applyBorder="1" applyAlignment="1">
      <alignment horizontal="left" vertical="center"/>
    </xf>
    <xf numFmtId="1" fontId="558" fillId="153" borderId="18" xfId="48" applyNumberFormat="1" applyFont="1" applyFill="1" applyBorder="1" applyAlignment="1">
      <alignment horizontal="left" vertical="center"/>
    </xf>
    <xf numFmtId="219" fontId="507" fillId="2" borderId="199" xfId="48" applyNumberFormat="1" applyFont="1" applyFill="1" applyBorder="1" applyAlignment="1" applyProtection="1">
      <alignment horizontal="left" vertical="center"/>
      <protection locked="0"/>
    </xf>
    <xf numFmtId="219" fontId="169" fillId="2" borderId="381" xfId="48" applyNumberFormat="1" applyFont="1" applyFill="1" applyBorder="1" applyAlignment="1" applyProtection="1">
      <alignment horizontal="right" vertical="center"/>
      <protection locked="0"/>
    </xf>
    <xf numFmtId="219" fontId="169" fillId="2" borderId="18" xfId="48" applyNumberFormat="1" applyFont="1" applyFill="1" applyBorder="1" applyAlignment="1" applyProtection="1">
      <alignment horizontal="right" vertical="center"/>
      <protection locked="0"/>
    </xf>
    <xf numFmtId="194" fontId="172" fillId="0" borderId="346" xfId="53" applyNumberFormat="1" applyFont="1" applyBorder="1" applyAlignment="1">
      <alignment horizontal="center" vertical="center"/>
    </xf>
    <xf numFmtId="194" fontId="172" fillId="0" borderId="18" xfId="53" applyNumberFormat="1" applyFont="1" applyBorder="1" applyAlignment="1">
      <alignment horizontal="center" vertical="center"/>
    </xf>
    <xf numFmtId="0" fontId="210" fillId="9" borderId="199" xfId="53" applyFont="1" applyFill="1" applyBorder="1" applyAlignment="1">
      <alignment horizontal="center" vertical="center"/>
    </xf>
    <xf numFmtId="0" fontId="521" fillId="9" borderId="199" xfId="53" applyFont="1" applyFill="1" applyBorder="1" applyAlignment="1">
      <alignment horizontal="center" vertical="center"/>
    </xf>
    <xf numFmtId="0" fontId="539" fillId="9" borderId="199" xfId="53" applyFont="1" applyFill="1" applyBorder="1" applyAlignment="1">
      <alignment horizontal="center" vertical="center"/>
    </xf>
    <xf numFmtId="0" fontId="72" fillId="2" borderId="199" xfId="48" applyFont="1" applyFill="1" applyBorder="1" applyAlignment="1">
      <alignment horizontal="center" vertical="center"/>
    </xf>
    <xf numFmtId="0" fontId="72" fillId="2" borderId="327" xfId="48" applyFont="1" applyFill="1" applyBorder="1" applyAlignment="1">
      <alignment horizontal="center" vertical="center"/>
    </xf>
    <xf numFmtId="194" fontId="172" fillId="2" borderId="326" xfId="53" applyNumberFormat="1" applyFont="1" applyFill="1" applyBorder="1" applyAlignment="1">
      <alignment horizontal="centerContinuous" vertical="center" wrapText="1"/>
    </xf>
    <xf numFmtId="0" fontId="77" fillId="17" borderId="56" xfId="53" applyFont="1" applyFill="1" applyBorder="1" applyAlignment="1">
      <alignment horizontal="center" vertical="center"/>
    </xf>
    <xf numFmtId="0" fontId="77" fillId="17" borderId="0" xfId="53" applyFont="1" applyFill="1" applyAlignment="1">
      <alignment horizontal="center" vertical="center"/>
    </xf>
    <xf numFmtId="0" fontId="14" fillId="17" borderId="0" xfId="53" applyFont="1" applyFill="1" applyAlignment="1">
      <alignment horizontal="right" vertical="center"/>
    </xf>
    <xf numFmtId="0" fontId="14" fillId="17" borderId="121" xfId="53" applyFont="1" applyFill="1" applyBorder="1" applyAlignment="1">
      <alignment horizontal="center" vertical="center"/>
    </xf>
    <xf numFmtId="219" fontId="14" fillId="17" borderId="0" xfId="48" applyNumberFormat="1" applyFont="1" applyFill="1" applyAlignment="1" applyProtection="1">
      <alignment horizontal="center" vertical="center"/>
      <protection locked="0"/>
    </xf>
    <xf numFmtId="0" fontId="77" fillId="2" borderId="51" xfId="53" applyFont="1" applyFill="1" applyBorder="1" applyAlignment="1">
      <alignment horizontal="center" vertical="center"/>
    </xf>
    <xf numFmtId="1" fontId="559" fillId="17" borderId="11" xfId="48" applyNumberFormat="1" applyFont="1" applyFill="1" applyBorder="1" applyAlignment="1">
      <alignment horizontal="left" vertical="center"/>
    </xf>
    <xf numFmtId="1" fontId="559" fillId="17" borderId="61" xfId="48" applyNumberFormat="1" applyFont="1" applyFill="1" applyBorder="1" applyAlignment="1">
      <alignment horizontal="left" vertical="center"/>
    </xf>
    <xf numFmtId="0" fontId="77" fillId="17" borderId="61" xfId="53" applyFont="1" applyFill="1" applyBorder="1" applyAlignment="1">
      <alignment horizontal="center" vertical="center"/>
    </xf>
    <xf numFmtId="0" fontId="14" fillId="17" borderId="61" xfId="53" applyFont="1" applyFill="1" applyBorder="1" applyAlignment="1">
      <alignment horizontal="center" vertical="center"/>
    </xf>
    <xf numFmtId="219" fontId="14" fillId="17" borderId="61" xfId="48" applyNumberFormat="1" applyFont="1" applyFill="1" applyBorder="1" applyAlignment="1" applyProtection="1">
      <alignment horizontal="center" vertical="center"/>
      <protection locked="0"/>
    </xf>
    <xf numFmtId="0" fontId="414" fillId="2" borderId="60" xfId="48" applyFont="1" applyFill="1" applyBorder="1" applyAlignment="1">
      <alignment vertical="center"/>
    </xf>
    <xf numFmtId="0" fontId="414" fillId="2" borderId="61" xfId="48" applyFont="1" applyFill="1" applyBorder="1" applyAlignment="1">
      <alignment vertical="center"/>
    </xf>
    <xf numFmtId="0" fontId="205" fillId="2" borderId="61" xfId="48" applyFont="1" applyFill="1" applyBorder="1" applyAlignment="1">
      <alignment vertical="center"/>
    </xf>
    <xf numFmtId="0" fontId="362" fillId="2" borderId="61" xfId="48" applyFont="1" applyFill="1" applyBorder="1" applyAlignment="1">
      <alignment vertical="center"/>
    </xf>
    <xf numFmtId="0" fontId="14" fillId="2" borderId="61" xfId="48" applyFont="1" applyFill="1" applyBorder="1" applyAlignment="1">
      <alignment vertical="center"/>
    </xf>
    <xf numFmtId="0" fontId="12" fillId="2" borderId="61" xfId="48" applyFont="1" applyFill="1" applyBorder="1" applyAlignment="1">
      <alignment vertical="center"/>
    </xf>
    <xf numFmtId="1" fontId="559" fillId="2" borderId="0" xfId="48" applyNumberFormat="1" applyFont="1" applyFill="1" applyAlignment="1">
      <alignment horizontal="left" vertical="center"/>
    </xf>
    <xf numFmtId="219" fontId="559" fillId="2" borderId="0" xfId="48" applyNumberFormat="1" applyFont="1" applyFill="1" applyAlignment="1" applyProtection="1">
      <alignment horizontal="center" vertical="center"/>
      <protection locked="0"/>
    </xf>
    <xf numFmtId="0" fontId="12" fillId="2" borderId="0" xfId="48" applyFont="1" applyFill="1" applyAlignment="1">
      <alignment vertical="center"/>
    </xf>
    <xf numFmtId="1" fontId="42" fillId="2" borderId="196" xfId="48" applyNumberFormat="1" applyFont="1" applyFill="1" applyBorder="1" applyAlignment="1">
      <alignment horizontal="left" vertical="center"/>
    </xf>
    <xf numFmtId="1" fontId="42" fillId="2" borderId="9" xfId="48" applyNumberFormat="1" applyFont="1" applyFill="1" applyBorder="1" applyAlignment="1">
      <alignment horizontal="left" vertical="center"/>
    </xf>
    <xf numFmtId="1" fontId="75" fillId="2" borderId="9" xfId="48" applyNumberFormat="1" applyFont="1" applyFill="1" applyBorder="1" applyAlignment="1">
      <alignment horizontal="left" vertical="center"/>
    </xf>
    <xf numFmtId="1" fontId="75" fillId="2" borderId="225" xfId="48" applyNumberFormat="1" applyFont="1" applyFill="1" applyBorder="1" applyAlignment="1">
      <alignment horizontal="left" vertical="center"/>
    </xf>
    <xf numFmtId="1" fontId="75" fillId="2" borderId="52" xfId="48" applyNumberFormat="1" applyFont="1" applyFill="1" applyBorder="1" applyAlignment="1">
      <alignment horizontal="left" vertical="center"/>
    </xf>
    <xf numFmtId="1" fontId="75" fillId="2" borderId="0" xfId="48" applyNumberFormat="1" applyFont="1" applyFill="1" applyAlignment="1">
      <alignment horizontal="left" vertical="center"/>
    </xf>
    <xf numFmtId="1" fontId="75" fillId="2" borderId="30" xfId="48" applyNumberFormat="1" applyFont="1" applyFill="1" applyBorder="1" applyAlignment="1">
      <alignment horizontal="left" vertical="center"/>
    </xf>
    <xf numFmtId="1" fontId="75" fillId="2" borderId="141" xfId="48" applyNumberFormat="1" applyFont="1" applyFill="1" applyBorder="1" applyAlignment="1">
      <alignment horizontal="left" vertical="center"/>
    </xf>
    <xf numFmtId="1" fontId="75" fillId="2" borderId="128" xfId="48" applyNumberFormat="1" applyFont="1" applyFill="1" applyBorder="1" applyAlignment="1">
      <alignment horizontal="left" vertical="center"/>
    </xf>
    <xf numFmtId="1" fontId="75" fillId="2" borderId="129" xfId="48" applyNumberFormat="1" applyFont="1" applyFill="1" applyBorder="1" applyAlignment="1">
      <alignment horizontal="left" vertical="center"/>
    </xf>
    <xf numFmtId="0" fontId="12" fillId="2" borderId="47" xfId="48" applyFont="1" applyFill="1" applyBorder="1" applyAlignment="1">
      <alignment horizontal="left" vertical="center"/>
    </xf>
    <xf numFmtId="0" fontId="12" fillId="2" borderId="121" xfId="48" applyFont="1" applyFill="1" applyBorder="1" applyAlignment="1">
      <alignment horizontal="left" vertical="center"/>
    </xf>
    <xf numFmtId="0" fontId="12" fillId="2" borderId="121" xfId="48" applyFont="1" applyFill="1" applyBorder="1" applyAlignment="1">
      <alignment vertical="center"/>
    </xf>
    <xf numFmtId="0" fontId="79" fillId="2" borderId="121" xfId="48" applyFont="1" applyFill="1" applyBorder="1" applyAlignment="1">
      <alignment horizontal="right" vertical="center"/>
    </xf>
    <xf numFmtId="1" fontId="560" fillId="2" borderId="246" xfId="48" applyNumberFormat="1" applyFont="1" applyFill="1" applyBorder="1" applyAlignment="1">
      <alignment horizontal="left" vertical="center"/>
    </xf>
    <xf numFmtId="1" fontId="560" fillId="2" borderId="18" xfId="48" applyNumberFormat="1" applyFont="1" applyFill="1" applyBorder="1" applyAlignment="1">
      <alignment horizontal="left" vertical="center"/>
    </xf>
    <xf numFmtId="1" fontId="554" fillId="137" borderId="18" xfId="48" applyNumberFormat="1" applyFont="1" applyFill="1" applyBorder="1" applyAlignment="1">
      <alignment horizontal="left" vertical="center"/>
    </xf>
    <xf numFmtId="1" fontId="554" fillId="137" borderId="0" xfId="48" applyNumberFormat="1" applyFont="1" applyFill="1" applyAlignment="1">
      <alignment horizontal="left" vertical="center"/>
    </xf>
    <xf numFmtId="0" fontId="555" fillId="2" borderId="0" xfId="3" applyFont="1" applyFill="1" applyAlignment="1" applyProtection="1">
      <alignment horizontal="center"/>
      <protection hidden="1"/>
    </xf>
    <xf numFmtId="0" fontId="42" fillId="2" borderId="0" xfId="48" applyFont="1" applyFill="1" applyAlignment="1">
      <alignment horizontal="left" vertical="center"/>
    </xf>
    <xf numFmtId="219" fontId="507" fillId="9" borderId="224" xfId="48" applyNumberFormat="1" applyFont="1" applyFill="1" applyBorder="1" applyAlignment="1" applyProtection="1">
      <alignment horizontal="center" vertical="center"/>
      <protection locked="0"/>
    </xf>
    <xf numFmtId="219" fontId="507" fillId="9" borderId="204" xfId="48" applyNumberFormat="1" applyFont="1" applyFill="1" applyBorder="1" applyAlignment="1" applyProtection="1">
      <alignment horizontal="center" vertical="center"/>
      <protection locked="0"/>
    </xf>
    <xf numFmtId="0" fontId="561" fillId="2" borderId="57" xfId="48" applyFont="1" applyFill="1" applyBorder="1" applyAlignment="1">
      <alignment horizontal="left" vertical="center"/>
    </xf>
    <xf numFmtId="0" fontId="561" fillId="2" borderId="204" xfId="48" applyFont="1" applyFill="1" applyBorder="1" applyAlignment="1">
      <alignment horizontal="left" vertical="center"/>
    </xf>
    <xf numFmtId="0" fontId="561" fillId="2" borderId="224" xfId="48" applyFont="1" applyFill="1" applyBorder="1" applyAlignment="1">
      <alignment horizontal="left" vertical="center"/>
    </xf>
    <xf numFmtId="219" fontId="507" fillId="9" borderId="327" xfId="48" applyNumberFormat="1" applyFont="1" applyFill="1" applyBorder="1" applyAlignment="1" applyProtection="1">
      <alignment horizontal="center" vertical="center"/>
      <protection locked="0"/>
    </xf>
    <xf numFmtId="219" fontId="507" fillId="9" borderId="199" xfId="48" applyNumberFormat="1" applyFont="1" applyFill="1" applyBorder="1" applyAlignment="1" applyProtection="1">
      <alignment horizontal="center" vertical="center"/>
      <protection locked="0"/>
    </xf>
    <xf numFmtId="0" fontId="561" fillId="2" borderId="326" xfId="48" applyFont="1" applyFill="1" applyBorder="1" applyAlignment="1">
      <alignment horizontal="left" vertical="center"/>
    </xf>
    <xf numFmtId="0" fontId="561" fillId="2" borderId="199" xfId="48" applyFont="1" applyFill="1" applyBorder="1" applyAlignment="1">
      <alignment horizontal="left" vertical="center"/>
    </xf>
    <xf numFmtId="0" fontId="561" fillId="2" borderId="327" xfId="48" applyFont="1" applyFill="1" applyBorder="1" applyAlignment="1">
      <alignment horizontal="left" vertical="center"/>
    </xf>
    <xf numFmtId="1" fontId="42" fillId="2" borderId="56" xfId="48" applyNumberFormat="1" applyFont="1" applyFill="1" applyBorder="1" applyAlignment="1">
      <alignment horizontal="left" vertical="center"/>
    </xf>
    <xf numFmtId="1" fontId="42" fillId="2" borderId="0" xfId="48" applyNumberFormat="1" applyFont="1" applyFill="1" applyAlignment="1">
      <alignment horizontal="left" vertical="center"/>
    </xf>
    <xf numFmtId="1" fontId="559" fillId="137" borderId="0" xfId="48" applyNumberFormat="1" applyFont="1" applyFill="1" applyAlignment="1">
      <alignment horizontal="left" vertical="center"/>
    </xf>
    <xf numFmtId="0" fontId="231" fillId="2" borderId="0" xfId="53" applyFont="1" applyFill="1" applyAlignment="1">
      <alignment horizontal="center" vertical="center"/>
    </xf>
    <xf numFmtId="194" fontId="172" fillId="2" borderId="0" xfId="53" applyNumberFormat="1" applyFont="1" applyFill="1" applyAlignment="1">
      <alignment horizontal="center" vertical="center"/>
    </xf>
    <xf numFmtId="0" fontId="521" fillId="2" borderId="0" xfId="53" applyFont="1" applyFill="1" applyAlignment="1">
      <alignment horizontal="center" vertical="center"/>
    </xf>
    <xf numFmtId="0" fontId="539" fillId="2" borderId="0" xfId="48" applyFont="1" applyFill="1" applyAlignment="1">
      <alignment horizontal="center" vertical="center"/>
    </xf>
    <xf numFmtId="1" fontId="562" fillId="137" borderId="0" xfId="48" applyNumberFormat="1" applyFont="1" applyFill="1" applyAlignment="1">
      <alignment horizontal="center" vertical="center"/>
    </xf>
    <xf numFmtId="0" fontId="563" fillId="2" borderId="0" xfId="48" applyFont="1" applyFill="1" applyAlignment="1">
      <alignment vertical="center"/>
    </xf>
    <xf numFmtId="194" fontId="172" fillId="2" borderId="51" xfId="53" applyNumberFormat="1" applyFont="1" applyFill="1" applyBorder="1" applyAlignment="1">
      <alignment horizontal="center" vertical="center"/>
    </xf>
    <xf numFmtId="0" fontId="560" fillId="2" borderId="56" xfId="48" applyFont="1" applyFill="1" applyBorder="1" applyAlignment="1">
      <alignment vertical="center"/>
    </xf>
    <xf numFmtId="0" fontId="560" fillId="2" borderId="0" xfId="48" applyFont="1" applyFill="1" applyAlignment="1">
      <alignment vertical="center"/>
    </xf>
    <xf numFmtId="0" fontId="12" fillId="2" borderId="56" xfId="48" applyFont="1" applyFill="1" applyBorder="1" applyAlignment="1" applyProtection="1">
      <alignment vertical="center"/>
      <protection locked="0"/>
    </xf>
    <xf numFmtId="0" fontId="12" fillId="2" borderId="0" xfId="48" applyFont="1" applyFill="1" applyAlignment="1" applyProtection="1">
      <alignment vertical="center"/>
      <protection locked="0"/>
    </xf>
    <xf numFmtId="1" fontId="12" fillId="2" borderId="0" xfId="48" applyNumberFormat="1" applyFont="1" applyFill="1" applyAlignment="1" applyProtection="1">
      <alignment horizontal="right" vertical="center"/>
      <protection locked="0"/>
    </xf>
    <xf numFmtId="0" fontId="12" fillId="2" borderId="0" xfId="48" applyFont="1" applyFill="1" applyAlignment="1" applyProtection="1">
      <alignment horizontal="right" vertical="center"/>
      <protection locked="0"/>
    </xf>
    <xf numFmtId="0" fontId="12" fillId="2" borderId="56" xfId="48" applyFont="1" applyFill="1" applyBorder="1" applyAlignment="1">
      <alignment vertical="center"/>
    </xf>
    <xf numFmtId="0" fontId="88" fillId="2" borderId="0" xfId="48" applyFont="1" applyFill="1" applyAlignment="1">
      <alignment vertical="center"/>
    </xf>
    <xf numFmtId="0" fontId="88" fillId="2" borderId="0" xfId="48" applyFont="1" applyFill="1" applyAlignment="1">
      <alignment horizontal="center" vertical="center"/>
    </xf>
    <xf numFmtId="0" fontId="77" fillId="2" borderId="11" xfId="53" applyFont="1" applyFill="1" applyBorder="1" applyAlignment="1">
      <alignment horizontal="center" vertical="center"/>
    </xf>
    <xf numFmtId="0" fontId="77" fillId="2" borderId="62" xfId="53" applyFont="1" applyFill="1" applyBorder="1" applyAlignment="1">
      <alignment horizontal="center" vertical="center"/>
    </xf>
    <xf numFmtId="0" fontId="56" fillId="17" borderId="51" xfId="53" applyFont="1" applyFill="1" applyBorder="1" applyAlignment="1">
      <alignment horizontal="center" vertical="center"/>
    </xf>
    <xf numFmtId="0" fontId="0" fillId="0" borderId="0" xfId="53" applyFont="1" applyAlignment="1">
      <alignment horizontal="left" vertical="center"/>
    </xf>
    <xf numFmtId="0" fontId="34" fillId="0" borderId="0" xfId="59" applyFont="1"/>
    <xf numFmtId="0" fontId="88" fillId="2" borderId="24" xfId="53" applyFont="1" applyFill="1" applyBorder="1" applyAlignment="1">
      <alignment horizontal="center" vertical="center"/>
    </xf>
    <xf numFmtId="0" fontId="548" fillId="2" borderId="0" xfId="53" applyFont="1" applyFill="1" applyAlignment="1">
      <alignment horizontal="center" vertical="center"/>
    </xf>
    <xf numFmtId="0" fontId="357" fillId="2" borderId="0" xfId="53" applyFont="1" applyFill="1" applyAlignment="1">
      <alignment horizontal="left" vertical="center"/>
    </xf>
    <xf numFmtId="49" fontId="564" fillId="2" borderId="0" xfId="53" applyNumberFormat="1" applyFont="1" applyFill="1" applyAlignment="1">
      <alignment horizontal="left" vertical="center"/>
    </xf>
    <xf numFmtId="0" fontId="14" fillId="17" borderId="0" xfId="36" applyFont="1" applyFill="1" applyAlignment="1">
      <alignment horizontal="center" vertical="center" wrapText="1"/>
    </xf>
    <xf numFmtId="1" fontId="542" fillId="107" borderId="223" xfId="36" applyNumberFormat="1" applyFont="1" applyFill="1" applyBorder="1" applyAlignment="1">
      <alignment horizontal="center" vertical="center" wrapText="1"/>
    </xf>
    <xf numFmtId="1" fontId="194" fillId="17" borderId="0" xfId="36" applyNumberFormat="1" applyFont="1" applyFill="1" applyAlignment="1">
      <alignment horizontal="center" vertical="center" wrapText="1"/>
    </xf>
    <xf numFmtId="0" fontId="364" fillId="2" borderId="0" xfId="53" applyFont="1" applyFill="1" applyAlignment="1">
      <alignment horizontal="left" vertical="center"/>
    </xf>
    <xf numFmtId="0" fontId="46" fillId="154" borderId="204" xfId="3" applyFont="1" applyFill="1" applyBorder="1" applyAlignment="1">
      <alignment vertical="center"/>
    </xf>
    <xf numFmtId="0" fontId="364" fillId="2" borderId="9" xfId="53" applyFont="1" applyFill="1" applyBorder="1" applyAlignment="1">
      <alignment horizontal="left" vertical="center"/>
    </xf>
    <xf numFmtId="0" fontId="2" fillId="156" borderId="204" xfId="3" applyFont="1" applyFill="1" applyBorder="1" applyAlignment="1">
      <alignment vertical="center"/>
    </xf>
    <xf numFmtId="0" fontId="46" fillId="121" borderId="204" xfId="3" applyFont="1" applyFill="1" applyBorder="1" applyAlignment="1">
      <alignment vertical="center"/>
    </xf>
    <xf numFmtId="0" fontId="503" fillId="2" borderId="0" xfId="59" applyFont="1" applyFill="1" applyAlignment="1">
      <alignment vertical="center" wrapText="1"/>
    </xf>
    <xf numFmtId="0" fontId="231" fillId="2" borderId="0" xfId="53" applyFont="1" applyFill="1" applyAlignment="1">
      <alignment horizontal="left" vertical="center"/>
    </xf>
    <xf numFmtId="0" fontId="72" fillId="2" borderId="51" xfId="53" applyFont="1" applyFill="1" applyBorder="1" applyAlignment="1">
      <alignment horizontal="center" vertical="center"/>
    </xf>
    <xf numFmtId="0" fontId="552" fillId="0" borderId="0" xfId="58" applyAlignment="1">
      <alignment wrapText="1"/>
    </xf>
    <xf numFmtId="0" fontId="107" fillId="2" borderId="0" xfId="3" applyFont="1" applyFill="1" applyAlignment="1">
      <alignment vertical="center"/>
    </xf>
    <xf numFmtId="0" fontId="34" fillId="2" borderId="0" xfId="59" applyFont="1" applyFill="1"/>
    <xf numFmtId="0" fontId="34" fillId="2" borderId="51" xfId="59" applyFont="1" applyFill="1" applyBorder="1"/>
    <xf numFmtId="49" fontId="407" fillId="95" borderId="345" xfId="51" applyNumberFormat="1" applyFont="1" applyFill="1" applyBorder="1" applyAlignment="1">
      <alignment horizontal="center" vertical="center"/>
    </xf>
    <xf numFmtId="0" fontId="72" fillId="32" borderId="13" xfId="60" applyFont="1" applyFill="1" applyBorder="1" applyAlignment="1">
      <alignment horizontal="center" vertical="center"/>
    </xf>
    <xf numFmtId="0" fontId="151" fillId="158" borderId="13" xfId="53" applyFont="1" applyFill="1" applyBorder="1" applyAlignment="1">
      <alignment horizontal="center" vertical="center"/>
    </xf>
    <xf numFmtId="0" fontId="151" fillId="159" borderId="13" xfId="53" applyFont="1" applyFill="1" applyBorder="1" applyAlignment="1">
      <alignment horizontal="center" vertical="center"/>
    </xf>
    <xf numFmtId="0" fontId="72" fillId="154" borderId="13" xfId="53" applyFont="1" applyFill="1" applyBorder="1" applyAlignment="1">
      <alignment horizontal="center" vertical="center"/>
    </xf>
    <xf numFmtId="0" fontId="151" fillId="156" borderId="13" xfId="53" applyFont="1" applyFill="1" applyBorder="1" applyAlignment="1">
      <alignment horizontal="center" vertical="center"/>
    </xf>
    <xf numFmtId="0" fontId="72" fillId="121" borderId="13" xfId="53" applyFont="1" applyFill="1" applyBorder="1" applyAlignment="1">
      <alignment horizontal="center" vertical="center"/>
    </xf>
    <xf numFmtId="0" fontId="151" fillId="155" borderId="13" xfId="53" applyFont="1" applyFill="1" applyBorder="1" applyAlignment="1">
      <alignment horizontal="center" vertical="center"/>
    </xf>
    <xf numFmtId="0" fontId="566" fillId="58" borderId="0" xfId="59" applyFont="1" applyFill="1" applyAlignment="1">
      <alignment horizontal="center" vertical="center"/>
    </xf>
    <xf numFmtId="0" fontId="566" fillId="108" borderId="0" xfId="59" applyFont="1" applyFill="1" applyAlignment="1">
      <alignment horizontal="center" vertical="center"/>
    </xf>
    <xf numFmtId="0" fontId="566" fillId="5" borderId="0" xfId="3" applyFont="1" applyFill="1" applyAlignment="1">
      <alignment horizontal="center" vertical="center"/>
    </xf>
    <xf numFmtId="174" fontId="96" fillId="157" borderId="13" xfId="7" applyNumberFormat="1" applyFont="1" applyFill="1" applyBorder="1" applyAlignment="1">
      <alignment horizontal="center" vertical="center"/>
    </xf>
    <xf numFmtId="0" fontId="42" fillId="15" borderId="345" xfId="51" applyFont="1" applyFill="1" applyBorder="1" applyAlignment="1">
      <alignment horizontal="center" vertical="center"/>
    </xf>
    <xf numFmtId="171" fontId="42" fillId="15" borderId="18" xfId="53" applyNumberFormat="1" applyFont="1" applyFill="1" applyBorder="1" applyAlignment="1">
      <alignment horizontal="center" vertical="center"/>
    </xf>
    <xf numFmtId="1" fontId="227" fillId="17" borderId="121" xfId="36" applyNumberFormat="1" applyFont="1" applyFill="1" applyBorder="1" applyAlignment="1">
      <alignment horizontal="center" vertical="center" wrapText="1"/>
    </xf>
    <xf numFmtId="0" fontId="14" fillId="136" borderId="121" xfId="53" applyFont="1" applyFill="1" applyBorder="1" applyAlignment="1">
      <alignment horizontal="center" vertical="center" wrapText="1"/>
    </xf>
    <xf numFmtId="2" fontId="561" fillId="9" borderId="185" xfId="53" applyNumberFormat="1" applyFont="1" applyFill="1" applyBorder="1" applyAlignment="1">
      <alignment horizontal="center" vertical="center" wrapText="1"/>
    </xf>
    <xf numFmtId="1" fontId="501" fillId="17" borderId="52" xfId="36" applyNumberFormat="1" applyFont="1" applyFill="1" applyBorder="1" applyAlignment="1">
      <alignment horizontal="center" vertical="center" wrapText="1"/>
    </xf>
    <xf numFmtId="0" fontId="175" fillId="17" borderId="0" xfId="59" applyFont="1" applyFill="1" applyAlignment="1">
      <alignment horizontal="center"/>
    </xf>
    <xf numFmtId="49" fontId="407" fillId="95" borderId="384" xfId="51" applyNumberFormat="1" applyFont="1" applyFill="1" applyBorder="1" applyAlignment="1">
      <alignment horizontal="center" vertical="center"/>
    </xf>
    <xf numFmtId="0" fontId="14" fillId="136" borderId="0" xfId="53" applyFont="1" applyFill="1" applyAlignment="1">
      <alignment horizontal="center" vertical="center" wrapText="1"/>
    </xf>
    <xf numFmtId="2" fontId="561" fillId="9" borderId="188" xfId="53" applyNumberFormat="1" applyFont="1" applyFill="1" applyBorder="1" applyAlignment="1">
      <alignment horizontal="center" vertical="center" wrapText="1"/>
    </xf>
    <xf numFmtId="1" fontId="567" fillId="160" borderId="385" xfId="36" applyNumberFormat="1" applyFont="1" applyFill="1" applyBorder="1" applyAlignment="1">
      <alignment horizontal="center" vertical="center" wrapText="1"/>
    </xf>
    <xf numFmtId="0" fontId="213" fillId="17" borderId="96" xfId="3" applyFont="1" applyFill="1" applyBorder="1" applyAlignment="1" applyProtection="1">
      <alignment horizontal="center" vertical="center"/>
      <protection hidden="1"/>
    </xf>
    <xf numFmtId="0" fontId="42" fillId="17" borderId="385" xfId="3" applyFont="1" applyFill="1" applyBorder="1" applyAlignment="1" applyProtection="1">
      <alignment horizontal="center" vertical="center" wrapText="1"/>
      <protection hidden="1"/>
    </xf>
    <xf numFmtId="0" fontId="72" fillId="17" borderId="385" xfId="3" applyFont="1" applyFill="1" applyBorder="1" applyAlignment="1" applyProtection="1">
      <alignment horizontal="center" vertical="center"/>
      <protection hidden="1"/>
    </xf>
    <xf numFmtId="0" fontId="213" fillId="17" borderId="386" xfId="3" applyFont="1" applyFill="1" applyBorder="1" applyAlignment="1" applyProtection="1">
      <alignment horizontal="center" vertical="center"/>
      <protection hidden="1"/>
    </xf>
    <xf numFmtId="0" fontId="72" fillId="17" borderId="96" xfId="3" applyFont="1" applyFill="1" applyBorder="1" applyAlignment="1" applyProtection="1">
      <alignment horizontal="center" vertical="center"/>
      <protection hidden="1"/>
    </xf>
    <xf numFmtId="0" fontId="556" fillId="9" borderId="96" xfId="3" applyFont="1" applyFill="1" applyBorder="1" applyAlignment="1" applyProtection="1">
      <alignment horizontal="center" vertical="center"/>
      <protection hidden="1"/>
    </xf>
    <xf numFmtId="0" fontId="555" fillId="9" borderId="387" xfId="3" applyFont="1" applyFill="1" applyBorder="1" applyAlignment="1" applyProtection="1">
      <alignment horizontal="center" vertical="center"/>
      <protection hidden="1"/>
    </xf>
    <xf numFmtId="0" fontId="568" fillId="9" borderId="388" xfId="3" applyFont="1" applyFill="1" applyBorder="1" applyAlignment="1" applyProtection="1">
      <alignment horizontal="center" vertical="center"/>
      <protection hidden="1"/>
    </xf>
    <xf numFmtId="171" fontId="14" fillId="15" borderId="97" xfId="53" applyNumberFormat="1" applyFont="1" applyFill="1" applyBorder="1" applyAlignment="1">
      <alignment horizontal="center" vertical="center"/>
    </xf>
    <xf numFmtId="1" fontId="199" fillId="107" borderId="323" xfId="36" applyNumberFormat="1" applyFont="1" applyFill="1" applyBorder="1" applyAlignment="1">
      <alignment horizontal="center" vertical="center" wrapText="1"/>
    </xf>
    <xf numFmtId="0" fontId="107" fillId="0" borderId="0" xfId="3" applyFont="1" applyAlignment="1">
      <alignment vertical="center"/>
    </xf>
    <xf numFmtId="0" fontId="552" fillId="2" borderId="0" xfId="58" applyFill="1" applyAlignment="1">
      <alignment vertical="center"/>
    </xf>
    <xf numFmtId="0" fontId="10" fillId="2" borderId="51" xfId="3" applyFill="1" applyBorder="1" applyAlignment="1">
      <alignment vertical="center"/>
    </xf>
    <xf numFmtId="0" fontId="10" fillId="2" borderId="120" xfId="3" applyFill="1" applyBorder="1" applyAlignment="1">
      <alignment vertical="center"/>
    </xf>
    <xf numFmtId="0" fontId="10" fillId="2" borderId="122" xfId="3" applyFill="1" applyBorder="1" applyAlignment="1">
      <alignment vertical="center"/>
    </xf>
    <xf numFmtId="1" fontId="175" fillId="160" borderId="52" xfId="36" applyNumberFormat="1" applyFont="1" applyFill="1" applyBorder="1" applyAlignment="1">
      <alignment horizontal="center" vertical="center" wrapText="1"/>
    </xf>
    <xf numFmtId="1" fontId="175" fillId="161" borderId="57" xfId="36" applyNumberFormat="1" applyFont="1" applyFill="1" applyBorder="1" applyAlignment="1">
      <alignment horizontal="center" vertical="center"/>
    </xf>
    <xf numFmtId="0" fontId="87" fillId="32" borderId="389" xfId="3" applyFont="1" applyFill="1" applyBorder="1" applyAlignment="1">
      <alignment vertical="center"/>
    </xf>
    <xf numFmtId="0" fontId="514" fillId="32" borderId="57" xfId="53" applyFont="1" applyFill="1" applyBorder="1" applyAlignment="1">
      <alignment horizontal="centerContinuous" vertical="center"/>
    </xf>
    <xf numFmtId="0" fontId="514" fillId="32" borderId="224" xfId="53" applyFont="1" applyFill="1" applyBorder="1" applyAlignment="1">
      <alignment horizontal="centerContinuous" vertical="center"/>
    </xf>
    <xf numFmtId="0" fontId="20" fillId="53" borderId="222" xfId="3" applyFont="1" applyFill="1" applyBorder="1" applyAlignment="1" applyProtection="1">
      <alignment horizontal="center" vertical="center" wrapText="1"/>
      <protection hidden="1"/>
    </xf>
    <xf numFmtId="2" fontId="507" fillId="9" borderId="222" xfId="53" applyNumberFormat="1" applyFont="1" applyFill="1" applyBorder="1" applyAlignment="1">
      <alignment horizontal="center" vertical="center" wrapText="1"/>
    </xf>
    <xf numFmtId="2" fontId="350" fillId="9" borderId="222" xfId="53" applyNumberFormat="1" applyFont="1" applyFill="1" applyBorder="1" applyAlignment="1">
      <alignment horizontal="center" vertical="center" wrapText="1"/>
    </xf>
    <xf numFmtId="0" fontId="227" fillId="32" borderId="28" xfId="3" applyFont="1" applyFill="1" applyBorder="1" applyAlignment="1">
      <alignment vertical="center"/>
    </xf>
    <xf numFmtId="0" fontId="10" fillId="2" borderId="24" xfId="3" applyFill="1" applyBorder="1" applyAlignment="1">
      <alignment vertical="center"/>
    </xf>
    <xf numFmtId="0" fontId="569" fillId="2" borderId="125" xfId="3" applyFont="1" applyFill="1" applyBorder="1" applyAlignment="1">
      <alignment vertical="center"/>
    </xf>
    <xf numFmtId="49" fontId="175" fillId="48" borderId="384" xfId="51" applyNumberFormat="1" applyFont="1" applyFill="1" applyBorder="1" applyAlignment="1">
      <alignment horizontal="center" vertical="center"/>
    </xf>
    <xf numFmtId="0" fontId="570" fillId="0" borderId="0" xfId="3" applyFont="1"/>
    <xf numFmtId="1" fontId="47" fillId="26" borderId="391" xfId="53" applyNumberFormat="1" applyFont="1" applyFill="1" applyBorder="1" applyAlignment="1">
      <alignment horizontal="center" vertical="center" wrapText="1"/>
    </xf>
    <xf numFmtId="3" fontId="31" fillId="2" borderId="13" xfId="53" applyNumberFormat="1" applyFont="1" applyFill="1" applyBorder="1" applyAlignment="1">
      <alignment horizontal="left" vertical="center" wrapText="1"/>
    </xf>
    <xf numFmtId="1" fontId="513" fillId="26" borderId="358" xfId="53" applyNumberFormat="1" applyFont="1" applyFill="1" applyBorder="1" applyAlignment="1">
      <alignment horizontal="left" vertical="center" wrapText="1"/>
    </xf>
    <xf numFmtId="1" fontId="169" fillId="26" borderId="57" xfId="53" applyNumberFormat="1" applyFont="1" applyFill="1" applyBorder="1" applyAlignment="1">
      <alignment horizontal="center" vertical="center"/>
    </xf>
    <xf numFmtId="1" fontId="31" fillId="26" borderId="57" xfId="53" applyNumberFormat="1" applyFont="1" applyFill="1" applyBorder="1" applyAlignment="1">
      <alignment horizontal="center" vertical="center" wrapText="1"/>
    </xf>
    <xf numFmtId="171" fontId="414" fillId="9" borderId="13" xfId="53" applyNumberFormat="1" applyFont="1" applyFill="1" applyBorder="1" applyAlignment="1">
      <alignment horizontal="center" vertical="center"/>
    </xf>
    <xf numFmtId="171" fontId="14" fillId="17" borderId="17" xfId="53" applyNumberFormat="1" applyFont="1" applyFill="1" applyBorder="1" applyAlignment="1">
      <alignment horizontal="center" vertical="center"/>
    </xf>
    <xf numFmtId="0" fontId="72" fillId="32" borderId="389" xfId="60" applyFont="1" applyFill="1" applyBorder="1" applyAlignment="1">
      <alignment horizontal="center" vertical="center"/>
    </xf>
    <xf numFmtId="0" fontId="95" fillId="0" borderId="389" xfId="60" applyFont="1" applyBorder="1" applyAlignment="1">
      <alignment vertical="center"/>
    </xf>
    <xf numFmtId="1" fontId="571" fillId="26" borderId="57" xfId="53" applyNumberFormat="1" applyFont="1" applyFill="1" applyBorder="1" applyAlignment="1">
      <alignment horizontal="center" vertical="center" wrapText="1"/>
    </xf>
    <xf numFmtId="3" fontId="31" fillId="2" borderId="389" xfId="53" applyNumberFormat="1" applyFont="1" applyFill="1" applyBorder="1" applyAlignment="1">
      <alignment horizontal="left" vertical="center" wrapText="1"/>
    </xf>
    <xf numFmtId="171" fontId="414" fillId="9" borderId="389" xfId="53" applyNumberFormat="1" applyFont="1" applyFill="1" applyBorder="1" applyAlignment="1">
      <alignment horizontal="center" vertical="center"/>
    </xf>
    <xf numFmtId="171" fontId="14" fillId="17" borderId="392" xfId="53" applyNumberFormat="1" applyFont="1" applyFill="1" applyBorder="1" applyAlignment="1">
      <alignment horizontal="center" vertical="center"/>
    </xf>
    <xf numFmtId="0" fontId="95" fillId="0" borderId="0" xfId="60" applyFont="1" applyAlignment="1">
      <alignment vertical="center"/>
    </xf>
    <xf numFmtId="1" fontId="572" fillId="26" borderId="57" xfId="53" applyNumberFormat="1" applyFont="1" applyFill="1" applyBorder="1" applyAlignment="1">
      <alignment horizontal="center" vertical="center" wrapText="1"/>
    </xf>
    <xf numFmtId="0" fontId="89" fillId="2" borderId="125" xfId="3" applyFont="1" applyFill="1" applyBorder="1" applyAlignment="1">
      <alignment vertical="center"/>
    </xf>
    <xf numFmtId="0" fontId="552" fillId="2" borderId="24" xfId="58" applyFill="1" applyBorder="1" applyAlignment="1">
      <alignment vertical="center"/>
    </xf>
    <xf numFmtId="0" fontId="573" fillId="2" borderId="125" xfId="3" applyFont="1" applyFill="1" applyBorder="1" applyAlignment="1">
      <alignment vertical="center"/>
    </xf>
    <xf numFmtId="0" fontId="321" fillId="2" borderId="125" xfId="3" applyFont="1" applyFill="1" applyBorder="1" applyAlignment="1">
      <alignment vertical="center"/>
    </xf>
    <xf numFmtId="0" fontId="552" fillId="0" borderId="0" xfId="58" applyAlignment="1">
      <alignment vertical="center"/>
    </xf>
    <xf numFmtId="0" fontId="96" fillId="154" borderId="24" xfId="7" applyFont="1" applyFill="1" applyBorder="1" applyAlignment="1">
      <alignment horizontal="center" vertical="center"/>
    </xf>
    <xf numFmtId="0" fontId="173" fillId="2" borderId="125" xfId="53" applyFont="1" applyFill="1" applyBorder="1" applyAlignment="1">
      <alignment horizontal="left" vertical="center"/>
    </xf>
    <xf numFmtId="0" fontId="151" fillId="159" borderId="389" xfId="53" applyFont="1" applyFill="1" applyBorder="1" applyAlignment="1">
      <alignment horizontal="center" vertical="center"/>
    </xf>
    <xf numFmtId="0" fontId="151" fillId="155" borderId="389" xfId="53" applyFont="1" applyFill="1" applyBorder="1" applyAlignment="1">
      <alignment horizontal="center" vertical="center"/>
    </xf>
    <xf numFmtId="1" fontId="47" fillId="26" borderId="57" xfId="53" applyNumberFormat="1" applyFont="1" applyFill="1" applyBorder="1" applyAlignment="1">
      <alignment horizontal="center" vertical="center" wrapText="1"/>
    </xf>
    <xf numFmtId="0" fontId="281" fillId="2" borderId="125" xfId="3" applyFont="1" applyFill="1" applyBorder="1" applyAlignment="1">
      <alignment vertical="center"/>
    </xf>
    <xf numFmtId="0" fontId="552" fillId="2" borderId="25" xfId="58" applyFill="1" applyBorder="1" applyAlignment="1">
      <alignment vertical="center"/>
    </xf>
    <xf numFmtId="0" fontId="552" fillId="2" borderId="1" xfId="58" applyFill="1" applyBorder="1" applyAlignment="1">
      <alignment vertical="center"/>
    </xf>
    <xf numFmtId="1" fontId="72" fillId="161" borderId="57" xfId="36" applyNumberFormat="1" applyFont="1" applyFill="1" applyBorder="1" applyAlignment="1">
      <alignment horizontal="center" vertical="center"/>
    </xf>
    <xf numFmtId="0" fontId="467" fillId="0" borderId="0" xfId="3" applyFont="1"/>
    <xf numFmtId="1" fontId="513" fillId="26" borderId="390" xfId="53" applyNumberFormat="1" applyFont="1" applyFill="1" applyBorder="1" applyAlignment="1">
      <alignment horizontal="left" vertical="center" wrapText="1"/>
    </xf>
    <xf numFmtId="0" fontId="168" fillId="158" borderId="389" xfId="3" applyFont="1" applyFill="1" applyBorder="1" applyAlignment="1">
      <alignment vertical="center"/>
    </xf>
    <xf numFmtId="0" fontId="56" fillId="158" borderId="57" xfId="53" applyFont="1" applyFill="1" applyBorder="1" applyAlignment="1">
      <alignment horizontal="centerContinuous" vertical="center"/>
    </xf>
    <xf numFmtId="0" fontId="56" fillId="158" borderId="393" xfId="53" applyFont="1" applyFill="1" applyBorder="1" applyAlignment="1">
      <alignment horizontal="centerContinuous" vertical="center"/>
    </xf>
    <xf numFmtId="0" fontId="151" fillId="158" borderId="389" xfId="53" applyFont="1" applyFill="1" applyBorder="1" applyAlignment="1">
      <alignment horizontal="center" vertical="center"/>
    </xf>
    <xf numFmtId="0" fontId="168" fillId="159" borderId="389" xfId="3" applyFont="1" applyFill="1" applyBorder="1" applyAlignment="1">
      <alignment vertical="center"/>
    </xf>
    <xf numFmtId="0" fontId="87" fillId="154" borderId="389" xfId="3" applyFont="1" applyFill="1" applyBorder="1" applyAlignment="1">
      <alignment vertical="center"/>
    </xf>
    <xf numFmtId="1" fontId="72" fillId="162" borderId="57" xfId="36" applyNumberFormat="1" applyFont="1" applyFill="1" applyBorder="1" applyAlignment="1">
      <alignment horizontal="center" vertical="center"/>
    </xf>
    <xf numFmtId="0" fontId="14" fillId="154" borderId="57" xfId="53" applyFont="1" applyFill="1" applyBorder="1" applyAlignment="1">
      <alignment horizontal="centerContinuous" vertical="center"/>
    </xf>
    <xf numFmtId="0" fontId="14" fillId="154" borderId="393" xfId="53" applyFont="1" applyFill="1" applyBorder="1" applyAlignment="1">
      <alignment horizontal="centerContinuous" vertical="center"/>
    </xf>
    <xf numFmtId="0" fontId="72" fillId="154" borderId="389" xfId="53" applyFont="1" applyFill="1" applyBorder="1" applyAlignment="1">
      <alignment horizontal="center" vertical="center"/>
    </xf>
    <xf numFmtId="0" fontId="168" fillId="156" borderId="389" xfId="3" applyFont="1" applyFill="1" applyBorder="1" applyAlignment="1">
      <alignment vertical="center"/>
    </xf>
    <xf numFmtId="0" fontId="56" fillId="156" borderId="57" xfId="53" applyFont="1" applyFill="1" applyBorder="1" applyAlignment="1">
      <alignment horizontal="centerContinuous" vertical="center"/>
    </xf>
    <xf numFmtId="0" fontId="56" fillId="156" borderId="393" xfId="53" applyFont="1" applyFill="1" applyBorder="1" applyAlignment="1">
      <alignment horizontal="centerContinuous" vertical="center"/>
    </xf>
    <xf numFmtId="0" fontId="151" fillId="156" borderId="389" xfId="53" applyFont="1" applyFill="1" applyBorder="1" applyAlignment="1">
      <alignment horizontal="center" vertical="center"/>
    </xf>
    <xf numFmtId="0" fontId="87" fillId="121" borderId="389" xfId="3" applyFont="1" applyFill="1" applyBorder="1" applyAlignment="1">
      <alignment vertical="center"/>
    </xf>
    <xf numFmtId="0" fontId="14" fillId="121" borderId="57" xfId="53" applyFont="1" applyFill="1" applyBorder="1" applyAlignment="1">
      <alignment horizontal="centerContinuous" vertical="center"/>
    </xf>
    <xf numFmtId="0" fontId="14" fillId="121" borderId="393" xfId="53" applyFont="1" applyFill="1" applyBorder="1" applyAlignment="1">
      <alignment horizontal="centerContinuous" vertical="center"/>
    </xf>
    <xf numFmtId="0" fontId="72" fillId="121" borderId="389" xfId="53" applyFont="1" applyFill="1" applyBorder="1" applyAlignment="1">
      <alignment horizontal="center" vertical="center"/>
    </xf>
    <xf numFmtId="0" fontId="168" fillId="155" borderId="389" xfId="3" applyFont="1" applyFill="1" applyBorder="1" applyAlignment="1">
      <alignment vertical="center"/>
    </xf>
    <xf numFmtId="0" fontId="56" fillId="155" borderId="57" xfId="53" applyFont="1" applyFill="1" applyBorder="1" applyAlignment="1">
      <alignment horizontal="centerContinuous" vertical="center"/>
    </xf>
    <xf numFmtId="0" fontId="56" fillId="155" borderId="393" xfId="53" applyFont="1" applyFill="1" applyBorder="1" applyAlignment="1">
      <alignment horizontal="centerContinuous" vertical="center"/>
    </xf>
    <xf numFmtId="0" fontId="88" fillId="0" borderId="389" xfId="53" applyFont="1" applyBorder="1" applyAlignment="1">
      <alignment horizontal="left" vertical="center"/>
    </xf>
    <xf numFmtId="1" fontId="31" fillId="26" borderId="57" xfId="53" applyNumberFormat="1" applyFont="1" applyFill="1" applyBorder="1" applyAlignment="1">
      <alignment horizontal="center" vertical="center"/>
    </xf>
    <xf numFmtId="1" fontId="199" fillId="8" borderId="323" xfId="36" applyNumberFormat="1" applyFont="1" applyFill="1" applyBorder="1" applyAlignment="1">
      <alignment horizontal="center" vertical="center" wrapText="1"/>
    </xf>
    <xf numFmtId="0" fontId="10" fillId="8" borderId="0" xfId="3" applyFill="1" applyAlignment="1">
      <alignment vertical="center"/>
    </xf>
    <xf numFmtId="0" fontId="552" fillId="8" borderId="0" xfId="58" applyFill="1" applyAlignment="1">
      <alignment vertical="center"/>
    </xf>
    <xf numFmtId="164" fontId="514" fillId="26" borderId="224" xfId="53" applyNumberFormat="1" applyFont="1" applyFill="1" applyBorder="1" applyAlignment="1">
      <alignment horizontal="center" vertical="center" wrapText="1"/>
    </xf>
    <xf numFmtId="164" fontId="467" fillId="0" borderId="0" xfId="3" applyNumberFormat="1" applyFont="1"/>
    <xf numFmtId="176" fontId="514" fillId="26" borderId="9" xfId="53" applyNumberFormat="1" applyFont="1" applyFill="1" applyBorder="1" applyAlignment="1">
      <alignment horizontal="center" vertical="center" wrapText="1"/>
    </xf>
    <xf numFmtId="164" fontId="521" fillId="26" borderId="389" xfId="53" applyNumberFormat="1" applyFont="1" applyFill="1" applyBorder="1" applyAlignment="1">
      <alignment horizontal="center" vertical="center" wrapText="1"/>
    </xf>
    <xf numFmtId="164" fontId="514" fillId="26" borderId="389" xfId="53" applyNumberFormat="1" applyFont="1" applyFill="1" applyBorder="1" applyAlignment="1">
      <alignment horizontal="center" vertical="center" wrapText="1"/>
    </xf>
    <xf numFmtId="0" fontId="56" fillId="158" borderId="389" xfId="53" applyFont="1" applyFill="1" applyBorder="1" applyAlignment="1">
      <alignment horizontal="centerContinuous" vertical="center"/>
    </xf>
    <xf numFmtId="0" fontId="56" fillId="159" borderId="389" xfId="53" applyFont="1" applyFill="1" applyBorder="1" applyAlignment="1">
      <alignment horizontal="center" vertical="center" wrapText="1"/>
    </xf>
    <xf numFmtId="0" fontId="14" fillId="154" borderId="389" xfId="53" applyFont="1" applyFill="1" applyBorder="1" applyAlignment="1">
      <alignment horizontal="centerContinuous" vertical="center"/>
    </xf>
    <xf numFmtId="0" fontId="56" fillId="156" borderId="389" xfId="53" applyFont="1" applyFill="1" applyBorder="1" applyAlignment="1">
      <alignment horizontal="centerContinuous" vertical="center"/>
    </xf>
    <xf numFmtId="0" fontId="14" fillId="121" borderId="389" xfId="53" applyFont="1" applyFill="1" applyBorder="1" applyAlignment="1">
      <alignment horizontal="centerContinuous" vertical="center"/>
    </xf>
    <xf numFmtId="0" fontId="56" fillId="155" borderId="389" xfId="53" applyFont="1" applyFill="1" applyBorder="1" applyAlignment="1">
      <alignment horizontal="centerContinuous" vertical="center"/>
    </xf>
    <xf numFmtId="0" fontId="14" fillId="32" borderId="389" xfId="53" applyFont="1" applyFill="1" applyBorder="1" applyAlignment="1">
      <alignment horizontal="centerContinuous" vertical="center"/>
    </xf>
    <xf numFmtId="199" fontId="14" fillId="26" borderId="394" xfId="53" applyNumberFormat="1" applyFont="1" applyFill="1" applyBorder="1" applyAlignment="1">
      <alignment horizontal="center" vertical="center" wrapText="1"/>
    </xf>
    <xf numFmtId="0" fontId="574" fillId="31" borderId="0" xfId="3" applyFont="1" applyFill="1" applyAlignment="1">
      <alignment vertical="center"/>
    </xf>
    <xf numFmtId="0" fontId="575" fillId="31" borderId="0" xfId="3" applyFont="1" applyFill="1" applyAlignment="1">
      <alignment vertical="center"/>
    </xf>
    <xf numFmtId="0" fontId="576" fillId="30" borderId="0" xfId="13" applyFont="1" applyFill="1" applyAlignment="1">
      <alignment horizontal="right" vertical="center"/>
    </xf>
    <xf numFmtId="0" fontId="34" fillId="163" borderId="0" xfId="3" applyFont="1" applyFill="1" applyAlignment="1">
      <alignment horizontal="center" vertical="center"/>
    </xf>
    <xf numFmtId="0" fontId="34" fillId="102" borderId="0" xfId="3" applyFont="1" applyFill="1" applyAlignment="1">
      <alignment horizontal="center" vertical="center"/>
    </xf>
    <xf numFmtId="0" fontId="9" fillId="2" borderId="0" xfId="9" applyFont="1" applyFill="1" applyAlignment="1">
      <alignment vertical="center"/>
    </xf>
    <xf numFmtId="0" fontId="9" fillId="2" borderId="0" xfId="3" applyFont="1" applyFill="1" applyAlignment="1" applyProtection="1">
      <alignment vertical="center"/>
      <protection hidden="1"/>
    </xf>
    <xf numFmtId="0" fontId="191" fillId="2" borderId="0" xfId="3" applyFont="1" applyFill="1" applyAlignment="1" applyProtection="1">
      <alignment horizontal="left" vertical="center"/>
      <protection hidden="1"/>
    </xf>
    <xf numFmtId="0" fontId="191" fillId="2" borderId="0" xfId="3" applyFont="1" applyFill="1" applyAlignment="1" applyProtection="1">
      <alignment horizontal="center" vertical="center"/>
      <protection hidden="1"/>
    </xf>
    <xf numFmtId="0" fontId="191" fillId="2" borderId="0" xfId="3" applyFont="1" applyFill="1" applyAlignment="1" applyProtection="1">
      <alignment horizontal="right" vertical="center"/>
      <protection hidden="1"/>
    </xf>
    <xf numFmtId="0" fontId="64" fillId="2" borderId="0" xfId="3" applyFont="1" applyFill="1" applyAlignment="1" applyProtection="1">
      <alignment horizontal="right" vertical="center"/>
      <protection hidden="1"/>
    </xf>
    <xf numFmtId="230" fontId="514" fillId="2" borderId="0" xfId="3" applyNumberFormat="1" applyFont="1" applyFill="1" applyAlignment="1" applyProtection="1">
      <alignment horizontal="left" vertical="center"/>
      <protection hidden="1"/>
    </xf>
    <xf numFmtId="0" fontId="191" fillId="2" borderId="61" xfId="3" applyFont="1" applyFill="1" applyBorder="1" applyAlignment="1" applyProtection="1">
      <alignment horizontal="left" vertical="center"/>
      <protection hidden="1"/>
    </xf>
    <xf numFmtId="0" fontId="191" fillId="2" borderId="61" xfId="3" applyFont="1" applyFill="1" applyBorder="1" applyAlignment="1" applyProtection="1">
      <alignment vertical="center"/>
      <protection hidden="1"/>
    </xf>
    <xf numFmtId="0" fontId="7" fillId="15" borderId="0" xfId="3" applyFont="1" applyFill="1" applyAlignment="1">
      <alignment horizontal="center" vertical="center"/>
    </xf>
    <xf numFmtId="0" fontId="63" fillId="2" borderId="0" xfId="3" applyFont="1" applyFill="1" applyAlignment="1">
      <alignment horizontal="right" vertical="center"/>
    </xf>
    <xf numFmtId="0" fontId="2" fillId="3" borderId="0" xfId="3" applyFont="1" applyFill="1" applyAlignment="1">
      <alignment horizontal="center" vertical="center"/>
    </xf>
    <xf numFmtId="0" fontId="42" fillId="36" borderId="56" xfId="3" applyFont="1" applyFill="1" applyBorder="1" applyAlignment="1">
      <alignment vertical="center" textRotation="90"/>
    </xf>
    <xf numFmtId="0" fontId="577" fillId="2" borderId="0" xfId="3" applyFont="1" applyFill="1" applyAlignment="1">
      <alignment horizontal="left" vertical="center"/>
    </xf>
    <xf numFmtId="0" fontId="578" fillId="2" borderId="0" xfId="9" applyFont="1" applyFill="1" applyAlignment="1">
      <alignment horizontal="left"/>
    </xf>
    <xf numFmtId="0" fontId="35" fillId="2" borderId="0" xfId="0" applyFont="1" applyFill="1" applyAlignment="1">
      <alignment horizontal="center" vertical="center"/>
    </xf>
    <xf numFmtId="0" fontId="46" fillId="2" borderId="0" xfId="0" applyFont="1" applyFill="1" applyAlignment="1">
      <alignment horizontal="right" vertical="center"/>
    </xf>
    <xf numFmtId="0" fontId="579" fillId="26" borderId="7" xfId="0" applyFont="1" applyFill="1" applyBorder="1" applyAlignment="1">
      <alignment horizontal="center" vertical="center"/>
    </xf>
    <xf numFmtId="0" fontId="579" fillId="26" borderId="0" xfId="0" applyFont="1" applyFill="1" applyAlignment="1">
      <alignment horizontal="center" vertical="center"/>
    </xf>
    <xf numFmtId="0" fontId="423" fillId="26" borderId="0" xfId="0" applyFont="1" applyFill="1" applyAlignment="1">
      <alignment horizontal="center" vertical="center"/>
    </xf>
    <xf numFmtId="0" fontId="46" fillId="26" borderId="0" xfId="0" applyFont="1" applyFill="1" applyAlignment="1">
      <alignment horizontal="center" vertical="center"/>
    </xf>
    <xf numFmtId="0" fontId="580" fillId="2" borderId="0" xfId="3" applyFont="1" applyFill="1" applyAlignment="1">
      <alignment vertical="center"/>
    </xf>
    <xf numFmtId="0" fontId="63" fillId="2" borderId="0" xfId="0" applyFont="1" applyFill="1" applyAlignment="1">
      <alignment horizontal="right" vertical="center"/>
    </xf>
    <xf numFmtId="0" fontId="38" fillId="25" borderId="57" xfId="0" applyFont="1" applyFill="1" applyBorder="1" applyAlignment="1">
      <alignment horizontal="center" vertical="center"/>
    </xf>
    <xf numFmtId="0" fontId="38" fillId="25" borderId="222" xfId="0" applyFont="1" applyFill="1" applyBorder="1" applyAlignment="1">
      <alignment horizontal="center" vertical="center"/>
    </xf>
    <xf numFmtId="0" fontId="55" fillId="2" borderId="0" xfId="9" applyFont="1" applyFill="1" applyAlignment="1">
      <alignment horizontal="right" vertical="center"/>
    </xf>
    <xf numFmtId="0" fontId="581" fillId="44" borderId="0" xfId="9" applyFont="1" applyFill="1" applyAlignment="1">
      <alignment vertical="center"/>
    </xf>
    <xf numFmtId="0" fontId="581" fillId="44" borderId="0" xfId="9" applyFont="1" applyFill="1"/>
    <xf numFmtId="0" fontId="30" fillId="2" borderId="0" xfId="3" applyFont="1" applyFill="1" applyAlignment="1">
      <alignment horizontal="left" vertical="center"/>
    </xf>
    <xf numFmtId="0" fontId="30" fillId="2" borderId="0" xfId="0" applyFont="1" applyFill="1" applyAlignment="1">
      <alignment horizontal="right" vertical="center"/>
    </xf>
    <xf numFmtId="199" fontId="206" fillId="25" borderId="222" xfId="0" applyNumberFormat="1" applyFont="1" applyFill="1" applyBorder="1" applyAlignment="1">
      <alignment horizontal="center" vertical="center"/>
    </xf>
    <xf numFmtId="199" fontId="206" fillId="25" borderId="395" xfId="0" applyNumberFormat="1" applyFont="1" applyFill="1" applyBorder="1" applyAlignment="1">
      <alignment horizontal="center" vertical="center"/>
    </xf>
    <xf numFmtId="176" fontId="49" fillId="44" borderId="0" xfId="3" applyNumberFormat="1" applyFont="1" applyFill="1" applyAlignment="1" applyProtection="1">
      <alignment horizontal="center" vertical="center"/>
      <protection hidden="1"/>
    </xf>
    <xf numFmtId="0" fontId="51" fillId="15" borderId="396" xfId="3" applyFont="1" applyFill="1" applyBorder="1" applyAlignment="1" applyProtection="1">
      <alignment horizontal="left" vertical="center"/>
      <protection hidden="1"/>
    </xf>
    <xf numFmtId="0" fontId="9" fillId="2" borderId="0" xfId="0" applyFont="1" applyFill="1" applyAlignment="1">
      <alignment horizontal="right" vertical="center"/>
    </xf>
    <xf numFmtId="166" fontId="35" fillId="14" borderId="397" xfId="3" applyNumberFormat="1" applyFont="1" applyFill="1" applyBorder="1" applyAlignment="1">
      <alignment horizontal="center" vertical="center"/>
    </xf>
    <xf numFmtId="0" fontId="47" fillId="49" borderId="0" xfId="24" applyFont="1" applyFill="1"/>
    <xf numFmtId="0" fontId="1" fillId="49" borderId="0" xfId="9" applyFill="1"/>
    <xf numFmtId="0" fontId="40" fillId="2" borderId="0" xfId="24" applyFont="1" applyFill="1"/>
    <xf numFmtId="200" fontId="9" fillId="26" borderId="0" xfId="0" applyNumberFormat="1" applyFont="1" applyFill="1" applyAlignment="1">
      <alignment horizontal="center" vertical="center"/>
    </xf>
    <xf numFmtId="0" fontId="0" fillId="49" borderId="316" xfId="0" applyFill="1" applyBorder="1" applyAlignment="1">
      <alignment vertical="center"/>
    </xf>
    <xf numFmtId="0" fontId="4" fillId="2" borderId="316" xfId="9" applyFont="1" applyFill="1" applyBorder="1" applyAlignment="1">
      <alignment horizontal="centerContinuous" vertical="center"/>
    </xf>
    <xf numFmtId="170" fontId="9" fillId="26" borderId="0" xfId="0" applyNumberFormat="1" applyFont="1" applyFill="1" applyAlignment="1">
      <alignment horizontal="center" vertical="center"/>
    </xf>
    <xf numFmtId="0" fontId="34" fillId="0" borderId="0" xfId="0" applyFont="1" applyAlignment="1">
      <alignment vertical="center"/>
    </xf>
    <xf numFmtId="0" fontId="34" fillId="26" borderId="51" xfId="0" applyFont="1" applyFill="1" applyBorder="1" applyAlignment="1">
      <alignment vertical="center"/>
    </xf>
    <xf numFmtId="0" fontId="307" fillId="8" borderId="50" xfId="3" applyFont="1" applyFill="1" applyBorder="1" applyAlignment="1">
      <alignment horizontal="center" vertical="center"/>
    </xf>
    <xf numFmtId="0" fontId="396" fillId="2" borderId="50" xfId="9" applyFont="1" applyFill="1" applyBorder="1" applyAlignment="1">
      <alignment horizontal="right" vertical="center"/>
    </xf>
    <xf numFmtId="0" fontId="46" fillId="36" borderId="121" xfId="3" applyFont="1" applyFill="1" applyBorder="1" applyAlignment="1" applyProtection="1">
      <alignment horizontal="center"/>
      <protection locked="0"/>
    </xf>
    <xf numFmtId="0" fontId="46" fillId="16" borderId="121" xfId="3" applyFont="1" applyFill="1" applyBorder="1" applyProtection="1">
      <protection locked="0"/>
    </xf>
    <xf numFmtId="175" fontId="36" fillId="16" borderId="52" xfId="3" applyNumberFormat="1" applyFont="1" applyFill="1" applyBorder="1" applyAlignment="1" applyProtection="1">
      <alignment horizontal="center" vertical="center"/>
      <protection hidden="1"/>
    </xf>
    <xf numFmtId="175" fontId="582" fillId="16" borderId="30" xfId="3" applyNumberFormat="1" applyFont="1" applyFill="1" applyBorder="1" applyAlignment="1" applyProtection="1">
      <alignment horizontal="center" vertical="center"/>
      <protection hidden="1"/>
    </xf>
    <xf numFmtId="166" fontId="46" fillId="36" borderId="124" xfId="3" applyNumberFormat="1" applyFont="1" applyFill="1" applyBorder="1" applyAlignment="1" applyProtection="1">
      <alignment horizontal="center" vertical="center"/>
      <protection hidden="1"/>
    </xf>
    <xf numFmtId="0" fontId="46" fillId="17" borderId="185" xfId="3" applyFont="1" applyFill="1" applyBorder="1" applyAlignment="1" applyProtection="1">
      <alignment horizontal="center" vertical="center"/>
      <protection hidden="1"/>
    </xf>
    <xf numFmtId="0" fontId="9" fillId="36" borderId="56" xfId="3" applyFont="1" applyFill="1" applyBorder="1" applyAlignment="1">
      <alignment horizontal="center" vertical="center"/>
    </xf>
    <xf numFmtId="0" fontId="35" fillId="36" borderId="398" xfId="3" applyFont="1" applyFill="1" applyBorder="1" applyAlignment="1" applyProtection="1">
      <alignment horizontal="center" vertical="center"/>
      <protection hidden="1"/>
    </xf>
    <xf numFmtId="0" fontId="35" fillId="36" borderId="7" xfId="3" applyFont="1" applyFill="1" applyBorder="1" applyAlignment="1" applyProtection="1">
      <alignment horizontal="center" vertical="center"/>
      <protection hidden="1"/>
    </xf>
    <xf numFmtId="0" fontId="35" fillId="16" borderId="7" xfId="3" applyFont="1" applyFill="1" applyBorder="1" applyAlignment="1" applyProtection="1">
      <alignment horizontal="center" vertical="center"/>
      <protection hidden="1"/>
    </xf>
    <xf numFmtId="0" fontId="582" fillId="16" borderId="7" xfId="3" applyFont="1" applyFill="1" applyBorder="1" applyAlignment="1" applyProtection="1">
      <alignment horizontal="center" vertical="center"/>
      <protection hidden="1"/>
    </xf>
    <xf numFmtId="0" fontId="582" fillId="16" borderId="7" xfId="3" applyFont="1" applyFill="1" applyBorder="1" applyAlignment="1" applyProtection="1">
      <alignment textRotation="90"/>
      <protection hidden="1"/>
    </xf>
    <xf numFmtId="0" fontId="46" fillId="36" borderId="316" xfId="3" applyFont="1" applyFill="1" applyBorder="1" applyAlignment="1" applyProtection="1">
      <alignment horizontal="center" vertical="center"/>
      <protection hidden="1"/>
    </xf>
    <xf numFmtId="171" fontId="9" fillId="17" borderId="193" xfId="0" applyNumberFormat="1" applyFont="1" applyFill="1" applyBorder="1" applyAlignment="1">
      <alignment horizontal="center" vertical="center"/>
    </xf>
    <xf numFmtId="176" fontId="35" fillId="36" borderId="25" xfId="3" applyNumberFormat="1" applyFont="1" applyFill="1" applyBorder="1" applyAlignment="1">
      <alignment horizontal="center" vertical="center" wrapText="1"/>
    </xf>
    <xf numFmtId="166" fontId="9" fillId="36" borderId="316" xfId="3" applyNumberFormat="1" applyFont="1" applyFill="1" applyBorder="1" applyAlignment="1" applyProtection="1">
      <alignment vertical="center"/>
      <protection hidden="1"/>
    </xf>
    <xf numFmtId="0" fontId="53" fillId="36" borderId="25" xfId="3" applyFont="1" applyFill="1" applyBorder="1" applyAlignment="1" applyProtection="1">
      <alignment horizontal="center" vertical="center" wrapText="1"/>
      <protection hidden="1"/>
    </xf>
    <xf numFmtId="171" fontId="9" fillId="168" borderId="340" xfId="3" applyNumberFormat="1" applyFont="1" applyFill="1" applyBorder="1" applyAlignment="1">
      <alignment horizontal="center" vertical="center"/>
    </xf>
    <xf numFmtId="0" fontId="583" fillId="15" borderId="399" xfId="3" applyFont="1" applyFill="1" applyBorder="1" applyAlignment="1">
      <alignment horizontal="center" vertical="center"/>
    </xf>
    <xf numFmtId="0" fontId="584" fillId="15" borderId="400" xfId="3" applyFont="1" applyFill="1" applyBorder="1" applyAlignment="1" applyProtection="1">
      <alignment horizontal="left" vertical="center"/>
      <protection hidden="1"/>
    </xf>
    <xf numFmtId="0" fontId="34" fillId="16" borderId="0" xfId="61" applyFont="1" applyFill="1" applyAlignment="1">
      <alignment horizontal="center" vertical="center"/>
    </xf>
    <xf numFmtId="0" fontId="40" fillId="15" borderId="400" xfId="3" applyFont="1" applyFill="1" applyBorder="1" applyAlignment="1" applyProtection="1">
      <alignment horizontal="center" vertical="center"/>
      <protection hidden="1"/>
    </xf>
    <xf numFmtId="0" fontId="80" fillId="15" borderId="401" xfId="3" applyFont="1" applyFill="1" applyBorder="1" applyAlignment="1" applyProtection="1">
      <alignment horizontal="left" vertical="center"/>
      <protection hidden="1"/>
    </xf>
    <xf numFmtId="0" fontId="578" fillId="2" borderId="0" xfId="9" applyFont="1" applyFill="1" applyAlignment="1">
      <alignment horizontal="right" vertical="center"/>
    </xf>
    <xf numFmtId="170" fontId="9" fillId="87" borderId="0" xfId="9" applyNumberFormat="1" applyFont="1" applyFill="1" applyAlignment="1">
      <alignment horizontal="center" vertical="center"/>
    </xf>
    <xf numFmtId="0" fontId="26" fillId="169" borderId="402" xfId="3" applyFont="1" applyFill="1" applyBorder="1" applyAlignment="1">
      <alignment horizontal="left" vertical="center"/>
    </xf>
    <xf numFmtId="231" fontId="9" fillId="165" borderId="403" xfId="3" applyNumberFormat="1" applyFont="1" applyFill="1" applyBorder="1" applyAlignment="1">
      <alignment horizontal="center" vertical="center"/>
    </xf>
    <xf numFmtId="164" fontId="9" fillId="27" borderId="188" xfId="3" applyNumberFormat="1" applyFont="1" applyFill="1" applyBorder="1" applyAlignment="1">
      <alignment horizontal="center" vertical="center"/>
    </xf>
    <xf numFmtId="201" fontId="208" fillId="56" borderId="404" xfId="3" applyNumberFormat="1" applyFont="1" applyFill="1" applyBorder="1" applyAlignment="1" applyProtection="1">
      <alignment horizontal="center" vertical="center"/>
      <protection locked="0"/>
    </xf>
    <xf numFmtId="232" fontId="585" fillId="0" borderId="24" xfId="3" applyNumberFormat="1" applyFont="1" applyBorder="1" applyAlignment="1">
      <alignment horizontal="center" vertical="center"/>
    </xf>
    <xf numFmtId="232" fontId="12" fillId="87" borderId="51" xfId="3" applyNumberFormat="1" applyFont="1" applyFill="1" applyBorder="1" applyAlignment="1">
      <alignment horizontal="center" vertical="center"/>
    </xf>
    <xf numFmtId="0" fontId="26" fillId="169" borderId="405" xfId="3" applyFont="1" applyFill="1" applyBorder="1" applyAlignment="1">
      <alignment horizontal="left" vertical="center"/>
    </xf>
    <xf numFmtId="201" fontId="208" fillId="56" borderId="406" xfId="3" applyNumberFormat="1" applyFont="1" applyFill="1" applyBorder="1" applyAlignment="1" applyProtection="1">
      <alignment horizontal="center" vertical="center"/>
      <protection locked="0"/>
    </xf>
    <xf numFmtId="0" fontId="583" fillId="15" borderId="407" xfId="3" applyFont="1" applyFill="1" applyBorder="1" applyAlignment="1">
      <alignment horizontal="center" vertical="center"/>
    </xf>
    <xf numFmtId="0" fontId="584" fillId="15" borderId="408" xfId="3" applyFont="1" applyFill="1" applyBorder="1" applyAlignment="1" applyProtection="1">
      <alignment horizontal="left" vertical="center"/>
      <protection hidden="1"/>
    </xf>
    <xf numFmtId="0" fontId="40" fillId="15" borderId="408" xfId="3" applyFont="1" applyFill="1" applyBorder="1" applyAlignment="1" applyProtection="1">
      <alignment horizontal="center" vertical="center"/>
      <protection hidden="1"/>
    </xf>
    <xf numFmtId="0" fontId="80" fillId="15" borderId="409" xfId="3" applyFont="1" applyFill="1" applyBorder="1" applyAlignment="1" applyProtection="1">
      <alignment horizontal="left" vertical="center"/>
      <protection hidden="1"/>
    </xf>
    <xf numFmtId="0" fontId="77" fillId="2" borderId="410" xfId="3" applyFont="1" applyFill="1" applyBorder="1" applyAlignment="1">
      <alignment horizontal="right" vertical="center"/>
    </xf>
    <xf numFmtId="1" fontId="26" fillId="2" borderId="310" xfId="3" applyNumberFormat="1" applyFont="1" applyFill="1" applyBorder="1" applyAlignment="1">
      <alignment horizontal="center" vertical="center"/>
    </xf>
    <xf numFmtId="0" fontId="35" fillId="2" borderId="310" xfId="24" applyFont="1" applyFill="1" applyBorder="1" applyAlignment="1">
      <alignment horizontal="right" vertical="center"/>
    </xf>
    <xf numFmtId="168" fontId="35" fillId="2" borderId="310" xfId="3" applyNumberFormat="1" applyFont="1" applyFill="1" applyBorder="1" applyAlignment="1">
      <alignment horizontal="left" vertical="center"/>
    </xf>
    <xf numFmtId="0" fontId="34" fillId="2" borderId="310" xfId="3" applyFont="1" applyFill="1" applyBorder="1" applyAlignment="1">
      <alignment vertical="center"/>
    </xf>
    <xf numFmtId="0" fontId="34" fillId="2" borderId="310" xfId="3" applyFont="1" applyFill="1" applyBorder="1" applyAlignment="1">
      <alignment horizontal="right" vertical="center"/>
    </xf>
    <xf numFmtId="164" fontId="26" fillId="170" borderId="310" xfId="3" applyNumberFormat="1" applyFont="1" applyFill="1" applyBorder="1" applyAlignment="1">
      <alignment horizontal="center" vertical="center"/>
    </xf>
    <xf numFmtId="233" fontId="34" fillId="170" borderId="310" xfId="3" applyNumberFormat="1" applyFont="1" applyFill="1" applyBorder="1" applyAlignment="1">
      <alignment horizontal="center" vertical="center"/>
    </xf>
    <xf numFmtId="0" fontId="34" fillId="2" borderId="411" xfId="3" applyFont="1" applyFill="1" applyBorder="1" applyAlignment="1">
      <alignment vertical="center"/>
    </xf>
    <xf numFmtId="0" fontId="34" fillId="32" borderId="412" xfId="8" applyFont="1" applyFill="1" applyBorder="1" applyAlignment="1">
      <alignment horizontal="center" vertical="center"/>
    </xf>
    <xf numFmtId="0" fontId="34" fillId="32" borderId="0" xfId="8" applyFont="1" applyFill="1" applyAlignment="1">
      <alignment horizontal="center" vertical="center"/>
    </xf>
    <xf numFmtId="0" fontId="34" fillId="32" borderId="413" xfId="8" applyFont="1" applyFill="1" applyBorder="1" applyAlignment="1">
      <alignment horizontal="center" vertical="center"/>
    </xf>
    <xf numFmtId="0" fontId="1" fillId="9" borderId="0" xfId="9" applyFill="1"/>
    <xf numFmtId="0" fontId="9" fillId="9" borderId="414" xfId="19" applyFont="1" applyFill="1" applyBorder="1" applyAlignment="1">
      <alignment horizontal="left" vertical="center"/>
    </xf>
    <xf numFmtId="2" fontId="12" fillId="9" borderId="56" xfId="62" applyNumberFormat="1" applyFont="1" applyFill="1" applyBorder="1" applyAlignment="1" applyProtection="1">
      <alignment horizontal="right" vertical="center"/>
      <protection locked="0"/>
    </xf>
    <xf numFmtId="234" fontId="72" fillId="9" borderId="414" xfId="61" applyNumberFormat="1" applyFont="1" applyFill="1" applyBorder="1" applyAlignment="1">
      <alignment horizontal="center" vertical="center"/>
    </xf>
    <xf numFmtId="2" fontId="12" fillId="2" borderId="414" xfId="62" applyNumberFormat="1" applyFont="1" applyFill="1" applyBorder="1" applyAlignment="1" applyProtection="1">
      <alignment horizontal="left" vertical="center"/>
      <protection locked="0"/>
    </xf>
    <xf numFmtId="0" fontId="42" fillId="15" borderId="0" xfId="3" applyFont="1" applyFill="1" applyAlignment="1">
      <alignment horizontal="right" vertical="center"/>
    </xf>
    <xf numFmtId="171" fontId="12" fillId="15" borderId="51" xfId="3" applyNumberFormat="1" applyFont="1" applyFill="1" applyBorder="1" applyAlignment="1">
      <alignment vertical="center"/>
    </xf>
    <xf numFmtId="0" fontId="77" fillId="32" borderId="415" xfId="3" applyFont="1" applyFill="1" applyBorder="1" applyAlignment="1">
      <alignment horizontal="center" vertical="center"/>
    </xf>
    <xf numFmtId="0" fontId="34" fillId="32" borderId="416" xfId="3" applyFont="1" applyFill="1" applyBorder="1" applyAlignment="1">
      <alignment horizontal="center" vertical="center"/>
    </xf>
    <xf numFmtId="0" fontId="34" fillId="32" borderId="417" xfId="3" applyFont="1" applyFill="1" applyBorder="1" applyAlignment="1">
      <alignment horizontal="center" vertical="center"/>
    </xf>
    <xf numFmtId="0" fontId="9" fillId="9" borderId="0" xfId="19" applyFont="1" applyFill="1" applyAlignment="1">
      <alignment horizontal="left" vertical="center"/>
    </xf>
    <xf numFmtId="2" fontId="12" fillId="9" borderId="0" xfId="62" applyNumberFormat="1" applyFont="1" applyFill="1" applyAlignment="1" applyProtection="1">
      <alignment horizontal="right" vertical="center"/>
      <protection locked="0"/>
    </xf>
    <xf numFmtId="234" fontId="72" fillId="9" borderId="0" xfId="61" applyNumberFormat="1" applyFont="1" applyFill="1" applyAlignment="1">
      <alignment horizontal="center" vertical="center"/>
    </xf>
    <xf numFmtId="2" fontId="12" fillId="2" borderId="0" xfId="62" applyNumberFormat="1" applyFont="1" applyFill="1" applyAlignment="1" applyProtection="1">
      <alignment horizontal="left" vertical="center"/>
      <protection locked="0"/>
    </xf>
    <xf numFmtId="0" fontId="586" fillId="2" borderId="0" xfId="3" applyFont="1" applyFill="1" applyAlignment="1">
      <alignment horizontal="right" vertical="center"/>
    </xf>
    <xf numFmtId="174" fontId="586" fillId="9" borderId="0" xfId="3" applyNumberFormat="1" applyFont="1" applyFill="1" applyAlignment="1">
      <alignment horizontal="center" vertical="center"/>
    </xf>
    <xf numFmtId="226" fontId="12" fillId="15" borderId="51" xfId="3" applyNumberFormat="1" applyFont="1" applyFill="1" applyBorder="1" applyAlignment="1">
      <alignment vertical="center"/>
    </xf>
    <xf numFmtId="0" fontId="12" fillId="2" borderId="0" xfId="7" applyFont="1" applyFill="1" applyAlignment="1">
      <alignment horizontal="right" vertical="center"/>
    </xf>
    <xf numFmtId="198" fontId="75" fillId="32" borderId="0" xfId="3" applyNumberFormat="1" applyFont="1" applyFill="1" applyAlignment="1">
      <alignment horizontal="center" vertical="center"/>
    </xf>
    <xf numFmtId="198" fontId="76" fillId="32" borderId="0" xfId="3" applyNumberFormat="1" applyFont="1" applyFill="1" applyAlignment="1">
      <alignment horizontal="center" vertical="center"/>
    </xf>
    <xf numFmtId="0" fontId="12" fillId="2" borderId="0" xfId="7" applyFont="1" applyFill="1" applyAlignment="1">
      <alignment horizontal="left" vertical="center"/>
    </xf>
    <xf numFmtId="0" fontId="9" fillId="2" borderId="0" xfId="19" applyFont="1" applyFill="1" applyAlignment="1">
      <alignment horizontal="left" vertical="center"/>
    </xf>
    <xf numFmtId="0" fontId="9" fillId="2" borderId="0" xfId="19" applyFont="1" applyFill="1" applyAlignment="1">
      <alignment horizontal="right" vertical="center"/>
    </xf>
    <xf numFmtId="14" fontId="30" fillId="2" borderId="0" xfId="3" applyNumberFormat="1" applyFont="1" applyFill="1" applyAlignment="1" applyProtection="1">
      <alignment horizontal="left" vertical="center"/>
      <protection locked="0"/>
    </xf>
    <xf numFmtId="0" fontId="386" fillId="2" borderId="0" xfId="3" applyFont="1" applyFill="1" applyAlignment="1">
      <alignment horizontal="left" vertical="center"/>
    </xf>
    <xf numFmtId="198" fontId="30" fillId="47" borderId="0" xfId="3" applyNumberFormat="1" applyFont="1" applyFill="1" applyAlignment="1">
      <alignment horizontal="center" vertical="center"/>
    </xf>
    <xf numFmtId="198" fontId="42" fillId="15" borderId="0" xfId="3" applyNumberFormat="1" applyFont="1" applyFill="1" applyAlignment="1">
      <alignment horizontal="center" vertical="center"/>
    </xf>
    <xf numFmtId="0" fontId="42" fillId="2" borderId="0" xfId="7" applyFont="1" applyFill="1" applyAlignment="1">
      <alignment horizontal="left" vertical="center"/>
    </xf>
    <xf numFmtId="0" fontId="9" fillId="2" borderId="0" xfId="0" applyFont="1" applyFill="1" applyAlignment="1">
      <alignment vertical="center"/>
    </xf>
    <xf numFmtId="14" fontId="63" fillId="2" borderId="0" xfId="3" applyNumberFormat="1" applyFont="1" applyFill="1" applyAlignment="1" applyProtection="1">
      <alignment horizontal="left" vertical="center"/>
      <protection locked="0"/>
    </xf>
    <xf numFmtId="0" fontId="386" fillId="2" borderId="0" xfId="3" applyFont="1" applyFill="1" applyAlignment="1">
      <alignment vertical="center"/>
    </xf>
    <xf numFmtId="0" fontId="581" fillId="2" borderId="0" xfId="3" applyFont="1" applyFill="1" applyAlignment="1" applyProtection="1">
      <alignment horizontal="left" vertical="center"/>
      <protection locked="0"/>
    </xf>
    <xf numFmtId="0" fontId="1" fillId="2" borderId="51" xfId="9" applyFill="1" applyBorder="1"/>
    <xf numFmtId="0" fontId="1" fillId="2" borderId="0" xfId="9" applyFill="1" applyAlignment="1">
      <alignment vertical="center"/>
    </xf>
    <xf numFmtId="49" fontId="9" fillId="2" borderId="0" xfId="3" applyNumberFormat="1" applyFont="1" applyFill="1" applyAlignment="1">
      <alignment vertical="center"/>
    </xf>
    <xf numFmtId="0" fontId="42" fillId="2" borderId="316" xfId="19" applyFont="1" applyFill="1" applyBorder="1" applyAlignment="1">
      <alignment horizontal="left" vertical="center"/>
    </xf>
    <xf numFmtId="0" fontId="1" fillId="2" borderId="51" xfId="9" applyFill="1" applyBorder="1" applyAlignment="1">
      <alignment vertical="center"/>
    </xf>
    <xf numFmtId="0" fontId="42" fillId="36" borderId="0" xfId="0" applyFont="1" applyFill="1" applyAlignment="1">
      <alignment horizontal="left" vertical="center"/>
    </xf>
    <xf numFmtId="0" fontId="13" fillId="36" borderId="0" xfId="0" applyFont="1" applyFill="1" applyAlignment="1">
      <alignment vertical="center"/>
    </xf>
    <xf numFmtId="0" fontId="12" fillId="36" borderId="51" xfId="9" applyFont="1" applyFill="1" applyBorder="1" applyAlignment="1">
      <alignment horizontal="center" vertical="center"/>
    </xf>
    <xf numFmtId="0" fontId="587" fillId="15" borderId="0" xfId="63" applyFont="1" applyFill="1" applyBorder="1" applyAlignment="1" applyProtection="1">
      <alignment vertical="center"/>
    </xf>
    <xf numFmtId="0" fontId="587" fillId="15" borderId="51" xfId="63" applyFont="1" applyFill="1" applyBorder="1" applyAlignment="1" applyProtection="1">
      <alignment vertical="center"/>
    </xf>
    <xf numFmtId="164" fontId="212" fillId="15" borderId="418" xfId="6" applyNumberFormat="1" applyFont="1" applyFill="1" applyBorder="1" applyAlignment="1">
      <alignment vertical="center"/>
    </xf>
    <xf numFmtId="0" fontId="1" fillId="2" borderId="0" xfId="9" applyFill="1" applyAlignment="1">
      <alignment horizontal="center" vertical="center"/>
    </xf>
    <xf numFmtId="164" fontId="192" fillId="17" borderId="0" xfId="6" applyNumberFormat="1" applyFont="1" applyFill="1" applyAlignment="1">
      <alignment horizontal="right" vertical="center"/>
    </xf>
    <xf numFmtId="164" fontId="212" fillId="15" borderId="418" xfId="6" applyNumberFormat="1" applyFont="1" applyFill="1" applyBorder="1" applyAlignment="1">
      <alignment vertical="center" wrapText="1"/>
    </xf>
    <xf numFmtId="164" fontId="212" fillId="15" borderId="419" xfId="6" applyNumberFormat="1" applyFont="1" applyFill="1" applyBorder="1" applyAlignment="1">
      <alignment vertical="center" wrapText="1"/>
    </xf>
    <xf numFmtId="0" fontId="42" fillId="36" borderId="11" xfId="3" applyFont="1" applyFill="1" applyBorder="1" applyAlignment="1">
      <alignment vertical="center" textRotation="90"/>
    </xf>
    <xf numFmtId="0" fontId="9" fillId="36" borderId="61" xfId="3" applyFont="1" applyFill="1" applyBorder="1" applyAlignment="1">
      <alignment horizontal="center" vertical="center"/>
    </xf>
    <xf numFmtId="0" fontId="34" fillId="36" borderId="61" xfId="3" applyFont="1" applyFill="1" applyBorder="1" applyAlignment="1">
      <alignment horizontal="center" vertical="center"/>
    </xf>
    <xf numFmtId="0" fontId="34" fillId="36" borderId="62" xfId="3" applyFont="1" applyFill="1" applyBorder="1" applyAlignment="1">
      <alignment horizontal="center" vertical="center"/>
    </xf>
    <xf numFmtId="0" fontId="588" fillId="15" borderId="0" xfId="3" applyFont="1" applyFill="1" applyAlignment="1" applyProtection="1">
      <alignment horizontal="center" vertical="center"/>
      <protection hidden="1"/>
    </xf>
    <xf numFmtId="0" fontId="46" fillId="2" borderId="30" xfId="3" applyFont="1" applyFill="1" applyBorder="1" applyAlignment="1" applyProtection="1">
      <alignment horizontal="center" vertical="center"/>
      <protection hidden="1"/>
    </xf>
    <xf numFmtId="49" fontId="9" fillId="26" borderId="0" xfId="6" applyNumberFormat="1" applyFont="1" applyFill="1" applyAlignment="1" applyProtection="1">
      <alignment vertical="center"/>
      <protection locked="0"/>
    </xf>
    <xf numFmtId="0" fontId="46" fillId="2" borderId="187" xfId="6" applyFont="1" applyFill="1" applyBorder="1" applyAlignment="1" applyProtection="1">
      <alignment horizontal="center" vertical="center"/>
      <protection locked="0"/>
    </xf>
    <xf numFmtId="49" fontId="9" fillId="26" borderId="0" xfId="6" applyNumberFormat="1" applyFont="1" applyFill="1" applyAlignment="1" applyProtection="1">
      <alignment horizontal="left" vertical="center"/>
      <protection locked="0"/>
    </xf>
    <xf numFmtId="49" fontId="9" fillId="26" borderId="51" xfId="6" applyNumberFormat="1" applyFont="1" applyFill="1" applyBorder="1" applyAlignment="1" applyProtection="1">
      <alignment horizontal="left" vertical="center"/>
      <protection locked="0"/>
    </xf>
    <xf numFmtId="0" fontId="46" fillId="2" borderId="420" xfId="6" applyFont="1" applyFill="1" applyBorder="1" applyAlignment="1" applyProtection="1">
      <alignment horizontal="center" vertical="center"/>
      <protection locked="0"/>
    </xf>
    <xf numFmtId="0" fontId="588" fillId="15" borderId="421" xfId="3" applyFont="1" applyFill="1" applyBorder="1" applyAlignment="1" applyProtection="1">
      <alignment horizontal="center" vertical="center"/>
      <protection hidden="1"/>
    </xf>
    <xf numFmtId="0" fontId="46" fillId="26" borderId="421" xfId="0" applyFont="1" applyFill="1" applyBorder="1" applyAlignment="1">
      <alignment vertical="center"/>
    </xf>
    <xf numFmtId="0" fontId="46" fillId="26" borderId="9" xfId="0" applyFont="1" applyFill="1" applyBorder="1" applyAlignment="1">
      <alignment vertical="center"/>
    </xf>
    <xf numFmtId="0" fontId="589" fillId="15" borderId="422" xfId="3" applyFont="1" applyFill="1" applyBorder="1" applyAlignment="1" applyProtection="1">
      <alignment horizontal="center" vertical="center"/>
      <protection hidden="1"/>
    </xf>
    <xf numFmtId="49" fontId="490" fillId="0" borderId="9" xfId="6" applyNumberFormat="1" applyFont="1" applyBorder="1" applyAlignment="1" applyProtection="1">
      <alignment horizontal="left" vertical="center"/>
      <protection locked="0"/>
    </xf>
    <xf numFmtId="49" fontId="68" fillId="26" borderId="9" xfId="6" applyNumberFormat="1" applyFont="1" applyFill="1" applyBorder="1" applyAlignment="1" applyProtection="1">
      <alignment horizontal="left" vertical="center"/>
      <protection locked="0"/>
    </xf>
    <xf numFmtId="49" fontId="68" fillId="26" borderId="10" xfId="6" applyNumberFormat="1" applyFont="1" applyFill="1" applyBorder="1" applyAlignment="1" applyProtection="1">
      <alignment horizontal="left" vertical="center"/>
      <protection locked="0"/>
    </xf>
    <xf numFmtId="0" fontId="46" fillId="2" borderId="187" xfId="3" applyFont="1" applyFill="1" applyBorder="1" applyAlignment="1" applyProtection="1">
      <alignment horizontal="center" vertical="center"/>
      <protection hidden="1"/>
    </xf>
    <xf numFmtId="49" fontId="581" fillId="26" borderId="0" xfId="6" applyNumberFormat="1" applyFont="1" applyFill="1" applyAlignment="1" applyProtection="1">
      <alignment vertical="center"/>
      <protection locked="0"/>
    </xf>
    <xf numFmtId="49" fontId="590" fillId="2" borderId="0" xfId="6" applyNumberFormat="1" applyFont="1" applyFill="1" applyAlignment="1" applyProtection="1">
      <alignment vertical="center"/>
      <protection locked="0"/>
    </xf>
    <xf numFmtId="49" fontId="590" fillId="2" borderId="51" xfId="6" applyNumberFormat="1" applyFont="1" applyFill="1" applyBorder="1" applyAlignment="1" applyProtection="1">
      <alignment vertical="center"/>
      <protection locked="0"/>
    </xf>
    <xf numFmtId="49" fontId="581" fillId="26" borderId="0" xfId="6" applyNumberFormat="1" applyFont="1" applyFill="1" applyAlignment="1" applyProtection="1">
      <alignment horizontal="left" vertical="center"/>
      <protection locked="0"/>
    </xf>
    <xf numFmtId="49" fontId="35" fillId="0" borderId="24" xfId="6" applyNumberFormat="1" applyFont="1" applyBorder="1" applyAlignment="1" applyProtection="1">
      <alignment horizontal="left" vertical="center"/>
      <protection locked="0"/>
    </xf>
    <xf numFmtId="0" fontId="1" fillId="0" borderId="22" xfId="9" applyBorder="1"/>
    <xf numFmtId="0" fontId="12" fillId="15" borderId="126" xfId="7" applyFont="1" applyFill="1" applyBorder="1" applyAlignment="1">
      <alignment horizontal="right" vertical="center"/>
    </xf>
    <xf numFmtId="198" fontId="75" fillId="32" borderId="126" xfId="3" applyNumberFormat="1" applyFont="1" applyFill="1" applyBorder="1" applyAlignment="1">
      <alignment horizontal="center" vertical="center"/>
    </xf>
    <xf numFmtId="0" fontId="1" fillId="2" borderId="126" xfId="9" applyFill="1" applyBorder="1"/>
    <xf numFmtId="0" fontId="12" fillId="2" borderId="126" xfId="7" applyFont="1" applyFill="1" applyBorder="1" applyAlignment="1">
      <alignment horizontal="right" vertical="center"/>
    </xf>
    <xf numFmtId="198" fontId="76" fillId="32" borderId="126" xfId="3" applyNumberFormat="1" applyFont="1" applyFill="1" applyBorder="1" applyAlignment="1">
      <alignment horizontal="center" vertical="center"/>
    </xf>
    <xf numFmtId="0" fontId="1" fillId="0" borderId="126" xfId="9" applyBorder="1"/>
    <xf numFmtId="198" fontId="30" fillId="47" borderId="126" xfId="3" applyNumberFormat="1" applyFont="1" applyFill="1" applyBorder="1" applyAlignment="1">
      <alignment horizontal="center" vertical="center"/>
    </xf>
    <xf numFmtId="0" fontId="42" fillId="15" borderId="126" xfId="7" applyFont="1" applyFill="1" applyBorder="1" applyAlignment="1">
      <alignment horizontal="right" vertical="center"/>
    </xf>
    <xf numFmtId="198" fontId="42" fillId="15" borderId="72" xfId="3" applyNumberFormat="1" applyFont="1" applyFill="1" applyBorder="1" applyAlignment="1">
      <alignment horizontal="center" vertical="center"/>
    </xf>
    <xf numFmtId="0" fontId="588" fillId="17" borderId="24" xfId="3" applyFont="1" applyFill="1" applyBorder="1" applyAlignment="1" applyProtection="1">
      <alignment horizontal="center" vertical="center"/>
      <protection hidden="1"/>
    </xf>
    <xf numFmtId="0" fontId="586" fillId="2" borderId="0" xfId="3" applyFont="1" applyFill="1" applyAlignment="1" applyProtection="1">
      <alignment horizontal="left" vertical="center"/>
      <protection hidden="1"/>
    </xf>
    <xf numFmtId="0" fontId="591" fillId="2" borderId="0" xfId="3" applyFont="1" applyFill="1" applyAlignment="1" applyProtection="1">
      <alignment horizontal="centerContinuous" vertical="center"/>
      <protection hidden="1"/>
    </xf>
    <xf numFmtId="0" fontId="592" fillId="2" borderId="0" xfId="3" applyFont="1" applyFill="1" applyAlignment="1">
      <alignment horizontal="centerContinuous" vertical="center"/>
    </xf>
    <xf numFmtId="0" fontId="586" fillId="2" borderId="51" xfId="3" applyFont="1" applyFill="1" applyBorder="1" applyAlignment="1" applyProtection="1">
      <alignment horizontal="right" vertical="center"/>
      <protection hidden="1"/>
    </xf>
    <xf numFmtId="0" fontId="586" fillId="15" borderId="24" xfId="3" applyFont="1" applyFill="1" applyBorder="1" applyAlignment="1" applyProtection="1">
      <alignment horizontal="center" vertical="center"/>
      <protection hidden="1"/>
    </xf>
    <xf numFmtId="0" fontId="586" fillId="2" borderId="51" xfId="3" applyFont="1" applyFill="1" applyBorder="1" applyAlignment="1" applyProtection="1">
      <alignment horizontal="left" vertical="center"/>
      <protection hidden="1"/>
    </xf>
    <xf numFmtId="0" fontId="400" fillId="36" borderId="421" xfId="0" applyFont="1" applyFill="1" applyBorder="1" applyAlignment="1">
      <alignment vertical="center"/>
    </xf>
    <xf numFmtId="0" fontId="400" fillId="36" borderId="9" xfId="0" applyFont="1" applyFill="1" applyBorder="1" applyAlignment="1">
      <alignment vertical="center"/>
    </xf>
    <xf numFmtId="0" fontId="400" fillId="36" borderId="10" xfId="0" applyFont="1" applyFill="1" applyBorder="1" applyAlignment="1">
      <alignment vertical="center"/>
    </xf>
    <xf numFmtId="0" fontId="64" fillId="2" borderId="24" xfId="3" applyFont="1" applyFill="1" applyBorder="1" applyAlignment="1" applyProtection="1">
      <alignment horizontal="left" vertical="center"/>
      <protection hidden="1"/>
    </xf>
    <xf numFmtId="0" fontId="64" fillId="2" borderId="0" xfId="3" applyFont="1" applyFill="1" applyAlignment="1" applyProtection="1">
      <alignment horizontal="left" vertical="center"/>
      <protection hidden="1"/>
    </xf>
    <xf numFmtId="0" fontId="586" fillId="2" borderId="0" xfId="3" applyFont="1" applyFill="1" applyAlignment="1" applyProtection="1">
      <alignment horizontal="right" vertical="center"/>
      <protection hidden="1"/>
    </xf>
    <xf numFmtId="0" fontId="7" fillId="2" borderId="125" xfId="2" applyFont="1" applyFill="1" applyBorder="1" applyAlignment="1">
      <alignment horizontal="center" vertical="center"/>
    </xf>
    <xf numFmtId="0" fontId="168" fillId="51" borderId="0" xfId="3" applyFont="1" applyFill="1" applyAlignment="1">
      <alignment vertical="center"/>
    </xf>
    <xf numFmtId="0" fontId="168" fillId="51" borderId="0" xfId="3" applyFont="1" applyFill="1" applyAlignment="1">
      <alignment horizontal="right" vertical="center"/>
    </xf>
    <xf numFmtId="0" fontId="100" fillId="0" borderId="34" xfId="11" applyFont="1" applyBorder="1" applyAlignment="1">
      <alignment horizontal="left" vertical="center"/>
    </xf>
    <xf numFmtId="0" fontId="100" fillId="0" borderId="0" xfId="11" applyFont="1" applyAlignment="1">
      <alignment horizontal="left" vertical="center"/>
    </xf>
    <xf numFmtId="0" fontId="256" fillId="31" borderId="0" xfId="3" applyFont="1" applyFill="1" applyAlignment="1">
      <alignment horizontal="center" vertical="center" wrapText="1"/>
    </xf>
    <xf numFmtId="0" fontId="91" fillId="17" borderId="0" xfId="12" applyFont="1" applyFill="1" applyAlignment="1">
      <alignment horizontal="left" vertical="center"/>
    </xf>
    <xf numFmtId="0" fontId="93" fillId="34" borderId="5" xfId="7" applyFont="1" applyFill="1" applyBorder="1" applyAlignment="1" applyProtection="1">
      <alignment horizontal="center" vertical="center"/>
      <protection locked="0"/>
    </xf>
    <xf numFmtId="0" fontId="93" fillId="34" borderId="0" xfId="7" applyFont="1" applyFill="1" applyAlignment="1" applyProtection="1">
      <alignment horizontal="center" vertical="center"/>
      <protection locked="0"/>
    </xf>
    <xf numFmtId="0" fontId="158" fillId="31" borderId="0" xfId="16" applyFont="1" applyFill="1" applyAlignment="1" applyProtection="1">
      <alignment horizontal="left" vertical="center"/>
    </xf>
    <xf numFmtId="0" fontId="99" fillId="0" borderId="5" xfId="11" applyFont="1" applyBorder="1" applyAlignment="1">
      <alignment horizontal="center" vertical="center" wrapText="1"/>
    </xf>
    <xf numFmtId="0" fontId="99" fillId="0" borderId="0" xfId="11" applyFont="1" applyAlignment="1">
      <alignment horizontal="center" vertical="center" wrapText="1"/>
    </xf>
    <xf numFmtId="0" fontId="94" fillId="35" borderId="6" xfId="3" applyFont="1" applyFill="1" applyBorder="1" applyAlignment="1">
      <alignment horizontal="center" vertical="center" textRotation="90"/>
    </xf>
    <xf numFmtId="0" fontId="95" fillId="17" borderId="5" xfId="9" applyFont="1" applyFill="1" applyBorder="1" applyAlignment="1">
      <alignment horizontal="center" vertical="center"/>
    </xf>
    <xf numFmtId="0" fontId="95" fillId="17" borderId="0" xfId="9" applyFont="1" applyFill="1" applyAlignment="1">
      <alignment horizontal="center" vertical="center"/>
    </xf>
    <xf numFmtId="0" fontId="96" fillId="0" borderId="0" xfId="3" applyFont="1" applyAlignment="1" applyProtection="1">
      <alignment horizontal="left" vertical="center"/>
      <protection hidden="1"/>
    </xf>
    <xf numFmtId="0" fontId="209" fillId="0" borderId="0" xfId="18" applyFont="1" applyBorder="1" applyAlignment="1">
      <alignment horizontal="left" vertical="center"/>
    </xf>
    <xf numFmtId="0" fontId="209" fillId="0" borderId="125" xfId="18" applyFont="1" applyBorder="1" applyAlignment="1">
      <alignment horizontal="left" vertical="center"/>
    </xf>
    <xf numFmtId="0" fontId="26" fillId="24" borderId="56" xfId="3" applyFont="1" applyFill="1" applyBorder="1" applyAlignment="1">
      <alignment horizontal="center" wrapText="1"/>
    </xf>
    <xf numFmtId="0" fontId="26" fillId="24" borderId="11" xfId="3" applyFont="1" applyFill="1" applyBorder="1" applyAlignment="1">
      <alignment horizontal="center" wrapText="1"/>
    </xf>
    <xf numFmtId="0" fontId="9" fillId="2" borderId="7" xfId="3" applyFont="1" applyFill="1" applyBorder="1" applyAlignment="1" applyProtection="1">
      <alignment horizontal="center" vertical="center"/>
      <protection hidden="1"/>
    </xf>
    <xf numFmtId="0" fontId="46" fillId="2" borderId="7" xfId="3" applyFont="1" applyFill="1" applyBorder="1" applyAlignment="1" applyProtection="1">
      <alignment horizontal="center" vertical="center"/>
      <protection hidden="1"/>
    </xf>
    <xf numFmtId="0" fontId="46" fillId="2" borderId="8" xfId="3" applyFont="1" applyFill="1" applyBorder="1" applyAlignment="1" applyProtection="1">
      <alignment horizontal="center" vertical="center"/>
      <protection hidden="1"/>
    </xf>
    <xf numFmtId="178" fontId="76" fillId="9" borderId="0" xfId="3" applyNumberFormat="1" applyFont="1" applyFill="1" applyAlignment="1" applyProtection="1">
      <alignment horizontal="center" vertical="center"/>
      <protection hidden="1"/>
    </xf>
    <xf numFmtId="179" fontId="42" fillId="17" borderId="0" xfId="3" applyNumberFormat="1" applyFont="1" applyFill="1" applyAlignment="1" applyProtection="1">
      <alignment horizontal="center" vertical="center"/>
      <protection hidden="1"/>
    </xf>
    <xf numFmtId="0" fontId="80" fillId="2" borderId="69" xfId="3" applyFont="1" applyFill="1" applyBorder="1" applyAlignment="1">
      <alignment horizontal="center" vertical="center" wrapText="1"/>
    </xf>
    <xf numFmtId="0" fontId="80" fillId="2" borderId="77" xfId="3" applyFont="1" applyFill="1" applyBorder="1" applyAlignment="1">
      <alignment horizontal="center" vertical="center" wrapText="1"/>
    </xf>
    <xf numFmtId="0" fontId="20" fillId="5" borderId="64" xfId="3" applyFont="1" applyFill="1" applyBorder="1" applyAlignment="1">
      <alignment horizontal="center" vertical="center"/>
    </xf>
    <xf numFmtId="0" fontId="20" fillId="5" borderId="56" xfId="3" applyFont="1" applyFill="1" applyBorder="1" applyAlignment="1">
      <alignment horizontal="center" vertical="center"/>
    </xf>
    <xf numFmtId="0" fontId="21" fillId="6" borderId="49" xfId="5" applyFont="1" applyFill="1" applyBorder="1" applyAlignment="1">
      <alignment horizontal="center" vertical="center"/>
    </xf>
    <xf numFmtId="0" fontId="21" fillId="16" borderId="49" xfId="24" applyFont="1" applyFill="1" applyBorder="1" applyAlignment="1">
      <alignment horizontal="center" vertical="center"/>
    </xf>
    <xf numFmtId="0" fontId="21" fillId="16" borderId="65" xfId="24" applyFont="1" applyFill="1" applyBorder="1" applyAlignment="1">
      <alignment horizontal="center" vertical="center"/>
    </xf>
    <xf numFmtId="0" fontId="59" fillId="16" borderId="56" xfId="3" applyFont="1" applyFill="1" applyBorder="1" applyAlignment="1">
      <alignment horizontal="center" vertical="center" textRotation="90"/>
    </xf>
    <xf numFmtId="0" fontId="59" fillId="16" borderId="11" xfId="3" applyFont="1" applyFill="1" applyBorder="1" applyAlignment="1">
      <alignment horizontal="center" vertical="center" textRotation="90"/>
    </xf>
    <xf numFmtId="0" fontId="1" fillId="2" borderId="0" xfId="24" applyFont="1" applyFill="1" applyAlignment="1">
      <alignment horizontal="left" vertical="center" wrapText="1"/>
    </xf>
    <xf numFmtId="0" fontId="1" fillId="2" borderId="51" xfId="24" applyFont="1" applyFill="1" applyBorder="1" applyAlignment="1">
      <alignment horizontal="left" vertical="center" wrapText="1"/>
    </xf>
    <xf numFmtId="0" fontId="29" fillId="2" borderId="0" xfId="24" applyFill="1" applyAlignment="1">
      <alignment horizontal="left" vertical="top" wrapText="1"/>
    </xf>
    <xf numFmtId="0" fontId="29" fillId="2" borderId="51" xfId="24" applyFill="1" applyBorder="1" applyAlignment="1">
      <alignment horizontal="left" vertical="top" wrapText="1"/>
    </xf>
    <xf numFmtId="0" fontId="1" fillId="2" borderId="0" xfId="24" applyFont="1" applyFill="1" applyAlignment="1">
      <alignment horizontal="left" vertical="top" wrapText="1"/>
    </xf>
    <xf numFmtId="0" fontId="1" fillId="2" borderId="51" xfId="24" applyFont="1" applyFill="1" applyBorder="1" applyAlignment="1">
      <alignment horizontal="left" vertical="top" wrapText="1"/>
    </xf>
    <xf numFmtId="0" fontId="29" fillId="2" borderId="0" xfId="24" applyFill="1" applyAlignment="1">
      <alignment horizontal="center" vertical="top" wrapText="1"/>
    </xf>
    <xf numFmtId="0" fontId="29" fillId="2" borderId="51" xfId="24" applyFill="1" applyBorder="1" applyAlignment="1">
      <alignment horizontal="center" vertical="top" wrapText="1"/>
    </xf>
    <xf numFmtId="0" fontId="1" fillId="2" borderId="0" xfId="24" applyFont="1" applyFill="1" applyAlignment="1">
      <alignment horizontal="center" vertical="top" wrapText="1"/>
    </xf>
    <xf numFmtId="0" fontId="1" fillId="2" borderId="51" xfId="24" applyFont="1" applyFill="1" applyBorder="1" applyAlignment="1">
      <alignment horizontal="center" vertical="top" wrapText="1"/>
    </xf>
    <xf numFmtId="0" fontId="29" fillId="2" borderId="0" xfId="24" applyFill="1" applyAlignment="1">
      <alignment horizontal="left" vertical="center" wrapText="1"/>
    </xf>
    <xf numFmtId="0" fontId="29" fillId="2" borderId="51" xfId="24" applyFill="1" applyBorder="1" applyAlignment="1">
      <alignment horizontal="left" vertical="center" wrapText="1"/>
    </xf>
    <xf numFmtId="0" fontId="29" fillId="2" borderId="0" xfId="24" applyFill="1" applyAlignment="1">
      <alignment horizontal="left" wrapText="1"/>
    </xf>
    <xf numFmtId="0" fontId="29" fillId="2" borderId="51" xfId="24" applyFill="1" applyBorder="1" applyAlignment="1">
      <alignment horizontal="left" wrapText="1"/>
    </xf>
    <xf numFmtId="0" fontId="26" fillId="64" borderId="56" xfId="3" applyFont="1" applyFill="1" applyBorder="1" applyAlignment="1">
      <alignment horizontal="center"/>
    </xf>
    <xf numFmtId="0" fontId="26" fillId="64" borderId="11" xfId="3" applyFont="1" applyFill="1" applyBorder="1" applyAlignment="1">
      <alignment horizontal="center"/>
    </xf>
    <xf numFmtId="0" fontId="26" fillId="24" borderId="56" xfId="3" applyFont="1" applyFill="1" applyBorder="1" applyAlignment="1">
      <alignment horizontal="center"/>
    </xf>
    <xf numFmtId="0" fontId="26" fillId="24" borderId="11" xfId="3" applyFont="1" applyFill="1" applyBorder="1" applyAlignment="1">
      <alignment horizontal="center"/>
    </xf>
    <xf numFmtId="0" fontId="21" fillId="64" borderId="49" xfId="5" applyFont="1" applyFill="1" applyBorder="1" applyAlignment="1">
      <alignment horizontal="center" vertical="center"/>
    </xf>
    <xf numFmtId="0" fontId="27" fillId="7" borderId="0" xfId="2" applyFont="1" applyFill="1" applyAlignment="1">
      <alignment horizontal="center" vertical="center"/>
    </xf>
    <xf numFmtId="0" fontId="27" fillId="7" borderId="51" xfId="2" applyFont="1" applyFill="1" applyBorder="1" applyAlignment="1">
      <alignment horizontal="center" vertical="center"/>
    </xf>
    <xf numFmtId="0" fontId="33" fillId="9" borderId="0" xfId="4" applyFont="1" applyFill="1" applyAlignment="1" applyProtection="1">
      <alignment horizontal="center" vertical="center"/>
      <protection locked="0"/>
    </xf>
    <xf numFmtId="0" fontId="33" fillId="9" borderId="51" xfId="4" applyFont="1" applyFill="1" applyBorder="1" applyAlignment="1" applyProtection="1">
      <alignment horizontal="center" vertical="center"/>
      <protection locked="0"/>
    </xf>
    <xf numFmtId="0" fontId="12" fillId="2" borderId="0" xfId="3" applyFont="1" applyFill="1" applyAlignment="1">
      <alignment horizontal="left" vertical="center" wrapText="1"/>
    </xf>
    <xf numFmtId="0" fontId="12" fillId="2" borderId="51" xfId="3" applyFont="1" applyFill="1" applyBorder="1" applyAlignment="1">
      <alignment horizontal="left" vertical="center" wrapText="1"/>
    </xf>
    <xf numFmtId="0" fontId="42" fillId="6" borderId="9" xfId="2" applyFont="1" applyFill="1" applyBorder="1" applyAlignment="1">
      <alignment horizontal="center" vertical="center"/>
    </xf>
    <xf numFmtId="0" fontId="42" fillId="6" borderId="10" xfId="2" applyFont="1" applyFill="1" applyBorder="1" applyAlignment="1">
      <alignment horizontal="center" vertical="center"/>
    </xf>
    <xf numFmtId="0" fontId="56" fillId="18" borderId="49" xfId="5" applyFont="1" applyFill="1" applyBorder="1" applyAlignment="1">
      <alignment horizontal="center" vertical="center"/>
    </xf>
    <xf numFmtId="0" fontId="60" fillId="19" borderId="0" xfId="2" applyFont="1" applyFill="1" applyAlignment="1">
      <alignment horizontal="center" vertical="center"/>
    </xf>
    <xf numFmtId="0" fontId="60" fillId="19" borderId="51" xfId="2" applyFont="1" applyFill="1" applyBorder="1" applyAlignment="1">
      <alignment horizontal="center" vertical="center"/>
    </xf>
    <xf numFmtId="0" fontId="58" fillId="21" borderId="9" xfId="2" applyFont="1" applyFill="1" applyBorder="1" applyAlignment="1">
      <alignment horizontal="center" vertical="center"/>
    </xf>
    <xf numFmtId="0" fontId="58" fillId="21" borderId="10" xfId="2" applyFont="1" applyFill="1" applyBorder="1" applyAlignment="1">
      <alignment horizontal="center" vertical="center"/>
    </xf>
    <xf numFmtId="0" fontId="26" fillId="6" borderId="56" xfId="3" applyFont="1" applyFill="1" applyBorder="1" applyAlignment="1">
      <alignment horizontal="center"/>
    </xf>
    <xf numFmtId="0" fontId="26" fillId="6" borderId="11" xfId="3" applyFont="1" applyFill="1" applyBorder="1" applyAlignment="1">
      <alignment horizontal="center"/>
    </xf>
    <xf numFmtId="0" fontId="59" fillId="18" borderId="56" xfId="3" applyFont="1" applyFill="1" applyBorder="1" applyAlignment="1">
      <alignment horizontal="center"/>
    </xf>
    <xf numFmtId="0" fontId="59" fillId="18" borderId="11" xfId="3" applyFont="1" applyFill="1" applyBorder="1" applyAlignment="1">
      <alignment horizontal="center"/>
    </xf>
    <xf numFmtId="9" fontId="14" fillId="2" borderId="10" xfId="9" applyNumberFormat="1" applyFont="1" applyFill="1" applyBorder="1" applyAlignment="1">
      <alignment horizontal="center" vertical="center"/>
    </xf>
    <xf numFmtId="9" fontId="14" fillId="2" borderId="8" xfId="9" applyNumberFormat="1" applyFont="1" applyFill="1" applyBorder="1" applyAlignment="1">
      <alignment horizontal="center" vertical="center"/>
    </xf>
    <xf numFmtId="0" fontId="71" fillId="9" borderId="69" xfId="9" applyFont="1" applyFill="1" applyBorder="1" applyAlignment="1">
      <alignment horizontal="center" vertical="center"/>
    </xf>
    <xf numFmtId="0" fontId="71" fillId="9" borderId="70" xfId="9" applyFont="1" applyFill="1" applyBorder="1" applyAlignment="1">
      <alignment horizontal="center" vertical="center"/>
    </xf>
    <xf numFmtId="0" fontId="42" fillId="64" borderId="9" xfId="2" applyFont="1" applyFill="1" applyBorder="1" applyAlignment="1">
      <alignment horizontal="center" vertical="center"/>
    </xf>
    <xf numFmtId="0" fontId="42" fillId="64" borderId="10" xfId="2" applyFont="1" applyFill="1" applyBorder="1" applyAlignment="1">
      <alignment horizontal="center" vertical="center"/>
    </xf>
    <xf numFmtId="0" fontId="71" fillId="9" borderId="20" xfId="9" applyFont="1" applyFill="1" applyBorder="1" applyAlignment="1">
      <alignment horizontal="center" vertical="center"/>
    </xf>
    <xf numFmtId="0" fontId="71" fillId="9" borderId="72" xfId="9" applyFont="1" applyFill="1" applyBorder="1" applyAlignment="1">
      <alignment horizontal="center" vertical="center"/>
    </xf>
    <xf numFmtId="0" fontId="79" fillId="2" borderId="69" xfId="3" applyFont="1" applyFill="1" applyBorder="1" applyAlignment="1">
      <alignment horizontal="center" vertical="center" wrapText="1"/>
    </xf>
    <xf numFmtId="0" fontId="79" fillId="2" borderId="70" xfId="3" applyFont="1" applyFill="1" applyBorder="1" applyAlignment="1">
      <alignment horizontal="center" vertical="center" wrapText="1"/>
    </xf>
    <xf numFmtId="0" fontId="24" fillId="16" borderId="4" xfId="0" applyFont="1" applyFill="1" applyBorder="1" applyAlignment="1">
      <alignment horizontal="center" vertical="center"/>
    </xf>
    <xf numFmtId="0" fontId="24" fillId="16" borderId="65" xfId="0" applyFont="1" applyFill="1" applyBorder="1" applyAlignment="1">
      <alignment horizontal="center" vertical="center"/>
    </xf>
    <xf numFmtId="0" fontId="0" fillId="0" borderId="0" xfId="0" applyAlignment="1">
      <alignment horizontal="center" wrapText="1"/>
    </xf>
    <xf numFmtId="0" fontId="0" fillId="0" borderId="51" xfId="0" applyBorder="1" applyAlignment="1">
      <alignment horizontal="center" wrapText="1"/>
    </xf>
    <xf numFmtId="0" fontId="0" fillId="16" borderId="56" xfId="0" applyFill="1" applyBorder="1" applyAlignment="1">
      <alignment horizontal="center"/>
    </xf>
    <xf numFmtId="0" fontId="0" fillId="16" borderId="11" xfId="0" applyFill="1" applyBorder="1" applyAlignment="1">
      <alignment horizontal="center"/>
    </xf>
    <xf numFmtId="0" fontId="72" fillId="16" borderId="4" xfId="7" applyFont="1" applyFill="1" applyBorder="1" applyAlignment="1" applyProtection="1">
      <alignment horizontal="right" vertical="center"/>
      <protection locked="0"/>
    </xf>
    <xf numFmtId="0" fontId="72" fillId="16" borderId="65" xfId="7" applyFont="1" applyFill="1" applyBorder="1" applyAlignment="1" applyProtection="1">
      <alignment horizontal="right" vertical="center"/>
      <protection locked="0"/>
    </xf>
    <xf numFmtId="0" fontId="187" fillId="48" borderId="0" xfId="24" applyFont="1" applyFill="1" applyAlignment="1">
      <alignment horizontal="center" vertical="center"/>
    </xf>
    <xf numFmtId="0" fontId="188" fillId="49" borderId="0" xfId="2" applyFont="1" applyFill="1" applyAlignment="1">
      <alignment horizontal="center" vertical="center"/>
    </xf>
    <xf numFmtId="0" fontId="190" fillId="9" borderId="0" xfId="2" applyFont="1" applyFill="1" applyAlignment="1">
      <alignment horizontal="center" vertical="center"/>
    </xf>
    <xf numFmtId="49" fontId="58" fillId="5" borderId="4" xfId="3" applyNumberFormat="1" applyFont="1" applyFill="1" applyBorder="1" applyAlignment="1">
      <alignment horizontal="center" vertical="center"/>
    </xf>
    <xf numFmtId="49" fontId="58" fillId="5" borderId="65" xfId="3" applyNumberFormat="1" applyFont="1" applyFill="1" applyBorder="1" applyAlignment="1">
      <alignment horizontal="center" vertical="center"/>
    </xf>
    <xf numFmtId="0" fontId="55" fillId="2" borderId="9" xfId="9" applyFont="1" applyFill="1" applyBorder="1" applyAlignment="1">
      <alignment horizontal="center" vertical="center"/>
    </xf>
    <xf numFmtId="0" fontId="55" fillId="2" borderId="7" xfId="9" applyFont="1" applyFill="1" applyBorder="1" applyAlignment="1">
      <alignment horizontal="center" vertical="center"/>
    </xf>
    <xf numFmtId="0" fontId="74" fillId="9" borderId="9" xfId="9" applyFont="1" applyFill="1" applyBorder="1" applyAlignment="1">
      <alignment horizontal="center" vertical="center"/>
    </xf>
    <xf numFmtId="0" fontId="74" fillId="9" borderId="10" xfId="9" applyFont="1" applyFill="1" applyBorder="1" applyAlignment="1">
      <alignment horizontal="center" vertical="center"/>
    </xf>
    <xf numFmtId="0" fontId="74" fillId="9" borderId="7" xfId="9" applyFont="1" applyFill="1" applyBorder="1" applyAlignment="1">
      <alignment horizontal="center" vertical="center"/>
    </xf>
    <xf numFmtId="0" fontId="74" fillId="9" borderId="8" xfId="9" applyFont="1" applyFill="1" applyBorder="1" applyAlignment="1">
      <alignment horizontal="center" vertical="center"/>
    </xf>
    <xf numFmtId="0" fontId="1" fillId="0" borderId="9" xfId="9" applyBorder="1" applyAlignment="1">
      <alignment horizontal="center" vertical="center"/>
    </xf>
    <xf numFmtId="0" fontId="1" fillId="0" borderId="7" xfId="9" applyBorder="1" applyAlignment="1">
      <alignment horizontal="center" vertical="center"/>
    </xf>
    <xf numFmtId="174" fontId="42" fillId="2" borderId="9" xfId="7" applyNumberFormat="1" applyFont="1" applyFill="1" applyBorder="1" applyAlignment="1">
      <alignment horizontal="left" vertical="center"/>
    </xf>
    <xf numFmtId="174" fontId="42" fillId="2" borderId="0" xfId="7" applyNumberFormat="1" applyFont="1" applyFill="1" applyAlignment="1">
      <alignment horizontal="left" vertical="center"/>
    </xf>
    <xf numFmtId="0" fontId="14" fillId="2" borderId="9" xfId="7" applyFont="1" applyFill="1" applyBorder="1" applyAlignment="1">
      <alignment horizontal="right" vertical="center"/>
    </xf>
    <xf numFmtId="0" fontId="14" fillId="2" borderId="7" xfId="7" applyFont="1" applyFill="1" applyBorder="1" applyAlignment="1">
      <alignment horizontal="right" vertical="center"/>
    </xf>
    <xf numFmtId="0" fontId="26" fillId="64" borderId="5" xfId="3" applyFont="1" applyFill="1" applyBorder="1" applyAlignment="1">
      <alignment horizontal="center"/>
    </xf>
    <xf numFmtId="0" fontId="20" fillId="5" borderId="5" xfId="3" applyFont="1" applyFill="1" applyBorder="1" applyAlignment="1">
      <alignment horizontal="center" vertical="center"/>
    </xf>
    <xf numFmtId="0" fontId="228" fillId="64" borderId="49" xfId="5" applyFont="1" applyFill="1" applyBorder="1" applyAlignment="1">
      <alignment horizontal="center" vertical="center"/>
    </xf>
    <xf numFmtId="0" fontId="228" fillId="64" borderId="0" xfId="5" applyFont="1" applyFill="1" applyAlignment="1">
      <alignment horizontal="center" vertical="center"/>
    </xf>
    <xf numFmtId="0" fontId="21" fillId="64" borderId="49" xfId="5" applyFont="1" applyFill="1" applyBorder="1" applyAlignment="1">
      <alignment horizontal="left" vertical="center"/>
    </xf>
    <xf numFmtId="0" fontId="21" fillId="64" borderId="65" xfId="5" applyFont="1" applyFill="1" applyBorder="1" applyAlignment="1">
      <alignment horizontal="left" vertical="center"/>
    </xf>
    <xf numFmtId="0" fontId="21" fillId="64" borderId="0" xfId="5" applyFont="1" applyFill="1" applyAlignment="1">
      <alignment horizontal="left" vertical="center"/>
    </xf>
    <xf numFmtId="0" fontId="21" fillId="64" borderId="51" xfId="5" applyFont="1" applyFill="1" applyBorder="1" applyAlignment="1">
      <alignment horizontal="left" vertical="center"/>
    </xf>
    <xf numFmtId="0" fontId="22" fillId="64" borderId="49" xfId="5" applyFont="1" applyFill="1" applyBorder="1" applyAlignment="1">
      <alignment horizontal="center" vertical="center"/>
    </xf>
    <xf numFmtId="0" fontId="22" fillId="64" borderId="0" xfId="5" applyFont="1" applyFill="1" applyAlignment="1">
      <alignment horizontal="center" vertical="center"/>
    </xf>
    <xf numFmtId="0" fontId="195" fillId="50" borderId="64" xfId="7" applyFont="1" applyFill="1" applyBorder="1" applyAlignment="1">
      <alignment horizontal="center" vertical="center"/>
    </xf>
    <xf numFmtId="0" fontId="195" fillId="50" borderId="56" xfId="7" applyFont="1" applyFill="1" applyBorder="1" applyAlignment="1">
      <alignment horizontal="center" vertical="center"/>
    </xf>
    <xf numFmtId="49" fontId="227" fillId="16" borderId="49" xfId="19" applyNumberFormat="1" applyFont="1" applyFill="1" applyBorder="1" applyAlignment="1">
      <alignment horizontal="center" vertical="center"/>
    </xf>
    <xf numFmtId="49" fontId="227" fillId="16" borderId="65" xfId="19" applyNumberFormat="1" applyFont="1" applyFill="1" applyBorder="1" applyAlignment="1">
      <alignment horizontal="center" vertical="center"/>
    </xf>
    <xf numFmtId="49" fontId="227" fillId="16" borderId="0" xfId="19" applyNumberFormat="1" applyFont="1" applyFill="1" applyAlignment="1">
      <alignment horizontal="center" vertical="center"/>
    </xf>
    <xf numFmtId="49" fontId="227" fillId="16" borderId="51" xfId="19" applyNumberFormat="1" applyFont="1" applyFill="1" applyBorder="1" applyAlignment="1">
      <alignment horizontal="center" vertical="center"/>
    </xf>
    <xf numFmtId="49" fontId="69" fillId="16" borderId="56" xfId="19" applyNumberFormat="1" applyFont="1" applyFill="1" applyBorder="1" applyAlignment="1">
      <alignment horizontal="center"/>
    </xf>
    <xf numFmtId="49" fontId="69" fillId="16" borderId="11" xfId="19" applyNumberFormat="1" applyFont="1" applyFill="1" applyBorder="1" applyAlignment="1">
      <alignment horizontal="center"/>
    </xf>
    <xf numFmtId="49" fontId="229" fillId="2" borderId="0" xfId="0" applyNumberFormat="1" applyFont="1" applyFill="1" applyAlignment="1">
      <alignment horizontal="center" vertical="top" wrapText="1"/>
    </xf>
    <xf numFmtId="49" fontId="229" fillId="2" borderId="51" xfId="0" applyNumberFormat="1" applyFont="1" applyFill="1" applyBorder="1" applyAlignment="1">
      <alignment horizontal="center" vertical="top" wrapText="1"/>
    </xf>
    <xf numFmtId="0" fontId="174" fillId="2" borderId="45" xfId="19" applyFont="1" applyFill="1" applyBorder="1" applyAlignment="1">
      <alignment horizontal="center" vertical="center"/>
    </xf>
    <xf numFmtId="0" fontId="172" fillId="2" borderId="81" xfId="19" applyFont="1" applyFill="1" applyBorder="1" applyAlignment="1">
      <alignment horizontal="center" vertical="center" wrapText="1"/>
    </xf>
    <xf numFmtId="0" fontId="229" fillId="2" borderId="0" xfId="0" applyFont="1" applyFill="1" applyAlignment="1">
      <alignment horizontal="center" vertical="top"/>
    </xf>
    <xf numFmtId="0" fontId="229" fillId="2" borderId="51" xfId="0" applyFont="1" applyFill="1" applyBorder="1" applyAlignment="1">
      <alignment horizontal="center" vertical="top"/>
    </xf>
    <xf numFmtId="0" fontId="229" fillId="2" borderId="7" xfId="0" applyFont="1" applyFill="1" applyBorder="1" applyAlignment="1">
      <alignment horizontal="center" vertical="top"/>
    </xf>
    <xf numFmtId="0" fontId="229" fillId="2" borderId="8" xfId="0" applyFont="1" applyFill="1" applyBorder="1" applyAlignment="1">
      <alignment horizontal="center" vertical="top"/>
    </xf>
    <xf numFmtId="0" fontId="229" fillId="2" borderId="18" xfId="0" applyFont="1" applyFill="1" applyBorder="1" applyAlignment="1">
      <alignment horizontal="center" vertical="top"/>
    </xf>
    <xf numFmtId="0" fontId="229" fillId="2" borderId="19" xfId="0" applyFont="1" applyFill="1" applyBorder="1" applyAlignment="1">
      <alignment horizontal="center" vertical="top"/>
    </xf>
    <xf numFmtId="0" fontId="168" fillId="51" borderId="48" xfId="3" applyFont="1" applyFill="1" applyBorder="1" applyAlignment="1">
      <alignment horizontal="center" vertical="center"/>
    </xf>
    <xf numFmtId="0" fontId="168" fillId="51" borderId="0" xfId="3" applyFont="1" applyFill="1" applyAlignment="1">
      <alignment horizontal="center" vertical="center"/>
    </xf>
    <xf numFmtId="0" fontId="87" fillId="2" borderId="0" xfId="3" applyFont="1" applyFill="1" applyAlignment="1">
      <alignment horizontal="center" vertical="center"/>
    </xf>
    <xf numFmtId="0" fontId="72" fillId="164" borderId="65" xfId="0" applyFont="1" applyFill="1" applyBorder="1" applyAlignment="1">
      <alignment horizontal="center" vertical="center" wrapText="1"/>
    </xf>
    <xf numFmtId="0" fontId="72" fillId="164" borderId="51" xfId="0" applyFont="1" applyFill="1" applyBorder="1" applyAlignment="1">
      <alignment horizontal="center" vertical="center" wrapText="1"/>
    </xf>
    <xf numFmtId="0" fontId="30" fillId="2" borderId="0" xfId="3" applyFont="1" applyFill="1" applyAlignment="1">
      <alignment vertical="center"/>
    </xf>
    <xf numFmtId="0" fontId="30" fillId="2" borderId="51" xfId="3" applyFont="1" applyFill="1" applyBorder="1" applyAlignment="1">
      <alignment vertical="center"/>
    </xf>
    <xf numFmtId="0" fontId="46" fillId="26" borderId="0" xfId="0" applyFont="1" applyFill="1" applyAlignment="1">
      <alignment horizontal="center" vertical="center"/>
    </xf>
    <xf numFmtId="0" fontId="46" fillId="26" borderId="51" xfId="0" applyFont="1" applyFill="1" applyBorder="1" applyAlignment="1">
      <alignment horizontal="center" vertical="center"/>
    </xf>
    <xf numFmtId="235" fontId="46" fillId="36" borderId="0" xfId="0" applyNumberFormat="1" applyFont="1" applyFill="1" applyAlignment="1">
      <alignment horizontal="center" vertical="center"/>
    </xf>
    <xf numFmtId="0" fontId="42" fillId="36" borderId="56" xfId="3" applyFont="1" applyFill="1" applyBorder="1" applyAlignment="1">
      <alignment horizontal="center" vertical="center" textRotation="90"/>
    </xf>
    <xf numFmtId="0" fontId="42" fillId="36" borderId="11" xfId="3" applyFont="1" applyFill="1" applyBorder="1" applyAlignment="1">
      <alignment horizontal="center" vertical="center" textRotation="90"/>
    </xf>
    <xf numFmtId="0" fontId="35" fillId="36" borderId="0" xfId="3" applyFont="1" applyFill="1" applyAlignment="1">
      <alignment horizontal="right" vertical="center"/>
    </xf>
    <xf numFmtId="164" fontId="192" fillId="17" borderId="0" xfId="6" applyNumberFormat="1" applyFont="1" applyFill="1" applyAlignment="1">
      <alignment horizontal="center" vertical="center"/>
    </xf>
    <xf numFmtId="0" fontId="34" fillId="97" borderId="64" xfId="3" applyFont="1" applyFill="1" applyBorder="1" applyAlignment="1">
      <alignment horizontal="center" vertical="center"/>
    </xf>
    <xf numFmtId="0" fontId="34" fillId="97" borderId="56" xfId="3" applyFont="1" applyFill="1" applyBorder="1" applyAlignment="1">
      <alignment horizontal="center" vertical="center"/>
    </xf>
    <xf numFmtId="0" fontId="31" fillId="9" borderId="49" xfId="3" applyFont="1" applyFill="1" applyBorder="1" applyAlignment="1">
      <alignment horizontal="center" vertical="center" wrapText="1"/>
    </xf>
    <xf numFmtId="0" fontId="31" fillId="9" borderId="0" xfId="3" applyFont="1" applyFill="1" applyAlignment="1">
      <alignment horizontal="center" vertical="center" wrapText="1"/>
    </xf>
    <xf numFmtId="0" fontId="543" fillId="9" borderId="49" xfId="3" applyFont="1" applyFill="1" applyBorder="1" applyAlignment="1">
      <alignment horizontal="center" vertical="center" wrapText="1"/>
    </xf>
    <xf numFmtId="0" fontId="543" fillId="9" borderId="0" xfId="3" applyFont="1" applyFill="1" applyAlignment="1">
      <alignment horizontal="center" vertical="center" wrapText="1"/>
    </xf>
    <xf numFmtId="1" fontId="46" fillId="17" borderId="49" xfId="3" applyNumberFormat="1" applyFont="1" applyFill="1" applyBorder="1" applyAlignment="1" applyProtection="1">
      <alignment horizontal="center" vertical="center" wrapText="1"/>
      <protection hidden="1"/>
    </xf>
    <xf numFmtId="1" fontId="46" fillId="17" borderId="0" xfId="3" applyNumberFormat="1" applyFont="1" applyFill="1" applyAlignment="1" applyProtection="1">
      <alignment horizontal="center" vertical="center" wrapText="1"/>
      <protection hidden="1"/>
    </xf>
    <xf numFmtId="0" fontId="400" fillId="62" borderId="121" xfId="3" applyFont="1" applyFill="1" applyBorder="1" applyAlignment="1" applyProtection="1">
      <alignment horizontal="center" wrapText="1"/>
      <protection locked="0"/>
    </xf>
    <xf numFmtId="0" fontId="400" fillId="62" borderId="7" xfId="3" applyFont="1" applyFill="1" applyBorder="1" applyAlignment="1" applyProtection="1">
      <alignment horizontal="center" wrapText="1"/>
      <protection locked="0"/>
    </xf>
    <xf numFmtId="0" fontId="34" fillId="167" borderId="121" xfId="3" applyFont="1" applyFill="1" applyBorder="1" applyAlignment="1">
      <alignment horizontal="center" vertical="center" wrapText="1"/>
    </xf>
    <xf numFmtId="0" fontId="34" fillId="167" borderId="7" xfId="3" applyFont="1" applyFill="1" applyBorder="1" applyAlignment="1">
      <alignment horizontal="center" vertical="center" wrapText="1"/>
    </xf>
    <xf numFmtId="176" fontId="42" fillId="36" borderId="121" xfId="3" applyNumberFormat="1" applyFont="1" applyFill="1" applyBorder="1" applyAlignment="1">
      <alignment horizontal="center" vertical="center"/>
    </xf>
    <xf numFmtId="176" fontId="42" fillId="36" borderId="7" xfId="3" applyNumberFormat="1" applyFont="1" applyFill="1" applyBorder="1" applyAlignment="1">
      <alignment horizontal="center" vertical="center"/>
    </xf>
    <xf numFmtId="0" fontId="35" fillId="36" borderId="121" xfId="3" applyFont="1" applyFill="1" applyBorder="1" applyAlignment="1" applyProtection="1">
      <alignment horizontal="center" vertical="center"/>
      <protection hidden="1"/>
    </xf>
    <xf numFmtId="0" fontId="35" fillId="36" borderId="120" xfId="3" applyFont="1" applyFill="1" applyBorder="1" applyAlignment="1" applyProtection="1">
      <alignment horizontal="center" vertical="center"/>
      <protection hidden="1"/>
    </xf>
    <xf numFmtId="0" fontId="42" fillId="36" borderId="120" xfId="3" applyFont="1" applyFill="1" applyBorder="1" applyAlignment="1" applyProtection="1">
      <alignment horizontal="center" vertical="center"/>
      <protection hidden="1"/>
    </xf>
    <xf numFmtId="0" fontId="42" fillId="36" borderId="33" xfId="3" applyFont="1" applyFill="1" applyBorder="1" applyAlignment="1" applyProtection="1">
      <alignment horizontal="center" vertical="center"/>
      <protection hidden="1"/>
    </xf>
    <xf numFmtId="0" fontId="46" fillId="26" borderId="0" xfId="0" applyFont="1" applyFill="1" applyAlignment="1">
      <alignment horizontal="center"/>
    </xf>
    <xf numFmtId="0" fontId="46" fillId="26" borderId="51" xfId="0" applyFont="1" applyFill="1" applyBorder="1" applyAlignment="1">
      <alignment horizontal="center"/>
    </xf>
    <xf numFmtId="1" fontId="42" fillId="26" borderId="52" xfId="0" applyNumberFormat="1" applyFont="1" applyFill="1" applyBorder="1" applyAlignment="1">
      <alignment horizontal="center" vertical="center"/>
    </xf>
    <xf numFmtId="1" fontId="42" fillId="26" borderId="51" xfId="0" applyNumberFormat="1" applyFont="1" applyFill="1" applyBorder="1" applyAlignment="1">
      <alignment horizontal="center" vertical="center"/>
    </xf>
    <xf numFmtId="166" fontId="42" fillId="165" borderId="0" xfId="3" applyNumberFormat="1" applyFont="1" applyFill="1" applyAlignment="1">
      <alignment horizontal="center" vertical="center"/>
    </xf>
    <xf numFmtId="166" fontId="42" fillId="165" borderId="51" xfId="3" applyNumberFormat="1" applyFont="1" applyFill="1" applyBorder="1" applyAlignment="1">
      <alignment horizontal="center" vertical="center"/>
    </xf>
    <xf numFmtId="171" fontId="12" fillId="166" borderId="0" xfId="3" applyNumberFormat="1" applyFont="1" applyFill="1" applyAlignment="1">
      <alignment horizontal="center" vertical="center"/>
    </xf>
    <xf numFmtId="171" fontId="12" fillId="166" borderId="51" xfId="3" applyNumberFormat="1" applyFont="1" applyFill="1" applyBorder="1" applyAlignment="1">
      <alignment horizontal="center" vertical="center"/>
    </xf>
    <xf numFmtId="175" fontId="9" fillId="49" borderId="321" xfId="3" applyNumberFormat="1" applyFont="1" applyFill="1" applyBorder="1" applyAlignment="1" applyProtection="1">
      <alignment horizontal="center" vertical="center"/>
      <protection hidden="1"/>
    </xf>
    <xf numFmtId="175" fontId="9" fillId="49" borderId="316" xfId="3" applyNumberFormat="1" applyFont="1" applyFill="1" applyBorder="1" applyAlignment="1" applyProtection="1">
      <alignment horizontal="center" vertical="center"/>
      <protection hidden="1"/>
    </xf>
    <xf numFmtId="0" fontId="35" fillId="97" borderId="64" xfId="3" applyFont="1" applyFill="1" applyBorder="1" applyAlignment="1" applyProtection="1">
      <alignment horizontal="center" vertical="center" textRotation="90"/>
      <protection locked="0"/>
    </xf>
    <xf numFmtId="0" fontId="35" fillId="97" borderId="56" xfId="3" applyFont="1" applyFill="1" applyBorder="1" applyAlignment="1" applyProtection="1">
      <alignment horizontal="center" vertical="center" textRotation="90"/>
      <protection locked="0"/>
    </xf>
    <xf numFmtId="0" fontId="35" fillId="97" borderId="11" xfId="3" applyFont="1" applyFill="1" applyBorder="1" applyAlignment="1" applyProtection="1">
      <alignment horizontal="center" vertical="center" textRotation="90"/>
      <protection locked="0"/>
    </xf>
    <xf numFmtId="0" fontId="240" fillId="122" borderId="49" xfId="3" applyFont="1" applyFill="1" applyBorder="1" applyAlignment="1" applyProtection="1">
      <alignment horizontal="center" vertical="center"/>
      <protection hidden="1"/>
    </xf>
    <xf numFmtId="0" fontId="240" fillId="122" borderId="0" xfId="3" applyFont="1" applyFill="1" applyAlignment="1" applyProtection="1">
      <alignment horizontal="center" vertical="center"/>
      <protection hidden="1"/>
    </xf>
    <xf numFmtId="0" fontId="72" fillId="36" borderId="49" xfId="3" applyFont="1" applyFill="1" applyBorder="1" applyAlignment="1" applyProtection="1">
      <alignment horizontal="center" vertical="center"/>
      <protection hidden="1"/>
    </xf>
    <xf numFmtId="0" fontId="72" fillId="36" borderId="65" xfId="3" applyFont="1" applyFill="1" applyBorder="1" applyAlignment="1" applyProtection="1">
      <alignment horizontal="center" vertical="center"/>
      <protection hidden="1"/>
    </xf>
    <xf numFmtId="0" fontId="202" fillId="36" borderId="0" xfId="3" applyFont="1" applyFill="1" applyAlignment="1" applyProtection="1">
      <alignment horizontal="center" vertical="center"/>
      <protection hidden="1"/>
    </xf>
    <xf numFmtId="0" fontId="202" fillId="36" borderId="51" xfId="3" applyFont="1" applyFill="1" applyBorder="1" applyAlignment="1" applyProtection="1">
      <alignment horizontal="center" vertical="center"/>
      <protection hidden="1"/>
    </xf>
    <xf numFmtId="230" fontId="64" fillId="2" borderId="0" xfId="3" applyNumberFormat="1" applyFont="1" applyFill="1" applyAlignment="1" applyProtection="1">
      <alignment horizontal="left" vertical="center"/>
      <protection hidden="1"/>
    </xf>
    <xf numFmtId="0" fontId="14" fillId="36" borderId="61" xfId="3" applyFont="1" applyFill="1" applyBorder="1" applyAlignment="1" applyProtection="1">
      <alignment horizontal="center" vertical="center"/>
      <protection hidden="1"/>
    </xf>
    <xf numFmtId="0" fontId="14" fillId="36" borderId="62" xfId="3" applyFont="1" applyFill="1" applyBorder="1" applyAlignment="1" applyProtection="1">
      <alignment horizontal="center" vertical="center"/>
      <protection hidden="1"/>
    </xf>
    <xf numFmtId="0" fontId="50" fillId="2" borderId="56" xfId="3" applyFont="1" applyFill="1" applyBorder="1" applyAlignment="1">
      <alignment horizontal="left" vertical="center" wrapText="1"/>
    </xf>
    <xf numFmtId="0" fontId="50" fillId="2" borderId="0" xfId="3" applyFont="1" applyFill="1" applyAlignment="1">
      <alignment horizontal="left" vertical="center" wrapText="1"/>
    </xf>
    <xf numFmtId="0" fontId="50" fillId="2" borderId="51" xfId="3" applyFont="1" applyFill="1" applyBorder="1" applyAlignment="1">
      <alignment horizontal="left" vertical="center" wrapText="1"/>
    </xf>
    <xf numFmtId="0" fontId="50" fillId="2" borderId="56" xfId="3" applyFont="1" applyFill="1" applyBorder="1" applyAlignment="1">
      <alignment horizontal="left" vertical="center"/>
    </xf>
    <xf numFmtId="0" fontId="50" fillId="2" borderId="0" xfId="3" applyFont="1" applyFill="1" applyAlignment="1">
      <alignment horizontal="left" vertical="center"/>
    </xf>
    <xf numFmtId="0" fontId="50" fillId="2" borderId="51" xfId="3" applyFont="1" applyFill="1" applyBorder="1" applyAlignment="1">
      <alignment horizontal="left" vertical="center"/>
    </xf>
    <xf numFmtId="0" fontId="55" fillId="2" borderId="56" xfId="0" applyFont="1" applyFill="1" applyBorder="1" applyAlignment="1">
      <alignment horizontal="center" vertical="center" wrapText="1"/>
    </xf>
    <xf numFmtId="0" fontId="55" fillId="2" borderId="0" xfId="0" applyFont="1" applyFill="1" applyAlignment="1">
      <alignment horizontal="center" vertical="center" wrapText="1"/>
    </xf>
    <xf numFmtId="0" fontId="55" fillId="2" borderId="51" xfId="0" applyFont="1" applyFill="1" applyBorder="1" applyAlignment="1">
      <alignment horizontal="center" vertical="center" wrapText="1"/>
    </xf>
    <xf numFmtId="0" fontId="55" fillId="2" borderId="11" xfId="0" applyFont="1" applyFill="1" applyBorder="1" applyAlignment="1">
      <alignment horizontal="center" vertical="center" wrapText="1"/>
    </xf>
    <xf numFmtId="0" fontId="55" fillId="2" borderId="61" xfId="0" applyFont="1" applyFill="1" applyBorder="1" applyAlignment="1">
      <alignment horizontal="center" vertical="center" wrapText="1"/>
    </xf>
    <xf numFmtId="0" fontId="55" fillId="2" borderId="62" xfId="0" applyFont="1" applyFill="1" applyBorder="1" applyAlignment="1">
      <alignment horizontal="center" vertical="center" wrapText="1"/>
    </xf>
    <xf numFmtId="0" fontId="219" fillId="2" borderId="56" xfId="0" applyFont="1" applyFill="1" applyBorder="1" applyAlignment="1">
      <alignment horizontal="right"/>
    </xf>
    <xf numFmtId="0" fontId="219" fillId="2" borderId="0" xfId="0" applyFont="1" applyFill="1" applyAlignment="1">
      <alignment horizontal="right"/>
    </xf>
    <xf numFmtId="0" fontId="54" fillId="2" borderId="0" xfId="0" applyFont="1" applyFill="1" applyAlignment="1">
      <alignment horizontal="right"/>
    </xf>
    <xf numFmtId="0" fontId="219" fillId="2" borderId="238" xfId="0" applyFont="1" applyFill="1" applyBorder="1" applyAlignment="1">
      <alignment horizontal="right"/>
    </xf>
    <xf numFmtId="0" fontId="219" fillId="2" borderId="239" xfId="0" applyFont="1" applyFill="1" applyBorder="1" applyAlignment="1">
      <alignment horizontal="right"/>
    </xf>
    <xf numFmtId="0" fontId="192" fillId="0" borderId="56" xfId="3" applyFont="1" applyBorder="1" applyAlignment="1">
      <alignment horizontal="center" vertical="center"/>
    </xf>
    <xf numFmtId="0" fontId="192" fillId="0" borderId="0" xfId="3" applyFont="1" applyAlignment="1">
      <alignment horizontal="center" vertical="center"/>
    </xf>
    <xf numFmtId="0" fontId="192" fillId="0" borderId="51" xfId="3" applyFont="1" applyBorder="1" applyAlignment="1">
      <alignment horizontal="center" vertical="center"/>
    </xf>
    <xf numFmtId="0" fontId="34" fillId="2" borderId="0" xfId="3" applyFont="1" applyFill="1" applyAlignment="1">
      <alignment horizontal="left" vertical="center" wrapText="1"/>
    </xf>
    <xf numFmtId="0" fontId="34" fillId="2" borderId="51" xfId="3" applyFont="1" applyFill="1" applyBorder="1" applyAlignment="1">
      <alignment horizontal="left" vertical="center" wrapText="1"/>
    </xf>
    <xf numFmtId="0" fontId="389" fillId="2" borderId="56" xfId="3" applyFont="1" applyFill="1" applyBorder="1" applyAlignment="1">
      <alignment horizontal="center" vertical="center"/>
    </xf>
    <xf numFmtId="0" fontId="42" fillId="2" borderId="0" xfId="3" applyFont="1" applyFill="1" applyAlignment="1">
      <alignment horizontal="left" vertical="center" wrapText="1"/>
    </xf>
    <xf numFmtId="0" fontId="42" fillId="2" borderId="51" xfId="3" applyFont="1" applyFill="1" applyBorder="1" applyAlignment="1">
      <alignment horizontal="left" vertical="center" wrapText="1"/>
    </xf>
    <xf numFmtId="0" fontId="55" fillId="0" borderId="235" xfId="0" applyFont="1" applyBorder="1" applyAlignment="1">
      <alignment horizontal="center" wrapText="1"/>
    </xf>
    <xf numFmtId="0" fontId="55" fillId="0" borderId="236" xfId="0" applyFont="1" applyBorder="1" applyAlignment="1">
      <alignment horizontal="center" wrapText="1"/>
    </xf>
    <xf numFmtId="0" fontId="55" fillId="0" borderId="237" xfId="0" applyFont="1" applyBorder="1" applyAlignment="1">
      <alignment horizontal="center" wrapText="1"/>
    </xf>
    <xf numFmtId="0" fontId="55" fillId="0" borderId="56" xfId="0" applyFont="1" applyBorder="1" applyAlignment="1">
      <alignment horizontal="center" wrapText="1"/>
    </xf>
    <xf numFmtId="0" fontId="55" fillId="0" borderId="0" xfId="0" applyFont="1" applyAlignment="1">
      <alignment horizontal="center" wrapText="1"/>
    </xf>
    <xf numFmtId="0" fontId="55" fillId="0" borderId="51" xfId="0" applyFont="1" applyBorder="1" applyAlignment="1">
      <alignment horizontal="center" wrapText="1"/>
    </xf>
    <xf numFmtId="0" fontId="46" fillId="87" borderId="0" xfId="3" applyFont="1" applyFill="1" applyAlignment="1">
      <alignment horizontal="center" vertical="center"/>
    </xf>
    <xf numFmtId="210" fontId="46" fillId="87" borderId="0" xfId="3" applyNumberFormat="1" applyFont="1" applyFill="1" applyAlignment="1">
      <alignment horizontal="center" vertical="center"/>
    </xf>
    <xf numFmtId="164" fontId="387" fillId="44" borderId="0" xfId="6" applyNumberFormat="1" applyFont="1" applyFill="1" applyAlignment="1">
      <alignment horizontal="center" vertical="center"/>
    </xf>
    <xf numFmtId="182" fontId="77" fillId="30" borderId="51" xfId="3" applyNumberFormat="1" applyFont="1" applyFill="1" applyBorder="1" applyAlignment="1">
      <alignment horizontal="center" vertical="center"/>
    </xf>
    <xf numFmtId="0" fontId="151" fillId="5" borderId="56" xfId="6" applyFont="1" applyFill="1" applyBorder="1" applyAlignment="1">
      <alignment horizontal="center" vertical="center" wrapText="1"/>
    </xf>
    <xf numFmtId="0" fontId="151" fillId="5" borderId="0" xfId="6" applyFont="1" applyFill="1" applyAlignment="1">
      <alignment horizontal="center" vertical="center" wrapText="1"/>
    </xf>
    <xf numFmtId="0" fontId="10" fillId="24" borderId="51" xfId="3" applyFill="1" applyBorder="1" applyAlignment="1">
      <alignment horizontal="center" vertical="center" textRotation="90"/>
    </xf>
    <xf numFmtId="0" fontId="63" fillId="2" borderId="56" xfId="3" applyFont="1" applyFill="1" applyBorder="1" applyAlignment="1">
      <alignment horizontal="center" vertical="center"/>
    </xf>
    <xf numFmtId="0" fontId="63" fillId="2" borderId="0" xfId="3" applyFont="1" applyFill="1" applyAlignment="1">
      <alignment horizontal="center" vertical="center"/>
    </xf>
    <xf numFmtId="0" fontId="63" fillId="2" borderId="51" xfId="3" applyFont="1" applyFill="1" applyBorder="1" applyAlignment="1">
      <alignment horizontal="center" vertical="center"/>
    </xf>
    <xf numFmtId="0" fontId="46" fillId="2" borderId="0" xfId="6" applyFont="1" applyFill="1" applyAlignment="1">
      <alignment horizontal="center" vertical="center" wrapText="1"/>
    </xf>
    <xf numFmtId="0" fontId="53" fillId="16" borderId="0" xfId="3" applyFont="1" applyFill="1" applyAlignment="1">
      <alignment horizontal="center" vertical="center" wrapText="1"/>
    </xf>
    <xf numFmtId="0" fontId="386" fillId="44" borderId="56" xfId="3" applyFont="1" applyFill="1" applyBorder="1" applyAlignment="1">
      <alignment horizontal="center" vertical="center"/>
    </xf>
    <xf numFmtId="0" fontId="169" fillId="44" borderId="0" xfId="3" applyFont="1" applyFill="1" applyAlignment="1">
      <alignment horizontal="center" vertical="center"/>
    </xf>
    <xf numFmtId="210" fontId="350" fillId="44" borderId="0" xfId="3" applyNumberFormat="1" applyFont="1" applyFill="1" applyAlignment="1">
      <alignment horizontal="center" vertical="center"/>
    </xf>
    <xf numFmtId="0" fontId="4" fillId="2" borderId="56" xfId="0" applyFont="1" applyFill="1" applyBorder="1" applyAlignment="1">
      <alignment horizontal="center"/>
    </xf>
    <xf numFmtId="0" fontId="4" fillId="2" borderId="0" xfId="0" applyFont="1" applyFill="1" applyAlignment="1">
      <alignment horizontal="center"/>
    </xf>
    <xf numFmtId="164" fontId="14" fillId="16" borderId="0" xfId="6" applyNumberFormat="1" applyFont="1" applyFill="1" applyAlignment="1">
      <alignment horizontal="center" vertical="center"/>
    </xf>
    <xf numFmtId="0" fontId="63" fillId="2" borderId="234" xfId="3" applyFont="1" applyFill="1" applyBorder="1" applyAlignment="1">
      <alignment horizontal="center" vertical="center"/>
    </xf>
    <xf numFmtId="0" fontId="63" fillId="2" borderId="94" xfId="3" applyFont="1" applyFill="1" applyBorder="1" applyAlignment="1">
      <alignment horizontal="center" vertical="center"/>
    </xf>
    <xf numFmtId="0" fontId="63" fillId="2" borderId="95" xfId="3" applyFont="1" applyFill="1" applyBorder="1" applyAlignment="1">
      <alignment horizontal="center" vertical="center"/>
    </xf>
    <xf numFmtId="0" fontId="389" fillId="87" borderId="56" xfId="3" applyFont="1" applyFill="1" applyBorder="1" applyAlignment="1">
      <alignment horizontal="center" vertical="center"/>
    </xf>
    <xf numFmtId="0" fontId="67" fillId="2" borderId="108" xfId="19" applyFont="1" applyFill="1" applyBorder="1" applyAlignment="1">
      <alignment horizontal="left"/>
    </xf>
    <xf numFmtId="0" fontId="67" fillId="2" borderId="109" xfId="19" applyFont="1" applyFill="1" applyBorder="1" applyAlignment="1">
      <alignment horizontal="left"/>
    </xf>
    <xf numFmtId="0" fontId="67" fillId="2" borderId="110" xfId="19" applyFont="1" applyFill="1" applyBorder="1" applyAlignment="1">
      <alignment horizontal="left"/>
    </xf>
    <xf numFmtId="0" fontId="67" fillId="2" borderId="105" xfId="19" applyFont="1" applyFill="1" applyBorder="1" applyAlignment="1">
      <alignment horizontal="left"/>
    </xf>
    <xf numFmtId="0" fontId="67" fillId="2" borderId="106" xfId="19" applyFont="1" applyFill="1" applyBorder="1" applyAlignment="1">
      <alignment horizontal="left"/>
    </xf>
    <xf numFmtId="0" fontId="67" fillId="2" borderId="107" xfId="19" applyFont="1" applyFill="1" applyBorder="1" applyAlignment="1">
      <alignment horizontal="left"/>
    </xf>
    <xf numFmtId="0" fontId="264" fillId="70" borderId="31" xfId="3" applyFont="1" applyFill="1" applyBorder="1" applyAlignment="1">
      <alignment horizontal="center" vertical="center" wrapText="1"/>
    </xf>
    <xf numFmtId="0" fontId="264" fillId="70" borderId="32" xfId="3" applyFont="1" applyFill="1" applyBorder="1" applyAlignment="1">
      <alignment horizontal="center" vertical="center" wrapText="1"/>
    </xf>
    <xf numFmtId="0" fontId="264" fillId="70" borderId="77" xfId="3" applyFont="1" applyFill="1" applyBorder="1" applyAlignment="1">
      <alignment horizontal="center" vertical="center" wrapText="1"/>
    </xf>
    <xf numFmtId="0" fontId="264" fillId="70" borderId="24" xfId="3" applyFont="1" applyFill="1" applyBorder="1" applyAlignment="1">
      <alignment horizontal="center" vertical="center" wrapText="1"/>
    </xf>
    <xf numFmtId="0" fontId="264" fillId="70" borderId="0" xfId="3" applyFont="1" applyFill="1" applyAlignment="1">
      <alignment horizontal="center" vertical="center" wrapText="1"/>
    </xf>
    <xf numFmtId="0" fontId="264" fillId="70" borderId="2" xfId="3" applyFont="1" applyFill="1" applyBorder="1" applyAlignment="1">
      <alignment horizontal="center" vertical="center" wrapText="1"/>
    </xf>
    <xf numFmtId="0" fontId="264" fillId="70" borderId="25" xfId="3" applyFont="1" applyFill="1" applyBorder="1" applyAlignment="1">
      <alignment horizontal="center" vertical="center" wrapText="1"/>
    </xf>
    <xf numFmtId="0" fontId="264" fillId="70" borderId="18" xfId="3" applyFont="1" applyFill="1" applyBorder="1" applyAlignment="1">
      <alignment horizontal="center" vertical="center" wrapText="1"/>
    </xf>
    <xf numFmtId="0" fontId="264" fillId="70" borderId="1" xfId="3" applyFont="1" applyFill="1" applyBorder="1" applyAlignment="1">
      <alignment horizontal="center" vertical="center" wrapText="1"/>
    </xf>
    <xf numFmtId="0" fontId="14" fillId="0" borderId="31" xfId="3" applyFont="1" applyBorder="1" applyAlignment="1">
      <alignment horizontal="center" vertical="center" wrapText="1"/>
    </xf>
    <xf numFmtId="0" fontId="14" fillId="0" borderId="32" xfId="3" applyFont="1" applyBorder="1" applyAlignment="1">
      <alignment horizontal="center" vertical="center" wrapText="1"/>
    </xf>
    <xf numFmtId="0" fontId="14" fillId="0" borderId="77" xfId="3" applyFont="1" applyBorder="1" applyAlignment="1">
      <alignment horizontal="center" vertical="center" wrapText="1"/>
    </xf>
    <xf numFmtId="0" fontId="14" fillId="0" borderId="24" xfId="3" applyFont="1" applyBorder="1" applyAlignment="1">
      <alignment horizontal="center" vertical="center" wrapText="1"/>
    </xf>
    <xf numFmtId="0" fontId="14" fillId="0" borderId="0" xfId="3" applyFont="1" applyAlignment="1">
      <alignment horizontal="center" vertical="center" wrapText="1"/>
    </xf>
    <xf numFmtId="0" fontId="14" fillId="0" borderId="2" xfId="3" applyFont="1" applyBorder="1" applyAlignment="1">
      <alignment horizontal="center" vertical="center" wrapText="1"/>
    </xf>
    <xf numFmtId="0" fontId="14" fillId="71" borderId="31" xfId="19" applyFont="1" applyFill="1" applyBorder="1" applyAlignment="1">
      <alignment horizontal="center" vertical="center"/>
    </xf>
    <xf numFmtId="0" fontId="14" fillId="71" borderId="32" xfId="19" applyFont="1" applyFill="1" applyBorder="1" applyAlignment="1">
      <alignment horizontal="center" vertical="center"/>
    </xf>
    <xf numFmtId="0" fontId="14" fillId="71" borderId="77" xfId="19" applyFont="1" applyFill="1" applyBorder="1" applyAlignment="1">
      <alignment horizontal="center" vertical="center"/>
    </xf>
    <xf numFmtId="0" fontId="265" fillId="72" borderId="24" xfId="3" applyFont="1" applyFill="1" applyBorder="1" applyAlignment="1">
      <alignment horizontal="center" vertical="center" wrapText="1"/>
    </xf>
    <xf numFmtId="0" fontId="265" fillId="72" borderId="0" xfId="3" applyFont="1" applyFill="1" applyAlignment="1">
      <alignment horizontal="center" vertical="center" wrapText="1"/>
    </xf>
    <xf numFmtId="0" fontId="265" fillId="72" borderId="2" xfId="3" applyFont="1" applyFill="1" applyBorder="1" applyAlignment="1">
      <alignment horizontal="center" vertical="center" wrapText="1"/>
    </xf>
    <xf numFmtId="0" fontId="77" fillId="0" borderId="24" xfId="3" applyFont="1" applyBorder="1" applyAlignment="1">
      <alignment horizontal="left" vertical="center" wrapText="1"/>
    </xf>
    <xf numFmtId="0" fontId="77" fillId="0" borderId="0" xfId="3" applyFont="1" applyAlignment="1">
      <alignment horizontal="left" vertical="center" wrapText="1"/>
    </xf>
    <xf numFmtId="0" fontId="77" fillId="0" borderId="2" xfId="3" applyFont="1" applyBorder="1" applyAlignment="1">
      <alignment horizontal="left" vertical="center" wrapText="1"/>
    </xf>
    <xf numFmtId="0" fontId="14" fillId="0" borderId="25" xfId="3" applyFont="1" applyBorder="1" applyAlignment="1">
      <alignment horizontal="center" vertical="center" wrapText="1"/>
    </xf>
    <xf numFmtId="0" fontId="14" fillId="0" borderId="18" xfId="3" applyFont="1" applyBorder="1" applyAlignment="1">
      <alignment horizontal="center" vertical="center" wrapText="1"/>
    </xf>
    <xf numFmtId="0" fontId="14" fillId="0" borderId="1" xfId="3" applyFont="1" applyBorder="1" applyAlignment="1">
      <alignment horizontal="center" vertical="center" wrapText="1"/>
    </xf>
    <xf numFmtId="0" fontId="77" fillId="0" borderId="25" xfId="3" applyFont="1" applyBorder="1" applyAlignment="1">
      <alignment horizontal="center" vertical="center" wrapText="1"/>
    </xf>
    <xf numFmtId="0" fontId="77" fillId="0" borderId="18" xfId="3" applyFont="1" applyBorder="1" applyAlignment="1">
      <alignment horizontal="center" vertical="center" wrapText="1"/>
    </xf>
    <xf numFmtId="0" fontId="77" fillId="0" borderId="1" xfId="3" applyFont="1" applyBorder="1" applyAlignment="1">
      <alignment horizontal="center" vertical="center" wrapText="1"/>
    </xf>
    <xf numFmtId="0" fontId="77" fillId="2" borderId="102" xfId="19" applyFont="1" applyFill="1" applyBorder="1" applyAlignment="1">
      <alignment horizontal="center" vertical="top" wrapText="1"/>
    </xf>
    <xf numFmtId="0" fontId="77" fillId="2" borderId="103" xfId="19" applyFont="1" applyFill="1" applyBorder="1" applyAlignment="1">
      <alignment horizontal="center" vertical="top" wrapText="1"/>
    </xf>
    <xf numFmtId="0" fontId="270" fillId="2" borderId="102" xfId="19" applyFont="1" applyFill="1" applyBorder="1" applyAlignment="1">
      <alignment horizontal="center" vertical="center"/>
    </xf>
    <xf numFmtId="0" fontId="270" fillId="2" borderId="103" xfId="19" applyFont="1" applyFill="1" applyBorder="1" applyAlignment="1">
      <alignment horizontal="center" vertical="center"/>
    </xf>
    <xf numFmtId="0" fontId="42" fillId="2" borderId="102" xfId="19" applyFont="1" applyFill="1" applyBorder="1" applyAlignment="1">
      <alignment horizontal="center" vertical="center"/>
    </xf>
    <xf numFmtId="0" fontId="42" fillId="2" borderId="0" xfId="19" applyFont="1" applyFill="1" applyAlignment="1">
      <alignment horizontal="center" vertical="center"/>
    </xf>
    <xf numFmtId="0" fontId="267" fillId="2" borderId="102" xfId="19" applyFont="1" applyFill="1" applyBorder="1" applyAlignment="1">
      <alignment horizontal="center" vertical="center" wrapText="1"/>
    </xf>
    <xf numFmtId="0" fontId="267" fillId="2" borderId="0" xfId="19" applyFont="1" applyFill="1" applyAlignment="1">
      <alignment horizontal="center" vertical="center" wrapText="1"/>
    </xf>
    <xf numFmtId="0" fontId="267" fillId="2" borderId="103" xfId="19" applyFont="1" applyFill="1" applyBorder="1" applyAlignment="1">
      <alignment horizontal="center" vertical="center" wrapText="1"/>
    </xf>
    <xf numFmtId="0" fontId="67" fillId="2" borderId="111" xfId="19" applyFont="1" applyFill="1" applyBorder="1" applyAlignment="1">
      <alignment horizontal="left"/>
    </xf>
    <xf numFmtId="0" fontId="67" fillId="2" borderId="112" xfId="19" applyFont="1" applyFill="1" applyBorder="1" applyAlignment="1">
      <alignment horizontal="left"/>
    </xf>
    <xf numFmtId="0" fontId="67" fillId="2" borderId="113" xfId="19" applyFont="1" applyFill="1" applyBorder="1" applyAlignment="1">
      <alignment horizontal="left"/>
    </xf>
    <xf numFmtId="0" fontId="35" fillId="2" borderId="18" xfId="19" applyFont="1" applyFill="1" applyBorder="1" applyAlignment="1">
      <alignment horizontal="center" wrapText="1"/>
    </xf>
    <xf numFmtId="0" fontId="35" fillId="2" borderId="119" xfId="19" applyFont="1" applyFill="1" applyBorder="1" applyAlignment="1">
      <alignment horizontal="center" wrapText="1"/>
    </xf>
    <xf numFmtId="0" fontId="274" fillId="2" borderId="0" xfId="19" applyFont="1" applyFill="1" applyAlignment="1">
      <alignment horizontal="center"/>
    </xf>
    <xf numFmtId="0" fontId="274" fillId="2" borderId="123" xfId="19" applyFont="1" applyFill="1" applyBorder="1" applyAlignment="1">
      <alignment horizontal="center" vertical="center"/>
    </xf>
    <xf numFmtId="0" fontId="274" fillId="2" borderId="103" xfId="19" applyFont="1" applyFill="1" applyBorder="1" applyAlignment="1">
      <alignment horizontal="center" vertical="center"/>
    </xf>
    <xf numFmtId="0" fontId="77" fillId="2" borderId="115" xfId="19" applyFont="1" applyFill="1" applyBorder="1" applyAlignment="1">
      <alignment horizontal="center" vertical="center"/>
    </xf>
    <xf numFmtId="0" fontId="77" fillId="2" borderId="116" xfId="19" applyFont="1" applyFill="1" applyBorder="1" applyAlignment="1">
      <alignment horizontal="center" vertical="center"/>
    </xf>
    <xf numFmtId="0" fontId="267" fillId="2" borderId="105" xfId="19" applyFont="1" applyFill="1" applyBorder="1" applyAlignment="1">
      <alignment horizontal="center" vertical="center" wrapText="1"/>
    </xf>
    <xf numFmtId="0" fontId="267" fillId="2" borderId="106" xfId="19" applyFont="1" applyFill="1" applyBorder="1" applyAlignment="1">
      <alignment horizontal="center" vertical="center" wrapText="1"/>
    </xf>
    <xf numFmtId="0" fontId="42" fillId="2" borderId="102" xfId="19" applyFont="1" applyFill="1" applyBorder="1" applyAlignment="1">
      <alignment horizontal="right" vertical="center"/>
    </xf>
    <xf numFmtId="0" fontId="42" fillId="2" borderId="0" xfId="19" applyFont="1" applyFill="1" applyAlignment="1">
      <alignment horizontal="right" vertical="center"/>
    </xf>
    <xf numFmtId="0" fontId="12" fillId="2" borderId="0" xfId="19" applyFont="1" applyFill="1" applyAlignment="1">
      <alignment horizontal="center" vertical="center"/>
    </xf>
    <xf numFmtId="0" fontId="12" fillId="2" borderId="115" xfId="19" applyFont="1" applyFill="1" applyBorder="1" applyAlignment="1">
      <alignment horizontal="center" vertical="center"/>
    </xf>
    <xf numFmtId="0" fontId="42" fillId="2" borderId="115" xfId="19" applyFont="1" applyFill="1" applyBorder="1" applyAlignment="1">
      <alignment horizontal="center" vertical="center"/>
    </xf>
    <xf numFmtId="0" fontId="67" fillId="2" borderId="114" xfId="19" applyFont="1" applyFill="1" applyBorder="1" applyAlignment="1">
      <alignment horizontal="left"/>
    </xf>
    <xf numFmtId="0" fontId="67" fillId="2" borderId="115" xfId="19" applyFont="1" applyFill="1" applyBorder="1" applyAlignment="1">
      <alignment horizontal="left"/>
    </xf>
    <xf numFmtId="0" fontId="67" fillId="2" borderId="116" xfId="19" applyFont="1" applyFill="1" applyBorder="1" applyAlignment="1">
      <alignment horizontal="left"/>
    </xf>
    <xf numFmtId="0" fontId="34" fillId="0" borderId="0" xfId="19" applyFont="1" applyAlignment="1">
      <alignment horizontal="right" vertical="center"/>
    </xf>
    <xf numFmtId="0" fontId="72" fillId="0" borderId="0" xfId="19" applyFont="1" applyAlignment="1">
      <alignment horizontal="center" vertical="center"/>
    </xf>
    <xf numFmtId="0" fontId="72" fillId="22" borderId="22" xfId="19" applyFont="1" applyFill="1" applyBorder="1" applyAlignment="1">
      <alignment horizontal="center" vertical="center"/>
    </xf>
    <xf numFmtId="0" fontId="72" fillId="22" borderId="126" xfId="19" applyFont="1" applyFill="1" applyBorder="1" applyAlignment="1">
      <alignment horizontal="center" vertical="center"/>
    </xf>
    <xf numFmtId="0" fontId="277" fillId="0" borderId="125" xfId="19" applyFont="1" applyBorder="1" applyAlignment="1">
      <alignment horizontal="center" vertical="center"/>
    </xf>
    <xf numFmtId="0" fontId="277" fillId="0" borderId="130" xfId="19" applyFont="1" applyBorder="1" applyAlignment="1">
      <alignment horizontal="center" vertical="center"/>
    </xf>
    <xf numFmtId="0" fontId="268" fillId="22" borderId="22" xfId="19" applyFont="1" applyFill="1" applyBorder="1" applyAlignment="1">
      <alignment horizontal="center" vertical="center" wrapText="1"/>
    </xf>
    <xf numFmtId="0" fontId="268" fillId="22" borderId="126" xfId="19" applyFont="1" applyFill="1" applyBorder="1" applyAlignment="1">
      <alignment horizontal="center" vertical="center" wrapText="1"/>
    </xf>
    <xf numFmtId="0" fontId="268" fillId="22" borderId="21" xfId="19" applyFont="1" applyFill="1" applyBorder="1" applyAlignment="1">
      <alignment horizontal="center" vertical="center" wrapText="1"/>
    </xf>
    <xf numFmtId="0" fontId="268" fillId="74" borderId="22" xfId="19" applyFont="1" applyFill="1" applyBorder="1" applyAlignment="1">
      <alignment horizontal="center" vertical="center" wrapText="1"/>
    </xf>
    <xf numFmtId="0" fontId="268" fillId="74" borderId="126" xfId="19" applyFont="1" applyFill="1" applyBorder="1" applyAlignment="1">
      <alignment horizontal="center" vertical="center" wrapText="1"/>
    </xf>
    <xf numFmtId="0" fontId="268" fillId="74" borderId="21" xfId="19" applyFont="1" applyFill="1" applyBorder="1" applyAlignment="1">
      <alignment horizontal="center" vertical="center" wrapText="1"/>
    </xf>
    <xf numFmtId="0" fontId="177" fillId="0" borderId="120" xfId="19" applyFont="1" applyBorder="1" applyAlignment="1">
      <alignment horizontal="center" vertical="center" wrapText="1"/>
    </xf>
    <xf numFmtId="0" fontId="177" fillId="0" borderId="121" xfId="19" applyFont="1" applyBorder="1" applyAlignment="1">
      <alignment horizontal="center" vertical="center" wrapText="1"/>
    </xf>
    <xf numFmtId="0" fontId="177" fillId="0" borderId="124" xfId="19" applyFont="1" applyBorder="1" applyAlignment="1">
      <alignment horizontal="center" vertical="center" wrapText="1"/>
    </xf>
    <xf numFmtId="0" fontId="177" fillId="0" borderId="24" xfId="19" applyFont="1" applyBorder="1" applyAlignment="1">
      <alignment horizontal="center" vertical="center" wrapText="1"/>
    </xf>
    <xf numFmtId="0" fontId="177" fillId="0" borderId="0" xfId="19" applyFont="1" applyAlignment="1">
      <alignment horizontal="center" vertical="center" wrapText="1"/>
    </xf>
    <xf numFmtId="0" fontId="177" fillId="0" borderId="30" xfId="19" applyFont="1" applyBorder="1" applyAlignment="1">
      <alignment horizontal="center" vertical="center" wrapText="1"/>
    </xf>
    <xf numFmtId="0" fontId="177" fillId="0" borderId="127" xfId="19" applyFont="1" applyBorder="1" applyAlignment="1">
      <alignment horizontal="center" vertical="center" wrapText="1"/>
    </xf>
    <xf numFmtId="0" fontId="177" fillId="0" borderId="128" xfId="19" applyFont="1" applyBorder="1" applyAlignment="1">
      <alignment horizontal="center" vertical="center" wrapText="1"/>
    </xf>
    <xf numFmtId="0" fontId="177" fillId="0" borderId="129" xfId="19" applyFont="1" applyBorder="1" applyAlignment="1">
      <alignment horizontal="center" vertical="center" wrapText="1"/>
    </xf>
    <xf numFmtId="0" fontId="34" fillId="0" borderId="121" xfId="19" applyFont="1" applyBorder="1" applyAlignment="1">
      <alignment horizontal="right" vertical="center"/>
    </xf>
    <xf numFmtId="22" fontId="34" fillId="0" borderId="121" xfId="19" applyNumberFormat="1" applyFont="1" applyBorder="1" applyAlignment="1">
      <alignment horizontal="left" vertical="center"/>
    </xf>
    <xf numFmtId="0" fontId="72" fillId="73" borderId="121" xfId="19" applyFont="1" applyFill="1" applyBorder="1" applyAlignment="1">
      <alignment horizontal="center" vertical="center"/>
    </xf>
    <xf numFmtId="0" fontId="72" fillId="73" borderId="122" xfId="19" applyFont="1" applyFill="1" applyBorder="1" applyAlignment="1">
      <alignment horizontal="center" vertical="center"/>
    </xf>
    <xf numFmtId="22" fontId="63" fillId="0" borderId="0" xfId="19" applyNumberFormat="1" applyFont="1" applyAlignment="1">
      <alignment horizontal="left" vertical="center"/>
    </xf>
    <xf numFmtId="0" fontId="276" fillId="0" borderId="0" xfId="19" applyFont="1" applyAlignment="1">
      <alignment horizontal="center" vertical="center"/>
    </xf>
    <xf numFmtId="0" fontId="276" fillId="0" borderId="125" xfId="19" applyFont="1" applyBorder="1" applyAlignment="1">
      <alignment horizontal="center" vertical="center"/>
    </xf>
    <xf numFmtId="0" fontId="279" fillId="0" borderId="134" xfId="19" applyFont="1" applyBorder="1" applyAlignment="1">
      <alignment horizontal="center" vertical="center" textRotation="90" wrapText="1"/>
    </xf>
    <xf numFmtId="0" fontId="279" fillId="0" borderId="135" xfId="19" applyFont="1" applyBorder="1" applyAlignment="1">
      <alignment horizontal="center" vertical="center" textRotation="90" wrapText="1"/>
    </xf>
    <xf numFmtId="0" fontId="279" fillId="0" borderId="136" xfId="19" applyFont="1" applyBorder="1" applyAlignment="1">
      <alignment horizontal="center" vertical="center" textRotation="90" wrapText="1"/>
    </xf>
    <xf numFmtId="0" fontId="280" fillId="0" borderId="51" xfId="19" applyFont="1" applyBorder="1" applyAlignment="1">
      <alignment horizontal="center" vertical="center" textRotation="90" wrapText="1"/>
    </xf>
    <xf numFmtId="0" fontId="281" fillId="75" borderId="64" xfId="19" applyFont="1" applyFill="1" applyBorder="1" applyAlignment="1">
      <alignment horizontal="center" vertical="center" wrapText="1"/>
    </xf>
    <xf numFmtId="0" fontId="281" fillId="75" borderId="49" xfId="19" applyFont="1" applyFill="1" applyBorder="1" applyAlignment="1">
      <alignment horizontal="center" vertical="center" wrapText="1"/>
    </xf>
    <xf numFmtId="0" fontId="281" fillId="75" borderId="65" xfId="19" applyFont="1" applyFill="1" applyBorder="1" applyAlignment="1">
      <alignment horizontal="center" vertical="center" wrapText="1"/>
    </xf>
    <xf numFmtId="0" fontId="281" fillId="75" borderId="56" xfId="19" applyFont="1" applyFill="1" applyBorder="1" applyAlignment="1">
      <alignment horizontal="center" vertical="center" wrapText="1"/>
    </xf>
    <xf numFmtId="0" fontId="281" fillId="75" borderId="0" xfId="19" applyFont="1" applyFill="1" applyAlignment="1">
      <alignment horizontal="center" vertical="center" wrapText="1"/>
    </xf>
    <xf numFmtId="0" fontId="281" fillId="75" borderId="51" xfId="19" applyFont="1" applyFill="1" applyBorder="1" applyAlignment="1">
      <alignment horizontal="center" vertical="center" wrapText="1"/>
    </xf>
    <xf numFmtId="0" fontId="286" fillId="59" borderId="134" xfId="13" applyFont="1" applyFill="1" applyBorder="1" applyAlignment="1">
      <alignment horizontal="center" vertical="center" textRotation="90" shrinkToFit="1"/>
    </xf>
    <xf numFmtId="0" fontId="286" fillId="59" borderId="135" xfId="13" applyFont="1" applyFill="1" applyBorder="1" applyAlignment="1">
      <alignment horizontal="center" vertical="center" textRotation="90" shrinkToFit="1"/>
    </xf>
    <xf numFmtId="0" fontId="286" fillId="59" borderId="136" xfId="13" applyFont="1" applyFill="1" applyBorder="1" applyAlignment="1">
      <alignment horizontal="center" vertical="center" textRotation="90" shrinkToFit="1"/>
    </xf>
    <xf numFmtId="0" fontId="279" fillId="75" borderId="0" xfId="19" applyFont="1" applyFill="1" applyAlignment="1">
      <alignment horizontal="center" vertical="center" wrapText="1"/>
    </xf>
    <xf numFmtId="0" fontId="282" fillId="75" borderId="64" xfId="19" applyFont="1" applyFill="1" applyBorder="1" applyAlignment="1">
      <alignment horizontal="center" vertical="center" wrapText="1"/>
    </xf>
    <xf numFmtId="0" fontId="282" fillId="75" borderId="49" xfId="19" applyFont="1" applyFill="1" applyBorder="1" applyAlignment="1">
      <alignment horizontal="center" vertical="center" wrapText="1"/>
    </xf>
    <xf numFmtId="0" fontId="282" fillId="75" borderId="65" xfId="19" applyFont="1" applyFill="1" applyBorder="1" applyAlignment="1">
      <alignment horizontal="center" vertical="center" wrapText="1"/>
    </xf>
    <xf numFmtId="0" fontId="282" fillId="75" borderId="56" xfId="19" applyFont="1" applyFill="1" applyBorder="1" applyAlignment="1">
      <alignment horizontal="center" vertical="center" wrapText="1"/>
    </xf>
    <xf numFmtId="0" fontId="282" fillId="75" borderId="0" xfId="19" applyFont="1" applyFill="1" applyAlignment="1">
      <alignment horizontal="center" vertical="center" wrapText="1"/>
    </xf>
    <xf numFmtId="0" fontId="282" fillId="75" borderId="51" xfId="19" applyFont="1" applyFill="1" applyBorder="1" applyAlignment="1">
      <alignment horizontal="center" vertical="center" wrapText="1"/>
    </xf>
    <xf numFmtId="0" fontId="283" fillId="0" borderId="56" xfId="19" applyFont="1" applyBorder="1" applyAlignment="1">
      <alignment horizontal="center" vertical="center" wrapText="1"/>
    </xf>
    <xf numFmtId="0" fontId="283" fillId="0" borderId="0" xfId="19" applyFont="1" applyAlignment="1">
      <alignment horizontal="center" vertical="center" wrapText="1"/>
    </xf>
    <xf numFmtId="0" fontId="283" fillId="0" borderId="51" xfId="19" applyFont="1" applyBorder="1" applyAlignment="1">
      <alignment horizontal="center" vertical="center" wrapText="1"/>
    </xf>
    <xf numFmtId="0" fontId="283" fillId="0" borderId="137" xfId="19" applyFont="1" applyBorder="1" applyAlignment="1">
      <alignment horizontal="center" vertical="center" wrapText="1"/>
    </xf>
    <xf numFmtId="0" fontId="283" fillId="0" borderId="128" xfId="19" applyFont="1" applyBorder="1" applyAlignment="1">
      <alignment horizontal="center" vertical="center" wrapText="1"/>
    </xf>
    <xf numFmtId="0" fontId="283" fillId="0" borderId="138" xfId="19" applyFont="1" applyBorder="1" applyAlignment="1">
      <alignment horizontal="center" vertical="center" wrapText="1"/>
    </xf>
    <xf numFmtId="0" fontId="286" fillId="75" borderId="0" xfId="19" applyFont="1" applyFill="1" applyAlignment="1">
      <alignment horizontal="center" vertical="center" wrapText="1"/>
    </xf>
    <xf numFmtId="0" fontId="286" fillId="75" borderId="128" xfId="19" applyFont="1" applyFill="1" applyBorder="1" applyAlignment="1">
      <alignment horizontal="center" vertical="center" wrapText="1"/>
    </xf>
    <xf numFmtId="0" fontId="268" fillId="0" borderId="134" xfId="19" applyFont="1" applyBorder="1" applyAlignment="1">
      <alignment horizontal="center" vertical="center" wrapText="1"/>
    </xf>
    <xf numFmtId="0" fontId="268" fillId="0" borderId="135" xfId="19" applyFont="1" applyBorder="1" applyAlignment="1">
      <alignment horizontal="center" vertical="center" wrapText="1"/>
    </xf>
    <xf numFmtId="0" fontId="268" fillId="0" borderId="136" xfId="19" applyFont="1" applyBorder="1" applyAlignment="1">
      <alignment horizontal="center" vertical="center" wrapText="1"/>
    </xf>
    <xf numFmtId="0" fontId="268" fillId="74" borderId="139" xfId="19" applyFont="1" applyFill="1" applyBorder="1" applyAlignment="1">
      <alignment horizontal="center" vertical="center" wrapText="1"/>
    </xf>
    <xf numFmtId="0" fontId="268" fillId="74" borderId="140" xfId="19" applyFont="1" applyFill="1" applyBorder="1" applyAlignment="1">
      <alignment horizontal="center" vertical="center" wrapText="1"/>
    </xf>
    <xf numFmtId="0" fontId="268" fillId="74" borderId="79" xfId="19" applyFont="1" applyFill="1" applyBorder="1" applyAlignment="1">
      <alignment horizontal="center" vertical="center" wrapText="1"/>
    </xf>
    <xf numFmtId="0" fontId="268" fillId="74" borderId="52" xfId="19" applyFont="1" applyFill="1" applyBorder="1" applyAlignment="1">
      <alignment horizontal="center" vertical="center" wrapText="1"/>
    </xf>
    <xf numFmtId="0" fontId="268" fillId="74" borderId="0" xfId="19" applyFont="1" applyFill="1" applyAlignment="1">
      <alignment horizontal="center" vertical="center" wrapText="1"/>
    </xf>
    <xf numFmtId="0" fontId="268" fillId="74" borderId="30" xfId="19" applyFont="1" applyFill="1" applyBorder="1" applyAlignment="1">
      <alignment horizontal="center" vertical="center" wrapText="1"/>
    </xf>
    <xf numFmtId="0" fontId="268" fillId="74" borderId="141" xfId="19" applyFont="1" applyFill="1" applyBorder="1" applyAlignment="1">
      <alignment horizontal="center" vertical="center" wrapText="1"/>
    </xf>
    <xf numFmtId="0" fontId="268" fillId="74" borderId="128" xfId="19" applyFont="1" applyFill="1" applyBorder="1" applyAlignment="1">
      <alignment horizontal="center" vertical="center" wrapText="1"/>
    </xf>
    <xf numFmtId="0" fontId="268" fillId="74" borderId="129" xfId="19" applyFont="1" applyFill="1" applyBorder="1" applyAlignment="1">
      <alignment horizontal="center" vertical="center" wrapText="1"/>
    </xf>
    <xf numFmtId="0" fontId="149" fillId="22" borderId="139" xfId="19" applyFont="1" applyFill="1" applyBorder="1" applyAlignment="1">
      <alignment horizontal="center" vertical="center" wrapText="1"/>
    </xf>
    <xf numFmtId="0" fontId="149" fillId="22" borderId="140" xfId="19" applyFont="1" applyFill="1" applyBorder="1" applyAlignment="1">
      <alignment horizontal="center" vertical="center" wrapText="1"/>
    </xf>
    <xf numFmtId="0" fontId="149" fillId="22" borderId="52" xfId="19" applyFont="1" applyFill="1" applyBorder="1" applyAlignment="1">
      <alignment horizontal="center" vertical="center" wrapText="1"/>
    </xf>
    <xf numFmtId="0" fontId="149" fillId="22" borderId="0" xfId="19" applyFont="1" applyFill="1" applyAlignment="1">
      <alignment horizontal="center" vertical="center" wrapText="1"/>
    </xf>
    <xf numFmtId="0" fontId="149" fillId="22" borderId="141" xfId="19" applyFont="1" applyFill="1" applyBorder="1" applyAlignment="1">
      <alignment horizontal="center" vertical="center" wrapText="1"/>
    </xf>
    <xf numFmtId="0" fontId="149" fillId="22" borderId="128" xfId="19" applyFont="1" applyFill="1" applyBorder="1" applyAlignment="1">
      <alignment horizontal="center" vertical="center" wrapText="1"/>
    </xf>
    <xf numFmtId="0" fontId="268" fillId="0" borderId="139" xfId="19" applyFont="1" applyBorder="1" applyAlignment="1">
      <alignment horizontal="center" vertical="center"/>
    </xf>
    <xf numFmtId="0" fontId="268" fillId="0" borderId="140" xfId="19" applyFont="1" applyBorder="1" applyAlignment="1">
      <alignment horizontal="center" vertical="center"/>
    </xf>
    <xf numFmtId="0" fontId="268" fillId="0" borderId="79" xfId="19" applyFont="1" applyBorder="1" applyAlignment="1">
      <alignment horizontal="center" vertical="center"/>
    </xf>
    <xf numFmtId="0" fontId="268" fillId="0" borderId="52" xfId="19" applyFont="1" applyBorder="1" applyAlignment="1">
      <alignment horizontal="center" vertical="center"/>
    </xf>
    <xf numFmtId="0" fontId="268" fillId="0" borderId="0" xfId="19" applyFont="1" applyAlignment="1">
      <alignment horizontal="center" vertical="center"/>
    </xf>
    <xf numFmtId="0" fontId="268" fillId="0" borderId="30" xfId="19" applyFont="1" applyBorder="1" applyAlignment="1">
      <alignment horizontal="center" vertical="center"/>
    </xf>
    <xf numFmtId="0" fontId="268" fillId="0" borderId="141" xfId="19" applyFont="1" applyBorder="1" applyAlignment="1">
      <alignment horizontal="center" vertical="center"/>
    </xf>
    <xf numFmtId="0" fontId="268" fillId="0" borderId="128" xfId="19" applyFont="1" applyBorder="1" applyAlignment="1">
      <alignment horizontal="center" vertical="center"/>
    </xf>
    <xf numFmtId="0" fontId="268" fillId="0" borderId="129" xfId="19" applyFont="1" applyBorder="1" applyAlignment="1">
      <alignment horizontal="center" vertical="center"/>
    </xf>
    <xf numFmtId="0" fontId="268" fillId="74" borderId="142" xfId="19" applyFont="1" applyFill="1" applyBorder="1" applyAlignment="1">
      <alignment horizontal="center" vertical="center"/>
    </xf>
    <xf numFmtId="0" fontId="268" fillId="74" borderId="143" xfId="19" applyFont="1" applyFill="1" applyBorder="1" applyAlignment="1">
      <alignment horizontal="center" vertical="center"/>
    </xf>
    <xf numFmtId="0" fontId="268" fillId="74" borderId="144" xfId="19" applyFont="1" applyFill="1" applyBorder="1" applyAlignment="1">
      <alignment horizontal="center" vertical="center"/>
    </xf>
    <xf numFmtId="0" fontId="268" fillId="74" borderId="145" xfId="19" applyFont="1" applyFill="1" applyBorder="1" applyAlignment="1">
      <alignment horizontal="center" vertical="center"/>
    </xf>
    <xf numFmtId="0" fontId="268" fillId="74" borderId="0" xfId="19" applyFont="1" applyFill="1" applyAlignment="1">
      <alignment horizontal="center" vertical="center"/>
    </xf>
    <xf numFmtId="0" fontId="268" fillId="74" borderId="146" xfId="19" applyFont="1" applyFill="1" applyBorder="1" applyAlignment="1">
      <alignment horizontal="center" vertical="center"/>
    </xf>
    <xf numFmtId="0" fontId="268" fillId="74" borderId="147" xfId="19" applyFont="1" applyFill="1" applyBorder="1" applyAlignment="1">
      <alignment horizontal="center" vertical="center"/>
    </xf>
    <xf numFmtId="0" fontId="268" fillId="74" borderId="148" xfId="19" applyFont="1" applyFill="1" applyBorder="1" applyAlignment="1">
      <alignment horizontal="center" vertical="center"/>
    </xf>
    <xf numFmtId="0" fontId="268" fillId="74" borderId="149" xfId="19" applyFont="1" applyFill="1" applyBorder="1" applyAlignment="1">
      <alignment horizontal="center" vertical="center"/>
    </xf>
    <xf numFmtId="0" fontId="283" fillId="0" borderId="139" xfId="19" applyFont="1" applyBorder="1" applyAlignment="1">
      <alignment horizontal="center" vertical="center" wrapText="1"/>
    </xf>
    <xf numFmtId="0" fontId="283" fillId="0" borderId="140" xfId="19" applyFont="1" applyBorder="1" applyAlignment="1">
      <alignment horizontal="center" vertical="center" wrapText="1"/>
    </xf>
    <xf numFmtId="0" fontId="283" fillId="0" borderId="79" xfId="19" applyFont="1" applyBorder="1" applyAlignment="1">
      <alignment horizontal="center" vertical="center" wrapText="1"/>
    </xf>
    <xf numFmtId="0" fontId="283" fillId="0" borderId="52" xfId="19" applyFont="1" applyBorder="1" applyAlignment="1">
      <alignment horizontal="center" vertical="center" wrapText="1"/>
    </xf>
    <xf numFmtId="0" fontId="283" fillId="0" borderId="30" xfId="19" applyFont="1" applyBorder="1" applyAlignment="1">
      <alignment horizontal="center" vertical="center" wrapText="1"/>
    </xf>
    <xf numFmtId="0" fontId="283" fillId="0" borderId="141" xfId="19" applyFont="1" applyBorder="1" applyAlignment="1">
      <alignment horizontal="center" vertical="center" wrapText="1"/>
    </xf>
    <xf numFmtId="0" fontId="283" fillId="0" borderId="129" xfId="19" applyFont="1" applyBorder="1" applyAlignment="1">
      <alignment horizontal="center" vertical="center" wrapText="1"/>
    </xf>
    <xf numFmtId="0" fontId="294" fillId="0" borderId="139" xfId="19" applyFont="1" applyBorder="1" applyAlignment="1">
      <alignment horizontal="center" vertical="center" wrapText="1"/>
    </xf>
    <xf numFmtId="0" fontId="294" fillId="0" borderId="140" xfId="19" applyFont="1" applyBorder="1" applyAlignment="1">
      <alignment horizontal="center" vertical="center" wrapText="1"/>
    </xf>
    <xf numFmtId="0" fontId="294" fillId="0" borderId="79" xfId="19" applyFont="1" applyBorder="1" applyAlignment="1">
      <alignment horizontal="center" vertical="center" wrapText="1"/>
    </xf>
    <xf numFmtId="0" fontId="294" fillId="0" borderId="52" xfId="19" applyFont="1" applyBorder="1" applyAlignment="1">
      <alignment horizontal="center" vertical="center" wrapText="1"/>
    </xf>
    <xf numFmtId="0" fontId="294" fillId="0" borderId="0" xfId="19" applyFont="1" applyAlignment="1">
      <alignment horizontal="center" vertical="center" wrapText="1"/>
    </xf>
    <xf numFmtId="0" fontId="294" fillId="0" borderId="30" xfId="19" applyFont="1" applyBorder="1" applyAlignment="1">
      <alignment horizontal="center" vertical="center" wrapText="1"/>
    </xf>
    <xf numFmtId="0" fontId="294" fillId="0" borderId="141" xfId="19" applyFont="1" applyBorder="1" applyAlignment="1">
      <alignment horizontal="center" vertical="center" wrapText="1"/>
    </xf>
    <xf numFmtId="0" fontId="294" fillId="0" borderId="128" xfId="19" applyFont="1" applyBorder="1" applyAlignment="1">
      <alignment horizontal="center" vertical="center" wrapText="1"/>
    </xf>
    <xf numFmtId="0" fontId="294" fillId="0" borderId="129" xfId="19" applyFont="1" applyBorder="1" applyAlignment="1">
      <alignment horizontal="center" vertical="center" wrapText="1"/>
    </xf>
    <xf numFmtId="0" fontId="268" fillId="57" borderId="142" xfId="19" applyFont="1" applyFill="1" applyBorder="1" applyAlignment="1">
      <alignment horizontal="center" vertical="center"/>
    </xf>
    <xf numFmtId="0" fontId="268" fillId="57" borderId="143" xfId="19" applyFont="1" applyFill="1" applyBorder="1" applyAlignment="1">
      <alignment horizontal="center" vertical="center"/>
    </xf>
    <xf numFmtId="0" fontId="268" fillId="57" borderId="144" xfId="19" applyFont="1" applyFill="1" applyBorder="1" applyAlignment="1">
      <alignment horizontal="center" vertical="center"/>
    </xf>
    <xf numFmtId="0" fontId="268" fillId="57" borderId="145" xfId="19" applyFont="1" applyFill="1" applyBorder="1" applyAlignment="1">
      <alignment horizontal="center" vertical="center"/>
    </xf>
    <xf numFmtId="0" fontId="268" fillId="57" borderId="0" xfId="19" applyFont="1" applyFill="1" applyAlignment="1">
      <alignment horizontal="center" vertical="center"/>
    </xf>
    <xf numFmtId="0" fontId="268" fillId="57" borderId="146" xfId="19" applyFont="1" applyFill="1" applyBorder="1" applyAlignment="1">
      <alignment horizontal="center" vertical="center"/>
    </xf>
    <xf numFmtId="0" fontId="268" fillId="57" borderId="147" xfId="19" applyFont="1" applyFill="1" applyBorder="1" applyAlignment="1">
      <alignment horizontal="center" vertical="center"/>
    </xf>
    <xf numFmtId="0" fontId="268" fillId="57" borderId="148" xfId="19" applyFont="1" applyFill="1" applyBorder="1" applyAlignment="1">
      <alignment horizontal="center" vertical="center"/>
    </xf>
    <xf numFmtId="0" fontId="268" fillId="57" borderId="149" xfId="19" applyFont="1" applyFill="1" applyBorder="1" applyAlignment="1">
      <alignment horizontal="center" vertical="center"/>
    </xf>
    <xf numFmtId="0" fontId="289" fillId="0" borderId="139" xfId="19" applyFont="1" applyBorder="1" applyAlignment="1">
      <alignment horizontal="center" vertical="center" wrapText="1"/>
    </xf>
    <xf numFmtId="0" fontId="289" fillId="0" borderId="140" xfId="19" applyFont="1" applyBorder="1" applyAlignment="1">
      <alignment horizontal="center" vertical="center" wrapText="1"/>
    </xf>
    <xf numFmtId="0" fontId="289" fillId="0" borderId="79" xfId="19" applyFont="1" applyBorder="1" applyAlignment="1">
      <alignment horizontal="center" vertical="center" wrapText="1"/>
    </xf>
    <xf numFmtId="0" fontId="289" fillId="0" borderId="52" xfId="19" applyFont="1" applyBorder="1" applyAlignment="1">
      <alignment horizontal="center" vertical="center" wrapText="1"/>
    </xf>
    <xf numFmtId="0" fontId="289" fillId="0" borderId="0" xfId="19" applyFont="1" applyAlignment="1">
      <alignment horizontal="center" vertical="center" wrapText="1"/>
    </xf>
    <xf numFmtId="0" fontId="289" fillId="0" borderId="30" xfId="19" applyFont="1" applyBorder="1" applyAlignment="1">
      <alignment horizontal="center" vertical="center" wrapText="1"/>
    </xf>
    <xf numFmtId="0" fontId="289" fillId="0" borderId="141" xfId="19" applyFont="1" applyBorder="1" applyAlignment="1">
      <alignment horizontal="center" vertical="center" wrapText="1"/>
    </xf>
    <xf numFmtId="0" fontId="289" fillId="0" borderId="128" xfId="19" applyFont="1" applyBorder="1" applyAlignment="1">
      <alignment horizontal="center" vertical="center" wrapText="1"/>
    </xf>
    <xf numFmtId="0" fontId="289" fillId="0" borderId="129" xfId="19" applyFont="1" applyBorder="1" applyAlignment="1">
      <alignment horizontal="center" vertical="center" wrapText="1"/>
    </xf>
    <xf numFmtId="0" fontId="268" fillId="77" borderId="139" xfId="19" applyFont="1" applyFill="1" applyBorder="1" applyAlignment="1">
      <alignment horizontal="center" vertical="center"/>
    </xf>
    <xf numFmtId="0" fontId="268" fillId="77" borderId="140" xfId="19" applyFont="1" applyFill="1" applyBorder="1" applyAlignment="1">
      <alignment horizontal="center" vertical="center"/>
    </xf>
    <xf numFmtId="0" fontId="268" fillId="77" borderId="79" xfId="19" applyFont="1" applyFill="1" applyBorder="1" applyAlignment="1">
      <alignment horizontal="center" vertical="center"/>
    </xf>
    <xf numFmtId="0" fontId="268" fillId="77" borderId="52" xfId="19" applyFont="1" applyFill="1" applyBorder="1" applyAlignment="1">
      <alignment horizontal="center" vertical="center"/>
    </xf>
    <xf numFmtId="0" fontId="268" fillId="77" borderId="0" xfId="19" applyFont="1" applyFill="1" applyAlignment="1">
      <alignment horizontal="center" vertical="center"/>
    </xf>
    <xf numFmtId="0" fontId="268" fillId="77" borderId="30" xfId="19" applyFont="1" applyFill="1" applyBorder="1" applyAlignment="1">
      <alignment horizontal="center" vertical="center"/>
    </xf>
    <xf numFmtId="0" fontId="268" fillId="77" borderId="141" xfId="19" applyFont="1" applyFill="1" applyBorder="1" applyAlignment="1">
      <alignment horizontal="center" vertical="center"/>
    </xf>
    <xf numFmtId="0" fontId="268" fillId="77" borderId="128" xfId="19" applyFont="1" applyFill="1" applyBorder="1" applyAlignment="1">
      <alignment horizontal="center" vertical="center"/>
    </xf>
    <xf numFmtId="0" fontId="268" fillId="77" borderId="129" xfId="19" applyFont="1" applyFill="1" applyBorder="1" applyAlignment="1">
      <alignment horizontal="center" vertical="center"/>
    </xf>
    <xf numFmtId="0" fontId="295" fillId="0" borderId="139" xfId="19" applyFont="1" applyBorder="1" applyAlignment="1">
      <alignment horizontal="center" vertical="center" wrapText="1"/>
    </xf>
    <xf numFmtId="0" fontId="295" fillId="0" borderId="140" xfId="19" applyFont="1" applyBorder="1" applyAlignment="1">
      <alignment horizontal="center" vertical="center" wrapText="1"/>
    </xf>
    <xf numFmtId="0" fontId="295" fillId="0" borderId="79" xfId="19" applyFont="1" applyBorder="1" applyAlignment="1">
      <alignment horizontal="center" vertical="center" wrapText="1"/>
    </xf>
    <xf numFmtId="0" fontId="295" fillId="0" borderId="52" xfId="19" applyFont="1" applyBorder="1" applyAlignment="1">
      <alignment horizontal="center" vertical="center" wrapText="1"/>
    </xf>
    <xf numFmtId="0" fontId="295" fillId="0" borderId="0" xfId="19" applyFont="1" applyAlignment="1">
      <alignment horizontal="center" vertical="center" wrapText="1"/>
    </xf>
    <xf numFmtId="0" fontId="295" fillId="0" borderId="30" xfId="19" applyFont="1" applyBorder="1" applyAlignment="1">
      <alignment horizontal="center" vertical="center" wrapText="1"/>
    </xf>
    <xf numFmtId="0" fontId="295" fillId="0" borderId="141" xfId="19" applyFont="1" applyBorder="1" applyAlignment="1">
      <alignment horizontal="center" vertical="center" wrapText="1"/>
    </xf>
    <xf numFmtId="0" fontId="295" fillId="0" borderId="128" xfId="19" applyFont="1" applyBorder="1" applyAlignment="1">
      <alignment horizontal="center" vertical="center" wrapText="1"/>
    </xf>
    <xf numFmtId="0" fontId="295" fillId="0" borderId="129" xfId="19" applyFont="1" applyBorder="1" applyAlignment="1">
      <alignment horizontal="center" vertical="center" wrapText="1"/>
    </xf>
    <xf numFmtId="0" fontId="296" fillId="0" borderId="139" xfId="19" applyFont="1" applyBorder="1" applyAlignment="1">
      <alignment horizontal="center" vertical="center" wrapText="1"/>
    </xf>
    <xf numFmtId="0" fontId="296" fillId="0" borderId="140" xfId="19" applyFont="1" applyBorder="1" applyAlignment="1">
      <alignment horizontal="center" vertical="center" wrapText="1"/>
    </xf>
    <xf numFmtId="0" fontId="296" fillId="0" borderId="79" xfId="19" applyFont="1" applyBorder="1" applyAlignment="1">
      <alignment horizontal="center" vertical="center" wrapText="1"/>
    </xf>
    <xf numFmtId="0" fontId="296" fillId="0" borderId="52" xfId="19" applyFont="1" applyBorder="1" applyAlignment="1">
      <alignment horizontal="center" vertical="center" wrapText="1"/>
    </xf>
    <xf numFmtId="0" fontId="296" fillId="0" borderId="0" xfId="19" applyFont="1" applyAlignment="1">
      <alignment horizontal="center" vertical="center" wrapText="1"/>
    </xf>
    <xf numFmtId="0" fontId="296" fillId="0" borderId="30" xfId="19" applyFont="1" applyBorder="1" applyAlignment="1">
      <alignment horizontal="center" vertical="center" wrapText="1"/>
    </xf>
    <xf numFmtId="0" fontId="296" fillId="0" borderId="141" xfId="19" applyFont="1" applyBorder="1" applyAlignment="1">
      <alignment horizontal="center" vertical="center" wrapText="1"/>
    </xf>
    <xf numFmtId="0" fontId="296" fillId="0" borderId="128" xfId="19" applyFont="1" applyBorder="1" applyAlignment="1">
      <alignment horizontal="center" vertical="center" wrapText="1"/>
    </xf>
    <xf numFmtId="0" fontId="296" fillId="0" borderId="129" xfId="19" applyFont="1" applyBorder="1" applyAlignment="1">
      <alignment horizontal="center" vertical="center" wrapText="1"/>
    </xf>
    <xf numFmtId="0" fontId="268" fillId="22" borderId="150" xfId="19" applyFont="1" applyFill="1" applyBorder="1" applyAlignment="1">
      <alignment horizontal="center" vertical="center"/>
    </xf>
    <xf numFmtId="0" fontId="268" fillId="22" borderId="151" xfId="19" applyFont="1" applyFill="1" applyBorder="1" applyAlignment="1">
      <alignment horizontal="center" vertical="center"/>
    </xf>
    <xf numFmtId="0" fontId="268" fillId="22" borderId="153" xfId="19" applyFont="1" applyFill="1" applyBorder="1" applyAlignment="1">
      <alignment horizontal="center" vertical="center"/>
    </xf>
    <xf numFmtId="0" fontId="268" fillId="22" borderId="0" xfId="19" applyFont="1" applyFill="1" applyAlignment="1">
      <alignment horizontal="center" vertical="center"/>
    </xf>
    <xf numFmtId="0" fontId="268" fillId="22" borderId="155" xfId="19" applyFont="1" applyFill="1" applyBorder="1" applyAlignment="1">
      <alignment horizontal="center" vertical="center"/>
    </xf>
    <xf numFmtId="0" fontId="268" fillId="22" borderId="156" xfId="19" applyFont="1" applyFill="1" applyBorder="1" applyAlignment="1">
      <alignment horizontal="center" vertical="center"/>
    </xf>
    <xf numFmtId="0" fontId="286" fillId="59" borderId="152" xfId="13" applyFont="1" applyFill="1" applyBorder="1" applyAlignment="1">
      <alignment horizontal="center" vertical="center" textRotation="90" shrinkToFit="1"/>
    </xf>
    <xf numFmtId="0" fontId="286" fillId="59" borderId="154" xfId="13" applyFont="1" applyFill="1" applyBorder="1" applyAlignment="1">
      <alignment horizontal="center" vertical="center" textRotation="90" shrinkToFit="1"/>
    </xf>
    <xf numFmtId="0" fontId="286" fillId="59" borderId="157" xfId="13" applyFont="1" applyFill="1" applyBorder="1" applyAlignment="1">
      <alignment horizontal="center" vertical="center" textRotation="90" shrinkToFit="1"/>
    </xf>
    <xf numFmtId="0" fontId="297" fillId="0" borderId="139" xfId="19" applyFont="1" applyBorder="1" applyAlignment="1">
      <alignment horizontal="center" vertical="center"/>
    </xf>
    <xf numFmtId="0" fontId="297" fillId="0" borderId="140" xfId="19" applyFont="1" applyBorder="1" applyAlignment="1">
      <alignment horizontal="center" vertical="center"/>
    </xf>
    <xf numFmtId="0" fontId="297" fillId="0" borderId="79" xfId="19" applyFont="1" applyBorder="1" applyAlignment="1">
      <alignment horizontal="center" vertical="center"/>
    </xf>
    <xf numFmtId="0" fontId="297" fillId="0" borderId="52" xfId="19" applyFont="1" applyBorder="1" applyAlignment="1">
      <alignment horizontal="center" vertical="center"/>
    </xf>
    <xf numFmtId="0" fontId="297" fillId="0" borderId="0" xfId="19" applyFont="1" applyAlignment="1">
      <alignment horizontal="center" vertical="center"/>
    </xf>
    <xf numFmtId="0" fontId="297" fillId="0" borderId="30" xfId="19" applyFont="1" applyBorder="1" applyAlignment="1">
      <alignment horizontal="center" vertical="center"/>
    </xf>
    <xf numFmtId="0" fontId="297" fillId="0" borderId="141" xfId="19" applyFont="1" applyBorder="1" applyAlignment="1">
      <alignment horizontal="center" vertical="center"/>
    </xf>
    <xf numFmtId="0" fontId="297" fillId="0" borderId="128" xfId="19" applyFont="1" applyBorder="1" applyAlignment="1">
      <alignment horizontal="center" vertical="center"/>
    </xf>
    <xf numFmtId="0" fontId="297" fillId="0" borderId="129" xfId="19" applyFont="1" applyBorder="1" applyAlignment="1">
      <alignment horizontal="center" vertical="center"/>
    </xf>
    <xf numFmtId="0" fontId="289" fillId="0" borderId="139" xfId="19" applyFont="1" applyBorder="1" applyAlignment="1">
      <alignment horizontal="center" vertical="center"/>
    </xf>
    <xf numFmtId="0" fontId="289" fillId="0" borderId="140" xfId="19" applyFont="1" applyBorder="1" applyAlignment="1">
      <alignment horizontal="center" vertical="center"/>
    </xf>
    <xf numFmtId="0" fontId="289" fillId="0" borderId="79" xfId="19" applyFont="1" applyBorder="1" applyAlignment="1">
      <alignment horizontal="center" vertical="center"/>
    </xf>
    <xf numFmtId="0" fontId="289" fillId="0" borderId="52" xfId="19" applyFont="1" applyBorder="1" applyAlignment="1">
      <alignment horizontal="center" vertical="center"/>
    </xf>
    <xf numFmtId="0" fontId="289" fillId="0" borderId="0" xfId="19" applyFont="1" applyAlignment="1">
      <alignment horizontal="center" vertical="center"/>
    </xf>
    <xf numFmtId="0" fontId="289" fillId="0" borderId="30" xfId="19" applyFont="1" applyBorder="1" applyAlignment="1">
      <alignment horizontal="center" vertical="center"/>
    </xf>
    <xf numFmtId="0" fontId="289" fillId="0" borderId="141" xfId="19" applyFont="1" applyBorder="1" applyAlignment="1">
      <alignment horizontal="center" vertical="center"/>
    </xf>
    <xf numFmtId="0" fontId="289" fillId="0" borderId="128" xfId="19" applyFont="1" applyBorder="1" applyAlignment="1">
      <alignment horizontal="center" vertical="center"/>
    </xf>
    <xf numFmtId="0" fontId="289" fillId="0" borderId="129" xfId="19" applyFont="1" applyBorder="1" applyAlignment="1">
      <alignment horizontal="center" vertical="center"/>
    </xf>
    <xf numFmtId="0" fontId="149" fillId="22" borderId="139" xfId="19" applyFont="1" applyFill="1" applyBorder="1" applyAlignment="1">
      <alignment horizontal="center" vertical="center"/>
    </xf>
    <xf numFmtId="0" fontId="149" fillId="22" borderId="140" xfId="19" applyFont="1" applyFill="1" applyBorder="1" applyAlignment="1">
      <alignment horizontal="center" vertical="center"/>
    </xf>
    <xf numFmtId="0" fontId="149" fillId="22" borderId="79" xfId="19" applyFont="1" applyFill="1" applyBorder="1" applyAlignment="1">
      <alignment horizontal="center" vertical="center"/>
    </xf>
    <xf numFmtId="0" fontId="149" fillId="22" borderId="52" xfId="19" applyFont="1" applyFill="1" applyBorder="1" applyAlignment="1">
      <alignment horizontal="center" vertical="center"/>
    </xf>
    <xf numFmtId="0" fontId="149" fillId="22" borderId="0" xfId="19" applyFont="1" applyFill="1" applyAlignment="1">
      <alignment horizontal="center" vertical="center"/>
    </xf>
    <xf numFmtId="0" fontId="149" fillId="22" borderId="30" xfId="19" applyFont="1" applyFill="1" applyBorder="1" applyAlignment="1">
      <alignment horizontal="center" vertical="center"/>
    </xf>
    <xf numFmtId="0" fontId="149" fillId="22" borderId="141" xfId="19" applyFont="1" applyFill="1" applyBorder="1" applyAlignment="1">
      <alignment horizontal="center" vertical="center"/>
    </xf>
    <xf numFmtId="0" fontId="149" fillId="22" borderId="128" xfId="19" applyFont="1" applyFill="1" applyBorder="1" applyAlignment="1">
      <alignment horizontal="center" vertical="center"/>
    </xf>
    <xf numFmtId="0" fontId="149" fillId="22" borderId="129" xfId="19" applyFont="1" applyFill="1" applyBorder="1" applyAlignment="1">
      <alignment horizontal="center" vertical="center"/>
    </xf>
    <xf numFmtId="0" fontId="149" fillId="0" borderId="142" xfId="19" applyFont="1" applyBorder="1" applyAlignment="1">
      <alignment horizontal="center" vertical="center"/>
    </xf>
    <xf numFmtId="0" fontId="149" fillId="0" borderId="143" xfId="19" applyFont="1" applyBorder="1" applyAlignment="1">
      <alignment horizontal="center" vertical="center"/>
    </xf>
    <xf numFmtId="0" fontId="149" fillId="0" borderId="144" xfId="19" applyFont="1" applyBorder="1" applyAlignment="1">
      <alignment horizontal="center" vertical="center"/>
    </xf>
    <xf numFmtId="0" fontId="149" fillId="0" borderId="145" xfId="19" applyFont="1" applyBorder="1" applyAlignment="1">
      <alignment horizontal="center" vertical="center"/>
    </xf>
    <xf numFmtId="0" fontId="149" fillId="0" borderId="0" xfId="19" applyFont="1" applyAlignment="1">
      <alignment horizontal="center" vertical="center"/>
    </xf>
    <xf numFmtId="0" fontId="149" fillId="0" borderId="146" xfId="19" applyFont="1" applyBorder="1" applyAlignment="1">
      <alignment horizontal="center" vertical="center"/>
    </xf>
    <xf numFmtId="0" fontId="149" fillId="0" borderId="147" xfId="19" applyFont="1" applyBorder="1" applyAlignment="1">
      <alignment horizontal="center" vertical="center"/>
    </xf>
    <xf numFmtId="0" fontId="149" fillId="0" borderId="148" xfId="19" applyFont="1" applyBorder="1" applyAlignment="1">
      <alignment horizontal="center" vertical="center"/>
    </xf>
    <xf numFmtId="0" fontId="149" fillId="0" borderId="149" xfId="19" applyFont="1" applyBorder="1" applyAlignment="1">
      <alignment horizontal="center" vertical="center"/>
    </xf>
    <xf numFmtId="0" fontId="72" fillId="59" borderId="159" xfId="19" applyFont="1" applyFill="1" applyBorder="1" applyAlignment="1">
      <alignment horizontal="center" vertical="center"/>
    </xf>
    <xf numFmtId="0" fontId="72" fillId="59" borderId="160" xfId="19" applyFont="1" applyFill="1" applyBorder="1" applyAlignment="1">
      <alignment horizontal="center" vertical="center"/>
    </xf>
    <xf numFmtId="0" fontId="275" fillId="0" borderId="103" xfId="19" applyFont="1" applyBorder="1" applyAlignment="1">
      <alignment horizontal="center" vertical="center" wrapText="1"/>
    </xf>
    <xf numFmtId="0" fontId="175" fillId="0" borderId="0" xfId="19" applyFont="1" applyAlignment="1">
      <alignment horizontal="center" vertical="center"/>
    </xf>
    <xf numFmtId="0" fontId="35" fillId="0" borderId="161" xfId="19" applyFont="1" applyBorder="1" applyAlignment="1">
      <alignment horizontal="center" vertical="center" wrapText="1"/>
    </xf>
    <xf numFmtId="0" fontId="35" fillId="0" borderId="162" xfId="19" applyFont="1" applyBorder="1" applyAlignment="1">
      <alignment horizontal="center" vertical="center" wrapText="1"/>
    </xf>
    <xf numFmtId="0" fontId="35" fillId="0" borderId="163" xfId="19" applyFont="1" applyBorder="1" applyAlignment="1">
      <alignment horizontal="center" vertical="center" wrapText="1"/>
    </xf>
    <xf numFmtId="0" fontId="35" fillId="0" borderId="164" xfId="19" applyFont="1" applyBorder="1" applyAlignment="1">
      <alignment horizontal="center" vertical="center" wrapText="1"/>
    </xf>
    <xf numFmtId="0" fontId="34" fillId="0" borderId="165" xfId="19" applyFont="1" applyBorder="1" applyAlignment="1">
      <alignment horizontal="center" vertical="center" wrapText="1"/>
    </xf>
    <xf numFmtId="0" fontId="34" fillId="0" borderId="163" xfId="19" applyFont="1" applyBorder="1" applyAlignment="1">
      <alignment horizontal="center" vertical="center" wrapText="1"/>
    </xf>
    <xf numFmtId="0" fontId="303" fillId="0" borderId="163" xfId="19" applyFont="1" applyBorder="1" applyAlignment="1">
      <alignment horizontal="center" vertical="center" wrapText="1"/>
    </xf>
    <xf numFmtId="0" fontId="303" fillId="0" borderId="164" xfId="19" applyFont="1" applyBorder="1" applyAlignment="1">
      <alignment horizontal="center" vertical="center" wrapText="1"/>
    </xf>
    <xf numFmtId="0" fontId="72" fillId="154" borderId="389" xfId="53" applyFont="1" applyFill="1" applyBorder="1" applyAlignment="1">
      <alignment horizontal="center" vertical="center" wrapText="1"/>
    </xf>
    <xf numFmtId="0" fontId="72" fillId="154" borderId="390" xfId="53" applyFont="1" applyFill="1" applyBorder="1" applyAlignment="1">
      <alignment horizontal="center" vertical="center" wrapText="1"/>
    </xf>
    <xf numFmtId="0" fontId="151" fillId="156" borderId="389" xfId="53" applyFont="1" applyFill="1" applyBorder="1" applyAlignment="1">
      <alignment horizontal="center" vertical="center" wrapText="1"/>
    </xf>
    <xf numFmtId="0" fontId="151" fillId="156" borderId="390" xfId="53" applyFont="1" applyFill="1" applyBorder="1" applyAlignment="1">
      <alignment horizontal="center" vertical="center" wrapText="1"/>
    </xf>
    <xf numFmtId="0" fontId="72" fillId="121" borderId="389" xfId="53" applyFont="1" applyFill="1" applyBorder="1" applyAlignment="1">
      <alignment horizontal="center" vertical="center" wrapText="1"/>
    </xf>
    <xf numFmtId="0" fontId="72" fillId="121" borderId="390" xfId="53" applyFont="1" applyFill="1" applyBorder="1" applyAlignment="1">
      <alignment horizontal="center" vertical="center" wrapText="1"/>
    </xf>
    <xf numFmtId="0" fontId="151" fillId="155" borderId="389" xfId="53" applyFont="1" applyFill="1" applyBorder="1" applyAlignment="1">
      <alignment horizontal="center" vertical="center" wrapText="1"/>
    </xf>
    <xf numFmtId="0" fontId="151" fillId="155" borderId="390" xfId="53" applyFont="1" applyFill="1" applyBorder="1" applyAlignment="1">
      <alignment horizontal="center" vertical="center" wrapText="1"/>
    </xf>
    <xf numFmtId="2" fontId="350" fillId="9" borderId="120" xfId="53" applyNumberFormat="1" applyFont="1" applyFill="1" applyBorder="1" applyAlignment="1">
      <alignment horizontal="center" vertical="center" wrapText="1"/>
    </xf>
    <xf numFmtId="2" fontId="350" fillId="9" borderId="24" xfId="53" applyNumberFormat="1" applyFont="1" applyFill="1" applyBorder="1" applyAlignment="1">
      <alignment horizontal="center" vertical="center" wrapText="1"/>
    </xf>
    <xf numFmtId="2" fontId="14" fillId="15" borderId="33" xfId="53" applyNumberFormat="1" applyFont="1" applyFill="1" applyBorder="1" applyAlignment="1">
      <alignment horizontal="center" vertical="center" wrapText="1"/>
    </xf>
    <xf numFmtId="2" fontId="14" fillId="15" borderId="51" xfId="53" applyNumberFormat="1" applyFont="1" applyFill="1" applyBorder="1" applyAlignment="1">
      <alignment horizontal="center" vertical="center" wrapText="1"/>
    </xf>
    <xf numFmtId="0" fontId="522" fillId="32" borderId="389" xfId="53" applyFont="1" applyFill="1" applyBorder="1" applyAlignment="1">
      <alignment horizontal="center" vertical="center" wrapText="1"/>
    </xf>
    <xf numFmtId="0" fontId="522" fillId="32" borderId="390" xfId="53" applyFont="1" applyFill="1" applyBorder="1" applyAlignment="1">
      <alignment horizontal="center" vertical="center" wrapText="1"/>
    </xf>
    <xf numFmtId="0" fontId="151" fillId="158" borderId="389" xfId="53" applyFont="1" applyFill="1" applyBorder="1" applyAlignment="1">
      <alignment horizontal="center" vertical="center" wrapText="1"/>
    </xf>
    <xf numFmtId="0" fontId="151" fillId="158" borderId="390" xfId="53" applyFont="1" applyFill="1" applyBorder="1" applyAlignment="1">
      <alignment horizontal="center" vertical="center" wrapText="1"/>
    </xf>
    <xf numFmtId="0" fontId="56" fillId="159" borderId="57" xfId="53" applyFont="1" applyFill="1" applyBorder="1" applyAlignment="1">
      <alignment horizontal="center" vertical="center" wrapText="1"/>
    </xf>
    <xf numFmtId="0" fontId="56" fillId="159" borderId="393" xfId="53" applyFont="1" applyFill="1" applyBorder="1" applyAlignment="1">
      <alignment horizontal="center" vertical="center" wrapText="1"/>
    </xf>
    <xf numFmtId="0" fontId="151" fillId="159" borderId="389" xfId="53" applyFont="1" applyFill="1" applyBorder="1" applyAlignment="1">
      <alignment horizontal="center" vertical="center" wrapText="1"/>
    </xf>
    <xf numFmtId="0" fontId="151" fillId="159" borderId="390" xfId="53" applyFont="1" applyFill="1" applyBorder="1" applyAlignment="1">
      <alignment horizontal="center" vertical="center" wrapText="1"/>
    </xf>
    <xf numFmtId="2" fontId="63" fillId="9" borderId="121" xfId="53" applyNumberFormat="1" applyFont="1" applyFill="1" applyBorder="1" applyAlignment="1">
      <alignment horizontal="center" vertical="center" wrapText="1"/>
    </xf>
    <xf numFmtId="2" fontId="63" fillId="9" borderId="0" xfId="53" applyNumberFormat="1" applyFont="1" applyFill="1" applyAlignment="1">
      <alignment horizontal="center" vertical="center" wrapText="1"/>
    </xf>
    <xf numFmtId="174" fontId="565" fillId="94" borderId="0" xfId="7" applyNumberFormat="1" applyFont="1" applyFill="1" applyAlignment="1">
      <alignment horizontal="left" vertical="center" wrapText="1"/>
    </xf>
    <xf numFmtId="0" fontId="552" fillId="0" borderId="0" xfId="58" applyAlignment="1">
      <alignment horizontal="left" vertical="center" wrapText="1"/>
    </xf>
    <xf numFmtId="0" fontId="565" fillId="108" borderId="0" xfId="59" applyFont="1" applyFill="1" applyAlignment="1">
      <alignment horizontal="left" vertical="center" wrapText="1"/>
    </xf>
    <xf numFmtId="0" fontId="227" fillId="17" borderId="121" xfId="53" applyFont="1" applyFill="1" applyBorder="1" applyAlignment="1">
      <alignment horizontal="center" vertical="center"/>
    </xf>
    <xf numFmtId="0" fontId="227" fillId="17" borderId="0" xfId="53" applyFont="1" applyFill="1" applyAlignment="1">
      <alignment horizontal="center" vertical="center"/>
    </xf>
    <xf numFmtId="0" fontId="14" fillId="136" borderId="319" xfId="53" applyFont="1" applyFill="1" applyBorder="1" applyAlignment="1">
      <alignment horizontal="center" vertical="center" wrapText="1"/>
    </xf>
    <xf numFmtId="0" fontId="14" fillId="136" borderId="124" xfId="53" applyFont="1" applyFill="1" applyBorder="1" applyAlignment="1">
      <alignment horizontal="center" vertical="center" wrapText="1"/>
    </xf>
    <xf numFmtId="0" fontId="14" fillId="136" borderId="52" xfId="53" applyFont="1" applyFill="1" applyBorder="1" applyAlignment="1">
      <alignment horizontal="center" vertical="center" wrapText="1"/>
    </xf>
    <xf numFmtId="0" fontId="14" fillId="136" borderId="30" xfId="53" applyFont="1" applyFill="1" applyBorder="1" applyAlignment="1">
      <alignment horizontal="center" vertical="center" wrapText="1"/>
    </xf>
    <xf numFmtId="0" fontId="14" fillId="136" borderId="121" xfId="53" applyFont="1" applyFill="1" applyBorder="1" applyAlignment="1">
      <alignment horizontal="center" vertical="center" wrapText="1"/>
    </xf>
    <xf numFmtId="0" fontId="14" fillId="136" borderId="0" xfId="53" applyFont="1" applyFill="1" applyAlignment="1">
      <alignment horizontal="center" vertical="center" wrapText="1"/>
    </xf>
    <xf numFmtId="174" fontId="287" fillId="32" borderId="0" xfId="7" applyNumberFormat="1" applyFont="1" applyFill="1" applyAlignment="1">
      <alignment horizontal="left" vertical="center" wrapText="1"/>
    </xf>
    <xf numFmtId="0" fontId="2" fillId="155" borderId="204" xfId="3" applyFont="1" applyFill="1" applyBorder="1" applyAlignment="1">
      <alignment horizontal="left" vertical="center" wrapText="1"/>
    </xf>
    <xf numFmtId="0" fontId="2" fillId="155" borderId="389" xfId="3" applyFont="1" applyFill="1" applyBorder="1" applyAlignment="1">
      <alignment horizontal="left" vertical="center" wrapText="1"/>
    </xf>
    <xf numFmtId="0" fontId="552" fillId="0" borderId="204" xfId="58" applyBorder="1" applyAlignment="1">
      <alignment horizontal="left" vertical="center" wrapText="1"/>
    </xf>
    <xf numFmtId="0" fontId="565" fillId="5" borderId="0" xfId="3" applyFont="1" applyFill="1" applyAlignment="1">
      <alignment horizontal="left" vertical="center" wrapText="1"/>
    </xf>
    <xf numFmtId="0" fontId="42" fillId="2" borderId="383" xfId="53" applyFont="1" applyFill="1" applyBorder="1" applyAlignment="1">
      <alignment horizontal="center" vertical="center" wrapText="1"/>
    </xf>
    <xf numFmtId="0" fontId="42" fillId="2" borderId="51" xfId="53" applyFont="1" applyFill="1" applyBorder="1" applyAlignment="1">
      <alignment horizontal="center" vertical="center" wrapText="1"/>
    </xf>
    <xf numFmtId="174" fontId="565" fillId="8" borderId="0" xfId="7" applyNumberFormat="1" applyFont="1" applyFill="1" applyAlignment="1">
      <alignment horizontal="left" vertical="center" wrapText="1"/>
    </xf>
    <xf numFmtId="0" fontId="565" fillId="58" borderId="9" xfId="59" applyFont="1" applyFill="1" applyBorder="1" applyAlignment="1">
      <alignment horizontal="left" vertical="center" wrapText="1"/>
    </xf>
    <xf numFmtId="174" fontId="287" fillId="157" borderId="0" xfId="7" applyNumberFormat="1" applyFont="1" applyFill="1" applyAlignment="1">
      <alignment horizontal="left" vertical="center" wrapText="1"/>
    </xf>
    <xf numFmtId="0" fontId="354" fillId="107" borderId="0" xfId="53" applyFont="1" applyFill="1" applyAlignment="1">
      <alignment horizontal="center" vertical="center" textRotation="90" wrapText="1"/>
    </xf>
    <xf numFmtId="0" fontId="354" fillId="107" borderId="125" xfId="53" applyFont="1" applyFill="1" applyBorder="1" applyAlignment="1">
      <alignment horizontal="center" vertical="center" textRotation="90" wrapText="1"/>
    </xf>
    <xf numFmtId="0" fontId="93" fillId="107" borderId="0" xfId="53" applyFont="1" applyFill="1" applyAlignment="1">
      <alignment horizontal="center" vertical="center"/>
    </xf>
    <xf numFmtId="0" fontId="93" fillId="107" borderId="51" xfId="53" applyFont="1" applyFill="1" applyBorder="1" applyAlignment="1">
      <alignment horizontal="center" vertical="center"/>
    </xf>
    <xf numFmtId="0" fontId="14" fillId="17" borderId="52" xfId="36" applyFont="1" applyFill="1" applyBorder="1" applyAlignment="1">
      <alignment horizontal="center" vertical="center" wrapText="1"/>
    </xf>
    <xf numFmtId="0" fontId="14" fillId="17" borderId="0" xfId="36" applyFont="1" applyFill="1" applyAlignment="1">
      <alignment horizontal="center" vertical="center" wrapText="1"/>
    </xf>
    <xf numFmtId="0" fontId="374" fillId="17" borderId="0" xfId="53" applyFont="1" applyFill="1" applyAlignment="1">
      <alignment horizontal="center" vertical="center"/>
    </xf>
    <xf numFmtId="0" fontId="14" fillId="136" borderId="0" xfId="53" applyFont="1" applyFill="1" applyAlignment="1">
      <alignment horizontal="center" vertical="center"/>
    </xf>
    <xf numFmtId="0" fontId="14" fillId="136" borderId="51" xfId="53" applyFont="1" applyFill="1" applyBorder="1" applyAlignment="1">
      <alignment horizontal="center" vertical="center"/>
    </xf>
    <xf numFmtId="1" fontId="194" fillId="17" borderId="52" xfId="36" applyNumberFormat="1" applyFont="1" applyFill="1" applyBorder="1" applyAlignment="1">
      <alignment horizontal="center" vertical="center" wrapText="1"/>
    </xf>
    <xf numFmtId="1" fontId="194" fillId="17" borderId="0" xfId="36" applyNumberFormat="1" applyFont="1" applyFill="1" applyAlignment="1">
      <alignment horizontal="center" vertical="center" wrapText="1"/>
    </xf>
    <xf numFmtId="203" fontId="14" fillId="136" borderId="128" xfId="53" applyNumberFormat="1" applyFont="1" applyFill="1" applyBorder="1" applyAlignment="1">
      <alignment horizontal="center" vertical="center"/>
    </xf>
    <xf numFmtId="203" fontId="14" fillId="136" borderId="138" xfId="53" applyNumberFormat="1" applyFont="1" applyFill="1" applyBorder="1" applyAlignment="1">
      <alignment horizontal="center" vertical="center"/>
    </xf>
    <xf numFmtId="0" fontId="35" fillId="111" borderId="134" xfId="13" applyFont="1" applyFill="1" applyBorder="1" applyAlignment="1">
      <alignment horizontal="center" vertical="center" wrapText="1"/>
    </xf>
    <xf numFmtId="0" fontId="35" fillId="111" borderId="135" xfId="13" applyFont="1" applyFill="1" applyBorder="1" applyAlignment="1">
      <alignment horizontal="center" vertical="center" wrapText="1"/>
    </xf>
    <xf numFmtId="0" fontId="35" fillId="111" borderId="136" xfId="13" applyFont="1" applyFill="1" applyBorder="1" applyAlignment="1">
      <alignment horizontal="center" vertical="center" wrapText="1"/>
    </xf>
    <xf numFmtId="0" fontId="42" fillId="0" borderId="134" xfId="3" applyFont="1" applyBorder="1" applyAlignment="1">
      <alignment horizontal="center" vertical="center" wrapText="1"/>
    </xf>
    <xf numFmtId="0" fontId="42" fillId="0" borderId="135" xfId="3" applyFont="1" applyBorder="1" applyAlignment="1">
      <alignment horizontal="center" vertical="center" wrapText="1"/>
    </xf>
    <xf numFmtId="0" fontId="42" fillId="0" borderId="136" xfId="3" applyFont="1" applyBorder="1" applyAlignment="1">
      <alignment horizontal="center" vertical="center" wrapText="1"/>
    </xf>
    <xf numFmtId="0" fontId="46" fillId="98" borderId="134" xfId="13" applyFont="1" applyFill="1" applyBorder="1" applyAlignment="1">
      <alignment horizontal="center" vertical="center" wrapText="1"/>
    </xf>
    <xf numFmtId="0" fontId="46" fillId="98" borderId="135" xfId="13" applyFont="1" applyFill="1" applyBorder="1" applyAlignment="1">
      <alignment horizontal="center" vertical="center" wrapText="1"/>
    </xf>
    <xf numFmtId="0" fontId="46" fillId="98" borderId="136" xfId="13" applyFont="1" applyFill="1" applyBorder="1" applyAlignment="1">
      <alignment horizontal="center" vertical="center" wrapText="1"/>
    </xf>
    <xf numFmtId="0" fontId="35" fillId="98" borderId="134" xfId="13" applyFont="1" applyFill="1" applyBorder="1" applyAlignment="1">
      <alignment horizontal="center" vertical="center" wrapText="1"/>
    </xf>
    <xf numFmtId="0" fontId="35" fillId="98" borderId="135" xfId="13" applyFont="1" applyFill="1" applyBorder="1" applyAlignment="1">
      <alignment horizontal="center" vertical="center" wrapText="1"/>
    </xf>
    <xf numFmtId="0" fontId="35" fillId="98" borderId="136" xfId="13" applyFont="1" applyFill="1" applyBorder="1" applyAlignment="1">
      <alignment horizontal="center" vertical="center" wrapText="1"/>
    </xf>
    <xf numFmtId="0" fontId="35" fillId="2" borderId="190" xfId="3" applyFont="1" applyFill="1" applyBorder="1" applyAlignment="1">
      <alignment horizontal="center" vertical="center" wrapText="1"/>
    </xf>
    <xf numFmtId="0" fontId="35" fillId="2" borderId="98" xfId="3" applyFont="1" applyFill="1" applyBorder="1" applyAlignment="1">
      <alignment horizontal="center" vertical="center" wrapText="1"/>
    </xf>
    <xf numFmtId="0" fontId="35" fillId="2" borderId="27" xfId="3" applyFont="1" applyFill="1" applyBorder="1" applyAlignment="1">
      <alignment horizontal="center" vertical="center" wrapText="1"/>
    </xf>
    <xf numFmtId="0" fontId="72" fillId="98" borderId="120" xfId="13" applyFont="1" applyFill="1" applyBorder="1" applyAlignment="1">
      <alignment horizontal="center" vertical="center"/>
    </xf>
    <xf numFmtId="0" fontId="72" fillId="98" borderId="121" xfId="13" applyFont="1" applyFill="1" applyBorder="1" applyAlignment="1">
      <alignment horizontal="center" vertical="center"/>
    </xf>
    <xf numFmtId="0" fontId="72" fillId="98" borderId="24" xfId="13" applyFont="1" applyFill="1" applyBorder="1" applyAlignment="1">
      <alignment horizontal="center" vertical="center"/>
    </xf>
    <xf numFmtId="0" fontId="72" fillId="98" borderId="0" xfId="13" applyFont="1" applyFill="1" applyAlignment="1">
      <alignment horizontal="center" vertical="center"/>
    </xf>
    <xf numFmtId="0" fontId="72" fillId="98" borderId="25" xfId="13" applyFont="1" applyFill="1" applyBorder="1" applyAlignment="1">
      <alignment horizontal="center" vertical="center"/>
    </xf>
    <xf numFmtId="0" fontId="72" fillId="98" borderId="18" xfId="13" applyFont="1" applyFill="1" applyBorder="1" applyAlignment="1">
      <alignment horizontal="center" vertical="center"/>
    </xf>
    <xf numFmtId="0" fontId="42" fillId="102" borderId="51" xfId="3" applyFont="1" applyFill="1" applyBorder="1" applyAlignment="1">
      <alignment horizontal="center" vertical="center" wrapText="1"/>
    </xf>
    <xf numFmtId="0" fontId="58" fillId="90" borderId="56" xfId="3" applyFont="1" applyFill="1" applyBorder="1" applyAlignment="1">
      <alignment horizontal="center" vertical="center" wrapText="1"/>
    </xf>
    <xf numFmtId="0" fontId="42" fillId="60" borderId="0" xfId="3" applyFont="1" applyFill="1" applyAlignment="1">
      <alignment horizontal="center" vertical="center" wrapText="1"/>
    </xf>
    <xf numFmtId="0" fontId="42" fillId="102" borderId="62" xfId="3" applyFont="1" applyFill="1" applyBorder="1" applyAlignment="1">
      <alignment horizontal="center" vertical="center" wrapText="1"/>
    </xf>
    <xf numFmtId="0" fontId="42" fillId="60" borderId="61" xfId="3" applyFont="1" applyFill="1" applyBorder="1" applyAlignment="1">
      <alignment horizontal="center" vertical="center" wrapText="1"/>
    </xf>
    <xf numFmtId="0" fontId="58" fillId="90" borderId="51" xfId="3" applyFont="1" applyFill="1" applyBorder="1" applyAlignment="1">
      <alignment horizontal="center" vertical="center" wrapText="1"/>
    </xf>
    <xf numFmtId="0" fontId="58" fillId="90" borderId="62" xfId="3" applyFont="1" applyFill="1" applyBorder="1" applyAlignment="1">
      <alignment horizontal="center" vertical="center" wrapText="1"/>
    </xf>
    <xf numFmtId="0" fontId="42" fillId="60" borderId="56" xfId="3" applyFont="1" applyFill="1" applyBorder="1" applyAlignment="1">
      <alignment horizontal="center" vertical="center" wrapText="1"/>
    </xf>
    <xf numFmtId="0" fontId="42" fillId="60" borderId="11" xfId="3" applyFont="1" applyFill="1" applyBorder="1" applyAlignment="1">
      <alignment horizontal="center" vertical="center" wrapText="1"/>
    </xf>
    <xf numFmtId="0" fontId="58" fillId="90" borderId="0" xfId="3" applyFont="1" applyFill="1" applyAlignment="1">
      <alignment horizontal="center" vertical="center" wrapText="1"/>
    </xf>
    <xf numFmtId="0" fontId="58" fillId="90" borderId="61" xfId="3" applyFont="1" applyFill="1" applyBorder="1" applyAlignment="1">
      <alignment horizontal="center" vertical="center" wrapText="1"/>
    </xf>
    <xf numFmtId="0" fontId="24" fillId="0" borderId="56" xfId="45" applyFont="1" applyBorder="1" applyAlignment="1">
      <alignment horizontal="center" vertical="center"/>
    </xf>
    <xf numFmtId="0" fontId="24" fillId="0" borderId="0" xfId="45" applyFont="1" applyAlignment="1">
      <alignment horizontal="center" vertical="center"/>
    </xf>
    <xf numFmtId="0" fontId="63" fillId="32" borderId="51" xfId="45" applyFont="1" applyFill="1" applyBorder="1" applyAlignment="1">
      <alignment horizontal="center" vertical="center"/>
    </xf>
    <xf numFmtId="0" fontId="42" fillId="102" borderId="56" xfId="3" applyFont="1" applyFill="1" applyBorder="1" applyAlignment="1">
      <alignment horizontal="center" vertical="center" wrapText="1"/>
    </xf>
    <xf numFmtId="0" fontId="42" fillId="102" borderId="11" xfId="3" applyFont="1" applyFill="1" applyBorder="1" applyAlignment="1">
      <alignment horizontal="center" vertical="center" wrapText="1"/>
    </xf>
    <xf numFmtId="0" fontId="42" fillId="60" borderId="51" xfId="3" applyFont="1" applyFill="1" applyBorder="1" applyAlignment="1">
      <alignment horizontal="center" vertical="center" wrapText="1"/>
    </xf>
    <xf numFmtId="0" fontId="42" fillId="102" borderId="0" xfId="3" applyFont="1" applyFill="1" applyAlignment="1">
      <alignment horizontal="center" vertical="center" wrapText="1"/>
    </xf>
    <xf numFmtId="0" fontId="42" fillId="102" borderId="61" xfId="3" applyFont="1" applyFill="1" applyBorder="1" applyAlignment="1">
      <alignment horizontal="center" vertical="center" wrapText="1"/>
    </xf>
    <xf numFmtId="0" fontId="14" fillId="98" borderId="121" xfId="13" applyFont="1" applyFill="1" applyBorder="1" applyAlignment="1">
      <alignment horizontal="center" vertical="center" wrapText="1"/>
    </xf>
    <xf numFmtId="0" fontId="14" fillId="98" borderId="0" xfId="13" applyFont="1" applyFill="1" applyAlignment="1">
      <alignment horizontal="center" vertical="center" wrapText="1"/>
    </xf>
    <xf numFmtId="0" fontId="14" fillId="98" borderId="64" xfId="13" applyFont="1" applyFill="1" applyBorder="1" applyAlignment="1">
      <alignment horizontal="center" vertical="center" wrapText="1"/>
    </xf>
    <xf numFmtId="0" fontId="14" fillId="98" borderId="49" xfId="13" applyFont="1" applyFill="1" applyBorder="1" applyAlignment="1">
      <alignment horizontal="center" vertical="center" wrapText="1"/>
    </xf>
    <xf numFmtId="0" fontId="14" fillId="98" borderId="65" xfId="13" applyFont="1" applyFill="1" applyBorder="1" applyAlignment="1">
      <alignment horizontal="center" vertical="center" wrapText="1"/>
    </xf>
    <xf numFmtId="0" fontId="169" fillId="32" borderId="56" xfId="45" applyFont="1" applyFill="1" applyBorder="1" applyAlignment="1">
      <alignment horizontal="center" vertical="center"/>
    </xf>
    <xf numFmtId="0" fontId="21" fillId="0" borderId="0" xfId="45" applyFont="1" applyAlignment="1">
      <alignment horizontal="center" vertical="center"/>
    </xf>
    <xf numFmtId="0" fontId="21" fillId="0" borderId="51" xfId="45" applyFont="1" applyBorder="1" applyAlignment="1">
      <alignment horizontal="center" vertical="center"/>
    </xf>
    <xf numFmtId="0" fontId="63" fillId="32" borderId="0" xfId="45" applyFont="1" applyFill="1" applyAlignment="1">
      <alignment horizontal="center" vertical="center"/>
    </xf>
    <xf numFmtId="0" fontId="24" fillId="0" borderId="51" xfId="45" applyFont="1" applyBorder="1" applyAlignment="1">
      <alignment horizontal="center" vertical="center"/>
    </xf>
    <xf numFmtId="0" fontId="20" fillId="92" borderId="257" xfId="3" applyFont="1" applyFill="1" applyBorder="1" applyAlignment="1">
      <alignment horizontal="center" vertical="center" wrapText="1"/>
    </xf>
    <xf numFmtId="0" fontId="20" fillId="92" borderId="258" xfId="3" applyFont="1" applyFill="1" applyBorder="1" applyAlignment="1">
      <alignment horizontal="center" vertical="center" wrapText="1"/>
    </xf>
    <xf numFmtId="0" fontId="20" fillId="92" borderId="259" xfId="3" applyFont="1" applyFill="1" applyBorder="1" applyAlignment="1">
      <alignment horizontal="center" vertical="center" wrapText="1"/>
    </xf>
    <xf numFmtId="0" fontId="20" fillId="93" borderId="257" xfId="3" applyFont="1" applyFill="1" applyBorder="1" applyAlignment="1">
      <alignment horizontal="center" vertical="center" wrapText="1"/>
    </xf>
    <xf numFmtId="0" fontId="20" fillId="93" borderId="258" xfId="3" applyFont="1" applyFill="1" applyBorder="1" applyAlignment="1">
      <alignment horizontal="center" vertical="center" wrapText="1"/>
    </xf>
    <xf numFmtId="0" fontId="20" fillId="93" borderId="259" xfId="3" applyFont="1" applyFill="1" applyBorder="1" applyAlignment="1">
      <alignment horizontal="center" vertical="center" wrapText="1"/>
    </xf>
    <xf numFmtId="0" fontId="20" fillId="94" borderId="257" xfId="3" applyFont="1" applyFill="1" applyBorder="1" applyAlignment="1">
      <alignment horizontal="center" vertical="center" wrapText="1"/>
    </xf>
    <xf numFmtId="0" fontId="20" fillId="94" borderId="258" xfId="3" applyFont="1" applyFill="1" applyBorder="1" applyAlignment="1">
      <alignment horizontal="center" vertical="center" wrapText="1"/>
    </xf>
    <xf numFmtId="0" fontId="20" fillId="94" borderId="259" xfId="3" applyFont="1" applyFill="1" applyBorder="1" applyAlignment="1">
      <alignment horizontal="center" vertical="center" wrapText="1"/>
    </xf>
    <xf numFmtId="0" fontId="35" fillId="2" borderId="134" xfId="3" applyFont="1" applyFill="1" applyBorder="1" applyAlignment="1">
      <alignment horizontal="center" vertical="center" wrapText="1"/>
    </xf>
    <xf numFmtId="0" fontId="35" fillId="2" borderId="135" xfId="3" applyFont="1" applyFill="1" applyBorder="1" applyAlignment="1">
      <alignment horizontal="center" vertical="center" wrapText="1"/>
    </xf>
    <xf numFmtId="0" fontId="35" fillId="2" borderId="136" xfId="3" applyFont="1" applyFill="1" applyBorder="1" applyAlignment="1">
      <alignment horizontal="center" vertical="center" wrapText="1"/>
    </xf>
    <xf numFmtId="0" fontId="400" fillId="0" borderId="135" xfId="3" applyFont="1" applyBorder="1" applyAlignment="1">
      <alignment horizontal="center" vertical="center" wrapText="1"/>
    </xf>
    <xf numFmtId="0" fontId="400" fillId="0" borderId="136" xfId="3" applyFont="1" applyBorder="1" applyAlignment="1">
      <alignment horizontal="center" vertical="center" wrapText="1"/>
    </xf>
    <xf numFmtId="0" fontId="35" fillId="0" borderId="135" xfId="3" applyFont="1" applyBorder="1" applyAlignment="1">
      <alignment horizontal="center" vertical="center" wrapText="1"/>
    </xf>
    <xf numFmtId="0" fontId="35" fillId="0" borderId="136" xfId="3" applyFont="1" applyBorder="1" applyAlignment="1">
      <alignment horizontal="center" vertical="center" wrapText="1"/>
    </xf>
    <xf numFmtId="0" fontId="20" fillId="90" borderId="134" xfId="3" applyFont="1" applyFill="1" applyBorder="1" applyAlignment="1">
      <alignment horizontal="center" vertical="center" wrapText="1"/>
    </xf>
    <xf numFmtId="0" fontId="20" fillId="90" borderId="135" xfId="3" applyFont="1" applyFill="1" applyBorder="1" applyAlignment="1">
      <alignment horizontal="center" vertical="center" wrapText="1"/>
    </xf>
    <xf numFmtId="0" fontId="20" fillId="90" borderId="136" xfId="3" applyFont="1" applyFill="1" applyBorder="1" applyAlignment="1">
      <alignment horizontal="center" vertical="center" wrapText="1"/>
    </xf>
    <xf numFmtId="0" fontId="35" fillId="60" borderId="134" xfId="3" applyFont="1" applyFill="1" applyBorder="1" applyAlignment="1">
      <alignment horizontal="center" vertical="center" wrapText="1"/>
    </xf>
    <xf numFmtId="0" fontId="35" fillId="60" borderId="135" xfId="3" applyFont="1" applyFill="1" applyBorder="1" applyAlignment="1">
      <alignment horizontal="center" vertical="center" wrapText="1"/>
    </xf>
    <xf numFmtId="0" fontId="35" fillId="60" borderId="136" xfId="3" applyFont="1" applyFill="1" applyBorder="1" applyAlignment="1">
      <alignment horizontal="center" vertical="center" wrapText="1"/>
    </xf>
    <xf numFmtId="0" fontId="20" fillId="19" borderId="190" xfId="3" applyFont="1" applyFill="1" applyBorder="1" applyAlignment="1">
      <alignment horizontal="center" vertical="center" wrapText="1"/>
    </xf>
    <xf numFmtId="0" fontId="20" fillId="19" borderId="98" xfId="3" applyFont="1" applyFill="1" applyBorder="1" applyAlignment="1">
      <alignment horizontal="center" vertical="center" wrapText="1"/>
    </xf>
    <xf numFmtId="0" fontId="20" fillId="19" borderId="27" xfId="3" applyFont="1" applyFill="1" applyBorder="1" applyAlignment="1">
      <alignment horizontal="center" vertical="center" wrapText="1"/>
    </xf>
    <xf numFmtId="0" fontId="20" fillId="8" borderId="190" xfId="3" applyFont="1" applyFill="1" applyBorder="1" applyAlignment="1">
      <alignment horizontal="center" vertical="center" wrapText="1"/>
    </xf>
    <xf numFmtId="0" fontId="20" fillId="8" borderId="98" xfId="3" applyFont="1" applyFill="1" applyBorder="1" applyAlignment="1">
      <alignment horizontal="center" vertical="center" wrapText="1"/>
    </xf>
    <xf numFmtId="0" fontId="20" fillId="8" borderId="27" xfId="3" applyFont="1" applyFill="1" applyBorder="1" applyAlignment="1">
      <alignment horizontal="center" vertical="center" wrapText="1"/>
    </xf>
    <xf numFmtId="0" fontId="35" fillId="91" borderId="190" xfId="3" applyFont="1" applyFill="1" applyBorder="1" applyAlignment="1">
      <alignment horizontal="center" vertical="center" wrapText="1"/>
    </xf>
    <xf numFmtId="0" fontId="35" fillId="91" borderId="98" xfId="3" applyFont="1" applyFill="1" applyBorder="1" applyAlignment="1">
      <alignment horizontal="center" vertical="center" wrapText="1"/>
    </xf>
    <xf numFmtId="0" fontId="35" fillId="91" borderId="27" xfId="3" applyFont="1" applyFill="1" applyBorder="1" applyAlignment="1">
      <alignment horizontal="center" vertical="center" wrapText="1"/>
    </xf>
    <xf numFmtId="0" fontId="35" fillId="59" borderId="134" xfId="3" applyFont="1" applyFill="1" applyBorder="1" applyAlignment="1">
      <alignment horizontal="center" vertical="center" wrapText="1"/>
    </xf>
    <xf numFmtId="0" fontId="35" fillId="59" borderId="135" xfId="3" applyFont="1" applyFill="1" applyBorder="1" applyAlignment="1">
      <alignment horizontal="center" vertical="center" wrapText="1"/>
    </xf>
    <xf numFmtId="0" fontId="35" fillId="59" borderId="136" xfId="3" applyFont="1" applyFill="1" applyBorder="1" applyAlignment="1">
      <alignment horizontal="center" vertical="center" wrapText="1"/>
    </xf>
    <xf numFmtId="0" fontId="20" fillId="8" borderId="190" xfId="3" applyFont="1" applyFill="1" applyBorder="1" applyAlignment="1">
      <alignment horizontal="center" vertical="center"/>
    </xf>
    <xf numFmtId="0" fontId="20" fillId="8" borderId="98" xfId="3" applyFont="1" applyFill="1" applyBorder="1" applyAlignment="1">
      <alignment horizontal="center" vertical="center"/>
    </xf>
    <xf numFmtId="0" fontId="56" fillId="53" borderId="24" xfId="2" applyFont="1" applyFill="1" applyBorder="1" applyAlignment="1">
      <alignment horizontal="center" vertical="center"/>
    </xf>
    <xf numFmtId="0" fontId="56" fillId="53" borderId="0" xfId="2" applyFont="1" applyFill="1" applyAlignment="1">
      <alignment horizontal="center" vertical="center"/>
    </xf>
    <xf numFmtId="0" fontId="400" fillId="2" borderId="135" xfId="3" applyFont="1" applyFill="1" applyBorder="1" applyAlignment="1">
      <alignment horizontal="center" vertical="center" wrapText="1"/>
    </xf>
    <xf numFmtId="0" fontId="400" fillId="2" borderId="136" xfId="3" applyFont="1" applyFill="1" applyBorder="1" applyAlignment="1">
      <alignment horizontal="center" vertical="center" wrapText="1"/>
    </xf>
    <xf numFmtId="0" fontId="42" fillId="0" borderId="134" xfId="3" applyFont="1" applyBorder="1" applyAlignment="1">
      <alignment horizontal="center" vertical="center"/>
    </xf>
    <xf numFmtId="0" fontId="42" fillId="0" borderId="135" xfId="3" applyFont="1" applyBorder="1" applyAlignment="1">
      <alignment horizontal="center" vertical="center"/>
    </xf>
    <xf numFmtId="0" fontId="42" fillId="0" borderId="136" xfId="3" applyFont="1" applyBorder="1" applyAlignment="1">
      <alignment horizontal="center" vertical="center"/>
    </xf>
    <xf numFmtId="0" fontId="20" fillId="93" borderId="134" xfId="42" applyFont="1" applyFill="1" applyBorder="1" applyAlignment="1">
      <alignment horizontal="center" vertical="center" wrapText="1"/>
    </xf>
    <xf numFmtId="0" fontId="20" fillId="93" borderId="230" xfId="42" applyFont="1" applyFill="1" applyBorder="1" applyAlignment="1">
      <alignment horizontal="center" vertical="center" wrapText="1"/>
    </xf>
    <xf numFmtId="0" fontId="420" fillId="93" borderId="134" xfId="42" applyFont="1" applyFill="1" applyBorder="1" applyAlignment="1">
      <alignment horizontal="center" vertical="center" wrapText="1"/>
    </xf>
    <xf numFmtId="0" fontId="420" fillId="93" borderId="230" xfId="42" applyFont="1" applyFill="1" applyBorder="1" applyAlignment="1">
      <alignment horizontal="center" vertical="center" wrapText="1"/>
    </xf>
    <xf numFmtId="0" fontId="14" fillId="107" borderId="24" xfId="2" applyFont="1" applyFill="1" applyBorder="1" applyAlignment="1">
      <alignment horizontal="center" vertical="center"/>
    </xf>
    <xf numFmtId="0" fontId="14" fillId="107" borderId="0" xfId="2" applyFont="1" applyFill="1" applyAlignment="1">
      <alignment horizontal="center" vertical="center"/>
    </xf>
    <xf numFmtId="0" fontId="42" fillId="107" borderId="24" xfId="2" applyFont="1" applyFill="1" applyBorder="1" applyAlignment="1">
      <alignment horizontal="center" vertical="center"/>
    </xf>
    <xf numFmtId="0" fontId="42" fillId="107" borderId="0" xfId="2" applyFont="1" applyFill="1" applyAlignment="1">
      <alignment horizontal="center" vertical="center"/>
    </xf>
    <xf numFmtId="0" fontId="20" fillId="94" borderId="134" xfId="42" applyFont="1" applyFill="1" applyBorder="1" applyAlignment="1">
      <alignment horizontal="center" vertical="center" wrapText="1"/>
    </xf>
    <xf numFmtId="0" fontId="20" fillId="94" borderId="230" xfId="42" applyFont="1" applyFill="1" applyBorder="1" applyAlignment="1">
      <alignment horizontal="center" vertical="center" wrapText="1"/>
    </xf>
    <xf numFmtId="0" fontId="400" fillId="91" borderId="134" xfId="42" applyFont="1" applyFill="1" applyBorder="1" applyAlignment="1">
      <alignment horizontal="center" vertical="center" wrapText="1"/>
    </xf>
    <xf numFmtId="0" fontId="400" fillId="91" borderId="230" xfId="42" applyFont="1" applyFill="1" applyBorder="1" applyAlignment="1">
      <alignment horizontal="center" vertical="center" wrapText="1"/>
    </xf>
    <xf numFmtId="0" fontId="53" fillId="0" borderId="135" xfId="3" applyFont="1" applyBorder="1" applyAlignment="1">
      <alignment horizontal="center" vertical="center" wrapText="1"/>
    </xf>
    <xf numFmtId="0" fontId="53" fillId="0" borderId="136" xfId="3" applyFont="1" applyBorder="1" applyAlignment="1">
      <alignment horizontal="center" vertical="center" wrapText="1"/>
    </xf>
    <xf numFmtId="0" fontId="26" fillId="97" borderId="135" xfId="3" quotePrefix="1" applyFont="1" applyFill="1" applyBorder="1" applyAlignment="1">
      <alignment horizontal="center" vertical="center" wrapText="1"/>
    </xf>
    <xf numFmtId="0" fontId="26" fillId="97" borderId="136" xfId="3" applyFont="1" applyFill="1" applyBorder="1" applyAlignment="1">
      <alignment horizontal="center" vertical="center" wrapText="1"/>
    </xf>
    <xf numFmtId="0" fontId="72" fillId="16" borderId="24" xfId="2" applyFont="1" applyFill="1" applyBorder="1" applyAlignment="1">
      <alignment horizontal="center" vertical="center"/>
    </xf>
    <xf numFmtId="0" fontId="72" fillId="16" borderId="0" xfId="2" applyFont="1" applyFill="1" applyAlignment="1">
      <alignment horizontal="center" vertical="center"/>
    </xf>
    <xf numFmtId="0" fontId="400" fillId="0" borderId="98" xfId="13" applyFont="1" applyBorder="1" applyAlignment="1">
      <alignment horizontal="center" vertical="center" wrapText="1"/>
    </xf>
    <xf numFmtId="0" fontId="400" fillId="0" borderId="27" xfId="13" applyFont="1" applyBorder="1" applyAlignment="1">
      <alignment horizontal="center" vertical="center" wrapText="1"/>
    </xf>
    <xf numFmtId="0" fontId="77" fillId="102" borderId="135" xfId="3" applyFont="1" applyFill="1" applyBorder="1" applyAlignment="1">
      <alignment horizontal="center" vertical="center" wrapText="1"/>
    </xf>
    <xf numFmtId="0" fontId="77" fillId="102" borderId="136" xfId="3" applyFont="1" applyFill="1" applyBorder="1" applyAlignment="1">
      <alignment horizontal="center" vertical="center" wrapText="1"/>
    </xf>
    <xf numFmtId="0" fontId="35" fillId="97" borderId="135" xfId="3" applyFont="1" applyFill="1" applyBorder="1" applyAlignment="1">
      <alignment horizontal="center" vertical="center" wrapText="1"/>
    </xf>
    <xf numFmtId="0" fontId="35" fillId="97" borderId="136" xfId="3" applyFont="1" applyFill="1" applyBorder="1" applyAlignment="1">
      <alignment horizontal="center" vertical="center" wrapText="1"/>
    </xf>
    <xf numFmtId="0" fontId="9" fillId="0" borderId="135" xfId="3" applyFont="1" applyBorder="1" applyAlignment="1">
      <alignment horizontal="center" vertical="center" wrapText="1"/>
    </xf>
    <xf numFmtId="0" fontId="9" fillId="0" borderId="136" xfId="3" applyFont="1" applyBorder="1" applyAlignment="1">
      <alignment horizontal="center" vertical="center" wrapText="1"/>
    </xf>
    <xf numFmtId="0" fontId="46" fillId="0" borderId="135" xfId="3" applyFont="1" applyBorder="1" applyAlignment="1">
      <alignment horizontal="center" vertical="center" wrapText="1"/>
    </xf>
    <xf numFmtId="0" fontId="46" fillId="0" borderId="136" xfId="3" applyFont="1" applyBorder="1" applyAlignment="1">
      <alignment horizontal="center" vertical="center" wrapText="1"/>
    </xf>
    <xf numFmtId="0" fontId="26" fillId="0" borderId="135" xfId="3" applyFont="1" applyBorder="1" applyAlignment="1">
      <alignment horizontal="center" vertical="center" wrapText="1"/>
    </xf>
    <xf numFmtId="0" fontId="26" fillId="0" borderId="136" xfId="3" applyFont="1" applyBorder="1" applyAlignment="1">
      <alignment horizontal="center" vertical="center" wrapText="1"/>
    </xf>
    <xf numFmtId="0" fontId="400" fillId="0" borderId="135" xfId="13" applyFont="1" applyBorder="1" applyAlignment="1">
      <alignment horizontal="center" vertical="center" wrapText="1"/>
    </xf>
    <xf numFmtId="0" fontId="400" fillId="0" borderId="136" xfId="13" applyFont="1" applyBorder="1" applyAlignment="1">
      <alignment horizontal="center" vertical="center" wrapText="1"/>
    </xf>
    <xf numFmtId="0" fontId="418" fillId="0" borderId="135" xfId="3" applyFont="1" applyBorder="1" applyAlignment="1">
      <alignment horizontal="center" vertical="center" wrapText="1"/>
    </xf>
    <xf numFmtId="0" fontId="418" fillId="0" borderId="136" xfId="3" applyFont="1" applyBorder="1" applyAlignment="1">
      <alignment horizontal="center" vertical="center" wrapText="1"/>
    </xf>
    <xf numFmtId="0" fontId="12" fillId="0" borderId="135" xfId="3" applyFont="1" applyBorder="1" applyAlignment="1">
      <alignment horizontal="center" vertical="center" wrapText="1"/>
    </xf>
    <xf numFmtId="0" fontId="12" fillId="0" borderId="136" xfId="3" applyFont="1" applyBorder="1" applyAlignment="1">
      <alignment horizontal="center" vertical="center" wrapText="1"/>
    </xf>
    <xf numFmtId="0" fontId="14" fillId="106" borderId="0" xfId="2" applyFont="1" applyFill="1" applyAlignment="1">
      <alignment horizontal="center" vertical="center"/>
    </xf>
    <xf numFmtId="0" fontId="38" fillId="0" borderId="135" xfId="3" applyFont="1" applyBorder="1" applyAlignment="1">
      <alignment horizontal="center" vertical="center" wrapText="1"/>
    </xf>
    <xf numFmtId="0" fontId="38" fillId="0" borderId="136" xfId="3" applyFont="1" applyBorder="1" applyAlignment="1">
      <alignment horizontal="center" vertical="center" wrapText="1"/>
    </xf>
    <xf numFmtId="0" fontId="56" fillId="53" borderId="24" xfId="2" applyFont="1" applyFill="1" applyBorder="1" applyAlignment="1">
      <alignment horizontal="left" vertical="center" wrapText="1"/>
    </xf>
    <xf numFmtId="0" fontId="56" fillId="53" borderId="0" xfId="2" applyFont="1" applyFill="1" applyAlignment="1">
      <alignment horizontal="left" vertical="center" wrapText="1"/>
    </xf>
    <xf numFmtId="0" fontId="42" fillId="16" borderId="22" xfId="2" applyFont="1" applyFill="1" applyBorder="1" applyAlignment="1">
      <alignment horizontal="center" vertical="center" wrapText="1"/>
    </xf>
    <xf numFmtId="0" fontId="42" fillId="16" borderId="126" xfId="2" applyFont="1" applyFill="1" applyBorder="1" applyAlignment="1">
      <alignment horizontal="center" vertical="center" wrapText="1"/>
    </xf>
    <xf numFmtId="0" fontId="42" fillId="16" borderId="21" xfId="2" applyFont="1" applyFill="1" applyBorder="1" applyAlignment="1">
      <alignment horizontal="center" vertical="center" wrapText="1"/>
    </xf>
    <xf numFmtId="0" fontId="205" fillId="26" borderId="262" xfId="2" applyFont="1" applyFill="1" applyBorder="1" applyAlignment="1">
      <alignment horizontal="center" vertical="center"/>
    </xf>
    <xf numFmtId="0" fontId="205" fillId="26" borderId="266" xfId="2" applyFont="1" applyFill="1" applyBorder="1" applyAlignment="1">
      <alignment horizontal="center" vertical="center"/>
    </xf>
    <xf numFmtId="0" fontId="413" fillId="26" borderId="263" xfId="2" applyFont="1" applyFill="1" applyBorder="1" applyAlignment="1">
      <alignment horizontal="center" vertical="center"/>
    </xf>
    <xf numFmtId="0" fontId="413" fillId="26" borderId="267" xfId="2" applyFont="1" applyFill="1" applyBorder="1" applyAlignment="1">
      <alignment horizontal="center" vertical="center"/>
    </xf>
    <xf numFmtId="0" fontId="414" fillId="26" borderId="264" xfId="2" applyFont="1" applyFill="1" applyBorder="1" applyAlignment="1">
      <alignment horizontal="center" vertical="center"/>
    </xf>
    <xf numFmtId="0" fontId="414" fillId="26" borderId="268" xfId="2" applyFont="1" applyFill="1" applyBorder="1" applyAlignment="1">
      <alignment horizontal="center" vertical="center"/>
    </xf>
    <xf numFmtId="0" fontId="14" fillId="44" borderId="265" xfId="42" applyFont="1" applyFill="1" applyBorder="1" applyAlignment="1">
      <alignment horizontal="center" vertical="center"/>
    </xf>
    <xf numFmtId="0" fontId="14" fillId="44" borderId="269" xfId="42" applyFont="1" applyFill="1" applyBorder="1" applyAlignment="1">
      <alignment horizontal="center" vertical="center"/>
    </xf>
    <xf numFmtId="0" fontId="53" fillId="0" borderId="135" xfId="13" applyFont="1" applyBorder="1" applyAlignment="1">
      <alignment horizontal="center" vertical="center" wrapText="1"/>
    </xf>
    <xf numFmtId="0" fontId="53" fillId="0" borderId="136" xfId="13" applyFont="1" applyBorder="1" applyAlignment="1">
      <alignment horizontal="center" vertical="center" wrapText="1"/>
    </xf>
    <xf numFmtId="0" fontId="151" fillId="53" borderId="24" xfId="2" applyFont="1" applyFill="1" applyBorder="1" applyAlignment="1">
      <alignment horizontal="center" vertical="center"/>
    </xf>
    <xf numFmtId="0" fontId="151" fillId="53" borderId="0" xfId="2" applyFont="1" applyFill="1" applyAlignment="1">
      <alignment horizontal="center" vertical="center"/>
    </xf>
    <xf numFmtId="0" fontId="20" fillId="8" borderId="134" xfId="3" applyFont="1" applyFill="1" applyBorder="1" applyAlignment="1">
      <alignment horizontal="center" vertical="center" wrapText="1"/>
    </xf>
    <xf numFmtId="0" fontId="20" fillId="8" borderId="135" xfId="3" applyFont="1" applyFill="1" applyBorder="1" applyAlignment="1">
      <alignment horizontal="center" vertical="center" wrapText="1"/>
    </xf>
    <xf numFmtId="0" fontId="80" fillId="0" borderId="135" xfId="3" applyFont="1" applyBorder="1" applyAlignment="1">
      <alignment horizontal="center" vertical="center" wrapText="1"/>
    </xf>
    <xf numFmtId="0" fontId="80" fillId="0" borderId="136" xfId="3" applyFont="1" applyBorder="1" applyAlignment="1">
      <alignment horizontal="center" vertical="center" wrapText="1"/>
    </xf>
    <xf numFmtId="0" fontId="410" fillId="97" borderId="243" xfId="3" applyFont="1" applyFill="1" applyBorder="1" applyAlignment="1">
      <alignment horizontal="center" vertical="center" wrapText="1"/>
    </xf>
    <xf numFmtId="0" fontId="410" fillId="97" borderId="128" xfId="3" applyFont="1" applyFill="1" applyBorder="1" applyAlignment="1">
      <alignment horizontal="center" vertical="center" wrapText="1"/>
    </xf>
    <xf numFmtId="0" fontId="409" fillId="96" borderId="243" xfId="3" applyFont="1" applyFill="1" applyBorder="1" applyAlignment="1">
      <alignment horizontal="center" vertical="center" wrapText="1"/>
    </xf>
    <xf numFmtId="0" fontId="409" fillId="96" borderId="128" xfId="3" applyFont="1" applyFill="1" applyBorder="1" applyAlignment="1">
      <alignment horizontal="center" vertical="center" wrapText="1"/>
    </xf>
    <xf numFmtId="0" fontId="46" fillId="98" borderId="24" xfId="13" applyFont="1" applyFill="1" applyBorder="1" applyAlignment="1">
      <alignment horizontal="center" vertical="center" wrapText="1"/>
    </xf>
    <xf numFmtId="0" fontId="46" fillId="98" borderId="0" xfId="13" applyFont="1" applyFill="1" applyAlignment="1">
      <alignment horizontal="center" vertical="center" wrapText="1"/>
    </xf>
    <xf numFmtId="0" fontId="51" fillId="0" borderId="134" xfId="13" applyFont="1" applyBorder="1" applyAlignment="1">
      <alignment horizontal="center" vertical="center" wrapText="1"/>
    </xf>
    <xf numFmtId="0" fontId="51" fillId="0" borderId="135" xfId="13" applyFont="1" applyBorder="1" applyAlignment="1">
      <alignment horizontal="center" vertical="center" wrapText="1"/>
    </xf>
    <xf numFmtId="0" fontId="51" fillId="0" borderId="136" xfId="13" applyFont="1" applyBorder="1" applyAlignment="1">
      <alignment horizontal="center" vertical="center" wrapText="1"/>
    </xf>
    <xf numFmtId="0" fontId="35" fillId="99" borderId="134" xfId="13" applyFont="1" applyFill="1" applyBorder="1" applyAlignment="1">
      <alignment horizontal="center" vertical="center" wrapText="1"/>
    </xf>
    <xf numFmtId="0" fontId="35" fillId="99" borderId="135" xfId="13" applyFont="1" applyFill="1" applyBorder="1" applyAlignment="1">
      <alignment horizontal="center" vertical="center" wrapText="1"/>
    </xf>
    <xf numFmtId="0" fontId="35" fillId="99" borderId="136" xfId="13" applyFont="1" applyFill="1" applyBorder="1" applyAlignment="1">
      <alignment horizontal="center" vertical="center" wrapText="1"/>
    </xf>
    <xf numFmtId="0" fontId="35" fillId="100" borderId="134" xfId="13" applyFont="1" applyFill="1" applyBorder="1" applyAlignment="1">
      <alignment horizontal="center" vertical="center" wrapText="1"/>
    </xf>
    <xf numFmtId="0" fontId="35" fillId="100" borderId="135" xfId="13" applyFont="1" applyFill="1" applyBorder="1" applyAlignment="1">
      <alignment horizontal="center" vertical="center" wrapText="1"/>
    </xf>
    <xf numFmtId="0" fontId="35" fillId="100" borderId="136" xfId="13" applyFont="1" applyFill="1" applyBorder="1" applyAlignment="1">
      <alignment horizontal="center" vertical="center" wrapText="1"/>
    </xf>
    <xf numFmtId="0" fontId="35" fillId="101" borderId="134" xfId="13" applyFont="1" applyFill="1" applyBorder="1" applyAlignment="1">
      <alignment horizontal="center" vertical="center" wrapText="1"/>
    </xf>
    <xf numFmtId="0" fontId="35" fillId="101" borderId="135" xfId="13" applyFont="1" applyFill="1" applyBorder="1" applyAlignment="1">
      <alignment horizontal="center" vertical="center" wrapText="1"/>
    </xf>
    <xf numFmtId="0" fontId="35" fillId="101" borderId="136" xfId="13" applyFont="1" applyFill="1" applyBorder="1" applyAlignment="1">
      <alignment horizontal="center" vertical="center" wrapText="1"/>
    </xf>
    <xf numFmtId="0" fontId="409" fillId="8" borderId="243" xfId="3" applyFont="1" applyFill="1" applyBorder="1" applyAlignment="1">
      <alignment horizontal="center" vertical="center" wrapText="1"/>
    </xf>
    <xf numFmtId="0" fontId="409" fillId="8" borderId="128" xfId="3" applyFont="1" applyFill="1" applyBorder="1" applyAlignment="1">
      <alignment horizontal="center" vertical="center" wrapText="1"/>
    </xf>
    <xf numFmtId="0" fontId="35" fillId="72" borderId="135" xfId="3" applyFont="1" applyFill="1" applyBorder="1" applyAlignment="1">
      <alignment horizontal="center" vertical="center" wrapText="1"/>
    </xf>
    <xf numFmtId="0" fontId="35" fillId="72" borderId="136" xfId="3" applyFont="1" applyFill="1" applyBorder="1" applyAlignment="1">
      <alignment horizontal="center" vertical="center" wrapText="1"/>
    </xf>
    <xf numFmtId="214" fontId="34" fillId="2" borderId="248" xfId="3" applyNumberFormat="1" applyFont="1" applyFill="1" applyBorder="1" applyAlignment="1">
      <alignment horizontal="center" vertical="center"/>
    </xf>
    <xf numFmtId="214" fontId="34" fillId="2" borderId="249" xfId="3" applyNumberFormat="1" applyFont="1" applyFill="1" applyBorder="1" applyAlignment="1">
      <alignment horizontal="center" vertical="center"/>
    </xf>
    <xf numFmtId="0" fontId="406" fillId="2" borderId="64" xfId="3" applyFont="1" applyFill="1" applyBorder="1" applyAlignment="1">
      <alignment horizontal="center" vertical="center" wrapText="1"/>
    </xf>
    <xf numFmtId="0" fontId="406" fillId="2" borderId="49" xfId="3" applyFont="1" applyFill="1" applyBorder="1" applyAlignment="1">
      <alignment horizontal="center" vertical="center" wrapText="1"/>
    </xf>
    <xf numFmtId="0" fontId="406" fillId="2" borderId="65" xfId="3" applyFont="1" applyFill="1" applyBorder="1" applyAlignment="1">
      <alignment horizontal="center" vertical="center" wrapText="1"/>
    </xf>
    <xf numFmtId="0" fontId="407" fillId="52" borderId="24" xfId="43" applyFont="1" applyFill="1" applyBorder="1" applyAlignment="1">
      <alignment horizontal="center" vertical="center"/>
    </xf>
    <xf numFmtId="0" fontId="407" fillId="52" borderId="0" xfId="43" applyFont="1" applyFill="1" applyAlignment="1">
      <alignment horizontal="center" vertical="center"/>
    </xf>
    <xf numFmtId="0" fontId="42" fillId="0" borderId="24" xfId="2" applyFont="1" applyBorder="1" applyAlignment="1">
      <alignment horizontal="center" vertical="center"/>
    </xf>
    <xf numFmtId="0" fontId="42" fillId="0" borderId="0" xfId="2" applyFont="1" applyAlignment="1">
      <alignment horizontal="center" vertical="center"/>
    </xf>
    <xf numFmtId="0" fontId="12" fillId="0" borderId="0" xfId="2" applyFont="1" applyAlignment="1">
      <alignment horizontal="left" vertical="center" wrapText="1"/>
    </xf>
    <xf numFmtId="0" fontId="57" fillId="53" borderId="24" xfId="2" applyFont="1" applyFill="1" applyBorder="1" applyAlignment="1">
      <alignment horizontal="center" vertical="center"/>
    </xf>
    <xf numFmtId="0" fontId="57" fillId="53" borderId="0" xfId="2" applyFont="1" applyFill="1" applyAlignment="1">
      <alignment horizontal="center" vertical="center"/>
    </xf>
    <xf numFmtId="0" fontId="177" fillId="70" borderId="64" xfId="3" applyFont="1" applyFill="1" applyBorder="1" applyAlignment="1">
      <alignment horizontal="center" vertical="center" wrapText="1"/>
    </xf>
    <xf numFmtId="0" fontId="177" fillId="70" borderId="49" xfId="3" applyFont="1" applyFill="1" applyBorder="1" applyAlignment="1">
      <alignment horizontal="center" vertical="center" wrapText="1"/>
    </xf>
    <xf numFmtId="0" fontId="177" fillId="70" borderId="241" xfId="3" applyFont="1" applyFill="1" applyBorder="1" applyAlignment="1">
      <alignment horizontal="center" vertical="center" wrapText="1"/>
    </xf>
    <xf numFmtId="0" fontId="177" fillId="70" borderId="56" xfId="3" applyFont="1" applyFill="1" applyBorder="1" applyAlignment="1">
      <alignment horizontal="center" vertical="center" wrapText="1"/>
    </xf>
    <xf numFmtId="0" fontId="177" fillId="70" borderId="0" xfId="3" applyFont="1" applyFill="1" applyAlignment="1">
      <alignment horizontal="center" vertical="center" wrapText="1"/>
    </xf>
    <xf numFmtId="0" fontId="177" fillId="70" borderId="125" xfId="3" applyFont="1" applyFill="1" applyBorder="1" applyAlignment="1">
      <alignment horizontal="center" vertical="center" wrapText="1"/>
    </xf>
    <xf numFmtId="0" fontId="177" fillId="70" borderId="246" xfId="3" applyFont="1" applyFill="1" applyBorder="1" applyAlignment="1">
      <alignment horizontal="center" vertical="center" wrapText="1"/>
    </xf>
    <xf numFmtId="0" fontId="177" fillId="70" borderId="18" xfId="3" applyFont="1" applyFill="1" applyBorder="1" applyAlignment="1">
      <alignment horizontal="center" vertical="center" wrapText="1"/>
    </xf>
    <xf numFmtId="0" fontId="177" fillId="70" borderId="1" xfId="3" applyFont="1" applyFill="1" applyBorder="1" applyAlignment="1">
      <alignment horizontal="center" vertical="center" wrapText="1"/>
    </xf>
    <xf numFmtId="0" fontId="72" fillId="0" borderId="242" xfId="3" applyFont="1" applyBorder="1" applyAlignment="1">
      <alignment horizontal="center" vertical="center"/>
    </xf>
    <xf numFmtId="0" fontId="72" fillId="0" borderId="49" xfId="3" applyFont="1" applyBorder="1" applyAlignment="1">
      <alignment horizontal="center" vertical="center"/>
    </xf>
    <xf numFmtId="0" fontId="72" fillId="0" borderId="241" xfId="3" applyFont="1" applyBorder="1" applyAlignment="1">
      <alignment horizontal="center" vertical="center"/>
    </xf>
    <xf numFmtId="0" fontId="72" fillId="0" borderId="24" xfId="3" applyFont="1" applyBorder="1" applyAlignment="1">
      <alignment horizontal="center" vertical="center"/>
    </xf>
    <xf numFmtId="0" fontId="72" fillId="0" borderId="0" xfId="3" applyFont="1" applyAlignment="1">
      <alignment horizontal="center" vertical="center"/>
    </xf>
    <xf numFmtId="0" fontId="72" fillId="0" borderId="125" xfId="3" applyFont="1" applyBorder="1" applyAlignment="1">
      <alignment horizontal="center" vertical="center"/>
    </xf>
    <xf numFmtId="0" fontId="72" fillId="0" borderId="127" xfId="3" applyFont="1" applyBorder="1" applyAlignment="1">
      <alignment horizontal="center" vertical="center"/>
    </xf>
    <xf numFmtId="0" fontId="72" fillId="0" borderId="128" xfId="3" applyFont="1" applyBorder="1" applyAlignment="1">
      <alignment horizontal="center" vertical="center"/>
    </xf>
    <xf numFmtId="0" fontId="72" fillId="0" borderId="130" xfId="3" applyFont="1" applyBorder="1" applyAlignment="1">
      <alignment horizontal="center" vertical="center"/>
    </xf>
    <xf numFmtId="0" fontId="72" fillId="88" borderId="242" xfId="3" applyFont="1" applyFill="1" applyBorder="1" applyAlignment="1">
      <alignment horizontal="center" vertical="center"/>
    </xf>
    <xf numFmtId="0" fontId="72" fillId="88" borderId="49" xfId="3" applyFont="1" applyFill="1" applyBorder="1" applyAlignment="1">
      <alignment horizontal="center" vertical="center"/>
    </xf>
    <xf numFmtId="0" fontId="72" fillId="88" borderId="65" xfId="3" applyFont="1" applyFill="1" applyBorder="1" applyAlignment="1">
      <alignment horizontal="center" vertical="center"/>
    </xf>
    <xf numFmtId="0" fontId="393" fillId="2" borderId="24" xfId="3" applyFont="1" applyFill="1" applyBorder="1" applyAlignment="1">
      <alignment horizontal="center" vertical="center" wrapText="1"/>
    </xf>
    <xf numFmtId="0" fontId="393" fillId="2" borderId="0" xfId="3" applyFont="1" applyFill="1" applyAlignment="1">
      <alignment horizontal="center" vertical="center" wrapText="1"/>
    </xf>
    <xf numFmtId="0" fontId="393" fillId="2" borderId="51" xfId="3" applyFont="1" applyFill="1" applyBorder="1" applyAlignment="1">
      <alignment horizontal="center" vertical="center" wrapText="1"/>
    </xf>
    <xf numFmtId="0" fontId="77" fillId="0" borderId="24" xfId="3" applyFont="1" applyBorder="1" applyAlignment="1">
      <alignment horizontal="center" vertical="center" wrapText="1"/>
    </xf>
    <xf numFmtId="0" fontId="77" fillId="0" borderId="0" xfId="3" applyFont="1" applyAlignment="1">
      <alignment horizontal="center" vertical="center" wrapText="1"/>
    </xf>
    <xf numFmtId="0" fontId="77" fillId="0" borderId="51" xfId="3" applyFont="1" applyBorder="1" applyAlignment="1">
      <alignment horizontal="center" vertical="center" wrapText="1"/>
    </xf>
    <xf numFmtId="0" fontId="72" fillId="0" borderId="176" xfId="3" applyFont="1" applyBorder="1" applyAlignment="1">
      <alignment horizontal="center" vertical="center" wrapText="1"/>
    </xf>
    <xf numFmtId="0" fontId="72" fillId="0" borderId="140" xfId="3" applyFont="1" applyBorder="1" applyAlignment="1">
      <alignment horizontal="center" vertical="center" wrapText="1"/>
    </xf>
    <xf numFmtId="0" fontId="72" fillId="0" borderId="177" xfId="3" applyFont="1" applyBorder="1" applyAlignment="1">
      <alignment horizontal="center" vertical="center" wrapText="1"/>
    </xf>
    <xf numFmtId="0" fontId="72" fillId="0" borderId="25" xfId="3" applyFont="1" applyBorder="1" applyAlignment="1">
      <alignment horizontal="center" vertical="center" wrapText="1"/>
    </xf>
    <xf numFmtId="0" fontId="72" fillId="0" borderId="18" xfId="3" applyFont="1" applyBorder="1" applyAlignment="1">
      <alignment horizontal="center" vertical="center" wrapText="1"/>
    </xf>
    <xf numFmtId="0" fontId="72" fillId="0" borderId="1" xfId="3" applyFont="1" applyBorder="1" applyAlignment="1">
      <alignment horizontal="center" vertical="center" wrapText="1"/>
    </xf>
    <xf numFmtId="0" fontId="77" fillId="0" borderId="19" xfId="3" applyFont="1" applyBorder="1" applyAlignment="1">
      <alignment horizontal="center" vertical="center" wrapText="1"/>
    </xf>
    <xf numFmtId="0" fontId="42" fillId="61" borderId="134" xfId="3" applyFont="1" applyFill="1" applyBorder="1" applyAlignment="1">
      <alignment horizontal="center" vertical="center" textRotation="90" wrapText="1"/>
    </xf>
    <xf numFmtId="0" fontId="42" fillId="61" borderId="135" xfId="3" applyFont="1" applyFill="1" applyBorder="1" applyAlignment="1">
      <alignment horizontal="center" vertical="center" textRotation="90" wrapText="1"/>
    </xf>
    <xf numFmtId="0" fontId="42" fillId="61" borderId="136" xfId="3" applyFont="1" applyFill="1" applyBorder="1" applyAlignment="1">
      <alignment horizontal="center" vertical="center" textRotation="90" wrapText="1"/>
    </xf>
    <xf numFmtId="0" fontId="42" fillId="61" borderId="134" xfId="3" applyFont="1" applyFill="1" applyBorder="1" applyAlignment="1">
      <alignment horizontal="center" vertical="center" wrapText="1"/>
    </xf>
    <xf numFmtId="0" fontId="42" fillId="61" borderId="135" xfId="3" applyFont="1" applyFill="1" applyBorder="1" applyAlignment="1">
      <alignment horizontal="center" vertical="center" wrapText="1"/>
    </xf>
    <xf numFmtId="0" fontId="42" fillId="61" borderId="136" xfId="3" applyFont="1" applyFill="1" applyBorder="1" applyAlignment="1">
      <alignment horizontal="center" vertical="center" wrapText="1"/>
    </xf>
    <xf numFmtId="216" fontId="42" fillId="61" borderId="134" xfId="3" applyNumberFormat="1" applyFont="1" applyFill="1" applyBorder="1" applyAlignment="1">
      <alignment horizontal="center" vertical="center" wrapText="1"/>
    </xf>
    <xf numFmtId="0" fontId="42" fillId="32" borderId="134" xfId="3" applyFont="1" applyFill="1" applyBorder="1" applyAlignment="1">
      <alignment horizontal="center" vertical="center" textRotation="90" wrapText="1"/>
    </xf>
    <xf numFmtId="0" fontId="42" fillId="32" borderId="135" xfId="3" applyFont="1" applyFill="1" applyBorder="1" applyAlignment="1">
      <alignment horizontal="center" vertical="center" textRotation="90" wrapText="1"/>
    </xf>
    <xf numFmtId="0" fontId="42" fillId="32" borderId="136" xfId="3" applyFont="1" applyFill="1" applyBorder="1" applyAlignment="1">
      <alignment horizontal="center" vertical="center" textRotation="90" wrapText="1"/>
    </xf>
    <xf numFmtId="0" fontId="42" fillId="32" borderId="134" xfId="3" applyFont="1" applyFill="1" applyBorder="1" applyAlignment="1">
      <alignment horizontal="center" vertical="center" wrapText="1"/>
    </xf>
    <xf numFmtId="0" fontId="42" fillId="32" borderId="135" xfId="3" applyFont="1" applyFill="1" applyBorder="1" applyAlignment="1">
      <alignment horizontal="center" vertical="center" wrapText="1"/>
    </xf>
    <xf numFmtId="0" fontId="42" fillId="32" borderId="136" xfId="3" applyFont="1" applyFill="1" applyBorder="1" applyAlignment="1">
      <alignment horizontal="center" vertical="center" wrapText="1"/>
    </xf>
    <xf numFmtId="216" fontId="42" fillId="32" borderId="134" xfId="13" applyNumberFormat="1" applyFont="1" applyFill="1" applyBorder="1" applyAlignment="1">
      <alignment horizontal="center" vertical="center" wrapText="1"/>
    </xf>
    <xf numFmtId="216" fontId="42" fillId="32" borderId="135" xfId="13" applyNumberFormat="1" applyFont="1" applyFill="1" applyBorder="1" applyAlignment="1">
      <alignment horizontal="center" vertical="center" wrapText="1"/>
    </xf>
    <xf numFmtId="216" fontId="42" fillId="32" borderId="136" xfId="13" applyNumberFormat="1" applyFont="1" applyFill="1" applyBorder="1" applyAlignment="1">
      <alignment horizontal="center" vertical="center" wrapText="1"/>
    </xf>
    <xf numFmtId="216" fontId="42" fillId="95" borderId="134" xfId="3" applyNumberFormat="1" applyFont="1" applyFill="1" applyBorder="1" applyAlignment="1">
      <alignment horizontal="center" vertical="center" wrapText="1"/>
    </xf>
    <xf numFmtId="0" fontId="42" fillId="95" borderId="135" xfId="3" applyFont="1" applyFill="1" applyBorder="1" applyAlignment="1">
      <alignment horizontal="center" vertical="center" wrapText="1"/>
    </xf>
    <xf numFmtId="0" fontId="42" fillId="95" borderId="136" xfId="3" applyFont="1" applyFill="1" applyBorder="1" applyAlignment="1">
      <alignment horizontal="center" vertical="center" wrapText="1"/>
    </xf>
    <xf numFmtId="0" fontId="34" fillId="0" borderId="56" xfId="3" applyFont="1" applyBorder="1" applyAlignment="1">
      <alignment horizontal="left"/>
    </xf>
    <xf numFmtId="0" fontId="34" fillId="0" borderId="0" xfId="3" applyFont="1" applyAlignment="1">
      <alignment horizontal="left"/>
    </xf>
    <xf numFmtId="0" fontId="34" fillId="0" borderId="56" xfId="3" applyFont="1" applyBorder="1" applyAlignment="1">
      <alignment horizontal="left" vertical="center"/>
    </xf>
    <xf numFmtId="0" fontId="34" fillId="0" borderId="0" xfId="3" applyFont="1" applyAlignment="1">
      <alignment horizontal="left" vertical="center"/>
    </xf>
    <xf numFmtId="0" fontId="34" fillId="0" borderId="11" xfId="3" applyFont="1" applyBorder="1" applyAlignment="1">
      <alignment horizontal="left" vertical="center"/>
    </xf>
    <xf numFmtId="0" fontId="34" fillId="0" borderId="61" xfId="3" applyFont="1" applyBorder="1" applyAlignment="1">
      <alignment horizontal="left" vertical="center"/>
    </xf>
    <xf numFmtId="0" fontId="42" fillId="0" borderId="56" xfId="3" applyFont="1" applyBorder="1" applyAlignment="1">
      <alignment horizontal="left" vertical="center"/>
    </xf>
    <xf numFmtId="0" fontId="42" fillId="0" borderId="0" xfId="3" applyFont="1" applyAlignment="1">
      <alignment horizontal="left" vertical="center"/>
    </xf>
    <xf numFmtId="0" fontId="403" fillId="0" borderId="56" xfId="1" applyFont="1" applyBorder="1" applyAlignment="1" applyProtection="1">
      <alignment horizontal="left" vertical="center"/>
    </xf>
    <xf numFmtId="0" fontId="403" fillId="0" borderId="0" xfId="1" applyFont="1" applyBorder="1" applyAlignment="1" applyProtection="1">
      <alignment horizontal="left" vertical="center"/>
    </xf>
    <xf numFmtId="0" fontId="42" fillId="0" borderId="56" xfId="3" applyFont="1" applyBorder="1" applyAlignment="1">
      <alignment horizontal="center"/>
    </xf>
    <xf numFmtId="0" fontId="42" fillId="0" borderId="0" xfId="3" applyFont="1" applyAlignment="1">
      <alignment horizontal="center"/>
    </xf>
    <xf numFmtId="0" fontId="42" fillId="9" borderId="56" xfId="3" applyFont="1" applyFill="1" applyBorder="1" applyAlignment="1">
      <alignment horizontal="center" vertical="center" wrapText="1"/>
    </xf>
    <xf numFmtId="203" fontId="42" fillId="0" borderId="0" xfId="13" applyNumberFormat="1" applyFont="1" applyAlignment="1">
      <alignment horizontal="left" vertical="center" wrapText="1"/>
    </xf>
    <xf numFmtId="0" fontId="14" fillId="0" borderId="64" xfId="3" applyFont="1" applyBorder="1" applyAlignment="1">
      <alignment horizontal="center" vertical="center"/>
    </xf>
    <xf numFmtId="0" fontId="14" fillId="0" borderId="49" xfId="3" applyFont="1" applyBorder="1" applyAlignment="1">
      <alignment horizontal="center" vertical="center"/>
    </xf>
    <xf numFmtId="0" fontId="14" fillId="0" borderId="56" xfId="3" applyFont="1" applyBorder="1" applyAlignment="1">
      <alignment horizontal="center" vertical="center"/>
    </xf>
    <xf numFmtId="0" fontId="14" fillId="0" borderId="0" xfId="3" applyFont="1" applyAlignment="1">
      <alignment horizontal="center" vertical="center"/>
    </xf>
    <xf numFmtId="0" fontId="72" fillId="17" borderId="56" xfId="3" applyFont="1" applyFill="1" applyBorder="1" applyAlignment="1">
      <alignment horizontal="center" vertical="center"/>
    </xf>
    <xf numFmtId="0" fontId="42" fillId="2" borderId="0" xfId="3" applyFont="1" applyFill="1" applyAlignment="1">
      <alignment horizontal="left" vertical="center"/>
    </xf>
    <xf numFmtId="0" fontId="2" fillId="94" borderId="134" xfId="3" applyFont="1" applyFill="1" applyBorder="1" applyAlignment="1">
      <alignment horizontal="center" vertical="center" wrapText="1"/>
    </xf>
    <xf numFmtId="0" fontId="2" fillId="94" borderId="135" xfId="3" applyFont="1" applyFill="1" applyBorder="1" applyAlignment="1">
      <alignment horizontal="center" vertical="center" wrapText="1"/>
    </xf>
    <xf numFmtId="0" fontId="2" fillId="94" borderId="136" xfId="3" applyFont="1" applyFill="1" applyBorder="1" applyAlignment="1">
      <alignment horizontal="center" vertical="center" wrapText="1"/>
    </xf>
    <xf numFmtId="0" fontId="35" fillId="2" borderId="257" xfId="3" applyFont="1" applyFill="1" applyBorder="1" applyAlignment="1">
      <alignment horizontal="center" vertical="center" wrapText="1"/>
    </xf>
    <xf numFmtId="0" fontId="35" fillId="2" borderId="258" xfId="3" applyFont="1" applyFill="1" applyBorder="1" applyAlignment="1">
      <alignment horizontal="center" vertical="center" wrapText="1"/>
    </xf>
    <xf numFmtId="0" fontId="35" fillId="2" borderId="259" xfId="3" applyFont="1" applyFill="1" applyBorder="1" applyAlignment="1">
      <alignment horizontal="center" vertical="center" wrapText="1"/>
    </xf>
    <xf numFmtId="0" fontId="42" fillId="2" borderId="134" xfId="3" applyFont="1" applyFill="1" applyBorder="1" applyAlignment="1">
      <alignment horizontal="center" vertical="center" wrapText="1"/>
    </xf>
    <xf numFmtId="0" fontId="42" fillId="2" borderId="135" xfId="3" applyFont="1" applyFill="1" applyBorder="1" applyAlignment="1">
      <alignment horizontal="center" vertical="center" wrapText="1"/>
    </xf>
    <xf numFmtId="0" fontId="42" fillId="2" borderId="136" xfId="3" applyFont="1" applyFill="1" applyBorder="1" applyAlignment="1">
      <alignment horizontal="center" vertical="center" wrapText="1"/>
    </xf>
    <xf numFmtId="213" fontId="42" fillId="0" borderId="140" xfId="13" applyNumberFormat="1" applyFont="1" applyBorder="1" applyAlignment="1">
      <alignment horizontal="center" vertical="center" wrapText="1"/>
    </xf>
    <xf numFmtId="213" fontId="42" fillId="0" borderId="18" xfId="13" applyNumberFormat="1" applyFont="1" applyBorder="1" applyAlignment="1">
      <alignment horizontal="center" vertical="center" wrapText="1"/>
    </xf>
    <xf numFmtId="215" fontId="42" fillId="15" borderId="251" xfId="13" applyNumberFormat="1" applyFont="1" applyFill="1" applyBorder="1" applyAlignment="1">
      <alignment horizontal="center" vertical="center" wrapText="1"/>
    </xf>
    <xf numFmtId="215" fontId="42" fillId="15" borderId="252" xfId="13" applyNumberFormat="1" applyFont="1" applyFill="1" applyBorder="1" applyAlignment="1">
      <alignment horizontal="center" vertical="center" wrapText="1"/>
    </xf>
    <xf numFmtId="215" fontId="42" fillId="15" borderId="254" xfId="13" applyNumberFormat="1" applyFont="1" applyFill="1" applyBorder="1" applyAlignment="1">
      <alignment horizontal="center" vertical="center" wrapText="1"/>
    </xf>
    <xf numFmtId="0" fontId="14" fillId="2" borderId="49" xfId="3" applyFont="1" applyFill="1" applyBorder="1" applyAlignment="1">
      <alignment horizontal="center" vertical="center"/>
    </xf>
    <xf numFmtId="0" fontId="14" fillId="2" borderId="241" xfId="3" applyFont="1" applyFill="1" applyBorder="1" applyAlignment="1">
      <alignment horizontal="center" vertical="center"/>
    </xf>
    <xf numFmtId="0" fontId="227" fillId="2" borderId="0" xfId="3" applyFont="1" applyFill="1" applyAlignment="1">
      <alignment horizontal="center" vertical="center"/>
    </xf>
    <xf numFmtId="0" fontId="227" fillId="2" borderId="125" xfId="3" applyFont="1" applyFill="1" applyBorder="1" applyAlignment="1">
      <alignment horizontal="center" vertical="center"/>
    </xf>
    <xf numFmtId="0" fontId="227" fillId="2" borderId="128" xfId="3" applyFont="1" applyFill="1" applyBorder="1" applyAlignment="1">
      <alignment horizontal="center" vertical="center"/>
    </xf>
    <xf numFmtId="0" fontId="227" fillId="2" borderId="130" xfId="3" applyFont="1" applyFill="1" applyBorder="1" applyAlignment="1">
      <alignment horizontal="center" vertical="center"/>
    </xf>
    <xf numFmtId="0" fontId="42" fillId="0" borderId="176" xfId="3" applyFont="1" applyBorder="1" applyAlignment="1">
      <alignment horizontal="center" vertical="center" wrapText="1"/>
    </xf>
    <xf numFmtId="0" fontId="42" fillId="0" borderId="140" xfId="3" applyFont="1" applyBorder="1" applyAlignment="1">
      <alignment horizontal="center" vertical="center" wrapText="1"/>
    </xf>
    <xf numFmtId="0" fontId="42" fillId="0" borderId="25" xfId="3" applyFont="1" applyBorder="1" applyAlignment="1">
      <alignment horizontal="center" vertical="center" wrapText="1"/>
    </xf>
    <xf numFmtId="0" fontId="42" fillId="0" borderId="18" xfId="3" applyFont="1" applyBorder="1" applyAlignment="1">
      <alignment horizontal="center" vertical="center" wrapText="1"/>
    </xf>
    <xf numFmtId="211" fontId="42" fillId="0" borderId="140" xfId="13" applyNumberFormat="1" applyFont="1" applyBorder="1" applyAlignment="1">
      <alignment horizontal="center" vertical="center" wrapText="1"/>
    </xf>
    <xf numFmtId="211" fontId="42" fillId="0" borderId="18" xfId="13" applyNumberFormat="1" applyFont="1" applyBorder="1" applyAlignment="1">
      <alignment horizontal="center" vertical="center" wrapText="1"/>
    </xf>
    <xf numFmtId="212" fontId="42" fillId="0" borderId="140" xfId="13" applyNumberFormat="1" applyFont="1" applyBorder="1" applyAlignment="1">
      <alignment horizontal="center" vertical="center" wrapText="1"/>
    </xf>
    <xf numFmtId="212" fontId="42" fillId="0" borderId="18" xfId="13" applyNumberFormat="1" applyFont="1" applyBorder="1" applyAlignment="1">
      <alignment horizontal="center" vertical="center" wrapText="1"/>
    </xf>
    <xf numFmtId="0" fontId="169" fillId="70" borderId="64" xfId="40" applyFont="1" applyFill="1" applyBorder="1" applyAlignment="1">
      <alignment horizontal="center" vertical="center" wrapText="1"/>
    </xf>
    <xf numFmtId="0" fontId="169" fillId="70" borderId="49" xfId="40" applyFont="1" applyFill="1" applyBorder="1" applyAlignment="1">
      <alignment horizontal="center" vertical="center" wrapText="1"/>
    </xf>
    <xf numFmtId="0" fontId="169" fillId="70" borderId="56" xfId="40" applyFont="1" applyFill="1" applyBorder="1" applyAlignment="1">
      <alignment horizontal="center" vertical="center" wrapText="1"/>
    </xf>
    <xf numFmtId="0" fontId="169" fillId="70" borderId="0" xfId="40" applyFont="1" applyFill="1" applyAlignment="1">
      <alignment horizontal="center" vertical="center" wrapText="1"/>
    </xf>
    <xf numFmtId="0" fontId="175" fillId="0" borderId="242" xfId="40" applyFont="1" applyBorder="1" applyAlignment="1">
      <alignment horizontal="center" vertical="center" wrapText="1"/>
    </xf>
    <xf numFmtId="0" fontId="175" fillId="0" borderId="49" xfId="40" applyFont="1" applyBorder="1" applyAlignment="1">
      <alignment horizontal="center" vertical="center" wrapText="1"/>
    </xf>
    <xf numFmtId="0" fontId="175" fillId="0" borderId="241" xfId="40" applyFont="1" applyBorder="1" applyAlignment="1">
      <alignment horizontal="center" vertical="center" wrapText="1"/>
    </xf>
    <xf numFmtId="0" fontId="175" fillId="0" borderId="24" xfId="40" applyFont="1" applyBorder="1" applyAlignment="1">
      <alignment horizontal="center" vertical="center" wrapText="1"/>
    </xf>
    <xf numFmtId="0" fontId="175" fillId="0" borderId="0" xfId="40" applyFont="1" applyAlignment="1">
      <alignment horizontal="center" vertical="center" wrapText="1"/>
    </xf>
    <xf numFmtId="0" fontId="175" fillId="0" borderId="125" xfId="40" applyFont="1" applyBorder="1" applyAlignment="1">
      <alignment horizontal="center" vertical="center" wrapText="1"/>
    </xf>
    <xf numFmtId="0" fontId="151" fillId="128" borderId="49" xfId="40" applyFont="1" applyFill="1" applyBorder="1" applyAlignment="1">
      <alignment horizontal="center" vertical="center"/>
    </xf>
    <xf numFmtId="0" fontId="151" fillId="128" borderId="65" xfId="40" applyFont="1" applyFill="1" applyBorder="1" applyAlignment="1">
      <alignment horizontal="center" vertical="center"/>
    </xf>
    <xf numFmtId="0" fontId="151" fillId="51" borderId="0" xfId="40" applyFont="1" applyFill="1" applyAlignment="1">
      <alignment horizontal="center" vertical="center" wrapText="1"/>
    </xf>
    <xf numFmtId="0" fontId="151" fillId="51" borderId="275" xfId="40" applyFont="1" applyFill="1" applyBorder="1" applyAlignment="1">
      <alignment horizontal="center" vertical="center" wrapText="1"/>
    </xf>
    <xf numFmtId="0" fontId="77" fillId="0" borderId="0" xfId="40" applyFont="1" applyAlignment="1">
      <alignment horizontal="center" vertical="center" wrapText="1"/>
    </xf>
    <xf numFmtId="0" fontId="77" fillId="0" borderId="275" xfId="40" applyFont="1" applyBorder="1" applyAlignment="1">
      <alignment horizontal="center" vertical="center" wrapText="1"/>
    </xf>
    <xf numFmtId="0" fontId="175" fillId="0" borderId="25" xfId="40" applyFont="1" applyBorder="1" applyAlignment="1">
      <alignment horizontal="center" vertical="center" wrapText="1"/>
    </xf>
    <xf numFmtId="0" fontId="175" fillId="0" borderId="18" xfId="40" applyFont="1" applyBorder="1" applyAlignment="1">
      <alignment horizontal="center" vertical="center" wrapText="1"/>
    </xf>
    <xf numFmtId="0" fontId="175" fillId="0" borderId="1" xfId="40" applyFont="1" applyBorder="1" applyAlignment="1">
      <alignment horizontal="center" vertical="center" wrapText="1"/>
    </xf>
    <xf numFmtId="203" fontId="410" fillId="0" borderId="47" xfId="13" applyNumberFormat="1" applyFont="1" applyBorder="1" applyAlignment="1">
      <alignment horizontal="center" vertical="center" wrapText="1"/>
    </xf>
    <xf numFmtId="0" fontId="410" fillId="0" borderId="121" xfId="13" applyFont="1" applyBorder="1" applyAlignment="1">
      <alignment horizontal="center" vertical="center" wrapText="1"/>
    </xf>
    <xf numFmtId="0" fontId="410" fillId="0" borderId="122" xfId="13" applyFont="1" applyBorder="1" applyAlignment="1">
      <alignment horizontal="center" vertical="center" wrapText="1"/>
    </xf>
    <xf numFmtId="0" fontId="410" fillId="0" borderId="56" xfId="13" applyFont="1" applyBorder="1" applyAlignment="1">
      <alignment horizontal="center" vertical="center" wrapText="1"/>
    </xf>
    <xf numFmtId="0" fontId="410" fillId="0" borderId="0" xfId="13" applyFont="1" applyAlignment="1">
      <alignment horizontal="center" vertical="center" wrapText="1"/>
    </xf>
    <xf numFmtId="0" fontId="410" fillId="0" borderId="125" xfId="13" applyFont="1" applyBorder="1" applyAlignment="1">
      <alignment horizontal="center" vertical="center" wrapText="1"/>
    </xf>
    <xf numFmtId="0" fontId="410" fillId="0" borderId="11" xfId="13" applyFont="1" applyBorder="1" applyAlignment="1">
      <alignment horizontal="center" vertical="center" wrapText="1"/>
    </xf>
    <xf numFmtId="0" fontId="410" fillId="0" borderId="61" xfId="13" applyFont="1" applyBorder="1" applyAlignment="1">
      <alignment horizontal="center" vertical="center" wrapText="1"/>
    </xf>
    <xf numFmtId="0" fontId="410" fillId="0" borderId="78" xfId="13" applyFont="1" applyBorder="1" applyAlignment="1">
      <alignment horizontal="center" vertical="center" wrapText="1"/>
    </xf>
    <xf numFmtId="0" fontId="46" fillId="9" borderId="134" xfId="13" applyFont="1" applyFill="1" applyBorder="1" applyAlignment="1">
      <alignment horizontal="center" vertical="center" wrapText="1"/>
    </xf>
    <xf numFmtId="0" fontId="46" fillId="9" borderId="135" xfId="13" applyFont="1" applyFill="1" applyBorder="1" applyAlignment="1">
      <alignment horizontal="center" vertical="center" wrapText="1"/>
    </xf>
    <xf numFmtId="0" fontId="46" fillId="9" borderId="136" xfId="13" applyFont="1" applyFill="1" applyBorder="1" applyAlignment="1">
      <alignment horizontal="center" vertical="center" wrapText="1"/>
    </xf>
    <xf numFmtId="0" fontId="425" fillId="0" borderId="302" xfId="13" applyFont="1" applyBorder="1" applyAlignment="1">
      <alignment horizontal="center" vertical="center" wrapText="1"/>
    </xf>
    <xf numFmtId="0" fontId="425" fillId="0" borderId="303" xfId="13" applyFont="1" applyBorder="1" applyAlignment="1">
      <alignment horizontal="center" vertical="center" wrapText="1"/>
    </xf>
    <xf numFmtId="0" fontId="425" fillId="0" borderId="304" xfId="13" applyFont="1" applyBorder="1" applyAlignment="1">
      <alignment horizontal="center" vertical="center" wrapText="1"/>
    </xf>
    <xf numFmtId="0" fontId="35" fillId="0" borderId="134" xfId="41" applyFont="1" applyBorder="1" applyAlignment="1">
      <alignment horizontal="center" vertical="center" wrapText="1"/>
    </xf>
    <xf numFmtId="0" fontId="35" fillId="0" borderId="135" xfId="41" applyFont="1" applyBorder="1" applyAlignment="1">
      <alignment horizontal="center" vertical="center" wrapText="1"/>
    </xf>
    <xf numFmtId="0" fontId="35" fillId="0" borderId="136" xfId="41" applyFont="1" applyBorder="1" applyAlignment="1">
      <alignment horizontal="center" vertical="center" wrapText="1"/>
    </xf>
    <xf numFmtId="203" fontId="437" fillId="9" borderId="47" xfId="13" applyNumberFormat="1" applyFont="1" applyFill="1" applyBorder="1" applyAlignment="1">
      <alignment horizontal="center" vertical="center" wrapText="1"/>
    </xf>
    <xf numFmtId="203" fontId="437" fillId="9" borderId="121" xfId="13" applyNumberFormat="1" applyFont="1" applyFill="1" applyBorder="1" applyAlignment="1">
      <alignment horizontal="center" vertical="center" wrapText="1"/>
    </xf>
    <xf numFmtId="203" fontId="437" fillId="9" borderId="122" xfId="13" applyNumberFormat="1" applyFont="1" applyFill="1" applyBorder="1" applyAlignment="1">
      <alignment horizontal="center" vertical="center" wrapText="1"/>
    </xf>
    <xf numFmtId="203" fontId="437" fillId="9" borderId="56" xfId="13" applyNumberFormat="1" applyFont="1" applyFill="1" applyBorder="1" applyAlignment="1">
      <alignment horizontal="center" vertical="center" wrapText="1"/>
    </xf>
    <xf numFmtId="203" fontId="437" fillId="9" borderId="0" xfId="13" applyNumberFormat="1" applyFont="1" applyFill="1" applyAlignment="1">
      <alignment horizontal="center" vertical="center" wrapText="1"/>
    </xf>
    <xf numFmtId="203" fontId="437" fillId="9" borderId="125" xfId="13" applyNumberFormat="1" applyFont="1" applyFill="1" applyBorder="1" applyAlignment="1">
      <alignment horizontal="center" vertical="center" wrapText="1"/>
    </xf>
    <xf numFmtId="203" fontId="437" fillId="9" borderId="11" xfId="13" applyNumberFormat="1" applyFont="1" applyFill="1" applyBorder="1" applyAlignment="1">
      <alignment horizontal="center" vertical="center" wrapText="1"/>
    </xf>
    <xf numFmtId="203" fontId="437" fillId="9" borderId="61" xfId="13" applyNumberFormat="1" applyFont="1" applyFill="1" applyBorder="1" applyAlignment="1">
      <alignment horizontal="center" vertical="center" wrapText="1"/>
    </xf>
    <xf numFmtId="203" fontId="437" fillId="9" borderId="78" xfId="13" applyNumberFormat="1" applyFont="1" applyFill="1" applyBorder="1" applyAlignment="1">
      <alignment horizontal="center" vertical="center" wrapText="1"/>
    </xf>
    <xf numFmtId="0" fontId="42" fillId="0" borderId="134" xfId="41" applyFont="1" applyBorder="1" applyAlignment="1">
      <alignment horizontal="center" vertical="center" wrapText="1"/>
    </xf>
    <xf numFmtId="0" fontId="42" fillId="0" borderId="135" xfId="41" applyFont="1" applyBorder="1" applyAlignment="1">
      <alignment horizontal="center" vertical="center" wrapText="1"/>
    </xf>
    <xf numFmtId="0" fontId="42" fillId="0" borderId="136" xfId="41" applyFont="1" applyBorder="1" applyAlignment="1">
      <alignment horizontal="center" vertical="center" wrapText="1"/>
    </xf>
    <xf numFmtId="0" fontId="2" fillId="8" borderId="134" xfId="3" applyFont="1" applyFill="1" applyBorder="1" applyAlignment="1">
      <alignment horizontal="center" vertical="center" wrapText="1"/>
    </xf>
    <xf numFmtId="0" fontId="2" fillId="8" borderId="135" xfId="3" applyFont="1" applyFill="1" applyBorder="1" applyAlignment="1">
      <alignment horizontal="center" vertical="center" wrapText="1"/>
    </xf>
    <xf numFmtId="0" fontId="2" fillId="8" borderId="136" xfId="3" applyFont="1" applyFill="1" applyBorder="1" applyAlignment="1">
      <alignment horizontal="center" vertical="center" wrapText="1"/>
    </xf>
    <xf numFmtId="0" fontId="38" fillId="0" borderId="134" xfId="13" applyFont="1" applyBorder="1" applyAlignment="1">
      <alignment horizontal="center" vertical="center" wrapText="1"/>
    </xf>
    <xf numFmtId="0" fontId="38" fillId="0" borderId="135" xfId="13" applyFont="1" applyBorder="1" applyAlignment="1">
      <alignment horizontal="center" vertical="center" wrapText="1"/>
    </xf>
    <xf numFmtId="0" fontId="38" fillId="0" borderId="136" xfId="13" applyFont="1" applyBorder="1" applyAlignment="1">
      <alignment horizontal="center" vertical="center" wrapText="1"/>
    </xf>
    <xf numFmtId="0" fontId="2" fillId="90" borderId="134" xfId="3" applyFont="1" applyFill="1" applyBorder="1" applyAlignment="1">
      <alignment horizontal="center" vertical="center" wrapText="1"/>
    </xf>
    <xf numFmtId="0" fontId="2" fillId="90" borderId="135" xfId="3" applyFont="1" applyFill="1" applyBorder="1" applyAlignment="1">
      <alignment horizontal="center" vertical="center" wrapText="1"/>
    </xf>
    <xf numFmtId="0" fontId="2" fillId="90" borderId="136" xfId="3" applyFont="1" applyFill="1" applyBorder="1" applyAlignment="1">
      <alignment horizontal="center" vertical="center" wrapText="1"/>
    </xf>
    <xf numFmtId="0" fontId="46" fillId="59" borderId="134" xfId="3" applyFont="1" applyFill="1" applyBorder="1" applyAlignment="1">
      <alignment horizontal="center" vertical="center" wrapText="1"/>
    </xf>
    <xf numFmtId="0" fontId="46" fillId="59" borderId="135" xfId="3" applyFont="1" applyFill="1" applyBorder="1" applyAlignment="1">
      <alignment horizontal="center" vertical="center" wrapText="1"/>
    </xf>
    <xf numFmtId="0" fontId="46" fillId="59" borderId="136" xfId="3" applyFont="1" applyFill="1" applyBorder="1" applyAlignment="1">
      <alignment horizontal="center" vertical="center" wrapText="1"/>
    </xf>
    <xf numFmtId="0" fontId="58" fillId="19" borderId="134" xfId="3" applyFont="1" applyFill="1" applyBorder="1" applyAlignment="1">
      <alignment horizontal="center" vertical="center" wrapText="1"/>
    </xf>
    <xf numFmtId="0" fontId="58" fillId="19" borderId="135" xfId="3" applyFont="1" applyFill="1" applyBorder="1" applyAlignment="1">
      <alignment horizontal="center" vertical="center" wrapText="1"/>
    </xf>
    <xf numFmtId="0" fontId="58" fillId="19" borderId="136" xfId="3" applyFont="1" applyFill="1" applyBorder="1" applyAlignment="1">
      <alignment horizontal="center" vertical="center" wrapText="1"/>
    </xf>
    <xf numFmtId="0" fontId="428" fillId="0" borderId="134" xfId="13" applyFont="1" applyBorder="1" applyAlignment="1">
      <alignment horizontal="center" vertical="center" wrapText="1"/>
    </xf>
    <xf numFmtId="0" fontId="428" fillId="0" borderId="135" xfId="13" applyFont="1" applyBorder="1" applyAlignment="1">
      <alignment horizontal="center" vertical="center" wrapText="1"/>
    </xf>
    <xf numFmtId="0" fontId="428" fillId="0" borderId="136" xfId="13" applyFont="1" applyBorder="1" applyAlignment="1">
      <alignment horizontal="center" vertical="center" wrapText="1"/>
    </xf>
    <xf numFmtId="0" fontId="35" fillId="104" borderId="134" xfId="3" applyFont="1" applyFill="1" applyBorder="1" applyAlignment="1">
      <alignment horizontal="center" vertical="center" wrapText="1"/>
    </xf>
    <xf numFmtId="0" fontId="35" fillId="104" borderId="135" xfId="3" applyFont="1" applyFill="1" applyBorder="1" applyAlignment="1">
      <alignment horizontal="center" vertical="center" wrapText="1"/>
    </xf>
    <xf numFmtId="0" fontId="35" fillId="104" borderId="136" xfId="3" applyFont="1" applyFill="1" applyBorder="1" applyAlignment="1">
      <alignment horizontal="center" vertical="center" wrapText="1"/>
    </xf>
    <xf numFmtId="0" fontId="56" fillId="82" borderId="120" xfId="3" applyFont="1" applyFill="1" applyBorder="1" applyAlignment="1">
      <alignment horizontal="center" vertical="center" wrapText="1"/>
    </xf>
    <xf numFmtId="0" fontId="56" fillId="82" borderId="121" xfId="3" applyFont="1" applyFill="1" applyBorder="1" applyAlignment="1">
      <alignment horizontal="center" vertical="center" wrapText="1"/>
    </xf>
    <xf numFmtId="0" fontId="56" fillId="82" borderId="122" xfId="3" applyFont="1" applyFill="1" applyBorder="1" applyAlignment="1">
      <alignment horizontal="center" vertical="center" wrapText="1"/>
    </xf>
    <xf numFmtId="0" fontId="56" fillId="82" borderId="24" xfId="3" applyFont="1" applyFill="1" applyBorder="1" applyAlignment="1">
      <alignment horizontal="center" vertical="center" wrapText="1"/>
    </xf>
    <xf numFmtId="0" fontId="56" fillId="82" borderId="0" xfId="3" applyFont="1" applyFill="1" applyAlignment="1">
      <alignment horizontal="center" vertical="center" wrapText="1"/>
    </xf>
    <xf numFmtId="0" fontId="56" fillId="82" borderId="125" xfId="3" applyFont="1" applyFill="1" applyBorder="1" applyAlignment="1">
      <alignment horizontal="center" vertical="center" wrapText="1"/>
    </xf>
    <xf numFmtId="0" fontId="56" fillId="82" borderId="25" xfId="3" applyFont="1" applyFill="1" applyBorder="1" applyAlignment="1">
      <alignment horizontal="center" vertical="center" wrapText="1"/>
    </xf>
    <xf numFmtId="0" fontId="56" fillId="82" borderId="18" xfId="3" applyFont="1" applyFill="1" applyBorder="1" applyAlignment="1">
      <alignment horizontal="center" vertical="center" wrapText="1"/>
    </xf>
    <xf numFmtId="0" fontId="56" fillId="82" borderId="1" xfId="3" applyFont="1" applyFill="1" applyBorder="1" applyAlignment="1">
      <alignment horizontal="center" vertical="center" wrapText="1"/>
    </xf>
    <xf numFmtId="0" fontId="2" fillId="82" borderId="134" xfId="3" applyFont="1" applyFill="1" applyBorder="1" applyAlignment="1">
      <alignment horizontal="center" vertical="center" wrapText="1"/>
    </xf>
    <xf numFmtId="0" fontId="2" fillId="82" borderId="135" xfId="3" applyFont="1" applyFill="1" applyBorder="1" applyAlignment="1">
      <alignment horizontal="center" vertical="center" wrapText="1"/>
    </xf>
    <xf numFmtId="0" fontId="2" fillId="82" borderId="136" xfId="3" applyFont="1" applyFill="1" applyBorder="1" applyAlignment="1">
      <alignment horizontal="center" vertical="center" wrapText="1"/>
    </xf>
    <xf numFmtId="0" fontId="56" fillId="90" borderId="120" xfId="3" applyFont="1" applyFill="1" applyBorder="1" applyAlignment="1">
      <alignment horizontal="center" vertical="center" wrapText="1"/>
    </xf>
    <xf numFmtId="0" fontId="56" fillId="90" borderId="121" xfId="3" applyFont="1" applyFill="1" applyBorder="1" applyAlignment="1">
      <alignment horizontal="center" vertical="center" wrapText="1"/>
    </xf>
    <xf numFmtId="0" fontId="56" fillId="90" borderId="122" xfId="3" applyFont="1" applyFill="1" applyBorder="1" applyAlignment="1">
      <alignment horizontal="center" vertical="center" wrapText="1"/>
    </xf>
    <xf numFmtId="0" fontId="56" fillId="90" borderId="24" xfId="3" applyFont="1" applyFill="1" applyBorder="1" applyAlignment="1">
      <alignment horizontal="center" vertical="center" wrapText="1"/>
    </xf>
    <xf numFmtId="0" fontId="56" fillId="90" borderId="0" xfId="3" applyFont="1" applyFill="1" applyAlignment="1">
      <alignment horizontal="center" vertical="center" wrapText="1"/>
    </xf>
    <xf numFmtId="0" fontId="56" fillId="90" borderId="125" xfId="3" applyFont="1" applyFill="1" applyBorder="1" applyAlignment="1">
      <alignment horizontal="center" vertical="center" wrapText="1"/>
    </xf>
    <xf numFmtId="0" fontId="56" fillId="90" borderId="25" xfId="3" applyFont="1" applyFill="1" applyBorder="1" applyAlignment="1">
      <alignment horizontal="center" vertical="center" wrapText="1"/>
    </xf>
    <xf numFmtId="0" fontId="56" fillId="90" borderId="18" xfId="3" applyFont="1" applyFill="1" applyBorder="1" applyAlignment="1">
      <alignment horizontal="center" vertical="center" wrapText="1"/>
    </xf>
    <xf numFmtId="0" fontId="56" fillId="90" borderId="1" xfId="3" applyFont="1" applyFill="1" applyBorder="1" applyAlignment="1">
      <alignment horizontal="center" vertical="center" wrapText="1"/>
    </xf>
    <xf numFmtId="0" fontId="14" fillId="32" borderId="0" xfId="40" applyFont="1" applyFill="1" applyAlignment="1">
      <alignment horizontal="center" vertical="center"/>
    </xf>
    <xf numFmtId="0" fontId="14" fillId="107" borderId="120" xfId="3" applyFont="1" applyFill="1" applyBorder="1" applyAlignment="1">
      <alignment horizontal="center" vertical="center" wrapText="1"/>
    </xf>
    <xf numFmtId="0" fontId="14" fillId="107" borderId="121" xfId="3" applyFont="1" applyFill="1" applyBorder="1" applyAlignment="1">
      <alignment horizontal="center" vertical="center" wrapText="1"/>
    </xf>
    <xf numFmtId="0" fontId="14" fillId="107" borderId="122" xfId="3" applyFont="1" applyFill="1" applyBorder="1" applyAlignment="1">
      <alignment horizontal="center" vertical="center" wrapText="1"/>
    </xf>
    <xf numFmtId="0" fontId="14" fillId="107" borderId="24" xfId="3" applyFont="1" applyFill="1" applyBorder="1" applyAlignment="1">
      <alignment horizontal="center" vertical="center" wrapText="1"/>
    </xf>
    <xf numFmtId="0" fontId="14" fillId="107" borderId="0" xfId="3" applyFont="1" applyFill="1" applyAlignment="1">
      <alignment horizontal="center" vertical="center" wrapText="1"/>
    </xf>
    <xf numFmtId="0" fontId="14" fillId="107" borderId="125" xfId="3" applyFont="1" applyFill="1" applyBorder="1" applyAlignment="1">
      <alignment horizontal="center" vertical="center" wrapText="1"/>
    </xf>
    <xf numFmtId="0" fontId="14" fillId="107" borderId="25" xfId="3" applyFont="1" applyFill="1" applyBorder="1" applyAlignment="1">
      <alignment horizontal="center" vertical="center" wrapText="1"/>
    </xf>
    <xf numFmtId="0" fontId="14" fillId="107" borderId="18" xfId="3" applyFont="1" applyFill="1" applyBorder="1" applyAlignment="1">
      <alignment horizontal="center" vertical="center" wrapText="1"/>
    </xf>
    <xf numFmtId="0" fontId="14" fillId="107" borderId="1" xfId="3" applyFont="1" applyFill="1" applyBorder="1" applyAlignment="1">
      <alignment horizontal="center" vertical="center" wrapText="1"/>
    </xf>
    <xf numFmtId="0" fontId="46" fillId="107" borderId="134" xfId="3" applyFont="1" applyFill="1" applyBorder="1" applyAlignment="1">
      <alignment horizontal="center" vertical="center" wrapText="1"/>
    </xf>
    <xf numFmtId="0" fontId="46" fillId="107" borderId="135" xfId="3" applyFont="1" applyFill="1" applyBorder="1" applyAlignment="1">
      <alignment horizontal="center" vertical="center" wrapText="1"/>
    </xf>
    <xf numFmtId="0" fontId="46" fillId="107" borderId="136" xfId="3" applyFont="1" applyFill="1" applyBorder="1" applyAlignment="1">
      <alignment horizontal="center" vertical="center" wrapText="1"/>
    </xf>
    <xf numFmtId="0" fontId="14" fillId="102" borderId="120" xfId="3" applyFont="1" applyFill="1" applyBorder="1" applyAlignment="1">
      <alignment horizontal="center" vertical="center" wrapText="1"/>
    </xf>
    <xf numFmtId="0" fontId="14" fillId="102" borderId="121" xfId="3" applyFont="1" applyFill="1" applyBorder="1" applyAlignment="1">
      <alignment horizontal="center" vertical="center" wrapText="1"/>
    </xf>
    <xf numFmtId="0" fontId="14" fillId="102" borderId="122" xfId="3" applyFont="1" applyFill="1" applyBorder="1" applyAlignment="1">
      <alignment horizontal="center" vertical="center" wrapText="1"/>
    </xf>
    <xf numFmtId="0" fontId="14" fillId="102" borderId="24" xfId="3" applyFont="1" applyFill="1" applyBorder="1" applyAlignment="1">
      <alignment horizontal="center" vertical="center" wrapText="1"/>
    </xf>
    <xf numFmtId="0" fontId="14" fillId="102" borderId="0" xfId="3" applyFont="1" applyFill="1" applyAlignment="1">
      <alignment horizontal="center" vertical="center" wrapText="1"/>
    </xf>
    <xf numFmtId="0" fontId="14" fillId="102" borderId="125" xfId="3" applyFont="1" applyFill="1" applyBorder="1" applyAlignment="1">
      <alignment horizontal="center" vertical="center" wrapText="1"/>
    </xf>
    <xf numFmtId="0" fontId="14" fillId="102" borderId="25" xfId="3" applyFont="1" applyFill="1" applyBorder="1" applyAlignment="1">
      <alignment horizontal="center" vertical="center" wrapText="1"/>
    </xf>
    <xf numFmtId="0" fontId="14" fillId="102" borderId="18" xfId="3" applyFont="1" applyFill="1" applyBorder="1" applyAlignment="1">
      <alignment horizontal="center" vertical="center" wrapText="1"/>
    </xf>
    <xf numFmtId="0" fontId="14" fillId="102" borderId="1" xfId="3" applyFont="1" applyFill="1" applyBorder="1" applyAlignment="1">
      <alignment horizontal="center" vertical="center" wrapText="1"/>
    </xf>
    <xf numFmtId="0" fontId="46" fillId="102" borderId="134" xfId="3" applyFont="1" applyFill="1" applyBorder="1" applyAlignment="1">
      <alignment horizontal="center" vertical="center" wrapText="1"/>
    </xf>
    <xf numFmtId="0" fontId="46" fillId="102" borderId="135" xfId="3" applyFont="1" applyFill="1" applyBorder="1" applyAlignment="1">
      <alignment horizontal="center" vertical="center" wrapText="1"/>
    </xf>
    <xf numFmtId="0" fontId="46" fillId="102" borderId="136" xfId="3" applyFont="1" applyFill="1" applyBorder="1" applyAlignment="1">
      <alignment horizontal="center" vertical="center" wrapText="1"/>
    </xf>
    <xf numFmtId="0" fontId="14" fillId="91" borderId="120" xfId="3" applyFont="1" applyFill="1" applyBorder="1" applyAlignment="1">
      <alignment horizontal="center" vertical="center" wrapText="1"/>
    </xf>
    <xf numFmtId="0" fontId="14" fillId="91" borderId="121" xfId="3" applyFont="1" applyFill="1" applyBorder="1" applyAlignment="1">
      <alignment horizontal="center" vertical="center" wrapText="1"/>
    </xf>
    <xf numFmtId="0" fontId="14" fillId="91" borderId="122" xfId="3" applyFont="1" applyFill="1" applyBorder="1" applyAlignment="1">
      <alignment horizontal="center" vertical="center" wrapText="1"/>
    </xf>
    <xf numFmtId="0" fontId="14" fillId="91" borderId="24" xfId="3" applyFont="1" applyFill="1" applyBorder="1" applyAlignment="1">
      <alignment horizontal="center" vertical="center" wrapText="1"/>
    </xf>
    <xf numFmtId="0" fontId="14" fillId="91" borderId="0" xfId="3" applyFont="1" applyFill="1" applyAlignment="1">
      <alignment horizontal="center" vertical="center" wrapText="1"/>
    </xf>
    <xf numFmtId="0" fontId="14" fillId="91" borderId="125" xfId="3" applyFont="1" applyFill="1" applyBorder="1" applyAlignment="1">
      <alignment horizontal="center" vertical="center" wrapText="1"/>
    </xf>
    <xf numFmtId="0" fontId="14" fillId="91" borderId="25" xfId="3" applyFont="1" applyFill="1" applyBorder="1" applyAlignment="1">
      <alignment horizontal="center" vertical="center" wrapText="1"/>
    </xf>
    <xf numFmtId="0" fontId="14" fillId="91" borderId="18" xfId="3" applyFont="1" applyFill="1" applyBorder="1" applyAlignment="1">
      <alignment horizontal="center" vertical="center" wrapText="1"/>
    </xf>
    <xf numFmtId="0" fontId="14" fillId="91" borderId="1" xfId="3" applyFont="1" applyFill="1" applyBorder="1" applyAlignment="1">
      <alignment horizontal="center" vertical="center" wrapText="1"/>
    </xf>
    <xf numFmtId="0" fontId="78" fillId="2" borderId="134" xfId="3" applyFont="1" applyFill="1" applyBorder="1" applyAlignment="1">
      <alignment horizontal="center" vertical="center" wrapText="1"/>
    </xf>
    <xf numFmtId="0" fontId="78" fillId="2" borderId="135" xfId="3" applyFont="1" applyFill="1" applyBorder="1" applyAlignment="1">
      <alignment horizontal="center" vertical="center" wrapText="1"/>
    </xf>
    <xf numFmtId="0" fontId="78" fillId="2" borderId="136" xfId="3" applyFont="1" applyFill="1" applyBorder="1" applyAlignment="1">
      <alignment horizontal="center" vertical="center" wrapText="1"/>
    </xf>
    <xf numFmtId="0" fontId="14" fillId="2" borderId="120" xfId="3" applyFont="1" applyFill="1" applyBorder="1" applyAlignment="1">
      <alignment horizontal="center" vertical="center" wrapText="1"/>
    </xf>
    <xf numFmtId="0" fontId="14" fillId="2" borderId="121" xfId="3" applyFont="1" applyFill="1" applyBorder="1" applyAlignment="1">
      <alignment horizontal="center" vertical="center" wrapText="1"/>
    </xf>
    <xf numFmtId="0" fontId="14" fillId="2" borderId="122" xfId="3" applyFont="1" applyFill="1" applyBorder="1" applyAlignment="1">
      <alignment horizontal="center" vertical="center" wrapText="1"/>
    </xf>
    <xf numFmtId="0" fontId="14" fillId="2" borderId="24" xfId="3" applyFont="1" applyFill="1" applyBorder="1" applyAlignment="1">
      <alignment horizontal="center" vertical="center" wrapText="1"/>
    </xf>
    <xf numFmtId="0" fontId="14" fillId="2" borderId="0" xfId="3" applyFont="1" applyFill="1" applyAlignment="1">
      <alignment horizontal="center" vertical="center" wrapText="1"/>
    </xf>
    <xf numFmtId="0" fontId="14" fillId="2" borderId="125" xfId="3" applyFont="1" applyFill="1" applyBorder="1" applyAlignment="1">
      <alignment horizontal="center" vertical="center" wrapText="1"/>
    </xf>
    <xf numFmtId="0" fontId="14" fillId="2" borderId="25" xfId="3" applyFont="1" applyFill="1" applyBorder="1" applyAlignment="1">
      <alignment horizontal="center" vertical="center" wrapText="1"/>
    </xf>
    <xf numFmtId="0" fontId="14" fillId="2" borderId="18" xfId="3" applyFont="1" applyFill="1" applyBorder="1" applyAlignment="1">
      <alignment horizontal="center" vertical="center" wrapText="1"/>
    </xf>
    <xf numFmtId="0" fontId="14" fillId="2" borderId="1" xfId="3" applyFont="1" applyFill="1" applyBorder="1" applyAlignment="1">
      <alignment horizontal="center" vertical="center" wrapText="1"/>
    </xf>
    <xf numFmtId="0" fontId="46" fillId="91" borderId="134" xfId="3" applyFont="1" applyFill="1" applyBorder="1" applyAlignment="1">
      <alignment horizontal="center" vertical="center" wrapText="1"/>
    </xf>
    <xf numFmtId="0" fontId="46" fillId="91" borderId="135" xfId="3" applyFont="1" applyFill="1" applyBorder="1" applyAlignment="1">
      <alignment horizontal="center" vertical="center" wrapText="1"/>
    </xf>
    <xf numFmtId="0" fontId="46" fillId="91" borderId="136" xfId="3" applyFont="1" applyFill="1" applyBorder="1" applyAlignment="1">
      <alignment horizontal="center" vertical="center" wrapText="1"/>
    </xf>
    <xf numFmtId="0" fontId="46" fillId="2" borderId="134" xfId="3" applyFont="1" applyFill="1" applyBorder="1" applyAlignment="1">
      <alignment horizontal="center" vertical="center" wrapText="1"/>
    </xf>
    <xf numFmtId="0" fontId="46" fillId="2" borderId="135" xfId="3" applyFont="1" applyFill="1" applyBorder="1" applyAlignment="1">
      <alignment horizontal="center" vertical="center" wrapText="1"/>
    </xf>
    <xf numFmtId="0" fontId="46" fillId="2" borderId="136" xfId="3" applyFont="1" applyFill="1" applyBorder="1" applyAlignment="1">
      <alignment horizontal="center" vertical="center" wrapText="1"/>
    </xf>
    <xf numFmtId="0" fontId="14" fillId="60" borderId="120" xfId="3" applyFont="1" applyFill="1" applyBorder="1" applyAlignment="1">
      <alignment horizontal="center" vertical="center" wrapText="1"/>
    </xf>
    <xf numFmtId="0" fontId="14" fillId="60" borderId="121" xfId="3" applyFont="1" applyFill="1" applyBorder="1" applyAlignment="1">
      <alignment horizontal="center" vertical="center" wrapText="1"/>
    </xf>
    <xf numFmtId="0" fontId="14" fillId="60" borderId="122" xfId="3" applyFont="1" applyFill="1" applyBorder="1" applyAlignment="1">
      <alignment horizontal="center" vertical="center" wrapText="1"/>
    </xf>
    <xf numFmtId="0" fontId="14" fillId="60" borderId="24" xfId="3" applyFont="1" applyFill="1" applyBorder="1" applyAlignment="1">
      <alignment horizontal="center" vertical="center" wrapText="1"/>
    </xf>
    <xf numFmtId="0" fontId="14" fillId="60" borderId="0" xfId="3" applyFont="1" applyFill="1" applyAlignment="1">
      <alignment horizontal="center" vertical="center" wrapText="1"/>
    </xf>
    <xf numFmtId="0" fontId="14" fillId="60" borderId="125" xfId="3" applyFont="1" applyFill="1" applyBorder="1" applyAlignment="1">
      <alignment horizontal="center" vertical="center" wrapText="1"/>
    </xf>
    <xf numFmtId="0" fontId="14" fillId="60" borderId="25" xfId="3" applyFont="1" applyFill="1" applyBorder="1" applyAlignment="1">
      <alignment horizontal="center" vertical="center" wrapText="1"/>
    </xf>
    <xf numFmtId="0" fontId="14" fillId="60" borderId="18" xfId="3" applyFont="1" applyFill="1" applyBorder="1" applyAlignment="1">
      <alignment horizontal="center" vertical="center" wrapText="1"/>
    </xf>
    <xf numFmtId="0" fontId="14" fillId="60" borderId="1" xfId="3" applyFont="1" applyFill="1" applyBorder="1" applyAlignment="1">
      <alignment horizontal="center" vertical="center" wrapText="1"/>
    </xf>
    <xf numFmtId="0" fontId="14" fillId="55" borderId="120" xfId="3" applyFont="1" applyFill="1" applyBorder="1" applyAlignment="1">
      <alignment horizontal="center" vertical="center" wrapText="1"/>
    </xf>
    <xf numFmtId="0" fontId="14" fillId="55" borderId="121" xfId="3" applyFont="1" applyFill="1" applyBorder="1" applyAlignment="1">
      <alignment horizontal="center" vertical="center" wrapText="1"/>
    </xf>
    <xf numFmtId="0" fontId="14" fillId="55" borderId="122" xfId="3" applyFont="1" applyFill="1" applyBorder="1" applyAlignment="1">
      <alignment horizontal="center" vertical="center" wrapText="1"/>
    </xf>
    <xf numFmtId="0" fontId="14" fillId="55" borderId="24" xfId="3" applyFont="1" applyFill="1" applyBorder="1" applyAlignment="1">
      <alignment horizontal="center" vertical="center" wrapText="1"/>
    </xf>
    <xf numFmtId="0" fontId="14" fillId="55" borderId="0" xfId="3" applyFont="1" applyFill="1" applyAlignment="1">
      <alignment horizontal="center" vertical="center" wrapText="1"/>
    </xf>
    <xf numFmtId="0" fontId="14" fillId="55" borderId="125" xfId="3" applyFont="1" applyFill="1" applyBorder="1" applyAlignment="1">
      <alignment horizontal="center" vertical="center" wrapText="1"/>
    </xf>
    <xf numFmtId="0" fontId="14" fillId="55" borderId="25" xfId="3" applyFont="1" applyFill="1" applyBorder="1" applyAlignment="1">
      <alignment horizontal="center" vertical="center" wrapText="1"/>
    </xf>
    <xf numFmtId="0" fontId="14" fillId="55" borderId="18" xfId="3" applyFont="1" applyFill="1" applyBorder="1" applyAlignment="1">
      <alignment horizontal="center" vertical="center" wrapText="1"/>
    </xf>
    <xf numFmtId="0" fontId="14" fillId="55" borderId="1" xfId="3" applyFont="1" applyFill="1" applyBorder="1" applyAlignment="1">
      <alignment horizontal="center" vertical="center" wrapText="1"/>
    </xf>
    <xf numFmtId="0" fontId="56" fillId="109" borderId="120" xfId="3" applyFont="1" applyFill="1" applyBorder="1" applyAlignment="1">
      <alignment horizontal="center" vertical="center" wrapText="1"/>
    </xf>
    <xf numFmtId="0" fontId="56" fillId="109" borderId="121" xfId="3" applyFont="1" applyFill="1" applyBorder="1" applyAlignment="1">
      <alignment horizontal="center" vertical="center" wrapText="1"/>
    </xf>
    <xf numFmtId="0" fontId="56" fillId="109" borderId="122" xfId="3" applyFont="1" applyFill="1" applyBorder="1" applyAlignment="1">
      <alignment horizontal="center" vertical="center" wrapText="1"/>
    </xf>
    <xf numFmtId="0" fontId="56" fillId="109" borderId="24" xfId="3" applyFont="1" applyFill="1" applyBorder="1" applyAlignment="1">
      <alignment horizontal="center" vertical="center" wrapText="1"/>
    </xf>
    <xf numFmtId="0" fontId="56" fillId="109" borderId="0" xfId="3" applyFont="1" applyFill="1" applyAlignment="1">
      <alignment horizontal="center" vertical="center" wrapText="1"/>
    </xf>
    <xf numFmtId="0" fontId="56" fillId="109" borderId="125" xfId="3" applyFont="1" applyFill="1" applyBorder="1" applyAlignment="1">
      <alignment horizontal="center" vertical="center" wrapText="1"/>
    </xf>
    <xf numFmtId="0" fontId="56" fillId="109" borderId="25" xfId="3" applyFont="1" applyFill="1" applyBorder="1" applyAlignment="1">
      <alignment horizontal="center" vertical="center" wrapText="1"/>
    </xf>
    <xf numFmtId="0" fontId="56" fillId="109" borderId="18" xfId="3" applyFont="1" applyFill="1" applyBorder="1" applyAlignment="1">
      <alignment horizontal="center" vertical="center" wrapText="1"/>
    </xf>
    <xf numFmtId="0" fontId="56" fillId="109" borderId="1" xfId="3" applyFont="1" applyFill="1" applyBorder="1" applyAlignment="1">
      <alignment horizontal="center" vertical="center" wrapText="1"/>
    </xf>
    <xf numFmtId="0" fontId="46" fillId="55" borderId="134" xfId="3" applyFont="1" applyFill="1" applyBorder="1" applyAlignment="1">
      <alignment horizontal="center" vertical="center" wrapText="1"/>
    </xf>
    <xf numFmtId="0" fontId="46" fillId="55" borderId="135" xfId="3" applyFont="1" applyFill="1" applyBorder="1" applyAlignment="1">
      <alignment horizontal="center" vertical="center" wrapText="1"/>
    </xf>
    <xf numFmtId="0" fontId="46" fillId="55" borderId="136" xfId="3" applyFont="1" applyFill="1" applyBorder="1" applyAlignment="1">
      <alignment horizontal="center" vertical="center" wrapText="1"/>
    </xf>
    <xf numFmtId="2" fontId="427" fillId="2" borderId="0" xfId="3" applyNumberFormat="1" applyFont="1" applyFill="1" applyAlignment="1" applyProtection="1">
      <alignment horizontal="center" vertical="center" textRotation="90" wrapText="1"/>
      <protection locked="0"/>
    </xf>
    <xf numFmtId="0" fontId="46" fillId="60" borderId="134" xfId="3" applyFont="1" applyFill="1" applyBorder="1" applyAlignment="1">
      <alignment horizontal="center" vertical="center" wrapText="1"/>
    </xf>
    <xf numFmtId="0" fontId="46" fillId="60" borderId="135" xfId="3" applyFont="1" applyFill="1" applyBorder="1" applyAlignment="1">
      <alignment horizontal="center" vertical="center" wrapText="1"/>
    </xf>
    <xf numFmtId="0" fontId="46" fillId="60" borderId="136" xfId="3" applyFont="1" applyFill="1" applyBorder="1" applyAlignment="1">
      <alignment horizontal="center" vertical="center" wrapText="1"/>
    </xf>
    <xf numFmtId="0" fontId="14" fillId="104" borderId="120" xfId="3" applyFont="1" applyFill="1" applyBorder="1" applyAlignment="1">
      <alignment horizontal="center" vertical="center" wrapText="1"/>
    </xf>
    <xf numFmtId="0" fontId="14" fillId="104" borderId="121" xfId="3" applyFont="1" applyFill="1" applyBorder="1" applyAlignment="1">
      <alignment horizontal="center" vertical="center" wrapText="1"/>
    </xf>
    <xf numFmtId="0" fontId="14" fillId="104" borderId="122" xfId="3" applyFont="1" applyFill="1" applyBorder="1" applyAlignment="1">
      <alignment horizontal="center" vertical="center" wrapText="1"/>
    </xf>
    <xf numFmtId="0" fontId="14" fillId="104" borderId="24" xfId="3" applyFont="1" applyFill="1" applyBorder="1" applyAlignment="1">
      <alignment horizontal="center" vertical="center" wrapText="1"/>
    </xf>
    <xf numFmtId="0" fontId="14" fillId="104" borderId="0" xfId="3" applyFont="1" applyFill="1" applyAlignment="1">
      <alignment horizontal="center" vertical="center" wrapText="1"/>
    </xf>
    <xf numFmtId="0" fontId="14" fillId="104" borderId="125" xfId="3" applyFont="1" applyFill="1" applyBorder="1" applyAlignment="1">
      <alignment horizontal="center" vertical="center" wrapText="1"/>
    </xf>
    <xf numFmtId="0" fontId="14" fillId="104" borderId="25" xfId="3" applyFont="1" applyFill="1" applyBorder="1" applyAlignment="1">
      <alignment horizontal="center" vertical="center" wrapText="1"/>
    </xf>
    <xf numFmtId="0" fontId="14" fillId="104" borderId="18" xfId="3" applyFont="1" applyFill="1" applyBorder="1" applyAlignment="1">
      <alignment horizontal="center" vertical="center" wrapText="1"/>
    </xf>
    <xf numFmtId="0" fontId="14" fillId="104" borderId="1" xfId="3" applyFont="1" applyFill="1" applyBorder="1" applyAlignment="1">
      <alignment horizontal="center" vertical="center" wrapText="1"/>
    </xf>
    <xf numFmtId="0" fontId="2" fillId="109" borderId="134" xfId="3" applyFont="1" applyFill="1" applyBorder="1" applyAlignment="1">
      <alignment horizontal="center" vertical="center" wrapText="1"/>
    </xf>
    <xf numFmtId="0" fontId="2" fillId="109" borderId="135" xfId="3" applyFont="1" applyFill="1" applyBorder="1" applyAlignment="1">
      <alignment horizontal="center" vertical="center" wrapText="1"/>
    </xf>
    <xf numFmtId="0" fontId="2" fillId="109" borderId="136" xfId="3" applyFont="1" applyFill="1" applyBorder="1" applyAlignment="1">
      <alignment horizontal="center" vertical="center" wrapText="1"/>
    </xf>
    <xf numFmtId="0" fontId="56" fillId="8" borderId="120" xfId="3" applyFont="1" applyFill="1" applyBorder="1" applyAlignment="1">
      <alignment horizontal="center" vertical="center" wrapText="1"/>
    </xf>
    <xf numFmtId="0" fontId="56" fillId="8" borderId="121" xfId="3" applyFont="1" applyFill="1" applyBorder="1" applyAlignment="1">
      <alignment horizontal="center" vertical="center" wrapText="1"/>
    </xf>
    <xf numFmtId="0" fontId="56" fillId="8" borderId="122" xfId="3" applyFont="1" applyFill="1" applyBorder="1" applyAlignment="1">
      <alignment horizontal="center" vertical="center" wrapText="1"/>
    </xf>
    <xf numFmtId="0" fontId="56" fillId="8" borderId="24" xfId="3" applyFont="1" applyFill="1" applyBorder="1" applyAlignment="1">
      <alignment horizontal="center" vertical="center" wrapText="1"/>
    </xf>
    <xf numFmtId="0" fontId="56" fillId="8" borderId="0" xfId="3" applyFont="1" applyFill="1" applyAlignment="1">
      <alignment horizontal="center" vertical="center" wrapText="1"/>
    </xf>
    <xf numFmtId="0" fontId="56" fillId="8" borderId="125" xfId="3" applyFont="1" applyFill="1" applyBorder="1" applyAlignment="1">
      <alignment horizontal="center" vertical="center" wrapText="1"/>
    </xf>
    <xf numFmtId="0" fontId="56" fillId="8" borderId="25" xfId="3" applyFont="1" applyFill="1" applyBorder="1" applyAlignment="1">
      <alignment horizontal="center" vertical="center" wrapText="1"/>
    </xf>
    <xf numFmtId="0" fontId="56" fillId="8" borderId="18" xfId="3" applyFont="1" applyFill="1" applyBorder="1" applyAlignment="1">
      <alignment horizontal="center" vertical="center" wrapText="1"/>
    </xf>
    <xf numFmtId="0" fontId="56" fillId="8" borderId="1" xfId="3" applyFont="1" applyFill="1" applyBorder="1" applyAlignment="1">
      <alignment horizontal="center" vertical="center" wrapText="1"/>
    </xf>
    <xf numFmtId="0" fontId="14" fillId="121" borderId="120" xfId="3" applyFont="1" applyFill="1" applyBorder="1" applyAlignment="1">
      <alignment horizontal="center" vertical="center" wrapText="1"/>
    </xf>
    <xf numFmtId="0" fontId="14" fillId="121" borderId="121" xfId="3" applyFont="1" applyFill="1" applyBorder="1" applyAlignment="1">
      <alignment horizontal="center" vertical="center" wrapText="1"/>
    </xf>
    <xf numFmtId="0" fontId="14" fillId="121" borderId="122" xfId="3" applyFont="1" applyFill="1" applyBorder="1" applyAlignment="1">
      <alignment horizontal="center" vertical="center" wrapText="1"/>
    </xf>
    <xf numFmtId="0" fontId="14" fillId="121" borderId="24" xfId="3" applyFont="1" applyFill="1" applyBorder="1" applyAlignment="1">
      <alignment horizontal="center" vertical="center" wrapText="1"/>
    </xf>
    <xf numFmtId="0" fontId="14" fillId="121" borderId="0" xfId="3" applyFont="1" applyFill="1" applyAlignment="1">
      <alignment horizontal="center" vertical="center" wrapText="1"/>
    </xf>
    <xf numFmtId="0" fontId="14" fillId="121" borderId="125" xfId="3" applyFont="1" applyFill="1" applyBorder="1" applyAlignment="1">
      <alignment horizontal="center" vertical="center" wrapText="1"/>
    </xf>
    <xf numFmtId="0" fontId="14" fillId="121" borderId="25" xfId="3" applyFont="1" applyFill="1" applyBorder="1" applyAlignment="1">
      <alignment horizontal="center" vertical="center" wrapText="1"/>
    </xf>
    <xf numFmtId="0" fontId="14" fillId="121" borderId="18" xfId="3" applyFont="1" applyFill="1" applyBorder="1" applyAlignment="1">
      <alignment horizontal="center" vertical="center" wrapText="1"/>
    </xf>
    <xf numFmtId="0" fontId="14" fillId="121" borderId="1" xfId="3" applyFont="1" applyFill="1" applyBorder="1" applyAlignment="1">
      <alignment horizontal="center" vertical="center" wrapText="1"/>
    </xf>
    <xf numFmtId="0" fontId="14" fillId="119" borderId="120" xfId="3" applyFont="1" applyFill="1" applyBorder="1" applyAlignment="1">
      <alignment horizontal="center" vertical="center" wrapText="1"/>
    </xf>
    <xf numFmtId="0" fontId="14" fillId="119" borderId="121" xfId="3" applyFont="1" applyFill="1" applyBorder="1" applyAlignment="1">
      <alignment horizontal="center" vertical="center" wrapText="1"/>
    </xf>
    <xf numFmtId="0" fontId="14" fillId="119" borderId="122" xfId="3" applyFont="1" applyFill="1" applyBorder="1" applyAlignment="1">
      <alignment horizontal="center" vertical="center" wrapText="1"/>
    </xf>
    <xf numFmtId="0" fontId="14" fillId="119" borderId="24" xfId="3" applyFont="1" applyFill="1" applyBorder="1" applyAlignment="1">
      <alignment horizontal="center" vertical="center" wrapText="1"/>
    </xf>
    <xf numFmtId="0" fontId="14" fillId="119" borderId="0" xfId="3" applyFont="1" applyFill="1" applyAlignment="1">
      <alignment horizontal="center" vertical="center" wrapText="1"/>
    </xf>
    <xf numFmtId="0" fontId="14" fillId="119" borderId="125" xfId="3" applyFont="1" applyFill="1" applyBorder="1" applyAlignment="1">
      <alignment horizontal="center" vertical="center" wrapText="1"/>
    </xf>
    <xf numFmtId="0" fontId="14" fillId="119" borderId="25" xfId="3" applyFont="1" applyFill="1" applyBorder="1" applyAlignment="1">
      <alignment horizontal="center" vertical="center" wrapText="1"/>
    </xf>
    <xf numFmtId="0" fontId="14" fillId="119" borderId="18" xfId="3" applyFont="1" applyFill="1" applyBorder="1" applyAlignment="1">
      <alignment horizontal="center" vertical="center" wrapText="1"/>
    </xf>
    <xf numFmtId="0" fontId="14" fillId="119" borderId="1" xfId="3" applyFont="1" applyFill="1" applyBorder="1" applyAlignment="1">
      <alignment horizontal="center" vertical="center" wrapText="1"/>
    </xf>
    <xf numFmtId="0" fontId="56" fillId="108" borderId="120" xfId="3" applyFont="1" applyFill="1" applyBorder="1" applyAlignment="1">
      <alignment horizontal="center" vertical="center" wrapText="1"/>
    </xf>
    <xf numFmtId="0" fontId="56" fillId="108" borderId="121" xfId="3" applyFont="1" applyFill="1" applyBorder="1" applyAlignment="1">
      <alignment horizontal="center" vertical="center" wrapText="1"/>
    </xf>
    <xf numFmtId="0" fontId="56" fillId="108" borderId="122" xfId="3" applyFont="1" applyFill="1" applyBorder="1" applyAlignment="1">
      <alignment horizontal="center" vertical="center" wrapText="1"/>
    </xf>
    <xf numFmtId="0" fontId="56" fillId="108" borderId="24" xfId="3" applyFont="1" applyFill="1" applyBorder="1" applyAlignment="1">
      <alignment horizontal="center" vertical="center" wrapText="1"/>
    </xf>
    <xf numFmtId="0" fontId="56" fillId="108" borderId="0" xfId="3" applyFont="1" applyFill="1" applyAlignment="1">
      <alignment horizontal="center" vertical="center" wrapText="1"/>
    </xf>
    <xf numFmtId="0" fontId="56" fillId="108" borderId="125" xfId="3" applyFont="1" applyFill="1" applyBorder="1" applyAlignment="1">
      <alignment horizontal="center" vertical="center" wrapText="1"/>
    </xf>
    <xf numFmtId="0" fontId="56" fillId="108" borderId="25" xfId="3" applyFont="1" applyFill="1" applyBorder="1" applyAlignment="1">
      <alignment horizontal="center" vertical="center" wrapText="1"/>
    </xf>
    <xf numFmtId="0" fontId="56" fillId="108" borderId="18" xfId="3" applyFont="1" applyFill="1" applyBorder="1" applyAlignment="1">
      <alignment horizontal="center" vertical="center" wrapText="1"/>
    </xf>
    <xf numFmtId="0" fontId="56" fillId="108" borderId="1" xfId="3" applyFont="1" applyFill="1" applyBorder="1" applyAlignment="1">
      <alignment horizontal="center" vertical="center" wrapText="1"/>
    </xf>
    <xf numFmtId="0" fontId="2" fillId="8" borderId="121" xfId="3" applyFont="1" applyFill="1" applyBorder="1" applyAlignment="1">
      <alignment horizontal="center" vertical="center" wrapText="1"/>
    </xf>
    <xf numFmtId="0" fontId="2" fillId="8" borderId="0" xfId="3" applyFont="1" applyFill="1" applyAlignment="1">
      <alignment horizontal="center" vertical="center" wrapText="1"/>
    </xf>
    <xf numFmtId="0" fontId="2" fillId="8" borderId="61" xfId="3" applyFont="1" applyFill="1" applyBorder="1" applyAlignment="1">
      <alignment horizontal="center" vertical="center" wrapText="1"/>
    </xf>
    <xf numFmtId="0" fontId="14" fillId="72" borderId="120" xfId="3" applyFont="1" applyFill="1" applyBorder="1" applyAlignment="1">
      <alignment horizontal="center" vertical="center" wrapText="1"/>
    </xf>
    <xf numFmtId="0" fontId="14" fillId="72" borderId="121" xfId="3" applyFont="1" applyFill="1" applyBorder="1" applyAlignment="1">
      <alignment horizontal="center" vertical="center" wrapText="1"/>
    </xf>
    <xf numFmtId="0" fontId="14" fillId="72" borderId="122" xfId="3" applyFont="1" applyFill="1" applyBorder="1" applyAlignment="1">
      <alignment horizontal="center" vertical="center" wrapText="1"/>
    </xf>
    <xf numFmtId="0" fontId="14" fillId="72" borderId="24" xfId="3" applyFont="1" applyFill="1" applyBorder="1" applyAlignment="1">
      <alignment horizontal="center" vertical="center" wrapText="1"/>
    </xf>
    <xf numFmtId="0" fontId="14" fillId="72" borderId="0" xfId="3" applyFont="1" applyFill="1" applyAlignment="1">
      <alignment horizontal="center" vertical="center" wrapText="1"/>
    </xf>
    <xf numFmtId="0" fontId="14" fillId="72" borderId="125" xfId="3" applyFont="1" applyFill="1" applyBorder="1" applyAlignment="1">
      <alignment horizontal="center" vertical="center" wrapText="1"/>
    </xf>
    <xf numFmtId="0" fontId="14" fillId="72" borderId="25" xfId="3" applyFont="1" applyFill="1" applyBorder="1" applyAlignment="1">
      <alignment horizontal="center" vertical="center" wrapText="1"/>
    </xf>
    <xf numFmtId="0" fontId="14" fillId="72" borderId="18" xfId="3" applyFont="1" applyFill="1" applyBorder="1" applyAlignment="1">
      <alignment horizontal="center" vertical="center" wrapText="1"/>
    </xf>
    <xf numFmtId="0" fontId="14" fillId="72" borderId="1" xfId="3" applyFont="1" applyFill="1" applyBorder="1" applyAlignment="1">
      <alignment horizontal="center" vertical="center" wrapText="1"/>
    </xf>
    <xf numFmtId="0" fontId="426" fillId="8" borderId="134" xfId="3" applyFont="1" applyFill="1" applyBorder="1" applyAlignment="1">
      <alignment horizontal="center" vertical="center" wrapText="1"/>
    </xf>
    <xf numFmtId="0" fontId="426" fillId="8" borderId="135" xfId="3" applyFont="1" applyFill="1" applyBorder="1" applyAlignment="1">
      <alignment horizontal="center" vertical="center" wrapText="1"/>
    </xf>
    <xf numFmtId="0" fontId="426" fillId="8" borderId="136" xfId="3" applyFont="1" applyFill="1" applyBorder="1" applyAlignment="1">
      <alignment horizontal="center" vertical="center" wrapText="1"/>
    </xf>
    <xf numFmtId="0" fontId="46" fillId="104" borderId="134" xfId="3" applyFont="1" applyFill="1" applyBorder="1" applyAlignment="1">
      <alignment horizontal="center" vertical="center" wrapText="1"/>
    </xf>
    <xf numFmtId="0" fontId="46" fillId="104" borderId="135" xfId="3" applyFont="1" applyFill="1" applyBorder="1" applyAlignment="1">
      <alignment horizontal="center" vertical="center" wrapText="1"/>
    </xf>
    <xf numFmtId="0" fontId="46" fillId="104" borderId="136" xfId="3" applyFont="1" applyFill="1" applyBorder="1" applyAlignment="1">
      <alignment horizontal="center" vertical="center" wrapText="1"/>
    </xf>
    <xf numFmtId="0" fontId="46" fillId="120" borderId="134" xfId="13" applyFont="1" applyFill="1" applyBorder="1" applyAlignment="1">
      <alignment horizontal="center" vertical="center"/>
    </xf>
    <xf numFmtId="0" fontId="46" fillId="120" borderId="135" xfId="13" applyFont="1" applyFill="1" applyBorder="1" applyAlignment="1">
      <alignment horizontal="center" vertical="center"/>
    </xf>
    <xf numFmtId="0" fontId="46" fillId="120" borderId="136" xfId="13" applyFont="1" applyFill="1" applyBorder="1" applyAlignment="1">
      <alignment horizontal="center" vertical="center"/>
    </xf>
    <xf numFmtId="0" fontId="35" fillId="0" borderId="47" xfId="3" applyFont="1" applyBorder="1" applyAlignment="1">
      <alignment horizontal="center" vertical="center" wrapText="1"/>
    </xf>
    <xf numFmtId="0" fontId="35" fillId="0" borderId="56" xfId="3" applyFont="1" applyBorder="1" applyAlignment="1">
      <alignment horizontal="center" vertical="center" wrapText="1"/>
    </xf>
    <xf numFmtId="0" fontId="35" fillId="0" borderId="11" xfId="3" applyFont="1" applyBorder="1" applyAlignment="1">
      <alignment horizontal="center" vertical="center" wrapText="1"/>
    </xf>
    <xf numFmtId="0" fontId="46" fillId="0" borderId="134" xfId="13" applyFont="1" applyBorder="1" applyAlignment="1">
      <alignment horizontal="center" vertical="center" wrapText="1"/>
    </xf>
    <xf numFmtId="0" fontId="46" fillId="0" borderId="135" xfId="13" applyFont="1" applyBorder="1" applyAlignment="1">
      <alignment horizontal="center" vertical="center" wrapText="1"/>
    </xf>
    <xf numFmtId="0" fontId="46" fillId="0" borderId="136" xfId="13" applyFont="1" applyBorder="1" applyAlignment="1">
      <alignment horizontal="center" vertical="center" wrapText="1"/>
    </xf>
    <xf numFmtId="0" fontId="46" fillId="121" borderId="134" xfId="3" applyFont="1" applyFill="1" applyBorder="1" applyAlignment="1">
      <alignment horizontal="center" vertical="center" wrapText="1"/>
    </xf>
    <xf numFmtId="0" fontId="46" fillId="121" borderId="135" xfId="3" applyFont="1" applyFill="1" applyBorder="1" applyAlignment="1">
      <alignment horizontal="center" vertical="center" wrapText="1"/>
    </xf>
    <xf numFmtId="0" fontId="46" fillId="121" borderId="136" xfId="3" applyFont="1" applyFill="1" applyBorder="1" applyAlignment="1">
      <alignment horizontal="center" vertical="center" wrapText="1"/>
    </xf>
    <xf numFmtId="0" fontId="35" fillId="57" borderId="47" xfId="3" applyFont="1" applyFill="1" applyBorder="1" applyAlignment="1">
      <alignment horizontal="center" vertical="center" wrapText="1"/>
    </xf>
    <xf numFmtId="0" fontId="35" fillId="57" borderId="56" xfId="3" applyFont="1" applyFill="1" applyBorder="1" applyAlignment="1">
      <alignment horizontal="center" vertical="center" wrapText="1"/>
    </xf>
    <xf numFmtId="0" fontId="35" fillId="57" borderId="11" xfId="3" applyFont="1" applyFill="1" applyBorder="1" applyAlignment="1">
      <alignment horizontal="center" vertical="center" wrapText="1"/>
    </xf>
    <xf numFmtId="0" fontId="429" fillId="57" borderId="121" xfId="13" applyFont="1" applyFill="1" applyBorder="1" applyAlignment="1">
      <alignment horizontal="center" vertical="center" wrapText="1"/>
    </xf>
    <xf numFmtId="0" fontId="429" fillId="57" borderId="122" xfId="13" applyFont="1" applyFill="1" applyBorder="1" applyAlignment="1">
      <alignment horizontal="center" vertical="center" wrapText="1"/>
    </xf>
    <xf numFmtId="0" fontId="429" fillId="57" borderId="0" xfId="13" applyFont="1" applyFill="1" applyAlignment="1">
      <alignment horizontal="center" vertical="center" wrapText="1"/>
    </xf>
    <xf numFmtId="0" fontId="429" fillId="57" borderId="125" xfId="13" applyFont="1" applyFill="1" applyBorder="1" applyAlignment="1">
      <alignment horizontal="center" vertical="center" wrapText="1"/>
    </xf>
    <xf numFmtId="0" fontId="429" fillId="57" borderId="61" xfId="13" applyFont="1" applyFill="1" applyBorder="1" applyAlignment="1">
      <alignment horizontal="center" vertical="center" wrapText="1"/>
    </xf>
    <xf numFmtId="0" fontId="429" fillId="57" borderId="78" xfId="13" applyFont="1" applyFill="1" applyBorder="1" applyAlignment="1">
      <alignment horizontal="center" vertical="center" wrapText="1"/>
    </xf>
    <xf numFmtId="0" fontId="199" fillId="54" borderId="47" xfId="3" applyFont="1" applyFill="1" applyBorder="1" applyAlignment="1">
      <alignment horizontal="center" vertical="center" wrapText="1"/>
    </xf>
    <xf numFmtId="0" fontId="199" fillId="54" borderId="56" xfId="3" applyFont="1" applyFill="1" applyBorder="1" applyAlignment="1">
      <alignment horizontal="center" vertical="center" wrapText="1"/>
    </xf>
    <xf numFmtId="0" fontId="199" fillId="54" borderId="11" xfId="3" applyFont="1" applyFill="1" applyBorder="1" applyAlignment="1">
      <alignment horizontal="center" vertical="center" wrapText="1"/>
    </xf>
    <xf numFmtId="0" fontId="42" fillId="80" borderId="121" xfId="13" applyFont="1" applyFill="1" applyBorder="1" applyAlignment="1">
      <alignment horizontal="center" vertical="center" wrapText="1"/>
    </xf>
    <xf numFmtId="0" fontId="42" fillId="80" borderId="122" xfId="13" applyFont="1" applyFill="1" applyBorder="1" applyAlignment="1">
      <alignment horizontal="center" vertical="center" wrapText="1"/>
    </xf>
    <xf numFmtId="0" fontId="42" fillId="80" borderId="0" xfId="13" applyFont="1" applyFill="1" applyAlignment="1">
      <alignment horizontal="center" vertical="center" wrapText="1"/>
    </xf>
    <xf numFmtId="0" fontId="42" fillId="80" borderId="125" xfId="13" applyFont="1" applyFill="1" applyBorder="1" applyAlignment="1">
      <alignment horizontal="center" vertical="center" wrapText="1"/>
    </xf>
    <xf numFmtId="0" fontId="42" fillId="80" borderId="61" xfId="13" applyFont="1" applyFill="1" applyBorder="1" applyAlignment="1">
      <alignment horizontal="center" vertical="center" wrapText="1"/>
    </xf>
    <xf numFmtId="0" fontId="42" fillId="80" borderId="78" xfId="13" applyFont="1" applyFill="1" applyBorder="1" applyAlignment="1">
      <alignment horizontal="center" vertical="center" wrapText="1"/>
    </xf>
    <xf numFmtId="2" fontId="53" fillId="2" borderId="0" xfId="3" applyNumberFormat="1" applyFont="1" applyFill="1" applyAlignment="1" applyProtection="1">
      <alignment horizontal="center" vertical="center" textRotation="90" wrapText="1"/>
      <protection locked="0"/>
    </xf>
    <xf numFmtId="0" fontId="35" fillId="0" borderId="134" xfId="13" applyFont="1" applyBorder="1" applyAlignment="1">
      <alignment horizontal="center" vertical="center" wrapText="1"/>
    </xf>
    <xf numFmtId="0" fontId="35" fillId="0" borderId="135" xfId="13" applyFont="1" applyBorder="1" applyAlignment="1">
      <alignment horizontal="center" vertical="center" wrapText="1"/>
    </xf>
    <xf numFmtId="0" fontId="35" fillId="0" borderId="136" xfId="13" applyFont="1" applyBorder="1" applyAlignment="1">
      <alignment horizontal="center" vertical="center" wrapText="1"/>
    </xf>
    <xf numFmtId="0" fontId="35" fillId="57" borderId="64" xfId="3" applyFont="1" applyFill="1" applyBorder="1" applyAlignment="1">
      <alignment horizontal="center" vertical="center" wrapText="1"/>
    </xf>
    <xf numFmtId="0" fontId="425" fillId="57" borderId="49" xfId="13" applyFont="1" applyFill="1" applyBorder="1" applyAlignment="1">
      <alignment horizontal="center" vertical="center" wrapText="1"/>
    </xf>
    <xf numFmtId="0" fontId="425" fillId="57" borderId="65" xfId="13" applyFont="1" applyFill="1" applyBorder="1" applyAlignment="1">
      <alignment horizontal="center" vertical="center" wrapText="1"/>
    </xf>
    <xf numFmtId="0" fontId="425" fillId="57" borderId="0" xfId="13" applyFont="1" applyFill="1" applyAlignment="1">
      <alignment horizontal="center" vertical="center" wrapText="1"/>
    </xf>
    <xf numFmtId="0" fontId="425" fillId="57" borderId="51" xfId="13" applyFont="1" applyFill="1" applyBorder="1" applyAlignment="1">
      <alignment horizontal="center" vertical="center" wrapText="1"/>
    </xf>
    <xf numFmtId="0" fontId="425" fillId="57" borderId="61" xfId="13" applyFont="1" applyFill="1" applyBorder="1" applyAlignment="1">
      <alignment horizontal="center" vertical="center" wrapText="1"/>
    </xf>
    <xf numFmtId="0" fontId="425" fillId="57" borderId="62" xfId="13" applyFont="1" applyFill="1" applyBorder="1" applyAlignment="1">
      <alignment horizontal="center" vertical="center" wrapText="1"/>
    </xf>
    <xf numFmtId="0" fontId="72" fillId="80" borderId="47" xfId="13" applyFont="1" applyFill="1" applyBorder="1" applyAlignment="1">
      <alignment horizontal="center" vertical="center" wrapText="1"/>
    </xf>
    <xf numFmtId="0" fontId="72" fillId="80" borderId="121" xfId="13" applyFont="1" applyFill="1" applyBorder="1" applyAlignment="1">
      <alignment horizontal="center" vertical="center" wrapText="1"/>
    </xf>
    <xf numFmtId="0" fontId="72" fillId="80" borderId="122" xfId="13" applyFont="1" applyFill="1" applyBorder="1" applyAlignment="1">
      <alignment horizontal="center" vertical="center" wrapText="1"/>
    </xf>
    <xf numFmtId="0" fontId="72" fillId="80" borderId="56" xfId="13" applyFont="1" applyFill="1" applyBorder="1" applyAlignment="1">
      <alignment horizontal="center" vertical="center" wrapText="1"/>
    </xf>
    <xf numFmtId="0" fontId="72" fillId="80" borderId="0" xfId="13" applyFont="1" applyFill="1" applyAlignment="1">
      <alignment horizontal="center" vertical="center" wrapText="1"/>
    </xf>
    <xf numFmtId="0" fontId="72" fillId="80" borderId="125" xfId="13" applyFont="1" applyFill="1" applyBorder="1" applyAlignment="1">
      <alignment horizontal="center" vertical="center" wrapText="1"/>
    </xf>
    <xf numFmtId="0" fontId="72" fillId="80" borderId="11" xfId="13" applyFont="1" applyFill="1" applyBorder="1" applyAlignment="1">
      <alignment horizontal="center" vertical="center" wrapText="1"/>
    </xf>
    <xf numFmtId="0" fontId="72" fillId="80" borderId="61" xfId="13" applyFont="1" applyFill="1" applyBorder="1" applyAlignment="1">
      <alignment horizontal="center" vertical="center" wrapText="1"/>
    </xf>
    <xf numFmtId="0" fontId="72" fillId="80" borderId="78" xfId="13" applyFont="1" applyFill="1" applyBorder="1" applyAlignment="1">
      <alignment horizontal="center" vertical="center" wrapText="1"/>
    </xf>
    <xf numFmtId="0" fontId="426" fillId="108" borderId="134" xfId="3" applyFont="1" applyFill="1" applyBorder="1" applyAlignment="1">
      <alignment horizontal="center" vertical="center" wrapText="1"/>
    </xf>
    <xf numFmtId="0" fontId="426" fillId="108" borderId="135" xfId="3" applyFont="1" applyFill="1" applyBorder="1" applyAlignment="1">
      <alignment horizontal="center" vertical="center" wrapText="1"/>
    </xf>
    <xf numFmtId="0" fontId="426" fillId="108" borderId="136" xfId="3" applyFont="1" applyFill="1" applyBorder="1" applyAlignment="1">
      <alignment horizontal="center" vertical="center" wrapText="1"/>
    </xf>
    <xf numFmtId="0" fontId="46" fillId="119" borderId="134" xfId="3" applyFont="1" applyFill="1" applyBorder="1" applyAlignment="1">
      <alignment horizontal="center" vertical="center" wrapText="1"/>
    </xf>
    <xf numFmtId="0" fontId="46" fillId="119" borderId="135" xfId="3" applyFont="1" applyFill="1" applyBorder="1" applyAlignment="1">
      <alignment horizontal="center" vertical="center" wrapText="1"/>
    </xf>
    <xf numFmtId="0" fontId="46" fillId="119" borderId="136" xfId="3" applyFont="1" applyFill="1" applyBorder="1" applyAlignment="1">
      <alignment horizontal="center" vertical="center" wrapText="1"/>
    </xf>
    <xf numFmtId="0" fontId="207" fillId="118" borderId="121" xfId="3" applyFont="1" applyFill="1" applyBorder="1" applyAlignment="1">
      <alignment horizontal="center" vertical="center"/>
    </xf>
    <xf numFmtId="0" fontId="207" fillId="118" borderId="122" xfId="3" applyFont="1" applyFill="1" applyBorder="1" applyAlignment="1">
      <alignment horizontal="center" vertical="center"/>
    </xf>
    <xf numFmtId="0" fontId="207" fillId="118" borderId="0" xfId="3" applyFont="1" applyFill="1" applyAlignment="1">
      <alignment horizontal="center" vertical="center"/>
    </xf>
    <xf numFmtId="0" fontId="207" fillId="118" borderId="125" xfId="3" applyFont="1" applyFill="1" applyBorder="1" applyAlignment="1">
      <alignment horizontal="center" vertical="center"/>
    </xf>
    <xf numFmtId="0" fontId="207" fillId="118" borderId="61" xfId="3" applyFont="1" applyFill="1" applyBorder="1" applyAlignment="1">
      <alignment horizontal="center" vertical="center"/>
    </xf>
    <xf numFmtId="0" fontId="207" fillId="118" borderId="78" xfId="3" applyFont="1" applyFill="1" applyBorder="1" applyAlignment="1">
      <alignment horizontal="center" vertical="center"/>
    </xf>
    <xf numFmtId="0" fontId="207" fillId="83" borderId="121" xfId="3" applyFont="1" applyFill="1" applyBorder="1" applyAlignment="1">
      <alignment horizontal="center" vertical="center"/>
    </xf>
    <xf numFmtId="0" fontId="207" fillId="83" borderId="122" xfId="3" applyFont="1" applyFill="1" applyBorder="1" applyAlignment="1">
      <alignment horizontal="center" vertical="center"/>
    </xf>
    <xf numFmtId="0" fontId="207" fillId="83" borderId="0" xfId="3" applyFont="1" applyFill="1" applyAlignment="1">
      <alignment horizontal="center" vertical="center"/>
    </xf>
    <xf numFmtId="0" fontId="207" fillId="83" borderId="125" xfId="3" applyFont="1" applyFill="1" applyBorder="1" applyAlignment="1">
      <alignment horizontal="center" vertical="center"/>
    </xf>
    <xf numFmtId="0" fontId="207" fillId="83" borderId="61" xfId="3" applyFont="1" applyFill="1" applyBorder="1" applyAlignment="1">
      <alignment horizontal="center" vertical="center"/>
    </xf>
    <xf numFmtId="0" fontId="207" fillId="83" borderId="78" xfId="3" applyFont="1" applyFill="1" applyBorder="1" applyAlignment="1">
      <alignment horizontal="center" vertical="center"/>
    </xf>
    <xf numFmtId="0" fontId="46" fillId="72" borderId="134" xfId="3" applyFont="1" applyFill="1" applyBorder="1" applyAlignment="1">
      <alignment horizontal="center" vertical="center" wrapText="1"/>
    </xf>
    <xf numFmtId="0" fontId="46" fillId="72" borderId="135" xfId="3" applyFont="1" applyFill="1" applyBorder="1" applyAlignment="1">
      <alignment horizontal="center" vertical="center" wrapText="1"/>
    </xf>
    <xf numFmtId="0" fontId="46" fillId="72" borderId="136" xfId="3" applyFont="1" applyFill="1" applyBorder="1" applyAlignment="1">
      <alignment horizontal="center" vertical="center" wrapText="1"/>
    </xf>
    <xf numFmtId="0" fontId="46" fillId="80" borderId="121" xfId="13" applyFont="1" applyFill="1" applyBorder="1" applyAlignment="1">
      <alignment horizontal="center" vertical="center" wrapText="1"/>
    </xf>
    <xf numFmtId="0" fontId="46" fillId="80" borderId="0" xfId="13" applyFont="1" applyFill="1" applyAlignment="1">
      <alignment horizontal="center" vertical="center" wrapText="1"/>
    </xf>
    <xf numFmtId="0" fontId="46" fillId="80" borderId="61" xfId="13" applyFont="1" applyFill="1" applyBorder="1" applyAlignment="1">
      <alignment horizontal="center" vertical="center" wrapText="1"/>
    </xf>
    <xf numFmtId="0" fontId="207" fillId="117" borderId="121" xfId="3" applyFont="1" applyFill="1" applyBorder="1" applyAlignment="1">
      <alignment horizontal="center" vertical="center"/>
    </xf>
    <xf numFmtId="0" fontId="207" fillId="117" borderId="122" xfId="3" applyFont="1" applyFill="1" applyBorder="1" applyAlignment="1">
      <alignment horizontal="center" vertical="center"/>
    </xf>
    <xf numFmtId="0" fontId="207" fillId="117" borderId="0" xfId="3" applyFont="1" applyFill="1" applyAlignment="1">
      <alignment horizontal="center" vertical="center"/>
    </xf>
    <xf numFmtId="0" fontId="207" fillId="117" borderId="125" xfId="3" applyFont="1" applyFill="1" applyBorder="1" applyAlignment="1">
      <alignment horizontal="center" vertical="center"/>
    </xf>
    <xf numFmtId="0" fontId="207" fillId="117" borderId="61" xfId="3" applyFont="1" applyFill="1" applyBorder="1" applyAlignment="1">
      <alignment horizontal="center" vertical="center"/>
    </xf>
    <xf numFmtId="0" fontId="207" fillId="117" borderId="78" xfId="3" applyFont="1" applyFill="1" applyBorder="1" applyAlignment="1">
      <alignment horizontal="center" vertical="center"/>
    </xf>
    <xf numFmtId="0" fontId="9" fillId="59" borderId="121" xfId="3" applyFont="1" applyFill="1" applyBorder="1" applyAlignment="1">
      <alignment horizontal="center" vertical="center"/>
    </xf>
    <xf numFmtId="0" fontId="9" fillId="59" borderId="122" xfId="3" applyFont="1" applyFill="1" applyBorder="1" applyAlignment="1">
      <alignment horizontal="center" vertical="center"/>
    </xf>
    <xf numFmtId="0" fontId="9" fillId="59" borderId="0" xfId="3" applyFont="1" applyFill="1" applyAlignment="1">
      <alignment horizontal="center" vertical="center"/>
    </xf>
    <xf numFmtId="0" fontId="9" fillId="59" borderId="125" xfId="3" applyFont="1" applyFill="1" applyBorder="1" applyAlignment="1">
      <alignment horizontal="center" vertical="center"/>
    </xf>
    <xf numFmtId="0" fontId="9" fillId="59" borderId="61" xfId="3" applyFont="1" applyFill="1" applyBorder="1" applyAlignment="1">
      <alignment horizontal="center" vertical="center"/>
    </xf>
    <xf numFmtId="0" fontId="9" fillId="59" borderId="78" xfId="3" applyFont="1" applyFill="1" applyBorder="1" applyAlignment="1">
      <alignment horizontal="center" vertical="center"/>
    </xf>
    <xf numFmtId="0" fontId="207" fillId="116" borderId="121" xfId="3" applyFont="1" applyFill="1" applyBorder="1" applyAlignment="1">
      <alignment horizontal="center" vertical="center"/>
    </xf>
    <xf numFmtId="0" fontId="207" fillId="116" borderId="122" xfId="3" applyFont="1" applyFill="1" applyBorder="1" applyAlignment="1">
      <alignment horizontal="center" vertical="center"/>
    </xf>
    <xf numFmtId="0" fontId="207" fillId="116" borderId="0" xfId="3" applyFont="1" applyFill="1" applyAlignment="1">
      <alignment horizontal="center" vertical="center"/>
    </xf>
    <xf numFmtId="0" fontId="207" fillId="116" borderId="125" xfId="3" applyFont="1" applyFill="1" applyBorder="1" applyAlignment="1">
      <alignment horizontal="center" vertical="center"/>
    </xf>
    <xf numFmtId="0" fontId="207" fillId="116" borderId="61" xfId="3" applyFont="1" applyFill="1" applyBorder="1" applyAlignment="1">
      <alignment horizontal="center" vertical="center"/>
    </xf>
    <xf numFmtId="0" fontId="207" fillId="116" borderId="78" xfId="3" applyFont="1" applyFill="1" applyBorder="1" applyAlignment="1">
      <alignment horizontal="center" vertical="center"/>
    </xf>
    <xf numFmtId="0" fontId="42" fillId="80" borderId="134" xfId="13" applyFont="1" applyFill="1" applyBorder="1" applyAlignment="1">
      <alignment horizontal="center" vertical="center" wrapText="1"/>
    </xf>
    <xf numFmtId="0" fontId="42" fillId="80" borderId="135" xfId="13" applyFont="1" applyFill="1" applyBorder="1" applyAlignment="1">
      <alignment horizontal="center" vertical="center" wrapText="1"/>
    </xf>
    <xf numFmtId="0" fontId="42" fillId="80" borderId="136" xfId="13" applyFont="1" applyFill="1" applyBorder="1" applyAlignment="1">
      <alignment horizontal="center" vertical="center" wrapText="1"/>
    </xf>
    <xf numFmtId="0" fontId="35" fillId="0" borderId="47" xfId="13" applyFont="1" applyBorder="1" applyAlignment="1">
      <alignment horizontal="center" vertical="center" wrapText="1"/>
    </xf>
    <xf numFmtId="0" fontId="35" fillId="0" borderId="121" xfId="13" applyFont="1" applyBorder="1" applyAlignment="1">
      <alignment horizontal="center" vertical="center" wrapText="1"/>
    </xf>
    <xf numFmtId="0" fontId="35" fillId="0" borderId="122" xfId="13" applyFont="1" applyBorder="1" applyAlignment="1">
      <alignment horizontal="center" vertical="center" wrapText="1"/>
    </xf>
    <xf numFmtId="0" fontId="35" fillId="0" borderId="56" xfId="13" applyFont="1" applyBorder="1" applyAlignment="1">
      <alignment horizontal="center" vertical="center" wrapText="1"/>
    </xf>
    <xf numFmtId="0" fontId="35" fillId="0" borderId="0" xfId="13" applyFont="1" applyAlignment="1">
      <alignment horizontal="center" vertical="center" wrapText="1"/>
    </xf>
    <xf numFmtId="0" fontId="35" fillId="0" borderId="125" xfId="13" applyFont="1" applyBorder="1" applyAlignment="1">
      <alignment horizontal="center" vertical="center" wrapText="1"/>
    </xf>
    <xf numFmtId="0" fontId="35" fillId="0" borderId="11" xfId="13" applyFont="1" applyBorder="1" applyAlignment="1">
      <alignment horizontal="center" vertical="center" wrapText="1"/>
    </xf>
    <xf numFmtId="0" fontId="35" fillId="0" borderId="61" xfId="13" applyFont="1" applyBorder="1" applyAlignment="1">
      <alignment horizontal="center" vertical="center" wrapText="1"/>
    </xf>
    <xf numFmtId="0" fontId="35" fillId="0" borderId="78" xfId="13" applyFont="1" applyBorder="1" applyAlignment="1">
      <alignment horizontal="center" vertical="center" wrapText="1"/>
    </xf>
    <xf numFmtId="0" fontId="46" fillId="114" borderId="134" xfId="13" applyFont="1" applyFill="1" applyBorder="1" applyAlignment="1">
      <alignment horizontal="center" vertical="center" wrapText="1"/>
    </xf>
    <xf numFmtId="0" fontId="46" fillId="114" borderId="135" xfId="13" applyFont="1" applyFill="1" applyBorder="1" applyAlignment="1">
      <alignment horizontal="center" vertical="center" wrapText="1"/>
    </xf>
    <xf numFmtId="0" fontId="46" fillId="114" borderId="136" xfId="13" applyFont="1" applyFill="1" applyBorder="1" applyAlignment="1">
      <alignment horizontal="center" vertical="center" wrapText="1"/>
    </xf>
    <xf numFmtId="0" fontId="20" fillId="115" borderId="134" xfId="13" applyFont="1" applyFill="1" applyBorder="1" applyAlignment="1">
      <alignment horizontal="center" vertical="center" wrapText="1"/>
    </xf>
    <xf numFmtId="0" fontId="20" fillId="115" borderId="135" xfId="13" applyFont="1" applyFill="1" applyBorder="1" applyAlignment="1">
      <alignment horizontal="center" vertical="center" wrapText="1"/>
    </xf>
    <xf numFmtId="0" fontId="20" fillId="115" borderId="136" xfId="13" applyFont="1" applyFill="1" applyBorder="1" applyAlignment="1">
      <alignment horizontal="center" vertical="center" wrapText="1"/>
    </xf>
    <xf numFmtId="0" fontId="195" fillId="83" borderId="134" xfId="13" applyFont="1" applyFill="1" applyBorder="1" applyAlignment="1">
      <alignment horizontal="center" vertical="center" wrapText="1"/>
    </xf>
    <xf numFmtId="0" fontId="195" fillId="83" borderId="135" xfId="13" applyFont="1" applyFill="1" applyBorder="1" applyAlignment="1">
      <alignment horizontal="center" vertical="center" wrapText="1"/>
    </xf>
    <xf numFmtId="0" fontId="195" fillId="83" borderId="136" xfId="13" applyFont="1" applyFill="1" applyBorder="1" applyAlignment="1">
      <alignment horizontal="center" vertical="center" wrapText="1"/>
    </xf>
    <xf numFmtId="0" fontId="423" fillId="0" borderId="47" xfId="13" applyFont="1" applyBorder="1" applyAlignment="1">
      <alignment horizontal="center" vertical="center" wrapText="1"/>
    </xf>
    <xf numFmtId="0" fontId="423" fillId="0" borderId="121" xfId="13" applyFont="1" applyBorder="1" applyAlignment="1">
      <alignment horizontal="center" vertical="center" wrapText="1"/>
    </xf>
    <xf numFmtId="0" fontId="423" fillId="0" borderId="122" xfId="13" applyFont="1" applyBorder="1" applyAlignment="1">
      <alignment horizontal="center" vertical="center" wrapText="1"/>
    </xf>
    <xf numFmtId="0" fontId="423" fillId="0" borderId="56" xfId="13" applyFont="1" applyBorder="1" applyAlignment="1">
      <alignment horizontal="center" vertical="center" wrapText="1"/>
    </xf>
    <xf numFmtId="0" fontId="423" fillId="0" borderId="0" xfId="13" applyFont="1" applyAlignment="1">
      <alignment horizontal="center" vertical="center" wrapText="1"/>
    </xf>
    <xf numFmtId="0" fontId="423" fillId="0" borderId="125" xfId="13" applyFont="1" applyBorder="1" applyAlignment="1">
      <alignment horizontal="center" vertical="center" wrapText="1"/>
    </xf>
    <xf numFmtId="0" fontId="423" fillId="0" borderId="11" xfId="13" applyFont="1" applyBorder="1" applyAlignment="1">
      <alignment horizontal="center" vertical="center" wrapText="1"/>
    </xf>
    <xf numFmtId="0" fontId="423" fillId="0" borderId="61" xfId="13" applyFont="1" applyBorder="1" applyAlignment="1">
      <alignment horizontal="center" vertical="center" wrapText="1"/>
    </xf>
    <xf numFmtId="0" fontId="423" fillId="0" borderId="78" xfId="13" applyFont="1" applyBorder="1" applyAlignment="1">
      <alignment horizontal="center" vertical="center" wrapText="1"/>
    </xf>
    <xf numFmtId="0" fontId="46" fillId="99" borderId="134" xfId="13" applyFont="1" applyFill="1" applyBorder="1" applyAlignment="1">
      <alignment horizontal="center" vertical="center" wrapText="1"/>
    </xf>
    <xf numFmtId="0" fontId="46" fillId="99" borderId="135" xfId="13" applyFont="1" applyFill="1" applyBorder="1" applyAlignment="1">
      <alignment horizontal="center" vertical="center" wrapText="1"/>
    </xf>
    <xf numFmtId="0" fontId="46" fillId="99" borderId="136" xfId="13" applyFont="1" applyFill="1" applyBorder="1" applyAlignment="1">
      <alignment horizontal="center" vertical="center" wrapText="1"/>
    </xf>
    <xf numFmtId="0" fontId="199" fillId="0" borderId="47" xfId="3" applyFont="1" applyBorder="1" applyAlignment="1">
      <alignment horizontal="center" vertical="center" wrapText="1"/>
    </xf>
    <xf numFmtId="0" fontId="199" fillId="0" borderId="56" xfId="3" applyFont="1" applyBorder="1" applyAlignment="1">
      <alignment horizontal="center" vertical="center" wrapText="1"/>
    </xf>
    <xf numFmtId="0" fontId="199" fillId="0" borderId="11" xfId="3" applyFont="1" applyBorder="1" applyAlignment="1">
      <alignment horizontal="center" vertical="center" wrapText="1"/>
    </xf>
    <xf numFmtId="0" fontId="65" fillId="0" borderId="121" xfId="13" applyFont="1" applyBorder="1" applyAlignment="1">
      <alignment horizontal="center" vertical="center" wrapText="1"/>
    </xf>
    <xf numFmtId="0" fontId="65" fillId="0" borderId="122" xfId="13" applyFont="1" applyBorder="1" applyAlignment="1">
      <alignment horizontal="center" vertical="center" wrapText="1"/>
    </xf>
    <xf numFmtId="0" fontId="65" fillId="0" borderId="0" xfId="13" applyFont="1" applyAlignment="1">
      <alignment horizontal="center" vertical="center" wrapText="1"/>
    </xf>
    <xf numFmtId="0" fontId="65" fillId="0" borderId="125" xfId="13" applyFont="1" applyBorder="1" applyAlignment="1">
      <alignment horizontal="center" vertical="center" wrapText="1"/>
    </xf>
    <xf numFmtId="0" fontId="65" fillId="0" borderId="61" xfId="13" applyFont="1" applyBorder="1" applyAlignment="1">
      <alignment horizontal="center" vertical="center" wrapText="1"/>
    </xf>
    <xf numFmtId="0" fontId="65" fillId="0" borderId="78" xfId="13" applyFont="1" applyBorder="1" applyAlignment="1">
      <alignment horizontal="center" vertical="center" wrapText="1"/>
    </xf>
    <xf numFmtId="0" fontId="35" fillId="113" borderId="134" xfId="13" applyFont="1" applyFill="1" applyBorder="1" applyAlignment="1">
      <alignment horizontal="center" vertical="center" wrapText="1"/>
    </xf>
    <xf numFmtId="0" fontId="35" fillId="113" borderId="135" xfId="13" applyFont="1" applyFill="1" applyBorder="1" applyAlignment="1">
      <alignment horizontal="center" vertical="center" wrapText="1"/>
    </xf>
    <xf numFmtId="0" fontId="35" fillId="113" borderId="136" xfId="13" applyFont="1" applyFill="1" applyBorder="1" applyAlignment="1">
      <alignment horizontal="center" vertical="center" wrapText="1"/>
    </xf>
    <xf numFmtId="0" fontId="46" fillId="100" borderId="134" xfId="13" applyFont="1" applyFill="1" applyBorder="1" applyAlignment="1">
      <alignment horizontal="center" vertical="center" wrapText="1"/>
    </xf>
    <xf numFmtId="0" fontId="46" fillId="100" borderId="135" xfId="13" applyFont="1" applyFill="1" applyBorder="1" applyAlignment="1">
      <alignment horizontal="center" vertical="center" wrapText="1"/>
    </xf>
    <xf numFmtId="0" fontId="46" fillId="100" borderId="136" xfId="13" applyFont="1" applyFill="1" applyBorder="1" applyAlignment="1">
      <alignment horizontal="center" vertical="center" wrapText="1"/>
    </xf>
    <xf numFmtId="0" fontId="35" fillId="112" borderId="134" xfId="13" applyFont="1" applyFill="1" applyBorder="1" applyAlignment="1">
      <alignment horizontal="center" vertical="center" wrapText="1"/>
    </xf>
    <xf numFmtId="0" fontId="35" fillId="112" borderId="135" xfId="13" applyFont="1" applyFill="1" applyBorder="1" applyAlignment="1">
      <alignment horizontal="center" vertical="center" wrapText="1"/>
    </xf>
    <xf numFmtId="0" fontId="35" fillId="112" borderId="136" xfId="13" applyFont="1" applyFill="1" applyBorder="1" applyAlignment="1">
      <alignment horizontal="center" vertical="center" wrapText="1"/>
    </xf>
    <xf numFmtId="0" fontId="42" fillId="0" borderId="121" xfId="13" applyFont="1" applyBorder="1" applyAlignment="1">
      <alignment horizontal="center" vertical="center" wrapText="1"/>
    </xf>
    <xf numFmtId="0" fontId="42" fillId="0" borderId="122" xfId="13" applyFont="1" applyBorder="1" applyAlignment="1">
      <alignment horizontal="center" vertical="center" wrapText="1"/>
    </xf>
    <xf numFmtId="0" fontId="42" fillId="0" borderId="0" xfId="13" applyFont="1" applyAlignment="1">
      <alignment horizontal="center" vertical="center" wrapText="1"/>
    </xf>
    <xf numFmtId="0" fontId="42" fillId="0" borderId="125" xfId="13" applyFont="1" applyBorder="1" applyAlignment="1">
      <alignment horizontal="center" vertical="center" wrapText="1"/>
    </xf>
    <xf numFmtId="0" fontId="42" fillId="0" borderId="61" xfId="13" applyFont="1" applyBorder="1" applyAlignment="1">
      <alignment horizontal="center" vertical="center" wrapText="1"/>
    </xf>
    <xf numFmtId="0" fontId="42" fillId="0" borderId="78" xfId="13" applyFont="1" applyBorder="1" applyAlignment="1">
      <alignment horizontal="center" vertical="center" wrapText="1"/>
    </xf>
    <xf numFmtId="0" fontId="35" fillId="80" borderId="121" xfId="13" applyFont="1" applyFill="1" applyBorder="1" applyAlignment="1">
      <alignment horizontal="center" vertical="center" wrapText="1"/>
    </xf>
    <xf numFmtId="0" fontId="35" fillId="80" borderId="122" xfId="13" applyFont="1" applyFill="1" applyBorder="1" applyAlignment="1">
      <alignment horizontal="center" vertical="center" wrapText="1"/>
    </xf>
    <xf numFmtId="0" fontId="35" fillId="80" borderId="0" xfId="13" applyFont="1" applyFill="1" applyAlignment="1">
      <alignment horizontal="center" vertical="center" wrapText="1"/>
    </xf>
    <xf numFmtId="0" fontId="35" fillId="80" borderId="125" xfId="13" applyFont="1" applyFill="1" applyBorder="1" applyAlignment="1">
      <alignment horizontal="center" vertical="center" wrapText="1"/>
    </xf>
    <xf numFmtId="0" fontId="35" fillId="80" borderId="61" xfId="13" applyFont="1" applyFill="1" applyBorder="1" applyAlignment="1">
      <alignment horizontal="center" vertical="center" wrapText="1"/>
    </xf>
    <xf numFmtId="0" fontId="35" fillId="80" borderId="78" xfId="13" applyFont="1" applyFill="1" applyBorder="1" applyAlignment="1">
      <alignment horizontal="center" vertical="center" wrapText="1"/>
    </xf>
    <xf numFmtId="0" fontId="2" fillId="19" borderId="134" xfId="3" applyFont="1" applyFill="1" applyBorder="1" applyAlignment="1">
      <alignment horizontal="center" vertical="center" wrapText="1"/>
    </xf>
    <xf numFmtId="0" fontId="2" fillId="19" borderId="135" xfId="3" applyFont="1" applyFill="1" applyBorder="1" applyAlignment="1">
      <alignment horizontal="center" vertical="center" wrapText="1"/>
    </xf>
    <xf numFmtId="0" fontId="2" fillId="19" borderId="136" xfId="3" applyFont="1" applyFill="1" applyBorder="1" applyAlignment="1">
      <alignment horizontal="center" vertical="center" wrapText="1"/>
    </xf>
    <xf numFmtId="0" fontId="14" fillId="80" borderId="47" xfId="13" applyFont="1" applyFill="1" applyBorder="1" applyAlignment="1">
      <alignment horizontal="center" vertical="center" wrapText="1"/>
    </xf>
    <xf numFmtId="0" fontId="14" fillId="80" borderId="121" xfId="13" applyFont="1" applyFill="1" applyBorder="1" applyAlignment="1">
      <alignment horizontal="center" vertical="center" wrapText="1"/>
    </xf>
    <xf numFmtId="0" fontId="14" fillId="80" borderId="122" xfId="13" applyFont="1" applyFill="1" applyBorder="1" applyAlignment="1">
      <alignment horizontal="center" vertical="center" wrapText="1"/>
    </xf>
    <xf numFmtId="0" fontId="14" fillId="80" borderId="56" xfId="13" applyFont="1" applyFill="1" applyBorder="1" applyAlignment="1">
      <alignment horizontal="center" vertical="center" wrapText="1"/>
    </xf>
    <xf numFmtId="0" fontId="14" fillId="80" borderId="0" xfId="13" applyFont="1" applyFill="1" applyAlignment="1">
      <alignment horizontal="center" vertical="center" wrapText="1"/>
    </xf>
    <xf numFmtId="0" fontId="14" fillId="80" borderId="125" xfId="13" applyFont="1" applyFill="1" applyBorder="1" applyAlignment="1">
      <alignment horizontal="center" vertical="center" wrapText="1"/>
    </xf>
    <xf numFmtId="0" fontId="14" fillId="80" borderId="11" xfId="13" applyFont="1" applyFill="1" applyBorder="1" applyAlignment="1">
      <alignment horizontal="center" vertical="center" wrapText="1"/>
    </xf>
    <xf numFmtId="0" fontId="14" fillId="80" borderId="61" xfId="13" applyFont="1" applyFill="1" applyBorder="1" applyAlignment="1">
      <alignment horizontal="center" vertical="center" wrapText="1"/>
    </xf>
    <xf numFmtId="0" fontId="14" fillId="80" borderId="78" xfId="13" applyFont="1" applyFill="1" applyBorder="1" applyAlignment="1">
      <alignment horizontal="center" vertical="center" wrapText="1"/>
    </xf>
    <xf numFmtId="0" fontId="20" fillId="8" borderId="136" xfId="3" applyFont="1" applyFill="1" applyBorder="1" applyAlignment="1">
      <alignment horizontal="center" vertical="center" wrapText="1"/>
    </xf>
    <xf numFmtId="0" fontId="14" fillId="0" borderId="134" xfId="3" applyFont="1" applyBorder="1" applyAlignment="1">
      <alignment horizontal="center" vertical="center" textRotation="90" wrapText="1"/>
    </xf>
    <xf numFmtId="0" fontId="14" fillId="0" borderId="135" xfId="3" applyFont="1" applyBorder="1" applyAlignment="1">
      <alignment horizontal="center" vertical="center" textRotation="90" wrapText="1"/>
    </xf>
    <xf numFmtId="0" fontId="14" fillId="0" borderId="136" xfId="3" applyFont="1" applyBorder="1" applyAlignment="1">
      <alignment horizontal="center" vertical="center" textRotation="90" wrapText="1"/>
    </xf>
    <xf numFmtId="0" fontId="410" fillId="0" borderId="121" xfId="3" applyFont="1" applyBorder="1" applyAlignment="1">
      <alignment horizontal="center" vertical="center" wrapText="1"/>
    </xf>
    <xf numFmtId="0" fontId="410" fillId="0" borderId="122" xfId="3" applyFont="1" applyBorder="1" applyAlignment="1">
      <alignment horizontal="center" vertical="center" wrapText="1"/>
    </xf>
    <xf numFmtId="0" fontId="410" fillId="0" borderId="47" xfId="3" applyFont="1" applyBorder="1" applyAlignment="1">
      <alignment horizontal="center" vertical="center" wrapText="1"/>
    </xf>
    <xf numFmtId="0" fontId="410" fillId="0" borderId="56" xfId="3" applyFont="1" applyBorder="1" applyAlignment="1">
      <alignment horizontal="center" vertical="center" wrapText="1"/>
    </xf>
    <xf numFmtId="0" fontId="410" fillId="0" borderId="0" xfId="3" applyFont="1" applyAlignment="1">
      <alignment horizontal="center" vertical="center" wrapText="1"/>
    </xf>
    <xf numFmtId="0" fontId="410" fillId="0" borderId="125" xfId="3" applyFont="1" applyBorder="1" applyAlignment="1">
      <alignment horizontal="center" vertical="center" wrapText="1"/>
    </xf>
    <xf numFmtId="0" fontId="410" fillId="0" borderId="11" xfId="3" applyFont="1" applyBorder="1" applyAlignment="1">
      <alignment horizontal="center" vertical="center" wrapText="1"/>
    </xf>
    <xf numFmtId="0" fontId="410" fillId="0" borderId="61" xfId="3" applyFont="1" applyBorder="1" applyAlignment="1">
      <alignment horizontal="center" vertical="center" wrapText="1"/>
    </xf>
    <xf numFmtId="0" fontId="410" fillId="0" borderId="78" xfId="3" applyFont="1" applyBorder="1" applyAlignment="1">
      <alignment horizontal="center" vertical="center" wrapText="1"/>
    </xf>
    <xf numFmtId="0" fontId="46" fillId="0" borderId="0" xfId="3" applyFont="1" applyAlignment="1">
      <alignment horizontal="center" vertical="center" wrapText="1"/>
    </xf>
    <xf numFmtId="0" fontId="46" fillId="0" borderId="125" xfId="3" applyFont="1" applyBorder="1" applyAlignment="1">
      <alignment horizontal="center" vertical="center" wrapText="1"/>
    </xf>
    <xf numFmtId="0" fontId="46" fillId="0" borderId="272" xfId="3" applyFont="1" applyBorder="1" applyAlignment="1">
      <alignment horizontal="center" vertical="center" wrapText="1"/>
    </xf>
    <xf numFmtId="0" fontId="46" fillId="0" borderId="273" xfId="3" applyFont="1" applyBorder="1" applyAlignment="1">
      <alignment horizontal="center" vertical="center" wrapText="1"/>
    </xf>
    <xf numFmtId="0" fontId="46" fillId="0" borderId="274" xfId="3" applyFont="1" applyBorder="1" applyAlignment="1">
      <alignment horizontal="center" vertical="center" wrapText="1"/>
    </xf>
    <xf numFmtId="0" fontId="72" fillId="0" borderId="242" xfId="3" applyFont="1" applyBorder="1" applyAlignment="1">
      <alignment horizontal="center" vertical="center" wrapText="1"/>
    </xf>
    <xf numFmtId="0" fontId="72" fillId="0" borderId="49" xfId="3" applyFont="1" applyBorder="1" applyAlignment="1">
      <alignment horizontal="center" vertical="center" wrapText="1"/>
    </xf>
    <xf numFmtId="0" fontId="72" fillId="0" borderId="241" xfId="3" applyFont="1" applyBorder="1" applyAlignment="1">
      <alignment horizontal="center" vertical="center" wrapText="1"/>
    </xf>
    <xf numFmtId="0" fontId="72" fillId="0" borderId="24" xfId="3" applyFont="1" applyBorder="1" applyAlignment="1">
      <alignment horizontal="center" vertical="center" wrapText="1"/>
    </xf>
    <xf numFmtId="0" fontId="72" fillId="0" borderId="0" xfId="3" applyFont="1" applyAlignment="1">
      <alignment horizontal="center" vertical="center" wrapText="1"/>
    </xf>
    <xf numFmtId="0" fontId="72" fillId="0" borderId="125" xfId="3" applyFont="1" applyBorder="1" applyAlignment="1">
      <alignment horizontal="center" vertical="center" wrapText="1"/>
    </xf>
    <xf numFmtId="0" fontId="370" fillId="26" borderId="140" xfId="7" applyFont="1" applyFill="1" applyBorder="1" applyAlignment="1">
      <alignment horizontal="center" vertical="center" textRotation="90" wrapText="1"/>
    </xf>
    <xf numFmtId="0" fontId="370" fillId="26" borderId="0" xfId="7" applyFont="1" applyFill="1" applyAlignment="1">
      <alignment horizontal="center" vertical="center" textRotation="90" wrapText="1"/>
    </xf>
    <xf numFmtId="0" fontId="370" fillId="26" borderId="128" xfId="7" applyFont="1" applyFill="1" applyBorder="1" applyAlignment="1">
      <alignment horizontal="center" vertical="center" textRotation="90" wrapText="1"/>
    </xf>
    <xf numFmtId="206" fontId="361" fillId="26" borderId="24" xfId="34" applyNumberFormat="1" applyFont="1" applyFill="1" applyBorder="1" applyAlignment="1">
      <alignment horizontal="center" vertical="center"/>
    </xf>
    <xf numFmtId="206" fontId="361" fillId="26" borderId="0" xfId="34" applyNumberFormat="1" applyFont="1" applyFill="1" applyAlignment="1">
      <alignment horizontal="center" vertical="center"/>
    </xf>
    <xf numFmtId="0" fontId="361" fillId="26" borderId="0" xfId="7" applyFont="1" applyFill="1" applyAlignment="1">
      <alignment horizontal="center" vertical="center" wrapText="1"/>
    </xf>
    <xf numFmtId="0" fontId="67" fillId="26" borderId="0" xfId="7" applyFont="1" applyFill="1" applyAlignment="1">
      <alignment horizontal="center" vertical="center"/>
    </xf>
    <xf numFmtId="206" fontId="361" fillId="26" borderId="127" xfId="34" applyNumberFormat="1" applyFont="1" applyFill="1" applyBorder="1" applyAlignment="1">
      <alignment horizontal="center" vertical="center"/>
    </xf>
    <xf numFmtId="206" fontId="361" fillId="26" borderId="128" xfId="34" applyNumberFormat="1" applyFont="1" applyFill="1" applyBorder="1" applyAlignment="1">
      <alignment horizontal="center" vertical="center"/>
    </xf>
    <xf numFmtId="0" fontId="361" fillId="26" borderId="128" xfId="7" applyFont="1" applyFill="1" applyBorder="1" applyAlignment="1">
      <alignment horizontal="center" vertical="center" wrapText="1"/>
    </xf>
    <xf numFmtId="0" fontId="67" fillId="26" borderId="128" xfId="7" applyFont="1" applyFill="1" applyBorder="1" applyAlignment="1">
      <alignment horizontal="center" vertical="center"/>
    </xf>
    <xf numFmtId="0" fontId="34" fillId="26" borderId="140" xfId="7" applyFont="1" applyFill="1" applyBorder="1" applyAlignment="1">
      <alignment horizontal="center" vertical="center"/>
    </xf>
    <xf numFmtId="0" fontId="367" fillId="26" borderId="24" xfId="7" applyFont="1" applyFill="1" applyBorder="1" applyAlignment="1">
      <alignment horizontal="center" vertical="center"/>
    </xf>
    <xf numFmtId="0" fontId="367" fillId="26" borderId="0" xfId="7" applyFont="1" applyFill="1" applyAlignment="1">
      <alignment horizontal="center" vertical="center"/>
    </xf>
    <xf numFmtId="0" fontId="367" fillId="26" borderId="30" xfId="7" applyFont="1" applyFill="1" applyBorder="1" applyAlignment="1">
      <alignment horizontal="center" vertical="center"/>
    </xf>
    <xf numFmtId="0" fontId="368" fillId="26" borderId="98" xfId="7" applyFont="1" applyFill="1" applyBorder="1" applyAlignment="1">
      <alignment horizontal="center" vertical="center"/>
    </xf>
    <xf numFmtId="0" fontId="367" fillId="26" borderId="98" xfId="7" applyFont="1" applyFill="1" applyBorder="1" applyAlignment="1">
      <alignment horizontal="center" vertical="center" wrapText="1"/>
    </xf>
    <xf numFmtId="0" fontId="34" fillId="26" borderId="176" xfId="7" applyFont="1" applyFill="1" applyBorder="1" applyAlignment="1">
      <alignment horizontal="center" vertical="center" wrapText="1"/>
    </xf>
    <xf numFmtId="0" fontId="34" fillId="26" borderId="140" xfId="7" applyFont="1" applyFill="1" applyBorder="1" applyAlignment="1">
      <alignment horizontal="center" vertical="center" wrapText="1"/>
    </xf>
    <xf numFmtId="0" fontId="12" fillId="26" borderId="140" xfId="7" applyFont="1" applyFill="1" applyBorder="1" applyAlignment="1">
      <alignment horizontal="center" vertical="center"/>
    </xf>
    <xf numFmtId="0" fontId="69" fillId="84" borderId="214" xfId="36" applyFont="1" applyFill="1" applyBorder="1" applyAlignment="1">
      <alignment horizontal="center" vertical="center" textRotation="90" wrapText="1"/>
    </xf>
    <xf numFmtId="0" fontId="69" fillId="84" borderId="215" xfId="36" applyFont="1" applyFill="1" applyBorder="1" applyAlignment="1">
      <alignment horizontal="center" vertical="center" textRotation="90" wrapText="1"/>
    </xf>
    <xf numFmtId="0" fontId="69" fillId="84" borderId="216" xfId="36" applyFont="1" applyFill="1" applyBorder="1" applyAlignment="1">
      <alignment horizontal="center" vertical="center" textRotation="90" wrapText="1"/>
    </xf>
    <xf numFmtId="0" fontId="358" fillId="84" borderId="139" xfId="36" applyFont="1" applyFill="1" applyBorder="1" applyAlignment="1">
      <alignment horizontal="center" vertical="center" wrapText="1"/>
    </xf>
    <xf numFmtId="0" fontId="358" fillId="84" borderId="140" xfId="36" applyFont="1" applyFill="1" applyBorder="1" applyAlignment="1">
      <alignment horizontal="center" vertical="center" wrapText="1"/>
    </xf>
    <xf numFmtId="0" fontId="358" fillId="84" borderId="177" xfId="36" applyFont="1" applyFill="1" applyBorder="1" applyAlignment="1">
      <alignment horizontal="center" vertical="center" wrapText="1"/>
    </xf>
    <xf numFmtId="0" fontId="358" fillId="84" borderId="52" xfId="36" applyFont="1" applyFill="1" applyBorder="1" applyAlignment="1">
      <alignment horizontal="center" vertical="center" wrapText="1"/>
    </xf>
    <xf numFmtId="0" fontId="358" fillId="84" borderId="0" xfId="36" applyFont="1" applyFill="1" applyAlignment="1">
      <alignment horizontal="center" vertical="center" wrapText="1"/>
    </xf>
    <xf numFmtId="0" fontId="358" fillId="84" borderId="125" xfId="36" applyFont="1" applyFill="1" applyBorder="1" applyAlignment="1">
      <alignment horizontal="center" vertical="center" wrapText="1"/>
    </xf>
    <xf numFmtId="0" fontId="358" fillId="84" borderId="141" xfId="36" applyFont="1" applyFill="1" applyBorder="1" applyAlignment="1">
      <alignment horizontal="center" vertical="center" wrapText="1"/>
    </xf>
    <xf numFmtId="0" fontId="358" fillId="84" borderId="128" xfId="36" applyFont="1" applyFill="1" applyBorder="1" applyAlignment="1">
      <alignment horizontal="center" vertical="center" wrapText="1"/>
    </xf>
    <xf numFmtId="0" fontId="358" fillId="84" borderId="130" xfId="36" applyFont="1" applyFill="1" applyBorder="1" applyAlignment="1">
      <alignment horizontal="center" vertical="center" wrapText="1"/>
    </xf>
    <xf numFmtId="0" fontId="359" fillId="0" borderId="187" xfId="33" applyFont="1" applyBorder="1" applyAlignment="1">
      <alignment horizontal="center" vertical="top" textRotation="90" wrapText="1"/>
    </xf>
    <xf numFmtId="0" fontId="359" fillId="0" borderId="226" xfId="33" applyFont="1" applyBorder="1" applyAlignment="1">
      <alignment horizontal="center" vertical="top" textRotation="90" wrapText="1"/>
    </xf>
    <xf numFmtId="0" fontId="73" fillId="85" borderId="217" xfId="36" applyFont="1" applyFill="1" applyBorder="1" applyAlignment="1">
      <alignment horizontal="center" vertical="center" textRotation="90" wrapText="1"/>
    </xf>
    <xf numFmtId="0" fontId="73" fillId="85" borderId="206" xfId="36" applyFont="1" applyFill="1" applyBorder="1" applyAlignment="1">
      <alignment horizontal="center" vertical="center" textRotation="90" wrapText="1"/>
    </xf>
    <xf numFmtId="0" fontId="73" fillId="85" borderId="220" xfId="36" applyFont="1" applyFill="1" applyBorder="1" applyAlignment="1">
      <alignment horizontal="center" vertical="center" textRotation="90" wrapText="1"/>
    </xf>
    <xf numFmtId="0" fontId="360" fillId="85" borderId="218" xfId="36" applyFont="1" applyFill="1" applyBorder="1" applyAlignment="1">
      <alignment horizontal="center" vertical="center" wrapText="1"/>
    </xf>
    <xf numFmtId="0" fontId="360" fillId="85" borderId="140" xfId="36" applyFont="1" applyFill="1" applyBorder="1" applyAlignment="1">
      <alignment horizontal="center" vertical="center" wrapText="1"/>
    </xf>
    <xf numFmtId="0" fontId="360" fillId="85" borderId="177" xfId="36" applyFont="1" applyFill="1" applyBorder="1" applyAlignment="1">
      <alignment horizontal="center" vertical="center" wrapText="1"/>
    </xf>
    <xf numFmtId="0" fontId="360" fillId="85" borderId="219" xfId="36" applyFont="1" applyFill="1" applyBorder="1" applyAlignment="1">
      <alignment horizontal="center" vertical="center" wrapText="1"/>
    </xf>
    <xf numFmtId="0" fontId="360" fillId="85" borderId="0" xfId="36" applyFont="1" applyFill="1" applyAlignment="1">
      <alignment horizontal="center" vertical="center" wrapText="1"/>
    </xf>
    <xf numFmtId="0" fontId="360" fillId="85" borderId="125" xfId="36" applyFont="1" applyFill="1" applyBorder="1" applyAlignment="1">
      <alignment horizontal="center" vertical="center" wrapText="1"/>
    </xf>
    <xf numFmtId="0" fontId="360" fillId="85" borderId="221" xfId="36" applyFont="1" applyFill="1" applyBorder="1" applyAlignment="1">
      <alignment horizontal="center" vertical="center" wrapText="1"/>
    </xf>
    <xf numFmtId="0" fontId="360" fillId="85" borderId="18" xfId="36" applyFont="1" applyFill="1" applyBorder="1" applyAlignment="1">
      <alignment horizontal="center" vertical="center" wrapText="1"/>
    </xf>
    <xf numFmtId="0" fontId="360" fillId="85" borderId="1" xfId="36" applyFont="1" applyFill="1" applyBorder="1" applyAlignment="1">
      <alignment horizontal="center" vertical="center" wrapText="1"/>
    </xf>
    <xf numFmtId="206" fontId="75" fillId="2" borderId="0" xfId="34" applyNumberFormat="1" applyFont="1" applyFill="1" applyAlignment="1">
      <alignment horizontal="center" vertical="center"/>
    </xf>
    <xf numFmtId="14" fontId="34" fillId="2" borderId="0" xfId="7" applyNumberFormat="1" applyFont="1" applyFill="1" applyAlignment="1">
      <alignment horizontal="center" vertical="center" wrapText="1"/>
    </xf>
    <xf numFmtId="0" fontId="14" fillId="2" borderId="24" xfId="7" applyFont="1" applyFill="1" applyBorder="1" applyAlignment="1">
      <alignment horizontal="center" vertical="center"/>
    </xf>
    <xf numFmtId="0" fontId="14" fillId="2" borderId="0" xfId="7" applyFont="1" applyFill="1" applyAlignment="1">
      <alignment horizontal="center" vertical="center"/>
    </xf>
    <xf numFmtId="0" fontId="42" fillId="0" borderId="24" xfId="7" applyFont="1" applyBorder="1" applyAlignment="1">
      <alignment horizontal="center" vertical="center" wrapText="1"/>
    </xf>
    <xf numFmtId="0" fontId="42" fillId="0" borderId="0" xfId="7" applyFont="1" applyAlignment="1">
      <alignment horizontal="center" vertical="center" wrapText="1"/>
    </xf>
    <xf numFmtId="0" fontId="42" fillId="0" borderId="125" xfId="7" applyFont="1" applyBorder="1" applyAlignment="1">
      <alignment horizontal="center" vertical="center" wrapText="1"/>
    </xf>
    <xf numFmtId="0" fontId="42" fillId="0" borderId="127" xfId="7" applyFont="1" applyBorder="1" applyAlignment="1">
      <alignment horizontal="center" vertical="center" wrapText="1"/>
    </xf>
    <xf numFmtId="0" fontId="42" fillId="0" borderId="128" xfId="7" applyFont="1" applyBorder="1" applyAlignment="1">
      <alignment horizontal="center" vertical="center" wrapText="1"/>
    </xf>
    <xf numFmtId="0" fontId="42" fillId="0" borderId="130" xfId="7" applyFont="1" applyBorder="1" applyAlignment="1">
      <alignment horizontal="center" vertical="center" wrapText="1"/>
    </xf>
    <xf numFmtId="2" fontId="34" fillId="0" borderId="57" xfId="7" applyNumberFormat="1" applyFont="1" applyBorder="1" applyAlignment="1">
      <alignment horizontal="center" vertical="center" wrapText="1"/>
    </xf>
    <xf numFmtId="2" fontId="34" fillId="0" borderId="224" xfId="7" applyNumberFormat="1" applyFont="1" applyBorder="1" applyAlignment="1">
      <alignment horizontal="center" vertical="center" wrapText="1"/>
    </xf>
    <xf numFmtId="2" fontId="34" fillId="0" borderId="204" xfId="7" applyNumberFormat="1" applyFont="1" applyBorder="1" applyAlignment="1">
      <alignment horizontal="center" vertical="center" wrapText="1"/>
    </xf>
    <xf numFmtId="2" fontId="34" fillId="0" borderId="222" xfId="7" applyNumberFormat="1" applyFont="1" applyBorder="1" applyAlignment="1">
      <alignment horizontal="center" vertical="center" wrapText="1"/>
    </xf>
    <xf numFmtId="0" fontId="367" fillId="26" borderId="176" xfId="7" applyFont="1" applyFill="1" applyBorder="1" applyAlignment="1">
      <alignment horizontal="center" vertical="center"/>
    </xf>
    <xf numFmtId="0" fontId="367" fillId="26" borderId="140" xfId="7" applyFont="1" applyFill="1" applyBorder="1" applyAlignment="1">
      <alignment horizontal="center" vertical="center"/>
    </xf>
    <xf numFmtId="0" fontId="367" fillId="26" borderId="225" xfId="7" applyFont="1" applyFill="1" applyBorder="1" applyAlignment="1">
      <alignment horizontal="center" vertical="center"/>
    </xf>
    <xf numFmtId="0" fontId="368" fillId="26" borderId="190" xfId="7" applyFont="1" applyFill="1" applyBorder="1" applyAlignment="1">
      <alignment horizontal="center" vertical="center"/>
    </xf>
    <xf numFmtId="0" fontId="367" fillId="26" borderId="190" xfId="7" applyFont="1" applyFill="1" applyBorder="1" applyAlignment="1">
      <alignment horizontal="center" vertical="center" wrapText="1"/>
    </xf>
    <xf numFmtId="2" fontId="26" fillId="2" borderId="201" xfId="0" applyNumberFormat="1" applyFont="1" applyFill="1" applyBorder="1" applyAlignment="1" applyProtection="1">
      <alignment horizontal="center" vertical="center" textRotation="90"/>
      <protection locked="0"/>
    </xf>
    <xf numFmtId="2" fontId="26" fillId="2" borderId="206" xfId="0" applyNumberFormat="1" applyFont="1" applyFill="1" applyBorder="1" applyAlignment="1" applyProtection="1">
      <alignment horizontal="center" vertical="center" textRotation="90"/>
      <protection locked="0"/>
    </xf>
    <xf numFmtId="2" fontId="26" fillId="2" borderId="208" xfId="0" applyNumberFormat="1" applyFont="1" applyFill="1" applyBorder="1" applyAlignment="1" applyProtection="1">
      <alignment horizontal="center" vertical="center" textRotation="90"/>
      <protection locked="0"/>
    </xf>
    <xf numFmtId="0" fontId="356" fillId="2" borderId="202" xfId="7" applyFont="1" applyFill="1" applyBorder="1" applyAlignment="1" applyProtection="1">
      <alignment horizontal="center" vertical="center" wrapText="1"/>
      <protection locked="0"/>
    </xf>
    <xf numFmtId="0" fontId="356" fillId="2" borderId="203" xfId="7" applyFont="1" applyFill="1" applyBorder="1" applyAlignment="1" applyProtection="1">
      <alignment horizontal="center" vertical="center" wrapText="1"/>
      <protection locked="0"/>
    </xf>
    <xf numFmtId="0" fontId="356" fillId="2" borderId="0" xfId="7" applyFont="1" applyFill="1" applyAlignment="1" applyProtection="1">
      <alignment horizontal="center" vertical="center" wrapText="1"/>
      <protection locked="0"/>
    </xf>
    <xf numFmtId="0" fontId="356" fillId="2" borderId="207" xfId="7" applyFont="1" applyFill="1" applyBorder="1" applyAlignment="1" applyProtection="1">
      <alignment horizontal="center" vertical="center" wrapText="1"/>
      <protection locked="0"/>
    </xf>
    <xf numFmtId="0" fontId="356" fillId="2" borderId="209" xfId="7" applyFont="1" applyFill="1" applyBorder="1" applyAlignment="1" applyProtection="1">
      <alignment horizontal="center" vertical="center" wrapText="1"/>
      <protection locked="0"/>
    </xf>
    <xf numFmtId="0" fontId="356" fillId="2" borderId="210" xfId="7" applyFont="1" applyFill="1" applyBorder="1" applyAlignment="1" applyProtection="1">
      <alignment horizontal="center" vertical="center" wrapText="1"/>
      <protection locked="0"/>
    </xf>
    <xf numFmtId="49" fontId="210" fillId="2" borderId="57" xfId="7" applyNumberFormat="1" applyFont="1" applyFill="1" applyBorder="1" applyAlignment="1" applyProtection="1">
      <alignment horizontal="center" vertical="center"/>
      <protection locked="0"/>
    </xf>
    <xf numFmtId="49" fontId="210" fillId="2" borderId="204" xfId="7" applyNumberFormat="1" applyFont="1" applyFill="1" applyBorder="1" applyAlignment="1" applyProtection="1">
      <alignment horizontal="center" vertical="center"/>
      <protection locked="0"/>
    </xf>
    <xf numFmtId="49" fontId="210" fillId="2" borderId="205" xfId="7" applyNumberFormat="1" applyFont="1" applyFill="1" applyBorder="1" applyAlignment="1" applyProtection="1">
      <alignment horizontal="center" vertical="center"/>
      <protection locked="0"/>
    </xf>
    <xf numFmtId="204" fontId="210" fillId="2" borderId="57" xfId="7" applyNumberFormat="1" applyFont="1" applyFill="1" applyBorder="1" applyAlignment="1" applyProtection="1">
      <alignment horizontal="center" vertical="center"/>
      <protection locked="0"/>
    </xf>
    <xf numFmtId="204" fontId="210" fillId="2" borderId="204" xfId="7" applyNumberFormat="1" applyFont="1" applyFill="1" applyBorder="1" applyAlignment="1" applyProtection="1">
      <alignment horizontal="center" vertical="center"/>
      <protection locked="0"/>
    </xf>
    <xf numFmtId="204" fontId="210" fillId="2" borderId="205" xfId="7" applyNumberFormat="1" applyFont="1" applyFill="1" applyBorder="1" applyAlignment="1" applyProtection="1">
      <alignment horizontal="center" vertical="center"/>
      <protection locked="0"/>
    </xf>
    <xf numFmtId="0" fontId="357" fillId="2" borderId="0" xfId="35" applyFont="1" applyFill="1" applyAlignment="1">
      <alignment horizontal="center" vertical="center"/>
    </xf>
    <xf numFmtId="205" fontId="175" fillId="2" borderId="0" xfId="35" applyNumberFormat="1" applyFont="1" applyFill="1" applyAlignment="1">
      <alignment horizontal="center" vertical="center"/>
    </xf>
    <xf numFmtId="205" fontId="175" fillId="2" borderId="125" xfId="35" applyNumberFormat="1" applyFont="1" applyFill="1" applyBorder="1" applyAlignment="1">
      <alignment horizontal="center" vertical="center"/>
    </xf>
    <xf numFmtId="0" fontId="351" fillId="83" borderId="134" xfId="33" applyFont="1" applyFill="1" applyBorder="1" applyAlignment="1">
      <alignment horizontal="center" vertical="center" textRotation="90"/>
    </xf>
    <xf numFmtId="0" fontId="351" fillId="83" borderId="135" xfId="33" applyFont="1" applyFill="1" applyBorder="1" applyAlignment="1">
      <alignment horizontal="center" vertical="center" textRotation="90"/>
    </xf>
    <xf numFmtId="0" fontId="351" fillId="83" borderId="136" xfId="33" applyFont="1" applyFill="1" applyBorder="1" applyAlignment="1">
      <alignment horizontal="center" vertical="center" textRotation="90"/>
    </xf>
    <xf numFmtId="0" fontId="77" fillId="0" borderId="9" xfId="7" applyFont="1" applyBorder="1" applyAlignment="1">
      <alignment horizontal="center" vertical="center"/>
    </xf>
    <xf numFmtId="0" fontId="77" fillId="0" borderId="79" xfId="7" applyFont="1" applyBorder="1" applyAlignment="1">
      <alignment horizontal="center" vertical="center"/>
    </xf>
    <xf numFmtId="0" fontId="77" fillId="0" borderId="0" xfId="7" applyFont="1" applyAlignment="1">
      <alignment horizontal="center" vertical="center"/>
    </xf>
    <xf numFmtId="0" fontId="77" fillId="0" borderId="30" xfId="7" applyFont="1" applyBorder="1" applyAlignment="1">
      <alignment horizontal="center" vertical="center"/>
    </xf>
    <xf numFmtId="0" fontId="77" fillId="0" borderId="7" xfId="7" applyFont="1" applyBorder="1" applyAlignment="1">
      <alignment horizontal="center" vertical="center"/>
    </xf>
    <xf numFmtId="0" fontId="77" fillId="0" borderId="129" xfId="7" applyFont="1" applyBorder="1" applyAlignment="1">
      <alignment horizontal="center" vertical="center"/>
    </xf>
    <xf numFmtId="0" fontId="354" fillId="0" borderId="140" xfId="37" applyFont="1" applyBorder="1" applyAlignment="1">
      <alignment horizontal="center" vertical="center" wrapText="1"/>
    </xf>
    <xf numFmtId="0" fontId="354" fillId="0" borderId="225" xfId="37" applyFont="1" applyBorder="1" applyAlignment="1">
      <alignment horizontal="center" vertical="center" wrapText="1"/>
    </xf>
    <xf numFmtId="0" fontId="354" fillId="0" borderId="128" xfId="37" applyFont="1" applyBorder="1" applyAlignment="1">
      <alignment horizontal="center" vertical="center" wrapText="1"/>
    </xf>
    <xf numFmtId="0" fontId="354" fillId="0" borderId="129" xfId="37" applyFont="1" applyBorder="1" applyAlignment="1">
      <alignment horizontal="center" vertical="center" wrapText="1"/>
    </xf>
    <xf numFmtId="0" fontId="354" fillId="0" borderId="140" xfId="37" applyFont="1" applyBorder="1" applyAlignment="1">
      <alignment horizontal="center" vertical="center"/>
    </xf>
    <xf numFmtId="0" fontId="354" fillId="0" borderId="225" xfId="37" applyFont="1" applyBorder="1" applyAlignment="1">
      <alignment horizontal="center" vertical="center"/>
    </xf>
    <xf numFmtId="0" fontId="354" fillId="0" borderId="128" xfId="37" applyFont="1" applyBorder="1" applyAlignment="1">
      <alignment horizontal="center" vertical="center"/>
    </xf>
    <xf numFmtId="0" fontId="354" fillId="0" borderId="129" xfId="37" applyFont="1" applyBorder="1" applyAlignment="1">
      <alignment horizontal="center" vertical="center"/>
    </xf>
    <xf numFmtId="0" fontId="76" fillId="0" borderId="166" xfId="11" applyFont="1" applyBorder="1" applyAlignment="1">
      <alignment horizontal="center" vertical="center" wrapText="1"/>
    </xf>
    <xf numFmtId="0" fontId="76" fillId="0" borderId="167" xfId="11" applyFont="1" applyBorder="1" applyAlignment="1">
      <alignment horizontal="center" vertical="center" wrapText="1"/>
    </xf>
    <xf numFmtId="0" fontId="76" fillId="0" borderId="168" xfId="11" applyFont="1" applyBorder="1" applyAlignment="1">
      <alignment horizontal="center" vertical="center" wrapText="1"/>
    </xf>
    <xf numFmtId="0" fontId="76" fillId="0" borderId="169" xfId="11" applyFont="1" applyBorder="1" applyAlignment="1">
      <alignment horizontal="center" vertical="center" wrapText="1"/>
    </xf>
    <xf numFmtId="0" fontId="76" fillId="0" borderId="0" xfId="11" applyFont="1" applyAlignment="1">
      <alignment horizontal="center" vertical="center" wrapText="1"/>
    </xf>
    <xf numFmtId="0" fontId="76" fillId="0" borderId="170" xfId="11" applyFont="1" applyBorder="1" applyAlignment="1">
      <alignment horizontal="center" vertical="center" wrapText="1"/>
    </xf>
    <xf numFmtId="0" fontId="76" fillId="0" borderId="171" xfId="11" applyFont="1" applyBorder="1" applyAlignment="1">
      <alignment horizontal="center" vertical="center" wrapText="1"/>
    </xf>
    <xf numFmtId="0" fontId="76" fillId="0" borderId="172" xfId="11" applyFont="1" applyBorder="1" applyAlignment="1">
      <alignment horizontal="center" vertical="center" wrapText="1"/>
    </xf>
    <xf numFmtId="0" fontId="76" fillId="0" borderId="173" xfId="11" applyFont="1" applyBorder="1" applyAlignment="1">
      <alignment horizontal="center" vertical="center" wrapText="1"/>
    </xf>
    <xf numFmtId="0" fontId="42" fillId="0" borderId="242" xfId="3" applyFont="1" applyBorder="1" applyAlignment="1">
      <alignment horizontal="center" vertical="center" wrapText="1"/>
    </xf>
    <xf numFmtId="0" fontId="42" fillId="0" borderId="49" xfId="3" applyFont="1" applyBorder="1" applyAlignment="1">
      <alignment horizontal="center" vertical="center" wrapText="1"/>
    </xf>
    <xf numFmtId="0" fontId="42" fillId="0" borderId="241" xfId="3" applyFont="1" applyBorder="1" applyAlignment="1">
      <alignment horizontal="center" vertical="center" wrapText="1"/>
    </xf>
    <xf numFmtId="0" fontId="42" fillId="0" borderId="24" xfId="3" applyFont="1" applyBorder="1" applyAlignment="1">
      <alignment horizontal="center" vertical="center" wrapText="1"/>
    </xf>
    <xf numFmtId="0" fontId="42" fillId="0" borderId="0" xfId="3" applyFont="1" applyAlignment="1">
      <alignment horizontal="center" vertical="center" wrapText="1"/>
    </xf>
    <xf numFmtId="0" fontId="42" fillId="0" borderId="125" xfId="3" applyFont="1" applyBorder="1" applyAlignment="1">
      <alignment horizontal="center" vertical="center" wrapText="1"/>
    </xf>
    <xf numFmtId="0" fontId="42" fillId="88" borderId="242" xfId="3" applyFont="1" applyFill="1" applyBorder="1" applyAlignment="1">
      <alignment horizontal="center" vertical="center"/>
    </xf>
    <xf numFmtId="0" fontId="42" fillId="88" borderId="49" xfId="3" applyFont="1" applyFill="1" applyBorder="1" applyAlignment="1">
      <alignment horizontal="center" vertical="center"/>
    </xf>
    <xf numFmtId="0" fontId="42" fillId="88" borderId="65" xfId="3" applyFont="1" applyFill="1" applyBorder="1" applyAlignment="1">
      <alignment horizontal="center" vertical="center"/>
    </xf>
    <xf numFmtId="0" fontId="265" fillId="2" borderId="24" xfId="3" applyFont="1" applyFill="1" applyBorder="1" applyAlignment="1">
      <alignment horizontal="center" vertical="center" wrapText="1"/>
    </xf>
    <xf numFmtId="0" fontId="265" fillId="2" borderId="0" xfId="3" applyFont="1" applyFill="1" applyAlignment="1">
      <alignment horizontal="center" vertical="center" wrapText="1"/>
    </xf>
    <xf numFmtId="0" fontId="265" fillId="2" borderId="275" xfId="3" applyFont="1" applyFill="1" applyBorder="1" applyAlignment="1">
      <alignment horizontal="center" vertical="center" wrapText="1"/>
    </xf>
    <xf numFmtId="0" fontId="267" fillId="0" borderId="24" xfId="3" applyFont="1" applyBorder="1" applyAlignment="1">
      <alignment horizontal="center" vertical="center" wrapText="1"/>
    </xf>
    <xf numFmtId="0" fontId="267" fillId="0" borderId="0" xfId="3" applyFont="1" applyAlignment="1">
      <alignment horizontal="center" vertical="center" wrapText="1"/>
    </xf>
    <xf numFmtId="0" fontId="267" fillId="0" borderId="275" xfId="3" applyFont="1" applyBorder="1" applyAlignment="1">
      <alignment horizontal="center" vertical="center" wrapText="1"/>
    </xf>
    <xf numFmtId="0" fontId="42" fillId="0" borderId="1" xfId="3" applyFont="1" applyBorder="1" applyAlignment="1">
      <alignment horizontal="center" vertical="center" wrapText="1"/>
    </xf>
    <xf numFmtId="0" fontId="77" fillId="0" borderId="275" xfId="3" applyFont="1" applyBorder="1" applyAlignment="1">
      <alignment horizontal="center" vertical="center" wrapText="1"/>
    </xf>
    <xf numFmtId="0" fontId="447" fillId="0" borderId="0" xfId="3" applyFont="1" applyAlignment="1">
      <alignment horizontal="center" vertical="center" wrapText="1"/>
    </xf>
    <xf numFmtId="0" fontId="447" fillId="0" borderId="125" xfId="3" applyFont="1" applyBorder="1" applyAlignment="1">
      <alignment horizontal="center" vertical="center" wrapText="1"/>
    </xf>
    <xf numFmtId="0" fontId="447" fillId="0" borderId="272" xfId="3" applyFont="1" applyBorder="1" applyAlignment="1">
      <alignment horizontal="center" vertical="center" wrapText="1"/>
    </xf>
    <xf numFmtId="0" fontId="447" fillId="0" borderId="273" xfId="3" applyFont="1" applyBorder="1" applyAlignment="1">
      <alignment horizontal="center" vertical="center" wrapText="1"/>
    </xf>
    <xf numFmtId="0" fontId="400" fillId="57" borderId="47" xfId="19" applyFont="1" applyFill="1" applyBorder="1" applyAlignment="1">
      <alignment horizontal="center" vertical="center"/>
    </xf>
    <xf numFmtId="0" fontId="400" fillId="57" borderId="56" xfId="19" applyFont="1" applyFill="1" applyBorder="1" applyAlignment="1">
      <alignment horizontal="center" vertical="center"/>
    </xf>
    <xf numFmtId="0" fontId="400" fillId="57" borderId="11" xfId="19" applyFont="1" applyFill="1" applyBorder="1" applyAlignment="1">
      <alignment horizontal="center" vertical="center"/>
    </xf>
    <xf numFmtId="0" fontId="425" fillId="0" borderId="121" xfId="13" applyFont="1" applyBorder="1" applyAlignment="1">
      <alignment horizontal="center" vertical="center" wrapText="1"/>
    </xf>
    <xf numFmtId="0" fontId="425" fillId="0" borderId="122" xfId="13" applyFont="1" applyBorder="1" applyAlignment="1">
      <alignment horizontal="center" vertical="center" wrapText="1"/>
    </xf>
    <xf numFmtId="0" fontId="425" fillId="0" borderId="0" xfId="13" applyFont="1" applyAlignment="1">
      <alignment horizontal="center" vertical="center" wrapText="1"/>
    </xf>
    <xf numFmtId="0" fontId="425" fillId="0" borderId="125" xfId="13" applyFont="1" applyBorder="1" applyAlignment="1">
      <alignment horizontal="center" vertical="center" wrapText="1"/>
    </xf>
    <xf numFmtId="0" fontId="425" fillId="0" borderId="61" xfId="13" applyFont="1" applyBorder="1" applyAlignment="1">
      <alignment horizontal="center" vertical="center" wrapText="1"/>
    </xf>
    <xf numFmtId="0" fontId="425" fillId="0" borderId="78" xfId="13" applyFont="1" applyBorder="1" applyAlignment="1">
      <alignment horizontal="center" vertical="center" wrapText="1"/>
    </xf>
    <xf numFmtId="176" fontId="443" fillId="0" borderId="64" xfId="3" applyNumberFormat="1" applyFont="1" applyBorder="1" applyAlignment="1">
      <alignment horizontal="center" vertical="center" textRotation="90"/>
    </xf>
    <xf numFmtId="176" fontId="443" fillId="0" borderId="56" xfId="3" applyNumberFormat="1" applyFont="1" applyBorder="1" applyAlignment="1">
      <alignment horizontal="center" vertical="center" textRotation="90"/>
    </xf>
    <xf numFmtId="176" fontId="443" fillId="0" borderId="11" xfId="3" applyNumberFormat="1" applyFont="1" applyBorder="1" applyAlignment="1">
      <alignment horizontal="center" vertical="center" textRotation="90"/>
    </xf>
    <xf numFmtId="176" fontId="400" fillId="2" borderId="49" xfId="3" applyNumberFormat="1" applyFont="1" applyFill="1" applyBorder="1" applyAlignment="1">
      <alignment horizontal="center" vertical="center" textRotation="90"/>
    </xf>
    <xf numFmtId="176" fontId="400" fillId="2" borderId="0" xfId="3" applyNumberFormat="1" applyFont="1" applyFill="1" applyAlignment="1">
      <alignment horizontal="center" vertical="center" textRotation="90"/>
    </xf>
    <xf numFmtId="176" fontId="400" fillId="2" borderId="61" xfId="3" applyNumberFormat="1" applyFont="1" applyFill="1" applyBorder="1" applyAlignment="1">
      <alignment horizontal="center" vertical="center" textRotation="90"/>
    </xf>
    <xf numFmtId="176" fontId="400" fillId="30" borderId="49" xfId="3" applyNumberFormat="1" applyFont="1" applyFill="1" applyBorder="1" applyAlignment="1">
      <alignment horizontal="center" vertical="center" textRotation="90"/>
    </xf>
    <xf numFmtId="176" fontId="400" fillId="30" borderId="0" xfId="3" applyNumberFormat="1" applyFont="1" applyFill="1" applyAlignment="1">
      <alignment horizontal="center" vertical="center" textRotation="90"/>
    </xf>
    <xf numFmtId="176" fontId="400" fillId="30" borderId="61" xfId="3" applyNumberFormat="1" applyFont="1" applyFill="1" applyBorder="1" applyAlignment="1">
      <alignment horizontal="center" vertical="center" textRotation="90"/>
    </xf>
    <xf numFmtId="0" fontId="35" fillId="0" borderId="276" xfId="3" applyFont="1" applyBorder="1" applyAlignment="1">
      <alignment horizontal="center" vertical="center" textRotation="90" wrapText="1"/>
    </xf>
    <xf numFmtId="0" fontId="35" fillId="0" borderId="307" xfId="3" applyFont="1" applyBorder="1" applyAlignment="1">
      <alignment horizontal="center" vertical="center" textRotation="90" wrapText="1"/>
    </xf>
    <xf numFmtId="0" fontId="35" fillId="0" borderId="308" xfId="3" applyFont="1" applyBorder="1" applyAlignment="1">
      <alignment horizontal="center" vertical="center" textRotation="90" wrapText="1"/>
    </xf>
    <xf numFmtId="0" fontId="67" fillId="0" borderId="276" xfId="3" applyFont="1" applyBorder="1" applyAlignment="1">
      <alignment horizontal="center" vertical="center" textRotation="90" wrapText="1"/>
    </xf>
    <xf numFmtId="0" fontId="67" fillId="0" borderId="307" xfId="3" applyFont="1" applyBorder="1" applyAlignment="1">
      <alignment horizontal="center" vertical="center" textRotation="90" wrapText="1"/>
    </xf>
    <xf numFmtId="0" fontId="67" fillId="0" borderId="308" xfId="3" applyFont="1" applyBorder="1" applyAlignment="1">
      <alignment horizontal="center" vertical="center" textRotation="90" wrapText="1"/>
    </xf>
    <xf numFmtId="0" fontId="450" fillId="116" borderId="275" xfId="3" applyFont="1" applyFill="1" applyBorder="1" applyAlignment="1">
      <alignment horizontal="center" vertical="center" textRotation="90" wrapText="1"/>
    </xf>
    <xf numFmtId="0" fontId="449" fillId="116" borderId="47" xfId="13" applyFont="1" applyFill="1" applyBorder="1" applyAlignment="1">
      <alignment horizontal="center" vertical="center" wrapText="1"/>
    </xf>
    <xf numFmtId="0" fontId="449" fillId="116" borderId="121" xfId="13" applyFont="1" applyFill="1" applyBorder="1" applyAlignment="1">
      <alignment horizontal="center" vertical="center" wrapText="1"/>
    </xf>
    <xf numFmtId="0" fontId="449" fillId="116" borderId="122" xfId="13" applyFont="1" applyFill="1" applyBorder="1" applyAlignment="1">
      <alignment horizontal="center" vertical="center" wrapText="1"/>
    </xf>
    <xf numFmtId="0" fontId="449" fillId="116" borderId="56" xfId="13" applyFont="1" applyFill="1" applyBorder="1" applyAlignment="1">
      <alignment horizontal="center" vertical="center" wrapText="1"/>
    </xf>
    <xf numFmtId="0" fontId="449" fillId="116" borderId="0" xfId="13" applyFont="1" applyFill="1" applyAlignment="1">
      <alignment horizontal="center" vertical="center" wrapText="1"/>
    </xf>
    <xf numFmtId="0" fontId="449" fillId="116" borderId="125" xfId="13" applyFont="1" applyFill="1" applyBorder="1" applyAlignment="1">
      <alignment horizontal="center" vertical="center" wrapText="1"/>
    </xf>
    <xf numFmtId="0" fontId="449" fillId="116" borderId="11" xfId="13" applyFont="1" applyFill="1" applyBorder="1" applyAlignment="1">
      <alignment horizontal="center" vertical="center" wrapText="1"/>
    </xf>
    <xf numFmtId="0" fontId="449" fillId="116" borderId="61" xfId="13" applyFont="1" applyFill="1" applyBorder="1" applyAlignment="1">
      <alignment horizontal="center" vertical="center" wrapText="1"/>
    </xf>
    <xf numFmtId="0" fontId="449" fillId="116" borderId="78" xfId="13" applyFont="1" applyFill="1" applyBorder="1" applyAlignment="1">
      <alignment horizontal="center" vertical="center" wrapText="1"/>
    </xf>
    <xf numFmtId="0" fontId="300" fillId="57" borderId="0" xfId="3" applyFont="1" applyFill="1" applyAlignment="1">
      <alignment horizontal="center" vertical="center" wrapText="1"/>
    </xf>
    <xf numFmtId="0" fontId="448" fillId="57" borderId="275" xfId="3" applyFont="1" applyFill="1" applyBorder="1" applyAlignment="1">
      <alignment horizontal="center" vertical="center" wrapText="1"/>
    </xf>
    <xf numFmtId="0" fontId="448" fillId="0" borderId="47" xfId="13" applyFont="1" applyBorder="1" applyAlignment="1">
      <alignment horizontal="center" vertical="center" wrapText="1"/>
    </xf>
    <xf numFmtId="0" fontId="448" fillId="0" borderId="121" xfId="13" applyFont="1" applyBorder="1" applyAlignment="1">
      <alignment horizontal="center" vertical="center" wrapText="1"/>
    </xf>
    <xf numFmtId="0" fontId="448" fillId="0" borderId="122" xfId="13" applyFont="1" applyBorder="1" applyAlignment="1">
      <alignment horizontal="center" vertical="center" wrapText="1"/>
    </xf>
    <xf numFmtId="0" fontId="448" fillId="0" borderId="56" xfId="13" applyFont="1" applyBorder="1" applyAlignment="1">
      <alignment horizontal="center" vertical="center" wrapText="1"/>
    </xf>
    <xf numFmtId="0" fontId="448" fillId="0" borderId="0" xfId="13" applyFont="1" applyAlignment="1">
      <alignment horizontal="center" vertical="center" wrapText="1"/>
    </xf>
    <xf numFmtId="0" fontId="448" fillId="0" borderId="125" xfId="13" applyFont="1" applyBorder="1" applyAlignment="1">
      <alignment horizontal="center" vertical="center" wrapText="1"/>
    </xf>
    <xf numFmtId="0" fontId="448" fillId="0" borderId="11" xfId="13" applyFont="1" applyBorder="1" applyAlignment="1">
      <alignment horizontal="center" vertical="center" wrapText="1"/>
    </xf>
    <xf numFmtId="0" fontId="448" fillId="0" borderId="61" xfId="13" applyFont="1" applyBorder="1" applyAlignment="1">
      <alignment horizontal="center" vertical="center" wrapText="1"/>
    </xf>
    <xf numFmtId="0" fontId="448" fillId="0" borderId="78" xfId="13" applyFont="1" applyBorder="1" applyAlignment="1">
      <alignment horizontal="center" vertical="center" wrapText="1"/>
    </xf>
    <xf numFmtId="0" fontId="400" fillId="57" borderId="0" xfId="3" applyFont="1" applyFill="1" applyAlignment="1">
      <alignment horizontal="center" vertical="center" wrapText="1"/>
    </xf>
    <xf numFmtId="0" fontId="449" fillId="83" borderId="47" xfId="13" applyFont="1" applyFill="1" applyBorder="1" applyAlignment="1">
      <alignment horizontal="center" vertical="center" wrapText="1"/>
    </xf>
    <xf numFmtId="0" fontId="449" fillId="83" borderId="121" xfId="13" applyFont="1" applyFill="1" applyBorder="1" applyAlignment="1">
      <alignment horizontal="center" vertical="center" wrapText="1"/>
    </xf>
    <xf numFmtId="0" fontId="449" fillId="83" borderId="122" xfId="13" applyFont="1" applyFill="1" applyBorder="1" applyAlignment="1">
      <alignment horizontal="center" vertical="center" wrapText="1"/>
    </xf>
    <xf numFmtId="0" fontId="449" fillId="83" borderId="56" xfId="13" applyFont="1" applyFill="1" applyBorder="1" applyAlignment="1">
      <alignment horizontal="center" vertical="center" wrapText="1"/>
    </xf>
    <xf numFmtId="0" fontId="449" fillId="83" borderId="0" xfId="13" applyFont="1" applyFill="1" applyAlignment="1">
      <alignment horizontal="center" vertical="center" wrapText="1"/>
    </xf>
    <xf numFmtId="0" fontId="449" fillId="83" borderId="125" xfId="13" applyFont="1" applyFill="1" applyBorder="1" applyAlignment="1">
      <alignment horizontal="center" vertical="center" wrapText="1"/>
    </xf>
    <xf numFmtId="0" fontId="449" fillId="83" borderId="11" xfId="13" applyFont="1" applyFill="1" applyBorder="1" applyAlignment="1">
      <alignment horizontal="center" vertical="center" wrapText="1"/>
    </xf>
    <xf numFmtId="0" fontId="449" fillId="83" borderId="61" xfId="13" applyFont="1" applyFill="1" applyBorder="1" applyAlignment="1">
      <alignment horizontal="center" vertical="center" wrapText="1"/>
    </xf>
    <xf numFmtId="0" fontId="449" fillId="83" borderId="78" xfId="13" applyFont="1" applyFill="1" applyBorder="1" applyAlignment="1">
      <alignment horizontal="center" vertical="center" wrapText="1"/>
    </xf>
    <xf numFmtId="0" fontId="26" fillId="59" borderId="275" xfId="3" applyFont="1" applyFill="1" applyBorder="1" applyAlignment="1">
      <alignment horizontal="center" vertical="center" textRotation="90" wrapText="1"/>
    </xf>
    <xf numFmtId="0" fontId="14" fillId="59" borderId="47" xfId="13" applyFont="1" applyFill="1" applyBorder="1" applyAlignment="1">
      <alignment horizontal="center" vertical="center" wrapText="1"/>
    </xf>
    <xf numFmtId="0" fontId="14" fillId="59" borderId="121" xfId="13" applyFont="1" applyFill="1" applyBorder="1" applyAlignment="1">
      <alignment horizontal="center" vertical="center" wrapText="1"/>
    </xf>
    <xf numFmtId="0" fontId="14" fillId="59" borderId="122" xfId="13" applyFont="1" applyFill="1" applyBorder="1" applyAlignment="1">
      <alignment horizontal="center" vertical="center" wrapText="1"/>
    </xf>
    <xf numFmtId="0" fontId="14" fillId="59" borderId="56" xfId="13" applyFont="1" applyFill="1" applyBorder="1" applyAlignment="1">
      <alignment horizontal="center" vertical="center" wrapText="1"/>
    </xf>
    <xf numFmtId="0" fontId="14" fillId="59" borderId="0" xfId="13" applyFont="1" applyFill="1" applyAlignment="1">
      <alignment horizontal="center" vertical="center" wrapText="1"/>
    </xf>
    <xf numFmtId="0" fontId="14" fillId="59" borderId="125" xfId="13" applyFont="1" applyFill="1" applyBorder="1" applyAlignment="1">
      <alignment horizontal="center" vertical="center" wrapText="1"/>
    </xf>
    <xf numFmtId="0" fontId="14" fillId="59" borderId="11" xfId="13" applyFont="1" applyFill="1" applyBorder="1" applyAlignment="1">
      <alignment horizontal="center" vertical="center" wrapText="1"/>
    </xf>
    <xf numFmtId="0" fontId="14" fillId="59" borderId="61" xfId="13" applyFont="1" applyFill="1" applyBorder="1" applyAlignment="1">
      <alignment horizontal="center" vertical="center" wrapText="1"/>
    </xf>
    <xf numFmtId="0" fontId="14" fillId="59" borderId="78" xfId="13" applyFont="1" applyFill="1" applyBorder="1" applyAlignment="1">
      <alignment horizontal="center" vertical="center" wrapText="1"/>
    </xf>
    <xf numFmtId="0" fontId="423" fillId="0" borderId="0" xfId="3" applyFont="1" applyAlignment="1">
      <alignment horizontal="center" vertical="center" wrapText="1"/>
    </xf>
    <xf numFmtId="0" fontId="423" fillId="0" borderId="125" xfId="3" applyFont="1" applyBorder="1" applyAlignment="1">
      <alignment horizontal="center" vertical="center" wrapText="1"/>
    </xf>
    <xf numFmtId="0" fontId="423" fillId="0" borderId="272" xfId="3" applyFont="1" applyBorder="1" applyAlignment="1">
      <alignment horizontal="center" vertical="center" wrapText="1"/>
    </xf>
    <xf numFmtId="0" fontId="423" fillId="0" borderId="273" xfId="3" applyFont="1" applyBorder="1" applyAlignment="1">
      <alignment horizontal="center" vertical="center" wrapText="1"/>
    </xf>
    <xf numFmtId="0" fontId="450" fillId="117" borderId="275" xfId="3" applyFont="1" applyFill="1" applyBorder="1" applyAlignment="1">
      <alignment horizontal="center" vertical="center" textRotation="90" wrapText="1"/>
    </xf>
    <xf numFmtId="0" fontId="449" fillId="117" borderId="47" xfId="13" applyFont="1" applyFill="1" applyBorder="1" applyAlignment="1">
      <alignment horizontal="center" vertical="center" wrapText="1"/>
    </xf>
    <xf numFmtId="0" fontId="449" fillId="117" borderId="121" xfId="13" applyFont="1" applyFill="1" applyBorder="1" applyAlignment="1">
      <alignment horizontal="center" vertical="center" wrapText="1"/>
    </xf>
    <xf numFmtId="0" fontId="449" fillId="117" borderId="122" xfId="13" applyFont="1" applyFill="1" applyBorder="1" applyAlignment="1">
      <alignment horizontal="center" vertical="center" wrapText="1"/>
    </xf>
    <xf numFmtId="0" fontId="449" fillId="117" borderId="56" xfId="13" applyFont="1" applyFill="1" applyBorder="1" applyAlignment="1">
      <alignment horizontal="center" vertical="center" wrapText="1"/>
    </xf>
    <xf numFmtId="0" fontId="449" fillId="117" borderId="0" xfId="13" applyFont="1" applyFill="1" applyAlignment="1">
      <alignment horizontal="center" vertical="center" wrapText="1"/>
    </xf>
    <xf numFmtId="0" fontId="449" fillId="117" borderId="125" xfId="13" applyFont="1" applyFill="1" applyBorder="1" applyAlignment="1">
      <alignment horizontal="center" vertical="center" wrapText="1"/>
    </xf>
    <xf numFmtId="0" fontId="449" fillId="117" borderId="11" xfId="13" applyFont="1" applyFill="1" applyBorder="1" applyAlignment="1">
      <alignment horizontal="center" vertical="center" wrapText="1"/>
    </xf>
    <xf numFmtId="0" fontId="449" fillId="117" borderId="61" xfId="13" applyFont="1" applyFill="1" applyBorder="1" applyAlignment="1">
      <alignment horizontal="center" vertical="center" wrapText="1"/>
    </xf>
    <xf numFmtId="0" fontId="449" fillId="117" borderId="78" xfId="13" applyFont="1" applyFill="1" applyBorder="1" applyAlignment="1">
      <alignment horizontal="center" vertical="center" wrapText="1"/>
    </xf>
    <xf numFmtId="0" fontId="301" fillId="0" borderId="47" xfId="13" applyFont="1" applyBorder="1" applyAlignment="1">
      <alignment horizontal="center" vertical="center" wrapText="1"/>
    </xf>
    <xf numFmtId="0" fontId="301" fillId="0" borderId="121" xfId="13" applyFont="1" applyBorder="1" applyAlignment="1">
      <alignment horizontal="center" vertical="center" wrapText="1"/>
    </xf>
    <xf numFmtId="0" fontId="301" fillId="0" borderId="122" xfId="13" applyFont="1" applyBorder="1" applyAlignment="1">
      <alignment horizontal="center" vertical="center" wrapText="1"/>
    </xf>
    <xf numFmtId="0" fontId="301" fillId="0" borderId="56" xfId="13" applyFont="1" applyBorder="1" applyAlignment="1">
      <alignment horizontal="center" vertical="center" wrapText="1"/>
    </xf>
    <xf numFmtId="0" fontId="301" fillId="0" borderId="0" xfId="13" applyFont="1" applyAlignment="1">
      <alignment horizontal="center" vertical="center" wrapText="1"/>
    </xf>
    <xf numFmtId="0" fontId="301" fillId="0" borderId="125" xfId="13" applyFont="1" applyBorder="1" applyAlignment="1">
      <alignment horizontal="center" vertical="center" wrapText="1"/>
    </xf>
    <xf numFmtId="0" fontId="301" fillId="0" borderId="11" xfId="13" applyFont="1" applyBorder="1" applyAlignment="1">
      <alignment horizontal="center" vertical="center" wrapText="1"/>
    </xf>
    <xf numFmtId="0" fontId="301" fillId="0" borderId="61" xfId="13" applyFont="1" applyBorder="1" applyAlignment="1">
      <alignment horizontal="center" vertical="center" wrapText="1"/>
    </xf>
    <xf numFmtId="0" fontId="301" fillId="0" borderId="78" xfId="13" applyFont="1" applyBorder="1" applyAlignment="1">
      <alignment horizontal="center" vertical="center" wrapText="1"/>
    </xf>
    <xf numFmtId="0" fontId="208" fillId="0" borderId="0" xfId="3" applyFont="1" applyAlignment="1">
      <alignment horizontal="center" vertical="center" wrapText="1"/>
    </xf>
    <xf numFmtId="0" fontId="208" fillId="0" borderId="125" xfId="3" applyFont="1" applyBorder="1" applyAlignment="1">
      <alignment horizontal="center" vertical="center" wrapText="1"/>
    </xf>
    <xf numFmtId="0" fontId="208" fillId="0" borderId="272" xfId="3" applyFont="1" applyBorder="1" applyAlignment="1">
      <alignment horizontal="center" vertical="center" wrapText="1"/>
    </xf>
    <xf numFmtId="0" fontId="208" fillId="0" borderId="273" xfId="3" applyFont="1" applyBorder="1" applyAlignment="1">
      <alignment horizontal="center" vertical="center" wrapText="1"/>
    </xf>
    <xf numFmtId="0" fontId="14" fillId="0" borderId="125" xfId="3" applyFont="1" applyBorder="1" applyAlignment="1">
      <alignment horizontal="center" vertical="center" wrapText="1"/>
    </xf>
    <xf numFmtId="0" fontId="14" fillId="0" borderId="272" xfId="3" applyFont="1" applyBorder="1" applyAlignment="1">
      <alignment horizontal="center" vertical="center" wrapText="1"/>
    </xf>
    <xf numFmtId="0" fontId="14" fillId="0" borderId="273" xfId="3" applyFont="1" applyBorder="1" applyAlignment="1">
      <alignment horizontal="center" vertical="center" wrapText="1"/>
    </xf>
    <xf numFmtId="0" fontId="451" fillId="57" borderId="0" xfId="3" applyFont="1" applyFill="1" applyAlignment="1">
      <alignment horizontal="center" vertical="center" wrapText="1"/>
    </xf>
    <xf numFmtId="0" fontId="208" fillId="0" borderId="47" xfId="13" applyFont="1" applyBorder="1" applyAlignment="1">
      <alignment horizontal="center" vertical="center" wrapText="1"/>
    </xf>
    <xf numFmtId="0" fontId="208" fillId="0" borderId="121" xfId="13" applyFont="1" applyBorder="1" applyAlignment="1">
      <alignment horizontal="center" vertical="center" wrapText="1"/>
    </xf>
    <xf numFmtId="0" fontId="208" fillId="0" borderId="122" xfId="13" applyFont="1" applyBorder="1" applyAlignment="1">
      <alignment horizontal="center" vertical="center" wrapText="1"/>
    </xf>
    <xf numFmtId="0" fontId="208" fillId="0" borderId="56" xfId="13" applyFont="1" applyBorder="1" applyAlignment="1">
      <alignment horizontal="center" vertical="center" wrapText="1"/>
    </xf>
    <xf numFmtId="0" fontId="208" fillId="0" borderId="0" xfId="13" applyFont="1" applyAlignment="1">
      <alignment horizontal="center" vertical="center" wrapText="1"/>
    </xf>
    <xf numFmtId="0" fontId="208" fillId="0" borderId="125" xfId="13" applyFont="1" applyBorder="1" applyAlignment="1">
      <alignment horizontal="center" vertical="center" wrapText="1"/>
    </xf>
    <xf numFmtId="0" fontId="208" fillId="0" borderId="11" xfId="13" applyFont="1" applyBorder="1" applyAlignment="1">
      <alignment horizontal="center" vertical="center" wrapText="1"/>
    </xf>
    <xf numFmtId="0" fontId="208" fillId="0" borderId="61" xfId="13" applyFont="1" applyBorder="1" applyAlignment="1">
      <alignment horizontal="center" vertical="center" wrapText="1"/>
    </xf>
    <xf numFmtId="0" fontId="208" fillId="0" borderId="78" xfId="13" applyFont="1" applyBorder="1" applyAlignment="1">
      <alignment horizontal="center" vertical="center" wrapText="1"/>
    </xf>
    <xf numFmtId="0" fontId="205" fillId="0" borderId="47" xfId="13" applyFont="1" applyBorder="1" applyAlignment="1">
      <alignment horizontal="center" vertical="center" wrapText="1"/>
    </xf>
    <xf numFmtId="0" fontId="205" fillId="0" borderId="121" xfId="13" applyFont="1" applyBorder="1" applyAlignment="1">
      <alignment horizontal="center" vertical="center" wrapText="1"/>
    </xf>
    <xf numFmtId="0" fontId="205" fillId="0" borderId="122" xfId="13" applyFont="1" applyBorder="1" applyAlignment="1">
      <alignment horizontal="center" vertical="center" wrapText="1"/>
    </xf>
    <xf numFmtId="0" fontId="205" fillId="0" borderId="56" xfId="13" applyFont="1" applyBorder="1" applyAlignment="1">
      <alignment horizontal="center" vertical="center" wrapText="1"/>
    </xf>
    <xf numFmtId="0" fontId="205" fillId="0" borderId="0" xfId="13" applyFont="1" applyAlignment="1">
      <alignment horizontal="center" vertical="center" wrapText="1"/>
    </xf>
    <xf numFmtId="0" fontId="205" fillId="0" borderId="125" xfId="13" applyFont="1" applyBorder="1" applyAlignment="1">
      <alignment horizontal="center" vertical="center" wrapText="1"/>
    </xf>
    <xf numFmtId="0" fontId="205" fillId="0" borderId="11" xfId="13" applyFont="1" applyBorder="1" applyAlignment="1">
      <alignment horizontal="center" vertical="center" wrapText="1"/>
    </xf>
    <xf numFmtId="0" fontId="205" fillId="0" borderId="61" xfId="13" applyFont="1" applyBorder="1" applyAlignment="1">
      <alignment horizontal="center" vertical="center" wrapText="1"/>
    </xf>
    <xf numFmtId="0" fontId="205" fillId="0" borderId="78" xfId="13" applyFont="1" applyBorder="1" applyAlignment="1">
      <alignment horizontal="center" vertical="center" wrapText="1"/>
    </xf>
    <xf numFmtId="0" fontId="425" fillId="0" borderId="0" xfId="3" applyFont="1" applyAlignment="1">
      <alignment horizontal="center" vertical="center" wrapText="1"/>
    </xf>
    <xf numFmtId="0" fontId="425" fillId="0" borderId="125" xfId="3" applyFont="1" applyBorder="1" applyAlignment="1">
      <alignment horizontal="center" vertical="center" wrapText="1"/>
    </xf>
    <xf numFmtId="0" fontId="425" fillId="0" borderId="272" xfId="3" applyFont="1" applyBorder="1" applyAlignment="1">
      <alignment horizontal="center" vertical="center" wrapText="1"/>
    </xf>
    <xf numFmtId="0" fontId="425" fillId="0" borderId="273" xfId="3" applyFont="1" applyBorder="1" applyAlignment="1">
      <alignment horizontal="center" vertical="center" wrapText="1"/>
    </xf>
    <xf numFmtId="0" fontId="452" fillId="57" borderId="275" xfId="3" applyFont="1" applyFill="1" applyBorder="1" applyAlignment="1">
      <alignment horizontal="center" vertical="center" wrapText="1"/>
    </xf>
    <xf numFmtId="0" fontId="425" fillId="0" borderId="47" xfId="13" applyFont="1" applyBorder="1" applyAlignment="1">
      <alignment horizontal="center" vertical="center" wrapText="1"/>
    </xf>
    <xf numFmtId="0" fontId="425" fillId="0" borderId="56" xfId="13" applyFont="1" applyBorder="1" applyAlignment="1">
      <alignment horizontal="center" vertical="center" wrapText="1"/>
    </xf>
    <xf numFmtId="0" fontId="425" fillId="0" borderId="11" xfId="13" applyFont="1" applyBorder="1" applyAlignment="1">
      <alignment horizontal="center" vertical="center" wrapText="1"/>
    </xf>
    <xf numFmtId="0" fontId="453" fillId="57" borderId="0" xfId="3" applyFont="1" applyFill="1" applyAlignment="1">
      <alignment horizontal="center" vertical="center" wrapText="1"/>
    </xf>
    <xf numFmtId="0" fontId="46" fillId="0" borderId="47" xfId="13" applyFont="1" applyBorder="1" applyAlignment="1">
      <alignment horizontal="center" vertical="center" wrapText="1"/>
    </xf>
    <xf numFmtId="0" fontId="46" fillId="0" borderId="121" xfId="13" applyFont="1" applyBorder="1" applyAlignment="1">
      <alignment horizontal="center" vertical="center" wrapText="1"/>
    </xf>
    <xf numFmtId="0" fontId="46" fillId="0" borderId="122" xfId="13" applyFont="1" applyBorder="1" applyAlignment="1">
      <alignment horizontal="center" vertical="center" wrapText="1"/>
    </xf>
    <xf numFmtId="0" fontId="46" fillId="0" borderId="56" xfId="13" applyFont="1" applyBorder="1" applyAlignment="1">
      <alignment horizontal="center" vertical="center" wrapText="1"/>
    </xf>
    <xf numFmtId="0" fontId="46" fillId="0" borderId="0" xfId="13" applyFont="1" applyAlignment="1">
      <alignment horizontal="center" vertical="center" wrapText="1"/>
    </xf>
    <xf numFmtId="0" fontId="46" fillId="0" borderId="125" xfId="13" applyFont="1" applyBorder="1" applyAlignment="1">
      <alignment horizontal="center" vertical="center" wrapText="1"/>
    </xf>
    <xf numFmtId="0" fontId="46" fillId="0" borderId="11" xfId="13" applyFont="1" applyBorder="1" applyAlignment="1">
      <alignment horizontal="center" vertical="center" wrapText="1"/>
    </xf>
    <xf numFmtId="0" fontId="46" fillId="0" borderId="61" xfId="13" applyFont="1" applyBorder="1" applyAlignment="1">
      <alignment horizontal="center" vertical="center" wrapText="1"/>
    </xf>
    <xf numFmtId="0" fontId="46" fillId="0" borderId="78" xfId="13" applyFont="1" applyBorder="1" applyAlignment="1">
      <alignment horizontal="center" vertical="center" wrapText="1"/>
    </xf>
    <xf numFmtId="0" fontId="410" fillId="2" borderId="121" xfId="3" applyFont="1" applyFill="1" applyBorder="1" applyAlignment="1">
      <alignment horizontal="center" vertical="center" wrapText="1"/>
    </xf>
    <xf numFmtId="0" fontId="410" fillId="2" borderId="122" xfId="3" applyFont="1" applyFill="1" applyBorder="1" applyAlignment="1">
      <alignment horizontal="center" vertical="center" wrapText="1"/>
    </xf>
    <xf numFmtId="0" fontId="169" fillId="70" borderId="64" xfId="3" applyFont="1" applyFill="1" applyBorder="1" applyAlignment="1">
      <alignment horizontal="center" vertical="center" wrapText="1"/>
    </xf>
    <xf numFmtId="0" fontId="169" fillId="70" borderId="49" xfId="3" applyFont="1" applyFill="1" applyBorder="1" applyAlignment="1">
      <alignment horizontal="center" vertical="center" wrapText="1"/>
    </xf>
    <xf numFmtId="0" fontId="169" fillId="70" borderId="241" xfId="3" applyFont="1" applyFill="1" applyBorder="1" applyAlignment="1">
      <alignment horizontal="center" vertical="center" wrapText="1"/>
    </xf>
    <xf numFmtId="0" fontId="169" fillId="70" borderId="56" xfId="3" applyFont="1" applyFill="1" applyBorder="1" applyAlignment="1">
      <alignment horizontal="center" vertical="center" wrapText="1"/>
    </xf>
    <xf numFmtId="0" fontId="169" fillId="70" borderId="0" xfId="3" applyFont="1" applyFill="1" applyAlignment="1">
      <alignment horizontal="center" vertical="center" wrapText="1"/>
    </xf>
    <xf numFmtId="0" fontId="169" fillId="70" borderId="125" xfId="3" applyFont="1" applyFill="1" applyBorder="1" applyAlignment="1">
      <alignment horizontal="center" vertical="center" wrapText="1"/>
    </xf>
    <xf numFmtId="0" fontId="169" fillId="70" borderId="246" xfId="3" applyFont="1" applyFill="1" applyBorder="1" applyAlignment="1">
      <alignment horizontal="center" vertical="center" wrapText="1"/>
    </xf>
    <xf numFmtId="0" fontId="169" fillId="70" borderId="18" xfId="3" applyFont="1" applyFill="1" applyBorder="1" applyAlignment="1">
      <alignment horizontal="center" vertical="center" wrapText="1"/>
    </xf>
    <xf numFmtId="0" fontId="169" fillId="70" borderId="1" xfId="3" applyFont="1" applyFill="1" applyBorder="1" applyAlignment="1">
      <alignment horizontal="center" vertical="center" wrapText="1"/>
    </xf>
    <xf numFmtId="0" fontId="14" fillId="0" borderId="242" xfId="3" applyFont="1" applyBorder="1" applyAlignment="1">
      <alignment horizontal="center" vertical="center" wrapText="1"/>
    </xf>
    <xf numFmtId="0" fontId="14" fillId="0" borderId="49" xfId="3" applyFont="1" applyBorder="1" applyAlignment="1">
      <alignment horizontal="center" vertical="center" wrapText="1"/>
    </xf>
    <xf numFmtId="0" fontId="14" fillId="0" borderId="241" xfId="3" applyFont="1" applyBorder="1" applyAlignment="1">
      <alignment horizontal="center" vertical="center" wrapText="1"/>
    </xf>
    <xf numFmtId="0" fontId="77" fillId="0" borderId="275" xfId="3" applyFont="1" applyBorder="1" applyAlignment="1">
      <alignment horizontal="left" vertical="center" wrapText="1"/>
    </xf>
    <xf numFmtId="0" fontId="77" fillId="0" borderId="25" xfId="3" applyFont="1" applyBorder="1" applyAlignment="1">
      <alignment horizontal="left" vertical="center" wrapText="1"/>
    </xf>
    <xf numFmtId="0" fontId="77" fillId="0" borderId="18" xfId="3" applyFont="1" applyBorder="1" applyAlignment="1">
      <alignment horizontal="left" vertical="center" wrapText="1"/>
    </xf>
    <xf numFmtId="0" fontId="77" fillId="0" borderId="19" xfId="3" applyFont="1" applyBorder="1" applyAlignment="1">
      <alignment horizontal="left" vertical="center" wrapText="1"/>
    </xf>
    <xf numFmtId="0" fontId="400" fillId="57" borderId="47" xfId="3" applyFont="1" applyFill="1" applyBorder="1" applyAlignment="1">
      <alignment horizontal="center" vertical="center"/>
    </xf>
    <xf numFmtId="0" fontId="400" fillId="57" borderId="56" xfId="3" applyFont="1" applyFill="1" applyBorder="1" applyAlignment="1">
      <alignment horizontal="center" vertical="center"/>
    </xf>
    <xf numFmtId="0" fontId="400" fillId="57" borderId="11" xfId="3" applyFont="1" applyFill="1" applyBorder="1" applyAlignment="1">
      <alignment horizontal="center" vertical="center"/>
    </xf>
    <xf numFmtId="0" fontId="46" fillId="32" borderId="121" xfId="13" applyFont="1" applyFill="1" applyBorder="1" applyAlignment="1">
      <alignment horizontal="center" vertical="center" wrapText="1"/>
    </xf>
    <xf numFmtId="0" fontId="46" fillId="32" borderId="122" xfId="13" applyFont="1" applyFill="1" applyBorder="1" applyAlignment="1">
      <alignment horizontal="center" vertical="center" wrapText="1"/>
    </xf>
    <xf numFmtId="0" fontId="46" fillId="32" borderId="0" xfId="13" applyFont="1" applyFill="1" applyAlignment="1">
      <alignment horizontal="center" vertical="center" wrapText="1"/>
    </xf>
    <xf numFmtId="0" fontId="46" fillId="32" borderId="125" xfId="13" applyFont="1" applyFill="1" applyBorder="1" applyAlignment="1">
      <alignment horizontal="center" vertical="center" wrapText="1"/>
    </xf>
    <xf numFmtId="0" fontId="46" fillId="32" borderId="61" xfId="13" applyFont="1" applyFill="1" applyBorder="1" applyAlignment="1">
      <alignment horizontal="center" vertical="center" wrapText="1"/>
    </xf>
    <xf numFmtId="0" fontId="46" fillId="32" borderId="78" xfId="13" applyFont="1" applyFill="1" applyBorder="1" applyAlignment="1">
      <alignment horizontal="center" vertical="center" wrapText="1"/>
    </xf>
    <xf numFmtId="0" fontId="46" fillId="45" borderId="121" xfId="13" applyFont="1" applyFill="1" applyBorder="1" applyAlignment="1">
      <alignment horizontal="center" vertical="center" wrapText="1"/>
    </xf>
    <xf numFmtId="0" fontId="46" fillId="45" borderId="122" xfId="13" applyFont="1" applyFill="1" applyBorder="1" applyAlignment="1">
      <alignment horizontal="center" vertical="center" wrapText="1"/>
    </xf>
    <xf numFmtId="0" fontId="46" fillId="45" borderId="0" xfId="13" applyFont="1" applyFill="1" applyAlignment="1">
      <alignment horizontal="center" vertical="center" wrapText="1"/>
    </xf>
    <xf numFmtId="0" fontId="46" fillId="45" borderId="125" xfId="13" applyFont="1" applyFill="1" applyBorder="1" applyAlignment="1">
      <alignment horizontal="center" vertical="center" wrapText="1"/>
    </xf>
    <xf numFmtId="0" fontId="46" fillId="45" borderId="61" xfId="13" applyFont="1" applyFill="1" applyBorder="1" applyAlignment="1">
      <alignment horizontal="center" vertical="center" wrapText="1"/>
    </xf>
    <xf numFmtId="0" fontId="46" fillId="45" borderId="78" xfId="13" applyFont="1" applyFill="1" applyBorder="1" applyAlignment="1">
      <alignment horizontal="center" vertical="center" wrapText="1"/>
    </xf>
    <xf numFmtId="0" fontId="46" fillId="124" borderId="121" xfId="13" applyFont="1" applyFill="1" applyBorder="1" applyAlignment="1">
      <alignment horizontal="center" vertical="center" wrapText="1"/>
    </xf>
    <xf numFmtId="0" fontId="46" fillId="124" borderId="122" xfId="13" applyFont="1" applyFill="1" applyBorder="1" applyAlignment="1">
      <alignment horizontal="center" vertical="center" wrapText="1"/>
    </xf>
    <xf numFmtId="0" fontId="46" fillId="124" borderId="0" xfId="13" applyFont="1" applyFill="1" applyAlignment="1">
      <alignment horizontal="center" vertical="center" wrapText="1"/>
    </xf>
    <xf numFmtId="0" fontId="46" fillId="124" borderId="125" xfId="13" applyFont="1" applyFill="1" applyBorder="1" applyAlignment="1">
      <alignment horizontal="center" vertical="center" wrapText="1"/>
    </xf>
    <xf numFmtId="0" fontId="46" fillId="124" borderId="61" xfId="13" applyFont="1" applyFill="1" applyBorder="1" applyAlignment="1">
      <alignment horizontal="center" vertical="center" wrapText="1"/>
    </xf>
    <xf numFmtId="0" fontId="46" fillId="124" borderId="78" xfId="13" applyFont="1" applyFill="1" applyBorder="1" applyAlignment="1">
      <alignment horizontal="center" vertical="center" wrapText="1"/>
    </xf>
    <xf numFmtId="0" fontId="2" fillId="61" borderId="121" xfId="13" applyFont="1" applyFill="1" applyBorder="1" applyAlignment="1">
      <alignment horizontal="center" vertical="center" wrapText="1"/>
    </xf>
    <xf numFmtId="0" fontId="2" fillId="61" borderId="122" xfId="13" applyFont="1" applyFill="1" applyBorder="1" applyAlignment="1">
      <alignment horizontal="center" vertical="center" wrapText="1"/>
    </xf>
    <xf numFmtId="0" fontId="2" fillId="61" borderId="0" xfId="13" applyFont="1" applyFill="1" applyAlignment="1">
      <alignment horizontal="center" vertical="center" wrapText="1"/>
    </xf>
    <xf numFmtId="0" fontId="2" fillId="61" borderId="125" xfId="13" applyFont="1" applyFill="1" applyBorder="1" applyAlignment="1">
      <alignment horizontal="center" vertical="center" wrapText="1"/>
    </xf>
    <xf numFmtId="0" fontId="2" fillId="61" borderId="61" xfId="13" applyFont="1" applyFill="1" applyBorder="1" applyAlignment="1">
      <alignment horizontal="center" vertical="center" wrapText="1"/>
    </xf>
    <xf numFmtId="0" fontId="2" fillId="61" borderId="78" xfId="13" applyFont="1" applyFill="1" applyBorder="1" applyAlignment="1">
      <alignment horizontal="center" vertical="center" wrapText="1"/>
    </xf>
    <xf numFmtId="0" fontId="425" fillId="32" borderId="121" xfId="13" applyFont="1" applyFill="1" applyBorder="1" applyAlignment="1">
      <alignment horizontal="center" vertical="center" wrapText="1"/>
    </xf>
    <xf numFmtId="0" fontId="425" fillId="32" borderId="122" xfId="13" applyFont="1" applyFill="1" applyBorder="1" applyAlignment="1">
      <alignment horizontal="center" vertical="center" wrapText="1"/>
    </xf>
    <xf numFmtId="0" fontId="425" fillId="32" borderId="0" xfId="13" applyFont="1" applyFill="1" applyAlignment="1">
      <alignment horizontal="center" vertical="center" wrapText="1"/>
    </xf>
    <xf numFmtId="0" fontId="425" fillId="32" borderId="125" xfId="13" applyFont="1" applyFill="1" applyBorder="1" applyAlignment="1">
      <alignment horizontal="center" vertical="center" wrapText="1"/>
    </xf>
    <xf numFmtId="0" fontId="425" fillId="32" borderId="61" xfId="13" applyFont="1" applyFill="1" applyBorder="1" applyAlignment="1">
      <alignment horizontal="center" vertical="center" wrapText="1"/>
    </xf>
    <xf numFmtId="0" fontId="425" fillId="32" borderId="78" xfId="13" applyFont="1" applyFill="1" applyBorder="1" applyAlignment="1">
      <alignment horizontal="center" vertical="center" wrapText="1"/>
    </xf>
    <xf numFmtId="0" fontId="46" fillId="125" borderId="121" xfId="13" applyFont="1" applyFill="1" applyBorder="1" applyAlignment="1">
      <alignment horizontal="center" vertical="center" wrapText="1"/>
    </xf>
    <xf numFmtId="0" fontId="46" fillId="125" borderId="122" xfId="13" applyFont="1" applyFill="1" applyBorder="1" applyAlignment="1">
      <alignment horizontal="center" vertical="center" wrapText="1"/>
    </xf>
    <xf numFmtId="0" fontId="46" fillId="125" borderId="0" xfId="13" applyFont="1" applyFill="1" applyAlignment="1">
      <alignment horizontal="center" vertical="center" wrapText="1"/>
    </xf>
    <xf numFmtId="0" fontId="46" fillId="125" borderId="125" xfId="13" applyFont="1" applyFill="1" applyBorder="1" applyAlignment="1">
      <alignment horizontal="center" vertical="center" wrapText="1"/>
    </xf>
    <xf numFmtId="0" fontId="46" fillId="125" borderId="61" xfId="13" applyFont="1" applyFill="1" applyBorder="1" applyAlignment="1">
      <alignment horizontal="center" vertical="center" wrapText="1"/>
    </xf>
    <xf numFmtId="0" fontId="46" fillId="125" borderId="78" xfId="13" applyFont="1" applyFill="1" applyBorder="1" applyAlignment="1">
      <alignment horizontal="center" vertical="center" wrapText="1"/>
    </xf>
    <xf numFmtId="0" fontId="2" fillId="5" borderId="121" xfId="13" applyFont="1" applyFill="1" applyBorder="1" applyAlignment="1">
      <alignment horizontal="center" vertical="center" wrapText="1"/>
    </xf>
    <xf numFmtId="0" fontId="2" fillId="5" borderId="122" xfId="13" applyFont="1" applyFill="1" applyBorder="1" applyAlignment="1">
      <alignment horizontal="center" vertical="center" wrapText="1"/>
    </xf>
    <xf numFmtId="0" fontId="2" fillId="5" borderId="0" xfId="13" applyFont="1" applyFill="1" applyAlignment="1">
      <alignment horizontal="center" vertical="center" wrapText="1"/>
    </xf>
    <xf numFmtId="0" fontId="2" fillId="5" borderId="125" xfId="13" applyFont="1" applyFill="1" applyBorder="1" applyAlignment="1">
      <alignment horizontal="center" vertical="center" wrapText="1"/>
    </xf>
    <xf numFmtId="0" fontId="2" fillId="5" borderId="61" xfId="13" applyFont="1" applyFill="1" applyBorder="1" applyAlignment="1">
      <alignment horizontal="center" vertical="center" wrapText="1"/>
    </xf>
    <xf numFmtId="0" fontId="2" fillId="5" borderId="78" xfId="13" applyFont="1" applyFill="1" applyBorder="1" applyAlignment="1">
      <alignment horizontal="center" vertical="center" wrapText="1"/>
    </xf>
    <xf numFmtId="0" fontId="46" fillId="87" borderId="121" xfId="13" applyFont="1" applyFill="1" applyBorder="1" applyAlignment="1">
      <alignment horizontal="center" vertical="center" wrapText="1"/>
    </xf>
    <xf numFmtId="0" fontId="46" fillId="87" borderId="122" xfId="13" applyFont="1" applyFill="1" applyBorder="1" applyAlignment="1">
      <alignment horizontal="center" vertical="center" wrapText="1"/>
    </xf>
    <xf numFmtId="0" fontId="46" fillId="87" borderId="0" xfId="13" applyFont="1" applyFill="1" applyAlignment="1">
      <alignment horizontal="center" vertical="center" wrapText="1"/>
    </xf>
    <xf numFmtId="0" fontId="46" fillId="87" borderId="125" xfId="13" applyFont="1" applyFill="1" applyBorder="1" applyAlignment="1">
      <alignment horizontal="center" vertical="center" wrapText="1"/>
    </xf>
    <xf numFmtId="0" fontId="46" fillId="87" borderId="61" xfId="13" applyFont="1" applyFill="1" applyBorder="1" applyAlignment="1">
      <alignment horizontal="center" vertical="center" wrapText="1"/>
    </xf>
    <xf numFmtId="0" fontId="46" fillId="87" borderId="78" xfId="13" applyFont="1" applyFill="1" applyBorder="1" applyAlignment="1">
      <alignment horizontal="center" vertical="center" wrapText="1"/>
    </xf>
    <xf numFmtId="0" fontId="46" fillId="126" borderId="121" xfId="13" applyFont="1" applyFill="1" applyBorder="1" applyAlignment="1">
      <alignment horizontal="center" vertical="center" wrapText="1"/>
    </xf>
    <xf numFmtId="0" fontId="46" fillId="126" borderId="122" xfId="13" applyFont="1" applyFill="1" applyBorder="1" applyAlignment="1">
      <alignment horizontal="center" vertical="center" wrapText="1"/>
    </xf>
    <xf numFmtId="0" fontId="46" fillId="126" borderId="0" xfId="13" applyFont="1" applyFill="1" applyAlignment="1">
      <alignment horizontal="center" vertical="center" wrapText="1"/>
    </xf>
    <xf numFmtId="0" fontId="46" fillId="126" borderId="125" xfId="13" applyFont="1" applyFill="1" applyBorder="1" applyAlignment="1">
      <alignment horizontal="center" vertical="center" wrapText="1"/>
    </xf>
    <xf numFmtId="0" fontId="46" fillId="126" borderId="61" xfId="13" applyFont="1" applyFill="1" applyBorder="1" applyAlignment="1">
      <alignment horizontal="center" vertical="center" wrapText="1"/>
    </xf>
    <xf numFmtId="0" fontId="46" fillId="126" borderId="78" xfId="13" applyFont="1" applyFill="1" applyBorder="1" applyAlignment="1">
      <alignment horizontal="center" vertical="center" wrapText="1"/>
    </xf>
    <xf numFmtId="0" fontId="46" fillId="127" borderId="121" xfId="13" applyFont="1" applyFill="1" applyBorder="1" applyAlignment="1">
      <alignment horizontal="center" vertical="center" wrapText="1"/>
    </xf>
    <xf numFmtId="0" fontId="46" fillId="127" borderId="122" xfId="13" applyFont="1" applyFill="1" applyBorder="1" applyAlignment="1">
      <alignment horizontal="center" vertical="center" wrapText="1"/>
    </xf>
    <xf numFmtId="0" fontId="46" fillId="127" borderId="0" xfId="13" applyFont="1" applyFill="1" applyAlignment="1">
      <alignment horizontal="center" vertical="center" wrapText="1"/>
    </xf>
    <xf numFmtId="0" fontId="46" fillId="127" borderId="125" xfId="13" applyFont="1" applyFill="1" applyBorder="1" applyAlignment="1">
      <alignment horizontal="center" vertical="center" wrapText="1"/>
    </xf>
    <xf numFmtId="0" fontId="46" fillId="127" borderId="61" xfId="13" applyFont="1" applyFill="1" applyBorder="1" applyAlignment="1">
      <alignment horizontal="center" vertical="center" wrapText="1"/>
    </xf>
    <xf numFmtId="0" fontId="46" fillId="127" borderId="78" xfId="13" applyFont="1" applyFill="1" applyBorder="1" applyAlignment="1">
      <alignment horizontal="center" vertical="center" wrapText="1"/>
    </xf>
    <xf numFmtId="0" fontId="14" fillId="0" borderId="195" xfId="3" applyFont="1" applyBorder="1" applyAlignment="1">
      <alignment horizontal="center" vertical="center" textRotation="90" wrapText="1"/>
    </xf>
    <xf numFmtId="0" fontId="14" fillId="0" borderId="24" xfId="3" applyFont="1" applyBorder="1" applyAlignment="1">
      <alignment horizontal="center" vertical="center" textRotation="90" wrapText="1"/>
    </xf>
    <xf numFmtId="0" fontId="14" fillId="0" borderId="25" xfId="3" applyFont="1" applyBorder="1" applyAlignment="1">
      <alignment horizontal="center" vertical="center" textRotation="90" wrapText="1"/>
    </xf>
    <xf numFmtId="0" fontId="69" fillId="2" borderId="0" xfId="3" applyFont="1" applyFill="1" applyAlignment="1">
      <alignment horizontal="left" vertical="center" wrapText="1"/>
    </xf>
    <xf numFmtId="0" fontId="69" fillId="2" borderId="125" xfId="3" applyFont="1" applyFill="1" applyBorder="1" applyAlignment="1">
      <alignment horizontal="left" vertical="center" wrapText="1"/>
    </xf>
    <xf numFmtId="0" fontId="63" fillId="44" borderId="120" xfId="3" applyFont="1" applyFill="1" applyBorder="1" applyAlignment="1">
      <alignment horizontal="center" vertical="center"/>
    </xf>
    <xf numFmtId="0" fontId="63" fillId="44" borderId="121" xfId="3" applyFont="1" applyFill="1" applyBorder="1" applyAlignment="1">
      <alignment horizontal="center" vertical="center"/>
    </xf>
    <xf numFmtId="0" fontId="63" fillId="44" borderId="122" xfId="3" applyFont="1" applyFill="1" applyBorder="1" applyAlignment="1">
      <alignment horizontal="center" vertical="center"/>
    </xf>
    <xf numFmtId="0" fontId="490" fillId="0" borderId="9" xfId="19" applyFont="1" applyBorder="1" applyAlignment="1">
      <alignment horizontal="center" vertical="center" wrapText="1"/>
    </xf>
    <xf numFmtId="0" fontId="12" fillId="2" borderId="0" xfId="19" applyFont="1" applyFill="1" applyAlignment="1">
      <alignment horizontal="left" vertical="center" wrapText="1"/>
    </xf>
    <xf numFmtId="0" fontId="12" fillId="2" borderId="125" xfId="19" applyFont="1" applyFill="1" applyBorder="1" applyAlignment="1">
      <alignment horizontal="left" vertical="center" wrapText="1"/>
    </xf>
    <xf numFmtId="0" fontId="69" fillId="2" borderId="0" xfId="19" applyFont="1" applyFill="1" applyAlignment="1">
      <alignment horizontal="left" vertical="center" wrapText="1"/>
    </xf>
    <xf numFmtId="0" fontId="69" fillId="2" borderId="125" xfId="19" applyFont="1" applyFill="1" applyBorder="1" applyAlignment="1">
      <alignment horizontal="left" vertical="center" wrapText="1"/>
    </xf>
    <xf numFmtId="0" fontId="169" fillId="0" borderId="22" xfId="19" applyFont="1" applyBorder="1" applyAlignment="1">
      <alignment horizontal="center" vertical="center"/>
    </xf>
    <xf numFmtId="0" fontId="169" fillId="0" borderId="126" xfId="19" applyFont="1" applyBorder="1" applyAlignment="1">
      <alignment horizontal="center" vertical="center"/>
    </xf>
    <xf numFmtId="0" fontId="169" fillId="0" borderId="21" xfId="19" applyFont="1" applyBorder="1" applyAlignment="1">
      <alignment horizontal="center" vertical="center"/>
    </xf>
    <xf numFmtId="0" fontId="169" fillId="57" borderId="120" xfId="19" applyFont="1" applyFill="1" applyBorder="1" applyAlignment="1">
      <alignment horizontal="center" vertical="center" wrapText="1"/>
    </xf>
    <xf numFmtId="0" fontId="169" fillId="57" borderId="121" xfId="19" applyFont="1" applyFill="1" applyBorder="1" applyAlignment="1">
      <alignment horizontal="center" vertical="center" wrapText="1"/>
    </xf>
    <xf numFmtId="0" fontId="169" fillId="57" borderId="122" xfId="19" applyFont="1" applyFill="1" applyBorder="1" applyAlignment="1">
      <alignment horizontal="center" vertical="center" wrapText="1"/>
    </xf>
    <xf numFmtId="0" fontId="169" fillId="57" borderId="25" xfId="19" applyFont="1" applyFill="1" applyBorder="1" applyAlignment="1">
      <alignment horizontal="center" vertical="center" wrapText="1"/>
    </xf>
    <xf numFmtId="0" fontId="169" fillId="57" borderId="18" xfId="19" applyFont="1" applyFill="1" applyBorder="1" applyAlignment="1">
      <alignment horizontal="center" vertical="center" wrapText="1"/>
    </xf>
    <xf numFmtId="0" fontId="169" fillId="57" borderId="1" xfId="19" applyFont="1" applyFill="1" applyBorder="1" applyAlignment="1">
      <alignment horizontal="center" vertical="center" wrapText="1"/>
    </xf>
    <xf numFmtId="0" fontId="31" fillId="0" borderId="22" xfId="19" applyFont="1" applyBorder="1" applyAlignment="1">
      <alignment horizontal="center" vertical="center"/>
    </xf>
    <xf numFmtId="0" fontId="31" fillId="0" borderId="126" xfId="19" applyFont="1" applyBorder="1" applyAlignment="1">
      <alignment horizontal="center" vertical="center"/>
    </xf>
    <xf numFmtId="0" fontId="31" fillId="0" borderId="21" xfId="19" applyFont="1" applyBorder="1" applyAlignment="1">
      <alignment horizontal="center" vertical="center"/>
    </xf>
    <xf numFmtId="0" fontId="14" fillId="0" borderId="195" xfId="19" applyFont="1" applyBorder="1" applyAlignment="1">
      <alignment horizontal="center" vertical="center" textRotation="90" wrapText="1"/>
    </xf>
    <xf numFmtId="0" fontId="14" fillId="0" borderId="24" xfId="19" applyFont="1" applyBorder="1" applyAlignment="1">
      <alignment horizontal="center" vertical="center" textRotation="90" wrapText="1"/>
    </xf>
    <xf numFmtId="0" fontId="14" fillId="0" borderId="25" xfId="19" applyFont="1" applyBorder="1" applyAlignment="1">
      <alignment horizontal="center" vertical="center" textRotation="90" wrapText="1"/>
    </xf>
    <xf numFmtId="0" fontId="30" fillId="0" borderId="204" xfId="19" applyFont="1" applyBorder="1" applyAlignment="1">
      <alignment horizontal="center" vertical="center" wrapText="1"/>
    </xf>
    <xf numFmtId="0" fontId="75" fillId="0" borderId="204" xfId="19" applyFont="1" applyBorder="1" applyAlignment="1">
      <alignment horizontal="center" vertical="center" wrapText="1"/>
    </xf>
    <xf numFmtId="0" fontId="400" fillId="0" borderId="318" xfId="19" applyFont="1" applyBorder="1" applyAlignment="1">
      <alignment horizontal="center" vertical="center" wrapText="1"/>
    </xf>
    <xf numFmtId="0" fontId="400" fillId="0" borderId="320" xfId="19" applyFont="1" applyBorder="1" applyAlignment="1">
      <alignment horizontal="center" vertical="center" wrapText="1"/>
    </xf>
    <xf numFmtId="0" fontId="249" fillId="0" borderId="319" xfId="19" applyFont="1" applyBorder="1" applyAlignment="1">
      <alignment horizontal="center" vertical="center"/>
    </xf>
    <xf numFmtId="0" fontId="249" fillId="0" borderId="121" xfId="19" applyFont="1" applyBorder="1" applyAlignment="1">
      <alignment horizontal="center" vertical="center"/>
    </xf>
    <xf numFmtId="0" fontId="193" fillId="0" borderId="121" xfId="19" applyFont="1" applyBorder="1" applyAlignment="1">
      <alignment horizontal="center" vertical="center" wrapText="1"/>
    </xf>
    <xf numFmtId="0" fontId="193" fillId="0" borderId="18" xfId="19" applyFont="1" applyBorder="1" applyAlignment="1">
      <alignment horizontal="center" vertical="center" wrapText="1"/>
    </xf>
    <xf numFmtId="0" fontId="478" fillId="0" borderId="121" xfId="19" applyFont="1" applyBorder="1" applyAlignment="1">
      <alignment horizontal="center" vertical="center" wrapText="1"/>
    </xf>
    <xf numFmtId="0" fontId="478" fillId="0" borderId="122" xfId="19" applyFont="1" applyBorder="1" applyAlignment="1">
      <alignment horizontal="center" vertical="center" wrapText="1"/>
    </xf>
    <xf numFmtId="0" fontId="478" fillId="0" borderId="18" xfId="19" applyFont="1" applyBorder="1" applyAlignment="1">
      <alignment horizontal="center" vertical="center" wrapText="1"/>
    </xf>
    <xf numFmtId="0" fontId="478" fillId="0" borderId="1" xfId="19" applyFont="1" applyBorder="1" applyAlignment="1">
      <alignment horizontal="center" vertical="center" wrapText="1"/>
    </xf>
    <xf numFmtId="0" fontId="72" fillId="0" borderId="195" xfId="19" applyFont="1" applyBorder="1" applyAlignment="1">
      <alignment horizontal="center" vertical="center" textRotation="90" wrapText="1"/>
    </xf>
    <xf numFmtId="0" fontId="72" fillId="0" borderId="24" xfId="19" applyFont="1" applyBorder="1" applyAlignment="1">
      <alignment horizontal="center" vertical="center" textRotation="90" wrapText="1"/>
    </xf>
    <xf numFmtId="0" fontId="72" fillId="0" borderId="25" xfId="19" applyFont="1" applyBorder="1" applyAlignment="1">
      <alignment horizontal="center" vertical="center" textRotation="90" wrapText="1"/>
    </xf>
    <xf numFmtId="0" fontId="58" fillId="5" borderId="204" xfId="19" applyFont="1" applyFill="1" applyBorder="1" applyAlignment="1">
      <alignment horizontal="center" vertical="center" wrapText="1"/>
    </xf>
    <xf numFmtId="0" fontId="483" fillId="0" borderId="9" xfId="19" applyFont="1" applyBorder="1" applyAlignment="1">
      <alignment horizontal="center" vertical="center" wrapText="1"/>
    </xf>
    <xf numFmtId="0" fontId="42" fillId="97" borderId="204" xfId="19" applyFont="1" applyFill="1" applyBorder="1" applyAlignment="1">
      <alignment horizontal="center" vertical="center" wrapText="1"/>
    </xf>
    <xf numFmtId="0" fontId="474" fillId="70" borderId="22" xfId="19" applyFont="1" applyFill="1" applyBorder="1" applyAlignment="1">
      <alignment horizontal="center" vertical="center" wrapText="1"/>
    </xf>
    <xf numFmtId="0" fontId="474" fillId="70" borderId="126" xfId="19" applyFont="1" applyFill="1" applyBorder="1" applyAlignment="1">
      <alignment horizontal="center" vertical="center" wrapText="1"/>
    </xf>
    <xf numFmtId="0" fontId="175" fillId="0" borderId="120" xfId="19" applyFont="1" applyBorder="1" applyAlignment="1">
      <alignment horizontal="center" vertical="center" wrapText="1"/>
    </xf>
    <xf numFmtId="0" fontId="175" fillId="0" borderId="121" xfId="19" applyFont="1" applyBorder="1" applyAlignment="1">
      <alignment horizontal="center" vertical="center" wrapText="1"/>
    </xf>
    <xf numFmtId="0" fontId="175" fillId="0" borderId="122" xfId="19" applyFont="1" applyBorder="1" applyAlignment="1">
      <alignment horizontal="center" vertical="center" wrapText="1"/>
    </xf>
    <xf numFmtId="0" fontId="175" fillId="0" borderId="24" xfId="19" applyFont="1" applyBorder="1" applyAlignment="1">
      <alignment horizontal="center" vertical="center" wrapText="1"/>
    </xf>
    <xf numFmtId="0" fontId="175" fillId="0" borderId="0" xfId="19" applyFont="1" applyAlignment="1">
      <alignment horizontal="center" vertical="center" wrapText="1"/>
    </xf>
    <xf numFmtId="0" fontId="175" fillId="0" borderId="125" xfId="19" applyFont="1" applyBorder="1" applyAlignment="1">
      <alignment horizontal="center" vertical="center" wrapText="1"/>
    </xf>
    <xf numFmtId="0" fontId="14" fillId="131" borderId="120" xfId="19" applyFont="1" applyFill="1" applyBorder="1" applyAlignment="1">
      <alignment horizontal="center" vertical="center"/>
    </xf>
    <xf numFmtId="0" fontId="14" fillId="131" borderId="121" xfId="19" applyFont="1" applyFill="1" applyBorder="1" applyAlignment="1">
      <alignment horizontal="center" vertical="center"/>
    </xf>
    <xf numFmtId="0" fontId="14" fillId="131" borderId="122" xfId="19" applyFont="1" applyFill="1" applyBorder="1" applyAlignment="1">
      <alignment horizontal="center" vertical="center"/>
    </xf>
    <xf numFmtId="0" fontId="475" fillId="23" borderId="127" xfId="19" applyFont="1" applyFill="1" applyBorder="1" applyAlignment="1">
      <alignment horizontal="center" vertical="center" wrapText="1"/>
    </xf>
    <xf numFmtId="0" fontId="475" fillId="23" borderId="128" xfId="19" applyFont="1" applyFill="1" applyBorder="1" applyAlignment="1">
      <alignment horizontal="center" vertical="center" wrapText="1"/>
    </xf>
    <xf numFmtId="0" fontId="475" fillId="23" borderId="130" xfId="19" applyFont="1" applyFill="1" applyBorder="1" applyAlignment="1">
      <alignment horizontal="center" vertical="center" wrapText="1"/>
    </xf>
    <xf numFmtId="0" fontId="476" fillId="0" borderId="24" xfId="19" applyFont="1" applyBorder="1" applyAlignment="1">
      <alignment horizontal="left" vertical="center" wrapText="1"/>
    </xf>
    <xf numFmtId="0" fontId="476" fillId="0" borderId="0" xfId="19" applyFont="1" applyAlignment="1">
      <alignment horizontal="left" vertical="center" wrapText="1"/>
    </xf>
    <xf numFmtId="0" fontId="476" fillId="0" borderId="125" xfId="19" applyFont="1" applyBorder="1" applyAlignment="1">
      <alignment horizontal="left" vertical="center" wrapText="1"/>
    </xf>
    <xf numFmtId="0" fontId="175" fillId="0" borderId="25" xfId="19" applyFont="1" applyBorder="1" applyAlignment="1">
      <alignment horizontal="center" vertical="center" wrapText="1"/>
    </xf>
    <xf numFmtId="0" fontId="175" fillId="0" borderId="18" xfId="19" applyFont="1" applyBorder="1" applyAlignment="1">
      <alignment horizontal="center" vertical="center" wrapText="1"/>
    </xf>
    <xf numFmtId="0" fontId="175" fillId="0" borderId="1" xfId="19" applyFont="1" applyBorder="1" applyAlignment="1">
      <alignment horizontal="center" vertical="center" wrapText="1"/>
    </xf>
    <xf numFmtId="0" fontId="476" fillId="0" borderId="25" xfId="19" applyFont="1" applyBorder="1" applyAlignment="1">
      <alignment horizontal="left" vertical="center" wrapText="1"/>
    </xf>
    <xf numFmtId="0" fontId="476" fillId="0" borderId="18" xfId="19" applyFont="1" applyBorder="1" applyAlignment="1">
      <alignment horizontal="left" vertical="center" wrapText="1"/>
    </xf>
    <xf numFmtId="0" fontId="476" fillId="0" borderId="1" xfId="19" applyFont="1" applyBorder="1" applyAlignment="1">
      <alignment horizontal="left" vertical="center" wrapText="1"/>
    </xf>
    <xf numFmtId="0" fontId="231" fillId="2" borderId="120" xfId="9" applyFont="1" applyFill="1" applyBorder="1" applyAlignment="1">
      <alignment horizontal="center" vertical="center" wrapText="1"/>
    </xf>
    <xf numFmtId="0" fontId="231" fillId="2" borderId="121" xfId="9" applyFont="1" applyFill="1" applyBorder="1" applyAlignment="1">
      <alignment horizontal="center" vertical="center" wrapText="1"/>
    </xf>
    <xf numFmtId="0" fontId="231" fillId="2" borderId="122" xfId="9" applyFont="1" applyFill="1" applyBorder="1" applyAlignment="1">
      <alignment horizontal="center" vertical="center" wrapText="1"/>
    </xf>
    <xf numFmtId="0" fontId="231" fillId="2" borderId="24" xfId="9" applyFont="1" applyFill="1" applyBorder="1" applyAlignment="1">
      <alignment horizontal="center" vertical="center" wrapText="1"/>
    </xf>
    <xf numFmtId="0" fontId="231" fillId="2" borderId="0" xfId="9" applyFont="1" applyFill="1" applyAlignment="1">
      <alignment horizontal="center" vertical="center" wrapText="1"/>
    </xf>
    <xf numFmtId="0" fontId="231" fillId="2" borderId="125" xfId="9" applyFont="1" applyFill="1" applyBorder="1" applyAlignment="1">
      <alignment horizontal="center" vertical="center" wrapText="1"/>
    </xf>
    <xf numFmtId="0" fontId="231" fillId="2" borderId="25" xfId="9" applyFont="1" applyFill="1" applyBorder="1" applyAlignment="1">
      <alignment horizontal="center" vertical="center" wrapText="1"/>
    </xf>
    <xf numFmtId="0" fontId="231" fillId="2" borderId="18" xfId="9" applyFont="1" applyFill="1" applyBorder="1" applyAlignment="1">
      <alignment horizontal="center" vertical="center" wrapText="1"/>
    </xf>
    <xf numFmtId="0" fontId="231" fillId="2" borderId="1" xfId="9" applyFont="1" applyFill="1" applyBorder="1" applyAlignment="1">
      <alignment horizontal="center" vertical="center" wrapText="1"/>
    </xf>
    <xf numFmtId="0" fontId="29" fillId="0" borderId="57" xfId="20" applyFont="1" applyBorder="1" applyAlignment="1">
      <alignment horizontal="center" vertical="center"/>
    </xf>
    <xf numFmtId="0" fontId="29" fillId="0" borderId="204" xfId="20" applyFont="1" applyBorder="1" applyAlignment="1">
      <alignment horizontal="center" vertical="center"/>
    </xf>
    <xf numFmtId="0" fontId="29" fillId="0" borderId="205" xfId="20" applyFont="1" applyBorder="1" applyAlignment="1">
      <alignment horizontal="center" vertical="center"/>
    </xf>
    <xf numFmtId="0" fontId="29" fillId="0" borderId="326" xfId="20" applyFont="1" applyBorder="1" applyAlignment="1">
      <alignment horizontal="center" vertical="center"/>
    </xf>
    <xf numFmtId="0" fontId="29" fillId="0" borderId="199" xfId="20" applyFont="1" applyBorder="1" applyAlignment="1">
      <alignment horizontal="center" vertical="center"/>
    </xf>
    <xf numFmtId="0" fontId="29" fillId="0" borderId="200" xfId="20" applyFont="1" applyBorder="1" applyAlignment="1">
      <alignment horizontal="center" vertical="center"/>
    </xf>
    <xf numFmtId="0" fontId="504" fillId="2" borderId="64" xfId="20" applyFont="1" applyFill="1" applyBorder="1" applyAlignment="1">
      <alignment horizontal="center"/>
    </xf>
    <xf numFmtId="0" fontId="504" fillId="2" borderId="49" xfId="20" applyFont="1" applyFill="1" applyBorder="1" applyAlignment="1">
      <alignment horizontal="center"/>
    </xf>
    <xf numFmtId="0" fontId="261" fillId="33" borderId="0" xfId="20" applyFont="1" applyFill="1" applyAlignment="1">
      <alignment horizontal="center" vertical="center"/>
    </xf>
    <xf numFmtId="0" fontId="24" fillId="15" borderId="128" xfId="20" applyFont="1" applyFill="1" applyBorder="1" applyAlignment="1">
      <alignment horizontal="center" vertical="center"/>
    </xf>
    <xf numFmtId="0" fontId="24" fillId="15" borderId="130" xfId="20" applyFont="1" applyFill="1" applyBorder="1" applyAlignment="1">
      <alignment horizontal="center" vertical="center"/>
    </xf>
    <xf numFmtId="0" fontId="29" fillId="0" borderId="141" xfId="20" applyFont="1" applyBorder="1" applyAlignment="1">
      <alignment horizontal="center" vertical="center"/>
    </xf>
    <xf numFmtId="0" fontId="29" fillId="0" borderId="128" xfId="20" applyFont="1" applyBorder="1" applyAlignment="1">
      <alignment horizontal="center" vertical="center"/>
    </xf>
    <xf numFmtId="0" fontId="29" fillId="0" borderId="130" xfId="20" applyFont="1" applyBorder="1" applyAlignment="1">
      <alignment horizontal="center" vertical="center"/>
    </xf>
    <xf numFmtId="0" fontId="24" fillId="2" borderId="337" xfId="20" applyFont="1" applyFill="1" applyBorder="1" applyAlignment="1">
      <alignment horizontal="center" vertical="center" wrapText="1"/>
    </xf>
    <xf numFmtId="0" fontId="76" fillId="2" borderId="0" xfId="20" applyFont="1" applyFill="1" applyAlignment="1">
      <alignment horizontal="center" vertical="center" wrapText="1"/>
    </xf>
    <xf numFmtId="0" fontId="76" fillId="2" borderId="338" xfId="20" applyFont="1" applyFill="1" applyBorder="1" applyAlignment="1">
      <alignment horizontal="center" vertical="center" wrapText="1"/>
    </xf>
    <xf numFmtId="0" fontId="500" fillId="2" borderId="49" xfId="20" applyFont="1" applyFill="1" applyBorder="1" applyAlignment="1">
      <alignment horizontal="center" vertical="center"/>
    </xf>
    <xf numFmtId="0" fontId="500" fillId="2" borderId="0" xfId="20" applyFont="1" applyFill="1" applyAlignment="1">
      <alignment horizontal="center" vertical="center"/>
    </xf>
    <xf numFmtId="0" fontId="501" fillId="2" borderId="49" xfId="20" applyFont="1" applyFill="1" applyBorder="1" applyAlignment="1">
      <alignment horizontal="center" vertical="center"/>
    </xf>
    <xf numFmtId="0" fontId="501" fillId="2" borderId="0" xfId="20" applyFont="1" applyFill="1" applyAlignment="1">
      <alignment horizontal="center" vertical="center"/>
    </xf>
    <xf numFmtId="0" fontId="22" fillId="2" borderId="49" xfId="20" applyFont="1" applyFill="1" applyBorder="1" applyAlignment="1">
      <alignment horizontal="center" vertical="center"/>
    </xf>
    <xf numFmtId="0" fontId="22" fillId="2" borderId="65" xfId="20" applyFont="1" applyFill="1" applyBorder="1" applyAlignment="1">
      <alignment horizontal="center" vertical="center"/>
    </xf>
    <xf numFmtId="203" fontId="237" fillId="2" borderId="199" xfId="20" applyNumberFormat="1" applyFont="1" applyFill="1" applyBorder="1" applyAlignment="1">
      <alignment horizontal="center"/>
    </xf>
    <xf numFmtId="0" fontId="42" fillId="15" borderId="337" xfId="20" applyFont="1" applyFill="1" applyBorder="1" applyAlignment="1">
      <alignment horizontal="center" vertical="center"/>
    </xf>
    <xf numFmtId="0" fontId="42" fillId="15" borderId="0" xfId="20" applyFont="1" applyFill="1" applyAlignment="1">
      <alignment horizontal="center" vertical="center"/>
    </xf>
    <xf numFmtId="0" fontId="42" fillId="15" borderId="338" xfId="20" applyFont="1" applyFill="1" applyBorder="1" applyAlignment="1">
      <alignment horizontal="center" vertical="center"/>
    </xf>
    <xf numFmtId="0" fontId="21" fillId="15" borderId="196" xfId="20" applyFont="1" applyFill="1" applyBorder="1" applyAlignment="1">
      <alignment horizontal="center" vertical="center"/>
    </xf>
    <xf numFmtId="0" fontId="21" fillId="15" borderId="9" xfId="20" applyFont="1" applyFill="1" applyBorder="1" applyAlignment="1">
      <alignment horizontal="center" vertical="center"/>
    </xf>
    <xf numFmtId="0" fontId="21" fillId="15" borderId="141" xfId="20" applyFont="1" applyFill="1" applyBorder="1" applyAlignment="1">
      <alignment horizontal="center" vertical="center"/>
    </xf>
    <xf numFmtId="0" fontId="21" fillId="15" borderId="128" xfId="20" applyFont="1" applyFill="1" applyBorder="1" applyAlignment="1">
      <alignment horizontal="center" vertical="center"/>
    </xf>
    <xf numFmtId="0" fontId="21" fillId="15" borderId="225" xfId="20" applyFont="1" applyFill="1" applyBorder="1" applyAlignment="1">
      <alignment horizontal="center" vertical="center"/>
    </xf>
    <xf numFmtId="0" fontId="21" fillId="15" borderId="129" xfId="20" applyFont="1" applyFill="1" applyBorder="1" applyAlignment="1">
      <alignment horizontal="center" vertical="center"/>
    </xf>
    <xf numFmtId="0" fontId="14" fillId="0" borderId="131" xfId="3" applyFont="1" applyBorder="1" applyAlignment="1">
      <alignment horizontal="center" vertical="center" wrapText="1"/>
    </xf>
    <xf numFmtId="0" fontId="14" fillId="0" borderId="199" xfId="3" applyFont="1" applyBorder="1" applyAlignment="1">
      <alignment horizontal="center" vertical="center" wrapText="1"/>
    </xf>
    <xf numFmtId="0" fontId="14" fillId="0" borderId="327" xfId="3" applyFont="1" applyBorder="1" applyAlignment="1">
      <alignment horizontal="center" vertical="center" wrapText="1"/>
    </xf>
    <xf numFmtId="0" fontId="12" fillId="2" borderId="326" xfId="3" applyFont="1" applyFill="1" applyBorder="1" applyAlignment="1">
      <alignment horizontal="left" vertical="center" wrapText="1"/>
    </xf>
    <xf numFmtId="0" fontId="12" fillId="2" borderId="199" xfId="3" applyFont="1" applyFill="1" applyBorder="1" applyAlignment="1">
      <alignment horizontal="left" vertical="center" wrapText="1"/>
    </xf>
    <xf numFmtId="0" fontId="12" fillId="2" borderId="200" xfId="3" applyFont="1" applyFill="1" applyBorder="1" applyAlignment="1">
      <alignment horizontal="left" vertical="center" wrapText="1"/>
    </xf>
    <xf numFmtId="0" fontId="208" fillId="2" borderId="24" xfId="3" applyFont="1" applyFill="1" applyBorder="1" applyAlignment="1">
      <alignment horizontal="center" vertical="center" wrapText="1"/>
    </xf>
    <xf numFmtId="0" fontId="14" fillId="0" borderId="195" xfId="3" applyFont="1" applyBorder="1" applyAlignment="1">
      <alignment horizontal="center" vertical="center" wrapText="1"/>
    </xf>
    <xf numFmtId="0" fontId="14" fillId="0" borderId="9" xfId="3" applyFont="1" applyBorder="1" applyAlignment="1">
      <alignment horizontal="center" vertical="center" wrapText="1"/>
    </xf>
    <xf numFmtId="0" fontId="14" fillId="0" borderId="225" xfId="3" applyFont="1" applyBorder="1" applyAlignment="1">
      <alignment horizontal="center" vertical="center" wrapText="1"/>
    </xf>
    <xf numFmtId="0" fontId="12" fillId="2" borderId="196" xfId="3" applyFont="1" applyFill="1" applyBorder="1" applyAlignment="1">
      <alignment horizontal="left" vertical="center" wrapText="1"/>
    </xf>
    <xf numFmtId="0" fontId="12" fillId="2" borderId="9" xfId="3" applyFont="1" applyFill="1" applyBorder="1" applyAlignment="1">
      <alignment horizontal="left" vertical="center" wrapText="1"/>
    </xf>
    <xf numFmtId="0" fontId="12" fillId="2" borderId="177" xfId="3" applyFont="1" applyFill="1" applyBorder="1" applyAlignment="1">
      <alignment horizontal="left" vertical="center" wrapText="1"/>
    </xf>
    <xf numFmtId="0" fontId="400" fillId="0" borderId="318" xfId="3" applyFont="1" applyBorder="1" applyAlignment="1">
      <alignment horizontal="center" vertical="center" wrapText="1"/>
    </xf>
    <xf numFmtId="0" fontId="400" fillId="0" borderId="320" xfId="3" applyFont="1" applyBorder="1" applyAlignment="1">
      <alignment horizontal="center" vertical="center" wrapText="1"/>
    </xf>
    <xf numFmtId="0" fontId="482" fillId="0" borderId="121" xfId="3" applyFont="1" applyBorder="1" applyAlignment="1">
      <alignment horizontal="center" vertical="center" wrapText="1"/>
    </xf>
    <xf numFmtId="0" fontId="482" fillId="0" borderId="18" xfId="3" applyFont="1" applyBorder="1" applyAlignment="1">
      <alignment horizontal="center" vertical="center" wrapText="1"/>
    </xf>
    <xf numFmtId="0" fontId="34" fillId="0" borderId="121" xfId="3" applyFont="1" applyBorder="1" applyAlignment="1">
      <alignment horizontal="center" vertical="center" wrapText="1"/>
    </xf>
    <xf numFmtId="0" fontId="34" fillId="0" borderId="122" xfId="3" applyFont="1" applyBorder="1" applyAlignment="1">
      <alignment horizontal="center" vertical="center" wrapText="1"/>
    </xf>
    <xf numFmtId="0" fontId="34" fillId="0" borderId="18" xfId="3" applyFont="1" applyBorder="1" applyAlignment="1">
      <alignment horizontal="center" vertical="center" wrapText="1"/>
    </xf>
    <xf numFmtId="0" fontId="34" fillId="0" borderId="1" xfId="3" applyFont="1" applyBorder="1" applyAlignment="1">
      <alignment horizontal="center" vertical="center" wrapText="1"/>
    </xf>
    <xf numFmtId="0" fontId="42" fillId="0" borderId="120" xfId="3" applyFont="1" applyBorder="1" applyAlignment="1">
      <alignment horizontal="center" vertical="center" wrapText="1"/>
    </xf>
    <xf numFmtId="0" fontId="42" fillId="0" borderId="121" xfId="3" applyFont="1" applyBorder="1" applyAlignment="1">
      <alignment horizontal="center" vertical="center" wrapText="1"/>
    </xf>
    <xf numFmtId="0" fontId="42" fillId="0" borderId="122" xfId="3" applyFont="1" applyBorder="1" applyAlignment="1">
      <alignment horizontal="center" vertical="center" wrapText="1"/>
    </xf>
    <xf numFmtId="0" fontId="42" fillId="131" borderId="120" xfId="3" applyFont="1" applyFill="1" applyBorder="1" applyAlignment="1">
      <alignment horizontal="center" vertical="center"/>
    </xf>
    <xf numFmtId="0" fontId="42" fillId="131" borderId="121" xfId="3" applyFont="1" applyFill="1" applyBorder="1" applyAlignment="1">
      <alignment horizontal="center" vertical="center"/>
    </xf>
    <xf numFmtId="0" fontId="42" fillId="131" borderId="122" xfId="3" applyFont="1" applyFill="1" applyBorder="1" applyAlignment="1">
      <alignment horizontal="center" vertical="center"/>
    </xf>
    <xf numFmtId="0" fontId="265" fillId="23" borderId="127" xfId="3" applyFont="1" applyFill="1" applyBorder="1" applyAlignment="1">
      <alignment horizontal="center" vertical="center" wrapText="1"/>
    </xf>
    <xf numFmtId="0" fontId="265" fillId="23" borderId="128" xfId="3" applyFont="1" applyFill="1" applyBorder="1" applyAlignment="1">
      <alignment horizontal="center" vertical="center" wrapText="1"/>
    </xf>
    <xf numFmtId="0" fontId="265" fillId="23" borderId="130" xfId="3" applyFont="1" applyFill="1" applyBorder="1" applyAlignment="1">
      <alignment horizontal="center" vertical="center" wrapText="1"/>
    </xf>
    <xf numFmtId="0" fontId="476" fillId="0" borderId="24" xfId="3" applyFont="1" applyBorder="1" applyAlignment="1">
      <alignment horizontal="left" vertical="center" wrapText="1"/>
    </xf>
    <xf numFmtId="0" fontId="476" fillId="0" borderId="0" xfId="3" applyFont="1" applyAlignment="1">
      <alignment horizontal="left" vertical="center" wrapText="1"/>
    </xf>
    <xf numFmtId="0" fontId="476" fillId="0" borderId="125" xfId="3" applyFont="1" applyBorder="1" applyAlignment="1">
      <alignment horizontal="left" vertical="center" wrapText="1"/>
    </xf>
    <xf numFmtId="0" fontId="476" fillId="0" borderId="25" xfId="3" applyFont="1" applyBorder="1" applyAlignment="1">
      <alignment horizontal="left" vertical="center" wrapText="1"/>
    </xf>
    <xf numFmtId="0" fontId="476" fillId="0" borderId="18" xfId="3" applyFont="1" applyBorder="1" applyAlignment="1">
      <alignment horizontal="left" vertical="center" wrapText="1"/>
    </xf>
    <xf numFmtId="0" fontId="476" fillId="0" borderId="1" xfId="3" applyFont="1" applyBorder="1" applyAlignment="1">
      <alignment horizontal="left" vertical="center" wrapText="1"/>
    </xf>
    <xf numFmtId="1" fontId="469" fillId="130" borderId="0" xfId="48" applyNumberFormat="1" applyFont="1" applyFill="1" applyAlignment="1">
      <alignment horizontal="left" vertical="center"/>
    </xf>
    <xf numFmtId="1" fontId="469" fillId="130" borderId="125" xfId="48" applyNumberFormat="1" applyFont="1" applyFill="1" applyBorder="1" applyAlignment="1">
      <alignment horizontal="left" vertical="center"/>
    </xf>
    <xf numFmtId="219" fontId="460" fillId="25" borderId="24" xfId="48" applyNumberFormat="1" applyFont="1" applyFill="1" applyBorder="1" applyAlignment="1" applyProtection="1">
      <alignment horizontal="center" vertical="center"/>
      <protection locked="0"/>
    </xf>
    <xf numFmtId="219" fontId="460" fillId="25" borderId="0" xfId="48" applyNumberFormat="1" applyFont="1" applyFill="1" applyAlignment="1" applyProtection="1">
      <alignment horizontal="center" vertical="center"/>
      <protection locked="0"/>
    </xf>
    <xf numFmtId="197" fontId="459" fillId="0" borderId="0" xfId="48" applyNumberFormat="1" applyFont="1" applyAlignment="1">
      <alignment horizontal="center" vertical="center"/>
    </xf>
    <xf numFmtId="1" fontId="469" fillId="130" borderId="0" xfId="48" applyNumberFormat="1" applyFont="1" applyFill="1" applyAlignment="1">
      <alignment horizontal="right" vertical="center"/>
    </xf>
    <xf numFmtId="1" fontId="469" fillId="130" borderId="125" xfId="48" applyNumberFormat="1" applyFont="1" applyFill="1" applyBorder="1" applyAlignment="1">
      <alignment horizontal="right" vertical="center"/>
    </xf>
    <xf numFmtId="0" fontId="96" fillId="0" borderId="313" xfId="48" applyFont="1" applyBorder="1" applyAlignment="1">
      <alignment horizontal="center" vertical="center"/>
    </xf>
    <xf numFmtId="0" fontId="96" fillId="0" borderId="314" xfId="48" applyFont="1" applyBorder="1" applyAlignment="1">
      <alignment horizontal="center" vertical="center"/>
    </xf>
    <xf numFmtId="0" fontId="457" fillId="0" borderId="315" xfId="48" applyFont="1" applyBorder="1" applyAlignment="1">
      <alignment horizontal="left" vertical="center" wrapText="1"/>
    </xf>
    <xf numFmtId="0" fontId="459" fillId="0" borderId="18" xfId="48" applyFont="1" applyBorder="1" applyAlignment="1">
      <alignment horizontal="left" vertical="center"/>
    </xf>
    <xf numFmtId="0" fontId="459" fillId="0" borderId="18" xfId="48" applyFont="1" applyBorder="1" applyAlignment="1">
      <alignment horizontal="center" vertical="center"/>
    </xf>
    <xf numFmtId="1" fontId="471" fillId="130" borderId="121" xfId="48" applyNumberFormat="1" applyFont="1" applyFill="1" applyBorder="1" applyAlignment="1">
      <alignment horizontal="left" vertical="center"/>
    </xf>
    <xf numFmtId="1" fontId="471" fillId="130" borderId="122" xfId="48" applyNumberFormat="1" applyFont="1" applyFill="1" applyBorder="1" applyAlignment="1">
      <alignment horizontal="left" vertical="center"/>
    </xf>
    <xf numFmtId="219" fontId="460" fillId="25" borderId="120" xfId="48" applyNumberFormat="1" applyFont="1" applyFill="1" applyBorder="1" applyAlignment="1" applyProtection="1">
      <alignment horizontal="center" vertical="center"/>
      <protection locked="0"/>
    </xf>
    <xf numFmtId="219" fontId="460" fillId="25" borderId="121" xfId="48" applyNumberFormat="1" applyFont="1" applyFill="1" applyBorder="1" applyAlignment="1" applyProtection="1">
      <alignment horizontal="center" vertical="center"/>
      <protection locked="0"/>
    </xf>
    <xf numFmtId="14" fontId="469" fillId="25" borderId="0" xfId="19" applyNumberFormat="1" applyFont="1" applyFill="1" applyAlignment="1" applyProtection="1">
      <alignment horizontal="center" vertical="center"/>
      <protection locked="0"/>
    </xf>
    <xf numFmtId="0" fontId="461" fillId="25" borderId="0" xfId="19" applyFont="1" applyFill="1" applyAlignment="1" applyProtection="1">
      <alignment horizontal="left" vertical="center" wrapText="1"/>
      <protection locked="0"/>
    </xf>
    <xf numFmtId="0" fontId="468" fillId="25" borderId="0" xfId="19" applyFont="1" applyFill="1" applyAlignment="1" applyProtection="1">
      <alignment horizontal="left" vertical="center"/>
      <protection locked="0"/>
    </xf>
    <xf numFmtId="0" fontId="459" fillId="25" borderId="0" xfId="19" applyFont="1" applyFill="1" applyAlignment="1" applyProtection="1">
      <alignment horizontal="left" vertical="center" wrapText="1"/>
      <protection locked="0"/>
    </xf>
    <xf numFmtId="14" fontId="470" fillId="25" borderId="0" xfId="19" applyNumberFormat="1" applyFont="1" applyFill="1" applyAlignment="1" applyProtection="1">
      <alignment horizontal="center" vertical="center"/>
      <protection locked="0"/>
    </xf>
    <xf numFmtId="0" fontId="455" fillId="0" borderId="0" xfId="48" applyFont="1" applyAlignment="1">
      <alignment horizontal="center" vertical="center"/>
    </xf>
    <xf numFmtId="0" fontId="456" fillId="0" borderId="0" xfId="48" applyFont="1" applyAlignment="1">
      <alignment horizontal="center" vertical="center"/>
    </xf>
    <xf numFmtId="0" fontId="458" fillId="25" borderId="309" xfId="48" applyFont="1" applyFill="1" applyBorder="1" applyAlignment="1" applyProtection="1">
      <alignment horizontal="center" vertical="center" wrapText="1"/>
      <protection locked="0"/>
    </xf>
    <xf numFmtId="0" fontId="458" fillId="25" borderId="310" xfId="48" applyFont="1" applyFill="1" applyBorder="1" applyAlignment="1" applyProtection="1">
      <alignment horizontal="center" vertical="center" wrapText="1"/>
      <protection locked="0"/>
    </xf>
    <xf numFmtId="0" fontId="458" fillId="25" borderId="311" xfId="48" applyFont="1" applyFill="1" applyBorder="1" applyAlignment="1" applyProtection="1">
      <alignment horizontal="center" vertical="center" wrapText="1"/>
      <protection locked="0"/>
    </xf>
    <xf numFmtId="194" fontId="172" fillId="2" borderId="57" xfId="53" applyNumberFormat="1" applyFont="1" applyFill="1" applyBorder="1" applyAlignment="1">
      <alignment horizontal="center" vertical="center" wrapText="1"/>
    </xf>
    <xf numFmtId="194" fontId="172" fillId="2" borderId="380" xfId="53" applyNumberFormat="1" applyFont="1" applyFill="1" applyBorder="1" applyAlignment="1">
      <alignment horizontal="center" vertical="center" wrapText="1"/>
    </xf>
    <xf numFmtId="194" fontId="172" fillId="2" borderId="326" xfId="53" applyNumberFormat="1" applyFont="1" applyFill="1" applyBorder="1" applyAlignment="1">
      <alignment horizontal="center" vertical="center" wrapText="1"/>
    </xf>
    <xf numFmtId="194" fontId="172" fillId="2" borderId="382" xfId="53" applyNumberFormat="1" applyFont="1" applyFill="1" applyBorder="1" applyAlignment="1">
      <alignment horizontal="center" vertical="center" wrapText="1"/>
    </xf>
    <xf numFmtId="197" fontId="88" fillId="2" borderId="0" xfId="48" applyNumberFormat="1" applyFont="1" applyFill="1" applyAlignment="1">
      <alignment horizontal="center" vertical="center"/>
    </xf>
    <xf numFmtId="0" fontId="172" fillId="2" borderId="64" xfId="48" applyFont="1" applyFill="1" applyBorder="1" applyAlignment="1">
      <alignment horizontal="center" vertical="center" wrapText="1"/>
    </xf>
    <xf numFmtId="0" fontId="172" fillId="2" borderId="49" xfId="48" applyFont="1" applyFill="1" applyBorder="1" applyAlignment="1">
      <alignment horizontal="center" vertical="center" wrapText="1"/>
    </xf>
    <xf numFmtId="0" fontId="172" fillId="2" borderId="65" xfId="48" applyFont="1" applyFill="1" applyBorder="1" applyAlignment="1">
      <alignment horizontal="center" vertical="center" wrapText="1"/>
    </xf>
    <xf numFmtId="0" fontId="172" fillId="2" borderId="246" xfId="48" applyFont="1" applyFill="1" applyBorder="1" applyAlignment="1">
      <alignment horizontal="center" vertical="center" wrapText="1"/>
    </xf>
    <xf numFmtId="0" fontId="172" fillId="2" borderId="18" xfId="48" applyFont="1" applyFill="1" applyBorder="1" applyAlignment="1">
      <alignment horizontal="center" vertical="center" wrapText="1"/>
    </xf>
    <xf numFmtId="0" fontId="172" fillId="2" borderId="19" xfId="48" applyFont="1" applyFill="1" applyBorder="1" applyAlignment="1">
      <alignment horizontal="center" vertical="center" wrapText="1"/>
    </xf>
    <xf numFmtId="0" fontId="65" fillId="2" borderId="121" xfId="48" applyFont="1" applyFill="1" applyBorder="1" applyAlignment="1">
      <alignment horizontal="center" vertical="center"/>
    </xf>
    <xf numFmtId="0" fontId="65" fillId="2" borderId="33" xfId="48" applyFont="1" applyFill="1" applyBorder="1" applyAlignment="1">
      <alignment horizontal="center" vertical="center"/>
    </xf>
    <xf numFmtId="171" fontId="73" fillId="2" borderId="128" xfId="53" applyNumberFormat="1" applyFont="1" applyFill="1" applyBorder="1" applyAlignment="1">
      <alignment horizontal="center" vertical="center"/>
    </xf>
    <xf numFmtId="171" fontId="73" fillId="2" borderId="138" xfId="53" applyNumberFormat="1" applyFont="1" applyFill="1" applyBorder="1" applyAlignment="1">
      <alignment horizontal="center" vertical="center"/>
    </xf>
    <xf numFmtId="0" fontId="557" fillId="0" borderId="57" xfId="53" applyFont="1" applyBorder="1" applyAlignment="1">
      <alignment horizontal="left" vertical="center"/>
    </xf>
    <xf numFmtId="0" fontId="557" fillId="0" borderId="380" xfId="53" applyFont="1" applyBorder="1" applyAlignment="1">
      <alignment horizontal="left" vertical="center"/>
    </xf>
    <xf numFmtId="0" fontId="557" fillId="0" borderId="326" xfId="53" applyFont="1" applyBorder="1" applyAlignment="1">
      <alignment horizontal="left" vertical="center"/>
    </xf>
    <xf numFmtId="0" fontId="557" fillId="0" borderId="382" xfId="53" applyFont="1" applyBorder="1" applyAlignment="1">
      <alignment horizontal="left" vertical="center"/>
    </xf>
    <xf numFmtId="0" fontId="14" fillId="17" borderId="121" xfId="53" applyFont="1" applyFill="1" applyBorder="1" applyAlignment="1">
      <alignment horizontal="center" vertical="center"/>
    </xf>
    <xf numFmtId="0" fontId="14" fillId="17" borderId="61" xfId="53" applyFont="1" applyFill="1" applyBorder="1" applyAlignment="1">
      <alignment horizontal="center" vertical="center"/>
    </xf>
    <xf numFmtId="219" fontId="14" fillId="17" borderId="121" xfId="48" applyNumberFormat="1" applyFont="1" applyFill="1" applyBorder="1" applyAlignment="1" applyProtection="1">
      <alignment horizontal="center" vertical="center"/>
      <protection locked="0"/>
    </xf>
    <xf numFmtId="219" fontId="14" fillId="17" borderId="61" xfId="48" applyNumberFormat="1" applyFont="1" applyFill="1" applyBorder="1" applyAlignment="1" applyProtection="1">
      <alignment horizontal="center" vertical="center"/>
      <protection locked="0"/>
    </xf>
    <xf numFmtId="0" fontId="557" fillId="2" borderId="61" xfId="53" applyFont="1" applyFill="1" applyBorder="1" applyAlignment="1">
      <alignment horizontal="left" vertical="center"/>
    </xf>
    <xf numFmtId="0" fontId="557" fillId="2" borderId="62" xfId="53" applyFont="1" applyFill="1" applyBorder="1" applyAlignment="1">
      <alignment horizontal="left" vertical="center"/>
    </xf>
    <xf numFmtId="49" fontId="363" fillId="2" borderId="0" xfId="53" applyNumberFormat="1" applyFont="1" applyFill="1" applyAlignment="1">
      <alignment horizontal="center" vertical="center" wrapText="1"/>
    </xf>
    <xf numFmtId="0" fontId="175" fillId="2" borderId="64" xfId="48" applyFont="1" applyFill="1" applyBorder="1" applyAlignment="1">
      <alignment horizontal="center" vertical="center"/>
    </xf>
    <xf numFmtId="0" fontId="175" fillId="2" borderId="49" xfId="48" applyFont="1" applyFill="1" applyBorder="1" applyAlignment="1">
      <alignment horizontal="center" vertical="center"/>
    </xf>
    <xf numFmtId="0" fontId="12" fillId="0" borderId="22" xfId="53" applyFont="1" applyBorder="1" applyAlignment="1">
      <alignment horizontal="center" vertical="center"/>
    </xf>
    <xf numFmtId="0" fontId="12" fillId="0" borderId="72" xfId="53" applyFont="1" applyBorder="1" applyAlignment="1">
      <alignment horizontal="center" vertical="center"/>
    </xf>
    <xf numFmtId="0" fontId="102" fillId="0" borderId="0" xfId="53" applyFont="1" applyAlignment="1">
      <alignment horizontal="center" vertical="center"/>
    </xf>
    <xf numFmtId="219" fontId="407" fillId="94" borderId="22" xfId="53" applyNumberFormat="1" applyFont="1" applyFill="1" applyBorder="1" applyAlignment="1">
      <alignment horizontal="center" vertical="center" wrapText="1"/>
    </xf>
    <xf numFmtId="219" fontId="407" fillId="94" borderId="126" xfId="53" applyNumberFormat="1" applyFont="1" applyFill="1" applyBorder="1" applyAlignment="1">
      <alignment horizontal="center" vertical="center" wrapText="1"/>
    </xf>
    <xf numFmtId="219" fontId="407" fillId="94" borderId="72" xfId="53" applyNumberFormat="1" applyFont="1" applyFill="1" applyBorder="1" applyAlignment="1">
      <alignment horizontal="center" vertical="center" wrapText="1"/>
    </xf>
    <xf numFmtId="219" fontId="175" fillId="22" borderId="369" xfId="53" applyNumberFormat="1" applyFont="1" applyFill="1" applyBorder="1" applyAlignment="1">
      <alignment horizontal="center" vertical="center" wrapText="1"/>
    </xf>
    <xf numFmtId="219" fontId="175" fillId="22" borderId="126" xfId="53" applyNumberFormat="1" applyFont="1" applyFill="1" applyBorder="1" applyAlignment="1">
      <alignment horizontal="center" vertical="center" wrapText="1"/>
    </xf>
    <xf numFmtId="219" fontId="175" fillId="22" borderId="72" xfId="53" applyNumberFormat="1" applyFont="1" applyFill="1" applyBorder="1" applyAlignment="1">
      <alignment horizontal="center" vertical="center" wrapText="1"/>
    </xf>
    <xf numFmtId="219" fontId="407" fillId="140" borderId="369" xfId="53" applyNumberFormat="1" applyFont="1" applyFill="1" applyBorder="1" applyAlignment="1">
      <alignment horizontal="center" vertical="center" wrapText="1"/>
    </xf>
    <xf numFmtId="219" fontId="407" fillId="140" borderId="126" xfId="53" applyNumberFormat="1" applyFont="1" applyFill="1" applyBorder="1" applyAlignment="1">
      <alignment horizontal="center" vertical="center" wrapText="1"/>
    </xf>
    <xf numFmtId="219" fontId="407" fillId="140" borderId="72" xfId="53" applyNumberFormat="1" applyFont="1" applyFill="1" applyBorder="1" applyAlignment="1">
      <alignment horizontal="center" vertical="center" wrapText="1"/>
    </xf>
    <xf numFmtId="219" fontId="175" fillId="57" borderId="369" xfId="53" applyNumberFormat="1" applyFont="1" applyFill="1" applyBorder="1" applyAlignment="1">
      <alignment horizontal="center" vertical="center" wrapText="1"/>
    </xf>
    <xf numFmtId="219" fontId="175" fillId="57" borderId="72" xfId="53" applyNumberFormat="1" applyFont="1" applyFill="1" applyBorder="1" applyAlignment="1">
      <alignment horizontal="center" vertical="center" wrapText="1"/>
    </xf>
    <xf numFmtId="219" fontId="175" fillId="141" borderId="369" xfId="53" applyNumberFormat="1" applyFont="1" applyFill="1" applyBorder="1" applyAlignment="1">
      <alignment horizontal="center" vertical="center" wrapText="1"/>
    </xf>
    <xf numFmtId="219" fontId="175" fillId="141" borderId="72" xfId="53" applyNumberFormat="1" applyFont="1" applyFill="1" applyBorder="1" applyAlignment="1">
      <alignment horizontal="center" vertical="center" wrapText="1"/>
    </xf>
    <xf numFmtId="219" fontId="175" fillId="59" borderId="369" xfId="53" applyNumberFormat="1" applyFont="1" applyFill="1" applyBorder="1" applyAlignment="1">
      <alignment horizontal="center" vertical="center" wrapText="1"/>
    </xf>
    <xf numFmtId="219" fontId="175" fillId="59" borderId="72" xfId="53" applyNumberFormat="1" applyFont="1" applyFill="1" applyBorder="1" applyAlignment="1">
      <alignment horizontal="center" vertical="center" wrapText="1"/>
    </xf>
    <xf numFmtId="219" fontId="175" fillId="74" borderId="369" xfId="53" applyNumberFormat="1" applyFont="1" applyFill="1" applyBorder="1" applyAlignment="1">
      <alignment horizontal="center" vertical="center" wrapText="1"/>
    </xf>
    <xf numFmtId="219" fontId="175" fillId="74" borderId="72" xfId="53" applyNumberFormat="1" applyFont="1" applyFill="1" applyBorder="1" applyAlignment="1">
      <alignment horizontal="center" vertical="center" wrapText="1"/>
    </xf>
    <xf numFmtId="219" fontId="175" fillId="142" borderId="369" xfId="53" applyNumberFormat="1" applyFont="1" applyFill="1" applyBorder="1" applyAlignment="1">
      <alignment horizontal="center" vertical="center" wrapText="1"/>
    </xf>
    <xf numFmtId="219" fontId="175" fillId="142" borderId="72" xfId="53" applyNumberFormat="1" applyFont="1" applyFill="1" applyBorder="1" applyAlignment="1">
      <alignment horizontal="center" vertical="center" wrapText="1"/>
    </xf>
    <xf numFmtId="0" fontId="175" fillId="141" borderId="134" xfId="53" applyFont="1" applyFill="1" applyBorder="1" applyAlignment="1">
      <alignment horizontal="center" vertical="center" wrapText="1"/>
    </xf>
    <xf numFmtId="0" fontId="175" fillId="141" borderId="136" xfId="53" applyFont="1" applyFill="1" applyBorder="1" applyAlignment="1">
      <alignment horizontal="center" vertical="center" wrapText="1"/>
    </xf>
    <xf numFmtId="0" fontId="175" fillId="59" borderId="134" xfId="53" applyFont="1" applyFill="1" applyBorder="1" applyAlignment="1">
      <alignment horizontal="center" vertical="center" wrapText="1"/>
    </xf>
    <xf numFmtId="0" fontId="175" fillId="59" borderId="136" xfId="53" applyFont="1" applyFill="1" applyBorder="1" applyAlignment="1">
      <alignment horizontal="center" vertical="center" wrapText="1"/>
    </xf>
    <xf numFmtId="0" fontId="175" fillId="74" borderId="134" xfId="53" applyFont="1" applyFill="1" applyBorder="1" applyAlignment="1">
      <alignment horizontal="center" vertical="center" wrapText="1"/>
    </xf>
    <xf numFmtId="0" fontId="175" fillId="74" borderId="136" xfId="53" applyFont="1" applyFill="1" applyBorder="1" applyAlignment="1">
      <alignment horizontal="center" vertical="center" wrapText="1"/>
    </xf>
    <xf numFmtId="0" fontId="175" fillId="142" borderId="351" xfId="53" applyFont="1" applyFill="1" applyBorder="1" applyAlignment="1">
      <alignment horizontal="center" vertical="center" wrapText="1"/>
    </xf>
    <xf numFmtId="0" fontId="175" fillId="142" borderId="356" xfId="53" applyFont="1" applyFill="1" applyBorder="1" applyAlignment="1">
      <alignment horizontal="center" vertical="center" wrapText="1"/>
    </xf>
    <xf numFmtId="0" fontId="520" fillId="145" borderId="337" xfId="53" applyFont="1" applyFill="1" applyBorder="1" applyAlignment="1">
      <alignment horizontal="center" vertical="center" wrapText="1"/>
    </xf>
    <xf numFmtId="0" fontId="520" fillId="145" borderId="338" xfId="53" applyFont="1" applyFill="1" applyBorder="1" applyAlignment="1">
      <alignment horizontal="center" vertical="center" wrapText="1"/>
    </xf>
    <xf numFmtId="0" fontId="541" fillId="145" borderId="337" xfId="53" applyFont="1" applyFill="1" applyBorder="1" applyAlignment="1">
      <alignment horizontal="center" vertical="center" wrapText="1"/>
    </xf>
    <xf numFmtId="0" fontId="541" fillId="145" borderId="338" xfId="53" applyFont="1" applyFill="1" applyBorder="1" applyAlignment="1">
      <alignment horizontal="center" vertical="center" wrapText="1"/>
    </xf>
    <xf numFmtId="0" fontId="374" fillId="136" borderId="352" xfId="53" applyFont="1" applyFill="1" applyBorder="1" applyAlignment="1">
      <alignment horizontal="center" vertical="center" wrapText="1"/>
    </xf>
    <xf numFmtId="0" fontId="374" fillId="136" borderId="353" xfId="53" applyFont="1" applyFill="1" applyBorder="1" applyAlignment="1">
      <alignment horizontal="center" vertical="center" wrapText="1"/>
    </xf>
    <xf numFmtId="0" fontId="374" fillId="136" borderId="337" xfId="53" applyFont="1" applyFill="1" applyBorder="1" applyAlignment="1">
      <alignment horizontal="center" vertical="center" wrapText="1"/>
    </xf>
    <xf numFmtId="0" fontId="374" fillId="136" borderId="338" xfId="53" applyFont="1" applyFill="1" applyBorder="1" applyAlignment="1">
      <alignment horizontal="center" vertical="center" wrapText="1"/>
    </xf>
    <xf numFmtId="0" fontId="72" fillId="48" borderId="125" xfId="53" applyFont="1" applyFill="1" applyBorder="1" applyAlignment="1" applyProtection="1">
      <alignment horizontal="center" vertical="center" wrapText="1"/>
      <protection locked="0"/>
    </xf>
    <xf numFmtId="0" fontId="72" fillId="48" borderId="1" xfId="53" applyFont="1" applyFill="1" applyBorder="1" applyAlignment="1" applyProtection="1">
      <alignment horizontal="center" vertical="center" wrapText="1"/>
      <protection locked="0"/>
    </xf>
    <xf numFmtId="0" fontId="407" fillId="94" borderId="350" xfId="53" applyFont="1" applyFill="1" applyBorder="1" applyAlignment="1">
      <alignment horizontal="center" vertical="center" wrapText="1"/>
    </xf>
    <xf numFmtId="0" fontId="407" fillId="94" borderId="357" xfId="53" applyFont="1" applyFill="1" applyBorder="1" applyAlignment="1">
      <alignment horizontal="center" vertical="center" wrapText="1"/>
    </xf>
    <xf numFmtId="0" fontId="175" fillId="22" borderId="134" xfId="53" applyFont="1" applyFill="1" applyBorder="1" applyAlignment="1">
      <alignment horizontal="center" vertical="center" wrapText="1"/>
    </xf>
    <xf numFmtId="0" fontId="175" fillId="22" borderId="136" xfId="53" applyFont="1" applyFill="1" applyBorder="1" applyAlignment="1">
      <alignment horizontal="center" vertical="center" wrapText="1"/>
    </xf>
    <xf numFmtId="0" fontId="407" fillId="140" borderId="134" xfId="53" applyFont="1" applyFill="1" applyBorder="1" applyAlignment="1">
      <alignment horizontal="center" vertical="center" wrapText="1"/>
    </xf>
    <xf numFmtId="0" fontId="407" fillId="140" borderId="136" xfId="53" applyFont="1" applyFill="1" applyBorder="1" applyAlignment="1">
      <alignment horizontal="center" vertical="center" wrapText="1"/>
    </xf>
    <xf numFmtId="0" fontId="175" fillId="57" borderId="134" xfId="53" applyFont="1" applyFill="1" applyBorder="1" applyAlignment="1">
      <alignment horizontal="center" vertical="center" wrapText="1"/>
    </xf>
    <xf numFmtId="0" fontId="175" fillId="57" borderId="136" xfId="53" applyFont="1" applyFill="1" applyBorder="1" applyAlignment="1">
      <alignment horizontal="center" vertical="center" wrapText="1"/>
    </xf>
    <xf numFmtId="0" fontId="14" fillId="95" borderId="120" xfId="57" applyFont="1" applyFill="1" applyBorder="1" applyAlignment="1">
      <alignment horizontal="center" vertical="center" wrapText="1"/>
    </xf>
    <xf numFmtId="0" fontId="14" fillId="95" borderId="122" xfId="57" applyFont="1" applyFill="1" applyBorder="1" applyAlignment="1">
      <alignment horizontal="center" vertical="center" wrapText="1"/>
    </xf>
    <xf numFmtId="0" fontId="14" fillId="95" borderId="24" xfId="57" applyFont="1" applyFill="1" applyBorder="1" applyAlignment="1">
      <alignment horizontal="center" vertical="center" wrapText="1"/>
    </xf>
    <xf numFmtId="0" fontId="14" fillId="95" borderId="125" xfId="57" applyFont="1" applyFill="1" applyBorder="1" applyAlignment="1">
      <alignment horizontal="center" vertical="center" wrapText="1"/>
    </xf>
    <xf numFmtId="0" fontId="509" fillId="0" borderId="121" xfId="53" applyFont="1" applyBorder="1" applyAlignment="1">
      <alignment horizontal="center" vertical="center"/>
    </xf>
    <xf numFmtId="0" fontId="509" fillId="0" borderId="348" xfId="53" applyFont="1" applyBorder="1" applyAlignment="1">
      <alignment horizontal="center" vertical="center"/>
    </xf>
    <xf numFmtId="0" fontId="521" fillId="2" borderId="141" xfId="20" applyFont="1" applyFill="1" applyBorder="1" applyAlignment="1">
      <alignment horizontal="center" vertical="center" wrapText="1"/>
    </xf>
    <xf numFmtId="0" fontId="521" fillId="2" borderId="128" xfId="20" applyFont="1" applyFill="1" applyBorder="1" applyAlignment="1">
      <alignment horizontal="center" vertical="center" wrapText="1"/>
    </xf>
    <xf numFmtId="0" fontId="151" fillId="53" borderId="126" xfId="20" applyFont="1" applyFill="1" applyBorder="1" applyAlignment="1">
      <alignment horizontal="center" vertical="center"/>
    </xf>
    <xf numFmtId="0" fontId="102" fillId="2" borderId="18" xfId="53" applyFont="1" applyFill="1" applyBorder="1" applyAlignment="1">
      <alignment horizontal="center" vertical="center"/>
    </xf>
    <xf numFmtId="0" fontId="102" fillId="2" borderId="1" xfId="53" applyFont="1" applyFill="1" applyBorder="1" applyAlignment="1">
      <alignment horizontal="center" vertical="center"/>
    </xf>
    <xf numFmtId="0" fontId="203" fillId="2" borderId="347" xfId="53" applyFont="1" applyFill="1" applyBorder="1" applyAlignment="1">
      <alignment horizontal="center" vertical="center"/>
    </xf>
    <xf numFmtId="0" fontId="203" fillId="2" borderId="18" xfId="53" applyFont="1" applyFill="1" applyBorder="1" applyAlignment="1">
      <alignment horizontal="center" vertical="center"/>
    </xf>
    <xf numFmtId="0" fontId="524" fillId="0" borderId="0" xfId="53" applyFont="1" applyAlignment="1">
      <alignment horizontal="center" vertical="center"/>
    </xf>
    <xf numFmtId="0" fontId="524" fillId="0" borderId="121" xfId="53" applyFont="1" applyBorder="1" applyAlignment="1">
      <alignment horizontal="center" vertical="center"/>
    </xf>
    <xf numFmtId="0" fontId="524" fillId="0" borderId="122" xfId="53" applyFont="1" applyBorder="1" applyAlignment="1">
      <alignment horizontal="center" vertical="center"/>
    </xf>
    <xf numFmtId="0" fontId="13" fillId="17" borderId="120" xfId="57" applyFont="1" applyFill="1" applyBorder="1" applyAlignment="1">
      <alignment horizontal="center" vertical="center" wrapText="1"/>
    </xf>
    <xf numFmtId="0" fontId="13" fillId="17" borderId="24" xfId="57" applyFont="1" applyFill="1" applyBorder="1" applyAlignment="1">
      <alignment horizontal="center" vertical="center" wrapText="1"/>
    </xf>
    <xf numFmtId="0" fontId="13" fillId="17" borderId="25" xfId="57" applyFont="1" applyFill="1" applyBorder="1" applyAlignment="1">
      <alignment horizontal="center" vertical="center" wrapText="1"/>
    </xf>
    <xf numFmtId="0" fontId="525" fillId="2" borderId="122" xfId="56" applyFont="1" applyFill="1" applyBorder="1" applyAlignment="1">
      <alignment horizontal="center" vertical="center" wrapText="1"/>
    </xf>
    <xf numFmtId="0" fontId="525" fillId="2" borderId="125" xfId="56" applyFont="1" applyFill="1" applyBorder="1" applyAlignment="1">
      <alignment horizontal="center" vertical="center" wrapText="1"/>
    </xf>
    <xf numFmtId="0" fontId="525" fillId="2" borderId="1" xfId="56" applyFont="1" applyFill="1" applyBorder="1" applyAlignment="1">
      <alignment horizontal="center" vertical="center" wrapText="1"/>
    </xf>
    <xf numFmtId="0" fontId="509" fillId="0" borderId="0" xfId="53" applyFont="1" applyAlignment="1">
      <alignment horizontal="center" vertical="center"/>
    </xf>
    <xf numFmtId="0" fontId="509" fillId="0" borderId="125" xfId="53" applyFont="1" applyBorder="1" applyAlignment="1">
      <alignment horizontal="center" vertical="center"/>
    </xf>
    <xf numFmtId="0" fontId="513" fillId="2" borderId="122" xfId="56" applyFont="1" applyFill="1" applyBorder="1" applyAlignment="1">
      <alignment horizontal="center" vertical="center" wrapText="1"/>
    </xf>
    <xf numFmtId="0" fontId="513" fillId="2" borderId="125" xfId="56" applyFont="1" applyFill="1" applyBorder="1" applyAlignment="1">
      <alignment horizontal="center" vertical="center" wrapText="1"/>
    </xf>
    <xf numFmtId="0" fontId="513" fillId="2" borderId="1" xfId="56" applyFont="1" applyFill="1" applyBorder="1" applyAlignment="1">
      <alignment horizontal="center" vertical="center" wrapText="1"/>
    </xf>
    <xf numFmtId="0" fontId="524" fillId="0" borderId="120" xfId="53" applyFont="1" applyBorder="1" applyAlignment="1">
      <alignment horizontal="center" vertical="center"/>
    </xf>
    <xf numFmtId="0" fontId="510" fillId="15" borderId="337" xfId="53" applyFont="1" applyFill="1" applyBorder="1" applyAlignment="1">
      <alignment horizontal="center" vertical="center"/>
    </xf>
    <xf numFmtId="0" fontId="510" fillId="15" borderId="0" xfId="53" applyFont="1" applyFill="1" applyAlignment="1">
      <alignment horizontal="center" vertical="center"/>
    </xf>
    <xf numFmtId="0" fontId="179" fillId="32" borderId="252" xfId="36" applyFont="1" applyFill="1" applyBorder="1" applyAlignment="1">
      <alignment horizontal="center" vertical="center" textRotation="90" wrapText="1"/>
    </xf>
    <xf numFmtId="0" fontId="14" fillId="136" borderId="98" xfId="53" applyFont="1" applyFill="1" applyBorder="1" applyAlignment="1">
      <alignment horizontal="center" vertical="center" wrapText="1"/>
    </xf>
    <xf numFmtId="0" fontId="14" fillId="136" borderId="27" xfId="53" applyFont="1" applyFill="1" applyBorder="1" applyAlignment="1">
      <alignment horizontal="center" vertical="center" wrapText="1"/>
    </xf>
    <xf numFmtId="0" fontId="14" fillId="136" borderId="141" xfId="53" applyFont="1" applyFill="1" applyBorder="1" applyAlignment="1">
      <alignment horizontal="center" vertical="center" wrapText="1"/>
    </xf>
    <xf numFmtId="0" fontId="518" fillId="2" borderId="337" xfId="20" applyFont="1" applyFill="1" applyBorder="1" applyAlignment="1">
      <alignment horizontal="center" vertical="center"/>
    </xf>
    <xf numFmtId="0" fontId="518" fillId="2" borderId="0" xfId="20" applyFont="1" applyFill="1" applyAlignment="1">
      <alignment horizontal="center" vertical="center"/>
    </xf>
    <xf numFmtId="0" fontId="518" fillId="2" borderId="338" xfId="20" applyFont="1" applyFill="1" applyBorder="1" applyAlignment="1">
      <alignment horizontal="center" vertical="center"/>
    </xf>
    <xf numFmtId="1" fontId="501" fillId="2" borderId="252" xfId="36" applyNumberFormat="1" applyFont="1" applyFill="1" applyBorder="1" applyAlignment="1">
      <alignment horizontal="center" vertical="center" wrapText="1"/>
    </xf>
    <xf numFmtId="0" fontId="197" fillId="2" borderId="9" xfId="53" applyFont="1" applyFill="1" applyBorder="1" applyAlignment="1">
      <alignment horizontal="center" vertical="center" wrapText="1"/>
    </xf>
    <xf numFmtId="0" fontId="197" fillId="2" borderId="18" xfId="53" applyFont="1" applyFill="1" applyBorder="1" applyAlignment="1">
      <alignment horizontal="center" vertical="center" wrapText="1"/>
    </xf>
    <xf numFmtId="0" fontId="350" fillId="137" borderId="337" xfId="53" applyFont="1" applyFill="1" applyBorder="1" applyAlignment="1">
      <alignment horizontal="center" vertical="center" wrapText="1"/>
    </xf>
    <xf numFmtId="0" fontId="350" fillId="137" borderId="0" xfId="53" applyFont="1" applyFill="1" applyAlignment="1">
      <alignment horizontal="center" vertical="center" wrapText="1"/>
    </xf>
    <xf numFmtId="0" fontId="203" fillId="0" borderId="0" xfId="53" applyFont="1" applyAlignment="1">
      <alignment horizontal="center" vertical="center"/>
    </xf>
    <xf numFmtId="0" fontId="203" fillId="0" borderId="125" xfId="53" applyFont="1" applyBorder="1" applyAlignment="1">
      <alignment horizontal="center" vertical="center"/>
    </xf>
    <xf numFmtId="49" fontId="175" fillId="2" borderId="96" xfId="53" applyNumberFormat="1" applyFont="1" applyFill="1" applyBorder="1" applyAlignment="1">
      <alignment horizontal="center" vertical="center" wrapText="1"/>
    </xf>
    <xf numFmtId="49" fontId="175" fillId="2" borderId="344" xfId="53" applyNumberFormat="1" applyFont="1" applyFill="1" applyBorder="1" applyAlignment="1">
      <alignment horizontal="center" vertical="center" wrapText="1"/>
    </xf>
    <xf numFmtId="49" fontId="203" fillId="2" borderId="96" xfId="53" applyNumberFormat="1" applyFont="1" applyFill="1" applyBorder="1" applyAlignment="1">
      <alignment horizontal="center" vertical="center" wrapText="1"/>
    </xf>
    <xf numFmtId="49" fontId="509" fillId="2" borderId="96" xfId="53" applyNumberFormat="1" applyFont="1" applyFill="1" applyBorder="1" applyAlignment="1">
      <alignment horizontal="center" vertical="center" wrapText="1"/>
    </xf>
    <xf numFmtId="0" fontId="203" fillId="15" borderId="0" xfId="20" applyFont="1" applyFill="1" applyAlignment="1">
      <alignment horizontal="center" vertical="center"/>
    </xf>
    <xf numFmtId="0" fontId="264" fillId="32" borderId="251" xfId="57" applyFont="1" applyFill="1" applyBorder="1" applyAlignment="1">
      <alignment horizontal="center" vertical="center" wrapText="1"/>
    </xf>
    <xf numFmtId="0" fontId="264" fillId="32" borderId="252" xfId="57" applyFont="1" applyFill="1" applyBorder="1" applyAlignment="1">
      <alignment horizontal="center" vertical="center" wrapText="1"/>
    </xf>
    <xf numFmtId="0" fontId="13" fillId="17" borderId="0" xfId="56" applyFont="1" applyFill="1" applyAlignment="1">
      <alignment horizontal="center" vertical="center" wrapText="1"/>
    </xf>
    <xf numFmtId="0" fontId="13" fillId="17" borderId="0" xfId="57" applyFont="1" applyFill="1" applyAlignment="1">
      <alignment horizontal="center" vertical="center" wrapText="1"/>
    </xf>
    <xf numFmtId="0" fontId="523" fillId="0" borderId="0" xfId="53" applyFont="1" applyAlignment="1">
      <alignment horizontal="center" vertical="center"/>
    </xf>
    <xf numFmtId="0" fontId="523" fillId="0" borderId="125" xfId="53" applyFont="1" applyBorder="1" applyAlignment="1">
      <alignment horizontal="center" vertical="center"/>
    </xf>
    <xf numFmtId="0" fontId="175" fillId="141" borderId="120" xfId="53" applyFont="1" applyFill="1" applyBorder="1" applyAlignment="1">
      <alignment horizontal="center" vertical="center" wrapText="1"/>
    </xf>
    <xf numFmtId="0" fontId="175" fillId="141" borderId="122" xfId="53" applyFont="1" applyFill="1" applyBorder="1" applyAlignment="1">
      <alignment horizontal="center" vertical="center" wrapText="1"/>
    </xf>
    <xf numFmtId="0" fontId="175" fillId="141" borderId="24" xfId="53" applyFont="1" applyFill="1" applyBorder="1" applyAlignment="1">
      <alignment horizontal="center" vertical="center" wrapText="1"/>
    </xf>
    <xf numFmtId="0" fontId="175" fillId="141" borderId="125" xfId="53" applyFont="1" applyFill="1" applyBorder="1" applyAlignment="1">
      <alignment horizontal="center" vertical="center" wrapText="1"/>
    </xf>
    <xf numFmtId="0" fontId="175" fillId="59" borderId="120" xfId="53" applyFont="1" applyFill="1" applyBorder="1" applyAlignment="1">
      <alignment horizontal="center" vertical="center" wrapText="1"/>
    </xf>
    <xf numFmtId="0" fontId="175" fillId="59" borderId="122" xfId="53" applyFont="1" applyFill="1" applyBorder="1" applyAlignment="1">
      <alignment horizontal="center" vertical="center" wrapText="1"/>
    </xf>
    <xf numFmtId="0" fontId="175" fillId="59" borderId="24" xfId="53" applyFont="1" applyFill="1" applyBorder="1" applyAlignment="1">
      <alignment horizontal="center" vertical="center" wrapText="1"/>
    </xf>
    <xf numFmtId="0" fontId="175" fillId="59" borderId="125" xfId="53" applyFont="1" applyFill="1" applyBorder="1" applyAlignment="1">
      <alignment horizontal="center" vertical="center" wrapText="1"/>
    </xf>
    <xf numFmtId="0" fontId="175" fillId="74" borderId="120" xfId="53" applyFont="1" applyFill="1" applyBorder="1" applyAlignment="1">
      <alignment horizontal="center" vertical="center" wrapText="1"/>
    </xf>
    <xf numFmtId="0" fontId="175" fillId="74" borderId="122" xfId="53" applyFont="1" applyFill="1" applyBorder="1" applyAlignment="1">
      <alignment horizontal="center" vertical="center" wrapText="1"/>
    </xf>
    <xf numFmtId="0" fontId="175" fillId="74" borderId="24" xfId="53" applyFont="1" applyFill="1" applyBorder="1" applyAlignment="1">
      <alignment horizontal="center" vertical="center" wrapText="1"/>
    </xf>
    <xf numFmtId="0" fontId="175" fillId="74" borderId="125" xfId="53" applyFont="1" applyFill="1" applyBorder="1" applyAlignment="1">
      <alignment horizontal="center" vertical="center" wrapText="1"/>
    </xf>
    <xf numFmtId="0" fontId="175" fillId="142" borderId="120" xfId="53" applyFont="1" applyFill="1" applyBorder="1" applyAlignment="1">
      <alignment horizontal="center" vertical="center" wrapText="1"/>
    </xf>
    <xf numFmtId="0" fontId="175" fillId="142" borderId="122" xfId="53" applyFont="1" applyFill="1" applyBorder="1" applyAlignment="1">
      <alignment horizontal="center" vertical="center" wrapText="1"/>
    </xf>
    <xf numFmtId="0" fontId="175" fillId="142" borderId="24" xfId="53" applyFont="1" applyFill="1" applyBorder="1" applyAlignment="1">
      <alignment horizontal="center" vertical="center" wrapText="1"/>
    </xf>
    <xf numFmtId="0" fontId="175" fillId="142" borderId="125" xfId="53" applyFont="1" applyFill="1" applyBorder="1" applyAlignment="1">
      <alignment horizontal="center" vertical="center" wrapText="1"/>
    </xf>
    <xf numFmtId="0" fontId="407" fillId="94" borderId="122" xfId="53" applyFont="1" applyFill="1" applyBorder="1" applyAlignment="1">
      <alignment horizontal="center" vertical="center" wrapText="1"/>
    </xf>
    <xf numFmtId="0" fontId="407" fillId="94" borderId="1" xfId="53" applyFont="1" applyFill="1" applyBorder="1" applyAlignment="1">
      <alignment horizontal="center" vertical="center" wrapText="1"/>
    </xf>
    <xf numFmtId="0" fontId="87" fillId="15" borderId="349" xfId="20" applyFont="1" applyFill="1" applyBorder="1" applyAlignment="1">
      <alignment horizontal="center" vertical="center"/>
    </xf>
    <xf numFmtId="0" fontId="87" fillId="15" borderId="9" xfId="20" applyFont="1" applyFill="1" applyBorder="1" applyAlignment="1">
      <alignment horizontal="center" vertical="center"/>
    </xf>
    <xf numFmtId="0" fontId="42" fillId="136" borderId="177" xfId="53" applyFont="1" applyFill="1" applyBorder="1" applyAlignment="1">
      <alignment horizontal="center" vertical="center" wrapText="1"/>
    </xf>
    <xf numFmtId="0" fontId="42" fillId="136" borderId="125" xfId="53" applyFont="1" applyFill="1" applyBorder="1" applyAlignment="1">
      <alignment horizontal="center" vertical="center" wrapText="1"/>
    </xf>
    <xf numFmtId="0" fontId="407" fillId="94" borderId="47" xfId="53" applyFont="1" applyFill="1" applyBorder="1" applyAlignment="1">
      <alignment horizontal="center" vertical="center" wrapText="1"/>
    </xf>
    <xf numFmtId="0" fontId="407" fillId="94" borderId="246" xfId="53" applyFont="1" applyFill="1" applyBorder="1" applyAlignment="1">
      <alignment horizontal="center" vertical="center" wrapText="1"/>
    </xf>
    <xf numFmtId="0" fontId="175" fillId="22" borderId="120" xfId="53" applyFont="1" applyFill="1" applyBorder="1" applyAlignment="1">
      <alignment horizontal="center" vertical="center" wrapText="1"/>
    </xf>
    <xf numFmtId="0" fontId="175" fillId="22" borderId="122" xfId="53" applyFont="1" applyFill="1" applyBorder="1" applyAlignment="1">
      <alignment horizontal="center" vertical="center" wrapText="1"/>
    </xf>
    <xf numFmtId="0" fontId="175" fillId="22" borderId="25" xfId="53" applyFont="1" applyFill="1" applyBorder="1" applyAlignment="1">
      <alignment horizontal="center" vertical="center" wrapText="1"/>
    </xf>
    <xf numFmtId="0" fontId="175" fillId="22" borderId="1" xfId="53" applyFont="1" applyFill="1" applyBorder="1" applyAlignment="1">
      <alignment horizontal="center" vertical="center" wrapText="1"/>
    </xf>
    <xf numFmtId="0" fontId="407" fillId="140" borderId="120" xfId="53" applyFont="1" applyFill="1" applyBorder="1" applyAlignment="1">
      <alignment horizontal="center" vertical="center" wrapText="1"/>
    </xf>
    <xf numFmtId="0" fontId="407" fillId="140" borderId="122" xfId="53" applyFont="1" applyFill="1" applyBorder="1" applyAlignment="1">
      <alignment horizontal="center" vertical="center" wrapText="1"/>
    </xf>
    <xf numFmtId="0" fontId="407" fillId="140" borderId="25" xfId="53" applyFont="1" applyFill="1" applyBorder="1" applyAlignment="1">
      <alignment horizontal="center" vertical="center" wrapText="1"/>
    </xf>
    <xf numFmtId="0" fontId="407" fillId="140" borderId="1" xfId="53" applyFont="1" applyFill="1" applyBorder="1" applyAlignment="1">
      <alignment horizontal="center" vertical="center" wrapText="1"/>
    </xf>
    <xf numFmtId="0" fontId="175" fillId="57" borderId="120" xfId="53" applyFont="1" applyFill="1" applyBorder="1" applyAlignment="1">
      <alignment horizontal="center" vertical="center" wrapText="1"/>
    </xf>
    <xf numFmtId="0" fontId="175" fillId="57" borderId="122" xfId="53" applyFont="1" applyFill="1" applyBorder="1" applyAlignment="1">
      <alignment horizontal="center" vertical="center" wrapText="1"/>
    </xf>
    <xf numFmtId="0" fontId="175" fillId="57" borderId="24" xfId="53" applyFont="1" applyFill="1" applyBorder="1" applyAlignment="1">
      <alignment horizontal="center" vertical="center" wrapText="1"/>
    </xf>
    <xf numFmtId="0" fontId="175" fillId="57" borderId="125" xfId="53" applyFont="1" applyFill="1" applyBorder="1" applyAlignment="1">
      <alignment horizontal="center" vertical="center" wrapText="1"/>
    </xf>
    <xf numFmtId="0" fontId="77" fillId="0" borderId="9" xfId="51" applyFont="1" applyBorder="1" applyAlignment="1">
      <alignment horizontal="center" vertical="center" wrapText="1"/>
    </xf>
    <xf numFmtId="0" fontId="77" fillId="0" borderId="128" xfId="51" applyFont="1" applyBorder="1" applyAlignment="1">
      <alignment horizontal="center" vertical="center" wrapText="1"/>
    </xf>
    <xf numFmtId="0" fontId="34" fillId="0" borderId="9" xfId="51" applyFont="1" applyBorder="1" applyAlignment="1">
      <alignment horizontal="center" vertical="center" wrapText="1"/>
    </xf>
    <xf numFmtId="0" fontId="34" fillId="0" borderId="225" xfId="51" applyFont="1" applyBorder="1" applyAlignment="1">
      <alignment horizontal="center" vertical="center" wrapText="1"/>
    </xf>
    <xf numFmtId="0" fontId="34" fillId="0" borderId="128" xfId="51" applyFont="1" applyBorder="1" applyAlignment="1">
      <alignment horizontal="center" vertical="center" wrapText="1"/>
    </xf>
    <xf numFmtId="0" fontId="34" fillId="0" borderId="129" xfId="51" applyFont="1" applyBorder="1" applyAlignment="1">
      <alignment horizontal="center" vertical="center" wrapText="1"/>
    </xf>
    <xf numFmtId="0" fontId="42" fillId="2" borderId="0" xfId="52" applyNumberFormat="1" applyFont="1" applyFill="1" applyBorder="1" applyAlignment="1" applyProtection="1">
      <alignment horizontal="left" vertical="center" wrapText="1"/>
      <protection locked="0"/>
    </xf>
    <xf numFmtId="0" fontId="42" fillId="2" borderId="334" xfId="52" applyNumberFormat="1" applyFont="1" applyFill="1" applyBorder="1" applyAlignment="1" applyProtection="1">
      <alignment horizontal="left" vertical="center" wrapText="1"/>
      <protection locked="0"/>
    </xf>
  </cellXfs>
  <cellStyles count="64">
    <cellStyle name="Accent3 2" xfId="29" xr:uid="{B7B6B460-16C0-4141-A0E8-C48E844F838A}"/>
    <cellStyle name="Lien hypertexte" xfId="1" builtinId="8"/>
    <cellStyle name="Lien hypertexte 2" xfId="12" xr:uid="{9A4D5F93-7172-4158-834F-486A49A658AF}"/>
    <cellStyle name="Lien hypertexte 2 2" xfId="25" xr:uid="{782335B1-E263-490D-A768-F7CBD32A7ECB}"/>
    <cellStyle name="Lien hypertexte 2 2 2" xfId="21" xr:uid="{64D4A7F3-0D02-497A-9077-D121A6D554CC}"/>
    <cellStyle name="Lien hypertexte 2 3" xfId="55" xr:uid="{382E6F56-42CA-45E1-AF50-34A102A215C0}"/>
    <cellStyle name="Lien hypertexte 3" xfId="50" xr:uid="{4F7C43BF-D9D2-46AC-9B99-8A821B22AC8A}"/>
    <cellStyle name="Lien hypertexte 3 2" xfId="63" xr:uid="{2EB11C96-52EF-4C6B-8175-135EAAC30C6F}"/>
    <cellStyle name="Lien hypertexte 3 2 2" xfId="18" xr:uid="{25F5A730-E4AC-4307-81E2-F93E9C622E12}"/>
    <cellStyle name="Lien hypertexte_PG Positionnement 2009 2" xfId="16" xr:uid="{F3AF7A06-563C-48DD-B01B-35CA7A01BC69}"/>
    <cellStyle name="Milliers" xfId="32" builtinId="3"/>
    <cellStyle name="Milliers 2" xfId="52" xr:uid="{41F464E1-1690-47C4-A93C-E01B3E977863}"/>
    <cellStyle name="Normal" xfId="0" builtinId="0"/>
    <cellStyle name="Normal 10 2" xfId="2" xr:uid="{786EE8BF-477F-4FE8-9113-F83F7DF3EBDE}"/>
    <cellStyle name="Normal 12" xfId="19" xr:uid="{F4612AB3-1E47-402A-9104-D4518F7AA044}"/>
    <cellStyle name="Normal 14" xfId="39" xr:uid="{CB717E0D-B7B0-4684-AC1C-1F27C07DBA75}"/>
    <cellStyle name="Normal 2" xfId="11" xr:uid="{9139E68E-CF65-4702-966D-6B898326661A}"/>
    <cellStyle name="Normal 2 2" xfId="24" xr:uid="{9DBB3D37-5CBB-4F1D-AF6D-EFCDAE53C492}"/>
    <cellStyle name="Normal 2 2 2 2" xfId="3" xr:uid="{49E91BE4-BCBC-4C82-97AC-15AACA60171B}"/>
    <cellStyle name="Normal 2 3" xfId="40" xr:uid="{8D59DDF3-BE8D-42F6-8CF4-10C7F2552CC8}"/>
    <cellStyle name="Normal 2 4" xfId="20" xr:uid="{02D56BB2-A2D2-40BF-A0C6-4733C968B99E}"/>
    <cellStyle name="Normal 3" xfId="14" xr:uid="{A2C9B7DE-5CC3-4DA0-9B56-E4F042BF0221}"/>
    <cellStyle name="Normal 3 2" xfId="23" xr:uid="{9B53E646-5B52-4AD3-A142-1CDF3A50B5CA}"/>
    <cellStyle name="Normal 3 2 2" xfId="41" xr:uid="{929980B0-AD9F-4E1E-9614-01459AFEBAF0}"/>
    <cellStyle name="Normal 3 2 3" xfId="60" xr:uid="{9A2C0616-BD87-4F6A-99B1-6871B58D51A4}"/>
    <cellStyle name="Normal 3 3" xfId="27" xr:uid="{AA69B3A7-DDA5-48DC-AF00-275389776DB2}"/>
    <cellStyle name="Normal 3 3 2" xfId="22" xr:uid="{31D7AAC9-E29D-40C7-AE80-858E16AD33EE}"/>
    <cellStyle name="Normal 3 4" xfId="56" xr:uid="{54360EE8-9F74-4419-B75D-35FCAEF2B173}"/>
    <cellStyle name="Normal 4 2 2 2 2 2 2 6 2 2" xfId="9" xr:uid="{85F1F412-B23A-4599-A2E0-0A39A1C6AA82}"/>
    <cellStyle name="Normal 4 2 2 2 3 2 2" xfId="8" xr:uid="{CA739FC2-A01C-4117-8E68-A712548FF982}"/>
    <cellStyle name="Normal 4 2 4 2 2" xfId="61" xr:uid="{7E18B5EF-1E24-482A-B2D8-E08573EBE960}"/>
    <cellStyle name="Normal 4 3 4 2" xfId="5" xr:uid="{34CEB4E9-1B50-4D40-84BC-E7A3C3C639C4}"/>
    <cellStyle name="Normal 4 4" xfId="42" xr:uid="{A87F21BA-F739-47B4-B5A3-1587CFB149C6}"/>
    <cellStyle name="Normal 5" xfId="38" xr:uid="{B7856A5D-E0D6-4235-98F8-BD49A41CB32F}"/>
    <cellStyle name="Normal 6" xfId="58" xr:uid="{C9308AF9-6F48-43AA-8DC8-DE72F54D9055}"/>
    <cellStyle name="Normal 9 3" xfId="45" xr:uid="{AF14B774-AC27-400A-829B-50A8ABC9EBD5}"/>
    <cellStyle name="Normal 9 4" xfId="46" xr:uid="{2ABD13A8-EA3E-4E17-B920-792331E479A3}"/>
    <cellStyle name="Normal_1 Prix Laitiers 2010 FA OK" xfId="57" xr:uid="{68746B78-EB44-4FCA-B880-B6C37FF24B54}"/>
    <cellStyle name="Normal_Bases Cuisine" xfId="62" xr:uid="{B1741BD0-AC89-4F98-8907-AA77DA9079B3}"/>
    <cellStyle name="Normal_Bons de commande livraison" xfId="4" xr:uid="{56064347-8FB0-4F25-8C1E-2D003D830CB5}"/>
    <cellStyle name="Normal_Catalogue Fournisseurs 2004" xfId="51" xr:uid="{119B9B2F-F630-43CB-91E8-BD8FB7813A13}"/>
    <cellStyle name="Normal_Comparer recettes 2009 OK 2 2" xfId="6" xr:uid="{411BAEAF-2ACB-42C0-8E7A-CBE26C734B76}"/>
    <cellStyle name="Normal_Conditionnement 3 décembre" xfId="26" xr:uid="{21D6E3C2-E2A3-427D-949E-B1F273E61E33}"/>
    <cellStyle name="Normal_DEVIS" xfId="34" xr:uid="{F2A762D8-ABC3-453E-BA19-8C08ED37B4AF}"/>
    <cellStyle name="Normal_EFECTIF1" xfId="30" xr:uid="{AAABD0F5-45BC-4E8F-A969-EEF67CEE51BC}"/>
    <cellStyle name="Normal_Effectif Conditionnement Goulin" xfId="36" xr:uid="{41133DCA-303E-4772-A75F-652BB66AE3A9}"/>
    <cellStyle name="Normal_Fiche test plat ou produit" xfId="37" xr:uid="{B61E80AE-1473-4A73-AA90-0B1BC63CFB8C}"/>
    <cellStyle name="Normal_Forum Marais 15 09 2001" xfId="31" xr:uid="{8CA9114D-8E78-45C2-9A29-364762EF9F4C}"/>
    <cellStyle name="Normal_Forum Marais 15 09 2001 2" xfId="7" xr:uid="{3E943475-D53B-436E-B41D-97B907C62F41}"/>
    <cellStyle name="Normal_Forum Marais 15 09 2001 2 2" xfId="10" xr:uid="{9E34D4E6-53C3-4C13-AFE0-57256777F992}"/>
    <cellStyle name="Normal_Forum Marais 15 09 2001 3" xfId="59" xr:uid="{0A39AE46-3774-4349-A931-132DDFFD6C9C}"/>
    <cellStyle name="Normal_Forum Marais 15 09 2001_Fiche technique C2 Mars 2008 " xfId="15" xr:uid="{744E8796-83F8-4C23-8A56-928C6A98E437}"/>
    <cellStyle name="Normal_Forum Marais 15 09 2001_PN plan nettoyage Argos test" xfId="49" xr:uid="{632C7922-69E5-447E-B4CA-E3DB1C456DA5}"/>
    <cellStyle name="Normal_Gantt 27 janvier 2" xfId="17" xr:uid="{14CC266F-27A3-4B95-B4A6-213EA543853A}"/>
    <cellStyle name="Normal_Marché 2002 filtre automatique" xfId="44" xr:uid="{40D012E9-32AD-419D-B1D4-37652FD12DFA}"/>
    <cellStyle name="Normal_Marché 2002 filtre automatique 2" xfId="53" xr:uid="{58945889-ABB1-485D-8889-B1BAAD95B65C}"/>
    <cellStyle name="Normal_Modèle de Positionnement 2003" xfId="43" xr:uid="{74C0E734-ACA4-4044-84A0-507C1C134F57}"/>
    <cellStyle name="Normal_Non conformité 2002" xfId="33" xr:uid="{ACDC0896-E8C2-4D17-AABE-6021E04ADCC5}"/>
    <cellStyle name="Normal_Rapport d'analyse CCR 09-2009" xfId="48" xr:uid="{A59AC973-78DC-460A-A3AD-3999D901BF3B}"/>
    <cellStyle name="Normal_Référencement Produits Matrice 2002" xfId="35" xr:uid="{841FED6F-8227-4B86-8573-E5E2FB43579D}"/>
    <cellStyle name="Normal_space" xfId="13" xr:uid="{C1E4BE4A-A30C-4C03-AE9A-90A5AB8EA92A}"/>
    <cellStyle name="Pourcentage 2" xfId="47" xr:uid="{37701384-114E-4CF6-A9A5-22447DFDE831}"/>
    <cellStyle name="Pourcentage 2 2" xfId="54" xr:uid="{4A818699-2BDA-4871-89DF-3286C2D87E71}"/>
    <cellStyle name="Satisfaisant 2" xfId="28" xr:uid="{74870074-DDB3-4388-993E-068DEABDA389}"/>
  </cellStyles>
  <dxfs count="356">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9"/>
      </font>
      <fill>
        <patternFill patternType="solid">
          <bgColor indexed="12"/>
        </patternFill>
      </fill>
      <border>
        <right/>
      </border>
    </dxf>
    <dxf>
      <font>
        <b/>
        <i val="0"/>
        <strike val="0"/>
        <condense val="0"/>
        <extend val="0"/>
        <color indexed="9"/>
      </font>
      <fill>
        <patternFill patternType="solid">
          <bgColor indexed="17"/>
        </patternFill>
      </fill>
      <border>
        <right/>
      </border>
    </dxf>
    <dxf>
      <font>
        <b/>
        <i val="0"/>
        <strike val="0"/>
        <condense val="0"/>
        <extend val="0"/>
        <color indexed="9"/>
      </font>
      <fill>
        <patternFill patternType="solid">
          <bgColor indexed="10"/>
        </patternFill>
      </fill>
      <border>
        <right/>
      </border>
    </dxf>
    <dxf>
      <font>
        <b/>
        <i val="0"/>
        <strike val="0"/>
        <condense val="0"/>
        <extend val="0"/>
        <color indexed="12"/>
      </font>
      <fill>
        <patternFill patternType="solid">
          <bgColor indexed="43"/>
        </patternFill>
      </fill>
      <border>
        <left/>
        <right style="hair">
          <color indexed="64"/>
        </right>
        <top style="hair">
          <color indexed="64"/>
        </top>
        <bottom style="hair">
          <color indexed="64"/>
        </bottom>
      </border>
    </dxf>
    <dxf>
      <font>
        <b/>
        <i val="0"/>
        <strike val="0"/>
        <condense val="0"/>
        <extend val="0"/>
        <color indexed="17"/>
      </font>
      <fill>
        <patternFill patternType="solid">
          <bgColor indexed="43"/>
        </patternFill>
      </fill>
      <border>
        <left/>
        <right style="hair">
          <color indexed="64"/>
        </right>
        <top style="hair">
          <color indexed="64"/>
        </top>
        <bottom style="hair">
          <color indexed="64"/>
        </bottom>
      </border>
    </dxf>
    <dxf>
      <font>
        <b/>
        <i val="0"/>
        <strike val="0"/>
        <condense val="0"/>
        <extend val="0"/>
        <color indexed="10"/>
      </font>
      <fill>
        <patternFill patternType="solid">
          <bgColor indexed="43"/>
        </patternFill>
      </fill>
      <border>
        <left/>
        <right style="hair">
          <color auto="1"/>
        </right>
        <top style="hair">
          <color auto="1"/>
        </top>
        <bottom style="hair">
          <color auto="1"/>
        </bottom>
      </border>
    </dxf>
    <dxf>
      <font>
        <b/>
        <i val="0"/>
        <strike val="0"/>
        <condense val="0"/>
        <extend val="0"/>
        <color indexed="12"/>
      </font>
      <fill>
        <patternFill patternType="solid">
          <bgColor indexed="43"/>
        </patternFill>
      </fill>
      <border>
        <left/>
        <right style="hair">
          <color indexed="64"/>
        </right>
        <top style="hair">
          <color indexed="64"/>
        </top>
        <bottom style="hair">
          <color indexed="64"/>
        </bottom>
      </border>
    </dxf>
    <dxf>
      <font>
        <b/>
        <i val="0"/>
        <strike val="0"/>
        <condense val="0"/>
        <extend val="0"/>
        <color indexed="17"/>
      </font>
      <fill>
        <patternFill patternType="solid">
          <bgColor indexed="43"/>
        </patternFill>
      </fill>
      <border>
        <left/>
        <right style="hair">
          <color indexed="64"/>
        </right>
        <top style="hair">
          <color indexed="64"/>
        </top>
        <bottom style="hair">
          <color indexed="64"/>
        </bottom>
      </border>
    </dxf>
    <dxf>
      <font>
        <b/>
        <i val="0"/>
        <strike val="0"/>
        <condense val="0"/>
        <extend val="0"/>
        <color indexed="10"/>
      </font>
      <fill>
        <patternFill patternType="solid">
          <bgColor indexed="43"/>
        </patternFill>
      </fill>
      <border>
        <left/>
        <right style="hair">
          <color auto="1"/>
        </right>
        <top style="hair">
          <color auto="1"/>
        </top>
        <bottom style="hair">
          <color auto="1"/>
        </bottom>
      </border>
    </dxf>
    <dxf>
      <font>
        <b/>
        <i val="0"/>
        <strike val="0"/>
        <condense val="0"/>
        <extend val="0"/>
        <color indexed="12"/>
      </font>
      <fill>
        <patternFill patternType="solid">
          <bgColor indexed="43"/>
        </patternFill>
      </fill>
      <border>
        <left/>
        <right style="hair">
          <color indexed="64"/>
        </right>
        <top style="hair">
          <color indexed="64"/>
        </top>
        <bottom style="hair">
          <color indexed="64"/>
        </bottom>
      </border>
    </dxf>
    <dxf>
      <font>
        <b/>
        <i val="0"/>
        <strike val="0"/>
        <condense val="0"/>
        <extend val="0"/>
        <color indexed="17"/>
      </font>
      <fill>
        <patternFill patternType="solid">
          <bgColor indexed="43"/>
        </patternFill>
      </fill>
      <border>
        <left/>
        <right style="hair">
          <color indexed="64"/>
        </right>
        <top style="hair">
          <color indexed="64"/>
        </top>
        <bottom style="hair">
          <color indexed="64"/>
        </bottom>
      </border>
    </dxf>
    <dxf>
      <font>
        <b/>
        <i val="0"/>
        <strike val="0"/>
        <condense val="0"/>
        <extend val="0"/>
        <color indexed="10"/>
      </font>
      <fill>
        <patternFill patternType="solid">
          <bgColor indexed="43"/>
        </patternFill>
      </fill>
      <border>
        <left/>
        <right style="hair">
          <color auto="1"/>
        </right>
        <top style="hair">
          <color auto="1"/>
        </top>
        <bottom style="hair">
          <color auto="1"/>
        </bottom>
      </border>
    </dxf>
    <dxf>
      <font>
        <b/>
        <i val="0"/>
        <strike val="0"/>
        <condense val="0"/>
        <extend val="0"/>
        <color indexed="12"/>
      </font>
      <fill>
        <patternFill patternType="solid">
          <bgColor indexed="43"/>
        </patternFill>
      </fill>
      <border>
        <left/>
        <right style="hair">
          <color indexed="64"/>
        </right>
        <top style="hair">
          <color indexed="64"/>
        </top>
        <bottom style="hair">
          <color indexed="64"/>
        </bottom>
      </border>
    </dxf>
    <dxf>
      <font>
        <b/>
        <i val="0"/>
        <strike val="0"/>
        <condense val="0"/>
        <extend val="0"/>
        <color indexed="17"/>
      </font>
      <fill>
        <patternFill patternType="solid">
          <bgColor indexed="43"/>
        </patternFill>
      </fill>
      <border>
        <left/>
        <right style="hair">
          <color indexed="64"/>
        </right>
        <top style="hair">
          <color indexed="64"/>
        </top>
        <bottom style="hair">
          <color indexed="64"/>
        </bottom>
      </border>
    </dxf>
    <dxf>
      <font>
        <b/>
        <i val="0"/>
        <strike val="0"/>
        <condense val="0"/>
        <extend val="0"/>
        <color indexed="10"/>
      </font>
      <fill>
        <patternFill patternType="solid">
          <bgColor indexed="43"/>
        </patternFill>
      </fill>
      <border>
        <left/>
        <right style="hair">
          <color auto="1"/>
        </right>
        <top style="hair">
          <color auto="1"/>
        </top>
        <bottom style="hair">
          <color auto="1"/>
        </bottom>
      </border>
    </dxf>
    <dxf>
      <font>
        <b/>
        <i val="0"/>
        <strike val="0"/>
        <condense val="0"/>
        <extend val="0"/>
        <color indexed="12"/>
      </font>
      <fill>
        <patternFill patternType="solid">
          <bgColor indexed="43"/>
        </patternFill>
      </fill>
      <border>
        <left/>
        <right style="hair">
          <color indexed="64"/>
        </right>
        <top style="hair">
          <color indexed="64"/>
        </top>
        <bottom style="hair">
          <color indexed="64"/>
        </bottom>
      </border>
    </dxf>
    <dxf>
      <font>
        <b/>
        <i val="0"/>
        <strike val="0"/>
        <condense val="0"/>
        <extend val="0"/>
        <color indexed="17"/>
      </font>
      <fill>
        <patternFill patternType="solid">
          <bgColor indexed="43"/>
        </patternFill>
      </fill>
      <border>
        <left/>
        <right style="hair">
          <color indexed="64"/>
        </right>
        <top style="hair">
          <color indexed="64"/>
        </top>
        <bottom style="hair">
          <color indexed="64"/>
        </bottom>
      </border>
    </dxf>
    <dxf>
      <font>
        <b/>
        <i val="0"/>
        <strike val="0"/>
        <condense val="0"/>
        <extend val="0"/>
        <color indexed="10"/>
      </font>
      <fill>
        <patternFill patternType="solid">
          <bgColor indexed="43"/>
        </patternFill>
      </fill>
      <border>
        <left/>
        <right style="hair">
          <color auto="1"/>
        </right>
        <top style="hair">
          <color auto="1"/>
        </top>
        <bottom style="hair">
          <color auto="1"/>
        </bottom>
      </border>
    </dxf>
    <dxf>
      <font>
        <b/>
        <i val="0"/>
        <strike val="0"/>
        <condense val="0"/>
        <extend val="0"/>
        <color indexed="12"/>
      </font>
      <fill>
        <patternFill patternType="solid">
          <bgColor indexed="43"/>
        </patternFill>
      </fill>
      <border>
        <left/>
        <right/>
        <top style="hair">
          <color indexed="64"/>
        </top>
        <bottom style="hair">
          <color indexed="64"/>
        </bottom>
      </border>
    </dxf>
    <dxf>
      <font>
        <b/>
        <i val="0"/>
        <strike val="0"/>
        <condense val="0"/>
        <extend val="0"/>
        <color indexed="17"/>
      </font>
      <fill>
        <patternFill patternType="solid">
          <bgColor indexed="43"/>
        </patternFill>
      </fill>
      <border>
        <left/>
        <right/>
        <top style="hair">
          <color indexed="64"/>
        </top>
        <bottom style="hair">
          <color indexed="64"/>
        </bottom>
      </border>
    </dxf>
    <dxf>
      <font>
        <b/>
        <i val="0"/>
        <strike val="0"/>
        <condense val="0"/>
        <extend val="0"/>
        <color indexed="10"/>
      </font>
      <fill>
        <patternFill patternType="solid">
          <bgColor indexed="43"/>
        </patternFill>
      </fill>
      <border>
        <left/>
        <right/>
        <top style="hair">
          <color auto="1"/>
        </top>
        <bottom style="hair">
          <color auto="1"/>
        </bottom>
      </border>
    </dxf>
    <dxf>
      <font>
        <b/>
        <i val="0"/>
        <strike val="0"/>
        <condense val="0"/>
        <extend val="0"/>
        <color indexed="12"/>
      </font>
      <fill>
        <patternFill patternType="solid">
          <bgColor indexed="43"/>
        </patternFill>
      </fill>
      <border>
        <left/>
        <right style="thin">
          <color indexed="64"/>
        </right>
        <top style="hair">
          <color indexed="64"/>
        </top>
        <bottom style="hair">
          <color indexed="64"/>
        </bottom>
      </border>
    </dxf>
    <dxf>
      <font>
        <b/>
        <i val="0"/>
        <strike val="0"/>
        <condense val="0"/>
        <extend val="0"/>
        <color indexed="17"/>
      </font>
      <fill>
        <patternFill patternType="solid">
          <bgColor indexed="43"/>
        </patternFill>
      </fill>
      <border>
        <left/>
        <right style="thin">
          <color indexed="64"/>
        </right>
        <top style="hair">
          <color indexed="64"/>
        </top>
        <bottom style="hair">
          <color indexed="64"/>
        </bottom>
      </border>
    </dxf>
    <dxf>
      <font>
        <b/>
        <i val="0"/>
        <strike val="0"/>
        <condense val="0"/>
        <extend val="0"/>
        <color indexed="10"/>
      </font>
      <fill>
        <patternFill patternType="solid">
          <bgColor indexed="43"/>
        </patternFill>
      </fill>
      <border>
        <left/>
        <right style="thin">
          <color auto="1"/>
        </right>
        <top style="hair">
          <color auto="1"/>
        </top>
        <bottom style="hair">
          <color auto="1"/>
        </bottom>
      </border>
    </dxf>
    <dxf>
      <font>
        <b/>
        <i val="0"/>
        <strike val="0"/>
        <condense val="0"/>
        <extend val="0"/>
        <color indexed="9"/>
      </font>
      <fill>
        <patternFill patternType="solid">
          <bgColor indexed="12"/>
        </patternFill>
      </fill>
      <border>
        <right/>
      </border>
    </dxf>
    <dxf>
      <font>
        <b/>
        <i val="0"/>
        <strike val="0"/>
        <condense val="0"/>
        <extend val="0"/>
        <color indexed="9"/>
      </font>
      <fill>
        <patternFill patternType="solid">
          <bgColor indexed="17"/>
        </patternFill>
      </fill>
      <border>
        <right/>
      </border>
    </dxf>
    <dxf>
      <font>
        <b/>
        <i val="0"/>
        <strike val="0"/>
        <condense val="0"/>
        <extend val="0"/>
        <color indexed="9"/>
      </font>
      <fill>
        <patternFill patternType="solid">
          <bgColor indexed="10"/>
        </patternFill>
      </fill>
      <border>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9"/>
      </font>
      <fill>
        <patternFill patternType="solid">
          <bgColor indexed="12"/>
        </patternFill>
      </fill>
      <border>
        <right/>
      </border>
    </dxf>
    <dxf>
      <font>
        <b/>
        <i val="0"/>
        <strike val="0"/>
        <condense val="0"/>
        <extend val="0"/>
        <color indexed="9"/>
      </font>
      <fill>
        <patternFill patternType="solid">
          <bgColor indexed="17"/>
        </patternFill>
      </fill>
      <border>
        <right/>
      </border>
    </dxf>
    <dxf>
      <font>
        <b/>
        <i val="0"/>
        <strike val="0"/>
        <condense val="0"/>
        <extend val="0"/>
        <color indexed="9"/>
      </font>
      <fill>
        <patternFill patternType="solid">
          <bgColor indexed="10"/>
        </patternFill>
      </fill>
      <border>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color rgb="FFFF0000"/>
      </font>
      <fill>
        <patternFill>
          <bgColor rgb="FFFFFF00"/>
        </patternFill>
      </fill>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condense val="0"/>
        <extend val="0"/>
        <color indexed="12"/>
      </font>
      <fill>
        <patternFill>
          <bgColor indexed="9"/>
        </patternFill>
      </fill>
    </dxf>
    <dxf>
      <font>
        <b/>
        <i val="0"/>
        <condense val="0"/>
        <extend val="0"/>
        <color indexed="17"/>
      </font>
      <fill>
        <patternFill>
          <bgColor indexed="9"/>
        </patternFill>
      </fill>
    </dxf>
    <dxf>
      <font>
        <b/>
        <i val="0"/>
        <condense val="0"/>
        <extend val="0"/>
        <color indexed="10"/>
      </font>
      <fill>
        <patternFill patternType="solid">
          <bgColor indexed="9"/>
        </patternFill>
      </fill>
      <border>
        <right/>
      </border>
    </dxf>
    <dxf>
      <font>
        <b/>
        <i val="0"/>
        <condense val="0"/>
        <extend val="0"/>
        <color indexed="12"/>
      </font>
      <fill>
        <patternFill>
          <bgColor indexed="9"/>
        </patternFill>
      </fill>
    </dxf>
    <dxf>
      <font>
        <b/>
        <i val="0"/>
        <condense val="0"/>
        <extend val="0"/>
        <color indexed="17"/>
      </font>
      <fill>
        <patternFill>
          <bgColor indexed="9"/>
        </patternFill>
      </fill>
    </dxf>
    <dxf>
      <font>
        <b/>
        <i val="0"/>
        <condense val="0"/>
        <extend val="0"/>
        <color indexed="10"/>
      </font>
      <fill>
        <patternFill patternType="solid">
          <bgColor indexed="9"/>
        </patternFill>
      </fill>
      <border>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condense val="0"/>
        <extend val="0"/>
        <color indexed="12"/>
      </font>
      <fill>
        <patternFill>
          <bgColor indexed="9"/>
        </patternFill>
      </fill>
    </dxf>
    <dxf>
      <font>
        <b/>
        <i val="0"/>
        <condense val="0"/>
        <extend val="0"/>
        <color indexed="17"/>
      </font>
      <fill>
        <patternFill>
          <bgColor indexed="9"/>
        </patternFill>
      </fill>
    </dxf>
    <dxf>
      <font>
        <b/>
        <i val="0"/>
        <condense val="0"/>
        <extend val="0"/>
        <color indexed="10"/>
      </font>
      <fill>
        <patternFill patternType="solid">
          <bgColor indexed="9"/>
        </patternFill>
      </fill>
      <border>
        <right/>
      </border>
    </dxf>
    <dxf>
      <font>
        <b/>
        <i val="0"/>
        <condense val="0"/>
        <extend val="0"/>
        <color indexed="12"/>
      </font>
      <fill>
        <patternFill>
          <bgColor indexed="9"/>
        </patternFill>
      </fill>
    </dxf>
    <dxf>
      <font>
        <b/>
        <i val="0"/>
        <condense val="0"/>
        <extend val="0"/>
        <color indexed="17"/>
      </font>
      <fill>
        <patternFill>
          <bgColor indexed="9"/>
        </patternFill>
      </fill>
    </dxf>
    <dxf>
      <font>
        <b/>
        <i val="0"/>
        <condense val="0"/>
        <extend val="0"/>
        <color indexed="10"/>
      </font>
      <fill>
        <patternFill patternType="solid">
          <bgColor indexed="9"/>
        </patternFill>
      </fill>
      <border>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color theme="0"/>
      </font>
      <fill>
        <patternFill>
          <bgColor indexed="10"/>
        </patternFill>
      </fill>
    </dxf>
    <dxf>
      <font>
        <b/>
        <i val="0"/>
      </font>
      <fill>
        <patternFill>
          <bgColor theme="7"/>
        </patternFill>
      </fill>
    </dxf>
    <dxf>
      <font>
        <b/>
        <i val="0"/>
      </font>
      <fill>
        <patternFill>
          <bgColor indexed="11"/>
        </patternFill>
      </fill>
    </dxf>
    <dxf>
      <font>
        <color rgb="FF9C0006"/>
      </font>
      <fill>
        <patternFill>
          <bgColor rgb="FFFFC7CE"/>
        </patternFill>
      </fill>
    </dxf>
    <dxf>
      <font>
        <color rgb="FF9C0006"/>
      </font>
      <fill>
        <patternFill>
          <bgColor rgb="FFFFC7CE"/>
        </patternFill>
      </fill>
    </dxf>
    <dxf>
      <font>
        <b/>
        <i val="0"/>
        <color theme="0"/>
      </font>
      <fill>
        <patternFill>
          <bgColor indexed="10"/>
        </patternFill>
      </fill>
    </dxf>
    <dxf>
      <font>
        <b/>
        <i val="0"/>
      </font>
      <fill>
        <patternFill>
          <bgColor theme="7"/>
        </patternFill>
      </fill>
    </dxf>
    <dxf>
      <font>
        <b/>
        <i val="0"/>
      </font>
      <fill>
        <patternFill>
          <bgColor indexed="11"/>
        </patternFill>
      </fill>
    </dxf>
    <dxf>
      <font>
        <b/>
        <i val="0"/>
        <color theme="0"/>
      </font>
      <fill>
        <patternFill>
          <bgColor indexed="10"/>
        </patternFill>
      </fill>
    </dxf>
    <dxf>
      <font>
        <b/>
        <i val="0"/>
      </font>
      <fill>
        <patternFill>
          <bgColor theme="7"/>
        </patternFill>
      </fill>
    </dxf>
    <dxf>
      <font>
        <b/>
        <i val="0"/>
      </font>
      <fill>
        <patternFill>
          <bgColor indexed="11"/>
        </patternFill>
      </fill>
    </dxf>
    <dxf>
      <font>
        <b/>
        <i val="0"/>
        <color theme="0"/>
      </font>
      <fill>
        <patternFill>
          <bgColor indexed="10"/>
        </patternFill>
      </fill>
    </dxf>
    <dxf>
      <font>
        <b/>
        <i val="0"/>
      </font>
      <fill>
        <patternFill>
          <bgColor theme="7"/>
        </patternFill>
      </fill>
    </dxf>
    <dxf>
      <font>
        <b/>
        <i val="0"/>
      </font>
      <fill>
        <patternFill>
          <bgColor indexed="11"/>
        </patternFill>
      </fill>
    </dxf>
    <dxf>
      <font>
        <b/>
        <i val="0"/>
        <color theme="0"/>
      </font>
      <fill>
        <patternFill>
          <bgColor indexed="10"/>
        </patternFill>
      </fill>
    </dxf>
    <dxf>
      <font>
        <b/>
        <i val="0"/>
      </font>
      <fill>
        <patternFill>
          <bgColor theme="7"/>
        </patternFill>
      </fill>
    </dxf>
    <dxf>
      <font>
        <b/>
        <i val="0"/>
      </font>
      <fill>
        <patternFill>
          <bgColor indexed="11"/>
        </patternFill>
      </fill>
    </dxf>
    <dxf>
      <font>
        <b/>
        <i val="0"/>
        <color theme="0"/>
      </font>
      <fill>
        <patternFill>
          <bgColor indexed="10"/>
        </patternFill>
      </fill>
    </dxf>
    <dxf>
      <font>
        <b/>
        <i val="0"/>
      </font>
      <fill>
        <patternFill>
          <bgColor theme="7"/>
        </patternFill>
      </fill>
    </dxf>
    <dxf>
      <font>
        <b/>
        <i val="0"/>
      </font>
      <fill>
        <patternFill>
          <bgColor indexed="11"/>
        </patternFill>
      </fill>
    </dxf>
    <dxf>
      <font>
        <b/>
        <i val="0"/>
        <color theme="0"/>
      </font>
      <fill>
        <patternFill>
          <bgColor indexed="10"/>
        </patternFill>
      </fill>
    </dxf>
    <dxf>
      <font>
        <b/>
        <i val="0"/>
      </font>
      <fill>
        <patternFill>
          <bgColor theme="7"/>
        </patternFill>
      </fill>
    </dxf>
    <dxf>
      <font>
        <b/>
        <i val="0"/>
      </font>
      <fill>
        <patternFill>
          <bgColor indexed="11"/>
        </patternFill>
      </fill>
    </dxf>
    <dxf>
      <font>
        <b/>
        <i val="0"/>
        <color theme="0"/>
      </font>
      <fill>
        <patternFill>
          <bgColor indexed="10"/>
        </patternFill>
      </fill>
    </dxf>
    <dxf>
      <font>
        <b/>
        <i val="0"/>
      </font>
      <fill>
        <patternFill>
          <bgColor theme="7"/>
        </patternFill>
      </fill>
    </dxf>
    <dxf>
      <font>
        <b/>
        <i val="0"/>
      </font>
      <fill>
        <patternFill>
          <bgColor indexed="11"/>
        </patternFill>
      </fill>
    </dxf>
    <dxf>
      <font>
        <b/>
        <i val="0"/>
        <color theme="0"/>
      </font>
      <fill>
        <patternFill>
          <bgColor indexed="10"/>
        </patternFill>
      </fill>
    </dxf>
    <dxf>
      <font>
        <b/>
        <i val="0"/>
      </font>
      <fill>
        <patternFill>
          <bgColor theme="7"/>
        </patternFill>
      </fill>
    </dxf>
    <dxf>
      <font>
        <b/>
        <i val="0"/>
      </font>
      <fill>
        <patternFill>
          <bgColor indexed="11"/>
        </patternFill>
      </fill>
    </dxf>
    <dxf>
      <font>
        <b/>
        <i val="0"/>
        <color theme="0"/>
      </font>
      <fill>
        <patternFill>
          <bgColor indexed="10"/>
        </patternFill>
      </fill>
    </dxf>
    <dxf>
      <font>
        <b/>
        <i val="0"/>
      </font>
      <fill>
        <patternFill>
          <bgColor theme="7"/>
        </patternFill>
      </fill>
    </dxf>
    <dxf>
      <font>
        <b/>
        <i val="0"/>
      </font>
      <fill>
        <patternFill>
          <bgColor indexed="11"/>
        </patternFill>
      </fill>
    </dxf>
    <dxf>
      <font>
        <b/>
        <i val="0"/>
        <color theme="0"/>
      </font>
      <fill>
        <patternFill>
          <bgColor indexed="10"/>
        </patternFill>
      </fill>
    </dxf>
    <dxf>
      <font>
        <b/>
        <i val="0"/>
      </font>
      <fill>
        <patternFill>
          <bgColor theme="7"/>
        </patternFill>
      </fill>
    </dxf>
    <dxf>
      <font>
        <b/>
        <i val="0"/>
      </font>
      <fill>
        <patternFill>
          <bgColor indexed="11"/>
        </patternFill>
      </fill>
    </dxf>
    <dxf>
      <font>
        <b/>
        <i val="0"/>
        <color theme="0"/>
      </font>
      <fill>
        <patternFill>
          <bgColor indexed="10"/>
        </patternFill>
      </fill>
    </dxf>
    <dxf>
      <font>
        <b/>
        <i val="0"/>
      </font>
      <fill>
        <patternFill>
          <bgColor theme="7"/>
        </patternFill>
      </fill>
    </dxf>
    <dxf>
      <font>
        <b/>
        <i val="0"/>
      </font>
      <fill>
        <patternFill>
          <bgColor indexed="11"/>
        </patternFill>
      </fill>
    </dxf>
    <dxf>
      <font>
        <b/>
        <i val="0"/>
        <color theme="0"/>
      </font>
      <fill>
        <patternFill>
          <bgColor indexed="10"/>
        </patternFill>
      </fill>
    </dxf>
    <dxf>
      <font>
        <b/>
        <i val="0"/>
      </font>
      <fill>
        <patternFill>
          <bgColor theme="7"/>
        </patternFill>
      </fill>
    </dxf>
    <dxf>
      <font>
        <b/>
        <i val="0"/>
      </font>
      <fill>
        <patternFill>
          <bgColor indexed="11"/>
        </patternFill>
      </fill>
    </dxf>
    <dxf>
      <font>
        <b/>
        <i val="0"/>
        <color theme="0"/>
      </font>
      <fill>
        <patternFill>
          <bgColor indexed="10"/>
        </patternFill>
      </fill>
    </dxf>
    <dxf>
      <font>
        <b/>
        <i val="0"/>
      </font>
      <fill>
        <patternFill>
          <bgColor theme="7"/>
        </patternFill>
      </fill>
    </dxf>
    <dxf>
      <font>
        <b/>
        <i val="0"/>
      </font>
      <fill>
        <patternFill>
          <bgColor indexed="11"/>
        </patternFill>
      </fill>
    </dxf>
    <dxf>
      <font>
        <b/>
        <i val="0"/>
        <color theme="0"/>
      </font>
      <fill>
        <patternFill>
          <bgColor indexed="10"/>
        </patternFill>
      </fill>
    </dxf>
    <dxf>
      <font>
        <b/>
        <i val="0"/>
      </font>
      <fill>
        <patternFill>
          <bgColor theme="7"/>
        </patternFill>
      </fill>
    </dxf>
    <dxf>
      <font>
        <b/>
        <i val="0"/>
      </font>
      <fill>
        <patternFill>
          <bgColor indexed="11"/>
        </patternFill>
      </fill>
    </dxf>
    <dxf>
      <font>
        <b/>
        <i val="0"/>
        <color theme="0"/>
      </font>
      <fill>
        <patternFill>
          <bgColor indexed="10"/>
        </patternFill>
      </fill>
    </dxf>
    <dxf>
      <font>
        <b/>
        <i val="0"/>
      </font>
      <fill>
        <patternFill>
          <bgColor theme="7"/>
        </patternFill>
      </fill>
    </dxf>
    <dxf>
      <font>
        <b/>
        <i val="0"/>
      </font>
      <fill>
        <patternFill>
          <bgColor indexed="11"/>
        </patternFill>
      </fill>
    </dxf>
    <dxf>
      <font>
        <b/>
        <i val="0"/>
        <color theme="0"/>
      </font>
      <fill>
        <patternFill>
          <bgColor indexed="10"/>
        </patternFill>
      </fill>
    </dxf>
    <dxf>
      <font>
        <b/>
        <i val="0"/>
      </font>
      <fill>
        <patternFill>
          <bgColor theme="7"/>
        </patternFill>
      </fill>
    </dxf>
    <dxf>
      <font>
        <b/>
        <i val="0"/>
      </font>
      <fill>
        <patternFill>
          <bgColor indexed="11"/>
        </patternFill>
      </fill>
    </dxf>
    <dxf>
      <font>
        <b/>
        <i val="0"/>
        <color theme="0"/>
      </font>
      <fill>
        <patternFill>
          <bgColor indexed="10"/>
        </patternFill>
      </fill>
    </dxf>
    <dxf>
      <font>
        <b/>
        <i val="0"/>
      </font>
      <fill>
        <patternFill>
          <bgColor theme="7"/>
        </patternFill>
      </fill>
    </dxf>
    <dxf>
      <font>
        <b/>
        <i val="0"/>
      </font>
      <fill>
        <patternFill>
          <bgColor indexed="11"/>
        </patternFill>
      </fill>
    </dxf>
    <dxf>
      <font>
        <b/>
        <i val="0"/>
        <color theme="0"/>
      </font>
      <fill>
        <patternFill>
          <bgColor indexed="10"/>
        </patternFill>
      </fill>
    </dxf>
    <dxf>
      <font>
        <b/>
        <i val="0"/>
      </font>
      <fill>
        <patternFill>
          <bgColor theme="7"/>
        </patternFill>
      </fill>
    </dxf>
    <dxf>
      <font>
        <b/>
        <i val="0"/>
      </font>
      <fill>
        <patternFill>
          <bgColor indexed="11"/>
        </patternFill>
      </fill>
    </dxf>
    <dxf>
      <font>
        <b/>
        <i val="0"/>
        <color theme="0"/>
      </font>
      <fill>
        <patternFill>
          <bgColor indexed="10"/>
        </patternFill>
      </fill>
    </dxf>
    <dxf>
      <font>
        <b/>
        <i val="0"/>
      </font>
      <fill>
        <patternFill>
          <bgColor theme="7"/>
        </patternFill>
      </fill>
    </dxf>
    <dxf>
      <font>
        <b/>
        <i val="0"/>
      </font>
      <fill>
        <patternFill>
          <bgColor indexed="11"/>
        </patternFill>
      </fill>
    </dxf>
    <dxf>
      <font>
        <b/>
        <i val="0"/>
        <color theme="0"/>
      </font>
      <fill>
        <patternFill>
          <bgColor indexed="10"/>
        </patternFill>
      </fill>
    </dxf>
    <dxf>
      <font>
        <b/>
        <i val="0"/>
      </font>
      <fill>
        <patternFill>
          <bgColor theme="7"/>
        </patternFill>
      </fill>
    </dxf>
    <dxf>
      <font>
        <b/>
        <i val="0"/>
      </font>
      <fill>
        <patternFill>
          <bgColor indexed="11"/>
        </patternFill>
      </fill>
    </dxf>
    <dxf>
      <font>
        <b/>
        <i val="0"/>
        <color theme="0"/>
      </font>
      <fill>
        <patternFill>
          <bgColor indexed="10"/>
        </patternFill>
      </fill>
    </dxf>
    <dxf>
      <font>
        <b/>
        <i val="0"/>
      </font>
      <fill>
        <patternFill>
          <bgColor theme="7"/>
        </patternFill>
      </fill>
    </dxf>
    <dxf>
      <font>
        <b/>
        <i val="0"/>
      </font>
      <fill>
        <patternFill>
          <bgColor indexed="11"/>
        </patternFill>
      </fill>
    </dxf>
    <dxf>
      <font>
        <b/>
        <i val="0"/>
        <color theme="0"/>
      </font>
      <fill>
        <patternFill>
          <bgColor indexed="10"/>
        </patternFill>
      </fill>
    </dxf>
    <dxf>
      <font>
        <b/>
        <i val="0"/>
      </font>
      <fill>
        <patternFill>
          <bgColor theme="7"/>
        </patternFill>
      </fill>
    </dxf>
    <dxf>
      <font>
        <b/>
        <i val="0"/>
      </font>
      <fill>
        <patternFill>
          <bgColor indexed="11"/>
        </patternFill>
      </fill>
    </dxf>
    <dxf>
      <font>
        <b/>
        <i val="0"/>
      </font>
      <fill>
        <patternFill>
          <bgColor rgb="FFFF66CC"/>
        </patternFill>
      </fill>
    </dxf>
    <dxf>
      <font>
        <b/>
        <i val="0"/>
        <color theme="0"/>
      </font>
      <fill>
        <patternFill>
          <bgColor rgb="FF7030A0"/>
        </patternFill>
      </fill>
    </dxf>
    <dxf>
      <font>
        <color theme="0"/>
      </font>
      <fill>
        <patternFill>
          <bgColor theme="4" tint="-0.24994659260841701"/>
        </patternFill>
      </fill>
    </dxf>
    <dxf>
      <font>
        <b/>
        <i val="0"/>
        <color theme="0"/>
      </font>
      <fill>
        <patternFill>
          <bgColor rgb="FF7030A0"/>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s>
  <tableStyles count="0" defaultTableStyle="TableStyleMedium2" defaultPivotStyle="PivotStyleLight16"/>
  <colors>
    <mruColors>
      <color rgb="FFFFFFCC"/>
      <color rgb="FF8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hyperlink" Target="https://www.appvizer.fr/" TargetMode="External"/><Relationship Id="rId1" Type="http://schemas.openxmlformats.org/officeDocument/2006/relationships/image" Target="../media/image1.emf"/></Relationships>
</file>

<file path=xl/drawings/_rels/drawing11.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25</xdr:col>
      <xdr:colOff>414572</xdr:colOff>
      <xdr:row>112</xdr:row>
      <xdr:rowOff>197370</xdr:rowOff>
    </xdr:from>
    <xdr:to>
      <xdr:col>28</xdr:col>
      <xdr:colOff>68289</xdr:colOff>
      <xdr:row>115</xdr:row>
      <xdr:rowOff>435859</xdr:rowOff>
    </xdr:to>
    <xdr:pic>
      <xdr:nvPicPr>
        <xdr:cNvPr id="2" name="Picture 1">
          <a:extLst>
            <a:ext uri="{FF2B5EF4-FFF2-40B4-BE49-F238E27FC236}">
              <a16:creationId xmlns:a16="http://schemas.microsoft.com/office/drawing/2014/main" id="{2B0D5B8F-3E50-4EA1-BE8A-3605BC12FC5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655447" y="54994695"/>
          <a:ext cx="2168316" cy="17529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30</xdr:col>
      <xdr:colOff>0</xdr:colOff>
      <xdr:row>5</xdr:row>
      <xdr:rowOff>0</xdr:rowOff>
    </xdr:from>
    <xdr:to>
      <xdr:col>30</xdr:col>
      <xdr:colOff>304800</xdr:colOff>
      <xdr:row>5</xdr:row>
      <xdr:rowOff>304800</xdr:rowOff>
    </xdr:to>
    <xdr:sp macro="" textlink="">
      <xdr:nvSpPr>
        <xdr:cNvPr id="1026" name="AutoShape 2" descr="appvizer logo">
          <a:hlinkClick xmlns:r="http://schemas.openxmlformats.org/officeDocument/2006/relationships" r:id="rId2"/>
          <a:extLst>
            <a:ext uri="{FF2B5EF4-FFF2-40B4-BE49-F238E27FC236}">
              <a16:creationId xmlns:a16="http://schemas.microsoft.com/office/drawing/2014/main" id="{5E452D7D-8C46-EC6A-7EA8-933D491E74BC}"/>
            </a:ext>
          </a:extLst>
        </xdr:cNvPr>
        <xdr:cNvSpPr>
          <a:spLocks noChangeAspect="1" noChangeArrowheads="1"/>
        </xdr:cNvSpPr>
      </xdr:nvSpPr>
      <xdr:spPr bwMode="auto">
        <a:xfrm>
          <a:off x="25022175" y="3286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30</xdr:col>
      <xdr:colOff>0</xdr:colOff>
      <xdr:row>6</xdr:row>
      <xdr:rowOff>0</xdr:rowOff>
    </xdr:from>
    <xdr:ext cx="304800" cy="304800"/>
    <xdr:sp macro="" textlink="">
      <xdr:nvSpPr>
        <xdr:cNvPr id="3" name="AutoShape 2" descr="appvizer logo">
          <a:hlinkClick xmlns:r="http://schemas.openxmlformats.org/officeDocument/2006/relationships" r:id="rId2"/>
          <a:extLst>
            <a:ext uri="{FF2B5EF4-FFF2-40B4-BE49-F238E27FC236}">
              <a16:creationId xmlns:a16="http://schemas.microsoft.com/office/drawing/2014/main" id="{E74021E7-825C-47C9-96C8-DDCA36E67002}"/>
            </a:ext>
          </a:extLst>
        </xdr:cNvPr>
        <xdr:cNvSpPr>
          <a:spLocks noChangeAspect="1" noChangeArrowheads="1"/>
        </xdr:cNvSpPr>
      </xdr:nvSpPr>
      <xdr:spPr bwMode="auto">
        <a:xfrm>
          <a:off x="25092910" y="327909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30</xdr:col>
      <xdr:colOff>0</xdr:colOff>
      <xdr:row>8</xdr:row>
      <xdr:rowOff>0</xdr:rowOff>
    </xdr:from>
    <xdr:ext cx="304800" cy="304800"/>
    <xdr:sp macro="" textlink="">
      <xdr:nvSpPr>
        <xdr:cNvPr id="4" name="AutoShape 2" descr="appvizer logo">
          <a:hlinkClick xmlns:r="http://schemas.openxmlformats.org/officeDocument/2006/relationships" r:id="rId2"/>
          <a:extLst>
            <a:ext uri="{FF2B5EF4-FFF2-40B4-BE49-F238E27FC236}">
              <a16:creationId xmlns:a16="http://schemas.microsoft.com/office/drawing/2014/main" id="{4D91C255-6719-4D66-A28E-A912E2BC3AFC}"/>
            </a:ext>
          </a:extLst>
        </xdr:cNvPr>
        <xdr:cNvSpPr>
          <a:spLocks noChangeAspect="1" noChangeArrowheads="1"/>
        </xdr:cNvSpPr>
      </xdr:nvSpPr>
      <xdr:spPr bwMode="auto">
        <a:xfrm>
          <a:off x="25092910" y="327909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30</xdr:col>
      <xdr:colOff>0</xdr:colOff>
      <xdr:row>9</xdr:row>
      <xdr:rowOff>0</xdr:rowOff>
    </xdr:from>
    <xdr:ext cx="304800" cy="304800"/>
    <xdr:sp macro="" textlink="">
      <xdr:nvSpPr>
        <xdr:cNvPr id="5" name="AutoShape 2" descr="appvizer logo">
          <a:hlinkClick xmlns:r="http://schemas.openxmlformats.org/officeDocument/2006/relationships" r:id="rId2"/>
          <a:extLst>
            <a:ext uri="{FF2B5EF4-FFF2-40B4-BE49-F238E27FC236}">
              <a16:creationId xmlns:a16="http://schemas.microsoft.com/office/drawing/2014/main" id="{8E8FD1AC-D750-4A9C-B608-03FE3922C53A}"/>
            </a:ext>
          </a:extLst>
        </xdr:cNvPr>
        <xdr:cNvSpPr>
          <a:spLocks noChangeAspect="1" noChangeArrowheads="1"/>
        </xdr:cNvSpPr>
      </xdr:nvSpPr>
      <xdr:spPr bwMode="auto">
        <a:xfrm>
          <a:off x="25092910" y="327909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30</xdr:col>
      <xdr:colOff>0</xdr:colOff>
      <xdr:row>10</xdr:row>
      <xdr:rowOff>0</xdr:rowOff>
    </xdr:from>
    <xdr:ext cx="304800" cy="304800"/>
    <xdr:sp macro="" textlink="">
      <xdr:nvSpPr>
        <xdr:cNvPr id="6" name="AutoShape 2" descr="appvizer logo">
          <a:hlinkClick xmlns:r="http://schemas.openxmlformats.org/officeDocument/2006/relationships" r:id="rId2"/>
          <a:extLst>
            <a:ext uri="{FF2B5EF4-FFF2-40B4-BE49-F238E27FC236}">
              <a16:creationId xmlns:a16="http://schemas.microsoft.com/office/drawing/2014/main" id="{790454DA-B786-4152-8F08-8AFD6B659AF3}"/>
            </a:ext>
          </a:extLst>
        </xdr:cNvPr>
        <xdr:cNvSpPr>
          <a:spLocks noChangeAspect="1" noChangeArrowheads="1"/>
        </xdr:cNvSpPr>
      </xdr:nvSpPr>
      <xdr:spPr bwMode="auto">
        <a:xfrm>
          <a:off x="25092910" y="327909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30</xdr:col>
      <xdr:colOff>0</xdr:colOff>
      <xdr:row>11</xdr:row>
      <xdr:rowOff>0</xdr:rowOff>
    </xdr:from>
    <xdr:ext cx="304800" cy="304800"/>
    <xdr:sp macro="" textlink="">
      <xdr:nvSpPr>
        <xdr:cNvPr id="7" name="AutoShape 2" descr="appvizer logo">
          <a:hlinkClick xmlns:r="http://schemas.openxmlformats.org/officeDocument/2006/relationships" r:id="rId2"/>
          <a:extLst>
            <a:ext uri="{FF2B5EF4-FFF2-40B4-BE49-F238E27FC236}">
              <a16:creationId xmlns:a16="http://schemas.microsoft.com/office/drawing/2014/main" id="{9E3D0981-6055-4EF9-8CA5-F1E53BA15CEB}"/>
            </a:ext>
          </a:extLst>
        </xdr:cNvPr>
        <xdr:cNvSpPr>
          <a:spLocks noChangeAspect="1" noChangeArrowheads="1"/>
        </xdr:cNvSpPr>
      </xdr:nvSpPr>
      <xdr:spPr bwMode="auto">
        <a:xfrm>
          <a:off x="25092910" y="327909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10.xml><?xml version="1.0" encoding="utf-8"?>
<xdr:wsDr xmlns:xdr="http://schemas.openxmlformats.org/drawingml/2006/spreadsheetDrawing" xmlns:a="http://schemas.openxmlformats.org/drawingml/2006/main">
  <xdr:twoCellAnchor>
    <xdr:from>
      <xdr:col>24</xdr:col>
      <xdr:colOff>323850</xdr:colOff>
      <xdr:row>11</xdr:row>
      <xdr:rowOff>0</xdr:rowOff>
    </xdr:from>
    <xdr:to>
      <xdr:col>24</xdr:col>
      <xdr:colOff>323850</xdr:colOff>
      <xdr:row>11</xdr:row>
      <xdr:rowOff>0</xdr:rowOff>
    </xdr:to>
    <xdr:sp macro="" textlink="">
      <xdr:nvSpPr>
        <xdr:cNvPr id="2" name="Line 1">
          <a:extLst>
            <a:ext uri="{FF2B5EF4-FFF2-40B4-BE49-F238E27FC236}">
              <a16:creationId xmlns:a16="http://schemas.microsoft.com/office/drawing/2014/main" id="{417BABDE-BA07-4820-9009-9CD57F09767D}"/>
            </a:ext>
          </a:extLst>
        </xdr:cNvPr>
        <xdr:cNvSpPr>
          <a:spLocks noChangeShapeType="1"/>
        </xdr:cNvSpPr>
      </xdr:nvSpPr>
      <xdr:spPr bwMode="auto">
        <a:xfrm>
          <a:off x="5153025" y="1943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41</xdr:col>
      <xdr:colOff>0</xdr:colOff>
      <xdr:row>11</xdr:row>
      <xdr:rowOff>0</xdr:rowOff>
    </xdr:from>
    <xdr:to>
      <xdr:col>41</xdr:col>
      <xdr:colOff>0</xdr:colOff>
      <xdr:row>11</xdr:row>
      <xdr:rowOff>0</xdr:rowOff>
    </xdr:to>
    <xdr:sp macro="" textlink="">
      <xdr:nvSpPr>
        <xdr:cNvPr id="3" name="Line 2">
          <a:extLst>
            <a:ext uri="{FF2B5EF4-FFF2-40B4-BE49-F238E27FC236}">
              <a16:creationId xmlns:a16="http://schemas.microsoft.com/office/drawing/2014/main" id="{702EED7F-2783-45F1-AB02-8D1B624DC749}"/>
            </a:ext>
          </a:extLst>
        </xdr:cNvPr>
        <xdr:cNvSpPr>
          <a:spLocks noChangeShapeType="1"/>
        </xdr:cNvSpPr>
      </xdr:nvSpPr>
      <xdr:spPr bwMode="auto">
        <a:xfrm>
          <a:off x="8582025" y="1943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41</xdr:col>
      <xdr:colOff>0</xdr:colOff>
      <xdr:row>11</xdr:row>
      <xdr:rowOff>0</xdr:rowOff>
    </xdr:from>
    <xdr:to>
      <xdr:col>41</xdr:col>
      <xdr:colOff>0</xdr:colOff>
      <xdr:row>11</xdr:row>
      <xdr:rowOff>0</xdr:rowOff>
    </xdr:to>
    <xdr:sp macro="" textlink="">
      <xdr:nvSpPr>
        <xdr:cNvPr id="4" name="Line 3">
          <a:extLst>
            <a:ext uri="{FF2B5EF4-FFF2-40B4-BE49-F238E27FC236}">
              <a16:creationId xmlns:a16="http://schemas.microsoft.com/office/drawing/2014/main" id="{E6F69500-34CA-4CC0-BCBE-E49E4F3B70B1}"/>
            </a:ext>
          </a:extLst>
        </xdr:cNvPr>
        <xdr:cNvSpPr>
          <a:spLocks noChangeShapeType="1"/>
        </xdr:cNvSpPr>
      </xdr:nvSpPr>
      <xdr:spPr bwMode="auto">
        <a:xfrm>
          <a:off x="8582025" y="1943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41</xdr:col>
      <xdr:colOff>0</xdr:colOff>
      <xdr:row>11</xdr:row>
      <xdr:rowOff>0</xdr:rowOff>
    </xdr:from>
    <xdr:to>
      <xdr:col>41</xdr:col>
      <xdr:colOff>0</xdr:colOff>
      <xdr:row>11</xdr:row>
      <xdr:rowOff>0</xdr:rowOff>
    </xdr:to>
    <xdr:sp macro="" textlink="">
      <xdr:nvSpPr>
        <xdr:cNvPr id="5" name="Line 4">
          <a:extLst>
            <a:ext uri="{FF2B5EF4-FFF2-40B4-BE49-F238E27FC236}">
              <a16:creationId xmlns:a16="http://schemas.microsoft.com/office/drawing/2014/main" id="{1AD7DD7C-F655-427F-9936-6C940C936440}"/>
            </a:ext>
          </a:extLst>
        </xdr:cNvPr>
        <xdr:cNvSpPr>
          <a:spLocks noChangeShapeType="1"/>
        </xdr:cNvSpPr>
      </xdr:nvSpPr>
      <xdr:spPr bwMode="auto">
        <a:xfrm>
          <a:off x="8582025" y="1943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41</xdr:col>
      <xdr:colOff>0</xdr:colOff>
      <xdr:row>11</xdr:row>
      <xdr:rowOff>0</xdr:rowOff>
    </xdr:from>
    <xdr:to>
      <xdr:col>41</xdr:col>
      <xdr:colOff>0</xdr:colOff>
      <xdr:row>11</xdr:row>
      <xdr:rowOff>0</xdr:rowOff>
    </xdr:to>
    <xdr:sp macro="" textlink="">
      <xdr:nvSpPr>
        <xdr:cNvPr id="6" name="Line 5">
          <a:extLst>
            <a:ext uri="{FF2B5EF4-FFF2-40B4-BE49-F238E27FC236}">
              <a16:creationId xmlns:a16="http://schemas.microsoft.com/office/drawing/2014/main" id="{5DE56F0A-F09B-4D7A-B63B-CC34482D02AA}"/>
            </a:ext>
          </a:extLst>
        </xdr:cNvPr>
        <xdr:cNvSpPr>
          <a:spLocks noChangeShapeType="1"/>
        </xdr:cNvSpPr>
      </xdr:nvSpPr>
      <xdr:spPr bwMode="auto">
        <a:xfrm>
          <a:off x="8582025" y="1943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13</xdr:col>
      <xdr:colOff>38100</xdr:colOff>
      <xdr:row>71</xdr:row>
      <xdr:rowOff>76201</xdr:rowOff>
    </xdr:from>
    <xdr:to>
      <xdr:col>13</xdr:col>
      <xdr:colOff>619125</xdr:colOff>
      <xdr:row>71</xdr:row>
      <xdr:rowOff>285751</xdr:rowOff>
    </xdr:to>
    <xdr:pic>
      <xdr:nvPicPr>
        <xdr:cNvPr id="2" name="Image 1">
          <a:extLst>
            <a:ext uri="{FF2B5EF4-FFF2-40B4-BE49-F238E27FC236}">
              <a16:creationId xmlns:a16="http://schemas.microsoft.com/office/drawing/2014/main" id="{121268C6-8DCF-43B8-9CA5-1FFA54D65D6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315700" y="16392526"/>
          <a:ext cx="581025" cy="209550"/>
        </a:xfrm>
        <a:prstGeom prst="rect">
          <a:avLst/>
        </a:prstGeom>
      </xdr:spPr>
    </xdr:pic>
    <xdr:clientData/>
  </xdr:twoCellAnchor>
  <xdr:twoCellAnchor editAs="oneCell">
    <xdr:from>
      <xdr:col>12</xdr:col>
      <xdr:colOff>193675</xdr:colOff>
      <xdr:row>71</xdr:row>
      <xdr:rowOff>98425</xdr:rowOff>
    </xdr:from>
    <xdr:to>
      <xdr:col>12</xdr:col>
      <xdr:colOff>831939</xdr:colOff>
      <xdr:row>72</xdr:row>
      <xdr:rowOff>22257</xdr:rowOff>
    </xdr:to>
    <xdr:pic>
      <xdr:nvPicPr>
        <xdr:cNvPr id="3" name="Image 2">
          <a:extLst>
            <a:ext uri="{FF2B5EF4-FFF2-40B4-BE49-F238E27FC236}">
              <a16:creationId xmlns:a16="http://schemas.microsoft.com/office/drawing/2014/main" id="{1E52621B-D33B-4775-AD03-85D69E28EE9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556875" y="16414750"/>
          <a:ext cx="638264" cy="22863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12</xdr:col>
      <xdr:colOff>323850</xdr:colOff>
      <xdr:row>218</xdr:row>
      <xdr:rowOff>57150</xdr:rowOff>
    </xdr:from>
    <xdr:ext cx="5789295" cy="2485390"/>
    <xdr:pic>
      <xdr:nvPicPr>
        <xdr:cNvPr id="2" name="Image 1">
          <a:extLst>
            <a:ext uri="{FF2B5EF4-FFF2-40B4-BE49-F238E27FC236}">
              <a16:creationId xmlns:a16="http://schemas.microsoft.com/office/drawing/2014/main" id="{7684A900-FFC3-4726-9329-659EB89C665E}"/>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973175" y="49891950"/>
          <a:ext cx="5789295" cy="2485390"/>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twoCellAnchor>
    <xdr:from>
      <xdr:col>15</xdr:col>
      <xdr:colOff>0</xdr:colOff>
      <xdr:row>246</xdr:row>
      <xdr:rowOff>0</xdr:rowOff>
    </xdr:from>
    <xdr:to>
      <xdr:col>15</xdr:col>
      <xdr:colOff>0</xdr:colOff>
      <xdr:row>246</xdr:row>
      <xdr:rowOff>0</xdr:rowOff>
    </xdr:to>
    <xdr:sp macro="" textlink="">
      <xdr:nvSpPr>
        <xdr:cNvPr id="2" name="Text Box 1">
          <a:extLst>
            <a:ext uri="{FF2B5EF4-FFF2-40B4-BE49-F238E27FC236}">
              <a16:creationId xmlns:a16="http://schemas.microsoft.com/office/drawing/2014/main" id="{22280122-16C5-43D9-87A8-BA337EB71ADB}"/>
            </a:ext>
          </a:extLst>
        </xdr:cNvPr>
        <xdr:cNvSpPr txBox="1">
          <a:spLocks noChangeArrowheads="1"/>
        </xdr:cNvSpPr>
      </xdr:nvSpPr>
      <xdr:spPr bwMode="auto">
        <a:xfrm>
          <a:off x="9020175" y="560736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fr-FR" sz="1000" b="0" i="0" u="none" strike="noStrike" baseline="0">
              <a:solidFill>
                <a:srgbClr val="000000"/>
              </a:solidFill>
              <a:latin typeface="Times New Roman"/>
              <a:cs typeface="Times New Roman"/>
            </a:rPr>
            <a:t>1.</a:t>
          </a:r>
          <a:r>
            <a:rPr lang="fr-FR" sz="700" b="0" i="0" u="none" strike="noStrike" baseline="0">
              <a:solidFill>
                <a:srgbClr val="000000"/>
              </a:solidFill>
              <a:latin typeface="Times New Roman"/>
              <a:cs typeface="Times New Roman"/>
            </a:rPr>
            <a:t>   </a:t>
          </a:r>
          <a:r>
            <a:rPr lang="fr-FR" sz="1000" b="0" i="0" u="none" strike="noStrike" baseline="0">
              <a:solidFill>
                <a:srgbClr val="000000"/>
              </a:solidFill>
              <a:latin typeface="Times New Roman"/>
              <a:cs typeface="Times New Roman"/>
            </a:rPr>
            <a:t> </a:t>
          </a:r>
          <a:endParaRPr lang="fr-FR" sz="1200" b="0" i="0" u="none" strike="noStrike" baseline="0">
            <a:solidFill>
              <a:srgbClr val="000000"/>
            </a:solidFill>
            <a:latin typeface="Times New Roman"/>
            <a:cs typeface="Times New Roman"/>
          </a:endParaRPr>
        </a:p>
        <a:p>
          <a:pPr algn="l" rtl="0">
            <a:defRPr sz="1000"/>
          </a:pPr>
          <a:r>
            <a:rPr lang="fr-FR" sz="1000" b="0" i="0" u="none" strike="noStrike" baseline="0">
              <a:solidFill>
                <a:srgbClr val="000000"/>
              </a:solidFill>
              <a:latin typeface="Times New Roman"/>
              <a:cs typeface="Times New Roman"/>
            </a:rPr>
            <a:t>2.</a:t>
          </a:r>
          <a:r>
            <a:rPr lang="fr-FR" sz="700" b="0" i="0" u="none" strike="noStrike" baseline="0">
              <a:solidFill>
                <a:srgbClr val="000000"/>
              </a:solidFill>
              <a:latin typeface="Times New Roman"/>
              <a:cs typeface="Times New Roman"/>
            </a:rPr>
            <a:t>   </a:t>
          </a:r>
          <a:r>
            <a:rPr lang="fr-FR" sz="1000" b="0" i="0" u="none" strike="noStrike" baseline="0">
              <a:solidFill>
                <a:srgbClr val="000000"/>
              </a:solidFill>
              <a:latin typeface="Times New Roman"/>
              <a:cs typeface="Times New Roman"/>
            </a:rPr>
            <a:t> </a:t>
          </a:r>
        </a:p>
      </xdr:txBody>
    </xdr:sp>
    <xdr:clientData/>
  </xdr:twoCellAnchor>
  <xdr:twoCellAnchor>
    <xdr:from>
      <xdr:col>15</xdr:col>
      <xdr:colOff>0</xdr:colOff>
      <xdr:row>258</xdr:row>
      <xdr:rowOff>0</xdr:rowOff>
    </xdr:from>
    <xdr:to>
      <xdr:col>15</xdr:col>
      <xdr:colOff>0</xdr:colOff>
      <xdr:row>259</xdr:row>
      <xdr:rowOff>0</xdr:rowOff>
    </xdr:to>
    <xdr:sp macro="" textlink="">
      <xdr:nvSpPr>
        <xdr:cNvPr id="3" name="Text Box 2">
          <a:extLst>
            <a:ext uri="{FF2B5EF4-FFF2-40B4-BE49-F238E27FC236}">
              <a16:creationId xmlns:a16="http://schemas.microsoft.com/office/drawing/2014/main" id="{3BD11E58-8D50-4EEC-8E3D-3AB19C12A09B}"/>
            </a:ext>
          </a:extLst>
        </xdr:cNvPr>
        <xdr:cNvSpPr txBox="1">
          <a:spLocks noChangeArrowheads="1"/>
        </xdr:cNvSpPr>
      </xdr:nvSpPr>
      <xdr:spPr bwMode="auto">
        <a:xfrm>
          <a:off x="9020175" y="58778775"/>
          <a:ext cx="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fr-FR" sz="1000" b="0" i="0" u="none" strike="noStrike" baseline="0">
              <a:solidFill>
                <a:srgbClr val="000000"/>
              </a:solidFill>
              <a:latin typeface="Times New Roman"/>
              <a:cs typeface="Times New Roman"/>
            </a:rPr>
            <a:t>3.</a:t>
          </a:r>
          <a:r>
            <a:rPr lang="fr-FR" sz="700" b="0" i="0" u="none" strike="noStrike" baseline="0">
              <a:solidFill>
                <a:srgbClr val="000000"/>
              </a:solidFill>
              <a:latin typeface="Times New Roman"/>
              <a:cs typeface="Times New Roman"/>
            </a:rPr>
            <a:t>   </a:t>
          </a:r>
          <a:r>
            <a:rPr lang="fr-FR" sz="1000" b="0" i="0" u="none" strike="noStrike" baseline="0">
              <a:solidFill>
                <a:srgbClr val="000000"/>
              </a:solidFill>
              <a:latin typeface="Times New Roman"/>
              <a:cs typeface="Times New Roman"/>
            </a:rPr>
            <a:t> </a:t>
          </a:r>
          <a:endParaRPr lang="fr-FR" sz="1200" b="0" i="0" u="none" strike="noStrike" baseline="0">
            <a:solidFill>
              <a:srgbClr val="000000"/>
            </a:solidFill>
            <a:latin typeface="Times New Roman"/>
            <a:cs typeface="Times New Roman"/>
          </a:endParaRPr>
        </a:p>
        <a:p>
          <a:pPr algn="l" rtl="0">
            <a:defRPr sz="1000"/>
          </a:pPr>
          <a:r>
            <a:rPr lang="fr-FR" sz="1000" b="0" i="0" u="none" strike="noStrike" baseline="0">
              <a:solidFill>
                <a:srgbClr val="000000"/>
              </a:solidFill>
              <a:latin typeface="Times New Roman"/>
              <a:cs typeface="Times New Roman"/>
            </a:rPr>
            <a:t>4.</a:t>
          </a:r>
          <a:r>
            <a:rPr lang="fr-FR" sz="700" b="0" i="0" u="none" strike="noStrike" baseline="0">
              <a:solidFill>
                <a:srgbClr val="000000"/>
              </a:solidFill>
              <a:latin typeface="Times New Roman"/>
              <a:cs typeface="Times New Roman"/>
            </a:rPr>
            <a:t>   </a:t>
          </a:r>
          <a:r>
            <a:rPr lang="fr-FR" sz="1000" b="0" i="0" u="none" strike="noStrike" baseline="0">
              <a:solidFill>
                <a:srgbClr val="000000"/>
              </a:solidFill>
              <a:latin typeface="Times New Roman"/>
              <a:cs typeface="Times New Roman"/>
            </a:rPr>
            <a:t> </a:t>
          </a:r>
          <a:endParaRPr lang="fr-FR" sz="1200" b="0" i="0" u="none" strike="noStrike" baseline="0">
            <a:solidFill>
              <a:srgbClr val="000000"/>
            </a:solidFill>
            <a:latin typeface="Times New Roman"/>
            <a:cs typeface="Times New Roman"/>
          </a:endParaRPr>
        </a:p>
        <a:p>
          <a:pPr algn="l" rtl="0">
            <a:defRPr sz="1000"/>
          </a:pPr>
          <a:r>
            <a:rPr lang="fr-FR" sz="1200" b="0" i="0" u="none" strike="noStrike" baseline="0">
              <a:solidFill>
                <a:srgbClr val="000000"/>
              </a:solidFill>
              <a:latin typeface="Times New Roman"/>
              <a:cs typeface="Times New Roman"/>
            </a:rPr>
            <a:t>5.</a:t>
          </a:r>
          <a:r>
            <a:rPr lang="fr-FR" sz="700" b="0" i="0" u="none" strike="noStrike" baseline="0">
              <a:solidFill>
                <a:srgbClr val="000000"/>
              </a:solidFill>
              <a:latin typeface="Times New Roman"/>
              <a:cs typeface="Times New Roman"/>
            </a:rPr>
            <a:t> </a:t>
          </a:r>
          <a:r>
            <a:rPr lang="fr-FR" sz="1200" b="0" i="0" u="none" strike="noStrike" baseline="0">
              <a:solidFill>
                <a:srgbClr val="000000"/>
              </a:solidFill>
              <a:latin typeface="Times New Roman"/>
              <a:cs typeface="Times New Roman"/>
            </a:rPr>
            <a:t> </a:t>
          </a:r>
        </a:p>
      </xdr:txBody>
    </xdr:sp>
    <xdr:clientData/>
  </xdr:twoCellAnchor>
  <xdr:twoCellAnchor>
    <xdr:from>
      <xdr:col>15</xdr:col>
      <xdr:colOff>0</xdr:colOff>
      <xdr:row>264</xdr:row>
      <xdr:rowOff>0</xdr:rowOff>
    </xdr:from>
    <xdr:to>
      <xdr:col>15</xdr:col>
      <xdr:colOff>0</xdr:colOff>
      <xdr:row>264</xdr:row>
      <xdr:rowOff>0</xdr:rowOff>
    </xdr:to>
    <xdr:sp macro="" textlink="">
      <xdr:nvSpPr>
        <xdr:cNvPr id="4" name="Text Box 3">
          <a:extLst>
            <a:ext uri="{FF2B5EF4-FFF2-40B4-BE49-F238E27FC236}">
              <a16:creationId xmlns:a16="http://schemas.microsoft.com/office/drawing/2014/main" id="{F503D480-D1F3-45E8-A840-E2F012033F3C}"/>
            </a:ext>
          </a:extLst>
        </xdr:cNvPr>
        <xdr:cNvSpPr txBox="1">
          <a:spLocks noChangeArrowheads="1"/>
        </xdr:cNvSpPr>
      </xdr:nvSpPr>
      <xdr:spPr bwMode="auto">
        <a:xfrm>
          <a:off x="9020175" y="601694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fr-FR" sz="1050" b="0" i="0" u="none" strike="noStrike" baseline="0">
              <a:solidFill>
                <a:srgbClr val="000000"/>
              </a:solidFill>
              <a:latin typeface="Bookman Old Style"/>
            </a:rPr>
            <a:t>1.</a:t>
          </a:r>
          <a:r>
            <a:rPr lang="fr-FR" sz="700" b="0" i="0" u="none" strike="noStrike" baseline="0">
              <a:solidFill>
                <a:srgbClr val="000000"/>
              </a:solidFill>
              <a:latin typeface="Times New Roman"/>
              <a:cs typeface="Times New Roman"/>
            </a:rPr>
            <a:t>                      </a:t>
          </a:r>
          <a:r>
            <a:rPr lang="fr-FR" sz="1050" b="0" i="0" u="none" strike="noStrike" baseline="0">
              <a:solidFill>
                <a:srgbClr val="000000"/>
              </a:solidFill>
              <a:latin typeface="Bookman Old Style"/>
              <a:cs typeface="Times New Roman"/>
            </a:rPr>
            <a:t> </a:t>
          </a:r>
          <a:endParaRPr lang="fr-FR" sz="1200" b="0" i="0" u="none" strike="noStrike" baseline="0">
            <a:solidFill>
              <a:srgbClr val="000000"/>
            </a:solidFill>
            <a:latin typeface="Times New Roman"/>
            <a:cs typeface="Times New Roman"/>
          </a:endParaRPr>
        </a:p>
        <a:p>
          <a:pPr algn="l" rtl="0">
            <a:defRPr sz="1000"/>
          </a:pPr>
          <a:r>
            <a:rPr lang="fr-FR" sz="1050" b="0" i="0" u="none" strike="noStrike" baseline="0">
              <a:solidFill>
                <a:srgbClr val="000000"/>
              </a:solidFill>
              <a:latin typeface="Bookman Old Style"/>
            </a:rPr>
            <a:t>2.</a:t>
          </a:r>
          <a:r>
            <a:rPr lang="fr-FR" sz="700" b="0" i="0" u="none" strike="noStrike" baseline="0">
              <a:solidFill>
                <a:srgbClr val="000000"/>
              </a:solidFill>
              <a:latin typeface="Times New Roman"/>
              <a:cs typeface="Times New Roman"/>
            </a:rPr>
            <a:t>                      </a:t>
          </a:r>
          <a:r>
            <a:rPr lang="fr-FR" sz="1050" b="0" i="0" u="none" strike="noStrike" baseline="0">
              <a:solidFill>
                <a:srgbClr val="000000"/>
              </a:solidFill>
              <a:latin typeface="Bookman Old Style"/>
              <a:cs typeface="Times New Roman"/>
            </a:rPr>
            <a:t> </a:t>
          </a:r>
          <a:endParaRPr lang="fr-FR" sz="1200" b="0" i="0" u="none" strike="noStrike" baseline="0">
            <a:solidFill>
              <a:srgbClr val="000000"/>
            </a:solidFill>
            <a:latin typeface="Times New Roman"/>
            <a:cs typeface="Times New Roman"/>
          </a:endParaRPr>
        </a:p>
        <a:p>
          <a:pPr algn="l" rtl="0">
            <a:defRPr sz="1000"/>
          </a:pPr>
          <a:r>
            <a:rPr lang="fr-FR" sz="1000" b="0" i="0" u="none" strike="noStrike" baseline="0">
              <a:solidFill>
                <a:srgbClr val="000000"/>
              </a:solidFill>
              <a:latin typeface="Times New Roman"/>
              <a:cs typeface="Times New Roman"/>
            </a:rPr>
            <a:t>3.</a:t>
          </a:r>
          <a:r>
            <a:rPr lang="fr-FR" sz="700" b="0" i="0" u="none" strike="noStrike" baseline="0">
              <a:solidFill>
                <a:srgbClr val="000000"/>
              </a:solidFill>
              <a:latin typeface="Times New Roman"/>
              <a:cs typeface="Times New Roman"/>
            </a:rPr>
            <a:t> </a:t>
          </a:r>
          <a:r>
            <a:rPr lang="fr-FR" sz="1000" b="0" i="0" u="none" strike="noStrike" baseline="0">
              <a:solidFill>
                <a:srgbClr val="000000"/>
              </a:solidFill>
              <a:latin typeface="Times New Roman"/>
              <a:cs typeface="Times New Roman"/>
            </a:rPr>
            <a:t> </a:t>
          </a:r>
          <a:endParaRPr lang="fr-FR" sz="1200" b="0" i="0" u="none" strike="noStrike" baseline="0">
            <a:solidFill>
              <a:srgbClr val="000000"/>
            </a:solidFill>
            <a:latin typeface="Times New Roman"/>
            <a:cs typeface="Times New Roman"/>
          </a:endParaRPr>
        </a:p>
        <a:p>
          <a:pPr algn="l" rtl="0">
            <a:defRPr sz="1000"/>
          </a:pPr>
          <a:r>
            <a:rPr lang="fr-FR" sz="1000" b="0" i="0" u="none" strike="noStrike" baseline="0">
              <a:solidFill>
                <a:srgbClr val="000000"/>
              </a:solidFill>
              <a:latin typeface="Times New Roman"/>
              <a:cs typeface="Times New Roman"/>
            </a:rPr>
            <a:t>4.</a:t>
          </a:r>
          <a:r>
            <a:rPr lang="fr-FR" sz="700" b="0" i="0" u="none" strike="noStrike" baseline="0">
              <a:solidFill>
                <a:srgbClr val="000000"/>
              </a:solidFill>
              <a:latin typeface="Times New Roman"/>
              <a:cs typeface="Times New Roman"/>
            </a:rPr>
            <a:t> </a:t>
          </a:r>
          <a:r>
            <a:rPr lang="fr-FR" sz="1000" b="0" i="0" u="none" strike="noStrike" baseline="0">
              <a:solidFill>
                <a:srgbClr val="000000"/>
              </a:solidFill>
              <a:latin typeface="Times New Roman"/>
              <a:cs typeface="Times New Roman"/>
            </a:rPr>
            <a:t> </a:t>
          </a:r>
          <a:endParaRPr lang="fr-FR" sz="1200" b="0" i="0" u="none" strike="noStrike" baseline="0">
            <a:solidFill>
              <a:srgbClr val="000000"/>
            </a:solidFill>
            <a:latin typeface="Times New Roman"/>
            <a:cs typeface="Times New Roman"/>
          </a:endParaRPr>
        </a:p>
        <a:p>
          <a:pPr algn="l" rtl="0">
            <a:defRPr sz="1000"/>
          </a:pPr>
          <a:r>
            <a:rPr lang="fr-FR" sz="1050" b="0" i="0" u="none" strike="noStrike" baseline="0">
              <a:solidFill>
                <a:srgbClr val="000000"/>
              </a:solidFill>
              <a:latin typeface="Bookman Old Style"/>
            </a:rPr>
            <a:t>5.</a:t>
          </a:r>
          <a:r>
            <a:rPr lang="fr-FR" sz="700" b="0" i="0" u="none" strike="noStrike" baseline="0">
              <a:solidFill>
                <a:srgbClr val="000000"/>
              </a:solidFill>
              <a:latin typeface="Times New Roman"/>
              <a:cs typeface="Times New Roman"/>
            </a:rPr>
            <a:t>                      </a:t>
          </a:r>
          <a:r>
            <a:rPr lang="fr-FR" sz="1050" b="0" i="0" u="none" strike="noStrike" baseline="0">
              <a:solidFill>
                <a:srgbClr val="000000"/>
              </a:solidFill>
              <a:latin typeface="Bookman Old Style"/>
              <a:cs typeface="Times New Roman"/>
            </a:rPr>
            <a:t> </a:t>
          </a:r>
          <a:endParaRPr lang="fr-FR" sz="1200" b="0" i="0" u="none" strike="noStrike" baseline="0">
            <a:solidFill>
              <a:srgbClr val="000000"/>
            </a:solidFill>
            <a:latin typeface="Times New Roman"/>
            <a:cs typeface="Times New Roman"/>
          </a:endParaRPr>
        </a:p>
        <a:p>
          <a:pPr algn="l" rtl="0">
            <a:defRPr sz="1000"/>
          </a:pPr>
          <a:r>
            <a:rPr lang="fr-FR" sz="1000" b="0" i="0" u="none" strike="noStrike" baseline="0">
              <a:solidFill>
                <a:srgbClr val="000000"/>
              </a:solidFill>
              <a:latin typeface="Times New Roman"/>
              <a:cs typeface="Times New Roman"/>
            </a:rPr>
            <a:t>6.</a:t>
          </a:r>
          <a:r>
            <a:rPr lang="fr-FR" sz="700" b="0" i="0" u="none" strike="noStrike" baseline="0">
              <a:solidFill>
                <a:srgbClr val="000000"/>
              </a:solidFill>
              <a:latin typeface="Times New Roman"/>
              <a:cs typeface="Times New Roman"/>
            </a:rPr>
            <a:t> </a:t>
          </a:r>
          <a:r>
            <a:rPr lang="fr-FR" sz="1000" b="0" i="0" u="none" strike="noStrike" baseline="0">
              <a:solidFill>
                <a:srgbClr val="000000"/>
              </a:solidFill>
              <a:latin typeface="Times New Roman"/>
              <a:cs typeface="Times New Roman"/>
            </a:rPr>
            <a:t> </a:t>
          </a:r>
        </a:p>
      </xdr:txBody>
    </xdr:sp>
    <xdr:clientData/>
  </xdr:twoCellAnchor>
  <xdr:twoCellAnchor>
    <xdr:from>
      <xdr:col>15</xdr:col>
      <xdr:colOff>0</xdr:colOff>
      <xdr:row>246</xdr:row>
      <xdr:rowOff>0</xdr:rowOff>
    </xdr:from>
    <xdr:to>
      <xdr:col>15</xdr:col>
      <xdr:colOff>0</xdr:colOff>
      <xdr:row>246</xdr:row>
      <xdr:rowOff>0</xdr:rowOff>
    </xdr:to>
    <xdr:sp macro="" textlink="">
      <xdr:nvSpPr>
        <xdr:cNvPr id="5" name="Text Box 4">
          <a:extLst>
            <a:ext uri="{FF2B5EF4-FFF2-40B4-BE49-F238E27FC236}">
              <a16:creationId xmlns:a16="http://schemas.microsoft.com/office/drawing/2014/main" id="{AD9ADA3D-4358-4630-ADCC-F2843493162E}"/>
            </a:ext>
          </a:extLst>
        </xdr:cNvPr>
        <xdr:cNvSpPr txBox="1">
          <a:spLocks noChangeArrowheads="1"/>
        </xdr:cNvSpPr>
      </xdr:nvSpPr>
      <xdr:spPr bwMode="auto">
        <a:xfrm>
          <a:off x="9020175" y="560736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fr-FR" sz="1000" b="0" i="0" u="none" strike="noStrike" baseline="0">
              <a:solidFill>
                <a:srgbClr val="000000"/>
              </a:solidFill>
              <a:latin typeface="Times New Roman"/>
              <a:cs typeface="Times New Roman"/>
            </a:rPr>
            <a:t>1.</a:t>
          </a:r>
          <a:r>
            <a:rPr lang="fr-FR" sz="700" b="0" i="0" u="none" strike="noStrike" baseline="0">
              <a:solidFill>
                <a:srgbClr val="000000"/>
              </a:solidFill>
              <a:latin typeface="Times New Roman"/>
              <a:cs typeface="Times New Roman"/>
            </a:rPr>
            <a:t>   </a:t>
          </a:r>
          <a:r>
            <a:rPr lang="fr-FR" sz="1000" b="0" i="0" u="none" strike="noStrike" baseline="0">
              <a:solidFill>
                <a:srgbClr val="000000"/>
              </a:solidFill>
              <a:latin typeface="Times New Roman"/>
              <a:cs typeface="Times New Roman"/>
            </a:rPr>
            <a:t> </a:t>
          </a:r>
          <a:endParaRPr lang="fr-FR" sz="1200" b="0" i="0" u="none" strike="noStrike" baseline="0">
            <a:solidFill>
              <a:srgbClr val="000000"/>
            </a:solidFill>
            <a:latin typeface="Times New Roman"/>
            <a:cs typeface="Times New Roman"/>
          </a:endParaRPr>
        </a:p>
        <a:p>
          <a:pPr algn="l" rtl="0">
            <a:defRPr sz="1000"/>
          </a:pPr>
          <a:r>
            <a:rPr lang="fr-FR" sz="1000" b="0" i="0" u="none" strike="noStrike" baseline="0">
              <a:solidFill>
                <a:srgbClr val="000000"/>
              </a:solidFill>
              <a:latin typeface="Times New Roman"/>
              <a:cs typeface="Times New Roman"/>
            </a:rPr>
            <a:t>2.</a:t>
          </a:r>
          <a:r>
            <a:rPr lang="fr-FR" sz="700" b="0" i="0" u="none" strike="noStrike" baseline="0">
              <a:solidFill>
                <a:srgbClr val="000000"/>
              </a:solidFill>
              <a:latin typeface="Times New Roman"/>
              <a:cs typeface="Times New Roman"/>
            </a:rPr>
            <a:t>   </a:t>
          </a:r>
          <a:r>
            <a:rPr lang="fr-FR" sz="1000" b="0" i="0" u="none" strike="noStrike" baseline="0">
              <a:solidFill>
                <a:srgbClr val="000000"/>
              </a:solidFill>
              <a:latin typeface="Times New Roman"/>
              <a:cs typeface="Times New Roman"/>
            </a:rPr>
            <a:t> </a:t>
          </a:r>
        </a:p>
      </xdr:txBody>
    </xdr:sp>
    <xdr:clientData/>
  </xdr:twoCellAnchor>
  <xdr:twoCellAnchor>
    <xdr:from>
      <xdr:col>15</xdr:col>
      <xdr:colOff>0</xdr:colOff>
      <xdr:row>258</xdr:row>
      <xdr:rowOff>0</xdr:rowOff>
    </xdr:from>
    <xdr:to>
      <xdr:col>15</xdr:col>
      <xdr:colOff>0</xdr:colOff>
      <xdr:row>259</xdr:row>
      <xdr:rowOff>0</xdr:rowOff>
    </xdr:to>
    <xdr:sp macro="" textlink="">
      <xdr:nvSpPr>
        <xdr:cNvPr id="6" name="Text Box 5">
          <a:extLst>
            <a:ext uri="{FF2B5EF4-FFF2-40B4-BE49-F238E27FC236}">
              <a16:creationId xmlns:a16="http://schemas.microsoft.com/office/drawing/2014/main" id="{AF733D89-3E9E-44F6-BD2C-1E3812127F36}"/>
            </a:ext>
          </a:extLst>
        </xdr:cNvPr>
        <xdr:cNvSpPr txBox="1">
          <a:spLocks noChangeArrowheads="1"/>
        </xdr:cNvSpPr>
      </xdr:nvSpPr>
      <xdr:spPr bwMode="auto">
        <a:xfrm>
          <a:off x="9020175" y="58778775"/>
          <a:ext cx="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fr-FR" sz="1000" b="0" i="0" u="none" strike="noStrike" baseline="0">
              <a:solidFill>
                <a:srgbClr val="000000"/>
              </a:solidFill>
              <a:latin typeface="Times New Roman"/>
              <a:cs typeface="Times New Roman"/>
            </a:rPr>
            <a:t>3.</a:t>
          </a:r>
          <a:r>
            <a:rPr lang="fr-FR" sz="700" b="0" i="0" u="none" strike="noStrike" baseline="0">
              <a:solidFill>
                <a:srgbClr val="000000"/>
              </a:solidFill>
              <a:latin typeface="Times New Roman"/>
              <a:cs typeface="Times New Roman"/>
            </a:rPr>
            <a:t>   </a:t>
          </a:r>
          <a:r>
            <a:rPr lang="fr-FR" sz="1000" b="0" i="0" u="none" strike="noStrike" baseline="0">
              <a:solidFill>
                <a:srgbClr val="000000"/>
              </a:solidFill>
              <a:latin typeface="Times New Roman"/>
              <a:cs typeface="Times New Roman"/>
            </a:rPr>
            <a:t> </a:t>
          </a:r>
          <a:endParaRPr lang="fr-FR" sz="1200" b="0" i="0" u="none" strike="noStrike" baseline="0">
            <a:solidFill>
              <a:srgbClr val="000000"/>
            </a:solidFill>
            <a:latin typeface="Times New Roman"/>
            <a:cs typeface="Times New Roman"/>
          </a:endParaRPr>
        </a:p>
        <a:p>
          <a:pPr algn="l" rtl="0">
            <a:defRPr sz="1000"/>
          </a:pPr>
          <a:r>
            <a:rPr lang="fr-FR" sz="1000" b="0" i="0" u="none" strike="noStrike" baseline="0">
              <a:solidFill>
                <a:srgbClr val="000000"/>
              </a:solidFill>
              <a:latin typeface="Times New Roman"/>
              <a:cs typeface="Times New Roman"/>
            </a:rPr>
            <a:t>4.</a:t>
          </a:r>
          <a:r>
            <a:rPr lang="fr-FR" sz="700" b="0" i="0" u="none" strike="noStrike" baseline="0">
              <a:solidFill>
                <a:srgbClr val="000000"/>
              </a:solidFill>
              <a:latin typeface="Times New Roman"/>
              <a:cs typeface="Times New Roman"/>
            </a:rPr>
            <a:t>   </a:t>
          </a:r>
          <a:r>
            <a:rPr lang="fr-FR" sz="1000" b="0" i="0" u="none" strike="noStrike" baseline="0">
              <a:solidFill>
                <a:srgbClr val="000000"/>
              </a:solidFill>
              <a:latin typeface="Times New Roman"/>
              <a:cs typeface="Times New Roman"/>
            </a:rPr>
            <a:t> </a:t>
          </a:r>
          <a:endParaRPr lang="fr-FR" sz="1200" b="0" i="0" u="none" strike="noStrike" baseline="0">
            <a:solidFill>
              <a:srgbClr val="000000"/>
            </a:solidFill>
            <a:latin typeface="Times New Roman"/>
            <a:cs typeface="Times New Roman"/>
          </a:endParaRPr>
        </a:p>
        <a:p>
          <a:pPr algn="l" rtl="0">
            <a:defRPr sz="1000"/>
          </a:pPr>
          <a:r>
            <a:rPr lang="fr-FR" sz="1200" b="0" i="0" u="none" strike="noStrike" baseline="0">
              <a:solidFill>
                <a:srgbClr val="000000"/>
              </a:solidFill>
              <a:latin typeface="Times New Roman"/>
              <a:cs typeface="Times New Roman"/>
            </a:rPr>
            <a:t>5.</a:t>
          </a:r>
          <a:r>
            <a:rPr lang="fr-FR" sz="700" b="0" i="0" u="none" strike="noStrike" baseline="0">
              <a:solidFill>
                <a:srgbClr val="000000"/>
              </a:solidFill>
              <a:latin typeface="Times New Roman"/>
              <a:cs typeface="Times New Roman"/>
            </a:rPr>
            <a:t> </a:t>
          </a:r>
          <a:r>
            <a:rPr lang="fr-FR" sz="1200" b="0" i="0" u="none" strike="noStrike" baseline="0">
              <a:solidFill>
                <a:srgbClr val="000000"/>
              </a:solidFill>
              <a:latin typeface="Times New Roman"/>
              <a:cs typeface="Times New Roman"/>
            </a:rPr>
            <a:t> </a:t>
          </a:r>
        </a:p>
      </xdr:txBody>
    </xdr:sp>
    <xdr:clientData/>
  </xdr:twoCellAnchor>
  <xdr:twoCellAnchor>
    <xdr:from>
      <xdr:col>15</xdr:col>
      <xdr:colOff>0</xdr:colOff>
      <xdr:row>264</xdr:row>
      <xdr:rowOff>0</xdr:rowOff>
    </xdr:from>
    <xdr:to>
      <xdr:col>15</xdr:col>
      <xdr:colOff>0</xdr:colOff>
      <xdr:row>264</xdr:row>
      <xdr:rowOff>0</xdr:rowOff>
    </xdr:to>
    <xdr:sp macro="" textlink="">
      <xdr:nvSpPr>
        <xdr:cNvPr id="7" name="Text Box 6">
          <a:extLst>
            <a:ext uri="{FF2B5EF4-FFF2-40B4-BE49-F238E27FC236}">
              <a16:creationId xmlns:a16="http://schemas.microsoft.com/office/drawing/2014/main" id="{6D5C2B8B-81A8-488C-903C-E9F26D4DC95C}"/>
            </a:ext>
          </a:extLst>
        </xdr:cNvPr>
        <xdr:cNvSpPr txBox="1">
          <a:spLocks noChangeArrowheads="1"/>
        </xdr:cNvSpPr>
      </xdr:nvSpPr>
      <xdr:spPr bwMode="auto">
        <a:xfrm>
          <a:off x="9020175" y="601694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fr-FR" sz="1050" b="0" i="0" u="none" strike="noStrike" baseline="0">
              <a:solidFill>
                <a:srgbClr val="000000"/>
              </a:solidFill>
              <a:latin typeface="Bookman Old Style"/>
            </a:rPr>
            <a:t>1.</a:t>
          </a:r>
          <a:r>
            <a:rPr lang="fr-FR" sz="700" b="0" i="0" u="none" strike="noStrike" baseline="0">
              <a:solidFill>
                <a:srgbClr val="000000"/>
              </a:solidFill>
              <a:latin typeface="Times New Roman"/>
              <a:cs typeface="Times New Roman"/>
            </a:rPr>
            <a:t>                      </a:t>
          </a:r>
          <a:r>
            <a:rPr lang="fr-FR" sz="1050" b="0" i="0" u="none" strike="noStrike" baseline="0">
              <a:solidFill>
                <a:srgbClr val="000000"/>
              </a:solidFill>
              <a:latin typeface="Bookman Old Style"/>
              <a:cs typeface="Times New Roman"/>
            </a:rPr>
            <a:t> </a:t>
          </a:r>
          <a:endParaRPr lang="fr-FR" sz="1200" b="0" i="0" u="none" strike="noStrike" baseline="0">
            <a:solidFill>
              <a:srgbClr val="000000"/>
            </a:solidFill>
            <a:latin typeface="Times New Roman"/>
            <a:cs typeface="Times New Roman"/>
          </a:endParaRPr>
        </a:p>
        <a:p>
          <a:pPr algn="l" rtl="0">
            <a:defRPr sz="1000"/>
          </a:pPr>
          <a:r>
            <a:rPr lang="fr-FR" sz="1050" b="0" i="0" u="none" strike="noStrike" baseline="0">
              <a:solidFill>
                <a:srgbClr val="000000"/>
              </a:solidFill>
              <a:latin typeface="Bookman Old Style"/>
            </a:rPr>
            <a:t>2.</a:t>
          </a:r>
          <a:r>
            <a:rPr lang="fr-FR" sz="700" b="0" i="0" u="none" strike="noStrike" baseline="0">
              <a:solidFill>
                <a:srgbClr val="000000"/>
              </a:solidFill>
              <a:latin typeface="Times New Roman"/>
              <a:cs typeface="Times New Roman"/>
            </a:rPr>
            <a:t>                      </a:t>
          </a:r>
          <a:r>
            <a:rPr lang="fr-FR" sz="1050" b="0" i="0" u="none" strike="noStrike" baseline="0">
              <a:solidFill>
                <a:srgbClr val="000000"/>
              </a:solidFill>
              <a:latin typeface="Bookman Old Style"/>
              <a:cs typeface="Times New Roman"/>
            </a:rPr>
            <a:t> </a:t>
          </a:r>
          <a:endParaRPr lang="fr-FR" sz="1200" b="0" i="0" u="none" strike="noStrike" baseline="0">
            <a:solidFill>
              <a:srgbClr val="000000"/>
            </a:solidFill>
            <a:latin typeface="Times New Roman"/>
            <a:cs typeface="Times New Roman"/>
          </a:endParaRPr>
        </a:p>
        <a:p>
          <a:pPr algn="l" rtl="0">
            <a:defRPr sz="1000"/>
          </a:pPr>
          <a:r>
            <a:rPr lang="fr-FR" sz="1000" b="0" i="0" u="none" strike="noStrike" baseline="0">
              <a:solidFill>
                <a:srgbClr val="000000"/>
              </a:solidFill>
              <a:latin typeface="Times New Roman"/>
              <a:cs typeface="Times New Roman"/>
            </a:rPr>
            <a:t>3.</a:t>
          </a:r>
          <a:r>
            <a:rPr lang="fr-FR" sz="700" b="0" i="0" u="none" strike="noStrike" baseline="0">
              <a:solidFill>
                <a:srgbClr val="000000"/>
              </a:solidFill>
              <a:latin typeface="Times New Roman"/>
              <a:cs typeface="Times New Roman"/>
            </a:rPr>
            <a:t> </a:t>
          </a:r>
          <a:r>
            <a:rPr lang="fr-FR" sz="1000" b="0" i="0" u="none" strike="noStrike" baseline="0">
              <a:solidFill>
                <a:srgbClr val="000000"/>
              </a:solidFill>
              <a:latin typeface="Times New Roman"/>
              <a:cs typeface="Times New Roman"/>
            </a:rPr>
            <a:t> </a:t>
          </a:r>
          <a:endParaRPr lang="fr-FR" sz="1200" b="0" i="0" u="none" strike="noStrike" baseline="0">
            <a:solidFill>
              <a:srgbClr val="000000"/>
            </a:solidFill>
            <a:latin typeface="Times New Roman"/>
            <a:cs typeface="Times New Roman"/>
          </a:endParaRPr>
        </a:p>
        <a:p>
          <a:pPr algn="l" rtl="0">
            <a:defRPr sz="1000"/>
          </a:pPr>
          <a:r>
            <a:rPr lang="fr-FR" sz="1000" b="0" i="0" u="none" strike="noStrike" baseline="0">
              <a:solidFill>
                <a:srgbClr val="000000"/>
              </a:solidFill>
              <a:latin typeface="Times New Roman"/>
              <a:cs typeface="Times New Roman"/>
            </a:rPr>
            <a:t>4.</a:t>
          </a:r>
          <a:r>
            <a:rPr lang="fr-FR" sz="700" b="0" i="0" u="none" strike="noStrike" baseline="0">
              <a:solidFill>
                <a:srgbClr val="000000"/>
              </a:solidFill>
              <a:latin typeface="Times New Roman"/>
              <a:cs typeface="Times New Roman"/>
            </a:rPr>
            <a:t> </a:t>
          </a:r>
          <a:r>
            <a:rPr lang="fr-FR" sz="1000" b="0" i="0" u="none" strike="noStrike" baseline="0">
              <a:solidFill>
                <a:srgbClr val="000000"/>
              </a:solidFill>
              <a:latin typeface="Times New Roman"/>
              <a:cs typeface="Times New Roman"/>
            </a:rPr>
            <a:t> </a:t>
          </a:r>
          <a:endParaRPr lang="fr-FR" sz="1200" b="0" i="0" u="none" strike="noStrike" baseline="0">
            <a:solidFill>
              <a:srgbClr val="000000"/>
            </a:solidFill>
            <a:latin typeface="Times New Roman"/>
            <a:cs typeface="Times New Roman"/>
          </a:endParaRPr>
        </a:p>
        <a:p>
          <a:pPr algn="l" rtl="0">
            <a:defRPr sz="1000"/>
          </a:pPr>
          <a:r>
            <a:rPr lang="fr-FR" sz="1050" b="0" i="0" u="none" strike="noStrike" baseline="0">
              <a:solidFill>
                <a:srgbClr val="000000"/>
              </a:solidFill>
              <a:latin typeface="Bookman Old Style"/>
            </a:rPr>
            <a:t>5.</a:t>
          </a:r>
          <a:r>
            <a:rPr lang="fr-FR" sz="700" b="0" i="0" u="none" strike="noStrike" baseline="0">
              <a:solidFill>
                <a:srgbClr val="000000"/>
              </a:solidFill>
              <a:latin typeface="Times New Roman"/>
              <a:cs typeface="Times New Roman"/>
            </a:rPr>
            <a:t>                      </a:t>
          </a:r>
          <a:r>
            <a:rPr lang="fr-FR" sz="1050" b="0" i="0" u="none" strike="noStrike" baseline="0">
              <a:solidFill>
                <a:srgbClr val="000000"/>
              </a:solidFill>
              <a:latin typeface="Bookman Old Style"/>
              <a:cs typeface="Times New Roman"/>
            </a:rPr>
            <a:t> </a:t>
          </a:r>
          <a:endParaRPr lang="fr-FR" sz="1200" b="0" i="0" u="none" strike="noStrike" baseline="0">
            <a:solidFill>
              <a:srgbClr val="000000"/>
            </a:solidFill>
            <a:latin typeface="Times New Roman"/>
            <a:cs typeface="Times New Roman"/>
          </a:endParaRPr>
        </a:p>
        <a:p>
          <a:pPr algn="l" rtl="0">
            <a:defRPr sz="1000"/>
          </a:pPr>
          <a:r>
            <a:rPr lang="fr-FR" sz="1000" b="0" i="0" u="none" strike="noStrike" baseline="0">
              <a:solidFill>
                <a:srgbClr val="000000"/>
              </a:solidFill>
              <a:latin typeface="Times New Roman"/>
              <a:cs typeface="Times New Roman"/>
            </a:rPr>
            <a:t>6.</a:t>
          </a:r>
          <a:r>
            <a:rPr lang="fr-FR" sz="700" b="0" i="0" u="none" strike="noStrike" baseline="0">
              <a:solidFill>
                <a:srgbClr val="000000"/>
              </a:solidFill>
              <a:latin typeface="Times New Roman"/>
              <a:cs typeface="Times New Roman"/>
            </a:rPr>
            <a:t> </a:t>
          </a:r>
          <a:r>
            <a:rPr lang="fr-FR" sz="1000" b="0" i="0" u="none" strike="noStrike" baseline="0">
              <a:solidFill>
                <a:srgbClr val="000000"/>
              </a:solidFill>
              <a:latin typeface="Times New Roman"/>
              <a:cs typeface="Times New Roman"/>
            </a:rPr>
            <a:t> </a:t>
          </a:r>
        </a:p>
      </xdr:txBody>
    </xdr:sp>
    <xdr:clientData/>
  </xdr:twoCellAnchor>
  <xdr:twoCellAnchor>
    <xdr:from>
      <xdr:col>15</xdr:col>
      <xdr:colOff>0</xdr:colOff>
      <xdr:row>246</xdr:row>
      <xdr:rowOff>0</xdr:rowOff>
    </xdr:from>
    <xdr:to>
      <xdr:col>15</xdr:col>
      <xdr:colOff>0</xdr:colOff>
      <xdr:row>252</xdr:row>
      <xdr:rowOff>85725</xdr:rowOff>
    </xdr:to>
    <xdr:sp macro="" textlink="">
      <xdr:nvSpPr>
        <xdr:cNvPr id="8" name="Text Box 7">
          <a:extLst>
            <a:ext uri="{FF2B5EF4-FFF2-40B4-BE49-F238E27FC236}">
              <a16:creationId xmlns:a16="http://schemas.microsoft.com/office/drawing/2014/main" id="{88DB981B-0B87-434A-989F-01A16367D624}"/>
            </a:ext>
          </a:extLst>
        </xdr:cNvPr>
        <xdr:cNvSpPr txBox="1">
          <a:spLocks noChangeArrowheads="1"/>
        </xdr:cNvSpPr>
      </xdr:nvSpPr>
      <xdr:spPr bwMode="auto">
        <a:xfrm>
          <a:off x="9020175" y="56073675"/>
          <a:ext cx="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fr-FR" sz="1000" b="0" i="0" u="none" strike="noStrike" baseline="0">
              <a:solidFill>
                <a:srgbClr val="000000"/>
              </a:solidFill>
              <a:latin typeface="Times New Roman"/>
              <a:cs typeface="Times New Roman"/>
            </a:rPr>
            <a:t>1.</a:t>
          </a:r>
          <a:r>
            <a:rPr lang="fr-FR" sz="700" b="0" i="0" u="none" strike="noStrike" baseline="0">
              <a:solidFill>
                <a:srgbClr val="000000"/>
              </a:solidFill>
              <a:latin typeface="Times New Roman"/>
              <a:cs typeface="Times New Roman"/>
            </a:rPr>
            <a:t>   </a:t>
          </a:r>
          <a:r>
            <a:rPr lang="fr-FR" sz="1000" b="0" i="0" u="none" strike="noStrike" baseline="0">
              <a:solidFill>
                <a:srgbClr val="000000"/>
              </a:solidFill>
              <a:latin typeface="Times New Roman"/>
              <a:cs typeface="Times New Roman"/>
            </a:rPr>
            <a:t> </a:t>
          </a:r>
          <a:endParaRPr lang="fr-FR" sz="1200" b="0" i="0" u="none" strike="noStrike" baseline="0">
            <a:solidFill>
              <a:srgbClr val="000000"/>
            </a:solidFill>
            <a:latin typeface="Times New Roman"/>
            <a:cs typeface="Times New Roman"/>
          </a:endParaRPr>
        </a:p>
        <a:p>
          <a:pPr algn="l" rtl="0">
            <a:defRPr sz="1000"/>
          </a:pPr>
          <a:r>
            <a:rPr lang="fr-FR" sz="1000" b="0" i="0" u="none" strike="noStrike" baseline="0">
              <a:solidFill>
                <a:srgbClr val="000000"/>
              </a:solidFill>
              <a:latin typeface="Times New Roman"/>
              <a:cs typeface="Times New Roman"/>
            </a:rPr>
            <a:t>2.</a:t>
          </a:r>
          <a:r>
            <a:rPr lang="fr-FR" sz="700" b="0" i="0" u="none" strike="noStrike" baseline="0">
              <a:solidFill>
                <a:srgbClr val="000000"/>
              </a:solidFill>
              <a:latin typeface="Times New Roman"/>
              <a:cs typeface="Times New Roman"/>
            </a:rPr>
            <a:t>   </a:t>
          </a:r>
          <a:r>
            <a:rPr lang="fr-FR" sz="1000" b="0" i="0" u="none" strike="noStrike" baseline="0">
              <a:solidFill>
                <a:srgbClr val="000000"/>
              </a:solidFill>
              <a:latin typeface="Times New Roman"/>
              <a:cs typeface="Times New Roman"/>
            </a:rPr>
            <a:t> </a:t>
          </a:r>
        </a:p>
      </xdr:txBody>
    </xdr:sp>
    <xdr:clientData/>
  </xdr:twoCellAnchor>
  <xdr:twoCellAnchor>
    <xdr:from>
      <xdr:col>15</xdr:col>
      <xdr:colOff>0</xdr:colOff>
      <xdr:row>270</xdr:row>
      <xdr:rowOff>104775</xdr:rowOff>
    </xdr:from>
    <xdr:to>
      <xdr:col>15</xdr:col>
      <xdr:colOff>0</xdr:colOff>
      <xdr:row>282</xdr:row>
      <xdr:rowOff>295275</xdr:rowOff>
    </xdr:to>
    <xdr:sp macro="" textlink="">
      <xdr:nvSpPr>
        <xdr:cNvPr id="9" name="Text Box 8">
          <a:extLst>
            <a:ext uri="{FF2B5EF4-FFF2-40B4-BE49-F238E27FC236}">
              <a16:creationId xmlns:a16="http://schemas.microsoft.com/office/drawing/2014/main" id="{9656CE6E-E1D7-41AC-B913-E2CB2A3798CA}"/>
            </a:ext>
          </a:extLst>
        </xdr:cNvPr>
        <xdr:cNvSpPr txBox="1">
          <a:spLocks noChangeArrowheads="1"/>
        </xdr:cNvSpPr>
      </xdr:nvSpPr>
      <xdr:spPr bwMode="auto">
        <a:xfrm>
          <a:off x="9020175" y="61626750"/>
          <a:ext cx="0" cy="3019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fr-FR" sz="1050" b="0" i="0" u="none" strike="noStrike" baseline="0">
              <a:solidFill>
                <a:srgbClr val="000000"/>
              </a:solidFill>
              <a:latin typeface="Bookman Old Style"/>
            </a:rPr>
            <a:t>1.</a:t>
          </a:r>
          <a:r>
            <a:rPr lang="fr-FR" sz="700" b="0" i="0" u="none" strike="noStrike" baseline="0">
              <a:solidFill>
                <a:srgbClr val="000000"/>
              </a:solidFill>
              <a:latin typeface="Times New Roman"/>
              <a:cs typeface="Times New Roman"/>
            </a:rPr>
            <a:t>                      </a:t>
          </a:r>
          <a:r>
            <a:rPr lang="fr-FR" sz="1050" b="0" i="0" u="none" strike="noStrike" baseline="0">
              <a:solidFill>
                <a:srgbClr val="000000"/>
              </a:solidFill>
              <a:latin typeface="Bookman Old Style"/>
              <a:cs typeface="Times New Roman"/>
            </a:rPr>
            <a:t> </a:t>
          </a:r>
          <a:endParaRPr lang="fr-FR" sz="1200" b="0" i="0" u="none" strike="noStrike" baseline="0">
            <a:solidFill>
              <a:srgbClr val="000000"/>
            </a:solidFill>
            <a:latin typeface="Times New Roman"/>
            <a:cs typeface="Times New Roman"/>
          </a:endParaRPr>
        </a:p>
        <a:p>
          <a:pPr algn="l" rtl="0">
            <a:defRPr sz="1000"/>
          </a:pPr>
          <a:r>
            <a:rPr lang="fr-FR" sz="1050" b="0" i="0" u="none" strike="noStrike" baseline="0">
              <a:solidFill>
                <a:srgbClr val="000000"/>
              </a:solidFill>
              <a:latin typeface="Bookman Old Style"/>
            </a:rPr>
            <a:t>2.</a:t>
          </a:r>
          <a:r>
            <a:rPr lang="fr-FR" sz="700" b="0" i="0" u="none" strike="noStrike" baseline="0">
              <a:solidFill>
                <a:srgbClr val="000000"/>
              </a:solidFill>
              <a:latin typeface="Times New Roman"/>
              <a:cs typeface="Times New Roman"/>
            </a:rPr>
            <a:t>                      </a:t>
          </a:r>
          <a:r>
            <a:rPr lang="fr-FR" sz="1050" b="0" i="0" u="none" strike="noStrike" baseline="0">
              <a:solidFill>
                <a:srgbClr val="000000"/>
              </a:solidFill>
              <a:latin typeface="Bookman Old Style"/>
              <a:cs typeface="Times New Roman"/>
            </a:rPr>
            <a:t> </a:t>
          </a:r>
          <a:endParaRPr lang="fr-FR" sz="1200" b="0" i="0" u="none" strike="noStrike" baseline="0">
            <a:solidFill>
              <a:srgbClr val="000000"/>
            </a:solidFill>
            <a:latin typeface="Times New Roman"/>
            <a:cs typeface="Times New Roman"/>
          </a:endParaRPr>
        </a:p>
        <a:p>
          <a:pPr algn="l" rtl="0">
            <a:defRPr sz="1000"/>
          </a:pPr>
          <a:r>
            <a:rPr lang="fr-FR" sz="1000" b="0" i="0" u="none" strike="noStrike" baseline="0">
              <a:solidFill>
                <a:srgbClr val="000000"/>
              </a:solidFill>
              <a:latin typeface="Times New Roman"/>
              <a:cs typeface="Times New Roman"/>
            </a:rPr>
            <a:t>3.</a:t>
          </a:r>
          <a:r>
            <a:rPr lang="fr-FR" sz="700" b="0" i="0" u="none" strike="noStrike" baseline="0">
              <a:solidFill>
                <a:srgbClr val="000000"/>
              </a:solidFill>
              <a:latin typeface="Times New Roman"/>
              <a:cs typeface="Times New Roman"/>
            </a:rPr>
            <a:t> </a:t>
          </a:r>
          <a:r>
            <a:rPr lang="fr-FR" sz="1000" b="0" i="0" u="none" strike="noStrike" baseline="0">
              <a:solidFill>
                <a:srgbClr val="000000"/>
              </a:solidFill>
              <a:latin typeface="Times New Roman"/>
              <a:cs typeface="Times New Roman"/>
            </a:rPr>
            <a:t> </a:t>
          </a:r>
          <a:endParaRPr lang="fr-FR" sz="1200" b="0" i="0" u="none" strike="noStrike" baseline="0">
            <a:solidFill>
              <a:srgbClr val="000000"/>
            </a:solidFill>
            <a:latin typeface="Times New Roman"/>
            <a:cs typeface="Times New Roman"/>
          </a:endParaRPr>
        </a:p>
        <a:p>
          <a:pPr algn="l" rtl="0">
            <a:defRPr sz="1000"/>
          </a:pPr>
          <a:r>
            <a:rPr lang="fr-FR" sz="1000" b="0" i="0" u="none" strike="noStrike" baseline="0">
              <a:solidFill>
                <a:srgbClr val="000000"/>
              </a:solidFill>
              <a:latin typeface="Times New Roman"/>
              <a:cs typeface="Times New Roman"/>
            </a:rPr>
            <a:t>4.</a:t>
          </a:r>
          <a:r>
            <a:rPr lang="fr-FR" sz="700" b="0" i="0" u="none" strike="noStrike" baseline="0">
              <a:solidFill>
                <a:srgbClr val="000000"/>
              </a:solidFill>
              <a:latin typeface="Times New Roman"/>
              <a:cs typeface="Times New Roman"/>
            </a:rPr>
            <a:t> </a:t>
          </a:r>
          <a:r>
            <a:rPr lang="fr-FR" sz="1000" b="0" i="0" u="none" strike="noStrike" baseline="0">
              <a:solidFill>
                <a:srgbClr val="000000"/>
              </a:solidFill>
              <a:latin typeface="Times New Roman"/>
              <a:cs typeface="Times New Roman"/>
            </a:rPr>
            <a:t> </a:t>
          </a:r>
          <a:endParaRPr lang="fr-FR" sz="1200" b="0" i="0" u="none" strike="noStrike" baseline="0">
            <a:solidFill>
              <a:srgbClr val="000000"/>
            </a:solidFill>
            <a:latin typeface="Times New Roman"/>
            <a:cs typeface="Times New Roman"/>
          </a:endParaRPr>
        </a:p>
        <a:p>
          <a:pPr algn="l" rtl="0">
            <a:defRPr sz="1000"/>
          </a:pPr>
          <a:r>
            <a:rPr lang="fr-FR" sz="1050" b="0" i="0" u="none" strike="noStrike" baseline="0">
              <a:solidFill>
                <a:srgbClr val="000000"/>
              </a:solidFill>
              <a:latin typeface="Bookman Old Style"/>
            </a:rPr>
            <a:t>5.</a:t>
          </a:r>
          <a:r>
            <a:rPr lang="fr-FR" sz="700" b="0" i="0" u="none" strike="noStrike" baseline="0">
              <a:solidFill>
                <a:srgbClr val="000000"/>
              </a:solidFill>
              <a:latin typeface="Times New Roman"/>
              <a:cs typeface="Times New Roman"/>
            </a:rPr>
            <a:t>                      </a:t>
          </a:r>
          <a:r>
            <a:rPr lang="fr-FR" sz="1050" b="0" i="0" u="none" strike="noStrike" baseline="0">
              <a:solidFill>
                <a:srgbClr val="000000"/>
              </a:solidFill>
              <a:latin typeface="Bookman Old Style"/>
              <a:cs typeface="Times New Roman"/>
            </a:rPr>
            <a:t> </a:t>
          </a:r>
          <a:endParaRPr lang="fr-FR" sz="1200" b="0" i="0" u="none" strike="noStrike" baseline="0">
            <a:solidFill>
              <a:srgbClr val="000000"/>
            </a:solidFill>
            <a:latin typeface="Times New Roman"/>
            <a:cs typeface="Times New Roman"/>
          </a:endParaRPr>
        </a:p>
        <a:p>
          <a:pPr algn="l" rtl="0">
            <a:defRPr sz="1000"/>
          </a:pPr>
          <a:r>
            <a:rPr lang="fr-FR" sz="1000" b="0" i="0" u="none" strike="noStrike" baseline="0">
              <a:solidFill>
                <a:srgbClr val="000000"/>
              </a:solidFill>
              <a:latin typeface="Times New Roman"/>
              <a:cs typeface="Times New Roman"/>
            </a:rPr>
            <a:t>6.</a:t>
          </a:r>
          <a:r>
            <a:rPr lang="fr-FR" sz="700" b="0" i="0" u="none" strike="noStrike" baseline="0">
              <a:solidFill>
                <a:srgbClr val="000000"/>
              </a:solidFill>
              <a:latin typeface="Times New Roman"/>
              <a:cs typeface="Times New Roman"/>
            </a:rPr>
            <a:t> </a:t>
          </a:r>
          <a:r>
            <a:rPr lang="fr-FR" sz="1000" b="0" i="0" u="none" strike="noStrike" baseline="0">
              <a:solidFill>
                <a:srgbClr val="000000"/>
              </a:solidFill>
              <a:latin typeface="Times New Roman"/>
              <a:cs typeface="Times New Roman"/>
            </a:rPr>
            <a:t> </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19</xdr:col>
      <xdr:colOff>0</xdr:colOff>
      <xdr:row>6</xdr:row>
      <xdr:rowOff>0</xdr:rowOff>
    </xdr:from>
    <xdr:to>
      <xdr:col>23</xdr:col>
      <xdr:colOff>248110</xdr:colOff>
      <xdr:row>13</xdr:row>
      <xdr:rowOff>57407</xdr:rowOff>
    </xdr:to>
    <xdr:pic>
      <xdr:nvPicPr>
        <xdr:cNvPr id="3" name="Image 2">
          <a:extLst>
            <a:ext uri="{FF2B5EF4-FFF2-40B4-BE49-F238E27FC236}">
              <a16:creationId xmlns:a16="http://schemas.microsoft.com/office/drawing/2014/main" id="{7C67CDCC-9CB0-442F-880C-D645226EE0A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906250" y="1333500"/>
          <a:ext cx="3296110" cy="183858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228599</xdr:colOff>
      <xdr:row>81</xdr:row>
      <xdr:rowOff>9525</xdr:rowOff>
    </xdr:from>
    <xdr:to>
      <xdr:col>4</xdr:col>
      <xdr:colOff>636737</xdr:colOff>
      <xdr:row>83</xdr:row>
      <xdr:rowOff>17613</xdr:rowOff>
    </xdr:to>
    <xdr:pic>
      <xdr:nvPicPr>
        <xdr:cNvPr id="2" name="Image 1" descr="Google (Android 12L)">
          <a:extLst>
            <a:ext uri="{FF2B5EF4-FFF2-40B4-BE49-F238E27FC236}">
              <a16:creationId xmlns:a16="http://schemas.microsoft.com/office/drawing/2014/main" id="{8A56A563-42C0-4B21-9BC0-BFA51A8990D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rot="5936220" flipH="1" flipV="1">
          <a:off x="3009899" y="18488025"/>
          <a:ext cx="408138" cy="4081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142875</xdr:colOff>
      <xdr:row>81</xdr:row>
      <xdr:rowOff>0</xdr:rowOff>
    </xdr:from>
    <xdr:to>
      <xdr:col>5</xdr:col>
      <xdr:colOff>447675</xdr:colOff>
      <xdr:row>82</xdr:row>
      <xdr:rowOff>104775</xdr:rowOff>
    </xdr:to>
    <xdr:pic>
      <xdr:nvPicPr>
        <xdr:cNvPr id="3" name="Image 2" descr="🔗 Lien">
          <a:extLst>
            <a:ext uri="{FF2B5EF4-FFF2-40B4-BE49-F238E27FC236}">
              <a16:creationId xmlns:a16="http://schemas.microsoft.com/office/drawing/2014/main" id="{EEB3C6AC-5BCC-4C98-84E6-6C8E5622D8D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00" y="18478500"/>
          <a:ext cx="304800"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81</xdr:row>
      <xdr:rowOff>1</xdr:rowOff>
    </xdr:from>
    <xdr:to>
      <xdr:col>6</xdr:col>
      <xdr:colOff>333375</xdr:colOff>
      <xdr:row>82</xdr:row>
      <xdr:rowOff>171092</xdr:rowOff>
    </xdr:to>
    <xdr:pic>
      <xdr:nvPicPr>
        <xdr:cNvPr id="4" name="Image 3">
          <a:extLst>
            <a:ext uri="{FF2B5EF4-FFF2-40B4-BE49-F238E27FC236}">
              <a16:creationId xmlns:a16="http://schemas.microsoft.com/office/drawing/2014/main" id="{42EC2398-ED25-4917-8D2E-C89D4115883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552950" y="18478501"/>
          <a:ext cx="333375" cy="371116"/>
        </a:xfrm>
        <a:prstGeom prst="rect">
          <a:avLst/>
        </a:prstGeom>
      </xdr:spPr>
    </xdr:pic>
    <xdr:clientData/>
  </xdr:twoCellAnchor>
  <xdr:oneCellAnchor>
    <xdr:from>
      <xdr:col>9</xdr:col>
      <xdr:colOff>0</xdr:colOff>
      <xdr:row>35</xdr:row>
      <xdr:rowOff>0</xdr:rowOff>
    </xdr:from>
    <xdr:ext cx="1438476" cy="781159"/>
    <xdr:pic>
      <xdr:nvPicPr>
        <xdr:cNvPr id="5" name="Image 4">
          <a:extLst>
            <a:ext uri="{FF2B5EF4-FFF2-40B4-BE49-F238E27FC236}">
              <a16:creationId xmlns:a16="http://schemas.microsoft.com/office/drawing/2014/main" id="{E93040B8-B4FB-40D1-966B-C4AE99F2535E}"/>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467600" y="9220200"/>
          <a:ext cx="1438476" cy="781159"/>
        </a:xfrm>
        <a:prstGeom prst="rect">
          <a:avLst/>
        </a:prstGeom>
      </xdr:spPr>
    </xdr:pic>
    <xdr:clientData/>
  </xdr:oneCellAnchor>
  <xdr:oneCellAnchor>
    <xdr:from>
      <xdr:col>9</xdr:col>
      <xdr:colOff>0</xdr:colOff>
      <xdr:row>40</xdr:row>
      <xdr:rowOff>0</xdr:rowOff>
    </xdr:from>
    <xdr:ext cx="3639058" cy="2133898"/>
    <xdr:pic>
      <xdr:nvPicPr>
        <xdr:cNvPr id="6" name="Image 5">
          <a:extLst>
            <a:ext uri="{FF2B5EF4-FFF2-40B4-BE49-F238E27FC236}">
              <a16:creationId xmlns:a16="http://schemas.microsoft.com/office/drawing/2014/main" id="{377AF6F0-7A01-42F4-BF9B-141732A86A2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7467600" y="10220325"/>
          <a:ext cx="3639058" cy="2133898"/>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xdr:from>
      <xdr:col>18</xdr:col>
      <xdr:colOff>323850</xdr:colOff>
      <xdr:row>14</xdr:row>
      <xdr:rowOff>0</xdr:rowOff>
    </xdr:from>
    <xdr:to>
      <xdr:col>18</xdr:col>
      <xdr:colOff>323850</xdr:colOff>
      <xdr:row>14</xdr:row>
      <xdr:rowOff>0</xdr:rowOff>
    </xdr:to>
    <xdr:sp macro="" textlink="">
      <xdr:nvSpPr>
        <xdr:cNvPr id="2" name="Line 1">
          <a:extLst>
            <a:ext uri="{FF2B5EF4-FFF2-40B4-BE49-F238E27FC236}">
              <a16:creationId xmlns:a16="http://schemas.microsoft.com/office/drawing/2014/main" id="{EB5D7909-4862-49D4-840C-5524A79E2AFC}"/>
            </a:ext>
          </a:extLst>
        </xdr:cNvPr>
        <xdr:cNvSpPr>
          <a:spLocks noChangeShapeType="1"/>
        </xdr:cNvSpPr>
      </xdr:nvSpPr>
      <xdr:spPr bwMode="auto">
        <a:xfrm>
          <a:off x="6886575" y="2333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14</xdr:row>
      <xdr:rowOff>0</xdr:rowOff>
    </xdr:from>
    <xdr:to>
      <xdr:col>34</xdr:col>
      <xdr:colOff>0</xdr:colOff>
      <xdr:row>14</xdr:row>
      <xdr:rowOff>0</xdr:rowOff>
    </xdr:to>
    <xdr:sp macro="" textlink="">
      <xdr:nvSpPr>
        <xdr:cNvPr id="3" name="Line 2">
          <a:extLst>
            <a:ext uri="{FF2B5EF4-FFF2-40B4-BE49-F238E27FC236}">
              <a16:creationId xmlns:a16="http://schemas.microsoft.com/office/drawing/2014/main" id="{5D439280-A9E5-4D0F-A0A6-63D2AAD6A293}"/>
            </a:ext>
          </a:extLst>
        </xdr:cNvPr>
        <xdr:cNvSpPr>
          <a:spLocks noChangeShapeType="1"/>
        </xdr:cNvSpPr>
      </xdr:nvSpPr>
      <xdr:spPr bwMode="auto">
        <a:xfrm>
          <a:off x="12411075" y="2333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14</xdr:row>
      <xdr:rowOff>0</xdr:rowOff>
    </xdr:from>
    <xdr:to>
      <xdr:col>34</xdr:col>
      <xdr:colOff>0</xdr:colOff>
      <xdr:row>14</xdr:row>
      <xdr:rowOff>0</xdr:rowOff>
    </xdr:to>
    <xdr:sp macro="" textlink="">
      <xdr:nvSpPr>
        <xdr:cNvPr id="4" name="Line 3">
          <a:extLst>
            <a:ext uri="{FF2B5EF4-FFF2-40B4-BE49-F238E27FC236}">
              <a16:creationId xmlns:a16="http://schemas.microsoft.com/office/drawing/2014/main" id="{480A1C02-E50A-43E7-9583-975FAC590C8F}"/>
            </a:ext>
          </a:extLst>
        </xdr:cNvPr>
        <xdr:cNvSpPr>
          <a:spLocks noChangeShapeType="1"/>
        </xdr:cNvSpPr>
      </xdr:nvSpPr>
      <xdr:spPr bwMode="auto">
        <a:xfrm>
          <a:off x="12411075" y="2333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14</xdr:row>
      <xdr:rowOff>0</xdr:rowOff>
    </xdr:from>
    <xdr:to>
      <xdr:col>34</xdr:col>
      <xdr:colOff>0</xdr:colOff>
      <xdr:row>14</xdr:row>
      <xdr:rowOff>0</xdr:rowOff>
    </xdr:to>
    <xdr:sp macro="" textlink="">
      <xdr:nvSpPr>
        <xdr:cNvPr id="5" name="Line 4">
          <a:extLst>
            <a:ext uri="{FF2B5EF4-FFF2-40B4-BE49-F238E27FC236}">
              <a16:creationId xmlns:a16="http://schemas.microsoft.com/office/drawing/2014/main" id="{D30F2ED2-D587-42E9-B7B1-C6A0D7363078}"/>
            </a:ext>
          </a:extLst>
        </xdr:cNvPr>
        <xdr:cNvSpPr>
          <a:spLocks noChangeShapeType="1"/>
        </xdr:cNvSpPr>
      </xdr:nvSpPr>
      <xdr:spPr bwMode="auto">
        <a:xfrm>
          <a:off x="12411075" y="2333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14</xdr:row>
      <xdr:rowOff>0</xdr:rowOff>
    </xdr:from>
    <xdr:to>
      <xdr:col>34</xdr:col>
      <xdr:colOff>0</xdr:colOff>
      <xdr:row>14</xdr:row>
      <xdr:rowOff>0</xdr:rowOff>
    </xdr:to>
    <xdr:sp macro="" textlink="">
      <xdr:nvSpPr>
        <xdr:cNvPr id="6" name="Line 5">
          <a:extLst>
            <a:ext uri="{FF2B5EF4-FFF2-40B4-BE49-F238E27FC236}">
              <a16:creationId xmlns:a16="http://schemas.microsoft.com/office/drawing/2014/main" id="{11E7AF84-A004-43AD-B84B-39790489CA02}"/>
            </a:ext>
          </a:extLst>
        </xdr:cNvPr>
        <xdr:cNvSpPr>
          <a:spLocks noChangeShapeType="1"/>
        </xdr:cNvSpPr>
      </xdr:nvSpPr>
      <xdr:spPr bwMode="auto">
        <a:xfrm>
          <a:off x="12411075" y="2333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38</xdr:col>
      <xdr:colOff>0</xdr:colOff>
      <xdr:row>14</xdr:row>
      <xdr:rowOff>0</xdr:rowOff>
    </xdr:from>
    <xdr:to>
      <xdr:col>38</xdr:col>
      <xdr:colOff>0</xdr:colOff>
      <xdr:row>14</xdr:row>
      <xdr:rowOff>0</xdr:rowOff>
    </xdr:to>
    <xdr:sp macro="" textlink="">
      <xdr:nvSpPr>
        <xdr:cNvPr id="7" name="Line 6">
          <a:extLst>
            <a:ext uri="{FF2B5EF4-FFF2-40B4-BE49-F238E27FC236}">
              <a16:creationId xmlns:a16="http://schemas.microsoft.com/office/drawing/2014/main" id="{A2690AF8-4FF2-4435-BABD-5EEB800E46AD}"/>
            </a:ext>
          </a:extLst>
        </xdr:cNvPr>
        <xdr:cNvSpPr>
          <a:spLocks noChangeShapeType="1"/>
        </xdr:cNvSpPr>
      </xdr:nvSpPr>
      <xdr:spPr bwMode="auto">
        <a:xfrm>
          <a:off x="13877925" y="2333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9</xdr:col>
      <xdr:colOff>323850</xdr:colOff>
      <xdr:row>31</xdr:row>
      <xdr:rowOff>0</xdr:rowOff>
    </xdr:from>
    <xdr:to>
      <xdr:col>9</xdr:col>
      <xdr:colOff>323850</xdr:colOff>
      <xdr:row>31</xdr:row>
      <xdr:rowOff>0</xdr:rowOff>
    </xdr:to>
    <xdr:sp macro="" textlink="">
      <xdr:nvSpPr>
        <xdr:cNvPr id="2" name="Line 1">
          <a:extLst>
            <a:ext uri="{FF2B5EF4-FFF2-40B4-BE49-F238E27FC236}">
              <a16:creationId xmlns:a16="http://schemas.microsoft.com/office/drawing/2014/main" id="{ADE54BA5-FED3-4A06-B966-D88A445A2E7B}"/>
            </a:ext>
          </a:extLst>
        </xdr:cNvPr>
        <xdr:cNvSpPr>
          <a:spLocks noChangeShapeType="1"/>
        </xdr:cNvSpPr>
      </xdr:nvSpPr>
      <xdr:spPr bwMode="auto">
        <a:xfrm>
          <a:off x="5495925" y="7019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31</xdr:row>
      <xdr:rowOff>0</xdr:rowOff>
    </xdr:from>
    <xdr:to>
      <xdr:col>3</xdr:col>
      <xdr:colOff>323850</xdr:colOff>
      <xdr:row>31</xdr:row>
      <xdr:rowOff>0</xdr:rowOff>
    </xdr:to>
    <xdr:sp macro="" textlink="">
      <xdr:nvSpPr>
        <xdr:cNvPr id="3" name="Line 7">
          <a:extLst>
            <a:ext uri="{FF2B5EF4-FFF2-40B4-BE49-F238E27FC236}">
              <a16:creationId xmlns:a16="http://schemas.microsoft.com/office/drawing/2014/main" id="{58DD2599-C7CA-40D3-9357-15C8468CCC2C}"/>
            </a:ext>
          </a:extLst>
        </xdr:cNvPr>
        <xdr:cNvSpPr>
          <a:spLocks noChangeShapeType="1"/>
        </xdr:cNvSpPr>
      </xdr:nvSpPr>
      <xdr:spPr bwMode="auto">
        <a:xfrm>
          <a:off x="1009650" y="7019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31</xdr:row>
      <xdr:rowOff>0</xdr:rowOff>
    </xdr:from>
    <xdr:to>
      <xdr:col>9</xdr:col>
      <xdr:colOff>323850</xdr:colOff>
      <xdr:row>31</xdr:row>
      <xdr:rowOff>0</xdr:rowOff>
    </xdr:to>
    <xdr:sp macro="" textlink="">
      <xdr:nvSpPr>
        <xdr:cNvPr id="4" name="Line 1">
          <a:extLst>
            <a:ext uri="{FF2B5EF4-FFF2-40B4-BE49-F238E27FC236}">
              <a16:creationId xmlns:a16="http://schemas.microsoft.com/office/drawing/2014/main" id="{CDBA7B02-CACD-4E7E-86BC-4D9E0E0F5937}"/>
            </a:ext>
          </a:extLst>
        </xdr:cNvPr>
        <xdr:cNvSpPr>
          <a:spLocks noChangeShapeType="1"/>
        </xdr:cNvSpPr>
      </xdr:nvSpPr>
      <xdr:spPr bwMode="auto">
        <a:xfrm>
          <a:off x="5495925" y="7019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 name="Line 7">
          <a:extLst>
            <a:ext uri="{FF2B5EF4-FFF2-40B4-BE49-F238E27FC236}">
              <a16:creationId xmlns:a16="http://schemas.microsoft.com/office/drawing/2014/main" id="{502C2148-0699-425B-ADEF-1700D0F5291A}"/>
            </a:ext>
          </a:extLst>
        </xdr:cNvPr>
        <xdr:cNvSpPr>
          <a:spLocks noChangeShapeType="1"/>
        </xdr:cNvSpPr>
      </xdr:nvSpPr>
      <xdr:spPr bwMode="auto">
        <a:xfrm>
          <a:off x="250507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41</xdr:row>
      <xdr:rowOff>0</xdr:rowOff>
    </xdr:from>
    <xdr:to>
      <xdr:col>5</xdr:col>
      <xdr:colOff>323850</xdr:colOff>
      <xdr:row>41</xdr:row>
      <xdr:rowOff>0</xdr:rowOff>
    </xdr:to>
    <xdr:sp macro="" textlink="">
      <xdr:nvSpPr>
        <xdr:cNvPr id="6" name="Line 7">
          <a:extLst>
            <a:ext uri="{FF2B5EF4-FFF2-40B4-BE49-F238E27FC236}">
              <a16:creationId xmlns:a16="http://schemas.microsoft.com/office/drawing/2014/main" id="{4868DA00-734B-46D8-9C89-32B8526EB415}"/>
            </a:ext>
          </a:extLst>
        </xdr:cNvPr>
        <xdr:cNvSpPr>
          <a:spLocks noChangeShapeType="1"/>
        </xdr:cNvSpPr>
      </xdr:nvSpPr>
      <xdr:spPr bwMode="auto">
        <a:xfrm>
          <a:off x="2505075" y="858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7" name="Line 7">
          <a:extLst>
            <a:ext uri="{FF2B5EF4-FFF2-40B4-BE49-F238E27FC236}">
              <a16:creationId xmlns:a16="http://schemas.microsoft.com/office/drawing/2014/main" id="{F7ED28E7-E81C-4F92-9F73-80A9B72E3804}"/>
            </a:ext>
          </a:extLst>
        </xdr:cNvPr>
        <xdr:cNvSpPr>
          <a:spLocks noChangeShapeType="1"/>
        </xdr:cNvSpPr>
      </xdr:nvSpPr>
      <xdr:spPr bwMode="auto">
        <a:xfrm>
          <a:off x="250507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41</xdr:row>
      <xdr:rowOff>0</xdr:rowOff>
    </xdr:from>
    <xdr:to>
      <xdr:col>5</xdr:col>
      <xdr:colOff>323850</xdr:colOff>
      <xdr:row>41</xdr:row>
      <xdr:rowOff>0</xdr:rowOff>
    </xdr:to>
    <xdr:sp macro="" textlink="">
      <xdr:nvSpPr>
        <xdr:cNvPr id="8" name="Line 7">
          <a:extLst>
            <a:ext uri="{FF2B5EF4-FFF2-40B4-BE49-F238E27FC236}">
              <a16:creationId xmlns:a16="http://schemas.microsoft.com/office/drawing/2014/main" id="{C35579AF-7986-43DC-A4EE-3E838590C886}"/>
            </a:ext>
          </a:extLst>
        </xdr:cNvPr>
        <xdr:cNvSpPr>
          <a:spLocks noChangeShapeType="1"/>
        </xdr:cNvSpPr>
      </xdr:nvSpPr>
      <xdr:spPr bwMode="auto">
        <a:xfrm>
          <a:off x="2505075" y="858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41</xdr:row>
      <xdr:rowOff>0</xdr:rowOff>
    </xdr:from>
    <xdr:to>
      <xdr:col>5</xdr:col>
      <xdr:colOff>323850</xdr:colOff>
      <xdr:row>41</xdr:row>
      <xdr:rowOff>0</xdr:rowOff>
    </xdr:to>
    <xdr:sp macro="" textlink="">
      <xdr:nvSpPr>
        <xdr:cNvPr id="9" name="Line 7">
          <a:extLst>
            <a:ext uri="{FF2B5EF4-FFF2-40B4-BE49-F238E27FC236}">
              <a16:creationId xmlns:a16="http://schemas.microsoft.com/office/drawing/2014/main" id="{C2B043FF-85B6-40C0-A172-CB401C9E2DD1}"/>
            </a:ext>
          </a:extLst>
        </xdr:cNvPr>
        <xdr:cNvSpPr>
          <a:spLocks noChangeShapeType="1"/>
        </xdr:cNvSpPr>
      </xdr:nvSpPr>
      <xdr:spPr bwMode="auto">
        <a:xfrm>
          <a:off x="2505075" y="858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47</xdr:row>
      <xdr:rowOff>0</xdr:rowOff>
    </xdr:from>
    <xdr:to>
      <xdr:col>5</xdr:col>
      <xdr:colOff>323850</xdr:colOff>
      <xdr:row>47</xdr:row>
      <xdr:rowOff>0</xdr:rowOff>
    </xdr:to>
    <xdr:sp macro="" textlink="">
      <xdr:nvSpPr>
        <xdr:cNvPr id="10" name="Line 7">
          <a:extLst>
            <a:ext uri="{FF2B5EF4-FFF2-40B4-BE49-F238E27FC236}">
              <a16:creationId xmlns:a16="http://schemas.microsoft.com/office/drawing/2014/main" id="{74F9A1D1-294A-4333-915E-83929C46EE51}"/>
            </a:ext>
          </a:extLst>
        </xdr:cNvPr>
        <xdr:cNvSpPr>
          <a:spLocks noChangeShapeType="1"/>
        </xdr:cNvSpPr>
      </xdr:nvSpPr>
      <xdr:spPr bwMode="auto">
        <a:xfrm>
          <a:off x="2505075" y="1000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47</xdr:row>
      <xdr:rowOff>0</xdr:rowOff>
    </xdr:from>
    <xdr:to>
      <xdr:col>5</xdr:col>
      <xdr:colOff>323850</xdr:colOff>
      <xdr:row>47</xdr:row>
      <xdr:rowOff>0</xdr:rowOff>
    </xdr:to>
    <xdr:sp macro="" textlink="">
      <xdr:nvSpPr>
        <xdr:cNvPr id="11" name="Line 7">
          <a:extLst>
            <a:ext uri="{FF2B5EF4-FFF2-40B4-BE49-F238E27FC236}">
              <a16:creationId xmlns:a16="http://schemas.microsoft.com/office/drawing/2014/main" id="{AD64E21E-2CF9-4CDB-B4D0-AA53C49D6AF6}"/>
            </a:ext>
          </a:extLst>
        </xdr:cNvPr>
        <xdr:cNvSpPr>
          <a:spLocks noChangeShapeType="1"/>
        </xdr:cNvSpPr>
      </xdr:nvSpPr>
      <xdr:spPr bwMode="auto">
        <a:xfrm>
          <a:off x="2505075" y="1000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47</xdr:row>
      <xdr:rowOff>0</xdr:rowOff>
    </xdr:from>
    <xdr:to>
      <xdr:col>5</xdr:col>
      <xdr:colOff>323850</xdr:colOff>
      <xdr:row>47</xdr:row>
      <xdr:rowOff>0</xdr:rowOff>
    </xdr:to>
    <xdr:sp macro="" textlink="">
      <xdr:nvSpPr>
        <xdr:cNvPr id="12" name="Line 7">
          <a:extLst>
            <a:ext uri="{FF2B5EF4-FFF2-40B4-BE49-F238E27FC236}">
              <a16:creationId xmlns:a16="http://schemas.microsoft.com/office/drawing/2014/main" id="{CDFC7584-9732-4B6C-8EF3-01015E3F9E30}"/>
            </a:ext>
          </a:extLst>
        </xdr:cNvPr>
        <xdr:cNvSpPr>
          <a:spLocks noChangeShapeType="1"/>
        </xdr:cNvSpPr>
      </xdr:nvSpPr>
      <xdr:spPr bwMode="auto">
        <a:xfrm>
          <a:off x="2505075" y="1000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13" name="Line 7">
          <a:extLst>
            <a:ext uri="{FF2B5EF4-FFF2-40B4-BE49-F238E27FC236}">
              <a16:creationId xmlns:a16="http://schemas.microsoft.com/office/drawing/2014/main" id="{02712E7A-6F86-49A5-9D54-66A81516AAF7}"/>
            </a:ext>
          </a:extLst>
        </xdr:cNvPr>
        <xdr:cNvSpPr>
          <a:spLocks noChangeShapeType="1"/>
        </xdr:cNvSpPr>
      </xdr:nvSpPr>
      <xdr:spPr bwMode="auto">
        <a:xfrm>
          <a:off x="100965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14" name="Line 7">
          <a:extLst>
            <a:ext uri="{FF2B5EF4-FFF2-40B4-BE49-F238E27FC236}">
              <a16:creationId xmlns:a16="http://schemas.microsoft.com/office/drawing/2014/main" id="{3F285660-C45E-4BB6-8662-B556A0AF3516}"/>
            </a:ext>
          </a:extLst>
        </xdr:cNvPr>
        <xdr:cNvSpPr>
          <a:spLocks noChangeShapeType="1"/>
        </xdr:cNvSpPr>
      </xdr:nvSpPr>
      <xdr:spPr bwMode="auto">
        <a:xfrm>
          <a:off x="1009650" y="1490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33</xdr:row>
      <xdr:rowOff>0</xdr:rowOff>
    </xdr:from>
    <xdr:to>
      <xdr:col>3</xdr:col>
      <xdr:colOff>323850</xdr:colOff>
      <xdr:row>33</xdr:row>
      <xdr:rowOff>0</xdr:rowOff>
    </xdr:to>
    <xdr:sp macro="" textlink="">
      <xdr:nvSpPr>
        <xdr:cNvPr id="15" name="Line 7">
          <a:extLst>
            <a:ext uri="{FF2B5EF4-FFF2-40B4-BE49-F238E27FC236}">
              <a16:creationId xmlns:a16="http://schemas.microsoft.com/office/drawing/2014/main" id="{62390570-D72C-448C-8DCD-6A8E1FA88DA3}"/>
            </a:ext>
          </a:extLst>
        </xdr:cNvPr>
        <xdr:cNvSpPr>
          <a:spLocks noChangeShapeType="1"/>
        </xdr:cNvSpPr>
      </xdr:nvSpPr>
      <xdr:spPr bwMode="auto">
        <a:xfrm>
          <a:off x="1009650"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33</xdr:row>
      <xdr:rowOff>0</xdr:rowOff>
    </xdr:from>
    <xdr:to>
      <xdr:col>3</xdr:col>
      <xdr:colOff>323850</xdr:colOff>
      <xdr:row>33</xdr:row>
      <xdr:rowOff>0</xdr:rowOff>
    </xdr:to>
    <xdr:sp macro="" textlink="">
      <xdr:nvSpPr>
        <xdr:cNvPr id="16" name="Line 7">
          <a:extLst>
            <a:ext uri="{FF2B5EF4-FFF2-40B4-BE49-F238E27FC236}">
              <a16:creationId xmlns:a16="http://schemas.microsoft.com/office/drawing/2014/main" id="{33B9BB36-38A7-4006-98EA-C27C473AEDA9}"/>
            </a:ext>
          </a:extLst>
        </xdr:cNvPr>
        <xdr:cNvSpPr>
          <a:spLocks noChangeShapeType="1"/>
        </xdr:cNvSpPr>
      </xdr:nvSpPr>
      <xdr:spPr bwMode="auto">
        <a:xfrm>
          <a:off x="1009650"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33</xdr:row>
      <xdr:rowOff>0</xdr:rowOff>
    </xdr:from>
    <xdr:to>
      <xdr:col>3</xdr:col>
      <xdr:colOff>323850</xdr:colOff>
      <xdr:row>33</xdr:row>
      <xdr:rowOff>0</xdr:rowOff>
    </xdr:to>
    <xdr:sp macro="" textlink="">
      <xdr:nvSpPr>
        <xdr:cNvPr id="17" name="Line 7">
          <a:extLst>
            <a:ext uri="{FF2B5EF4-FFF2-40B4-BE49-F238E27FC236}">
              <a16:creationId xmlns:a16="http://schemas.microsoft.com/office/drawing/2014/main" id="{4BB27C5C-B97A-4328-AD7D-19148C561422}"/>
            </a:ext>
          </a:extLst>
        </xdr:cNvPr>
        <xdr:cNvSpPr>
          <a:spLocks noChangeShapeType="1"/>
        </xdr:cNvSpPr>
      </xdr:nvSpPr>
      <xdr:spPr bwMode="auto">
        <a:xfrm>
          <a:off x="1009650"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33</xdr:row>
      <xdr:rowOff>0</xdr:rowOff>
    </xdr:from>
    <xdr:to>
      <xdr:col>3</xdr:col>
      <xdr:colOff>323850</xdr:colOff>
      <xdr:row>33</xdr:row>
      <xdr:rowOff>0</xdr:rowOff>
    </xdr:to>
    <xdr:sp macro="" textlink="">
      <xdr:nvSpPr>
        <xdr:cNvPr id="18" name="Line 7">
          <a:extLst>
            <a:ext uri="{FF2B5EF4-FFF2-40B4-BE49-F238E27FC236}">
              <a16:creationId xmlns:a16="http://schemas.microsoft.com/office/drawing/2014/main" id="{AA7DE7AD-0E84-4D56-8969-19761AE2F63C}"/>
            </a:ext>
          </a:extLst>
        </xdr:cNvPr>
        <xdr:cNvSpPr>
          <a:spLocks noChangeShapeType="1"/>
        </xdr:cNvSpPr>
      </xdr:nvSpPr>
      <xdr:spPr bwMode="auto">
        <a:xfrm>
          <a:off x="1009650"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19" name="Line 7">
          <a:extLst>
            <a:ext uri="{FF2B5EF4-FFF2-40B4-BE49-F238E27FC236}">
              <a16:creationId xmlns:a16="http://schemas.microsoft.com/office/drawing/2014/main" id="{C763C3EF-592D-478F-A7B2-C159481645BE}"/>
            </a:ext>
          </a:extLst>
        </xdr:cNvPr>
        <xdr:cNvSpPr>
          <a:spLocks noChangeShapeType="1"/>
        </xdr:cNvSpPr>
      </xdr:nvSpPr>
      <xdr:spPr bwMode="auto">
        <a:xfrm>
          <a:off x="1009650" y="858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20" name="Line 7">
          <a:extLst>
            <a:ext uri="{FF2B5EF4-FFF2-40B4-BE49-F238E27FC236}">
              <a16:creationId xmlns:a16="http://schemas.microsoft.com/office/drawing/2014/main" id="{80CCB40B-FB72-4F48-89B8-6E3DE44DE33B}"/>
            </a:ext>
          </a:extLst>
        </xdr:cNvPr>
        <xdr:cNvSpPr>
          <a:spLocks noChangeShapeType="1"/>
        </xdr:cNvSpPr>
      </xdr:nvSpPr>
      <xdr:spPr bwMode="auto">
        <a:xfrm>
          <a:off x="1009650" y="858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21" name="Line 7">
          <a:extLst>
            <a:ext uri="{FF2B5EF4-FFF2-40B4-BE49-F238E27FC236}">
              <a16:creationId xmlns:a16="http://schemas.microsoft.com/office/drawing/2014/main" id="{DD704F7E-1164-4812-824B-BC8065F7BE0E}"/>
            </a:ext>
          </a:extLst>
        </xdr:cNvPr>
        <xdr:cNvSpPr>
          <a:spLocks noChangeShapeType="1"/>
        </xdr:cNvSpPr>
      </xdr:nvSpPr>
      <xdr:spPr bwMode="auto">
        <a:xfrm>
          <a:off x="1009650" y="858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22" name="Line 7">
          <a:extLst>
            <a:ext uri="{FF2B5EF4-FFF2-40B4-BE49-F238E27FC236}">
              <a16:creationId xmlns:a16="http://schemas.microsoft.com/office/drawing/2014/main" id="{1E74BB28-33A0-4B6E-B2FE-F49429655CED}"/>
            </a:ext>
          </a:extLst>
        </xdr:cNvPr>
        <xdr:cNvSpPr>
          <a:spLocks noChangeShapeType="1"/>
        </xdr:cNvSpPr>
      </xdr:nvSpPr>
      <xdr:spPr bwMode="auto">
        <a:xfrm>
          <a:off x="1009650" y="858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23" name="Line 7">
          <a:extLst>
            <a:ext uri="{FF2B5EF4-FFF2-40B4-BE49-F238E27FC236}">
              <a16:creationId xmlns:a16="http://schemas.microsoft.com/office/drawing/2014/main" id="{09D1CA3F-FEA7-4ED0-AB46-DFFA4DE138D5}"/>
            </a:ext>
          </a:extLst>
        </xdr:cNvPr>
        <xdr:cNvSpPr>
          <a:spLocks noChangeShapeType="1"/>
        </xdr:cNvSpPr>
      </xdr:nvSpPr>
      <xdr:spPr bwMode="auto">
        <a:xfrm>
          <a:off x="1009650" y="858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24" name="Line 7">
          <a:extLst>
            <a:ext uri="{FF2B5EF4-FFF2-40B4-BE49-F238E27FC236}">
              <a16:creationId xmlns:a16="http://schemas.microsoft.com/office/drawing/2014/main" id="{B1CF4242-2D11-43C5-9882-8A0447F9EE8E}"/>
            </a:ext>
          </a:extLst>
        </xdr:cNvPr>
        <xdr:cNvSpPr>
          <a:spLocks noChangeShapeType="1"/>
        </xdr:cNvSpPr>
      </xdr:nvSpPr>
      <xdr:spPr bwMode="auto">
        <a:xfrm>
          <a:off x="1009650" y="858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25" name="Line 7">
          <a:extLst>
            <a:ext uri="{FF2B5EF4-FFF2-40B4-BE49-F238E27FC236}">
              <a16:creationId xmlns:a16="http://schemas.microsoft.com/office/drawing/2014/main" id="{C73F40BC-D50F-4328-B97B-264EC9060A15}"/>
            </a:ext>
          </a:extLst>
        </xdr:cNvPr>
        <xdr:cNvSpPr>
          <a:spLocks noChangeShapeType="1"/>
        </xdr:cNvSpPr>
      </xdr:nvSpPr>
      <xdr:spPr bwMode="auto">
        <a:xfrm>
          <a:off x="1009650" y="858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26" name="Line 7">
          <a:extLst>
            <a:ext uri="{FF2B5EF4-FFF2-40B4-BE49-F238E27FC236}">
              <a16:creationId xmlns:a16="http://schemas.microsoft.com/office/drawing/2014/main" id="{B15330FB-43D8-4328-ACDB-EC4B9BB86C69}"/>
            </a:ext>
          </a:extLst>
        </xdr:cNvPr>
        <xdr:cNvSpPr>
          <a:spLocks noChangeShapeType="1"/>
        </xdr:cNvSpPr>
      </xdr:nvSpPr>
      <xdr:spPr bwMode="auto">
        <a:xfrm>
          <a:off x="100965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27" name="Line 7">
          <a:extLst>
            <a:ext uri="{FF2B5EF4-FFF2-40B4-BE49-F238E27FC236}">
              <a16:creationId xmlns:a16="http://schemas.microsoft.com/office/drawing/2014/main" id="{EC31EAB5-9D94-482D-86E8-07A2D29C01BE}"/>
            </a:ext>
          </a:extLst>
        </xdr:cNvPr>
        <xdr:cNvSpPr>
          <a:spLocks noChangeShapeType="1"/>
        </xdr:cNvSpPr>
      </xdr:nvSpPr>
      <xdr:spPr bwMode="auto">
        <a:xfrm>
          <a:off x="100965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28" name="Line 7">
          <a:extLst>
            <a:ext uri="{FF2B5EF4-FFF2-40B4-BE49-F238E27FC236}">
              <a16:creationId xmlns:a16="http://schemas.microsoft.com/office/drawing/2014/main" id="{743ADC24-5597-490F-A0F5-234AA31E7E96}"/>
            </a:ext>
          </a:extLst>
        </xdr:cNvPr>
        <xdr:cNvSpPr>
          <a:spLocks noChangeShapeType="1"/>
        </xdr:cNvSpPr>
      </xdr:nvSpPr>
      <xdr:spPr bwMode="auto">
        <a:xfrm>
          <a:off x="1009650" y="858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29" name="Line 7">
          <a:extLst>
            <a:ext uri="{FF2B5EF4-FFF2-40B4-BE49-F238E27FC236}">
              <a16:creationId xmlns:a16="http://schemas.microsoft.com/office/drawing/2014/main" id="{9215DCEF-35DF-45B3-9D71-3B60EF0EC895}"/>
            </a:ext>
          </a:extLst>
        </xdr:cNvPr>
        <xdr:cNvSpPr>
          <a:spLocks noChangeShapeType="1"/>
        </xdr:cNvSpPr>
      </xdr:nvSpPr>
      <xdr:spPr bwMode="auto">
        <a:xfrm>
          <a:off x="1009650" y="858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30" name="Line 7">
          <a:extLst>
            <a:ext uri="{FF2B5EF4-FFF2-40B4-BE49-F238E27FC236}">
              <a16:creationId xmlns:a16="http://schemas.microsoft.com/office/drawing/2014/main" id="{23049E28-2DAA-4842-9D9D-9BB15029CE9D}"/>
            </a:ext>
          </a:extLst>
        </xdr:cNvPr>
        <xdr:cNvSpPr>
          <a:spLocks noChangeShapeType="1"/>
        </xdr:cNvSpPr>
      </xdr:nvSpPr>
      <xdr:spPr bwMode="auto">
        <a:xfrm>
          <a:off x="1009650" y="858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31" name="Line 7">
          <a:extLst>
            <a:ext uri="{FF2B5EF4-FFF2-40B4-BE49-F238E27FC236}">
              <a16:creationId xmlns:a16="http://schemas.microsoft.com/office/drawing/2014/main" id="{6161F3B0-E344-4112-86E5-B5E160E78B63}"/>
            </a:ext>
          </a:extLst>
        </xdr:cNvPr>
        <xdr:cNvSpPr>
          <a:spLocks noChangeShapeType="1"/>
        </xdr:cNvSpPr>
      </xdr:nvSpPr>
      <xdr:spPr bwMode="auto">
        <a:xfrm>
          <a:off x="1009650" y="858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32" name="Line 7">
          <a:extLst>
            <a:ext uri="{FF2B5EF4-FFF2-40B4-BE49-F238E27FC236}">
              <a16:creationId xmlns:a16="http://schemas.microsoft.com/office/drawing/2014/main" id="{7A0807AE-9C3B-46D2-938B-33E3EA3C10BC}"/>
            </a:ext>
          </a:extLst>
        </xdr:cNvPr>
        <xdr:cNvSpPr>
          <a:spLocks noChangeShapeType="1"/>
        </xdr:cNvSpPr>
      </xdr:nvSpPr>
      <xdr:spPr bwMode="auto">
        <a:xfrm>
          <a:off x="1009650" y="858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33" name="Line 7">
          <a:extLst>
            <a:ext uri="{FF2B5EF4-FFF2-40B4-BE49-F238E27FC236}">
              <a16:creationId xmlns:a16="http://schemas.microsoft.com/office/drawing/2014/main" id="{C28717C6-42AB-4A74-8EC2-EE5070BFFDAA}"/>
            </a:ext>
          </a:extLst>
        </xdr:cNvPr>
        <xdr:cNvSpPr>
          <a:spLocks noChangeShapeType="1"/>
        </xdr:cNvSpPr>
      </xdr:nvSpPr>
      <xdr:spPr bwMode="auto">
        <a:xfrm>
          <a:off x="100965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34" name="Line 7">
          <a:extLst>
            <a:ext uri="{FF2B5EF4-FFF2-40B4-BE49-F238E27FC236}">
              <a16:creationId xmlns:a16="http://schemas.microsoft.com/office/drawing/2014/main" id="{B544B17D-81EC-43DA-9DD9-FD4164B43C64}"/>
            </a:ext>
          </a:extLst>
        </xdr:cNvPr>
        <xdr:cNvSpPr>
          <a:spLocks noChangeShapeType="1"/>
        </xdr:cNvSpPr>
      </xdr:nvSpPr>
      <xdr:spPr bwMode="auto">
        <a:xfrm>
          <a:off x="100965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35" name="Line 7">
          <a:extLst>
            <a:ext uri="{FF2B5EF4-FFF2-40B4-BE49-F238E27FC236}">
              <a16:creationId xmlns:a16="http://schemas.microsoft.com/office/drawing/2014/main" id="{B14D0A2B-90E0-40F3-ADEE-A211F77373E0}"/>
            </a:ext>
          </a:extLst>
        </xdr:cNvPr>
        <xdr:cNvSpPr>
          <a:spLocks noChangeShapeType="1"/>
        </xdr:cNvSpPr>
      </xdr:nvSpPr>
      <xdr:spPr bwMode="auto">
        <a:xfrm>
          <a:off x="1009650" y="858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36" name="Line 7">
          <a:extLst>
            <a:ext uri="{FF2B5EF4-FFF2-40B4-BE49-F238E27FC236}">
              <a16:creationId xmlns:a16="http://schemas.microsoft.com/office/drawing/2014/main" id="{03240385-EE41-417C-B6ED-EA6AFD7D7F0B}"/>
            </a:ext>
          </a:extLst>
        </xdr:cNvPr>
        <xdr:cNvSpPr>
          <a:spLocks noChangeShapeType="1"/>
        </xdr:cNvSpPr>
      </xdr:nvSpPr>
      <xdr:spPr bwMode="auto">
        <a:xfrm>
          <a:off x="1009650" y="858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37" name="Line 7">
          <a:extLst>
            <a:ext uri="{FF2B5EF4-FFF2-40B4-BE49-F238E27FC236}">
              <a16:creationId xmlns:a16="http://schemas.microsoft.com/office/drawing/2014/main" id="{A98DA750-A83E-4077-9F4D-F4C147C37ACD}"/>
            </a:ext>
          </a:extLst>
        </xdr:cNvPr>
        <xdr:cNvSpPr>
          <a:spLocks noChangeShapeType="1"/>
        </xdr:cNvSpPr>
      </xdr:nvSpPr>
      <xdr:spPr bwMode="auto">
        <a:xfrm>
          <a:off x="1009650" y="858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38" name="Line 7">
          <a:extLst>
            <a:ext uri="{FF2B5EF4-FFF2-40B4-BE49-F238E27FC236}">
              <a16:creationId xmlns:a16="http://schemas.microsoft.com/office/drawing/2014/main" id="{25AC28AE-81BE-488F-9EDC-227E3D83DF67}"/>
            </a:ext>
          </a:extLst>
        </xdr:cNvPr>
        <xdr:cNvSpPr>
          <a:spLocks noChangeShapeType="1"/>
        </xdr:cNvSpPr>
      </xdr:nvSpPr>
      <xdr:spPr bwMode="auto">
        <a:xfrm>
          <a:off x="1009650" y="858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39" name="Line 7">
          <a:extLst>
            <a:ext uri="{FF2B5EF4-FFF2-40B4-BE49-F238E27FC236}">
              <a16:creationId xmlns:a16="http://schemas.microsoft.com/office/drawing/2014/main" id="{A7C40E44-35D9-4432-88CF-F1D7A676D355}"/>
            </a:ext>
          </a:extLst>
        </xdr:cNvPr>
        <xdr:cNvSpPr>
          <a:spLocks noChangeShapeType="1"/>
        </xdr:cNvSpPr>
      </xdr:nvSpPr>
      <xdr:spPr bwMode="auto">
        <a:xfrm>
          <a:off x="1009650" y="858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40" name="Line 7">
          <a:extLst>
            <a:ext uri="{FF2B5EF4-FFF2-40B4-BE49-F238E27FC236}">
              <a16:creationId xmlns:a16="http://schemas.microsoft.com/office/drawing/2014/main" id="{2DB9B891-5E11-451E-912D-126F27652130}"/>
            </a:ext>
          </a:extLst>
        </xdr:cNvPr>
        <xdr:cNvSpPr>
          <a:spLocks noChangeShapeType="1"/>
        </xdr:cNvSpPr>
      </xdr:nvSpPr>
      <xdr:spPr bwMode="auto">
        <a:xfrm>
          <a:off x="1009650" y="858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41" name="Line 7">
          <a:extLst>
            <a:ext uri="{FF2B5EF4-FFF2-40B4-BE49-F238E27FC236}">
              <a16:creationId xmlns:a16="http://schemas.microsoft.com/office/drawing/2014/main" id="{715611C1-4ECB-45E6-B8F5-79D8A4C21B5E}"/>
            </a:ext>
          </a:extLst>
        </xdr:cNvPr>
        <xdr:cNvSpPr>
          <a:spLocks noChangeShapeType="1"/>
        </xdr:cNvSpPr>
      </xdr:nvSpPr>
      <xdr:spPr bwMode="auto">
        <a:xfrm>
          <a:off x="1009650" y="858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42" name="Line 7">
          <a:extLst>
            <a:ext uri="{FF2B5EF4-FFF2-40B4-BE49-F238E27FC236}">
              <a16:creationId xmlns:a16="http://schemas.microsoft.com/office/drawing/2014/main" id="{EE01E6B4-F5CB-4E5E-AAC8-D932946D9E37}"/>
            </a:ext>
          </a:extLst>
        </xdr:cNvPr>
        <xdr:cNvSpPr>
          <a:spLocks noChangeShapeType="1"/>
        </xdr:cNvSpPr>
      </xdr:nvSpPr>
      <xdr:spPr bwMode="auto">
        <a:xfrm>
          <a:off x="1009650" y="858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43" name="Line 7">
          <a:extLst>
            <a:ext uri="{FF2B5EF4-FFF2-40B4-BE49-F238E27FC236}">
              <a16:creationId xmlns:a16="http://schemas.microsoft.com/office/drawing/2014/main" id="{B8771F63-ED2B-460D-9D6F-AF73377B9584}"/>
            </a:ext>
          </a:extLst>
        </xdr:cNvPr>
        <xdr:cNvSpPr>
          <a:spLocks noChangeShapeType="1"/>
        </xdr:cNvSpPr>
      </xdr:nvSpPr>
      <xdr:spPr bwMode="auto">
        <a:xfrm>
          <a:off x="1009650" y="858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44" name="Line 7">
          <a:extLst>
            <a:ext uri="{FF2B5EF4-FFF2-40B4-BE49-F238E27FC236}">
              <a16:creationId xmlns:a16="http://schemas.microsoft.com/office/drawing/2014/main" id="{7D48885C-1A63-47CB-9D9B-30804BDC1E5A}"/>
            </a:ext>
          </a:extLst>
        </xdr:cNvPr>
        <xdr:cNvSpPr>
          <a:spLocks noChangeShapeType="1"/>
        </xdr:cNvSpPr>
      </xdr:nvSpPr>
      <xdr:spPr bwMode="auto">
        <a:xfrm>
          <a:off x="1009650" y="858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45" name="Line 7">
          <a:extLst>
            <a:ext uri="{FF2B5EF4-FFF2-40B4-BE49-F238E27FC236}">
              <a16:creationId xmlns:a16="http://schemas.microsoft.com/office/drawing/2014/main" id="{D704798F-D948-4A69-8A79-6B23854D6D0D}"/>
            </a:ext>
          </a:extLst>
        </xdr:cNvPr>
        <xdr:cNvSpPr>
          <a:spLocks noChangeShapeType="1"/>
        </xdr:cNvSpPr>
      </xdr:nvSpPr>
      <xdr:spPr bwMode="auto">
        <a:xfrm>
          <a:off x="1009650" y="858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46" name="Line 7">
          <a:extLst>
            <a:ext uri="{FF2B5EF4-FFF2-40B4-BE49-F238E27FC236}">
              <a16:creationId xmlns:a16="http://schemas.microsoft.com/office/drawing/2014/main" id="{E64F9619-4CD6-42BC-B816-8AD88CD969C0}"/>
            </a:ext>
          </a:extLst>
        </xdr:cNvPr>
        <xdr:cNvSpPr>
          <a:spLocks noChangeShapeType="1"/>
        </xdr:cNvSpPr>
      </xdr:nvSpPr>
      <xdr:spPr bwMode="auto">
        <a:xfrm>
          <a:off x="1009650" y="858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47" name="Line 7">
          <a:extLst>
            <a:ext uri="{FF2B5EF4-FFF2-40B4-BE49-F238E27FC236}">
              <a16:creationId xmlns:a16="http://schemas.microsoft.com/office/drawing/2014/main" id="{5AB300EA-5216-4ACE-82FE-D59642BC9E99}"/>
            </a:ext>
          </a:extLst>
        </xdr:cNvPr>
        <xdr:cNvSpPr>
          <a:spLocks noChangeShapeType="1"/>
        </xdr:cNvSpPr>
      </xdr:nvSpPr>
      <xdr:spPr bwMode="auto">
        <a:xfrm>
          <a:off x="1009650" y="858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48" name="Line 7">
          <a:extLst>
            <a:ext uri="{FF2B5EF4-FFF2-40B4-BE49-F238E27FC236}">
              <a16:creationId xmlns:a16="http://schemas.microsoft.com/office/drawing/2014/main" id="{3F5679A4-2204-41B1-9ADC-CB127D1691BE}"/>
            </a:ext>
          </a:extLst>
        </xdr:cNvPr>
        <xdr:cNvSpPr>
          <a:spLocks noChangeShapeType="1"/>
        </xdr:cNvSpPr>
      </xdr:nvSpPr>
      <xdr:spPr bwMode="auto">
        <a:xfrm>
          <a:off x="1009650" y="858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49" name="Line 7">
          <a:extLst>
            <a:ext uri="{FF2B5EF4-FFF2-40B4-BE49-F238E27FC236}">
              <a16:creationId xmlns:a16="http://schemas.microsoft.com/office/drawing/2014/main" id="{11F74A25-C01E-4341-B0C4-B4B857575242}"/>
            </a:ext>
          </a:extLst>
        </xdr:cNvPr>
        <xdr:cNvSpPr>
          <a:spLocks noChangeShapeType="1"/>
        </xdr:cNvSpPr>
      </xdr:nvSpPr>
      <xdr:spPr bwMode="auto">
        <a:xfrm>
          <a:off x="1009650" y="858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50" name="Line 7">
          <a:extLst>
            <a:ext uri="{FF2B5EF4-FFF2-40B4-BE49-F238E27FC236}">
              <a16:creationId xmlns:a16="http://schemas.microsoft.com/office/drawing/2014/main" id="{08177FF9-A474-4BB9-B199-40F180559F15}"/>
            </a:ext>
          </a:extLst>
        </xdr:cNvPr>
        <xdr:cNvSpPr>
          <a:spLocks noChangeShapeType="1"/>
        </xdr:cNvSpPr>
      </xdr:nvSpPr>
      <xdr:spPr bwMode="auto">
        <a:xfrm>
          <a:off x="1009650" y="858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51" name="Line 7">
          <a:extLst>
            <a:ext uri="{FF2B5EF4-FFF2-40B4-BE49-F238E27FC236}">
              <a16:creationId xmlns:a16="http://schemas.microsoft.com/office/drawing/2014/main" id="{7C171BDD-E8AB-4D88-82FF-C479B34D5910}"/>
            </a:ext>
          </a:extLst>
        </xdr:cNvPr>
        <xdr:cNvSpPr>
          <a:spLocks noChangeShapeType="1"/>
        </xdr:cNvSpPr>
      </xdr:nvSpPr>
      <xdr:spPr bwMode="auto">
        <a:xfrm>
          <a:off x="100965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52" name="Line 7">
          <a:extLst>
            <a:ext uri="{FF2B5EF4-FFF2-40B4-BE49-F238E27FC236}">
              <a16:creationId xmlns:a16="http://schemas.microsoft.com/office/drawing/2014/main" id="{23236C43-648C-4E4C-90E6-7A040B1A0894}"/>
            </a:ext>
          </a:extLst>
        </xdr:cNvPr>
        <xdr:cNvSpPr>
          <a:spLocks noChangeShapeType="1"/>
        </xdr:cNvSpPr>
      </xdr:nvSpPr>
      <xdr:spPr bwMode="auto">
        <a:xfrm>
          <a:off x="100965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53" name="Line 7">
          <a:extLst>
            <a:ext uri="{FF2B5EF4-FFF2-40B4-BE49-F238E27FC236}">
              <a16:creationId xmlns:a16="http://schemas.microsoft.com/office/drawing/2014/main" id="{35833AD1-BAD8-4BE6-9EAB-69C3CE5E20B0}"/>
            </a:ext>
          </a:extLst>
        </xdr:cNvPr>
        <xdr:cNvSpPr>
          <a:spLocks noChangeShapeType="1"/>
        </xdr:cNvSpPr>
      </xdr:nvSpPr>
      <xdr:spPr bwMode="auto">
        <a:xfrm>
          <a:off x="1009650" y="858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54" name="Line 7">
          <a:extLst>
            <a:ext uri="{FF2B5EF4-FFF2-40B4-BE49-F238E27FC236}">
              <a16:creationId xmlns:a16="http://schemas.microsoft.com/office/drawing/2014/main" id="{09D3B531-CB7A-4349-BB56-526503197F57}"/>
            </a:ext>
          </a:extLst>
        </xdr:cNvPr>
        <xdr:cNvSpPr>
          <a:spLocks noChangeShapeType="1"/>
        </xdr:cNvSpPr>
      </xdr:nvSpPr>
      <xdr:spPr bwMode="auto">
        <a:xfrm>
          <a:off x="1009650" y="858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55" name="Line 7">
          <a:extLst>
            <a:ext uri="{FF2B5EF4-FFF2-40B4-BE49-F238E27FC236}">
              <a16:creationId xmlns:a16="http://schemas.microsoft.com/office/drawing/2014/main" id="{CD559B3C-4BB7-440A-900E-592E31741B4A}"/>
            </a:ext>
          </a:extLst>
        </xdr:cNvPr>
        <xdr:cNvSpPr>
          <a:spLocks noChangeShapeType="1"/>
        </xdr:cNvSpPr>
      </xdr:nvSpPr>
      <xdr:spPr bwMode="auto">
        <a:xfrm>
          <a:off x="1009650" y="858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56" name="Line 7">
          <a:extLst>
            <a:ext uri="{FF2B5EF4-FFF2-40B4-BE49-F238E27FC236}">
              <a16:creationId xmlns:a16="http://schemas.microsoft.com/office/drawing/2014/main" id="{DC642CEA-E235-4629-96A9-84C9E16DCF6B}"/>
            </a:ext>
          </a:extLst>
        </xdr:cNvPr>
        <xdr:cNvSpPr>
          <a:spLocks noChangeShapeType="1"/>
        </xdr:cNvSpPr>
      </xdr:nvSpPr>
      <xdr:spPr bwMode="auto">
        <a:xfrm>
          <a:off x="1009650" y="858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57" name="Line 7">
          <a:extLst>
            <a:ext uri="{FF2B5EF4-FFF2-40B4-BE49-F238E27FC236}">
              <a16:creationId xmlns:a16="http://schemas.microsoft.com/office/drawing/2014/main" id="{3E98E445-74E1-42D0-A29B-7BCCA7B4DAFB}"/>
            </a:ext>
          </a:extLst>
        </xdr:cNvPr>
        <xdr:cNvSpPr>
          <a:spLocks noChangeShapeType="1"/>
        </xdr:cNvSpPr>
      </xdr:nvSpPr>
      <xdr:spPr bwMode="auto">
        <a:xfrm>
          <a:off x="1009650" y="858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58" name="Line 7">
          <a:extLst>
            <a:ext uri="{FF2B5EF4-FFF2-40B4-BE49-F238E27FC236}">
              <a16:creationId xmlns:a16="http://schemas.microsoft.com/office/drawing/2014/main" id="{B6644C74-16EC-4915-A748-79A4F7A13A9E}"/>
            </a:ext>
          </a:extLst>
        </xdr:cNvPr>
        <xdr:cNvSpPr>
          <a:spLocks noChangeShapeType="1"/>
        </xdr:cNvSpPr>
      </xdr:nvSpPr>
      <xdr:spPr bwMode="auto">
        <a:xfrm>
          <a:off x="100965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59" name="Line 7">
          <a:extLst>
            <a:ext uri="{FF2B5EF4-FFF2-40B4-BE49-F238E27FC236}">
              <a16:creationId xmlns:a16="http://schemas.microsoft.com/office/drawing/2014/main" id="{C9952F47-2C21-46C6-85C0-15238BC93BB3}"/>
            </a:ext>
          </a:extLst>
        </xdr:cNvPr>
        <xdr:cNvSpPr>
          <a:spLocks noChangeShapeType="1"/>
        </xdr:cNvSpPr>
      </xdr:nvSpPr>
      <xdr:spPr bwMode="auto">
        <a:xfrm>
          <a:off x="100965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60" name="Line 7">
          <a:extLst>
            <a:ext uri="{FF2B5EF4-FFF2-40B4-BE49-F238E27FC236}">
              <a16:creationId xmlns:a16="http://schemas.microsoft.com/office/drawing/2014/main" id="{B8A93325-4506-40FA-99CA-2F5CBEDBF9C1}"/>
            </a:ext>
          </a:extLst>
        </xdr:cNvPr>
        <xdr:cNvSpPr>
          <a:spLocks noChangeShapeType="1"/>
        </xdr:cNvSpPr>
      </xdr:nvSpPr>
      <xdr:spPr bwMode="auto">
        <a:xfrm>
          <a:off x="1009650" y="858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61" name="Line 7">
          <a:extLst>
            <a:ext uri="{FF2B5EF4-FFF2-40B4-BE49-F238E27FC236}">
              <a16:creationId xmlns:a16="http://schemas.microsoft.com/office/drawing/2014/main" id="{9989A9BD-0EFA-452B-98E9-D6E45BCAFED9}"/>
            </a:ext>
          </a:extLst>
        </xdr:cNvPr>
        <xdr:cNvSpPr>
          <a:spLocks noChangeShapeType="1"/>
        </xdr:cNvSpPr>
      </xdr:nvSpPr>
      <xdr:spPr bwMode="auto">
        <a:xfrm>
          <a:off x="1009650" y="858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62" name="Line 7">
          <a:extLst>
            <a:ext uri="{FF2B5EF4-FFF2-40B4-BE49-F238E27FC236}">
              <a16:creationId xmlns:a16="http://schemas.microsoft.com/office/drawing/2014/main" id="{CEA09441-4B51-478D-9885-8B4AF84D5B16}"/>
            </a:ext>
          </a:extLst>
        </xdr:cNvPr>
        <xdr:cNvSpPr>
          <a:spLocks noChangeShapeType="1"/>
        </xdr:cNvSpPr>
      </xdr:nvSpPr>
      <xdr:spPr bwMode="auto">
        <a:xfrm>
          <a:off x="1009650" y="858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63" name="Line 7">
          <a:extLst>
            <a:ext uri="{FF2B5EF4-FFF2-40B4-BE49-F238E27FC236}">
              <a16:creationId xmlns:a16="http://schemas.microsoft.com/office/drawing/2014/main" id="{61D1F5CE-7F05-4C79-91D9-A4DF0B068095}"/>
            </a:ext>
          </a:extLst>
        </xdr:cNvPr>
        <xdr:cNvSpPr>
          <a:spLocks noChangeShapeType="1"/>
        </xdr:cNvSpPr>
      </xdr:nvSpPr>
      <xdr:spPr bwMode="auto">
        <a:xfrm>
          <a:off x="1009650" y="858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64" name="Line 7">
          <a:extLst>
            <a:ext uri="{FF2B5EF4-FFF2-40B4-BE49-F238E27FC236}">
              <a16:creationId xmlns:a16="http://schemas.microsoft.com/office/drawing/2014/main" id="{39318D8D-432D-446D-A332-CC5F86901FA0}"/>
            </a:ext>
          </a:extLst>
        </xdr:cNvPr>
        <xdr:cNvSpPr>
          <a:spLocks noChangeShapeType="1"/>
        </xdr:cNvSpPr>
      </xdr:nvSpPr>
      <xdr:spPr bwMode="auto">
        <a:xfrm>
          <a:off x="1009650" y="858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65" name="Line 7">
          <a:extLst>
            <a:ext uri="{FF2B5EF4-FFF2-40B4-BE49-F238E27FC236}">
              <a16:creationId xmlns:a16="http://schemas.microsoft.com/office/drawing/2014/main" id="{3D74D4BC-A1F8-4E4B-B0B7-00A763A158AE}"/>
            </a:ext>
          </a:extLst>
        </xdr:cNvPr>
        <xdr:cNvSpPr>
          <a:spLocks noChangeShapeType="1"/>
        </xdr:cNvSpPr>
      </xdr:nvSpPr>
      <xdr:spPr bwMode="auto">
        <a:xfrm>
          <a:off x="1009650" y="858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66" name="Line 7">
          <a:extLst>
            <a:ext uri="{FF2B5EF4-FFF2-40B4-BE49-F238E27FC236}">
              <a16:creationId xmlns:a16="http://schemas.microsoft.com/office/drawing/2014/main" id="{4EA344BF-6AC3-4228-9F5F-408C7C3D4A1B}"/>
            </a:ext>
          </a:extLst>
        </xdr:cNvPr>
        <xdr:cNvSpPr>
          <a:spLocks noChangeShapeType="1"/>
        </xdr:cNvSpPr>
      </xdr:nvSpPr>
      <xdr:spPr bwMode="auto">
        <a:xfrm>
          <a:off x="1009650" y="858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67" name="Line 7">
          <a:extLst>
            <a:ext uri="{FF2B5EF4-FFF2-40B4-BE49-F238E27FC236}">
              <a16:creationId xmlns:a16="http://schemas.microsoft.com/office/drawing/2014/main" id="{FA44349B-57DD-49C3-9183-96967FB322E0}"/>
            </a:ext>
          </a:extLst>
        </xdr:cNvPr>
        <xdr:cNvSpPr>
          <a:spLocks noChangeShapeType="1"/>
        </xdr:cNvSpPr>
      </xdr:nvSpPr>
      <xdr:spPr bwMode="auto">
        <a:xfrm>
          <a:off x="1009650" y="858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68" name="Line 7">
          <a:extLst>
            <a:ext uri="{FF2B5EF4-FFF2-40B4-BE49-F238E27FC236}">
              <a16:creationId xmlns:a16="http://schemas.microsoft.com/office/drawing/2014/main" id="{189A2762-EC17-4B6D-8292-025A3BEAB41D}"/>
            </a:ext>
          </a:extLst>
        </xdr:cNvPr>
        <xdr:cNvSpPr>
          <a:spLocks noChangeShapeType="1"/>
        </xdr:cNvSpPr>
      </xdr:nvSpPr>
      <xdr:spPr bwMode="auto">
        <a:xfrm>
          <a:off x="1009650" y="858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69" name="Line 7">
          <a:extLst>
            <a:ext uri="{FF2B5EF4-FFF2-40B4-BE49-F238E27FC236}">
              <a16:creationId xmlns:a16="http://schemas.microsoft.com/office/drawing/2014/main" id="{B2445C70-33EE-4641-8047-7C581CAED6CD}"/>
            </a:ext>
          </a:extLst>
        </xdr:cNvPr>
        <xdr:cNvSpPr>
          <a:spLocks noChangeShapeType="1"/>
        </xdr:cNvSpPr>
      </xdr:nvSpPr>
      <xdr:spPr bwMode="auto">
        <a:xfrm>
          <a:off x="250507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70" name="Line 7">
          <a:extLst>
            <a:ext uri="{FF2B5EF4-FFF2-40B4-BE49-F238E27FC236}">
              <a16:creationId xmlns:a16="http://schemas.microsoft.com/office/drawing/2014/main" id="{B2D8FE2C-5F7B-4CE2-895E-9DC1EE1F21B6}"/>
            </a:ext>
          </a:extLst>
        </xdr:cNvPr>
        <xdr:cNvSpPr>
          <a:spLocks noChangeShapeType="1"/>
        </xdr:cNvSpPr>
      </xdr:nvSpPr>
      <xdr:spPr bwMode="auto">
        <a:xfrm>
          <a:off x="250507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71" name="Line 7">
          <a:extLst>
            <a:ext uri="{FF2B5EF4-FFF2-40B4-BE49-F238E27FC236}">
              <a16:creationId xmlns:a16="http://schemas.microsoft.com/office/drawing/2014/main" id="{B7FD374C-FE52-4160-B8B1-B7D43ED7ABBC}"/>
            </a:ext>
          </a:extLst>
        </xdr:cNvPr>
        <xdr:cNvSpPr>
          <a:spLocks noChangeShapeType="1"/>
        </xdr:cNvSpPr>
      </xdr:nvSpPr>
      <xdr:spPr bwMode="auto">
        <a:xfrm>
          <a:off x="250507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72" name="Line 7">
          <a:extLst>
            <a:ext uri="{FF2B5EF4-FFF2-40B4-BE49-F238E27FC236}">
              <a16:creationId xmlns:a16="http://schemas.microsoft.com/office/drawing/2014/main" id="{6C975EF7-B782-48AE-B39D-7C00F9F816DF}"/>
            </a:ext>
          </a:extLst>
        </xdr:cNvPr>
        <xdr:cNvSpPr>
          <a:spLocks noChangeShapeType="1"/>
        </xdr:cNvSpPr>
      </xdr:nvSpPr>
      <xdr:spPr bwMode="auto">
        <a:xfrm>
          <a:off x="250507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73" name="Line 7">
          <a:extLst>
            <a:ext uri="{FF2B5EF4-FFF2-40B4-BE49-F238E27FC236}">
              <a16:creationId xmlns:a16="http://schemas.microsoft.com/office/drawing/2014/main" id="{FD6FB57F-3720-4A57-8456-A7AA80088D21}"/>
            </a:ext>
          </a:extLst>
        </xdr:cNvPr>
        <xdr:cNvSpPr>
          <a:spLocks noChangeShapeType="1"/>
        </xdr:cNvSpPr>
      </xdr:nvSpPr>
      <xdr:spPr bwMode="auto">
        <a:xfrm>
          <a:off x="250507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74" name="Line 7">
          <a:extLst>
            <a:ext uri="{FF2B5EF4-FFF2-40B4-BE49-F238E27FC236}">
              <a16:creationId xmlns:a16="http://schemas.microsoft.com/office/drawing/2014/main" id="{87EDBD25-6676-4CE5-A5F4-0D9F565D5726}"/>
            </a:ext>
          </a:extLst>
        </xdr:cNvPr>
        <xdr:cNvSpPr>
          <a:spLocks noChangeShapeType="1"/>
        </xdr:cNvSpPr>
      </xdr:nvSpPr>
      <xdr:spPr bwMode="auto">
        <a:xfrm>
          <a:off x="250507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75" name="Line 7">
          <a:extLst>
            <a:ext uri="{FF2B5EF4-FFF2-40B4-BE49-F238E27FC236}">
              <a16:creationId xmlns:a16="http://schemas.microsoft.com/office/drawing/2014/main" id="{12616023-7E83-419A-B711-5ABC42E127F2}"/>
            </a:ext>
          </a:extLst>
        </xdr:cNvPr>
        <xdr:cNvSpPr>
          <a:spLocks noChangeShapeType="1"/>
        </xdr:cNvSpPr>
      </xdr:nvSpPr>
      <xdr:spPr bwMode="auto">
        <a:xfrm>
          <a:off x="250507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76" name="Line 7">
          <a:extLst>
            <a:ext uri="{FF2B5EF4-FFF2-40B4-BE49-F238E27FC236}">
              <a16:creationId xmlns:a16="http://schemas.microsoft.com/office/drawing/2014/main" id="{F8041D3F-F074-4F7C-BCDE-FA58A549DBD2}"/>
            </a:ext>
          </a:extLst>
        </xdr:cNvPr>
        <xdr:cNvSpPr>
          <a:spLocks noChangeShapeType="1"/>
        </xdr:cNvSpPr>
      </xdr:nvSpPr>
      <xdr:spPr bwMode="auto">
        <a:xfrm>
          <a:off x="250507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77" name="Line 7">
          <a:extLst>
            <a:ext uri="{FF2B5EF4-FFF2-40B4-BE49-F238E27FC236}">
              <a16:creationId xmlns:a16="http://schemas.microsoft.com/office/drawing/2014/main" id="{F9400ABB-74F5-454C-9BD3-8DDD3C195A04}"/>
            </a:ext>
          </a:extLst>
        </xdr:cNvPr>
        <xdr:cNvSpPr>
          <a:spLocks noChangeShapeType="1"/>
        </xdr:cNvSpPr>
      </xdr:nvSpPr>
      <xdr:spPr bwMode="auto">
        <a:xfrm>
          <a:off x="1009650" y="1490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78" name="Line 7">
          <a:extLst>
            <a:ext uri="{FF2B5EF4-FFF2-40B4-BE49-F238E27FC236}">
              <a16:creationId xmlns:a16="http://schemas.microsoft.com/office/drawing/2014/main" id="{FF12B930-E0F8-4529-9EF8-29D6291863A6}"/>
            </a:ext>
          </a:extLst>
        </xdr:cNvPr>
        <xdr:cNvSpPr>
          <a:spLocks noChangeShapeType="1"/>
        </xdr:cNvSpPr>
      </xdr:nvSpPr>
      <xdr:spPr bwMode="auto">
        <a:xfrm>
          <a:off x="1009650" y="1490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79" name="Line 7">
          <a:extLst>
            <a:ext uri="{FF2B5EF4-FFF2-40B4-BE49-F238E27FC236}">
              <a16:creationId xmlns:a16="http://schemas.microsoft.com/office/drawing/2014/main" id="{05064787-8C55-4F20-B204-F86C2AEB992F}"/>
            </a:ext>
          </a:extLst>
        </xdr:cNvPr>
        <xdr:cNvSpPr>
          <a:spLocks noChangeShapeType="1"/>
        </xdr:cNvSpPr>
      </xdr:nvSpPr>
      <xdr:spPr bwMode="auto">
        <a:xfrm>
          <a:off x="1009650" y="1490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80" name="Line 7">
          <a:extLst>
            <a:ext uri="{FF2B5EF4-FFF2-40B4-BE49-F238E27FC236}">
              <a16:creationId xmlns:a16="http://schemas.microsoft.com/office/drawing/2014/main" id="{21C53FBA-2632-4696-A5AA-56A42FE2B2F7}"/>
            </a:ext>
          </a:extLst>
        </xdr:cNvPr>
        <xdr:cNvSpPr>
          <a:spLocks noChangeShapeType="1"/>
        </xdr:cNvSpPr>
      </xdr:nvSpPr>
      <xdr:spPr bwMode="auto">
        <a:xfrm>
          <a:off x="1009650" y="1490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81" name="Line 7">
          <a:extLst>
            <a:ext uri="{FF2B5EF4-FFF2-40B4-BE49-F238E27FC236}">
              <a16:creationId xmlns:a16="http://schemas.microsoft.com/office/drawing/2014/main" id="{0531C0CA-E8CD-4AF7-9453-9C513CCCDEC7}"/>
            </a:ext>
          </a:extLst>
        </xdr:cNvPr>
        <xdr:cNvSpPr>
          <a:spLocks noChangeShapeType="1"/>
        </xdr:cNvSpPr>
      </xdr:nvSpPr>
      <xdr:spPr bwMode="auto">
        <a:xfrm>
          <a:off x="1009650" y="1490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82" name="Line 7">
          <a:extLst>
            <a:ext uri="{FF2B5EF4-FFF2-40B4-BE49-F238E27FC236}">
              <a16:creationId xmlns:a16="http://schemas.microsoft.com/office/drawing/2014/main" id="{7C0EC090-5FF6-4D60-9D38-4ACD9DC8C89D}"/>
            </a:ext>
          </a:extLst>
        </xdr:cNvPr>
        <xdr:cNvSpPr>
          <a:spLocks noChangeShapeType="1"/>
        </xdr:cNvSpPr>
      </xdr:nvSpPr>
      <xdr:spPr bwMode="auto">
        <a:xfrm>
          <a:off x="1009650" y="1490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83" name="Line 7">
          <a:extLst>
            <a:ext uri="{FF2B5EF4-FFF2-40B4-BE49-F238E27FC236}">
              <a16:creationId xmlns:a16="http://schemas.microsoft.com/office/drawing/2014/main" id="{4A06F7EE-0962-43A7-B4B9-415473FF59F2}"/>
            </a:ext>
          </a:extLst>
        </xdr:cNvPr>
        <xdr:cNvSpPr>
          <a:spLocks noChangeShapeType="1"/>
        </xdr:cNvSpPr>
      </xdr:nvSpPr>
      <xdr:spPr bwMode="auto">
        <a:xfrm>
          <a:off x="1009650" y="1490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84" name="Line 7">
          <a:extLst>
            <a:ext uri="{FF2B5EF4-FFF2-40B4-BE49-F238E27FC236}">
              <a16:creationId xmlns:a16="http://schemas.microsoft.com/office/drawing/2014/main" id="{88E13EC2-2445-4B89-A6A8-48FD98F2BEC8}"/>
            </a:ext>
          </a:extLst>
        </xdr:cNvPr>
        <xdr:cNvSpPr>
          <a:spLocks noChangeShapeType="1"/>
        </xdr:cNvSpPr>
      </xdr:nvSpPr>
      <xdr:spPr bwMode="auto">
        <a:xfrm>
          <a:off x="1009650" y="1490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85" name="Line 7">
          <a:extLst>
            <a:ext uri="{FF2B5EF4-FFF2-40B4-BE49-F238E27FC236}">
              <a16:creationId xmlns:a16="http://schemas.microsoft.com/office/drawing/2014/main" id="{718FFB40-3142-4465-A79B-135C371C63C5}"/>
            </a:ext>
          </a:extLst>
        </xdr:cNvPr>
        <xdr:cNvSpPr>
          <a:spLocks noChangeShapeType="1"/>
        </xdr:cNvSpPr>
      </xdr:nvSpPr>
      <xdr:spPr bwMode="auto">
        <a:xfrm>
          <a:off x="1009650" y="1490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86" name="Line 7">
          <a:extLst>
            <a:ext uri="{FF2B5EF4-FFF2-40B4-BE49-F238E27FC236}">
              <a16:creationId xmlns:a16="http://schemas.microsoft.com/office/drawing/2014/main" id="{48A3D44E-4373-4763-AE6C-CABA9D78D329}"/>
            </a:ext>
          </a:extLst>
        </xdr:cNvPr>
        <xdr:cNvSpPr>
          <a:spLocks noChangeShapeType="1"/>
        </xdr:cNvSpPr>
      </xdr:nvSpPr>
      <xdr:spPr bwMode="auto">
        <a:xfrm>
          <a:off x="1009650" y="1490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87" name="Line 7">
          <a:extLst>
            <a:ext uri="{FF2B5EF4-FFF2-40B4-BE49-F238E27FC236}">
              <a16:creationId xmlns:a16="http://schemas.microsoft.com/office/drawing/2014/main" id="{19F6F45A-E4E7-45E9-9720-BD38BDBEFFF8}"/>
            </a:ext>
          </a:extLst>
        </xdr:cNvPr>
        <xdr:cNvSpPr>
          <a:spLocks noChangeShapeType="1"/>
        </xdr:cNvSpPr>
      </xdr:nvSpPr>
      <xdr:spPr bwMode="auto">
        <a:xfrm>
          <a:off x="1009650" y="1490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88" name="Line 7">
          <a:extLst>
            <a:ext uri="{FF2B5EF4-FFF2-40B4-BE49-F238E27FC236}">
              <a16:creationId xmlns:a16="http://schemas.microsoft.com/office/drawing/2014/main" id="{DA552836-2886-468F-8EE7-BB3D27999695}"/>
            </a:ext>
          </a:extLst>
        </xdr:cNvPr>
        <xdr:cNvSpPr>
          <a:spLocks noChangeShapeType="1"/>
        </xdr:cNvSpPr>
      </xdr:nvSpPr>
      <xdr:spPr bwMode="auto">
        <a:xfrm>
          <a:off x="1009650" y="1490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89" name="Line 7">
          <a:extLst>
            <a:ext uri="{FF2B5EF4-FFF2-40B4-BE49-F238E27FC236}">
              <a16:creationId xmlns:a16="http://schemas.microsoft.com/office/drawing/2014/main" id="{407A0CC9-8127-4B5A-BAE8-FA04BE437C5E}"/>
            </a:ext>
          </a:extLst>
        </xdr:cNvPr>
        <xdr:cNvSpPr>
          <a:spLocks noChangeShapeType="1"/>
        </xdr:cNvSpPr>
      </xdr:nvSpPr>
      <xdr:spPr bwMode="auto">
        <a:xfrm>
          <a:off x="1009650" y="1490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90" name="Line 7">
          <a:extLst>
            <a:ext uri="{FF2B5EF4-FFF2-40B4-BE49-F238E27FC236}">
              <a16:creationId xmlns:a16="http://schemas.microsoft.com/office/drawing/2014/main" id="{2C40C60D-27AA-4F9E-B12E-844D2CCE1149}"/>
            </a:ext>
          </a:extLst>
        </xdr:cNvPr>
        <xdr:cNvSpPr>
          <a:spLocks noChangeShapeType="1"/>
        </xdr:cNvSpPr>
      </xdr:nvSpPr>
      <xdr:spPr bwMode="auto">
        <a:xfrm>
          <a:off x="1009650" y="1490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91" name="Line 7">
          <a:extLst>
            <a:ext uri="{FF2B5EF4-FFF2-40B4-BE49-F238E27FC236}">
              <a16:creationId xmlns:a16="http://schemas.microsoft.com/office/drawing/2014/main" id="{00172640-C3CD-4D13-A667-EE7BC5F137AA}"/>
            </a:ext>
          </a:extLst>
        </xdr:cNvPr>
        <xdr:cNvSpPr>
          <a:spLocks noChangeShapeType="1"/>
        </xdr:cNvSpPr>
      </xdr:nvSpPr>
      <xdr:spPr bwMode="auto">
        <a:xfrm>
          <a:off x="1009650" y="1490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92" name="Line 7">
          <a:extLst>
            <a:ext uri="{FF2B5EF4-FFF2-40B4-BE49-F238E27FC236}">
              <a16:creationId xmlns:a16="http://schemas.microsoft.com/office/drawing/2014/main" id="{8B3335A5-F0BE-49BC-9DCC-5EC1556B11E2}"/>
            </a:ext>
          </a:extLst>
        </xdr:cNvPr>
        <xdr:cNvSpPr>
          <a:spLocks noChangeShapeType="1"/>
        </xdr:cNvSpPr>
      </xdr:nvSpPr>
      <xdr:spPr bwMode="auto">
        <a:xfrm>
          <a:off x="1009650" y="1490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93" name="Line 7">
          <a:extLst>
            <a:ext uri="{FF2B5EF4-FFF2-40B4-BE49-F238E27FC236}">
              <a16:creationId xmlns:a16="http://schemas.microsoft.com/office/drawing/2014/main" id="{8B440E40-498B-423A-9190-E79AEFDE3093}"/>
            </a:ext>
          </a:extLst>
        </xdr:cNvPr>
        <xdr:cNvSpPr>
          <a:spLocks noChangeShapeType="1"/>
        </xdr:cNvSpPr>
      </xdr:nvSpPr>
      <xdr:spPr bwMode="auto">
        <a:xfrm>
          <a:off x="1009650" y="1490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94" name="Line 7">
          <a:extLst>
            <a:ext uri="{FF2B5EF4-FFF2-40B4-BE49-F238E27FC236}">
              <a16:creationId xmlns:a16="http://schemas.microsoft.com/office/drawing/2014/main" id="{1ADDB659-EA28-4CAB-BDFF-41FDE6DC273F}"/>
            </a:ext>
          </a:extLst>
        </xdr:cNvPr>
        <xdr:cNvSpPr>
          <a:spLocks noChangeShapeType="1"/>
        </xdr:cNvSpPr>
      </xdr:nvSpPr>
      <xdr:spPr bwMode="auto">
        <a:xfrm>
          <a:off x="1009650" y="1490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92</xdr:row>
      <xdr:rowOff>0</xdr:rowOff>
    </xdr:from>
    <xdr:to>
      <xdr:col>3</xdr:col>
      <xdr:colOff>323850</xdr:colOff>
      <xdr:row>92</xdr:row>
      <xdr:rowOff>0</xdr:rowOff>
    </xdr:to>
    <xdr:sp macro="" textlink="">
      <xdr:nvSpPr>
        <xdr:cNvPr id="95" name="Line 7">
          <a:extLst>
            <a:ext uri="{FF2B5EF4-FFF2-40B4-BE49-F238E27FC236}">
              <a16:creationId xmlns:a16="http://schemas.microsoft.com/office/drawing/2014/main" id="{EB114BCD-9234-4EA9-892E-4B6BF5A96CEE}"/>
            </a:ext>
          </a:extLst>
        </xdr:cNvPr>
        <xdr:cNvSpPr>
          <a:spLocks noChangeShapeType="1"/>
        </xdr:cNvSpPr>
      </xdr:nvSpPr>
      <xdr:spPr bwMode="auto">
        <a:xfrm>
          <a:off x="1009650" y="1962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92</xdr:row>
      <xdr:rowOff>0</xdr:rowOff>
    </xdr:from>
    <xdr:to>
      <xdr:col>3</xdr:col>
      <xdr:colOff>323850</xdr:colOff>
      <xdr:row>92</xdr:row>
      <xdr:rowOff>0</xdr:rowOff>
    </xdr:to>
    <xdr:sp macro="" textlink="">
      <xdr:nvSpPr>
        <xdr:cNvPr id="96" name="Line 7">
          <a:extLst>
            <a:ext uri="{FF2B5EF4-FFF2-40B4-BE49-F238E27FC236}">
              <a16:creationId xmlns:a16="http://schemas.microsoft.com/office/drawing/2014/main" id="{707ACCD2-CC13-4EC5-9572-6113BBE7E237}"/>
            </a:ext>
          </a:extLst>
        </xdr:cNvPr>
        <xdr:cNvSpPr>
          <a:spLocks noChangeShapeType="1"/>
        </xdr:cNvSpPr>
      </xdr:nvSpPr>
      <xdr:spPr bwMode="auto">
        <a:xfrm>
          <a:off x="1009650" y="1962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92</xdr:row>
      <xdr:rowOff>0</xdr:rowOff>
    </xdr:from>
    <xdr:to>
      <xdr:col>3</xdr:col>
      <xdr:colOff>323850</xdr:colOff>
      <xdr:row>92</xdr:row>
      <xdr:rowOff>0</xdr:rowOff>
    </xdr:to>
    <xdr:sp macro="" textlink="">
      <xdr:nvSpPr>
        <xdr:cNvPr id="97" name="Line 7">
          <a:extLst>
            <a:ext uri="{FF2B5EF4-FFF2-40B4-BE49-F238E27FC236}">
              <a16:creationId xmlns:a16="http://schemas.microsoft.com/office/drawing/2014/main" id="{6EC6AAB8-D72F-414D-AC90-1BDF0FA76880}"/>
            </a:ext>
          </a:extLst>
        </xdr:cNvPr>
        <xdr:cNvSpPr>
          <a:spLocks noChangeShapeType="1"/>
        </xdr:cNvSpPr>
      </xdr:nvSpPr>
      <xdr:spPr bwMode="auto">
        <a:xfrm>
          <a:off x="1009650" y="1962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98" name="Line 7">
          <a:extLst>
            <a:ext uri="{FF2B5EF4-FFF2-40B4-BE49-F238E27FC236}">
              <a16:creationId xmlns:a16="http://schemas.microsoft.com/office/drawing/2014/main" id="{CFAEB561-20B9-4726-8922-9B6452F51725}"/>
            </a:ext>
          </a:extLst>
        </xdr:cNvPr>
        <xdr:cNvSpPr>
          <a:spLocks noChangeShapeType="1"/>
        </xdr:cNvSpPr>
      </xdr:nvSpPr>
      <xdr:spPr bwMode="auto">
        <a:xfrm>
          <a:off x="1009650" y="1490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99" name="Line 7">
          <a:extLst>
            <a:ext uri="{FF2B5EF4-FFF2-40B4-BE49-F238E27FC236}">
              <a16:creationId xmlns:a16="http://schemas.microsoft.com/office/drawing/2014/main" id="{65C5EB21-F863-470E-9323-1A2847F868D9}"/>
            </a:ext>
          </a:extLst>
        </xdr:cNvPr>
        <xdr:cNvSpPr>
          <a:spLocks noChangeShapeType="1"/>
        </xdr:cNvSpPr>
      </xdr:nvSpPr>
      <xdr:spPr bwMode="auto">
        <a:xfrm>
          <a:off x="1009650" y="1490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100" name="Line 7">
          <a:extLst>
            <a:ext uri="{FF2B5EF4-FFF2-40B4-BE49-F238E27FC236}">
              <a16:creationId xmlns:a16="http://schemas.microsoft.com/office/drawing/2014/main" id="{DE1DBE2B-6860-47C2-BA53-3C5B1B0A2107}"/>
            </a:ext>
          </a:extLst>
        </xdr:cNvPr>
        <xdr:cNvSpPr>
          <a:spLocks noChangeShapeType="1"/>
        </xdr:cNvSpPr>
      </xdr:nvSpPr>
      <xdr:spPr bwMode="auto">
        <a:xfrm>
          <a:off x="1009650" y="1490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33</xdr:row>
      <xdr:rowOff>0</xdr:rowOff>
    </xdr:from>
    <xdr:to>
      <xdr:col>3</xdr:col>
      <xdr:colOff>323850</xdr:colOff>
      <xdr:row>33</xdr:row>
      <xdr:rowOff>0</xdr:rowOff>
    </xdr:to>
    <xdr:sp macro="" textlink="">
      <xdr:nvSpPr>
        <xdr:cNvPr id="101" name="Line 7">
          <a:extLst>
            <a:ext uri="{FF2B5EF4-FFF2-40B4-BE49-F238E27FC236}">
              <a16:creationId xmlns:a16="http://schemas.microsoft.com/office/drawing/2014/main" id="{D90ED191-21F0-4CF3-9D34-8C015712583B}"/>
            </a:ext>
          </a:extLst>
        </xdr:cNvPr>
        <xdr:cNvSpPr>
          <a:spLocks noChangeShapeType="1"/>
        </xdr:cNvSpPr>
      </xdr:nvSpPr>
      <xdr:spPr bwMode="auto">
        <a:xfrm>
          <a:off x="1009650"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33</xdr:row>
      <xdr:rowOff>0</xdr:rowOff>
    </xdr:from>
    <xdr:to>
      <xdr:col>3</xdr:col>
      <xdr:colOff>323850</xdr:colOff>
      <xdr:row>33</xdr:row>
      <xdr:rowOff>0</xdr:rowOff>
    </xdr:to>
    <xdr:sp macro="" textlink="">
      <xdr:nvSpPr>
        <xdr:cNvPr id="102" name="Line 7">
          <a:extLst>
            <a:ext uri="{FF2B5EF4-FFF2-40B4-BE49-F238E27FC236}">
              <a16:creationId xmlns:a16="http://schemas.microsoft.com/office/drawing/2014/main" id="{3BD16261-1FF6-40E7-AEE2-4030A30FD809}"/>
            </a:ext>
          </a:extLst>
        </xdr:cNvPr>
        <xdr:cNvSpPr>
          <a:spLocks noChangeShapeType="1"/>
        </xdr:cNvSpPr>
      </xdr:nvSpPr>
      <xdr:spPr bwMode="auto">
        <a:xfrm>
          <a:off x="1009650"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33</xdr:row>
      <xdr:rowOff>0</xdr:rowOff>
    </xdr:from>
    <xdr:to>
      <xdr:col>3</xdr:col>
      <xdr:colOff>323850</xdr:colOff>
      <xdr:row>33</xdr:row>
      <xdr:rowOff>0</xdr:rowOff>
    </xdr:to>
    <xdr:sp macro="" textlink="">
      <xdr:nvSpPr>
        <xdr:cNvPr id="103" name="Line 7">
          <a:extLst>
            <a:ext uri="{FF2B5EF4-FFF2-40B4-BE49-F238E27FC236}">
              <a16:creationId xmlns:a16="http://schemas.microsoft.com/office/drawing/2014/main" id="{7339B331-69AC-4B99-A9D5-68E767DCB873}"/>
            </a:ext>
          </a:extLst>
        </xdr:cNvPr>
        <xdr:cNvSpPr>
          <a:spLocks noChangeShapeType="1"/>
        </xdr:cNvSpPr>
      </xdr:nvSpPr>
      <xdr:spPr bwMode="auto">
        <a:xfrm>
          <a:off x="1009650"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104" name="Line 7">
          <a:extLst>
            <a:ext uri="{FF2B5EF4-FFF2-40B4-BE49-F238E27FC236}">
              <a16:creationId xmlns:a16="http://schemas.microsoft.com/office/drawing/2014/main" id="{12A73A02-7204-4FF9-8824-6FC7C6BE2839}"/>
            </a:ext>
          </a:extLst>
        </xdr:cNvPr>
        <xdr:cNvSpPr>
          <a:spLocks noChangeShapeType="1"/>
        </xdr:cNvSpPr>
      </xdr:nvSpPr>
      <xdr:spPr bwMode="auto">
        <a:xfrm>
          <a:off x="250507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105" name="Line 7">
          <a:extLst>
            <a:ext uri="{FF2B5EF4-FFF2-40B4-BE49-F238E27FC236}">
              <a16:creationId xmlns:a16="http://schemas.microsoft.com/office/drawing/2014/main" id="{A8F23E34-47E5-4953-8DEC-7178A00CEC58}"/>
            </a:ext>
          </a:extLst>
        </xdr:cNvPr>
        <xdr:cNvSpPr>
          <a:spLocks noChangeShapeType="1"/>
        </xdr:cNvSpPr>
      </xdr:nvSpPr>
      <xdr:spPr bwMode="auto">
        <a:xfrm>
          <a:off x="250507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106" name="Line 7">
          <a:extLst>
            <a:ext uri="{FF2B5EF4-FFF2-40B4-BE49-F238E27FC236}">
              <a16:creationId xmlns:a16="http://schemas.microsoft.com/office/drawing/2014/main" id="{D639A935-5016-4955-9B7B-B7B109E9FEA9}"/>
            </a:ext>
          </a:extLst>
        </xdr:cNvPr>
        <xdr:cNvSpPr>
          <a:spLocks noChangeShapeType="1"/>
        </xdr:cNvSpPr>
      </xdr:nvSpPr>
      <xdr:spPr bwMode="auto">
        <a:xfrm>
          <a:off x="250507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107" name="Line 7">
          <a:extLst>
            <a:ext uri="{FF2B5EF4-FFF2-40B4-BE49-F238E27FC236}">
              <a16:creationId xmlns:a16="http://schemas.microsoft.com/office/drawing/2014/main" id="{E5D23422-B290-486C-BFFD-4240630AD1AC}"/>
            </a:ext>
          </a:extLst>
        </xdr:cNvPr>
        <xdr:cNvSpPr>
          <a:spLocks noChangeShapeType="1"/>
        </xdr:cNvSpPr>
      </xdr:nvSpPr>
      <xdr:spPr bwMode="auto">
        <a:xfrm>
          <a:off x="100965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108" name="Line 7">
          <a:extLst>
            <a:ext uri="{FF2B5EF4-FFF2-40B4-BE49-F238E27FC236}">
              <a16:creationId xmlns:a16="http://schemas.microsoft.com/office/drawing/2014/main" id="{7F0B1759-D3D6-42D0-B278-05349E17BC2A}"/>
            </a:ext>
          </a:extLst>
        </xdr:cNvPr>
        <xdr:cNvSpPr>
          <a:spLocks noChangeShapeType="1"/>
        </xdr:cNvSpPr>
      </xdr:nvSpPr>
      <xdr:spPr bwMode="auto">
        <a:xfrm>
          <a:off x="100965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109" name="Line 7">
          <a:extLst>
            <a:ext uri="{FF2B5EF4-FFF2-40B4-BE49-F238E27FC236}">
              <a16:creationId xmlns:a16="http://schemas.microsoft.com/office/drawing/2014/main" id="{D58650B2-5DC3-489D-A322-BAF0CF32FAAE}"/>
            </a:ext>
          </a:extLst>
        </xdr:cNvPr>
        <xdr:cNvSpPr>
          <a:spLocks noChangeShapeType="1"/>
        </xdr:cNvSpPr>
      </xdr:nvSpPr>
      <xdr:spPr bwMode="auto">
        <a:xfrm>
          <a:off x="100965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110" name="Line 7">
          <a:extLst>
            <a:ext uri="{FF2B5EF4-FFF2-40B4-BE49-F238E27FC236}">
              <a16:creationId xmlns:a16="http://schemas.microsoft.com/office/drawing/2014/main" id="{27D51EAB-9FF3-4A19-8D47-5849A2494136}"/>
            </a:ext>
          </a:extLst>
        </xdr:cNvPr>
        <xdr:cNvSpPr>
          <a:spLocks noChangeShapeType="1"/>
        </xdr:cNvSpPr>
      </xdr:nvSpPr>
      <xdr:spPr bwMode="auto">
        <a:xfrm>
          <a:off x="1009650" y="858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111" name="Line 7">
          <a:extLst>
            <a:ext uri="{FF2B5EF4-FFF2-40B4-BE49-F238E27FC236}">
              <a16:creationId xmlns:a16="http://schemas.microsoft.com/office/drawing/2014/main" id="{0B38A66C-B229-4535-B865-E063A8B910CB}"/>
            </a:ext>
          </a:extLst>
        </xdr:cNvPr>
        <xdr:cNvSpPr>
          <a:spLocks noChangeShapeType="1"/>
        </xdr:cNvSpPr>
      </xdr:nvSpPr>
      <xdr:spPr bwMode="auto">
        <a:xfrm>
          <a:off x="1009650" y="858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112" name="Line 7">
          <a:extLst>
            <a:ext uri="{FF2B5EF4-FFF2-40B4-BE49-F238E27FC236}">
              <a16:creationId xmlns:a16="http://schemas.microsoft.com/office/drawing/2014/main" id="{3D878B90-8C48-4030-A293-3B7BD43A6212}"/>
            </a:ext>
          </a:extLst>
        </xdr:cNvPr>
        <xdr:cNvSpPr>
          <a:spLocks noChangeShapeType="1"/>
        </xdr:cNvSpPr>
      </xdr:nvSpPr>
      <xdr:spPr bwMode="auto">
        <a:xfrm>
          <a:off x="1009650" y="858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113" name="Line 7">
          <a:extLst>
            <a:ext uri="{FF2B5EF4-FFF2-40B4-BE49-F238E27FC236}">
              <a16:creationId xmlns:a16="http://schemas.microsoft.com/office/drawing/2014/main" id="{67388286-B6FB-49B3-9008-014F7B6801D6}"/>
            </a:ext>
          </a:extLst>
        </xdr:cNvPr>
        <xdr:cNvSpPr>
          <a:spLocks noChangeShapeType="1"/>
        </xdr:cNvSpPr>
      </xdr:nvSpPr>
      <xdr:spPr bwMode="auto">
        <a:xfrm>
          <a:off x="1009650" y="1490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114" name="Line 7">
          <a:extLst>
            <a:ext uri="{FF2B5EF4-FFF2-40B4-BE49-F238E27FC236}">
              <a16:creationId xmlns:a16="http://schemas.microsoft.com/office/drawing/2014/main" id="{FB119DA7-F7C1-4052-9263-DE83756AFC89}"/>
            </a:ext>
          </a:extLst>
        </xdr:cNvPr>
        <xdr:cNvSpPr>
          <a:spLocks noChangeShapeType="1"/>
        </xdr:cNvSpPr>
      </xdr:nvSpPr>
      <xdr:spPr bwMode="auto">
        <a:xfrm>
          <a:off x="1009650" y="1490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115" name="Line 7">
          <a:extLst>
            <a:ext uri="{FF2B5EF4-FFF2-40B4-BE49-F238E27FC236}">
              <a16:creationId xmlns:a16="http://schemas.microsoft.com/office/drawing/2014/main" id="{9D9EB269-AA12-4EE3-8DC2-34B26C6B6FA9}"/>
            </a:ext>
          </a:extLst>
        </xdr:cNvPr>
        <xdr:cNvSpPr>
          <a:spLocks noChangeShapeType="1"/>
        </xdr:cNvSpPr>
      </xdr:nvSpPr>
      <xdr:spPr bwMode="auto">
        <a:xfrm>
          <a:off x="1009650" y="1490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92</xdr:row>
      <xdr:rowOff>0</xdr:rowOff>
    </xdr:from>
    <xdr:to>
      <xdr:col>3</xdr:col>
      <xdr:colOff>323850</xdr:colOff>
      <xdr:row>92</xdr:row>
      <xdr:rowOff>0</xdr:rowOff>
    </xdr:to>
    <xdr:sp macro="" textlink="">
      <xdr:nvSpPr>
        <xdr:cNvPr id="116" name="Line 7">
          <a:extLst>
            <a:ext uri="{FF2B5EF4-FFF2-40B4-BE49-F238E27FC236}">
              <a16:creationId xmlns:a16="http://schemas.microsoft.com/office/drawing/2014/main" id="{4BD3ECF0-2FA4-40F7-8823-ADE3E1994DFE}"/>
            </a:ext>
          </a:extLst>
        </xdr:cNvPr>
        <xdr:cNvSpPr>
          <a:spLocks noChangeShapeType="1"/>
        </xdr:cNvSpPr>
      </xdr:nvSpPr>
      <xdr:spPr bwMode="auto">
        <a:xfrm>
          <a:off x="1009650" y="1962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92</xdr:row>
      <xdr:rowOff>0</xdr:rowOff>
    </xdr:from>
    <xdr:to>
      <xdr:col>3</xdr:col>
      <xdr:colOff>323850</xdr:colOff>
      <xdr:row>92</xdr:row>
      <xdr:rowOff>0</xdr:rowOff>
    </xdr:to>
    <xdr:sp macro="" textlink="">
      <xdr:nvSpPr>
        <xdr:cNvPr id="117" name="Line 7">
          <a:extLst>
            <a:ext uri="{FF2B5EF4-FFF2-40B4-BE49-F238E27FC236}">
              <a16:creationId xmlns:a16="http://schemas.microsoft.com/office/drawing/2014/main" id="{24D150E1-3DBF-4F70-B7A2-8F08BD1F2D26}"/>
            </a:ext>
          </a:extLst>
        </xdr:cNvPr>
        <xdr:cNvSpPr>
          <a:spLocks noChangeShapeType="1"/>
        </xdr:cNvSpPr>
      </xdr:nvSpPr>
      <xdr:spPr bwMode="auto">
        <a:xfrm>
          <a:off x="1009650" y="1962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92</xdr:row>
      <xdr:rowOff>0</xdr:rowOff>
    </xdr:from>
    <xdr:to>
      <xdr:col>3</xdr:col>
      <xdr:colOff>323850</xdr:colOff>
      <xdr:row>92</xdr:row>
      <xdr:rowOff>0</xdr:rowOff>
    </xdr:to>
    <xdr:sp macro="" textlink="">
      <xdr:nvSpPr>
        <xdr:cNvPr id="118" name="Line 7">
          <a:extLst>
            <a:ext uri="{FF2B5EF4-FFF2-40B4-BE49-F238E27FC236}">
              <a16:creationId xmlns:a16="http://schemas.microsoft.com/office/drawing/2014/main" id="{7B53D387-C1C6-47C4-9070-D7ED2B8C54C4}"/>
            </a:ext>
          </a:extLst>
        </xdr:cNvPr>
        <xdr:cNvSpPr>
          <a:spLocks noChangeShapeType="1"/>
        </xdr:cNvSpPr>
      </xdr:nvSpPr>
      <xdr:spPr bwMode="auto">
        <a:xfrm>
          <a:off x="1009650" y="1962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33</xdr:row>
      <xdr:rowOff>0</xdr:rowOff>
    </xdr:from>
    <xdr:to>
      <xdr:col>3</xdr:col>
      <xdr:colOff>323850</xdr:colOff>
      <xdr:row>33</xdr:row>
      <xdr:rowOff>0</xdr:rowOff>
    </xdr:to>
    <xdr:sp macro="" textlink="">
      <xdr:nvSpPr>
        <xdr:cNvPr id="119" name="Line 7">
          <a:extLst>
            <a:ext uri="{FF2B5EF4-FFF2-40B4-BE49-F238E27FC236}">
              <a16:creationId xmlns:a16="http://schemas.microsoft.com/office/drawing/2014/main" id="{E7BBB835-5D42-4B31-A1D9-F6F7510E4281}"/>
            </a:ext>
          </a:extLst>
        </xdr:cNvPr>
        <xdr:cNvSpPr>
          <a:spLocks noChangeShapeType="1"/>
        </xdr:cNvSpPr>
      </xdr:nvSpPr>
      <xdr:spPr bwMode="auto">
        <a:xfrm>
          <a:off x="1009650"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33</xdr:row>
      <xdr:rowOff>0</xdr:rowOff>
    </xdr:from>
    <xdr:to>
      <xdr:col>3</xdr:col>
      <xdr:colOff>323850</xdr:colOff>
      <xdr:row>33</xdr:row>
      <xdr:rowOff>0</xdr:rowOff>
    </xdr:to>
    <xdr:sp macro="" textlink="">
      <xdr:nvSpPr>
        <xdr:cNvPr id="120" name="Line 7">
          <a:extLst>
            <a:ext uri="{FF2B5EF4-FFF2-40B4-BE49-F238E27FC236}">
              <a16:creationId xmlns:a16="http://schemas.microsoft.com/office/drawing/2014/main" id="{91A7736F-5941-42F6-97FE-2A58FAB3E953}"/>
            </a:ext>
          </a:extLst>
        </xdr:cNvPr>
        <xdr:cNvSpPr>
          <a:spLocks noChangeShapeType="1"/>
        </xdr:cNvSpPr>
      </xdr:nvSpPr>
      <xdr:spPr bwMode="auto">
        <a:xfrm>
          <a:off x="1009650"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33</xdr:row>
      <xdr:rowOff>0</xdr:rowOff>
    </xdr:from>
    <xdr:to>
      <xdr:col>3</xdr:col>
      <xdr:colOff>323850</xdr:colOff>
      <xdr:row>33</xdr:row>
      <xdr:rowOff>0</xdr:rowOff>
    </xdr:to>
    <xdr:sp macro="" textlink="">
      <xdr:nvSpPr>
        <xdr:cNvPr id="121" name="Line 7">
          <a:extLst>
            <a:ext uri="{FF2B5EF4-FFF2-40B4-BE49-F238E27FC236}">
              <a16:creationId xmlns:a16="http://schemas.microsoft.com/office/drawing/2014/main" id="{B88465AE-55D9-4BC3-857B-379B721525DD}"/>
            </a:ext>
          </a:extLst>
        </xdr:cNvPr>
        <xdr:cNvSpPr>
          <a:spLocks noChangeShapeType="1"/>
        </xdr:cNvSpPr>
      </xdr:nvSpPr>
      <xdr:spPr bwMode="auto">
        <a:xfrm>
          <a:off x="1009650"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33</xdr:row>
      <xdr:rowOff>0</xdr:rowOff>
    </xdr:from>
    <xdr:to>
      <xdr:col>3</xdr:col>
      <xdr:colOff>323850</xdr:colOff>
      <xdr:row>33</xdr:row>
      <xdr:rowOff>0</xdr:rowOff>
    </xdr:to>
    <xdr:sp macro="" textlink="">
      <xdr:nvSpPr>
        <xdr:cNvPr id="122" name="Line 7">
          <a:extLst>
            <a:ext uri="{FF2B5EF4-FFF2-40B4-BE49-F238E27FC236}">
              <a16:creationId xmlns:a16="http://schemas.microsoft.com/office/drawing/2014/main" id="{EF95C845-16A9-4A54-9049-93EE9F922744}"/>
            </a:ext>
          </a:extLst>
        </xdr:cNvPr>
        <xdr:cNvSpPr>
          <a:spLocks noChangeShapeType="1"/>
        </xdr:cNvSpPr>
      </xdr:nvSpPr>
      <xdr:spPr bwMode="auto">
        <a:xfrm>
          <a:off x="1009650"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33</xdr:row>
      <xdr:rowOff>0</xdr:rowOff>
    </xdr:from>
    <xdr:to>
      <xdr:col>3</xdr:col>
      <xdr:colOff>323850</xdr:colOff>
      <xdr:row>33</xdr:row>
      <xdr:rowOff>0</xdr:rowOff>
    </xdr:to>
    <xdr:sp macro="" textlink="">
      <xdr:nvSpPr>
        <xdr:cNvPr id="123" name="Line 7">
          <a:extLst>
            <a:ext uri="{FF2B5EF4-FFF2-40B4-BE49-F238E27FC236}">
              <a16:creationId xmlns:a16="http://schemas.microsoft.com/office/drawing/2014/main" id="{1D11AF49-E838-4A95-A208-D23E5FF249BC}"/>
            </a:ext>
          </a:extLst>
        </xdr:cNvPr>
        <xdr:cNvSpPr>
          <a:spLocks noChangeShapeType="1"/>
        </xdr:cNvSpPr>
      </xdr:nvSpPr>
      <xdr:spPr bwMode="auto">
        <a:xfrm>
          <a:off x="1009650"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33</xdr:row>
      <xdr:rowOff>0</xdr:rowOff>
    </xdr:from>
    <xdr:to>
      <xdr:col>3</xdr:col>
      <xdr:colOff>323850</xdr:colOff>
      <xdr:row>33</xdr:row>
      <xdr:rowOff>0</xdr:rowOff>
    </xdr:to>
    <xdr:sp macro="" textlink="">
      <xdr:nvSpPr>
        <xdr:cNvPr id="124" name="Line 7">
          <a:extLst>
            <a:ext uri="{FF2B5EF4-FFF2-40B4-BE49-F238E27FC236}">
              <a16:creationId xmlns:a16="http://schemas.microsoft.com/office/drawing/2014/main" id="{FD0172C2-06FE-43A2-94E2-068AF96B4130}"/>
            </a:ext>
          </a:extLst>
        </xdr:cNvPr>
        <xdr:cNvSpPr>
          <a:spLocks noChangeShapeType="1"/>
        </xdr:cNvSpPr>
      </xdr:nvSpPr>
      <xdr:spPr bwMode="auto">
        <a:xfrm>
          <a:off x="1009650"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125" name="Line 7">
          <a:extLst>
            <a:ext uri="{FF2B5EF4-FFF2-40B4-BE49-F238E27FC236}">
              <a16:creationId xmlns:a16="http://schemas.microsoft.com/office/drawing/2014/main" id="{B2BD71C3-0999-49FC-9811-20CB21D16FB3}"/>
            </a:ext>
          </a:extLst>
        </xdr:cNvPr>
        <xdr:cNvSpPr>
          <a:spLocks noChangeShapeType="1"/>
        </xdr:cNvSpPr>
      </xdr:nvSpPr>
      <xdr:spPr bwMode="auto">
        <a:xfrm>
          <a:off x="100965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126" name="Line 7">
          <a:extLst>
            <a:ext uri="{FF2B5EF4-FFF2-40B4-BE49-F238E27FC236}">
              <a16:creationId xmlns:a16="http://schemas.microsoft.com/office/drawing/2014/main" id="{03209909-7DFE-4FB2-8102-2D7D8044385F}"/>
            </a:ext>
          </a:extLst>
        </xdr:cNvPr>
        <xdr:cNvSpPr>
          <a:spLocks noChangeShapeType="1"/>
        </xdr:cNvSpPr>
      </xdr:nvSpPr>
      <xdr:spPr bwMode="auto">
        <a:xfrm>
          <a:off x="100965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127" name="Line 7">
          <a:extLst>
            <a:ext uri="{FF2B5EF4-FFF2-40B4-BE49-F238E27FC236}">
              <a16:creationId xmlns:a16="http://schemas.microsoft.com/office/drawing/2014/main" id="{64C0EE82-9B06-44FC-97B7-C2DC2C5149E0}"/>
            </a:ext>
          </a:extLst>
        </xdr:cNvPr>
        <xdr:cNvSpPr>
          <a:spLocks noChangeShapeType="1"/>
        </xdr:cNvSpPr>
      </xdr:nvSpPr>
      <xdr:spPr bwMode="auto">
        <a:xfrm>
          <a:off x="100965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128" name="Line 7">
          <a:extLst>
            <a:ext uri="{FF2B5EF4-FFF2-40B4-BE49-F238E27FC236}">
              <a16:creationId xmlns:a16="http://schemas.microsoft.com/office/drawing/2014/main" id="{C6DFBCED-8B07-48F8-82F1-77D2D92F14BA}"/>
            </a:ext>
          </a:extLst>
        </xdr:cNvPr>
        <xdr:cNvSpPr>
          <a:spLocks noChangeShapeType="1"/>
        </xdr:cNvSpPr>
      </xdr:nvSpPr>
      <xdr:spPr bwMode="auto">
        <a:xfrm>
          <a:off x="100965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129" name="Line 7">
          <a:extLst>
            <a:ext uri="{FF2B5EF4-FFF2-40B4-BE49-F238E27FC236}">
              <a16:creationId xmlns:a16="http://schemas.microsoft.com/office/drawing/2014/main" id="{F483EBA6-FB38-4819-B36E-4079ABAC2DBA}"/>
            </a:ext>
          </a:extLst>
        </xdr:cNvPr>
        <xdr:cNvSpPr>
          <a:spLocks noChangeShapeType="1"/>
        </xdr:cNvSpPr>
      </xdr:nvSpPr>
      <xdr:spPr bwMode="auto">
        <a:xfrm>
          <a:off x="100965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130" name="Line 7">
          <a:extLst>
            <a:ext uri="{FF2B5EF4-FFF2-40B4-BE49-F238E27FC236}">
              <a16:creationId xmlns:a16="http://schemas.microsoft.com/office/drawing/2014/main" id="{434FA737-2968-44B7-9D05-80F7FD114138}"/>
            </a:ext>
          </a:extLst>
        </xdr:cNvPr>
        <xdr:cNvSpPr>
          <a:spLocks noChangeShapeType="1"/>
        </xdr:cNvSpPr>
      </xdr:nvSpPr>
      <xdr:spPr bwMode="auto">
        <a:xfrm>
          <a:off x="100965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131" name="Line 7">
          <a:extLst>
            <a:ext uri="{FF2B5EF4-FFF2-40B4-BE49-F238E27FC236}">
              <a16:creationId xmlns:a16="http://schemas.microsoft.com/office/drawing/2014/main" id="{A5DC7FC3-7BA5-4324-ADCA-5CD22BA17262}"/>
            </a:ext>
          </a:extLst>
        </xdr:cNvPr>
        <xdr:cNvSpPr>
          <a:spLocks noChangeShapeType="1"/>
        </xdr:cNvSpPr>
      </xdr:nvSpPr>
      <xdr:spPr bwMode="auto">
        <a:xfrm>
          <a:off x="1009650" y="858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132" name="Line 7">
          <a:extLst>
            <a:ext uri="{FF2B5EF4-FFF2-40B4-BE49-F238E27FC236}">
              <a16:creationId xmlns:a16="http://schemas.microsoft.com/office/drawing/2014/main" id="{6E76C66F-3145-4193-B87C-36A33E4CF037}"/>
            </a:ext>
          </a:extLst>
        </xdr:cNvPr>
        <xdr:cNvSpPr>
          <a:spLocks noChangeShapeType="1"/>
        </xdr:cNvSpPr>
      </xdr:nvSpPr>
      <xdr:spPr bwMode="auto">
        <a:xfrm>
          <a:off x="1009650" y="858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133" name="Line 7">
          <a:extLst>
            <a:ext uri="{FF2B5EF4-FFF2-40B4-BE49-F238E27FC236}">
              <a16:creationId xmlns:a16="http://schemas.microsoft.com/office/drawing/2014/main" id="{582E843B-6625-4303-986B-1E3CC344F611}"/>
            </a:ext>
          </a:extLst>
        </xdr:cNvPr>
        <xdr:cNvSpPr>
          <a:spLocks noChangeShapeType="1"/>
        </xdr:cNvSpPr>
      </xdr:nvSpPr>
      <xdr:spPr bwMode="auto">
        <a:xfrm>
          <a:off x="1009650" y="858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134" name="Line 7">
          <a:extLst>
            <a:ext uri="{FF2B5EF4-FFF2-40B4-BE49-F238E27FC236}">
              <a16:creationId xmlns:a16="http://schemas.microsoft.com/office/drawing/2014/main" id="{4EBD40C6-A997-4E19-ADE2-7DB68AD0CA9D}"/>
            </a:ext>
          </a:extLst>
        </xdr:cNvPr>
        <xdr:cNvSpPr>
          <a:spLocks noChangeShapeType="1"/>
        </xdr:cNvSpPr>
      </xdr:nvSpPr>
      <xdr:spPr bwMode="auto">
        <a:xfrm>
          <a:off x="1009650" y="858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135" name="Line 7">
          <a:extLst>
            <a:ext uri="{FF2B5EF4-FFF2-40B4-BE49-F238E27FC236}">
              <a16:creationId xmlns:a16="http://schemas.microsoft.com/office/drawing/2014/main" id="{90040682-B3AD-4A3B-9827-69E4DBB2D3B1}"/>
            </a:ext>
          </a:extLst>
        </xdr:cNvPr>
        <xdr:cNvSpPr>
          <a:spLocks noChangeShapeType="1"/>
        </xdr:cNvSpPr>
      </xdr:nvSpPr>
      <xdr:spPr bwMode="auto">
        <a:xfrm>
          <a:off x="1009650" y="858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136" name="Line 7">
          <a:extLst>
            <a:ext uri="{FF2B5EF4-FFF2-40B4-BE49-F238E27FC236}">
              <a16:creationId xmlns:a16="http://schemas.microsoft.com/office/drawing/2014/main" id="{F50D734F-0366-4694-A14F-8A7DEEB0FF3F}"/>
            </a:ext>
          </a:extLst>
        </xdr:cNvPr>
        <xdr:cNvSpPr>
          <a:spLocks noChangeShapeType="1"/>
        </xdr:cNvSpPr>
      </xdr:nvSpPr>
      <xdr:spPr bwMode="auto">
        <a:xfrm>
          <a:off x="1009650" y="858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37" name="Line 7">
          <a:extLst>
            <a:ext uri="{FF2B5EF4-FFF2-40B4-BE49-F238E27FC236}">
              <a16:creationId xmlns:a16="http://schemas.microsoft.com/office/drawing/2014/main" id="{90EE0BF7-708E-4913-93F6-555C38AAFF52}"/>
            </a:ext>
          </a:extLst>
        </xdr:cNvPr>
        <xdr:cNvSpPr>
          <a:spLocks noChangeShapeType="1"/>
        </xdr:cNvSpPr>
      </xdr:nvSpPr>
      <xdr:spPr bwMode="auto">
        <a:xfrm>
          <a:off x="1009650" y="1000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38" name="Line 7">
          <a:extLst>
            <a:ext uri="{FF2B5EF4-FFF2-40B4-BE49-F238E27FC236}">
              <a16:creationId xmlns:a16="http://schemas.microsoft.com/office/drawing/2014/main" id="{D0C63146-DB13-49CD-A2CB-7FED2403C778}"/>
            </a:ext>
          </a:extLst>
        </xdr:cNvPr>
        <xdr:cNvSpPr>
          <a:spLocks noChangeShapeType="1"/>
        </xdr:cNvSpPr>
      </xdr:nvSpPr>
      <xdr:spPr bwMode="auto">
        <a:xfrm>
          <a:off x="1009650" y="1000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39" name="Line 7">
          <a:extLst>
            <a:ext uri="{FF2B5EF4-FFF2-40B4-BE49-F238E27FC236}">
              <a16:creationId xmlns:a16="http://schemas.microsoft.com/office/drawing/2014/main" id="{8B096789-EF00-43EC-9FC2-57AADCD8198D}"/>
            </a:ext>
          </a:extLst>
        </xdr:cNvPr>
        <xdr:cNvSpPr>
          <a:spLocks noChangeShapeType="1"/>
        </xdr:cNvSpPr>
      </xdr:nvSpPr>
      <xdr:spPr bwMode="auto">
        <a:xfrm>
          <a:off x="1009650" y="1000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40" name="Line 7">
          <a:extLst>
            <a:ext uri="{FF2B5EF4-FFF2-40B4-BE49-F238E27FC236}">
              <a16:creationId xmlns:a16="http://schemas.microsoft.com/office/drawing/2014/main" id="{9BB79038-FEC7-47FB-82CA-EB3C43F80D89}"/>
            </a:ext>
          </a:extLst>
        </xdr:cNvPr>
        <xdr:cNvSpPr>
          <a:spLocks noChangeShapeType="1"/>
        </xdr:cNvSpPr>
      </xdr:nvSpPr>
      <xdr:spPr bwMode="auto">
        <a:xfrm>
          <a:off x="1009650" y="1000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41" name="Line 7">
          <a:extLst>
            <a:ext uri="{FF2B5EF4-FFF2-40B4-BE49-F238E27FC236}">
              <a16:creationId xmlns:a16="http://schemas.microsoft.com/office/drawing/2014/main" id="{AED7DE46-470E-4E65-8B02-7D0894AB5B47}"/>
            </a:ext>
          </a:extLst>
        </xdr:cNvPr>
        <xdr:cNvSpPr>
          <a:spLocks noChangeShapeType="1"/>
        </xdr:cNvSpPr>
      </xdr:nvSpPr>
      <xdr:spPr bwMode="auto">
        <a:xfrm>
          <a:off x="1009650" y="1000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42" name="Line 7">
          <a:extLst>
            <a:ext uri="{FF2B5EF4-FFF2-40B4-BE49-F238E27FC236}">
              <a16:creationId xmlns:a16="http://schemas.microsoft.com/office/drawing/2014/main" id="{61D29628-0763-4849-B68A-19C15546612F}"/>
            </a:ext>
          </a:extLst>
        </xdr:cNvPr>
        <xdr:cNvSpPr>
          <a:spLocks noChangeShapeType="1"/>
        </xdr:cNvSpPr>
      </xdr:nvSpPr>
      <xdr:spPr bwMode="auto">
        <a:xfrm>
          <a:off x="1009650" y="1000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43" name="Line 7">
          <a:extLst>
            <a:ext uri="{FF2B5EF4-FFF2-40B4-BE49-F238E27FC236}">
              <a16:creationId xmlns:a16="http://schemas.microsoft.com/office/drawing/2014/main" id="{B029D68C-8BB5-49B1-BA9D-7A6165EEB5A6}"/>
            </a:ext>
          </a:extLst>
        </xdr:cNvPr>
        <xdr:cNvSpPr>
          <a:spLocks noChangeShapeType="1"/>
        </xdr:cNvSpPr>
      </xdr:nvSpPr>
      <xdr:spPr bwMode="auto">
        <a:xfrm>
          <a:off x="1009650" y="1000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44" name="Line 7">
          <a:extLst>
            <a:ext uri="{FF2B5EF4-FFF2-40B4-BE49-F238E27FC236}">
              <a16:creationId xmlns:a16="http://schemas.microsoft.com/office/drawing/2014/main" id="{0DA5D597-6F9E-4D0E-B1A1-1B2BE0145416}"/>
            </a:ext>
          </a:extLst>
        </xdr:cNvPr>
        <xdr:cNvSpPr>
          <a:spLocks noChangeShapeType="1"/>
        </xdr:cNvSpPr>
      </xdr:nvSpPr>
      <xdr:spPr bwMode="auto">
        <a:xfrm>
          <a:off x="1009650" y="1000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45" name="Line 7">
          <a:extLst>
            <a:ext uri="{FF2B5EF4-FFF2-40B4-BE49-F238E27FC236}">
              <a16:creationId xmlns:a16="http://schemas.microsoft.com/office/drawing/2014/main" id="{28CC4D60-385F-4856-9FFF-321FC1BA9553}"/>
            </a:ext>
          </a:extLst>
        </xdr:cNvPr>
        <xdr:cNvSpPr>
          <a:spLocks noChangeShapeType="1"/>
        </xdr:cNvSpPr>
      </xdr:nvSpPr>
      <xdr:spPr bwMode="auto">
        <a:xfrm>
          <a:off x="1009650" y="1000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46" name="Line 7">
          <a:extLst>
            <a:ext uri="{FF2B5EF4-FFF2-40B4-BE49-F238E27FC236}">
              <a16:creationId xmlns:a16="http://schemas.microsoft.com/office/drawing/2014/main" id="{EA937D51-3B03-4C13-9CD7-AF1C4FE551E4}"/>
            </a:ext>
          </a:extLst>
        </xdr:cNvPr>
        <xdr:cNvSpPr>
          <a:spLocks noChangeShapeType="1"/>
        </xdr:cNvSpPr>
      </xdr:nvSpPr>
      <xdr:spPr bwMode="auto">
        <a:xfrm>
          <a:off x="1009650" y="1000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47" name="Line 7">
          <a:extLst>
            <a:ext uri="{FF2B5EF4-FFF2-40B4-BE49-F238E27FC236}">
              <a16:creationId xmlns:a16="http://schemas.microsoft.com/office/drawing/2014/main" id="{0E33098F-9678-4E8A-8756-7CDBD8103EE3}"/>
            </a:ext>
          </a:extLst>
        </xdr:cNvPr>
        <xdr:cNvSpPr>
          <a:spLocks noChangeShapeType="1"/>
        </xdr:cNvSpPr>
      </xdr:nvSpPr>
      <xdr:spPr bwMode="auto">
        <a:xfrm>
          <a:off x="1009650" y="1000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48" name="Line 7">
          <a:extLst>
            <a:ext uri="{FF2B5EF4-FFF2-40B4-BE49-F238E27FC236}">
              <a16:creationId xmlns:a16="http://schemas.microsoft.com/office/drawing/2014/main" id="{467EEE40-A1A2-4168-83E4-E5272AC332A2}"/>
            </a:ext>
          </a:extLst>
        </xdr:cNvPr>
        <xdr:cNvSpPr>
          <a:spLocks noChangeShapeType="1"/>
        </xdr:cNvSpPr>
      </xdr:nvSpPr>
      <xdr:spPr bwMode="auto">
        <a:xfrm>
          <a:off x="1009650" y="1000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49" name="Line 7">
          <a:extLst>
            <a:ext uri="{FF2B5EF4-FFF2-40B4-BE49-F238E27FC236}">
              <a16:creationId xmlns:a16="http://schemas.microsoft.com/office/drawing/2014/main" id="{9E3DC033-D654-40A6-95E4-25573F7E3A0D}"/>
            </a:ext>
          </a:extLst>
        </xdr:cNvPr>
        <xdr:cNvSpPr>
          <a:spLocks noChangeShapeType="1"/>
        </xdr:cNvSpPr>
      </xdr:nvSpPr>
      <xdr:spPr bwMode="auto">
        <a:xfrm>
          <a:off x="1009650" y="1000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50" name="Line 7">
          <a:extLst>
            <a:ext uri="{FF2B5EF4-FFF2-40B4-BE49-F238E27FC236}">
              <a16:creationId xmlns:a16="http://schemas.microsoft.com/office/drawing/2014/main" id="{3EF024CA-3F6F-410B-A9C3-C4ACB96FB6D5}"/>
            </a:ext>
          </a:extLst>
        </xdr:cNvPr>
        <xdr:cNvSpPr>
          <a:spLocks noChangeShapeType="1"/>
        </xdr:cNvSpPr>
      </xdr:nvSpPr>
      <xdr:spPr bwMode="auto">
        <a:xfrm>
          <a:off x="1009650" y="1000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51" name="Line 7">
          <a:extLst>
            <a:ext uri="{FF2B5EF4-FFF2-40B4-BE49-F238E27FC236}">
              <a16:creationId xmlns:a16="http://schemas.microsoft.com/office/drawing/2014/main" id="{C8947D5F-B158-4D16-A451-D829BA15B3FF}"/>
            </a:ext>
          </a:extLst>
        </xdr:cNvPr>
        <xdr:cNvSpPr>
          <a:spLocks noChangeShapeType="1"/>
        </xdr:cNvSpPr>
      </xdr:nvSpPr>
      <xdr:spPr bwMode="auto">
        <a:xfrm>
          <a:off x="1009650" y="1000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52" name="Line 7">
          <a:extLst>
            <a:ext uri="{FF2B5EF4-FFF2-40B4-BE49-F238E27FC236}">
              <a16:creationId xmlns:a16="http://schemas.microsoft.com/office/drawing/2014/main" id="{8C0D94B0-821A-4D06-9633-471B1241610E}"/>
            </a:ext>
          </a:extLst>
        </xdr:cNvPr>
        <xdr:cNvSpPr>
          <a:spLocks noChangeShapeType="1"/>
        </xdr:cNvSpPr>
      </xdr:nvSpPr>
      <xdr:spPr bwMode="auto">
        <a:xfrm>
          <a:off x="1009650" y="1000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53" name="Line 7">
          <a:extLst>
            <a:ext uri="{FF2B5EF4-FFF2-40B4-BE49-F238E27FC236}">
              <a16:creationId xmlns:a16="http://schemas.microsoft.com/office/drawing/2014/main" id="{326066EC-6224-4938-8D73-954BDAA6A34A}"/>
            </a:ext>
          </a:extLst>
        </xdr:cNvPr>
        <xdr:cNvSpPr>
          <a:spLocks noChangeShapeType="1"/>
        </xdr:cNvSpPr>
      </xdr:nvSpPr>
      <xdr:spPr bwMode="auto">
        <a:xfrm>
          <a:off x="1009650" y="1000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54" name="Line 7">
          <a:extLst>
            <a:ext uri="{FF2B5EF4-FFF2-40B4-BE49-F238E27FC236}">
              <a16:creationId xmlns:a16="http://schemas.microsoft.com/office/drawing/2014/main" id="{1716F1DE-24D6-4836-8A62-BF3C47416693}"/>
            </a:ext>
          </a:extLst>
        </xdr:cNvPr>
        <xdr:cNvSpPr>
          <a:spLocks noChangeShapeType="1"/>
        </xdr:cNvSpPr>
      </xdr:nvSpPr>
      <xdr:spPr bwMode="auto">
        <a:xfrm>
          <a:off x="1009650" y="1000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55" name="Line 7">
          <a:extLst>
            <a:ext uri="{FF2B5EF4-FFF2-40B4-BE49-F238E27FC236}">
              <a16:creationId xmlns:a16="http://schemas.microsoft.com/office/drawing/2014/main" id="{D198F195-0636-428A-8B32-E0D6CD41ED48}"/>
            </a:ext>
          </a:extLst>
        </xdr:cNvPr>
        <xdr:cNvSpPr>
          <a:spLocks noChangeShapeType="1"/>
        </xdr:cNvSpPr>
      </xdr:nvSpPr>
      <xdr:spPr bwMode="auto">
        <a:xfrm>
          <a:off x="1009650" y="1000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56" name="Line 7">
          <a:extLst>
            <a:ext uri="{FF2B5EF4-FFF2-40B4-BE49-F238E27FC236}">
              <a16:creationId xmlns:a16="http://schemas.microsoft.com/office/drawing/2014/main" id="{84F59D31-0CD7-4083-9BE9-BFDC820E835F}"/>
            </a:ext>
          </a:extLst>
        </xdr:cNvPr>
        <xdr:cNvSpPr>
          <a:spLocks noChangeShapeType="1"/>
        </xdr:cNvSpPr>
      </xdr:nvSpPr>
      <xdr:spPr bwMode="auto">
        <a:xfrm>
          <a:off x="1009650" y="1000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57" name="Line 7">
          <a:extLst>
            <a:ext uri="{FF2B5EF4-FFF2-40B4-BE49-F238E27FC236}">
              <a16:creationId xmlns:a16="http://schemas.microsoft.com/office/drawing/2014/main" id="{E0379B0D-5130-4DF6-B38A-2BD197A7E423}"/>
            </a:ext>
          </a:extLst>
        </xdr:cNvPr>
        <xdr:cNvSpPr>
          <a:spLocks noChangeShapeType="1"/>
        </xdr:cNvSpPr>
      </xdr:nvSpPr>
      <xdr:spPr bwMode="auto">
        <a:xfrm>
          <a:off x="1009650" y="1000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58" name="Line 7">
          <a:extLst>
            <a:ext uri="{FF2B5EF4-FFF2-40B4-BE49-F238E27FC236}">
              <a16:creationId xmlns:a16="http://schemas.microsoft.com/office/drawing/2014/main" id="{72FC8DB5-2D8E-46CA-8D80-1038F5B0E689}"/>
            </a:ext>
          </a:extLst>
        </xdr:cNvPr>
        <xdr:cNvSpPr>
          <a:spLocks noChangeShapeType="1"/>
        </xdr:cNvSpPr>
      </xdr:nvSpPr>
      <xdr:spPr bwMode="auto">
        <a:xfrm>
          <a:off x="1009650" y="1000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59" name="Line 7">
          <a:extLst>
            <a:ext uri="{FF2B5EF4-FFF2-40B4-BE49-F238E27FC236}">
              <a16:creationId xmlns:a16="http://schemas.microsoft.com/office/drawing/2014/main" id="{9C4BF43E-0FB7-462D-9BC2-70BF1C36592A}"/>
            </a:ext>
          </a:extLst>
        </xdr:cNvPr>
        <xdr:cNvSpPr>
          <a:spLocks noChangeShapeType="1"/>
        </xdr:cNvSpPr>
      </xdr:nvSpPr>
      <xdr:spPr bwMode="auto">
        <a:xfrm>
          <a:off x="1009650" y="1000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60" name="Line 7">
          <a:extLst>
            <a:ext uri="{FF2B5EF4-FFF2-40B4-BE49-F238E27FC236}">
              <a16:creationId xmlns:a16="http://schemas.microsoft.com/office/drawing/2014/main" id="{CB802576-49CD-46AE-A89C-E07FBC875F4E}"/>
            </a:ext>
          </a:extLst>
        </xdr:cNvPr>
        <xdr:cNvSpPr>
          <a:spLocks noChangeShapeType="1"/>
        </xdr:cNvSpPr>
      </xdr:nvSpPr>
      <xdr:spPr bwMode="auto">
        <a:xfrm>
          <a:off x="1009650" y="1000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61" name="Line 7">
          <a:extLst>
            <a:ext uri="{FF2B5EF4-FFF2-40B4-BE49-F238E27FC236}">
              <a16:creationId xmlns:a16="http://schemas.microsoft.com/office/drawing/2014/main" id="{67AB80BA-3C16-4573-A4EA-A3C026E56299}"/>
            </a:ext>
          </a:extLst>
        </xdr:cNvPr>
        <xdr:cNvSpPr>
          <a:spLocks noChangeShapeType="1"/>
        </xdr:cNvSpPr>
      </xdr:nvSpPr>
      <xdr:spPr bwMode="auto">
        <a:xfrm>
          <a:off x="1009650" y="1000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62" name="Line 7">
          <a:extLst>
            <a:ext uri="{FF2B5EF4-FFF2-40B4-BE49-F238E27FC236}">
              <a16:creationId xmlns:a16="http://schemas.microsoft.com/office/drawing/2014/main" id="{86AE7378-D8F9-4E37-9A04-5C6947B90258}"/>
            </a:ext>
          </a:extLst>
        </xdr:cNvPr>
        <xdr:cNvSpPr>
          <a:spLocks noChangeShapeType="1"/>
        </xdr:cNvSpPr>
      </xdr:nvSpPr>
      <xdr:spPr bwMode="auto">
        <a:xfrm>
          <a:off x="1009650" y="1000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63" name="Line 7">
          <a:extLst>
            <a:ext uri="{FF2B5EF4-FFF2-40B4-BE49-F238E27FC236}">
              <a16:creationId xmlns:a16="http://schemas.microsoft.com/office/drawing/2014/main" id="{A37513D6-B4A2-401C-8536-039DA6496B93}"/>
            </a:ext>
          </a:extLst>
        </xdr:cNvPr>
        <xdr:cNvSpPr>
          <a:spLocks noChangeShapeType="1"/>
        </xdr:cNvSpPr>
      </xdr:nvSpPr>
      <xdr:spPr bwMode="auto">
        <a:xfrm>
          <a:off x="1009650" y="1000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64" name="Line 7">
          <a:extLst>
            <a:ext uri="{FF2B5EF4-FFF2-40B4-BE49-F238E27FC236}">
              <a16:creationId xmlns:a16="http://schemas.microsoft.com/office/drawing/2014/main" id="{627DF8F4-486F-46CB-919D-CEFA43571B83}"/>
            </a:ext>
          </a:extLst>
        </xdr:cNvPr>
        <xdr:cNvSpPr>
          <a:spLocks noChangeShapeType="1"/>
        </xdr:cNvSpPr>
      </xdr:nvSpPr>
      <xdr:spPr bwMode="auto">
        <a:xfrm>
          <a:off x="1009650" y="1000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65" name="Line 7">
          <a:extLst>
            <a:ext uri="{FF2B5EF4-FFF2-40B4-BE49-F238E27FC236}">
              <a16:creationId xmlns:a16="http://schemas.microsoft.com/office/drawing/2014/main" id="{56CEF882-E6D2-4900-9B87-7EDC00F83A16}"/>
            </a:ext>
          </a:extLst>
        </xdr:cNvPr>
        <xdr:cNvSpPr>
          <a:spLocks noChangeShapeType="1"/>
        </xdr:cNvSpPr>
      </xdr:nvSpPr>
      <xdr:spPr bwMode="auto">
        <a:xfrm>
          <a:off x="1009650" y="1000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66" name="Line 7">
          <a:extLst>
            <a:ext uri="{FF2B5EF4-FFF2-40B4-BE49-F238E27FC236}">
              <a16:creationId xmlns:a16="http://schemas.microsoft.com/office/drawing/2014/main" id="{E37D16C7-F41F-4D3F-817A-402082F58DAD}"/>
            </a:ext>
          </a:extLst>
        </xdr:cNvPr>
        <xdr:cNvSpPr>
          <a:spLocks noChangeShapeType="1"/>
        </xdr:cNvSpPr>
      </xdr:nvSpPr>
      <xdr:spPr bwMode="auto">
        <a:xfrm>
          <a:off x="1009650" y="1000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67" name="Line 7">
          <a:extLst>
            <a:ext uri="{FF2B5EF4-FFF2-40B4-BE49-F238E27FC236}">
              <a16:creationId xmlns:a16="http://schemas.microsoft.com/office/drawing/2014/main" id="{D0F7319D-7F11-406F-B31F-40E0A6F792B8}"/>
            </a:ext>
          </a:extLst>
        </xdr:cNvPr>
        <xdr:cNvSpPr>
          <a:spLocks noChangeShapeType="1"/>
        </xdr:cNvSpPr>
      </xdr:nvSpPr>
      <xdr:spPr bwMode="auto">
        <a:xfrm>
          <a:off x="1009650" y="1000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68" name="Line 7">
          <a:extLst>
            <a:ext uri="{FF2B5EF4-FFF2-40B4-BE49-F238E27FC236}">
              <a16:creationId xmlns:a16="http://schemas.microsoft.com/office/drawing/2014/main" id="{89A285C5-9273-45DF-ACAE-53F62D1A523E}"/>
            </a:ext>
          </a:extLst>
        </xdr:cNvPr>
        <xdr:cNvSpPr>
          <a:spLocks noChangeShapeType="1"/>
        </xdr:cNvSpPr>
      </xdr:nvSpPr>
      <xdr:spPr bwMode="auto">
        <a:xfrm>
          <a:off x="1009650" y="1000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69" name="Line 7">
          <a:extLst>
            <a:ext uri="{FF2B5EF4-FFF2-40B4-BE49-F238E27FC236}">
              <a16:creationId xmlns:a16="http://schemas.microsoft.com/office/drawing/2014/main" id="{696B5EBB-2A5A-4E1A-8A8C-1AE5DBE01A62}"/>
            </a:ext>
          </a:extLst>
        </xdr:cNvPr>
        <xdr:cNvSpPr>
          <a:spLocks noChangeShapeType="1"/>
        </xdr:cNvSpPr>
      </xdr:nvSpPr>
      <xdr:spPr bwMode="auto">
        <a:xfrm>
          <a:off x="1009650" y="1000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70" name="Line 7">
          <a:extLst>
            <a:ext uri="{FF2B5EF4-FFF2-40B4-BE49-F238E27FC236}">
              <a16:creationId xmlns:a16="http://schemas.microsoft.com/office/drawing/2014/main" id="{391DFD53-65A0-4209-A5EE-EC25535DC97E}"/>
            </a:ext>
          </a:extLst>
        </xdr:cNvPr>
        <xdr:cNvSpPr>
          <a:spLocks noChangeShapeType="1"/>
        </xdr:cNvSpPr>
      </xdr:nvSpPr>
      <xdr:spPr bwMode="auto">
        <a:xfrm>
          <a:off x="1009650" y="1000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71" name="Line 7">
          <a:extLst>
            <a:ext uri="{FF2B5EF4-FFF2-40B4-BE49-F238E27FC236}">
              <a16:creationId xmlns:a16="http://schemas.microsoft.com/office/drawing/2014/main" id="{8B45FCC3-0247-4C90-A9F4-5753B582F6E9}"/>
            </a:ext>
          </a:extLst>
        </xdr:cNvPr>
        <xdr:cNvSpPr>
          <a:spLocks noChangeShapeType="1"/>
        </xdr:cNvSpPr>
      </xdr:nvSpPr>
      <xdr:spPr bwMode="auto">
        <a:xfrm>
          <a:off x="1009650" y="1000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72" name="Line 7">
          <a:extLst>
            <a:ext uri="{FF2B5EF4-FFF2-40B4-BE49-F238E27FC236}">
              <a16:creationId xmlns:a16="http://schemas.microsoft.com/office/drawing/2014/main" id="{CAA314C9-E45E-448C-AB9D-EA582777CEE7}"/>
            </a:ext>
          </a:extLst>
        </xdr:cNvPr>
        <xdr:cNvSpPr>
          <a:spLocks noChangeShapeType="1"/>
        </xdr:cNvSpPr>
      </xdr:nvSpPr>
      <xdr:spPr bwMode="auto">
        <a:xfrm>
          <a:off x="1009650" y="1000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73" name="Line 7">
          <a:extLst>
            <a:ext uri="{FF2B5EF4-FFF2-40B4-BE49-F238E27FC236}">
              <a16:creationId xmlns:a16="http://schemas.microsoft.com/office/drawing/2014/main" id="{B975E590-BDE7-4419-B3D6-F3A3EEBA9E9B}"/>
            </a:ext>
          </a:extLst>
        </xdr:cNvPr>
        <xdr:cNvSpPr>
          <a:spLocks noChangeShapeType="1"/>
        </xdr:cNvSpPr>
      </xdr:nvSpPr>
      <xdr:spPr bwMode="auto">
        <a:xfrm>
          <a:off x="1009650" y="1000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74" name="Line 7">
          <a:extLst>
            <a:ext uri="{FF2B5EF4-FFF2-40B4-BE49-F238E27FC236}">
              <a16:creationId xmlns:a16="http://schemas.microsoft.com/office/drawing/2014/main" id="{DA34C304-853A-46D9-9FAF-228C9B79E7DB}"/>
            </a:ext>
          </a:extLst>
        </xdr:cNvPr>
        <xdr:cNvSpPr>
          <a:spLocks noChangeShapeType="1"/>
        </xdr:cNvSpPr>
      </xdr:nvSpPr>
      <xdr:spPr bwMode="auto">
        <a:xfrm>
          <a:off x="1009650" y="1000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75" name="Line 7">
          <a:extLst>
            <a:ext uri="{FF2B5EF4-FFF2-40B4-BE49-F238E27FC236}">
              <a16:creationId xmlns:a16="http://schemas.microsoft.com/office/drawing/2014/main" id="{FE8D2416-CA9A-42E5-A55F-E48C5437BA63}"/>
            </a:ext>
          </a:extLst>
        </xdr:cNvPr>
        <xdr:cNvSpPr>
          <a:spLocks noChangeShapeType="1"/>
        </xdr:cNvSpPr>
      </xdr:nvSpPr>
      <xdr:spPr bwMode="auto">
        <a:xfrm>
          <a:off x="1009650" y="1000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76" name="Line 7">
          <a:extLst>
            <a:ext uri="{FF2B5EF4-FFF2-40B4-BE49-F238E27FC236}">
              <a16:creationId xmlns:a16="http://schemas.microsoft.com/office/drawing/2014/main" id="{B9D552AC-A253-48D7-85F3-D73FDDEB0D9C}"/>
            </a:ext>
          </a:extLst>
        </xdr:cNvPr>
        <xdr:cNvSpPr>
          <a:spLocks noChangeShapeType="1"/>
        </xdr:cNvSpPr>
      </xdr:nvSpPr>
      <xdr:spPr bwMode="auto">
        <a:xfrm>
          <a:off x="1009650" y="1000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77" name="Line 7">
          <a:extLst>
            <a:ext uri="{FF2B5EF4-FFF2-40B4-BE49-F238E27FC236}">
              <a16:creationId xmlns:a16="http://schemas.microsoft.com/office/drawing/2014/main" id="{95A56146-099B-4D16-88CD-28D54340B1A2}"/>
            </a:ext>
          </a:extLst>
        </xdr:cNvPr>
        <xdr:cNvSpPr>
          <a:spLocks noChangeShapeType="1"/>
        </xdr:cNvSpPr>
      </xdr:nvSpPr>
      <xdr:spPr bwMode="auto">
        <a:xfrm>
          <a:off x="1009650" y="1000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78" name="Line 7">
          <a:extLst>
            <a:ext uri="{FF2B5EF4-FFF2-40B4-BE49-F238E27FC236}">
              <a16:creationId xmlns:a16="http://schemas.microsoft.com/office/drawing/2014/main" id="{978D2FC6-0551-4A16-AD23-EB7567AEAE1E}"/>
            </a:ext>
          </a:extLst>
        </xdr:cNvPr>
        <xdr:cNvSpPr>
          <a:spLocks noChangeShapeType="1"/>
        </xdr:cNvSpPr>
      </xdr:nvSpPr>
      <xdr:spPr bwMode="auto">
        <a:xfrm>
          <a:off x="1009650" y="1000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79" name="Line 7">
          <a:extLst>
            <a:ext uri="{FF2B5EF4-FFF2-40B4-BE49-F238E27FC236}">
              <a16:creationId xmlns:a16="http://schemas.microsoft.com/office/drawing/2014/main" id="{003C35C1-963D-4AEE-B610-D975A39E5D15}"/>
            </a:ext>
          </a:extLst>
        </xdr:cNvPr>
        <xdr:cNvSpPr>
          <a:spLocks noChangeShapeType="1"/>
        </xdr:cNvSpPr>
      </xdr:nvSpPr>
      <xdr:spPr bwMode="auto">
        <a:xfrm>
          <a:off x="1009650" y="1000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80" name="Line 7">
          <a:extLst>
            <a:ext uri="{FF2B5EF4-FFF2-40B4-BE49-F238E27FC236}">
              <a16:creationId xmlns:a16="http://schemas.microsoft.com/office/drawing/2014/main" id="{A346DD8F-6450-49EB-8E8E-6767210BAE71}"/>
            </a:ext>
          </a:extLst>
        </xdr:cNvPr>
        <xdr:cNvSpPr>
          <a:spLocks noChangeShapeType="1"/>
        </xdr:cNvSpPr>
      </xdr:nvSpPr>
      <xdr:spPr bwMode="auto">
        <a:xfrm>
          <a:off x="1009650" y="1000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81" name="Line 7">
          <a:extLst>
            <a:ext uri="{FF2B5EF4-FFF2-40B4-BE49-F238E27FC236}">
              <a16:creationId xmlns:a16="http://schemas.microsoft.com/office/drawing/2014/main" id="{89A48D28-50E4-4517-9BA5-7803451845C4}"/>
            </a:ext>
          </a:extLst>
        </xdr:cNvPr>
        <xdr:cNvSpPr>
          <a:spLocks noChangeShapeType="1"/>
        </xdr:cNvSpPr>
      </xdr:nvSpPr>
      <xdr:spPr bwMode="auto">
        <a:xfrm>
          <a:off x="1009650" y="1000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82" name="Line 7">
          <a:extLst>
            <a:ext uri="{FF2B5EF4-FFF2-40B4-BE49-F238E27FC236}">
              <a16:creationId xmlns:a16="http://schemas.microsoft.com/office/drawing/2014/main" id="{357314F1-F48B-4FA5-8D4C-16B18DCCB49C}"/>
            </a:ext>
          </a:extLst>
        </xdr:cNvPr>
        <xdr:cNvSpPr>
          <a:spLocks noChangeShapeType="1"/>
        </xdr:cNvSpPr>
      </xdr:nvSpPr>
      <xdr:spPr bwMode="auto">
        <a:xfrm>
          <a:off x="1009650" y="1000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83" name="Line 7">
          <a:extLst>
            <a:ext uri="{FF2B5EF4-FFF2-40B4-BE49-F238E27FC236}">
              <a16:creationId xmlns:a16="http://schemas.microsoft.com/office/drawing/2014/main" id="{0A9F349B-46E5-4022-BE40-34A0EF81A3D8}"/>
            </a:ext>
          </a:extLst>
        </xdr:cNvPr>
        <xdr:cNvSpPr>
          <a:spLocks noChangeShapeType="1"/>
        </xdr:cNvSpPr>
      </xdr:nvSpPr>
      <xdr:spPr bwMode="auto">
        <a:xfrm>
          <a:off x="1009650" y="1000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84" name="Line 7">
          <a:extLst>
            <a:ext uri="{FF2B5EF4-FFF2-40B4-BE49-F238E27FC236}">
              <a16:creationId xmlns:a16="http://schemas.microsoft.com/office/drawing/2014/main" id="{E94BB8C4-EBBD-4C56-9C67-EABD0506FCE2}"/>
            </a:ext>
          </a:extLst>
        </xdr:cNvPr>
        <xdr:cNvSpPr>
          <a:spLocks noChangeShapeType="1"/>
        </xdr:cNvSpPr>
      </xdr:nvSpPr>
      <xdr:spPr bwMode="auto">
        <a:xfrm>
          <a:off x="1009650" y="1000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85" name="Line 7">
          <a:extLst>
            <a:ext uri="{FF2B5EF4-FFF2-40B4-BE49-F238E27FC236}">
              <a16:creationId xmlns:a16="http://schemas.microsoft.com/office/drawing/2014/main" id="{AFC338C4-CE14-4D66-A426-759052312565}"/>
            </a:ext>
          </a:extLst>
        </xdr:cNvPr>
        <xdr:cNvSpPr>
          <a:spLocks noChangeShapeType="1"/>
        </xdr:cNvSpPr>
      </xdr:nvSpPr>
      <xdr:spPr bwMode="auto">
        <a:xfrm>
          <a:off x="1009650" y="1000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86" name="Line 7">
          <a:extLst>
            <a:ext uri="{FF2B5EF4-FFF2-40B4-BE49-F238E27FC236}">
              <a16:creationId xmlns:a16="http://schemas.microsoft.com/office/drawing/2014/main" id="{978CBC06-DC84-477B-8EF2-C9402B557326}"/>
            </a:ext>
          </a:extLst>
        </xdr:cNvPr>
        <xdr:cNvSpPr>
          <a:spLocks noChangeShapeType="1"/>
        </xdr:cNvSpPr>
      </xdr:nvSpPr>
      <xdr:spPr bwMode="auto">
        <a:xfrm>
          <a:off x="1009650" y="1000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87" name="Line 7">
          <a:extLst>
            <a:ext uri="{FF2B5EF4-FFF2-40B4-BE49-F238E27FC236}">
              <a16:creationId xmlns:a16="http://schemas.microsoft.com/office/drawing/2014/main" id="{B2AB350C-ABF1-468F-8F76-09CD0AE55B6B}"/>
            </a:ext>
          </a:extLst>
        </xdr:cNvPr>
        <xdr:cNvSpPr>
          <a:spLocks noChangeShapeType="1"/>
        </xdr:cNvSpPr>
      </xdr:nvSpPr>
      <xdr:spPr bwMode="auto">
        <a:xfrm>
          <a:off x="1009650" y="1000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188" name="Line 7">
          <a:extLst>
            <a:ext uri="{FF2B5EF4-FFF2-40B4-BE49-F238E27FC236}">
              <a16:creationId xmlns:a16="http://schemas.microsoft.com/office/drawing/2014/main" id="{A44F0C70-F5B1-4D23-9573-8833FA403ECC}"/>
            </a:ext>
          </a:extLst>
        </xdr:cNvPr>
        <xdr:cNvSpPr>
          <a:spLocks noChangeShapeType="1"/>
        </xdr:cNvSpPr>
      </xdr:nvSpPr>
      <xdr:spPr bwMode="auto">
        <a:xfrm>
          <a:off x="1009650" y="1490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189" name="Line 7">
          <a:extLst>
            <a:ext uri="{FF2B5EF4-FFF2-40B4-BE49-F238E27FC236}">
              <a16:creationId xmlns:a16="http://schemas.microsoft.com/office/drawing/2014/main" id="{C74DE14C-C23C-4139-9409-6CC7D4C52604}"/>
            </a:ext>
          </a:extLst>
        </xdr:cNvPr>
        <xdr:cNvSpPr>
          <a:spLocks noChangeShapeType="1"/>
        </xdr:cNvSpPr>
      </xdr:nvSpPr>
      <xdr:spPr bwMode="auto">
        <a:xfrm>
          <a:off x="1009650" y="1490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190" name="Line 7">
          <a:extLst>
            <a:ext uri="{FF2B5EF4-FFF2-40B4-BE49-F238E27FC236}">
              <a16:creationId xmlns:a16="http://schemas.microsoft.com/office/drawing/2014/main" id="{51C85096-84A3-480A-8939-E41F75E19377}"/>
            </a:ext>
          </a:extLst>
        </xdr:cNvPr>
        <xdr:cNvSpPr>
          <a:spLocks noChangeShapeType="1"/>
        </xdr:cNvSpPr>
      </xdr:nvSpPr>
      <xdr:spPr bwMode="auto">
        <a:xfrm>
          <a:off x="1009650" y="1490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191" name="Line 7">
          <a:extLst>
            <a:ext uri="{FF2B5EF4-FFF2-40B4-BE49-F238E27FC236}">
              <a16:creationId xmlns:a16="http://schemas.microsoft.com/office/drawing/2014/main" id="{3263E8F0-9A97-4235-9C74-BF409E543CA8}"/>
            </a:ext>
          </a:extLst>
        </xdr:cNvPr>
        <xdr:cNvSpPr>
          <a:spLocks noChangeShapeType="1"/>
        </xdr:cNvSpPr>
      </xdr:nvSpPr>
      <xdr:spPr bwMode="auto">
        <a:xfrm>
          <a:off x="1009650" y="1490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192" name="Line 7">
          <a:extLst>
            <a:ext uri="{FF2B5EF4-FFF2-40B4-BE49-F238E27FC236}">
              <a16:creationId xmlns:a16="http://schemas.microsoft.com/office/drawing/2014/main" id="{2EF72AC3-055C-4A31-90B0-67A6F6E84833}"/>
            </a:ext>
          </a:extLst>
        </xdr:cNvPr>
        <xdr:cNvSpPr>
          <a:spLocks noChangeShapeType="1"/>
        </xdr:cNvSpPr>
      </xdr:nvSpPr>
      <xdr:spPr bwMode="auto">
        <a:xfrm>
          <a:off x="1009650" y="1490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193" name="Line 7">
          <a:extLst>
            <a:ext uri="{FF2B5EF4-FFF2-40B4-BE49-F238E27FC236}">
              <a16:creationId xmlns:a16="http://schemas.microsoft.com/office/drawing/2014/main" id="{B153425A-2F93-4D87-92B0-8E4B5BF4695A}"/>
            </a:ext>
          </a:extLst>
        </xdr:cNvPr>
        <xdr:cNvSpPr>
          <a:spLocks noChangeShapeType="1"/>
        </xdr:cNvSpPr>
      </xdr:nvSpPr>
      <xdr:spPr bwMode="auto">
        <a:xfrm>
          <a:off x="1009650" y="1490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81</xdr:row>
      <xdr:rowOff>0</xdr:rowOff>
    </xdr:from>
    <xdr:to>
      <xdr:col>3</xdr:col>
      <xdr:colOff>323850</xdr:colOff>
      <xdr:row>81</xdr:row>
      <xdr:rowOff>0</xdr:rowOff>
    </xdr:to>
    <xdr:sp macro="" textlink="">
      <xdr:nvSpPr>
        <xdr:cNvPr id="194" name="Line 7">
          <a:extLst>
            <a:ext uri="{FF2B5EF4-FFF2-40B4-BE49-F238E27FC236}">
              <a16:creationId xmlns:a16="http://schemas.microsoft.com/office/drawing/2014/main" id="{6DBCEAB9-3401-4F36-812C-4C701DBBC6E0}"/>
            </a:ext>
          </a:extLst>
        </xdr:cNvPr>
        <xdr:cNvSpPr>
          <a:spLocks noChangeShapeType="1"/>
        </xdr:cNvSpPr>
      </xdr:nvSpPr>
      <xdr:spPr bwMode="auto">
        <a:xfrm>
          <a:off x="1009650" y="17021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81</xdr:row>
      <xdr:rowOff>0</xdr:rowOff>
    </xdr:from>
    <xdr:to>
      <xdr:col>3</xdr:col>
      <xdr:colOff>323850</xdr:colOff>
      <xdr:row>81</xdr:row>
      <xdr:rowOff>0</xdr:rowOff>
    </xdr:to>
    <xdr:sp macro="" textlink="">
      <xdr:nvSpPr>
        <xdr:cNvPr id="195" name="Line 7">
          <a:extLst>
            <a:ext uri="{FF2B5EF4-FFF2-40B4-BE49-F238E27FC236}">
              <a16:creationId xmlns:a16="http://schemas.microsoft.com/office/drawing/2014/main" id="{619B21B6-CB03-49D1-BCA5-5FD34E0C1BED}"/>
            </a:ext>
          </a:extLst>
        </xdr:cNvPr>
        <xdr:cNvSpPr>
          <a:spLocks noChangeShapeType="1"/>
        </xdr:cNvSpPr>
      </xdr:nvSpPr>
      <xdr:spPr bwMode="auto">
        <a:xfrm>
          <a:off x="1009650" y="17021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81</xdr:row>
      <xdr:rowOff>0</xdr:rowOff>
    </xdr:from>
    <xdr:to>
      <xdr:col>3</xdr:col>
      <xdr:colOff>323850</xdr:colOff>
      <xdr:row>81</xdr:row>
      <xdr:rowOff>0</xdr:rowOff>
    </xdr:to>
    <xdr:sp macro="" textlink="">
      <xdr:nvSpPr>
        <xdr:cNvPr id="196" name="Line 7">
          <a:extLst>
            <a:ext uri="{FF2B5EF4-FFF2-40B4-BE49-F238E27FC236}">
              <a16:creationId xmlns:a16="http://schemas.microsoft.com/office/drawing/2014/main" id="{6BF449CE-EDE2-409F-ACA4-4FE2E030142E}"/>
            </a:ext>
          </a:extLst>
        </xdr:cNvPr>
        <xdr:cNvSpPr>
          <a:spLocks noChangeShapeType="1"/>
        </xdr:cNvSpPr>
      </xdr:nvSpPr>
      <xdr:spPr bwMode="auto">
        <a:xfrm>
          <a:off x="1009650" y="17021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81</xdr:row>
      <xdr:rowOff>0</xdr:rowOff>
    </xdr:from>
    <xdr:to>
      <xdr:col>3</xdr:col>
      <xdr:colOff>323850</xdr:colOff>
      <xdr:row>81</xdr:row>
      <xdr:rowOff>0</xdr:rowOff>
    </xdr:to>
    <xdr:sp macro="" textlink="">
      <xdr:nvSpPr>
        <xdr:cNvPr id="197" name="Line 7">
          <a:extLst>
            <a:ext uri="{FF2B5EF4-FFF2-40B4-BE49-F238E27FC236}">
              <a16:creationId xmlns:a16="http://schemas.microsoft.com/office/drawing/2014/main" id="{1D81EB9A-2EB0-4626-8DEB-EC456C5EF8B0}"/>
            </a:ext>
          </a:extLst>
        </xdr:cNvPr>
        <xdr:cNvSpPr>
          <a:spLocks noChangeShapeType="1"/>
        </xdr:cNvSpPr>
      </xdr:nvSpPr>
      <xdr:spPr bwMode="auto">
        <a:xfrm>
          <a:off x="1009650" y="17021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81</xdr:row>
      <xdr:rowOff>0</xdr:rowOff>
    </xdr:from>
    <xdr:to>
      <xdr:col>3</xdr:col>
      <xdr:colOff>323850</xdr:colOff>
      <xdr:row>81</xdr:row>
      <xdr:rowOff>0</xdr:rowOff>
    </xdr:to>
    <xdr:sp macro="" textlink="">
      <xdr:nvSpPr>
        <xdr:cNvPr id="198" name="Line 7">
          <a:extLst>
            <a:ext uri="{FF2B5EF4-FFF2-40B4-BE49-F238E27FC236}">
              <a16:creationId xmlns:a16="http://schemas.microsoft.com/office/drawing/2014/main" id="{F5361B4F-9927-4765-B8F7-E6CC71CE340D}"/>
            </a:ext>
          </a:extLst>
        </xdr:cNvPr>
        <xdr:cNvSpPr>
          <a:spLocks noChangeShapeType="1"/>
        </xdr:cNvSpPr>
      </xdr:nvSpPr>
      <xdr:spPr bwMode="auto">
        <a:xfrm>
          <a:off x="1009650" y="17021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81</xdr:row>
      <xdr:rowOff>0</xdr:rowOff>
    </xdr:from>
    <xdr:to>
      <xdr:col>3</xdr:col>
      <xdr:colOff>323850</xdr:colOff>
      <xdr:row>81</xdr:row>
      <xdr:rowOff>0</xdr:rowOff>
    </xdr:to>
    <xdr:sp macro="" textlink="">
      <xdr:nvSpPr>
        <xdr:cNvPr id="199" name="Line 7">
          <a:extLst>
            <a:ext uri="{FF2B5EF4-FFF2-40B4-BE49-F238E27FC236}">
              <a16:creationId xmlns:a16="http://schemas.microsoft.com/office/drawing/2014/main" id="{AD2C71A7-81C8-411E-9E93-CF67B92FF3A5}"/>
            </a:ext>
          </a:extLst>
        </xdr:cNvPr>
        <xdr:cNvSpPr>
          <a:spLocks noChangeShapeType="1"/>
        </xdr:cNvSpPr>
      </xdr:nvSpPr>
      <xdr:spPr bwMode="auto">
        <a:xfrm>
          <a:off x="1009650" y="17021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00" name="Line 7">
          <a:extLst>
            <a:ext uri="{FF2B5EF4-FFF2-40B4-BE49-F238E27FC236}">
              <a16:creationId xmlns:a16="http://schemas.microsoft.com/office/drawing/2014/main" id="{6065EF38-2391-42B6-9250-162410E6877D}"/>
            </a:ext>
          </a:extLst>
        </xdr:cNvPr>
        <xdr:cNvSpPr>
          <a:spLocks noChangeShapeType="1"/>
        </xdr:cNvSpPr>
      </xdr:nvSpPr>
      <xdr:spPr bwMode="auto">
        <a:xfrm>
          <a:off x="250507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01" name="Line 7">
          <a:extLst>
            <a:ext uri="{FF2B5EF4-FFF2-40B4-BE49-F238E27FC236}">
              <a16:creationId xmlns:a16="http://schemas.microsoft.com/office/drawing/2014/main" id="{96A7B615-1541-410C-9672-A8E9103999F3}"/>
            </a:ext>
          </a:extLst>
        </xdr:cNvPr>
        <xdr:cNvSpPr>
          <a:spLocks noChangeShapeType="1"/>
        </xdr:cNvSpPr>
      </xdr:nvSpPr>
      <xdr:spPr bwMode="auto">
        <a:xfrm>
          <a:off x="250507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02" name="Line 7">
          <a:extLst>
            <a:ext uri="{FF2B5EF4-FFF2-40B4-BE49-F238E27FC236}">
              <a16:creationId xmlns:a16="http://schemas.microsoft.com/office/drawing/2014/main" id="{04F36D7A-16D4-400D-A89C-7C42A71B4E5E}"/>
            </a:ext>
          </a:extLst>
        </xdr:cNvPr>
        <xdr:cNvSpPr>
          <a:spLocks noChangeShapeType="1"/>
        </xdr:cNvSpPr>
      </xdr:nvSpPr>
      <xdr:spPr bwMode="auto">
        <a:xfrm>
          <a:off x="250507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03" name="Line 7">
          <a:extLst>
            <a:ext uri="{FF2B5EF4-FFF2-40B4-BE49-F238E27FC236}">
              <a16:creationId xmlns:a16="http://schemas.microsoft.com/office/drawing/2014/main" id="{6CBB689A-2092-4050-A01A-A7E4D75B3620}"/>
            </a:ext>
          </a:extLst>
        </xdr:cNvPr>
        <xdr:cNvSpPr>
          <a:spLocks noChangeShapeType="1"/>
        </xdr:cNvSpPr>
      </xdr:nvSpPr>
      <xdr:spPr bwMode="auto">
        <a:xfrm>
          <a:off x="250507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04" name="Line 7">
          <a:extLst>
            <a:ext uri="{FF2B5EF4-FFF2-40B4-BE49-F238E27FC236}">
              <a16:creationId xmlns:a16="http://schemas.microsoft.com/office/drawing/2014/main" id="{B7CC6D72-4FD3-41A7-9588-60A33B4CFD23}"/>
            </a:ext>
          </a:extLst>
        </xdr:cNvPr>
        <xdr:cNvSpPr>
          <a:spLocks noChangeShapeType="1"/>
        </xdr:cNvSpPr>
      </xdr:nvSpPr>
      <xdr:spPr bwMode="auto">
        <a:xfrm>
          <a:off x="250507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05" name="Line 7">
          <a:extLst>
            <a:ext uri="{FF2B5EF4-FFF2-40B4-BE49-F238E27FC236}">
              <a16:creationId xmlns:a16="http://schemas.microsoft.com/office/drawing/2014/main" id="{0FB0534E-DEA0-4D3E-9833-13CF345203F6}"/>
            </a:ext>
          </a:extLst>
        </xdr:cNvPr>
        <xdr:cNvSpPr>
          <a:spLocks noChangeShapeType="1"/>
        </xdr:cNvSpPr>
      </xdr:nvSpPr>
      <xdr:spPr bwMode="auto">
        <a:xfrm>
          <a:off x="250507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06" name="Line 7">
          <a:extLst>
            <a:ext uri="{FF2B5EF4-FFF2-40B4-BE49-F238E27FC236}">
              <a16:creationId xmlns:a16="http://schemas.microsoft.com/office/drawing/2014/main" id="{711FB2F1-504B-4872-8123-72E69E285BAA}"/>
            </a:ext>
          </a:extLst>
        </xdr:cNvPr>
        <xdr:cNvSpPr>
          <a:spLocks noChangeShapeType="1"/>
        </xdr:cNvSpPr>
      </xdr:nvSpPr>
      <xdr:spPr bwMode="auto">
        <a:xfrm>
          <a:off x="250507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07" name="Line 7">
          <a:extLst>
            <a:ext uri="{FF2B5EF4-FFF2-40B4-BE49-F238E27FC236}">
              <a16:creationId xmlns:a16="http://schemas.microsoft.com/office/drawing/2014/main" id="{6EE6C3CA-2A1D-4B32-A318-A9C4EE3DBECC}"/>
            </a:ext>
          </a:extLst>
        </xdr:cNvPr>
        <xdr:cNvSpPr>
          <a:spLocks noChangeShapeType="1"/>
        </xdr:cNvSpPr>
      </xdr:nvSpPr>
      <xdr:spPr bwMode="auto">
        <a:xfrm>
          <a:off x="250507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08" name="Line 7">
          <a:extLst>
            <a:ext uri="{FF2B5EF4-FFF2-40B4-BE49-F238E27FC236}">
              <a16:creationId xmlns:a16="http://schemas.microsoft.com/office/drawing/2014/main" id="{C7867123-2B15-4EDE-BAD7-B632F7269F26}"/>
            </a:ext>
          </a:extLst>
        </xdr:cNvPr>
        <xdr:cNvSpPr>
          <a:spLocks noChangeShapeType="1"/>
        </xdr:cNvSpPr>
      </xdr:nvSpPr>
      <xdr:spPr bwMode="auto">
        <a:xfrm>
          <a:off x="250507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09" name="Line 7">
          <a:extLst>
            <a:ext uri="{FF2B5EF4-FFF2-40B4-BE49-F238E27FC236}">
              <a16:creationId xmlns:a16="http://schemas.microsoft.com/office/drawing/2014/main" id="{16A7C21F-8A9F-4456-A923-7C5AC6C333B8}"/>
            </a:ext>
          </a:extLst>
        </xdr:cNvPr>
        <xdr:cNvSpPr>
          <a:spLocks noChangeShapeType="1"/>
        </xdr:cNvSpPr>
      </xdr:nvSpPr>
      <xdr:spPr bwMode="auto">
        <a:xfrm>
          <a:off x="250507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10" name="Line 7">
          <a:extLst>
            <a:ext uri="{FF2B5EF4-FFF2-40B4-BE49-F238E27FC236}">
              <a16:creationId xmlns:a16="http://schemas.microsoft.com/office/drawing/2014/main" id="{5D8693B7-F67A-45DF-93BC-8D714ACE20B3}"/>
            </a:ext>
          </a:extLst>
        </xdr:cNvPr>
        <xdr:cNvSpPr>
          <a:spLocks noChangeShapeType="1"/>
        </xdr:cNvSpPr>
      </xdr:nvSpPr>
      <xdr:spPr bwMode="auto">
        <a:xfrm>
          <a:off x="250507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11" name="Line 7">
          <a:extLst>
            <a:ext uri="{FF2B5EF4-FFF2-40B4-BE49-F238E27FC236}">
              <a16:creationId xmlns:a16="http://schemas.microsoft.com/office/drawing/2014/main" id="{75CEC016-F097-44E2-AFDD-1070092FD2B7}"/>
            </a:ext>
          </a:extLst>
        </xdr:cNvPr>
        <xdr:cNvSpPr>
          <a:spLocks noChangeShapeType="1"/>
        </xdr:cNvSpPr>
      </xdr:nvSpPr>
      <xdr:spPr bwMode="auto">
        <a:xfrm>
          <a:off x="250507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12" name="Line 7">
          <a:extLst>
            <a:ext uri="{FF2B5EF4-FFF2-40B4-BE49-F238E27FC236}">
              <a16:creationId xmlns:a16="http://schemas.microsoft.com/office/drawing/2014/main" id="{53773C28-BC6A-4451-A096-53437B04D463}"/>
            </a:ext>
          </a:extLst>
        </xdr:cNvPr>
        <xdr:cNvSpPr>
          <a:spLocks noChangeShapeType="1"/>
        </xdr:cNvSpPr>
      </xdr:nvSpPr>
      <xdr:spPr bwMode="auto">
        <a:xfrm>
          <a:off x="250507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13" name="Line 7">
          <a:extLst>
            <a:ext uri="{FF2B5EF4-FFF2-40B4-BE49-F238E27FC236}">
              <a16:creationId xmlns:a16="http://schemas.microsoft.com/office/drawing/2014/main" id="{91A9BD29-35A5-4A36-AC91-96EC35884BB6}"/>
            </a:ext>
          </a:extLst>
        </xdr:cNvPr>
        <xdr:cNvSpPr>
          <a:spLocks noChangeShapeType="1"/>
        </xdr:cNvSpPr>
      </xdr:nvSpPr>
      <xdr:spPr bwMode="auto">
        <a:xfrm>
          <a:off x="250507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92</xdr:row>
      <xdr:rowOff>0</xdr:rowOff>
    </xdr:from>
    <xdr:to>
      <xdr:col>3</xdr:col>
      <xdr:colOff>323850</xdr:colOff>
      <xdr:row>92</xdr:row>
      <xdr:rowOff>0</xdr:rowOff>
    </xdr:to>
    <xdr:sp macro="" textlink="">
      <xdr:nvSpPr>
        <xdr:cNvPr id="214" name="Line 7">
          <a:extLst>
            <a:ext uri="{FF2B5EF4-FFF2-40B4-BE49-F238E27FC236}">
              <a16:creationId xmlns:a16="http://schemas.microsoft.com/office/drawing/2014/main" id="{B1B7D007-004B-4AAA-8D71-59684AF3F40A}"/>
            </a:ext>
          </a:extLst>
        </xdr:cNvPr>
        <xdr:cNvSpPr>
          <a:spLocks noChangeShapeType="1"/>
        </xdr:cNvSpPr>
      </xdr:nvSpPr>
      <xdr:spPr bwMode="auto">
        <a:xfrm>
          <a:off x="1009650" y="1962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92</xdr:row>
      <xdr:rowOff>0</xdr:rowOff>
    </xdr:from>
    <xdr:to>
      <xdr:col>3</xdr:col>
      <xdr:colOff>323850</xdr:colOff>
      <xdr:row>92</xdr:row>
      <xdr:rowOff>0</xdr:rowOff>
    </xdr:to>
    <xdr:sp macro="" textlink="">
      <xdr:nvSpPr>
        <xdr:cNvPr id="215" name="Line 7">
          <a:extLst>
            <a:ext uri="{FF2B5EF4-FFF2-40B4-BE49-F238E27FC236}">
              <a16:creationId xmlns:a16="http://schemas.microsoft.com/office/drawing/2014/main" id="{2E2DFB87-3CA5-40D4-AAE4-57C134CE4DAC}"/>
            </a:ext>
          </a:extLst>
        </xdr:cNvPr>
        <xdr:cNvSpPr>
          <a:spLocks noChangeShapeType="1"/>
        </xdr:cNvSpPr>
      </xdr:nvSpPr>
      <xdr:spPr bwMode="auto">
        <a:xfrm>
          <a:off x="1009650" y="1962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92</xdr:row>
      <xdr:rowOff>0</xdr:rowOff>
    </xdr:from>
    <xdr:to>
      <xdr:col>3</xdr:col>
      <xdr:colOff>323850</xdr:colOff>
      <xdr:row>92</xdr:row>
      <xdr:rowOff>0</xdr:rowOff>
    </xdr:to>
    <xdr:sp macro="" textlink="">
      <xdr:nvSpPr>
        <xdr:cNvPr id="216" name="Line 7">
          <a:extLst>
            <a:ext uri="{FF2B5EF4-FFF2-40B4-BE49-F238E27FC236}">
              <a16:creationId xmlns:a16="http://schemas.microsoft.com/office/drawing/2014/main" id="{9437E37F-8BEF-486A-9F56-348B99207BCA}"/>
            </a:ext>
          </a:extLst>
        </xdr:cNvPr>
        <xdr:cNvSpPr>
          <a:spLocks noChangeShapeType="1"/>
        </xdr:cNvSpPr>
      </xdr:nvSpPr>
      <xdr:spPr bwMode="auto">
        <a:xfrm>
          <a:off x="1009650" y="1962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92</xdr:row>
      <xdr:rowOff>0</xdr:rowOff>
    </xdr:from>
    <xdr:to>
      <xdr:col>3</xdr:col>
      <xdr:colOff>323850</xdr:colOff>
      <xdr:row>92</xdr:row>
      <xdr:rowOff>0</xdr:rowOff>
    </xdr:to>
    <xdr:sp macro="" textlink="">
      <xdr:nvSpPr>
        <xdr:cNvPr id="217" name="Line 7">
          <a:extLst>
            <a:ext uri="{FF2B5EF4-FFF2-40B4-BE49-F238E27FC236}">
              <a16:creationId xmlns:a16="http://schemas.microsoft.com/office/drawing/2014/main" id="{B1A3BC5A-06CA-4019-8A26-E017591737DF}"/>
            </a:ext>
          </a:extLst>
        </xdr:cNvPr>
        <xdr:cNvSpPr>
          <a:spLocks noChangeShapeType="1"/>
        </xdr:cNvSpPr>
      </xdr:nvSpPr>
      <xdr:spPr bwMode="auto">
        <a:xfrm>
          <a:off x="1009650" y="1962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92</xdr:row>
      <xdr:rowOff>0</xdr:rowOff>
    </xdr:from>
    <xdr:to>
      <xdr:col>3</xdr:col>
      <xdr:colOff>323850</xdr:colOff>
      <xdr:row>92</xdr:row>
      <xdr:rowOff>0</xdr:rowOff>
    </xdr:to>
    <xdr:sp macro="" textlink="">
      <xdr:nvSpPr>
        <xdr:cNvPr id="218" name="Line 7">
          <a:extLst>
            <a:ext uri="{FF2B5EF4-FFF2-40B4-BE49-F238E27FC236}">
              <a16:creationId xmlns:a16="http://schemas.microsoft.com/office/drawing/2014/main" id="{D9957400-C187-451D-84F5-4017DF9E0330}"/>
            </a:ext>
          </a:extLst>
        </xdr:cNvPr>
        <xdr:cNvSpPr>
          <a:spLocks noChangeShapeType="1"/>
        </xdr:cNvSpPr>
      </xdr:nvSpPr>
      <xdr:spPr bwMode="auto">
        <a:xfrm>
          <a:off x="1009650" y="1962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92</xdr:row>
      <xdr:rowOff>0</xdr:rowOff>
    </xdr:from>
    <xdr:to>
      <xdr:col>3</xdr:col>
      <xdr:colOff>323850</xdr:colOff>
      <xdr:row>92</xdr:row>
      <xdr:rowOff>0</xdr:rowOff>
    </xdr:to>
    <xdr:sp macro="" textlink="">
      <xdr:nvSpPr>
        <xdr:cNvPr id="219" name="Line 7">
          <a:extLst>
            <a:ext uri="{FF2B5EF4-FFF2-40B4-BE49-F238E27FC236}">
              <a16:creationId xmlns:a16="http://schemas.microsoft.com/office/drawing/2014/main" id="{20AC3246-5F2C-48C3-9690-679948747B6B}"/>
            </a:ext>
          </a:extLst>
        </xdr:cNvPr>
        <xdr:cNvSpPr>
          <a:spLocks noChangeShapeType="1"/>
        </xdr:cNvSpPr>
      </xdr:nvSpPr>
      <xdr:spPr bwMode="auto">
        <a:xfrm>
          <a:off x="1009650" y="1962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20" name="Line 7">
          <a:extLst>
            <a:ext uri="{FF2B5EF4-FFF2-40B4-BE49-F238E27FC236}">
              <a16:creationId xmlns:a16="http://schemas.microsoft.com/office/drawing/2014/main" id="{9EF0D58D-E4FE-4E79-BEF3-E5B14B29E606}"/>
            </a:ext>
          </a:extLst>
        </xdr:cNvPr>
        <xdr:cNvSpPr>
          <a:spLocks noChangeShapeType="1"/>
        </xdr:cNvSpPr>
      </xdr:nvSpPr>
      <xdr:spPr bwMode="auto">
        <a:xfrm>
          <a:off x="250507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21" name="Line 7">
          <a:extLst>
            <a:ext uri="{FF2B5EF4-FFF2-40B4-BE49-F238E27FC236}">
              <a16:creationId xmlns:a16="http://schemas.microsoft.com/office/drawing/2014/main" id="{3F159722-7A42-41BF-99BE-2C713C84114B}"/>
            </a:ext>
          </a:extLst>
        </xdr:cNvPr>
        <xdr:cNvSpPr>
          <a:spLocks noChangeShapeType="1"/>
        </xdr:cNvSpPr>
      </xdr:nvSpPr>
      <xdr:spPr bwMode="auto">
        <a:xfrm>
          <a:off x="250507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22" name="Line 7">
          <a:extLst>
            <a:ext uri="{FF2B5EF4-FFF2-40B4-BE49-F238E27FC236}">
              <a16:creationId xmlns:a16="http://schemas.microsoft.com/office/drawing/2014/main" id="{F41FEBBE-D9A7-489F-A62F-5DDD254CF03D}"/>
            </a:ext>
          </a:extLst>
        </xdr:cNvPr>
        <xdr:cNvSpPr>
          <a:spLocks noChangeShapeType="1"/>
        </xdr:cNvSpPr>
      </xdr:nvSpPr>
      <xdr:spPr bwMode="auto">
        <a:xfrm>
          <a:off x="250507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23" name="Line 7">
          <a:extLst>
            <a:ext uri="{FF2B5EF4-FFF2-40B4-BE49-F238E27FC236}">
              <a16:creationId xmlns:a16="http://schemas.microsoft.com/office/drawing/2014/main" id="{EB414526-2448-43F7-9269-3D4907D66B58}"/>
            </a:ext>
          </a:extLst>
        </xdr:cNvPr>
        <xdr:cNvSpPr>
          <a:spLocks noChangeShapeType="1"/>
        </xdr:cNvSpPr>
      </xdr:nvSpPr>
      <xdr:spPr bwMode="auto">
        <a:xfrm>
          <a:off x="250507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24" name="Line 7">
          <a:extLst>
            <a:ext uri="{FF2B5EF4-FFF2-40B4-BE49-F238E27FC236}">
              <a16:creationId xmlns:a16="http://schemas.microsoft.com/office/drawing/2014/main" id="{2180C1A2-0C39-4CAB-8C2F-3B0DE9114AC0}"/>
            </a:ext>
          </a:extLst>
        </xdr:cNvPr>
        <xdr:cNvSpPr>
          <a:spLocks noChangeShapeType="1"/>
        </xdr:cNvSpPr>
      </xdr:nvSpPr>
      <xdr:spPr bwMode="auto">
        <a:xfrm>
          <a:off x="250507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25" name="Line 7">
          <a:extLst>
            <a:ext uri="{FF2B5EF4-FFF2-40B4-BE49-F238E27FC236}">
              <a16:creationId xmlns:a16="http://schemas.microsoft.com/office/drawing/2014/main" id="{D23CD0C1-1A45-416E-A648-9F36E1FC6331}"/>
            </a:ext>
          </a:extLst>
        </xdr:cNvPr>
        <xdr:cNvSpPr>
          <a:spLocks noChangeShapeType="1"/>
        </xdr:cNvSpPr>
      </xdr:nvSpPr>
      <xdr:spPr bwMode="auto">
        <a:xfrm>
          <a:off x="250507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26" name="Line 7">
          <a:extLst>
            <a:ext uri="{FF2B5EF4-FFF2-40B4-BE49-F238E27FC236}">
              <a16:creationId xmlns:a16="http://schemas.microsoft.com/office/drawing/2014/main" id="{179A57FA-620E-4B80-A8C6-041A15990D44}"/>
            </a:ext>
          </a:extLst>
        </xdr:cNvPr>
        <xdr:cNvSpPr>
          <a:spLocks noChangeShapeType="1"/>
        </xdr:cNvSpPr>
      </xdr:nvSpPr>
      <xdr:spPr bwMode="auto">
        <a:xfrm>
          <a:off x="250507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27" name="Line 7">
          <a:extLst>
            <a:ext uri="{FF2B5EF4-FFF2-40B4-BE49-F238E27FC236}">
              <a16:creationId xmlns:a16="http://schemas.microsoft.com/office/drawing/2014/main" id="{EF7E7588-62FF-4ABA-8FB2-F4D24641B8C0}"/>
            </a:ext>
          </a:extLst>
        </xdr:cNvPr>
        <xdr:cNvSpPr>
          <a:spLocks noChangeShapeType="1"/>
        </xdr:cNvSpPr>
      </xdr:nvSpPr>
      <xdr:spPr bwMode="auto">
        <a:xfrm>
          <a:off x="250507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28" name="Line 7">
          <a:extLst>
            <a:ext uri="{FF2B5EF4-FFF2-40B4-BE49-F238E27FC236}">
              <a16:creationId xmlns:a16="http://schemas.microsoft.com/office/drawing/2014/main" id="{64D0B945-B4B4-41CA-9419-8AF2D66603E9}"/>
            </a:ext>
          </a:extLst>
        </xdr:cNvPr>
        <xdr:cNvSpPr>
          <a:spLocks noChangeShapeType="1"/>
        </xdr:cNvSpPr>
      </xdr:nvSpPr>
      <xdr:spPr bwMode="auto">
        <a:xfrm>
          <a:off x="250507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29" name="Line 7">
          <a:extLst>
            <a:ext uri="{FF2B5EF4-FFF2-40B4-BE49-F238E27FC236}">
              <a16:creationId xmlns:a16="http://schemas.microsoft.com/office/drawing/2014/main" id="{D949F381-48E4-41D3-AD3C-48C2DE3D8F55}"/>
            </a:ext>
          </a:extLst>
        </xdr:cNvPr>
        <xdr:cNvSpPr>
          <a:spLocks noChangeShapeType="1"/>
        </xdr:cNvSpPr>
      </xdr:nvSpPr>
      <xdr:spPr bwMode="auto">
        <a:xfrm>
          <a:off x="250507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30" name="Line 7">
          <a:extLst>
            <a:ext uri="{FF2B5EF4-FFF2-40B4-BE49-F238E27FC236}">
              <a16:creationId xmlns:a16="http://schemas.microsoft.com/office/drawing/2014/main" id="{3650F816-2A4C-410A-82BF-939C424A4F7C}"/>
            </a:ext>
          </a:extLst>
        </xdr:cNvPr>
        <xdr:cNvSpPr>
          <a:spLocks noChangeShapeType="1"/>
        </xdr:cNvSpPr>
      </xdr:nvSpPr>
      <xdr:spPr bwMode="auto">
        <a:xfrm>
          <a:off x="250507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31" name="Line 7">
          <a:extLst>
            <a:ext uri="{FF2B5EF4-FFF2-40B4-BE49-F238E27FC236}">
              <a16:creationId xmlns:a16="http://schemas.microsoft.com/office/drawing/2014/main" id="{9B9041E4-27EC-4569-A168-7B6FF5518283}"/>
            </a:ext>
          </a:extLst>
        </xdr:cNvPr>
        <xdr:cNvSpPr>
          <a:spLocks noChangeShapeType="1"/>
        </xdr:cNvSpPr>
      </xdr:nvSpPr>
      <xdr:spPr bwMode="auto">
        <a:xfrm>
          <a:off x="250507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32" name="Line 7">
          <a:extLst>
            <a:ext uri="{FF2B5EF4-FFF2-40B4-BE49-F238E27FC236}">
              <a16:creationId xmlns:a16="http://schemas.microsoft.com/office/drawing/2014/main" id="{69D926C5-6642-447C-8998-CFC1B9E6A59B}"/>
            </a:ext>
          </a:extLst>
        </xdr:cNvPr>
        <xdr:cNvSpPr>
          <a:spLocks noChangeShapeType="1"/>
        </xdr:cNvSpPr>
      </xdr:nvSpPr>
      <xdr:spPr bwMode="auto">
        <a:xfrm>
          <a:off x="250507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33" name="Line 7">
          <a:extLst>
            <a:ext uri="{FF2B5EF4-FFF2-40B4-BE49-F238E27FC236}">
              <a16:creationId xmlns:a16="http://schemas.microsoft.com/office/drawing/2014/main" id="{01A1DDFC-36E1-4178-A9D7-48C89A485DD7}"/>
            </a:ext>
          </a:extLst>
        </xdr:cNvPr>
        <xdr:cNvSpPr>
          <a:spLocks noChangeShapeType="1"/>
        </xdr:cNvSpPr>
      </xdr:nvSpPr>
      <xdr:spPr bwMode="auto">
        <a:xfrm>
          <a:off x="250507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34" name="Line 7">
          <a:extLst>
            <a:ext uri="{FF2B5EF4-FFF2-40B4-BE49-F238E27FC236}">
              <a16:creationId xmlns:a16="http://schemas.microsoft.com/office/drawing/2014/main" id="{EB8443E1-B03C-4161-9C92-D368E9361DC3}"/>
            </a:ext>
          </a:extLst>
        </xdr:cNvPr>
        <xdr:cNvSpPr>
          <a:spLocks noChangeShapeType="1"/>
        </xdr:cNvSpPr>
      </xdr:nvSpPr>
      <xdr:spPr bwMode="auto">
        <a:xfrm>
          <a:off x="250507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35" name="Line 7">
          <a:extLst>
            <a:ext uri="{FF2B5EF4-FFF2-40B4-BE49-F238E27FC236}">
              <a16:creationId xmlns:a16="http://schemas.microsoft.com/office/drawing/2014/main" id="{41B01E7A-2162-47B9-957C-3837414F0F52}"/>
            </a:ext>
          </a:extLst>
        </xdr:cNvPr>
        <xdr:cNvSpPr>
          <a:spLocks noChangeShapeType="1"/>
        </xdr:cNvSpPr>
      </xdr:nvSpPr>
      <xdr:spPr bwMode="auto">
        <a:xfrm>
          <a:off x="250507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36" name="Line 7">
          <a:extLst>
            <a:ext uri="{FF2B5EF4-FFF2-40B4-BE49-F238E27FC236}">
              <a16:creationId xmlns:a16="http://schemas.microsoft.com/office/drawing/2014/main" id="{0C4B1DCD-6646-4A1C-AE91-0E7C88D5D90E}"/>
            </a:ext>
          </a:extLst>
        </xdr:cNvPr>
        <xdr:cNvSpPr>
          <a:spLocks noChangeShapeType="1"/>
        </xdr:cNvSpPr>
      </xdr:nvSpPr>
      <xdr:spPr bwMode="auto">
        <a:xfrm>
          <a:off x="250507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37" name="Line 7">
          <a:extLst>
            <a:ext uri="{FF2B5EF4-FFF2-40B4-BE49-F238E27FC236}">
              <a16:creationId xmlns:a16="http://schemas.microsoft.com/office/drawing/2014/main" id="{08B5050A-0F84-48AD-999C-F18D95BA91DF}"/>
            </a:ext>
          </a:extLst>
        </xdr:cNvPr>
        <xdr:cNvSpPr>
          <a:spLocks noChangeShapeType="1"/>
        </xdr:cNvSpPr>
      </xdr:nvSpPr>
      <xdr:spPr bwMode="auto">
        <a:xfrm>
          <a:off x="250507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38" name="Line 7">
          <a:extLst>
            <a:ext uri="{FF2B5EF4-FFF2-40B4-BE49-F238E27FC236}">
              <a16:creationId xmlns:a16="http://schemas.microsoft.com/office/drawing/2014/main" id="{B8C47871-9C3C-4BAD-87CD-B062DAC7A3AB}"/>
            </a:ext>
          </a:extLst>
        </xdr:cNvPr>
        <xdr:cNvSpPr>
          <a:spLocks noChangeShapeType="1"/>
        </xdr:cNvSpPr>
      </xdr:nvSpPr>
      <xdr:spPr bwMode="auto">
        <a:xfrm>
          <a:off x="250507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39" name="Line 7">
          <a:extLst>
            <a:ext uri="{FF2B5EF4-FFF2-40B4-BE49-F238E27FC236}">
              <a16:creationId xmlns:a16="http://schemas.microsoft.com/office/drawing/2014/main" id="{D77E9E71-48F9-49D5-917B-522152C1AC74}"/>
            </a:ext>
          </a:extLst>
        </xdr:cNvPr>
        <xdr:cNvSpPr>
          <a:spLocks noChangeShapeType="1"/>
        </xdr:cNvSpPr>
      </xdr:nvSpPr>
      <xdr:spPr bwMode="auto">
        <a:xfrm>
          <a:off x="250507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40" name="Line 7">
          <a:extLst>
            <a:ext uri="{FF2B5EF4-FFF2-40B4-BE49-F238E27FC236}">
              <a16:creationId xmlns:a16="http://schemas.microsoft.com/office/drawing/2014/main" id="{5C561154-C5BD-4277-B5F6-48276687D272}"/>
            </a:ext>
          </a:extLst>
        </xdr:cNvPr>
        <xdr:cNvSpPr>
          <a:spLocks noChangeShapeType="1"/>
        </xdr:cNvSpPr>
      </xdr:nvSpPr>
      <xdr:spPr bwMode="auto">
        <a:xfrm>
          <a:off x="250507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41" name="Line 7">
          <a:extLst>
            <a:ext uri="{FF2B5EF4-FFF2-40B4-BE49-F238E27FC236}">
              <a16:creationId xmlns:a16="http://schemas.microsoft.com/office/drawing/2014/main" id="{F6C6E372-7F94-4F60-B7D9-2682FA7E9F60}"/>
            </a:ext>
          </a:extLst>
        </xdr:cNvPr>
        <xdr:cNvSpPr>
          <a:spLocks noChangeShapeType="1"/>
        </xdr:cNvSpPr>
      </xdr:nvSpPr>
      <xdr:spPr bwMode="auto">
        <a:xfrm>
          <a:off x="250507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42" name="Line 7">
          <a:extLst>
            <a:ext uri="{FF2B5EF4-FFF2-40B4-BE49-F238E27FC236}">
              <a16:creationId xmlns:a16="http://schemas.microsoft.com/office/drawing/2014/main" id="{56D437AE-F54A-42A1-A0EF-80E4CF453B37}"/>
            </a:ext>
          </a:extLst>
        </xdr:cNvPr>
        <xdr:cNvSpPr>
          <a:spLocks noChangeShapeType="1"/>
        </xdr:cNvSpPr>
      </xdr:nvSpPr>
      <xdr:spPr bwMode="auto">
        <a:xfrm>
          <a:off x="250507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43" name="Line 7">
          <a:extLst>
            <a:ext uri="{FF2B5EF4-FFF2-40B4-BE49-F238E27FC236}">
              <a16:creationId xmlns:a16="http://schemas.microsoft.com/office/drawing/2014/main" id="{1B2835C1-30AC-4249-860D-6A911B978925}"/>
            </a:ext>
          </a:extLst>
        </xdr:cNvPr>
        <xdr:cNvSpPr>
          <a:spLocks noChangeShapeType="1"/>
        </xdr:cNvSpPr>
      </xdr:nvSpPr>
      <xdr:spPr bwMode="auto">
        <a:xfrm>
          <a:off x="250507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44" name="Line 7">
          <a:extLst>
            <a:ext uri="{FF2B5EF4-FFF2-40B4-BE49-F238E27FC236}">
              <a16:creationId xmlns:a16="http://schemas.microsoft.com/office/drawing/2014/main" id="{DE569A41-2242-4DA5-9E4E-E08B9A3A85B7}"/>
            </a:ext>
          </a:extLst>
        </xdr:cNvPr>
        <xdr:cNvSpPr>
          <a:spLocks noChangeShapeType="1"/>
        </xdr:cNvSpPr>
      </xdr:nvSpPr>
      <xdr:spPr bwMode="auto">
        <a:xfrm>
          <a:off x="250507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45" name="Line 7">
          <a:extLst>
            <a:ext uri="{FF2B5EF4-FFF2-40B4-BE49-F238E27FC236}">
              <a16:creationId xmlns:a16="http://schemas.microsoft.com/office/drawing/2014/main" id="{0AEAE735-16C0-4A89-8782-2BA358F12B7F}"/>
            </a:ext>
          </a:extLst>
        </xdr:cNvPr>
        <xdr:cNvSpPr>
          <a:spLocks noChangeShapeType="1"/>
        </xdr:cNvSpPr>
      </xdr:nvSpPr>
      <xdr:spPr bwMode="auto">
        <a:xfrm>
          <a:off x="250507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46" name="Line 7">
          <a:extLst>
            <a:ext uri="{FF2B5EF4-FFF2-40B4-BE49-F238E27FC236}">
              <a16:creationId xmlns:a16="http://schemas.microsoft.com/office/drawing/2014/main" id="{FAC6E517-3B15-4A68-B0FC-4BA719AA0F7A}"/>
            </a:ext>
          </a:extLst>
        </xdr:cNvPr>
        <xdr:cNvSpPr>
          <a:spLocks noChangeShapeType="1"/>
        </xdr:cNvSpPr>
      </xdr:nvSpPr>
      <xdr:spPr bwMode="auto">
        <a:xfrm>
          <a:off x="250507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47" name="Line 7">
          <a:extLst>
            <a:ext uri="{FF2B5EF4-FFF2-40B4-BE49-F238E27FC236}">
              <a16:creationId xmlns:a16="http://schemas.microsoft.com/office/drawing/2014/main" id="{F884096D-1E53-476A-9841-7F1C06A11A27}"/>
            </a:ext>
          </a:extLst>
        </xdr:cNvPr>
        <xdr:cNvSpPr>
          <a:spLocks noChangeShapeType="1"/>
        </xdr:cNvSpPr>
      </xdr:nvSpPr>
      <xdr:spPr bwMode="auto">
        <a:xfrm>
          <a:off x="250507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48" name="Line 7">
          <a:extLst>
            <a:ext uri="{FF2B5EF4-FFF2-40B4-BE49-F238E27FC236}">
              <a16:creationId xmlns:a16="http://schemas.microsoft.com/office/drawing/2014/main" id="{F1C1B527-11EA-4FB7-A48D-3DAE000F7FE0}"/>
            </a:ext>
          </a:extLst>
        </xdr:cNvPr>
        <xdr:cNvSpPr>
          <a:spLocks noChangeShapeType="1"/>
        </xdr:cNvSpPr>
      </xdr:nvSpPr>
      <xdr:spPr bwMode="auto">
        <a:xfrm>
          <a:off x="250507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49" name="Line 7">
          <a:extLst>
            <a:ext uri="{FF2B5EF4-FFF2-40B4-BE49-F238E27FC236}">
              <a16:creationId xmlns:a16="http://schemas.microsoft.com/office/drawing/2014/main" id="{0B67E21C-51B1-4473-9870-CC8022163EB4}"/>
            </a:ext>
          </a:extLst>
        </xdr:cNvPr>
        <xdr:cNvSpPr>
          <a:spLocks noChangeShapeType="1"/>
        </xdr:cNvSpPr>
      </xdr:nvSpPr>
      <xdr:spPr bwMode="auto">
        <a:xfrm>
          <a:off x="250507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50" name="Line 7">
          <a:extLst>
            <a:ext uri="{FF2B5EF4-FFF2-40B4-BE49-F238E27FC236}">
              <a16:creationId xmlns:a16="http://schemas.microsoft.com/office/drawing/2014/main" id="{1CC58FDE-9E4C-4B8C-A999-22850F423FB6}"/>
            </a:ext>
          </a:extLst>
        </xdr:cNvPr>
        <xdr:cNvSpPr>
          <a:spLocks noChangeShapeType="1"/>
        </xdr:cNvSpPr>
      </xdr:nvSpPr>
      <xdr:spPr bwMode="auto">
        <a:xfrm>
          <a:off x="250507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51" name="Line 7">
          <a:extLst>
            <a:ext uri="{FF2B5EF4-FFF2-40B4-BE49-F238E27FC236}">
              <a16:creationId xmlns:a16="http://schemas.microsoft.com/office/drawing/2014/main" id="{225B1E4B-3EC2-4490-BB4B-878C666FA698}"/>
            </a:ext>
          </a:extLst>
        </xdr:cNvPr>
        <xdr:cNvSpPr>
          <a:spLocks noChangeShapeType="1"/>
        </xdr:cNvSpPr>
      </xdr:nvSpPr>
      <xdr:spPr bwMode="auto">
        <a:xfrm>
          <a:off x="250507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52" name="Line 7">
          <a:extLst>
            <a:ext uri="{FF2B5EF4-FFF2-40B4-BE49-F238E27FC236}">
              <a16:creationId xmlns:a16="http://schemas.microsoft.com/office/drawing/2014/main" id="{9E10EF7B-AC91-4ADB-A740-2271AD801EDF}"/>
            </a:ext>
          </a:extLst>
        </xdr:cNvPr>
        <xdr:cNvSpPr>
          <a:spLocks noChangeShapeType="1"/>
        </xdr:cNvSpPr>
      </xdr:nvSpPr>
      <xdr:spPr bwMode="auto">
        <a:xfrm>
          <a:off x="250507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53" name="Line 7">
          <a:extLst>
            <a:ext uri="{FF2B5EF4-FFF2-40B4-BE49-F238E27FC236}">
              <a16:creationId xmlns:a16="http://schemas.microsoft.com/office/drawing/2014/main" id="{FA76DFE8-4C13-40C6-BA26-7B84267D2BCB}"/>
            </a:ext>
          </a:extLst>
        </xdr:cNvPr>
        <xdr:cNvSpPr>
          <a:spLocks noChangeShapeType="1"/>
        </xdr:cNvSpPr>
      </xdr:nvSpPr>
      <xdr:spPr bwMode="auto">
        <a:xfrm>
          <a:off x="250507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54" name="Line 7">
          <a:extLst>
            <a:ext uri="{FF2B5EF4-FFF2-40B4-BE49-F238E27FC236}">
              <a16:creationId xmlns:a16="http://schemas.microsoft.com/office/drawing/2014/main" id="{4518EC30-D4E3-4923-92B9-6D3D9168D094}"/>
            </a:ext>
          </a:extLst>
        </xdr:cNvPr>
        <xdr:cNvSpPr>
          <a:spLocks noChangeShapeType="1"/>
        </xdr:cNvSpPr>
      </xdr:nvSpPr>
      <xdr:spPr bwMode="auto">
        <a:xfrm>
          <a:off x="250507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55" name="Line 7">
          <a:extLst>
            <a:ext uri="{FF2B5EF4-FFF2-40B4-BE49-F238E27FC236}">
              <a16:creationId xmlns:a16="http://schemas.microsoft.com/office/drawing/2014/main" id="{8BA08A8A-61F9-47D0-A33F-7EF02203764B}"/>
            </a:ext>
          </a:extLst>
        </xdr:cNvPr>
        <xdr:cNvSpPr>
          <a:spLocks noChangeShapeType="1"/>
        </xdr:cNvSpPr>
      </xdr:nvSpPr>
      <xdr:spPr bwMode="auto">
        <a:xfrm>
          <a:off x="250507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56" name="Line 7">
          <a:extLst>
            <a:ext uri="{FF2B5EF4-FFF2-40B4-BE49-F238E27FC236}">
              <a16:creationId xmlns:a16="http://schemas.microsoft.com/office/drawing/2014/main" id="{916AD42D-FE02-4F2B-A037-FD3478936B7B}"/>
            </a:ext>
          </a:extLst>
        </xdr:cNvPr>
        <xdr:cNvSpPr>
          <a:spLocks noChangeShapeType="1"/>
        </xdr:cNvSpPr>
      </xdr:nvSpPr>
      <xdr:spPr bwMode="auto">
        <a:xfrm>
          <a:off x="250507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57" name="Line 7">
          <a:extLst>
            <a:ext uri="{FF2B5EF4-FFF2-40B4-BE49-F238E27FC236}">
              <a16:creationId xmlns:a16="http://schemas.microsoft.com/office/drawing/2014/main" id="{E48FD06A-73AB-4791-A55D-1E11FD5F446C}"/>
            </a:ext>
          </a:extLst>
        </xdr:cNvPr>
        <xdr:cNvSpPr>
          <a:spLocks noChangeShapeType="1"/>
        </xdr:cNvSpPr>
      </xdr:nvSpPr>
      <xdr:spPr bwMode="auto">
        <a:xfrm>
          <a:off x="250507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58" name="Line 7">
          <a:extLst>
            <a:ext uri="{FF2B5EF4-FFF2-40B4-BE49-F238E27FC236}">
              <a16:creationId xmlns:a16="http://schemas.microsoft.com/office/drawing/2014/main" id="{DFADAE19-67EE-4085-9D3F-2CB25EE5BBF0}"/>
            </a:ext>
          </a:extLst>
        </xdr:cNvPr>
        <xdr:cNvSpPr>
          <a:spLocks noChangeShapeType="1"/>
        </xdr:cNvSpPr>
      </xdr:nvSpPr>
      <xdr:spPr bwMode="auto">
        <a:xfrm>
          <a:off x="250507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59" name="Line 7">
          <a:extLst>
            <a:ext uri="{FF2B5EF4-FFF2-40B4-BE49-F238E27FC236}">
              <a16:creationId xmlns:a16="http://schemas.microsoft.com/office/drawing/2014/main" id="{2604DB8A-54A8-4A8B-839A-BF4088FDAEDD}"/>
            </a:ext>
          </a:extLst>
        </xdr:cNvPr>
        <xdr:cNvSpPr>
          <a:spLocks noChangeShapeType="1"/>
        </xdr:cNvSpPr>
      </xdr:nvSpPr>
      <xdr:spPr bwMode="auto">
        <a:xfrm>
          <a:off x="250507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60" name="Line 7">
          <a:extLst>
            <a:ext uri="{FF2B5EF4-FFF2-40B4-BE49-F238E27FC236}">
              <a16:creationId xmlns:a16="http://schemas.microsoft.com/office/drawing/2014/main" id="{946E1B73-147B-4225-A31A-B01C916612E3}"/>
            </a:ext>
          </a:extLst>
        </xdr:cNvPr>
        <xdr:cNvSpPr>
          <a:spLocks noChangeShapeType="1"/>
        </xdr:cNvSpPr>
      </xdr:nvSpPr>
      <xdr:spPr bwMode="auto">
        <a:xfrm>
          <a:off x="250507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36</xdr:row>
      <xdr:rowOff>0</xdr:rowOff>
    </xdr:from>
    <xdr:to>
      <xdr:col>7</xdr:col>
      <xdr:colOff>323850</xdr:colOff>
      <xdr:row>36</xdr:row>
      <xdr:rowOff>0</xdr:rowOff>
    </xdr:to>
    <xdr:sp macro="" textlink="">
      <xdr:nvSpPr>
        <xdr:cNvPr id="261" name="Line 7">
          <a:extLst>
            <a:ext uri="{FF2B5EF4-FFF2-40B4-BE49-F238E27FC236}">
              <a16:creationId xmlns:a16="http://schemas.microsoft.com/office/drawing/2014/main" id="{24468099-9A12-4BAA-A09A-26574DEED134}"/>
            </a:ext>
          </a:extLst>
        </xdr:cNvPr>
        <xdr:cNvSpPr>
          <a:spLocks noChangeShapeType="1"/>
        </xdr:cNvSpPr>
      </xdr:nvSpPr>
      <xdr:spPr bwMode="auto">
        <a:xfrm>
          <a:off x="4000500" y="7858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41</xdr:row>
      <xdr:rowOff>0</xdr:rowOff>
    </xdr:from>
    <xdr:to>
      <xdr:col>7</xdr:col>
      <xdr:colOff>323850</xdr:colOff>
      <xdr:row>41</xdr:row>
      <xdr:rowOff>0</xdr:rowOff>
    </xdr:to>
    <xdr:sp macro="" textlink="">
      <xdr:nvSpPr>
        <xdr:cNvPr id="262" name="Line 7">
          <a:extLst>
            <a:ext uri="{FF2B5EF4-FFF2-40B4-BE49-F238E27FC236}">
              <a16:creationId xmlns:a16="http://schemas.microsoft.com/office/drawing/2014/main" id="{75B0B607-25E7-4358-ABA0-E1DF4EB65C3C}"/>
            </a:ext>
          </a:extLst>
        </xdr:cNvPr>
        <xdr:cNvSpPr>
          <a:spLocks noChangeShapeType="1"/>
        </xdr:cNvSpPr>
      </xdr:nvSpPr>
      <xdr:spPr bwMode="auto">
        <a:xfrm>
          <a:off x="4000500" y="858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263" name="Line 7">
          <a:extLst>
            <a:ext uri="{FF2B5EF4-FFF2-40B4-BE49-F238E27FC236}">
              <a16:creationId xmlns:a16="http://schemas.microsoft.com/office/drawing/2014/main" id="{20664EE4-5267-4BFC-9B23-DC2100A846A9}"/>
            </a:ext>
          </a:extLst>
        </xdr:cNvPr>
        <xdr:cNvSpPr>
          <a:spLocks noChangeShapeType="1"/>
        </xdr:cNvSpPr>
      </xdr:nvSpPr>
      <xdr:spPr bwMode="auto">
        <a:xfrm>
          <a:off x="400050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41</xdr:row>
      <xdr:rowOff>0</xdr:rowOff>
    </xdr:from>
    <xdr:to>
      <xdr:col>7</xdr:col>
      <xdr:colOff>323850</xdr:colOff>
      <xdr:row>41</xdr:row>
      <xdr:rowOff>0</xdr:rowOff>
    </xdr:to>
    <xdr:sp macro="" textlink="">
      <xdr:nvSpPr>
        <xdr:cNvPr id="264" name="Line 7">
          <a:extLst>
            <a:ext uri="{FF2B5EF4-FFF2-40B4-BE49-F238E27FC236}">
              <a16:creationId xmlns:a16="http://schemas.microsoft.com/office/drawing/2014/main" id="{073C7D40-CA24-40E4-A455-8552A77F1136}"/>
            </a:ext>
          </a:extLst>
        </xdr:cNvPr>
        <xdr:cNvSpPr>
          <a:spLocks noChangeShapeType="1"/>
        </xdr:cNvSpPr>
      </xdr:nvSpPr>
      <xdr:spPr bwMode="auto">
        <a:xfrm>
          <a:off x="4000500" y="858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41</xdr:row>
      <xdr:rowOff>0</xdr:rowOff>
    </xdr:from>
    <xdr:to>
      <xdr:col>7</xdr:col>
      <xdr:colOff>323850</xdr:colOff>
      <xdr:row>41</xdr:row>
      <xdr:rowOff>0</xdr:rowOff>
    </xdr:to>
    <xdr:sp macro="" textlink="">
      <xdr:nvSpPr>
        <xdr:cNvPr id="265" name="Line 7">
          <a:extLst>
            <a:ext uri="{FF2B5EF4-FFF2-40B4-BE49-F238E27FC236}">
              <a16:creationId xmlns:a16="http://schemas.microsoft.com/office/drawing/2014/main" id="{4F2382EA-42D0-454D-B08C-52D2208ED42F}"/>
            </a:ext>
          </a:extLst>
        </xdr:cNvPr>
        <xdr:cNvSpPr>
          <a:spLocks noChangeShapeType="1"/>
        </xdr:cNvSpPr>
      </xdr:nvSpPr>
      <xdr:spPr bwMode="auto">
        <a:xfrm>
          <a:off x="4000500" y="858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41</xdr:row>
      <xdr:rowOff>0</xdr:rowOff>
    </xdr:from>
    <xdr:to>
      <xdr:col>7</xdr:col>
      <xdr:colOff>323850</xdr:colOff>
      <xdr:row>41</xdr:row>
      <xdr:rowOff>0</xdr:rowOff>
    </xdr:to>
    <xdr:sp macro="" textlink="">
      <xdr:nvSpPr>
        <xdr:cNvPr id="266" name="Line 7">
          <a:extLst>
            <a:ext uri="{FF2B5EF4-FFF2-40B4-BE49-F238E27FC236}">
              <a16:creationId xmlns:a16="http://schemas.microsoft.com/office/drawing/2014/main" id="{BD951AC6-22D3-4BDE-B80A-263AE167C5CB}"/>
            </a:ext>
          </a:extLst>
        </xdr:cNvPr>
        <xdr:cNvSpPr>
          <a:spLocks noChangeShapeType="1"/>
        </xdr:cNvSpPr>
      </xdr:nvSpPr>
      <xdr:spPr bwMode="auto">
        <a:xfrm>
          <a:off x="4000500" y="858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41</xdr:row>
      <xdr:rowOff>0</xdr:rowOff>
    </xdr:from>
    <xdr:to>
      <xdr:col>7</xdr:col>
      <xdr:colOff>323850</xdr:colOff>
      <xdr:row>41</xdr:row>
      <xdr:rowOff>0</xdr:rowOff>
    </xdr:to>
    <xdr:sp macro="" textlink="">
      <xdr:nvSpPr>
        <xdr:cNvPr id="267" name="Line 7">
          <a:extLst>
            <a:ext uri="{FF2B5EF4-FFF2-40B4-BE49-F238E27FC236}">
              <a16:creationId xmlns:a16="http://schemas.microsoft.com/office/drawing/2014/main" id="{F82DEAA6-01EC-4594-B186-0B05CE4111A6}"/>
            </a:ext>
          </a:extLst>
        </xdr:cNvPr>
        <xdr:cNvSpPr>
          <a:spLocks noChangeShapeType="1"/>
        </xdr:cNvSpPr>
      </xdr:nvSpPr>
      <xdr:spPr bwMode="auto">
        <a:xfrm>
          <a:off x="4000500" y="858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47</xdr:row>
      <xdr:rowOff>0</xdr:rowOff>
    </xdr:from>
    <xdr:to>
      <xdr:col>7</xdr:col>
      <xdr:colOff>323850</xdr:colOff>
      <xdr:row>47</xdr:row>
      <xdr:rowOff>0</xdr:rowOff>
    </xdr:to>
    <xdr:sp macro="" textlink="">
      <xdr:nvSpPr>
        <xdr:cNvPr id="268" name="Line 7">
          <a:extLst>
            <a:ext uri="{FF2B5EF4-FFF2-40B4-BE49-F238E27FC236}">
              <a16:creationId xmlns:a16="http://schemas.microsoft.com/office/drawing/2014/main" id="{881390B7-7C39-4A3D-999F-ACBC7C123AB9}"/>
            </a:ext>
          </a:extLst>
        </xdr:cNvPr>
        <xdr:cNvSpPr>
          <a:spLocks noChangeShapeType="1"/>
        </xdr:cNvSpPr>
      </xdr:nvSpPr>
      <xdr:spPr bwMode="auto">
        <a:xfrm>
          <a:off x="4000500" y="1000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269" name="Line 7">
          <a:extLst>
            <a:ext uri="{FF2B5EF4-FFF2-40B4-BE49-F238E27FC236}">
              <a16:creationId xmlns:a16="http://schemas.microsoft.com/office/drawing/2014/main" id="{57E518B3-19A2-4CC6-AA36-815232F52C8D}"/>
            </a:ext>
          </a:extLst>
        </xdr:cNvPr>
        <xdr:cNvSpPr>
          <a:spLocks noChangeShapeType="1"/>
        </xdr:cNvSpPr>
      </xdr:nvSpPr>
      <xdr:spPr bwMode="auto">
        <a:xfrm>
          <a:off x="250507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70" name="Line 7">
          <a:extLst>
            <a:ext uri="{FF2B5EF4-FFF2-40B4-BE49-F238E27FC236}">
              <a16:creationId xmlns:a16="http://schemas.microsoft.com/office/drawing/2014/main" id="{462B1A27-7732-4932-8D90-2A65CBFF81A0}"/>
            </a:ext>
          </a:extLst>
        </xdr:cNvPr>
        <xdr:cNvSpPr>
          <a:spLocks noChangeShapeType="1"/>
        </xdr:cNvSpPr>
      </xdr:nvSpPr>
      <xdr:spPr bwMode="auto">
        <a:xfrm>
          <a:off x="250507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71" name="Line 7">
          <a:extLst>
            <a:ext uri="{FF2B5EF4-FFF2-40B4-BE49-F238E27FC236}">
              <a16:creationId xmlns:a16="http://schemas.microsoft.com/office/drawing/2014/main" id="{410E97CC-7FF1-4A2C-A891-62AC0C4FD877}"/>
            </a:ext>
          </a:extLst>
        </xdr:cNvPr>
        <xdr:cNvSpPr>
          <a:spLocks noChangeShapeType="1"/>
        </xdr:cNvSpPr>
      </xdr:nvSpPr>
      <xdr:spPr bwMode="auto">
        <a:xfrm>
          <a:off x="250507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72" name="Line 7">
          <a:extLst>
            <a:ext uri="{FF2B5EF4-FFF2-40B4-BE49-F238E27FC236}">
              <a16:creationId xmlns:a16="http://schemas.microsoft.com/office/drawing/2014/main" id="{0500F718-12FC-4B86-8F8C-F82116AE7205}"/>
            </a:ext>
          </a:extLst>
        </xdr:cNvPr>
        <xdr:cNvSpPr>
          <a:spLocks noChangeShapeType="1"/>
        </xdr:cNvSpPr>
      </xdr:nvSpPr>
      <xdr:spPr bwMode="auto">
        <a:xfrm>
          <a:off x="250507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73" name="Line 7">
          <a:extLst>
            <a:ext uri="{FF2B5EF4-FFF2-40B4-BE49-F238E27FC236}">
              <a16:creationId xmlns:a16="http://schemas.microsoft.com/office/drawing/2014/main" id="{5933C6A5-BE07-462D-8C7B-2F0671E96C7A}"/>
            </a:ext>
          </a:extLst>
        </xdr:cNvPr>
        <xdr:cNvSpPr>
          <a:spLocks noChangeShapeType="1"/>
        </xdr:cNvSpPr>
      </xdr:nvSpPr>
      <xdr:spPr bwMode="auto">
        <a:xfrm>
          <a:off x="250507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274" name="Line 7">
          <a:extLst>
            <a:ext uri="{FF2B5EF4-FFF2-40B4-BE49-F238E27FC236}">
              <a16:creationId xmlns:a16="http://schemas.microsoft.com/office/drawing/2014/main" id="{F29A1936-3523-453F-AC2C-D0BBE1B8037A}"/>
            </a:ext>
          </a:extLst>
        </xdr:cNvPr>
        <xdr:cNvSpPr>
          <a:spLocks noChangeShapeType="1"/>
        </xdr:cNvSpPr>
      </xdr:nvSpPr>
      <xdr:spPr bwMode="auto">
        <a:xfrm>
          <a:off x="250507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275" name="Line 7">
          <a:extLst>
            <a:ext uri="{FF2B5EF4-FFF2-40B4-BE49-F238E27FC236}">
              <a16:creationId xmlns:a16="http://schemas.microsoft.com/office/drawing/2014/main" id="{3FC06FCE-48B0-499E-96F1-73F6308DA752}"/>
            </a:ext>
          </a:extLst>
        </xdr:cNvPr>
        <xdr:cNvSpPr>
          <a:spLocks noChangeShapeType="1"/>
        </xdr:cNvSpPr>
      </xdr:nvSpPr>
      <xdr:spPr bwMode="auto">
        <a:xfrm>
          <a:off x="250507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276" name="Line 7">
          <a:extLst>
            <a:ext uri="{FF2B5EF4-FFF2-40B4-BE49-F238E27FC236}">
              <a16:creationId xmlns:a16="http://schemas.microsoft.com/office/drawing/2014/main" id="{91C58D86-9A6B-4ECC-B228-1B37B59ECBD6}"/>
            </a:ext>
          </a:extLst>
        </xdr:cNvPr>
        <xdr:cNvSpPr>
          <a:spLocks noChangeShapeType="1"/>
        </xdr:cNvSpPr>
      </xdr:nvSpPr>
      <xdr:spPr bwMode="auto">
        <a:xfrm>
          <a:off x="250507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277" name="Line 7">
          <a:extLst>
            <a:ext uri="{FF2B5EF4-FFF2-40B4-BE49-F238E27FC236}">
              <a16:creationId xmlns:a16="http://schemas.microsoft.com/office/drawing/2014/main" id="{75609B9D-A90E-49DA-BFA7-B467EF8819EA}"/>
            </a:ext>
          </a:extLst>
        </xdr:cNvPr>
        <xdr:cNvSpPr>
          <a:spLocks noChangeShapeType="1"/>
        </xdr:cNvSpPr>
      </xdr:nvSpPr>
      <xdr:spPr bwMode="auto">
        <a:xfrm>
          <a:off x="250507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278" name="Line 7">
          <a:extLst>
            <a:ext uri="{FF2B5EF4-FFF2-40B4-BE49-F238E27FC236}">
              <a16:creationId xmlns:a16="http://schemas.microsoft.com/office/drawing/2014/main" id="{BB91A344-0C85-4D6B-816F-D346D8D25A1B}"/>
            </a:ext>
          </a:extLst>
        </xdr:cNvPr>
        <xdr:cNvSpPr>
          <a:spLocks noChangeShapeType="1"/>
        </xdr:cNvSpPr>
      </xdr:nvSpPr>
      <xdr:spPr bwMode="auto">
        <a:xfrm>
          <a:off x="250507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279" name="Line 7">
          <a:extLst>
            <a:ext uri="{FF2B5EF4-FFF2-40B4-BE49-F238E27FC236}">
              <a16:creationId xmlns:a16="http://schemas.microsoft.com/office/drawing/2014/main" id="{5961E1E4-852E-4AB5-8216-EDB2D7A5255F}"/>
            </a:ext>
          </a:extLst>
        </xdr:cNvPr>
        <xdr:cNvSpPr>
          <a:spLocks noChangeShapeType="1"/>
        </xdr:cNvSpPr>
      </xdr:nvSpPr>
      <xdr:spPr bwMode="auto">
        <a:xfrm>
          <a:off x="250507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280" name="Line 7">
          <a:extLst>
            <a:ext uri="{FF2B5EF4-FFF2-40B4-BE49-F238E27FC236}">
              <a16:creationId xmlns:a16="http://schemas.microsoft.com/office/drawing/2014/main" id="{C98393D7-D456-4FAC-B492-6CFA66BBE0CB}"/>
            </a:ext>
          </a:extLst>
        </xdr:cNvPr>
        <xdr:cNvSpPr>
          <a:spLocks noChangeShapeType="1"/>
        </xdr:cNvSpPr>
      </xdr:nvSpPr>
      <xdr:spPr bwMode="auto">
        <a:xfrm>
          <a:off x="250507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281" name="Line 7">
          <a:extLst>
            <a:ext uri="{FF2B5EF4-FFF2-40B4-BE49-F238E27FC236}">
              <a16:creationId xmlns:a16="http://schemas.microsoft.com/office/drawing/2014/main" id="{3F2A6A4A-0AC6-4787-95E6-66CA3ABE2DAF}"/>
            </a:ext>
          </a:extLst>
        </xdr:cNvPr>
        <xdr:cNvSpPr>
          <a:spLocks noChangeShapeType="1"/>
        </xdr:cNvSpPr>
      </xdr:nvSpPr>
      <xdr:spPr bwMode="auto">
        <a:xfrm>
          <a:off x="250507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82" name="Line 7">
          <a:extLst>
            <a:ext uri="{FF2B5EF4-FFF2-40B4-BE49-F238E27FC236}">
              <a16:creationId xmlns:a16="http://schemas.microsoft.com/office/drawing/2014/main" id="{794EBB26-098A-43CB-90B1-30DE21C9A85A}"/>
            </a:ext>
          </a:extLst>
        </xdr:cNvPr>
        <xdr:cNvSpPr>
          <a:spLocks noChangeShapeType="1"/>
        </xdr:cNvSpPr>
      </xdr:nvSpPr>
      <xdr:spPr bwMode="auto">
        <a:xfrm>
          <a:off x="250507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83" name="Line 7">
          <a:extLst>
            <a:ext uri="{FF2B5EF4-FFF2-40B4-BE49-F238E27FC236}">
              <a16:creationId xmlns:a16="http://schemas.microsoft.com/office/drawing/2014/main" id="{6CD4544D-528C-4DE4-8A6E-19448FF07009}"/>
            </a:ext>
          </a:extLst>
        </xdr:cNvPr>
        <xdr:cNvSpPr>
          <a:spLocks noChangeShapeType="1"/>
        </xdr:cNvSpPr>
      </xdr:nvSpPr>
      <xdr:spPr bwMode="auto">
        <a:xfrm>
          <a:off x="250507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84" name="Line 7">
          <a:extLst>
            <a:ext uri="{FF2B5EF4-FFF2-40B4-BE49-F238E27FC236}">
              <a16:creationId xmlns:a16="http://schemas.microsoft.com/office/drawing/2014/main" id="{D663423C-8CE4-4329-A204-03C541D08C15}"/>
            </a:ext>
          </a:extLst>
        </xdr:cNvPr>
        <xdr:cNvSpPr>
          <a:spLocks noChangeShapeType="1"/>
        </xdr:cNvSpPr>
      </xdr:nvSpPr>
      <xdr:spPr bwMode="auto">
        <a:xfrm>
          <a:off x="250507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285" name="Line 7">
          <a:extLst>
            <a:ext uri="{FF2B5EF4-FFF2-40B4-BE49-F238E27FC236}">
              <a16:creationId xmlns:a16="http://schemas.microsoft.com/office/drawing/2014/main" id="{E0A324A3-0328-4599-A12D-E7431B1EC520}"/>
            </a:ext>
          </a:extLst>
        </xdr:cNvPr>
        <xdr:cNvSpPr>
          <a:spLocks noChangeShapeType="1"/>
        </xdr:cNvSpPr>
      </xdr:nvSpPr>
      <xdr:spPr bwMode="auto">
        <a:xfrm>
          <a:off x="250507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286" name="Line 7">
          <a:extLst>
            <a:ext uri="{FF2B5EF4-FFF2-40B4-BE49-F238E27FC236}">
              <a16:creationId xmlns:a16="http://schemas.microsoft.com/office/drawing/2014/main" id="{7CB941BC-030C-4671-AEE7-B8E6198028FB}"/>
            </a:ext>
          </a:extLst>
        </xdr:cNvPr>
        <xdr:cNvSpPr>
          <a:spLocks noChangeShapeType="1"/>
        </xdr:cNvSpPr>
      </xdr:nvSpPr>
      <xdr:spPr bwMode="auto">
        <a:xfrm>
          <a:off x="250507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287" name="Line 7">
          <a:extLst>
            <a:ext uri="{FF2B5EF4-FFF2-40B4-BE49-F238E27FC236}">
              <a16:creationId xmlns:a16="http://schemas.microsoft.com/office/drawing/2014/main" id="{F4F0C9E6-0E6A-4393-9839-09A4B48AC8BD}"/>
            </a:ext>
          </a:extLst>
        </xdr:cNvPr>
        <xdr:cNvSpPr>
          <a:spLocks noChangeShapeType="1"/>
        </xdr:cNvSpPr>
      </xdr:nvSpPr>
      <xdr:spPr bwMode="auto">
        <a:xfrm>
          <a:off x="250507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88" name="Line 7">
          <a:extLst>
            <a:ext uri="{FF2B5EF4-FFF2-40B4-BE49-F238E27FC236}">
              <a16:creationId xmlns:a16="http://schemas.microsoft.com/office/drawing/2014/main" id="{3F8CC4C5-2030-42CE-8775-F6A86F29551F}"/>
            </a:ext>
          </a:extLst>
        </xdr:cNvPr>
        <xdr:cNvSpPr>
          <a:spLocks noChangeShapeType="1"/>
        </xdr:cNvSpPr>
      </xdr:nvSpPr>
      <xdr:spPr bwMode="auto">
        <a:xfrm>
          <a:off x="250507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89" name="Line 7">
          <a:extLst>
            <a:ext uri="{FF2B5EF4-FFF2-40B4-BE49-F238E27FC236}">
              <a16:creationId xmlns:a16="http://schemas.microsoft.com/office/drawing/2014/main" id="{066DB589-1CD2-4CB9-B2C6-FA81633E6FEF}"/>
            </a:ext>
          </a:extLst>
        </xdr:cNvPr>
        <xdr:cNvSpPr>
          <a:spLocks noChangeShapeType="1"/>
        </xdr:cNvSpPr>
      </xdr:nvSpPr>
      <xdr:spPr bwMode="auto">
        <a:xfrm>
          <a:off x="250507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90" name="Line 7">
          <a:extLst>
            <a:ext uri="{FF2B5EF4-FFF2-40B4-BE49-F238E27FC236}">
              <a16:creationId xmlns:a16="http://schemas.microsoft.com/office/drawing/2014/main" id="{A0BDDD10-B775-4264-AA4B-8F1041FA35FB}"/>
            </a:ext>
          </a:extLst>
        </xdr:cNvPr>
        <xdr:cNvSpPr>
          <a:spLocks noChangeShapeType="1"/>
        </xdr:cNvSpPr>
      </xdr:nvSpPr>
      <xdr:spPr bwMode="auto">
        <a:xfrm>
          <a:off x="250507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91" name="Line 7">
          <a:extLst>
            <a:ext uri="{FF2B5EF4-FFF2-40B4-BE49-F238E27FC236}">
              <a16:creationId xmlns:a16="http://schemas.microsoft.com/office/drawing/2014/main" id="{19BB8444-8D83-4AC2-9F55-5FCE70E3A52C}"/>
            </a:ext>
          </a:extLst>
        </xdr:cNvPr>
        <xdr:cNvSpPr>
          <a:spLocks noChangeShapeType="1"/>
        </xdr:cNvSpPr>
      </xdr:nvSpPr>
      <xdr:spPr bwMode="auto">
        <a:xfrm>
          <a:off x="250507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92" name="Line 7">
          <a:extLst>
            <a:ext uri="{FF2B5EF4-FFF2-40B4-BE49-F238E27FC236}">
              <a16:creationId xmlns:a16="http://schemas.microsoft.com/office/drawing/2014/main" id="{AA8A31A4-FBC3-4D07-9736-CCA984A4E997}"/>
            </a:ext>
          </a:extLst>
        </xdr:cNvPr>
        <xdr:cNvSpPr>
          <a:spLocks noChangeShapeType="1"/>
        </xdr:cNvSpPr>
      </xdr:nvSpPr>
      <xdr:spPr bwMode="auto">
        <a:xfrm>
          <a:off x="250507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93" name="Line 7">
          <a:extLst>
            <a:ext uri="{FF2B5EF4-FFF2-40B4-BE49-F238E27FC236}">
              <a16:creationId xmlns:a16="http://schemas.microsoft.com/office/drawing/2014/main" id="{7C462BA7-97E8-4F57-A2DB-927A04617BA8}"/>
            </a:ext>
          </a:extLst>
        </xdr:cNvPr>
        <xdr:cNvSpPr>
          <a:spLocks noChangeShapeType="1"/>
        </xdr:cNvSpPr>
      </xdr:nvSpPr>
      <xdr:spPr bwMode="auto">
        <a:xfrm>
          <a:off x="250507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294" name="Line 7">
          <a:extLst>
            <a:ext uri="{FF2B5EF4-FFF2-40B4-BE49-F238E27FC236}">
              <a16:creationId xmlns:a16="http://schemas.microsoft.com/office/drawing/2014/main" id="{EB5BDD8E-8784-4F2F-9679-1CD4338CAB6D}"/>
            </a:ext>
          </a:extLst>
        </xdr:cNvPr>
        <xdr:cNvSpPr>
          <a:spLocks noChangeShapeType="1"/>
        </xdr:cNvSpPr>
      </xdr:nvSpPr>
      <xdr:spPr bwMode="auto">
        <a:xfrm>
          <a:off x="250507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295" name="Line 7">
          <a:extLst>
            <a:ext uri="{FF2B5EF4-FFF2-40B4-BE49-F238E27FC236}">
              <a16:creationId xmlns:a16="http://schemas.microsoft.com/office/drawing/2014/main" id="{62E71979-AA13-4CDB-9090-E723B465EC39}"/>
            </a:ext>
          </a:extLst>
        </xdr:cNvPr>
        <xdr:cNvSpPr>
          <a:spLocks noChangeShapeType="1"/>
        </xdr:cNvSpPr>
      </xdr:nvSpPr>
      <xdr:spPr bwMode="auto">
        <a:xfrm>
          <a:off x="250507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296" name="Line 7">
          <a:extLst>
            <a:ext uri="{FF2B5EF4-FFF2-40B4-BE49-F238E27FC236}">
              <a16:creationId xmlns:a16="http://schemas.microsoft.com/office/drawing/2014/main" id="{430453B9-4325-4A25-956E-96AECA70636E}"/>
            </a:ext>
          </a:extLst>
        </xdr:cNvPr>
        <xdr:cNvSpPr>
          <a:spLocks noChangeShapeType="1"/>
        </xdr:cNvSpPr>
      </xdr:nvSpPr>
      <xdr:spPr bwMode="auto">
        <a:xfrm>
          <a:off x="250507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297" name="Line 7">
          <a:extLst>
            <a:ext uri="{FF2B5EF4-FFF2-40B4-BE49-F238E27FC236}">
              <a16:creationId xmlns:a16="http://schemas.microsoft.com/office/drawing/2014/main" id="{C99E9DF4-A74A-4165-96F3-F4F017A5ED76}"/>
            </a:ext>
          </a:extLst>
        </xdr:cNvPr>
        <xdr:cNvSpPr>
          <a:spLocks noChangeShapeType="1"/>
        </xdr:cNvSpPr>
      </xdr:nvSpPr>
      <xdr:spPr bwMode="auto">
        <a:xfrm>
          <a:off x="250507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298" name="Line 7">
          <a:extLst>
            <a:ext uri="{FF2B5EF4-FFF2-40B4-BE49-F238E27FC236}">
              <a16:creationId xmlns:a16="http://schemas.microsoft.com/office/drawing/2014/main" id="{CB86D948-5643-4ED7-AD49-D5BE01A35F1C}"/>
            </a:ext>
          </a:extLst>
        </xdr:cNvPr>
        <xdr:cNvSpPr>
          <a:spLocks noChangeShapeType="1"/>
        </xdr:cNvSpPr>
      </xdr:nvSpPr>
      <xdr:spPr bwMode="auto">
        <a:xfrm>
          <a:off x="250507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299" name="Line 7">
          <a:extLst>
            <a:ext uri="{FF2B5EF4-FFF2-40B4-BE49-F238E27FC236}">
              <a16:creationId xmlns:a16="http://schemas.microsoft.com/office/drawing/2014/main" id="{3319ACEA-D19E-4713-8922-7405C6E6DB3B}"/>
            </a:ext>
          </a:extLst>
        </xdr:cNvPr>
        <xdr:cNvSpPr>
          <a:spLocks noChangeShapeType="1"/>
        </xdr:cNvSpPr>
      </xdr:nvSpPr>
      <xdr:spPr bwMode="auto">
        <a:xfrm>
          <a:off x="250507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300" name="Line 7">
          <a:extLst>
            <a:ext uri="{FF2B5EF4-FFF2-40B4-BE49-F238E27FC236}">
              <a16:creationId xmlns:a16="http://schemas.microsoft.com/office/drawing/2014/main" id="{408FC9F0-F5AF-44B6-8AD6-37F6D91FCC5F}"/>
            </a:ext>
          </a:extLst>
        </xdr:cNvPr>
        <xdr:cNvSpPr>
          <a:spLocks noChangeShapeType="1"/>
        </xdr:cNvSpPr>
      </xdr:nvSpPr>
      <xdr:spPr bwMode="auto">
        <a:xfrm>
          <a:off x="400050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301" name="Line 7">
          <a:extLst>
            <a:ext uri="{FF2B5EF4-FFF2-40B4-BE49-F238E27FC236}">
              <a16:creationId xmlns:a16="http://schemas.microsoft.com/office/drawing/2014/main" id="{25C8871B-F9EC-482A-BB15-2A85E0971500}"/>
            </a:ext>
          </a:extLst>
        </xdr:cNvPr>
        <xdr:cNvSpPr>
          <a:spLocks noChangeShapeType="1"/>
        </xdr:cNvSpPr>
      </xdr:nvSpPr>
      <xdr:spPr bwMode="auto">
        <a:xfrm>
          <a:off x="400050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302" name="Line 7">
          <a:extLst>
            <a:ext uri="{FF2B5EF4-FFF2-40B4-BE49-F238E27FC236}">
              <a16:creationId xmlns:a16="http://schemas.microsoft.com/office/drawing/2014/main" id="{685B3B5E-9BC8-4AFA-A97B-B9C9526B84F9}"/>
            </a:ext>
          </a:extLst>
        </xdr:cNvPr>
        <xdr:cNvSpPr>
          <a:spLocks noChangeShapeType="1"/>
        </xdr:cNvSpPr>
      </xdr:nvSpPr>
      <xdr:spPr bwMode="auto">
        <a:xfrm>
          <a:off x="400050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303" name="Line 7">
          <a:extLst>
            <a:ext uri="{FF2B5EF4-FFF2-40B4-BE49-F238E27FC236}">
              <a16:creationId xmlns:a16="http://schemas.microsoft.com/office/drawing/2014/main" id="{3C1AC051-0786-4FAD-8342-69BB1E557A4E}"/>
            </a:ext>
          </a:extLst>
        </xdr:cNvPr>
        <xdr:cNvSpPr>
          <a:spLocks noChangeShapeType="1"/>
        </xdr:cNvSpPr>
      </xdr:nvSpPr>
      <xdr:spPr bwMode="auto">
        <a:xfrm>
          <a:off x="400050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304" name="Line 7">
          <a:extLst>
            <a:ext uri="{FF2B5EF4-FFF2-40B4-BE49-F238E27FC236}">
              <a16:creationId xmlns:a16="http://schemas.microsoft.com/office/drawing/2014/main" id="{FA1C8D08-DB52-4ACB-894A-A9A288A2D11C}"/>
            </a:ext>
          </a:extLst>
        </xdr:cNvPr>
        <xdr:cNvSpPr>
          <a:spLocks noChangeShapeType="1"/>
        </xdr:cNvSpPr>
      </xdr:nvSpPr>
      <xdr:spPr bwMode="auto">
        <a:xfrm>
          <a:off x="400050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305" name="Line 7">
          <a:extLst>
            <a:ext uri="{FF2B5EF4-FFF2-40B4-BE49-F238E27FC236}">
              <a16:creationId xmlns:a16="http://schemas.microsoft.com/office/drawing/2014/main" id="{3CAF7377-E66F-4100-B3BC-BED1D6F5C85D}"/>
            </a:ext>
          </a:extLst>
        </xdr:cNvPr>
        <xdr:cNvSpPr>
          <a:spLocks noChangeShapeType="1"/>
        </xdr:cNvSpPr>
      </xdr:nvSpPr>
      <xdr:spPr bwMode="auto">
        <a:xfrm>
          <a:off x="400050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306" name="Line 7">
          <a:extLst>
            <a:ext uri="{FF2B5EF4-FFF2-40B4-BE49-F238E27FC236}">
              <a16:creationId xmlns:a16="http://schemas.microsoft.com/office/drawing/2014/main" id="{0F342061-2D80-4D6C-9C93-6978B76630C7}"/>
            </a:ext>
          </a:extLst>
        </xdr:cNvPr>
        <xdr:cNvSpPr>
          <a:spLocks noChangeShapeType="1"/>
        </xdr:cNvSpPr>
      </xdr:nvSpPr>
      <xdr:spPr bwMode="auto">
        <a:xfrm>
          <a:off x="400050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307" name="Line 7">
          <a:extLst>
            <a:ext uri="{FF2B5EF4-FFF2-40B4-BE49-F238E27FC236}">
              <a16:creationId xmlns:a16="http://schemas.microsoft.com/office/drawing/2014/main" id="{38EF4D84-76EF-448B-95F9-FAF0AF8EDE7D}"/>
            </a:ext>
          </a:extLst>
        </xdr:cNvPr>
        <xdr:cNvSpPr>
          <a:spLocks noChangeShapeType="1"/>
        </xdr:cNvSpPr>
      </xdr:nvSpPr>
      <xdr:spPr bwMode="auto">
        <a:xfrm>
          <a:off x="400050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308" name="Line 7">
          <a:extLst>
            <a:ext uri="{FF2B5EF4-FFF2-40B4-BE49-F238E27FC236}">
              <a16:creationId xmlns:a16="http://schemas.microsoft.com/office/drawing/2014/main" id="{7BA7D17F-0E13-401F-B311-A7DA253CE8B3}"/>
            </a:ext>
          </a:extLst>
        </xdr:cNvPr>
        <xdr:cNvSpPr>
          <a:spLocks noChangeShapeType="1"/>
        </xdr:cNvSpPr>
      </xdr:nvSpPr>
      <xdr:spPr bwMode="auto">
        <a:xfrm>
          <a:off x="400050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309" name="Line 7">
          <a:extLst>
            <a:ext uri="{FF2B5EF4-FFF2-40B4-BE49-F238E27FC236}">
              <a16:creationId xmlns:a16="http://schemas.microsoft.com/office/drawing/2014/main" id="{08488E28-F587-407D-B607-2860192E61CC}"/>
            </a:ext>
          </a:extLst>
        </xdr:cNvPr>
        <xdr:cNvSpPr>
          <a:spLocks noChangeShapeType="1"/>
        </xdr:cNvSpPr>
      </xdr:nvSpPr>
      <xdr:spPr bwMode="auto">
        <a:xfrm>
          <a:off x="400050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310" name="Line 7">
          <a:extLst>
            <a:ext uri="{FF2B5EF4-FFF2-40B4-BE49-F238E27FC236}">
              <a16:creationId xmlns:a16="http://schemas.microsoft.com/office/drawing/2014/main" id="{FD2E0E39-CA09-446C-88E2-3F39EF93723E}"/>
            </a:ext>
          </a:extLst>
        </xdr:cNvPr>
        <xdr:cNvSpPr>
          <a:spLocks noChangeShapeType="1"/>
        </xdr:cNvSpPr>
      </xdr:nvSpPr>
      <xdr:spPr bwMode="auto">
        <a:xfrm>
          <a:off x="400050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311" name="Line 7">
          <a:extLst>
            <a:ext uri="{FF2B5EF4-FFF2-40B4-BE49-F238E27FC236}">
              <a16:creationId xmlns:a16="http://schemas.microsoft.com/office/drawing/2014/main" id="{B68CECF2-3594-4EE5-A829-CDFAD5040F18}"/>
            </a:ext>
          </a:extLst>
        </xdr:cNvPr>
        <xdr:cNvSpPr>
          <a:spLocks noChangeShapeType="1"/>
        </xdr:cNvSpPr>
      </xdr:nvSpPr>
      <xdr:spPr bwMode="auto">
        <a:xfrm>
          <a:off x="400050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312" name="Line 7">
          <a:extLst>
            <a:ext uri="{FF2B5EF4-FFF2-40B4-BE49-F238E27FC236}">
              <a16:creationId xmlns:a16="http://schemas.microsoft.com/office/drawing/2014/main" id="{C5FA852E-9364-4795-97E0-D3207CD1DA01}"/>
            </a:ext>
          </a:extLst>
        </xdr:cNvPr>
        <xdr:cNvSpPr>
          <a:spLocks noChangeShapeType="1"/>
        </xdr:cNvSpPr>
      </xdr:nvSpPr>
      <xdr:spPr bwMode="auto">
        <a:xfrm>
          <a:off x="400050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13" name="Line 7">
          <a:extLst>
            <a:ext uri="{FF2B5EF4-FFF2-40B4-BE49-F238E27FC236}">
              <a16:creationId xmlns:a16="http://schemas.microsoft.com/office/drawing/2014/main" id="{00B596A6-8832-4B3C-966D-8637D6F4B098}"/>
            </a:ext>
          </a:extLst>
        </xdr:cNvPr>
        <xdr:cNvSpPr>
          <a:spLocks noChangeShapeType="1"/>
        </xdr:cNvSpPr>
      </xdr:nvSpPr>
      <xdr:spPr bwMode="auto">
        <a:xfrm>
          <a:off x="4000500"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14" name="Line 7">
          <a:extLst>
            <a:ext uri="{FF2B5EF4-FFF2-40B4-BE49-F238E27FC236}">
              <a16:creationId xmlns:a16="http://schemas.microsoft.com/office/drawing/2014/main" id="{5DC14DA3-15C4-4371-BDCF-814E9ACC5007}"/>
            </a:ext>
          </a:extLst>
        </xdr:cNvPr>
        <xdr:cNvSpPr>
          <a:spLocks noChangeShapeType="1"/>
        </xdr:cNvSpPr>
      </xdr:nvSpPr>
      <xdr:spPr bwMode="auto">
        <a:xfrm>
          <a:off x="4000500"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15" name="Line 7">
          <a:extLst>
            <a:ext uri="{FF2B5EF4-FFF2-40B4-BE49-F238E27FC236}">
              <a16:creationId xmlns:a16="http://schemas.microsoft.com/office/drawing/2014/main" id="{44D725C9-541F-495A-89E3-523981895D7C}"/>
            </a:ext>
          </a:extLst>
        </xdr:cNvPr>
        <xdr:cNvSpPr>
          <a:spLocks noChangeShapeType="1"/>
        </xdr:cNvSpPr>
      </xdr:nvSpPr>
      <xdr:spPr bwMode="auto">
        <a:xfrm>
          <a:off x="4000500"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16" name="Line 7">
          <a:extLst>
            <a:ext uri="{FF2B5EF4-FFF2-40B4-BE49-F238E27FC236}">
              <a16:creationId xmlns:a16="http://schemas.microsoft.com/office/drawing/2014/main" id="{11BAE9AF-C7D6-4774-A882-5888C6934FD3}"/>
            </a:ext>
          </a:extLst>
        </xdr:cNvPr>
        <xdr:cNvSpPr>
          <a:spLocks noChangeShapeType="1"/>
        </xdr:cNvSpPr>
      </xdr:nvSpPr>
      <xdr:spPr bwMode="auto">
        <a:xfrm>
          <a:off x="4000500"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17" name="Line 7">
          <a:extLst>
            <a:ext uri="{FF2B5EF4-FFF2-40B4-BE49-F238E27FC236}">
              <a16:creationId xmlns:a16="http://schemas.microsoft.com/office/drawing/2014/main" id="{6A3F970A-DA6B-4C5D-8204-C4124465CF20}"/>
            </a:ext>
          </a:extLst>
        </xdr:cNvPr>
        <xdr:cNvSpPr>
          <a:spLocks noChangeShapeType="1"/>
        </xdr:cNvSpPr>
      </xdr:nvSpPr>
      <xdr:spPr bwMode="auto">
        <a:xfrm>
          <a:off x="4000500"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18" name="Line 7">
          <a:extLst>
            <a:ext uri="{FF2B5EF4-FFF2-40B4-BE49-F238E27FC236}">
              <a16:creationId xmlns:a16="http://schemas.microsoft.com/office/drawing/2014/main" id="{90A1D7E9-CF45-419B-8CAF-50BABF78B664}"/>
            </a:ext>
          </a:extLst>
        </xdr:cNvPr>
        <xdr:cNvSpPr>
          <a:spLocks noChangeShapeType="1"/>
        </xdr:cNvSpPr>
      </xdr:nvSpPr>
      <xdr:spPr bwMode="auto">
        <a:xfrm>
          <a:off x="4000500"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19" name="Line 7">
          <a:extLst>
            <a:ext uri="{FF2B5EF4-FFF2-40B4-BE49-F238E27FC236}">
              <a16:creationId xmlns:a16="http://schemas.microsoft.com/office/drawing/2014/main" id="{A8BFC05E-D7DF-4114-83D9-714ECDC634BB}"/>
            </a:ext>
          </a:extLst>
        </xdr:cNvPr>
        <xdr:cNvSpPr>
          <a:spLocks noChangeShapeType="1"/>
        </xdr:cNvSpPr>
      </xdr:nvSpPr>
      <xdr:spPr bwMode="auto">
        <a:xfrm>
          <a:off x="4000500"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20" name="Line 7">
          <a:extLst>
            <a:ext uri="{FF2B5EF4-FFF2-40B4-BE49-F238E27FC236}">
              <a16:creationId xmlns:a16="http://schemas.microsoft.com/office/drawing/2014/main" id="{804E8B3D-515E-4D0C-85A9-C350AD91A6E1}"/>
            </a:ext>
          </a:extLst>
        </xdr:cNvPr>
        <xdr:cNvSpPr>
          <a:spLocks noChangeShapeType="1"/>
        </xdr:cNvSpPr>
      </xdr:nvSpPr>
      <xdr:spPr bwMode="auto">
        <a:xfrm>
          <a:off x="4000500"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21" name="Line 7">
          <a:extLst>
            <a:ext uri="{FF2B5EF4-FFF2-40B4-BE49-F238E27FC236}">
              <a16:creationId xmlns:a16="http://schemas.microsoft.com/office/drawing/2014/main" id="{E8721893-1229-4AC1-98C7-DFBFD590CDB3}"/>
            </a:ext>
          </a:extLst>
        </xdr:cNvPr>
        <xdr:cNvSpPr>
          <a:spLocks noChangeShapeType="1"/>
        </xdr:cNvSpPr>
      </xdr:nvSpPr>
      <xdr:spPr bwMode="auto">
        <a:xfrm>
          <a:off x="4000500"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22" name="Line 7">
          <a:extLst>
            <a:ext uri="{FF2B5EF4-FFF2-40B4-BE49-F238E27FC236}">
              <a16:creationId xmlns:a16="http://schemas.microsoft.com/office/drawing/2014/main" id="{75FFD0CE-F29A-4432-8146-CEB9EBEC6F0F}"/>
            </a:ext>
          </a:extLst>
        </xdr:cNvPr>
        <xdr:cNvSpPr>
          <a:spLocks noChangeShapeType="1"/>
        </xdr:cNvSpPr>
      </xdr:nvSpPr>
      <xdr:spPr bwMode="auto">
        <a:xfrm>
          <a:off x="4000500"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23" name="Line 7">
          <a:extLst>
            <a:ext uri="{FF2B5EF4-FFF2-40B4-BE49-F238E27FC236}">
              <a16:creationId xmlns:a16="http://schemas.microsoft.com/office/drawing/2014/main" id="{DC7694F7-8537-4B57-997B-65F61A3564CA}"/>
            </a:ext>
          </a:extLst>
        </xdr:cNvPr>
        <xdr:cNvSpPr>
          <a:spLocks noChangeShapeType="1"/>
        </xdr:cNvSpPr>
      </xdr:nvSpPr>
      <xdr:spPr bwMode="auto">
        <a:xfrm>
          <a:off x="4000500"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24" name="Line 7">
          <a:extLst>
            <a:ext uri="{FF2B5EF4-FFF2-40B4-BE49-F238E27FC236}">
              <a16:creationId xmlns:a16="http://schemas.microsoft.com/office/drawing/2014/main" id="{5A5DB143-F3E1-4B77-871A-B240C5E5464D}"/>
            </a:ext>
          </a:extLst>
        </xdr:cNvPr>
        <xdr:cNvSpPr>
          <a:spLocks noChangeShapeType="1"/>
        </xdr:cNvSpPr>
      </xdr:nvSpPr>
      <xdr:spPr bwMode="auto">
        <a:xfrm>
          <a:off x="4000500"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25" name="Line 7">
          <a:extLst>
            <a:ext uri="{FF2B5EF4-FFF2-40B4-BE49-F238E27FC236}">
              <a16:creationId xmlns:a16="http://schemas.microsoft.com/office/drawing/2014/main" id="{99ED3F4F-CF24-472E-A48D-49B89ECD840E}"/>
            </a:ext>
          </a:extLst>
        </xdr:cNvPr>
        <xdr:cNvSpPr>
          <a:spLocks noChangeShapeType="1"/>
        </xdr:cNvSpPr>
      </xdr:nvSpPr>
      <xdr:spPr bwMode="auto">
        <a:xfrm>
          <a:off x="4000500"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26" name="Line 7">
          <a:extLst>
            <a:ext uri="{FF2B5EF4-FFF2-40B4-BE49-F238E27FC236}">
              <a16:creationId xmlns:a16="http://schemas.microsoft.com/office/drawing/2014/main" id="{DB6BDCE3-6D14-4B30-97D6-3B2130C9DA7B}"/>
            </a:ext>
          </a:extLst>
        </xdr:cNvPr>
        <xdr:cNvSpPr>
          <a:spLocks noChangeShapeType="1"/>
        </xdr:cNvSpPr>
      </xdr:nvSpPr>
      <xdr:spPr bwMode="auto">
        <a:xfrm>
          <a:off x="4000500"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27" name="Line 7">
          <a:extLst>
            <a:ext uri="{FF2B5EF4-FFF2-40B4-BE49-F238E27FC236}">
              <a16:creationId xmlns:a16="http://schemas.microsoft.com/office/drawing/2014/main" id="{33B55347-654E-462A-9776-FA94E0AFCBF5}"/>
            </a:ext>
          </a:extLst>
        </xdr:cNvPr>
        <xdr:cNvSpPr>
          <a:spLocks noChangeShapeType="1"/>
        </xdr:cNvSpPr>
      </xdr:nvSpPr>
      <xdr:spPr bwMode="auto">
        <a:xfrm>
          <a:off x="4000500"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28" name="Line 7">
          <a:extLst>
            <a:ext uri="{FF2B5EF4-FFF2-40B4-BE49-F238E27FC236}">
              <a16:creationId xmlns:a16="http://schemas.microsoft.com/office/drawing/2014/main" id="{C68993A0-3F33-4AFF-87E7-AF0502664314}"/>
            </a:ext>
          </a:extLst>
        </xdr:cNvPr>
        <xdr:cNvSpPr>
          <a:spLocks noChangeShapeType="1"/>
        </xdr:cNvSpPr>
      </xdr:nvSpPr>
      <xdr:spPr bwMode="auto">
        <a:xfrm>
          <a:off x="4000500"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29" name="Line 7">
          <a:extLst>
            <a:ext uri="{FF2B5EF4-FFF2-40B4-BE49-F238E27FC236}">
              <a16:creationId xmlns:a16="http://schemas.microsoft.com/office/drawing/2014/main" id="{0D9AA255-2533-4025-83BA-67E0A2D6A9ED}"/>
            </a:ext>
          </a:extLst>
        </xdr:cNvPr>
        <xdr:cNvSpPr>
          <a:spLocks noChangeShapeType="1"/>
        </xdr:cNvSpPr>
      </xdr:nvSpPr>
      <xdr:spPr bwMode="auto">
        <a:xfrm>
          <a:off x="4000500"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30" name="Line 7">
          <a:extLst>
            <a:ext uri="{FF2B5EF4-FFF2-40B4-BE49-F238E27FC236}">
              <a16:creationId xmlns:a16="http://schemas.microsoft.com/office/drawing/2014/main" id="{A5A38DCD-C220-4E9E-9AF5-0EF6688A68DA}"/>
            </a:ext>
          </a:extLst>
        </xdr:cNvPr>
        <xdr:cNvSpPr>
          <a:spLocks noChangeShapeType="1"/>
        </xdr:cNvSpPr>
      </xdr:nvSpPr>
      <xdr:spPr bwMode="auto">
        <a:xfrm>
          <a:off x="4000500"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31" name="Line 7">
          <a:extLst>
            <a:ext uri="{FF2B5EF4-FFF2-40B4-BE49-F238E27FC236}">
              <a16:creationId xmlns:a16="http://schemas.microsoft.com/office/drawing/2014/main" id="{89B30EAA-B1B5-4AA2-8263-32E096A32020}"/>
            </a:ext>
          </a:extLst>
        </xdr:cNvPr>
        <xdr:cNvSpPr>
          <a:spLocks noChangeShapeType="1"/>
        </xdr:cNvSpPr>
      </xdr:nvSpPr>
      <xdr:spPr bwMode="auto">
        <a:xfrm>
          <a:off x="4000500"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32" name="Line 7">
          <a:extLst>
            <a:ext uri="{FF2B5EF4-FFF2-40B4-BE49-F238E27FC236}">
              <a16:creationId xmlns:a16="http://schemas.microsoft.com/office/drawing/2014/main" id="{7E611C9A-5F75-4D3D-A701-BCC6AD5AA81C}"/>
            </a:ext>
          </a:extLst>
        </xdr:cNvPr>
        <xdr:cNvSpPr>
          <a:spLocks noChangeShapeType="1"/>
        </xdr:cNvSpPr>
      </xdr:nvSpPr>
      <xdr:spPr bwMode="auto">
        <a:xfrm>
          <a:off x="4000500"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33" name="Line 7">
          <a:extLst>
            <a:ext uri="{FF2B5EF4-FFF2-40B4-BE49-F238E27FC236}">
              <a16:creationId xmlns:a16="http://schemas.microsoft.com/office/drawing/2014/main" id="{31F351BF-3BC2-4679-A096-4169CA141FA9}"/>
            </a:ext>
          </a:extLst>
        </xdr:cNvPr>
        <xdr:cNvSpPr>
          <a:spLocks noChangeShapeType="1"/>
        </xdr:cNvSpPr>
      </xdr:nvSpPr>
      <xdr:spPr bwMode="auto">
        <a:xfrm>
          <a:off x="4000500"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34" name="Line 7">
          <a:extLst>
            <a:ext uri="{FF2B5EF4-FFF2-40B4-BE49-F238E27FC236}">
              <a16:creationId xmlns:a16="http://schemas.microsoft.com/office/drawing/2014/main" id="{ABF06F45-744D-419E-92BC-4DA4A0BD71A1}"/>
            </a:ext>
          </a:extLst>
        </xdr:cNvPr>
        <xdr:cNvSpPr>
          <a:spLocks noChangeShapeType="1"/>
        </xdr:cNvSpPr>
      </xdr:nvSpPr>
      <xdr:spPr bwMode="auto">
        <a:xfrm>
          <a:off x="4000500"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35" name="Line 7">
          <a:extLst>
            <a:ext uri="{FF2B5EF4-FFF2-40B4-BE49-F238E27FC236}">
              <a16:creationId xmlns:a16="http://schemas.microsoft.com/office/drawing/2014/main" id="{A5BBD521-D318-446C-9FB3-EB00E78430AC}"/>
            </a:ext>
          </a:extLst>
        </xdr:cNvPr>
        <xdr:cNvSpPr>
          <a:spLocks noChangeShapeType="1"/>
        </xdr:cNvSpPr>
      </xdr:nvSpPr>
      <xdr:spPr bwMode="auto">
        <a:xfrm>
          <a:off x="4000500"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36" name="Line 7">
          <a:extLst>
            <a:ext uri="{FF2B5EF4-FFF2-40B4-BE49-F238E27FC236}">
              <a16:creationId xmlns:a16="http://schemas.microsoft.com/office/drawing/2014/main" id="{D8300988-247F-488E-AA46-F19AA68853F3}"/>
            </a:ext>
          </a:extLst>
        </xdr:cNvPr>
        <xdr:cNvSpPr>
          <a:spLocks noChangeShapeType="1"/>
        </xdr:cNvSpPr>
      </xdr:nvSpPr>
      <xdr:spPr bwMode="auto">
        <a:xfrm>
          <a:off x="4000500"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37" name="Line 7">
          <a:extLst>
            <a:ext uri="{FF2B5EF4-FFF2-40B4-BE49-F238E27FC236}">
              <a16:creationId xmlns:a16="http://schemas.microsoft.com/office/drawing/2014/main" id="{40A943F3-6123-462A-A51A-CF34CE8BF822}"/>
            </a:ext>
          </a:extLst>
        </xdr:cNvPr>
        <xdr:cNvSpPr>
          <a:spLocks noChangeShapeType="1"/>
        </xdr:cNvSpPr>
      </xdr:nvSpPr>
      <xdr:spPr bwMode="auto">
        <a:xfrm>
          <a:off x="4000500"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38" name="Line 7">
          <a:extLst>
            <a:ext uri="{FF2B5EF4-FFF2-40B4-BE49-F238E27FC236}">
              <a16:creationId xmlns:a16="http://schemas.microsoft.com/office/drawing/2014/main" id="{278422B3-B30A-49ED-9FBE-D5E8197900D5}"/>
            </a:ext>
          </a:extLst>
        </xdr:cNvPr>
        <xdr:cNvSpPr>
          <a:spLocks noChangeShapeType="1"/>
        </xdr:cNvSpPr>
      </xdr:nvSpPr>
      <xdr:spPr bwMode="auto">
        <a:xfrm>
          <a:off x="4000500"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39" name="Line 7">
          <a:extLst>
            <a:ext uri="{FF2B5EF4-FFF2-40B4-BE49-F238E27FC236}">
              <a16:creationId xmlns:a16="http://schemas.microsoft.com/office/drawing/2014/main" id="{F7D40BF4-3427-4F77-8F8D-569B79DDC0A5}"/>
            </a:ext>
          </a:extLst>
        </xdr:cNvPr>
        <xdr:cNvSpPr>
          <a:spLocks noChangeShapeType="1"/>
        </xdr:cNvSpPr>
      </xdr:nvSpPr>
      <xdr:spPr bwMode="auto">
        <a:xfrm>
          <a:off x="4000500"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40" name="Line 7">
          <a:extLst>
            <a:ext uri="{FF2B5EF4-FFF2-40B4-BE49-F238E27FC236}">
              <a16:creationId xmlns:a16="http://schemas.microsoft.com/office/drawing/2014/main" id="{D7180A0A-2B22-4696-8F03-6D5E1A1994C4}"/>
            </a:ext>
          </a:extLst>
        </xdr:cNvPr>
        <xdr:cNvSpPr>
          <a:spLocks noChangeShapeType="1"/>
        </xdr:cNvSpPr>
      </xdr:nvSpPr>
      <xdr:spPr bwMode="auto">
        <a:xfrm>
          <a:off x="4000500"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41" name="Line 7">
          <a:extLst>
            <a:ext uri="{FF2B5EF4-FFF2-40B4-BE49-F238E27FC236}">
              <a16:creationId xmlns:a16="http://schemas.microsoft.com/office/drawing/2014/main" id="{9FE9E0F5-FBCB-4E4F-853F-18241DF1DE94}"/>
            </a:ext>
          </a:extLst>
        </xdr:cNvPr>
        <xdr:cNvSpPr>
          <a:spLocks noChangeShapeType="1"/>
        </xdr:cNvSpPr>
      </xdr:nvSpPr>
      <xdr:spPr bwMode="auto">
        <a:xfrm>
          <a:off x="4000500"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42" name="Line 7">
          <a:extLst>
            <a:ext uri="{FF2B5EF4-FFF2-40B4-BE49-F238E27FC236}">
              <a16:creationId xmlns:a16="http://schemas.microsoft.com/office/drawing/2014/main" id="{08F5F571-E0E1-44E3-BC66-1B2953FF5981}"/>
            </a:ext>
          </a:extLst>
        </xdr:cNvPr>
        <xdr:cNvSpPr>
          <a:spLocks noChangeShapeType="1"/>
        </xdr:cNvSpPr>
      </xdr:nvSpPr>
      <xdr:spPr bwMode="auto">
        <a:xfrm>
          <a:off x="4000500"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43" name="Line 7">
          <a:extLst>
            <a:ext uri="{FF2B5EF4-FFF2-40B4-BE49-F238E27FC236}">
              <a16:creationId xmlns:a16="http://schemas.microsoft.com/office/drawing/2014/main" id="{7807C4BA-FDEB-45F0-8D7C-C2C301B895D1}"/>
            </a:ext>
          </a:extLst>
        </xdr:cNvPr>
        <xdr:cNvSpPr>
          <a:spLocks noChangeShapeType="1"/>
        </xdr:cNvSpPr>
      </xdr:nvSpPr>
      <xdr:spPr bwMode="auto">
        <a:xfrm>
          <a:off x="4000500"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44" name="Line 7">
          <a:extLst>
            <a:ext uri="{FF2B5EF4-FFF2-40B4-BE49-F238E27FC236}">
              <a16:creationId xmlns:a16="http://schemas.microsoft.com/office/drawing/2014/main" id="{10C2443A-F913-4B87-92AA-AB1F7C21A2FD}"/>
            </a:ext>
          </a:extLst>
        </xdr:cNvPr>
        <xdr:cNvSpPr>
          <a:spLocks noChangeShapeType="1"/>
        </xdr:cNvSpPr>
      </xdr:nvSpPr>
      <xdr:spPr bwMode="auto">
        <a:xfrm>
          <a:off x="4000500"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45" name="Line 7">
          <a:extLst>
            <a:ext uri="{FF2B5EF4-FFF2-40B4-BE49-F238E27FC236}">
              <a16:creationId xmlns:a16="http://schemas.microsoft.com/office/drawing/2014/main" id="{5013B90F-A11A-45F7-9B70-D7A7D771C0AD}"/>
            </a:ext>
          </a:extLst>
        </xdr:cNvPr>
        <xdr:cNvSpPr>
          <a:spLocks noChangeShapeType="1"/>
        </xdr:cNvSpPr>
      </xdr:nvSpPr>
      <xdr:spPr bwMode="auto">
        <a:xfrm>
          <a:off x="4000500"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46" name="Line 7">
          <a:extLst>
            <a:ext uri="{FF2B5EF4-FFF2-40B4-BE49-F238E27FC236}">
              <a16:creationId xmlns:a16="http://schemas.microsoft.com/office/drawing/2014/main" id="{DF22E714-5E3E-49F2-8D9C-8CB425DAEF70}"/>
            </a:ext>
          </a:extLst>
        </xdr:cNvPr>
        <xdr:cNvSpPr>
          <a:spLocks noChangeShapeType="1"/>
        </xdr:cNvSpPr>
      </xdr:nvSpPr>
      <xdr:spPr bwMode="auto">
        <a:xfrm>
          <a:off x="4000500"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47" name="Line 7">
          <a:extLst>
            <a:ext uri="{FF2B5EF4-FFF2-40B4-BE49-F238E27FC236}">
              <a16:creationId xmlns:a16="http://schemas.microsoft.com/office/drawing/2014/main" id="{851D317F-4F6D-43E1-BC20-CC97617B26C1}"/>
            </a:ext>
          </a:extLst>
        </xdr:cNvPr>
        <xdr:cNvSpPr>
          <a:spLocks noChangeShapeType="1"/>
        </xdr:cNvSpPr>
      </xdr:nvSpPr>
      <xdr:spPr bwMode="auto">
        <a:xfrm>
          <a:off x="4000500"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48" name="Line 7">
          <a:extLst>
            <a:ext uri="{FF2B5EF4-FFF2-40B4-BE49-F238E27FC236}">
              <a16:creationId xmlns:a16="http://schemas.microsoft.com/office/drawing/2014/main" id="{667F394C-4E0D-43A3-A29D-ACD3D28118FE}"/>
            </a:ext>
          </a:extLst>
        </xdr:cNvPr>
        <xdr:cNvSpPr>
          <a:spLocks noChangeShapeType="1"/>
        </xdr:cNvSpPr>
      </xdr:nvSpPr>
      <xdr:spPr bwMode="auto">
        <a:xfrm>
          <a:off x="4000500"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49" name="Line 7">
          <a:extLst>
            <a:ext uri="{FF2B5EF4-FFF2-40B4-BE49-F238E27FC236}">
              <a16:creationId xmlns:a16="http://schemas.microsoft.com/office/drawing/2014/main" id="{2A8B3571-7687-482A-9982-953E5BA9AF43}"/>
            </a:ext>
          </a:extLst>
        </xdr:cNvPr>
        <xdr:cNvSpPr>
          <a:spLocks noChangeShapeType="1"/>
        </xdr:cNvSpPr>
      </xdr:nvSpPr>
      <xdr:spPr bwMode="auto">
        <a:xfrm>
          <a:off x="4000500"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50" name="Line 7">
          <a:extLst>
            <a:ext uri="{FF2B5EF4-FFF2-40B4-BE49-F238E27FC236}">
              <a16:creationId xmlns:a16="http://schemas.microsoft.com/office/drawing/2014/main" id="{131CA15D-FA6B-4030-881F-F1DE1BE00559}"/>
            </a:ext>
          </a:extLst>
        </xdr:cNvPr>
        <xdr:cNvSpPr>
          <a:spLocks noChangeShapeType="1"/>
        </xdr:cNvSpPr>
      </xdr:nvSpPr>
      <xdr:spPr bwMode="auto">
        <a:xfrm>
          <a:off x="4000500"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51" name="Line 7">
          <a:extLst>
            <a:ext uri="{FF2B5EF4-FFF2-40B4-BE49-F238E27FC236}">
              <a16:creationId xmlns:a16="http://schemas.microsoft.com/office/drawing/2014/main" id="{F7CF5898-85B1-4E11-845D-EA18CAFB01A2}"/>
            </a:ext>
          </a:extLst>
        </xdr:cNvPr>
        <xdr:cNvSpPr>
          <a:spLocks noChangeShapeType="1"/>
        </xdr:cNvSpPr>
      </xdr:nvSpPr>
      <xdr:spPr bwMode="auto">
        <a:xfrm>
          <a:off x="4000500"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52" name="Line 7">
          <a:extLst>
            <a:ext uri="{FF2B5EF4-FFF2-40B4-BE49-F238E27FC236}">
              <a16:creationId xmlns:a16="http://schemas.microsoft.com/office/drawing/2014/main" id="{3B7F68FF-CE79-4B80-B271-ABA69032868D}"/>
            </a:ext>
          </a:extLst>
        </xdr:cNvPr>
        <xdr:cNvSpPr>
          <a:spLocks noChangeShapeType="1"/>
        </xdr:cNvSpPr>
      </xdr:nvSpPr>
      <xdr:spPr bwMode="auto">
        <a:xfrm>
          <a:off x="4000500"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53" name="Line 7">
          <a:extLst>
            <a:ext uri="{FF2B5EF4-FFF2-40B4-BE49-F238E27FC236}">
              <a16:creationId xmlns:a16="http://schemas.microsoft.com/office/drawing/2014/main" id="{D887BAE4-9C66-441A-87FA-C4ACFE4B2F81}"/>
            </a:ext>
          </a:extLst>
        </xdr:cNvPr>
        <xdr:cNvSpPr>
          <a:spLocks noChangeShapeType="1"/>
        </xdr:cNvSpPr>
      </xdr:nvSpPr>
      <xdr:spPr bwMode="auto">
        <a:xfrm>
          <a:off x="4000500"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54" name="Line 7">
          <a:extLst>
            <a:ext uri="{FF2B5EF4-FFF2-40B4-BE49-F238E27FC236}">
              <a16:creationId xmlns:a16="http://schemas.microsoft.com/office/drawing/2014/main" id="{3976B5EE-6C24-4F2D-8D24-75061B250FEB}"/>
            </a:ext>
          </a:extLst>
        </xdr:cNvPr>
        <xdr:cNvSpPr>
          <a:spLocks noChangeShapeType="1"/>
        </xdr:cNvSpPr>
      </xdr:nvSpPr>
      <xdr:spPr bwMode="auto">
        <a:xfrm>
          <a:off x="4000500"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55" name="Line 7">
          <a:extLst>
            <a:ext uri="{FF2B5EF4-FFF2-40B4-BE49-F238E27FC236}">
              <a16:creationId xmlns:a16="http://schemas.microsoft.com/office/drawing/2014/main" id="{D2DC1DA2-AE74-4E91-997A-265408944268}"/>
            </a:ext>
          </a:extLst>
        </xdr:cNvPr>
        <xdr:cNvSpPr>
          <a:spLocks noChangeShapeType="1"/>
        </xdr:cNvSpPr>
      </xdr:nvSpPr>
      <xdr:spPr bwMode="auto">
        <a:xfrm>
          <a:off x="4000500"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56" name="Line 7">
          <a:extLst>
            <a:ext uri="{FF2B5EF4-FFF2-40B4-BE49-F238E27FC236}">
              <a16:creationId xmlns:a16="http://schemas.microsoft.com/office/drawing/2014/main" id="{0F841156-5B97-4792-B635-B37DEA7C8175}"/>
            </a:ext>
          </a:extLst>
        </xdr:cNvPr>
        <xdr:cNvSpPr>
          <a:spLocks noChangeShapeType="1"/>
        </xdr:cNvSpPr>
      </xdr:nvSpPr>
      <xdr:spPr bwMode="auto">
        <a:xfrm>
          <a:off x="4000500"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57" name="Line 7">
          <a:extLst>
            <a:ext uri="{FF2B5EF4-FFF2-40B4-BE49-F238E27FC236}">
              <a16:creationId xmlns:a16="http://schemas.microsoft.com/office/drawing/2014/main" id="{CFD10066-D6E3-494E-8DC2-F8B2213DE95A}"/>
            </a:ext>
          </a:extLst>
        </xdr:cNvPr>
        <xdr:cNvSpPr>
          <a:spLocks noChangeShapeType="1"/>
        </xdr:cNvSpPr>
      </xdr:nvSpPr>
      <xdr:spPr bwMode="auto">
        <a:xfrm>
          <a:off x="4000500"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58" name="Line 7">
          <a:extLst>
            <a:ext uri="{FF2B5EF4-FFF2-40B4-BE49-F238E27FC236}">
              <a16:creationId xmlns:a16="http://schemas.microsoft.com/office/drawing/2014/main" id="{1ECB5E0C-0B86-4F51-B583-09D4FEA846AB}"/>
            </a:ext>
          </a:extLst>
        </xdr:cNvPr>
        <xdr:cNvSpPr>
          <a:spLocks noChangeShapeType="1"/>
        </xdr:cNvSpPr>
      </xdr:nvSpPr>
      <xdr:spPr bwMode="auto">
        <a:xfrm>
          <a:off x="4000500"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59" name="Line 7">
          <a:extLst>
            <a:ext uri="{FF2B5EF4-FFF2-40B4-BE49-F238E27FC236}">
              <a16:creationId xmlns:a16="http://schemas.microsoft.com/office/drawing/2014/main" id="{748DE68C-1C7F-4C1E-84C8-18CAC7E592EE}"/>
            </a:ext>
          </a:extLst>
        </xdr:cNvPr>
        <xdr:cNvSpPr>
          <a:spLocks noChangeShapeType="1"/>
        </xdr:cNvSpPr>
      </xdr:nvSpPr>
      <xdr:spPr bwMode="auto">
        <a:xfrm>
          <a:off x="4000500"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60" name="Line 7">
          <a:extLst>
            <a:ext uri="{FF2B5EF4-FFF2-40B4-BE49-F238E27FC236}">
              <a16:creationId xmlns:a16="http://schemas.microsoft.com/office/drawing/2014/main" id="{2AD171D7-5C14-4515-B955-A13FF6262636}"/>
            </a:ext>
          </a:extLst>
        </xdr:cNvPr>
        <xdr:cNvSpPr>
          <a:spLocks noChangeShapeType="1"/>
        </xdr:cNvSpPr>
      </xdr:nvSpPr>
      <xdr:spPr bwMode="auto">
        <a:xfrm>
          <a:off x="4000500"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61" name="Line 7">
          <a:extLst>
            <a:ext uri="{FF2B5EF4-FFF2-40B4-BE49-F238E27FC236}">
              <a16:creationId xmlns:a16="http://schemas.microsoft.com/office/drawing/2014/main" id="{AFCEE1CC-1FBD-4277-A8F1-C2D70F61170D}"/>
            </a:ext>
          </a:extLst>
        </xdr:cNvPr>
        <xdr:cNvSpPr>
          <a:spLocks noChangeShapeType="1"/>
        </xdr:cNvSpPr>
      </xdr:nvSpPr>
      <xdr:spPr bwMode="auto">
        <a:xfrm>
          <a:off x="4000500"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62" name="Line 7">
          <a:extLst>
            <a:ext uri="{FF2B5EF4-FFF2-40B4-BE49-F238E27FC236}">
              <a16:creationId xmlns:a16="http://schemas.microsoft.com/office/drawing/2014/main" id="{8CBFB4D4-ED94-4908-96D2-517F07DDF4D7}"/>
            </a:ext>
          </a:extLst>
        </xdr:cNvPr>
        <xdr:cNvSpPr>
          <a:spLocks noChangeShapeType="1"/>
        </xdr:cNvSpPr>
      </xdr:nvSpPr>
      <xdr:spPr bwMode="auto">
        <a:xfrm>
          <a:off x="4000500"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63" name="Line 7">
          <a:extLst>
            <a:ext uri="{FF2B5EF4-FFF2-40B4-BE49-F238E27FC236}">
              <a16:creationId xmlns:a16="http://schemas.microsoft.com/office/drawing/2014/main" id="{DB563228-FF4F-4DEF-9898-C3C8C1F177C5}"/>
            </a:ext>
          </a:extLst>
        </xdr:cNvPr>
        <xdr:cNvSpPr>
          <a:spLocks noChangeShapeType="1"/>
        </xdr:cNvSpPr>
      </xdr:nvSpPr>
      <xdr:spPr bwMode="auto">
        <a:xfrm>
          <a:off x="4000500"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64" name="Line 7">
          <a:extLst>
            <a:ext uri="{FF2B5EF4-FFF2-40B4-BE49-F238E27FC236}">
              <a16:creationId xmlns:a16="http://schemas.microsoft.com/office/drawing/2014/main" id="{CC2B912C-572E-40AE-AFA9-DC5794A0D2E2}"/>
            </a:ext>
          </a:extLst>
        </xdr:cNvPr>
        <xdr:cNvSpPr>
          <a:spLocks noChangeShapeType="1"/>
        </xdr:cNvSpPr>
      </xdr:nvSpPr>
      <xdr:spPr bwMode="auto">
        <a:xfrm>
          <a:off x="4000500"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65" name="Line 7">
          <a:extLst>
            <a:ext uri="{FF2B5EF4-FFF2-40B4-BE49-F238E27FC236}">
              <a16:creationId xmlns:a16="http://schemas.microsoft.com/office/drawing/2014/main" id="{5B84BABD-7A5F-4DFC-981F-50A3DC3E77DD}"/>
            </a:ext>
          </a:extLst>
        </xdr:cNvPr>
        <xdr:cNvSpPr>
          <a:spLocks noChangeShapeType="1"/>
        </xdr:cNvSpPr>
      </xdr:nvSpPr>
      <xdr:spPr bwMode="auto">
        <a:xfrm>
          <a:off x="4000500"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66" name="Line 7">
          <a:extLst>
            <a:ext uri="{FF2B5EF4-FFF2-40B4-BE49-F238E27FC236}">
              <a16:creationId xmlns:a16="http://schemas.microsoft.com/office/drawing/2014/main" id="{E0D2F619-8512-4652-890C-DA851D4AEAE9}"/>
            </a:ext>
          </a:extLst>
        </xdr:cNvPr>
        <xdr:cNvSpPr>
          <a:spLocks noChangeShapeType="1"/>
        </xdr:cNvSpPr>
      </xdr:nvSpPr>
      <xdr:spPr bwMode="auto">
        <a:xfrm>
          <a:off x="4000500"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67" name="Line 7">
          <a:extLst>
            <a:ext uri="{FF2B5EF4-FFF2-40B4-BE49-F238E27FC236}">
              <a16:creationId xmlns:a16="http://schemas.microsoft.com/office/drawing/2014/main" id="{2230C690-9F71-4970-97F1-2041300C5B61}"/>
            </a:ext>
          </a:extLst>
        </xdr:cNvPr>
        <xdr:cNvSpPr>
          <a:spLocks noChangeShapeType="1"/>
        </xdr:cNvSpPr>
      </xdr:nvSpPr>
      <xdr:spPr bwMode="auto">
        <a:xfrm>
          <a:off x="4000500"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368" name="Line 7">
          <a:extLst>
            <a:ext uri="{FF2B5EF4-FFF2-40B4-BE49-F238E27FC236}">
              <a16:creationId xmlns:a16="http://schemas.microsoft.com/office/drawing/2014/main" id="{6AF5BA25-5C26-49CF-9B57-5181F730B27A}"/>
            </a:ext>
          </a:extLst>
        </xdr:cNvPr>
        <xdr:cNvSpPr>
          <a:spLocks noChangeShapeType="1"/>
        </xdr:cNvSpPr>
      </xdr:nvSpPr>
      <xdr:spPr bwMode="auto">
        <a:xfrm>
          <a:off x="400050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69" name="Line 7">
          <a:extLst>
            <a:ext uri="{FF2B5EF4-FFF2-40B4-BE49-F238E27FC236}">
              <a16:creationId xmlns:a16="http://schemas.microsoft.com/office/drawing/2014/main" id="{DD451C06-58B7-4B52-97DE-C5128E7F8751}"/>
            </a:ext>
          </a:extLst>
        </xdr:cNvPr>
        <xdr:cNvSpPr>
          <a:spLocks noChangeShapeType="1"/>
        </xdr:cNvSpPr>
      </xdr:nvSpPr>
      <xdr:spPr bwMode="auto">
        <a:xfrm>
          <a:off x="4000500"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70" name="Line 7">
          <a:extLst>
            <a:ext uri="{FF2B5EF4-FFF2-40B4-BE49-F238E27FC236}">
              <a16:creationId xmlns:a16="http://schemas.microsoft.com/office/drawing/2014/main" id="{CF7FDB04-0982-4BDB-9883-4CD26F5FBE70}"/>
            </a:ext>
          </a:extLst>
        </xdr:cNvPr>
        <xdr:cNvSpPr>
          <a:spLocks noChangeShapeType="1"/>
        </xdr:cNvSpPr>
      </xdr:nvSpPr>
      <xdr:spPr bwMode="auto">
        <a:xfrm>
          <a:off x="4000500"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71" name="Line 7">
          <a:extLst>
            <a:ext uri="{FF2B5EF4-FFF2-40B4-BE49-F238E27FC236}">
              <a16:creationId xmlns:a16="http://schemas.microsoft.com/office/drawing/2014/main" id="{3ABEBC69-09A7-4D0E-B458-3A503955B56B}"/>
            </a:ext>
          </a:extLst>
        </xdr:cNvPr>
        <xdr:cNvSpPr>
          <a:spLocks noChangeShapeType="1"/>
        </xdr:cNvSpPr>
      </xdr:nvSpPr>
      <xdr:spPr bwMode="auto">
        <a:xfrm>
          <a:off x="4000500"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72" name="Line 7">
          <a:extLst>
            <a:ext uri="{FF2B5EF4-FFF2-40B4-BE49-F238E27FC236}">
              <a16:creationId xmlns:a16="http://schemas.microsoft.com/office/drawing/2014/main" id="{B7AEAAD5-C604-4E9C-A61D-6FF767459A2F}"/>
            </a:ext>
          </a:extLst>
        </xdr:cNvPr>
        <xdr:cNvSpPr>
          <a:spLocks noChangeShapeType="1"/>
        </xdr:cNvSpPr>
      </xdr:nvSpPr>
      <xdr:spPr bwMode="auto">
        <a:xfrm>
          <a:off x="4000500"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373" name="Line 7">
          <a:extLst>
            <a:ext uri="{FF2B5EF4-FFF2-40B4-BE49-F238E27FC236}">
              <a16:creationId xmlns:a16="http://schemas.microsoft.com/office/drawing/2014/main" id="{A15884E4-1D1E-460E-B46B-2B8B06F33CBD}"/>
            </a:ext>
          </a:extLst>
        </xdr:cNvPr>
        <xdr:cNvSpPr>
          <a:spLocks noChangeShapeType="1"/>
        </xdr:cNvSpPr>
      </xdr:nvSpPr>
      <xdr:spPr bwMode="auto">
        <a:xfrm>
          <a:off x="400050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374" name="Line 7">
          <a:extLst>
            <a:ext uri="{FF2B5EF4-FFF2-40B4-BE49-F238E27FC236}">
              <a16:creationId xmlns:a16="http://schemas.microsoft.com/office/drawing/2014/main" id="{90AC549C-87E2-4B11-A270-864D2A1B4E42}"/>
            </a:ext>
          </a:extLst>
        </xdr:cNvPr>
        <xdr:cNvSpPr>
          <a:spLocks noChangeShapeType="1"/>
        </xdr:cNvSpPr>
      </xdr:nvSpPr>
      <xdr:spPr bwMode="auto">
        <a:xfrm>
          <a:off x="400050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375" name="Line 7">
          <a:extLst>
            <a:ext uri="{FF2B5EF4-FFF2-40B4-BE49-F238E27FC236}">
              <a16:creationId xmlns:a16="http://schemas.microsoft.com/office/drawing/2014/main" id="{574B1169-8745-4A85-8462-8C5BD9F5627A}"/>
            </a:ext>
          </a:extLst>
        </xdr:cNvPr>
        <xdr:cNvSpPr>
          <a:spLocks noChangeShapeType="1"/>
        </xdr:cNvSpPr>
      </xdr:nvSpPr>
      <xdr:spPr bwMode="auto">
        <a:xfrm>
          <a:off x="400050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376" name="Line 7">
          <a:extLst>
            <a:ext uri="{FF2B5EF4-FFF2-40B4-BE49-F238E27FC236}">
              <a16:creationId xmlns:a16="http://schemas.microsoft.com/office/drawing/2014/main" id="{1F8F9FE9-06A5-4E56-A329-1912E407CA76}"/>
            </a:ext>
          </a:extLst>
        </xdr:cNvPr>
        <xdr:cNvSpPr>
          <a:spLocks noChangeShapeType="1"/>
        </xdr:cNvSpPr>
      </xdr:nvSpPr>
      <xdr:spPr bwMode="auto">
        <a:xfrm>
          <a:off x="400050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377" name="Line 7">
          <a:extLst>
            <a:ext uri="{FF2B5EF4-FFF2-40B4-BE49-F238E27FC236}">
              <a16:creationId xmlns:a16="http://schemas.microsoft.com/office/drawing/2014/main" id="{75E0D72A-548E-452C-B798-7FB6403321BE}"/>
            </a:ext>
          </a:extLst>
        </xdr:cNvPr>
        <xdr:cNvSpPr>
          <a:spLocks noChangeShapeType="1"/>
        </xdr:cNvSpPr>
      </xdr:nvSpPr>
      <xdr:spPr bwMode="auto">
        <a:xfrm>
          <a:off x="400050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378" name="Line 7">
          <a:extLst>
            <a:ext uri="{FF2B5EF4-FFF2-40B4-BE49-F238E27FC236}">
              <a16:creationId xmlns:a16="http://schemas.microsoft.com/office/drawing/2014/main" id="{06500A6E-92EA-4E70-AB05-9A902133FA5E}"/>
            </a:ext>
          </a:extLst>
        </xdr:cNvPr>
        <xdr:cNvSpPr>
          <a:spLocks noChangeShapeType="1"/>
        </xdr:cNvSpPr>
      </xdr:nvSpPr>
      <xdr:spPr bwMode="auto">
        <a:xfrm>
          <a:off x="400050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379" name="Line 7">
          <a:extLst>
            <a:ext uri="{FF2B5EF4-FFF2-40B4-BE49-F238E27FC236}">
              <a16:creationId xmlns:a16="http://schemas.microsoft.com/office/drawing/2014/main" id="{9828E8D9-4C1B-4165-9BD3-55DADB866A6F}"/>
            </a:ext>
          </a:extLst>
        </xdr:cNvPr>
        <xdr:cNvSpPr>
          <a:spLocks noChangeShapeType="1"/>
        </xdr:cNvSpPr>
      </xdr:nvSpPr>
      <xdr:spPr bwMode="auto">
        <a:xfrm>
          <a:off x="400050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380" name="Line 7">
          <a:extLst>
            <a:ext uri="{FF2B5EF4-FFF2-40B4-BE49-F238E27FC236}">
              <a16:creationId xmlns:a16="http://schemas.microsoft.com/office/drawing/2014/main" id="{26E8B4BD-7F77-40F9-B245-6C74F44E951D}"/>
            </a:ext>
          </a:extLst>
        </xdr:cNvPr>
        <xdr:cNvSpPr>
          <a:spLocks noChangeShapeType="1"/>
        </xdr:cNvSpPr>
      </xdr:nvSpPr>
      <xdr:spPr bwMode="auto">
        <a:xfrm>
          <a:off x="400050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81" name="Line 7">
          <a:extLst>
            <a:ext uri="{FF2B5EF4-FFF2-40B4-BE49-F238E27FC236}">
              <a16:creationId xmlns:a16="http://schemas.microsoft.com/office/drawing/2014/main" id="{80CE17C2-9069-4C30-9F26-E141FE446D9E}"/>
            </a:ext>
          </a:extLst>
        </xdr:cNvPr>
        <xdr:cNvSpPr>
          <a:spLocks noChangeShapeType="1"/>
        </xdr:cNvSpPr>
      </xdr:nvSpPr>
      <xdr:spPr bwMode="auto">
        <a:xfrm>
          <a:off x="4000500"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82" name="Line 7">
          <a:extLst>
            <a:ext uri="{FF2B5EF4-FFF2-40B4-BE49-F238E27FC236}">
              <a16:creationId xmlns:a16="http://schemas.microsoft.com/office/drawing/2014/main" id="{85C97033-8711-46C5-8296-7BC31F294162}"/>
            </a:ext>
          </a:extLst>
        </xdr:cNvPr>
        <xdr:cNvSpPr>
          <a:spLocks noChangeShapeType="1"/>
        </xdr:cNvSpPr>
      </xdr:nvSpPr>
      <xdr:spPr bwMode="auto">
        <a:xfrm>
          <a:off x="4000500"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83" name="Line 7">
          <a:extLst>
            <a:ext uri="{FF2B5EF4-FFF2-40B4-BE49-F238E27FC236}">
              <a16:creationId xmlns:a16="http://schemas.microsoft.com/office/drawing/2014/main" id="{BE361F33-C34D-48D6-91AD-939486FBEFBB}"/>
            </a:ext>
          </a:extLst>
        </xdr:cNvPr>
        <xdr:cNvSpPr>
          <a:spLocks noChangeShapeType="1"/>
        </xdr:cNvSpPr>
      </xdr:nvSpPr>
      <xdr:spPr bwMode="auto">
        <a:xfrm>
          <a:off x="4000500"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384" name="Line 7">
          <a:extLst>
            <a:ext uri="{FF2B5EF4-FFF2-40B4-BE49-F238E27FC236}">
              <a16:creationId xmlns:a16="http://schemas.microsoft.com/office/drawing/2014/main" id="{5AC341F4-6373-4B77-95EB-729DB7D9CF33}"/>
            </a:ext>
          </a:extLst>
        </xdr:cNvPr>
        <xdr:cNvSpPr>
          <a:spLocks noChangeShapeType="1"/>
        </xdr:cNvSpPr>
      </xdr:nvSpPr>
      <xdr:spPr bwMode="auto">
        <a:xfrm>
          <a:off x="400050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385" name="Line 7">
          <a:extLst>
            <a:ext uri="{FF2B5EF4-FFF2-40B4-BE49-F238E27FC236}">
              <a16:creationId xmlns:a16="http://schemas.microsoft.com/office/drawing/2014/main" id="{2E433DAF-2343-4206-844F-39078043638E}"/>
            </a:ext>
          </a:extLst>
        </xdr:cNvPr>
        <xdr:cNvSpPr>
          <a:spLocks noChangeShapeType="1"/>
        </xdr:cNvSpPr>
      </xdr:nvSpPr>
      <xdr:spPr bwMode="auto">
        <a:xfrm>
          <a:off x="400050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386" name="Line 7">
          <a:extLst>
            <a:ext uri="{FF2B5EF4-FFF2-40B4-BE49-F238E27FC236}">
              <a16:creationId xmlns:a16="http://schemas.microsoft.com/office/drawing/2014/main" id="{023336C4-7BBE-48BD-A489-1C804EE837CF}"/>
            </a:ext>
          </a:extLst>
        </xdr:cNvPr>
        <xdr:cNvSpPr>
          <a:spLocks noChangeShapeType="1"/>
        </xdr:cNvSpPr>
      </xdr:nvSpPr>
      <xdr:spPr bwMode="auto">
        <a:xfrm>
          <a:off x="400050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87" name="Line 7">
          <a:extLst>
            <a:ext uri="{FF2B5EF4-FFF2-40B4-BE49-F238E27FC236}">
              <a16:creationId xmlns:a16="http://schemas.microsoft.com/office/drawing/2014/main" id="{6E6F8015-66CE-40E5-A92B-108F9D033C72}"/>
            </a:ext>
          </a:extLst>
        </xdr:cNvPr>
        <xdr:cNvSpPr>
          <a:spLocks noChangeShapeType="1"/>
        </xdr:cNvSpPr>
      </xdr:nvSpPr>
      <xdr:spPr bwMode="auto">
        <a:xfrm>
          <a:off x="4000500"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88" name="Line 7">
          <a:extLst>
            <a:ext uri="{FF2B5EF4-FFF2-40B4-BE49-F238E27FC236}">
              <a16:creationId xmlns:a16="http://schemas.microsoft.com/office/drawing/2014/main" id="{2305627B-F7A4-40B2-B79E-AB855E881B83}"/>
            </a:ext>
          </a:extLst>
        </xdr:cNvPr>
        <xdr:cNvSpPr>
          <a:spLocks noChangeShapeType="1"/>
        </xdr:cNvSpPr>
      </xdr:nvSpPr>
      <xdr:spPr bwMode="auto">
        <a:xfrm>
          <a:off x="4000500"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89" name="Line 7">
          <a:extLst>
            <a:ext uri="{FF2B5EF4-FFF2-40B4-BE49-F238E27FC236}">
              <a16:creationId xmlns:a16="http://schemas.microsoft.com/office/drawing/2014/main" id="{0429F8BF-F703-4BC7-9AD4-D49C5BA0B496}"/>
            </a:ext>
          </a:extLst>
        </xdr:cNvPr>
        <xdr:cNvSpPr>
          <a:spLocks noChangeShapeType="1"/>
        </xdr:cNvSpPr>
      </xdr:nvSpPr>
      <xdr:spPr bwMode="auto">
        <a:xfrm>
          <a:off x="4000500"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90" name="Line 7">
          <a:extLst>
            <a:ext uri="{FF2B5EF4-FFF2-40B4-BE49-F238E27FC236}">
              <a16:creationId xmlns:a16="http://schemas.microsoft.com/office/drawing/2014/main" id="{337626E6-0FE5-4ABB-BFD1-BEA94E499F75}"/>
            </a:ext>
          </a:extLst>
        </xdr:cNvPr>
        <xdr:cNvSpPr>
          <a:spLocks noChangeShapeType="1"/>
        </xdr:cNvSpPr>
      </xdr:nvSpPr>
      <xdr:spPr bwMode="auto">
        <a:xfrm>
          <a:off x="4000500"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91" name="Line 7">
          <a:extLst>
            <a:ext uri="{FF2B5EF4-FFF2-40B4-BE49-F238E27FC236}">
              <a16:creationId xmlns:a16="http://schemas.microsoft.com/office/drawing/2014/main" id="{F4D79A94-360F-48E6-B431-B7BA9C4D2273}"/>
            </a:ext>
          </a:extLst>
        </xdr:cNvPr>
        <xdr:cNvSpPr>
          <a:spLocks noChangeShapeType="1"/>
        </xdr:cNvSpPr>
      </xdr:nvSpPr>
      <xdr:spPr bwMode="auto">
        <a:xfrm>
          <a:off x="4000500"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92" name="Line 7">
          <a:extLst>
            <a:ext uri="{FF2B5EF4-FFF2-40B4-BE49-F238E27FC236}">
              <a16:creationId xmlns:a16="http://schemas.microsoft.com/office/drawing/2014/main" id="{17A2FB1F-9180-4117-9A25-80A715497916}"/>
            </a:ext>
          </a:extLst>
        </xdr:cNvPr>
        <xdr:cNvSpPr>
          <a:spLocks noChangeShapeType="1"/>
        </xdr:cNvSpPr>
      </xdr:nvSpPr>
      <xdr:spPr bwMode="auto">
        <a:xfrm>
          <a:off x="4000500"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393" name="Line 7">
          <a:extLst>
            <a:ext uri="{FF2B5EF4-FFF2-40B4-BE49-F238E27FC236}">
              <a16:creationId xmlns:a16="http://schemas.microsoft.com/office/drawing/2014/main" id="{907CA666-864C-4322-9A3F-6C07391C5E44}"/>
            </a:ext>
          </a:extLst>
        </xdr:cNvPr>
        <xdr:cNvSpPr>
          <a:spLocks noChangeShapeType="1"/>
        </xdr:cNvSpPr>
      </xdr:nvSpPr>
      <xdr:spPr bwMode="auto">
        <a:xfrm>
          <a:off x="400050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394" name="Line 7">
          <a:extLst>
            <a:ext uri="{FF2B5EF4-FFF2-40B4-BE49-F238E27FC236}">
              <a16:creationId xmlns:a16="http://schemas.microsoft.com/office/drawing/2014/main" id="{55389BC0-1575-44BA-A2DE-A91E9495BFCA}"/>
            </a:ext>
          </a:extLst>
        </xdr:cNvPr>
        <xdr:cNvSpPr>
          <a:spLocks noChangeShapeType="1"/>
        </xdr:cNvSpPr>
      </xdr:nvSpPr>
      <xdr:spPr bwMode="auto">
        <a:xfrm>
          <a:off x="400050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395" name="Line 7">
          <a:extLst>
            <a:ext uri="{FF2B5EF4-FFF2-40B4-BE49-F238E27FC236}">
              <a16:creationId xmlns:a16="http://schemas.microsoft.com/office/drawing/2014/main" id="{EEF5125C-230B-4125-8947-5DBC8C95E0D8}"/>
            </a:ext>
          </a:extLst>
        </xdr:cNvPr>
        <xdr:cNvSpPr>
          <a:spLocks noChangeShapeType="1"/>
        </xdr:cNvSpPr>
      </xdr:nvSpPr>
      <xdr:spPr bwMode="auto">
        <a:xfrm>
          <a:off x="400050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396" name="Line 7">
          <a:extLst>
            <a:ext uri="{FF2B5EF4-FFF2-40B4-BE49-F238E27FC236}">
              <a16:creationId xmlns:a16="http://schemas.microsoft.com/office/drawing/2014/main" id="{540BB6AA-349D-44B8-B892-22F6808D0E8F}"/>
            </a:ext>
          </a:extLst>
        </xdr:cNvPr>
        <xdr:cNvSpPr>
          <a:spLocks noChangeShapeType="1"/>
        </xdr:cNvSpPr>
      </xdr:nvSpPr>
      <xdr:spPr bwMode="auto">
        <a:xfrm>
          <a:off x="400050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397" name="Line 7">
          <a:extLst>
            <a:ext uri="{FF2B5EF4-FFF2-40B4-BE49-F238E27FC236}">
              <a16:creationId xmlns:a16="http://schemas.microsoft.com/office/drawing/2014/main" id="{D25C1074-94B5-46C9-883B-6EEB1AFB5D7F}"/>
            </a:ext>
          </a:extLst>
        </xdr:cNvPr>
        <xdr:cNvSpPr>
          <a:spLocks noChangeShapeType="1"/>
        </xdr:cNvSpPr>
      </xdr:nvSpPr>
      <xdr:spPr bwMode="auto">
        <a:xfrm>
          <a:off x="400050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398" name="Line 7">
          <a:extLst>
            <a:ext uri="{FF2B5EF4-FFF2-40B4-BE49-F238E27FC236}">
              <a16:creationId xmlns:a16="http://schemas.microsoft.com/office/drawing/2014/main" id="{3E65EB6C-BAC7-4475-9AB1-913D281ACB29}"/>
            </a:ext>
          </a:extLst>
        </xdr:cNvPr>
        <xdr:cNvSpPr>
          <a:spLocks noChangeShapeType="1"/>
        </xdr:cNvSpPr>
      </xdr:nvSpPr>
      <xdr:spPr bwMode="auto">
        <a:xfrm>
          <a:off x="400050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36</xdr:row>
      <xdr:rowOff>0</xdr:rowOff>
    </xdr:from>
    <xdr:to>
      <xdr:col>9</xdr:col>
      <xdr:colOff>323850</xdr:colOff>
      <xdr:row>36</xdr:row>
      <xdr:rowOff>0</xdr:rowOff>
    </xdr:to>
    <xdr:sp macro="" textlink="">
      <xdr:nvSpPr>
        <xdr:cNvPr id="399" name="Line 7">
          <a:extLst>
            <a:ext uri="{FF2B5EF4-FFF2-40B4-BE49-F238E27FC236}">
              <a16:creationId xmlns:a16="http://schemas.microsoft.com/office/drawing/2014/main" id="{DD8128F3-2CC8-4B7A-8520-29A87A8017CF}"/>
            </a:ext>
          </a:extLst>
        </xdr:cNvPr>
        <xdr:cNvSpPr>
          <a:spLocks noChangeShapeType="1"/>
        </xdr:cNvSpPr>
      </xdr:nvSpPr>
      <xdr:spPr bwMode="auto">
        <a:xfrm>
          <a:off x="5495925" y="7858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400" name="Line 7">
          <a:extLst>
            <a:ext uri="{FF2B5EF4-FFF2-40B4-BE49-F238E27FC236}">
              <a16:creationId xmlns:a16="http://schemas.microsoft.com/office/drawing/2014/main" id="{A85A985F-A4C7-43B7-86D3-DDDDA4229672}"/>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401" name="Line 7">
          <a:extLst>
            <a:ext uri="{FF2B5EF4-FFF2-40B4-BE49-F238E27FC236}">
              <a16:creationId xmlns:a16="http://schemas.microsoft.com/office/drawing/2014/main" id="{F86DC388-FB16-4D4D-84FD-83B896A793CE}"/>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402" name="Line 7">
          <a:extLst>
            <a:ext uri="{FF2B5EF4-FFF2-40B4-BE49-F238E27FC236}">
              <a16:creationId xmlns:a16="http://schemas.microsoft.com/office/drawing/2014/main" id="{8C08687E-49B8-409C-B7D9-A7202E2CE079}"/>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403" name="Line 7">
          <a:extLst>
            <a:ext uri="{FF2B5EF4-FFF2-40B4-BE49-F238E27FC236}">
              <a16:creationId xmlns:a16="http://schemas.microsoft.com/office/drawing/2014/main" id="{9F70DA23-794D-480E-95BA-0B62E7F3011F}"/>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404" name="Line 7">
          <a:extLst>
            <a:ext uri="{FF2B5EF4-FFF2-40B4-BE49-F238E27FC236}">
              <a16:creationId xmlns:a16="http://schemas.microsoft.com/office/drawing/2014/main" id="{FDF5777B-5F9A-4E22-8073-92ACB1997928}"/>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405" name="Line 7">
          <a:extLst>
            <a:ext uri="{FF2B5EF4-FFF2-40B4-BE49-F238E27FC236}">
              <a16:creationId xmlns:a16="http://schemas.microsoft.com/office/drawing/2014/main" id="{3A5CA743-05F6-42DB-993D-6815AA6E66F6}"/>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406" name="Line 7">
          <a:extLst>
            <a:ext uri="{FF2B5EF4-FFF2-40B4-BE49-F238E27FC236}">
              <a16:creationId xmlns:a16="http://schemas.microsoft.com/office/drawing/2014/main" id="{0B9B9307-A7E4-4E7E-8EAA-67E1891F7DD5}"/>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407" name="Line 7">
          <a:extLst>
            <a:ext uri="{FF2B5EF4-FFF2-40B4-BE49-F238E27FC236}">
              <a16:creationId xmlns:a16="http://schemas.microsoft.com/office/drawing/2014/main" id="{3C24E875-732E-4B8E-A7D3-99F1B8C0A8BB}"/>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408" name="Line 7">
          <a:extLst>
            <a:ext uri="{FF2B5EF4-FFF2-40B4-BE49-F238E27FC236}">
              <a16:creationId xmlns:a16="http://schemas.microsoft.com/office/drawing/2014/main" id="{8CA49198-3A27-4079-9679-85319AB7AD3E}"/>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409" name="Line 7">
          <a:extLst>
            <a:ext uri="{FF2B5EF4-FFF2-40B4-BE49-F238E27FC236}">
              <a16:creationId xmlns:a16="http://schemas.microsoft.com/office/drawing/2014/main" id="{037AD024-88B1-4355-95FD-07D5C6000342}"/>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410" name="Line 7">
          <a:extLst>
            <a:ext uri="{FF2B5EF4-FFF2-40B4-BE49-F238E27FC236}">
              <a16:creationId xmlns:a16="http://schemas.microsoft.com/office/drawing/2014/main" id="{4EBE64BF-9CD9-4824-A971-86AEE0FF073C}"/>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411" name="Line 7">
          <a:extLst>
            <a:ext uri="{FF2B5EF4-FFF2-40B4-BE49-F238E27FC236}">
              <a16:creationId xmlns:a16="http://schemas.microsoft.com/office/drawing/2014/main" id="{B3DED6D8-9E33-4540-B6C5-4CA365E6EA9F}"/>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412" name="Line 7">
          <a:extLst>
            <a:ext uri="{FF2B5EF4-FFF2-40B4-BE49-F238E27FC236}">
              <a16:creationId xmlns:a16="http://schemas.microsoft.com/office/drawing/2014/main" id="{7DAA87AE-D0C4-409E-AC26-FA1243E39E9C}"/>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413" name="Line 7">
          <a:extLst>
            <a:ext uri="{FF2B5EF4-FFF2-40B4-BE49-F238E27FC236}">
              <a16:creationId xmlns:a16="http://schemas.microsoft.com/office/drawing/2014/main" id="{0283253F-C3DC-406A-961B-62828683C3F4}"/>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14" name="Line 7">
          <a:extLst>
            <a:ext uri="{FF2B5EF4-FFF2-40B4-BE49-F238E27FC236}">
              <a16:creationId xmlns:a16="http://schemas.microsoft.com/office/drawing/2014/main" id="{AD6C5DAA-A189-4D74-89CF-5A696A7D17AE}"/>
            </a:ext>
          </a:extLst>
        </xdr:cNvPr>
        <xdr:cNvSpPr>
          <a:spLocks noChangeShapeType="1"/>
        </xdr:cNvSpPr>
      </xdr:nvSpPr>
      <xdr:spPr bwMode="auto">
        <a:xfrm>
          <a:off x="549592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15" name="Line 7">
          <a:extLst>
            <a:ext uri="{FF2B5EF4-FFF2-40B4-BE49-F238E27FC236}">
              <a16:creationId xmlns:a16="http://schemas.microsoft.com/office/drawing/2014/main" id="{81BFF6DB-78B4-4935-9830-4AE26D320916}"/>
            </a:ext>
          </a:extLst>
        </xdr:cNvPr>
        <xdr:cNvSpPr>
          <a:spLocks noChangeShapeType="1"/>
        </xdr:cNvSpPr>
      </xdr:nvSpPr>
      <xdr:spPr bwMode="auto">
        <a:xfrm>
          <a:off x="549592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16" name="Line 7">
          <a:extLst>
            <a:ext uri="{FF2B5EF4-FFF2-40B4-BE49-F238E27FC236}">
              <a16:creationId xmlns:a16="http://schemas.microsoft.com/office/drawing/2014/main" id="{3C3D4F3A-866C-4BCA-9FB3-D67D6C41F460}"/>
            </a:ext>
          </a:extLst>
        </xdr:cNvPr>
        <xdr:cNvSpPr>
          <a:spLocks noChangeShapeType="1"/>
        </xdr:cNvSpPr>
      </xdr:nvSpPr>
      <xdr:spPr bwMode="auto">
        <a:xfrm>
          <a:off x="549592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17" name="Line 7">
          <a:extLst>
            <a:ext uri="{FF2B5EF4-FFF2-40B4-BE49-F238E27FC236}">
              <a16:creationId xmlns:a16="http://schemas.microsoft.com/office/drawing/2014/main" id="{DB90752E-0F90-4B23-81B8-1F5549C8FCBB}"/>
            </a:ext>
          </a:extLst>
        </xdr:cNvPr>
        <xdr:cNvSpPr>
          <a:spLocks noChangeShapeType="1"/>
        </xdr:cNvSpPr>
      </xdr:nvSpPr>
      <xdr:spPr bwMode="auto">
        <a:xfrm>
          <a:off x="549592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18" name="Line 7">
          <a:extLst>
            <a:ext uri="{FF2B5EF4-FFF2-40B4-BE49-F238E27FC236}">
              <a16:creationId xmlns:a16="http://schemas.microsoft.com/office/drawing/2014/main" id="{25E8999C-2704-48AB-B92A-D95708078571}"/>
            </a:ext>
          </a:extLst>
        </xdr:cNvPr>
        <xdr:cNvSpPr>
          <a:spLocks noChangeShapeType="1"/>
        </xdr:cNvSpPr>
      </xdr:nvSpPr>
      <xdr:spPr bwMode="auto">
        <a:xfrm>
          <a:off x="549592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19" name="Line 7">
          <a:extLst>
            <a:ext uri="{FF2B5EF4-FFF2-40B4-BE49-F238E27FC236}">
              <a16:creationId xmlns:a16="http://schemas.microsoft.com/office/drawing/2014/main" id="{8572FC5A-55C5-45D7-AFB2-17704E136F42}"/>
            </a:ext>
          </a:extLst>
        </xdr:cNvPr>
        <xdr:cNvSpPr>
          <a:spLocks noChangeShapeType="1"/>
        </xdr:cNvSpPr>
      </xdr:nvSpPr>
      <xdr:spPr bwMode="auto">
        <a:xfrm>
          <a:off x="549592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20" name="Line 7">
          <a:extLst>
            <a:ext uri="{FF2B5EF4-FFF2-40B4-BE49-F238E27FC236}">
              <a16:creationId xmlns:a16="http://schemas.microsoft.com/office/drawing/2014/main" id="{7B88CF5D-DF49-4A32-9B00-437ECC9CE426}"/>
            </a:ext>
          </a:extLst>
        </xdr:cNvPr>
        <xdr:cNvSpPr>
          <a:spLocks noChangeShapeType="1"/>
        </xdr:cNvSpPr>
      </xdr:nvSpPr>
      <xdr:spPr bwMode="auto">
        <a:xfrm>
          <a:off x="549592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21" name="Line 7">
          <a:extLst>
            <a:ext uri="{FF2B5EF4-FFF2-40B4-BE49-F238E27FC236}">
              <a16:creationId xmlns:a16="http://schemas.microsoft.com/office/drawing/2014/main" id="{CCED738C-63BE-46F8-8B3C-21AD3657D27B}"/>
            </a:ext>
          </a:extLst>
        </xdr:cNvPr>
        <xdr:cNvSpPr>
          <a:spLocks noChangeShapeType="1"/>
        </xdr:cNvSpPr>
      </xdr:nvSpPr>
      <xdr:spPr bwMode="auto">
        <a:xfrm>
          <a:off x="549592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22" name="Line 7">
          <a:extLst>
            <a:ext uri="{FF2B5EF4-FFF2-40B4-BE49-F238E27FC236}">
              <a16:creationId xmlns:a16="http://schemas.microsoft.com/office/drawing/2014/main" id="{E7C14144-1668-4173-821E-972425EB38F2}"/>
            </a:ext>
          </a:extLst>
        </xdr:cNvPr>
        <xdr:cNvSpPr>
          <a:spLocks noChangeShapeType="1"/>
        </xdr:cNvSpPr>
      </xdr:nvSpPr>
      <xdr:spPr bwMode="auto">
        <a:xfrm>
          <a:off x="549592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23" name="Line 7">
          <a:extLst>
            <a:ext uri="{FF2B5EF4-FFF2-40B4-BE49-F238E27FC236}">
              <a16:creationId xmlns:a16="http://schemas.microsoft.com/office/drawing/2014/main" id="{89D44B95-FC80-4975-A250-F73A875D4E9D}"/>
            </a:ext>
          </a:extLst>
        </xdr:cNvPr>
        <xdr:cNvSpPr>
          <a:spLocks noChangeShapeType="1"/>
        </xdr:cNvSpPr>
      </xdr:nvSpPr>
      <xdr:spPr bwMode="auto">
        <a:xfrm>
          <a:off x="549592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24" name="Line 7">
          <a:extLst>
            <a:ext uri="{FF2B5EF4-FFF2-40B4-BE49-F238E27FC236}">
              <a16:creationId xmlns:a16="http://schemas.microsoft.com/office/drawing/2014/main" id="{170DA97D-872B-4257-8CD3-07BC1F1617C3}"/>
            </a:ext>
          </a:extLst>
        </xdr:cNvPr>
        <xdr:cNvSpPr>
          <a:spLocks noChangeShapeType="1"/>
        </xdr:cNvSpPr>
      </xdr:nvSpPr>
      <xdr:spPr bwMode="auto">
        <a:xfrm>
          <a:off x="549592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25" name="Line 7">
          <a:extLst>
            <a:ext uri="{FF2B5EF4-FFF2-40B4-BE49-F238E27FC236}">
              <a16:creationId xmlns:a16="http://schemas.microsoft.com/office/drawing/2014/main" id="{63AA8B22-5FE8-44B5-BA07-9B64ED0496CC}"/>
            </a:ext>
          </a:extLst>
        </xdr:cNvPr>
        <xdr:cNvSpPr>
          <a:spLocks noChangeShapeType="1"/>
        </xdr:cNvSpPr>
      </xdr:nvSpPr>
      <xdr:spPr bwMode="auto">
        <a:xfrm>
          <a:off x="549592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26" name="Line 7">
          <a:extLst>
            <a:ext uri="{FF2B5EF4-FFF2-40B4-BE49-F238E27FC236}">
              <a16:creationId xmlns:a16="http://schemas.microsoft.com/office/drawing/2014/main" id="{23C9B5A9-56D3-40AF-9E3B-0D5364148909}"/>
            </a:ext>
          </a:extLst>
        </xdr:cNvPr>
        <xdr:cNvSpPr>
          <a:spLocks noChangeShapeType="1"/>
        </xdr:cNvSpPr>
      </xdr:nvSpPr>
      <xdr:spPr bwMode="auto">
        <a:xfrm>
          <a:off x="549592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27" name="Line 7">
          <a:extLst>
            <a:ext uri="{FF2B5EF4-FFF2-40B4-BE49-F238E27FC236}">
              <a16:creationId xmlns:a16="http://schemas.microsoft.com/office/drawing/2014/main" id="{BA51B3E5-DE10-4D00-8C4C-B26A5D43C80F}"/>
            </a:ext>
          </a:extLst>
        </xdr:cNvPr>
        <xdr:cNvSpPr>
          <a:spLocks noChangeShapeType="1"/>
        </xdr:cNvSpPr>
      </xdr:nvSpPr>
      <xdr:spPr bwMode="auto">
        <a:xfrm>
          <a:off x="549592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28" name="Line 7">
          <a:extLst>
            <a:ext uri="{FF2B5EF4-FFF2-40B4-BE49-F238E27FC236}">
              <a16:creationId xmlns:a16="http://schemas.microsoft.com/office/drawing/2014/main" id="{596420B1-5007-48CE-9F37-81243327A573}"/>
            </a:ext>
          </a:extLst>
        </xdr:cNvPr>
        <xdr:cNvSpPr>
          <a:spLocks noChangeShapeType="1"/>
        </xdr:cNvSpPr>
      </xdr:nvSpPr>
      <xdr:spPr bwMode="auto">
        <a:xfrm>
          <a:off x="549592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29" name="Line 7">
          <a:extLst>
            <a:ext uri="{FF2B5EF4-FFF2-40B4-BE49-F238E27FC236}">
              <a16:creationId xmlns:a16="http://schemas.microsoft.com/office/drawing/2014/main" id="{94EB4E83-AEFC-4CAE-BD42-68A72BCFDD20}"/>
            </a:ext>
          </a:extLst>
        </xdr:cNvPr>
        <xdr:cNvSpPr>
          <a:spLocks noChangeShapeType="1"/>
        </xdr:cNvSpPr>
      </xdr:nvSpPr>
      <xdr:spPr bwMode="auto">
        <a:xfrm>
          <a:off x="549592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30" name="Line 7">
          <a:extLst>
            <a:ext uri="{FF2B5EF4-FFF2-40B4-BE49-F238E27FC236}">
              <a16:creationId xmlns:a16="http://schemas.microsoft.com/office/drawing/2014/main" id="{189B9C64-0A6B-4753-9DF9-C056A4B73A37}"/>
            </a:ext>
          </a:extLst>
        </xdr:cNvPr>
        <xdr:cNvSpPr>
          <a:spLocks noChangeShapeType="1"/>
        </xdr:cNvSpPr>
      </xdr:nvSpPr>
      <xdr:spPr bwMode="auto">
        <a:xfrm>
          <a:off x="549592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31" name="Line 7">
          <a:extLst>
            <a:ext uri="{FF2B5EF4-FFF2-40B4-BE49-F238E27FC236}">
              <a16:creationId xmlns:a16="http://schemas.microsoft.com/office/drawing/2014/main" id="{D3BCDAF9-FFE2-4E99-A0F9-B201EC98162F}"/>
            </a:ext>
          </a:extLst>
        </xdr:cNvPr>
        <xdr:cNvSpPr>
          <a:spLocks noChangeShapeType="1"/>
        </xdr:cNvSpPr>
      </xdr:nvSpPr>
      <xdr:spPr bwMode="auto">
        <a:xfrm>
          <a:off x="549592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32" name="Line 7">
          <a:extLst>
            <a:ext uri="{FF2B5EF4-FFF2-40B4-BE49-F238E27FC236}">
              <a16:creationId xmlns:a16="http://schemas.microsoft.com/office/drawing/2014/main" id="{2A7277A8-E6E0-4C7B-8B22-83DB06C9C775}"/>
            </a:ext>
          </a:extLst>
        </xdr:cNvPr>
        <xdr:cNvSpPr>
          <a:spLocks noChangeShapeType="1"/>
        </xdr:cNvSpPr>
      </xdr:nvSpPr>
      <xdr:spPr bwMode="auto">
        <a:xfrm>
          <a:off x="549592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33" name="Line 7">
          <a:extLst>
            <a:ext uri="{FF2B5EF4-FFF2-40B4-BE49-F238E27FC236}">
              <a16:creationId xmlns:a16="http://schemas.microsoft.com/office/drawing/2014/main" id="{EDB361B2-782B-4FAA-AFF1-A4CBF0DE4FF1}"/>
            </a:ext>
          </a:extLst>
        </xdr:cNvPr>
        <xdr:cNvSpPr>
          <a:spLocks noChangeShapeType="1"/>
        </xdr:cNvSpPr>
      </xdr:nvSpPr>
      <xdr:spPr bwMode="auto">
        <a:xfrm>
          <a:off x="549592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34" name="Line 7">
          <a:extLst>
            <a:ext uri="{FF2B5EF4-FFF2-40B4-BE49-F238E27FC236}">
              <a16:creationId xmlns:a16="http://schemas.microsoft.com/office/drawing/2014/main" id="{AF029FF3-CCF8-44B7-A8F2-EF566EC8EECC}"/>
            </a:ext>
          </a:extLst>
        </xdr:cNvPr>
        <xdr:cNvSpPr>
          <a:spLocks noChangeShapeType="1"/>
        </xdr:cNvSpPr>
      </xdr:nvSpPr>
      <xdr:spPr bwMode="auto">
        <a:xfrm>
          <a:off x="549592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35" name="Line 7">
          <a:extLst>
            <a:ext uri="{FF2B5EF4-FFF2-40B4-BE49-F238E27FC236}">
              <a16:creationId xmlns:a16="http://schemas.microsoft.com/office/drawing/2014/main" id="{A372F5D1-9298-49F2-B20E-B2B96265F569}"/>
            </a:ext>
          </a:extLst>
        </xdr:cNvPr>
        <xdr:cNvSpPr>
          <a:spLocks noChangeShapeType="1"/>
        </xdr:cNvSpPr>
      </xdr:nvSpPr>
      <xdr:spPr bwMode="auto">
        <a:xfrm>
          <a:off x="549592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36" name="Line 7">
          <a:extLst>
            <a:ext uri="{FF2B5EF4-FFF2-40B4-BE49-F238E27FC236}">
              <a16:creationId xmlns:a16="http://schemas.microsoft.com/office/drawing/2014/main" id="{C905799F-F0CF-460E-B890-96FC4D634A7E}"/>
            </a:ext>
          </a:extLst>
        </xdr:cNvPr>
        <xdr:cNvSpPr>
          <a:spLocks noChangeShapeType="1"/>
        </xdr:cNvSpPr>
      </xdr:nvSpPr>
      <xdr:spPr bwMode="auto">
        <a:xfrm>
          <a:off x="549592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37" name="Line 7">
          <a:extLst>
            <a:ext uri="{FF2B5EF4-FFF2-40B4-BE49-F238E27FC236}">
              <a16:creationId xmlns:a16="http://schemas.microsoft.com/office/drawing/2014/main" id="{EBA7BBF1-37B6-420A-8EF0-6BA443A2DBDE}"/>
            </a:ext>
          </a:extLst>
        </xdr:cNvPr>
        <xdr:cNvSpPr>
          <a:spLocks noChangeShapeType="1"/>
        </xdr:cNvSpPr>
      </xdr:nvSpPr>
      <xdr:spPr bwMode="auto">
        <a:xfrm>
          <a:off x="549592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38" name="Line 7">
          <a:extLst>
            <a:ext uri="{FF2B5EF4-FFF2-40B4-BE49-F238E27FC236}">
              <a16:creationId xmlns:a16="http://schemas.microsoft.com/office/drawing/2014/main" id="{C4D665A7-4E89-4C1A-B6E2-C011977ECF64}"/>
            </a:ext>
          </a:extLst>
        </xdr:cNvPr>
        <xdr:cNvSpPr>
          <a:spLocks noChangeShapeType="1"/>
        </xdr:cNvSpPr>
      </xdr:nvSpPr>
      <xdr:spPr bwMode="auto">
        <a:xfrm>
          <a:off x="549592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39" name="Line 7">
          <a:extLst>
            <a:ext uri="{FF2B5EF4-FFF2-40B4-BE49-F238E27FC236}">
              <a16:creationId xmlns:a16="http://schemas.microsoft.com/office/drawing/2014/main" id="{E4873729-BFC1-4E30-A792-FAD7D02B1889}"/>
            </a:ext>
          </a:extLst>
        </xdr:cNvPr>
        <xdr:cNvSpPr>
          <a:spLocks noChangeShapeType="1"/>
        </xdr:cNvSpPr>
      </xdr:nvSpPr>
      <xdr:spPr bwMode="auto">
        <a:xfrm>
          <a:off x="549592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40" name="Line 7">
          <a:extLst>
            <a:ext uri="{FF2B5EF4-FFF2-40B4-BE49-F238E27FC236}">
              <a16:creationId xmlns:a16="http://schemas.microsoft.com/office/drawing/2014/main" id="{7F1FFDBB-5F03-4ACF-A1A4-A182B164BAEC}"/>
            </a:ext>
          </a:extLst>
        </xdr:cNvPr>
        <xdr:cNvSpPr>
          <a:spLocks noChangeShapeType="1"/>
        </xdr:cNvSpPr>
      </xdr:nvSpPr>
      <xdr:spPr bwMode="auto">
        <a:xfrm>
          <a:off x="549592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41" name="Line 7">
          <a:extLst>
            <a:ext uri="{FF2B5EF4-FFF2-40B4-BE49-F238E27FC236}">
              <a16:creationId xmlns:a16="http://schemas.microsoft.com/office/drawing/2014/main" id="{B1F73047-DC06-4D4F-89CB-DB8CB52680C7}"/>
            </a:ext>
          </a:extLst>
        </xdr:cNvPr>
        <xdr:cNvSpPr>
          <a:spLocks noChangeShapeType="1"/>
        </xdr:cNvSpPr>
      </xdr:nvSpPr>
      <xdr:spPr bwMode="auto">
        <a:xfrm>
          <a:off x="549592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42" name="Line 7">
          <a:extLst>
            <a:ext uri="{FF2B5EF4-FFF2-40B4-BE49-F238E27FC236}">
              <a16:creationId xmlns:a16="http://schemas.microsoft.com/office/drawing/2014/main" id="{C70D201C-1585-47AD-AB49-181C9C48F137}"/>
            </a:ext>
          </a:extLst>
        </xdr:cNvPr>
        <xdr:cNvSpPr>
          <a:spLocks noChangeShapeType="1"/>
        </xdr:cNvSpPr>
      </xdr:nvSpPr>
      <xdr:spPr bwMode="auto">
        <a:xfrm>
          <a:off x="549592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43" name="Line 7">
          <a:extLst>
            <a:ext uri="{FF2B5EF4-FFF2-40B4-BE49-F238E27FC236}">
              <a16:creationId xmlns:a16="http://schemas.microsoft.com/office/drawing/2014/main" id="{C5CD0E07-F7D7-4399-9F38-7190E59BECAA}"/>
            </a:ext>
          </a:extLst>
        </xdr:cNvPr>
        <xdr:cNvSpPr>
          <a:spLocks noChangeShapeType="1"/>
        </xdr:cNvSpPr>
      </xdr:nvSpPr>
      <xdr:spPr bwMode="auto">
        <a:xfrm>
          <a:off x="549592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44" name="Line 7">
          <a:extLst>
            <a:ext uri="{FF2B5EF4-FFF2-40B4-BE49-F238E27FC236}">
              <a16:creationId xmlns:a16="http://schemas.microsoft.com/office/drawing/2014/main" id="{C23D9916-9B59-42F6-9E4D-F0108ACA81B2}"/>
            </a:ext>
          </a:extLst>
        </xdr:cNvPr>
        <xdr:cNvSpPr>
          <a:spLocks noChangeShapeType="1"/>
        </xdr:cNvSpPr>
      </xdr:nvSpPr>
      <xdr:spPr bwMode="auto">
        <a:xfrm>
          <a:off x="549592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45" name="Line 7">
          <a:extLst>
            <a:ext uri="{FF2B5EF4-FFF2-40B4-BE49-F238E27FC236}">
              <a16:creationId xmlns:a16="http://schemas.microsoft.com/office/drawing/2014/main" id="{E79151AE-81E7-4DFE-9406-9B9A5BAD3691}"/>
            </a:ext>
          </a:extLst>
        </xdr:cNvPr>
        <xdr:cNvSpPr>
          <a:spLocks noChangeShapeType="1"/>
        </xdr:cNvSpPr>
      </xdr:nvSpPr>
      <xdr:spPr bwMode="auto">
        <a:xfrm>
          <a:off x="549592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46" name="Line 7">
          <a:extLst>
            <a:ext uri="{FF2B5EF4-FFF2-40B4-BE49-F238E27FC236}">
              <a16:creationId xmlns:a16="http://schemas.microsoft.com/office/drawing/2014/main" id="{AEE663D3-F956-4B5B-95F0-639651BC3C62}"/>
            </a:ext>
          </a:extLst>
        </xdr:cNvPr>
        <xdr:cNvSpPr>
          <a:spLocks noChangeShapeType="1"/>
        </xdr:cNvSpPr>
      </xdr:nvSpPr>
      <xdr:spPr bwMode="auto">
        <a:xfrm>
          <a:off x="549592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47" name="Line 7">
          <a:extLst>
            <a:ext uri="{FF2B5EF4-FFF2-40B4-BE49-F238E27FC236}">
              <a16:creationId xmlns:a16="http://schemas.microsoft.com/office/drawing/2014/main" id="{C8C1353E-842A-4BA7-8CCE-3C502A2D5DE8}"/>
            </a:ext>
          </a:extLst>
        </xdr:cNvPr>
        <xdr:cNvSpPr>
          <a:spLocks noChangeShapeType="1"/>
        </xdr:cNvSpPr>
      </xdr:nvSpPr>
      <xdr:spPr bwMode="auto">
        <a:xfrm>
          <a:off x="549592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48" name="Line 7">
          <a:extLst>
            <a:ext uri="{FF2B5EF4-FFF2-40B4-BE49-F238E27FC236}">
              <a16:creationId xmlns:a16="http://schemas.microsoft.com/office/drawing/2014/main" id="{6A088D44-2E1F-4D5F-B680-D93DF1FDCB14}"/>
            </a:ext>
          </a:extLst>
        </xdr:cNvPr>
        <xdr:cNvSpPr>
          <a:spLocks noChangeShapeType="1"/>
        </xdr:cNvSpPr>
      </xdr:nvSpPr>
      <xdr:spPr bwMode="auto">
        <a:xfrm>
          <a:off x="549592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49" name="Line 7">
          <a:extLst>
            <a:ext uri="{FF2B5EF4-FFF2-40B4-BE49-F238E27FC236}">
              <a16:creationId xmlns:a16="http://schemas.microsoft.com/office/drawing/2014/main" id="{0D206635-6ED9-40CE-AD74-6025C8C4B8E0}"/>
            </a:ext>
          </a:extLst>
        </xdr:cNvPr>
        <xdr:cNvSpPr>
          <a:spLocks noChangeShapeType="1"/>
        </xdr:cNvSpPr>
      </xdr:nvSpPr>
      <xdr:spPr bwMode="auto">
        <a:xfrm>
          <a:off x="549592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50" name="Line 7">
          <a:extLst>
            <a:ext uri="{FF2B5EF4-FFF2-40B4-BE49-F238E27FC236}">
              <a16:creationId xmlns:a16="http://schemas.microsoft.com/office/drawing/2014/main" id="{AA18AA93-CA2F-4CC3-BC97-F6224592D5AA}"/>
            </a:ext>
          </a:extLst>
        </xdr:cNvPr>
        <xdr:cNvSpPr>
          <a:spLocks noChangeShapeType="1"/>
        </xdr:cNvSpPr>
      </xdr:nvSpPr>
      <xdr:spPr bwMode="auto">
        <a:xfrm>
          <a:off x="549592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51" name="Line 7">
          <a:extLst>
            <a:ext uri="{FF2B5EF4-FFF2-40B4-BE49-F238E27FC236}">
              <a16:creationId xmlns:a16="http://schemas.microsoft.com/office/drawing/2014/main" id="{E0714E49-C643-48EB-B028-E04F1EE5523F}"/>
            </a:ext>
          </a:extLst>
        </xdr:cNvPr>
        <xdr:cNvSpPr>
          <a:spLocks noChangeShapeType="1"/>
        </xdr:cNvSpPr>
      </xdr:nvSpPr>
      <xdr:spPr bwMode="auto">
        <a:xfrm>
          <a:off x="549592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52" name="Line 7">
          <a:extLst>
            <a:ext uri="{FF2B5EF4-FFF2-40B4-BE49-F238E27FC236}">
              <a16:creationId xmlns:a16="http://schemas.microsoft.com/office/drawing/2014/main" id="{5BA695AF-DA6C-4A60-A732-680896E2FE71}"/>
            </a:ext>
          </a:extLst>
        </xdr:cNvPr>
        <xdr:cNvSpPr>
          <a:spLocks noChangeShapeType="1"/>
        </xdr:cNvSpPr>
      </xdr:nvSpPr>
      <xdr:spPr bwMode="auto">
        <a:xfrm>
          <a:off x="549592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53" name="Line 7">
          <a:extLst>
            <a:ext uri="{FF2B5EF4-FFF2-40B4-BE49-F238E27FC236}">
              <a16:creationId xmlns:a16="http://schemas.microsoft.com/office/drawing/2014/main" id="{41747EC8-3BAE-4766-A5D9-DBC0CF5E0FBA}"/>
            </a:ext>
          </a:extLst>
        </xdr:cNvPr>
        <xdr:cNvSpPr>
          <a:spLocks noChangeShapeType="1"/>
        </xdr:cNvSpPr>
      </xdr:nvSpPr>
      <xdr:spPr bwMode="auto">
        <a:xfrm>
          <a:off x="549592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54" name="Line 7">
          <a:extLst>
            <a:ext uri="{FF2B5EF4-FFF2-40B4-BE49-F238E27FC236}">
              <a16:creationId xmlns:a16="http://schemas.microsoft.com/office/drawing/2014/main" id="{DBE8D927-F23F-4262-B226-32F14315D161}"/>
            </a:ext>
          </a:extLst>
        </xdr:cNvPr>
        <xdr:cNvSpPr>
          <a:spLocks noChangeShapeType="1"/>
        </xdr:cNvSpPr>
      </xdr:nvSpPr>
      <xdr:spPr bwMode="auto">
        <a:xfrm>
          <a:off x="549592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55" name="Line 7">
          <a:extLst>
            <a:ext uri="{FF2B5EF4-FFF2-40B4-BE49-F238E27FC236}">
              <a16:creationId xmlns:a16="http://schemas.microsoft.com/office/drawing/2014/main" id="{F5E25FA5-8506-4B72-92B3-3B3F7692CA6E}"/>
            </a:ext>
          </a:extLst>
        </xdr:cNvPr>
        <xdr:cNvSpPr>
          <a:spLocks noChangeShapeType="1"/>
        </xdr:cNvSpPr>
      </xdr:nvSpPr>
      <xdr:spPr bwMode="auto">
        <a:xfrm>
          <a:off x="549592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56" name="Line 7">
          <a:extLst>
            <a:ext uri="{FF2B5EF4-FFF2-40B4-BE49-F238E27FC236}">
              <a16:creationId xmlns:a16="http://schemas.microsoft.com/office/drawing/2014/main" id="{B8CC0903-6DBF-4C99-AFD9-531B53463874}"/>
            </a:ext>
          </a:extLst>
        </xdr:cNvPr>
        <xdr:cNvSpPr>
          <a:spLocks noChangeShapeType="1"/>
        </xdr:cNvSpPr>
      </xdr:nvSpPr>
      <xdr:spPr bwMode="auto">
        <a:xfrm>
          <a:off x="549592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57" name="Line 7">
          <a:extLst>
            <a:ext uri="{FF2B5EF4-FFF2-40B4-BE49-F238E27FC236}">
              <a16:creationId xmlns:a16="http://schemas.microsoft.com/office/drawing/2014/main" id="{B5493AD0-CF63-4B8E-B476-F4E53408C429}"/>
            </a:ext>
          </a:extLst>
        </xdr:cNvPr>
        <xdr:cNvSpPr>
          <a:spLocks noChangeShapeType="1"/>
        </xdr:cNvSpPr>
      </xdr:nvSpPr>
      <xdr:spPr bwMode="auto">
        <a:xfrm>
          <a:off x="549592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58" name="Line 7">
          <a:extLst>
            <a:ext uri="{FF2B5EF4-FFF2-40B4-BE49-F238E27FC236}">
              <a16:creationId xmlns:a16="http://schemas.microsoft.com/office/drawing/2014/main" id="{2B8AB121-8D37-4D4E-A27D-3C86C3EBDF24}"/>
            </a:ext>
          </a:extLst>
        </xdr:cNvPr>
        <xdr:cNvSpPr>
          <a:spLocks noChangeShapeType="1"/>
        </xdr:cNvSpPr>
      </xdr:nvSpPr>
      <xdr:spPr bwMode="auto">
        <a:xfrm>
          <a:off x="549592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59" name="Line 7">
          <a:extLst>
            <a:ext uri="{FF2B5EF4-FFF2-40B4-BE49-F238E27FC236}">
              <a16:creationId xmlns:a16="http://schemas.microsoft.com/office/drawing/2014/main" id="{F739A9DB-7E7B-4D69-AD2E-C203FDE37F1C}"/>
            </a:ext>
          </a:extLst>
        </xdr:cNvPr>
        <xdr:cNvSpPr>
          <a:spLocks noChangeShapeType="1"/>
        </xdr:cNvSpPr>
      </xdr:nvSpPr>
      <xdr:spPr bwMode="auto">
        <a:xfrm>
          <a:off x="549592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60" name="Line 7">
          <a:extLst>
            <a:ext uri="{FF2B5EF4-FFF2-40B4-BE49-F238E27FC236}">
              <a16:creationId xmlns:a16="http://schemas.microsoft.com/office/drawing/2014/main" id="{0E99B795-7BA1-4F7A-93E7-84257F243673}"/>
            </a:ext>
          </a:extLst>
        </xdr:cNvPr>
        <xdr:cNvSpPr>
          <a:spLocks noChangeShapeType="1"/>
        </xdr:cNvSpPr>
      </xdr:nvSpPr>
      <xdr:spPr bwMode="auto">
        <a:xfrm>
          <a:off x="549592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61" name="Line 7">
          <a:extLst>
            <a:ext uri="{FF2B5EF4-FFF2-40B4-BE49-F238E27FC236}">
              <a16:creationId xmlns:a16="http://schemas.microsoft.com/office/drawing/2014/main" id="{C19DCA00-D53E-44EF-828F-1625F0E2455A}"/>
            </a:ext>
          </a:extLst>
        </xdr:cNvPr>
        <xdr:cNvSpPr>
          <a:spLocks noChangeShapeType="1"/>
        </xdr:cNvSpPr>
      </xdr:nvSpPr>
      <xdr:spPr bwMode="auto">
        <a:xfrm>
          <a:off x="549592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62" name="Line 7">
          <a:extLst>
            <a:ext uri="{FF2B5EF4-FFF2-40B4-BE49-F238E27FC236}">
              <a16:creationId xmlns:a16="http://schemas.microsoft.com/office/drawing/2014/main" id="{02087F1B-46ED-4BB6-98D6-50B53999E960}"/>
            </a:ext>
          </a:extLst>
        </xdr:cNvPr>
        <xdr:cNvSpPr>
          <a:spLocks noChangeShapeType="1"/>
        </xdr:cNvSpPr>
      </xdr:nvSpPr>
      <xdr:spPr bwMode="auto">
        <a:xfrm>
          <a:off x="549592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63" name="Line 7">
          <a:extLst>
            <a:ext uri="{FF2B5EF4-FFF2-40B4-BE49-F238E27FC236}">
              <a16:creationId xmlns:a16="http://schemas.microsoft.com/office/drawing/2014/main" id="{450A00C8-ECAE-40AD-906C-242B235E42E6}"/>
            </a:ext>
          </a:extLst>
        </xdr:cNvPr>
        <xdr:cNvSpPr>
          <a:spLocks noChangeShapeType="1"/>
        </xdr:cNvSpPr>
      </xdr:nvSpPr>
      <xdr:spPr bwMode="auto">
        <a:xfrm>
          <a:off x="549592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64" name="Line 7">
          <a:extLst>
            <a:ext uri="{FF2B5EF4-FFF2-40B4-BE49-F238E27FC236}">
              <a16:creationId xmlns:a16="http://schemas.microsoft.com/office/drawing/2014/main" id="{FB9717D8-0449-41F4-903B-D79B3D41186D}"/>
            </a:ext>
          </a:extLst>
        </xdr:cNvPr>
        <xdr:cNvSpPr>
          <a:spLocks noChangeShapeType="1"/>
        </xdr:cNvSpPr>
      </xdr:nvSpPr>
      <xdr:spPr bwMode="auto">
        <a:xfrm>
          <a:off x="549592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65" name="Line 7">
          <a:extLst>
            <a:ext uri="{FF2B5EF4-FFF2-40B4-BE49-F238E27FC236}">
              <a16:creationId xmlns:a16="http://schemas.microsoft.com/office/drawing/2014/main" id="{2B19DFC7-B9AA-4C02-B6E4-001003E28972}"/>
            </a:ext>
          </a:extLst>
        </xdr:cNvPr>
        <xdr:cNvSpPr>
          <a:spLocks noChangeShapeType="1"/>
        </xdr:cNvSpPr>
      </xdr:nvSpPr>
      <xdr:spPr bwMode="auto">
        <a:xfrm>
          <a:off x="549592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66" name="Line 7">
          <a:extLst>
            <a:ext uri="{FF2B5EF4-FFF2-40B4-BE49-F238E27FC236}">
              <a16:creationId xmlns:a16="http://schemas.microsoft.com/office/drawing/2014/main" id="{CEF19924-4A80-4E0F-B005-90662E82C1AD}"/>
            </a:ext>
          </a:extLst>
        </xdr:cNvPr>
        <xdr:cNvSpPr>
          <a:spLocks noChangeShapeType="1"/>
        </xdr:cNvSpPr>
      </xdr:nvSpPr>
      <xdr:spPr bwMode="auto">
        <a:xfrm>
          <a:off x="549592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67" name="Line 7">
          <a:extLst>
            <a:ext uri="{FF2B5EF4-FFF2-40B4-BE49-F238E27FC236}">
              <a16:creationId xmlns:a16="http://schemas.microsoft.com/office/drawing/2014/main" id="{1FE5EDA0-D0E5-4483-B1A4-BA40C11143EB}"/>
            </a:ext>
          </a:extLst>
        </xdr:cNvPr>
        <xdr:cNvSpPr>
          <a:spLocks noChangeShapeType="1"/>
        </xdr:cNvSpPr>
      </xdr:nvSpPr>
      <xdr:spPr bwMode="auto">
        <a:xfrm>
          <a:off x="549592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68" name="Line 7">
          <a:extLst>
            <a:ext uri="{FF2B5EF4-FFF2-40B4-BE49-F238E27FC236}">
              <a16:creationId xmlns:a16="http://schemas.microsoft.com/office/drawing/2014/main" id="{F208A4B2-D438-4824-9C18-6D7E24E0AB00}"/>
            </a:ext>
          </a:extLst>
        </xdr:cNvPr>
        <xdr:cNvSpPr>
          <a:spLocks noChangeShapeType="1"/>
        </xdr:cNvSpPr>
      </xdr:nvSpPr>
      <xdr:spPr bwMode="auto">
        <a:xfrm>
          <a:off x="549592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469" name="Line 7">
          <a:extLst>
            <a:ext uri="{FF2B5EF4-FFF2-40B4-BE49-F238E27FC236}">
              <a16:creationId xmlns:a16="http://schemas.microsoft.com/office/drawing/2014/main" id="{9D4BD575-F115-469F-B7E6-5F16BAB94236}"/>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70" name="Line 7">
          <a:extLst>
            <a:ext uri="{FF2B5EF4-FFF2-40B4-BE49-F238E27FC236}">
              <a16:creationId xmlns:a16="http://schemas.microsoft.com/office/drawing/2014/main" id="{850BC9DB-702C-4480-9318-1D98CE374024}"/>
            </a:ext>
          </a:extLst>
        </xdr:cNvPr>
        <xdr:cNvSpPr>
          <a:spLocks noChangeShapeType="1"/>
        </xdr:cNvSpPr>
      </xdr:nvSpPr>
      <xdr:spPr bwMode="auto">
        <a:xfrm>
          <a:off x="549592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71" name="Line 7">
          <a:extLst>
            <a:ext uri="{FF2B5EF4-FFF2-40B4-BE49-F238E27FC236}">
              <a16:creationId xmlns:a16="http://schemas.microsoft.com/office/drawing/2014/main" id="{65BFA4DF-B2D0-4F4E-911A-5C3F1FF80340}"/>
            </a:ext>
          </a:extLst>
        </xdr:cNvPr>
        <xdr:cNvSpPr>
          <a:spLocks noChangeShapeType="1"/>
        </xdr:cNvSpPr>
      </xdr:nvSpPr>
      <xdr:spPr bwMode="auto">
        <a:xfrm>
          <a:off x="549592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72" name="Line 7">
          <a:extLst>
            <a:ext uri="{FF2B5EF4-FFF2-40B4-BE49-F238E27FC236}">
              <a16:creationId xmlns:a16="http://schemas.microsoft.com/office/drawing/2014/main" id="{B743C411-9177-4A5E-8D29-17A766750AE6}"/>
            </a:ext>
          </a:extLst>
        </xdr:cNvPr>
        <xdr:cNvSpPr>
          <a:spLocks noChangeShapeType="1"/>
        </xdr:cNvSpPr>
      </xdr:nvSpPr>
      <xdr:spPr bwMode="auto">
        <a:xfrm>
          <a:off x="549592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73" name="Line 7">
          <a:extLst>
            <a:ext uri="{FF2B5EF4-FFF2-40B4-BE49-F238E27FC236}">
              <a16:creationId xmlns:a16="http://schemas.microsoft.com/office/drawing/2014/main" id="{2696FC9B-3F4C-4E8E-99F7-ACE392DE5EB1}"/>
            </a:ext>
          </a:extLst>
        </xdr:cNvPr>
        <xdr:cNvSpPr>
          <a:spLocks noChangeShapeType="1"/>
        </xdr:cNvSpPr>
      </xdr:nvSpPr>
      <xdr:spPr bwMode="auto">
        <a:xfrm>
          <a:off x="549592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474" name="Line 7">
          <a:extLst>
            <a:ext uri="{FF2B5EF4-FFF2-40B4-BE49-F238E27FC236}">
              <a16:creationId xmlns:a16="http://schemas.microsoft.com/office/drawing/2014/main" id="{0BBB2D85-A798-44B0-BA39-329D28AE9D29}"/>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475" name="Line 7">
          <a:extLst>
            <a:ext uri="{FF2B5EF4-FFF2-40B4-BE49-F238E27FC236}">
              <a16:creationId xmlns:a16="http://schemas.microsoft.com/office/drawing/2014/main" id="{540C1269-EE8F-4BCB-BFC8-64348E9A41D8}"/>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476" name="Line 7">
          <a:extLst>
            <a:ext uri="{FF2B5EF4-FFF2-40B4-BE49-F238E27FC236}">
              <a16:creationId xmlns:a16="http://schemas.microsoft.com/office/drawing/2014/main" id="{8FF9CD14-0C8A-4496-8BE4-586E89EA2987}"/>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477" name="Line 7">
          <a:extLst>
            <a:ext uri="{FF2B5EF4-FFF2-40B4-BE49-F238E27FC236}">
              <a16:creationId xmlns:a16="http://schemas.microsoft.com/office/drawing/2014/main" id="{4275F704-868A-4C43-8E13-BB6C7E3C0558}"/>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478" name="Line 7">
          <a:extLst>
            <a:ext uri="{FF2B5EF4-FFF2-40B4-BE49-F238E27FC236}">
              <a16:creationId xmlns:a16="http://schemas.microsoft.com/office/drawing/2014/main" id="{32710AE4-51A0-41C6-8FD3-AA004E5959A3}"/>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479" name="Line 7">
          <a:extLst>
            <a:ext uri="{FF2B5EF4-FFF2-40B4-BE49-F238E27FC236}">
              <a16:creationId xmlns:a16="http://schemas.microsoft.com/office/drawing/2014/main" id="{FFF218EC-E91C-457C-84EF-768FC84371A5}"/>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480" name="Line 7">
          <a:extLst>
            <a:ext uri="{FF2B5EF4-FFF2-40B4-BE49-F238E27FC236}">
              <a16:creationId xmlns:a16="http://schemas.microsoft.com/office/drawing/2014/main" id="{777A74D8-ABA1-483E-B25C-FE73D803ADFE}"/>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481" name="Line 7">
          <a:extLst>
            <a:ext uri="{FF2B5EF4-FFF2-40B4-BE49-F238E27FC236}">
              <a16:creationId xmlns:a16="http://schemas.microsoft.com/office/drawing/2014/main" id="{481305CB-E76E-4965-A70D-9D8DEE0B4FB0}"/>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82" name="Line 7">
          <a:extLst>
            <a:ext uri="{FF2B5EF4-FFF2-40B4-BE49-F238E27FC236}">
              <a16:creationId xmlns:a16="http://schemas.microsoft.com/office/drawing/2014/main" id="{4B6A654C-8282-4333-A65D-46C68A1EE2D0}"/>
            </a:ext>
          </a:extLst>
        </xdr:cNvPr>
        <xdr:cNvSpPr>
          <a:spLocks noChangeShapeType="1"/>
        </xdr:cNvSpPr>
      </xdr:nvSpPr>
      <xdr:spPr bwMode="auto">
        <a:xfrm>
          <a:off x="549592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83" name="Line 7">
          <a:extLst>
            <a:ext uri="{FF2B5EF4-FFF2-40B4-BE49-F238E27FC236}">
              <a16:creationId xmlns:a16="http://schemas.microsoft.com/office/drawing/2014/main" id="{FA16AD19-7143-4437-9360-EE564A978CD2}"/>
            </a:ext>
          </a:extLst>
        </xdr:cNvPr>
        <xdr:cNvSpPr>
          <a:spLocks noChangeShapeType="1"/>
        </xdr:cNvSpPr>
      </xdr:nvSpPr>
      <xdr:spPr bwMode="auto">
        <a:xfrm>
          <a:off x="549592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84" name="Line 7">
          <a:extLst>
            <a:ext uri="{FF2B5EF4-FFF2-40B4-BE49-F238E27FC236}">
              <a16:creationId xmlns:a16="http://schemas.microsoft.com/office/drawing/2014/main" id="{599478D4-9A33-4C35-A3FB-2FA579BE5F75}"/>
            </a:ext>
          </a:extLst>
        </xdr:cNvPr>
        <xdr:cNvSpPr>
          <a:spLocks noChangeShapeType="1"/>
        </xdr:cNvSpPr>
      </xdr:nvSpPr>
      <xdr:spPr bwMode="auto">
        <a:xfrm>
          <a:off x="549592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485" name="Line 7">
          <a:extLst>
            <a:ext uri="{FF2B5EF4-FFF2-40B4-BE49-F238E27FC236}">
              <a16:creationId xmlns:a16="http://schemas.microsoft.com/office/drawing/2014/main" id="{3651542D-85E5-48A7-85EF-9B039D7A88FB}"/>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486" name="Line 7">
          <a:extLst>
            <a:ext uri="{FF2B5EF4-FFF2-40B4-BE49-F238E27FC236}">
              <a16:creationId xmlns:a16="http://schemas.microsoft.com/office/drawing/2014/main" id="{40EBBEC4-D49E-4A03-A07D-C69356599E9A}"/>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487" name="Line 7">
          <a:extLst>
            <a:ext uri="{FF2B5EF4-FFF2-40B4-BE49-F238E27FC236}">
              <a16:creationId xmlns:a16="http://schemas.microsoft.com/office/drawing/2014/main" id="{BAC75376-2664-414C-82B2-3D8E6137199D}"/>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88" name="Line 7">
          <a:extLst>
            <a:ext uri="{FF2B5EF4-FFF2-40B4-BE49-F238E27FC236}">
              <a16:creationId xmlns:a16="http://schemas.microsoft.com/office/drawing/2014/main" id="{7A29A5E3-6648-401F-AB13-E1A1A898FD11}"/>
            </a:ext>
          </a:extLst>
        </xdr:cNvPr>
        <xdr:cNvSpPr>
          <a:spLocks noChangeShapeType="1"/>
        </xdr:cNvSpPr>
      </xdr:nvSpPr>
      <xdr:spPr bwMode="auto">
        <a:xfrm>
          <a:off x="549592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89" name="Line 7">
          <a:extLst>
            <a:ext uri="{FF2B5EF4-FFF2-40B4-BE49-F238E27FC236}">
              <a16:creationId xmlns:a16="http://schemas.microsoft.com/office/drawing/2014/main" id="{3B23A484-0DE7-4318-AC7F-5BCA3E2C4379}"/>
            </a:ext>
          </a:extLst>
        </xdr:cNvPr>
        <xdr:cNvSpPr>
          <a:spLocks noChangeShapeType="1"/>
        </xdr:cNvSpPr>
      </xdr:nvSpPr>
      <xdr:spPr bwMode="auto">
        <a:xfrm>
          <a:off x="549592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90" name="Line 7">
          <a:extLst>
            <a:ext uri="{FF2B5EF4-FFF2-40B4-BE49-F238E27FC236}">
              <a16:creationId xmlns:a16="http://schemas.microsoft.com/office/drawing/2014/main" id="{04584057-4A28-46C5-993C-8EC3A8DBC982}"/>
            </a:ext>
          </a:extLst>
        </xdr:cNvPr>
        <xdr:cNvSpPr>
          <a:spLocks noChangeShapeType="1"/>
        </xdr:cNvSpPr>
      </xdr:nvSpPr>
      <xdr:spPr bwMode="auto">
        <a:xfrm>
          <a:off x="549592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91" name="Line 7">
          <a:extLst>
            <a:ext uri="{FF2B5EF4-FFF2-40B4-BE49-F238E27FC236}">
              <a16:creationId xmlns:a16="http://schemas.microsoft.com/office/drawing/2014/main" id="{DC1FACF9-F98B-4AC3-B638-52729B570D14}"/>
            </a:ext>
          </a:extLst>
        </xdr:cNvPr>
        <xdr:cNvSpPr>
          <a:spLocks noChangeShapeType="1"/>
        </xdr:cNvSpPr>
      </xdr:nvSpPr>
      <xdr:spPr bwMode="auto">
        <a:xfrm>
          <a:off x="549592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92" name="Line 7">
          <a:extLst>
            <a:ext uri="{FF2B5EF4-FFF2-40B4-BE49-F238E27FC236}">
              <a16:creationId xmlns:a16="http://schemas.microsoft.com/office/drawing/2014/main" id="{92C8306C-1C0F-4D46-89B5-0EAD51F13D38}"/>
            </a:ext>
          </a:extLst>
        </xdr:cNvPr>
        <xdr:cNvSpPr>
          <a:spLocks noChangeShapeType="1"/>
        </xdr:cNvSpPr>
      </xdr:nvSpPr>
      <xdr:spPr bwMode="auto">
        <a:xfrm>
          <a:off x="549592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93" name="Line 7">
          <a:extLst>
            <a:ext uri="{FF2B5EF4-FFF2-40B4-BE49-F238E27FC236}">
              <a16:creationId xmlns:a16="http://schemas.microsoft.com/office/drawing/2014/main" id="{BDE70D45-EC74-4B53-BBC7-87C3E0A00927}"/>
            </a:ext>
          </a:extLst>
        </xdr:cNvPr>
        <xdr:cNvSpPr>
          <a:spLocks noChangeShapeType="1"/>
        </xdr:cNvSpPr>
      </xdr:nvSpPr>
      <xdr:spPr bwMode="auto">
        <a:xfrm>
          <a:off x="5495925" y="725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494" name="Line 7">
          <a:extLst>
            <a:ext uri="{FF2B5EF4-FFF2-40B4-BE49-F238E27FC236}">
              <a16:creationId xmlns:a16="http://schemas.microsoft.com/office/drawing/2014/main" id="{316696F8-9E3E-4F06-8658-4B85431C62F7}"/>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495" name="Line 7">
          <a:extLst>
            <a:ext uri="{FF2B5EF4-FFF2-40B4-BE49-F238E27FC236}">
              <a16:creationId xmlns:a16="http://schemas.microsoft.com/office/drawing/2014/main" id="{81784FC1-387B-4F5E-9D5D-601A6B989FB6}"/>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496" name="Line 7">
          <a:extLst>
            <a:ext uri="{FF2B5EF4-FFF2-40B4-BE49-F238E27FC236}">
              <a16:creationId xmlns:a16="http://schemas.microsoft.com/office/drawing/2014/main" id="{BDB21A24-E2A4-4AA5-B898-DAA5E3980767}"/>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497" name="Line 7">
          <a:extLst>
            <a:ext uri="{FF2B5EF4-FFF2-40B4-BE49-F238E27FC236}">
              <a16:creationId xmlns:a16="http://schemas.microsoft.com/office/drawing/2014/main" id="{7882708F-7BA4-487A-A4ED-249DC5B3CC60}"/>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498" name="Line 7">
          <a:extLst>
            <a:ext uri="{FF2B5EF4-FFF2-40B4-BE49-F238E27FC236}">
              <a16:creationId xmlns:a16="http://schemas.microsoft.com/office/drawing/2014/main" id="{81FD2C13-F291-41A5-AD5C-56EB8DAFEAA4}"/>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499" name="Line 7">
          <a:extLst>
            <a:ext uri="{FF2B5EF4-FFF2-40B4-BE49-F238E27FC236}">
              <a16:creationId xmlns:a16="http://schemas.microsoft.com/office/drawing/2014/main" id="{F85689C7-82D2-4B78-B884-F8AF8342EA5B}"/>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500" name="Line 7">
          <a:extLst>
            <a:ext uri="{FF2B5EF4-FFF2-40B4-BE49-F238E27FC236}">
              <a16:creationId xmlns:a16="http://schemas.microsoft.com/office/drawing/2014/main" id="{FAB6D001-C9A4-417C-887E-A350B97D6FCA}"/>
            </a:ext>
          </a:extLst>
        </xdr:cNvPr>
        <xdr:cNvSpPr>
          <a:spLocks noChangeShapeType="1"/>
        </xdr:cNvSpPr>
      </xdr:nvSpPr>
      <xdr:spPr bwMode="auto">
        <a:xfrm>
          <a:off x="100965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501" name="Line 7">
          <a:extLst>
            <a:ext uri="{FF2B5EF4-FFF2-40B4-BE49-F238E27FC236}">
              <a16:creationId xmlns:a16="http://schemas.microsoft.com/office/drawing/2014/main" id="{3CE346EF-AF72-4ADC-BFA1-16B5EC5848E5}"/>
            </a:ext>
          </a:extLst>
        </xdr:cNvPr>
        <xdr:cNvSpPr>
          <a:spLocks noChangeShapeType="1"/>
        </xdr:cNvSpPr>
      </xdr:nvSpPr>
      <xdr:spPr bwMode="auto">
        <a:xfrm>
          <a:off x="100965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502" name="Line 7">
          <a:extLst>
            <a:ext uri="{FF2B5EF4-FFF2-40B4-BE49-F238E27FC236}">
              <a16:creationId xmlns:a16="http://schemas.microsoft.com/office/drawing/2014/main" id="{4A37EEBE-22A6-4297-83F4-28C19DE344FA}"/>
            </a:ext>
          </a:extLst>
        </xdr:cNvPr>
        <xdr:cNvSpPr>
          <a:spLocks noChangeShapeType="1"/>
        </xdr:cNvSpPr>
      </xdr:nvSpPr>
      <xdr:spPr bwMode="auto">
        <a:xfrm>
          <a:off x="100965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503" name="Line 7">
          <a:extLst>
            <a:ext uri="{FF2B5EF4-FFF2-40B4-BE49-F238E27FC236}">
              <a16:creationId xmlns:a16="http://schemas.microsoft.com/office/drawing/2014/main" id="{D4BE14FB-2570-4C1A-9FFF-1AD925FEE627}"/>
            </a:ext>
          </a:extLst>
        </xdr:cNvPr>
        <xdr:cNvSpPr>
          <a:spLocks noChangeShapeType="1"/>
        </xdr:cNvSpPr>
      </xdr:nvSpPr>
      <xdr:spPr bwMode="auto">
        <a:xfrm>
          <a:off x="100965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504" name="Line 7">
          <a:extLst>
            <a:ext uri="{FF2B5EF4-FFF2-40B4-BE49-F238E27FC236}">
              <a16:creationId xmlns:a16="http://schemas.microsoft.com/office/drawing/2014/main" id="{94D12D4A-DEEE-470F-BBD8-F6D2D2828FE7}"/>
            </a:ext>
          </a:extLst>
        </xdr:cNvPr>
        <xdr:cNvSpPr>
          <a:spLocks noChangeShapeType="1"/>
        </xdr:cNvSpPr>
      </xdr:nvSpPr>
      <xdr:spPr bwMode="auto">
        <a:xfrm>
          <a:off x="100965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505" name="Line 7">
          <a:extLst>
            <a:ext uri="{FF2B5EF4-FFF2-40B4-BE49-F238E27FC236}">
              <a16:creationId xmlns:a16="http://schemas.microsoft.com/office/drawing/2014/main" id="{617E1C96-8EA8-4F32-8716-A5346DC9197B}"/>
            </a:ext>
          </a:extLst>
        </xdr:cNvPr>
        <xdr:cNvSpPr>
          <a:spLocks noChangeShapeType="1"/>
        </xdr:cNvSpPr>
      </xdr:nvSpPr>
      <xdr:spPr bwMode="auto">
        <a:xfrm>
          <a:off x="100965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506" name="Line 7">
          <a:extLst>
            <a:ext uri="{FF2B5EF4-FFF2-40B4-BE49-F238E27FC236}">
              <a16:creationId xmlns:a16="http://schemas.microsoft.com/office/drawing/2014/main" id="{921117F3-4787-45D1-83F4-D28D99172E42}"/>
            </a:ext>
          </a:extLst>
        </xdr:cNvPr>
        <xdr:cNvSpPr>
          <a:spLocks noChangeShapeType="1"/>
        </xdr:cNvSpPr>
      </xdr:nvSpPr>
      <xdr:spPr bwMode="auto">
        <a:xfrm>
          <a:off x="100965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507" name="Line 7">
          <a:extLst>
            <a:ext uri="{FF2B5EF4-FFF2-40B4-BE49-F238E27FC236}">
              <a16:creationId xmlns:a16="http://schemas.microsoft.com/office/drawing/2014/main" id="{A7E7886D-3323-42CC-9388-7C4D43F88CB3}"/>
            </a:ext>
          </a:extLst>
        </xdr:cNvPr>
        <xdr:cNvSpPr>
          <a:spLocks noChangeShapeType="1"/>
        </xdr:cNvSpPr>
      </xdr:nvSpPr>
      <xdr:spPr bwMode="auto">
        <a:xfrm>
          <a:off x="100965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508" name="Line 7">
          <a:extLst>
            <a:ext uri="{FF2B5EF4-FFF2-40B4-BE49-F238E27FC236}">
              <a16:creationId xmlns:a16="http://schemas.microsoft.com/office/drawing/2014/main" id="{E0F83F73-FF08-464E-A241-7BB0DFB4876E}"/>
            </a:ext>
          </a:extLst>
        </xdr:cNvPr>
        <xdr:cNvSpPr>
          <a:spLocks noChangeShapeType="1"/>
        </xdr:cNvSpPr>
      </xdr:nvSpPr>
      <xdr:spPr bwMode="auto">
        <a:xfrm>
          <a:off x="100965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509" name="Line 7">
          <a:extLst>
            <a:ext uri="{FF2B5EF4-FFF2-40B4-BE49-F238E27FC236}">
              <a16:creationId xmlns:a16="http://schemas.microsoft.com/office/drawing/2014/main" id="{55C5D54F-2D8A-49EE-9BDD-BD837EB7598F}"/>
            </a:ext>
          </a:extLst>
        </xdr:cNvPr>
        <xdr:cNvSpPr>
          <a:spLocks noChangeShapeType="1"/>
        </xdr:cNvSpPr>
      </xdr:nvSpPr>
      <xdr:spPr bwMode="auto">
        <a:xfrm>
          <a:off x="100965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510" name="Line 7">
          <a:extLst>
            <a:ext uri="{FF2B5EF4-FFF2-40B4-BE49-F238E27FC236}">
              <a16:creationId xmlns:a16="http://schemas.microsoft.com/office/drawing/2014/main" id="{125D603E-0742-4CD1-AA31-6D7055CA9FCD}"/>
            </a:ext>
          </a:extLst>
        </xdr:cNvPr>
        <xdr:cNvSpPr>
          <a:spLocks noChangeShapeType="1"/>
        </xdr:cNvSpPr>
      </xdr:nvSpPr>
      <xdr:spPr bwMode="auto">
        <a:xfrm>
          <a:off x="100965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511" name="Line 7">
          <a:extLst>
            <a:ext uri="{FF2B5EF4-FFF2-40B4-BE49-F238E27FC236}">
              <a16:creationId xmlns:a16="http://schemas.microsoft.com/office/drawing/2014/main" id="{9CDFAFE4-F15E-405D-83F6-D047FB0732D0}"/>
            </a:ext>
          </a:extLst>
        </xdr:cNvPr>
        <xdr:cNvSpPr>
          <a:spLocks noChangeShapeType="1"/>
        </xdr:cNvSpPr>
      </xdr:nvSpPr>
      <xdr:spPr bwMode="auto">
        <a:xfrm>
          <a:off x="100965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512" name="Line 7">
          <a:extLst>
            <a:ext uri="{FF2B5EF4-FFF2-40B4-BE49-F238E27FC236}">
              <a16:creationId xmlns:a16="http://schemas.microsoft.com/office/drawing/2014/main" id="{CC17FE71-4CB0-4762-82C4-E9B60BAA9403}"/>
            </a:ext>
          </a:extLst>
        </xdr:cNvPr>
        <xdr:cNvSpPr>
          <a:spLocks noChangeShapeType="1"/>
        </xdr:cNvSpPr>
      </xdr:nvSpPr>
      <xdr:spPr bwMode="auto">
        <a:xfrm>
          <a:off x="100965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513" name="Line 7">
          <a:extLst>
            <a:ext uri="{FF2B5EF4-FFF2-40B4-BE49-F238E27FC236}">
              <a16:creationId xmlns:a16="http://schemas.microsoft.com/office/drawing/2014/main" id="{1FF48F26-2AF8-4A31-8FC0-2F41E6F2ED76}"/>
            </a:ext>
          </a:extLst>
        </xdr:cNvPr>
        <xdr:cNvSpPr>
          <a:spLocks noChangeShapeType="1"/>
        </xdr:cNvSpPr>
      </xdr:nvSpPr>
      <xdr:spPr bwMode="auto">
        <a:xfrm>
          <a:off x="100965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514" name="Line 7">
          <a:extLst>
            <a:ext uri="{FF2B5EF4-FFF2-40B4-BE49-F238E27FC236}">
              <a16:creationId xmlns:a16="http://schemas.microsoft.com/office/drawing/2014/main" id="{EFC4654B-D2C3-49D1-9D47-B33F316C8DA3}"/>
            </a:ext>
          </a:extLst>
        </xdr:cNvPr>
        <xdr:cNvSpPr>
          <a:spLocks noChangeShapeType="1"/>
        </xdr:cNvSpPr>
      </xdr:nvSpPr>
      <xdr:spPr bwMode="auto">
        <a:xfrm>
          <a:off x="100965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515" name="Line 7">
          <a:extLst>
            <a:ext uri="{FF2B5EF4-FFF2-40B4-BE49-F238E27FC236}">
              <a16:creationId xmlns:a16="http://schemas.microsoft.com/office/drawing/2014/main" id="{C7618A8F-BECE-4BB7-B7C4-6038479C7C23}"/>
            </a:ext>
          </a:extLst>
        </xdr:cNvPr>
        <xdr:cNvSpPr>
          <a:spLocks noChangeShapeType="1"/>
        </xdr:cNvSpPr>
      </xdr:nvSpPr>
      <xdr:spPr bwMode="auto">
        <a:xfrm>
          <a:off x="100965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516" name="Line 7">
          <a:extLst>
            <a:ext uri="{FF2B5EF4-FFF2-40B4-BE49-F238E27FC236}">
              <a16:creationId xmlns:a16="http://schemas.microsoft.com/office/drawing/2014/main" id="{644F67B6-0FA2-45C2-B0F0-B5A95ACECF4E}"/>
            </a:ext>
          </a:extLst>
        </xdr:cNvPr>
        <xdr:cNvSpPr>
          <a:spLocks noChangeShapeType="1"/>
        </xdr:cNvSpPr>
      </xdr:nvSpPr>
      <xdr:spPr bwMode="auto">
        <a:xfrm>
          <a:off x="100965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517" name="Line 7">
          <a:extLst>
            <a:ext uri="{FF2B5EF4-FFF2-40B4-BE49-F238E27FC236}">
              <a16:creationId xmlns:a16="http://schemas.microsoft.com/office/drawing/2014/main" id="{9B0F13D2-ACE1-43AB-B2A2-BEB96D0E16C4}"/>
            </a:ext>
          </a:extLst>
        </xdr:cNvPr>
        <xdr:cNvSpPr>
          <a:spLocks noChangeShapeType="1"/>
        </xdr:cNvSpPr>
      </xdr:nvSpPr>
      <xdr:spPr bwMode="auto">
        <a:xfrm>
          <a:off x="100965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518" name="Line 7">
          <a:extLst>
            <a:ext uri="{FF2B5EF4-FFF2-40B4-BE49-F238E27FC236}">
              <a16:creationId xmlns:a16="http://schemas.microsoft.com/office/drawing/2014/main" id="{4A1F194E-E652-4324-A552-1C1F6F562EA6}"/>
            </a:ext>
          </a:extLst>
        </xdr:cNvPr>
        <xdr:cNvSpPr>
          <a:spLocks noChangeShapeType="1"/>
        </xdr:cNvSpPr>
      </xdr:nvSpPr>
      <xdr:spPr bwMode="auto">
        <a:xfrm>
          <a:off x="100965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519" name="Line 7">
          <a:extLst>
            <a:ext uri="{FF2B5EF4-FFF2-40B4-BE49-F238E27FC236}">
              <a16:creationId xmlns:a16="http://schemas.microsoft.com/office/drawing/2014/main" id="{B65F1A66-1A3F-4E47-8F95-9336A8E56DA3}"/>
            </a:ext>
          </a:extLst>
        </xdr:cNvPr>
        <xdr:cNvSpPr>
          <a:spLocks noChangeShapeType="1"/>
        </xdr:cNvSpPr>
      </xdr:nvSpPr>
      <xdr:spPr bwMode="auto">
        <a:xfrm>
          <a:off x="100965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520" name="Line 7">
          <a:extLst>
            <a:ext uri="{FF2B5EF4-FFF2-40B4-BE49-F238E27FC236}">
              <a16:creationId xmlns:a16="http://schemas.microsoft.com/office/drawing/2014/main" id="{71A39413-EAC6-4FD5-93DC-A7FB53747510}"/>
            </a:ext>
          </a:extLst>
        </xdr:cNvPr>
        <xdr:cNvSpPr>
          <a:spLocks noChangeShapeType="1"/>
        </xdr:cNvSpPr>
      </xdr:nvSpPr>
      <xdr:spPr bwMode="auto">
        <a:xfrm>
          <a:off x="100965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521" name="Line 7">
          <a:extLst>
            <a:ext uri="{FF2B5EF4-FFF2-40B4-BE49-F238E27FC236}">
              <a16:creationId xmlns:a16="http://schemas.microsoft.com/office/drawing/2014/main" id="{94E781CA-B6C7-4207-B952-7A67404008A6}"/>
            </a:ext>
          </a:extLst>
        </xdr:cNvPr>
        <xdr:cNvSpPr>
          <a:spLocks noChangeShapeType="1"/>
        </xdr:cNvSpPr>
      </xdr:nvSpPr>
      <xdr:spPr bwMode="auto">
        <a:xfrm>
          <a:off x="100965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522" name="Line 7">
          <a:extLst>
            <a:ext uri="{FF2B5EF4-FFF2-40B4-BE49-F238E27FC236}">
              <a16:creationId xmlns:a16="http://schemas.microsoft.com/office/drawing/2014/main" id="{95A6054E-DB24-46FE-95F7-2434E6FF583A}"/>
            </a:ext>
          </a:extLst>
        </xdr:cNvPr>
        <xdr:cNvSpPr>
          <a:spLocks noChangeShapeType="1"/>
        </xdr:cNvSpPr>
      </xdr:nvSpPr>
      <xdr:spPr bwMode="auto">
        <a:xfrm>
          <a:off x="100965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523" name="Line 7">
          <a:extLst>
            <a:ext uri="{FF2B5EF4-FFF2-40B4-BE49-F238E27FC236}">
              <a16:creationId xmlns:a16="http://schemas.microsoft.com/office/drawing/2014/main" id="{56C6664A-1212-4E09-A74A-B7AA3FC2C4FA}"/>
            </a:ext>
          </a:extLst>
        </xdr:cNvPr>
        <xdr:cNvSpPr>
          <a:spLocks noChangeShapeType="1"/>
        </xdr:cNvSpPr>
      </xdr:nvSpPr>
      <xdr:spPr bwMode="auto">
        <a:xfrm>
          <a:off x="100965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524" name="Line 7">
          <a:extLst>
            <a:ext uri="{FF2B5EF4-FFF2-40B4-BE49-F238E27FC236}">
              <a16:creationId xmlns:a16="http://schemas.microsoft.com/office/drawing/2014/main" id="{8533C5B7-8280-471B-96AD-E30ECD2396D8}"/>
            </a:ext>
          </a:extLst>
        </xdr:cNvPr>
        <xdr:cNvSpPr>
          <a:spLocks noChangeShapeType="1"/>
        </xdr:cNvSpPr>
      </xdr:nvSpPr>
      <xdr:spPr bwMode="auto">
        <a:xfrm>
          <a:off x="100965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525" name="Line 7">
          <a:extLst>
            <a:ext uri="{FF2B5EF4-FFF2-40B4-BE49-F238E27FC236}">
              <a16:creationId xmlns:a16="http://schemas.microsoft.com/office/drawing/2014/main" id="{9BCAA13A-293D-4045-A85D-8A8160C50EC6}"/>
            </a:ext>
          </a:extLst>
        </xdr:cNvPr>
        <xdr:cNvSpPr>
          <a:spLocks noChangeShapeType="1"/>
        </xdr:cNvSpPr>
      </xdr:nvSpPr>
      <xdr:spPr bwMode="auto">
        <a:xfrm>
          <a:off x="100965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26" name="Line 7">
          <a:extLst>
            <a:ext uri="{FF2B5EF4-FFF2-40B4-BE49-F238E27FC236}">
              <a16:creationId xmlns:a16="http://schemas.microsoft.com/office/drawing/2014/main" id="{10E3AAC9-4DEF-483B-9D96-5353281544EC}"/>
            </a:ext>
          </a:extLst>
        </xdr:cNvPr>
        <xdr:cNvSpPr>
          <a:spLocks noChangeShapeType="1"/>
        </xdr:cNvSpPr>
      </xdr:nvSpPr>
      <xdr:spPr bwMode="auto">
        <a:xfrm>
          <a:off x="250507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27" name="Line 7">
          <a:extLst>
            <a:ext uri="{FF2B5EF4-FFF2-40B4-BE49-F238E27FC236}">
              <a16:creationId xmlns:a16="http://schemas.microsoft.com/office/drawing/2014/main" id="{CA9535E2-7EA1-4AB6-A115-50B287D2D9EB}"/>
            </a:ext>
          </a:extLst>
        </xdr:cNvPr>
        <xdr:cNvSpPr>
          <a:spLocks noChangeShapeType="1"/>
        </xdr:cNvSpPr>
      </xdr:nvSpPr>
      <xdr:spPr bwMode="auto">
        <a:xfrm>
          <a:off x="250507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28" name="Line 7">
          <a:extLst>
            <a:ext uri="{FF2B5EF4-FFF2-40B4-BE49-F238E27FC236}">
              <a16:creationId xmlns:a16="http://schemas.microsoft.com/office/drawing/2014/main" id="{29F51F3C-9C0D-49FD-9794-A1C91F8C1F27}"/>
            </a:ext>
          </a:extLst>
        </xdr:cNvPr>
        <xdr:cNvSpPr>
          <a:spLocks noChangeShapeType="1"/>
        </xdr:cNvSpPr>
      </xdr:nvSpPr>
      <xdr:spPr bwMode="auto">
        <a:xfrm>
          <a:off x="250507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29" name="Line 7">
          <a:extLst>
            <a:ext uri="{FF2B5EF4-FFF2-40B4-BE49-F238E27FC236}">
              <a16:creationId xmlns:a16="http://schemas.microsoft.com/office/drawing/2014/main" id="{3BCECA79-D464-48F8-922C-6CB10C50F4C9}"/>
            </a:ext>
          </a:extLst>
        </xdr:cNvPr>
        <xdr:cNvSpPr>
          <a:spLocks noChangeShapeType="1"/>
        </xdr:cNvSpPr>
      </xdr:nvSpPr>
      <xdr:spPr bwMode="auto">
        <a:xfrm>
          <a:off x="250507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30" name="Line 7">
          <a:extLst>
            <a:ext uri="{FF2B5EF4-FFF2-40B4-BE49-F238E27FC236}">
              <a16:creationId xmlns:a16="http://schemas.microsoft.com/office/drawing/2014/main" id="{E62F43A7-C111-4DC0-A914-67DD599EB121}"/>
            </a:ext>
          </a:extLst>
        </xdr:cNvPr>
        <xdr:cNvSpPr>
          <a:spLocks noChangeShapeType="1"/>
        </xdr:cNvSpPr>
      </xdr:nvSpPr>
      <xdr:spPr bwMode="auto">
        <a:xfrm>
          <a:off x="250507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31" name="Line 7">
          <a:extLst>
            <a:ext uri="{FF2B5EF4-FFF2-40B4-BE49-F238E27FC236}">
              <a16:creationId xmlns:a16="http://schemas.microsoft.com/office/drawing/2014/main" id="{E760421D-07F0-4191-B601-1E254156B900}"/>
            </a:ext>
          </a:extLst>
        </xdr:cNvPr>
        <xdr:cNvSpPr>
          <a:spLocks noChangeShapeType="1"/>
        </xdr:cNvSpPr>
      </xdr:nvSpPr>
      <xdr:spPr bwMode="auto">
        <a:xfrm>
          <a:off x="250507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32" name="Line 7">
          <a:extLst>
            <a:ext uri="{FF2B5EF4-FFF2-40B4-BE49-F238E27FC236}">
              <a16:creationId xmlns:a16="http://schemas.microsoft.com/office/drawing/2014/main" id="{E66F31D7-0602-4C33-A983-F3A640841687}"/>
            </a:ext>
          </a:extLst>
        </xdr:cNvPr>
        <xdr:cNvSpPr>
          <a:spLocks noChangeShapeType="1"/>
        </xdr:cNvSpPr>
      </xdr:nvSpPr>
      <xdr:spPr bwMode="auto">
        <a:xfrm>
          <a:off x="250507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33" name="Line 7">
          <a:extLst>
            <a:ext uri="{FF2B5EF4-FFF2-40B4-BE49-F238E27FC236}">
              <a16:creationId xmlns:a16="http://schemas.microsoft.com/office/drawing/2014/main" id="{EEC6A264-B32E-4723-B84C-97DC6EF59AEC}"/>
            </a:ext>
          </a:extLst>
        </xdr:cNvPr>
        <xdr:cNvSpPr>
          <a:spLocks noChangeShapeType="1"/>
        </xdr:cNvSpPr>
      </xdr:nvSpPr>
      <xdr:spPr bwMode="auto">
        <a:xfrm>
          <a:off x="250507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34" name="Line 7">
          <a:extLst>
            <a:ext uri="{FF2B5EF4-FFF2-40B4-BE49-F238E27FC236}">
              <a16:creationId xmlns:a16="http://schemas.microsoft.com/office/drawing/2014/main" id="{CCD6B1EF-A8C3-4EE6-9869-7E567377C0F0}"/>
            </a:ext>
          </a:extLst>
        </xdr:cNvPr>
        <xdr:cNvSpPr>
          <a:spLocks noChangeShapeType="1"/>
        </xdr:cNvSpPr>
      </xdr:nvSpPr>
      <xdr:spPr bwMode="auto">
        <a:xfrm>
          <a:off x="250507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35" name="Line 7">
          <a:extLst>
            <a:ext uri="{FF2B5EF4-FFF2-40B4-BE49-F238E27FC236}">
              <a16:creationId xmlns:a16="http://schemas.microsoft.com/office/drawing/2014/main" id="{9BDD524D-62F6-41EC-95CD-7AF997BC2898}"/>
            </a:ext>
          </a:extLst>
        </xdr:cNvPr>
        <xdr:cNvSpPr>
          <a:spLocks noChangeShapeType="1"/>
        </xdr:cNvSpPr>
      </xdr:nvSpPr>
      <xdr:spPr bwMode="auto">
        <a:xfrm>
          <a:off x="250507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36" name="Line 7">
          <a:extLst>
            <a:ext uri="{FF2B5EF4-FFF2-40B4-BE49-F238E27FC236}">
              <a16:creationId xmlns:a16="http://schemas.microsoft.com/office/drawing/2014/main" id="{6C42BD77-D90F-4CF1-A131-629E7646D7C4}"/>
            </a:ext>
          </a:extLst>
        </xdr:cNvPr>
        <xdr:cNvSpPr>
          <a:spLocks noChangeShapeType="1"/>
        </xdr:cNvSpPr>
      </xdr:nvSpPr>
      <xdr:spPr bwMode="auto">
        <a:xfrm>
          <a:off x="250507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37" name="Line 7">
          <a:extLst>
            <a:ext uri="{FF2B5EF4-FFF2-40B4-BE49-F238E27FC236}">
              <a16:creationId xmlns:a16="http://schemas.microsoft.com/office/drawing/2014/main" id="{93FBB28C-5FE1-47FB-8458-1B48A62E2A23}"/>
            </a:ext>
          </a:extLst>
        </xdr:cNvPr>
        <xdr:cNvSpPr>
          <a:spLocks noChangeShapeType="1"/>
        </xdr:cNvSpPr>
      </xdr:nvSpPr>
      <xdr:spPr bwMode="auto">
        <a:xfrm>
          <a:off x="250507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38" name="Line 7">
          <a:extLst>
            <a:ext uri="{FF2B5EF4-FFF2-40B4-BE49-F238E27FC236}">
              <a16:creationId xmlns:a16="http://schemas.microsoft.com/office/drawing/2014/main" id="{96CA160F-9D66-4BDB-B2E7-F5C10101327C}"/>
            </a:ext>
          </a:extLst>
        </xdr:cNvPr>
        <xdr:cNvSpPr>
          <a:spLocks noChangeShapeType="1"/>
        </xdr:cNvSpPr>
      </xdr:nvSpPr>
      <xdr:spPr bwMode="auto">
        <a:xfrm>
          <a:off x="250507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39" name="Line 7">
          <a:extLst>
            <a:ext uri="{FF2B5EF4-FFF2-40B4-BE49-F238E27FC236}">
              <a16:creationId xmlns:a16="http://schemas.microsoft.com/office/drawing/2014/main" id="{173A9334-245A-45BC-9F82-E2CAF15AA9D0}"/>
            </a:ext>
          </a:extLst>
        </xdr:cNvPr>
        <xdr:cNvSpPr>
          <a:spLocks noChangeShapeType="1"/>
        </xdr:cNvSpPr>
      </xdr:nvSpPr>
      <xdr:spPr bwMode="auto">
        <a:xfrm>
          <a:off x="250507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40" name="Line 7">
          <a:extLst>
            <a:ext uri="{FF2B5EF4-FFF2-40B4-BE49-F238E27FC236}">
              <a16:creationId xmlns:a16="http://schemas.microsoft.com/office/drawing/2014/main" id="{2BBB1BB7-70BF-4D44-AAB5-7942213A04CA}"/>
            </a:ext>
          </a:extLst>
        </xdr:cNvPr>
        <xdr:cNvSpPr>
          <a:spLocks noChangeShapeType="1"/>
        </xdr:cNvSpPr>
      </xdr:nvSpPr>
      <xdr:spPr bwMode="auto">
        <a:xfrm>
          <a:off x="250507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41" name="Line 7">
          <a:extLst>
            <a:ext uri="{FF2B5EF4-FFF2-40B4-BE49-F238E27FC236}">
              <a16:creationId xmlns:a16="http://schemas.microsoft.com/office/drawing/2014/main" id="{8F35ADB5-E3F0-4452-A780-0F60A1B2CF4D}"/>
            </a:ext>
          </a:extLst>
        </xdr:cNvPr>
        <xdr:cNvSpPr>
          <a:spLocks noChangeShapeType="1"/>
        </xdr:cNvSpPr>
      </xdr:nvSpPr>
      <xdr:spPr bwMode="auto">
        <a:xfrm>
          <a:off x="250507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42" name="Line 7">
          <a:extLst>
            <a:ext uri="{FF2B5EF4-FFF2-40B4-BE49-F238E27FC236}">
              <a16:creationId xmlns:a16="http://schemas.microsoft.com/office/drawing/2014/main" id="{86C1F2D1-46EC-43C8-A4BD-F69B429C4D9D}"/>
            </a:ext>
          </a:extLst>
        </xdr:cNvPr>
        <xdr:cNvSpPr>
          <a:spLocks noChangeShapeType="1"/>
        </xdr:cNvSpPr>
      </xdr:nvSpPr>
      <xdr:spPr bwMode="auto">
        <a:xfrm>
          <a:off x="250507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43" name="Line 7">
          <a:extLst>
            <a:ext uri="{FF2B5EF4-FFF2-40B4-BE49-F238E27FC236}">
              <a16:creationId xmlns:a16="http://schemas.microsoft.com/office/drawing/2014/main" id="{7B0D559A-8C8F-45AC-B594-0CDDD8A96629}"/>
            </a:ext>
          </a:extLst>
        </xdr:cNvPr>
        <xdr:cNvSpPr>
          <a:spLocks noChangeShapeType="1"/>
        </xdr:cNvSpPr>
      </xdr:nvSpPr>
      <xdr:spPr bwMode="auto">
        <a:xfrm>
          <a:off x="250507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44" name="Line 7">
          <a:extLst>
            <a:ext uri="{FF2B5EF4-FFF2-40B4-BE49-F238E27FC236}">
              <a16:creationId xmlns:a16="http://schemas.microsoft.com/office/drawing/2014/main" id="{0CF89D90-3F42-42D2-ACD6-FC1B734F0CB7}"/>
            </a:ext>
          </a:extLst>
        </xdr:cNvPr>
        <xdr:cNvSpPr>
          <a:spLocks noChangeShapeType="1"/>
        </xdr:cNvSpPr>
      </xdr:nvSpPr>
      <xdr:spPr bwMode="auto">
        <a:xfrm>
          <a:off x="250507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45" name="Line 7">
          <a:extLst>
            <a:ext uri="{FF2B5EF4-FFF2-40B4-BE49-F238E27FC236}">
              <a16:creationId xmlns:a16="http://schemas.microsoft.com/office/drawing/2014/main" id="{0D345F18-4D66-4D8F-8E65-ED904EB7C464}"/>
            </a:ext>
          </a:extLst>
        </xdr:cNvPr>
        <xdr:cNvSpPr>
          <a:spLocks noChangeShapeType="1"/>
        </xdr:cNvSpPr>
      </xdr:nvSpPr>
      <xdr:spPr bwMode="auto">
        <a:xfrm>
          <a:off x="250507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46" name="Line 7">
          <a:extLst>
            <a:ext uri="{FF2B5EF4-FFF2-40B4-BE49-F238E27FC236}">
              <a16:creationId xmlns:a16="http://schemas.microsoft.com/office/drawing/2014/main" id="{9C666EDF-B209-4DEB-9651-C982D4F3B7F0}"/>
            </a:ext>
          </a:extLst>
        </xdr:cNvPr>
        <xdr:cNvSpPr>
          <a:spLocks noChangeShapeType="1"/>
        </xdr:cNvSpPr>
      </xdr:nvSpPr>
      <xdr:spPr bwMode="auto">
        <a:xfrm>
          <a:off x="250507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47" name="Line 7">
          <a:extLst>
            <a:ext uri="{FF2B5EF4-FFF2-40B4-BE49-F238E27FC236}">
              <a16:creationId xmlns:a16="http://schemas.microsoft.com/office/drawing/2014/main" id="{1C020F06-43FE-4022-ABC1-37CB61EE9A04}"/>
            </a:ext>
          </a:extLst>
        </xdr:cNvPr>
        <xdr:cNvSpPr>
          <a:spLocks noChangeShapeType="1"/>
        </xdr:cNvSpPr>
      </xdr:nvSpPr>
      <xdr:spPr bwMode="auto">
        <a:xfrm>
          <a:off x="250507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48" name="Line 7">
          <a:extLst>
            <a:ext uri="{FF2B5EF4-FFF2-40B4-BE49-F238E27FC236}">
              <a16:creationId xmlns:a16="http://schemas.microsoft.com/office/drawing/2014/main" id="{738B2A97-30A2-40BC-9FA2-6C46C1A3C47E}"/>
            </a:ext>
          </a:extLst>
        </xdr:cNvPr>
        <xdr:cNvSpPr>
          <a:spLocks noChangeShapeType="1"/>
        </xdr:cNvSpPr>
      </xdr:nvSpPr>
      <xdr:spPr bwMode="auto">
        <a:xfrm>
          <a:off x="250507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49" name="Line 7">
          <a:extLst>
            <a:ext uri="{FF2B5EF4-FFF2-40B4-BE49-F238E27FC236}">
              <a16:creationId xmlns:a16="http://schemas.microsoft.com/office/drawing/2014/main" id="{5FEA69C1-CE4E-4DD7-A6F8-A897E835167C}"/>
            </a:ext>
          </a:extLst>
        </xdr:cNvPr>
        <xdr:cNvSpPr>
          <a:spLocks noChangeShapeType="1"/>
        </xdr:cNvSpPr>
      </xdr:nvSpPr>
      <xdr:spPr bwMode="auto">
        <a:xfrm>
          <a:off x="250507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50" name="Line 7">
          <a:extLst>
            <a:ext uri="{FF2B5EF4-FFF2-40B4-BE49-F238E27FC236}">
              <a16:creationId xmlns:a16="http://schemas.microsoft.com/office/drawing/2014/main" id="{FAE2D096-5D80-4E43-80C2-A4DC3669E372}"/>
            </a:ext>
          </a:extLst>
        </xdr:cNvPr>
        <xdr:cNvSpPr>
          <a:spLocks noChangeShapeType="1"/>
        </xdr:cNvSpPr>
      </xdr:nvSpPr>
      <xdr:spPr bwMode="auto">
        <a:xfrm>
          <a:off x="250507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51" name="Line 7">
          <a:extLst>
            <a:ext uri="{FF2B5EF4-FFF2-40B4-BE49-F238E27FC236}">
              <a16:creationId xmlns:a16="http://schemas.microsoft.com/office/drawing/2014/main" id="{6E5CD826-C4E5-4939-8E46-61237E0C98D3}"/>
            </a:ext>
          </a:extLst>
        </xdr:cNvPr>
        <xdr:cNvSpPr>
          <a:spLocks noChangeShapeType="1"/>
        </xdr:cNvSpPr>
      </xdr:nvSpPr>
      <xdr:spPr bwMode="auto">
        <a:xfrm>
          <a:off x="250507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52" name="Line 7">
          <a:extLst>
            <a:ext uri="{FF2B5EF4-FFF2-40B4-BE49-F238E27FC236}">
              <a16:creationId xmlns:a16="http://schemas.microsoft.com/office/drawing/2014/main" id="{2ECC851C-5C44-4341-AA87-4A7FDAA26E8D}"/>
            </a:ext>
          </a:extLst>
        </xdr:cNvPr>
        <xdr:cNvSpPr>
          <a:spLocks noChangeShapeType="1"/>
        </xdr:cNvSpPr>
      </xdr:nvSpPr>
      <xdr:spPr bwMode="auto">
        <a:xfrm>
          <a:off x="250507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53" name="Line 7">
          <a:extLst>
            <a:ext uri="{FF2B5EF4-FFF2-40B4-BE49-F238E27FC236}">
              <a16:creationId xmlns:a16="http://schemas.microsoft.com/office/drawing/2014/main" id="{627A1D22-B922-4188-9928-0660C9C7301B}"/>
            </a:ext>
          </a:extLst>
        </xdr:cNvPr>
        <xdr:cNvSpPr>
          <a:spLocks noChangeShapeType="1"/>
        </xdr:cNvSpPr>
      </xdr:nvSpPr>
      <xdr:spPr bwMode="auto">
        <a:xfrm>
          <a:off x="250507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54" name="Line 7">
          <a:extLst>
            <a:ext uri="{FF2B5EF4-FFF2-40B4-BE49-F238E27FC236}">
              <a16:creationId xmlns:a16="http://schemas.microsoft.com/office/drawing/2014/main" id="{56A433FA-EA7F-4215-9561-0D7B24B56ADA}"/>
            </a:ext>
          </a:extLst>
        </xdr:cNvPr>
        <xdr:cNvSpPr>
          <a:spLocks noChangeShapeType="1"/>
        </xdr:cNvSpPr>
      </xdr:nvSpPr>
      <xdr:spPr bwMode="auto">
        <a:xfrm>
          <a:off x="250507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55" name="Line 7">
          <a:extLst>
            <a:ext uri="{FF2B5EF4-FFF2-40B4-BE49-F238E27FC236}">
              <a16:creationId xmlns:a16="http://schemas.microsoft.com/office/drawing/2014/main" id="{3508A847-C84F-4E99-9E6A-3FD3E4F87E9B}"/>
            </a:ext>
          </a:extLst>
        </xdr:cNvPr>
        <xdr:cNvSpPr>
          <a:spLocks noChangeShapeType="1"/>
        </xdr:cNvSpPr>
      </xdr:nvSpPr>
      <xdr:spPr bwMode="auto">
        <a:xfrm>
          <a:off x="250507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56" name="Line 7">
          <a:extLst>
            <a:ext uri="{FF2B5EF4-FFF2-40B4-BE49-F238E27FC236}">
              <a16:creationId xmlns:a16="http://schemas.microsoft.com/office/drawing/2014/main" id="{5924E683-60EC-467B-8140-67E97CA8DFEF}"/>
            </a:ext>
          </a:extLst>
        </xdr:cNvPr>
        <xdr:cNvSpPr>
          <a:spLocks noChangeShapeType="1"/>
        </xdr:cNvSpPr>
      </xdr:nvSpPr>
      <xdr:spPr bwMode="auto">
        <a:xfrm>
          <a:off x="250507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57" name="Line 7">
          <a:extLst>
            <a:ext uri="{FF2B5EF4-FFF2-40B4-BE49-F238E27FC236}">
              <a16:creationId xmlns:a16="http://schemas.microsoft.com/office/drawing/2014/main" id="{3539C444-B615-4791-89B7-5C4E65C70FF5}"/>
            </a:ext>
          </a:extLst>
        </xdr:cNvPr>
        <xdr:cNvSpPr>
          <a:spLocks noChangeShapeType="1"/>
        </xdr:cNvSpPr>
      </xdr:nvSpPr>
      <xdr:spPr bwMode="auto">
        <a:xfrm>
          <a:off x="250507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58" name="Line 7">
          <a:extLst>
            <a:ext uri="{FF2B5EF4-FFF2-40B4-BE49-F238E27FC236}">
              <a16:creationId xmlns:a16="http://schemas.microsoft.com/office/drawing/2014/main" id="{AD5C776F-D722-4A34-A9AD-AED66DB6F55C}"/>
            </a:ext>
          </a:extLst>
        </xdr:cNvPr>
        <xdr:cNvSpPr>
          <a:spLocks noChangeShapeType="1"/>
        </xdr:cNvSpPr>
      </xdr:nvSpPr>
      <xdr:spPr bwMode="auto">
        <a:xfrm>
          <a:off x="250507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59" name="Line 7">
          <a:extLst>
            <a:ext uri="{FF2B5EF4-FFF2-40B4-BE49-F238E27FC236}">
              <a16:creationId xmlns:a16="http://schemas.microsoft.com/office/drawing/2014/main" id="{D73C67A6-432F-491E-9172-6F68593FA1C4}"/>
            </a:ext>
          </a:extLst>
        </xdr:cNvPr>
        <xdr:cNvSpPr>
          <a:spLocks noChangeShapeType="1"/>
        </xdr:cNvSpPr>
      </xdr:nvSpPr>
      <xdr:spPr bwMode="auto">
        <a:xfrm>
          <a:off x="250507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60" name="Line 7">
          <a:extLst>
            <a:ext uri="{FF2B5EF4-FFF2-40B4-BE49-F238E27FC236}">
              <a16:creationId xmlns:a16="http://schemas.microsoft.com/office/drawing/2014/main" id="{762B954E-BE34-4303-8B6F-C88B2A95ADB3}"/>
            </a:ext>
          </a:extLst>
        </xdr:cNvPr>
        <xdr:cNvSpPr>
          <a:spLocks noChangeShapeType="1"/>
        </xdr:cNvSpPr>
      </xdr:nvSpPr>
      <xdr:spPr bwMode="auto">
        <a:xfrm>
          <a:off x="250507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61" name="Line 7">
          <a:extLst>
            <a:ext uri="{FF2B5EF4-FFF2-40B4-BE49-F238E27FC236}">
              <a16:creationId xmlns:a16="http://schemas.microsoft.com/office/drawing/2014/main" id="{71F73F4B-F71B-4316-A349-6E94BBFEE71B}"/>
            </a:ext>
          </a:extLst>
        </xdr:cNvPr>
        <xdr:cNvSpPr>
          <a:spLocks noChangeShapeType="1"/>
        </xdr:cNvSpPr>
      </xdr:nvSpPr>
      <xdr:spPr bwMode="auto">
        <a:xfrm>
          <a:off x="250507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62" name="Line 7">
          <a:extLst>
            <a:ext uri="{FF2B5EF4-FFF2-40B4-BE49-F238E27FC236}">
              <a16:creationId xmlns:a16="http://schemas.microsoft.com/office/drawing/2014/main" id="{C5FEFC1F-B4E7-4CDC-9F4D-46071FD14409}"/>
            </a:ext>
          </a:extLst>
        </xdr:cNvPr>
        <xdr:cNvSpPr>
          <a:spLocks noChangeShapeType="1"/>
        </xdr:cNvSpPr>
      </xdr:nvSpPr>
      <xdr:spPr bwMode="auto">
        <a:xfrm>
          <a:off x="250507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63" name="Line 7">
          <a:extLst>
            <a:ext uri="{FF2B5EF4-FFF2-40B4-BE49-F238E27FC236}">
              <a16:creationId xmlns:a16="http://schemas.microsoft.com/office/drawing/2014/main" id="{97AE26D1-1091-40F6-8677-A67C21E32051}"/>
            </a:ext>
          </a:extLst>
        </xdr:cNvPr>
        <xdr:cNvSpPr>
          <a:spLocks noChangeShapeType="1"/>
        </xdr:cNvSpPr>
      </xdr:nvSpPr>
      <xdr:spPr bwMode="auto">
        <a:xfrm>
          <a:off x="250507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64" name="Line 7">
          <a:extLst>
            <a:ext uri="{FF2B5EF4-FFF2-40B4-BE49-F238E27FC236}">
              <a16:creationId xmlns:a16="http://schemas.microsoft.com/office/drawing/2014/main" id="{49AB23F9-6D41-4D16-922A-865C3CD8205B}"/>
            </a:ext>
          </a:extLst>
        </xdr:cNvPr>
        <xdr:cNvSpPr>
          <a:spLocks noChangeShapeType="1"/>
        </xdr:cNvSpPr>
      </xdr:nvSpPr>
      <xdr:spPr bwMode="auto">
        <a:xfrm>
          <a:off x="250507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65" name="Line 7">
          <a:extLst>
            <a:ext uri="{FF2B5EF4-FFF2-40B4-BE49-F238E27FC236}">
              <a16:creationId xmlns:a16="http://schemas.microsoft.com/office/drawing/2014/main" id="{A2925397-544F-44B4-B5E7-A6140D77A2D4}"/>
            </a:ext>
          </a:extLst>
        </xdr:cNvPr>
        <xdr:cNvSpPr>
          <a:spLocks noChangeShapeType="1"/>
        </xdr:cNvSpPr>
      </xdr:nvSpPr>
      <xdr:spPr bwMode="auto">
        <a:xfrm>
          <a:off x="250507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66" name="Line 7">
          <a:extLst>
            <a:ext uri="{FF2B5EF4-FFF2-40B4-BE49-F238E27FC236}">
              <a16:creationId xmlns:a16="http://schemas.microsoft.com/office/drawing/2014/main" id="{89BD7615-DFE9-4AC5-A738-43DFA6EAB880}"/>
            </a:ext>
          </a:extLst>
        </xdr:cNvPr>
        <xdr:cNvSpPr>
          <a:spLocks noChangeShapeType="1"/>
        </xdr:cNvSpPr>
      </xdr:nvSpPr>
      <xdr:spPr bwMode="auto">
        <a:xfrm>
          <a:off x="250507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67" name="Line 7">
          <a:extLst>
            <a:ext uri="{FF2B5EF4-FFF2-40B4-BE49-F238E27FC236}">
              <a16:creationId xmlns:a16="http://schemas.microsoft.com/office/drawing/2014/main" id="{9404D5A3-5779-4E42-9D37-FB7E436F80F6}"/>
            </a:ext>
          </a:extLst>
        </xdr:cNvPr>
        <xdr:cNvSpPr>
          <a:spLocks noChangeShapeType="1"/>
        </xdr:cNvSpPr>
      </xdr:nvSpPr>
      <xdr:spPr bwMode="auto">
        <a:xfrm>
          <a:off x="250507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68" name="Line 7">
          <a:extLst>
            <a:ext uri="{FF2B5EF4-FFF2-40B4-BE49-F238E27FC236}">
              <a16:creationId xmlns:a16="http://schemas.microsoft.com/office/drawing/2014/main" id="{205F9A44-F7E2-4274-9B89-9531E76C9229}"/>
            </a:ext>
          </a:extLst>
        </xdr:cNvPr>
        <xdr:cNvSpPr>
          <a:spLocks noChangeShapeType="1"/>
        </xdr:cNvSpPr>
      </xdr:nvSpPr>
      <xdr:spPr bwMode="auto">
        <a:xfrm>
          <a:off x="250507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69" name="Line 7">
          <a:extLst>
            <a:ext uri="{FF2B5EF4-FFF2-40B4-BE49-F238E27FC236}">
              <a16:creationId xmlns:a16="http://schemas.microsoft.com/office/drawing/2014/main" id="{6C658F91-0464-4EDA-9286-4F65ABE8D9AB}"/>
            </a:ext>
          </a:extLst>
        </xdr:cNvPr>
        <xdr:cNvSpPr>
          <a:spLocks noChangeShapeType="1"/>
        </xdr:cNvSpPr>
      </xdr:nvSpPr>
      <xdr:spPr bwMode="auto">
        <a:xfrm>
          <a:off x="250507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570" name="Line 7">
          <a:extLst>
            <a:ext uri="{FF2B5EF4-FFF2-40B4-BE49-F238E27FC236}">
              <a16:creationId xmlns:a16="http://schemas.microsoft.com/office/drawing/2014/main" id="{A3676ADD-F1DE-4C9C-8DA4-BC0B801AD695}"/>
            </a:ext>
          </a:extLst>
        </xdr:cNvPr>
        <xdr:cNvSpPr>
          <a:spLocks noChangeShapeType="1"/>
        </xdr:cNvSpPr>
      </xdr:nvSpPr>
      <xdr:spPr bwMode="auto">
        <a:xfrm>
          <a:off x="400050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571" name="Line 7">
          <a:extLst>
            <a:ext uri="{FF2B5EF4-FFF2-40B4-BE49-F238E27FC236}">
              <a16:creationId xmlns:a16="http://schemas.microsoft.com/office/drawing/2014/main" id="{F1987FFA-3ED2-4D7D-B987-958110FA2D63}"/>
            </a:ext>
          </a:extLst>
        </xdr:cNvPr>
        <xdr:cNvSpPr>
          <a:spLocks noChangeShapeType="1"/>
        </xdr:cNvSpPr>
      </xdr:nvSpPr>
      <xdr:spPr bwMode="auto">
        <a:xfrm>
          <a:off x="400050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572" name="Line 7">
          <a:extLst>
            <a:ext uri="{FF2B5EF4-FFF2-40B4-BE49-F238E27FC236}">
              <a16:creationId xmlns:a16="http://schemas.microsoft.com/office/drawing/2014/main" id="{C1A71F04-B5C3-4276-9752-6C3CFF8AADF3}"/>
            </a:ext>
          </a:extLst>
        </xdr:cNvPr>
        <xdr:cNvSpPr>
          <a:spLocks noChangeShapeType="1"/>
        </xdr:cNvSpPr>
      </xdr:nvSpPr>
      <xdr:spPr bwMode="auto">
        <a:xfrm>
          <a:off x="400050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573" name="Line 7">
          <a:extLst>
            <a:ext uri="{FF2B5EF4-FFF2-40B4-BE49-F238E27FC236}">
              <a16:creationId xmlns:a16="http://schemas.microsoft.com/office/drawing/2014/main" id="{B1DC346C-B4DB-4BC1-862A-99F6F2E512C8}"/>
            </a:ext>
          </a:extLst>
        </xdr:cNvPr>
        <xdr:cNvSpPr>
          <a:spLocks noChangeShapeType="1"/>
        </xdr:cNvSpPr>
      </xdr:nvSpPr>
      <xdr:spPr bwMode="auto">
        <a:xfrm>
          <a:off x="400050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574" name="Line 7">
          <a:extLst>
            <a:ext uri="{FF2B5EF4-FFF2-40B4-BE49-F238E27FC236}">
              <a16:creationId xmlns:a16="http://schemas.microsoft.com/office/drawing/2014/main" id="{BF7D8545-ED6F-4C74-A267-8E5DF63A3223}"/>
            </a:ext>
          </a:extLst>
        </xdr:cNvPr>
        <xdr:cNvSpPr>
          <a:spLocks noChangeShapeType="1"/>
        </xdr:cNvSpPr>
      </xdr:nvSpPr>
      <xdr:spPr bwMode="auto">
        <a:xfrm>
          <a:off x="400050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575" name="Line 7">
          <a:extLst>
            <a:ext uri="{FF2B5EF4-FFF2-40B4-BE49-F238E27FC236}">
              <a16:creationId xmlns:a16="http://schemas.microsoft.com/office/drawing/2014/main" id="{F0B46F2F-16F8-4880-90DB-6BC4DA00B143}"/>
            </a:ext>
          </a:extLst>
        </xdr:cNvPr>
        <xdr:cNvSpPr>
          <a:spLocks noChangeShapeType="1"/>
        </xdr:cNvSpPr>
      </xdr:nvSpPr>
      <xdr:spPr bwMode="auto">
        <a:xfrm>
          <a:off x="400050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576" name="Line 7">
          <a:extLst>
            <a:ext uri="{FF2B5EF4-FFF2-40B4-BE49-F238E27FC236}">
              <a16:creationId xmlns:a16="http://schemas.microsoft.com/office/drawing/2014/main" id="{4EE28864-2129-46EF-925B-156135F4026E}"/>
            </a:ext>
          </a:extLst>
        </xdr:cNvPr>
        <xdr:cNvSpPr>
          <a:spLocks noChangeShapeType="1"/>
        </xdr:cNvSpPr>
      </xdr:nvSpPr>
      <xdr:spPr bwMode="auto">
        <a:xfrm>
          <a:off x="400050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577" name="Line 7">
          <a:extLst>
            <a:ext uri="{FF2B5EF4-FFF2-40B4-BE49-F238E27FC236}">
              <a16:creationId xmlns:a16="http://schemas.microsoft.com/office/drawing/2014/main" id="{FE3AAFD9-B25B-4455-9A90-EEF90F273E43}"/>
            </a:ext>
          </a:extLst>
        </xdr:cNvPr>
        <xdr:cNvSpPr>
          <a:spLocks noChangeShapeType="1"/>
        </xdr:cNvSpPr>
      </xdr:nvSpPr>
      <xdr:spPr bwMode="auto">
        <a:xfrm>
          <a:off x="400050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578" name="Line 7">
          <a:extLst>
            <a:ext uri="{FF2B5EF4-FFF2-40B4-BE49-F238E27FC236}">
              <a16:creationId xmlns:a16="http://schemas.microsoft.com/office/drawing/2014/main" id="{DBEA3883-9AF3-4890-821F-F2EA6B4E1B2B}"/>
            </a:ext>
          </a:extLst>
        </xdr:cNvPr>
        <xdr:cNvSpPr>
          <a:spLocks noChangeShapeType="1"/>
        </xdr:cNvSpPr>
      </xdr:nvSpPr>
      <xdr:spPr bwMode="auto">
        <a:xfrm>
          <a:off x="400050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579" name="Line 7">
          <a:extLst>
            <a:ext uri="{FF2B5EF4-FFF2-40B4-BE49-F238E27FC236}">
              <a16:creationId xmlns:a16="http://schemas.microsoft.com/office/drawing/2014/main" id="{C1F9A0A6-6494-42F6-8C29-3FC16C1BAA23}"/>
            </a:ext>
          </a:extLst>
        </xdr:cNvPr>
        <xdr:cNvSpPr>
          <a:spLocks noChangeShapeType="1"/>
        </xdr:cNvSpPr>
      </xdr:nvSpPr>
      <xdr:spPr bwMode="auto">
        <a:xfrm>
          <a:off x="400050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580" name="Line 7">
          <a:extLst>
            <a:ext uri="{FF2B5EF4-FFF2-40B4-BE49-F238E27FC236}">
              <a16:creationId xmlns:a16="http://schemas.microsoft.com/office/drawing/2014/main" id="{6144C8D9-00B9-4627-9A6D-C9B2CA36AD0E}"/>
            </a:ext>
          </a:extLst>
        </xdr:cNvPr>
        <xdr:cNvSpPr>
          <a:spLocks noChangeShapeType="1"/>
        </xdr:cNvSpPr>
      </xdr:nvSpPr>
      <xdr:spPr bwMode="auto">
        <a:xfrm>
          <a:off x="400050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581" name="Line 7">
          <a:extLst>
            <a:ext uri="{FF2B5EF4-FFF2-40B4-BE49-F238E27FC236}">
              <a16:creationId xmlns:a16="http://schemas.microsoft.com/office/drawing/2014/main" id="{676C7403-4341-4ABC-A358-71DB1099C024}"/>
            </a:ext>
          </a:extLst>
        </xdr:cNvPr>
        <xdr:cNvSpPr>
          <a:spLocks noChangeShapeType="1"/>
        </xdr:cNvSpPr>
      </xdr:nvSpPr>
      <xdr:spPr bwMode="auto">
        <a:xfrm>
          <a:off x="400050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582" name="Line 7">
          <a:extLst>
            <a:ext uri="{FF2B5EF4-FFF2-40B4-BE49-F238E27FC236}">
              <a16:creationId xmlns:a16="http://schemas.microsoft.com/office/drawing/2014/main" id="{615C135F-26B4-4471-B070-F9BC3FE75105}"/>
            </a:ext>
          </a:extLst>
        </xdr:cNvPr>
        <xdr:cNvSpPr>
          <a:spLocks noChangeShapeType="1"/>
        </xdr:cNvSpPr>
      </xdr:nvSpPr>
      <xdr:spPr bwMode="auto">
        <a:xfrm>
          <a:off x="400050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583" name="Line 7">
          <a:extLst>
            <a:ext uri="{FF2B5EF4-FFF2-40B4-BE49-F238E27FC236}">
              <a16:creationId xmlns:a16="http://schemas.microsoft.com/office/drawing/2014/main" id="{ABF3A6BF-7771-4CC6-9D2B-DA8898CB94F5}"/>
            </a:ext>
          </a:extLst>
        </xdr:cNvPr>
        <xdr:cNvSpPr>
          <a:spLocks noChangeShapeType="1"/>
        </xdr:cNvSpPr>
      </xdr:nvSpPr>
      <xdr:spPr bwMode="auto">
        <a:xfrm>
          <a:off x="400050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584" name="Line 7">
          <a:extLst>
            <a:ext uri="{FF2B5EF4-FFF2-40B4-BE49-F238E27FC236}">
              <a16:creationId xmlns:a16="http://schemas.microsoft.com/office/drawing/2014/main" id="{A713F89F-B344-4BA0-AA89-770A2FA93A0E}"/>
            </a:ext>
          </a:extLst>
        </xdr:cNvPr>
        <xdr:cNvSpPr>
          <a:spLocks noChangeShapeType="1"/>
        </xdr:cNvSpPr>
      </xdr:nvSpPr>
      <xdr:spPr bwMode="auto">
        <a:xfrm>
          <a:off x="400050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585" name="Line 7">
          <a:extLst>
            <a:ext uri="{FF2B5EF4-FFF2-40B4-BE49-F238E27FC236}">
              <a16:creationId xmlns:a16="http://schemas.microsoft.com/office/drawing/2014/main" id="{B4444ED1-05E1-4FA4-8375-DA6486D0015F}"/>
            </a:ext>
          </a:extLst>
        </xdr:cNvPr>
        <xdr:cNvSpPr>
          <a:spLocks noChangeShapeType="1"/>
        </xdr:cNvSpPr>
      </xdr:nvSpPr>
      <xdr:spPr bwMode="auto">
        <a:xfrm>
          <a:off x="400050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586" name="Line 7">
          <a:extLst>
            <a:ext uri="{FF2B5EF4-FFF2-40B4-BE49-F238E27FC236}">
              <a16:creationId xmlns:a16="http://schemas.microsoft.com/office/drawing/2014/main" id="{3FE8AF33-4ED4-456E-9063-73AFBAD03E13}"/>
            </a:ext>
          </a:extLst>
        </xdr:cNvPr>
        <xdr:cNvSpPr>
          <a:spLocks noChangeShapeType="1"/>
        </xdr:cNvSpPr>
      </xdr:nvSpPr>
      <xdr:spPr bwMode="auto">
        <a:xfrm>
          <a:off x="400050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587" name="Line 7">
          <a:extLst>
            <a:ext uri="{FF2B5EF4-FFF2-40B4-BE49-F238E27FC236}">
              <a16:creationId xmlns:a16="http://schemas.microsoft.com/office/drawing/2014/main" id="{575B499A-94BF-4F6B-BDC3-47B54B69E415}"/>
            </a:ext>
          </a:extLst>
        </xdr:cNvPr>
        <xdr:cNvSpPr>
          <a:spLocks noChangeShapeType="1"/>
        </xdr:cNvSpPr>
      </xdr:nvSpPr>
      <xdr:spPr bwMode="auto">
        <a:xfrm>
          <a:off x="400050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588" name="Line 7">
          <a:extLst>
            <a:ext uri="{FF2B5EF4-FFF2-40B4-BE49-F238E27FC236}">
              <a16:creationId xmlns:a16="http://schemas.microsoft.com/office/drawing/2014/main" id="{5256A9B0-C1A0-457A-AF25-C0596AB52C1A}"/>
            </a:ext>
          </a:extLst>
        </xdr:cNvPr>
        <xdr:cNvSpPr>
          <a:spLocks noChangeShapeType="1"/>
        </xdr:cNvSpPr>
      </xdr:nvSpPr>
      <xdr:spPr bwMode="auto">
        <a:xfrm>
          <a:off x="400050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589" name="Line 7">
          <a:extLst>
            <a:ext uri="{FF2B5EF4-FFF2-40B4-BE49-F238E27FC236}">
              <a16:creationId xmlns:a16="http://schemas.microsoft.com/office/drawing/2014/main" id="{149E3B04-3AAA-41AB-B82B-71FE46AC707B}"/>
            </a:ext>
          </a:extLst>
        </xdr:cNvPr>
        <xdr:cNvSpPr>
          <a:spLocks noChangeShapeType="1"/>
        </xdr:cNvSpPr>
      </xdr:nvSpPr>
      <xdr:spPr bwMode="auto">
        <a:xfrm>
          <a:off x="400050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590" name="Line 7">
          <a:extLst>
            <a:ext uri="{FF2B5EF4-FFF2-40B4-BE49-F238E27FC236}">
              <a16:creationId xmlns:a16="http://schemas.microsoft.com/office/drawing/2014/main" id="{45F90BDC-9A83-4EDC-B005-6BBB1734A8C7}"/>
            </a:ext>
          </a:extLst>
        </xdr:cNvPr>
        <xdr:cNvSpPr>
          <a:spLocks noChangeShapeType="1"/>
        </xdr:cNvSpPr>
      </xdr:nvSpPr>
      <xdr:spPr bwMode="auto">
        <a:xfrm>
          <a:off x="400050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591" name="Line 7">
          <a:extLst>
            <a:ext uri="{FF2B5EF4-FFF2-40B4-BE49-F238E27FC236}">
              <a16:creationId xmlns:a16="http://schemas.microsoft.com/office/drawing/2014/main" id="{068FB59C-EA1C-485C-A6CD-8DD1FF8DD0DA}"/>
            </a:ext>
          </a:extLst>
        </xdr:cNvPr>
        <xdr:cNvSpPr>
          <a:spLocks noChangeShapeType="1"/>
        </xdr:cNvSpPr>
      </xdr:nvSpPr>
      <xdr:spPr bwMode="auto">
        <a:xfrm>
          <a:off x="400050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592" name="Line 7">
          <a:extLst>
            <a:ext uri="{FF2B5EF4-FFF2-40B4-BE49-F238E27FC236}">
              <a16:creationId xmlns:a16="http://schemas.microsoft.com/office/drawing/2014/main" id="{DAD37B04-8EE2-4DC4-9EFA-1663F84511BC}"/>
            </a:ext>
          </a:extLst>
        </xdr:cNvPr>
        <xdr:cNvSpPr>
          <a:spLocks noChangeShapeType="1"/>
        </xdr:cNvSpPr>
      </xdr:nvSpPr>
      <xdr:spPr bwMode="auto">
        <a:xfrm>
          <a:off x="400050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593" name="Line 7">
          <a:extLst>
            <a:ext uri="{FF2B5EF4-FFF2-40B4-BE49-F238E27FC236}">
              <a16:creationId xmlns:a16="http://schemas.microsoft.com/office/drawing/2014/main" id="{27A65FAF-AB6B-46C4-9C17-814EAC45357A}"/>
            </a:ext>
          </a:extLst>
        </xdr:cNvPr>
        <xdr:cNvSpPr>
          <a:spLocks noChangeShapeType="1"/>
        </xdr:cNvSpPr>
      </xdr:nvSpPr>
      <xdr:spPr bwMode="auto">
        <a:xfrm>
          <a:off x="400050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594" name="Line 7">
          <a:extLst>
            <a:ext uri="{FF2B5EF4-FFF2-40B4-BE49-F238E27FC236}">
              <a16:creationId xmlns:a16="http://schemas.microsoft.com/office/drawing/2014/main" id="{0E7BDC30-0FFA-4C36-833E-F9F7A978E34A}"/>
            </a:ext>
          </a:extLst>
        </xdr:cNvPr>
        <xdr:cNvSpPr>
          <a:spLocks noChangeShapeType="1"/>
        </xdr:cNvSpPr>
      </xdr:nvSpPr>
      <xdr:spPr bwMode="auto">
        <a:xfrm>
          <a:off x="400050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595" name="Line 7">
          <a:extLst>
            <a:ext uri="{FF2B5EF4-FFF2-40B4-BE49-F238E27FC236}">
              <a16:creationId xmlns:a16="http://schemas.microsoft.com/office/drawing/2014/main" id="{C36D4315-7DF5-4314-B43D-D6A09BA6F180}"/>
            </a:ext>
          </a:extLst>
        </xdr:cNvPr>
        <xdr:cNvSpPr>
          <a:spLocks noChangeShapeType="1"/>
        </xdr:cNvSpPr>
      </xdr:nvSpPr>
      <xdr:spPr bwMode="auto">
        <a:xfrm>
          <a:off x="400050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596" name="Line 7">
          <a:extLst>
            <a:ext uri="{FF2B5EF4-FFF2-40B4-BE49-F238E27FC236}">
              <a16:creationId xmlns:a16="http://schemas.microsoft.com/office/drawing/2014/main" id="{5698D882-4EAB-4D6E-846C-F8169853056B}"/>
            </a:ext>
          </a:extLst>
        </xdr:cNvPr>
        <xdr:cNvSpPr>
          <a:spLocks noChangeShapeType="1"/>
        </xdr:cNvSpPr>
      </xdr:nvSpPr>
      <xdr:spPr bwMode="auto">
        <a:xfrm>
          <a:off x="400050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597" name="Line 7">
          <a:extLst>
            <a:ext uri="{FF2B5EF4-FFF2-40B4-BE49-F238E27FC236}">
              <a16:creationId xmlns:a16="http://schemas.microsoft.com/office/drawing/2014/main" id="{1F2BD6D1-E48A-4AFC-BFA4-25FA5AAE51C7}"/>
            </a:ext>
          </a:extLst>
        </xdr:cNvPr>
        <xdr:cNvSpPr>
          <a:spLocks noChangeShapeType="1"/>
        </xdr:cNvSpPr>
      </xdr:nvSpPr>
      <xdr:spPr bwMode="auto">
        <a:xfrm>
          <a:off x="400050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598" name="Line 7">
          <a:extLst>
            <a:ext uri="{FF2B5EF4-FFF2-40B4-BE49-F238E27FC236}">
              <a16:creationId xmlns:a16="http://schemas.microsoft.com/office/drawing/2014/main" id="{4018741D-3192-4D01-8AAA-73E4434E4FF3}"/>
            </a:ext>
          </a:extLst>
        </xdr:cNvPr>
        <xdr:cNvSpPr>
          <a:spLocks noChangeShapeType="1"/>
        </xdr:cNvSpPr>
      </xdr:nvSpPr>
      <xdr:spPr bwMode="auto">
        <a:xfrm>
          <a:off x="400050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599" name="Line 7">
          <a:extLst>
            <a:ext uri="{FF2B5EF4-FFF2-40B4-BE49-F238E27FC236}">
              <a16:creationId xmlns:a16="http://schemas.microsoft.com/office/drawing/2014/main" id="{371FF35D-D818-4122-ACD4-EEE1B8138C05}"/>
            </a:ext>
          </a:extLst>
        </xdr:cNvPr>
        <xdr:cNvSpPr>
          <a:spLocks noChangeShapeType="1"/>
        </xdr:cNvSpPr>
      </xdr:nvSpPr>
      <xdr:spPr bwMode="auto">
        <a:xfrm>
          <a:off x="400050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00" name="Line 7">
          <a:extLst>
            <a:ext uri="{FF2B5EF4-FFF2-40B4-BE49-F238E27FC236}">
              <a16:creationId xmlns:a16="http://schemas.microsoft.com/office/drawing/2014/main" id="{F4CA9C9E-70DF-4D15-AF86-C0230892A1DF}"/>
            </a:ext>
          </a:extLst>
        </xdr:cNvPr>
        <xdr:cNvSpPr>
          <a:spLocks noChangeShapeType="1"/>
        </xdr:cNvSpPr>
      </xdr:nvSpPr>
      <xdr:spPr bwMode="auto">
        <a:xfrm>
          <a:off x="400050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01" name="Line 7">
          <a:extLst>
            <a:ext uri="{FF2B5EF4-FFF2-40B4-BE49-F238E27FC236}">
              <a16:creationId xmlns:a16="http://schemas.microsoft.com/office/drawing/2014/main" id="{F2B1C8CC-A671-4036-9D79-37FEF24752BB}"/>
            </a:ext>
          </a:extLst>
        </xdr:cNvPr>
        <xdr:cNvSpPr>
          <a:spLocks noChangeShapeType="1"/>
        </xdr:cNvSpPr>
      </xdr:nvSpPr>
      <xdr:spPr bwMode="auto">
        <a:xfrm>
          <a:off x="400050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02" name="Line 7">
          <a:extLst>
            <a:ext uri="{FF2B5EF4-FFF2-40B4-BE49-F238E27FC236}">
              <a16:creationId xmlns:a16="http://schemas.microsoft.com/office/drawing/2014/main" id="{3835EB8F-4B33-46F6-9155-A617E82D21E7}"/>
            </a:ext>
          </a:extLst>
        </xdr:cNvPr>
        <xdr:cNvSpPr>
          <a:spLocks noChangeShapeType="1"/>
        </xdr:cNvSpPr>
      </xdr:nvSpPr>
      <xdr:spPr bwMode="auto">
        <a:xfrm>
          <a:off x="400050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03" name="Line 7">
          <a:extLst>
            <a:ext uri="{FF2B5EF4-FFF2-40B4-BE49-F238E27FC236}">
              <a16:creationId xmlns:a16="http://schemas.microsoft.com/office/drawing/2014/main" id="{02264A80-D410-43B5-8DBC-B9B46E46A337}"/>
            </a:ext>
          </a:extLst>
        </xdr:cNvPr>
        <xdr:cNvSpPr>
          <a:spLocks noChangeShapeType="1"/>
        </xdr:cNvSpPr>
      </xdr:nvSpPr>
      <xdr:spPr bwMode="auto">
        <a:xfrm>
          <a:off x="400050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04" name="Line 7">
          <a:extLst>
            <a:ext uri="{FF2B5EF4-FFF2-40B4-BE49-F238E27FC236}">
              <a16:creationId xmlns:a16="http://schemas.microsoft.com/office/drawing/2014/main" id="{13076286-05A3-481F-A64A-3EB23ED0B325}"/>
            </a:ext>
          </a:extLst>
        </xdr:cNvPr>
        <xdr:cNvSpPr>
          <a:spLocks noChangeShapeType="1"/>
        </xdr:cNvSpPr>
      </xdr:nvSpPr>
      <xdr:spPr bwMode="auto">
        <a:xfrm>
          <a:off x="400050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05" name="Line 7">
          <a:extLst>
            <a:ext uri="{FF2B5EF4-FFF2-40B4-BE49-F238E27FC236}">
              <a16:creationId xmlns:a16="http://schemas.microsoft.com/office/drawing/2014/main" id="{85C58CDC-8222-40D0-B32C-67AB6AEC1207}"/>
            </a:ext>
          </a:extLst>
        </xdr:cNvPr>
        <xdr:cNvSpPr>
          <a:spLocks noChangeShapeType="1"/>
        </xdr:cNvSpPr>
      </xdr:nvSpPr>
      <xdr:spPr bwMode="auto">
        <a:xfrm>
          <a:off x="400050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06" name="Line 7">
          <a:extLst>
            <a:ext uri="{FF2B5EF4-FFF2-40B4-BE49-F238E27FC236}">
              <a16:creationId xmlns:a16="http://schemas.microsoft.com/office/drawing/2014/main" id="{C9DFC0A2-F771-40FC-951C-7C1AF8251CE8}"/>
            </a:ext>
          </a:extLst>
        </xdr:cNvPr>
        <xdr:cNvSpPr>
          <a:spLocks noChangeShapeType="1"/>
        </xdr:cNvSpPr>
      </xdr:nvSpPr>
      <xdr:spPr bwMode="auto">
        <a:xfrm>
          <a:off x="400050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07" name="Line 7">
          <a:extLst>
            <a:ext uri="{FF2B5EF4-FFF2-40B4-BE49-F238E27FC236}">
              <a16:creationId xmlns:a16="http://schemas.microsoft.com/office/drawing/2014/main" id="{22FCCDCA-36CA-4128-94E5-1DBF15388DEB}"/>
            </a:ext>
          </a:extLst>
        </xdr:cNvPr>
        <xdr:cNvSpPr>
          <a:spLocks noChangeShapeType="1"/>
        </xdr:cNvSpPr>
      </xdr:nvSpPr>
      <xdr:spPr bwMode="auto">
        <a:xfrm>
          <a:off x="400050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08" name="Line 7">
          <a:extLst>
            <a:ext uri="{FF2B5EF4-FFF2-40B4-BE49-F238E27FC236}">
              <a16:creationId xmlns:a16="http://schemas.microsoft.com/office/drawing/2014/main" id="{842651F8-16CE-4962-BC16-61B834F72A34}"/>
            </a:ext>
          </a:extLst>
        </xdr:cNvPr>
        <xdr:cNvSpPr>
          <a:spLocks noChangeShapeType="1"/>
        </xdr:cNvSpPr>
      </xdr:nvSpPr>
      <xdr:spPr bwMode="auto">
        <a:xfrm>
          <a:off x="400050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09" name="Line 7">
          <a:extLst>
            <a:ext uri="{FF2B5EF4-FFF2-40B4-BE49-F238E27FC236}">
              <a16:creationId xmlns:a16="http://schemas.microsoft.com/office/drawing/2014/main" id="{93B971DC-7921-4463-9B5A-326E3C663EBC}"/>
            </a:ext>
          </a:extLst>
        </xdr:cNvPr>
        <xdr:cNvSpPr>
          <a:spLocks noChangeShapeType="1"/>
        </xdr:cNvSpPr>
      </xdr:nvSpPr>
      <xdr:spPr bwMode="auto">
        <a:xfrm>
          <a:off x="400050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10" name="Line 7">
          <a:extLst>
            <a:ext uri="{FF2B5EF4-FFF2-40B4-BE49-F238E27FC236}">
              <a16:creationId xmlns:a16="http://schemas.microsoft.com/office/drawing/2014/main" id="{644A0DD8-D267-48E0-A582-C2979710DC93}"/>
            </a:ext>
          </a:extLst>
        </xdr:cNvPr>
        <xdr:cNvSpPr>
          <a:spLocks noChangeShapeType="1"/>
        </xdr:cNvSpPr>
      </xdr:nvSpPr>
      <xdr:spPr bwMode="auto">
        <a:xfrm>
          <a:off x="400050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11" name="Line 7">
          <a:extLst>
            <a:ext uri="{FF2B5EF4-FFF2-40B4-BE49-F238E27FC236}">
              <a16:creationId xmlns:a16="http://schemas.microsoft.com/office/drawing/2014/main" id="{DC2C6FC9-C025-4C8D-9D6D-0352D94D8423}"/>
            </a:ext>
          </a:extLst>
        </xdr:cNvPr>
        <xdr:cNvSpPr>
          <a:spLocks noChangeShapeType="1"/>
        </xdr:cNvSpPr>
      </xdr:nvSpPr>
      <xdr:spPr bwMode="auto">
        <a:xfrm>
          <a:off x="400050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12" name="Line 7">
          <a:extLst>
            <a:ext uri="{FF2B5EF4-FFF2-40B4-BE49-F238E27FC236}">
              <a16:creationId xmlns:a16="http://schemas.microsoft.com/office/drawing/2014/main" id="{79E17469-686B-4BE9-9233-78BB626372D0}"/>
            </a:ext>
          </a:extLst>
        </xdr:cNvPr>
        <xdr:cNvSpPr>
          <a:spLocks noChangeShapeType="1"/>
        </xdr:cNvSpPr>
      </xdr:nvSpPr>
      <xdr:spPr bwMode="auto">
        <a:xfrm>
          <a:off x="400050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13" name="Line 7">
          <a:extLst>
            <a:ext uri="{FF2B5EF4-FFF2-40B4-BE49-F238E27FC236}">
              <a16:creationId xmlns:a16="http://schemas.microsoft.com/office/drawing/2014/main" id="{6423771A-7F07-453D-A012-ED52730EBF18}"/>
            </a:ext>
          </a:extLst>
        </xdr:cNvPr>
        <xdr:cNvSpPr>
          <a:spLocks noChangeShapeType="1"/>
        </xdr:cNvSpPr>
      </xdr:nvSpPr>
      <xdr:spPr bwMode="auto">
        <a:xfrm>
          <a:off x="400050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14" name="Line 7">
          <a:extLst>
            <a:ext uri="{FF2B5EF4-FFF2-40B4-BE49-F238E27FC236}">
              <a16:creationId xmlns:a16="http://schemas.microsoft.com/office/drawing/2014/main" id="{76234A7F-ADB3-41B8-97C4-BBFA04CE9F1C}"/>
            </a:ext>
          </a:extLst>
        </xdr:cNvPr>
        <xdr:cNvSpPr>
          <a:spLocks noChangeShapeType="1"/>
        </xdr:cNvSpPr>
      </xdr:nvSpPr>
      <xdr:spPr bwMode="auto">
        <a:xfrm>
          <a:off x="400050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15" name="Line 7">
          <a:extLst>
            <a:ext uri="{FF2B5EF4-FFF2-40B4-BE49-F238E27FC236}">
              <a16:creationId xmlns:a16="http://schemas.microsoft.com/office/drawing/2014/main" id="{8EC7E7EE-D10A-43F9-AE81-4909BA3878D0}"/>
            </a:ext>
          </a:extLst>
        </xdr:cNvPr>
        <xdr:cNvSpPr>
          <a:spLocks noChangeShapeType="1"/>
        </xdr:cNvSpPr>
      </xdr:nvSpPr>
      <xdr:spPr bwMode="auto">
        <a:xfrm>
          <a:off x="400050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16" name="Line 7">
          <a:extLst>
            <a:ext uri="{FF2B5EF4-FFF2-40B4-BE49-F238E27FC236}">
              <a16:creationId xmlns:a16="http://schemas.microsoft.com/office/drawing/2014/main" id="{2A1C1D61-8F3F-4E67-9020-D56ABE683469}"/>
            </a:ext>
          </a:extLst>
        </xdr:cNvPr>
        <xdr:cNvSpPr>
          <a:spLocks noChangeShapeType="1"/>
        </xdr:cNvSpPr>
      </xdr:nvSpPr>
      <xdr:spPr bwMode="auto">
        <a:xfrm>
          <a:off x="400050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17" name="Line 7">
          <a:extLst>
            <a:ext uri="{FF2B5EF4-FFF2-40B4-BE49-F238E27FC236}">
              <a16:creationId xmlns:a16="http://schemas.microsoft.com/office/drawing/2014/main" id="{C8C65A43-4FC2-427E-9BA6-466D263C77BC}"/>
            </a:ext>
          </a:extLst>
        </xdr:cNvPr>
        <xdr:cNvSpPr>
          <a:spLocks noChangeShapeType="1"/>
        </xdr:cNvSpPr>
      </xdr:nvSpPr>
      <xdr:spPr bwMode="auto">
        <a:xfrm>
          <a:off x="400050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18" name="Line 7">
          <a:extLst>
            <a:ext uri="{FF2B5EF4-FFF2-40B4-BE49-F238E27FC236}">
              <a16:creationId xmlns:a16="http://schemas.microsoft.com/office/drawing/2014/main" id="{3441D825-8A8A-438E-A0B3-E0DB3124FC9A}"/>
            </a:ext>
          </a:extLst>
        </xdr:cNvPr>
        <xdr:cNvSpPr>
          <a:spLocks noChangeShapeType="1"/>
        </xdr:cNvSpPr>
      </xdr:nvSpPr>
      <xdr:spPr bwMode="auto">
        <a:xfrm>
          <a:off x="400050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19" name="Line 7">
          <a:extLst>
            <a:ext uri="{FF2B5EF4-FFF2-40B4-BE49-F238E27FC236}">
              <a16:creationId xmlns:a16="http://schemas.microsoft.com/office/drawing/2014/main" id="{91DABC20-A4A2-46DA-BEC1-AE069BFD5CCC}"/>
            </a:ext>
          </a:extLst>
        </xdr:cNvPr>
        <xdr:cNvSpPr>
          <a:spLocks noChangeShapeType="1"/>
        </xdr:cNvSpPr>
      </xdr:nvSpPr>
      <xdr:spPr bwMode="auto">
        <a:xfrm>
          <a:off x="400050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20" name="Line 7">
          <a:extLst>
            <a:ext uri="{FF2B5EF4-FFF2-40B4-BE49-F238E27FC236}">
              <a16:creationId xmlns:a16="http://schemas.microsoft.com/office/drawing/2014/main" id="{EEF039BB-C076-4B36-BC22-D3486CB46F67}"/>
            </a:ext>
          </a:extLst>
        </xdr:cNvPr>
        <xdr:cNvSpPr>
          <a:spLocks noChangeShapeType="1"/>
        </xdr:cNvSpPr>
      </xdr:nvSpPr>
      <xdr:spPr bwMode="auto">
        <a:xfrm>
          <a:off x="400050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21" name="Line 7">
          <a:extLst>
            <a:ext uri="{FF2B5EF4-FFF2-40B4-BE49-F238E27FC236}">
              <a16:creationId xmlns:a16="http://schemas.microsoft.com/office/drawing/2014/main" id="{271A056D-0402-4200-B0AE-A687D5BE0A2F}"/>
            </a:ext>
          </a:extLst>
        </xdr:cNvPr>
        <xdr:cNvSpPr>
          <a:spLocks noChangeShapeType="1"/>
        </xdr:cNvSpPr>
      </xdr:nvSpPr>
      <xdr:spPr bwMode="auto">
        <a:xfrm>
          <a:off x="400050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22" name="Line 7">
          <a:extLst>
            <a:ext uri="{FF2B5EF4-FFF2-40B4-BE49-F238E27FC236}">
              <a16:creationId xmlns:a16="http://schemas.microsoft.com/office/drawing/2014/main" id="{9837BE2D-E43C-4A6B-9BB4-56FF704C09FA}"/>
            </a:ext>
          </a:extLst>
        </xdr:cNvPr>
        <xdr:cNvSpPr>
          <a:spLocks noChangeShapeType="1"/>
        </xdr:cNvSpPr>
      </xdr:nvSpPr>
      <xdr:spPr bwMode="auto">
        <a:xfrm>
          <a:off x="400050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23" name="Line 7">
          <a:extLst>
            <a:ext uri="{FF2B5EF4-FFF2-40B4-BE49-F238E27FC236}">
              <a16:creationId xmlns:a16="http://schemas.microsoft.com/office/drawing/2014/main" id="{53DA1C2F-A404-4AE2-80F8-D6694560E12C}"/>
            </a:ext>
          </a:extLst>
        </xdr:cNvPr>
        <xdr:cNvSpPr>
          <a:spLocks noChangeShapeType="1"/>
        </xdr:cNvSpPr>
      </xdr:nvSpPr>
      <xdr:spPr bwMode="auto">
        <a:xfrm>
          <a:off x="400050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24" name="Line 7">
          <a:extLst>
            <a:ext uri="{FF2B5EF4-FFF2-40B4-BE49-F238E27FC236}">
              <a16:creationId xmlns:a16="http://schemas.microsoft.com/office/drawing/2014/main" id="{F58F9E3C-81A4-4B42-BF23-C8545C4A63B7}"/>
            </a:ext>
          </a:extLst>
        </xdr:cNvPr>
        <xdr:cNvSpPr>
          <a:spLocks noChangeShapeType="1"/>
        </xdr:cNvSpPr>
      </xdr:nvSpPr>
      <xdr:spPr bwMode="auto">
        <a:xfrm>
          <a:off x="400050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25" name="Line 7">
          <a:extLst>
            <a:ext uri="{FF2B5EF4-FFF2-40B4-BE49-F238E27FC236}">
              <a16:creationId xmlns:a16="http://schemas.microsoft.com/office/drawing/2014/main" id="{56B15404-2B70-48DF-896B-11CF99074724}"/>
            </a:ext>
          </a:extLst>
        </xdr:cNvPr>
        <xdr:cNvSpPr>
          <a:spLocks noChangeShapeType="1"/>
        </xdr:cNvSpPr>
      </xdr:nvSpPr>
      <xdr:spPr bwMode="auto">
        <a:xfrm>
          <a:off x="400050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26" name="Line 7">
          <a:extLst>
            <a:ext uri="{FF2B5EF4-FFF2-40B4-BE49-F238E27FC236}">
              <a16:creationId xmlns:a16="http://schemas.microsoft.com/office/drawing/2014/main" id="{7BEED500-5369-4487-BE3A-399DDB4A1C82}"/>
            </a:ext>
          </a:extLst>
        </xdr:cNvPr>
        <xdr:cNvSpPr>
          <a:spLocks noChangeShapeType="1"/>
        </xdr:cNvSpPr>
      </xdr:nvSpPr>
      <xdr:spPr bwMode="auto">
        <a:xfrm>
          <a:off x="400050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27" name="Line 7">
          <a:extLst>
            <a:ext uri="{FF2B5EF4-FFF2-40B4-BE49-F238E27FC236}">
              <a16:creationId xmlns:a16="http://schemas.microsoft.com/office/drawing/2014/main" id="{CC100A94-3FC6-4527-9853-6DC9B17AB953}"/>
            </a:ext>
          </a:extLst>
        </xdr:cNvPr>
        <xdr:cNvSpPr>
          <a:spLocks noChangeShapeType="1"/>
        </xdr:cNvSpPr>
      </xdr:nvSpPr>
      <xdr:spPr bwMode="auto">
        <a:xfrm>
          <a:off x="400050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28" name="Line 7">
          <a:extLst>
            <a:ext uri="{FF2B5EF4-FFF2-40B4-BE49-F238E27FC236}">
              <a16:creationId xmlns:a16="http://schemas.microsoft.com/office/drawing/2014/main" id="{DD889A55-F3AB-4AAD-A32B-674F94F43CF3}"/>
            </a:ext>
          </a:extLst>
        </xdr:cNvPr>
        <xdr:cNvSpPr>
          <a:spLocks noChangeShapeType="1"/>
        </xdr:cNvSpPr>
      </xdr:nvSpPr>
      <xdr:spPr bwMode="auto">
        <a:xfrm>
          <a:off x="400050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29" name="Line 7">
          <a:extLst>
            <a:ext uri="{FF2B5EF4-FFF2-40B4-BE49-F238E27FC236}">
              <a16:creationId xmlns:a16="http://schemas.microsoft.com/office/drawing/2014/main" id="{F3D1B1F3-FEDF-4BDB-B328-43243142D7E6}"/>
            </a:ext>
          </a:extLst>
        </xdr:cNvPr>
        <xdr:cNvSpPr>
          <a:spLocks noChangeShapeType="1"/>
        </xdr:cNvSpPr>
      </xdr:nvSpPr>
      <xdr:spPr bwMode="auto">
        <a:xfrm>
          <a:off x="400050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30" name="Line 7">
          <a:extLst>
            <a:ext uri="{FF2B5EF4-FFF2-40B4-BE49-F238E27FC236}">
              <a16:creationId xmlns:a16="http://schemas.microsoft.com/office/drawing/2014/main" id="{096C5A71-34C3-4FF6-A9A0-4E9D610731E2}"/>
            </a:ext>
          </a:extLst>
        </xdr:cNvPr>
        <xdr:cNvSpPr>
          <a:spLocks noChangeShapeType="1"/>
        </xdr:cNvSpPr>
      </xdr:nvSpPr>
      <xdr:spPr bwMode="auto">
        <a:xfrm>
          <a:off x="400050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31" name="Line 7">
          <a:extLst>
            <a:ext uri="{FF2B5EF4-FFF2-40B4-BE49-F238E27FC236}">
              <a16:creationId xmlns:a16="http://schemas.microsoft.com/office/drawing/2014/main" id="{8893C1E3-E96A-4C3D-A7B0-FBB96D1C8C0B}"/>
            </a:ext>
          </a:extLst>
        </xdr:cNvPr>
        <xdr:cNvSpPr>
          <a:spLocks noChangeShapeType="1"/>
        </xdr:cNvSpPr>
      </xdr:nvSpPr>
      <xdr:spPr bwMode="auto">
        <a:xfrm>
          <a:off x="400050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32" name="Line 7">
          <a:extLst>
            <a:ext uri="{FF2B5EF4-FFF2-40B4-BE49-F238E27FC236}">
              <a16:creationId xmlns:a16="http://schemas.microsoft.com/office/drawing/2014/main" id="{05017A1D-9B7F-4F92-8FC4-A103F3ACB5E2}"/>
            </a:ext>
          </a:extLst>
        </xdr:cNvPr>
        <xdr:cNvSpPr>
          <a:spLocks noChangeShapeType="1"/>
        </xdr:cNvSpPr>
      </xdr:nvSpPr>
      <xdr:spPr bwMode="auto">
        <a:xfrm>
          <a:off x="400050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33" name="Line 7">
          <a:extLst>
            <a:ext uri="{FF2B5EF4-FFF2-40B4-BE49-F238E27FC236}">
              <a16:creationId xmlns:a16="http://schemas.microsoft.com/office/drawing/2014/main" id="{C7FE52EB-3492-428E-9B4F-1149B578D582}"/>
            </a:ext>
          </a:extLst>
        </xdr:cNvPr>
        <xdr:cNvSpPr>
          <a:spLocks noChangeShapeType="1"/>
        </xdr:cNvSpPr>
      </xdr:nvSpPr>
      <xdr:spPr bwMode="auto">
        <a:xfrm>
          <a:off x="400050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34" name="Line 7">
          <a:extLst>
            <a:ext uri="{FF2B5EF4-FFF2-40B4-BE49-F238E27FC236}">
              <a16:creationId xmlns:a16="http://schemas.microsoft.com/office/drawing/2014/main" id="{2A87876B-B6F3-439E-8CB6-D216C54F013F}"/>
            </a:ext>
          </a:extLst>
        </xdr:cNvPr>
        <xdr:cNvSpPr>
          <a:spLocks noChangeShapeType="1"/>
        </xdr:cNvSpPr>
      </xdr:nvSpPr>
      <xdr:spPr bwMode="auto">
        <a:xfrm>
          <a:off x="400050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35" name="Line 7">
          <a:extLst>
            <a:ext uri="{FF2B5EF4-FFF2-40B4-BE49-F238E27FC236}">
              <a16:creationId xmlns:a16="http://schemas.microsoft.com/office/drawing/2014/main" id="{9BCB14B4-30F8-4EF3-A9BB-5E32CE442B0C}"/>
            </a:ext>
          </a:extLst>
        </xdr:cNvPr>
        <xdr:cNvSpPr>
          <a:spLocks noChangeShapeType="1"/>
        </xdr:cNvSpPr>
      </xdr:nvSpPr>
      <xdr:spPr bwMode="auto">
        <a:xfrm>
          <a:off x="400050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36" name="Line 7">
          <a:extLst>
            <a:ext uri="{FF2B5EF4-FFF2-40B4-BE49-F238E27FC236}">
              <a16:creationId xmlns:a16="http://schemas.microsoft.com/office/drawing/2014/main" id="{FA869DF3-AD95-4695-AA6C-3FDEB07A66FA}"/>
            </a:ext>
          </a:extLst>
        </xdr:cNvPr>
        <xdr:cNvSpPr>
          <a:spLocks noChangeShapeType="1"/>
        </xdr:cNvSpPr>
      </xdr:nvSpPr>
      <xdr:spPr bwMode="auto">
        <a:xfrm>
          <a:off x="400050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37" name="Line 7">
          <a:extLst>
            <a:ext uri="{FF2B5EF4-FFF2-40B4-BE49-F238E27FC236}">
              <a16:creationId xmlns:a16="http://schemas.microsoft.com/office/drawing/2014/main" id="{BEDB075C-A8C6-42E9-B764-9D95543C7C00}"/>
            </a:ext>
          </a:extLst>
        </xdr:cNvPr>
        <xdr:cNvSpPr>
          <a:spLocks noChangeShapeType="1"/>
        </xdr:cNvSpPr>
      </xdr:nvSpPr>
      <xdr:spPr bwMode="auto">
        <a:xfrm>
          <a:off x="400050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38" name="Line 7">
          <a:extLst>
            <a:ext uri="{FF2B5EF4-FFF2-40B4-BE49-F238E27FC236}">
              <a16:creationId xmlns:a16="http://schemas.microsoft.com/office/drawing/2014/main" id="{518B55AA-CD63-4760-A35A-C748EF35FEFA}"/>
            </a:ext>
          </a:extLst>
        </xdr:cNvPr>
        <xdr:cNvSpPr>
          <a:spLocks noChangeShapeType="1"/>
        </xdr:cNvSpPr>
      </xdr:nvSpPr>
      <xdr:spPr bwMode="auto">
        <a:xfrm>
          <a:off x="400050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39" name="Line 7">
          <a:extLst>
            <a:ext uri="{FF2B5EF4-FFF2-40B4-BE49-F238E27FC236}">
              <a16:creationId xmlns:a16="http://schemas.microsoft.com/office/drawing/2014/main" id="{0AE2EE8E-CD8D-41B6-8294-58FA5CAFAD0F}"/>
            </a:ext>
          </a:extLst>
        </xdr:cNvPr>
        <xdr:cNvSpPr>
          <a:spLocks noChangeShapeType="1"/>
        </xdr:cNvSpPr>
      </xdr:nvSpPr>
      <xdr:spPr bwMode="auto">
        <a:xfrm>
          <a:off x="400050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40" name="Line 7">
          <a:extLst>
            <a:ext uri="{FF2B5EF4-FFF2-40B4-BE49-F238E27FC236}">
              <a16:creationId xmlns:a16="http://schemas.microsoft.com/office/drawing/2014/main" id="{29DBDD14-0F07-4327-BDB4-966F9E864D5E}"/>
            </a:ext>
          </a:extLst>
        </xdr:cNvPr>
        <xdr:cNvSpPr>
          <a:spLocks noChangeShapeType="1"/>
        </xdr:cNvSpPr>
      </xdr:nvSpPr>
      <xdr:spPr bwMode="auto">
        <a:xfrm>
          <a:off x="400050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41" name="Line 7">
          <a:extLst>
            <a:ext uri="{FF2B5EF4-FFF2-40B4-BE49-F238E27FC236}">
              <a16:creationId xmlns:a16="http://schemas.microsoft.com/office/drawing/2014/main" id="{F2ADB86A-E540-4F6B-9858-F15B59A800F7}"/>
            </a:ext>
          </a:extLst>
        </xdr:cNvPr>
        <xdr:cNvSpPr>
          <a:spLocks noChangeShapeType="1"/>
        </xdr:cNvSpPr>
      </xdr:nvSpPr>
      <xdr:spPr bwMode="auto">
        <a:xfrm>
          <a:off x="400050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42" name="Line 7">
          <a:extLst>
            <a:ext uri="{FF2B5EF4-FFF2-40B4-BE49-F238E27FC236}">
              <a16:creationId xmlns:a16="http://schemas.microsoft.com/office/drawing/2014/main" id="{D10CDDA9-9C6E-4230-9007-5EE1F9AB8BEC}"/>
            </a:ext>
          </a:extLst>
        </xdr:cNvPr>
        <xdr:cNvSpPr>
          <a:spLocks noChangeShapeType="1"/>
        </xdr:cNvSpPr>
      </xdr:nvSpPr>
      <xdr:spPr bwMode="auto">
        <a:xfrm>
          <a:off x="400050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43" name="Line 7">
          <a:extLst>
            <a:ext uri="{FF2B5EF4-FFF2-40B4-BE49-F238E27FC236}">
              <a16:creationId xmlns:a16="http://schemas.microsoft.com/office/drawing/2014/main" id="{93FCF3C4-A4AC-4B84-8D5E-42EDB0B24CBE}"/>
            </a:ext>
          </a:extLst>
        </xdr:cNvPr>
        <xdr:cNvSpPr>
          <a:spLocks noChangeShapeType="1"/>
        </xdr:cNvSpPr>
      </xdr:nvSpPr>
      <xdr:spPr bwMode="auto">
        <a:xfrm>
          <a:off x="400050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44" name="Line 7">
          <a:extLst>
            <a:ext uri="{FF2B5EF4-FFF2-40B4-BE49-F238E27FC236}">
              <a16:creationId xmlns:a16="http://schemas.microsoft.com/office/drawing/2014/main" id="{6CE9D329-6E0D-4606-8D8C-D045FF52CAE4}"/>
            </a:ext>
          </a:extLst>
        </xdr:cNvPr>
        <xdr:cNvSpPr>
          <a:spLocks noChangeShapeType="1"/>
        </xdr:cNvSpPr>
      </xdr:nvSpPr>
      <xdr:spPr bwMode="auto">
        <a:xfrm>
          <a:off x="4000500"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36</xdr:row>
      <xdr:rowOff>0</xdr:rowOff>
    </xdr:from>
    <xdr:to>
      <xdr:col>9</xdr:col>
      <xdr:colOff>323850</xdr:colOff>
      <xdr:row>36</xdr:row>
      <xdr:rowOff>0</xdr:rowOff>
    </xdr:to>
    <xdr:sp macro="" textlink="">
      <xdr:nvSpPr>
        <xdr:cNvPr id="645" name="Line 7">
          <a:extLst>
            <a:ext uri="{FF2B5EF4-FFF2-40B4-BE49-F238E27FC236}">
              <a16:creationId xmlns:a16="http://schemas.microsoft.com/office/drawing/2014/main" id="{5DE56E40-96B7-4598-9B24-DEBAED95D0CF}"/>
            </a:ext>
          </a:extLst>
        </xdr:cNvPr>
        <xdr:cNvSpPr>
          <a:spLocks noChangeShapeType="1"/>
        </xdr:cNvSpPr>
      </xdr:nvSpPr>
      <xdr:spPr bwMode="auto">
        <a:xfrm>
          <a:off x="5495925" y="7858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46" name="Line 7">
          <a:extLst>
            <a:ext uri="{FF2B5EF4-FFF2-40B4-BE49-F238E27FC236}">
              <a16:creationId xmlns:a16="http://schemas.microsoft.com/office/drawing/2014/main" id="{16A50BFA-A2E1-47A9-B452-C60D1FD22CB1}"/>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47" name="Line 7">
          <a:extLst>
            <a:ext uri="{FF2B5EF4-FFF2-40B4-BE49-F238E27FC236}">
              <a16:creationId xmlns:a16="http://schemas.microsoft.com/office/drawing/2014/main" id="{83435BBC-D4EE-4A06-A413-C3775BD178C9}"/>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48" name="Line 7">
          <a:extLst>
            <a:ext uri="{FF2B5EF4-FFF2-40B4-BE49-F238E27FC236}">
              <a16:creationId xmlns:a16="http://schemas.microsoft.com/office/drawing/2014/main" id="{A3E82D96-4489-4CEF-9CB7-5C07C5488730}"/>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49" name="Line 7">
          <a:extLst>
            <a:ext uri="{FF2B5EF4-FFF2-40B4-BE49-F238E27FC236}">
              <a16:creationId xmlns:a16="http://schemas.microsoft.com/office/drawing/2014/main" id="{7DA0B44B-D9B7-4405-91DC-00B7D4CAC154}"/>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50" name="Line 7">
          <a:extLst>
            <a:ext uri="{FF2B5EF4-FFF2-40B4-BE49-F238E27FC236}">
              <a16:creationId xmlns:a16="http://schemas.microsoft.com/office/drawing/2014/main" id="{689452C0-C0DF-4D3C-B233-218E038D8F05}"/>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51" name="Line 7">
          <a:extLst>
            <a:ext uri="{FF2B5EF4-FFF2-40B4-BE49-F238E27FC236}">
              <a16:creationId xmlns:a16="http://schemas.microsoft.com/office/drawing/2014/main" id="{257E70E9-9D6B-4083-ACEB-63DC250E9BE1}"/>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52" name="Line 7">
          <a:extLst>
            <a:ext uri="{FF2B5EF4-FFF2-40B4-BE49-F238E27FC236}">
              <a16:creationId xmlns:a16="http://schemas.microsoft.com/office/drawing/2014/main" id="{D4B58F77-F33C-417E-B0BB-1F91FDFDF25E}"/>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53" name="Line 7">
          <a:extLst>
            <a:ext uri="{FF2B5EF4-FFF2-40B4-BE49-F238E27FC236}">
              <a16:creationId xmlns:a16="http://schemas.microsoft.com/office/drawing/2014/main" id="{B10FF026-EFA6-43DC-B1A6-08C1EB2F0D55}"/>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54" name="Line 7">
          <a:extLst>
            <a:ext uri="{FF2B5EF4-FFF2-40B4-BE49-F238E27FC236}">
              <a16:creationId xmlns:a16="http://schemas.microsoft.com/office/drawing/2014/main" id="{FE134270-2A4D-4934-8C70-2A5A7AC21299}"/>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55" name="Line 7">
          <a:extLst>
            <a:ext uri="{FF2B5EF4-FFF2-40B4-BE49-F238E27FC236}">
              <a16:creationId xmlns:a16="http://schemas.microsoft.com/office/drawing/2014/main" id="{32B3B212-8B7C-4528-B519-3BB905121F40}"/>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56" name="Line 7">
          <a:extLst>
            <a:ext uri="{FF2B5EF4-FFF2-40B4-BE49-F238E27FC236}">
              <a16:creationId xmlns:a16="http://schemas.microsoft.com/office/drawing/2014/main" id="{BCB5F251-B3AB-434A-9051-F8C364FA7A25}"/>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57" name="Line 7">
          <a:extLst>
            <a:ext uri="{FF2B5EF4-FFF2-40B4-BE49-F238E27FC236}">
              <a16:creationId xmlns:a16="http://schemas.microsoft.com/office/drawing/2014/main" id="{98142B78-8B57-4C14-9639-84C9D01FE35A}"/>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58" name="Line 7">
          <a:extLst>
            <a:ext uri="{FF2B5EF4-FFF2-40B4-BE49-F238E27FC236}">
              <a16:creationId xmlns:a16="http://schemas.microsoft.com/office/drawing/2014/main" id="{8BF4AD59-C124-4986-A7BF-64ACD3CCA150}"/>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59" name="Line 7">
          <a:extLst>
            <a:ext uri="{FF2B5EF4-FFF2-40B4-BE49-F238E27FC236}">
              <a16:creationId xmlns:a16="http://schemas.microsoft.com/office/drawing/2014/main" id="{59D66E1D-A6E6-449D-9FB8-1F6CE8ECC369}"/>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60" name="Line 7">
          <a:extLst>
            <a:ext uri="{FF2B5EF4-FFF2-40B4-BE49-F238E27FC236}">
              <a16:creationId xmlns:a16="http://schemas.microsoft.com/office/drawing/2014/main" id="{9E13EDB2-F3E4-4738-B389-579D733E9B1A}"/>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61" name="Line 7">
          <a:extLst>
            <a:ext uri="{FF2B5EF4-FFF2-40B4-BE49-F238E27FC236}">
              <a16:creationId xmlns:a16="http://schemas.microsoft.com/office/drawing/2014/main" id="{74A7B58E-D033-4002-8812-6D69F807319C}"/>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62" name="Line 7">
          <a:extLst>
            <a:ext uri="{FF2B5EF4-FFF2-40B4-BE49-F238E27FC236}">
              <a16:creationId xmlns:a16="http://schemas.microsoft.com/office/drawing/2014/main" id="{A2DA2E97-0AAC-41D9-A4BF-F29DDCD7C868}"/>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63" name="Line 7">
          <a:extLst>
            <a:ext uri="{FF2B5EF4-FFF2-40B4-BE49-F238E27FC236}">
              <a16:creationId xmlns:a16="http://schemas.microsoft.com/office/drawing/2014/main" id="{42857024-280C-4CC8-BABC-34D3ACCE1FEF}"/>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64" name="Line 7">
          <a:extLst>
            <a:ext uri="{FF2B5EF4-FFF2-40B4-BE49-F238E27FC236}">
              <a16:creationId xmlns:a16="http://schemas.microsoft.com/office/drawing/2014/main" id="{37DD236B-054E-43F4-A929-5E525E03B097}"/>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65" name="Line 7">
          <a:extLst>
            <a:ext uri="{FF2B5EF4-FFF2-40B4-BE49-F238E27FC236}">
              <a16:creationId xmlns:a16="http://schemas.microsoft.com/office/drawing/2014/main" id="{89584D0A-E7F1-49FA-BF9F-CBD3486D1574}"/>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66" name="Line 7">
          <a:extLst>
            <a:ext uri="{FF2B5EF4-FFF2-40B4-BE49-F238E27FC236}">
              <a16:creationId xmlns:a16="http://schemas.microsoft.com/office/drawing/2014/main" id="{E3560D36-90D7-4576-9EFD-24B78C0559E7}"/>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67" name="Line 7">
          <a:extLst>
            <a:ext uri="{FF2B5EF4-FFF2-40B4-BE49-F238E27FC236}">
              <a16:creationId xmlns:a16="http://schemas.microsoft.com/office/drawing/2014/main" id="{F7FBFE55-C8FD-4820-AAEE-7209409F85AD}"/>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68" name="Line 7">
          <a:extLst>
            <a:ext uri="{FF2B5EF4-FFF2-40B4-BE49-F238E27FC236}">
              <a16:creationId xmlns:a16="http://schemas.microsoft.com/office/drawing/2014/main" id="{88E21391-DD7F-4331-9C67-4FDB4B7B3B87}"/>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69" name="Line 7">
          <a:extLst>
            <a:ext uri="{FF2B5EF4-FFF2-40B4-BE49-F238E27FC236}">
              <a16:creationId xmlns:a16="http://schemas.microsoft.com/office/drawing/2014/main" id="{76F45982-02B9-4CF4-8144-73242EFABD05}"/>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70" name="Line 7">
          <a:extLst>
            <a:ext uri="{FF2B5EF4-FFF2-40B4-BE49-F238E27FC236}">
              <a16:creationId xmlns:a16="http://schemas.microsoft.com/office/drawing/2014/main" id="{4424F906-EA35-4BE7-81E8-0424E6D9AF3D}"/>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71" name="Line 7">
          <a:extLst>
            <a:ext uri="{FF2B5EF4-FFF2-40B4-BE49-F238E27FC236}">
              <a16:creationId xmlns:a16="http://schemas.microsoft.com/office/drawing/2014/main" id="{5B45846D-23EE-4B77-A7A4-378ABB0A3071}"/>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72" name="Line 7">
          <a:extLst>
            <a:ext uri="{FF2B5EF4-FFF2-40B4-BE49-F238E27FC236}">
              <a16:creationId xmlns:a16="http://schemas.microsoft.com/office/drawing/2014/main" id="{6B4D8975-58D9-4481-A3EB-5843B3EB1DB6}"/>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73" name="Line 7">
          <a:extLst>
            <a:ext uri="{FF2B5EF4-FFF2-40B4-BE49-F238E27FC236}">
              <a16:creationId xmlns:a16="http://schemas.microsoft.com/office/drawing/2014/main" id="{353497A5-8799-40B1-BF08-2FC6D05A2F2F}"/>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74" name="Line 7">
          <a:extLst>
            <a:ext uri="{FF2B5EF4-FFF2-40B4-BE49-F238E27FC236}">
              <a16:creationId xmlns:a16="http://schemas.microsoft.com/office/drawing/2014/main" id="{75CF2910-EC00-45FA-BC25-0026B55698D2}"/>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75" name="Line 7">
          <a:extLst>
            <a:ext uri="{FF2B5EF4-FFF2-40B4-BE49-F238E27FC236}">
              <a16:creationId xmlns:a16="http://schemas.microsoft.com/office/drawing/2014/main" id="{8E54489A-B009-4EA2-8FDD-74F397622DAB}"/>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76" name="Line 7">
          <a:extLst>
            <a:ext uri="{FF2B5EF4-FFF2-40B4-BE49-F238E27FC236}">
              <a16:creationId xmlns:a16="http://schemas.microsoft.com/office/drawing/2014/main" id="{56AEFB15-DD9F-4190-A8D1-1B6A1CB5FD4A}"/>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77" name="Line 7">
          <a:extLst>
            <a:ext uri="{FF2B5EF4-FFF2-40B4-BE49-F238E27FC236}">
              <a16:creationId xmlns:a16="http://schemas.microsoft.com/office/drawing/2014/main" id="{260180E9-B1F9-48B0-8854-25CE5A2624D8}"/>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78" name="Line 7">
          <a:extLst>
            <a:ext uri="{FF2B5EF4-FFF2-40B4-BE49-F238E27FC236}">
              <a16:creationId xmlns:a16="http://schemas.microsoft.com/office/drawing/2014/main" id="{5905ABBC-078B-4C4C-BF09-365DFC69E211}"/>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79" name="Line 7">
          <a:extLst>
            <a:ext uri="{FF2B5EF4-FFF2-40B4-BE49-F238E27FC236}">
              <a16:creationId xmlns:a16="http://schemas.microsoft.com/office/drawing/2014/main" id="{7AC0DAA1-14F3-46B9-9E22-11FE56E89924}"/>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80" name="Line 7">
          <a:extLst>
            <a:ext uri="{FF2B5EF4-FFF2-40B4-BE49-F238E27FC236}">
              <a16:creationId xmlns:a16="http://schemas.microsoft.com/office/drawing/2014/main" id="{7A860F2D-C6E2-4E38-ACD3-EC3D8E921148}"/>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81" name="Line 7">
          <a:extLst>
            <a:ext uri="{FF2B5EF4-FFF2-40B4-BE49-F238E27FC236}">
              <a16:creationId xmlns:a16="http://schemas.microsoft.com/office/drawing/2014/main" id="{34926E40-3E13-448C-AA27-959F238F5E32}"/>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82" name="Line 7">
          <a:extLst>
            <a:ext uri="{FF2B5EF4-FFF2-40B4-BE49-F238E27FC236}">
              <a16:creationId xmlns:a16="http://schemas.microsoft.com/office/drawing/2014/main" id="{10061620-DA27-44D9-A717-4BC6F6BF606A}"/>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83" name="Line 7">
          <a:extLst>
            <a:ext uri="{FF2B5EF4-FFF2-40B4-BE49-F238E27FC236}">
              <a16:creationId xmlns:a16="http://schemas.microsoft.com/office/drawing/2014/main" id="{3B325EB9-1463-45B2-B968-C8B3A3BF79F2}"/>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84" name="Line 7">
          <a:extLst>
            <a:ext uri="{FF2B5EF4-FFF2-40B4-BE49-F238E27FC236}">
              <a16:creationId xmlns:a16="http://schemas.microsoft.com/office/drawing/2014/main" id="{CACBBFB1-C145-49DD-803B-D9C82324112C}"/>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85" name="Line 7">
          <a:extLst>
            <a:ext uri="{FF2B5EF4-FFF2-40B4-BE49-F238E27FC236}">
              <a16:creationId xmlns:a16="http://schemas.microsoft.com/office/drawing/2014/main" id="{10CDEFB8-1BA3-446E-9CB4-74835D7E4536}"/>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86" name="Line 7">
          <a:extLst>
            <a:ext uri="{FF2B5EF4-FFF2-40B4-BE49-F238E27FC236}">
              <a16:creationId xmlns:a16="http://schemas.microsoft.com/office/drawing/2014/main" id="{C821EEF5-6EF5-4688-9050-41423702B4ED}"/>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87" name="Line 7">
          <a:extLst>
            <a:ext uri="{FF2B5EF4-FFF2-40B4-BE49-F238E27FC236}">
              <a16:creationId xmlns:a16="http://schemas.microsoft.com/office/drawing/2014/main" id="{DF848CBB-25F7-494A-817D-4016E5F91984}"/>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88" name="Line 7">
          <a:extLst>
            <a:ext uri="{FF2B5EF4-FFF2-40B4-BE49-F238E27FC236}">
              <a16:creationId xmlns:a16="http://schemas.microsoft.com/office/drawing/2014/main" id="{7E17E33A-1831-4067-9486-EF9609FBA07F}"/>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89" name="Line 7">
          <a:extLst>
            <a:ext uri="{FF2B5EF4-FFF2-40B4-BE49-F238E27FC236}">
              <a16:creationId xmlns:a16="http://schemas.microsoft.com/office/drawing/2014/main" id="{1EC92FD9-08E3-4499-896C-833F9EE13CCE}"/>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90" name="Line 7">
          <a:extLst>
            <a:ext uri="{FF2B5EF4-FFF2-40B4-BE49-F238E27FC236}">
              <a16:creationId xmlns:a16="http://schemas.microsoft.com/office/drawing/2014/main" id="{D2A3D4E4-AAA8-4204-8451-3D368A83CC43}"/>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91" name="Line 7">
          <a:extLst>
            <a:ext uri="{FF2B5EF4-FFF2-40B4-BE49-F238E27FC236}">
              <a16:creationId xmlns:a16="http://schemas.microsoft.com/office/drawing/2014/main" id="{11B1E9B4-DCFF-4DE1-8B3C-F1254BFEA9CA}"/>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92" name="Line 7">
          <a:extLst>
            <a:ext uri="{FF2B5EF4-FFF2-40B4-BE49-F238E27FC236}">
              <a16:creationId xmlns:a16="http://schemas.microsoft.com/office/drawing/2014/main" id="{5EAD4D43-D6CB-4AA8-A349-584148117D8E}"/>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93" name="Line 7">
          <a:extLst>
            <a:ext uri="{FF2B5EF4-FFF2-40B4-BE49-F238E27FC236}">
              <a16:creationId xmlns:a16="http://schemas.microsoft.com/office/drawing/2014/main" id="{3E7A5F0E-B5D2-455D-B4BE-BB90844947BD}"/>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94" name="Line 7">
          <a:extLst>
            <a:ext uri="{FF2B5EF4-FFF2-40B4-BE49-F238E27FC236}">
              <a16:creationId xmlns:a16="http://schemas.microsoft.com/office/drawing/2014/main" id="{14B3711D-3235-44C3-905B-D99DEB14ED56}"/>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95" name="Line 7">
          <a:extLst>
            <a:ext uri="{FF2B5EF4-FFF2-40B4-BE49-F238E27FC236}">
              <a16:creationId xmlns:a16="http://schemas.microsoft.com/office/drawing/2014/main" id="{B691C58F-ED52-4E2E-8DA1-2B7985BB4FC9}"/>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96" name="Line 7">
          <a:extLst>
            <a:ext uri="{FF2B5EF4-FFF2-40B4-BE49-F238E27FC236}">
              <a16:creationId xmlns:a16="http://schemas.microsoft.com/office/drawing/2014/main" id="{22808388-3BCF-43E9-BFF2-290376C4EE7A}"/>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97" name="Line 7">
          <a:extLst>
            <a:ext uri="{FF2B5EF4-FFF2-40B4-BE49-F238E27FC236}">
              <a16:creationId xmlns:a16="http://schemas.microsoft.com/office/drawing/2014/main" id="{691E6841-3BA7-41BB-861B-8423105CDD6F}"/>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98" name="Line 7">
          <a:extLst>
            <a:ext uri="{FF2B5EF4-FFF2-40B4-BE49-F238E27FC236}">
              <a16:creationId xmlns:a16="http://schemas.microsoft.com/office/drawing/2014/main" id="{FD99DB23-68B5-4666-818C-D8B2F2E6F78F}"/>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99" name="Line 7">
          <a:extLst>
            <a:ext uri="{FF2B5EF4-FFF2-40B4-BE49-F238E27FC236}">
              <a16:creationId xmlns:a16="http://schemas.microsoft.com/office/drawing/2014/main" id="{C8FD5705-34E6-451C-B37D-6BCF69567500}"/>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00" name="Line 7">
          <a:extLst>
            <a:ext uri="{FF2B5EF4-FFF2-40B4-BE49-F238E27FC236}">
              <a16:creationId xmlns:a16="http://schemas.microsoft.com/office/drawing/2014/main" id="{279ADBE9-E67F-4DD1-B86D-C141A2D91EC0}"/>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01" name="Line 7">
          <a:extLst>
            <a:ext uri="{FF2B5EF4-FFF2-40B4-BE49-F238E27FC236}">
              <a16:creationId xmlns:a16="http://schemas.microsoft.com/office/drawing/2014/main" id="{370BE42F-0793-4A34-A788-5D764C154193}"/>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02" name="Line 7">
          <a:extLst>
            <a:ext uri="{FF2B5EF4-FFF2-40B4-BE49-F238E27FC236}">
              <a16:creationId xmlns:a16="http://schemas.microsoft.com/office/drawing/2014/main" id="{291374E2-8544-4068-9AD6-B168693F3AF3}"/>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03" name="Line 7">
          <a:extLst>
            <a:ext uri="{FF2B5EF4-FFF2-40B4-BE49-F238E27FC236}">
              <a16:creationId xmlns:a16="http://schemas.microsoft.com/office/drawing/2014/main" id="{2A1AA636-DE3C-4B0B-9EEE-2E95F9C1261D}"/>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04" name="Line 7">
          <a:extLst>
            <a:ext uri="{FF2B5EF4-FFF2-40B4-BE49-F238E27FC236}">
              <a16:creationId xmlns:a16="http://schemas.microsoft.com/office/drawing/2014/main" id="{DA94B24B-7F1F-43DD-9B30-7F98CA9D778F}"/>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05" name="Line 7">
          <a:extLst>
            <a:ext uri="{FF2B5EF4-FFF2-40B4-BE49-F238E27FC236}">
              <a16:creationId xmlns:a16="http://schemas.microsoft.com/office/drawing/2014/main" id="{C81F35A9-0C89-4BD3-BCEA-125E3F20E8F9}"/>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06" name="Line 7">
          <a:extLst>
            <a:ext uri="{FF2B5EF4-FFF2-40B4-BE49-F238E27FC236}">
              <a16:creationId xmlns:a16="http://schemas.microsoft.com/office/drawing/2014/main" id="{3B872FE5-D06D-499F-80EC-B450C985CA96}"/>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07" name="Line 7">
          <a:extLst>
            <a:ext uri="{FF2B5EF4-FFF2-40B4-BE49-F238E27FC236}">
              <a16:creationId xmlns:a16="http://schemas.microsoft.com/office/drawing/2014/main" id="{C72F543E-4FFA-4419-919B-FC41DDED64B8}"/>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08" name="Line 7">
          <a:extLst>
            <a:ext uri="{FF2B5EF4-FFF2-40B4-BE49-F238E27FC236}">
              <a16:creationId xmlns:a16="http://schemas.microsoft.com/office/drawing/2014/main" id="{DEAB3792-B247-4688-BF03-C9018C8E4219}"/>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09" name="Line 7">
          <a:extLst>
            <a:ext uri="{FF2B5EF4-FFF2-40B4-BE49-F238E27FC236}">
              <a16:creationId xmlns:a16="http://schemas.microsoft.com/office/drawing/2014/main" id="{7C47FBEC-5312-4432-ACBD-395F30E5BE6B}"/>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10" name="Line 7">
          <a:extLst>
            <a:ext uri="{FF2B5EF4-FFF2-40B4-BE49-F238E27FC236}">
              <a16:creationId xmlns:a16="http://schemas.microsoft.com/office/drawing/2014/main" id="{36360969-8423-46EC-91BC-191CE365A3D9}"/>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11" name="Line 7">
          <a:extLst>
            <a:ext uri="{FF2B5EF4-FFF2-40B4-BE49-F238E27FC236}">
              <a16:creationId xmlns:a16="http://schemas.microsoft.com/office/drawing/2014/main" id="{872DECDB-CBAA-41DE-B81C-08DCFF24D4FB}"/>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12" name="Line 7">
          <a:extLst>
            <a:ext uri="{FF2B5EF4-FFF2-40B4-BE49-F238E27FC236}">
              <a16:creationId xmlns:a16="http://schemas.microsoft.com/office/drawing/2014/main" id="{71D7FD29-4B8E-4A44-A759-53AD3183D4AB}"/>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13" name="Line 7">
          <a:extLst>
            <a:ext uri="{FF2B5EF4-FFF2-40B4-BE49-F238E27FC236}">
              <a16:creationId xmlns:a16="http://schemas.microsoft.com/office/drawing/2014/main" id="{5DBC148D-80D9-40B6-89E9-C4DC7C73F86A}"/>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14" name="Line 7">
          <a:extLst>
            <a:ext uri="{FF2B5EF4-FFF2-40B4-BE49-F238E27FC236}">
              <a16:creationId xmlns:a16="http://schemas.microsoft.com/office/drawing/2014/main" id="{B25D44CA-009F-41CB-969C-17552ACCBCE5}"/>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15" name="Line 7">
          <a:extLst>
            <a:ext uri="{FF2B5EF4-FFF2-40B4-BE49-F238E27FC236}">
              <a16:creationId xmlns:a16="http://schemas.microsoft.com/office/drawing/2014/main" id="{CF6409C9-48AE-469B-8CE3-3995E1F35FF1}"/>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16" name="Line 7">
          <a:extLst>
            <a:ext uri="{FF2B5EF4-FFF2-40B4-BE49-F238E27FC236}">
              <a16:creationId xmlns:a16="http://schemas.microsoft.com/office/drawing/2014/main" id="{932F6A87-FD42-46A8-B3F4-6F24ED504C57}"/>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17" name="Line 7">
          <a:extLst>
            <a:ext uri="{FF2B5EF4-FFF2-40B4-BE49-F238E27FC236}">
              <a16:creationId xmlns:a16="http://schemas.microsoft.com/office/drawing/2014/main" id="{5807BACE-9B29-4CA3-AFF2-5EA67C84D495}"/>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18" name="Line 7">
          <a:extLst>
            <a:ext uri="{FF2B5EF4-FFF2-40B4-BE49-F238E27FC236}">
              <a16:creationId xmlns:a16="http://schemas.microsoft.com/office/drawing/2014/main" id="{A225C980-9DB5-4FFD-8F5C-712028C1CA53}"/>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19" name="Line 7">
          <a:extLst>
            <a:ext uri="{FF2B5EF4-FFF2-40B4-BE49-F238E27FC236}">
              <a16:creationId xmlns:a16="http://schemas.microsoft.com/office/drawing/2014/main" id="{404C0D01-7011-4A50-A9DC-6C254364FC52}"/>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20" name="Line 7">
          <a:extLst>
            <a:ext uri="{FF2B5EF4-FFF2-40B4-BE49-F238E27FC236}">
              <a16:creationId xmlns:a16="http://schemas.microsoft.com/office/drawing/2014/main" id="{F51A8C84-5A12-477A-9AF8-F341F4EFBEE5}"/>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21" name="Line 7">
          <a:extLst>
            <a:ext uri="{FF2B5EF4-FFF2-40B4-BE49-F238E27FC236}">
              <a16:creationId xmlns:a16="http://schemas.microsoft.com/office/drawing/2014/main" id="{A726D656-F6A2-46F8-9551-77C89018C86A}"/>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22" name="Line 7">
          <a:extLst>
            <a:ext uri="{FF2B5EF4-FFF2-40B4-BE49-F238E27FC236}">
              <a16:creationId xmlns:a16="http://schemas.microsoft.com/office/drawing/2014/main" id="{55643FB9-49C2-4484-A49C-E3AE4F335229}"/>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23" name="Line 7">
          <a:extLst>
            <a:ext uri="{FF2B5EF4-FFF2-40B4-BE49-F238E27FC236}">
              <a16:creationId xmlns:a16="http://schemas.microsoft.com/office/drawing/2014/main" id="{0A42BD33-E52A-4A0E-BE55-9E42670B007E}"/>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24" name="Line 7">
          <a:extLst>
            <a:ext uri="{FF2B5EF4-FFF2-40B4-BE49-F238E27FC236}">
              <a16:creationId xmlns:a16="http://schemas.microsoft.com/office/drawing/2014/main" id="{43B1CEDC-3849-4555-93A3-59F51B6AF038}"/>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25" name="Line 7">
          <a:extLst>
            <a:ext uri="{FF2B5EF4-FFF2-40B4-BE49-F238E27FC236}">
              <a16:creationId xmlns:a16="http://schemas.microsoft.com/office/drawing/2014/main" id="{00171FD9-4AD0-4C98-88EF-DB5D1658E4FD}"/>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26" name="Line 7">
          <a:extLst>
            <a:ext uri="{FF2B5EF4-FFF2-40B4-BE49-F238E27FC236}">
              <a16:creationId xmlns:a16="http://schemas.microsoft.com/office/drawing/2014/main" id="{AC4D424C-7BA1-4330-898F-21EEE034D263}"/>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27" name="Line 7">
          <a:extLst>
            <a:ext uri="{FF2B5EF4-FFF2-40B4-BE49-F238E27FC236}">
              <a16:creationId xmlns:a16="http://schemas.microsoft.com/office/drawing/2014/main" id="{AB662C03-25E8-45F5-9FDC-0DAA2B0D34C2}"/>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28" name="Line 7">
          <a:extLst>
            <a:ext uri="{FF2B5EF4-FFF2-40B4-BE49-F238E27FC236}">
              <a16:creationId xmlns:a16="http://schemas.microsoft.com/office/drawing/2014/main" id="{E890F19A-3A30-42BD-89B5-CE85282028DF}"/>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29" name="Line 7">
          <a:extLst>
            <a:ext uri="{FF2B5EF4-FFF2-40B4-BE49-F238E27FC236}">
              <a16:creationId xmlns:a16="http://schemas.microsoft.com/office/drawing/2014/main" id="{31EDBCB5-2450-49A6-A94E-E4F740422E48}"/>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30" name="Line 7">
          <a:extLst>
            <a:ext uri="{FF2B5EF4-FFF2-40B4-BE49-F238E27FC236}">
              <a16:creationId xmlns:a16="http://schemas.microsoft.com/office/drawing/2014/main" id="{18E04AAF-085C-4132-B0EE-AEE115C93F66}"/>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31" name="Line 7">
          <a:extLst>
            <a:ext uri="{FF2B5EF4-FFF2-40B4-BE49-F238E27FC236}">
              <a16:creationId xmlns:a16="http://schemas.microsoft.com/office/drawing/2014/main" id="{33F5A6AF-BE8A-4D60-8DE4-49EF5FAA189F}"/>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32" name="Line 7">
          <a:extLst>
            <a:ext uri="{FF2B5EF4-FFF2-40B4-BE49-F238E27FC236}">
              <a16:creationId xmlns:a16="http://schemas.microsoft.com/office/drawing/2014/main" id="{32C48E39-D7F2-415C-8984-365820D7F12A}"/>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33" name="Line 7">
          <a:extLst>
            <a:ext uri="{FF2B5EF4-FFF2-40B4-BE49-F238E27FC236}">
              <a16:creationId xmlns:a16="http://schemas.microsoft.com/office/drawing/2014/main" id="{50106F85-03D5-474D-9689-0F070973A32E}"/>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34" name="Line 7">
          <a:extLst>
            <a:ext uri="{FF2B5EF4-FFF2-40B4-BE49-F238E27FC236}">
              <a16:creationId xmlns:a16="http://schemas.microsoft.com/office/drawing/2014/main" id="{6302D065-52BE-4036-9A42-20A480017273}"/>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35" name="Line 7">
          <a:extLst>
            <a:ext uri="{FF2B5EF4-FFF2-40B4-BE49-F238E27FC236}">
              <a16:creationId xmlns:a16="http://schemas.microsoft.com/office/drawing/2014/main" id="{932447A9-8276-4F30-A28D-FE79BFC505F4}"/>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36" name="Line 7">
          <a:extLst>
            <a:ext uri="{FF2B5EF4-FFF2-40B4-BE49-F238E27FC236}">
              <a16:creationId xmlns:a16="http://schemas.microsoft.com/office/drawing/2014/main" id="{2B68B4C1-803D-42E3-9C6A-3E4D57E648EF}"/>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37" name="Line 7">
          <a:extLst>
            <a:ext uri="{FF2B5EF4-FFF2-40B4-BE49-F238E27FC236}">
              <a16:creationId xmlns:a16="http://schemas.microsoft.com/office/drawing/2014/main" id="{7FA85286-2534-46A9-A80E-09D036164D00}"/>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38" name="Line 7">
          <a:extLst>
            <a:ext uri="{FF2B5EF4-FFF2-40B4-BE49-F238E27FC236}">
              <a16:creationId xmlns:a16="http://schemas.microsoft.com/office/drawing/2014/main" id="{C11D7A37-F879-48F1-B61F-897292140DC2}"/>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39" name="Line 7">
          <a:extLst>
            <a:ext uri="{FF2B5EF4-FFF2-40B4-BE49-F238E27FC236}">
              <a16:creationId xmlns:a16="http://schemas.microsoft.com/office/drawing/2014/main" id="{DB1139D3-95A2-4E0A-BD3A-D26C1F703B0D}"/>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40" name="Line 7">
          <a:extLst>
            <a:ext uri="{FF2B5EF4-FFF2-40B4-BE49-F238E27FC236}">
              <a16:creationId xmlns:a16="http://schemas.microsoft.com/office/drawing/2014/main" id="{596938EF-F218-49EE-9E29-32F34C0819B2}"/>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41" name="Line 7">
          <a:extLst>
            <a:ext uri="{FF2B5EF4-FFF2-40B4-BE49-F238E27FC236}">
              <a16:creationId xmlns:a16="http://schemas.microsoft.com/office/drawing/2014/main" id="{16988E00-14B0-4BCF-B791-9D1F76038351}"/>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42" name="Line 7">
          <a:extLst>
            <a:ext uri="{FF2B5EF4-FFF2-40B4-BE49-F238E27FC236}">
              <a16:creationId xmlns:a16="http://schemas.microsoft.com/office/drawing/2014/main" id="{C4F1CFBD-94FC-4B6F-B5F6-C2F78711C5C4}"/>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43" name="Line 7">
          <a:extLst>
            <a:ext uri="{FF2B5EF4-FFF2-40B4-BE49-F238E27FC236}">
              <a16:creationId xmlns:a16="http://schemas.microsoft.com/office/drawing/2014/main" id="{F99663FF-05DC-48DC-A052-B5C06D0AA544}"/>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44" name="Line 7">
          <a:extLst>
            <a:ext uri="{FF2B5EF4-FFF2-40B4-BE49-F238E27FC236}">
              <a16:creationId xmlns:a16="http://schemas.microsoft.com/office/drawing/2014/main" id="{66A4DF16-329F-4C02-B128-2E86A2CDF396}"/>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45" name="Line 7">
          <a:extLst>
            <a:ext uri="{FF2B5EF4-FFF2-40B4-BE49-F238E27FC236}">
              <a16:creationId xmlns:a16="http://schemas.microsoft.com/office/drawing/2014/main" id="{CE444BCA-F06B-49B6-B37C-7FE582BC952B}"/>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46" name="Line 7">
          <a:extLst>
            <a:ext uri="{FF2B5EF4-FFF2-40B4-BE49-F238E27FC236}">
              <a16:creationId xmlns:a16="http://schemas.microsoft.com/office/drawing/2014/main" id="{23205E60-6D18-4ED8-982E-F975F7876581}"/>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47" name="Line 7">
          <a:extLst>
            <a:ext uri="{FF2B5EF4-FFF2-40B4-BE49-F238E27FC236}">
              <a16:creationId xmlns:a16="http://schemas.microsoft.com/office/drawing/2014/main" id="{A1EFC8F4-4531-43D5-A7BC-373E655487B5}"/>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48" name="Line 7">
          <a:extLst>
            <a:ext uri="{FF2B5EF4-FFF2-40B4-BE49-F238E27FC236}">
              <a16:creationId xmlns:a16="http://schemas.microsoft.com/office/drawing/2014/main" id="{D3CFA6CF-D96E-47C6-B53C-D750D0BC69A2}"/>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49" name="Line 7">
          <a:extLst>
            <a:ext uri="{FF2B5EF4-FFF2-40B4-BE49-F238E27FC236}">
              <a16:creationId xmlns:a16="http://schemas.microsoft.com/office/drawing/2014/main" id="{0AE158CC-9156-477E-B919-8CA0A9558448}"/>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50" name="Line 7">
          <a:extLst>
            <a:ext uri="{FF2B5EF4-FFF2-40B4-BE49-F238E27FC236}">
              <a16:creationId xmlns:a16="http://schemas.microsoft.com/office/drawing/2014/main" id="{5569151D-DA1C-4073-B192-832326C84FB1}"/>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51" name="Line 7">
          <a:extLst>
            <a:ext uri="{FF2B5EF4-FFF2-40B4-BE49-F238E27FC236}">
              <a16:creationId xmlns:a16="http://schemas.microsoft.com/office/drawing/2014/main" id="{77FCA81E-8C4D-479E-A5A0-04529055AF2D}"/>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52" name="Line 7">
          <a:extLst>
            <a:ext uri="{FF2B5EF4-FFF2-40B4-BE49-F238E27FC236}">
              <a16:creationId xmlns:a16="http://schemas.microsoft.com/office/drawing/2014/main" id="{1BEEBAF9-56EF-4420-B4FB-E355CE333D06}"/>
            </a:ext>
          </a:extLst>
        </xdr:cNvPr>
        <xdr:cNvSpPr>
          <a:spLocks noChangeShapeType="1"/>
        </xdr:cNvSpPr>
      </xdr:nvSpPr>
      <xdr:spPr bwMode="auto">
        <a:xfrm>
          <a:off x="5495925" y="791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53" name="Line 7">
          <a:extLst>
            <a:ext uri="{FF2B5EF4-FFF2-40B4-BE49-F238E27FC236}">
              <a16:creationId xmlns:a16="http://schemas.microsoft.com/office/drawing/2014/main" id="{CCC1AAAE-88EA-4753-AD30-7A2010A296C4}"/>
            </a:ext>
          </a:extLst>
        </xdr:cNvPr>
        <xdr:cNvSpPr>
          <a:spLocks noChangeShapeType="1"/>
        </xdr:cNvSpPr>
      </xdr:nvSpPr>
      <xdr:spPr bwMode="auto">
        <a:xfrm>
          <a:off x="1009650" y="858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54" name="Line 7">
          <a:extLst>
            <a:ext uri="{FF2B5EF4-FFF2-40B4-BE49-F238E27FC236}">
              <a16:creationId xmlns:a16="http://schemas.microsoft.com/office/drawing/2014/main" id="{CEBAF905-EAB1-4FE7-A272-61BE854B9970}"/>
            </a:ext>
          </a:extLst>
        </xdr:cNvPr>
        <xdr:cNvSpPr>
          <a:spLocks noChangeShapeType="1"/>
        </xdr:cNvSpPr>
      </xdr:nvSpPr>
      <xdr:spPr bwMode="auto">
        <a:xfrm>
          <a:off x="1009650" y="858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55" name="Line 7">
          <a:extLst>
            <a:ext uri="{FF2B5EF4-FFF2-40B4-BE49-F238E27FC236}">
              <a16:creationId xmlns:a16="http://schemas.microsoft.com/office/drawing/2014/main" id="{FD766247-651F-4495-B520-4B47CFE3884D}"/>
            </a:ext>
          </a:extLst>
        </xdr:cNvPr>
        <xdr:cNvSpPr>
          <a:spLocks noChangeShapeType="1"/>
        </xdr:cNvSpPr>
      </xdr:nvSpPr>
      <xdr:spPr bwMode="auto">
        <a:xfrm>
          <a:off x="1009650" y="858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56" name="Line 7">
          <a:extLst>
            <a:ext uri="{FF2B5EF4-FFF2-40B4-BE49-F238E27FC236}">
              <a16:creationId xmlns:a16="http://schemas.microsoft.com/office/drawing/2014/main" id="{2BD94C3D-59A0-411D-A39D-66BD996467FD}"/>
            </a:ext>
          </a:extLst>
        </xdr:cNvPr>
        <xdr:cNvSpPr>
          <a:spLocks noChangeShapeType="1"/>
        </xdr:cNvSpPr>
      </xdr:nvSpPr>
      <xdr:spPr bwMode="auto">
        <a:xfrm>
          <a:off x="1009650" y="858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57" name="Line 7">
          <a:extLst>
            <a:ext uri="{FF2B5EF4-FFF2-40B4-BE49-F238E27FC236}">
              <a16:creationId xmlns:a16="http://schemas.microsoft.com/office/drawing/2014/main" id="{D218B753-F325-49A2-B162-E4A43A7493BA}"/>
            </a:ext>
          </a:extLst>
        </xdr:cNvPr>
        <xdr:cNvSpPr>
          <a:spLocks noChangeShapeType="1"/>
        </xdr:cNvSpPr>
      </xdr:nvSpPr>
      <xdr:spPr bwMode="auto">
        <a:xfrm>
          <a:off x="1009650" y="858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58" name="Line 7">
          <a:extLst>
            <a:ext uri="{FF2B5EF4-FFF2-40B4-BE49-F238E27FC236}">
              <a16:creationId xmlns:a16="http://schemas.microsoft.com/office/drawing/2014/main" id="{A4DC42BC-69C5-490C-A13C-113852E8A931}"/>
            </a:ext>
          </a:extLst>
        </xdr:cNvPr>
        <xdr:cNvSpPr>
          <a:spLocks noChangeShapeType="1"/>
        </xdr:cNvSpPr>
      </xdr:nvSpPr>
      <xdr:spPr bwMode="auto">
        <a:xfrm>
          <a:off x="1009650" y="858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59" name="Line 7">
          <a:extLst>
            <a:ext uri="{FF2B5EF4-FFF2-40B4-BE49-F238E27FC236}">
              <a16:creationId xmlns:a16="http://schemas.microsoft.com/office/drawing/2014/main" id="{A1170BB4-5B4C-45E8-BDCC-C8C0DB130511}"/>
            </a:ext>
          </a:extLst>
        </xdr:cNvPr>
        <xdr:cNvSpPr>
          <a:spLocks noChangeShapeType="1"/>
        </xdr:cNvSpPr>
      </xdr:nvSpPr>
      <xdr:spPr bwMode="auto">
        <a:xfrm>
          <a:off x="1009650" y="858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60" name="Line 7">
          <a:extLst>
            <a:ext uri="{FF2B5EF4-FFF2-40B4-BE49-F238E27FC236}">
              <a16:creationId xmlns:a16="http://schemas.microsoft.com/office/drawing/2014/main" id="{11C515D9-7A8E-48BD-8CDD-E8E6736E10F5}"/>
            </a:ext>
          </a:extLst>
        </xdr:cNvPr>
        <xdr:cNvSpPr>
          <a:spLocks noChangeShapeType="1"/>
        </xdr:cNvSpPr>
      </xdr:nvSpPr>
      <xdr:spPr bwMode="auto">
        <a:xfrm>
          <a:off x="1009650" y="858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61" name="Line 7">
          <a:extLst>
            <a:ext uri="{FF2B5EF4-FFF2-40B4-BE49-F238E27FC236}">
              <a16:creationId xmlns:a16="http://schemas.microsoft.com/office/drawing/2014/main" id="{A316C5AD-18F8-4F19-A434-58103F6EF47F}"/>
            </a:ext>
          </a:extLst>
        </xdr:cNvPr>
        <xdr:cNvSpPr>
          <a:spLocks noChangeShapeType="1"/>
        </xdr:cNvSpPr>
      </xdr:nvSpPr>
      <xdr:spPr bwMode="auto">
        <a:xfrm>
          <a:off x="1009650" y="858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62" name="Line 7">
          <a:extLst>
            <a:ext uri="{FF2B5EF4-FFF2-40B4-BE49-F238E27FC236}">
              <a16:creationId xmlns:a16="http://schemas.microsoft.com/office/drawing/2014/main" id="{58321EE2-AE74-41F3-B34E-9C6526E0C3B2}"/>
            </a:ext>
          </a:extLst>
        </xdr:cNvPr>
        <xdr:cNvSpPr>
          <a:spLocks noChangeShapeType="1"/>
        </xdr:cNvSpPr>
      </xdr:nvSpPr>
      <xdr:spPr bwMode="auto">
        <a:xfrm>
          <a:off x="1009650" y="858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63" name="Line 7">
          <a:extLst>
            <a:ext uri="{FF2B5EF4-FFF2-40B4-BE49-F238E27FC236}">
              <a16:creationId xmlns:a16="http://schemas.microsoft.com/office/drawing/2014/main" id="{F34094BA-4515-4EC5-B913-65DA6052124B}"/>
            </a:ext>
          </a:extLst>
        </xdr:cNvPr>
        <xdr:cNvSpPr>
          <a:spLocks noChangeShapeType="1"/>
        </xdr:cNvSpPr>
      </xdr:nvSpPr>
      <xdr:spPr bwMode="auto">
        <a:xfrm>
          <a:off x="1009650" y="858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64" name="Line 7">
          <a:extLst>
            <a:ext uri="{FF2B5EF4-FFF2-40B4-BE49-F238E27FC236}">
              <a16:creationId xmlns:a16="http://schemas.microsoft.com/office/drawing/2014/main" id="{37878D0F-DD4F-4CA7-9442-54E031261EE6}"/>
            </a:ext>
          </a:extLst>
        </xdr:cNvPr>
        <xdr:cNvSpPr>
          <a:spLocks noChangeShapeType="1"/>
        </xdr:cNvSpPr>
      </xdr:nvSpPr>
      <xdr:spPr bwMode="auto">
        <a:xfrm>
          <a:off x="1009650" y="858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65" name="Line 7">
          <a:extLst>
            <a:ext uri="{FF2B5EF4-FFF2-40B4-BE49-F238E27FC236}">
              <a16:creationId xmlns:a16="http://schemas.microsoft.com/office/drawing/2014/main" id="{A7DA3C58-BC76-4DF7-8304-2686092C7D17}"/>
            </a:ext>
          </a:extLst>
        </xdr:cNvPr>
        <xdr:cNvSpPr>
          <a:spLocks noChangeShapeType="1"/>
        </xdr:cNvSpPr>
      </xdr:nvSpPr>
      <xdr:spPr bwMode="auto">
        <a:xfrm>
          <a:off x="1009650" y="858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66" name="Line 7">
          <a:extLst>
            <a:ext uri="{FF2B5EF4-FFF2-40B4-BE49-F238E27FC236}">
              <a16:creationId xmlns:a16="http://schemas.microsoft.com/office/drawing/2014/main" id="{04103713-8866-422E-B24C-D94382CB0B20}"/>
            </a:ext>
          </a:extLst>
        </xdr:cNvPr>
        <xdr:cNvSpPr>
          <a:spLocks noChangeShapeType="1"/>
        </xdr:cNvSpPr>
      </xdr:nvSpPr>
      <xdr:spPr bwMode="auto">
        <a:xfrm>
          <a:off x="1009650" y="858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67" name="Line 7">
          <a:extLst>
            <a:ext uri="{FF2B5EF4-FFF2-40B4-BE49-F238E27FC236}">
              <a16:creationId xmlns:a16="http://schemas.microsoft.com/office/drawing/2014/main" id="{ED2F45D0-6A41-460B-8FA4-93D6F1B25C7C}"/>
            </a:ext>
          </a:extLst>
        </xdr:cNvPr>
        <xdr:cNvSpPr>
          <a:spLocks noChangeShapeType="1"/>
        </xdr:cNvSpPr>
      </xdr:nvSpPr>
      <xdr:spPr bwMode="auto">
        <a:xfrm>
          <a:off x="1009650" y="858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68" name="Line 7">
          <a:extLst>
            <a:ext uri="{FF2B5EF4-FFF2-40B4-BE49-F238E27FC236}">
              <a16:creationId xmlns:a16="http://schemas.microsoft.com/office/drawing/2014/main" id="{7A8864D7-BA2E-435A-8F78-1239617434B5}"/>
            </a:ext>
          </a:extLst>
        </xdr:cNvPr>
        <xdr:cNvSpPr>
          <a:spLocks noChangeShapeType="1"/>
        </xdr:cNvSpPr>
      </xdr:nvSpPr>
      <xdr:spPr bwMode="auto">
        <a:xfrm>
          <a:off x="1009650" y="858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69" name="Line 7">
          <a:extLst>
            <a:ext uri="{FF2B5EF4-FFF2-40B4-BE49-F238E27FC236}">
              <a16:creationId xmlns:a16="http://schemas.microsoft.com/office/drawing/2014/main" id="{B96DF201-F3C4-46DD-B651-675CCA8DF95A}"/>
            </a:ext>
          </a:extLst>
        </xdr:cNvPr>
        <xdr:cNvSpPr>
          <a:spLocks noChangeShapeType="1"/>
        </xdr:cNvSpPr>
      </xdr:nvSpPr>
      <xdr:spPr bwMode="auto">
        <a:xfrm>
          <a:off x="1009650" y="858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70" name="Line 7">
          <a:extLst>
            <a:ext uri="{FF2B5EF4-FFF2-40B4-BE49-F238E27FC236}">
              <a16:creationId xmlns:a16="http://schemas.microsoft.com/office/drawing/2014/main" id="{F8ECA2F2-94BA-4446-BBEA-0CFCA51CAC3D}"/>
            </a:ext>
          </a:extLst>
        </xdr:cNvPr>
        <xdr:cNvSpPr>
          <a:spLocks noChangeShapeType="1"/>
        </xdr:cNvSpPr>
      </xdr:nvSpPr>
      <xdr:spPr bwMode="auto">
        <a:xfrm>
          <a:off x="1009650" y="858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71" name="Line 7">
          <a:extLst>
            <a:ext uri="{FF2B5EF4-FFF2-40B4-BE49-F238E27FC236}">
              <a16:creationId xmlns:a16="http://schemas.microsoft.com/office/drawing/2014/main" id="{19342BED-3C25-4264-B1AC-6E6B38F0D3E3}"/>
            </a:ext>
          </a:extLst>
        </xdr:cNvPr>
        <xdr:cNvSpPr>
          <a:spLocks noChangeShapeType="1"/>
        </xdr:cNvSpPr>
      </xdr:nvSpPr>
      <xdr:spPr bwMode="auto">
        <a:xfrm>
          <a:off x="1009650" y="858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72" name="Line 7">
          <a:extLst>
            <a:ext uri="{FF2B5EF4-FFF2-40B4-BE49-F238E27FC236}">
              <a16:creationId xmlns:a16="http://schemas.microsoft.com/office/drawing/2014/main" id="{4FFEA993-3F93-497A-AB21-F6D931EBD889}"/>
            </a:ext>
          </a:extLst>
        </xdr:cNvPr>
        <xdr:cNvSpPr>
          <a:spLocks noChangeShapeType="1"/>
        </xdr:cNvSpPr>
      </xdr:nvSpPr>
      <xdr:spPr bwMode="auto">
        <a:xfrm>
          <a:off x="1009650" y="858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73" name="Line 7">
          <a:extLst>
            <a:ext uri="{FF2B5EF4-FFF2-40B4-BE49-F238E27FC236}">
              <a16:creationId xmlns:a16="http://schemas.microsoft.com/office/drawing/2014/main" id="{210CCD3C-4892-4700-8F85-729019CE7854}"/>
            </a:ext>
          </a:extLst>
        </xdr:cNvPr>
        <xdr:cNvSpPr>
          <a:spLocks noChangeShapeType="1"/>
        </xdr:cNvSpPr>
      </xdr:nvSpPr>
      <xdr:spPr bwMode="auto">
        <a:xfrm>
          <a:off x="1009650" y="858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74" name="Line 7">
          <a:extLst>
            <a:ext uri="{FF2B5EF4-FFF2-40B4-BE49-F238E27FC236}">
              <a16:creationId xmlns:a16="http://schemas.microsoft.com/office/drawing/2014/main" id="{2C6DFBCD-96AE-4D8B-957F-B019F3C3E599}"/>
            </a:ext>
          </a:extLst>
        </xdr:cNvPr>
        <xdr:cNvSpPr>
          <a:spLocks noChangeShapeType="1"/>
        </xdr:cNvSpPr>
      </xdr:nvSpPr>
      <xdr:spPr bwMode="auto">
        <a:xfrm>
          <a:off x="1009650" y="858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75" name="Line 7">
          <a:extLst>
            <a:ext uri="{FF2B5EF4-FFF2-40B4-BE49-F238E27FC236}">
              <a16:creationId xmlns:a16="http://schemas.microsoft.com/office/drawing/2014/main" id="{135532CE-31E7-467A-8D80-DAB556F8262F}"/>
            </a:ext>
          </a:extLst>
        </xdr:cNvPr>
        <xdr:cNvSpPr>
          <a:spLocks noChangeShapeType="1"/>
        </xdr:cNvSpPr>
      </xdr:nvSpPr>
      <xdr:spPr bwMode="auto">
        <a:xfrm>
          <a:off x="1009650" y="858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76" name="Line 7">
          <a:extLst>
            <a:ext uri="{FF2B5EF4-FFF2-40B4-BE49-F238E27FC236}">
              <a16:creationId xmlns:a16="http://schemas.microsoft.com/office/drawing/2014/main" id="{1B7B480B-F31B-4088-BB4C-0DCE330C23B9}"/>
            </a:ext>
          </a:extLst>
        </xdr:cNvPr>
        <xdr:cNvSpPr>
          <a:spLocks noChangeShapeType="1"/>
        </xdr:cNvSpPr>
      </xdr:nvSpPr>
      <xdr:spPr bwMode="auto">
        <a:xfrm>
          <a:off x="1009650" y="858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77" name="Line 7">
          <a:extLst>
            <a:ext uri="{FF2B5EF4-FFF2-40B4-BE49-F238E27FC236}">
              <a16:creationId xmlns:a16="http://schemas.microsoft.com/office/drawing/2014/main" id="{724D487C-40AF-4F57-89B8-FB1E1E7F920C}"/>
            </a:ext>
          </a:extLst>
        </xdr:cNvPr>
        <xdr:cNvSpPr>
          <a:spLocks noChangeShapeType="1"/>
        </xdr:cNvSpPr>
      </xdr:nvSpPr>
      <xdr:spPr bwMode="auto">
        <a:xfrm>
          <a:off x="1009650" y="858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78" name="Line 7">
          <a:extLst>
            <a:ext uri="{FF2B5EF4-FFF2-40B4-BE49-F238E27FC236}">
              <a16:creationId xmlns:a16="http://schemas.microsoft.com/office/drawing/2014/main" id="{8E6AE3F4-0276-40BF-A318-36DF7F1BB912}"/>
            </a:ext>
          </a:extLst>
        </xdr:cNvPr>
        <xdr:cNvSpPr>
          <a:spLocks noChangeShapeType="1"/>
        </xdr:cNvSpPr>
      </xdr:nvSpPr>
      <xdr:spPr bwMode="auto">
        <a:xfrm>
          <a:off x="1009650" y="858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79" name="Line 7">
          <a:extLst>
            <a:ext uri="{FF2B5EF4-FFF2-40B4-BE49-F238E27FC236}">
              <a16:creationId xmlns:a16="http://schemas.microsoft.com/office/drawing/2014/main" id="{1B54C2C5-B88A-4D4D-9B92-326F7E0B2FC6}"/>
            </a:ext>
          </a:extLst>
        </xdr:cNvPr>
        <xdr:cNvSpPr>
          <a:spLocks noChangeShapeType="1"/>
        </xdr:cNvSpPr>
      </xdr:nvSpPr>
      <xdr:spPr bwMode="auto">
        <a:xfrm>
          <a:off x="1009650" y="858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80" name="Line 7">
          <a:extLst>
            <a:ext uri="{FF2B5EF4-FFF2-40B4-BE49-F238E27FC236}">
              <a16:creationId xmlns:a16="http://schemas.microsoft.com/office/drawing/2014/main" id="{6C960626-C14B-4FAB-965E-58EE8F00E039}"/>
            </a:ext>
          </a:extLst>
        </xdr:cNvPr>
        <xdr:cNvSpPr>
          <a:spLocks noChangeShapeType="1"/>
        </xdr:cNvSpPr>
      </xdr:nvSpPr>
      <xdr:spPr bwMode="auto">
        <a:xfrm>
          <a:off x="1009650" y="858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81" name="Line 7">
          <a:extLst>
            <a:ext uri="{FF2B5EF4-FFF2-40B4-BE49-F238E27FC236}">
              <a16:creationId xmlns:a16="http://schemas.microsoft.com/office/drawing/2014/main" id="{297EEBBB-8E81-4DFE-913E-FA20CD3A9BC4}"/>
            </a:ext>
          </a:extLst>
        </xdr:cNvPr>
        <xdr:cNvSpPr>
          <a:spLocks noChangeShapeType="1"/>
        </xdr:cNvSpPr>
      </xdr:nvSpPr>
      <xdr:spPr bwMode="auto">
        <a:xfrm>
          <a:off x="1009650" y="858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82" name="Line 7">
          <a:extLst>
            <a:ext uri="{FF2B5EF4-FFF2-40B4-BE49-F238E27FC236}">
              <a16:creationId xmlns:a16="http://schemas.microsoft.com/office/drawing/2014/main" id="{9ECE7972-8918-4FCB-9E9A-2BA3FCCFDC9B}"/>
            </a:ext>
          </a:extLst>
        </xdr:cNvPr>
        <xdr:cNvSpPr>
          <a:spLocks noChangeShapeType="1"/>
        </xdr:cNvSpPr>
      </xdr:nvSpPr>
      <xdr:spPr bwMode="auto">
        <a:xfrm>
          <a:off x="1009650" y="858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83" name="Line 7">
          <a:extLst>
            <a:ext uri="{FF2B5EF4-FFF2-40B4-BE49-F238E27FC236}">
              <a16:creationId xmlns:a16="http://schemas.microsoft.com/office/drawing/2014/main" id="{D29F1A89-0653-472F-9644-8A2CB01180CB}"/>
            </a:ext>
          </a:extLst>
        </xdr:cNvPr>
        <xdr:cNvSpPr>
          <a:spLocks noChangeShapeType="1"/>
        </xdr:cNvSpPr>
      </xdr:nvSpPr>
      <xdr:spPr bwMode="auto">
        <a:xfrm>
          <a:off x="1009650" y="858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84" name="Line 7">
          <a:extLst>
            <a:ext uri="{FF2B5EF4-FFF2-40B4-BE49-F238E27FC236}">
              <a16:creationId xmlns:a16="http://schemas.microsoft.com/office/drawing/2014/main" id="{8A41F91A-5834-4831-BD76-8A2CDECA09AE}"/>
            </a:ext>
          </a:extLst>
        </xdr:cNvPr>
        <xdr:cNvSpPr>
          <a:spLocks noChangeShapeType="1"/>
        </xdr:cNvSpPr>
      </xdr:nvSpPr>
      <xdr:spPr bwMode="auto">
        <a:xfrm>
          <a:off x="1009650" y="858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85" name="Line 7">
          <a:extLst>
            <a:ext uri="{FF2B5EF4-FFF2-40B4-BE49-F238E27FC236}">
              <a16:creationId xmlns:a16="http://schemas.microsoft.com/office/drawing/2014/main" id="{6DD5F959-4E60-4C79-96AC-A6DA5F4449A7}"/>
            </a:ext>
          </a:extLst>
        </xdr:cNvPr>
        <xdr:cNvSpPr>
          <a:spLocks noChangeShapeType="1"/>
        </xdr:cNvSpPr>
      </xdr:nvSpPr>
      <xdr:spPr bwMode="auto">
        <a:xfrm>
          <a:off x="1009650" y="858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86" name="Line 7">
          <a:extLst>
            <a:ext uri="{FF2B5EF4-FFF2-40B4-BE49-F238E27FC236}">
              <a16:creationId xmlns:a16="http://schemas.microsoft.com/office/drawing/2014/main" id="{9A63DFB7-FCE7-484A-A352-AA1AB2809255}"/>
            </a:ext>
          </a:extLst>
        </xdr:cNvPr>
        <xdr:cNvSpPr>
          <a:spLocks noChangeShapeType="1"/>
        </xdr:cNvSpPr>
      </xdr:nvSpPr>
      <xdr:spPr bwMode="auto">
        <a:xfrm>
          <a:off x="1009650" y="858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87" name="Line 7">
          <a:extLst>
            <a:ext uri="{FF2B5EF4-FFF2-40B4-BE49-F238E27FC236}">
              <a16:creationId xmlns:a16="http://schemas.microsoft.com/office/drawing/2014/main" id="{15C5B066-4C4E-4985-B4F5-555875A82C3E}"/>
            </a:ext>
          </a:extLst>
        </xdr:cNvPr>
        <xdr:cNvSpPr>
          <a:spLocks noChangeShapeType="1"/>
        </xdr:cNvSpPr>
      </xdr:nvSpPr>
      <xdr:spPr bwMode="auto">
        <a:xfrm>
          <a:off x="1009650" y="858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88" name="Line 7">
          <a:extLst>
            <a:ext uri="{FF2B5EF4-FFF2-40B4-BE49-F238E27FC236}">
              <a16:creationId xmlns:a16="http://schemas.microsoft.com/office/drawing/2014/main" id="{0A30E151-7BCD-4A10-882E-449AB45B4482}"/>
            </a:ext>
          </a:extLst>
        </xdr:cNvPr>
        <xdr:cNvSpPr>
          <a:spLocks noChangeShapeType="1"/>
        </xdr:cNvSpPr>
      </xdr:nvSpPr>
      <xdr:spPr bwMode="auto">
        <a:xfrm>
          <a:off x="1009650" y="858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89" name="Line 7">
          <a:extLst>
            <a:ext uri="{FF2B5EF4-FFF2-40B4-BE49-F238E27FC236}">
              <a16:creationId xmlns:a16="http://schemas.microsoft.com/office/drawing/2014/main" id="{5BC434DC-683D-4E03-BCC9-6822558D86AA}"/>
            </a:ext>
          </a:extLst>
        </xdr:cNvPr>
        <xdr:cNvSpPr>
          <a:spLocks noChangeShapeType="1"/>
        </xdr:cNvSpPr>
      </xdr:nvSpPr>
      <xdr:spPr bwMode="auto">
        <a:xfrm>
          <a:off x="1009650" y="858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90" name="Line 7">
          <a:extLst>
            <a:ext uri="{FF2B5EF4-FFF2-40B4-BE49-F238E27FC236}">
              <a16:creationId xmlns:a16="http://schemas.microsoft.com/office/drawing/2014/main" id="{53E88AEE-5326-499A-A626-1BFDDA0A5B96}"/>
            </a:ext>
          </a:extLst>
        </xdr:cNvPr>
        <xdr:cNvSpPr>
          <a:spLocks noChangeShapeType="1"/>
        </xdr:cNvSpPr>
      </xdr:nvSpPr>
      <xdr:spPr bwMode="auto">
        <a:xfrm>
          <a:off x="1009650" y="858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91" name="Line 7">
          <a:extLst>
            <a:ext uri="{FF2B5EF4-FFF2-40B4-BE49-F238E27FC236}">
              <a16:creationId xmlns:a16="http://schemas.microsoft.com/office/drawing/2014/main" id="{FFE90636-47D9-411E-8FA5-B76C66E2665B}"/>
            </a:ext>
          </a:extLst>
        </xdr:cNvPr>
        <xdr:cNvSpPr>
          <a:spLocks noChangeShapeType="1"/>
        </xdr:cNvSpPr>
      </xdr:nvSpPr>
      <xdr:spPr bwMode="auto">
        <a:xfrm>
          <a:off x="1009650" y="858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92" name="Line 7">
          <a:extLst>
            <a:ext uri="{FF2B5EF4-FFF2-40B4-BE49-F238E27FC236}">
              <a16:creationId xmlns:a16="http://schemas.microsoft.com/office/drawing/2014/main" id="{BB4CF82E-F449-46D2-8AA3-FDAAB438F365}"/>
            </a:ext>
          </a:extLst>
        </xdr:cNvPr>
        <xdr:cNvSpPr>
          <a:spLocks noChangeShapeType="1"/>
        </xdr:cNvSpPr>
      </xdr:nvSpPr>
      <xdr:spPr bwMode="auto">
        <a:xfrm>
          <a:off x="1009650" y="858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93" name="Line 7">
          <a:extLst>
            <a:ext uri="{FF2B5EF4-FFF2-40B4-BE49-F238E27FC236}">
              <a16:creationId xmlns:a16="http://schemas.microsoft.com/office/drawing/2014/main" id="{3078B5D6-6D4D-4AD0-BBFA-B74AA3F2785C}"/>
            </a:ext>
          </a:extLst>
        </xdr:cNvPr>
        <xdr:cNvSpPr>
          <a:spLocks noChangeShapeType="1"/>
        </xdr:cNvSpPr>
      </xdr:nvSpPr>
      <xdr:spPr bwMode="auto">
        <a:xfrm>
          <a:off x="1009650" y="858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94" name="Line 7">
          <a:extLst>
            <a:ext uri="{FF2B5EF4-FFF2-40B4-BE49-F238E27FC236}">
              <a16:creationId xmlns:a16="http://schemas.microsoft.com/office/drawing/2014/main" id="{49DE5A92-6281-4E2B-918B-8F5E757283A2}"/>
            </a:ext>
          </a:extLst>
        </xdr:cNvPr>
        <xdr:cNvSpPr>
          <a:spLocks noChangeShapeType="1"/>
        </xdr:cNvSpPr>
      </xdr:nvSpPr>
      <xdr:spPr bwMode="auto">
        <a:xfrm>
          <a:off x="1009650" y="858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95" name="Line 7">
          <a:extLst>
            <a:ext uri="{FF2B5EF4-FFF2-40B4-BE49-F238E27FC236}">
              <a16:creationId xmlns:a16="http://schemas.microsoft.com/office/drawing/2014/main" id="{E85F4CDB-C06E-48C9-96BA-D2EB188C43CB}"/>
            </a:ext>
          </a:extLst>
        </xdr:cNvPr>
        <xdr:cNvSpPr>
          <a:spLocks noChangeShapeType="1"/>
        </xdr:cNvSpPr>
      </xdr:nvSpPr>
      <xdr:spPr bwMode="auto">
        <a:xfrm>
          <a:off x="1009650" y="858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96" name="Line 7">
          <a:extLst>
            <a:ext uri="{FF2B5EF4-FFF2-40B4-BE49-F238E27FC236}">
              <a16:creationId xmlns:a16="http://schemas.microsoft.com/office/drawing/2014/main" id="{D4F5CD3F-6963-4A45-98AC-2E5F78057D22}"/>
            </a:ext>
          </a:extLst>
        </xdr:cNvPr>
        <xdr:cNvSpPr>
          <a:spLocks noChangeShapeType="1"/>
        </xdr:cNvSpPr>
      </xdr:nvSpPr>
      <xdr:spPr bwMode="auto">
        <a:xfrm>
          <a:off x="1009650" y="858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797" name="Line 7">
          <a:extLst>
            <a:ext uri="{FF2B5EF4-FFF2-40B4-BE49-F238E27FC236}">
              <a16:creationId xmlns:a16="http://schemas.microsoft.com/office/drawing/2014/main" id="{48DAA9A7-F725-4610-B291-7BBB1E2AB342}"/>
            </a:ext>
          </a:extLst>
        </xdr:cNvPr>
        <xdr:cNvSpPr>
          <a:spLocks noChangeShapeType="1"/>
        </xdr:cNvSpPr>
      </xdr:nvSpPr>
      <xdr:spPr bwMode="auto">
        <a:xfrm>
          <a:off x="1009650" y="1490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798" name="Line 7">
          <a:extLst>
            <a:ext uri="{FF2B5EF4-FFF2-40B4-BE49-F238E27FC236}">
              <a16:creationId xmlns:a16="http://schemas.microsoft.com/office/drawing/2014/main" id="{000AE6F7-57DD-42D2-86FA-A90CB256705E}"/>
            </a:ext>
          </a:extLst>
        </xdr:cNvPr>
        <xdr:cNvSpPr>
          <a:spLocks noChangeShapeType="1"/>
        </xdr:cNvSpPr>
      </xdr:nvSpPr>
      <xdr:spPr bwMode="auto">
        <a:xfrm>
          <a:off x="1009650" y="1490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799" name="Line 7">
          <a:extLst>
            <a:ext uri="{FF2B5EF4-FFF2-40B4-BE49-F238E27FC236}">
              <a16:creationId xmlns:a16="http://schemas.microsoft.com/office/drawing/2014/main" id="{BD89425F-04A6-4126-B4B5-7DFD5252152B}"/>
            </a:ext>
          </a:extLst>
        </xdr:cNvPr>
        <xdr:cNvSpPr>
          <a:spLocks noChangeShapeType="1"/>
        </xdr:cNvSpPr>
      </xdr:nvSpPr>
      <xdr:spPr bwMode="auto">
        <a:xfrm>
          <a:off x="1009650" y="1490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800" name="Line 7">
          <a:extLst>
            <a:ext uri="{FF2B5EF4-FFF2-40B4-BE49-F238E27FC236}">
              <a16:creationId xmlns:a16="http://schemas.microsoft.com/office/drawing/2014/main" id="{AAEA2280-C9D8-403F-94BC-56366AF9752C}"/>
            </a:ext>
          </a:extLst>
        </xdr:cNvPr>
        <xdr:cNvSpPr>
          <a:spLocks noChangeShapeType="1"/>
        </xdr:cNvSpPr>
      </xdr:nvSpPr>
      <xdr:spPr bwMode="auto">
        <a:xfrm>
          <a:off x="1009650" y="1490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801" name="Line 7">
          <a:extLst>
            <a:ext uri="{FF2B5EF4-FFF2-40B4-BE49-F238E27FC236}">
              <a16:creationId xmlns:a16="http://schemas.microsoft.com/office/drawing/2014/main" id="{BD29C9E4-D35C-4C61-90CF-9286B89EA7B9}"/>
            </a:ext>
          </a:extLst>
        </xdr:cNvPr>
        <xdr:cNvSpPr>
          <a:spLocks noChangeShapeType="1"/>
        </xdr:cNvSpPr>
      </xdr:nvSpPr>
      <xdr:spPr bwMode="auto">
        <a:xfrm>
          <a:off x="1009650" y="1490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802" name="Line 7">
          <a:extLst>
            <a:ext uri="{FF2B5EF4-FFF2-40B4-BE49-F238E27FC236}">
              <a16:creationId xmlns:a16="http://schemas.microsoft.com/office/drawing/2014/main" id="{375DEC61-16A7-41CD-88A6-96F9CEAE0D63}"/>
            </a:ext>
          </a:extLst>
        </xdr:cNvPr>
        <xdr:cNvSpPr>
          <a:spLocks noChangeShapeType="1"/>
        </xdr:cNvSpPr>
      </xdr:nvSpPr>
      <xdr:spPr bwMode="auto">
        <a:xfrm>
          <a:off x="1009650" y="1490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803" name="Line 7">
          <a:extLst>
            <a:ext uri="{FF2B5EF4-FFF2-40B4-BE49-F238E27FC236}">
              <a16:creationId xmlns:a16="http://schemas.microsoft.com/office/drawing/2014/main" id="{0B9F7E78-0949-4AF3-9CA8-836169E30FB3}"/>
            </a:ext>
          </a:extLst>
        </xdr:cNvPr>
        <xdr:cNvSpPr>
          <a:spLocks noChangeShapeType="1"/>
        </xdr:cNvSpPr>
      </xdr:nvSpPr>
      <xdr:spPr bwMode="auto">
        <a:xfrm>
          <a:off x="1009650" y="1490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804" name="Line 7">
          <a:extLst>
            <a:ext uri="{FF2B5EF4-FFF2-40B4-BE49-F238E27FC236}">
              <a16:creationId xmlns:a16="http://schemas.microsoft.com/office/drawing/2014/main" id="{EDA4CBCD-2E91-48F0-8E80-879D836A015E}"/>
            </a:ext>
          </a:extLst>
        </xdr:cNvPr>
        <xdr:cNvSpPr>
          <a:spLocks noChangeShapeType="1"/>
        </xdr:cNvSpPr>
      </xdr:nvSpPr>
      <xdr:spPr bwMode="auto">
        <a:xfrm>
          <a:off x="1009650" y="1490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805" name="Line 7">
          <a:extLst>
            <a:ext uri="{FF2B5EF4-FFF2-40B4-BE49-F238E27FC236}">
              <a16:creationId xmlns:a16="http://schemas.microsoft.com/office/drawing/2014/main" id="{631815E4-0D58-48DA-8A31-4BA35CA4400C}"/>
            </a:ext>
          </a:extLst>
        </xdr:cNvPr>
        <xdr:cNvSpPr>
          <a:spLocks noChangeShapeType="1"/>
        </xdr:cNvSpPr>
      </xdr:nvSpPr>
      <xdr:spPr bwMode="auto">
        <a:xfrm>
          <a:off x="1009650" y="1490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806" name="Line 7">
          <a:extLst>
            <a:ext uri="{FF2B5EF4-FFF2-40B4-BE49-F238E27FC236}">
              <a16:creationId xmlns:a16="http://schemas.microsoft.com/office/drawing/2014/main" id="{AC1FCCB0-FC2E-4DA1-8BBC-6C227485C975}"/>
            </a:ext>
          </a:extLst>
        </xdr:cNvPr>
        <xdr:cNvSpPr>
          <a:spLocks noChangeShapeType="1"/>
        </xdr:cNvSpPr>
      </xdr:nvSpPr>
      <xdr:spPr bwMode="auto">
        <a:xfrm>
          <a:off x="1009650" y="1490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807" name="Line 7">
          <a:extLst>
            <a:ext uri="{FF2B5EF4-FFF2-40B4-BE49-F238E27FC236}">
              <a16:creationId xmlns:a16="http://schemas.microsoft.com/office/drawing/2014/main" id="{814140E1-2A27-412E-933A-A9E9896F15DA}"/>
            </a:ext>
          </a:extLst>
        </xdr:cNvPr>
        <xdr:cNvSpPr>
          <a:spLocks noChangeShapeType="1"/>
        </xdr:cNvSpPr>
      </xdr:nvSpPr>
      <xdr:spPr bwMode="auto">
        <a:xfrm>
          <a:off x="1009650" y="1490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808" name="Line 7">
          <a:extLst>
            <a:ext uri="{FF2B5EF4-FFF2-40B4-BE49-F238E27FC236}">
              <a16:creationId xmlns:a16="http://schemas.microsoft.com/office/drawing/2014/main" id="{D6F032AE-316A-4C2A-97AF-39DC0BA1D72C}"/>
            </a:ext>
          </a:extLst>
        </xdr:cNvPr>
        <xdr:cNvSpPr>
          <a:spLocks noChangeShapeType="1"/>
        </xdr:cNvSpPr>
      </xdr:nvSpPr>
      <xdr:spPr bwMode="auto">
        <a:xfrm>
          <a:off x="1009650" y="1490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809" name="Line 7">
          <a:extLst>
            <a:ext uri="{FF2B5EF4-FFF2-40B4-BE49-F238E27FC236}">
              <a16:creationId xmlns:a16="http://schemas.microsoft.com/office/drawing/2014/main" id="{9A4F4F14-988A-4ADB-BCCB-32E9A7BF17FF}"/>
            </a:ext>
          </a:extLst>
        </xdr:cNvPr>
        <xdr:cNvSpPr>
          <a:spLocks noChangeShapeType="1"/>
        </xdr:cNvSpPr>
      </xdr:nvSpPr>
      <xdr:spPr bwMode="auto">
        <a:xfrm>
          <a:off x="1009650" y="1490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810" name="Line 7">
          <a:extLst>
            <a:ext uri="{FF2B5EF4-FFF2-40B4-BE49-F238E27FC236}">
              <a16:creationId xmlns:a16="http://schemas.microsoft.com/office/drawing/2014/main" id="{FE85A276-BF53-4411-8D2E-47605004ECB4}"/>
            </a:ext>
          </a:extLst>
        </xdr:cNvPr>
        <xdr:cNvSpPr>
          <a:spLocks noChangeShapeType="1"/>
        </xdr:cNvSpPr>
      </xdr:nvSpPr>
      <xdr:spPr bwMode="auto">
        <a:xfrm>
          <a:off x="1009650" y="1490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811" name="Line 7">
          <a:extLst>
            <a:ext uri="{FF2B5EF4-FFF2-40B4-BE49-F238E27FC236}">
              <a16:creationId xmlns:a16="http://schemas.microsoft.com/office/drawing/2014/main" id="{2EDC14EA-B431-4E56-9A04-4BA89377C38F}"/>
            </a:ext>
          </a:extLst>
        </xdr:cNvPr>
        <xdr:cNvSpPr>
          <a:spLocks noChangeShapeType="1"/>
        </xdr:cNvSpPr>
      </xdr:nvSpPr>
      <xdr:spPr bwMode="auto">
        <a:xfrm>
          <a:off x="1009650" y="1490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812" name="Line 7">
          <a:extLst>
            <a:ext uri="{FF2B5EF4-FFF2-40B4-BE49-F238E27FC236}">
              <a16:creationId xmlns:a16="http://schemas.microsoft.com/office/drawing/2014/main" id="{134E6816-4405-4DDB-A280-28076980CB65}"/>
            </a:ext>
          </a:extLst>
        </xdr:cNvPr>
        <xdr:cNvSpPr>
          <a:spLocks noChangeShapeType="1"/>
        </xdr:cNvSpPr>
      </xdr:nvSpPr>
      <xdr:spPr bwMode="auto">
        <a:xfrm>
          <a:off x="1009650" y="1490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813" name="Line 7">
          <a:extLst>
            <a:ext uri="{FF2B5EF4-FFF2-40B4-BE49-F238E27FC236}">
              <a16:creationId xmlns:a16="http://schemas.microsoft.com/office/drawing/2014/main" id="{C545D37D-EDFC-4FCE-B3EC-ACE95191DC16}"/>
            </a:ext>
          </a:extLst>
        </xdr:cNvPr>
        <xdr:cNvSpPr>
          <a:spLocks noChangeShapeType="1"/>
        </xdr:cNvSpPr>
      </xdr:nvSpPr>
      <xdr:spPr bwMode="auto">
        <a:xfrm>
          <a:off x="1009650" y="1490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814" name="Line 7">
          <a:extLst>
            <a:ext uri="{FF2B5EF4-FFF2-40B4-BE49-F238E27FC236}">
              <a16:creationId xmlns:a16="http://schemas.microsoft.com/office/drawing/2014/main" id="{85AD6566-D369-4D1E-9F9A-D381B8A12A03}"/>
            </a:ext>
          </a:extLst>
        </xdr:cNvPr>
        <xdr:cNvSpPr>
          <a:spLocks noChangeShapeType="1"/>
        </xdr:cNvSpPr>
      </xdr:nvSpPr>
      <xdr:spPr bwMode="auto">
        <a:xfrm>
          <a:off x="1009650" y="1490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815" name="Line 7">
          <a:extLst>
            <a:ext uri="{FF2B5EF4-FFF2-40B4-BE49-F238E27FC236}">
              <a16:creationId xmlns:a16="http://schemas.microsoft.com/office/drawing/2014/main" id="{07917508-6054-4C36-8C9A-46209C96A9EF}"/>
            </a:ext>
          </a:extLst>
        </xdr:cNvPr>
        <xdr:cNvSpPr>
          <a:spLocks noChangeShapeType="1"/>
        </xdr:cNvSpPr>
      </xdr:nvSpPr>
      <xdr:spPr bwMode="auto">
        <a:xfrm>
          <a:off x="1009650" y="1490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816" name="Line 7">
          <a:extLst>
            <a:ext uri="{FF2B5EF4-FFF2-40B4-BE49-F238E27FC236}">
              <a16:creationId xmlns:a16="http://schemas.microsoft.com/office/drawing/2014/main" id="{CF30C4AC-81A6-4E0A-804B-0E0FD11D73E3}"/>
            </a:ext>
          </a:extLst>
        </xdr:cNvPr>
        <xdr:cNvSpPr>
          <a:spLocks noChangeShapeType="1"/>
        </xdr:cNvSpPr>
      </xdr:nvSpPr>
      <xdr:spPr bwMode="auto">
        <a:xfrm>
          <a:off x="1009650" y="1490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817" name="Line 7">
          <a:extLst>
            <a:ext uri="{FF2B5EF4-FFF2-40B4-BE49-F238E27FC236}">
              <a16:creationId xmlns:a16="http://schemas.microsoft.com/office/drawing/2014/main" id="{50DC58DC-DBAF-4212-B2D7-ED25A0C64DD2}"/>
            </a:ext>
          </a:extLst>
        </xdr:cNvPr>
        <xdr:cNvSpPr>
          <a:spLocks noChangeShapeType="1"/>
        </xdr:cNvSpPr>
      </xdr:nvSpPr>
      <xdr:spPr bwMode="auto">
        <a:xfrm>
          <a:off x="1009650" y="1490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818" name="Line 7">
          <a:extLst>
            <a:ext uri="{FF2B5EF4-FFF2-40B4-BE49-F238E27FC236}">
              <a16:creationId xmlns:a16="http://schemas.microsoft.com/office/drawing/2014/main" id="{EEFB30A4-B7A8-4A1A-932E-FD9F61E56A8C}"/>
            </a:ext>
          </a:extLst>
        </xdr:cNvPr>
        <xdr:cNvSpPr>
          <a:spLocks noChangeShapeType="1"/>
        </xdr:cNvSpPr>
      </xdr:nvSpPr>
      <xdr:spPr bwMode="auto">
        <a:xfrm>
          <a:off x="1009650" y="1490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819" name="Line 7">
          <a:extLst>
            <a:ext uri="{FF2B5EF4-FFF2-40B4-BE49-F238E27FC236}">
              <a16:creationId xmlns:a16="http://schemas.microsoft.com/office/drawing/2014/main" id="{36AE8766-DAD1-43AD-A737-5B4C3545558A}"/>
            </a:ext>
          </a:extLst>
        </xdr:cNvPr>
        <xdr:cNvSpPr>
          <a:spLocks noChangeShapeType="1"/>
        </xdr:cNvSpPr>
      </xdr:nvSpPr>
      <xdr:spPr bwMode="auto">
        <a:xfrm>
          <a:off x="1009650" y="1490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820" name="Line 7">
          <a:extLst>
            <a:ext uri="{FF2B5EF4-FFF2-40B4-BE49-F238E27FC236}">
              <a16:creationId xmlns:a16="http://schemas.microsoft.com/office/drawing/2014/main" id="{C8FDB961-81A1-4965-B9BA-1C59D256C482}"/>
            </a:ext>
          </a:extLst>
        </xdr:cNvPr>
        <xdr:cNvSpPr>
          <a:spLocks noChangeShapeType="1"/>
        </xdr:cNvSpPr>
      </xdr:nvSpPr>
      <xdr:spPr bwMode="auto">
        <a:xfrm>
          <a:off x="1009650" y="1490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821" name="Line 7">
          <a:extLst>
            <a:ext uri="{FF2B5EF4-FFF2-40B4-BE49-F238E27FC236}">
              <a16:creationId xmlns:a16="http://schemas.microsoft.com/office/drawing/2014/main" id="{6AA23A6D-F89D-49E4-80A1-F313B0D763A6}"/>
            </a:ext>
          </a:extLst>
        </xdr:cNvPr>
        <xdr:cNvSpPr>
          <a:spLocks noChangeShapeType="1"/>
        </xdr:cNvSpPr>
      </xdr:nvSpPr>
      <xdr:spPr bwMode="auto">
        <a:xfrm>
          <a:off x="1009650" y="1490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822" name="Line 7">
          <a:extLst>
            <a:ext uri="{FF2B5EF4-FFF2-40B4-BE49-F238E27FC236}">
              <a16:creationId xmlns:a16="http://schemas.microsoft.com/office/drawing/2014/main" id="{A051A826-722A-44EA-B8D1-08B85BE3262D}"/>
            </a:ext>
          </a:extLst>
        </xdr:cNvPr>
        <xdr:cNvSpPr>
          <a:spLocks noChangeShapeType="1"/>
        </xdr:cNvSpPr>
      </xdr:nvSpPr>
      <xdr:spPr bwMode="auto">
        <a:xfrm>
          <a:off x="1009650" y="1490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823" name="Line 7">
          <a:extLst>
            <a:ext uri="{FF2B5EF4-FFF2-40B4-BE49-F238E27FC236}">
              <a16:creationId xmlns:a16="http://schemas.microsoft.com/office/drawing/2014/main" id="{3539D770-DFEE-47CD-BB51-6B1B5D6D120D}"/>
            </a:ext>
          </a:extLst>
        </xdr:cNvPr>
        <xdr:cNvSpPr>
          <a:spLocks noChangeShapeType="1"/>
        </xdr:cNvSpPr>
      </xdr:nvSpPr>
      <xdr:spPr bwMode="auto">
        <a:xfrm>
          <a:off x="1009650" y="1490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824" name="Line 7">
          <a:extLst>
            <a:ext uri="{FF2B5EF4-FFF2-40B4-BE49-F238E27FC236}">
              <a16:creationId xmlns:a16="http://schemas.microsoft.com/office/drawing/2014/main" id="{C9215A55-4E31-4003-B099-518F972E9ABD}"/>
            </a:ext>
          </a:extLst>
        </xdr:cNvPr>
        <xdr:cNvSpPr>
          <a:spLocks noChangeShapeType="1"/>
        </xdr:cNvSpPr>
      </xdr:nvSpPr>
      <xdr:spPr bwMode="auto">
        <a:xfrm>
          <a:off x="1009650" y="1490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825" name="Line 7">
          <a:extLst>
            <a:ext uri="{FF2B5EF4-FFF2-40B4-BE49-F238E27FC236}">
              <a16:creationId xmlns:a16="http://schemas.microsoft.com/office/drawing/2014/main" id="{FA4797E5-B004-42F6-8FEC-C57339DB4630}"/>
            </a:ext>
          </a:extLst>
        </xdr:cNvPr>
        <xdr:cNvSpPr>
          <a:spLocks noChangeShapeType="1"/>
        </xdr:cNvSpPr>
      </xdr:nvSpPr>
      <xdr:spPr bwMode="auto">
        <a:xfrm>
          <a:off x="1009650" y="1490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826" name="Line 7">
          <a:extLst>
            <a:ext uri="{FF2B5EF4-FFF2-40B4-BE49-F238E27FC236}">
              <a16:creationId xmlns:a16="http://schemas.microsoft.com/office/drawing/2014/main" id="{58023BF9-65CB-43FB-BFA6-D778D82D89FE}"/>
            </a:ext>
          </a:extLst>
        </xdr:cNvPr>
        <xdr:cNvSpPr>
          <a:spLocks noChangeShapeType="1"/>
        </xdr:cNvSpPr>
      </xdr:nvSpPr>
      <xdr:spPr bwMode="auto">
        <a:xfrm>
          <a:off x="1009650" y="1490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827" name="Line 7">
          <a:extLst>
            <a:ext uri="{FF2B5EF4-FFF2-40B4-BE49-F238E27FC236}">
              <a16:creationId xmlns:a16="http://schemas.microsoft.com/office/drawing/2014/main" id="{DA1EC073-2A91-4A5B-BC57-286EB592AF48}"/>
            </a:ext>
          </a:extLst>
        </xdr:cNvPr>
        <xdr:cNvSpPr>
          <a:spLocks noChangeShapeType="1"/>
        </xdr:cNvSpPr>
      </xdr:nvSpPr>
      <xdr:spPr bwMode="auto">
        <a:xfrm>
          <a:off x="1009650" y="1490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828" name="Line 7">
          <a:extLst>
            <a:ext uri="{FF2B5EF4-FFF2-40B4-BE49-F238E27FC236}">
              <a16:creationId xmlns:a16="http://schemas.microsoft.com/office/drawing/2014/main" id="{34CFC820-83D2-4B3F-B27F-1299A568C503}"/>
            </a:ext>
          </a:extLst>
        </xdr:cNvPr>
        <xdr:cNvSpPr>
          <a:spLocks noChangeShapeType="1"/>
        </xdr:cNvSpPr>
      </xdr:nvSpPr>
      <xdr:spPr bwMode="auto">
        <a:xfrm>
          <a:off x="1009650" y="1490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829" name="Line 7">
          <a:extLst>
            <a:ext uri="{FF2B5EF4-FFF2-40B4-BE49-F238E27FC236}">
              <a16:creationId xmlns:a16="http://schemas.microsoft.com/office/drawing/2014/main" id="{E4F8E4FA-E2CA-4A85-980A-09C341564B73}"/>
            </a:ext>
          </a:extLst>
        </xdr:cNvPr>
        <xdr:cNvSpPr>
          <a:spLocks noChangeShapeType="1"/>
        </xdr:cNvSpPr>
      </xdr:nvSpPr>
      <xdr:spPr bwMode="auto">
        <a:xfrm>
          <a:off x="1009650" y="1490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830" name="Line 7">
          <a:extLst>
            <a:ext uri="{FF2B5EF4-FFF2-40B4-BE49-F238E27FC236}">
              <a16:creationId xmlns:a16="http://schemas.microsoft.com/office/drawing/2014/main" id="{F39EB96B-3CDB-401D-9682-C8DABCC55729}"/>
            </a:ext>
          </a:extLst>
        </xdr:cNvPr>
        <xdr:cNvSpPr>
          <a:spLocks noChangeShapeType="1"/>
        </xdr:cNvSpPr>
      </xdr:nvSpPr>
      <xdr:spPr bwMode="auto">
        <a:xfrm>
          <a:off x="1009650" y="1490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831" name="Line 7">
          <a:extLst>
            <a:ext uri="{FF2B5EF4-FFF2-40B4-BE49-F238E27FC236}">
              <a16:creationId xmlns:a16="http://schemas.microsoft.com/office/drawing/2014/main" id="{CA01D976-C0FD-4174-8AA8-483AD7C13B1A}"/>
            </a:ext>
          </a:extLst>
        </xdr:cNvPr>
        <xdr:cNvSpPr>
          <a:spLocks noChangeShapeType="1"/>
        </xdr:cNvSpPr>
      </xdr:nvSpPr>
      <xdr:spPr bwMode="auto">
        <a:xfrm>
          <a:off x="1009650" y="1490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32" name="Line 7">
          <a:extLst>
            <a:ext uri="{FF2B5EF4-FFF2-40B4-BE49-F238E27FC236}">
              <a16:creationId xmlns:a16="http://schemas.microsoft.com/office/drawing/2014/main" id="{C5659A17-D61C-4B82-98F2-2750D11625E8}"/>
            </a:ext>
          </a:extLst>
        </xdr:cNvPr>
        <xdr:cNvSpPr>
          <a:spLocks noChangeShapeType="1"/>
        </xdr:cNvSpPr>
      </xdr:nvSpPr>
      <xdr:spPr bwMode="auto">
        <a:xfrm>
          <a:off x="10096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33" name="Line 7">
          <a:extLst>
            <a:ext uri="{FF2B5EF4-FFF2-40B4-BE49-F238E27FC236}">
              <a16:creationId xmlns:a16="http://schemas.microsoft.com/office/drawing/2014/main" id="{781FB9B3-CD1E-4A17-A3F9-7D37ED7F00B8}"/>
            </a:ext>
          </a:extLst>
        </xdr:cNvPr>
        <xdr:cNvSpPr>
          <a:spLocks noChangeShapeType="1"/>
        </xdr:cNvSpPr>
      </xdr:nvSpPr>
      <xdr:spPr bwMode="auto">
        <a:xfrm>
          <a:off x="10096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34" name="Line 7">
          <a:extLst>
            <a:ext uri="{FF2B5EF4-FFF2-40B4-BE49-F238E27FC236}">
              <a16:creationId xmlns:a16="http://schemas.microsoft.com/office/drawing/2014/main" id="{70F22599-B9BB-4586-9FDE-DCC12D621A07}"/>
            </a:ext>
          </a:extLst>
        </xdr:cNvPr>
        <xdr:cNvSpPr>
          <a:spLocks noChangeShapeType="1"/>
        </xdr:cNvSpPr>
      </xdr:nvSpPr>
      <xdr:spPr bwMode="auto">
        <a:xfrm>
          <a:off x="10096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35" name="Line 7">
          <a:extLst>
            <a:ext uri="{FF2B5EF4-FFF2-40B4-BE49-F238E27FC236}">
              <a16:creationId xmlns:a16="http://schemas.microsoft.com/office/drawing/2014/main" id="{8786593F-93FC-4782-812A-F4D78AE17DE2}"/>
            </a:ext>
          </a:extLst>
        </xdr:cNvPr>
        <xdr:cNvSpPr>
          <a:spLocks noChangeShapeType="1"/>
        </xdr:cNvSpPr>
      </xdr:nvSpPr>
      <xdr:spPr bwMode="auto">
        <a:xfrm>
          <a:off x="10096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36" name="Line 7">
          <a:extLst>
            <a:ext uri="{FF2B5EF4-FFF2-40B4-BE49-F238E27FC236}">
              <a16:creationId xmlns:a16="http://schemas.microsoft.com/office/drawing/2014/main" id="{55FF2841-BBF4-47D8-8556-F4159277FAE6}"/>
            </a:ext>
          </a:extLst>
        </xdr:cNvPr>
        <xdr:cNvSpPr>
          <a:spLocks noChangeShapeType="1"/>
        </xdr:cNvSpPr>
      </xdr:nvSpPr>
      <xdr:spPr bwMode="auto">
        <a:xfrm>
          <a:off x="10096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37" name="Line 7">
          <a:extLst>
            <a:ext uri="{FF2B5EF4-FFF2-40B4-BE49-F238E27FC236}">
              <a16:creationId xmlns:a16="http://schemas.microsoft.com/office/drawing/2014/main" id="{89021385-C07B-4C1E-8032-9DD4DC396E41}"/>
            </a:ext>
          </a:extLst>
        </xdr:cNvPr>
        <xdr:cNvSpPr>
          <a:spLocks noChangeShapeType="1"/>
        </xdr:cNvSpPr>
      </xdr:nvSpPr>
      <xdr:spPr bwMode="auto">
        <a:xfrm>
          <a:off x="10096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38" name="Line 7">
          <a:extLst>
            <a:ext uri="{FF2B5EF4-FFF2-40B4-BE49-F238E27FC236}">
              <a16:creationId xmlns:a16="http://schemas.microsoft.com/office/drawing/2014/main" id="{1D7CB774-6A8D-4AFC-99B9-D823A7D49937}"/>
            </a:ext>
          </a:extLst>
        </xdr:cNvPr>
        <xdr:cNvSpPr>
          <a:spLocks noChangeShapeType="1"/>
        </xdr:cNvSpPr>
      </xdr:nvSpPr>
      <xdr:spPr bwMode="auto">
        <a:xfrm>
          <a:off x="10096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39" name="Line 7">
          <a:extLst>
            <a:ext uri="{FF2B5EF4-FFF2-40B4-BE49-F238E27FC236}">
              <a16:creationId xmlns:a16="http://schemas.microsoft.com/office/drawing/2014/main" id="{196BA01A-B997-49E1-BF0F-1AD51176DB86}"/>
            </a:ext>
          </a:extLst>
        </xdr:cNvPr>
        <xdr:cNvSpPr>
          <a:spLocks noChangeShapeType="1"/>
        </xdr:cNvSpPr>
      </xdr:nvSpPr>
      <xdr:spPr bwMode="auto">
        <a:xfrm>
          <a:off x="10096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40" name="Line 7">
          <a:extLst>
            <a:ext uri="{FF2B5EF4-FFF2-40B4-BE49-F238E27FC236}">
              <a16:creationId xmlns:a16="http://schemas.microsoft.com/office/drawing/2014/main" id="{2D0BF519-6CEF-4BCF-A0DB-BB1D9EE0E8F9}"/>
            </a:ext>
          </a:extLst>
        </xdr:cNvPr>
        <xdr:cNvSpPr>
          <a:spLocks noChangeShapeType="1"/>
        </xdr:cNvSpPr>
      </xdr:nvSpPr>
      <xdr:spPr bwMode="auto">
        <a:xfrm>
          <a:off x="10096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41" name="Line 7">
          <a:extLst>
            <a:ext uri="{FF2B5EF4-FFF2-40B4-BE49-F238E27FC236}">
              <a16:creationId xmlns:a16="http://schemas.microsoft.com/office/drawing/2014/main" id="{82353282-E1E9-465C-B922-DD5E42080719}"/>
            </a:ext>
          </a:extLst>
        </xdr:cNvPr>
        <xdr:cNvSpPr>
          <a:spLocks noChangeShapeType="1"/>
        </xdr:cNvSpPr>
      </xdr:nvSpPr>
      <xdr:spPr bwMode="auto">
        <a:xfrm>
          <a:off x="10096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42" name="Line 7">
          <a:extLst>
            <a:ext uri="{FF2B5EF4-FFF2-40B4-BE49-F238E27FC236}">
              <a16:creationId xmlns:a16="http://schemas.microsoft.com/office/drawing/2014/main" id="{0FEE57AB-271B-41EB-9B15-6B16C6413BE2}"/>
            </a:ext>
          </a:extLst>
        </xdr:cNvPr>
        <xdr:cNvSpPr>
          <a:spLocks noChangeShapeType="1"/>
        </xdr:cNvSpPr>
      </xdr:nvSpPr>
      <xdr:spPr bwMode="auto">
        <a:xfrm>
          <a:off x="10096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43" name="Line 7">
          <a:extLst>
            <a:ext uri="{FF2B5EF4-FFF2-40B4-BE49-F238E27FC236}">
              <a16:creationId xmlns:a16="http://schemas.microsoft.com/office/drawing/2014/main" id="{AAFEAB1B-BDDA-43DB-8E08-5B88C9D9B04C}"/>
            </a:ext>
          </a:extLst>
        </xdr:cNvPr>
        <xdr:cNvSpPr>
          <a:spLocks noChangeShapeType="1"/>
        </xdr:cNvSpPr>
      </xdr:nvSpPr>
      <xdr:spPr bwMode="auto">
        <a:xfrm>
          <a:off x="10096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44" name="Line 7">
          <a:extLst>
            <a:ext uri="{FF2B5EF4-FFF2-40B4-BE49-F238E27FC236}">
              <a16:creationId xmlns:a16="http://schemas.microsoft.com/office/drawing/2014/main" id="{22115DB3-129F-4183-93CA-323B64C8D11A}"/>
            </a:ext>
          </a:extLst>
        </xdr:cNvPr>
        <xdr:cNvSpPr>
          <a:spLocks noChangeShapeType="1"/>
        </xdr:cNvSpPr>
      </xdr:nvSpPr>
      <xdr:spPr bwMode="auto">
        <a:xfrm>
          <a:off x="10096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45" name="Line 7">
          <a:extLst>
            <a:ext uri="{FF2B5EF4-FFF2-40B4-BE49-F238E27FC236}">
              <a16:creationId xmlns:a16="http://schemas.microsoft.com/office/drawing/2014/main" id="{83E71311-8F07-411D-97C3-B20D93713DA2}"/>
            </a:ext>
          </a:extLst>
        </xdr:cNvPr>
        <xdr:cNvSpPr>
          <a:spLocks noChangeShapeType="1"/>
        </xdr:cNvSpPr>
      </xdr:nvSpPr>
      <xdr:spPr bwMode="auto">
        <a:xfrm>
          <a:off x="10096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46" name="Line 7">
          <a:extLst>
            <a:ext uri="{FF2B5EF4-FFF2-40B4-BE49-F238E27FC236}">
              <a16:creationId xmlns:a16="http://schemas.microsoft.com/office/drawing/2014/main" id="{9411BA89-2BA6-4DE3-9C35-539CDBC720DF}"/>
            </a:ext>
          </a:extLst>
        </xdr:cNvPr>
        <xdr:cNvSpPr>
          <a:spLocks noChangeShapeType="1"/>
        </xdr:cNvSpPr>
      </xdr:nvSpPr>
      <xdr:spPr bwMode="auto">
        <a:xfrm>
          <a:off x="10096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47" name="Line 7">
          <a:extLst>
            <a:ext uri="{FF2B5EF4-FFF2-40B4-BE49-F238E27FC236}">
              <a16:creationId xmlns:a16="http://schemas.microsoft.com/office/drawing/2014/main" id="{B3B7827E-FC97-4B3D-B40A-0B8F3E5AC171}"/>
            </a:ext>
          </a:extLst>
        </xdr:cNvPr>
        <xdr:cNvSpPr>
          <a:spLocks noChangeShapeType="1"/>
        </xdr:cNvSpPr>
      </xdr:nvSpPr>
      <xdr:spPr bwMode="auto">
        <a:xfrm>
          <a:off x="10096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48" name="Line 7">
          <a:extLst>
            <a:ext uri="{FF2B5EF4-FFF2-40B4-BE49-F238E27FC236}">
              <a16:creationId xmlns:a16="http://schemas.microsoft.com/office/drawing/2014/main" id="{BF4B0C01-E122-4B7D-A891-B7C6C25CE90E}"/>
            </a:ext>
          </a:extLst>
        </xdr:cNvPr>
        <xdr:cNvSpPr>
          <a:spLocks noChangeShapeType="1"/>
        </xdr:cNvSpPr>
      </xdr:nvSpPr>
      <xdr:spPr bwMode="auto">
        <a:xfrm>
          <a:off x="10096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49" name="Line 7">
          <a:extLst>
            <a:ext uri="{FF2B5EF4-FFF2-40B4-BE49-F238E27FC236}">
              <a16:creationId xmlns:a16="http://schemas.microsoft.com/office/drawing/2014/main" id="{50ED250E-490A-4BFF-B76F-188ED37A007C}"/>
            </a:ext>
          </a:extLst>
        </xdr:cNvPr>
        <xdr:cNvSpPr>
          <a:spLocks noChangeShapeType="1"/>
        </xdr:cNvSpPr>
      </xdr:nvSpPr>
      <xdr:spPr bwMode="auto">
        <a:xfrm>
          <a:off x="10096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50" name="Line 7">
          <a:extLst>
            <a:ext uri="{FF2B5EF4-FFF2-40B4-BE49-F238E27FC236}">
              <a16:creationId xmlns:a16="http://schemas.microsoft.com/office/drawing/2014/main" id="{49F24BE6-CD36-4611-A021-AF5E78AE650D}"/>
            </a:ext>
          </a:extLst>
        </xdr:cNvPr>
        <xdr:cNvSpPr>
          <a:spLocks noChangeShapeType="1"/>
        </xdr:cNvSpPr>
      </xdr:nvSpPr>
      <xdr:spPr bwMode="auto">
        <a:xfrm>
          <a:off x="10096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51" name="Line 7">
          <a:extLst>
            <a:ext uri="{FF2B5EF4-FFF2-40B4-BE49-F238E27FC236}">
              <a16:creationId xmlns:a16="http://schemas.microsoft.com/office/drawing/2014/main" id="{91DF5C6D-C0B7-47EB-B9C3-005A7EE79094}"/>
            </a:ext>
          </a:extLst>
        </xdr:cNvPr>
        <xdr:cNvSpPr>
          <a:spLocks noChangeShapeType="1"/>
        </xdr:cNvSpPr>
      </xdr:nvSpPr>
      <xdr:spPr bwMode="auto">
        <a:xfrm>
          <a:off x="10096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52" name="Line 7">
          <a:extLst>
            <a:ext uri="{FF2B5EF4-FFF2-40B4-BE49-F238E27FC236}">
              <a16:creationId xmlns:a16="http://schemas.microsoft.com/office/drawing/2014/main" id="{AE6FC970-CBC5-45F3-AD0E-E1540BA2DBE2}"/>
            </a:ext>
          </a:extLst>
        </xdr:cNvPr>
        <xdr:cNvSpPr>
          <a:spLocks noChangeShapeType="1"/>
        </xdr:cNvSpPr>
      </xdr:nvSpPr>
      <xdr:spPr bwMode="auto">
        <a:xfrm>
          <a:off x="10096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53" name="Line 7">
          <a:extLst>
            <a:ext uri="{FF2B5EF4-FFF2-40B4-BE49-F238E27FC236}">
              <a16:creationId xmlns:a16="http://schemas.microsoft.com/office/drawing/2014/main" id="{6701C18E-F3CE-479D-9449-D56903D4E47B}"/>
            </a:ext>
          </a:extLst>
        </xdr:cNvPr>
        <xdr:cNvSpPr>
          <a:spLocks noChangeShapeType="1"/>
        </xdr:cNvSpPr>
      </xdr:nvSpPr>
      <xdr:spPr bwMode="auto">
        <a:xfrm>
          <a:off x="10096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54" name="Line 7">
          <a:extLst>
            <a:ext uri="{FF2B5EF4-FFF2-40B4-BE49-F238E27FC236}">
              <a16:creationId xmlns:a16="http://schemas.microsoft.com/office/drawing/2014/main" id="{CD65DFAE-F3CF-4F73-BC99-837809D4F044}"/>
            </a:ext>
          </a:extLst>
        </xdr:cNvPr>
        <xdr:cNvSpPr>
          <a:spLocks noChangeShapeType="1"/>
        </xdr:cNvSpPr>
      </xdr:nvSpPr>
      <xdr:spPr bwMode="auto">
        <a:xfrm>
          <a:off x="10096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55" name="Line 7">
          <a:extLst>
            <a:ext uri="{FF2B5EF4-FFF2-40B4-BE49-F238E27FC236}">
              <a16:creationId xmlns:a16="http://schemas.microsoft.com/office/drawing/2014/main" id="{034143DA-9C17-44DF-B286-BAC93680CEB4}"/>
            </a:ext>
          </a:extLst>
        </xdr:cNvPr>
        <xdr:cNvSpPr>
          <a:spLocks noChangeShapeType="1"/>
        </xdr:cNvSpPr>
      </xdr:nvSpPr>
      <xdr:spPr bwMode="auto">
        <a:xfrm>
          <a:off x="10096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56" name="Line 7">
          <a:extLst>
            <a:ext uri="{FF2B5EF4-FFF2-40B4-BE49-F238E27FC236}">
              <a16:creationId xmlns:a16="http://schemas.microsoft.com/office/drawing/2014/main" id="{0C3A7CB1-51BE-4C97-A3C4-C50E842F693A}"/>
            </a:ext>
          </a:extLst>
        </xdr:cNvPr>
        <xdr:cNvSpPr>
          <a:spLocks noChangeShapeType="1"/>
        </xdr:cNvSpPr>
      </xdr:nvSpPr>
      <xdr:spPr bwMode="auto">
        <a:xfrm>
          <a:off x="10096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57" name="Line 7">
          <a:extLst>
            <a:ext uri="{FF2B5EF4-FFF2-40B4-BE49-F238E27FC236}">
              <a16:creationId xmlns:a16="http://schemas.microsoft.com/office/drawing/2014/main" id="{474ADF22-C111-4C46-A438-CA0D4AD05967}"/>
            </a:ext>
          </a:extLst>
        </xdr:cNvPr>
        <xdr:cNvSpPr>
          <a:spLocks noChangeShapeType="1"/>
        </xdr:cNvSpPr>
      </xdr:nvSpPr>
      <xdr:spPr bwMode="auto">
        <a:xfrm>
          <a:off x="10096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58" name="Line 7">
          <a:extLst>
            <a:ext uri="{FF2B5EF4-FFF2-40B4-BE49-F238E27FC236}">
              <a16:creationId xmlns:a16="http://schemas.microsoft.com/office/drawing/2014/main" id="{39893E5E-6062-4259-9653-851AA0D313CD}"/>
            </a:ext>
          </a:extLst>
        </xdr:cNvPr>
        <xdr:cNvSpPr>
          <a:spLocks noChangeShapeType="1"/>
        </xdr:cNvSpPr>
      </xdr:nvSpPr>
      <xdr:spPr bwMode="auto">
        <a:xfrm>
          <a:off x="10096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59" name="Line 7">
          <a:extLst>
            <a:ext uri="{FF2B5EF4-FFF2-40B4-BE49-F238E27FC236}">
              <a16:creationId xmlns:a16="http://schemas.microsoft.com/office/drawing/2014/main" id="{0684329A-1272-4F49-B0CD-0D34B40CE13F}"/>
            </a:ext>
          </a:extLst>
        </xdr:cNvPr>
        <xdr:cNvSpPr>
          <a:spLocks noChangeShapeType="1"/>
        </xdr:cNvSpPr>
      </xdr:nvSpPr>
      <xdr:spPr bwMode="auto">
        <a:xfrm>
          <a:off x="10096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60" name="Line 7">
          <a:extLst>
            <a:ext uri="{FF2B5EF4-FFF2-40B4-BE49-F238E27FC236}">
              <a16:creationId xmlns:a16="http://schemas.microsoft.com/office/drawing/2014/main" id="{69B8FDBE-C327-4E50-8DD3-AEC407B7ADDE}"/>
            </a:ext>
          </a:extLst>
        </xdr:cNvPr>
        <xdr:cNvSpPr>
          <a:spLocks noChangeShapeType="1"/>
        </xdr:cNvSpPr>
      </xdr:nvSpPr>
      <xdr:spPr bwMode="auto">
        <a:xfrm>
          <a:off x="10096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61" name="Line 7">
          <a:extLst>
            <a:ext uri="{FF2B5EF4-FFF2-40B4-BE49-F238E27FC236}">
              <a16:creationId xmlns:a16="http://schemas.microsoft.com/office/drawing/2014/main" id="{32C8CDB1-5B46-4738-A50C-E941FB94B82A}"/>
            </a:ext>
          </a:extLst>
        </xdr:cNvPr>
        <xdr:cNvSpPr>
          <a:spLocks noChangeShapeType="1"/>
        </xdr:cNvSpPr>
      </xdr:nvSpPr>
      <xdr:spPr bwMode="auto">
        <a:xfrm>
          <a:off x="10096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62" name="Line 7">
          <a:extLst>
            <a:ext uri="{FF2B5EF4-FFF2-40B4-BE49-F238E27FC236}">
              <a16:creationId xmlns:a16="http://schemas.microsoft.com/office/drawing/2014/main" id="{BEBB5D81-D44C-429F-92A0-510780D82CCB}"/>
            </a:ext>
          </a:extLst>
        </xdr:cNvPr>
        <xdr:cNvSpPr>
          <a:spLocks noChangeShapeType="1"/>
        </xdr:cNvSpPr>
      </xdr:nvSpPr>
      <xdr:spPr bwMode="auto">
        <a:xfrm>
          <a:off x="10096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63" name="Line 7">
          <a:extLst>
            <a:ext uri="{FF2B5EF4-FFF2-40B4-BE49-F238E27FC236}">
              <a16:creationId xmlns:a16="http://schemas.microsoft.com/office/drawing/2014/main" id="{213E8FB9-0107-4066-8FA8-E7A723C18D32}"/>
            </a:ext>
          </a:extLst>
        </xdr:cNvPr>
        <xdr:cNvSpPr>
          <a:spLocks noChangeShapeType="1"/>
        </xdr:cNvSpPr>
      </xdr:nvSpPr>
      <xdr:spPr bwMode="auto">
        <a:xfrm>
          <a:off x="10096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64" name="Line 7">
          <a:extLst>
            <a:ext uri="{FF2B5EF4-FFF2-40B4-BE49-F238E27FC236}">
              <a16:creationId xmlns:a16="http://schemas.microsoft.com/office/drawing/2014/main" id="{20ED52D6-F82F-48F7-8D5E-494CEB6BDF48}"/>
            </a:ext>
          </a:extLst>
        </xdr:cNvPr>
        <xdr:cNvSpPr>
          <a:spLocks noChangeShapeType="1"/>
        </xdr:cNvSpPr>
      </xdr:nvSpPr>
      <xdr:spPr bwMode="auto">
        <a:xfrm>
          <a:off x="10096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65" name="Line 7">
          <a:extLst>
            <a:ext uri="{FF2B5EF4-FFF2-40B4-BE49-F238E27FC236}">
              <a16:creationId xmlns:a16="http://schemas.microsoft.com/office/drawing/2014/main" id="{20B6FEE9-2DD1-4D0C-A698-27A23F995435}"/>
            </a:ext>
          </a:extLst>
        </xdr:cNvPr>
        <xdr:cNvSpPr>
          <a:spLocks noChangeShapeType="1"/>
        </xdr:cNvSpPr>
      </xdr:nvSpPr>
      <xdr:spPr bwMode="auto">
        <a:xfrm>
          <a:off x="10096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66" name="Line 7">
          <a:extLst>
            <a:ext uri="{FF2B5EF4-FFF2-40B4-BE49-F238E27FC236}">
              <a16:creationId xmlns:a16="http://schemas.microsoft.com/office/drawing/2014/main" id="{B240F4F0-EDB8-4F83-9FE5-9AB81C598396}"/>
            </a:ext>
          </a:extLst>
        </xdr:cNvPr>
        <xdr:cNvSpPr>
          <a:spLocks noChangeShapeType="1"/>
        </xdr:cNvSpPr>
      </xdr:nvSpPr>
      <xdr:spPr bwMode="auto">
        <a:xfrm>
          <a:off x="10096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67" name="Line 7">
          <a:extLst>
            <a:ext uri="{FF2B5EF4-FFF2-40B4-BE49-F238E27FC236}">
              <a16:creationId xmlns:a16="http://schemas.microsoft.com/office/drawing/2014/main" id="{9D6B0C12-ED12-45F9-8585-F71FEF33C252}"/>
            </a:ext>
          </a:extLst>
        </xdr:cNvPr>
        <xdr:cNvSpPr>
          <a:spLocks noChangeShapeType="1"/>
        </xdr:cNvSpPr>
      </xdr:nvSpPr>
      <xdr:spPr bwMode="auto">
        <a:xfrm>
          <a:off x="10096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68" name="Line 7">
          <a:extLst>
            <a:ext uri="{FF2B5EF4-FFF2-40B4-BE49-F238E27FC236}">
              <a16:creationId xmlns:a16="http://schemas.microsoft.com/office/drawing/2014/main" id="{68F3561D-9911-4D61-B803-C63F26F4A5F0}"/>
            </a:ext>
          </a:extLst>
        </xdr:cNvPr>
        <xdr:cNvSpPr>
          <a:spLocks noChangeShapeType="1"/>
        </xdr:cNvSpPr>
      </xdr:nvSpPr>
      <xdr:spPr bwMode="auto">
        <a:xfrm>
          <a:off x="10096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69" name="Line 7">
          <a:extLst>
            <a:ext uri="{FF2B5EF4-FFF2-40B4-BE49-F238E27FC236}">
              <a16:creationId xmlns:a16="http://schemas.microsoft.com/office/drawing/2014/main" id="{11FF6825-A1A4-4577-AE2F-4D0AEEAAAF92}"/>
            </a:ext>
          </a:extLst>
        </xdr:cNvPr>
        <xdr:cNvSpPr>
          <a:spLocks noChangeShapeType="1"/>
        </xdr:cNvSpPr>
      </xdr:nvSpPr>
      <xdr:spPr bwMode="auto">
        <a:xfrm>
          <a:off x="10096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70" name="Line 7">
          <a:extLst>
            <a:ext uri="{FF2B5EF4-FFF2-40B4-BE49-F238E27FC236}">
              <a16:creationId xmlns:a16="http://schemas.microsoft.com/office/drawing/2014/main" id="{C69748A6-28DE-4CD7-9202-8CE3776C01BE}"/>
            </a:ext>
          </a:extLst>
        </xdr:cNvPr>
        <xdr:cNvSpPr>
          <a:spLocks noChangeShapeType="1"/>
        </xdr:cNvSpPr>
      </xdr:nvSpPr>
      <xdr:spPr bwMode="auto">
        <a:xfrm>
          <a:off x="10096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71" name="Line 7">
          <a:extLst>
            <a:ext uri="{FF2B5EF4-FFF2-40B4-BE49-F238E27FC236}">
              <a16:creationId xmlns:a16="http://schemas.microsoft.com/office/drawing/2014/main" id="{9B27A646-536B-43DA-A9DB-347F4A3493B0}"/>
            </a:ext>
          </a:extLst>
        </xdr:cNvPr>
        <xdr:cNvSpPr>
          <a:spLocks noChangeShapeType="1"/>
        </xdr:cNvSpPr>
      </xdr:nvSpPr>
      <xdr:spPr bwMode="auto">
        <a:xfrm>
          <a:off x="10096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72" name="Line 7">
          <a:extLst>
            <a:ext uri="{FF2B5EF4-FFF2-40B4-BE49-F238E27FC236}">
              <a16:creationId xmlns:a16="http://schemas.microsoft.com/office/drawing/2014/main" id="{990E1E3D-A4E2-43BE-9F1A-3613A969225C}"/>
            </a:ext>
          </a:extLst>
        </xdr:cNvPr>
        <xdr:cNvSpPr>
          <a:spLocks noChangeShapeType="1"/>
        </xdr:cNvSpPr>
      </xdr:nvSpPr>
      <xdr:spPr bwMode="auto">
        <a:xfrm>
          <a:off x="10096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73" name="Line 7">
          <a:extLst>
            <a:ext uri="{FF2B5EF4-FFF2-40B4-BE49-F238E27FC236}">
              <a16:creationId xmlns:a16="http://schemas.microsoft.com/office/drawing/2014/main" id="{6AF61505-6781-47A1-92B3-11CC9AE5BE99}"/>
            </a:ext>
          </a:extLst>
        </xdr:cNvPr>
        <xdr:cNvSpPr>
          <a:spLocks noChangeShapeType="1"/>
        </xdr:cNvSpPr>
      </xdr:nvSpPr>
      <xdr:spPr bwMode="auto">
        <a:xfrm>
          <a:off x="10096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74" name="Line 7">
          <a:extLst>
            <a:ext uri="{FF2B5EF4-FFF2-40B4-BE49-F238E27FC236}">
              <a16:creationId xmlns:a16="http://schemas.microsoft.com/office/drawing/2014/main" id="{75E4D525-0C3D-47F1-A7D6-7B1C965F4164}"/>
            </a:ext>
          </a:extLst>
        </xdr:cNvPr>
        <xdr:cNvSpPr>
          <a:spLocks noChangeShapeType="1"/>
        </xdr:cNvSpPr>
      </xdr:nvSpPr>
      <xdr:spPr bwMode="auto">
        <a:xfrm>
          <a:off x="10096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75" name="Line 7">
          <a:extLst>
            <a:ext uri="{FF2B5EF4-FFF2-40B4-BE49-F238E27FC236}">
              <a16:creationId xmlns:a16="http://schemas.microsoft.com/office/drawing/2014/main" id="{96BAF21D-226A-4094-83B9-7096A1AE21FC}"/>
            </a:ext>
          </a:extLst>
        </xdr:cNvPr>
        <xdr:cNvSpPr>
          <a:spLocks noChangeShapeType="1"/>
        </xdr:cNvSpPr>
      </xdr:nvSpPr>
      <xdr:spPr bwMode="auto">
        <a:xfrm>
          <a:off x="10096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76" name="Line 7">
          <a:extLst>
            <a:ext uri="{FF2B5EF4-FFF2-40B4-BE49-F238E27FC236}">
              <a16:creationId xmlns:a16="http://schemas.microsoft.com/office/drawing/2014/main" id="{31A954A6-E359-48F9-ABD7-53C06F23007B}"/>
            </a:ext>
          </a:extLst>
        </xdr:cNvPr>
        <xdr:cNvSpPr>
          <a:spLocks noChangeShapeType="1"/>
        </xdr:cNvSpPr>
      </xdr:nvSpPr>
      <xdr:spPr bwMode="auto">
        <a:xfrm>
          <a:off x="10096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77" name="Line 7">
          <a:extLst>
            <a:ext uri="{FF2B5EF4-FFF2-40B4-BE49-F238E27FC236}">
              <a16:creationId xmlns:a16="http://schemas.microsoft.com/office/drawing/2014/main" id="{C1C1FF5A-9B10-4E4D-AC18-01DE99E99BF7}"/>
            </a:ext>
          </a:extLst>
        </xdr:cNvPr>
        <xdr:cNvSpPr>
          <a:spLocks noChangeShapeType="1"/>
        </xdr:cNvSpPr>
      </xdr:nvSpPr>
      <xdr:spPr bwMode="auto">
        <a:xfrm>
          <a:off x="10096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78" name="Line 7">
          <a:extLst>
            <a:ext uri="{FF2B5EF4-FFF2-40B4-BE49-F238E27FC236}">
              <a16:creationId xmlns:a16="http://schemas.microsoft.com/office/drawing/2014/main" id="{A1B36AAD-FC9F-42EC-A747-A3CAFCBCB90E}"/>
            </a:ext>
          </a:extLst>
        </xdr:cNvPr>
        <xdr:cNvSpPr>
          <a:spLocks noChangeShapeType="1"/>
        </xdr:cNvSpPr>
      </xdr:nvSpPr>
      <xdr:spPr bwMode="auto">
        <a:xfrm>
          <a:off x="10096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79" name="Line 7">
          <a:extLst>
            <a:ext uri="{FF2B5EF4-FFF2-40B4-BE49-F238E27FC236}">
              <a16:creationId xmlns:a16="http://schemas.microsoft.com/office/drawing/2014/main" id="{D39F215F-6EBB-4FD9-94FC-B0B5616DEDA1}"/>
            </a:ext>
          </a:extLst>
        </xdr:cNvPr>
        <xdr:cNvSpPr>
          <a:spLocks noChangeShapeType="1"/>
        </xdr:cNvSpPr>
      </xdr:nvSpPr>
      <xdr:spPr bwMode="auto">
        <a:xfrm>
          <a:off x="10096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80" name="Line 7">
          <a:extLst>
            <a:ext uri="{FF2B5EF4-FFF2-40B4-BE49-F238E27FC236}">
              <a16:creationId xmlns:a16="http://schemas.microsoft.com/office/drawing/2014/main" id="{E8820146-0695-4650-8A1A-F3A414DB0236}"/>
            </a:ext>
          </a:extLst>
        </xdr:cNvPr>
        <xdr:cNvSpPr>
          <a:spLocks noChangeShapeType="1"/>
        </xdr:cNvSpPr>
      </xdr:nvSpPr>
      <xdr:spPr bwMode="auto">
        <a:xfrm>
          <a:off x="10096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81" name="Line 7">
          <a:extLst>
            <a:ext uri="{FF2B5EF4-FFF2-40B4-BE49-F238E27FC236}">
              <a16:creationId xmlns:a16="http://schemas.microsoft.com/office/drawing/2014/main" id="{B9045309-1554-4D40-AC40-99273772891B}"/>
            </a:ext>
          </a:extLst>
        </xdr:cNvPr>
        <xdr:cNvSpPr>
          <a:spLocks noChangeShapeType="1"/>
        </xdr:cNvSpPr>
      </xdr:nvSpPr>
      <xdr:spPr bwMode="auto">
        <a:xfrm>
          <a:off x="10096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82" name="Line 7">
          <a:extLst>
            <a:ext uri="{FF2B5EF4-FFF2-40B4-BE49-F238E27FC236}">
              <a16:creationId xmlns:a16="http://schemas.microsoft.com/office/drawing/2014/main" id="{403F1C53-6909-4106-BA6F-429A3EC549B5}"/>
            </a:ext>
          </a:extLst>
        </xdr:cNvPr>
        <xdr:cNvSpPr>
          <a:spLocks noChangeShapeType="1"/>
        </xdr:cNvSpPr>
      </xdr:nvSpPr>
      <xdr:spPr bwMode="auto">
        <a:xfrm>
          <a:off x="10096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83" name="Line 7">
          <a:extLst>
            <a:ext uri="{FF2B5EF4-FFF2-40B4-BE49-F238E27FC236}">
              <a16:creationId xmlns:a16="http://schemas.microsoft.com/office/drawing/2014/main" id="{A897CF30-D93F-4D7E-B76D-8C7A75D3FD02}"/>
            </a:ext>
          </a:extLst>
        </xdr:cNvPr>
        <xdr:cNvSpPr>
          <a:spLocks noChangeShapeType="1"/>
        </xdr:cNvSpPr>
      </xdr:nvSpPr>
      <xdr:spPr bwMode="auto">
        <a:xfrm>
          <a:off x="10096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84" name="Line 7">
          <a:extLst>
            <a:ext uri="{FF2B5EF4-FFF2-40B4-BE49-F238E27FC236}">
              <a16:creationId xmlns:a16="http://schemas.microsoft.com/office/drawing/2014/main" id="{C9C9E872-B835-4C89-9A5E-1542534080C9}"/>
            </a:ext>
          </a:extLst>
        </xdr:cNvPr>
        <xdr:cNvSpPr>
          <a:spLocks noChangeShapeType="1"/>
        </xdr:cNvSpPr>
      </xdr:nvSpPr>
      <xdr:spPr bwMode="auto">
        <a:xfrm>
          <a:off x="10096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85" name="Line 7">
          <a:extLst>
            <a:ext uri="{FF2B5EF4-FFF2-40B4-BE49-F238E27FC236}">
              <a16:creationId xmlns:a16="http://schemas.microsoft.com/office/drawing/2014/main" id="{9863BD52-6178-4519-AE79-7C98EC14E184}"/>
            </a:ext>
          </a:extLst>
        </xdr:cNvPr>
        <xdr:cNvSpPr>
          <a:spLocks noChangeShapeType="1"/>
        </xdr:cNvSpPr>
      </xdr:nvSpPr>
      <xdr:spPr bwMode="auto">
        <a:xfrm>
          <a:off x="10096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86" name="Line 7">
          <a:extLst>
            <a:ext uri="{FF2B5EF4-FFF2-40B4-BE49-F238E27FC236}">
              <a16:creationId xmlns:a16="http://schemas.microsoft.com/office/drawing/2014/main" id="{8FFEEBAD-7028-4FC8-87F5-0C7CBA7D7E23}"/>
            </a:ext>
          </a:extLst>
        </xdr:cNvPr>
        <xdr:cNvSpPr>
          <a:spLocks noChangeShapeType="1"/>
        </xdr:cNvSpPr>
      </xdr:nvSpPr>
      <xdr:spPr bwMode="auto">
        <a:xfrm>
          <a:off x="10096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87" name="Line 7">
          <a:extLst>
            <a:ext uri="{FF2B5EF4-FFF2-40B4-BE49-F238E27FC236}">
              <a16:creationId xmlns:a16="http://schemas.microsoft.com/office/drawing/2014/main" id="{787D8A3D-39D0-402F-B19B-6E48BE552745}"/>
            </a:ext>
          </a:extLst>
        </xdr:cNvPr>
        <xdr:cNvSpPr>
          <a:spLocks noChangeShapeType="1"/>
        </xdr:cNvSpPr>
      </xdr:nvSpPr>
      <xdr:spPr bwMode="auto">
        <a:xfrm>
          <a:off x="10096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88" name="Line 7">
          <a:extLst>
            <a:ext uri="{FF2B5EF4-FFF2-40B4-BE49-F238E27FC236}">
              <a16:creationId xmlns:a16="http://schemas.microsoft.com/office/drawing/2014/main" id="{0D437B5E-A3E4-4314-BF4C-E5C886E2276D}"/>
            </a:ext>
          </a:extLst>
        </xdr:cNvPr>
        <xdr:cNvSpPr>
          <a:spLocks noChangeShapeType="1"/>
        </xdr:cNvSpPr>
      </xdr:nvSpPr>
      <xdr:spPr bwMode="auto">
        <a:xfrm>
          <a:off x="10096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89" name="Line 7">
          <a:extLst>
            <a:ext uri="{FF2B5EF4-FFF2-40B4-BE49-F238E27FC236}">
              <a16:creationId xmlns:a16="http://schemas.microsoft.com/office/drawing/2014/main" id="{EFDE0C47-C830-4763-8E41-A6593B862100}"/>
            </a:ext>
          </a:extLst>
        </xdr:cNvPr>
        <xdr:cNvSpPr>
          <a:spLocks noChangeShapeType="1"/>
        </xdr:cNvSpPr>
      </xdr:nvSpPr>
      <xdr:spPr bwMode="auto">
        <a:xfrm>
          <a:off x="10096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90" name="Line 7">
          <a:extLst>
            <a:ext uri="{FF2B5EF4-FFF2-40B4-BE49-F238E27FC236}">
              <a16:creationId xmlns:a16="http://schemas.microsoft.com/office/drawing/2014/main" id="{A8649117-1476-492A-BE1B-CBAE6ED75793}"/>
            </a:ext>
          </a:extLst>
        </xdr:cNvPr>
        <xdr:cNvSpPr>
          <a:spLocks noChangeShapeType="1"/>
        </xdr:cNvSpPr>
      </xdr:nvSpPr>
      <xdr:spPr bwMode="auto">
        <a:xfrm>
          <a:off x="10096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91" name="Line 7">
          <a:extLst>
            <a:ext uri="{FF2B5EF4-FFF2-40B4-BE49-F238E27FC236}">
              <a16:creationId xmlns:a16="http://schemas.microsoft.com/office/drawing/2014/main" id="{E3D9956E-AD83-4CA5-9E37-A01359E98A57}"/>
            </a:ext>
          </a:extLst>
        </xdr:cNvPr>
        <xdr:cNvSpPr>
          <a:spLocks noChangeShapeType="1"/>
        </xdr:cNvSpPr>
      </xdr:nvSpPr>
      <xdr:spPr bwMode="auto">
        <a:xfrm>
          <a:off x="10096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92" name="Line 7">
          <a:extLst>
            <a:ext uri="{FF2B5EF4-FFF2-40B4-BE49-F238E27FC236}">
              <a16:creationId xmlns:a16="http://schemas.microsoft.com/office/drawing/2014/main" id="{6997748D-F8F1-44A8-949C-6A2A73EF3A2C}"/>
            </a:ext>
          </a:extLst>
        </xdr:cNvPr>
        <xdr:cNvSpPr>
          <a:spLocks noChangeShapeType="1"/>
        </xdr:cNvSpPr>
      </xdr:nvSpPr>
      <xdr:spPr bwMode="auto">
        <a:xfrm>
          <a:off x="10096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93" name="Line 7">
          <a:extLst>
            <a:ext uri="{FF2B5EF4-FFF2-40B4-BE49-F238E27FC236}">
              <a16:creationId xmlns:a16="http://schemas.microsoft.com/office/drawing/2014/main" id="{6BEA84BD-BA4D-4E6E-B601-3FEEA8E6A6FA}"/>
            </a:ext>
          </a:extLst>
        </xdr:cNvPr>
        <xdr:cNvSpPr>
          <a:spLocks noChangeShapeType="1"/>
        </xdr:cNvSpPr>
      </xdr:nvSpPr>
      <xdr:spPr bwMode="auto">
        <a:xfrm>
          <a:off x="10096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94" name="Line 7">
          <a:extLst>
            <a:ext uri="{FF2B5EF4-FFF2-40B4-BE49-F238E27FC236}">
              <a16:creationId xmlns:a16="http://schemas.microsoft.com/office/drawing/2014/main" id="{9416E40C-53F6-484C-AECF-EF7B5CEA102D}"/>
            </a:ext>
          </a:extLst>
        </xdr:cNvPr>
        <xdr:cNvSpPr>
          <a:spLocks noChangeShapeType="1"/>
        </xdr:cNvSpPr>
      </xdr:nvSpPr>
      <xdr:spPr bwMode="auto">
        <a:xfrm>
          <a:off x="10096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95" name="Line 7">
          <a:extLst>
            <a:ext uri="{FF2B5EF4-FFF2-40B4-BE49-F238E27FC236}">
              <a16:creationId xmlns:a16="http://schemas.microsoft.com/office/drawing/2014/main" id="{4914E5E1-EFA5-4528-B5B6-83F964824E74}"/>
            </a:ext>
          </a:extLst>
        </xdr:cNvPr>
        <xdr:cNvSpPr>
          <a:spLocks noChangeShapeType="1"/>
        </xdr:cNvSpPr>
      </xdr:nvSpPr>
      <xdr:spPr bwMode="auto">
        <a:xfrm>
          <a:off x="10096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96" name="Line 7">
          <a:extLst>
            <a:ext uri="{FF2B5EF4-FFF2-40B4-BE49-F238E27FC236}">
              <a16:creationId xmlns:a16="http://schemas.microsoft.com/office/drawing/2014/main" id="{1B29983A-2726-4353-AF07-C191CFE430D6}"/>
            </a:ext>
          </a:extLst>
        </xdr:cNvPr>
        <xdr:cNvSpPr>
          <a:spLocks noChangeShapeType="1"/>
        </xdr:cNvSpPr>
      </xdr:nvSpPr>
      <xdr:spPr bwMode="auto">
        <a:xfrm>
          <a:off x="10096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97" name="Line 7">
          <a:extLst>
            <a:ext uri="{FF2B5EF4-FFF2-40B4-BE49-F238E27FC236}">
              <a16:creationId xmlns:a16="http://schemas.microsoft.com/office/drawing/2014/main" id="{0B2CD751-B8BB-42FA-8A7E-59496A8B05A8}"/>
            </a:ext>
          </a:extLst>
        </xdr:cNvPr>
        <xdr:cNvSpPr>
          <a:spLocks noChangeShapeType="1"/>
        </xdr:cNvSpPr>
      </xdr:nvSpPr>
      <xdr:spPr bwMode="auto">
        <a:xfrm>
          <a:off x="10096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98" name="Line 7">
          <a:extLst>
            <a:ext uri="{FF2B5EF4-FFF2-40B4-BE49-F238E27FC236}">
              <a16:creationId xmlns:a16="http://schemas.microsoft.com/office/drawing/2014/main" id="{376EAF22-B375-489A-8C5E-A6C081C920DF}"/>
            </a:ext>
          </a:extLst>
        </xdr:cNvPr>
        <xdr:cNvSpPr>
          <a:spLocks noChangeShapeType="1"/>
        </xdr:cNvSpPr>
      </xdr:nvSpPr>
      <xdr:spPr bwMode="auto">
        <a:xfrm>
          <a:off x="10096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99" name="Line 7">
          <a:extLst>
            <a:ext uri="{FF2B5EF4-FFF2-40B4-BE49-F238E27FC236}">
              <a16:creationId xmlns:a16="http://schemas.microsoft.com/office/drawing/2014/main" id="{BF4E9B3D-80EB-4F91-A4AD-6249B9CB39A6}"/>
            </a:ext>
          </a:extLst>
        </xdr:cNvPr>
        <xdr:cNvSpPr>
          <a:spLocks noChangeShapeType="1"/>
        </xdr:cNvSpPr>
      </xdr:nvSpPr>
      <xdr:spPr bwMode="auto">
        <a:xfrm>
          <a:off x="10096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900" name="Line 7">
          <a:extLst>
            <a:ext uri="{FF2B5EF4-FFF2-40B4-BE49-F238E27FC236}">
              <a16:creationId xmlns:a16="http://schemas.microsoft.com/office/drawing/2014/main" id="{57383D65-B5C3-4311-AC20-A608194C4B34}"/>
            </a:ext>
          </a:extLst>
        </xdr:cNvPr>
        <xdr:cNvSpPr>
          <a:spLocks noChangeShapeType="1"/>
        </xdr:cNvSpPr>
      </xdr:nvSpPr>
      <xdr:spPr bwMode="auto">
        <a:xfrm>
          <a:off x="10096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901" name="Line 7">
          <a:extLst>
            <a:ext uri="{FF2B5EF4-FFF2-40B4-BE49-F238E27FC236}">
              <a16:creationId xmlns:a16="http://schemas.microsoft.com/office/drawing/2014/main" id="{BE69BC42-6A2C-422D-B897-79A5D892C4C0}"/>
            </a:ext>
          </a:extLst>
        </xdr:cNvPr>
        <xdr:cNvSpPr>
          <a:spLocks noChangeShapeType="1"/>
        </xdr:cNvSpPr>
      </xdr:nvSpPr>
      <xdr:spPr bwMode="auto">
        <a:xfrm>
          <a:off x="10096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902" name="Line 7">
          <a:extLst>
            <a:ext uri="{FF2B5EF4-FFF2-40B4-BE49-F238E27FC236}">
              <a16:creationId xmlns:a16="http://schemas.microsoft.com/office/drawing/2014/main" id="{1D1B739B-5859-42D7-A7B4-C5FAD3FF2F32}"/>
            </a:ext>
          </a:extLst>
        </xdr:cNvPr>
        <xdr:cNvSpPr>
          <a:spLocks noChangeShapeType="1"/>
        </xdr:cNvSpPr>
      </xdr:nvSpPr>
      <xdr:spPr bwMode="auto">
        <a:xfrm>
          <a:off x="10096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903" name="Line 7">
          <a:extLst>
            <a:ext uri="{FF2B5EF4-FFF2-40B4-BE49-F238E27FC236}">
              <a16:creationId xmlns:a16="http://schemas.microsoft.com/office/drawing/2014/main" id="{168BE5BB-9662-4C03-9C03-C9AFD4280C31}"/>
            </a:ext>
          </a:extLst>
        </xdr:cNvPr>
        <xdr:cNvSpPr>
          <a:spLocks noChangeShapeType="1"/>
        </xdr:cNvSpPr>
      </xdr:nvSpPr>
      <xdr:spPr bwMode="auto">
        <a:xfrm>
          <a:off x="10096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904" name="Line 7">
          <a:extLst>
            <a:ext uri="{FF2B5EF4-FFF2-40B4-BE49-F238E27FC236}">
              <a16:creationId xmlns:a16="http://schemas.microsoft.com/office/drawing/2014/main" id="{56774170-5EE8-4AB6-82A7-12AF0DABB0F5}"/>
            </a:ext>
          </a:extLst>
        </xdr:cNvPr>
        <xdr:cNvSpPr>
          <a:spLocks noChangeShapeType="1"/>
        </xdr:cNvSpPr>
      </xdr:nvSpPr>
      <xdr:spPr bwMode="auto">
        <a:xfrm>
          <a:off x="10096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905" name="Line 7">
          <a:extLst>
            <a:ext uri="{FF2B5EF4-FFF2-40B4-BE49-F238E27FC236}">
              <a16:creationId xmlns:a16="http://schemas.microsoft.com/office/drawing/2014/main" id="{265DDCA3-A132-46ED-AE9A-254E37A69A94}"/>
            </a:ext>
          </a:extLst>
        </xdr:cNvPr>
        <xdr:cNvSpPr>
          <a:spLocks noChangeShapeType="1"/>
        </xdr:cNvSpPr>
      </xdr:nvSpPr>
      <xdr:spPr bwMode="auto">
        <a:xfrm>
          <a:off x="10096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906" name="Line 7">
          <a:extLst>
            <a:ext uri="{FF2B5EF4-FFF2-40B4-BE49-F238E27FC236}">
              <a16:creationId xmlns:a16="http://schemas.microsoft.com/office/drawing/2014/main" id="{0A82F130-4B80-4C06-941A-76072CF7D840}"/>
            </a:ext>
          </a:extLst>
        </xdr:cNvPr>
        <xdr:cNvSpPr>
          <a:spLocks noChangeShapeType="1"/>
        </xdr:cNvSpPr>
      </xdr:nvSpPr>
      <xdr:spPr bwMode="auto">
        <a:xfrm>
          <a:off x="10096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907" name="Line 7">
          <a:extLst>
            <a:ext uri="{FF2B5EF4-FFF2-40B4-BE49-F238E27FC236}">
              <a16:creationId xmlns:a16="http://schemas.microsoft.com/office/drawing/2014/main" id="{C41A270C-5BE1-4F4B-B72D-9723B375A1C5}"/>
            </a:ext>
          </a:extLst>
        </xdr:cNvPr>
        <xdr:cNvSpPr>
          <a:spLocks noChangeShapeType="1"/>
        </xdr:cNvSpPr>
      </xdr:nvSpPr>
      <xdr:spPr bwMode="auto">
        <a:xfrm>
          <a:off x="10096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908" name="Line 7">
          <a:extLst>
            <a:ext uri="{FF2B5EF4-FFF2-40B4-BE49-F238E27FC236}">
              <a16:creationId xmlns:a16="http://schemas.microsoft.com/office/drawing/2014/main" id="{EF8FDAB5-11B3-4150-8850-C4056F3243A4}"/>
            </a:ext>
          </a:extLst>
        </xdr:cNvPr>
        <xdr:cNvSpPr>
          <a:spLocks noChangeShapeType="1"/>
        </xdr:cNvSpPr>
      </xdr:nvSpPr>
      <xdr:spPr bwMode="auto">
        <a:xfrm>
          <a:off x="10096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909" name="Line 7">
          <a:extLst>
            <a:ext uri="{FF2B5EF4-FFF2-40B4-BE49-F238E27FC236}">
              <a16:creationId xmlns:a16="http://schemas.microsoft.com/office/drawing/2014/main" id="{67260EB3-8587-4555-B43C-73CA6FED5228}"/>
            </a:ext>
          </a:extLst>
        </xdr:cNvPr>
        <xdr:cNvSpPr>
          <a:spLocks noChangeShapeType="1"/>
        </xdr:cNvSpPr>
      </xdr:nvSpPr>
      <xdr:spPr bwMode="auto">
        <a:xfrm>
          <a:off x="10096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910" name="Line 7">
          <a:extLst>
            <a:ext uri="{FF2B5EF4-FFF2-40B4-BE49-F238E27FC236}">
              <a16:creationId xmlns:a16="http://schemas.microsoft.com/office/drawing/2014/main" id="{E31D658A-F938-4D4C-B4D9-D2B6964B1C66}"/>
            </a:ext>
          </a:extLst>
        </xdr:cNvPr>
        <xdr:cNvSpPr>
          <a:spLocks noChangeShapeType="1"/>
        </xdr:cNvSpPr>
      </xdr:nvSpPr>
      <xdr:spPr bwMode="auto">
        <a:xfrm>
          <a:off x="10096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911" name="Line 7">
          <a:extLst>
            <a:ext uri="{FF2B5EF4-FFF2-40B4-BE49-F238E27FC236}">
              <a16:creationId xmlns:a16="http://schemas.microsoft.com/office/drawing/2014/main" id="{995F6B13-91DE-414E-BBBF-A6C0D7CD2B2A}"/>
            </a:ext>
          </a:extLst>
        </xdr:cNvPr>
        <xdr:cNvSpPr>
          <a:spLocks noChangeShapeType="1"/>
        </xdr:cNvSpPr>
      </xdr:nvSpPr>
      <xdr:spPr bwMode="auto">
        <a:xfrm>
          <a:off x="10096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912" name="Line 7">
          <a:extLst>
            <a:ext uri="{FF2B5EF4-FFF2-40B4-BE49-F238E27FC236}">
              <a16:creationId xmlns:a16="http://schemas.microsoft.com/office/drawing/2014/main" id="{F8A8CB74-0C1E-426D-8E50-08AFDD104A64}"/>
            </a:ext>
          </a:extLst>
        </xdr:cNvPr>
        <xdr:cNvSpPr>
          <a:spLocks noChangeShapeType="1"/>
        </xdr:cNvSpPr>
      </xdr:nvSpPr>
      <xdr:spPr bwMode="auto">
        <a:xfrm>
          <a:off x="10096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913" name="Line 7">
          <a:extLst>
            <a:ext uri="{FF2B5EF4-FFF2-40B4-BE49-F238E27FC236}">
              <a16:creationId xmlns:a16="http://schemas.microsoft.com/office/drawing/2014/main" id="{D6A46994-DC69-4DC4-8C4F-49AC9E4CDEDA}"/>
            </a:ext>
          </a:extLst>
        </xdr:cNvPr>
        <xdr:cNvSpPr>
          <a:spLocks noChangeShapeType="1"/>
        </xdr:cNvSpPr>
      </xdr:nvSpPr>
      <xdr:spPr bwMode="auto">
        <a:xfrm>
          <a:off x="10096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914" name="Line 7">
          <a:extLst>
            <a:ext uri="{FF2B5EF4-FFF2-40B4-BE49-F238E27FC236}">
              <a16:creationId xmlns:a16="http://schemas.microsoft.com/office/drawing/2014/main" id="{3612A8AA-753B-4191-86F2-5B485FF7AC64}"/>
            </a:ext>
          </a:extLst>
        </xdr:cNvPr>
        <xdr:cNvSpPr>
          <a:spLocks noChangeShapeType="1"/>
        </xdr:cNvSpPr>
      </xdr:nvSpPr>
      <xdr:spPr bwMode="auto">
        <a:xfrm>
          <a:off x="10096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915" name="Line 7">
          <a:extLst>
            <a:ext uri="{FF2B5EF4-FFF2-40B4-BE49-F238E27FC236}">
              <a16:creationId xmlns:a16="http://schemas.microsoft.com/office/drawing/2014/main" id="{584EDBEB-90A9-41A5-A9EF-F47EF4805296}"/>
            </a:ext>
          </a:extLst>
        </xdr:cNvPr>
        <xdr:cNvSpPr>
          <a:spLocks noChangeShapeType="1"/>
        </xdr:cNvSpPr>
      </xdr:nvSpPr>
      <xdr:spPr bwMode="auto">
        <a:xfrm>
          <a:off x="10096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916" name="Line 7">
          <a:extLst>
            <a:ext uri="{FF2B5EF4-FFF2-40B4-BE49-F238E27FC236}">
              <a16:creationId xmlns:a16="http://schemas.microsoft.com/office/drawing/2014/main" id="{D49B7AA3-055B-4053-BE2D-6736421ECD54}"/>
            </a:ext>
          </a:extLst>
        </xdr:cNvPr>
        <xdr:cNvSpPr>
          <a:spLocks noChangeShapeType="1"/>
        </xdr:cNvSpPr>
      </xdr:nvSpPr>
      <xdr:spPr bwMode="auto">
        <a:xfrm>
          <a:off x="10096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917" name="Line 7">
          <a:extLst>
            <a:ext uri="{FF2B5EF4-FFF2-40B4-BE49-F238E27FC236}">
              <a16:creationId xmlns:a16="http://schemas.microsoft.com/office/drawing/2014/main" id="{1348DEEC-1CE9-4854-85F6-7D8E2EA9EBB2}"/>
            </a:ext>
          </a:extLst>
        </xdr:cNvPr>
        <xdr:cNvSpPr>
          <a:spLocks noChangeShapeType="1"/>
        </xdr:cNvSpPr>
      </xdr:nvSpPr>
      <xdr:spPr bwMode="auto">
        <a:xfrm>
          <a:off x="10096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918" name="Line 7">
          <a:extLst>
            <a:ext uri="{FF2B5EF4-FFF2-40B4-BE49-F238E27FC236}">
              <a16:creationId xmlns:a16="http://schemas.microsoft.com/office/drawing/2014/main" id="{45999230-2EF6-443E-B973-8594792C2B00}"/>
            </a:ext>
          </a:extLst>
        </xdr:cNvPr>
        <xdr:cNvSpPr>
          <a:spLocks noChangeShapeType="1"/>
        </xdr:cNvSpPr>
      </xdr:nvSpPr>
      <xdr:spPr bwMode="auto">
        <a:xfrm>
          <a:off x="10096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919" name="Line 7">
          <a:extLst>
            <a:ext uri="{FF2B5EF4-FFF2-40B4-BE49-F238E27FC236}">
              <a16:creationId xmlns:a16="http://schemas.microsoft.com/office/drawing/2014/main" id="{AC6BE6FE-42B7-452B-9C60-C4899C9DD838}"/>
            </a:ext>
          </a:extLst>
        </xdr:cNvPr>
        <xdr:cNvSpPr>
          <a:spLocks noChangeShapeType="1"/>
        </xdr:cNvSpPr>
      </xdr:nvSpPr>
      <xdr:spPr bwMode="auto">
        <a:xfrm>
          <a:off x="10096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920" name="Line 7">
          <a:extLst>
            <a:ext uri="{FF2B5EF4-FFF2-40B4-BE49-F238E27FC236}">
              <a16:creationId xmlns:a16="http://schemas.microsoft.com/office/drawing/2014/main" id="{B54B9253-E709-4286-B2DC-FD4A08E07130}"/>
            </a:ext>
          </a:extLst>
        </xdr:cNvPr>
        <xdr:cNvSpPr>
          <a:spLocks noChangeShapeType="1"/>
        </xdr:cNvSpPr>
      </xdr:nvSpPr>
      <xdr:spPr bwMode="auto">
        <a:xfrm>
          <a:off x="10096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921" name="Line 7">
          <a:extLst>
            <a:ext uri="{FF2B5EF4-FFF2-40B4-BE49-F238E27FC236}">
              <a16:creationId xmlns:a16="http://schemas.microsoft.com/office/drawing/2014/main" id="{E1746E0F-C5EE-4AE5-87AA-769E97531F53}"/>
            </a:ext>
          </a:extLst>
        </xdr:cNvPr>
        <xdr:cNvSpPr>
          <a:spLocks noChangeShapeType="1"/>
        </xdr:cNvSpPr>
      </xdr:nvSpPr>
      <xdr:spPr bwMode="auto">
        <a:xfrm>
          <a:off x="10096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922" name="Line 7">
          <a:extLst>
            <a:ext uri="{FF2B5EF4-FFF2-40B4-BE49-F238E27FC236}">
              <a16:creationId xmlns:a16="http://schemas.microsoft.com/office/drawing/2014/main" id="{F1C2E57B-0C02-4CDC-8C1F-34DBAA7B9024}"/>
            </a:ext>
          </a:extLst>
        </xdr:cNvPr>
        <xdr:cNvSpPr>
          <a:spLocks noChangeShapeType="1"/>
        </xdr:cNvSpPr>
      </xdr:nvSpPr>
      <xdr:spPr bwMode="auto">
        <a:xfrm>
          <a:off x="10096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23" name="Line 7">
          <a:extLst>
            <a:ext uri="{FF2B5EF4-FFF2-40B4-BE49-F238E27FC236}">
              <a16:creationId xmlns:a16="http://schemas.microsoft.com/office/drawing/2014/main" id="{35533312-C377-4A32-A399-A5497F510F6A}"/>
            </a:ext>
          </a:extLst>
        </xdr:cNvPr>
        <xdr:cNvSpPr>
          <a:spLocks noChangeShapeType="1"/>
        </xdr:cNvSpPr>
      </xdr:nvSpPr>
      <xdr:spPr bwMode="auto">
        <a:xfrm>
          <a:off x="2505075"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24" name="Line 7">
          <a:extLst>
            <a:ext uri="{FF2B5EF4-FFF2-40B4-BE49-F238E27FC236}">
              <a16:creationId xmlns:a16="http://schemas.microsoft.com/office/drawing/2014/main" id="{C7251087-B76A-4595-8244-9B6A1E455A6C}"/>
            </a:ext>
          </a:extLst>
        </xdr:cNvPr>
        <xdr:cNvSpPr>
          <a:spLocks noChangeShapeType="1"/>
        </xdr:cNvSpPr>
      </xdr:nvSpPr>
      <xdr:spPr bwMode="auto">
        <a:xfrm>
          <a:off x="2505075"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25" name="Line 7">
          <a:extLst>
            <a:ext uri="{FF2B5EF4-FFF2-40B4-BE49-F238E27FC236}">
              <a16:creationId xmlns:a16="http://schemas.microsoft.com/office/drawing/2014/main" id="{9B8F6046-7952-44D7-A2A7-B1B948A6BC18}"/>
            </a:ext>
          </a:extLst>
        </xdr:cNvPr>
        <xdr:cNvSpPr>
          <a:spLocks noChangeShapeType="1"/>
        </xdr:cNvSpPr>
      </xdr:nvSpPr>
      <xdr:spPr bwMode="auto">
        <a:xfrm>
          <a:off x="2505075"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26" name="Line 7">
          <a:extLst>
            <a:ext uri="{FF2B5EF4-FFF2-40B4-BE49-F238E27FC236}">
              <a16:creationId xmlns:a16="http://schemas.microsoft.com/office/drawing/2014/main" id="{94D038F8-661C-48C6-9CE4-D9BFE392F381}"/>
            </a:ext>
          </a:extLst>
        </xdr:cNvPr>
        <xdr:cNvSpPr>
          <a:spLocks noChangeShapeType="1"/>
        </xdr:cNvSpPr>
      </xdr:nvSpPr>
      <xdr:spPr bwMode="auto">
        <a:xfrm>
          <a:off x="2505075"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27" name="Line 7">
          <a:extLst>
            <a:ext uri="{FF2B5EF4-FFF2-40B4-BE49-F238E27FC236}">
              <a16:creationId xmlns:a16="http://schemas.microsoft.com/office/drawing/2014/main" id="{07E7EC65-0AE2-4440-8096-A6DD4E9B4F28}"/>
            </a:ext>
          </a:extLst>
        </xdr:cNvPr>
        <xdr:cNvSpPr>
          <a:spLocks noChangeShapeType="1"/>
        </xdr:cNvSpPr>
      </xdr:nvSpPr>
      <xdr:spPr bwMode="auto">
        <a:xfrm>
          <a:off x="2505075"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28" name="Line 7">
          <a:extLst>
            <a:ext uri="{FF2B5EF4-FFF2-40B4-BE49-F238E27FC236}">
              <a16:creationId xmlns:a16="http://schemas.microsoft.com/office/drawing/2014/main" id="{0EEA6D2F-484F-4634-B38E-46799D53C224}"/>
            </a:ext>
          </a:extLst>
        </xdr:cNvPr>
        <xdr:cNvSpPr>
          <a:spLocks noChangeShapeType="1"/>
        </xdr:cNvSpPr>
      </xdr:nvSpPr>
      <xdr:spPr bwMode="auto">
        <a:xfrm>
          <a:off x="2505075"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29" name="Line 7">
          <a:extLst>
            <a:ext uri="{FF2B5EF4-FFF2-40B4-BE49-F238E27FC236}">
              <a16:creationId xmlns:a16="http://schemas.microsoft.com/office/drawing/2014/main" id="{334DBC0A-8C09-454D-91F0-37E42310DAC7}"/>
            </a:ext>
          </a:extLst>
        </xdr:cNvPr>
        <xdr:cNvSpPr>
          <a:spLocks noChangeShapeType="1"/>
        </xdr:cNvSpPr>
      </xdr:nvSpPr>
      <xdr:spPr bwMode="auto">
        <a:xfrm>
          <a:off x="2505075"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30" name="Line 7">
          <a:extLst>
            <a:ext uri="{FF2B5EF4-FFF2-40B4-BE49-F238E27FC236}">
              <a16:creationId xmlns:a16="http://schemas.microsoft.com/office/drawing/2014/main" id="{512785FC-7DED-4247-9E3C-8D091A62EECD}"/>
            </a:ext>
          </a:extLst>
        </xdr:cNvPr>
        <xdr:cNvSpPr>
          <a:spLocks noChangeShapeType="1"/>
        </xdr:cNvSpPr>
      </xdr:nvSpPr>
      <xdr:spPr bwMode="auto">
        <a:xfrm>
          <a:off x="2505075"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31" name="Line 7">
          <a:extLst>
            <a:ext uri="{FF2B5EF4-FFF2-40B4-BE49-F238E27FC236}">
              <a16:creationId xmlns:a16="http://schemas.microsoft.com/office/drawing/2014/main" id="{7B494DE8-B311-48FE-93DD-FC503A4EB7F2}"/>
            </a:ext>
          </a:extLst>
        </xdr:cNvPr>
        <xdr:cNvSpPr>
          <a:spLocks noChangeShapeType="1"/>
        </xdr:cNvSpPr>
      </xdr:nvSpPr>
      <xdr:spPr bwMode="auto">
        <a:xfrm>
          <a:off x="2505075"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32" name="Line 7">
          <a:extLst>
            <a:ext uri="{FF2B5EF4-FFF2-40B4-BE49-F238E27FC236}">
              <a16:creationId xmlns:a16="http://schemas.microsoft.com/office/drawing/2014/main" id="{B1A8154F-CCF3-4DC9-B675-847B7CACE6C7}"/>
            </a:ext>
          </a:extLst>
        </xdr:cNvPr>
        <xdr:cNvSpPr>
          <a:spLocks noChangeShapeType="1"/>
        </xdr:cNvSpPr>
      </xdr:nvSpPr>
      <xdr:spPr bwMode="auto">
        <a:xfrm>
          <a:off x="2505075"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33" name="Line 7">
          <a:extLst>
            <a:ext uri="{FF2B5EF4-FFF2-40B4-BE49-F238E27FC236}">
              <a16:creationId xmlns:a16="http://schemas.microsoft.com/office/drawing/2014/main" id="{C1113499-963D-455E-B7DE-87F403155475}"/>
            </a:ext>
          </a:extLst>
        </xdr:cNvPr>
        <xdr:cNvSpPr>
          <a:spLocks noChangeShapeType="1"/>
        </xdr:cNvSpPr>
      </xdr:nvSpPr>
      <xdr:spPr bwMode="auto">
        <a:xfrm>
          <a:off x="2505075"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34" name="Line 7">
          <a:extLst>
            <a:ext uri="{FF2B5EF4-FFF2-40B4-BE49-F238E27FC236}">
              <a16:creationId xmlns:a16="http://schemas.microsoft.com/office/drawing/2014/main" id="{8A2A831E-2F8E-4497-A1D7-FCD57555386E}"/>
            </a:ext>
          </a:extLst>
        </xdr:cNvPr>
        <xdr:cNvSpPr>
          <a:spLocks noChangeShapeType="1"/>
        </xdr:cNvSpPr>
      </xdr:nvSpPr>
      <xdr:spPr bwMode="auto">
        <a:xfrm>
          <a:off x="2505075"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35" name="Line 7">
          <a:extLst>
            <a:ext uri="{FF2B5EF4-FFF2-40B4-BE49-F238E27FC236}">
              <a16:creationId xmlns:a16="http://schemas.microsoft.com/office/drawing/2014/main" id="{82D6256E-7219-430B-8B2E-C6508A2199BB}"/>
            </a:ext>
          </a:extLst>
        </xdr:cNvPr>
        <xdr:cNvSpPr>
          <a:spLocks noChangeShapeType="1"/>
        </xdr:cNvSpPr>
      </xdr:nvSpPr>
      <xdr:spPr bwMode="auto">
        <a:xfrm>
          <a:off x="2505075"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36" name="Line 7">
          <a:extLst>
            <a:ext uri="{FF2B5EF4-FFF2-40B4-BE49-F238E27FC236}">
              <a16:creationId xmlns:a16="http://schemas.microsoft.com/office/drawing/2014/main" id="{E11761AF-0373-412C-889C-48B948480376}"/>
            </a:ext>
          </a:extLst>
        </xdr:cNvPr>
        <xdr:cNvSpPr>
          <a:spLocks noChangeShapeType="1"/>
        </xdr:cNvSpPr>
      </xdr:nvSpPr>
      <xdr:spPr bwMode="auto">
        <a:xfrm>
          <a:off x="2505075"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37" name="Line 7">
          <a:extLst>
            <a:ext uri="{FF2B5EF4-FFF2-40B4-BE49-F238E27FC236}">
              <a16:creationId xmlns:a16="http://schemas.microsoft.com/office/drawing/2014/main" id="{A748ADCA-76CE-4FA4-860B-3EF2FD8D1A1F}"/>
            </a:ext>
          </a:extLst>
        </xdr:cNvPr>
        <xdr:cNvSpPr>
          <a:spLocks noChangeShapeType="1"/>
        </xdr:cNvSpPr>
      </xdr:nvSpPr>
      <xdr:spPr bwMode="auto">
        <a:xfrm>
          <a:off x="2505075"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38" name="Line 7">
          <a:extLst>
            <a:ext uri="{FF2B5EF4-FFF2-40B4-BE49-F238E27FC236}">
              <a16:creationId xmlns:a16="http://schemas.microsoft.com/office/drawing/2014/main" id="{5788FB2F-2336-46BE-B823-074959944A1F}"/>
            </a:ext>
          </a:extLst>
        </xdr:cNvPr>
        <xdr:cNvSpPr>
          <a:spLocks noChangeShapeType="1"/>
        </xdr:cNvSpPr>
      </xdr:nvSpPr>
      <xdr:spPr bwMode="auto">
        <a:xfrm>
          <a:off x="2505075"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39" name="Line 7">
          <a:extLst>
            <a:ext uri="{FF2B5EF4-FFF2-40B4-BE49-F238E27FC236}">
              <a16:creationId xmlns:a16="http://schemas.microsoft.com/office/drawing/2014/main" id="{5C05F95E-5DC8-4CB4-84D0-0A0F421F35BB}"/>
            </a:ext>
          </a:extLst>
        </xdr:cNvPr>
        <xdr:cNvSpPr>
          <a:spLocks noChangeShapeType="1"/>
        </xdr:cNvSpPr>
      </xdr:nvSpPr>
      <xdr:spPr bwMode="auto">
        <a:xfrm>
          <a:off x="2505075"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40" name="Line 7">
          <a:extLst>
            <a:ext uri="{FF2B5EF4-FFF2-40B4-BE49-F238E27FC236}">
              <a16:creationId xmlns:a16="http://schemas.microsoft.com/office/drawing/2014/main" id="{15D94906-4926-4494-9814-0856D7D46CF8}"/>
            </a:ext>
          </a:extLst>
        </xdr:cNvPr>
        <xdr:cNvSpPr>
          <a:spLocks noChangeShapeType="1"/>
        </xdr:cNvSpPr>
      </xdr:nvSpPr>
      <xdr:spPr bwMode="auto">
        <a:xfrm>
          <a:off x="2505075"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41" name="Line 7">
          <a:extLst>
            <a:ext uri="{FF2B5EF4-FFF2-40B4-BE49-F238E27FC236}">
              <a16:creationId xmlns:a16="http://schemas.microsoft.com/office/drawing/2014/main" id="{F2DED5FE-F940-4B17-8D01-24C9E85CACE8}"/>
            </a:ext>
          </a:extLst>
        </xdr:cNvPr>
        <xdr:cNvSpPr>
          <a:spLocks noChangeShapeType="1"/>
        </xdr:cNvSpPr>
      </xdr:nvSpPr>
      <xdr:spPr bwMode="auto">
        <a:xfrm>
          <a:off x="2505075"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42" name="Line 7">
          <a:extLst>
            <a:ext uri="{FF2B5EF4-FFF2-40B4-BE49-F238E27FC236}">
              <a16:creationId xmlns:a16="http://schemas.microsoft.com/office/drawing/2014/main" id="{C032A450-68EA-418D-835E-B2D45400112F}"/>
            </a:ext>
          </a:extLst>
        </xdr:cNvPr>
        <xdr:cNvSpPr>
          <a:spLocks noChangeShapeType="1"/>
        </xdr:cNvSpPr>
      </xdr:nvSpPr>
      <xdr:spPr bwMode="auto">
        <a:xfrm>
          <a:off x="2505075"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43" name="Line 7">
          <a:extLst>
            <a:ext uri="{FF2B5EF4-FFF2-40B4-BE49-F238E27FC236}">
              <a16:creationId xmlns:a16="http://schemas.microsoft.com/office/drawing/2014/main" id="{79019FD5-9562-450E-8880-630FFEACAA9F}"/>
            </a:ext>
          </a:extLst>
        </xdr:cNvPr>
        <xdr:cNvSpPr>
          <a:spLocks noChangeShapeType="1"/>
        </xdr:cNvSpPr>
      </xdr:nvSpPr>
      <xdr:spPr bwMode="auto">
        <a:xfrm>
          <a:off x="2505075"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44" name="Line 7">
          <a:extLst>
            <a:ext uri="{FF2B5EF4-FFF2-40B4-BE49-F238E27FC236}">
              <a16:creationId xmlns:a16="http://schemas.microsoft.com/office/drawing/2014/main" id="{310ECED3-792E-47C5-B116-7343099D4423}"/>
            </a:ext>
          </a:extLst>
        </xdr:cNvPr>
        <xdr:cNvSpPr>
          <a:spLocks noChangeShapeType="1"/>
        </xdr:cNvSpPr>
      </xdr:nvSpPr>
      <xdr:spPr bwMode="auto">
        <a:xfrm>
          <a:off x="2505075"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45" name="Line 7">
          <a:extLst>
            <a:ext uri="{FF2B5EF4-FFF2-40B4-BE49-F238E27FC236}">
              <a16:creationId xmlns:a16="http://schemas.microsoft.com/office/drawing/2014/main" id="{A0B0E706-CBE4-4267-8A3C-A218305265A3}"/>
            </a:ext>
          </a:extLst>
        </xdr:cNvPr>
        <xdr:cNvSpPr>
          <a:spLocks noChangeShapeType="1"/>
        </xdr:cNvSpPr>
      </xdr:nvSpPr>
      <xdr:spPr bwMode="auto">
        <a:xfrm>
          <a:off x="2505075"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46" name="Line 7">
          <a:extLst>
            <a:ext uri="{FF2B5EF4-FFF2-40B4-BE49-F238E27FC236}">
              <a16:creationId xmlns:a16="http://schemas.microsoft.com/office/drawing/2014/main" id="{0FC4EE09-9AF7-4AEA-A1EE-14A932BF2E3A}"/>
            </a:ext>
          </a:extLst>
        </xdr:cNvPr>
        <xdr:cNvSpPr>
          <a:spLocks noChangeShapeType="1"/>
        </xdr:cNvSpPr>
      </xdr:nvSpPr>
      <xdr:spPr bwMode="auto">
        <a:xfrm>
          <a:off x="2505075"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47" name="Line 7">
          <a:extLst>
            <a:ext uri="{FF2B5EF4-FFF2-40B4-BE49-F238E27FC236}">
              <a16:creationId xmlns:a16="http://schemas.microsoft.com/office/drawing/2014/main" id="{A93F3E0A-0F8A-4033-B142-A9FE910B138D}"/>
            </a:ext>
          </a:extLst>
        </xdr:cNvPr>
        <xdr:cNvSpPr>
          <a:spLocks noChangeShapeType="1"/>
        </xdr:cNvSpPr>
      </xdr:nvSpPr>
      <xdr:spPr bwMode="auto">
        <a:xfrm>
          <a:off x="2505075"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48" name="Line 7">
          <a:extLst>
            <a:ext uri="{FF2B5EF4-FFF2-40B4-BE49-F238E27FC236}">
              <a16:creationId xmlns:a16="http://schemas.microsoft.com/office/drawing/2014/main" id="{6E523108-8EAA-469B-B02F-F350127708B7}"/>
            </a:ext>
          </a:extLst>
        </xdr:cNvPr>
        <xdr:cNvSpPr>
          <a:spLocks noChangeShapeType="1"/>
        </xdr:cNvSpPr>
      </xdr:nvSpPr>
      <xdr:spPr bwMode="auto">
        <a:xfrm>
          <a:off x="2505075"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49" name="Line 7">
          <a:extLst>
            <a:ext uri="{FF2B5EF4-FFF2-40B4-BE49-F238E27FC236}">
              <a16:creationId xmlns:a16="http://schemas.microsoft.com/office/drawing/2014/main" id="{D64EA75D-8A2F-486E-965C-0334FE6D0568}"/>
            </a:ext>
          </a:extLst>
        </xdr:cNvPr>
        <xdr:cNvSpPr>
          <a:spLocks noChangeShapeType="1"/>
        </xdr:cNvSpPr>
      </xdr:nvSpPr>
      <xdr:spPr bwMode="auto">
        <a:xfrm>
          <a:off x="2505075"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50" name="Line 7">
          <a:extLst>
            <a:ext uri="{FF2B5EF4-FFF2-40B4-BE49-F238E27FC236}">
              <a16:creationId xmlns:a16="http://schemas.microsoft.com/office/drawing/2014/main" id="{0E6EFE9A-B290-4FB3-9BCB-E6DE866FDCDC}"/>
            </a:ext>
          </a:extLst>
        </xdr:cNvPr>
        <xdr:cNvSpPr>
          <a:spLocks noChangeShapeType="1"/>
        </xdr:cNvSpPr>
      </xdr:nvSpPr>
      <xdr:spPr bwMode="auto">
        <a:xfrm>
          <a:off x="2505075"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51" name="Line 7">
          <a:extLst>
            <a:ext uri="{FF2B5EF4-FFF2-40B4-BE49-F238E27FC236}">
              <a16:creationId xmlns:a16="http://schemas.microsoft.com/office/drawing/2014/main" id="{D9B0BA51-5004-4AE3-A97D-8824D069074C}"/>
            </a:ext>
          </a:extLst>
        </xdr:cNvPr>
        <xdr:cNvSpPr>
          <a:spLocks noChangeShapeType="1"/>
        </xdr:cNvSpPr>
      </xdr:nvSpPr>
      <xdr:spPr bwMode="auto">
        <a:xfrm>
          <a:off x="2505075"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52" name="Line 7">
          <a:extLst>
            <a:ext uri="{FF2B5EF4-FFF2-40B4-BE49-F238E27FC236}">
              <a16:creationId xmlns:a16="http://schemas.microsoft.com/office/drawing/2014/main" id="{BED816B4-266C-4AFA-86B3-8F7D0C97B806}"/>
            </a:ext>
          </a:extLst>
        </xdr:cNvPr>
        <xdr:cNvSpPr>
          <a:spLocks noChangeShapeType="1"/>
        </xdr:cNvSpPr>
      </xdr:nvSpPr>
      <xdr:spPr bwMode="auto">
        <a:xfrm>
          <a:off x="2505075"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53" name="Line 7">
          <a:extLst>
            <a:ext uri="{FF2B5EF4-FFF2-40B4-BE49-F238E27FC236}">
              <a16:creationId xmlns:a16="http://schemas.microsoft.com/office/drawing/2014/main" id="{95F02104-10EA-4F57-B564-07657239696F}"/>
            </a:ext>
          </a:extLst>
        </xdr:cNvPr>
        <xdr:cNvSpPr>
          <a:spLocks noChangeShapeType="1"/>
        </xdr:cNvSpPr>
      </xdr:nvSpPr>
      <xdr:spPr bwMode="auto">
        <a:xfrm>
          <a:off x="2505075"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54" name="Line 7">
          <a:extLst>
            <a:ext uri="{FF2B5EF4-FFF2-40B4-BE49-F238E27FC236}">
              <a16:creationId xmlns:a16="http://schemas.microsoft.com/office/drawing/2014/main" id="{2A12970D-6C72-4175-AA28-4543035D9F54}"/>
            </a:ext>
          </a:extLst>
        </xdr:cNvPr>
        <xdr:cNvSpPr>
          <a:spLocks noChangeShapeType="1"/>
        </xdr:cNvSpPr>
      </xdr:nvSpPr>
      <xdr:spPr bwMode="auto">
        <a:xfrm>
          <a:off x="2505075"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55" name="Line 7">
          <a:extLst>
            <a:ext uri="{FF2B5EF4-FFF2-40B4-BE49-F238E27FC236}">
              <a16:creationId xmlns:a16="http://schemas.microsoft.com/office/drawing/2014/main" id="{BA7245F9-E9AA-4708-8208-B4666074331C}"/>
            </a:ext>
          </a:extLst>
        </xdr:cNvPr>
        <xdr:cNvSpPr>
          <a:spLocks noChangeShapeType="1"/>
        </xdr:cNvSpPr>
      </xdr:nvSpPr>
      <xdr:spPr bwMode="auto">
        <a:xfrm>
          <a:off x="2505075"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56" name="Line 7">
          <a:extLst>
            <a:ext uri="{FF2B5EF4-FFF2-40B4-BE49-F238E27FC236}">
              <a16:creationId xmlns:a16="http://schemas.microsoft.com/office/drawing/2014/main" id="{B2B57F01-C37E-42F0-AC22-FEEAE4EDD049}"/>
            </a:ext>
          </a:extLst>
        </xdr:cNvPr>
        <xdr:cNvSpPr>
          <a:spLocks noChangeShapeType="1"/>
        </xdr:cNvSpPr>
      </xdr:nvSpPr>
      <xdr:spPr bwMode="auto">
        <a:xfrm>
          <a:off x="2505075"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57" name="Line 7">
          <a:extLst>
            <a:ext uri="{FF2B5EF4-FFF2-40B4-BE49-F238E27FC236}">
              <a16:creationId xmlns:a16="http://schemas.microsoft.com/office/drawing/2014/main" id="{C8D41E9E-809D-45B9-A799-E52447CAE13A}"/>
            </a:ext>
          </a:extLst>
        </xdr:cNvPr>
        <xdr:cNvSpPr>
          <a:spLocks noChangeShapeType="1"/>
        </xdr:cNvSpPr>
      </xdr:nvSpPr>
      <xdr:spPr bwMode="auto">
        <a:xfrm>
          <a:off x="2505075"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58" name="Line 7">
          <a:extLst>
            <a:ext uri="{FF2B5EF4-FFF2-40B4-BE49-F238E27FC236}">
              <a16:creationId xmlns:a16="http://schemas.microsoft.com/office/drawing/2014/main" id="{ED2B38AA-D6D0-4481-8E9E-1D4E991CE850}"/>
            </a:ext>
          </a:extLst>
        </xdr:cNvPr>
        <xdr:cNvSpPr>
          <a:spLocks noChangeShapeType="1"/>
        </xdr:cNvSpPr>
      </xdr:nvSpPr>
      <xdr:spPr bwMode="auto">
        <a:xfrm>
          <a:off x="2505075"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59" name="Line 7">
          <a:extLst>
            <a:ext uri="{FF2B5EF4-FFF2-40B4-BE49-F238E27FC236}">
              <a16:creationId xmlns:a16="http://schemas.microsoft.com/office/drawing/2014/main" id="{DB9E10C2-B5CD-4D75-BF88-89CF51F59A47}"/>
            </a:ext>
          </a:extLst>
        </xdr:cNvPr>
        <xdr:cNvSpPr>
          <a:spLocks noChangeShapeType="1"/>
        </xdr:cNvSpPr>
      </xdr:nvSpPr>
      <xdr:spPr bwMode="auto">
        <a:xfrm>
          <a:off x="2505075"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60" name="Line 7">
          <a:extLst>
            <a:ext uri="{FF2B5EF4-FFF2-40B4-BE49-F238E27FC236}">
              <a16:creationId xmlns:a16="http://schemas.microsoft.com/office/drawing/2014/main" id="{BD6E5EE4-A205-489C-B2CA-EAA102513EF2}"/>
            </a:ext>
          </a:extLst>
        </xdr:cNvPr>
        <xdr:cNvSpPr>
          <a:spLocks noChangeShapeType="1"/>
        </xdr:cNvSpPr>
      </xdr:nvSpPr>
      <xdr:spPr bwMode="auto">
        <a:xfrm>
          <a:off x="2505075"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61" name="Line 7">
          <a:extLst>
            <a:ext uri="{FF2B5EF4-FFF2-40B4-BE49-F238E27FC236}">
              <a16:creationId xmlns:a16="http://schemas.microsoft.com/office/drawing/2014/main" id="{E05E93C4-4087-49AD-A65E-42BB43DDCE47}"/>
            </a:ext>
          </a:extLst>
        </xdr:cNvPr>
        <xdr:cNvSpPr>
          <a:spLocks noChangeShapeType="1"/>
        </xdr:cNvSpPr>
      </xdr:nvSpPr>
      <xdr:spPr bwMode="auto">
        <a:xfrm>
          <a:off x="2505075"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62" name="Line 7">
          <a:extLst>
            <a:ext uri="{FF2B5EF4-FFF2-40B4-BE49-F238E27FC236}">
              <a16:creationId xmlns:a16="http://schemas.microsoft.com/office/drawing/2014/main" id="{263259C3-22D5-45BA-8352-07684E1B0000}"/>
            </a:ext>
          </a:extLst>
        </xdr:cNvPr>
        <xdr:cNvSpPr>
          <a:spLocks noChangeShapeType="1"/>
        </xdr:cNvSpPr>
      </xdr:nvSpPr>
      <xdr:spPr bwMode="auto">
        <a:xfrm>
          <a:off x="2505075"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63" name="Line 7">
          <a:extLst>
            <a:ext uri="{FF2B5EF4-FFF2-40B4-BE49-F238E27FC236}">
              <a16:creationId xmlns:a16="http://schemas.microsoft.com/office/drawing/2014/main" id="{76E51957-680B-45DD-9FB8-BEA083F9B2C6}"/>
            </a:ext>
          </a:extLst>
        </xdr:cNvPr>
        <xdr:cNvSpPr>
          <a:spLocks noChangeShapeType="1"/>
        </xdr:cNvSpPr>
      </xdr:nvSpPr>
      <xdr:spPr bwMode="auto">
        <a:xfrm>
          <a:off x="2505075"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64" name="Line 7">
          <a:extLst>
            <a:ext uri="{FF2B5EF4-FFF2-40B4-BE49-F238E27FC236}">
              <a16:creationId xmlns:a16="http://schemas.microsoft.com/office/drawing/2014/main" id="{61F3DD4E-6AA2-4264-8B80-1DDAF8B44152}"/>
            </a:ext>
          </a:extLst>
        </xdr:cNvPr>
        <xdr:cNvSpPr>
          <a:spLocks noChangeShapeType="1"/>
        </xdr:cNvSpPr>
      </xdr:nvSpPr>
      <xdr:spPr bwMode="auto">
        <a:xfrm>
          <a:off x="2505075"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65" name="Line 7">
          <a:extLst>
            <a:ext uri="{FF2B5EF4-FFF2-40B4-BE49-F238E27FC236}">
              <a16:creationId xmlns:a16="http://schemas.microsoft.com/office/drawing/2014/main" id="{B694FEEB-B6D9-4E1F-988D-CE535BC9F8C3}"/>
            </a:ext>
          </a:extLst>
        </xdr:cNvPr>
        <xdr:cNvSpPr>
          <a:spLocks noChangeShapeType="1"/>
        </xdr:cNvSpPr>
      </xdr:nvSpPr>
      <xdr:spPr bwMode="auto">
        <a:xfrm>
          <a:off x="2505075"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66" name="Line 7">
          <a:extLst>
            <a:ext uri="{FF2B5EF4-FFF2-40B4-BE49-F238E27FC236}">
              <a16:creationId xmlns:a16="http://schemas.microsoft.com/office/drawing/2014/main" id="{89EBF462-68B6-4286-B616-21BDC68B2D23}"/>
            </a:ext>
          </a:extLst>
        </xdr:cNvPr>
        <xdr:cNvSpPr>
          <a:spLocks noChangeShapeType="1"/>
        </xdr:cNvSpPr>
      </xdr:nvSpPr>
      <xdr:spPr bwMode="auto">
        <a:xfrm>
          <a:off x="2505075"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67" name="Line 7">
          <a:extLst>
            <a:ext uri="{FF2B5EF4-FFF2-40B4-BE49-F238E27FC236}">
              <a16:creationId xmlns:a16="http://schemas.microsoft.com/office/drawing/2014/main" id="{E5255A9B-8EFE-4182-B470-D4C2D0554846}"/>
            </a:ext>
          </a:extLst>
        </xdr:cNvPr>
        <xdr:cNvSpPr>
          <a:spLocks noChangeShapeType="1"/>
        </xdr:cNvSpPr>
      </xdr:nvSpPr>
      <xdr:spPr bwMode="auto">
        <a:xfrm>
          <a:off x="2505075"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68" name="Line 7">
          <a:extLst>
            <a:ext uri="{FF2B5EF4-FFF2-40B4-BE49-F238E27FC236}">
              <a16:creationId xmlns:a16="http://schemas.microsoft.com/office/drawing/2014/main" id="{77D77DA7-7E5B-43FC-969E-E1486C93FC53}"/>
            </a:ext>
          </a:extLst>
        </xdr:cNvPr>
        <xdr:cNvSpPr>
          <a:spLocks noChangeShapeType="1"/>
        </xdr:cNvSpPr>
      </xdr:nvSpPr>
      <xdr:spPr bwMode="auto">
        <a:xfrm>
          <a:off x="2505075"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69" name="Line 7">
          <a:extLst>
            <a:ext uri="{FF2B5EF4-FFF2-40B4-BE49-F238E27FC236}">
              <a16:creationId xmlns:a16="http://schemas.microsoft.com/office/drawing/2014/main" id="{0336655D-6CDF-4006-BD09-6E8923DC824F}"/>
            </a:ext>
          </a:extLst>
        </xdr:cNvPr>
        <xdr:cNvSpPr>
          <a:spLocks noChangeShapeType="1"/>
        </xdr:cNvSpPr>
      </xdr:nvSpPr>
      <xdr:spPr bwMode="auto">
        <a:xfrm>
          <a:off x="2505075"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70" name="Line 7">
          <a:extLst>
            <a:ext uri="{FF2B5EF4-FFF2-40B4-BE49-F238E27FC236}">
              <a16:creationId xmlns:a16="http://schemas.microsoft.com/office/drawing/2014/main" id="{2D1C33FF-8066-4205-A960-469E2BBBE3AF}"/>
            </a:ext>
          </a:extLst>
        </xdr:cNvPr>
        <xdr:cNvSpPr>
          <a:spLocks noChangeShapeType="1"/>
        </xdr:cNvSpPr>
      </xdr:nvSpPr>
      <xdr:spPr bwMode="auto">
        <a:xfrm>
          <a:off x="2505075"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71" name="Line 7">
          <a:extLst>
            <a:ext uri="{FF2B5EF4-FFF2-40B4-BE49-F238E27FC236}">
              <a16:creationId xmlns:a16="http://schemas.microsoft.com/office/drawing/2014/main" id="{431DA8DC-EDE2-4985-9B43-5EC92F6BB8F7}"/>
            </a:ext>
          </a:extLst>
        </xdr:cNvPr>
        <xdr:cNvSpPr>
          <a:spLocks noChangeShapeType="1"/>
        </xdr:cNvSpPr>
      </xdr:nvSpPr>
      <xdr:spPr bwMode="auto">
        <a:xfrm>
          <a:off x="2505075"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72" name="Line 7">
          <a:extLst>
            <a:ext uri="{FF2B5EF4-FFF2-40B4-BE49-F238E27FC236}">
              <a16:creationId xmlns:a16="http://schemas.microsoft.com/office/drawing/2014/main" id="{E56F13BA-7E82-432E-9C66-DC4AA97D5F09}"/>
            </a:ext>
          </a:extLst>
        </xdr:cNvPr>
        <xdr:cNvSpPr>
          <a:spLocks noChangeShapeType="1"/>
        </xdr:cNvSpPr>
      </xdr:nvSpPr>
      <xdr:spPr bwMode="auto">
        <a:xfrm>
          <a:off x="2505075"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73" name="Line 7">
          <a:extLst>
            <a:ext uri="{FF2B5EF4-FFF2-40B4-BE49-F238E27FC236}">
              <a16:creationId xmlns:a16="http://schemas.microsoft.com/office/drawing/2014/main" id="{C6DA3FBC-729C-4DEF-AFBA-4C5A18F924DD}"/>
            </a:ext>
          </a:extLst>
        </xdr:cNvPr>
        <xdr:cNvSpPr>
          <a:spLocks noChangeShapeType="1"/>
        </xdr:cNvSpPr>
      </xdr:nvSpPr>
      <xdr:spPr bwMode="auto">
        <a:xfrm>
          <a:off x="2505075"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74" name="Line 7">
          <a:extLst>
            <a:ext uri="{FF2B5EF4-FFF2-40B4-BE49-F238E27FC236}">
              <a16:creationId xmlns:a16="http://schemas.microsoft.com/office/drawing/2014/main" id="{0C4EC86C-A1B9-4FFB-9BA6-9F37932FF173}"/>
            </a:ext>
          </a:extLst>
        </xdr:cNvPr>
        <xdr:cNvSpPr>
          <a:spLocks noChangeShapeType="1"/>
        </xdr:cNvSpPr>
      </xdr:nvSpPr>
      <xdr:spPr bwMode="auto">
        <a:xfrm>
          <a:off x="2505075"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75" name="Line 7">
          <a:extLst>
            <a:ext uri="{FF2B5EF4-FFF2-40B4-BE49-F238E27FC236}">
              <a16:creationId xmlns:a16="http://schemas.microsoft.com/office/drawing/2014/main" id="{A4D7F8BE-B184-449F-A8F3-81D86D48A0D4}"/>
            </a:ext>
          </a:extLst>
        </xdr:cNvPr>
        <xdr:cNvSpPr>
          <a:spLocks noChangeShapeType="1"/>
        </xdr:cNvSpPr>
      </xdr:nvSpPr>
      <xdr:spPr bwMode="auto">
        <a:xfrm>
          <a:off x="2505075"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76" name="Line 7">
          <a:extLst>
            <a:ext uri="{FF2B5EF4-FFF2-40B4-BE49-F238E27FC236}">
              <a16:creationId xmlns:a16="http://schemas.microsoft.com/office/drawing/2014/main" id="{EE6AE81D-950A-4D24-9B1D-A0CDBD0D62B4}"/>
            </a:ext>
          </a:extLst>
        </xdr:cNvPr>
        <xdr:cNvSpPr>
          <a:spLocks noChangeShapeType="1"/>
        </xdr:cNvSpPr>
      </xdr:nvSpPr>
      <xdr:spPr bwMode="auto">
        <a:xfrm>
          <a:off x="2505075"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77" name="Line 7">
          <a:extLst>
            <a:ext uri="{FF2B5EF4-FFF2-40B4-BE49-F238E27FC236}">
              <a16:creationId xmlns:a16="http://schemas.microsoft.com/office/drawing/2014/main" id="{F27AEA27-4C93-4284-B7E0-BE614AAE00D4}"/>
            </a:ext>
          </a:extLst>
        </xdr:cNvPr>
        <xdr:cNvSpPr>
          <a:spLocks noChangeShapeType="1"/>
        </xdr:cNvSpPr>
      </xdr:nvSpPr>
      <xdr:spPr bwMode="auto">
        <a:xfrm>
          <a:off x="2505075"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78" name="Line 7">
          <a:extLst>
            <a:ext uri="{FF2B5EF4-FFF2-40B4-BE49-F238E27FC236}">
              <a16:creationId xmlns:a16="http://schemas.microsoft.com/office/drawing/2014/main" id="{E8E2B313-937D-4A70-AE88-9B68BD1F7721}"/>
            </a:ext>
          </a:extLst>
        </xdr:cNvPr>
        <xdr:cNvSpPr>
          <a:spLocks noChangeShapeType="1"/>
        </xdr:cNvSpPr>
      </xdr:nvSpPr>
      <xdr:spPr bwMode="auto">
        <a:xfrm>
          <a:off x="2505075"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79" name="Line 7">
          <a:extLst>
            <a:ext uri="{FF2B5EF4-FFF2-40B4-BE49-F238E27FC236}">
              <a16:creationId xmlns:a16="http://schemas.microsoft.com/office/drawing/2014/main" id="{DFB43420-0F8F-472F-BE8C-A1A64A5977C7}"/>
            </a:ext>
          </a:extLst>
        </xdr:cNvPr>
        <xdr:cNvSpPr>
          <a:spLocks noChangeShapeType="1"/>
        </xdr:cNvSpPr>
      </xdr:nvSpPr>
      <xdr:spPr bwMode="auto">
        <a:xfrm>
          <a:off x="2505075"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80" name="Line 7">
          <a:extLst>
            <a:ext uri="{FF2B5EF4-FFF2-40B4-BE49-F238E27FC236}">
              <a16:creationId xmlns:a16="http://schemas.microsoft.com/office/drawing/2014/main" id="{BB54E1AF-3573-4F9B-BAC3-1DED9B40249C}"/>
            </a:ext>
          </a:extLst>
        </xdr:cNvPr>
        <xdr:cNvSpPr>
          <a:spLocks noChangeShapeType="1"/>
        </xdr:cNvSpPr>
      </xdr:nvSpPr>
      <xdr:spPr bwMode="auto">
        <a:xfrm>
          <a:off x="2505075"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81" name="Line 7">
          <a:extLst>
            <a:ext uri="{FF2B5EF4-FFF2-40B4-BE49-F238E27FC236}">
              <a16:creationId xmlns:a16="http://schemas.microsoft.com/office/drawing/2014/main" id="{E820D4BD-25C3-4FFF-9BDB-7848BBC11CD4}"/>
            </a:ext>
          </a:extLst>
        </xdr:cNvPr>
        <xdr:cNvSpPr>
          <a:spLocks noChangeShapeType="1"/>
        </xdr:cNvSpPr>
      </xdr:nvSpPr>
      <xdr:spPr bwMode="auto">
        <a:xfrm>
          <a:off x="2505075"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82" name="Line 7">
          <a:extLst>
            <a:ext uri="{FF2B5EF4-FFF2-40B4-BE49-F238E27FC236}">
              <a16:creationId xmlns:a16="http://schemas.microsoft.com/office/drawing/2014/main" id="{2745B663-52A4-4894-9761-1F76E9A91EC6}"/>
            </a:ext>
          </a:extLst>
        </xdr:cNvPr>
        <xdr:cNvSpPr>
          <a:spLocks noChangeShapeType="1"/>
        </xdr:cNvSpPr>
      </xdr:nvSpPr>
      <xdr:spPr bwMode="auto">
        <a:xfrm>
          <a:off x="2505075"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83" name="Line 7">
          <a:extLst>
            <a:ext uri="{FF2B5EF4-FFF2-40B4-BE49-F238E27FC236}">
              <a16:creationId xmlns:a16="http://schemas.microsoft.com/office/drawing/2014/main" id="{0C77DAAE-9D3B-4176-B4F7-836CCE50E4DC}"/>
            </a:ext>
          </a:extLst>
        </xdr:cNvPr>
        <xdr:cNvSpPr>
          <a:spLocks noChangeShapeType="1"/>
        </xdr:cNvSpPr>
      </xdr:nvSpPr>
      <xdr:spPr bwMode="auto">
        <a:xfrm>
          <a:off x="2505075"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84" name="Line 7">
          <a:extLst>
            <a:ext uri="{FF2B5EF4-FFF2-40B4-BE49-F238E27FC236}">
              <a16:creationId xmlns:a16="http://schemas.microsoft.com/office/drawing/2014/main" id="{7D1F6E41-D33A-4F2A-AF80-0CC20DDE64FE}"/>
            </a:ext>
          </a:extLst>
        </xdr:cNvPr>
        <xdr:cNvSpPr>
          <a:spLocks noChangeShapeType="1"/>
        </xdr:cNvSpPr>
      </xdr:nvSpPr>
      <xdr:spPr bwMode="auto">
        <a:xfrm>
          <a:off x="2505075"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85" name="Line 7">
          <a:extLst>
            <a:ext uri="{FF2B5EF4-FFF2-40B4-BE49-F238E27FC236}">
              <a16:creationId xmlns:a16="http://schemas.microsoft.com/office/drawing/2014/main" id="{F5261A0D-5AB5-4436-9B93-E7BB4F481D7A}"/>
            </a:ext>
          </a:extLst>
        </xdr:cNvPr>
        <xdr:cNvSpPr>
          <a:spLocks noChangeShapeType="1"/>
        </xdr:cNvSpPr>
      </xdr:nvSpPr>
      <xdr:spPr bwMode="auto">
        <a:xfrm>
          <a:off x="2505075"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86" name="Line 7">
          <a:extLst>
            <a:ext uri="{FF2B5EF4-FFF2-40B4-BE49-F238E27FC236}">
              <a16:creationId xmlns:a16="http://schemas.microsoft.com/office/drawing/2014/main" id="{4FA4BA4E-3AA6-4533-9711-F5898E81687F}"/>
            </a:ext>
          </a:extLst>
        </xdr:cNvPr>
        <xdr:cNvSpPr>
          <a:spLocks noChangeShapeType="1"/>
        </xdr:cNvSpPr>
      </xdr:nvSpPr>
      <xdr:spPr bwMode="auto">
        <a:xfrm>
          <a:off x="2505075"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87" name="Line 7">
          <a:extLst>
            <a:ext uri="{FF2B5EF4-FFF2-40B4-BE49-F238E27FC236}">
              <a16:creationId xmlns:a16="http://schemas.microsoft.com/office/drawing/2014/main" id="{025CE605-4025-401F-B4EC-01BF9C43BC9D}"/>
            </a:ext>
          </a:extLst>
        </xdr:cNvPr>
        <xdr:cNvSpPr>
          <a:spLocks noChangeShapeType="1"/>
        </xdr:cNvSpPr>
      </xdr:nvSpPr>
      <xdr:spPr bwMode="auto">
        <a:xfrm>
          <a:off x="2505075"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88" name="Line 7">
          <a:extLst>
            <a:ext uri="{FF2B5EF4-FFF2-40B4-BE49-F238E27FC236}">
              <a16:creationId xmlns:a16="http://schemas.microsoft.com/office/drawing/2014/main" id="{B17C8A6C-8987-4B76-8EE6-F6763A70520C}"/>
            </a:ext>
          </a:extLst>
        </xdr:cNvPr>
        <xdr:cNvSpPr>
          <a:spLocks noChangeShapeType="1"/>
        </xdr:cNvSpPr>
      </xdr:nvSpPr>
      <xdr:spPr bwMode="auto">
        <a:xfrm>
          <a:off x="2505075"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89" name="Line 7">
          <a:extLst>
            <a:ext uri="{FF2B5EF4-FFF2-40B4-BE49-F238E27FC236}">
              <a16:creationId xmlns:a16="http://schemas.microsoft.com/office/drawing/2014/main" id="{23A613F3-3485-48EB-9168-1971FFBAD28B}"/>
            </a:ext>
          </a:extLst>
        </xdr:cNvPr>
        <xdr:cNvSpPr>
          <a:spLocks noChangeShapeType="1"/>
        </xdr:cNvSpPr>
      </xdr:nvSpPr>
      <xdr:spPr bwMode="auto">
        <a:xfrm>
          <a:off x="2505075"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90" name="Line 7">
          <a:extLst>
            <a:ext uri="{FF2B5EF4-FFF2-40B4-BE49-F238E27FC236}">
              <a16:creationId xmlns:a16="http://schemas.microsoft.com/office/drawing/2014/main" id="{F77F393A-86EC-4722-A732-94CC83958222}"/>
            </a:ext>
          </a:extLst>
        </xdr:cNvPr>
        <xdr:cNvSpPr>
          <a:spLocks noChangeShapeType="1"/>
        </xdr:cNvSpPr>
      </xdr:nvSpPr>
      <xdr:spPr bwMode="auto">
        <a:xfrm>
          <a:off x="2505075"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91" name="Line 7">
          <a:extLst>
            <a:ext uri="{FF2B5EF4-FFF2-40B4-BE49-F238E27FC236}">
              <a16:creationId xmlns:a16="http://schemas.microsoft.com/office/drawing/2014/main" id="{700A2C84-4565-4032-AFAE-BC13572F3931}"/>
            </a:ext>
          </a:extLst>
        </xdr:cNvPr>
        <xdr:cNvSpPr>
          <a:spLocks noChangeShapeType="1"/>
        </xdr:cNvSpPr>
      </xdr:nvSpPr>
      <xdr:spPr bwMode="auto">
        <a:xfrm>
          <a:off x="2505075"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92" name="Line 7">
          <a:extLst>
            <a:ext uri="{FF2B5EF4-FFF2-40B4-BE49-F238E27FC236}">
              <a16:creationId xmlns:a16="http://schemas.microsoft.com/office/drawing/2014/main" id="{4E2F7F73-898D-4476-8879-614FE95DE974}"/>
            </a:ext>
          </a:extLst>
        </xdr:cNvPr>
        <xdr:cNvSpPr>
          <a:spLocks noChangeShapeType="1"/>
        </xdr:cNvSpPr>
      </xdr:nvSpPr>
      <xdr:spPr bwMode="auto">
        <a:xfrm>
          <a:off x="2505075"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93" name="Line 7">
          <a:extLst>
            <a:ext uri="{FF2B5EF4-FFF2-40B4-BE49-F238E27FC236}">
              <a16:creationId xmlns:a16="http://schemas.microsoft.com/office/drawing/2014/main" id="{5E629D82-408E-4483-8FFA-E50F9D01DAFA}"/>
            </a:ext>
          </a:extLst>
        </xdr:cNvPr>
        <xdr:cNvSpPr>
          <a:spLocks noChangeShapeType="1"/>
        </xdr:cNvSpPr>
      </xdr:nvSpPr>
      <xdr:spPr bwMode="auto">
        <a:xfrm>
          <a:off x="2505075"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94" name="Line 7">
          <a:extLst>
            <a:ext uri="{FF2B5EF4-FFF2-40B4-BE49-F238E27FC236}">
              <a16:creationId xmlns:a16="http://schemas.microsoft.com/office/drawing/2014/main" id="{4773D617-3CE9-4C8B-9A80-CF647A8D1486}"/>
            </a:ext>
          </a:extLst>
        </xdr:cNvPr>
        <xdr:cNvSpPr>
          <a:spLocks noChangeShapeType="1"/>
        </xdr:cNvSpPr>
      </xdr:nvSpPr>
      <xdr:spPr bwMode="auto">
        <a:xfrm>
          <a:off x="2505075"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95" name="Line 7">
          <a:extLst>
            <a:ext uri="{FF2B5EF4-FFF2-40B4-BE49-F238E27FC236}">
              <a16:creationId xmlns:a16="http://schemas.microsoft.com/office/drawing/2014/main" id="{908575B8-7ADD-4845-8629-15926C573F63}"/>
            </a:ext>
          </a:extLst>
        </xdr:cNvPr>
        <xdr:cNvSpPr>
          <a:spLocks noChangeShapeType="1"/>
        </xdr:cNvSpPr>
      </xdr:nvSpPr>
      <xdr:spPr bwMode="auto">
        <a:xfrm>
          <a:off x="2505075"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96" name="Line 7">
          <a:extLst>
            <a:ext uri="{FF2B5EF4-FFF2-40B4-BE49-F238E27FC236}">
              <a16:creationId xmlns:a16="http://schemas.microsoft.com/office/drawing/2014/main" id="{5C51A587-BEAD-4EFA-BAAE-F3DA0B70E93B}"/>
            </a:ext>
          </a:extLst>
        </xdr:cNvPr>
        <xdr:cNvSpPr>
          <a:spLocks noChangeShapeType="1"/>
        </xdr:cNvSpPr>
      </xdr:nvSpPr>
      <xdr:spPr bwMode="auto">
        <a:xfrm>
          <a:off x="2505075"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97" name="Line 7">
          <a:extLst>
            <a:ext uri="{FF2B5EF4-FFF2-40B4-BE49-F238E27FC236}">
              <a16:creationId xmlns:a16="http://schemas.microsoft.com/office/drawing/2014/main" id="{FC43CE16-FBBE-443C-A603-2F3790BBC0E8}"/>
            </a:ext>
          </a:extLst>
        </xdr:cNvPr>
        <xdr:cNvSpPr>
          <a:spLocks noChangeShapeType="1"/>
        </xdr:cNvSpPr>
      </xdr:nvSpPr>
      <xdr:spPr bwMode="auto">
        <a:xfrm>
          <a:off x="2505075"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98" name="Line 7">
          <a:extLst>
            <a:ext uri="{FF2B5EF4-FFF2-40B4-BE49-F238E27FC236}">
              <a16:creationId xmlns:a16="http://schemas.microsoft.com/office/drawing/2014/main" id="{8A222F18-E2FB-4A71-BCD5-6A80B6AF6036}"/>
            </a:ext>
          </a:extLst>
        </xdr:cNvPr>
        <xdr:cNvSpPr>
          <a:spLocks noChangeShapeType="1"/>
        </xdr:cNvSpPr>
      </xdr:nvSpPr>
      <xdr:spPr bwMode="auto">
        <a:xfrm>
          <a:off x="2505075"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99" name="Line 7">
          <a:extLst>
            <a:ext uri="{FF2B5EF4-FFF2-40B4-BE49-F238E27FC236}">
              <a16:creationId xmlns:a16="http://schemas.microsoft.com/office/drawing/2014/main" id="{74D43792-DB4F-48C5-94C3-06C25436ACED}"/>
            </a:ext>
          </a:extLst>
        </xdr:cNvPr>
        <xdr:cNvSpPr>
          <a:spLocks noChangeShapeType="1"/>
        </xdr:cNvSpPr>
      </xdr:nvSpPr>
      <xdr:spPr bwMode="auto">
        <a:xfrm>
          <a:off x="2505075"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1000" name="Line 7">
          <a:extLst>
            <a:ext uri="{FF2B5EF4-FFF2-40B4-BE49-F238E27FC236}">
              <a16:creationId xmlns:a16="http://schemas.microsoft.com/office/drawing/2014/main" id="{149255B0-9549-4795-AF80-C87A12239567}"/>
            </a:ext>
          </a:extLst>
        </xdr:cNvPr>
        <xdr:cNvSpPr>
          <a:spLocks noChangeShapeType="1"/>
        </xdr:cNvSpPr>
      </xdr:nvSpPr>
      <xdr:spPr bwMode="auto">
        <a:xfrm>
          <a:off x="2505075"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1001" name="Line 7">
          <a:extLst>
            <a:ext uri="{FF2B5EF4-FFF2-40B4-BE49-F238E27FC236}">
              <a16:creationId xmlns:a16="http://schemas.microsoft.com/office/drawing/2014/main" id="{65B06B9F-43F5-4CB4-AF8C-CCC413A2C94F}"/>
            </a:ext>
          </a:extLst>
        </xdr:cNvPr>
        <xdr:cNvSpPr>
          <a:spLocks noChangeShapeType="1"/>
        </xdr:cNvSpPr>
      </xdr:nvSpPr>
      <xdr:spPr bwMode="auto">
        <a:xfrm>
          <a:off x="2505075"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1002" name="Line 7">
          <a:extLst>
            <a:ext uri="{FF2B5EF4-FFF2-40B4-BE49-F238E27FC236}">
              <a16:creationId xmlns:a16="http://schemas.microsoft.com/office/drawing/2014/main" id="{BF602CD3-FA79-4489-A378-0EE3A7AAE4B9}"/>
            </a:ext>
          </a:extLst>
        </xdr:cNvPr>
        <xdr:cNvSpPr>
          <a:spLocks noChangeShapeType="1"/>
        </xdr:cNvSpPr>
      </xdr:nvSpPr>
      <xdr:spPr bwMode="auto">
        <a:xfrm>
          <a:off x="2505075"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1003" name="Line 7">
          <a:extLst>
            <a:ext uri="{FF2B5EF4-FFF2-40B4-BE49-F238E27FC236}">
              <a16:creationId xmlns:a16="http://schemas.microsoft.com/office/drawing/2014/main" id="{F7050152-0E0D-43E3-874E-E6487A4FDB30}"/>
            </a:ext>
          </a:extLst>
        </xdr:cNvPr>
        <xdr:cNvSpPr>
          <a:spLocks noChangeShapeType="1"/>
        </xdr:cNvSpPr>
      </xdr:nvSpPr>
      <xdr:spPr bwMode="auto">
        <a:xfrm>
          <a:off x="2505075"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1004" name="Line 7">
          <a:extLst>
            <a:ext uri="{FF2B5EF4-FFF2-40B4-BE49-F238E27FC236}">
              <a16:creationId xmlns:a16="http://schemas.microsoft.com/office/drawing/2014/main" id="{247915CF-573C-4849-B625-21783C8CD9E8}"/>
            </a:ext>
          </a:extLst>
        </xdr:cNvPr>
        <xdr:cNvSpPr>
          <a:spLocks noChangeShapeType="1"/>
        </xdr:cNvSpPr>
      </xdr:nvSpPr>
      <xdr:spPr bwMode="auto">
        <a:xfrm>
          <a:off x="2505075"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1005" name="Line 7">
          <a:extLst>
            <a:ext uri="{FF2B5EF4-FFF2-40B4-BE49-F238E27FC236}">
              <a16:creationId xmlns:a16="http://schemas.microsoft.com/office/drawing/2014/main" id="{26042E22-6D37-4C58-A56E-79F12C2FA44E}"/>
            </a:ext>
          </a:extLst>
        </xdr:cNvPr>
        <xdr:cNvSpPr>
          <a:spLocks noChangeShapeType="1"/>
        </xdr:cNvSpPr>
      </xdr:nvSpPr>
      <xdr:spPr bwMode="auto">
        <a:xfrm>
          <a:off x="2505075"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1006" name="Line 7">
          <a:extLst>
            <a:ext uri="{FF2B5EF4-FFF2-40B4-BE49-F238E27FC236}">
              <a16:creationId xmlns:a16="http://schemas.microsoft.com/office/drawing/2014/main" id="{C08AB92F-A67C-4E91-9757-275CE03F7C3E}"/>
            </a:ext>
          </a:extLst>
        </xdr:cNvPr>
        <xdr:cNvSpPr>
          <a:spLocks noChangeShapeType="1"/>
        </xdr:cNvSpPr>
      </xdr:nvSpPr>
      <xdr:spPr bwMode="auto">
        <a:xfrm>
          <a:off x="2505075"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1007" name="Line 7">
          <a:extLst>
            <a:ext uri="{FF2B5EF4-FFF2-40B4-BE49-F238E27FC236}">
              <a16:creationId xmlns:a16="http://schemas.microsoft.com/office/drawing/2014/main" id="{AEFB5B5C-B0BA-4A9C-A673-A6BDBADD9162}"/>
            </a:ext>
          </a:extLst>
        </xdr:cNvPr>
        <xdr:cNvSpPr>
          <a:spLocks noChangeShapeType="1"/>
        </xdr:cNvSpPr>
      </xdr:nvSpPr>
      <xdr:spPr bwMode="auto">
        <a:xfrm>
          <a:off x="2505075"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1008" name="Line 7">
          <a:extLst>
            <a:ext uri="{FF2B5EF4-FFF2-40B4-BE49-F238E27FC236}">
              <a16:creationId xmlns:a16="http://schemas.microsoft.com/office/drawing/2014/main" id="{F46121F2-2F73-4A29-B355-CEBE9949E1B9}"/>
            </a:ext>
          </a:extLst>
        </xdr:cNvPr>
        <xdr:cNvSpPr>
          <a:spLocks noChangeShapeType="1"/>
        </xdr:cNvSpPr>
      </xdr:nvSpPr>
      <xdr:spPr bwMode="auto">
        <a:xfrm>
          <a:off x="2505075"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1009" name="Line 7">
          <a:extLst>
            <a:ext uri="{FF2B5EF4-FFF2-40B4-BE49-F238E27FC236}">
              <a16:creationId xmlns:a16="http://schemas.microsoft.com/office/drawing/2014/main" id="{1989035C-8CEA-4DAA-B35E-C366578A0349}"/>
            </a:ext>
          </a:extLst>
        </xdr:cNvPr>
        <xdr:cNvSpPr>
          <a:spLocks noChangeShapeType="1"/>
        </xdr:cNvSpPr>
      </xdr:nvSpPr>
      <xdr:spPr bwMode="auto">
        <a:xfrm>
          <a:off x="2505075"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1010" name="Line 7">
          <a:extLst>
            <a:ext uri="{FF2B5EF4-FFF2-40B4-BE49-F238E27FC236}">
              <a16:creationId xmlns:a16="http://schemas.microsoft.com/office/drawing/2014/main" id="{C40DA9AC-4A13-4DD9-8CF3-47918EDFE0F4}"/>
            </a:ext>
          </a:extLst>
        </xdr:cNvPr>
        <xdr:cNvSpPr>
          <a:spLocks noChangeShapeType="1"/>
        </xdr:cNvSpPr>
      </xdr:nvSpPr>
      <xdr:spPr bwMode="auto">
        <a:xfrm>
          <a:off x="2505075"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1011" name="Line 7">
          <a:extLst>
            <a:ext uri="{FF2B5EF4-FFF2-40B4-BE49-F238E27FC236}">
              <a16:creationId xmlns:a16="http://schemas.microsoft.com/office/drawing/2014/main" id="{9D1CD00D-070A-4BC4-9FB4-B6B3FB864449}"/>
            </a:ext>
          </a:extLst>
        </xdr:cNvPr>
        <xdr:cNvSpPr>
          <a:spLocks noChangeShapeType="1"/>
        </xdr:cNvSpPr>
      </xdr:nvSpPr>
      <xdr:spPr bwMode="auto">
        <a:xfrm>
          <a:off x="2505075"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12" name="Line 7">
          <a:extLst>
            <a:ext uri="{FF2B5EF4-FFF2-40B4-BE49-F238E27FC236}">
              <a16:creationId xmlns:a16="http://schemas.microsoft.com/office/drawing/2014/main" id="{5D9987ED-3317-4E47-A3F6-C4932191863F}"/>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13" name="Line 7">
          <a:extLst>
            <a:ext uri="{FF2B5EF4-FFF2-40B4-BE49-F238E27FC236}">
              <a16:creationId xmlns:a16="http://schemas.microsoft.com/office/drawing/2014/main" id="{A6086C5D-7711-479D-898B-9D7465EEBE07}"/>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14" name="Line 7">
          <a:extLst>
            <a:ext uri="{FF2B5EF4-FFF2-40B4-BE49-F238E27FC236}">
              <a16:creationId xmlns:a16="http://schemas.microsoft.com/office/drawing/2014/main" id="{122BEAE0-B90C-41AB-A33E-6E44210C3BD4}"/>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15" name="Line 7">
          <a:extLst>
            <a:ext uri="{FF2B5EF4-FFF2-40B4-BE49-F238E27FC236}">
              <a16:creationId xmlns:a16="http://schemas.microsoft.com/office/drawing/2014/main" id="{24F7A331-9AA8-42BC-B0D5-8820153A829E}"/>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16" name="Line 7">
          <a:extLst>
            <a:ext uri="{FF2B5EF4-FFF2-40B4-BE49-F238E27FC236}">
              <a16:creationId xmlns:a16="http://schemas.microsoft.com/office/drawing/2014/main" id="{2753A2F6-CAD4-4D9B-9170-AD049E535F03}"/>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17" name="Line 7">
          <a:extLst>
            <a:ext uri="{FF2B5EF4-FFF2-40B4-BE49-F238E27FC236}">
              <a16:creationId xmlns:a16="http://schemas.microsoft.com/office/drawing/2014/main" id="{42FE7D36-8B29-4F1E-94F6-589F5E1700C1}"/>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18" name="Line 7">
          <a:extLst>
            <a:ext uri="{FF2B5EF4-FFF2-40B4-BE49-F238E27FC236}">
              <a16:creationId xmlns:a16="http://schemas.microsoft.com/office/drawing/2014/main" id="{D250169F-332F-4B69-A462-91B48F798EFB}"/>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19" name="Line 7">
          <a:extLst>
            <a:ext uri="{FF2B5EF4-FFF2-40B4-BE49-F238E27FC236}">
              <a16:creationId xmlns:a16="http://schemas.microsoft.com/office/drawing/2014/main" id="{2A9BB804-7D2F-49E0-96F7-03E9F20B55B4}"/>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20" name="Line 7">
          <a:extLst>
            <a:ext uri="{FF2B5EF4-FFF2-40B4-BE49-F238E27FC236}">
              <a16:creationId xmlns:a16="http://schemas.microsoft.com/office/drawing/2014/main" id="{FBE1CA1D-98C9-4AB3-8516-7F2D2029CFFD}"/>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21" name="Line 7">
          <a:extLst>
            <a:ext uri="{FF2B5EF4-FFF2-40B4-BE49-F238E27FC236}">
              <a16:creationId xmlns:a16="http://schemas.microsoft.com/office/drawing/2014/main" id="{B9B84431-DE7D-4413-8F3F-EFD0863180B6}"/>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22" name="Line 7">
          <a:extLst>
            <a:ext uri="{FF2B5EF4-FFF2-40B4-BE49-F238E27FC236}">
              <a16:creationId xmlns:a16="http://schemas.microsoft.com/office/drawing/2014/main" id="{8D17642C-BF12-4762-BB3F-88C06E821E1D}"/>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23" name="Line 7">
          <a:extLst>
            <a:ext uri="{FF2B5EF4-FFF2-40B4-BE49-F238E27FC236}">
              <a16:creationId xmlns:a16="http://schemas.microsoft.com/office/drawing/2014/main" id="{5D5D8EA1-F37A-48DE-ADC1-C19E8737205C}"/>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24" name="Line 7">
          <a:extLst>
            <a:ext uri="{FF2B5EF4-FFF2-40B4-BE49-F238E27FC236}">
              <a16:creationId xmlns:a16="http://schemas.microsoft.com/office/drawing/2014/main" id="{4DB4E612-AD19-4D06-8791-1022B58612F8}"/>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25" name="Line 7">
          <a:extLst>
            <a:ext uri="{FF2B5EF4-FFF2-40B4-BE49-F238E27FC236}">
              <a16:creationId xmlns:a16="http://schemas.microsoft.com/office/drawing/2014/main" id="{704BAC40-2B37-4C6C-BE7F-98D54451D851}"/>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26" name="Line 7">
          <a:extLst>
            <a:ext uri="{FF2B5EF4-FFF2-40B4-BE49-F238E27FC236}">
              <a16:creationId xmlns:a16="http://schemas.microsoft.com/office/drawing/2014/main" id="{DD3B1990-F9A4-4F2C-B7D6-574A4D4A29F1}"/>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27" name="Line 7">
          <a:extLst>
            <a:ext uri="{FF2B5EF4-FFF2-40B4-BE49-F238E27FC236}">
              <a16:creationId xmlns:a16="http://schemas.microsoft.com/office/drawing/2014/main" id="{1D2D1A51-C800-4693-A33A-E98BD303D4A6}"/>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28" name="Line 7">
          <a:extLst>
            <a:ext uri="{FF2B5EF4-FFF2-40B4-BE49-F238E27FC236}">
              <a16:creationId xmlns:a16="http://schemas.microsoft.com/office/drawing/2014/main" id="{8B6361DE-913A-4C9A-9A07-ED8CABE24490}"/>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29" name="Line 7">
          <a:extLst>
            <a:ext uri="{FF2B5EF4-FFF2-40B4-BE49-F238E27FC236}">
              <a16:creationId xmlns:a16="http://schemas.microsoft.com/office/drawing/2014/main" id="{7267D164-18E0-4DFF-894F-C84607A6E3BF}"/>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30" name="Line 7">
          <a:extLst>
            <a:ext uri="{FF2B5EF4-FFF2-40B4-BE49-F238E27FC236}">
              <a16:creationId xmlns:a16="http://schemas.microsoft.com/office/drawing/2014/main" id="{A3051C6E-F5B3-486A-BC61-227806F64EFB}"/>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31" name="Line 7">
          <a:extLst>
            <a:ext uri="{FF2B5EF4-FFF2-40B4-BE49-F238E27FC236}">
              <a16:creationId xmlns:a16="http://schemas.microsoft.com/office/drawing/2014/main" id="{C2D62A63-7229-4697-A558-A6C27649CF3C}"/>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32" name="Line 7">
          <a:extLst>
            <a:ext uri="{FF2B5EF4-FFF2-40B4-BE49-F238E27FC236}">
              <a16:creationId xmlns:a16="http://schemas.microsoft.com/office/drawing/2014/main" id="{5634BD04-33E7-43FE-93C7-3729B9E42CAC}"/>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33" name="Line 7">
          <a:extLst>
            <a:ext uri="{FF2B5EF4-FFF2-40B4-BE49-F238E27FC236}">
              <a16:creationId xmlns:a16="http://schemas.microsoft.com/office/drawing/2014/main" id="{1F9DE37A-D32F-4BE5-AC1B-5F71428F81AE}"/>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34" name="Line 7">
          <a:extLst>
            <a:ext uri="{FF2B5EF4-FFF2-40B4-BE49-F238E27FC236}">
              <a16:creationId xmlns:a16="http://schemas.microsoft.com/office/drawing/2014/main" id="{20C8E778-1340-464F-AAC7-CC834AFCEAA4}"/>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35" name="Line 7">
          <a:extLst>
            <a:ext uri="{FF2B5EF4-FFF2-40B4-BE49-F238E27FC236}">
              <a16:creationId xmlns:a16="http://schemas.microsoft.com/office/drawing/2014/main" id="{4CC97556-CC2C-43B3-839D-D661CC6F2AA3}"/>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36" name="Line 7">
          <a:extLst>
            <a:ext uri="{FF2B5EF4-FFF2-40B4-BE49-F238E27FC236}">
              <a16:creationId xmlns:a16="http://schemas.microsoft.com/office/drawing/2014/main" id="{DDB009AD-729B-4BCF-BC17-79AD052B375F}"/>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37" name="Line 7">
          <a:extLst>
            <a:ext uri="{FF2B5EF4-FFF2-40B4-BE49-F238E27FC236}">
              <a16:creationId xmlns:a16="http://schemas.microsoft.com/office/drawing/2014/main" id="{9CA238F6-DABC-4918-85DD-8B439B74FE26}"/>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38" name="Line 7">
          <a:extLst>
            <a:ext uri="{FF2B5EF4-FFF2-40B4-BE49-F238E27FC236}">
              <a16:creationId xmlns:a16="http://schemas.microsoft.com/office/drawing/2014/main" id="{07C9CC89-05F3-4396-B199-EDE38BD4D7DC}"/>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39" name="Line 7">
          <a:extLst>
            <a:ext uri="{FF2B5EF4-FFF2-40B4-BE49-F238E27FC236}">
              <a16:creationId xmlns:a16="http://schemas.microsoft.com/office/drawing/2014/main" id="{7E74502C-70D9-47A7-9ECF-0814185B812B}"/>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40" name="Line 7">
          <a:extLst>
            <a:ext uri="{FF2B5EF4-FFF2-40B4-BE49-F238E27FC236}">
              <a16:creationId xmlns:a16="http://schemas.microsoft.com/office/drawing/2014/main" id="{47BCAA33-F4F2-4A42-82E3-6C2BB2103B52}"/>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41" name="Line 7">
          <a:extLst>
            <a:ext uri="{FF2B5EF4-FFF2-40B4-BE49-F238E27FC236}">
              <a16:creationId xmlns:a16="http://schemas.microsoft.com/office/drawing/2014/main" id="{09799EB7-C75E-4DE1-B5E6-5F5146416098}"/>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42" name="Line 7">
          <a:extLst>
            <a:ext uri="{FF2B5EF4-FFF2-40B4-BE49-F238E27FC236}">
              <a16:creationId xmlns:a16="http://schemas.microsoft.com/office/drawing/2014/main" id="{CEAF866A-46CC-4B18-BA7E-AA545FADF71A}"/>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43" name="Line 7">
          <a:extLst>
            <a:ext uri="{FF2B5EF4-FFF2-40B4-BE49-F238E27FC236}">
              <a16:creationId xmlns:a16="http://schemas.microsoft.com/office/drawing/2014/main" id="{24CCF21A-5253-4358-AF20-D54A3AE8D8B5}"/>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44" name="Line 7">
          <a:extLst>
            <a:ext uri="{FF2B5EF4-FFF2-40B4-BE49-F238E27FC236}">
              <a16:creationId xmlns:a16="http://schemas.microsoft.com/office/drawing/2014/main" id="{5E7DDDCE-B142-47D3-B611-A808B2740547}"/>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45" name="Line 7">
          <a:extLst>
            <a:ext uri="{FF2B5EF4-FFF2-40B4-BE49-F238E27FC236}">
              <a16:creationId xmlns:a16="http://schemas.microsoft.com/office/drawing/2014/main" id="{AD8037D2-2EA5-46AD-8DBE-0385D4869686}"/>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46" name="Line 7">
          <a:extLst>
            <a:ext uri="{FF2B5EF4-FFF2-40B4-BE49-F238E27FC236}">
              <a16:creationId xmlns:a16="http://schemas.microsoft.com/office/drawing/2014/main" id="{8DA78CF4-51C7-4DEF-AB7A-DBD90133B67A}"/>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47" name="Line 7">
          <a:extLst>
            <a:ext uri="{FF2B5EF4-FFF2-40B4-BE49-F238E27FC236}">
              <a16:creationId xmlns:a16="http://schemas.microsoft.com/office/drawing/2014/main" id="{04E967F8-50B3-4ECF-B9DB-12B1BF19FCBA}"/>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48" name="Line 7">
          <a:extLst>
            <a:ext uri="{FF2B5EF4-FFF2-40B4-BE49-F238E27FC236}">
              <a16:creationId xmlns:a16="http://schemas.microsoft.com/office/drawing/2014/main" id="{F15DA336-50E3-4EF7-8AD2-EC975D0CC1DC}"/>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49" name="Line 7">
          <a:extLst>
            <a:ext uri="{FF2B5EF4-FFF2-40B4-BE49-F238E27FC236}">
              <a16:creationId xmlns:a16="http://schemas.microsoft.com/office/drawing/2014/main" id="{6563DDAD-C854-4DBF-A66E-51C8EDA667C2}"/>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50" name="Line 7">
          <a:extLst>
            <a:ext uri="{FF2B5EF4-FFF2-40B4-BE49-F238E27FC236}">
              <a16:creationId xmlns:a16="http://schemas.microsoft.com/office/drawing/2014/main" id="{BD795B36-BABD-4273-A740-E91AFC977F51}"/>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51" name="Line 7">
          <a:extLst>
            <a:ext uri="{FF2B5EF4-FFF2-40B4-BE49-F238E27FC236}">
              <a16:creationId xmlns:a16="http://schemas.microsoft.com/office/drawing/2014/main" id="{698DD57B-D235-469C-BFAC-60D89DDCB70D}"/>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52" name="Line 7">
          <a:extLst>
            <a:ext uri="{FF2B5EF4-FFF2-40B4-BE49-F238E27FC236}">
              <a16:creationId xmlns:a16="http://schemas.microsoft.com/office/drawing/2014/main" id="{4FB33836-CD86-41E3-AC51-5034EA7E08F1}"/>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53" name="Line 7">
          <a:extLst>
            <a:ext uri="{FF2B5EF4-FFF2-40B4-BE49-F238E27FC236}">
              <a16:creationId xmlns:a16="http://schemas.microsoft.com/office/drawing/2014/main" id="{30810090-C7F3-4EB6-B152-D398FA2ED82B}"/>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54" name="Line 7">
          <a:extLst>
            <a:ext uri="{FF2B5EF4-FFF2-40B4-BE49-F238E27FC236}">
              <a16:creationId xmlns:a16="http://schemas.microsoft.com/office/drawing/2014/main" id="{4B658CEA-D49E-484A-BE26-2F2DC3281D68}"/>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55" name="Line 7">
          <a:extLst>
            <a:ext uri="{FF2B5EF4-FFF2-40B4-BE49-F238E27FC236}">
              <a16:creationId xmlns:a16="http://schemas.microsoft.com/office/drawing/2014/main" id="{3BD7E5DB-3E63-4F6F-9BF9-9F36C2975750}"/>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56" name="Line 7">
          <a:extLst>
            <a:ext uri="{FF2B5EF4-FFF2-40B4-BE49-F238E27FC236}">
              <a16:creationId xmlns:a16="http://schemas.microsoft.com/office/drawing/2014/main" id="{8DADD3B1-C50C-4E9F-ACA6-D47FE8651F2C}"/>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57" name="Line 7">
          <a:extLst>
            <a:ext uri="{FF2B5EF4-FFF2-40B4-BE49-F238E27FC236}">
              <a16:creationId xmlns:a16="http://schemas.microsoft.com/office/drawing/2014/main" id="{2B59035F-CD04-46F8-AFE7-8AFB4A40D6B4}"/>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58" name="Line 7">
          <a:extLst>
            <a:ext uri="{FF2B5EF4-FFF2-40B4-BE49-F238E27FC236}">
              <a16:creationId xmlns:a16="http://schemas.microsoft.com/office/drawing/2014/main" id="{E13892C0-13AC-46BF-9B7E-39E7A0D0E6E6}"/>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59" name="Line 7">
          <a:extLst>
            <a:ext uri="{FF2B5EF4-FFF2-40B4-BE49-F238E27FC236}">
              <a16:creationId xmlns:a16="http://schemas.microsoft.com/office/drawing/2014/main" id="{433FEE14-6336-4D56-9EAD-E8858B86A540}"/>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60" name="Line 7">
          <a:extLst>
            <a:ext uri="{FF2B5EF4-FFF2-40B4-BE49-F238E27FC236}">
              <a16:creationId xmlns:a16="http://schemas.microsoft.com/office/drawing/2014/main" id="{8A65FCBB-09C2-4954-AA80-D30181ED0F92}"/>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61" name="Line 7">
          <a:extLst>
            <a:ext uri="{FF2B5EF4-FFF2-40B4-BE49-F238E27FC236}">
              <a16:creationId xmlns:a16="http://schemas.microsoft.com/office/drawing/2014/main" id="{88CB68DE-6D46-43B3-8BAB-C01B7D11F032}"/>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62" name="Line 7">
          <a:extLst>
            <a:ext uri="{FF2B5EF4-FFF2-40B4-BE49-F238E27FC236}">
              <a16:creationId xmlns:a16="http://schemas.microsoft.com/office/drawing/2014/main" id="{41009DD0-8D96-4EE2-BAD2-2FDB6065D8BC}"/>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63" name="Line 7">
          <a:extLst>
            <a:ext uri="{FF2B5EF4-FFF2-40B4-BE49-F238E27FC236}">
              <a16:creationId xmlns:a16="http://schemas.microsoft.com/office/drawing/2014/main" id="{70391846-70F7-4B0E-95C5-8A14970B0326}"/>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64" name="Line 7">
          <a:extLst>
            <a:ext uri="{FF2B5EF4-FFF2-40B4-BE49-F238E27FC236}">
              <a16:creationId xmlns:a16="http://schemas.microsoft.com/office/drawing/2014/main" id="{CAE14799-E65E-4415-97D0-5F24F2C109C3}"/>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65" name="Line 7">
          <a:extLst>
            <a:ext uri="{FF2B5EF4-FFF2-40B4-BE49-F238E27FC236}">
              <a16:creationId xmlns:a16="http://schemas.microsoft.com/office/drawing/2014/main" id="{6555C19B-9120-4B83-8D99-DCAC285F50C7}"/>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66" name="Line 7">
          <a:extLst>
            <a:ext uri="{FF2B5EF4-FFF2-40B4-BE49-F238E27FC236}">
              <a16:creationId xmlns:a16="http://schemas.microsoft.com/office/drawing/2014/main" id="{74706824-9A15-4C7F-B191-9DCCA3A0D816}"/>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67" name="Line 7">
          <a:extLst>
            <a:ext uri="{FF2B5EF4-FFF2-40B4-BE49-F238E27FC236}">
              <a16:creationId xmlns:a16="http://schemas.microsoft.com/office/drawing/2014/main" id="{78CEAD5F-216F-40F0-A7B3-CC0772565969}"/>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68" name="Line 7">
          <a:extLst>
            <a:ext uri="{FF2B5EF4-FFF2-40B4-BE49-F238E27FC236}">
              <a16:creationId xmlns:a16="http://schemas.microsoft.com/office/drawing/2014/main" id="{5B595DEE-0C1F-4501-8F0E-668E7FA0B09F}"/>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69" name="Line 7">
          <a:extLst>
            <a:ext uri="{FF2B5EF4-FFF2-40B4-BE49-F238E27FC236}">
              <a16:creationId xmlns:a16="http://schemas.microsoft.com/office/drawing/2014/main" id="{FAB75737-0A9B-4188-B256-32301B134738}"/>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70" name="Line 7">
          <a:extLst>
            <a:ext uri="{FF2B5EF4-FFF2-40B4-BE49-F238E27FC236}">
              <a16:creationId xmlns:a16="http://schemas.microsoft.com/office/drawing/2014/main" id="{6690ABA2-5B6A-416C-8BAF-FBF3D7EBB98A}"/>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71" name="Line 7">
          <a:extLst>
            <a:ext uri="{FF2B5EF4-FFF2-40B4-BE49-F238E27FC236}">
              <a16:creationId xmlns:a16="http://schemas.microsoft.com/office/drawing/2014/main" id="{C9ADBB47-02F0-46E2-906E-273AA445B5BD}"/>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72" name="Line 7">
          <a:extLst>
            <a:ext uri="{FF2B5EF4-FFF2-40B4-BE49-F238E27FC236}">
              <a16:creationId xmlns:a16="http://schemas.microsoft.com/office/drawing/2014/main" id="{7DDBAE96-D20E-468A-8EA4-3AAF285DA864}"/>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73" name="Line 7">
          <a:extLst>
            <a:ext uri="{FF2B5EF4-FFF2-40B4-BE49-F238E27FC236}">
              <a16:creationId xmlns:a16="http://schemas.microsoft.com/office/drawing/2014/main" id="{77845A4A-A2BF-4E9B-8703-FD4EA305AB7F}"/>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74" name="Line 7">
          <a:extLst>
            <a:ext uri="{FF2B5EF4-FFF2-40B4-BE49-F238E27FC236}">
              <a16:creationId xmlns:a16="http://schemas.microsoft.com/office/drawing/2014/main" id="{992AE5E9-46AC-43E6-8333-FB4531436553}"/>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75" name="Line 7">
          <a:extLst>
            <a:ext uri="{FF2B5EF4-FFF2-40B4-BE49-F238E27FC236}">
              <a16:creationId xmlns:a16="http://schemas.microsoft.com/office/drawing/2014/main" id="{86181CF9-F934-4C6D-814F-B0D654E11402}"/>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76" name="Line 7">
          <a:extLst>
            <a:ext uri="{FF2B5EF4-FFF2-40B4-BE49-F238E27FC236}">
              <a16:creationId xmlns:a16="http://schemas.microsoft.com/office/drawing/2014/main" id="{650A232D-77F4-4BB6-99DF-FBF75D0EA28C}"/>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77" name="Line 7">
          <a:extLst>
            <a:ext uri="{FF2B5EF4-FFF2-40B4-BE49-F238E27FC236}">
              <a16:creationId xmlns:a16="http://schemas.microsoft.com/office/drawing/2014/main" id="{0BDFB15F-D451-43F2-ACA0-3ACC39ECA4B2}"/>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78" name="Line 7">
          <a:extLst>
            <a:ext uri="{FF2B5EF4-FFF2-40B4-BE49-F238E27FC236}">
              <a16:creationId xmlns:a16="http://schemas.microsoft.com/office/drawing/2014/main" id="{80123078-8029-4792-B854-C73452A76204}"/>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79" name="Line 7">
          <a:extLst>
            <a:ext uri="{FF2B5EF4-FFF2-40B4-BE49-F238E27FC236}">
              <a16:creationId xmlns:a16="http://schemas.microsoft.com/office/drawing/2014/main" id="{D5502DC8-62E9-4DE0-8922-6C3AC1D45CBF}"/>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80" name="Line 7">
          <a:extLst>
            <a:ext uri="{FF2B5EF4-FFF2-40B4-BE49-F238E27FC236}">
              <a16:creationId xmlns:a16="http://schemas.microsoft.com/office/drawing/2014/main" id="{0C66CE65-5791-40CB-B3F2-85C29A158617}"/>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81" name="Line 7">
          <a:extLst>
            <a:ext uri="{FF2B5EF4-FFF2-40B4-BE49-F238E27FC236}">
              <a16:creationId xmlns:a16="http://schemas.microsoft.com/office/drawing/2014/main" id="{C5AC18CB-AD57-4040-B8C4-FD9AE2D1C497}"/>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82" name="Line 7">
          <a:extLst>
            <a:ext uri="{FF2B5EF4-FFF2-40B4-BE49-F238E27FC236}">
              <a16:creationId xmlns:a16="http://schemas.microsoft.com/office/drawing/2014/main" id="{0642D178-2A03-4EEB-934D-7241897D750A}"/>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83" name="Line 7">
          <a:extLst>
            <a:ext uri="{FF2B5EF4-FFF2-40B4-BE49-F238E27FC236}">
              <a16:creationId xmlns:a16="http://schemas.microsoft.com/office/drawing/2014/main" id="{EC83A643-18DC-409C-830F-8329CD03BC52}"/>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84" name="Line 7">
          <a:extLst>
            <a:ext uri="{FF2B5EF4-FFF2-40B4-BE49-F238E27FC236}">
              <a16:creationId xmlns:a16="http://schemas.microsoft.com/office/drawing/2014/main" id="{F3FE8F4A-24AC-4951-BD3A-51C9244B97D4}"/>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85" name="Line 7">
          <a:extLst>
            <a:ext uri="{FF2B5EF4-FFF2-40B4-BE49-F238E27FC236}">
              <a16:creationId xmlns:a16="http://schemas.microsoft.com/office/drawing/2014/main" id="{0039ED35-85CA-4506-B5B1-9C898C4F1E5E}"/>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86" name="Line 7">
          <a:extLst>
            <a:ext uri="{FF2B5EF4-FFF2-40B4-BE49-F238E27FC236}">
              <a16:creationId xmlns:a16="http://schemas.microsoft.com/office/drawing/2014/main" id="{DED82FC0-6D8A-4B78-AB1E-D71014420E59}"/>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87" name="Line 7">
          <a:extLst>
            <a:ext uri="{FF2B5EF4-FFF2-40B4-BE49-F238E27FC236}">
              <a16:creationId xmlns:a16="http://schemas.microsoft.com/office/drawing/2014/main" id="{6A40982C-8091-4CFA-BD0A-0423B8120C7F}"/>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88" name="Line 7">
          <a:extLst>
            <a:ext uri="{FF2B5EF4-FFF2-40B4-BE49-F238E27FC236}">
              <a16:creationId xmlns:a16="http://schemas.microsoft.com/office/drawing/2014/main" id="{BA8735DA-AC9B-41A2-BA2B-AAF843AD410A}"/>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89" name="Line 7">
          <a:extLst>
            <a:ext uri="{FF2B5EF4-FFF2-40B4-BE49-F238E27FC236}">
              <a16:creationId xmlns:a16="http://schemas.microsoft.com/office/drawing/2014/main" id="{45ED2750-32D6-41F3-9350-C88BF2C6A026}"/>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90" name="Line 7">
          <a:extLst>
            <a:ext uri="{FF2B5EF4-FFF2-40B4-BE49-F238E27FC236}">
              <a16:creationId xmlns:a16="http://schemas.microsoft.com/office/drawing/2014/main" id="{A9812699-9EC7-4538-BEF5-7E2B95409D19}"/>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91" name="Line 7">
          <a:extLst>
            <a:ext uri="{FF2B5EF4-FFF2-40B4-BE49-F238E27FC236}">
              <a16:creationId xmlns:a16="http://schemas.microsoft.com/office/drawing/2014/main" id="{C15F754E-92F6-4903-A73F-83A6E960B2E0}"/>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92" name="Line 7">
          <a:extLst>
            <a:ext uri="{FF2B5EF4-FFF2-40B4-BE49-F238E27FC236}">
              <a16:creationId xmlns:a16="http://schemas.microsoft.com/office/drawing/2014/main" id="{56E5F52D-0135-4EB6-B7F7-D68F1C872866}"/>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93" name="Line 7">
          <a:extLst>
            <a:ext uri="{FF2B5EF4-FFF2-40B4-BE49-F238E27FC236}">
              <a16:creationId xmlns:a16="http://schemas.microsoft.com/office/drawing/2014/main" id="{47EF2433-3280-457E-8431-A8BC12D5A6BE}"/>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94" name="Line 7">
          <a:extLst>
            <a:ext uri="{FF2B5EF4-FFF2-40B4-BE49-F238E27FC236}">
              <a16:creationId xmlns:a16="http://schemas.microsoft.com/office/drawing/2014/main" id="{1900C042-8773-4815-8376-1A5ABAF589C8}"/>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95" name="Line 7">
          <a:extLst>
            <a:ext uri="{FF2B5EF4-FFF2-40B4-BE49-F238E27FC236}">
              <a16:creationId xmlns:a16="http://schemas.microsoft.com/office/drawing/2014/main" id="{97B75FBD-A0BE-4530-B697-010C33067277}"/>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96" name="Line 7">
          <a:extLst>
            <a:ext uri="{FF2B5EF4-FFF2-40B4-BE49-F238E27FC236}">
              <a16:creationId xmlns:a16="http://schemas.microsoft.com/office/drawing/2014/main" id="{04149163-ECE6-44D0-9666-3DF7AC55B707}"/>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97" name="Line 7">
          <a:extLst>
            <a:ext uri="{FF2B5EF4-FFF2-40B4-BE49-F238E27FC236}">
              <a16:creationId xmlns:a16="http://schemas.microsoft.com/office/drawing/2014/main" id="{30EAE220-4EB3-4436-ADDC-85B8ADBCBFE0}"/>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98" name="Line 7">
          <a:extLst>
            <a:ext uri="{FF2B5EF4-FFF2-40B4-BE49-F238E27FC236}">
              <a16:creationId xmlns:a16="http://schemas.microsoft.com/office/drawing/2014/main" id="{38055C8D-7DF1-41DC-B9A1-F57C7534C639}"/>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99" name="Line 7">
          <a:extLst>
            <a:ext uri="{FF2B5EF4-FFF2-40B4-BE49-F238E27FC236}">
              <a16:creationId xmlns:a16="http://schemas.microsoft.com/office/drawing/2014/main" id="{6601127C-5EF7-4AAE-93AF-A0BB05564605}"/>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00" name="Line 7">
          <a:extLst>
            <a:ext uri="{FF2B5EF4-FFF2-40B4-BE49-F238E27FC236}">
              <a16:creationId xmlns:a16="http://schemas.microsoft.com/office/drawing/2014/main" id="{67215E7F-CBB2-4B97-BEA7-C9CEA7E74274}"/>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01" name="Line 7">
          <a:extLst>
            <a:ext uri="{FF2B5EF4-FFF2-40B4-BE49-F238E27FC236}">
              <a16:creationId xmlns:a16="http://schemas.microsoft.com/office/drawing/2014/main" id="{D099E718-A042-4E6B-9F21-87FA929568F8}"/>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02" name="Line 7">
          <a:extLst>
            <a:ext uri="{FF2B5EF4-FFF2-40B4-BE49-F238E27FC236}">
              <a16:creationId xmlns:a16="http://schemas.microsoft.com/office/drawing/2014/main" id="{B00D92FF-AA38-43B1-B35B-D50414F2874D}"/>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03" name="Line 7">
          <a:extLst>
            <a:ext uri="{FF2B5EF4-FFF2-40B4-BE49-F238E27FC236}">
              <a16:creationId xmlns:a16="http://schemas.microsoft.com/office/drawing/2014/main" id="{822EF1E8-CEEB-4825-91B8-9CD5B42F48B8}"/>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04" name="Line 7">
          <a:extLst>
            <a:ext uri="{FF2B5EF4-FFF2-40B4-BE49-F238E27FC236}">
              <a16:creationId xmlns:a16="http://schemas.microsoft.com/office/drawing/2014/main" id="{8D15A99B-1528-4127-B863-14C2D7B3AF37}"/>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05" name="Line 7">
          <a:extLst>
            <a:ext uri="{FF2B5EF4-FFF2-40B4-BE49-F238E27FC236}">
              <a16:creationId xmlns:a16="http://schemas.microsoft.com/office/drawing/2014/main" id="{D760824C-1627-42EC-AFC5-6BAC32CFD219}"/>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06" name="Line 7">
          <a:extLst>
            <a:ext uri="{FF2B5EF4-FFF2-40B4-BE49-F238E27FC236}">
              <a16:creationId xmlns:a16="http://schemas.microsoft.com/office/drawing/2014/main" id="{72787D29-C35E-46CA-9A95-9A05F4A3E5B1}"/>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07" name="Line 7">
          <a:extLst>
            <a:ext uri="{FF2B5EF4-FFF2-40B4-BE49-F238E27FC236}">
              <a16:creationId xmlns:a16="http://schemas.microsoft.com/office/drawing/2014/main" id="{EA708ED0-56A4-4F3D-9CD4-C7158BF10B2A}"/>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08" name="Line 7">
          <a:extLst>
            <a:ext uri="{FF2B5EF4-FFF2-40B4-BE49-F238E27FC236}">
              <a16:creationId xmlns:a16="http://schemas.microsoft.com/office/drawing/2014/main" id="{850D8966-B72B-44A4-B676-6266F46E526F}"/>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09" name="Line 7">
          <a:extLst>
            <a:ext uri="{FF2B5EF4-FFF2-40B4-BE49-F238E27FC236}">
              <a16:creationId xmlns:a16="http://schemas.microsoft.com/office/drawing/2014/main" id="{63C18386-54DC-4A9E-9F18-47D4CB44E0B7}"/>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10" name="Line 7">
          <a:extLst>
            <a:ext uri="{FF2B5EF4-FFF2-40B4-BE49-F238E27FC236}">
              <a16:creationId xmlns:a16="http://schemas.microsoft.com/office/drawing/2014/main" id="{E599BA59-9D11-4646-A948-F1D8813B0370}"/>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11" name="Line 7">
          <a:extLst>
            <a:ext uri="{FF2B5EF4-FFF2-40B4-BE49-F238E27FC236}">
              <a16:creationId xmlns:a16="http://schemas.microsoft.com/office/drawing/2014/main" id="{EE10CE75-6FE4-47D1-83CC-30205935D95F}"/>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12" name="Line 7">
          <a:extLst>
            <a:ext uri="{FF2B5EF4-FFF2-40B4-BE49-F238E27FC236}">
              <a16:creationId xmlns:a16="http://schemas.microsoft.com/office/drawing/2014/main" id="{6013973B-5553-4A83-B307-58595285FEB6}"/>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13" name="Line 7">
          <a:extLst>
            <a:ext uri="{FF2B5EF4-FFF2-40B4-BE49-F238E27FC236}">
              <a16:creationId xmlns:a16="http://schemas.microsoft.com/office/drawing/2014/main" id="{6765DEE8-DD37-45FF-AFE6-5C96283676CD}"/>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14" name="Line 7">
          <a:extLst>
            <a:ext uri="{FF2B5EF4-FFF2-40B4-BE49-F238E27FC236}">
              <a16:creationId xmlns:a16="http://schemas.microsoft.com/office/drawing/2014/main" id="{D02456F3-ED91-42CA-B85E-E191EB75235A}"/>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15" name="Line 7">
          <a:extLst>
            <a:ext uri="{FF2B5EF4-FFF2-40B4-BE49-F238E27FC236}">
              <a16:creationId xmlns:a16="http://schemas.microsoft.com/office/drawing/2014/main" id="{2F33A27C-D3A6-46F7-B9A4-62E19F336916}"/>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16" name="Line 7">
          <a:extLst>
            <a:ext uri="{FF2B5EF4-FFF2-40B4-BE49-F238E27FC236}">
              <a16:creationId xmlns:a16="http://schemas.microsoft.com/office/drawing/2014/main" id="{B9A03CB6-08CF-46C4-A9C6-A519C2AB6159}"/>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17" name="Line 7">
          <a:extLst>
            <a:ext uri="{FF2B5EF4-FFF2-40B4-BE49-F238E27FC236}">
              <a16:creationId xmlns:a16="http://schemas.microsoft.com/office/drawing/2014/main" id="{FA83E4C4-4BE3-4A1F-8643-68A85370420C}"/>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18" name="Line 7">
          <a:extLst>
            <a:ext uri="{FF2B5EF4-FFF2-40B4-BE49-F238E27FC236}">
              <a16:creationId xmlns:a16="http://schemas.microsoft.com/office/drawing/2014/main" id="{347CCABE-E52E-4A07-B8CB-ABD6394CF61F}"/>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19" name="Line 7">
          <a:extLst>
            <a:ext uri="{FF2B5EF4-FFF2-40B4-BE49-F238E27FC236}">
              <a16:creationId xmlns:a16="http://schemas.microsoft.com/office/drawing/2014/main" id="{D9386D28-9B88-411C-8090-0CD5F21A3BCA}"/>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20" name="Line 7">
          <a:extLst>
            <a:ext uri="{FF2B5EF4-FFF2-40B4-BE49-F238E27FC236}">
              <a16:creationId xmlns:a16="http://schemas.microsoft.com/office/drawing/2014/main" id="{C58E522E-3668-42BF-92EB-8E7168BF73B3}"/>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21" name="Line 7">
          <a:extLst>
            <a:ext uri="{FF2B5EF4-FFF2-40B4-BE49-F238E27FC236}">
              <a16:creationId xmlns:a16="http://schemas.microsoft.com/office/drawing/2014/main" id="{A3573380-8671-4FBC-86F8-EE27B6DDA081}"/>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22" name="Line 7">
          <a:extLst>
            <a:ext uri="{FF2B5EF4-FFF2-40B4-BE49-F238E27FC236}">
              <a16:creationId xmlns:a16="http://schemas.microsoft.com/office/drawing/2014/main" id="{714715CC-E91C-4E18-A6EE-9CDB0ED4B0D5}"/>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23" name="Line 7">
          <a:extLst>
            <a:ext uri="{FF2B5EF4-FFF2-40B4-BE49-F238E27FC236}">
              <a16:creationId xmlns:a16="http://schemas.microsoft.com/office/drawing/2014/main" id="{3375EBB6-0A5C-4076-851C-8D799F8BD2D6}"/>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24" name="Line 7">
          <a:extLst>
            <a:ext uri="{FF2B5EF4-FFF2-40B4-BE49-F238E27FC236}">
              <a16:creationId xmlns:a16="http://schemas.microsoft.com/office/drawing/2014/main" id="{9B6D8C33-0870-48A9-A73F-F0977C8B76A6}"/>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25" name="Line 7">
          <a:extLst>
            <a:ext uri="{FF2B5EF4-FFF2-40B4-BE49-F238E27FC236}">
              <a16:creationId xmlns:a16="http://schemas.microsoft.com/office/drawing/2014/main" id="{52699E7B-C306-4976-83B4-9EDCA60BFBC2}"/>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26" name="Line 7">
          <a:extLst>
            <a:ext uri="{FF2B5EF4-FFF2-40B4-BE49-F238E27FC236}">
              <a16:creationId xmlns:a16="http://schemas.microsoft.com/office/drawing/2014/main" id="{3E553B08-8959-4813-82AB-D0537DA3C0C2}"/>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27" name="Line 7">
          <a:extLst>
            <a:ext uri="{FF2B5EF4-FFF2-40B4-BE49-F238E27FC236}">
              <a16:creationId xmlns:a16="http://schemas.microsoft.com/office/drawing/2014/main" id="{455F54AA-02AC-400E-8D41-A36A5CD016FB}"/>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28" name="Line 7">
          <a:extLst>
            <a:ext uri="{FF2B5EF4-FFF2-40B4-BE49-F238E27FC236}">
              <a16:creationId xmlns:a16="http://schemas.microsoft.com/office/drawing/2014/main" id="{27B94BC1-78F2-41D4-985E-6F6C4126CC00}"/>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29" name="Line 7">
          <a:extLst>
            <a:ext uri="{FF2B5EF4-FFF2-40B4-BE49-F238E27FC236}">
              <a16:creationId xmlns:a16="http://schemas.microsoft.com/office/drawing/2014/main" id="{CB7561B3-38BB-41DD-8457-9BA8BA6FF8B2}"/>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30" name="Line 7">
          <a:extLst>
            <a:ext uri="{FF2B5EF4-FFF2-40B4-BE49-F238E27FC236}">
              <a16:creationId xmlns:a16="http://schemas.microsoft.com/office/drawing/2014/main" id="{0036C35A-7979-4701-AE03-19E48CAA42C1}"/>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31" name="Line 7">
          <a:extLst>
            <a:ext uri="{FF2B5EF4-FFF2-40B4-BE49-F238E27FC236}">
              <a16:creationId xmlns:a16="http://schemas.microsoft.com/office/drawing/2014/main" id="{66019668-8CA6-4388-88CF-12B70FF4D08E}"/>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32" name="Line 7">
          <a:extLst>
            <a:ext uri="{FF2B5EF4-FFF2-40B4-BE49-F238E27FC236}">
              <a16:creationId xmlns:a16="http://schemas.microsoft.com/office/drawing/2014/main" id="{C5CD3A5B-9D09-412D-A991-CFBD790AC362}"/>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33" name="Line 7">
          <a:extLst>
            <a:ext uri="{FF2B5EF4-FFF2-40B4-BE49-F238E27FC236}">
              <a16:creationId xmlns:a16="http://schemas.microsoft.com/office/drawing/2014/main" id="{F2E1B692-73ED-485C-9939-E9E1A3122BDC}"/>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34" name="Line 7">
          <a:extLst>
            <a:ext uri="{FF2B5EF4-FFF2-40B4-BE49-F238E27FC236}">
              <a16:creationId xmlns:a16="http://schemas.microsoft.com/office/drawing/2014/main" id="{BC357878-B2A8-4B76-8965-67F40C154E07}"/>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35" name="Line 7">
          <a:extLst>
            <a:ext uri="{FF2B5EF4-FFF2-40B4-BE49-F238E27FC236}">
              <a16:creationId xmlns:a16="http://schemas.microsoft.com/office/drawing/2014/main" id="{8DAEE30D-65A8-4740-ADF1-3437318B9DB5}"/>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36" name="Line 7">
          <a:extLst>
            <a:ext uri="{FF2B5EF4-FFF2-40B4-BE49-F238E27FC236}">
              <a16:creationId xmlns:a16="http://schemas.microsoft.com/office/drawing/2014/main" id="{8F0AC447-B6E0-4455-B79E-36E3DFFD9A77}"/>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37" name="Line 7">
          <a:extLst>
            <a:ext uri="{FF2B5EF4-FFF2-40B4-BE49-F238E27FC236}">
              <a16:creationId xmlns:a16="http://schemas.microsoft.com/office/drawing/2014/main" id="{1549F0C4-DEFC-4A1B-AEDC-04D4D2477756}"/>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38" name="Line 7">
          <a:extLst>
            <a:ext uri="{FF2B5EF4-FFF2-40B4-BE49-F238E27FC236}">
              <a16:creationId xmlns:a16="http://schemas.microsoft.com/office/drawing/2014/main" id="{F6A2C027-D434-4612-901F-5546F27A0B9F}"/>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39" name="Line 7">
          <a:extLst>
            <a:ext uri="{FF2B5EF4-FFF2-40B4-BE49-F238E27FC236}">
              <a16:creationId xmlns:a16="http://schemas.microsoft.com/office/drawing/2014/main" id="{0AEBD9AA-E80C-4BCA-9FC7-745A75BBCC8C}"/>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40" name="Line 7">
          <a:extLst>
            <a:ext uri="{FF2B5EF4-FFF2-40B4-BE49-F238E27FC236}">
              <a16:creationId xmlns:a16="http://schemas.microsoft.com/office/drawing/2014/main" id="{D73CC1A5-878E-4A63-9130-017DB898932C}"/>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41" name="Line 7">
          <a:extLst>
            <a:ext uri="{FF2B5EF4-FFF2-40B4-BE49-F238E27FC236}">
              <a16:creationId xmlns:a16="http://schemas.microsoft.com/office/drawing/2014/main" id="{118A7C0A-96E3-4A41-AD6B-9260CDB15D28}"/>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42" name="Line 7">
          <a:extLst>
            <a:ext uri="{FF2B5EF4-FFF2-40B4-BE49-F238E27FC236}">
              <a16:creationId xmlns:a16="http://schemas.microsoft.com/office/drawing/2014/main" id="{B7A673AC-AD4B-4DC4-862D-4A0B3747F1B8}"/>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43" name="Line 7">
          <a:extLst>
            <a:ext uri="{FF2B5EF4-FFF2-40B4-BE49-F238E27FC236}">
              <a16:creationId xmlns:a16="http://schemas.microsoft.com/office/drawing/2014/main" id="{250672B9-B212-47B7-819A-C280AEB8FF02}"/>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44" name="Line 7">
          <a:extLst>
            <a:ext uri="{FF2B5EF4-FFF2-40B4-BE49-F238E27FC236}">
              <a16:creationId xmlns:a16="http://schemas.microsoft.com/office/drawing/2014/main" id="{A5F8C252-6B22-43A7-9D1D-607D107F79A6}"/>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45" name="Line 7">
          <a:extLst>
            <a:ext uri="{FF2B5EF4-FFF2-40B4-BE49-F238E27FC236}">
              <a16:creationId xmlns:a16="http://schemas.microsoft.com/office/drawing/2014/main" id="{BBD2ADDD-0D57-4D21-860C-06DA2DFE5BF3}"/>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46" name="Line 7">
          <a:extLst>
            <a:ext uri="{FF2B5EF4-FFF2-40B4-BE49-F238E27FC236}">
              <a16:creationId xmlns:a16="http://schemas.microsoft.com/office/drawing/2014/main" id="{A21804C4-0B7C-4A6F-A5F9-CD6EFE22388C}"/>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47" name="Line 7">
          <a:extLst>
            <a:ext uri="{FF2B5EF4-FFF2-40B4-BE49-F238E27FC236}">
              <a16:creationId xmlns:a16="http://schemas.microsoft.com/office/drawing/2014/main" id="{037D01A5-AF9E-48F1-B4D6-844D64B196B4}"/>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48" name="Line 7">
          <a:extLst>
            <a:ext uri="{FF2B5EF4-FFF2-40B4-BE49-F238E27FC236}">
              <a16:creationId xmlns:a16="http://schemas.microsoft.com/office/drawing/2014/main" id="{B14100CA-AE16-40AA-946C-C7911687047B}"/>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49" name="Line 7">
          <a:extLst>
            <a:ext uri="{FF2B5EF4-FFF2-40B4-BE49-F238E27FC236}">
              <a16:creationId xmlns:a16="http://schemas.microsoft.com/office/drawing/2014/main" id="{4EBF2BE3-9E45-4737-B3A1-A83024CE22B1}"/>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50" name="Line 7">
          <a:extLst>
            <a:ext uri="{FF2B5EF4-FFF2-40B4-BE49-F238E27FC236}">
              <a16:creationId xmlns:a16="http://schemas.microsoft.com/office/drawing/2014/main" id="{84F86F5B-0DF1-4CE4-820E-2D3E4C159563}"/>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51" name="Line 7">
          <a:extLst>
            <a:ext uri="{FF2B5EF4-FFF2-40B4-BE49-F238E27FC236}">
              <a16:creationId xmlns:a16="http://schemas.microsoft.com/office/drawing/2014/main" id="{ED0CE9E0-0AA0-409B-8FD7-4FCD3D8F16A1}"/>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52" name="Line 7">
          <a:extLst>
            <a:ext uri="{FF2B5EF4-FFF2-40B4-BE49-F238E27FC236}">
              <a16:creationId xmlns:a16="http://schemas.microsoft.com/office/drawing/2014/main" id="{F6E01EDE-11C0-4584-9D8F-EE4E37FAE11F}"/>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53" name="Line 7">
          <a:extLst>
            <a:ext uri="{FF2B5EF4-FFF2-40B4-BE49-F238E27FC236}">
              <a16:creationId xmlns:a16="http://schemas.microsoft.com/office/drawing/2014/main" id="{3BFA430A-AFF5-4196-8CBD-7198F3A0A9C4}"/>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54" name="Line 7">
          <a:extLst>
            <a:ext uri="{FF2B5EF4-FFF2-40B4-BE49-F238E27FC236}">
              <a16:creationId xmlns:a16="http://schemas.microsoft.com/office/drawing/2014/main" id="{3D1D8611-8C1E-4825-9CAE-AEDD09CDC827}"/>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55" name="Line 7">
          <a:extLst>
            <a:ext uri="{FF2B5EF4-FFF2-40B4-BE49-F238E27FC236}">
              <a16:creationId xmlns:a16="http://schemas.microsoft.com/office/drawing/2014/main" id="{37144ED3-2FA6-45C5-A5C5-AFD611C92EE1}"/>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56" name="Line 7">
          <a:extLst>
            <a:ext uri="{FF2B5EF4-FFF2-40B4-BE49-F238E27FC236}">
              <a16:creationId xmlns:a16="http://schemas.microsoft.com/office/drawing/2014/main" id="{A337C427-346B-4D07-9994-DCE89FB76229}"/>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57" name="Line 7">
          <a:extLst>
            <a:ext uri="{FF2B5EF4-FFF2-40B4-BE49-F238E27FC236}">
              <a16:creationId xmlns:a16="http://schemas.microsoft.com/office/drawing/2014/main" id="{2F2783BE-782B-4632-81A4-D6F38DD45422}"/>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58" name="Line 7">
          <a:extLst>
            <a:ext uri="{FF2B5EF4-FFF2-40B4-BE49-F238E27FC236}">
              <a16:creationId xmlns:a16="http://schemas.microsoft.com/office/drawing/2014/main" id="{771EA567-4B07-4A66-9D3C-179BEC48B22A}"/>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59" name="Line 7">
          <a:extLst>
            <a:ext uri="{FF2B5EF4-FFF2-40B4-BE49-F238E27FC236}">
              <a16:creationId xmlns:a16="http://schemas.microsoft.com/office/drawing/2014/main" id="{2E3BFF70-74E6-4791-A090-B047AF76A610}"/>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60" name="Line 7">
          <a:extLst>
            <a:ext uri="{FF2B5EF4-FFF2-40B4-BE49-F238E27FC236}">
              <a16:creationId xmlns:a16="http://schemas.microsoft.com/office/drawing/2014/main" id="{5B6C71B6-B98B-44BC-9C0C-C9157896C064}"/>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61" name="Line 7">
          <a:extLst>
            <a:ext uri="{FF2B5EF4-FFF2-40B4-BE49-F238E27FC236}">
              <a16:creationId xmlns:a16="http://schemas.microsoft.com/office/drawing/2014/main" id="{EB225FB4-4666-46FD-83CD-BB8D3F0708D3}"/>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62" name="Line 7">
          <a:extLst>
            <a:ext uri="{FF2B5EF4-FFF2-40B4-BE49-F238E27FC236}">
              <a16:creationId xmlns:a16="http://schemas.microsoft.com/office/drawing/2014/main" id="{15804E00-8C94-45CB-97E5-56A3FF0F1285}"/>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63" name="Line 7">
          <a:extLst>
            <a:ext uri="{FF2B5EF4-FFF2-40B4-BE49-F238E27FC236}">
              <a16:creationId xmlns:a16="http://schemas.microsoft.com/office/drawing/2014/main" id="{D5C754DF-7BC1-4623-B0CC-F964E3CA821F}"/>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64" name="Line 7">
          <a:extLst>
            <a:ext uri="{FF2B5EF4-FFF2-40B4-BE49-F238E27FC236}">
              <a16:creationId xmlns:a16="http://schemas.microsoft.com/office/drawing/2014/main" id="{AE02034E-C576-4186-825F-14EEEC38E6C5}"/>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65" name="Line 7">
          <a:extLst>
            <a:ext uri="{FF2B5EF4-FFF2-40B4-BE49-F238E27FC236}">
              <a16:creationId xmlns:a16="http://schemas.microsoft.com/office/drawing/2014/main" id="{E65AE798-9CAE-48AB-B3D6-1812538164AF}"/>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66" name="Line 7">
          <a:extLst>
            <a:ext uri="{FF2B5EF4-FFF2-40B4-BE49-F238E27FC236}">
              <a16:creationId xmlns:a16="http://schemas.microsoft.com/office/drawing/2014/main" id="{DCAF8623-19DC-4853-8AC2-D1E17557B74B}"/>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67" name="Line 7">
          <a:extLst>
            <a:ext uri="{FF2B5EF4-FFF2-40B4-BE49-F238E27FC236}">
              <a16:creationId xmlns:a16="http://schemas.microsoft.com/office/drawing/2014/main" id="{19ED4A9C-1703-464C-9662-73B7C38D0808}"/>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68" name="Line 7">
          <a:extLst>
            <a:ext uri="{FF2B5EF4-FFF2-40B4-BE49-F238E27FC236}">
              <a16:creationId xmlns:a16="http://schemas.microsoft.com/office/drawing/2014/main" id="{DDBBF52E-7B75-4886-8FC1-360E5062B21F}"/>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69" name="Line 7">
          <a:extLst>
            <a:ext uri="{FF2B5EF4-FFF2-40B4-BE49-F238E27FC236}">
              <a16:creationId xmlns:a16="http://schemas.microsoft.com/office/drawing/2014/main" id="{742F1689-FC93-4D0C-AAFA-48ED3347049F}"/>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70" name="Line 7">
          <a:extLst>
            <a:ext uri="{FF2B5EF4-FFF2-40B4-BE49-F238E27FC236}">
              <a16:creationId xmlns:a16="http://schemas.microsoft.com/office/drawing/2014/main" id="{5356EA93-2AE8-4E0C-9530-42A1EC693D0E}"/>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71" name="Line 7">
          <a:extLst>
            <a:ext uri="{FF2B5EF4-FFF2-40B4-BE49-F238E27FC236}">
              <a16:creationId xmlns:a16="http://schemas.microsoft.com/office/drawing/2014/main" id="{6F523325-8D6C-49A2-9C20-BF71C8D04EC9}"/>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72" name="Line 7">
          <a:extLst>
            <a:ext uri="{FF2B5EF4-FFF2-40B4-BE49-F238E27FC236}">
              <a16:creationId xmlns:a16="http://schemas.microsoft.com/office/drawing/2014/main" id="{2A72D1CA-BF7E-4FF7-9B19-96F39D3F636C}"/>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73" name="Line 7">
          <a:extLst>
            <a:ext uri="{FF2B5EF4-FFF2-40B4-BE49-F238E27FC236}">
              <a16:creationId xmlns:a16="http://schemas.microsoft.com/office/drawing/2014/main" id="{8B2A0ECF-667B-4BD5-B026-F337893AABB0}"/>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74" name="Line 7">
          <a:extLst>
            <a:ext uri="{FF2B5EF4-FFF2-40B4-BE49-F238E27FC236}">
              <a16:creationId xmlns:a16="http://schemas.microsoft.com/office/drawing/2014/main" id="{7C8D0CEF-FD3A-4B70-A30F-670A5E79DC2D}"/>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75" name="Line 7">
          <a:extLst>
            <a:ext uri="{FF2B5EF4-FFF2-40B4-BE49-F238E27FC236}">
              <a16:creationId xmlns:a16="http://schemas.microsoft.com/office/drawing/2014/main" id="{D8209CE0-694C-4F41-88AB-5F9E67C41EA9}"/>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76" name="Line 7">
          <a:extLst>
            <a:ext uri="{FF2B5EF4-FFF2-40B4-BE49-F238E27FC236}">
              <a16:creationId xmlns:a16="http://schemas.microsoft.com/office/drawing/2014/main" id="{D40971AD-AF3C-4F15-B4F0-AE23E2EC15DB}"/>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77" name="Line 7">
          <a:extLst>
            <a:ext uri="{FF2B5EF4-FFF2-40B4-BE49-F238E27FC236}">
              <a16:creationId xmlns:a16="http://schemas.microsoft.com/office/drawing/2014/main" id="{5C38AEC8-76FF-4B29-8A62-4B8F9462843B}"/>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78" name="Line 7">
          <a:extLst>
            <a:ext uri="{FF2B5EF4-FFF2-40B4-BE49-F238E27FC236}">
              <a16:creationId xmlns:a16="http://schemas.microsoft.com/office/drawing/2014/main" id="{E917AB53-15EF-4E8E-BA04-80474E3D57E6}"/>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79" name="Line 7">
          <a:extLst>
            <a:ext uri="{FF2B5EF4-FFF2-40B4-BE49-F238E27FC236}">
              <a16:creationId xmlns:a16="http://schemas.microsoft.com/office/drawing/2014/main" id="{D9F0A48B-9DAB-4F69-B1CD-9F15ADB935A5}"/>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80" name="Line 7">
          <a:extLst>
            <a:ext uri="{FF2B5EF4-FFF2-40B4-BE49-F238E27FC236}">
              <a16:creationId xmlns:a16="http://schemas.microsoft.com/office/drawing/2014/main" id="{12F3AFCF-4FBA-4BA7-9150-24B552B9D503}"/>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81" name="Line 7">
          <a:extLst>
            <a:ext uri="{FF2B5EF4-FFF2-40B4-BE49-F238E27FC236}">
              <a16:creationId xmlns:a16="http://schemas.microsoft.com/office/drawing/2014/main" id="{2566FC5A-37F4-4B46-997E-DB84B06E0303}"/>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82" name="Line 7">
          <a:extLst>
            <a:ext uri="{FF2B5EF4-FFF2-40B4-BE49-F238E27FC236}">
              <a16:creationId xmlns:a16="http://schemas.microsoft.com/office/drawing/2014/main" id="{CDB97BC4-B53C-42DF-9B3D-A6532CA7FC3C}"/>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83" name="Line 7">
          <a:extLst>
            <a:ext uri="{FF2B5EF4-FFF2-40B4-BE49-F238E27FC236}">
              <a16:creationId xmlns:a16="http://schemas.microsoft.com/office/drawing/2014/main" id="{73C60965-234E-4065-B191-01EEE2EDBEB1}"/>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84" name="Line 7">
          <a:extLst>
            <a:ext uri="{FF2B5EF4-FFF2-40B4-BE49-F238E27FC236}">
              <a16:creationId xmlns:a16="http://schemas.microsoft.com/office/drawing/2014/main" id="{1FE04B79-189C-4424-8BD8-B649E0DC0486}"/>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85" name="Line 7">
          <a:extLst>
            <a:ext uri="{FF2B5EF4-FFF2-40B4-BE49-F238E27FC236}">
              <a16:creationId xmlns:a16="http://schemas.microsoft.com/office/drawing/2014/main" id="{6A6D09B4-4B9F-4D9C-8536-AD2CB1D94F8C}"/>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86" name="Line 7">
          <a:extLst>
            <a:ext uri="{FF2B5EF4-FFF2-40B4-BE49-F238E27FC236}">
              <a16:creationId xmlns:a16="http://schemas.microsoft.com/office/drawing/2014/main" id="{D99A0591-AD60-485F-AAC4-9F540780D1E1}"/>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87" name="Line 7">
          <a:extLst>
            <a:ext uri="{FF2B5EF4-FFF2-40B4-BE49-F238E27FC236}">
              <a16:creationId xmlns:a16="http://schemas.microsoft.com/office/drawing/2014/main" id="{498DB93E-8D47-48EB-8148-2C9C2C086AB6}"/>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88" name="Line 7">
          <a:extLst>
            <a:ext uri="{FF2B5EF4-FFF2-40B4-BE49-F238E27FC236}">
              <a16:creationId xmlns:a16="http://schemas.microsoft.com/office/drawing/2014/main" id="{A52579C8-2B9F-43E3-8B5A-B52E7FD596F5}"/>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89" name="Line 7">
          <a:extLst>
            <a:ext uri="{FF2B5EF4-FFF2-40B4-BE49-F238E27FC236}">
              <a16:creationId xmlns:a16="http://schemas.microsoft.com/office/drawing/2014/main" id="{57D69842-5032-444C-B6EE-1A8FE83B0C26}"/>
            </a:ext>
          </a:extLst>
        </xdr:cNvPr>
        <xdr:cNvSpPr>
          <a:spLocks noChangeShapeType="1"/>
        </xdr:cNvSpPr>
      </xdr:nvSpPr>
      <xdr:spPr bwMode="auto">
        <a:xfrm>
          <a:off x="4000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190" name="Line 7">
          <a:extLst>
            <a:ext uri="{FF2B5EF4-FFF2-40B4-BE49-F238E27FC236}">
              <a16:creationId xmlns:a16="http://schemas.microsoft.com/office/drawing/2014/main" id="{F7457EAC-A3CE-4AAB-85D6-2F9AF90F84AD}"/>
            </a:ext>
          </a:extLst>
        </xdr:cNvPr>
        <xdr:cNvSpPr>
          <a:spLocks noChangeShapeType="1"/>
        </xdr:cNvSpPr>
      </xdr:nvSpPr>
      <xdr:spPr bwMode="auto">
        <a:xfrm>
          <a:off x="85153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191" name="Line 7">
          <a:extLst>
            <a:ext uri="{FF2B5EF4-FFF2-40B4-BE49-F238E27FC236}">
              <a16:creationId xmlns:a16="http://schemas.microsoft.com/office/drawing/2014/main" id="{D372CBEA-9AF9-4B07-8228-9F0B024F414B}"/>
            </a:ext>
          </a:extLst>
        </xdr:cNvPr>
        <xdr:cNvSpPr>
          <a:spLocks noChangeShapeType="1"/>
        </xdr:cNvSpPr>
      </xdr:nvSpPr>
      <xdr:spPr bwMode="auto">
        <a:xfrm>
          <a:off x="85153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192" name="Line 7">
          <a:extLst>
            <a:ext uri="{FF2B5EF4-FFF2-40B4-BE49-F238E27FC236}">
              <a16:creationId xmlns:a16="http://schemas.microsoft.com/office/drawing/2014/main" id="{EF481992-C11D-4FD7-B6AB-0B5704B2FFB1}"/>
            </a:ext>
          </a:extLst>
        </xdr:cNvPr>
        <xdr:cNvSpPr>
          <a:spLocks noChangeShapeType="1"/>
        </xdr:cNvSpPr>
      </xdr:nvSpPr>
      <xdr:spPr bwMode="auto">
        <a:xfrm>
          <a:off x="85153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193" name="Line 7">
          <a:extLst>
            <a:ext uri="{FF2B5EF4-FFF2-40B4-BE49-F238E27FC236}">
              <a16:creationId xmlns:a16="http://schemas.microsoft.com/office/drawing/2014/main" id="{D36700E9-EFF6-4D8C-ADD4-33F345EFDD96}"/>
            </a:ext>
          </a:extLst>
        </xdr:cNvPr>
        <xdr:cNvSpPr>
          <a:spLocks noChangeShapeType="1"/>
        </xdr:cNvSpPr>
      </xdr:nvSpPr>
      <xdr:spPr bwMode="auto">
        <a:xfrm>
          <a:off x="85153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194" name="Line 7">
          <a:extLst>
            <a:ext uri="{FF2B5EF4-FFF2-40B4-BE49-F238E27FC236}">
              <a16:creationId xmlns:a16="http://schemas.microsoft.com/office/drawing/2014/main" id="{DEF643F9-4C76-4FAF-90EE-DFD05A7E3B34}"/>
            </a:ext>
          </a:extLst>
        </xdr:cNvPr>
        <xdr:cNvSpPr>
          <a:spLocks noChangeShapeType="1"/>
        </xdr:cNvSpPr>
      </xdr:nvSpPr>
      <xdr:spPr bwMode="auto">
        <a:xfrm>
          <a:off x="85153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195" name="Line 7">
          <a:extLst>
            <a:ext uri="{FF2B5EF4-FFF2-40B4-BE49-F238E27FC236}">
              <a16:creationId xmlns:a16="http://schemas.microsoft.com/office/drawing/2014/main" id="{36F3037C-CF0A-41C7-896C-37E05A0472D9}"/>
            </a:ext>
          </a:extLst>
        </xdr:cNvPr>
        <xdr:cNvSpPr>
          <a:spLocks noChangeShapeType="1"/>
        </xdr:cNvSpPr>
      </xdr:nvSpPr>
      <xdr:spPr bwMode="auto">
        <a:xfrm>
          <a:off x="85153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196" name="Line 7">
          <a:extLst>
            <a:ext uri="{FF2B5EF4-FFF2-40B4-BE49-F238E27FC236}">
              <a16:creationId xmlns:a16="http://schemas.microsoft.com/office/drawing/2014/main" id="{D097FF50-21CA-4601-8D2B-6AF81AC0FC1F}"/>
            </a:ext>
          </a:extLst>
        </xdr:cNvPr>
        <xdr:cNvSpPr>
          <a:spLocks noChangeShapeType="1"/>
        </xdr:cNvSpPr>
      </xdr:nvSpPr>
      <xdr:spPr bwMode="auto">
        <a:xfrm>
          <a:off x="85153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197" name="Line 7">
          <a:extLst>
            <a:ext uri="{FF2B5EF4-FFF2-40B4-BE49-F238E27FC236}">
              <a16:creationId xmlns:a16="http://schemas.microsoft.com/office/drawing/2014/main" id="{78105854-C939-46F3-AD17-57820E727B0A}"/>
            </a:ext>
          </a:extLst>
        </xdr:cNvPr>
        <xdr:cNvSpPr>
          <a:spLocks noChangeShapeType="1"/>
        </xdr:cNvSpPr>
      </xdr:nvSpPr>
      <xdr:spPr bwMode="auto">
        <a:xfrm>
          <a:off x="85153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198" name="Line 7">
          <a:extLst>
            <a:ext uri="{FF2B5EF4-FFF2-40B4-BE49-F238E27FC236}">
              <a16:creationId xmlns:a16="http://schemas.microsoft.com/office/drawing/2014/main" id="{B860B3E3-A38F-4029-B76A-3065149ACF8C}"/>
            </a:ext>
          </a:extLst>
        </xdr:cNvPr>
        <xdr:cNvSpPr>
          <a:spLocks noChangeShapeType="1"/>
        </xdr:cNvSpPr>
      </xdr:nvSpPr>
      <xdr:spPr bwMode="auto">
        <a:xfrm>
          <a:off x="85153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199" name="Line 7">
          <a:extLst>
            <a:ext uri="{FF2B5EF4-FFF2-40B4-BE49-F238E27FC236}">
              <a16:creationId xmlns:a16="http://schemas.microsoft.com/office/drawing/2014/main" id="{48E40DCF-16C4-4478-9834-CE6FC557DA37}"/>
            </a:ext>
          </a:extLst>
        </xdr:cNvPr>
        <xdr:cNvSpPr>
          <a:spLocks noChangeShapeType="1"/>
        </xdr:cNvSpPr>
      </xdr:nvSpPr>
      <xdr:spPr bwMode="auto">
        <a:xfrm>
          <a:off x="85153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00" name="Line 7">
          <a:extLst>
            <a:ext uri="{FF2B5EF4-FFF2-40B4-BE49-F238E27FC236}">
              <a16:creationId xmlns:a16="http://schemas.microsoft.com/office/drawing/2014/main" id="{D2D9F7AB-3F45-4054-9521-6BDBA2414DA5}"/>
            </a:ext>
          </a:extLst>
        </xdr:cNvPr>
        <xdr:cNvSpPr>
          <a:spLocks noChangeShapeType="1"/>
        </xdr:cNvSpPr>
      </xdr:nvSpPr>
      <xdr:spPr bwMode="auto">
        <a:xfrm>
          <a:off x="85153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01" name="Line 7">
          <a:extLst>
            <a:ext uri="{FF2B5EF4-FFF2-40B4-BE49-F238E27FC236}">
              <a16:creationId xmlns:a16="http://schemas.microsoft.com/office/drawing/2014/main" id="{3A879710-904E-469A-AA1A-674F0EDA6B77}"/>
            </a:ext>
          </a:extLst>
        </xdr:cNvPr>
        <xdr:cNvSpPr>
          <a:spLocks noChangeShapeType="1"/>
        </xdr:cNvSpPr>
      </xdr:nvSpPr>
      <xdr:spPr bwMode="auto">
        <a:xfrm>
          <a:off x="85153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02" name="Line 7">
          <a:extLst>
            <a:ext uri="{FF2B5EF4-FFF2-40B4-BE49-F238E27FC236}">
              <a16:creationId xmlns:a16="http://schemas.microsoft.com/office/drawing/2014/main" id="{59303805-3B2E-4A14-911B-12390688D8CB}"/>
            </a:ext>
          </a:extLst>
        </xdr:cNvPr>
        <xdr:cNvSpPr>
          <a:spLocks noChangeShapeType="1"/>
        </xdr:cNvSpPr>
      </xdr:nvSpPr>
      <xdr:spPr bwMode="auto">
        <a:xfrm>
          <a:off x="85153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03" name="Line 7">
          <a:extLst>
            <a:ext uri="{FF2B5EF4-FFF2-40B4-BE49-F238E27FC236}">
              <a16:creationId xmlns:a16="http://schemas.microsoft.com/office/drawing/2014/main" id="{7070A479-6390-4F2F-BEB0-817E54367042}"/>
            </a:ext>
          </a:extLst>
        </xdr:cNvPr>
        <xdr:cNvSpPr>
          <a:spLocks noChangeShapeType="1"/>
        </xdr:cNvSpPr>
      </xdr:nvSpPr>
      <xdr:spPr bwMode="auto">
        <a:xfrm>
          <a:off x="85153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04" name="Line 7">
          <a:extLst>
            <a:ext uri="{FF2B5EF4-FFF2-40B4-BE49-F238E27FC236}">
              <a16:creationId xmlns:a16="http://schemas.microsoft.com/office/drawing/2014/main" id="{C64B2823-8F36-4CB1-AF2A-A1C4B670675D}"/>
            </a:ext>
          </a:extLst>
        </xdr:cNvPr>
        <xdr:cNvSpPr>
          <a:spLocks noChangeShapeType="1"/>
        </xdr:cNvSpPr>
      </xdr:nvSpPr>
      <xdr:spPr bwMode="auto">
        <a:xfrm>
          <a:off x="85153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05" name="Line 7">
          <a:extLst>
            <a:ext uri="{FF2B5EF4-FFF2-40B4-BE49-F238E27FC236}">
              <a16:creationId xmlns:a16="http://schemas.microsoft.com/office/drawing/2014/main" id="{AD3386B4-2EBE-4557-81F1-75EFA18F4EFB}"/>
            </a:ext>
          </a:extLst>
        </xdr:cNvPr>
        <xdr:cNvSpPr>
          <a:spLocks noChangeShapeType="1"/>
        </xdr:cNvSpPr>
      </xdr:nvSpPr>
      <xdr:spPr bwMode="auto">
        <a:xfrm>
          <a:off x="85153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06" name="Line 7">
          <a:extLst>
            <a:ext uri="{FF2B5EF4-FFF2-40B4-BE49-F238E27FC236}">
              <a16:creationId xmlns:a16="http://schemas.microsoft.com/office/drawing/2014/main" id="{1A8C83F3-D5B6-47FC-AE17-2231434ABC92}"/>
            </a:ext>
          </a:extLst>
        </xdr:cNvPr>
        <xdr:cNvSpPr>
          <a:spLocks noChangeShapeType="1"/>
        </xdr:cNvSpPr>
      </xdr:nvSpPr>
      <xdr:spPr bwMode="auto">
        <a:xfrm>
          <a:off x="85153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07" name="Line 7">
          <a:extLst>
            <a:ext uri="{FF2B5EF4-FFF2-40B4-BE49-F238E27FC236}">
              <a16:creationId xmlns:a16="http://schemas.microsoft.com/office/drawing/2014/main" id="{E7114A58-0645-49B7-9A46-F2AA5EB554AE}"/>
            </a:ext>
          </a:extLst>
        </xdr:cNvPr>
        <xdr:cNvSpPr>
          <a:spLocks noChangeShapeType="1"/>
        </xdr:cNvSpPr>
      </xdr:nvSpPr>
      <xdr:spPr bwMode="auto">
        <a:xfrm>
          <a:off x="85153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08" name="Line 7">
          <a:extLst>
            <a:ext uri="{FF2B5EF4-FFF2-40B4-BE49-F238E27FC236}">
              <a16:creationId xmlns:a16="http://schemas.microsoft.com/office/drawing/2014/main" id="{69AEE0BB-3A7D-4A73-BEB2-7B8B4F327D2A}"/>
            </a:ext>
          </a:extLst>
        </xdr:cNvPr>
        <xdr:cNvSpPr>
          <a:spLocks noChangeShapeType="1"/>
        </xdr:cNvSpPr>
      </xdr:nvSpPr>
      <xdr:spPr bwMode="auto">
        <a:xfrm>
          <a:off x="85153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09" name="Line 7">
          <a:extLst>
            <a:ext uri="{FF2B5EF4-FFF2-40B4-BE49-F238E27FC236}">
              <a16:creationId xmlns:a16="http://schemas.microsoft.com/office/drawing/2014/main" id="{141B0977-684C-439A-A0BD-6B958CB251D0}"/>
            </a:ext>
          </a:extLst>
        </xdr:cNvPr>
        <xdr:cNvSpPr>
          <a:spLocks noChangeShapeType="1"/>
        </xdr:cNvSpPr>
      </xdr:nvSpPr>
      <xdr:spPr bwMode="auto">
        <a:xfrm>
          <a:off x="85153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10" name="Line 7">
          <a:extLst>
            <a:ext uri="{FF2B5EF4-FFF2-40B4-BE49-F238E27FC236}">
              <a16:creationId xmlns:a16="http://schemas.microsoft.com/office/drawing/2014/main" id="{8E4C19B4-871A-438E-985F-B9A777B08033}"/>
            </a:ext>
          </a:extLst>
        </xdr:cNvPr>
        <xdr:cNvSpPr>
          <a:spLocks noChangeShapeType="1"/>
        </xdr:cNvSpPr>
      </xdr:nvSpPr>
      <xdr:spPr bwMode="auto">
        <a:xfrm>
          <a:off x="85153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11" name="Line 7">
          <a:extLst>
            <a:ext uri="{FF2B5EF4-FFF2-40B4-BE49-F238E27FC236}">
              <a16:creationId xmlns:a16="http://schemas.microsoft.com/office/drawing/2014/main" id="{228434F7-BEBF-4651-82D4-CFA1F895188C}"/>
            </a:ext>
          </a:extLst>
        </xdr:cNvPr>
        <xdr:cNvSpPr>
          <a:spLocks noChangeShapeType="1"/>
        </xdr:cNvSpPr>
      </xdr:nvSpPr>
      <xdr:spPr bwMode="auto">
        <a:xfrm>
          <a:off x="85153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12" name="Line 7">
          <a:extLst>
            <a:ext uri="{FF2B5EF4-FFF2-40B4-BE49-F238E27FC236}">
              <a16:creationId xmlns:a16="http://schemas.microsoft.com/office/drawing/2014/main" id="{4F0C3412-81D7-4F48-A421-8D2553501958}"/>
            </a:ext>
          </a:extLst>
        </xdr:cNvPr>
        <xdr:cNvSpPr>
          <a:spLocks noChangeShapeType="1"/>
        </xdr:cNvSpPr>
      </xdr:nvSpPr>
      <xdr:spPr bwMode="auto">
        <a:xfrm>
          <a:off x="85153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13" name="Line 7">
          <a:extLst>
            <a:ext uri="{FF2B5EF4-FFF2-40B4-BE49-F238E27FC236}">
              <a16:creationId xmlns:a16="http://schemas.microsoft.com/office/drawing/2014/main" id="{0E1D6EC2-B8C1-46F5-AD9B-8AFF291ED338}"/>
            </a:ext>
          </a:extLst>
        </xdr:cNvPr>
        <xdr:cNvSpPr>
          <a:spLocks noChangeShapeType="1"/>
        </xdr:cNvSpPr>
      </xdr:nvSpPr>
      <xdr:spPr bwMode="auto">
        <a:xfrm>
          <a:off x="85153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14" name="Line 7">
          <a:extLst>
            <a:ext uri="{FF2B5EF4-FFF2-40B4-BE49-F238E27FC236}">
              <a16:creationId xmlns:a16="http://schemas.microsoft.com/office/drawing/2014/main" id="{9786C309-8FA0-4C8F-8593-3D08BC00D3C9}"/>
            </a:ext>
          </a:extLst>
        </xdr:cNvPr>
        <xdr:cNvSpPr>
          <a:spLocks noChangeShapeType="1"/>
        </xdr:cNvSpPr>
      </xdr:nvSpPr>
      <xdr:spPr bwMode="auto">
        <a:xfrm>
          <a:off x="85153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15" name="Line 7">
          <a:extLst>
            <a:ext uri="{FF2B5EF4-FFF2-40B4-BE49-F238E27FC236}">
              <a16:creationId xmlns:a16="http://schemas.microsoft.com/office/drawing/2014/main" id="{7496F49F-FCCB-496D-A6DE-3FD218EAE0EF}"/>
            </a:ext>
          </a:extLst>
        </xdr:cNvPr>
        <xdr:cNvSpPr>
          <a:spLocks noChangeShapeType="1"/>
        </xdr:cNvSpPr>
      </xdr:nvSpPr>
      <xdr:spPr bwMode="auto">
        <a:xfrm>
          <a:off x="85153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16" name="Line 7">
          <a:extLst>
            <a:ext uri="{FF2B5EF4-FFF2-40B4-BE49-F238E27FC236}">
              <a16:creationId xmlns:a16="http://schemas.microsoft.com/office/drawing/2014/main" id="{C72D28CA-D4AF-4055-8299-D46749413CD1}"/>
            </a:ext>
          </a:extLst>
        </xdr:cNvPr>
        <xdr:cNvSpPr>
          <a:spLocks noChangeShapeType="1"/>
        </xdr:cNvSpPr>
      </xdr:nvSpPr>
      <xdr:spPr bwMode="auto">
        <a:xfrm>
          <a:off x="85153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17" name="Line 7">
          <a:extLst>
            <a:ext uri="{FF2B5EF4-FFF2-40B4-BE49-F238E27FC236}">
              <a16:creationId xmlns:a16="http://schemas.microsoft.com/office/drawing/2014/main" id="{442EEDFF-BD44-4F67-8795-44DA83FC6AF5}"/>
            </a:ext>
          </a:extLst>
        </xdr:cNvPr>
        <xdr:cNvSpPr>
          <a:spLocks noChangeShapeType="1"/>
        </xdr:cNvSpPr>
      </xdr:nvSpPr>
      <xdr:spPr bwMode="auto">
        <a:xfrm>
          <a:off x="85153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18" name="Line 7">
          <a:extLst>
            <a:ext uri="{FF2B5EF4-FFF2-40B4-BE49-F238E27FC236}">
              <a16:creationId xmlns:a16="http://schemas.microsoft.com/office/drawing/2014/main" id="{DBA87B87-0389-40BE-918F-C8E0C8B239D4}"/>
            </a:ext>
          </a:extLst>
        </xdr:cNvPr>
        <xdr:cNvSpPr>
          <a:spLocks noChangeShapeType="1"/>
        </xdr:cNvSpPr>
      </xdr:nvSpPr>
      <xdr:spPr bwMode="auto">
        <a:xfrm>
          <a:off x="85153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19" name="Line 7">
          <a:extLst>
            <a:ext uri="{FF2B5EF4-FFF2-40B4-BE49-F238E27FC236}">
              <a16:creationId xmlns:a16="http://schemas.microsoft.com/office/drawing/2014/main" id="{A7838E00-9352-40CB-A8B3-074164DBA112}"/>
            </a:ext>
          </a:extLst>
        </xdr:cNvPr>
        <xdr:cNvSpPr>
          <a:spLocks noChangeShapeType="1"/>
        </xdr:cNvSpPr>
      </xdr:nvSpPr>
      <xdr:spPr bwMode="auto">
        <a:xfrm>
          <a:off x="85153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20" name="Line 7">
          <a:extLst>
            <a:ext uri="{FF2B5EF4-FFF2-40B4-BE49-F238E27FC236}">
              <a16:creationId xmlns:a16="http://schemas.microsoft.com/office/drawing/2014/main" id="{7160227B-027F-4C31-8F32-0739DC0B4E5A}"/>
            </a:ext>
          </a:extLst>
        </xdr:cNvPr>
        <xdr:cNvSpPr>
          <a:spLocks noChangeShapeType="1"/>
        </xdr:cNvSpPr>
      </xdr:nvSpPr>
      <xdr:spPr bwMode="auto">
        <a:xfrm>
          <a:off x="85153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21" name="Line 7">
          <a:extLst>
            <a:ext uri="{FF2B5EF4-FFF2-40B4-BE49-F238E27FC236}">
              <a16:creationId xmlns:a16="http://schemas.microsoft.com/office/drawing/2014/main" id="{6241E9F1-93F5-48A5-9C6D-D18BB3021A3F}"/>
            </a:ext>
          </a:extLst>
        </xdr:cNvPr>
        <xdr:cNvSpPr>
          <a:spLocks noChangeShapeType="1"/>
        </xdr:cNvSpPr>
      </xdr:nvSpPr>
      <xdr:spPr bwMode="auto">
        <a:xfrm>
          <a:off x="85153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22" name="Line 7">
          <a:extLst>
            <a:ext uri="{FF2B5EF4-FFF2-40B4-BE49-F238E27FC236}">
              <a16:creationId xmlns:a16="http://schemas.microsoft.com/office/drawing/2014/main" id="{BC10B238-F246-4904-9D48-0172F0D7A002}"/>
            </a:ext>
          </a:extLst>
        </xdr:cNvPr>
        <xdr:cNvSpPr>
          <a:spLocks noChangeShapeType="1"/>
        </xdr:cNvSpPr>
      </xdr:nvSpPr>
      <xdr:spPr bwMode="auto">
        <a:xfrm>
          <a:off x="85153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23" name="Line 7">
          <a:extLst>
            <a:ext uri="{FF2B5EF4-FFF2-40B4-BE49-F238E27FC236}">
              <a16:creationId xmlns:a16="http://schemas.microsoft.com/office/drawing/2014/main" id="{9860E440-55C8-42BB-9D9F-990A017DFF81}"/>
            </a:ext>
          </a:extLst>
        </xdr:cNvPr>
        <xdr:cNvSpPr>
          <a:spLocks noChangeShapeType="1"/>
        </xdr:cNvSpPr>
      </xdr:nvSpPr>
      <xdr:spPr bwMode="auto">
        <a:xfrm>
          <a:off x="85153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24" name="Line 7">
          <a:extLst>
            <a:ext uri="{FF2B5EF4-FFF2-40B4-BE49-F238E27FC236}">
              <a16:creationId xmlns:a16="http://schemas.microsoft.com/office/drawing/2014/main" id="{CA4F811D-922B-4D1D-8704-FC76E91B7644}"/>
            </a:ext>
          </a:extLst>
        </xdr:cNvPr>
        <xdr:cNvSpPr>
          <a:spLocks noChangeShapeType="1"/>
        </xdr:cNvSpPr>
      </xdr:nvSpPr>
      <xdr:spPr bwMode="auto">
        <a:xfrm>
          <a:off x="85153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25" name="Line 7">
          <a:extLst>
            <a:ext uri="{FF2B5EF4-FFF2-40B4-BE49-F238E27FC236}">
              <a16:creationId xmlns:a16="http://schemas.microsoft.com/office/drawing/2014/main" id="{510A8EA2-DE6C-47A2-B64C-2376B903810A}"/>
            </a:ext>
          </a:extLst>
        </xdr:cNvPr>
        <xdr:cNvSpPr>
          <a:spLocks noChangeShapeType="1"/>
        </xdr:cNvSpPr>
      </xdr:nvSpPr>
      <xdr:spPr bwMode="auto">
        <a:xfrm>
          <a:off x="85153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26" name="Line 7">
          <a:extLst>
            <a:ext uri="{FF2B5EF4-FFF2-40B4-BE49-F238E27FC236}">
              <a16:creationId xmlns:a16="http://schemas.microsoft.com/office/drawing/2014/main" id="{EA46AA2A-AD0C-4216-95A2-F4D28FDCC74B}"/>
            </a:ext>
          </a:extLst>
        </xdr:cNvPr>
        <xdr:cNvSpPr>
          <a:spLocks noChangeShapeType="1"/>
        </xdr:cNvSpPr>
      </xdr:nvSpPr>
      <xdr:spPr bwMode="auto">
        <a:xfrm>
          <a:off x="85153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27" name="Line 7">
          <a:extLst>
            <a:ext uri="{FF2B5EF4-FFF2-40B4-BE49-F238E27FC236}">
              <a16:creationId xmlns:a16="http://schemas.microsoft.com/office/drawing/2014/main" id="{F142DA79-BCF6-42D0-BBAA-5376CBC5D551}"/>
            </a:ext>
          </a:extLst>
        </xdr:cNvPr>
        <xdr:cNvSpPr>
          <a:spLocks noChangeShapeType="1"/>
        </xdr:cNvSpPr>
      </xdr:nvSpPr>
      <xdr:spPr bwMode="auto">
        <a:xfrm>
          <a:off x="85153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28" name="Line 7">
          <a:extLst>
            <a:ext uri="{FF2B5EF4-FFF2-40B4-BE49-F238E27FC236}">
              <a16:creationId xmlns:a16="http://schemas.microsoft.com/office/drawing/2014/main" id="{A5DCE60F-148A-41E5-A401-CE43BF7EA969}"/>
            </a:ext>
          </a:extLst>
        </xdr:cNvPr>
        <xdr:cNvSpPr>
          <a:spLocks noChangeShapeType="1"/>
        </xdr:cNvSpPr>
      </xdr:nvSpPr>
      <xdr:spPr bwMode="auto">
        <a:xfrm>
          <a:off x="85153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29" name="Line 7">
          <a:extLst>
            <a:ext uri="{FF2B5EF4-FFF2-40B4-BE49-F238E27FC236}">
              <a16:creationId xmlns:a16="http://schemas.microsoft.com/office/drawing/2014/main" id="{B7FA99DE-DAB4-4FD8-A79C-D517F7BFA4C2}"/>
            </a:ext>
          </a:extLst>
        </xdr:cNvPr>
        <xdr:cNvSpPr>
          <a:spLocks noChangeShapeType="1"/>
        </xdr:cNvSpPr>
      </xdr:nvSpPr>
      <xdr:spPr bwMode="auto">
        <a:xfrm>
          <a:off x="85153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30" name="Line 7">
          <a:extLst>
            <a:ext uri="{FF2B5EF4-FFF2-40B4-BE49-F238E27FC236}">
              <a16:creationId xmlns:a16="http://schemas.microsoft.com/office/drawing/2014/main" id="{050CA39C-97DA-4A6A-A5DE-2B9B80EDCD3F}"/>
            </a:ext>
          </a:extLst>
        </xdr:cNvPr>
        <xdr:cNvSpPr>
          <a:spLocks noChangeShapeType="1"/>
        </xdr:cNvSpPr>
      </xdr:nvSpPr>
      <xdr:spPr bwMode="auto">
        <a:xfrm>
          <a:off x="85153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31" name="Line 7">
          <a:extLst>
            <a:ext uri="{FF2B5EF4-FFF2-40B4-BE49-F238E27FC236}">
              <a16:creationId xmlns:a16="http://schemas.microsoft.com/office/drawing/2014/main" id="{64E3BFFA-1221-44FC-BC54-4711AC9EFD2E}"/>
            </a:ext>
          </a:extLst>
        </xdr:cNvPr>
        <xdr:cNvSpPr>
          <a:spLocks noChangeShapeType="1"/>
        </xdr:cNvSpPr>
      </xdr:nvSpPr>
      <xdr:spPr bwMode="auto">
        <a:xfrm>
          <a:off x="85153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32" name="Line 7">
          <a:extLst>
            <a:ext uri="{FF2B5EF4-FFF2-40B4-BE49-F238E27FC236}">
              <a16:creationId xmlns:a16="http://schemas.microsoft.com/office/drawing/2014/main" id="{20664A49-7385-43B5-85A4-342229D66B5A}"/>
            </a:ext>
          </a:extLst>
        </xdr:cNvPr>
        <xdr:cNvSpPr>
          <a:spLocks noChangeShapeType="1"/>
        </xdr:cNvSpPr>
      </xdr:nvSpPr>
      <xdr:spPr bwMode="auto">
        <a:xfrm>
          <a:off x="85153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33" name="Line 7">
          <a:extLst>
            <a:ext uri="{FF2B5EF4-FFF2-40B4-BE49-F238E27FC236}">
              <a16:creationId xmlns:a16="http://schemas.microsoft.com/office/drawing/2014/main" id="{03A60695-A7FC-49C1-8573-838EA1AD6272}"/>
            </a:ext>
          </a:extLst>
        </xdr:cNvPr>
        <xdr:cNvSpPr>
          <a:spLocks noChangeShapeType="1"/>
        </xdr:cNvSpPr>
      </xdr:nvSpPr>
      <xdr:spPr bwMode="auto">
        <a:xfrm>
          <a:off x="85153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34" name="Line 7">
          <a:extLst>
            <a:ext uri="{FF2B5EF4-FFF2-40B4-BE49-F238E27FC236}">
              <a16:creationId xmlns:a16="http://schemas.microsoft.com/office/drawing/2014/main" id="{6BFC44BF-0C2F-44AA-8673-5E4E68069A86}"/>
            </a:ext>
          </a:extLst>
        </xdr:cNvPr>
        <xdr:cNvSpPr>
          <a:spLocks noChangeShapeType="1"/>
        </xdr:cNvSpPr>
      </xdr:nvSpPr>
      <xdr:spPr bwMode="auto">
        <a:xfrm>
          <a:off x="85153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35" name="Line 7">
          <a:extLst>
            <a:ext uri="{FF2B5EF4-FFF2-40B4-BE49-F238E27FC236}">
              <a16:creationId xmlns:a16="http://schemas.microsoft.com/office/drawing/2014/main" id="{7C10CBD2-F515-42AA-A977-6424FC6F1041}"/>
            </a:ext>
          </a:extLst>
        </xdr:cNvPr>
        <xdr:cNvSpPr>
          <a:spLocks noChangeShapeType="1"/>
        </xdr:cNvSpPr>
      </xdr:nvSpPr>
      <xdr:spPr bwMode="auto">
        <a:xfrm>
          <a:off x="85153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36" name="Line 7">
          <a:extLst>
            <a:ext uri="{FF2B5EF4-FFF2-40B4-BE49-F238E27FC236}">
              <a16:creationId xmlns:a16="http://schemas.microsoft.com/office/drawing/2014/main" id="{63AE127A-9A1F-4A5A-A6B2-70EC47B5650C}"/>
            </a:ext>
          </a:extLst>
        </xdr:cNvPr>
        <xdr:cNvSpPr>
          <a:spLocks noChangeShapeType="1"/>
        </xdr:cNvSpPr>
      </xdr:nvSpPr>
      <xdr:spPr bwMode="auto">
        <a:xfrm>
          <a:off x="85153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37" name="Line 7">
          <a:extLst>
            <a:ext uri="{FF2B5EF4-FFF2-40B4-BE49-F238E27FC236}">
              <a16:creationId xmlns:a16="http://schemas.microsoft.com/office/drawing/2014/main" id="{7DD6F08B-1E90-4DF4-B275-0CE731DE2539}"/>
            </a:ext>
          </a:extLst>
        </xdr:cNvPr>
        <xdr:cNvSpPr>
          <a:spLocks noChangeShapeType="1"/>
        </xdr:cNvSpPr>
      </xdr:nvSpPr>
      <xdr:spPr bwMode="auto">
        <a:xfrm>
          <a:off x="85153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38" name="Line 7">
          <a:extLst>
            <a:ext uri="{FF2B5EF4-FFF2-40B4-BE49-F238E27FC236}">
              <a16:creationId xmlns:a16="http://schemas.microsoft.com/office/drawing/2014/main" id="{401B1F15-95F1-4EF9-9679-79EFF9279BC3}"/>
            </a:ext>
          </a:extLst>
        </xdr:cNvPr>
        <xdr:cNvSpPr>
          <a:spLocks noChangeShapeType="1"/>
        </xdr:cNvSpPr>
      </xdr:nvSpPr>
      <xdr:spPr bwMode="auto">
        <a:xfrm>
          <a:off x="85153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39" name="Line 7">
          <a:extLst>
            <a:ext uri="{FF2B5EF4-FFF2-40B4-BE49-F238E27FC236}">
              <a16:creationId xmlns:a16="http://schemas.microsoft.com/office/drawing/2014/main" id="{BD8090CD-9C57-43CB-AA91-53E6FF8A3503}"/>
            </a:ext>
          </a:extLst>
        </xdr:cNvPr>
        <xdr:cNvSpPr>
          <a:spLocks noChangeShapeType="1"/>
        </xdr:cNvSpPr>
      </xdr:nvSpPr>
      <xdr:spPr bwMode="auto">
        <a:xfrm>
          <a:off x="85153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40" name="Line 7">
          <a:extLst>
            <a:ext uri="{FF2B5EF4-FFF2-40B4-BE49-F238E27FC236}">
              <a16:creationId xmlns:a16="http://schemas.microsoft.com/office/drawing/2014/main" id="{51DC93B9-442E-4DD9-A238-5C89676DE737}"/>
            </a:ext>
          </a:extLst>
        </xdr:cNvPr>
        <xdr:cNvSpPr>
          <a:spLocks noChangeShapeType="1"/>
        </xdr:cNvSpPr>
      </xdr:nvSpPr>
      <xdr:spPr bwMode="auto">
        <a:xfrm>
          <a:off x="85153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41" name="Line 7">
          <a:extLst>
            <a:ext uri="{FF2B5EF4-FFF2-40B4-BE49-F238E27FC236}">
              <a16:creationId xmlns:a16="http://schemas.microsoft.com/office/drawing/2014/main" id="{3EA94CAB-62FF-4D19-AF07-8205A9BA712A}"/>
            </a:ext>
          </a:extLst>
        </xdr:cNvPr>
        <xdr:cNvSpPr>
          <a:spLocks noChangeShapeType="1"/>
        </xdr:cNvSpPr>
      </xdr:nvSpPr>
      <xdr:spPr bwMode="auto">
        <a:xfrm>
          <a:off x="85153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42" name="Line 7">
          <a:extLst>
            <a:ext uri="{FF2B5EF4-FFF2-40B4-BE49-F238E27FC236}">
              <a16:creationId xmlns:a16="http://schemas.microsoft.com/office/drawing/2014/main" id="{FD8F2DAE-D173-4EBA-875E-94776A5AA385}"/>
            </a:ext>
          </a:extLst>
        </xdr:cNvPr>
        <xdr:cNvSpPr>
          <a:spLocks noChangeShapeType="1"/>
        </xdr:cNvSpPr>
      </xdr:nvSpPr>
      <xdr:spPr bwMode="auto">
        <a:xfrm>
          <a:off x="85153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43" name="Line 7">
          <a:extLst>
            <a:ext uri="{FF2B5EF4-FFF2-40B4-BE49-F238E27FC236}">
              <a16:creationId xmlns:a16="http://schemas.microsoft.com/office/drawing/2014/main" id="{F5EAF74E-8371-4492-896C-592F50C7ED27}"/>
            </a:ext>
          </a:extLst>
        </xdr:cNvPr>
        <xdr:cNvSpPr>
          <a:spLocks noChangeShapeType="1"/>
        </xdr:cNvSpPr>
      </xdr:nvSpPr>
      <xdr:spPr bwMode="auto">
        <a:xfrm>
          <a:off x="85153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44" name="Line 7">
          <a:extLst>
            <a:ext uri="{FF2B5EF4-FFF2-40B4-BE49-F238E27FC236}">
              <a16:creationId xmlns:a16="http://schemas.microsoft.com/office/drawing/2014/main" id="{5209CE36-729F-4ABF-AB95-E99DA8789145}"/>
            </a:ext>
          </a:extLst>
        </xdr:cNvPr>
        <xdr:cNvSpPr>
          <a:spLocks noChangeShapeType="1"/>
        </xdr:cNvSpPr>
      </xdr:nvSpPr>
      <xdr:spPr bwMode="auto">
        <a:xfrm>
          <a:off x="85153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45" name="Line 7">
          <a:extLst>
            <a:ext uri="{FF2B5EF4-FFF2-40B4-BE49-F238E27FC236}">
              <a16:creationId xmlns:a16="http://schemas.microsoft.com/office/drawing/2014/main" id="{7F25EB27-1F0D-481D-8344-668259144749}"/>
            </a:ext>
          </a:extLst>
        </xdr:cNvPr>
        <xdr:cNvSpPr>
          <a:spLocks noChangeShapeType="1"/>
        </xdr:cNvSpPr>
      </xdr:nvSpPr>
      <xdr:spPr bwMode="auto">
        <a:xfrm>
          <a:off x="85153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46" name="Line 7">
          <a:extLst>
            <a:ext uri="{FF2B5EF4-FFF2-40B4-BE49-F238E27FC236}">
              <a16:creationId xmlns:a16="http://schemas.microsoft.com/office/drawing/2014/main" id="{BA395C8E-6891-4EDC-BE8C-686D01969594}"/>
            </a:ext>
          </a:extLst>
        </xdr:cNvPr>
        <xdr:cNvSpPr>
          <a:spLocks noChangeShapeType="1"/>
        </xdr:cNvSpPr>
      </xdr:nvSpPr>
      <xdr:spPr bwMode="auto">
        <a:xfrm>
          <a:off x="85153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47" name="Line 7">
          <a:extLst>
            <a:ext uri="{FF2B5EF4-FFF2-40B4-BE49-F238E27FC236}">
              <a16:creationId xmlns:a16="http://schemas.microsoft.com/office/drawing/2014/main" id="{C53804AE-E380-47BE-BB42-5FFF548336B5}"/>
            </a:ext>
          </a:extLst>
        </xdr:cNvPr>
        <xdr:cNvSpPr>
          <a:spLocks noChangeShapeType="1"/>
        </xdr:cNvSpPr>
      </xdr:nvSpPr>
      <xdr:spPr bwMode="auto">
        <a:xfrm>
          <a:off x="85153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48" name="Line 7">
          <a:extLst>
            <a:ext uri="{FF2B5EF4-FFF2-40B4-BE49-F238E27FC236}">
              <a16:creationId xmlns:a16="http://schemas.microsoft.com/office/drawing/2014/main" id="{323AB12E-F895-491A-95DE-D31FD033879F}"/>
            </a:ext>
          </a:extLst>
        </xdr:cNvPr>
        <xdr:cNvSpPr>
          <a:spLocks noChangeShapeType="1"/>
        </xdr:cNvSpPr>
      </xdr:nvSpPr>
      <xdr:spPr bwMode="auto">
        <a:xfrm>
          <a:off x="85153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49" name="Line 7">
          <a:extLst>
            <a:ext uri="{FF2B5EF4-FFF2-40B4-BE49-F238E27FC236}">
              <a16:creationId xmlns:a16="http://schemas.microsoft.com/office/drawing/2014/main" id="{6FB9DB1F-9C5B-4834-A5C4-F781500FDBCF}"/>
            </a:ext>
          </a:extLst>
        </xdr:cNvPr>
        <xdr:cNvSpPr>
          <a:spLocks noChangeShapeType="1"/>
        </xdr:cNvSpPr>
      </xdr:nvSpPr>
      <xdr:spPr bwMode="auto">
        <a:xfrm>
          <a:off x="85153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50" name="Line 7">
          <a:extLst>
            <a:ext uri="{FF2B5EF4-FFF2-40B4-BE49-F238E27FC236}">
              <a16:creationId xmlns:a16="http://schemas.microsoft.com/office/drawing/2014/main" id="{014BCA61-6418-494B-8FFE-497E1EFAEF82}"/>
            </a:ext>
          </a:extLst>
        </xdr:cNvPr>
        <xdr:cNvSpPr>
          <a:spLocks noChangeShapeType="1"/>
        </xdr:cNvSpPr>
      </xdr:nvSpPr>
      <xdr:spPr bwMode="auto">
        <a:xfrm>
          <a:off x="85153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51" name="Line 7">
          <a:extLst>
            <a:ext uri="{FF2B5EF4-FFF2-40B4-BE49-F238E27FC236}">
              <a16:creationId xmlns:a16="http://schemas.microsoft.com/office/drawing/2014/main" id="{6FDFBFEB-D225-4082-A9B4-91F0D87A06C9}"/>
            </a:ext>
          </a:extLst>
        </xdr:cNvPr>
        <xdr:cNvSpPr>
          <a:spLocks noChangeShapeType="1"/>
        </xdr:cNvSpPr>
      </xdr:nvSpPr>
      <xdr:spPr bwMode="auto">
        <a:xfrm>
          <a:off x="85153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52" name="Line 7">
          <a:extLst>
            <a:ext uri="{FF2B5EF4-FFF2-40B4-BE49-F238E27FC236}">
              <a16:creationId xmlns:a16="http://schemas.microsoft.com/office/drawing/2014/main" id="{2BDA8B37-FD48-4D42-B30D-B668E2475B45}"/>
            </a:ext>
          </a:extLst>
        </xdr:cNvPr>
        <xdr:cNvSpPr>
          <a:spLocks noChangeShapeType="1"/>
        </xdr:cNvSpPr>
      </xdr:nvSpPr>
      <xdr:spPr bwMode="auto">
        <a:xfrm>
          <a:off x="85153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53" name="Line 7">
          <a:extLst>
            <a:ext uri="{FF2B5EF4-FFF2-40B4-BE49-F238E27FC236}">
              <a16:creationId xmlns:a16="http://schemas.microsoft.com/office/drawing/2014/main" id="{6A0E52EC-6DDB-4608-A0DB-A28C8D4AD389}"/>
            </a:ext>
          </a:extLst>
        </xdr:cNvPr>
        <xdr:cNvSpPr>
          <a:spLocks noChangeShapeType="1"/>
        </xdr:cNvSpPr>
      </xdr:nvSpPr>
      <xdr:spPr bwMode="auto">
        <a:xfrm>
          <a:off x="85153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54" name="Line 7">
          <a:extLst>
            <a:ext uri="{FF2B5EF4-FFF2-40B4-BE49-F238E27FC236}">
              <a16:creationId xmlns:a16="http://schemas.microsoft.com/office/drawing/2014/main" id="{6B0F9237-A959-44C4-8A6A-7D8BCF8D6BA3}"/>
            </a:ext>
          </a:extLst>
        </xdr:cNvPr>
        <xdr:cNvSpPr>
          <a:spLocks noChangeShapeType="1"/>
        </xdr:cNvSpPr>
      </xdr:nvSpPr>
      <xdr:spPr bwMode="auto">
        <a:xfrm>
          <a:off x="85153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55" name="Line 7">
          <a:extLst>
            <a:ext uri="{FF2B5EF4-FFF2-40B4-BE49-F238E27FC236}">
              <a16:creationId xmlns:a16="http://schemas.microsoft.com/office/drawing/2014/main" id="{79A9C2BF-B2D1-4A98-A80F-3A748C0060E6}"/>
            </a:ext>
          </a:extLst>
        </xdr:cNvPr>
        <xdr:cNvSpPr>
          <a:spLocks noChangeShapeType="1"/>
        </xdr:cNvSpPr>
      </xdr:nvSpPr>
      <xdr:spPr bwMode="auto">
        <a:xfrm>
          <a:off x="85153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56" name="Line 7">
          <a:extLst>
            <a:ext uri="{FF2B5EF4-FFF2-40B4-BE49-F238E27FC236}">
              <a16:creationId xmlns:a16="http://schemas.microsoft.com/office/drawing/2014/main" id="{7DD1B8AE-47C7-44D6-AD9A-22ED143F97E4}"/>
            </a:ext>
          </a:extLst>
        </xdr:cNvPr>
        <xdr:cNvSpPr>
          <a:spLocks noChangeShapeType="1"/>
        </xdr:cNvSpPr>
      </xdr:nvSpPr>
      <xdr:spPr bwMode="auto">
        <a:xfrm>
          <a:off x="85153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57" name="Line 7">
          <a:extLst>
            <a:ext uri="{FF2B5EF4-FFF2-40B4-BE49-F238E27FC236}">
              <a16:creationId xmlns:a16="http://schemas.microsoft.com/office/drawing/2014/main" id="{9C414BD8-435C-4ED1-BF71-B229B2EA3612}"/>
            </a:ext>
          </a:extLst>
        </xdr:cNvPr>
        <xdr:cNvSpPr>
          <a:spLocks noChangeShapeType="1"/>
        </xdr:cNvSpPr>
      </xdr:nvSpPr>
      <xdr:spPr bwMode="auto">
        <a:xfrm>
          <a:off x="85153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58" name="Line 7">
          <a:extLst>
            <a:ext uri="{FF2B5EF4-FFF2-40B4-BE49-F238E27FC236}">
              <a16:creationId xmlns:a16="http://schemas.microsoft.com/office/drawing/2014/main" id="{3C050BB6-60D7-45BA-937D-3481FA97F492}"/>
            </a:ext>
          </a:extLst>
        </xdr:cNvPr>
        <xdr:cNvSpPr>
          <a:spLocks noChangeShapeType="1"/>
        </xdr:cNvSpPr>
      </xdr:nvSpPr>
      <xdr:spPr bwMode="auto">
        <a:xfrm>
          <a:off x="85153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59" name="Line 7">
          <a:extLst>
            <a:ext uri="{FF2B5EF4-FFF2-40B4-BE49-F238E27FC236}">
              <a16:creationId xmlns:a16="http://schemas.microsoft.com/office/drawing/2014/main" id="{D652DDC1-21D5-4935-88A5-408195284D97}"/>
            </a:ext>
          </a:extLst>
        </xdr:cNvPr>
        <xdr:cNvSpPr>
          <a:spLocks noChangeShapeType="1"/>
        </xdr:cNvSpPr>
      </xdr:nvSpPr>
      <xdr:spPr bwMode="auto">
        <a:xfrm>
          <a:off x="85153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60" name="Line 7">
          <a:extLst>
            <a:ext uri="{FF2B5EF4-FFF2-40B4-BE49-F238E27FC236}">
              <a16:creationId xmlns:a16="http://schemas.microsoft.com/office/drawing/2014/main" id="{44D7459B-BB10-49BA-961C-BCC469117ED0}"/>
            </a:ext>
          </a:extLst>
        </xdr:cNvPr>
        <xdr:cNvSpPr>
          <a:spLocks noChangeShapeType="1"/>
        </xdr:cNvSpPr>
      </xdr:nvSpPr>
      <xdr:spPr bwMode="auto">
        <a:xfrm>
          <a:off x="85153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61" name="Line 7">
          <a:extLst>
            <a:ext uri="{FF2B5EF4-FFF2-40B4-BE49-F238E27FC236}">
              <a16:creationId xmlns:a16="http://schemas.microsoft.com/office/drawing/2014/main" id="{16AED9AF-0D84-48CF-AF14-82E35C498A13}"/>
            </a:ext>
          </a:extLst>
        </xdr:cNvPr>
        <xdr:cNvSpPr>
          <a:spLocks noChangeShapeType="1"/>
        </xdr:cNvSpPr>
      </xdr:nvSpPr>
      <xdr:spPr bwMode="auto">
        <a:xfrm>
          <a:off x="85153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62" name="Line 7">
          <a:extLst>
            <a:ext uri="{FF2B5EF4-FFF2-40B4-BE49-F238E27FC236}">
              <a16:creationId xmlns:a16="http://schemas.microsoft.com/office/drawing/2014/main" id="{CB75E30E-7954-4D1F-9DC7-34C5FBDE1C8D}"/>
            </a:ext>
          </a:extLst>
        </xdr:cNvPr>
        <xdr:cNvSpPr>
          <a:spLocks noChangeShapeType="1"/>
        </xdr:cNvSpPr>
      </xdr:nvSpPr>
      <xdr:spPr bwMode="auto">
        <a:xfrm>
          <a:off x="85153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63" name="Line 7">
          <a:extLst>
            <a:ext uri="{FF2B5EF4-FFF2-40B4-BE49-F238E27FC236}">
              <a16:creationId xmlns:a16="http://schemas.microsoft.com/office/drawing/2014/main" id="{02448D97-C3C4-4EFB-B39F-B62A1529D4B4}"/>
            </a:ext>
          </a:extLst>
        </xdr:cNvPr>
        <xdr:cNvSpPr>
          <a:spLocks noChangeShapeType="1"/>
        </xdr:cNvSpPr>
      </xdr:nvSpPr>
      <xdr:spPr bwMode="auto">
        <a:xfrm>
          <a:off x="85153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64" name="Line 7">
          <a:extLst>
            <a:ext uri="{FF2B5EF4-FFF2-40B4-BE49-F238E27FC236}">
              <a16:creationId xmlns:a16="http://schemas.microsoft.com/office/drawing/2014/main" id="{949F320F-E2CE-4C9D-A493-EAAC4E56C7A4}"/>
            </a:ext>
          </a:extLst>
        </xdr:cNvPr>
        <xdr:cNvSpPr>
          <a:spLocks noChangeShapeType="1"/>
        </xdr:cNvSpPr>
      </xdr:nvSpPr>
      <xdr:spPr bwMode="auto">
        <a:xfrm>
          <a:off x="85153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65" name="Line 7">
          <a:extLst>
            <a:ext uri="{FF2B5EF4-FFF2-40B4-BE49-F238E27FC236}">
              <a16:creationId xmlns:a16="http://schemas.microsoft.com/office/drawing/2014/main" id="{CCF6FBBD-B410-4D52-B1C0-F4616A5A9A51}"/>
            </a:ext>
          </a:extLst>
        </xdr:cNvPr>
        <xdr:cNvSpPr>
          <a:spLocks noChangeShapeType="1"/>
        </xdr:cNvSpPr>
      </xdr:nvSpPr>
      <xdr:spPr bwMode="auto">
        <a:xfrm>
          <a:off x="85153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66" name="Line 7">
          <a:extLst>
            <a:ext uri="{FF2B5EF4-FFF2-40B4-BE49-F238E27FC236}">
              <a16:creationId xmlns:a16="http://schemas.microsoft.com/office/drawing/2014/main" id="{F5C93C5A-3D90-4740-B799-75D6879439F2}"/>
            </a:ext>
          </a:extLst>
        </xdr:cNvPr>
        <xdr:cNvSpPr>
          <a:spLocks noChangeShapeType="1"/>
        </xdr:cNvSpPr>
      </xdr:nvSpPr>
      <xdr:spPr bwMode="auto">
        <a:xfrm>
          <a:off x="85153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67" name="Line 7">
          <a:extLst>
            <a:ext uri="{FF2B5EF4-FFF2-40B4-BE49-F238E27FC236}">
              <a16:creationId xmlns:a16="http://schemas.microsoft.com/office/drawing/2014/main" id="{7ECF0DB1-25E0-4ECD-9013-FD69185E2C46}"/>
            </a:ext>
          </a:extLst>
        </xdr:cNvPr>
        <xdr:cNvSpPr>
          <a:spLocks noChangeShapeType="1"/>
        </xdr:cNvSpPr>
      </xdr:nvSpPr>
      <xdr:spPr bwMode="auto">
        <a:xfrm>
          <a:off x="85153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68" name="Line 7">
          <a:extLst>
            <a:ext uri="{FF2B5EF4-FFF2-40B4-BE49-F238E27FC236}">
              <a16:creationId xmlns:a16="http://schemas.microsoft.com/office/drawing/2014/main" id="{DC9E377A-99A9-4F5C-A8E9-4D290108735B}"/>
            </a:ext>
          </a:extLst>
        </xdr:cNvPr>
        <xdr:cNvSpPr>
          <a:spLocks noChangeShapeType="1"/>
        </xdr:cNvSpPr>
      </xdr:nvSpPr>
      <xdr:spPr bwMode="auto">
        <a:xfrm>
          <a:off x="85153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69" name="Line 7">
          <a:extLst>
            <a:ext uri="{FF2B5EF4-FFF2-40B4-BE49-F238E27FC236}">
              <a16:creationId xmlns:a16="http://schemas.microsoft.com/office/drawing/2014/main" id="{3311F064-BBCB-4A73-9AE5-AE51611816A7}"/>
            </a:ext>
          </a:extLst>
        </xdr:cNvPr>
        <xdr:cNvSpPr>
          <a:spLocks noChangeShapeType="1"/>
        </xdr:cNvSpPr>
      </xdr:nvSpPr>
      <xdr:spPr bwMode="auto">
        <a:xfrm>
          <a:off x="85153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70" name="Line 7">
          <a:extLst>
            <a:ext uri="{FF2B5EF4-FFF2-40B4-BE49-F238E27FC236}">
              <a16:creationId xmlns:a16="http://schemas.microsoft.com/office/drawing/2014/main" id="{52D2C840-C9E4-4C60-BA35-7B42749AA840}"/>
            </a:ext>
          </a:extLst>
        </xdr:cNvPr>
        <xdr:cNvSpPr>
          <a:spLocks noChangeShapeType="1"/>
        </xdr:cNvSpPr>
      </xdr:nvSpPr>
      <xdr:spPr bwMode="auto">
        <a:xfrm>
          <a:off x="85153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71" name="Line 7">
          <a:extLst>
            <a:ext uri="{FF2B5EF4-FFF2-40B4-BE49-F238E27FC236}">
              <a16:creationId xmlns:a16="http://schemas.microsoft.com/office/drawing/2014/main" id="{C2C3C2BB-33AF-4164-83DB-B37FE4E4B19D}"/>
            </a:ext>
          </a:extLst>
        </xdr:cNvPr>
        <xdr:cNvSpPr>
          <a:spLocks noChangeShapeType="1"/>
        </xdr:cNvSpPr>
      </xdr:nvSpPr>
      <xdr:spPr bwMode="auto">
        <a:xfrm>
          <a:off x="85153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72" name="Line 7">
          <a:extLst>
            <a:ext uri="{FF2B5EF4-FFF2-40B4-BE49-F238E27FC236}">
              <a16:creationId xmlns:a16="http://schemas.microsoft.com/office/drawing/2014/main" id="{8188D15A-EA53-4350-A477-6F00F32E210C}"/>
            </a:ext>
          </a:extLst>
        </xdr:cNvPr>
        <xdr:cNvSpPr>
          <a:spLocks noChangeShapeType="1"/>
        </xdr:cNvSpPr>
      </xdr:nvSpPr>
      <xdr:spPr bwMode="auto">
        <a:xfrm>
          <a:off x="85153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73" name="Line 7">
          <a:extLst>
            <a:ext uri="{FF2B5EF4-FFF2-40B4-BE49-F238E27FC236}">
              <a16:creationId xmlns:a16="http://schemas.microsoft.com/office/drawing/2014/main" id="{65F89FCF-F656-4A3D-B134-1E59F788FA1B}"/>
            </a:ext>
          </a:extLst>
        </xdr:cNvPr>
        <xdr:cNvSpPr>
          <a:spLocks noChangeShapeType="1"/>
        </xdr:cNvSpPr>
      </xdr:nvSpPr>
      <xdr:spPr bwMode="auto">
        <a:xfrm>
          <a:off x="85153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74" name="Line 7">
          <a:extLst>
            <a:ext uri="{FF2B5EF4-FFF2-40B4-BE49-F238E27FC236}">
              <a16:creationId xmlns:a16="http://schemas.microsoft.com/office/drawing/2014/main" id="{A3EF9869-51C1-4BE4-BA09-E510FA653C87}"/>
            </a:ext>
          </a:extLst>
        </xdr:cNvPr>
        <xdr:cNvSpPr>
          <a:spLocks noChangeShapeType="1"/>
        </xdr:cNvSpPr>
      </xdr:nvSpPr>
      <xdr:spPr bwMode="auto">
        <a:xfrm>
          <a:off x="85153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75" name="Line 7">
          <a:extLst>
            <a:ext uri="{FF2B5EF4-FFF2-40B4-BE49-F238E27FC236}">
              <a16:creationId xmlns:a16="http://schemas.microsoft.com/office/drawing/2014/main" id="{ABF1EF35-C9BE-4A73-A3BD-1CDC7617EAD2}"/>
            </a:ext>
          </a:extLst>
        </xdr:cNvPr>
        <xdr:cNvSpPr>
          <a:spLocks noChangeShapeType="1"/>
        </xdr:cNvSpPr>
      </xdr:nvSpPr>
      <xdr:spPr bwMode="auto">
        <a:xfrm>
          <a:off x="85153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76" name="Line 7">
          <a:extLst>
            <a:ext uri="{FF2B5EF4-FFF2-40B4-BE49-F238E27FC236}">
              <a16:creationId xmlns:a16="http://schemas.microsoft.com/office/drawing/2014/main" id="{0DCA3ECA-9C37-4E4B-983D-6E7FAEB5DE3A}"/>
            </a:ext>
          </a:extLst>
        </xdr:cNvPr>
        <xdr:cNvSpPr>
          <a:spLocks noChangeShapeType="1"/>
        </xdr:cNvSpPr>
      </xdr:nvSpPr>
      <xdr:spPr bwMode="auto">
        <a:xfrm>
          <a:off x="85153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77" name="Line 7">
          <a:extLst>
            <a:ext uri="{FF2B5EF4-FFF2-40B4-BE49-F238E27FC236}">
              <a16:creationId xmlns:a16="http://schemas.microsoft.com/office/drawing/2014/main" id="{0A836BAA-70F4-4E3C-9B92-F03B85689949}"/>
            </a:ext>
          </a:extLst>
        </xdr:cNvPr>
        <xdr:cNvSpPr>
          <a:spLocks noChangeShapeType="1"/>
        </xdr:cNvSpPr>
      </xdr:nvSpPr>
      <xdr:spPr bwMode="auto">
        <a:xfrm>
          <a:off x="85153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78" name="Line 7">
          <a:extLst>
            <a:ext uri="{FF2B5EF4-FFF2-40B4-BE49-F238E27FC236}">
              <a16:creationId xmlns:a16="http://schemas.microsoft.com/office/drawing/2014/main" id="{1A9BE580-3A8D-427C-B03F-7D59530CD7C6}"/>
            </a:ext>
          </a:extLst>
        </xdr:cNvPr>
        <xdr:cNvSpPr>
          <a:spLocks noChangeShapeType="1"/>
        </xdr:cNvSpPr>
      </xdr:nvSpPr>
      <xdr:spPr bwMode="auto">
        <a:xfrm>
          <a:off x="85153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79" name="Line 7">
          <a:extLst>
            <a:ext uri="{FF2B5EF4-FFF2-40B4-BE49-F238E27FC236}">
              <a16:creationId xmlns:a16="http://schemas.microsoft.com/office/drawing/2014/main" id="{22EFCEA4-B62C-4427-B30E-A682FD41F06B}"/>
            </a:ext>
          </a:extLst>
        </xdr:cNvPr>
        <xdr:cNvSpPr>
          <a:spLocks noChangeShapeType="1"/>
        </xdr:cNvSpPr>
      </xdr:nvSpPr>
      <xdr:spPr bwMode="auto">
        <a:xfrm>
          <a:off x="85153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80" name="Line 7">
          <a:extLst>
            <a:ext uri="{FF2B5EF4-FFF2-40B4-BE49-F238E27FC236}">
              <a16:creationId xmlns:a16="http://schemas.microsoft.com/office/drawing/2014/main" id="{256ECA39-FA2D-44C5-AA10-E2FDD0590F46}"/>
            </a:ext>
          </a:extLst>
        </xdr:cNvPr>
        <xdr:cNvSpPr>
          <a:spLocks noChangeShapeType="1"/>
        </xdr:cNvSpPr>
      </xdr:nvSpPr>
      <xdr:spPr bwMode="auto">
        <a:xfrm>
          <a:off x="85153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281" name="Line 7">
          <a:extLst>
            <a:ext uri="{FF2B5EF4-FFF2-40B4-BE49-F238E27FC236}">
              <a16:creationId xmlns:a16="http://schemas.microsoft.com/office/drawing/2014/main" id="{C2835A39-D093-49AB-B7DA-8BD0F4867524}"/>
            </a:ext>
          </a:extLst>
        </xdr:cNvPr>
        <xdr:cNvSpPr>
          <a:spLocks noChangeShapeType="1"/>
        </xdr:cNvSpPr>
      </xdr:nvSpPr>
      <xdr:spPr bwMode="auto">
        <a:xfrm>
          <a:off x="100584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282" name="Line 7">
          <a:extLst>
            <a:ext uri="{FF2B5EF4-FFF2-40B4-BE49-F238E27FC236}">
              <a16:creationId xmlns:a16="http://schemas.microsoft.com/office/drawing/2014/main" id="{84035AFE-B11D-4F1A-BB97-BCA8520CEE33}"/>
            </a:ext>
          </a:extLst>
        </xdr:cNvPr>
        <xdr:cNvSpPr>
          <a:spLocks noChangeShapeType="1"/>
        </xdr:cNvSpPr>
      </xdr:nvSpPr>
      <xdr:spPr bwMode="auto">
        <a:xfrm>
          <a:off x="100584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283" name="Line 7">
          <a:extLst>
            <a:ext uri="{FF2B5EF4-FFF2-40B4-BE49-F238E27FC236}">
              <a16:creationId xmlns:a16="http://schemas.microsoft.com/office/drawing/2014/main" id="{203E7084-1950-4EFC-ACEA-9515F36F996C}"/>
            </a:ext>
          </a:extLst>
        </xdr:cNvPr>
        <xdr:cNvSpPr>
          <a:spLocks noChangeShapeType="1"/>
        </xdr:cNvSpPr>
      </xdr:nvSpPr>
      <xdr:spPr bwMode="auto">
        <a:xfrm>
          <a:off x="100584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284" name="Line 7">
          <a:extLst>
            <a:ext uri="{FF2B5EF4-FFF2-40B4-BE49-F238E27FC236}">
              <a16:creationId xmlns:a16="http://schemas.microsoft.com/office/drawing/2014/main" id="{F70AB93B-AF5F-40D4-ABFD-59E509A07C28}"/>
            </a:ext>
          </a:extLst>
        </xdr:cNvPr>
        <xdr:cNvSpPr>
          <a:spLocks noChangeShapeType="1"/>
        </xdr:cNvSpPr>
      </xdr:nvSpPr>
      <xdr:spPr bwMode="auto">
        <a:xfrm>
          <a:off x="100584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285" name="Line 7">
          <a:extLst>
            <a:ext uri="{FF2B5EF4-FFF2-40B4-BE49-F238E27FC236}">
              <a16:creationId xmlns:a16="http://schemas.microsoft.com/office/drawing/2014/main" id="{6F438A79-6DCB-49C9-87EA-04C2B1F96480}"/>
            </a:ext>
          </a:extLst>
        </xdr:cNvPr>
        <xdr:cNvSpPr>
          <a:spLocks noChangeShapeType="1"/>
        </xdr:cNvSpPr>
      </xdr:nvSpPr>
      <xdr:spPr bwMode="auto">
        <a:xfrm>
          <a:off x="100584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286" name="Line 7">
          <a:extLst>
            <a:ext uri="{FF2B5EF4-FFF2-40B4-BE49-F238E27FC236}">
              <a16:creationId xmlns:a16="http://schemas.microsoft.com/office/drawing/2014/main" id="{89B2C31E-714F-4829-9C51-507AB9445410}"/>
            </a:ext>
          </a:extLst>
        </xdr:cNvPr>
        <xdr:cNvSpPr>
          <a:spLocks noChangeShapeType="1"/>
        </xdr:cNvSpPr>
      </xdr:nvSpPr>
      <xdr:spPr bwMode="auto">
        <a:xfrm>
          <a:off x="100584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287" name="Line 7">
          <a:extLst>
            <a:ext uri="{FF2B5EF4-FFF2-40B4-BE49-F238E27FC236}">
              <a16:creationId xmlns:a16="http://schemas.microsoft.com/office/drawing/2014/main" id="{3DE8B258-A81F-48D7-8895-EEBA5AB8B960}"/>
            </a:ext>
          </a:extLst>
        </xdr:cNvPr>
        <xdr:cNvSpPr>
          <a:spLocks noChangeShapeType="1"/>
        </xdr:cNvSpPr>
      </xdr:nvSpPr>
      <xdr:spPr bwMode="auto">
        <a:xfrm>
          <a:off x="100584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288" name="Line 7">
          <a:extLst>
            <a:ext uri="{FF2B5EF4-FFF2-40B4-BE49-F238E27FC236}">
              <a16:creationId xmlns:a16="http://schemas.microsoft.com/office/drawing/2014/main" id="{9569F65C-DC25-4358-A294-A565FE12A3C1}"/>
            </a:ext>
          </a:extLst>
        </xdr:cNvPr>
        <xdr:cNvSpPr>
          <a:spLocks noChangeShapeType="1"/>
        </xdr:cNvSpPr>
      </xdr:nvSpPr>
      <xdr:spPr bwMode="auto">
        <a:xfrm>
          <a:off x="100584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289" name="Line 7">
          <a:extLst>
            <a:ext uri="{FF2B5EF4-FFF2-40B4-BE49-F238E27FC236}">
              <a16:creationId xmlns:a16="http://schemas.microsoft.com/office/drawing/2014/main" id="{032450BC-D41E-4DF6-B112-230F5BDED496}"/>
            </a:ext>
          </a:extLst>
        </xdr:cNvPr>
        <xdr:cNvSpPr>
          <a:spLocks noChangeShapeType="1"/>
        </xdr:cNvSpPr>
      </xdr:nvSpPr>
      <xdr:spPr bwMode="auto">
        <a:xfrm>
          <a:off x="100584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290" name="Line 7">
          <a:extLst>
            <a:ext uri="{FF2B5EF4-FFF2-40B4-BE49-F238E27FC236}">
              <a16:creationId xmlns:a16="http://schemas.microsoft.com/office/drawing/2014/main" id="{6C4AF729-D2A4-4AC9-8EAB-6A53362C4DC3}"/>
            </a:ext>
          </a:extLst>
        </xdr:cNvPr>
        <xdr:cNvSpPr>
          <a:spLocks noChangeShapeType="1"/>
        </xdr:cNvSpPr>
      </xdr:nvSpPr>
      <xdr:spPr bwMode="auto">
        <a:xfrm>
          <a:off x="100584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291" name="Line 7">
          <a:extLst>
            <a:ext uri="{FF2B5EF4-FFF2-40B4-BE49-F238E27FC236}">
              <a16:creationId xmlns:a16="http://schemas.microsoft.com/office/drawing/2014/main" id="{E3DC6A56-029B-4496-BC6D-6075501EB202}"/>
            </a:ext>
          </a:extLst>
        </xdr:cNvPr>
        <xdr:cNvSpPr>
          <a:spLocks noChangeShapeType="1"/>
        </xdr:cNvSpPr>
      </xdr:nvSpPr>
      <xdr:spPr bwMode="auto">
        <a:xfrm>
          <a:off x="100584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292" name="Line 7">
          <a:extLst>
            <a:ext uri="{FF2B5EF4-FFF2-40B4-BE49-F238E27FC236}">
              <a16:creationId xmlns:a16="http://schemas.microsoft.com/office/drawing/2014/main" id="{4280D768-3F4E-46AE-94C8-36F73C5C58D5}"/>
            </a:ext>
          </a:extLst>
        </xdr:cNvPr>
        <xdr:cNvSpPr>
          <a:spLocks noChangeShapeType="1"/>
        </xdr:cNvSpPr>
      </xdr:nvSpPr>
      <xdr:spPr bwMode="auto">
        <a:xfrm>
          <a:off x="100584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293" name="Line 7">
          <a:extLst>
            <a:ext uri="{FF2B5EF4-FFF2-40B4-BE49-F238E27FC236}">
              <a16:creationId xmlns:a16="http://schemas.microsoft.com/office/drawing/2014/main" id="{7B72726E-B6C8-403F-9C60-131EC55A76BB}"/>
            </a:ext>
          </a:extLst>
        </xdr:cNvPr>
        <xdr:cNvSpPr>
          <a:spLocks noChangeShapeType="1"/>
        </xdr:cNvSpPr>
      </xdr:nvSpPr>
      <xdr:spPr bwMode="auto">
        <a:xfrm>
          <a:off x="100584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294" name="Line 7">
          <a:extLst>
            <a:ext uri="{FF2B5EF4-FFF2-40B4-BE49-F238E27FC236}">
              <a16:creationId xmlns:a16="http://schemas.microsoft.com/office/drawing/2014/main" id="{E3E49A0F-BB4D-47DF-916F-22C646F1EC41}"/>
            </a:ext>
          </a:extLst>
        </xdr:cNvPr>
        <xdr:cNvSpPr>
          <a:spLocks noChangeShapeType="1"/>
        </xdr:cNvSpPr>
      </xdr:nvSpPr>
      <xdr:spPr bwMode="auto">
        <a:xfrm>
          <a:off x="100584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295" name="Line 7">
          <a:extLst>
            <a:ext uri="{FF2B5EF4-FFF2-40B4-BE49-F238E27FC236}">
              <a16:creationId xmlns:a16="http://schemas.microsoft.com/office/drawing/2014/main" id="{000CBF07-DFDA-4035-9435-9604801A0208}"/>
            </a:ext>
          </a:extLst>
        </xdr:cNvPr>
        <xdr:cNvSpPr>
          <a:spLocks noChangeShapeType="1"/>
        </xdr:cNvSpPr>
      </xdr:nvSpPr>
      <xdr:spPr bwMode="auto">
        <a:xfrm>
          <a:off x="100584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296" name="Line 7">
          <a:extLst>
            <a:ext uri="{FF2B5EF4-FFF2-40B4-BE49-F238E27FC236}">
              <a16:creationId xmlns:a16="http://schemas.microsoft.com/office/drawing/2014/main" id="{176D3C9D-C425-4AB2-84A2-E6B8791ADEE1}"/>
            </a:ext>
          </a:extLst>
        </xdr:cNvPr>
        <xdr:cNvSpPr>
          <a:spLocks noChangeShapeType="1"/>
        </xdr:cNvSpPr>
      </xdr:nvSpPr>
      <xdr:spPr bwMode="auto">
        <a:xfrm>
          <a:off x="100584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297" name="Line 7">
          <a:extLst>
            <a:ext uri="{FF2B5EF4-FFF2-40B4-BE49-F238E27FC236}">
              <a16:creationId xmlns:a16="http://schemas.microsoft.com/office/drawing/2014/main" id="{9C9AC059-8ADB-424F-9E81-479030BA17A7}"/>
            </a:ext>
          </a:extLst>
        </xdr:cNvPr>
        <xdr:cNvSpPr>
          <a:spLocks noChangeShapeType="1"/>
        </xdr:cNvSpPr>
      </xdr:nvSpPr>
      <xdr:spPr bwMode="auto">
        <a:xfrm>
          <a:off x="100584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298" name="Line 7">
          <a:extLst>
            <a:ext uri="{FF2B5EF4-FFF2-40B4-BE49-F238E27FC236}">
              <a16:creationId xmlns:a16="http://schemas.microsoft.com/office/drawing/2014/main" id="{CBB10214-7DAC-4300-954E-0F2F290EB787}"/>
            </a:ext>
          </a:extLst>
        </xdr:cNvPr>
        <xdr:cNvSpPr>
          <a:spLocks noChangeShapeType="1"/>
        </xdr:cNvSpPr>
      </xdr:nvSpPr>
      <xdr:spPr bwMode="auto">
        <a:xfrm>
          <a:off x="100584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299" name="Line 7">
          <a:extLst>
            <a:ext uri="{FF2B5EF4-FFF2-40B4-BE49-F238E27FC236}">
              <a16:creationId xmlns:a16="http://schemas.microsoft.com/office/drawing/2014/main" id="{8A1E080E-18AF-45DA-B9C8-4C43ED159741}"/>
            </a:ext>
          </a:extLst>
        </xdr:cNvPr>
        <xdr:cNvSpPr>
          <a:spLocks noChangeShapeType="1"/>
        </xdr:cNvSpPr>
      </xdr:nvSpPr>
      <xdr:spPr bwMode="auto">
        <a:xfrm>
          <a:off x="100584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00" name="Line 7">
          <a:extLst>
            <a:ext uri="{FF2B5EF4-FFF2-40B4-BE49-F238E27FC236}">
              <a16:creationId xmlns:a16="http://schemas.microsoft.com/office/drawing/2014/main" id="{E57B1870-9A43-4E9F-8366-42359652460E}"/>
            </a:ext>
          </a:extLst>
        </xdr:cNvPr>
        <xdr:cNvSpPr>
          <a:spLocks noChangeShapeType="1"/>
        </xdr:cNvSpPr>
      </xdr:nvSpPr>
      <xdr:spPr bwMode="auto">
        <a:xfrm>
          <a:off x="100584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01" name="Line 7">
          <a:extLst>
            <a:ext uri="{FF2B5EF4-FFF2-40B4-BE49-F238E27FC236}">
              <a16:creationId xmlns:a16="http://schemas.microsoft.com/office/drawing/2014/main" id="{7A9C6460-8FF6-4F83-A024-42AC9D07E161}"/>
            </a:ext>
          </a:extLst>
        </xdr:cNvPr>
        <xdr:cNvSpPr>
          <a:spLocks noChangeShapeType="1"/>
        </xdr:cNvSpPr>
      </xdr:nvSpPr>
      <xdr:spPr bwMode="auto">
        <a:xfrm>
          <a:off x="100584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02" name="Line 7">
          <a:extLst>
            <a:ext uri="{FF2B5EF4-FFF2-40B4-BE49-F238E27FC236}">
              <a16:creationId xmlns:a16="http://schemas.microsoft.com/office/drawing/2014/main" id="{8F441A0F-20E9-49A3-9E17-40510745F341}"/>
            </a:ext>
          </a:extLst>
        </xdr:cNvPr>
        <xdr:cNvSpPr>
          <a:spLocks noChangeShapeType="1"/>
        </xdr:cNvSpPr>
      </xdr:nvSpPr>
      <xdr:spPr bwMode="auto">
        <a:xfrm>
          <a:off x="100584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03" name="Line 7">
          <a:extLst>
            <a:ext uri="{FF2B5EF4-FFF2-40B4-BE49-F238E27FC236}">
              <a16:creationId xmlns:a16="http://schemas.microsoft.com/office/drawing/2014/main" id="{86513644-DAD8-4490-AC41-9AD9DD167D63}"/>
            </a:ext>
          </a:extLst>
        </xdr:cNvPr>
        <xdr:cNvSpPr>
          <a:spLocks noChangeShapeType="1"/>
        </xdr:cNvSpPr>
      </xdr:nvSpPr>
      <xdr:spPr bwMode="auto">
        <a:xfrm>
          <a:off x="100584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04" name="Line 7">
          <a:extLst>
            <a:ext uri="{FF2B5EF4-FFF2-40B4-BE49-F238E27FC236}">
              <a16:creationId xmlns:a16="http://schemas.microsoft.com/office/drawing/2014/main" id="{6A25BF78-D126-4FE0-ABDC-63BC204BEC48}"/>
            </a:ext>
          </a:extLst>
        </xdr:cNvPr>
        <xdr:cNvSpPr>
          <a:spLocks noChangeShapeType="1"/>
        </xdr:cNvSpPr>
      </xdr:nvSpPr>
      <xdr:spPr bwMode="auto">
        <a:xfrm>
          <a:off x="100584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05" name="Line 7">
          <a:extLst>
            <a:ext uri="{FF2B5EF4-FFF2-40B4-BE49-F238E27FC236}">
              <a16:creationId xmlns:a16="http://schemas.microsoft.com/office/drawing/2014/main" id="{CCF38270-5DDC-4297-8162-A2F6D9202B8E}"/>
            </a:ext>
          </a:extLst>
        </xdr:cNvPr>
        <xdr:cNvSpPr>
          <a:spLocks noChangeShapeType="1"/>
        </xdr:cNvSpPr>
      </xdr:nvSpPr>
      <xdr:spPr bwMode="auto">
        <a:xfrm>
          <a:off x="100584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06" name="Line 7">
          <a:extLst>
            <a:ext uri="{FF2B5EF4-FFF2-40B4-BE49-F238E27FC236}">
              <a16:creationId xmlns:a16="http://schemas.microsoft.com/office/drawing/2014/main" id="{C574E3B1-5F7B-43C9-BA03-D3C354FAE8B3}"/>
            </a:ext>
          </a:extLst>
        </xdr:cNvPr>
        <xdr:cNvSpPr>
          <a:spLocks noChangeShapeType="1"/>
        </xdr:cNvSpPr>
      </xdr:nvSpPr>
      <xdr:spPr bwMode="auto">
        <a:xfrm>
          <a:off x="100584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07" name="Line 7">
          <a:extLst>
            <a:ext uri="{FF2B5EF4-FFF2-40B4-BE49-F238E27FC236}">
              <a16:creationId xmlns:a16="http://schemas.microsoft.com/office/drawing/2014/main" id="{6C81135E-704A-49C0-94B5-344E2CD6E62F}"/>
            </a:ext>
          </a:extLst>
        </xdr:cNvPr>
        <xdr:cNvSpPr>
          <a:spLocks noChangeShapeType="1"/>
        </xdr:cNvSpPr>
      </xdr:nvSpPr>
      <xdr:spPr bwMode="auto">
        <a:xfrm>
          <a:off x="100584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08" name="Line 7">
          <a:extLst>
            <a:ext uri="{FF2B5EF4-FFF2-40B4-BE49-F238E27FC236}">
              <a16:creationId xmlns:a16="http://schemas.microsoft.com/office/drawing/2014/main" id="{B7ADB51A-8711-4767-919F-54E4A46C1E7C}"/>
            </a:ext>
          </a:extLst>
        </xdr:cNvPr>
        <xdr:cNvSpPr>
          <a:spLocks noChangeShapeType="1"/>
        </xdr:cNvSpPr>
      </xdr:nvSpPr>
      <xdr:spPr bwMode="auto">
        <a:xfrm>
          <a:off x="100584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09" name="Line 7">
          <a:extLst>
            <a:ext uri="{FF2B5EF4-FFF2-40B4-BE49-F238E27FC236}">
              <a16:creationId xmlns:a16="http://schemas.microsoft.com/office/drawing/2014/main" id="{3E27475B-C578-4E8E-8897-C627CB41D499}"/>
            </a:ext>
          </a:extLst>
        </xdr:cNvPr>
        <xdr:cNvSpPr>
          <a:spLocks noChangeShapeType="1"/>
        </xdr:cNvSpPr>
      </xdr:nvSpPr>
      <xdr:spPr bwMode="auto">
        <a:xfrm>
          <a:off x="100584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10" name="Line 7">
          <a:extLst>
            <a:ext uri="{FF2B5EF4-FFF2-40B4-BE49-F238E27FC236}">
              <a16:creationId xmlns:a16="http://schemas.microsoft.com/office/drawing/2014/main" id="{9CC28898-D0AB-4B8D-BFB4-5E72EEEB3DCC}"/>
            </a:ext>
          </a:extLst>
        </xdr:cNvPr>
        <xdr:cNvSpPr>
          <a:spLocks noChangeShapeType="1"/>
        </xdr:cNvSpPr>
      </xdr:nvSpPr>
      <xdr:spPr bwMode="auto">
        <a:xfrm>
          <a:off x="100584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11" name="Line 7">
          <a:extLst>
            <a:ext uri="{FF2B5EF4-FFF2-40B4-BE49-F238E27FC236}">
              <a16:creationId xmlns:a16="http://schemas.microsoft.com/office/drawing/2014/main" id="{DD17197A-0548-4404-92DA-409BF4A9027B}"/>
            </a:ext>
          </a:extLst>
        </xdr:cNvPr>
        <xdr:cNvSpPr>
          <a:spLocks noChangeShapeType="1"/>
        </xdr:cNvSpPr>
      </xdr:nvSpPr>
      <xdr:spPr bwMode="auto">
        <a:xfrm>
          <a:off x="100584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12" name="Line 7">
          <a:extLst>
            <a:ext uri="{FF2B5EF4-FFF2-40B4-BE49-F238E27FC236}">
              <a16:creationId xmlns:a16="http://schemas.microsoft.com/office/drawing/2014/main" id="{534858CD-ED97-44ED-B8AB-3FCC7BFCFD45}"/>
            </a:ext>
          </a:extLst>
        </xdr:cNvPr>
        <xdr:cNvSpPr>
          <a:spLocks noChangeShapeType="1"/>
        </xdr:cNvSpPr>
      </xdr:nvSpPr>
      <xdr:spPr bwMode="auto">
        <a:xfrm>
          <a:off x="100584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13" name="Line 7">
          <a:extLst>
            <a:ext uri="{FF2B5EF4-FFF2-40B4-BE49-F238E27FC236}">
              <a16:creationId xmlns:a16="http://schemas.microsoft.com/office/drawing/2014/main" id="{3A19B283-A7BA-42D0-BCDB-0973BC078EDD}"/>
            </a:ext>
          </a:extLst>
        </xdr:cNvPr>
        <xdr:cNvSpPr>
          <a:spLocks noChangeShapeType="1"/>
        </xdr:cNvSpPr>
      </xdr:nvSpPr>
      <xdr:spPr bwMode="auto">
        <a:xfrm>
          <a:off x="100584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14" name="Line 7">
          <a:extLst>
            <a:ext uri="{FF2B5EF4-FFF2-40B4-BE49-F238E27FC236}">
              <a16:creationId xmlns:a16="http://schemas.microsoft.com/office/drawing/2014/main" id="{B1C88D87-4B9F-44AE-984F-CB3DD3382465}"/>
            </a:ext>
          </a:extLst>
        </xdr:cNvPr>
        <xdr:cNvSpPr>
          <a:spLocks noChangeShapeType="1"/>
        </xdr:cNvSpPr>
      </xdr:nvSpPr>
      <xdr:spPr bwMode="auto">
        <a:xfrm>
          <a:off x="100584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15" name="Line 7">
          <a:extLst>
            <a:ext uri="{FF2B5EF4-FFF2-40B4-BE49-F238E27FC236}">
              <a16:creationId xmlns:a16="http://schemas.microsoft.com/office/drawing/2014/main" id="{4D2A60F0-FD84-4EC9-AA7C-FFC571F14328}"/>
            </a:ext>
          </a:extLst>
        </xdr:cNvPr>
        <xdr:cNvSpPr>
          <a:spLocks noChangeShapeType="1"/>
        </xdr:cNvSpPr>
      </xdr:nvSpPr>
      <xdr:spPr bwMode="auto">
        <a:xfrm>
          <a:off x="100584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16" name="Line 7">
          <a:extLst>
            <a:ext uri="{FF2B5EF4-FFF2-40B4-BE49-F238E27FC236}">
              <a16:creationId xmlns:a16="http://schemas.microsoft.com/office/drawing/2014/main" id="{D996EEE9-88E7-4FB1-A3DB-A17E0E45736B}"/>
            </a:ext>
          </a:extLst>
        </xdr:cNvPr>
        <xdr:cNvSpPr>
          <a:spLocks noChangeShapeType="1"/>
        </xdr:cNvSpPr>
      </xdr:nvSpPr>
      <xdr:spPr bwMode="auto">
        <a:xfrm>
          <a:off x="100584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17" name="Line 7">
          <a:extLst>
            <a:ext uri="{FF2B5EF4-FFF2-40B4-BE49-F238E27FC236}">
              <a16:creationId xmlns:a16="http://schemas.microsoft.com/office/drawing/2014/main" id="{492C530B-9BF8-47EE-AA4B-0C81D970D3EF}"/>
            </a:ext>
          </a:extLst>
        </xdr:cNvPr>
        <xdr:cNvSpPr>
          <a:spLocks noChangeShapeType="1"/>
        </xdr:cNvSpPr>
      </xdr:nvSpPr>
      <xdr:spPr bwMode="auto">
        <a:xfrm>
          <a:off x="100584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18" name="Line 7">
          <a:extLst>
            <a:ext uri="{FF2B5EF4-FFF2-40B4-BE49-F238E27FC236}">
              <a16:creationId xmlns:a16="http://schemas.microsoft.com/office/drawing/2014/main" id="{E035EEAA-B62B-4944-82AF-919A13BD6B93}"/>
            </a:ext>
          </a:extLst>
        </xdr:cNvPr>
        <xdr:cNvSpPr>
          <a:spLocks noChangeShapeType="1"/>
        </xdr:cNvSpPr>
      </xdr:nvSpPr>
      <xdr:spPr bwMode="auto">
        <a:xfrm>
          <a:off x="100584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19" name="Line 7">
          <a:extLst>
            <a:ext uri="{FF2B5EF4-FFF2-40B4-BE49-F238E27FC236}">
              <a16:creationId xmlns:a16="http://schemas.microsoft.com/office/drawing/2014/main" id="{104E18E2-5D92-416C-AA48-917E4B5D23B3}"/>
            </a:ext>
          </a:extLst>
        </xdr:cNvPr>
        <xdr:cNvSpPr>
          <a:spLocks noChangeShapeType="1"/>
        </xdr:cNvSpPr>
      </xdr:nvSpPr>
      <xdr:spPr bwMode="auto">
        <a:xfrm>
          <a:off x="100584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20" name="Line 7">
          <a:extLst>
            <a:ext uri="{FF2B5EF4-FFF2-40B4-BE49-F238E27FC236}">
              <a16:creationId xmlns:a16="http://schemas.microsoft.com/office/drawing/2014/main" id="{D630C440-BDC8-44E0-91C0-9757A6F9D088}"/>
            </a:ext>
          </a:extLst>
        </xdr:cNvPr>
        <xdr:cNvSpPr>
          <a:spLocks noChangeShapeType="1"/>
        </xdr:cNvSpPr>
      </xdr:nvSpPr>
      <xdr:spPr bwMode="auto">
        <a:xfrm>
          <a:off x="100584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21" name="Line 7">
          <a:extLst>
            <a:ext uri="{FF2B5EF4-FFF2-40B4-BE49-F238E27FC236}">
              <a16:creationId xmlns:a16="http://schemas.microsoft.com/office/drawing/2014/main" id="{014E9C3C-4224-4690-A27D-4ED61C06FE72}"/>
            </a:ext>
          </a:extLst>
        </xdr:cNvPr>
        <xdr:cNvSpPr>
          <a:spLocks noChangeShapeType="1"/>
        </xdr:cNvSpPr>
      </xdr:nvSpPr>
      <xdr:spPr bwMode="auto">
        <a:xfrm>
          <a:off x="100584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22" name="Line 7">
          <a:extLst>
            <a:ext uri="{FF2B5EF4-FFF2-40B4-BE49-F238E27FC236}">
              <a16:creationId xmlns:a16="http://schemas.microsoft.com/office/drawing/2014/main" id="{828B31A5-E05D-4FCF-A09C-682A17598D02}"/>
            </a:ext>
          </a:extLst>
        </xdr:cNvPr>
        <xdr:cNvSpPr>
          <a:spLocks noChangeShapeType="1"/>
        </xdr:cNvSpPr>
      </xdr:nvSpPr>
      <xdr:spPr bwMode="auto">
        <a:xfrm>
          <a:off x="100584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23" name="Line 7">
          <a:extLst>
            <a:ext uri="{FF2B5EF4-FFF2-40B4-BE49-F238E27FC236}">
              <a16:creationId xmlns:a16="http://schemas.microsoft.com/office/drawing/2014/main" id="{7379E76A-792B-4F8E-A69B-87D767A36199}"/>
            </a:ext>
          </a:extLst>
        </xdr:cNvPr>
        <xdr:cNvSpPr>
          <a:spLocks noChangeShapeType="1"/>
        </xdr:cNvSpPr>
      </xdr:nvSpPr>
      <xdr:spPr bwMode="auto">
        <a:xfrm>
          <a:off x="100584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24" name="Line 7">
          <a:extLst>
            <a:ext uri="{FF2B5EF4-FFF2-40B4-BE49-F238E27FC236}">
              <a16:creationId xmlns:a16="http://schemas.microsoft.com/office/drawing/2014/main" id="{094CF3F4-6295-49C0-9CFD-1B70C9946CAA}"/>
            </a:ext>
          </a:extLst>
        </xdr:cNvPr>
        <xdr:cNvSpPr>
          <a:spLocks noChangeShapeType="1"/>
        </xdr:cNvSpPr>
      </xdr:nvSpPr>
      <xdr:spPr bwMode="auto">
        <a:xfrm>
          <a:off x="100584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25" name="Line 7">
          <a:extLst>
            <a:ext uri="{FF2B5EF4-FFF2-40B4-BE49-F238E27FC236}">
              <a16:creationId xmlns:a16="http://schemas.microsoft.com/office/drawing/2014/main" id="{86148488-2C5E-41A4-B2B6-4DC5F851D63D}"/>
            </a:ext>
          </a:extLst>
        </xdr:cNvPr>
        <xdr:cNvSpPr>
          <a:spLocks noChangeShapeType="1"/>
        </xdr:cNvSpPr>
      </xdr:nvSpPr>
      <xdr:spPr bwMode="auto">
        <a:xfrm>
          <a:off x="100584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26" name="Line 7">
          <a:extLst>
            <a:ext uri="{FF2B5EF4-FFF2-40B4-BE49-F238E27FC236}">
              <a16:creationId xmlns:a16="http://schemas.microsoft.com/office/drawing/2014/main" id="{F2D75B75-A8FE-4E4E-86F5-0D1CC755A473}"/>
            </a:ext>
          </a:extLst>
        </xdr:cNvPr>
        <xdr:cNvSpPr>
          <a:spLocks noChangeShapeType="1"/>
        </xdr:cNvSpPr>
      </xdr:nvSpPr>
      <xdr:spPr bwMode="auto">
        <a:xfrm>
          <a:off x="100584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27" name="Line 7">
          <a:extLst>
            <a:ext uri="{FF2B5EF4-FFF2-40B4-BE49-F238E27FC236}">
              <a16:creationId xmlns:a16="http://schemas.microsoft.com/office/drawing/2014/main" id="{5D3F7C6B-2427-4747-B1D6-208DCE127392}"/>
            </a:ext>
          </a:extLst>
        </xdr:cNvPr>
        <xdr:cNvSpPr>
          <a:spLocks noChangeShapeType="1"/>
        </xdr:cNvSpPr>
      </xdr:nvSpPr>
      <xdr:spPr bwMode="auto">
        <a:xfrm>
          <a:off x="100584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28" name="Line 7">
          <a:extLst>
            <a:ext uri="{FF2B5EF4-FFF2-40B4-BE49-F238E27FC236}">
              <a16:creationId xmlns:a16="http://schemas.microsoft.com/office/drawing/2014/main" id="{5389D694-BD48-4362-AF82-5F87B0A83186}"/>
            </a:ext>
          </a:extLst>
        </xdr:cNvPr>
        <xdr:cNvSpPr>
          <a:spLocks noChangeShapeType="1"/>
        </xdr:cNvSpPr>
      </xdr:nvSpPr>
      <xdr:spPr bwMode="auto">
        <a:xfrm>
          <a:off x="100584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29" name="Line 7">
          <a:extLst>
            <a:ext uri="{FF2B5EF4-FFF2-40B4-BE49-F238E27FC236}">
              <a16:creationId xmlns:a16="http://schemas.microsoft.com/office/drawing/2014/main" id="{FD8AA24E-5F76-4477-B72D-378F01EA8A93}"/>
            </a:ext>
          </a:extLst>
        </xdr:cNvPr>
        <xdr:cNvSpPr>
          <a:spLocks noChangeShapeType="1"/>
        </xdr:cNvSpPr>
      </xdr:nvSpPr>
      <xdr:spPr bwMode="auto">
        <a:xfrm>
          <a:off x="100584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30" name="Line 7">
          <a:extLst>
            <a:ext uri="{FF2B5EF4-FFF2-40B4-BE49-F238E27FC236}">
              <a16:creationId xmlns:a16="http://schemas.microsoft.com/office/drawing/2014/main" id="{35D1BEFB-2AF3-4DEA-8A38-98140F8758BF}"/>
            </a:ext>
          </a:extLst>
        </xdr:cNvPr>
        <xdr:cNvSpPr>
          <a:spLocks noChangeShapeType="1"/>
        </xdr:cNvSpPr>
      </xdr:nvSpPr>
      <xdr:spPr bwMode="auto">
        <a:xfrm>
          <a:off x="100584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31" name="Line 7">
          <a:extLst>
            <a:ext uri="{FF2B5EF4-FFF2-40B4-BE49-F238E27FC236}">
              <a16:creationId xmlns:a16="http://schemas.microsoft.com/office/drawing/2014/main" id="{1A8BC117-737B-4B13-9652-0F494867E5B7}"/>
            </a:ext>
          </a:extLst>
        </xdr:cNvPr>
        <xdr:cNvSpPr>
          <a:spLocks noChangeShapeType="1"/>
        </xdr:cNvSpPr>
      </xdr:nvSpPr>
      <xdr:spPr bwMode="auto">
        <a:xfrm>
          <a:off x="100584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32" name="Line 7">
          <a:extLst>
            <a:ext uri="{FF2B5EF4-FFF2-40B4-BE49-F238E27FC236}">
              <a16:creationId xmlns:a16="http://schemas.microsoft.com/office/drawing/2014/main" id="{746C6C35-24FA-4FC1-ACCD-36606517262C}"/>
            </a:ext>
          </a:extLst>
        </xdr:cNvPr>
        <xdr:cNvSpPr>
          <a:spLocks noChangeShapeType="1"/>
        </xdr:cNvSpPr>
      </xdr:nvSpPr>
      <xdr:spPr bwMode="auto">
        <a:xfrm>
          <a:off x="100584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33" name="Line 7">
          <a:extLst>
            <a:ext uri="{FF2B5EF4-FFF2-40B4-BE49-F238E27FC236}">
              <a16:creationId xmlns:a16="http://schemas.microsoft.com/office/drawing/2014/main" id="{3CF72148-9E9D-4B69-B1DD-2DE6ABEFDA43}"/>
            </a:ext>
          </a:extLst>
        </xdr:cNvPr>
        <xdr:cNvSpPr>
          <a:spLocks noChangeShapeType="1"/>
        </xdr:cNvSpPr>
      </xdr:nvSpPr>
      <xdr:spPr bwMode="auto">
        <a:xfrm>
          <a:off x="100584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34" name="Line 7">
          <a:extLst>
            <a:ext uri="{FF2B5EF4-FFF2-40B4-BE49-F238E27FC236}">
              <a16:creationId xmlns:a16="http://schemas.microsoft.com/office/drawing/2014/main" id="{07F45231-DB84-4A43-B4DA-7B83EA310C3B}"/>
            </a:ext>
          </a:extLst>
        </xdr:cNvPr>
        <xdr:cNvSpPr>
          <a:spLocks noChangeShapeType="1"/>
        </xdr:cNvSpPr>
      </xdr:nvSpPr>
      <xdr:spPr bwMode="auto">
        <a:xfrm>
          <a:off x="100584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35" name="Line 7">
          <a:extLst>
            <a:ext uri="{FF2B5EF4-FFF2-40B4-BE49-F238E27FC236}">
              <a16:creationId xmlns:a16="http://schemas.microsoft.com/office/drawing/2014/main" id="{7C533F7A-43B9-4E5C-BA58-64C9B6939F6C}"/>
            </a:ext>
          </a:extLst>
        </xdr:cNvPr>
        <xdr:cNvSpPr>
          <a:spLocks noChangeShapeType="1"/>
        </xdr:cNvSpPr>
      </xdr:nvSpPr>
      <xdr:spPr bwMode="auto">
        <a:xfrm>
          <a:off x="100584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36" name="Line 7">
          <a:extLst>
            <a:ext uri="{FF2B5EF4-FFF2-40B4-BE49-F238E27FC236}">
              <a16:creationId xmlns:a16="http://schemas.microsoft.com/office/drawing/2014/main" id="{81EB8814-B094-4A6B-AC3F-BDBF15C14284}"/>
            </a:ext>
          </a:extLst>
        </xdr:cNvPr>
        <xdr:cNvSpPr>
          <a:spLocks noChangeShapeType="1"/>
        </xdr:cNvSpPr>
      </xdr:nvSpPr>
      <xdr:spPr bwMode="auto">
        <a:xfrm>
          <a:off x="100584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37" name="Line 7">
          <a:extLst>
            <a:ext uri="{FF2B5EF4-FFF2-40B4-BE49-F238E27FC236}">
              <a16:creationId xmlns:a16="http://schemas.microsoft.com/office/drawing/2014/main" id="{82E0743C-6922-4C99-B6E1-890EA7A8A4B3}"/>
            </a:ext>
          </a:extLst>
        </xdr:cNvPr>
        <xdr:cNvSpPr>
          <a:spLocks noChangeShapeType="1"/>
        </xdr:cNvSpPr>
      </xdr:nvSpPr>
      <xdr:spPr bwMode="auto">
        <a:xfrm>
          <a:off x="100584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38" name="Line 7">
          <a:extLst>
            <a:ext uri="{FF2B5EF4-FFF2-40B4-BE49-F238E27FC236}">
              <a16:creationId xmlns:a16="http://schemas.microsoft.com/office/drawing/2014/main" id="{3772A05D-BE0B-4FEC-A569-1803680E2380}"/>
            </a:ext>
          </a:extLst>
        </xdr:cNvPr>
        <xdr:cNvSpPr>
          <a:spLocks noChangeShapeType="1"/>
        </xdr:cNvSpPr>
      </xdr:nvSpPr>
      <xdr:spPr bwMode="auto">
        <a:xfrm>
          <a:off x="100584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39" name="Line 7">
          <a:extLst>
            <a:ext uri="{FF2B5EF4-FFF2-40B4-BE49-F238E27FC236}">
              <a16:creationId xmlns:a16="http://schemas.microsoft.com/office/drawing/2014/main" id="{EFF29CA0-D07E-41CD-8742-AC1863C15A6F}"/>
            </a:ext>
          </a:extLst>
        </xdr:cNvPr>
        <xdr:cNvSpPr>
          <a:spLocks noChangeShapeType="1"/>
        </xdr:cNvSpPr>
      </xdr:nvSpPr>
      <xdr:spPr bwMode="auto">
        <a:xfrm>
          <a:off x="100584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40" name="Line 7">
          <a:extLst>
            <a:ext uri="{FF2B5EF4-FFF2-40B4-BE49-F238E27FC236}">
              <a16:creationId xmlns:a16="http://schemas.microsoft.com/office/drawing/2014/main" id="{C405E884-B1E7-4032-A822-722183D21713}"/>
            </a:ext>
          </a:extLst>
        </xdr:cNvPr>
        <xdr:cNvSpPr>
          <a:spLocks noChangeShapeType="1"/>
        </xdr:cNvSpPr>
      </xdr:nvSpPr>
      <xdr:spPr bwMode="auto">
        <a:xfrm>
          <a:off x="100584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41" name="Line 7">
          <a:extLst>
            <a:ext uri="{FF2B5EF4-FFF2-40B4-BE49-F238E27FC236}">
              <a16:creationId xmlns:a16="http://schemas.microsoft.com/office/drawing/2014/main" id="{3297A4E5-92FA-4D41-A005-6943570E31D2}"/>
            </a:ext>
          </a:extLst>
        </xdr:cNvPr>
        <xdr:cNvSpPr>
          <a:spLocks noChangeShapeType="1"/>
        </xdr:cNvSpPr>
      </xdr:nvSpPr>
      <xdr:spPr bwMode="auto">
        <a:xfrm>
          <a:off x="100584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42" name="Line 7">
          <a:extLst>
            <a:ext uri="{FF2B5EF4-FFF2-40B4-BE49-F238E27FC236}">
              <a16:creationId xmlns:a16="http://schemas.microsoft.com/office/drawing/2014/main" id="{9581D1EF-6E6D-47E0-808B-098A99FA2733}"/>
            </a:ext>
          </a:extLst>
        </xdr:cNvPr>
        <xdr:cNvSpPr>
          <a:spLocks noChangeShapeType="1"/>
        </xdr:cNvSpPr>
      </xdr:nvSpPr>
      <xdr:spPr bwMode="auto">
        <a:xfrm>
          <a:off x="100584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43" name="Line 7">
          <a:extLst>
            <a:ext uri="{FF2B5EF4-FFF2-40B4-BE49-F238E27FC236}">
              <a16:creationId xmlns:a16="http://schemas.microsoft.com/office/drawing/2014/main" id="{C9DB32CD-EBA9-4931-A011-D3959FB0032F}"/>
            </a:ext>
          </a:extLst>
        </xdr:cNvPr>
        <xdr:cNvSpPr>
          <a:spLocks noChangeShapeType="1"/>
        </xdr:cNvSpPr>
      </xdr:nvSpPr>
      <xdr:spPr bwMode="auto">
        <a:xfrm>
          <a:off x="100584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44" name="Line 7">
          <a:extLst>
            <a:ext uri="{FF2B5EF4-FFF2-40B4-BE49-F238E27FC236}">
              <a16:creationId xmlns:a16="http://schemas.microsoft.com/office/drawing/2014/main" id="{155CA2F2-8720-4A11-938C-B4E2053BA25B}"/>
            </a:ext>
          </a:extLst>
        </xdr:cNvPr>
        <xdr:cNvSpPr>
          <a:spLocks noChangeShapeType="1"/>
        </xdr:cNvSpPr>
      </xdr:nvSpPr>
      <xdr:spPr bwMode="auto">
        <a:xfrm>
          <a:off x="100584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45" name="Line 7">
          <a:extLst>
            <a:ext uri="{FF2B5EF4-FFF2-40B4-BE49-F238E27FC236}">
              <a16:creationId xmlns:a16="http://schemas.microsoft.com/office/drawing/2014/main" id="{D9049410-5075-41EE-A0A5-E817E5B10FC8}"/>
            </a:ext>
          </a:extLst>
        </xdr:cNvPr>
        <xdr:cNvSpPr>
          <a:spLocks noChangeShapeType="1"/>
        </xdr:cNvSpPr>
      </xdr:nvSpPr>
      <xdr:spPr bwMode="auto">
        <a:xfrm>
          <a:off x="100584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46" name="Line 7">
          <a:extLst>
            <a:ext uri="{FF2B5EF4-FFF2-40B4-BE49-F238E27FC236}">
              <a16:creationId xmlns:a16="http://schemas.microsoft.com/office/drawing/2014/main" id="{96DD252C-885C-44DC-A546-B21ACD7D4372}"/>
            </a:ext>
          </a:extLst>
        </xdr:cNvPr>
        <xdr:cNvSpPr>
          <a:spLocks noChangeShapeType="1"/>
        </xdr:cNvSpPr>
      </xdr:nvSpPr>
      <xdr:spPr bwMode="auto">
        <a:xfrm>
          <a:off x="100584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47" name="Line 7">
          <a:extLst>
            <a:ext uri="{FF2B5EF4-FFF2-40B4-BE49-F238E27FC236}">
              <a16:creationId xmlns:a16="http://schemas.microsoft.com/office/drawing/2014/main" id="{9A442876-F6DF-4070-8C5A-F85C51F6E6D4}"/>
            </a:ext>
          </a:extLst>
        </xdr:cNvPr>
        <xdr:cNvSpPr>
          <a:spLocks noChangeShapeType="1"/>
        </xdr:cNvSpPr>
      </xdr:nvSpPr>
      <xdr:spPr bwMode="auto">
        <a:xfrm>
          <a:off x="100584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48" name="Line 7">
          <a:extLst>
            <a:ext uri="{FF2B5EF4-FFF2-40B4-BE49-F238E27FC236}">
              <a16:creationId xmlns:a16="http://schemas.microsoft.com/office/drawing/2014/main" id="{A497965C-E85B-4E52-AB13-28C678FCD382}"/>
            </a:ext>
          </a:extLst>
        </xdr:cNvPr>
        <xdr:cNvSpPr>
          <a:spLocks noChangeShapeType="1"/>
        </xdr:cNvSpPr>
      </xdr:nvSpPr>
      <xdr:spPr bwMode="auto">
        <a:xfrm>
          <a:off x="100584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49" name="Line 7">
          <a:extLst>
            <a:ext uri="{FF2B5EF4-FFF2-40B4-BE49-F238E27FC236}">
              <a16:creationId xmlns:a16="http://schemas.microsoft.com/office/drawing/2014/main" id="{2EAFFD8D-7F2B-4AC1-B07B-90975482902D}"/>
            </a:ext>
          </a:extLst>
        </xdr:cNvPr>
        <xdr:cNvSpPr>
          <a:spLocks noChangeShapeType="1"/>
        </xdr:cNvSpPr>
      </xdr:nvSpPr>
      <xdr:spPr bwMode="auto">
        <a:xfrm>
          <a:off x="100584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50" name="Line 7">
          <a:extLst>
            <a:ext uri="{FF2B5EF4-FFF2-40B4-BE49-F238E27FC236}">
              <a16:creationId xmlns:a16="http://schemas.microsoft.com/office/drawing/2014/main" id="{41F57E77-7E3A-403A-8CFA-B360007A7BE4}"/>
            </a:ext>
          </a:extLst>
        </xdr:cNvPr>
        <xdr:cNvSpPr>
          <a:spLocks noChangeShapeType="1"/>
        </xdr:cNvSpPr>
      </xdr:nvSpPr>
      <xdr:spPr bwMode="auto">
        <a:xfrm>
          <a:off x="100584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51" name="Line 7">
          <a:extLst>
            <a:ext uri="{FF2B5EF4-FFF2-40B4-BE49-F238E27FC236}">
              <a16:creationId xmlns:a16="http://schemas.microsoft.com/office/drawing/2014/main" id="{97A56733-54BB-46D0-98DE-450873054EEF}"/>
            </a:ext>
          </a:extLst>
        </xdr:cNvPr>
        <xdr:cNvSpPr>
          <a:spLocks noChangeShapeType="1"/>
        </xdr:cNvSpPr>
      </xdr:nvSpPr>
      <xdr:spPr bwMode="auto">
        <a:xfrm>
          <a:off x="100584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52" name="Line 7">
          <a:extLst>
            <a:ext uri="{FF2B5EF4-FFF2-40B4-BE49-F238E27FC236}">
              <a16:creationId xmlns:a16="http://schemas.microsoft.com/office/drawing/2014/main" id="{B65252B4-8E51-4A5C-A5B6-397BD6F6F7D8}"/>
            </a:ext>
          </a:extLst>
        </xdr:cNvPr>
        <xdr:cNvSpPr>
          <a:spLocks noChangeShapeType="1"/>
        </xdr:cNvSpPr>
      </xdr:nvSpPr>
      <xdr:spPr bwMode="auto">
        <a:xfrm>
          <a:off x="100584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53" name="Line 7">
          <a:extLst>
            <a:ext uri="{FF2B5EF4-FFF2-40B4-BE49-F238E27FC236}">
              <a16:creationId xmlns:a16="http://schemas.microsoft.com/office/drawing/2014/main" id="{D46370C6-6E1A-4272-911F-30B78F2EA384}"/>
            </a:ext>
          </a:extLst>
        </xdr:cNvPr>
        <xdr:cNvSpPr>
          <a:spLocks noChangeShapeType="1"/>
        </xdr:cNvSpPr>
      </xdr:nvSpPr>
      <xdr:spPr bwMode="auto">
        <a:xfrm>
          <a:off x="100584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54" name="Line 7">
          <a:extLst>
            <a:ext uri="{FF2B5EF4-FFF2-40B4-BE49-F238E27FC236}">
              <a16:creationId xmlns:a16="http://schemas.microsoft.com/office/drawing/2014/main" id="{49CEDCE9-CB64-4C08-9225-6151C3AA8AAF}"/>
            </a:ext>
          </a:extLst>
        </xdr:cNvPr>
        <xdr:cNvSpPr>
          <a:spLocks noChangeShapeType="1"/>
        </xdr:cNvSpPr>
      </xdr:nvSpPr>
      <xdr:spPr bwMode="auto">
        <a:xfrm>
          <a:off x="100584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55" name="Line 7">
          <a:extLst>
            <a:ext uri="{FF2B5EF4-FFF2-40B4-BE49-F238E27FC236}">
              <a16:creationId xmlns:a16="http://schemas.microsoft.com/office/drawing/2014/main" id="{5FD4C611-2D87-4BF3-95E0-276C18040038}"/>
            </a:ext>
          </a:extLst>
        </xdr:cNvPr>
        <xdr:cNvSpPr>
          <a:spLocks noChangeShapeType="1"/>
        </xdr:cNvSpPr>
      </xdr:nvSpPr>
      <xdr:spPr bwMode="auto">
        <a:xfrm>
          <a:off x="100584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56" name="Line 7">
          <a:extLst>
            <a:ext uri="{FF2B5EF4-FFF2-40B4-BE49-F238E27FC236}">
              <a16:creationId xmlns:a16="http://schemas.microsoft.com/office/drawing/2014/main" id="{2ED1618B-0366-4D90-B8F5-733498A133E5}"/>
            </a:ext>
          </a:extLst>
        </xdr:cNvPr>
        <xdr:cNvSpPr>
          <a:spLocks noChangeShapeType="1"/>
        </xdr:cNvSpPr>
      </xdr:nvSpPr>
      <xdr:spPr bwMode="auto">
        <a:xfrm>
          <a:off x="100584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57" name="Line 7">
          <a:extLst>
            <a:ext uri="{FF2B5EF4-FFF2-40B4-BE49-F238E27FC236}">
              <a16:creationId xmlns:a16="http://schemas.microsoft.com/office/drawing/2014/main" id="{CF753DBD-CA43-4F0A-B50B-40771D255B86}"/>
            </a:ext>
          </a:extLst>
        </xdr:cNvPr>
        <xdr:cNvSpPr>
          <a:spLocks noChangeShapeType="1"/>
        </xdr:cNvSpPr>
      </xdr:nvSpPr>
      <xdr:spPr bwMode="auto">
        <a:xfrm>
          <a:off x="100584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58" name="Line 7">
          <a:extLst>
            <a:ext uri="{FF2B5EF4-FFF2-40B4-BE49-F238E27FC236}">
              <a16:creationId xmlns:a16="http://schemas.microsoft.com/office/drawing/2014/main" id="{3F5E0743-2650-4A65-B021-2FFA9BB20A6B}"/>
            </a:ext>
          </a:extLst>
        </xdr:cNvPr>
        <xdr:cNvSpPr>
          <a:spLocks noChangeShapeType="1"/>
        </xdr:cNvSpPr>
      </xdr:nvSpPr>
      <xdr:spPr bwMode="auto">
        <a:xfrm>
          <a:off x="100584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59" name="Line 7">
          <a:extLst>
            <a:ext uri="{FF2B5EF4-FFF2-40B4-BE49-F238E27FC236}">
              <a16:creationId xmlns:a16="http://schemas.microsoft.com/office/drawing/2014/main" id="{C123868F-3DDE-4443-8AE1-C6B42F461A46}"/>
            </a:ext>
          </a:extLst>
        </xdr:cNvPr>
        <xdr:cNvSpPr>
          <a:spLocks noChangeShapeType="1"/>
        </xdr:cNvSpPr>
      </xdr:nvSpPr>
      <xdr:spPr bwMode="auto">
        <a:xfrm>
          <a:off x="100584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60" name="Line 7">
          <a:extLst>
            <a:ext uri="{FF2B5EF4-FFF2-40B4-BE49-F238E27FC236}">
              <a16:creationId xmlns:a16="http://schemas.microsoft.com/office/drawing/2014/main" id="{1C9881B2-4CCD-4701-9A85-948485D8ED74}"/>
            </a:ext>
          </a:extLst>
        </xdr:cNvPr>
        <xdr:cNvSpPr>
          <a:spLocks noChangeShapeType="1"/>
        </xdr:cNvSpPr>
      </xdr:nvSpPr>
      <xdr:spPr bwMode="auto">
        <a:xfrm>
          <a:off x="100584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61" name="Line 7">
          <a:extLst>
            <a:ext uri="{FF2B5EF4-FFF2-40B4-BE49-F238E27FC236}">
              <a16:creationId xmlns:a16="http://schemas.microsoft.com/office/drawing/2014/main" id="{F815EFCD-6BA0-4418-8C23-9CF8A846195D}"/>
            </a:ext>
          </a:extLst>
        </xdr:cNvPr>
        <xdr:cNvSpPr>
          <a:spLocks noChangeShapeType="1"/>
        </xdr:cNvSpPr>
      </xdr:nvSpPr>
      <xdr:spPr bwMode="auto">
        <a:xfrm>
          <a:off x="100584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62" name="Line 7">
          <a:extLst>
            <a:ext uri="{FF2B5EF4-FFF2-40B4-BE49-F238E27FC236}">
              <a16:creationId xmlns:a16="http://schemas.microsoft.com/office/drawing/2014/main" id="{8892D980-6835-4DA6-B78A-6FBD867D00FF}"/>
            </a:ext>
          </a:extLst>
        </xdr:cNvPr>
        <xdr:cNvSpPr>
          <a:spLocks noChangeShapeType="1"/>
        </xdr:cNvSpPr>
      </xdr:nvSpPr>
      <xdr:spPr bwMode="auto">
        <a:xfrm>
          <a:off x="100584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63" name="Line 7">
          <a:extLst>
            <a:ext uri="{FF2B5EF4-FFF2-40B4-BE49-F238E27FC236}">
              <a16:creationId xmlns:a16="http://schemas.microsoft.com/office/drawing/2014/main" id="{965CC452-14D1-425D-AAAC-A79FA98E9BD8}"/>
            </a:ext>
          </a:extLst>
        </xdr:cNvPr>
        <xdr:cNvSpPr>
          <a:spLocks noChangeShapeType="1"/>
        </xdr:cNvSpPr>
      </xdr:nvSpPr>
      <xdr:spPr bwMode="auto">
        <a:xfrm>
          <a:off x="100584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64" name="Line 7">
          <a:extLst>
            <a:ext uri="{FF2B5EF4-FFF2-40B4-BE49-F238E27FC236}">
              <a16:creationId xmlns:a16="http://schemas.microsoft.com/office/drawing/2014/main" id="{27AA8EC0-6691-4C4F-839D-6CC1C72A196D}"/>
            </a:ext>
          </a:extLst>
        </xdr:cNvPr>
        <xdr:cNvSpPr>
          <a:spLocks noChangeShapeType="1"/>
        </xdr:cNvSpPr>
      </xdr:nvSpPr>
      <xdr:spPr bwMode="auto">
        <a:xfrm>
          <a:off x="100584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65" name="Line 7">
          <a:extLst>
            <a:ext uri="{FF2B5EF4-FFF2-40B4-BE49-F238E27FC236}">
              <a16:creationId xmlns:a16="http://schemas.microsoft.com/office/drawing/2014/main" id="{CADE6000-79EA-47C2-9D86-CC7210192AE8}"/>
            </a:ext>
          </a:extLst>
        </xdr:cNvPr>
        <xdr:cNvSpPr>
          <a:spLocks noChangeShapeType="1"/>
        </xdr:cNvSpPr>
      </xdr:nvSpPr>
      <xdr:spPr bwMode="auto">
        <a:xfrm>
          <a:off x="100584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66" name="Line 7">
          <a:extLst>
            <a:ext uri="{FF2B5EF4-FFF2-40B4-BE49-F238E27FC236}">
              <a16:creationId xmlns:a16="http://schemas.microsoft.com/office/drawing/2014/main" id="{35709E5F-2F9E-4230-A342-70B8D41132FE}"/>
            </a:ext>
          </a:extLst>
        </xdr:cNvPr>
        <xdr:cNvSpPr>
          <a:spLocks noChangeShapeType="1"/>
        </xdr:cNvSpPr>
      </xdr:nvSpPr>
      <xdr:spPr bwMode="auto">
        <a:xfrm>
          <a:off x="100584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67" name="Line 7">
          <a:extLst>
            <a:ext uri="{FF2B5EF4-FFF2-40B4-BE49-F238E27FC236}">
              <a16:creationId xmlns:a16="http://schemas.microsoft.com/office/drawing/2014/main" id="{1F9088A8-81CA-49C3-8A93-89C34D7377D7}"/>
            </a:ext>
          </a:extLst>
        </xdr:cNvPr>
        <xdr:cNvSpPr>
          <a:spLocks noChangeShapeType="1"/>
        </xdr:cNvSpPr>
      </xdr:nvSpPr>
      <xdr:spPr bwMode="auto">
        <a:xfrm>
          <a:off x="100584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68" name="Line 7">
          <a:extLst>
            <a:ext uri="{FF2B5EF4-FFF2-40B4-BE49-F238E27FC236}">
              <a16:creationId xmlns:a16="http://schemas.microsoft.com/office/drawing/2014/main" id="{C4D55E7F-FBEA-41BD-8AA3-0A6B31EA3855}"/>
            </a:ext>
          </a:extLst>
        </xdr:cNvPr>
        <xdr:cNvSpPr>
          <a:spLocks noChangeShapeType="1"/>
        </xdr:cNvSpPr>
      </xdr:nvSpPr>
      <xdr:spPr bwMode="auto">
        <a:xfrm>
          <a:off x="100584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69" name="Line 7">
          <a:extLst>
            <a:ext uri="{FF2B5EF4-FFF2-40B4-BE49-F238E27FC236}">
              <a16:creationId xmlns:a16="http://schemas.microsoft.com/office/drawing/2014/main" id="{9E5C69BD-3D03-43BC-BB2F-8776B762DBD0}"/>
            </a:ext>
          </a:extLst>
        </xdr:cNvPr>
        <xdr:cNvSpPr>
          <a:spLocks noChangeShapeType="1"/>
        </xdr:cNvSpPr>
      </xdr:nvSpPr>
      <xdr:spPr bwMode="auto">
        <a:xfrm>
          <a:off x="100584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370" name="Line 7">
          <a:extLst>
            <a:ext uri="{FF2B5EF4-FFF2-40B4-BE49-F238E27FC236}">
              <a16:creationId xmlns:a16="http://schemas.microsoft.com/office/drawing/2014/main" id="{4FB10F1E-D719-41C1-8A9B-E0655725EA9E}"/>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371" name="Line 7">
          <a:extLst>
            <a:ext uri="{FF2B5EF4-FFF2-40B4-BE49-F238E27FC236}">
              <a16:creationId xmlns:a16="http://schemas.microsoft.com/office/drawing/2014/main" id="{7CA8E189-9DE7-4879-97EC-764B13B563D2}"/>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372" name="Line 7">
          <a:extLst>
            <a:ext uri="{FF2B5EF4-FFF2-40B4-BE49-F238E27FC236}">
              <a16:creationId xmlns:a16="http://schemas.microsoft.com/office/drawing/2014/main" id="{9CDAFF6E-8911-4CD3-A5FA-005CB8ABBF66}"/>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373" name="Line 7">
          <a:extLst>
            <a:ext uri="{FF2B5EF4-FFF2-40B4-BE49-F238E27FC236}">
              <a16:creationId xmlns:a16="http://schemas.microsoft.com/office/drawing/2014/main" id="{80744429-B4FE-4E2D-A579-E8B425626879}"/>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374" name="Line 7">
          <a:extLst>
            <a:ext uri="{FF2B5EF4-FFF2-40B4-BE49-F238E27FC236}">
              <a16:creationId xmlns:a16="http://schemas.microsoft.com/office/drawing/2014/main" id="{CB12D4A4-06CE-4999-B0A3-A57076F15640}"/>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375" name="Line 7">
          <a:extLst>
            <a:ext uri="{FF2B5EF4-FFF2-40B4-BE49-F238E27FC236}">
              <a16:creationId xmlns:a16="http://schemas.microsoft.com/office/drawing/2014/main" id="{6B0C703E-E1DD-445F-9A9E-CBE6C27E8088}"/>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376" name="Line 7">
          <a:extLst>
            <a:ext uri="{FF2B5EF4-FFF2-40B4-BE49-F238E27FC236}">
              <a16:creationId xmlns:a16="http://schemas.microsoft.com/office/drawing/2014/main" id="{E0ACBF3C-34D5-4B5A-A4A2-FAE80A2D9AFE}"/>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377" name="Line 7">
          <a:extLst>
            <a:ext uri="{FF2B5EF4-FFF2-40B4-BE49-F238E27FC236}">
              <a16:creationId xmlns:a16="http://schemas.microsoft.com/office/drawing/2014/main" id="{B360DCE5-0EA2-41AE-A74E-A893197A9C44}"/>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378" name="Line 7">
          <a:extLst>
            <a:ext uri="{FF2B5EF4-FFF2-40B4-BE49-F238E27FC236}">
              <a16:creationId xmlns:a16="http://schemas.microsoft.com/office/drawing/2014/main" id="{3FA8D21F-5A82-4679-944A-E9EC236400A7}"/>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379" name="Line 7">
          <a:extLst>
            <a:ext uri="{FF2B5EF4-FFF2-40B4-BE49-F238E27FC236}">
              <a16:creationId xmlns:a16="http://schemas.microsoft.com/office/drawing/2014/main" id="{45D3A8BD-8F0B-4C2A-87F1-ECD4F637248A}"/>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380" name="Line 7">
          <a:extLst>
            <a:ext uri="{FF2B5EF4-FFF2-40B4-BE49-F238E27FC236}">
              <a16:creationId xmlns:a16="http://schemas.microsoft.com/office/drawing/2014/main" id="{5EC276A2-D38E-466C-BD85-61B6F934A130}"/>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381" name="Line 7">
          <a:extLst>
            <a:ext uri="{FF2B5EF4-FFF2-40B4-BE49-F238E27FC236}">
              <a16:creationId xmlns:a16="http://schemas.microsoft.com/office/drawing/2014/main" id="{8B31B8D4-7E01-4FDC-99B1-5969814345C9}"/>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382" name="Line 7">
          <a:extLst>
            <a:ext uri="{FF2B5EF4-FFF2-40B4-BE49-F238E27FC236}">
              <a16:creationId xmlns:a16="http://schemas.microsoft.com/office/drawing/2014/main" id="{14FD50A5-9E47-4827-AC63-9540887C31D0}"/>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383" name="Line 7">
          <a:extLst>
            <a:ext uri="{FF2B5EF4-FFF2-40B4-BE49-F238E27FC236}">
              <a16:creationId xmlns:a16="http://schemas.microsoft.com/office/drawing/2014/main" id="{E00F6165-B74B-46A2-AB27-6C481C53D18E}"/>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384" name="Line 7">
          <a:extLst>
            <a:ext uri="{FF2B5EF4-FFF2-40B4-BE49-F238E27FC236}">
              <a16:creationId xmlns:a16="http://schemas.microsoft.com/office/drawing/2014/main" id="{0FEF38FD-613E-4222-8C0F-34CE528DAAEC}"/>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385" name="Line 7">
          <a:extLst>
            <a:ext uri="{FF2B5EF4-FFF2-40B4-BE49-F238E27FC236}">
              <a16:creationId xmlns:a16="http://schemas.microsoft.com/office/drawing/2014/main" id="{C5133FDA-619B-4589-B70B-33315224F1D2}"/>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386" name="Line 7">
          <a:extLst>
            <a:ext uri="{FF2B5EF4-FFF2-40B4-BE49-F238E27FC236}">
              <a16:creationId xmlns:a16="http://schemas.microsoft.com/office/drawing/2014/main" id="{06DC8237-DD95-458D-B86D-802C49C21861}"/>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387" name="Line 7">
          <a:extLst>
            <a:ext uri="{FF2B5EF4-FFF2-40B4-BE49-F238E27FC236}">
              <a16:creationId xmlns:a16="http://schemas.microsoft.com/office/drawing/2014/main" id="{C7ABDA4C-F653-4B1C-9CAB-A7CEF8A2B984}"/>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388" name="Line 7">
          <a:extLst>
            <a:ext uri="{FF2B5EF4-FFF2-40B4-BE49-F238E27FC236}">
              <a16:creationId xmlns:a16="http://schemas.microsoft.com/office/drawing/2014/main" id="{BB4B62B6-A2DD-4BAA-BA85-404289A5EAB8}"/>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389" name="Line 7">
          <a:extLst>
            <a:ext uri="{FF2B5EF4-FFF2-40B4-BE49-F238E27FC236}">
              <a16:creationId xmlns:a16="http://schemas.microsoft.com/office/drawing/2014/main" id="{98C3689D-734B-4089-8E0E-1CA7EB449AC6}"/>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390" name="Line 7">
          <a:extLst>
            <a:ext uri="{FF2B5EF4-FFF2-40B4-BE49-F238E27FC236}">
              <a16:creationId xmlns:a16="http://schemas.microsoft.com/office/drawing/2014/main" id="{6A891F44-6D18-4BDF-AFF1-4657F4F6F60B}"/>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391" name="Line 7">
          <a:extLst>
            <a:ext uri="{FF2B5EF4-FFF2-40B4-BE49-F238E27FC236}">
              <a16:creationId xmlns:a16="http://schemas.microsoft.com/office/drawing/2014/main" id="{D1C01E21-5E17-4677-921E-C270133F0059}"/>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392" name="Line 7">
          <a:extLst>
            <a:ext uri="{FF2B5EF4-FFF2-40B4-BE49-F238E27FC236}">
              <a16:creationId xmlns:a16="http://schemas.microsoft.com/office/drawing/2014/main" id="{CBD2813A-5829-4272-9615-88E808FC25E8}"/>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393" name="Line 7">
          <a:extLst>
            <a:ext uri="{FF2B5EF4-FFF2-40B4-BE49-F238E27FC236}">
              <a16:creationId xmlns:a16="http://schemas.microsoft.com/office/drawing/2014/main" id="{75589222-8447-4187-B25E-FE028C2285D7}"/>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394" name="Line 7">
          <a:extLst>
            <a:ext uri="{FF2B5EF4-FFF2-40B4-BE49-F238E27FC236}">
              <a16:creationId xmlns:a16="http://schemas.microsoft.com/office/drawing/2014/main" id="{457E6086-34F2-4CA1-A89F-84BFE64CB8AA}"/>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395" name="Line 7">
          <a:extLst>
            <a:ext uri="{FF2B5EF4-FFF2-40B4-BE49-F238E27FC236}">
              <a16:creationId xmlns:a16="http://schemas.microsoft.com/office/drawing/2014/main" id="{B4E634D6-733A-47B0-8549-A4908D94254B}"/>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396" name="Line 7">
          <a:extLst>
            <a:ext uri="{FF2B5EF4-FFF2-40B4-BE49-F238E27FC236}">
              <a16:creationId xmlns:a16="http://schemas.microsoft.com/office/drawing/2014/main" id="{DE4E5256-BF48-444C-A92B-118EE523C96C}"/>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397" name="Line 7">
          <a:extLst>
            <a:ext uri="{FF2B5EF4-FFF2-40B4-BE49-F238E27FC236}">
              <a16:creationId xmlns:a16="http://schemas.microsoft.com/office/drawing/2014/main" id="{4C16FD2E-7244-4EF3-BA92-7CD7EEBAB53F}"/>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398" name="Line 7">
          <a:extLst>
            <a:ext uri="{FF2B5EF4-FFF2-40B4-BE49-F238E27FC236}">
              <a16:creationId xmlns:a16="http://schemas.microsoft.com/office/drawing/2014/main" id="{D20091E2-C78B-43C0-B3D7-631F4D771118}"/>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399" name="Line 7">
          <a:extLst>
            <a:ext uri="{FF2B5EF4-FFF2-40B4-BE49-F238E27FC236}">
              <a16:creationId xmlns:a16="http://schemas.microsoft.com/office/drawing/2014/main" id="{DD6ECD63-C599-4B6B-BA34-DA4BE493A77A}"/>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00" name="Line 7">
          <a:extLst>
            <a:ext uri="{FF2B5EF4-FFF2-40B4-BE49-F238E27FC236}">
              <a16:creationId xmlns:a16="http://schemas.microsoft.com/office/drawing/2014/main" id="{375047E7-7801-4309-AEFF-4D808F70F7BF}"/>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01" name="Line 7">
          <a:extLst>
            <a:ext uri="{FF2B5EF4-FFF2-40B4-BE49-F238E27FC236}">
              <a16:creationId xmlns:a16="http://schemas.microsoft.com/office/drawing/2014/main" id="{0142908D-95CB-40FF-9813-AB18210AD66F}"/>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02" name="Line 7">
          <a:extLst>
            <a:ext uri="{FF2B5EF4-FFF2-40B4-BE49-F238E27FC236}">
              <a16:creationId xmlns:a16="http://schemas.microsoft.com/office/drawing/2014/main" id="{DA8AEFDE-5820-4D64-8B8F-AA7E01A3DC54}"/>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03" name="Line 7">
          <a:extLst>
            <a:ext uri="{FF2B5EF4-FFF2-40B4-BE49-F238E27FC236}">
              <a16:creationId xmlns:a16="http://schemas.microsoft.com/office/drawing/2014/main" id="{389924B4-9788-4292-8699-6A690C8CF2AE}"/>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04" name="Line 7">
          <a:extLst>
            <a:ext uri="{FF2B5EF4-FFF2-40B4-BE49-F238E27FC236}">
              <a16:creationId xmlns:a16="http://schemas.microsoft.com/office/drawing/2014/main" id="{0C73BC32-A199-4BC1-A50D-CA7A3C7C3423}"/>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05" name="Line 7">
          <a:extLst>
            <a:ext uri="{FF2B5EF4-FFF2-40B4-BE49-F238E27FC236}">
              <a16:creationId xmlns:a16="http://schemas.microsoft.com/office/drawing/2014/main" id="{DD665255-ACB0-4EAD-A443-62AFBE6A17CD}"/>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06" name="Line 7">
          <a:extLst>
            <a:ext uri="{FF2B5EF4-FFF2-40B4-BE49-F238E27FC236}">
              <a16:creationId xmlns:a16="http://schemas.microsoft.com/office/drawing/2014/main" id="{EACF695A-336A-4EA8-8322-846ED18E2475}"/>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07" name="Line 7">
          <a:extLst>
            <a:ext uri="{FF2B5EF4-FFF2-40B4-BE49-F238E27FC236}">
              <a16:creationId xmlns:a16="http://schemas.microsoft.com/office/drawing/2014/main" id="{B8E0597B-FC92-4F77-8898-6BD732B7043E}"/>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08" name="Line 7">
          <a:extLst>
            <a:ext uri="{FF2B5EF4-FFF2-40B4-BE49-F238E27FC236}">
              <a16:creationId xmlns:a16="http://schemas.microsoft.com/office/drawing/2014/main" id="{1A33CDE6-AE49-4B1C-A6DB-DAC993C98679}"/>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09" name="Line 7">
          <a:extLst>
            <a:ext uri="{FF2B5EF4-FFF2-40B4-BE49-F238E27FC236}">
              <a16:creationId xmlns:a16="http://schemas.microsoft.com/office/drawing/2014/main" id="{024938FB-C945-4804-B969-2C6F9A5E715A}"/>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10" name="Line 7">
          <a:extLst>
            <a:ext uri="{FF2B5EF4-FFF2-40B4-BE49-F238E27FC236}">
              <a16:creationId xmlns:a16="http://schemas.microsoft.com/office/drawing/2014/main" id="{ADF6FD79-99F3-4647-B4F8-40F85BF9FC29}"/>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11" name="Line 7">
          <a:extLst>
            <a:ext uri="{FF2B5EF4-FFF2-40B4-BE49-F238E27FC236}">
              <a16:creationId xmlns:a16="http://schemas.microsoft.com/office/drawing/2014/main" id="{60310C99-6A01-4154-92B9-87FD7B761216}"/>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12" name="Line 7">
          <a:extLst>
            <a:ext uri="{FF2B5EF4-FFF2-40B4-BE49-F238E27FC236}">
              <a16:creationId xmlns:a16="http://schemas.microsoft.com/office/drawing/2014/main" id="{78FCFAF5-9236-48B9-B052-3F88FBBC70BA}"/>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13" name="Line 7">
          <a:extLst>
            <a:ext uri="{FF2B5EF4-FFF2-40B4-BE49-F238E27FC236}">
              <a16:creationId xmlns:a16="http://schemas.microsoft.com/office/drawing/2014/main" id="{908FDC75-83C3-4443-9E9D-4D8EDB0C60E4}"/>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14" name="Line 7">
          <a:extLst>
            <a:ext uri="{FF2B5EF4-FFF2-40B4-BE49-F238E27FC236}">
              <a16:creationId xmlns:a16="http://schemas.microsoft.com/office/drawing/2014/main" id="{A074A8C5-D600-4170-872A-163A1E4571E1}"/>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15" name="Line 7">
          <a:extLst>
            <a:ext uri="{FF2B5EF4-FFF2-40B4-BE49-F238E27FC236}">
              <a16:creationId xmlns:a16="http://schemas.microsoft.com/office/drawing/2014/main" id="{8E1365F7-DD86-4922-B01C-70EC9B3F0BC4}"/>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16" name="Line 7">
          <a:extLst>
            <a:ext uri="{FF2B5EF4-FFF2-40B4-BE49-F238E27FC236}">
              <a16:creationId xmlns:a16="http://schemas.microsoft.com/office/drawing/2014/main" id="{4C1A22CE-F8D8-45E0-884E-76C1FE05E13E}"/>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17" name="Line 7">
          <a:extLst>
            <a:ext uri="{FF2B5EF4-FFF2-40B4-BE49-F238E27FC236}">
              <a16:creationId xmlns:a16="http://schemas.microsoft.com/office/drawing/2014/main" id="{31CFCDCB-391A-4B87-A1E4-F484350F0008}"/>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18" name="Line 7">
          <a:extLst>
            <a:ext uri="{FF2B5EF4-FFF2-40B4-BE49-F238E27FC236}">
              <a16:creationId xmlns:a16="http://schemas.microsoft.com/office/drawing/2014/main" id="{20B58662-E27A-4223-87F2-59D6D01A1136}"/>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19" name="Line 7">
          <a:extLst>
            <a:ext uri="{FF2B5EF4-FFF2-40B4-BE49-F238E27FC236}">
              <a16:creationId xmlns:a16="http://schemas.microsoft.com/office/drawing/2014/main" id="{5D875653-015F-4E78-8329-9A53A22DACF6}"/>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20" name="Line 7">
          <a:extLst>
            <a:ext uri="{FF2B5EF4-FFF2-40B4-BE49-F238E27FC236}">
              <a16:creationId xmlns:a16="http://schemas.microsoft.com/office/drawing/2014/main" id="{D9C16D74-B1F2-4044-9887-4C0A6F51FA53}"/>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21" name="Line 7">
          <a:extLst>
            <a:ext uri="{FF2B5EF4-FFF2-40B4-BE49-F238E27FC236}">
              <a16:creationId xmlns:a16="http://schemas.microsoft.com/office/drawing/2014/main" id="{C1E8E253-7998-4819-B37F-3FAE24C143EB}"/>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22" name="Line 7">
          <a:extLst>
            <a:ext uri="{FF2B5EF4-FFF2-40B4-BE49-F238E27FC236}">
              <a16:creationId xmlns:a16="http://schemas.microsoft.com/office/drawing/2014/main" id="{B9FE74F9-28BE-466B-9334-92800C1000B9}"/>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23" name="Line 7">
          <a:extLst>
            <a:ext uri="{FF2B5EF4-FFF2-40B4-BE49-F238E27FC236}">
              <a16:creationId xmlns:a16="http://schemas.microsoft.com/office/drawing/2014/main" id="{4BE03CD1-0437-4922-948F-40D6115904A1}"/>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24" name="Line 7">
          <a:extLst>
            <a:ext uri="{FF2B5EF4-FFF2-40B4-BE49-F238E27FC236}">
              <a16:creationId xmlns:a16="http://schemas.microsoft.com/office/drawing/2014/main" id="{26D54E43-6540-4755-9EE8-E0E2A8EDFAC3}"/>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25" name="Line 7">
          <a:extLst>
            <a:ext uri="{FF2B5EF4-FFF2-40B4-BE49-F238E27FC236}">
              <a16:creationId xmlns:a16="http://schemas.microsoft.com/office/drawing/2014/main" id="{1E4B4DE9-D082-44CB-AD10-A0D79A88954F}"/>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26" name="Line 7">
          <a:extLst>
            <a:ext uri="{FF2B5EF4-FFF2-40B4-BE49-F238E27FC236}">
              <a16:creationId xmlns:a16="http://schemas.microsoft.com/office/drawing/2014/main" id="{32BA91C4-8104-48F2-9C8E-8086BF5B31A8}"/>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27" name="Line 7">
          <a:extLst>
            <a:ext uri="{FF2B5EF4-FFF2-40B4-BE49-F238E27FC236}">
              <a16:creationId xmlns:a16="http://schemas.microsoft.com/office/drawing/2014/main" id="{E49C0EE5-3658-4107-BA79-84D9303C6C28}"/>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28" name="Line 7">
          <a:extLst>
            <a:ext uri="{FF2B5EF4-FFF2-40B4-BE49-F238E27FC236}">
              <a16:creationId xmlns:a16="http://schemas.microsoft.com/office/drawing/2014/main" id="{007F07D8-0DF0-4924-97E3-57A91BAA734B}"/>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29" name="Line 7">
          <a:extLst>
            <a:ext uri="{FF2B5EF4-FFF2-40B4-BE49-F238E27FC236}">
              <a16:creationId xmlns:a16="http://schemas.microsoft.com/office/drawing/2014/main" id="{A35FBD96-8390-4A04-BB2A-EB2C3947614D}"/>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30" name="Line 7">
          <a:extLst>
            <a:ext uri="{FF2B5EF4-FFF2-40B4-BE49-F238E27FC236}">
              <a16:creationId xmlns:a16="http://schemas.microsoft.com/office/drawing/2014/main" id="{CB448ED8-0228-47AC-8694-946F3B6EE7E2}"/>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31" name="Line 7">
          <a:extLst>
            <a:ext uri="{FF2B5EF4-FFF2-40B4-BE49-F238E27FC236}">
              <a16:creationId xmlns:a16="http://schemas.microsoft.com/office/drawing/2014/main" id="{8ED6DB1E-5596-4E06-87F1-E38B910DCA5F}"/>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32" name="Line 7">
          <a:extLst>
            <a:ext uri="{FF2B5EF4-FFF2-40B4-BE49-F238E27FC236}">
              <a16:creationId xmlns:a16="http://schemas.microsoft.com/office/drawing/2014/main" id="{CDB7E4B4-E548-4859-A375-6DBCAD322432}"/>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33" name="Line 7">
          <a:extLst>
            <a:ext uri="{FF2B5EF4-FFF2-40B4-BE49-F238E27FC236}">
              <a16:creationId xmlns:a16="http://schemas.microsoft.com/office/drawing/2014/main" id="{7642DA1B-FCBC-4A43-999C-02C600F6E406}"/>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34" name="Line 7">
          <a:extLst>
            <a:ext uri="{FF2B5EF4-FFF2-40B4-BE49-F238E27FC236}">
              <a16:creationId xmlns:a16="http://schemas.microsoft.com/office/drawing/2014/main" id="{855FA8F1-37E3-40D8-8470-38B1EA27E7D8}"/>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35" name="Line 7">
          <a:extLst>
            <a:ext uri="{FF2B5EF4-FFF2-40B4-BE49-F238E27FC236}">
              <a16:creationId xmlns:a16="http://schemas.microsoft.com/office/drawing/2014/main" id="{3B842101-2CAE-4E72-A6CE-5889BBF82BF6}"/>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36" name="Line 7">
          <a:extLst>
            <a:ext uri="{FF2B5EF4-FFF2-40B4-BE49-F238E27FC236}">
              <a16:creationId xmlns:a16="http://schemas.microsoft.com/office/drawing/2014/main" id="{E66B8324-489A-4E38-8E99-CEBC8DA594AB}"/>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37" name="Line 7">
          <a:extLst>
            <a:ext uri="{FF2B5EF4-FFF2-40B4-BE49-F238E27FC236}">
              <a16:creationId xmlns:a16="http://schemas.microsoft.com/office/drawing/2014/main" id="{4B5324A2-9D27-4438-B5AB-198E0964E073}"/>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38" name="Line 7">
          <a:extLst>
            <a:ext uri="{FF2B5EF4-FFF2-40B4-BE49-F238E27FC236}">
              <a16:creationId xmlns:a16="http://schemas.microsoft.com/office/drawing/2014/main" id="{1E4D2C9E-64F8-49AE-A3A9-E33436DF1B66}"/>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39" name="Line 7">
          <a:extLst>
            <a:ext uri="{FF2B5EF4-FFF2-40B4-BE49-F238E27FC236}">
              <a16:creationId xmlns:a16="http://schemas.microsoft.com/office/drawing/2014/main" id="{4E3E5E08-7E5B-4574-9A37-FA2ACF5BE9A6}"/>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40" name="Line 7">
          <a:extLst>
            <a:ext uri="{FF2B5EF4-FFF2-40B4-BE49-F238E27FC236}">
              <a16:creationId xmlns:a16="http://schemas.microsoft.com/office/drawing/2014/main" id="{A716498F-E067-4A21-85A4-45D7F2EB1AD7}"/>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41" name="Line 7">
          <a:extLst>
            <a:ext uri="{FF2B5EF4-FFF2-40B4-BE49-F238E27FC236}">
              <a16:creationId xmlns:a16="http://schemas.microsoft.com/office/drawing/2014/main" id="{2D1A3299-731F-4C3E-B27E-E663A82A31C7}"/>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42" name="Line 7">
          <a:extLst>
            <a:ext uri="{FF2B5EF4-FFF2-40B4-BE49-F238E27FC236}">
              <a16:creationId xmlns:a16="http://schemas.microsoft.com/office/drawing/2014/main" id="{130B9630-6B11-42F0-8920-7146B55E01D0}"/>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43" name="Line 7">
          <a:extLst>
            <a:ext uri="{FF2B5EF4-FFF2-40B4-BE49-F238E27FC236}">
              <a16:creationId xmlns:a16="http://schemas.microsoft.com/office/drawing/2014/main" id="{BC3CE8E9-E40B-4C80-8876-A260167B66BC}"/>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44" name="Line 7">
          <a:extLst>
            <a:ext uri="{FF2B5EF4-FFF2-40B4-BE49-F238E27FC236}">
              <a16:creationId xmlns:a16="http://schemas.microsoft.com/office/drawing/2014/main" id="{227951E1-F341-4898-A539-B2C37C2B0E03}"/>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45" name="Line 7">
          <a:extLst>
            <a:ext uri="{FF2B5EF4-FFF2-40B4-BE49-F238E27FC236}">
              <a16:creationId xmlns:a16="http://schemas.microsoft.com/office/drawing/2014/main" id="{06C49777-6232-493A-B4B0-D17E1749A8FB}"/>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46" name="Line 7">
          <a:extLst>
            <a:ext uri="{FF2B5EF4-FFF2-40B4-BE49-F238E27FC236}">
              <a16:creationId xmlns:a16="http://schemas.microsoft.com/office/drawing/2014/main" id="{C44C25A4-D923-4076-8DBF-181E9393663D}"/>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47" name="Line 7">
          <a:extLst>
            <a:ext uri="{FF2B5EF4-FFF2-40B4-BE49-F238E27FC236}">
              <a16:creationId xmlns:a16="http://schemas.microsoft.com/office/drawing/2014/main" id="{6BFEE84D-BFAF-4A5F-8404-3EBCA86894C5}"/>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48" name="Line 7">
          <a:extLst>
            <a:ext uri="{FF2B5EF4-FFF2-40B4-BE49-F238E27FC236}">
              <a16:creationId xmlns:a16="http://schemas.microsoft.com/office/drawing/2014/main" id="{AF29C2C1-B0D0-4464-86F2-9F47F4CCD916}"/>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49" name="Line 7">
          <a:extLst>
            <a:ext uri="{FF2B5EF4-FFF2-40B4-BE49-F238E27FC236}">
              <a16:creationId xmlns:a16="http://schemas.microsoft.com/office/drawing/2014/main" id="{3590EB93-A0C2-4289-98A9-E9FA22AD2CB7}"/>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50" name="Line 7">
          <a:extLst>
            <a:ext uri="{FF2B5EF4-FFF2-40B4-BE49-F238E27FC236}">
              <a16:creationId xmlns:a16="http://schemas.microsoft.com/office/drawing/2014/main" id="{922C587F-14D8-4681-9954-09970C873F97}"/>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51" name="Line 7">
          <a:extLst>
            <a:ext uri="{FF2B5EF4-FFF2-40B4-BE49-F238E27FC236}">
              <a16:creationId xmlns:a16="http://schemas.microsoft.com/office/drawing/2014/main" id="{332E0003-63B8-4789-B8C8-6EBDA0FFAB4F}"/>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52" name="Line 7">
          <a:extLst>
            <a:ext uri="{FF2B5EF4-FFF2-40B4-BE49-F238E27FC236}">
              <a16:creationId xmlns:a16="http://schemas.microsoft.com/office/drawing/2014/main" id="{E4899E77-48B8-453D-B84E-1BF4B9508D5D}"/>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53" name="Line 7">
          <a:extLst>
            <a:ext uri="{FF2B5EF4-FFF2-40B4-BE49-F238E27FC236}">
              <a16:creationId xmlns:a16="http://schemas.microsoft.com/office/drawing/2014/main" id="{E9548AE6-C210-4ECD-9BF8-86E5273A6FD2}"/>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54" name="Line 7">
          <a:extLst>
            <a:ext uri="{FF2B5EF4-FFF2-40B4-BE49-F238E27FC236}">
              <a16:creationId xmlns:a16="http://schemas.microsoft.com/office/drawing/2014/main" id="{E3E5D945-B622-46DC-939A-B6EB0C24CFE5}"/>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55" name="Line 7">
          <a:extLst>
            <a:ext uri="{FF2B5EF4-FFF2-40B4-BE49-F238E27FC236}">
              <a16:creationId xmlns:a16="http://schemas.microsoft.com/office/drawing/2014/main" id="{3F75D546-D188-4C7B-90C0-961EBD8E1E0E}"/>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56" name="Line 7">
          <a:extLst>
            <a:ext uri="{FF2B5EF4-FFF2-40B4-BE49-F238E27FC236}">
              <a16:creationId xmlns:a16="http://schemas.microsoft.com/office/drawing/2014/main" id="{3EF6FBA5-20E6-42A1-AE5E-058D6AA442FA}"/>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57" name="Line 7">
          <a:extLst>
            <a:ext uri="{FF2B5EF4-FFF2-40B4-BE49-F238E27FC236}">
              <a16:creationId xmlns:a16="http://schemas.microsoft.com/office/drawing/2014/main" id="{B484187E-76E9-4847-A01D-445D3537C7D4}"/>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58" name="Line 7">
          <a:extLst>
            <a:ext uri="{FF2B5EF4-FFF2-40B4-BE49-F238E27FC236}">
              <a16:creationId xmlns:a16="http://schemas.microsoft.com/office/drawing/2014/main" id="{78E836E3-D282-4FDD-A6F9-87EE25481D54}"/>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459" name="Line 7">
          <a:extLst>
            <a:ext uri="{FF2B5EF4-FFF2-40B4-BE49-F238E27FC236}">
              <a16:creationId xmlns:a16="http://schemas.microsoft.com/office/drawing/2014/main" id="{05A3DBFE-778E-4D43-8AE2-F763103F540E}"/>
            </a:ext>
          </a:extLst>
        </xdr:cNvPr>
        <xdr:cNvSpPr>
          <a:spLocks noChangeShapeType="1"/>
        </xdr:cNvSpPr>
      </xdr:nvSpPr>
      <xdr:spPr bwMode="auto">
        <a:xfrm>
          <a:off x="13144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460" name="Line 7">
          <a:extLst>
            <a:ext uri="{FF2B5EF4-FFF2-40B4-BE49-F238E27FC236}">
              <a16:creationId xmlns:a16="http://schemas.microsoft.com/office/drawing/2014/main" id="{5D0FFA06-8B75-4F10-B024-2BF8E5B22055}"/>
            </a:ext>
          </a:extLst>
        </xdr:cNvPr>
        <xdr:cNvSpPr>
          <a:spLocks noChangeShapeType="1"/>
        </xdr:cNvSpPr>
      </xdr:nvSpPr>
      <xdr:spPr bwMode="auto">
        <a:xfrm>
          <a:off x="13144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461" name="Line 7">
          <a:extLst>
            <a:ext uri="{FF2B5EF4-FFF2-40B4-BE49-F238E27FC236}">
              <a16:creationId xmlns:a16="http://schemas.microsoft.com/office/drawing/2014/main" id="{FF18DEA7-A324-4F30-BE19-4861203D1F24}"/>
            </a:ext>
          </a:extLst>
        </xdr:cNvPr>
        <xdr:cNvSpPr>
          <a:spLocks noChangeShapeType="1"/>
        </xdr:cNvSpPr>
      </xdr:nvSpPr>
      <xdr:spPr bwMode="auto">
        <a:xfrm>
          <a:off x="13144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462" name="Line 7">
          <a:extLst>
            <a:ext uri="{FF2B5EF4-FFF2-40B4-BE49-F238E27FC236}">
              <a16:creationId xmlns:a16="http://schemas.microsoft.com/office/drawing/2014/main" id="{F050EB2D-AA03-4E89-B1EB-DC8BDE06ACDD}"/>
            </a:ext>
          </a:extLst>
        </xdr:cNvPr>
        <xdr:cNvSpPr>
          <a:spLocks noChangeShapeType="1"/>
        </xdr:cNvSpPr>
      </xdr:nvSpPr>
      <xdr:spPr bwMode="auto">
        <a:xfrm>
          <a:off x="13144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463" name="Line 7">
          <a:extLst>
            <a:ext uri="{FF2B5EF4-FFF2-40B4-BE49-F238E27FC236}">
              <a16:creationId xmlns:a16="http://schemas.microsoft.com/office/drawing/2014/main" id="{AA154CDC-29DC-46F9-83EE-0C05D78CFD69}"/>
            </a:ext>
          </a:extLst>
        </xdr:cNvPr>
        <xdr:cNvSpPr>
          <a:spLocks noChangeShapeType="1"/>
        </xdr:cNvSpPr>
      </xdr:nvSpPr>
      <xdr:spPr bwMode="auto">
        <a:xfrm>
          <a:off x="13144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464" name="Line 7">
          <a:extLst>
            <a:ext uri="{FF2B5EF4-FFF2-40B4-BE49-F238E27FC236}">
              <a16:creationId xmlns:a16="http://schemas.microsoft.com/office/drawing/2014/main" id="{F140F298-6E44-47B1-AF60-A5635EB68896}"/>
            </a:ext>
          </a:extLst>
        </xdr:cNvPr>
        <xdr:cNvSpPr>
          <a:spLocks noChangeShapeType="1"/>
        </xdr:cNvSpPr>
      </xdr:nvSpPr>
      <xdr:spPr bwMode="auto">
        <a:xfrm>
          <a:off x="13144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465" name="Line 7">
          <a:extLst>
            <a:ext uri="{FF2B5EF4-FFF2-40B4-BE49-F238E27FC236}">
              <a16:creationId xmlns:a16="http://schemas.microsoft.com/office/drawing/2014/main" id="{C59F6A60-7156-479B-91D5-7BA6321B7C35}"/>
            </a:ext>
          </a:extLst>
        </xdr:cNvPr>
        <xdr:cNvSpPr>
          <a:spLocks noChangeShapeType="1"/>
        </xdr:cNvSpPr>
      </xdr:nvSpPr>
      <xdr:spPr bwMode="auto">
        <a:xfrm>
          <a:off x="13144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466" name="Line 7">
          <a:extLst>
            <a:ext uri="{FF2B5EF4-FFF2-40B4-BE49-F238E27FC236}">
              <a16:creationId xmlns:a16="http://schemas.microsoft.com/office/drawing/2014/main" id="{95374A20-7082-40C0-BFD5-540548E6FF32}"/>
            </a:ext>
          </a:extLst>
        </xdr:cNvPr>
        <xdr:cNvSpPr>
          <a:spLocks noChangeShapeType="1"/>
        </xdr:cNvSpPr>
      </xdr:nvSpPr>
      <xdr:spPr bwMode="auto">
        <a:xfrm>
          <a:off x="13144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467" name="Line 7">
          <a:extLst>
            <a:ext uri="{FF2B5EF4-FFF2-40B4-BE49-F238E27FC236}">
              <a16:creationId xmlns:a16="http://schemas.microsoft.com/office/drawing/2014/main" id="{EB663582-FBC1-4CE1-BC90-3FBF635042B1}"/>
            </a:ext>
          </a:extLst>
        </xdr:cNvPr>
        <xdr:cNvSpPr>
          <a:spLocks noChangeShapeType="1"/>
        </xdr:cNvSpPr>
      </xdr:nvSpPr>
      <xdr:spPr bwMode="auto">
        <a:xfrm>
          <a:off x="13144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468" name="Line 7">
          <a:extLst>
            <a:ext uri="{FF2B5EF4-FFF2-40B4-BE49-F238E27FC236}">
              <a16:creationId xmlns:a16="http://schemas.microsoft.com/office/drawing/2014/main" id="{F1771E84-9EDB-4286-837B-1D4AF50AD3C7}"/>
            </a:ext>
          </a:extLst>
        </xdr:cNvPr>
        <xdr:cNvSpPr>
          <a:spLocks noChangeShapeType="1"/>
        </xdr:cNvSpPr>
      </xdr:nvSpPr>
      <xdr:spPr bwMode="auto">
        <a:xfrm>
          <a:off x="13144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469" name="Line 7">
          <a:extLst>
            <a:ext uri="{FF2B5EF4-FFF2-40B4-BE49-F238E27FC236}">
              <a16:creationId xmlns:a16="http://schemas.microsoft.com/office/drawing/2014/main" id="{6A9A6504-DD01-42FB-9DE4-EE3A1F27B035}"/>
            </a:ext>
          </a:extLst>
        </xdr:cNvPr>
        <xdr:cNvSpPr>
          <a:spLocks noChangeShapeType="1"/>
        </xdr:cNvSpPr>
      </xdr:nvSpPr>
      <xdr:spPr bwMode="auto">
        <a:xfrm>
          <a:off x="13144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470" name="Line 7">
          <a:extLst>
            <a:ext uri="{FF2B5EF4-FFF2-40B4-BE49-F238E27FC236}">
              <a16:creationId xmlns:a16="http://schemas.microsoft.com/office/drawing/2014/main" id="{D2229D75-0466-4A2E-901E-96EBF8E6B0C9}"/>
            </a:ext>
          </a:extLst>
        </xdr:cNvPr>
        <xdr:cNvSpPr>
          <a:spLocks noChangeShapeType="1"/>
        </xdr:cNvSpPr>
      </xdr:nvSpPr>
      <xdr:spPr bwMode="auto">
        <a:xfrm>
          <a:off x="13144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471" name="Line 7">
          <a:extLst>
            <a:ext uri="{FF2B5EF4-FFF2-40B4-BE49-F238E27FC236}">
              <a16:creationId xmlns:a16="http://schemas.microsoft.com/office/drawing/2014/main" id="{B1249332-719E-4578-9CDD-67F2167BD57E}"/>
            </a:ext>
          </a:extLst>
        </xdr:cNvPr>
        <xdr:cNvSpPr>
          <a:spLocks noChangeShapeType="1"/>
        </xdr:cNvSpPr>
      </xdr:nvSpPr>
      <xdr:spPr bwMode="auto">
        <a:xfrm>
          <a:off x="13144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472" name="Line 7">
          <a:extLst>
            <a:ext uri="{FF2B5EF4-FFF2-40B4-BE49-F238E27FC236}">
              <a16:creationId xmlns:a16="http://schemas.microsoft.com/office/drawing/2014/main" id="{69F9FB09-1CCC-4260-A0F1-C1611EED3583}"/>
            </a:ext>
          </a:extLst>
        </xdr:cNvPr>
        <xdr:cNvSpPr>
          <a:spLocks noChangeShapeType="1"/>
        </xdr:cNvSpPr>
      </xdr:nvSpPr>
      <xdr:spPr bwMode="auto">
        <a:xfrm>
          <a:off x="13144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473" name="Line 7">
          <a:extLst>
            <a:ext uri="{FF2B5EF4-FFF2-40B4-BE49-F238E27FC236}">
              <a16:creationId xmlns:a16="http://schemas.microsoft.com/office/drawing/2014/main" id="{B2293B3A-6193-4BC2-8E00-578B79510901}"/>
            </a:ext>
          </a:extLst>
        </xdr:cNvPr>
        <xdr:cNvSpPr>
          <a:spLocks noChangeShapeType="1"/>
        </xdr:cNvSpPr>
      </xdr:nvSpPr>
      <xdr:spPr bwMode="auto">
        <a:xfrm>
          <a:off x="13144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474" name="Line 7">
          <a:extLst>
            <a:ext uri="{FF2B5EF4-FFF2-40B4-BE49-F238E27FC236}">
              <a16:creationId xmlns:a16="http://schemas.microsoft.com/office/drawing/2014/main" id="{CBF8B63A-FE31-4B5B-AB21-31876C0CC0FB}"/>
            </a:ext>
          </a:extLst>
        </xdr:cNvPr>
        <xdr:cNvSpPr>
          <a:spLocks noChangeShapeType="1"/>
        </xdr:cNvSpPr>
      </xdr:nvSpPr>
      <xdr:spPr bwMode="auto">
        <a:xfrm>
          <a:off x="13144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475" name="Line 7">
          <a:extLst>
            <a:ext uri="{FF2B5EF4-FFF2-40B4-BE49-F238E27FC236}">
              <a16:creationId xmlns:a16="http://schemas.microsoft.com/office/drawing/2014/main" id="{6EF09566-1FBC-4DDB-A216-3BA9F3543B66}"/>
            </a:ext>
          </a:extLst>
        </xdr:cNvPr>
        <xdr:cNvSpPr>
          <a:spLocks noChangeShapeType="1"/>
        </xdr:cNvSpPr>
      </xdr:nvSpPr>
      <xdr:spPr bwMode="auto">
        <a:xfrm>
          <a:off x="13144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476" name="Line 7">
          <a:extLst>
            <a:ext uri="{FF2B5EF4-FFF2-40B4-BE49-F238E27FC236}">
              <a16:creationId xmlns:a16="http://schemas.microsoft.com/office/drawing/2014/main" id="{9BE371B4-86A0-4CE9-A50E-A8D5A19C3ECE}"/>
            </a:ext>
          </a:extLst>
        </xdr:cNvPr>
        <xdr:cNvSpPr>
          <a:spLocks noChangeShapeType="1"/>
        </xdr:cNvSpPr>
      </xdr:nvSpPr>
      <xdr:spPr bwMode="auto">
        <a:xfrm>
          <a:off x="13144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477" name="Line 7">
          <a:extLst>
            <a:ext uri="{FF2B5EF4-FFF2-40B4-BE49-F238E27FC236}">
              <a16:creationId xmlns:a16="http://schemas.microsoft.com/office/drawing/2014/main" id="{CE4F4A6F-589F-45F0-9297-6530B11AA9E8}"/>
            </a:ext>
          </a:extLst>
        </xdr:cNvPr>
        <xdr:cNvSpPr>
          <a:spLocks noChangeShapeType="1"/>
        </xdr:cNvSpPr>
      </xdr:nvSpPr>
      <xdr:spPr bwMode="auto">
        <a:xfrm>
          <a:off x="13144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478" name="Line 7">
          <a:extLst>
            <a:ext uri="{FF2B5EF4-FFF2-40B4-BE49-F238E27FC236}">
              <a16:creationId xmlns:a16="http://schemas.microsoft.com/office/drawing/2014/main" id="{AB744937-6758-4F94-8875-D2FA97BE42B4}"/>
            </a:ext>
          </a:extLst>
        </xdr:cNvPr>
        <xdr:cNvSpPr>
          <a:spLocks noChangeShapeType="1"/>
        </xdr:cNvSpPr>
      </xdr:nvSpPr>
      <xdr:spPr bwMode="auto">
        <a:xfrm>
          <a:off x="13144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479" name="Line 7">
          <a:extLst>
            <a:ext uri="{FF2B5EF4-FFF2-40B4-BE49-F238E27FC236}">
              <a16:creationId xmlns:a16="http://schemas.microsoft.com/office/drawing/2014/main" id="{81EB3C97-E2E5-4508-AC9D-A7AC6332402A}"/>
            </a:ext>
          </a:extLst>
        </xdr:cNvPr>
        <xdr:cNvSpPr>
          <a:spLocks noChangeShapeType="1"/>
        </xdr:cNvSpPr>
      </xdr:nvSpPr>
      <xdr:spPr bwMode="auto">
        <a:xfrm>
          <a:off x="13144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480" name="Line 7">
          <a:extLst>
            <a:ext uri="{FF2B5EF4-FFF2-40B4-BE49-F238E27FC236}">
              <a16:creationId xmlns:a16="http://schemas.microsoft.com/office/drawing/2014/main" id="{EC9587B7-8FC7-4282-9E20-521A27075349}"/>
            </a:ext>
          </a:extLst>
        </xdr:cNvPr>
        <xdr:cNvSpPr>
          <a:spLocks noChangeShapeType="1"/>
        </xdr:cNvSpPr>
      </xdr:nvSpPr>
      <xdr:spPr bwMode="auto">
        <a:xfrm>
          <a:off x="13144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481" name="Line 7">
          <a:extLst>
            <a:ext uri="{FF2B5EF4-FFF2-40B4-BE49-F238E27FC236}">
              <a16:creationId xmlns:a16="http://schemas.microsoft.com/office/drawing/2014/main" id="{30D7ED85-80FB-464E-9E45-31AB0662B0C7}"/>
            </a:ext>
          </a:extLst>
        </xdr:cNvPr>
        <xdr:cNvSpPr>
          <a:spLocks noChangeShapeType="1"/>
        </xdr:cNvSpPr>
      </xdr:nvSpPr>
      <xdr:spPr bwMode="auto">
        <a:xfrm>
          <a:off x="13144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482" name="Line 7">
          <a:extLst>
            <a:ext uri="{FF2B5EF4-FFF2-40B4-BE49-F238E27FC236}">
              <a16:creationId xmlns:a16="http://schemas.microsoft.com/office/drawing/2014/main" id="{D7593BB7-B4ED-4BEA-B07D-E057559E3482}"/>
            </a:ext>
          </a:extLst>
        </xdr:cNvPr>
        <xdr:cNvSpPr>
          <a:spLocks noChangeShapeType="1"/>
        </xdr:cNvSpPr>
      </xdr:nvSpPr>
      <xdr:spPr bwMode="auto">
        <a:xfrm>
          <a:off x="13144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483" name="Line 7">
          <a:extLst>
            <a:ext uri="{FF2B5EF4-FFF2-40B4-BE49-F238E27FC236}">
              <a16:creationId xmlns:a16="http://schemas.microsoft.com/office/drawing/2014/main" id="{64C6784B-9AE1-4209-B8EB-249FE86058A1}"/>
            </a:ext>
          </a:extLst>
        </xdr:cNvPr>
        <xdr:cNvSpPr>
          <a:spLocks noChangeShapeType="1"/>
        </xdr:cNvSpPr>
      </xdr:nvSpPr>
      <xdr:spPr bwMode="auto">
        <a:xfrm>
          <a:off x="13144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484" name="Line 7">
          <a:extLst>
            <a:ext uri="{FF2B5EF4-FFF2-40B4-BE49-F238E27FC236}">
              <a16:creationId xmlns:a16="http://schemas.microsoft.com/office/drawing/2014/main" id="{674E6B91-A22D-4352-9EF9-C1C26165A38A}"/>
            </a:ext>
          </a:extLst>
        </xdr:cNvPr>
        <xdr:cNvSpPr>
          <a:spLocks noChangeShapeType="1"/>
        </xdr:cNvSpPr>
      </xdr:nvSpPr>
      <xdr:spPr bwMode="auto">
        <a:xfrm>
          <a:off x="13144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485" name="Line 7">
          <a:extLst>
            <a:ext uri="{FF2B5EF4-FFF2-40B4-BE49-F238E27FC236}">
              <a16:creationId xmlns:a16="http://schemas.microsoft.com/office/drawing/2014/main" id="{41D6C5F4-3BA8-4E57-98B7-59BB01695B5A}"/>
            </a:ext>
          </a:extLst>
        </xdr:cNvPr>
        <xdr:cNvSpPr>
          <a:spLocks noChangeShapeType="1"/>
        </xdr:cNvSpPr>
      </xdr:nvSpPr>
      <xdr:spPr bwMode="auto">
        <a:xfrm>
          <a:off x="13144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486" name="Line 7">
          <a:extLst>
            <a:ext uri="{FF2B5EF4-FFF2-40B4-BE49-F238E27FC236}">
              <a16:creationId xmlns:a16="http://schemas.microsoft.com/office/drawing/2014/main" id="{E9747B09-8588-4F6B-8C8C-AA98A085786B}"/>
            </a:ext>
          </a:extLst>
        </xdr:cNvPr>
        <xdr:cNvSpPr>
          <a:spLocks noChangeShapeType="1"/>
        </xdr:cNvSpPr>
      </xdr:nvSpPr>
      <xdr:spPr bwMode="auto">
        <a:xfrm>
          <a:off x="13144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487" name="Line 7">
          <a:extLst>
            <a:ext uri="{FF2B5EF4-FFF2-40B4-BE49-F238E27FC236}">
              <a16:creationId xmlns:a16="http://schemas.microsoft.com/office/drawing/2014/main" id="{8F884F25-3785-46F2-A987-1BE06C99019F}"/>
            </a:ext>
          </a:extLst>
        </xdr:cNvPr>
        <xdr:cNvSpPr>
          <a:spLocks noChangeShapeType="1"/>
        </xdr:cNvSpPr>
      </xdr:nvSpPr>
      <xdr:spPr bwMode="auto">
        <a:xfrm>
          <a:off x="13144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488" name="Line 7">
          <a:extLst>
            <a:ext uri="{FF2B5EF4-FFF2-40B4-BE49-F238E27FC236}">
              <a16:creationId xmlns:a16="http://schemas.microsoft.com/office/drawing/2014/main" id="{F9FBD461-3BF0-40B4-BA5E-90E8F4B1C0EE}"/>
            </a:ext>
          </a:extLst>
        </xdr:cNvPr>
        <xdr:cNvSpPr>
          <a:spLocks noChangeShapeType="1"/>
        </xdr:cNvSpPr>
      </xdr:nvSpPr>
      <xdr:spPr bwMode="auto">
        <a:xfrm>
          <a:off x="13144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489" name="Line 7">
          <a:extLst>
            <a:ext uri="{FF2B5EF4-FFF2-40B4-BE49-F238E27FC236}">
              <a16:creationId xmlns:a16="http://schemas.microsoft.com/office/drawing/2014/main" id="{D44A16C5-38C9-4C24-A709-1793ED6ABBD6}"/>
            </a:ext>
          </a:extLst>
        </xdr:cNvPr>
        <xdr:cNvSpPr>
          <a:spLocks noChangeShapeType="1"/>
        </xdr:cNvSpPr>
      </xdr:nvSpPr>
      <xdr:spPr bwMode="auto">
        <a:xfrm>
          <a:off x="13144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490" name="Line 7">
          <a:extLst>
            <a:ext uri="{FF2B5EF4-FFF2-40B4-BE49-F238E27FC236}">
              <a16:creationId xmlns:a16="http://schemas.microsoft.com/office/drawing/2014/main" id="{C949553C-24A5-47BF-888D-1B0A7723AA8B}"/>
            </a:ext>
          </a:extLst>
        </xdr:cNvPr>
        <xdr:cNvSpPr>
          <a:spLocks noChangeShapeType="1"/>
        </xdr:cNvSpPr>
      </xdr:nvSpPr>
      <xdr:spPr bwMode="auto">
        <a:xfrm>
          <a:off x="13144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491" name="Line 7">
          <a:extLst>
            <a:ext uri="{FF2B5EF4-FFF2-40B4-BE49-F238E27FC236}">
              <a16:creationId xmlns:a16="http://schemas.microsoft.com/office/drawing/2014/main" id="{96D30860-CFC0-44E4-A9CE-0030CCFDE1C2}"/>
            </a:ext>
          </a:extLst>
        </xdr:cNvPr>
        <xdr:cNvSpPr>
          <a:spLocks noChangeShapeType="1"/>
        </xdr:cNvSpPr>
      </xdr:nvSpPr>
      <xdr:spPr bwMode="auto">
        <a:xfrm>
          <a:off x="13144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492" name="Line 7">
          <a:extLst>
            <a:ext uri="{FF2B5EF4-FFF2-40B4-BE49-F238E27FC236}">
              <a16:creationId xmlns:a16="http://schemas.microsoft.com/office/drawing/2014/main" id="{45A77B0A-8928-4F26-A032-9B7DC89EDC63}"/>
            </a:ext>
          </a:extLst>
        </xdr:cNvPr>
        <xdr:cNvSpPr>
          <a:spLocks noChangeShapeType="1"/>
        </xdr:cNvSpPr>
      </xdr:nvSpPr>
      <xdr:spPr bwMode="auto">
        <a:xfrm>
          <a:off x="13144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493" name="Line 7">
          <a:extLst>
            <a:ext uri="{FF2B5EF4-FFF2-40B4-BE49-F238E27FC236}">
              <a16:creationId xmlns:a16="http://schemas.microsoft.com/office/drawing/2014/main" id="{59F1C666-1785-46BC-A5FA-C8B6BFE2C885}"/>
            </a:ext>
          </a:extLst>
        </xdr:cNvPr>
        <xdr:cNvSpPr>
          <a:spLocks noChangeShapeType="1"/>
        </xdr:cNvSpPr>
      </xdr:nvSpPr>
      <xdr:spPr bwMode="auto">
        <a:xfrm>
          <a:off x="13144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494" name="Line 7">
          <a:extLst>
            <a:ext uri="{FF2B5EF4-FFF2-40B4-BE49-F238E27FC236}">
              <a16:creationId xmlns:a16="http://schemas.microsoft.com/office/drawing/2014/main" id="{516623EA-51C4-4B3A-8AA7-E4DE5B573DA8}"/>
            </a:ext>
          </a:extLst>
        </xdr:cNvPr>
        <xdr:cNvSpPr>
          <a:spLocks noChangeShapeType="1"/>
        </xdr:cNvSpPr>
      </xdr:nvSpPr>
      <xdr:spPr bwMode="auto">
        <a:xfrm>
          <a:off x="13144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495" name="Line 7">
          <a:extLst>
            <a:ext uri="{FF2B5EF4-FFF2-40B4-BE49-F238E27FC236}">
              <a16:creationId xmlns:a16="http://schemas.microsoft.com/office/drawing/2014/main" id="{A29ECA4F-8476-43B4-BB62-1B559C6B8408}"/>
            </a:ext>
          </a:extLst>
        </xdr:cNvPr>
        <xdr:cNvSpPr>
          <a:spLocks noChangeShapeType="1"/>
        </xdr:cNvSpPr>
      </xdr:nvSpPr>
      <xdr:spPr bwMode="auto">
        <a:xfrm>
          <a:off x="13144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496" name="Line 7">
          <a:extLst>
            <a:ext uri="{FF2B5EF4-FFF2-40B4-BE49-F238E27FC236}">
              <a16:creationId xmlns:a16="http://schemas.microsoft.com/office/drawing/2014/main" id="{830AC9C0-0CA8-4781-B6DF-3EBFF429BA35}"/>
            </a:ext>
          </a:extLst>
        </xdr:cNvPr>
        <xdr:cNvSpPr>
          <a:spLocks noChangeShapeType="1"/>
        </xdr:cNvSpPr>
      </xdr:nvSpPr>
      <xdr:spPr bwMode="auto">
        <a:xfrm>
          <a:off x="13144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497" name="Line 7">
          <a:extLst>
            <a:ext uri="{FF2B5EF4-FFF2-40B4-BE49-F238E27FC236}">
              <a16:creationId xmlns:a16="http://schemas.microsoft.com/office/drawing/2014/main" id="{8372F9D5-FFCB-4CC2-BE74-D02748CFB90A}"/>
            </a:ext>
          </a:extLst>
        </xdr:cNvPr>
        <xdr:cNvSpPr>
          <a:spLocks noChangeShapeType="1"/>
        </xdr:cNvSpPr>
      </xdr:nvSpPr>
      <xdr:spPr bwMode="auto">
        <a:xfrm>
          <a:off x="13144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498" name="Line 7">
          <a:extLst>
            <a:ext uri="{FF2B5EF4-FFF2-40B4-BE49-F238E27FC236}">
              <a16:creationId xmlns:a16="http://schemas.microsoft.com/office/drawing/2014/main" id="{D1704DF8-00C8-42DB-9669-84981E9C4EAE}"/>
            </a:ext>
          </a:extLst>
        </xdr:cNvPr>
        <xdr:cNvSpPr>
          <a:spLocks noChangeShapeType="1"/>
        </xdr:cNvSpPr>
      </xdr:nvSpPr>
      <xdr:spPr bwMode="auto">
        <a:xfrm>
          <a:off x="13144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499" name="Line 7">
          <a:extLst>
            <a:ext uri="{FF2B5EF4-FFF2-40B4-BE49-F238E27FC236}">
              <a16:creationId xmlns:a16="http://schemas.microsoft.com/office/drawing/2014/main" id="{4D49091D-471C-425E-8CFF-CA144E99E3B3}"/>
            </a:ext>
          </a:extLst>
        </xdr:cNvPr>
        <xdr:cNvSpPr>
          <a:spLocks noChangeShapeType="1"/>
        </xdr:cNvSpPr>
      </xdr:nvSpPr>
      <xdr:spPr bwMode="auto">
        <a:xfrm>
          <a:off x="13144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00" name="Line 7">
          <a:extLst>
            <a:ext uri="{FF2B5EF4-FFF2-40B4-BE49-F238E27FC236}">
              <a16:creationId xmlns:a16="http://schemas.microsoft.com/office/drawing/2014/main" id="{758D89BE-C7FC-4B6B-8013-F8546E762174}"/>
            </a:ext>
          </a:extLst>
        </xdr:cNvPr>
        <xdr:cNvSpPr>
          <a:spLocks noChangeShapeType="1"/>
        </xdr:cNvSpPr>
      </xdr:nvSpPr>
      <xdr:spPr bwMode="auto">
        <a:xfrm>
          <a:off x="13144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01" name="Line 7">
          <a:extLst>
            <a:ext uri="{FF2B5EF4-FFF2-40B4-BE49-F238E27FC236}">
              <a16:creationId xmlns:a16="http://schemas.microsoft.com/office/drawing/2014/main" id="{3448B5DB-170D-4BDB-A70A-B72D1B411A68}"/>
            </a:ext>
          </a:extLst>
        </xdr:cNvPr>
        <xdr:cNvSpPr>
          <a:spLocks noChangeShapeType="1"/>
        </xdr:cNvSpPr>
      </xdr:nvSpPr>
      <xdr:spPr bwMode="auto">
        <a:xfrm>
          <a:off x="13144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02" name="Line 7">
          <a:extLst>
            <a:ext uri="{FF2B5EF4-FFF2-40B4-BE49-F238E27FC236}">
              <a16:creationId xmlns:a16="http://schemas.microsoft.com/office/drawing/2014/main" id="{6DC5EB8D-C447-4DFA-A2E7-1DC4ED70816B}"/>
            </a:ext>
          </a:extLst>
        </xdr:cNvPr>
        <xdr:cNvSpPr>
          <a:spLocks noChangeShapeType="1"/>
        </xdr:cNvSpPr>
      </xdr:nvSpPr>
      <xdr:spPr bwMode="auto">
        <a:xfrm>
          <a:off x="13144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03" name="Line 7">
          <a:extLst>
            <a:ext uri="{FF2B5EF4-FFF2-40B4-BE49-F238E27FC236}">
              <a16:creationId xmlns:a16="http://schemas.microsoft.com/office/drawing/2014/main" id="{39D0CD56-8F55-43D4-892C-FEF2DE47810E}"/>
            </a:ext>
          </a:extLst>
        </xdr:cNvPr>
        <xdr:cNvSpPr>
          <a:spLocks noChangeShapeType="1"/>
        </xdr:cNvSpPr>
      </xdr:nvSpPr>
      <xdr:spPr bwMode="auto">
        <a:xfrm>
          <a:off x="13144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04" name="Line 7">
          <a:extLst>
            <a:ext uri="{FF2B5EF4-FFF2-40B4-BE49-F238E27FC236}">
              <a16:creationId xmlns:a16="http://schemas.microsoft.com/office/drawing/2014/main" id="{CAAA22B8-63A2-41BC-A8DF-30DF433EBA0F}"/>
            </a:ext>
          </a:extLst>
        </xdr:cNvPr>
        <xdr:cNvSpPr>
          <a:spLocks noChangeShapeType="1"/>
        </xdr:cNvSpPr>
      </xdr:nvSpPr>
      <xdr:spPr bwMode="auto">
        <a:xfrm>
          <a:off x="13144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05" name="Line 7">
          <a:extLst>
            <a:ext uri="{FF2B5EF4-FFF2-40B4-BE49-F238E27FC236}">
              <a16:creationId xmlns:a16="http://schemas.microsoft.com/office/drawing/2014/main" id="{E80A5261-BA20-42D7-AA65-85411BD012B6}"/>
            </a:ext>
          </a:extLst>
        </xdr:cNvPr>
        <xdr:cNvSpPr>
          <a:spLocks noChangeShapeType="1"/>
        </xdr:cNvSpPr>
      </xdr:nvSpPr>
      <xdr:spPr bwMode="auto">
        <a:xfrm>
          <a:off x="13144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06" name="Line 7">
          <a:extLst>
            <a:ext uri="{FF2B5EF4-FFF2-40B4-BE49-F238E27FC236}">
              <a16:creationId xmlns:a16="http://schemas.microsoft.com/office/drawing/2014/main" id="{E0D62390-1733-4972-923F-D01AD0629F67}"/>
            </a:ext>
          </a:extLst>
        </xdr:cNvPr>
        <xdr:cNvSpPr>
          <a:spLocks noChangeShapeType="1"/>
        </xdr:cNvSpPr>
      </xdr:nvSpPr>
      <xdr:spPr bwMode="auto">
        <a:xfrm>
          <a:off x="13144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07" name="Line 7">
          <a:extLst>
            <a:ext uri="{FF2B5EF4-FFF2-40B4-BE49-F238E27FC236}">
              <a16:creationId xmlns:a16="http://schemas.microsoft.com/office/drawing/2014/main" id="{0AC01943-77DE-4ED5-AAFE-665CDF2DC1BE}"/>
            </a:ext>
          </a:extLst>
        </xdr:cNvPr>
        <xdr:cNvSpPr>
          <a:spLocks noChangeShapeType="1"/>
        </xdr:cNvSpPr>
      </xdr:nvSpPr>
      <xdr:spPr bwMode="auto">
        <a:xfrm>
          <a:off x="13144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08" name="Line 7">
          <a:extLst>
            <a:ext uri="{FF2B5EF4-FFF2-40B4-BE49-F238E27FC236}">
              <a16:creationId xmlns:a16="http://schemas.microsoft.com/office/drawing/2014/main" id="{C6EBF49D-96AF-4476-8EBE-8A67F4C1A752}"/>
            </a:ext>
          </a:extLst>
        </xdr:cNvPr>
        <xdr:cNvSpPr>
          <a:spLocks noChangeShapeType="1"/>
        </xdr:cNvSpPr>
      </xdr:nvSpPr>
      <xdr:spPr bwMode="auto">
        <a:xfrm>
          <a:off x="13144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09" name="Line 7">
          <a:extLst>
            <a:ext uri="{FF2B5EF4-FFF2-40B4-BE49-F238E27FC236}">
              <a16:creationId xmlns:a16="http://schemas.microsoft.com/office/drawing/2014/main" id="{010F53D3-31E2-411D-BE5D-DFA0E47A4438}"/>
            </a:ext>
          </a:extLst>
        </xdr:cNvPr>
        <xdr:cNvSpPr>
          <a:spLocks noChangeShapeType="1"/>
        </xdr:cNvSpPr>
      </xdr:nvSpPr>
      <xdr:spPr bwMode="auto">
        <a:xfrm>
          <a:off x="13144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10" name="Line 7">
          <a:extLst>
            <a:ext uri="{FF2B5EF4-FFF2-40B4-BE49-F238E27FC236}">
              <a16:creationId xmlns:a16="http://schemas.microsoft.com/office/drawing/2014/main" id="{186C9D74-BA95-4575-BCF2-409E54BF30D8}"/>
            </a:ext>
          </a:extLst>
        </xdr:cNvPr>
        <xdr:cNvSpPr>
          <a:spLocks noChangeShapeType="1"/>
        </xdr:cNvSpPr>
      </xdr:nvSpPr>
      <xdr:spPr bwMode="auto">
        <a:xfrm>
          <a:off x="13144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11" name="Line 7">
          <a:extLst>
            <a:ext uri="{FF2B5EF4-FFF2-40B4-BE49-F238E27FC236}">
              <a16:creationId xmlns:a16="http://schemas.microsoft.com/office/drawing/2014/main" id="{4B246951-ECE7-4D1C-8A17-4A01B5EC34C4}"/>
            </a:ext>
          </a:extLst>
        </xdr:cNvPr>
        <xdr:cNvSpPr>
          <a:spLocks noChangeShapeType="1"/>
        </xdr:cNvSpPr>
      </xdr:nvSpPr>
      <xdr:spPr bwMode="auto">
        <a:xfrm>
          <a:off x="13144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12" name="Line 7">
          <a:extLst>
            <a:ext uri="{FF2B5EF4-FFF2-40B4-BE49-F238E27FC236}">
              <a16:creationId xmlns:a16="http://schemas.microsoft.com/office/drawing/2014/main" id="{B9602869-ADF9-4E49-8392-CF9E266102C1}"/>
            </a:ext>
          </a:extLst>
        </xdr:cNvPr>
        <xdr:cNvSpPr>
          <a:spLocks noChangeShapeType="1"/>
        </xdr:cNvSpPr>
      </xdr:nvSpPr>
      <xdr:spPr bwMode="auto">
        <a:xfrm>
          <a:off x="13144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13" name="Line 7">
          <a:extLst>
            <a:ext uri="{FF2B5EF4-FFF2-40B4-BE49-F238E27FC236}">
              <a16:creationId xmlns:a16="http://schemas.microsoft.com/office/drawing/2014/main" id="{C4B4C078-8A19-42E0-A9EA-32C5D0D3569D}"/>
            </a:ext>
          </a:extLst>
        </xdr:cNvPr>
        <xdr:cNvSpPr>
          <a:spLocks noChangeShapeType="1"/>
        </xdr:cNvSpPr>
      </xdr:nvSpPr>
      <xdr:spPr bwMode="auto">
        <a:xfrm>
          <a:off x="13144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14" name="Line 7">
          <a:extLst>
            <a:ext uri="{FF2B5EF4-FFF2-40B4-BE49-F238E27FC236}">
              <a16:creationId xmlns:a16="http://schemas.microsoft.com/office/drawing/2014/main" id="{88868586-C823-4B6D-916A-A47662D33DE0}"/>
            </a:ext>
          </a:extLst>
        </xdr:cNvPr>
        <xdr:cNvSpPr>
          <a:spLocks noChangeShapeType="1"/>
        </xdr:cNvSpPr>
      </xdr:nvSpPr>
      <xdr:spPr bwMode="auto">
        <a:xfrm>
          <a:off x="13144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15" name="Line 7">
          <a:extLst>
            <a:ext uri="{FF2B5EF4-FFF2-40B4-BE49-F238E27FC236}">
              <a16:creationId xmlns:a16="http://schemas.microsoft.com/office/drawing/2014/main" id="{58AD9F82-9437-4159-9F05-343581EDCB38}"/>
            </a:ext>
          </a:extLst>
        </xdr:cNvPr>
        <xdr:cNvSpPr>
          <a:spLocks noChangeShapeType="1"/>
        </xdr:cNvSpPr>
      </xdr:nvSpPr>
      <xdr:spPr bwMode="auto">
        <a:xfrm>
          <a:off x="13144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16" name="Line 7">
          <a:extLst>
            <a:ext uri="{FF2B5EF4-FFF2-40B4-BE49-F238E27FC236}">
              <a16:creationId xmlns:a16="http://schemas.microsoft.com/office/drawing/2014/main" id="{1D5D0090-1C1B-4C9C-9318-7CD608D710ED}"/>
            </a:ext>
          </a:extLst>
        </xdr:cNvPr>
        <xdr:cNvSpPr>
          <a:spLocks noChangeShapeType="1"/>
        </xdr:cNvSpPr>
      </xdr:nvSpPr>
      <xdr:spPr bwMode="auto">
        <a:xfrm>
          <a:off x="13144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17" name="Line 7">
          <a:extLst>
            <a:ext uri="{FF2B5EF4-FFF2-40B4-BE49-F238E27FC236}">
              <a16:creationId xmlns:a16="http://schemas.microsoft.com/office/drawing/2014/main" id="{57614105-C235-479D-A29A-8122006CD3FC}"/>
            </a:ext>
          </a:extLst>
        </xdr:cNvPr>
        <xdr:cNvSpPr>
          <a:spLocks noChangeShapeType="1"/>
        </xdr:cNvSpPr>
      </xdr:nvSpPr>
      <xdr:spPr bwMode="auto">
        <a:xfrm>
          <a:off x="13144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18" name="Line 7">
          <a:extLst>
            <a:ext uri="{FF2B5EF4-FFF2-40B4-BE49-F238E27FC236}">
              <a16:creationId xmlns:a16="http://schemas.microsoft.com/office/drawing/2014/main" id="{4559BF7E-9400-4FB7-A444-8142FFBC6214}"/>
            </a:ext>
          </a:extLst>
        </xdr:cNvPr>
        <xdr:cNvSpPr>
          <a:spLocks noChangeShapeType="1"/>
        </xdr:cNvSpPr>
      </xdr:nvSpPr>
      <xdr:spPr bwMode="auto">
        <a:xfrm>
          <a:off x="13144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19" name="Line 7">
          <a:extLst>
            <a:ext uri="{FF2B5EF4-FFF2-40B4-BE49-F238E27FC236}">
              <a16:creationId xmlns:a16="http://schemas.microsoft.com/office/drawing/2014/main" id="{B9E93CC6-5744-4548-A889-8D528770562F}"/>
            </a:ext>
          </a:extLst>
        </xdr:cNvPr>
        <xdr:cNvSpPr>
          <a:spLocks noChangeShapeType="1"/>
        </xdr:cNvSpPr>
      </xdr:nvSpPr>
      <xdr:spPr bwMode="auto">
        <a:xfrm>
          <a:off x="13144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20" name="Line 7">
          <a:extLst>
            <a:ext uri="{FF2B5EF4-FFF2-40B4-BE49-F238E27FC236}">
              <a16:creationId xmlns:a16="http://schemas.microsoft.com/office/drawing/2014/main" id="{0AEA679B-C1AD-4C1C-B98D-824C2EB9E35E}"/>
            </a:ext>
          </a:extLst>
        </xdr:cNvPr>
        <xdr:cNvSpPr>
          <a:spLocks noChangeShapeType="1"/>
        </xdr:cNvSpPr>
      </xdr:nvSpPr>
      <xdr:spPr bwMode="auto">
        <a:xfrm>
          <a:off x="13144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21" name="Line 7">
          <a:extLst>
            <a:ext uri="{FF2B5EF4-FFF2-40B4-BE49-F238E27FC236}">
              <a16:creationId xmlns:a16="http://schemas.microsoft.com/office/drawing/2014/main" id="{12046C44-4C70-4167-807A-BFAB0E32D446}"/>
            </a:ext>
          </a:extLst>
        </xdr:cNvPr>
        <xdr:cNvSpPr>
          <a:spLocks noChangeShapeType="1"/>
        </xdr:cNvSpPr>
      </xdr:nvSpPr>
      <xdr:spPr bwMode="auto">
        <a:xfrm>
          <a:off x="13144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22" name="Line 7">
          <a:extLst>
            <a:ext uri="{FF2B5EF4-FFF2-40B4-BE49-F238E27FC236}">
              <a16:creationId xmlns:a16="http://schemas.microsoft.com/office/drawing/2014/main" id="{7DDE9C5C-7EAF-49AD-855D-0D59A8F8D198}"/>
            </a:ext>
          </a:extLst>
        </xdr:cNvPr>
        <xdr:cNvSpPr>
          <a:spLocks noChangeShapeType="1"/>
        </xdr:cNvSpPr>
      </xdr:nvSpPr>
      <xdr:spPr bwMode="auto">
        <a:xfrm>
          <a:off x="13144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23" name="Line 7">
          <a:extLst>
            <a:ext uri="{FF2B5EF4-FFF2-40B4-BE49-F238E27FC236}">
              <a16:creationId xmlns:a16="http://schemas.microsoft.com/office/drawing/2014/main" id="{D80C9AEE-93B0-44AE-B03F-B084B184C311}"/>
            </a:ext>
          </a:extLst>
        </xdr:cNvPr>
        <xdr:cNvSpPr>
          <a:spLocks noChangeShapeType="1"/>
        </xdr:cNvSpPr>
      </xdr:nvSpPr>
      <xdr:spPr bwMode="auto">
        <a:xfrm>
          <a:off x="13144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24" name="Line 7">
          <a:extLst>
            <a:ext uri="{FF2B5EF4-FFF2-40B4-BE49-F238E27FC236}">
              <a16:creationId xmlns:a16="http://schemas.microsoft.com/office/drawing/2014/main" id="{A1E60972-675B-46CB-92F2-632D45ADD035}"/>
            </a:ext>
          </a:extLst>
        </xdr:cNvPr>
        <xdr:cNvSpPr>
          <a:spLocks noChangeShapeType="1"/>
        </xdr:cNvSpPr>
      </xdr:nvSpPr>
      <xdr:spPr bwMode="auto">
        <a:xfrm>
          <a:off x="13144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25" name="Line 7">
          <a:extLst>
            <a:ext uri="{FF2B5EF4-FFF2-40B4-BE49-F238E27FC236}">
              <a16:creationId xmlns:a16="http://schemas.microsoft.com/office/drawing/2014/main" id="{C7F1535A-DD9E-42E3-8128-AEB20AEEF719}"/>
            </a:ext>
          </a:extLst>
        </xdr:cNvPr>
        <xdr:cNvSpPr>
          <a:spLocks noChangeShapeType="1"/>
        </xdr:cNvSpPr>
      </xdr:nvSpPr>
      <xdr:spPr bwMode="auto">
        <a:xfrm>
          <a:off x="13144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26" name="Line 7">
          <a:extLst>
            <a:ext uri="{FF2B5EF4-FFF2-40B4-BE49-F238E27FC236}">
              <a16:creationId xmlns:a16="http://schemas.microsoft.com/office/drawing/2014/main" id="{295B425B-A7F5-483D-A7C1-901D65B6E37C}"/>
            </a:ext>
          </a:extLst>
        </xdr:cNvPr>
        <xdr:cNvSpPr>
          <a:spLocks noChangeShapeType="1"/>
        </xdr:cNvSpPr>
      </xdr:nvSpPr>
      <xdr:spPr bwMode="auto">
        <a:xfrm>
          <a:off x="13144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27" name="Line 7">
          <a:extLst>
            <a:ext uri="{FF2B5EF4-FFF2-40B4-BE49-F238E27FC236}">
              <a16:creationId xmlns:a16="http://schemas.microsoft.com/office/drawing/2014/main" id="{2EF5B25B-7980-41EF-8CC3-22B4974EBE3A}"/>
            </a:ext>
          </a:extLst>
        </xdr:cNvPr>
        <xdr:cNvSpPr>
          <a:spLocks noChangeShapeType="1"/>
        </xdr:cNvSpPr>
      </xdr:nvSpPr>
      <xdr:spPr bwMode="auto">
        <a:xfrm>
          <a:off x="13144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28" name="Line 7">
          <a:extLst>
            <a:ext uri="{FF2B5EF4-FFF2-40B4-BE49-F238E27FC236}">
              <a16:creationId xmlns:a16="http://schemas.microsoft.com/office/drawing/2014/main" id="{52B6C82D-978E-4FFD-81F4-120B7D75FFFB}"/>
            </a:ext>
          </a:extLst>
        </xdr:cNvPr>
        <xdr:cNvSpPr>
          <a:spLocks noChangeShapeType="1"/>
        </xdr:cNvSpPr>
      </xdr:nvSpPr>
      <xdr:spPr bwMode="auto">
        <a:xfrm>
          <a:off x="13144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29" name="Line 7">
          <a:extLst>
            <a:ext uri="{FF2B5EF4-FFF2-40B4-BE49-F238E27FC236}">
              <a16:creationId xmlns:a16="http://schemas.microsoft.com/office/drawing/2014/main" id="{1007F34E-8CE0-431D-9F92-344357E44158}"/>
            </a:ext>
          </a:extLst>
        </xdr:cNvPr>
        <xdr:cNvSpPr>
          <a:spLocks noChangeShapeType="1"/>
        </xdr:cNvSpPr>
      </xdr:nvSpPr>
      <xdr:spPr bwMode="auto">
        <a:xfrm>
          <a:off x="13144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30" name="Line 7">
          <a:extLst>
            <a:ext uri="{FF2B5EF4-FFF2-40B4-BE49-F238E27FC236}">
              <a16:creationId xmlns:a16="http://schemas.microsoft.com/office/drawing/2014/main" id="{A5CF22A7-F8C3-49D0-9345-8133783D7383}"/>
            </a:ext>
          </a:extLst>
        </xdr:cNvPr>
        <xdr:cNvSpPr>
          <a:spLocks noChangeShapeType="1"/>
        </xdr:cNvSpPr>
      </xdr:nvSpPr>
      <xdr:spPr bwMode="auto">
        <a:xfrm>
          <a:off x="13144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31" name="Line 7">
          <a:extLst>
            <a:ext uri="{FF2B5EF4-FFF2-40B4-BE49-F238E27FC236}">
              <a16:creationId xmlns:a16="http://schemas.microsoft.com/office/drawing/2014/main" id="{2C2E7892-E8AD-4CD6-868E-75F8D34E56B0}"/>
            </a:ext>
          </a:extLst>
        </xdr:cNvPr>
        <xdr:cNvSpPr>
          <a:spLocks noChangeShapeType="1"/>
        </xdr:cNvSpPr>
      </xdr:nvSpPr>
      <xdr:spPr bwMode="auto">
        <a:xfrm>
          <a:off x="13144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32" name="Line 7">
          <a:extLst>
            <a:ext uri="{FF2B5EF4-FFF2-40B4-BE49-F238E27FC236}">
              <a16:creationId xmlns:a16="http://schemas.microsoft.com/office/drawing/2014/main" id="{82772EBF-D3C2-493E-9645-6EF5CB83FBE2}"/>
            </a:ext>
          </a:extLst>
        </xdr:cNvPr>
        <xdr:cNvSpPr>
          <a:spLocks noChangeShapeType="1"/>
        </xdr:cNvSpPr>
      </xdr:nvSpPr>
      <xdr:spPr bwMode="auto">
        <a:xfrm>
          <a:off x="13144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33" name="Line 7">
          <a:extLst>
            <a:ext uri="{FF2B5EF4-FFF2-40B4-BE49-F238E27FC236}">
              <a16:creationId xmlns:a16="http://schemas.microsoft.com/office/drawing/2014/main" id="{D56A504D-56F5-416B-9C4A-A2D0FBF39D9A}"/>
            </a:ext>
          </a:extLst>
        </xdr:cNvPr>
        <xdr:cNvSpPr>
          <a:spLocks noChangeShapeType="1"/>
        </xdr:cNvSpPr>
      </xdr:nvSpPr>
      <xdr:spPr bwMode="auto">
        <a:xfrm>
          <a:off x="13144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34" name="Line 7">
          <a:extLst>
            <a:ext uri="{FF2B5EF4-FFF2-40B4-BE49-F238E27FC236}">
              <a16:creationId xmlns:a16="http://schemas.microsoft.com/office/drawing/2014/main" id="{A2C47A7F-19D6-4C2D-8871-09A5D75ACFA7}"/>
            </a:ext>
          </a:extLst>
        </xdr:cNvPr>
        <xdr:cNvSpPr>
          <a:spLocks noChangeShapeType="1"/>
        </xdr:cNvSpPr>
      </xdr:nvSpPr>
      <xdr:spPr bwMode="auto">
        <a:xfrm>
          <a:off x="13144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35" name="Line 7">
          <a:extLst>
            <a:ext uri="{FF2B5EF4-FFF2-40B4-BE49-F238E27FC236}">
              <a16:creationId xmlns:a16="http://schemas.microsoft.com/office/drawing/2014/main" id="{4A5E0952-7249-4DCA-A79F-4C5A33E54DA3}"/>
            </a:ext>
          </a:extLst>
        </xdr:cNvPr>
        <xdr:cNvSpPr>
          <a:spLocks noChangeShapeType="1"/>
        </xdr:cNvSpPr>
      </xdr:nvSpPr>
      <xdr:spPr bwMode="auto">
        <a:xfrm>
          <a:off x="13144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36" name="Line 7">
          <a:extLst>
            <a:ext uri="{FF2B5EF4-FFF2-40B4-BE49-F238E27FC236}">
              <a16:creationId xmlns:a16="http://schemas.microsoft.com/office/drawing/2014/main" id="{AE89E274-F5BA-42BF-B32E-090086DB58CC}"/>
            </a:ext>
          </a:extLst>
        </xdr:cNvPr>
        <xdr:cNvSpPr>
          <a:spLocks noChangeShapeType="1"/>
        </xdr:cNvSpPr>
      </xdr:nvSpPr>
      <xdr:spPr bwMode="auto">
        <a:xfrm>
          <a:off x="13144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37" name="Line 7">
          <a:extLst>
            <a:ext uri="{FF2B5EF4-FFF2-40B4-BE49-F238E27FC236}">
              <a16:creationId xmlns:a16="http://schemas.microsoft.com/office/drawing/2014/main" id="{7CE69DFA-BF3A-4938-A99B-D5B78194A354}"/>
            </a:ext>
          </a:extLst>
        </xdr:cNvPr>
        <xdr:cNvSpPr>
          <a:spLocks noChangeShapeType="1"/>
        </xdr:cNvSpPr>
      </xdr:nvSpPr>
      <xdr:spPr bwMode="auto">
        <a:xfrm>
          <a:off x="13144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38" name="Line 7">
          <a:extLst>
            <a:ext uri="{FF2B5EF4-FFF2-40B4-BE49-F238E27FC236}">
              <a16:creationId xmlns:a16="http://schemas.microsoft.com/office/drawing/2014/main" id="{EA54F180-B106-4E81-8E0F-BDFBFFB388D5}"/>
            </a:ext>
          </a:extLst>
        </xdr:cNvPr>
        <xdr:cNvSpPr>
          <a:spLocks noChangeShapeType="1"/>
        </xdr:cNvSpPr>
      </xdr:nvSpPr>
      <xdr:spPr bwMode="auto">
        <a:xfrm>
          <a:off x="13144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39" name="Line 7">
          <a:extLst>
            <a:ext uri="{FF2B5EF4-FFF2-40B4-BE49-F238E27FC236}">
              <a16:creationId xmlns:a16="http://schemas.microsoft.com/office/drawing/2014/main" id="{763EBD61-9A1C-4C07-B14B-BACC0CDA8895}"/>
            </a:ext>
          </a:extLst>
        </xdr:cNvPr>
        <xdr:cNvSpPr>
          <a:spLocks noChangeShapeType="1"/>
        </xdr:cNvSpPr>
      </xdr:nvSpPr>
      <xdr:spPr bwMode="auto">
        <a:xfrm>
          <a:off x="13144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40" name="Line 7">
          <a:extLst>
            <a:ext uri="{FF2B5EF4-FFF2-40B4-BE49-F238E27FC236}">
              <a16:creationId xmlns:a16="http://schemas.microsoft.com/office/drawing/2014/main" id="{0166AA54-2F3B-499F-8036-3F40C8EEE74C}"/>
            </a:ext>
          </a:extLst>
        </xdr:cNvPr>
        <xdr:cNvSpPr>
          <a:spLocks noChangeShapeType="1"/>
        </xdr:cNvSpPr>
      </xdr:nvSpPr>
      <xdr:spPr bwMode="auto">
        <a:xfrm>
          <a:off x="13144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41" name="Line 7">
          <a:extLst>
            <a:ext uri="{FF2B5EF4-FFF2-40B4-BE49-F238E27FC236}">
              <a16:creationId xmlns:a16="http://schemas.microsoft.com/office/drawing/2014/main" id="{6E3550D4-644E-4E93-8580-F8BFFFFD40BF}"/>
            </a:ext>
          </a:extLst>
        </xdr:cNvPr>
        <xdr:cNvSpPr>
          <a:spLocks noChangeShapeType="1"/>
        </xdr:cNvSpPr>
      </xdr:nvSpPr>
      <xdr:spPr bwMode="auto">
        <a:xfrm>
          <a:off x="13144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42" name="Line 7">
          <a:extLst>
            <a:ext uri="{FF2B5EF4-FFF2-40B4-BE49-F238E27FC236}">
              <a16:creationId xmlns:a16="http://schemas.microsoft.com/office/drawing/2014/main" id="{EF7F3264-CF8A-4559-833A-FA167D359696}"/>
            </a:ext>
          </a:extLst>
        </xdr:cNvPr>
        <xdr:cNvSpPr>
          <a:spLocks noChangeShapeType="1"/>
        </xdr:cNvSpPr>
      </xdr:nvSpPr>
      <xdr:spPr bwMode="auto">
        <a:xfrm>
          <a:off x="13144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43" name="Line 7">
          <a:extLst>
            <a:ext uri="{FF2B5EF4-FFF2-40B4-BE49-F238E27FC236}">
              <a16:creationId xmlns:a16="http://schemas.microsoft.com/office/drawing/2014/main" id="{76B31EF0-4D3A-4649-A496-58BCF4AEEC2B}"/>
            </a:ext>
          </a:extLst>
        </xdr:cNvPr>
        <xdr:cNvSpPr>
          <a:spLocks noChangeShapeType="1"/>
        </xdr:cNvSpPr>
      </xdr:nvSpPr>
      <xdr:spPr bwMode="auto">
        <a:xfrm>
          <a:off x="13144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44" name="Line 7">
          <a:extLst>
            <a:ext uri="{FF2B5EF4-FFF2-40B4-BE49-F238E27FC236}">
              <a16:creationId xmlns:a16="http://schemas.microsoft.com/office/drawing/2014/main" id="{756C40BC-28AF-428F-BEAE-3603913E15F3}"/>
            </a:ext>
          </a:extLst>
        </xdr:cNvPr>
        <xdr:cNvSpPr>
          <a:spLocks noChangeShapeType="1"/>
        </xdr:cNvSpPr>
      </xdr:nvSpPr>
      <xdr:spPr bwMode="auto">
        <a:xfrm>
          <a:off x="13144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45" name="Line 7">
          <a:extLst>
            <a:ext uri="{FF2B5EF4-FFF2-40B4-BE49-F238E27FC236}">
              <a16:creationId xmlns:a16="http://schemas.microsoft.com/office/drawing/2014/main" id="{2CB3979D-A6CD-40A1-9AD4-A10D316B4748}"/>
            </a:ext>
          </a:extLst>
        </xdr:cNvPr>
        <xdr:cNvSpPr>
          <a:spLocks noChangeShapeType="1"/>
        </xdr:cNvSpPr>
      </xdr:nvSpPr>
      <xdr:spPr bwMode="auto">
        <a:xfrm>
          <a:off x="13144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46" name="Line 7">
          <a:extLst>
            <a:ext uri="{FF2B5EF4-FFF2-40B4-BE49-F238E27FC236}">
              <a16:creationId xmlns:a16="http://schemas.microsoft.com/office/drawing/2014/main" id="{B59ACF10-2A3A-4134-9D16-BDB181E721F8}"/>
            </a:ext>
          </a:extLst>
        </xdr:cNvPr>
        <xdr:cNvSpPr>
          <a:spLocks noChangeShapeType="1"/>
        </xdr:cNvSpPr>
      </xdr:nvSpPr>
      <xdr:spPr bwMode="auto">
        <a:xfrm>
          <a:off x="13144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47" name="Line 7">
          <a:extLst>
            <a:ext uri="{FF2B5EF4-FFF2-40B4-BE49-F238E27FC236}">
              <a16:creationId xmlns:a16="http://schemas.microsoft.com/office/drawing/2014/main" id="{2118F074-1A7E-424D-9B02-E44FF1E7B26A}"/>
            </a:ext>
          </a:extLst>
        </xdr:cNvPr>
        <xdr:cNvSpPr>
          <a:spLocks noChangeShapeType="1"/>
        </xdr:cNvSpPr>
      </xdr:nvSpPr>
      <xdr:spPr bwMode="auto">
        <a:xfrm>
          <a:off x="1314450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48" name="Line 7">
          <a:extLst>
            <a:ext uri="{FF2B5EF4-FFF2-40B4-BE49-F238E27FC236}">
              <a16:creationId xmlns:a16="http://schemas.microsoft.com/office/drawing/2014/main" id="{54BE88DD-0D4D-4B6C-8D33-CD090987A22F}"/>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49" name="Line 7">
          <a:extLst>
            <a:ext uri="{FF2B5EF4-FFF2-40B4-BE49-F238E27FC236}">
              <a16:creationId xmlns:a16="http://schemas.microsoft.com/office/drawing/2014/main" id="{246AE19F-EB37-46CD-815A-0C483249F8DC}"/>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50" name="Line 7">
          <a:extLst>
            <a:ext uri="{FF2B5EF4-FFF2-40B4-BE49-F238E27FC236}">
              <a16:creationId xmlns:a16="http://schemas.microsoft.com/office/drawing/2014/main" id="{D6B8B06F-550C-46B8-A2CA-31F4142B00C6}"/>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51" name="Line 7">
          <a:extLst>
            <a:ext uri="{FF2B5EF4-FFF2-40B4-BE49-F238E27FC236}">
              <a16:creationId xmlns:a16="http://schemas.microsoft.com/office/drawing/2014/main" id="{DF42522E-733A-44D7-9C8C-DE400F09B7FE}"/>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52" name="Line 7">
          <a:extLst>
            <a:ext uri="{FF2B5EF4-FFF2-40B4-BE49-F238E27FC236}">
              <a16:creationId xmlns:a16="http://schemas.microsoft.com/office/drawing/2014/main" id="{A48E7874-3FAD-4C1D-A482-898B8136EDE5}"/>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53" name="Line 7">
          <a:extLst>
            <a:ext uri="{FF2B5EF4-FFF2-40B4-BE49-F238E27FC236}">
              <a16:creationId xmlns:a16="http://schemas.microsoft.com/office/drawing/2014/main" id="{A7CB7888-6B5F-4C0D-A7BA-54A16C8EA2F8}"/>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54" name="Line 7">
          <a:extLst>
            <a:ext uri="{FF2B5EF4-FFF2-40B4-BE49-F238E27FC236}">
              <a16:creationId xmlns:a16="http://schemas.microsoft.com/office/drawing/2014/main" id="{9DA25939-3FB8-4D6B-AE85-117E779802C0}"/>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55" name="Line 7">
          <a:extLst>
            <a:ext uri="{FF2B5EF4-FFF2-40B4-BE49-F238E27FC236}">
              <a16:creationId xmlns:a16="http://schemas.microsoft.com/office/drawing/2014/main" id="{C9E5A38B-8646-4069-A5BA-0068DBF285D7}"/>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56" name="Line 7">
          <a:extLst>
            <a:ext uri="{FF2B5EF4-FFF2-40B4-BE49-F238E27FC236}">
              <a16:creationId xmlns:a16="http://schemas.microsoft.com/office/drawing/2014/main" id="{DE5103A9-9EE2-4F75-B74A-7333740AC2AB}"/>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57" name="Line 7">
          <a:extLst>
            <a:ext uri="{FF2B5EF4-FFF2-40B4-BE49-F238E27FC236}">
              <a16:creationId xmlns:a16="http://schemas.microsoft.com/office/drawing/2014/main" id="{1B2D8385-F469-4FB6-BEEC-D856FE8EB55B}"/>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58" name="Line 7">
          <a:extLst>
            <a:ext uri="{FF2B5EF4-FFF2-40B4-BE49-F238E27FC236}">
              <a16:creationId xmlns:a16="http://schemas.microsoft.com/office/drawing/2014/main" id="{8CCD78FC-E9B1-4015-8F6B-A37F05E3FB8F}"/>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59" name="Line 7">
          <a:extLst>
            <a:ext uri="{FF2B5EF4-FFF2-40B4-BE49-F238E27FC236}">
              <a16:creationId xmlns:a16="http://schemas.microsoft.com/office/drawing/2014/main" id="{7B12AB67-E908-4505-983D-60CAC96D382B}"/>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60" name="Line 7">
          <a:extLst>
            <a:ext uri="{FF2B5EF4-FFF2-40B4-BE49-F238E27FC236}">
              <a16:creationId xmlns:a16="http://schemas.microsoft.com/office/drawing/2014/main" id="{0DD2C8A9-9761-4FAF-B058-B6BCE9C36380}"/>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61" name="Line 7">
          <a:extLst>
            <a:ext uri="{FF2B5EF4-FFF2-40B4-BE49-F238E27FC236}">
              <a16:creationId xmlns:a16="http://schemas.microsoft.com/office/drawing/2014/main" id="{AB819551-D57C-4839-9997-9688B73AC3E2}"/>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62" name="Line 7">
          <a:extLst>
            <a:ext uri="{FF2B5EF4-FFF2-40B4-BE49-F238E27FC236}">
              <a16:creationId xmlns:a16="http://schemas.microsoft.com/office/drawing/2014/main" id="{FAAAEF07-2F2B-4E1E-9440-B92135E165A1}"/>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63" name="Line 7">
          <a:extLst>
            <a:ext uri="{FF2B5EF4-FFF2-40B4-BE49-F238E27FC236}">
              <a16:creationId xmlns:a16="http://schemas.microsoft.com/office/drawing/2014/main" id="{C275AA0E-E8E4-4463-B2C6-E3C547126FBA}"/>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64" name="Line 7">
          <a:extLst>
            <a:ext uri="{FF2B5EF4-FFF2-40B4-BE49-F238E27FC236}">
              <a16:creationId xmlns:a16="http://schemas.microsoft.com/office/drawing/2014/main" id="{2F050C35-4FD7-420C-B0A1-9A80E29A712F}"/>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65" name="Line 7">
          <a:extLst>
            <a:ext uri="{FF2B5EF4-FFF2-40B4-BE49-F238E27FC236}">
              <a16:creationId xmlns:a16="http://schemas.microsoft.com/office/drawing/2014/main" id="{EE022623-8B1A-4B3D-B36D-3F07A431707F}"/>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66" name="Line 7">
          <a:extLst>
            <a:ext uri="{FF2B5EF4-FFF2-40B4-BE49-F238E27FC236}">
              <a16:creationId xmlns:a16="http://schemas.microsoft.com/office/drawing/2014/main" id="{F188BBAD-36EF-459C-B787-878C3C5CD0F7}"/>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67" name="Line 7">
          <a:extLst>
            <a:ext uri="{FF2B5EF4-FFF2-40B4-BE49-F238E27FC236}">
              <a16:creationId xmlns:a16="http://schemas.microsoft.com/office/drawing/2014/main" id="{C9517608-1664-468D-ABF4-24436EF8966A}"/>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68" name="Line 7">
          <a:extLst>
            <a:ext uri="{FF2B5EF4-FFF2-40B4-BE49-F238E27FC236}">
              <a16:creationId xmlns:a16="http://schemas.microsoft.com/office/drawing/2014/main" id="{6E529DA1-3B0D-4D90-AFF0-9C107C834F49}"/>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69" name="Line 7">
          <a:extLst>
            <a:ext uri="{FF2B5EF4-FFF2-40B4-BE49-F238E27FC236}">
              <a16:creationId xmlns:a16="http://schemas.microsoft.com/office/drawing/2014/main" id="{E16EB2BF-E914-4EE0-BBDA-ECF51D4B7E0A}"/>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70" name="Line 7">
          <a:extLst>
            <a:ext uri="{FF2B5EF4-FFF2-40B4-BE49-F238E27FC236}">
              <a16:creationId xmlns:a16="http://schemas.microsoft.com/office/drawing/2014/main" id="{69CAE2C1-5B3B-4CDA-8C8C-1B2A05134265}"/>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71" name="Line 7">
          <a:extLst>
            <a:ext uri="{FF2B5EF4-FFF2-40B4-BE49-F238E27FC236}">
              <a16:creationId xmlns:a16="http://schemas.microsoft.com/office/drawing/2014/main" id="{1A30029D-B3E4-4008-B123-810E0AFF3DA9}"/>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72" name="Line 7">
          <a:extLst>
            <a:ext uri="{FF2B5EF4-FFF2-40B4-BE49-F238E27FC236}">
              <a16:creationId xmlns:a16="http://schemas.microsoft.com/office/drawing/2014/main" id="{B2B49298-161D-4F01-AE62-F41F0BDF5C80}"/>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73" name="Line 7">
          <a:extLst>
            <a:ext uri="{FF2B5EF4-FFF2-40B4-BE49-F238E27FC236}">
              <a16:creationId xmlns:a16="http://schemas.microsoft.com/office/drawing/2014/main" id="{97A447D4-4502-4875-9834-09895FC17B48}"/>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74" name="Line 7">
          <a:extLst>
            <a:ext uri="{FF2B5EF4-FFF2-40B4-BE49-F238E27FC236}">
              <a16:creationId xmlns:a16="http://schemas.microsoft.com/office/drawing/2014/main" id="{92AFED43-DF29-4282-BC0B-A4045E5D5027}"/>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75" name="Line 7">
          <a:extLst>
            <a:ext uri="{FF2B5EF4-FFF2-40B4-BE49-F238E27FC236}">
              <a16:creationId xmlns:a16="http://schemas.microsoft.com/office/drawing/2014/main" id="{2793C946-6522-4FF2-89DA-931C08DE0BA4}"/>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76" name="Line 7">
          <a:extLst>
            <a:ext uri="{FF2B5EF4-FFF2-40B4-BE49-F238E27FC236}">
              <a16:creationId xmlns:a16="http://schemas.microsoft.com/office/drawing/2014/main" id="{B1D129B7-AFF0-4854-9D68-010FA81398E7}"/>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77" name="Line 7">
          <a:extLst>
            <a:ext uri="{FF2B5EF4-FFF2-40B4-BE49-F238E27FC236}">
              <a16:creationId xmlns:a16="http://schemas.microsoft.com/office/drawing/2014/main" id="{F043C94F-48D2-494C-B6BA-887A06251CAC}"/>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78" name="Line 7">
          <a:extLst>
            <a:ext uri="{FF2B5EF4-FFF2-40B4-BE49-F238E27FC236}">
              <a16:creationId xmlns:a16="http://schemas.microsoft.com/office/drawing/2014/main" id="{A9F47B40-522A-4F60-9763-44D6069EAF08}"/>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79" name="Line 7">
          <a:extLst>
            <a:ext uri="{FF2B5EF4-FFF2-40B4-BE49-F238E27FC236}">
              <a16:creationId xmlns:a16="http://schemas.microsoft.com/office/drawing/2014/main" id="{60C5E491-A6A7-4C38-85F5-B1C01050C1EA}"/>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80" name="Line 7">
          <a:extLst>
            <a:ext uri="{FF2B5EF4-FFF2-40B4-BE49-F238E27FC236}">
              <a16:creationId xmlns:a16="http://schemas.microsoft.com/office/drawing/2014/main" id="{F4C827F7-F1DE-47DD-83EE-E82D02D9C46B}"/>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81" name="Line 7">
          <a:extLst>
            <a:ext uri="{FF2B5EF4-FFF2-40B4-BE49-F238E27FC236}">
              <a16:creationId xmlns:a16="http://schemas.microsoft.com/office/drawing/2014/main" id="{2364C299-063A-4755-909E-8EA02703B216}"/>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82" name="Line 7">
          <a:extLst>
            <a:ext uri="{FF2B5EF4-FFF2-40B4-BE49-F238E27FC236}">
              <a16:creationId xmlns:a16="http://schemas.microsoft.com/office/drawing/2014/main" id="{85E7B53F-A763-4760-ACDD-6D1116BA052E}"/>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83" name="Line 7">
          <a:extLst>
            <a:ext uri="{FF2B5EF4-FFF2-40B4-BE49-F238E27FC236}">
              <a16:creationId xmlns:a16="http://schemas.microsoft.com/office/drawing/2014/main" id="{899FCDB8-728D-49FD-A37A-143CA8FF6FF9}"/>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84" name="Line 7">
          <a:extLst>
            <a:ext uri="{FF2B5EF4-FFF2-40B4-BE49-F238E27FC236}">
              <a16:creationId xmlns:a16="http://schemas.microsoft.com/office/drawing/2014/main" id="{6C03DA3C-1F5C-4B92-86E7-00ED895AB122}"/>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85" name="Line 7">
          <a:extLst>
            <a:ext uri="{FF2B5EF4-FFF2-40B4-BE49-F238E27FC236}">
              <a16:creationId xmlns:a16="http://schemas.microsoft.com/office/drawing/2014/main" id="{BCA320C3-20BB-4370-A6AF-6CD65CB6F867}"/>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86" name="Line 7">
          <a:extLst>
            <a:ext uri="{FF2B5EF4-FFF2-40B4-BE49-F238E27FC236}">
              <a16:creationId xmlns:a16="http://schemas.microsoft.com/office/drawing/2014/main" id="{53AC7491-D6EF-4474-B832-CE97F7DFBBBC}"/>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87" name="Line 7">
          <a:extLst>
            <a:ext uri="{FF2B5EF4-FFF2-40B4-BE49-F238E27FC236}">
              <a16:creationId xmlns:a16="http://schemas.microsoft.com/office/drawing/2014/main" id="{775C6AAC-90C2-49B0-AE5A-6EBABDC309AA}"/>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88" name="Line 7">
          <a:extLst>
            <a:ext uri="{FF2B5EF4-FFF2-40B4-BE49-F238E27FC236}">
              <a16:creationId xmlns:a16="http://schemas.microsoft.com/office/drawing/2014/main" id="{500F9C04-ED90-4DF1-8DB3-B2B9445E411A}"/>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89" name="Line 7">
          <a:extLst>
            <a:ext uri="{FF2B5EF4-FFF2-40B4-BE49-F238E27FC236}">
              <a16:creationId xmlns:a16="http://schemas.microsoft.com/office/drawing/2014/main" id="{960E27DA-8CE6-4A3F-9C6C-D4CDEE256F01}"/>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90" name="Line 7">
          <a:extLst>
            <a:ext uri="{FF2B5EF4-FFF2-40B4-BE49-F238E27FC236}">
              <a16:creationId xmlns:a16="http://schemas.microsoft.com/office/drawing/2014/main" id="{E92E12EA-6BE5-4B9E-BFE7-749291E7D05F}"/>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91" name="Line 7">
          <a:extLst>
            <a:ext uri="{FF2B5EF4-FFF2-40B4-BE49-F238E27FC236}">
              <a16:creationId xmlns:a16="http://schemas.microsoft.com/office/drawing/2014/main" id="{00373C64-A0CD-4CEC-AA8E-C86BDB934799}"/>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92" name="Line 7">
          <a:extLst>
            <a:ext uri="{FF2B5EF4-FFF2-40B4-BE49-F238E27FC236}">
              <a16:creationId xmlns:a16="http://schemas.microsoft.com/office/drawing/2014/main" id="{D45A5D8A-48BA-4A06-9D04-77C71A23D320}"/>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93" name="Line 7">
          <a:extLst>
            <a:ext uri="{FF2B5EF4-FFF2-40B4-BE49-F238E27FC236}">
              <a16:creationId xmlns:a16="http://schemas.microsoft.com/office/drawing/2014/main" id="{E0432013-AA24-42B6-99A0-E6497A8EDAC7}"/>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94" name="Line 7">
          <a:extLst>
            <a:ext uri="{FF2B5EF4-FFF2-40B4-BE49-F238E27FC236}">
              <a16:creationId xmlns:a16="http://schemas.microsoft.com/office/drawing/2014/main" id="{00C7764D-DBBA-4FE5-831F-5EF00A005237}"/>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95" name="Line 7">
          <a:extLst>
            <a:ext uri="{FF2B5EF4-FFF2-40B4-BE49-F238E27FC236}">
              <a16:creationId xmlns:a16="http://schemas.microsoft.com/office/drawing/2014/main" id="{7C77C55A-BAAF-44B2-B215-EEF7538926B2}"/>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96" name="Line 7">
          <a:extLst>
            <a:ext uri="{FF2B5EF4-FFF2-40B4-BE49-F238E27FC236}">
              <a16:creationId xmlns:a16="http://schemas.microsoft.com/office/drawing/2014/main" id="{0C318DA0-44B0-46D6-9637-2F8766D34B1F}"/>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97" name="Line 7">
          <a:extLst>
            <a:ext uri="{FF2B5EF4-FFF2-40B4-BE49-F238E27FC236}">
              <a16:creationId xmlns:a16="http://schemas.microsoft.com/office/drawing/2014/main" id="{81845E96-CCDC-4DFE-935B-CF0F3BA82D55}"/>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98" name="Line 7">
          <a:extLst>
            <a:ext uri="{FF2B5EF4-FFF2-40B4-BE49-F238E27FC236}">
              <a16:creationId xmlns:a16="http://schemas.microsoft.com/office/drawing/2014/main" id="{F9E06E3B-4B1A-4005-882B-077829179ADE}"/>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99" name="Line 7">
          <a:extLst>
            <a:ext uri="{FF2B5EF4-FFF2-40B4-BE49-F238E27FC236}">
              <a16:creationId xmlns:a16="http://schemas.microsoft.com/office/drawing/2014/main" id="{02E36C0F-9EF8-47A1-AFB3-5AE4D211F201}"/>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600" name="Line 7">
          <a:extLst>
            <a:ext uri="{FF2B5EF4-FFF2-40B4-BE49-F238E27FC236}">
              <a16:creationId xmlns:a16="http://schemas.microsoft.com/office/drawing/2014/main" id="{910D7302-776E-4BBF-A672-12D9C427FF9F}"/>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601" name="Line 7">
          <a:extLst>
            <a:ext uri="{FF2B5EF4-FFF2-40B4-BE49-F238E27FC236}">
              <a16:creationId xmlns:a16="http://schemas.microsoft.com/office/drawing/2014/main" id="{C9DD2C17-1075-43F0-B2B9-036B9DC99234}"/>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602" name="Line 7">
          <a:extLst>
            <a:ext uri="{FF2B5EF4-FFF2-40B4-BE49-F238E27FC236}">
              <a16:creationId xmlns:a16="http://schemas.microsoft.com/office/drawing/2014/main" id="{F3F56896-078F-436A-9D67-3E0E03B74A96}"/>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603" name="Line 7">
          <a:extLst>
            <a:ext uri="{FF2B5EF4-FFF2-40B4-BE49-F238E27FC236}">
              <a16:creationId xmlns:a16="http://schemas.microsoft.com/office/drawing/2014/main" id="{1752D20C-80DF-4BA1-A35E-D5882309A3BB}"/>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604" name="Line 7">
          <a:extLst>
            <a:ext uri="{FF2B5EF4-FFF2-40B4-BE49-F238E27FC236}">
              <a16:creationId xmlns:a16="http://schemas.microsoft.com/office/drawing/2014/main" id="{2510AA4D-EF6C-485D-992E-722AE2BC1182}"/>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605" name="Line 7">
          <a:extLst>
            <a:ext uri="{FF2B5EF4-FFF2-40B4-BE49-F238E27FC236}">
              <a16:creationId xmlns:a16="http://schemas.microsoft.com/office/drawing/2014/main" id="{40500994-1572-4118-B05D-D2B9B4D50E91}"/>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606" name="Line 7">
          <a:extLst>
            <a:ext uri="{FF2B5EF4-FFF2-40B4-BE49-F238E27FC236}">
              <a16:creationId xmlns:a16="http://schemas.microsoft.com/office/drawing/2014/main" id="{128C003C-C41F-4241-8EE9-6E28E6240A4A}"/>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607" name="Line 7">
          <a:extLst>
            <a:ext uri="{FF2B5EF4-FFF2-40B4-BE49-F238E27FC236}">
              <a16:creationId xmlns:a16="http://schemas.microsoft.com/office/drawing/2014/main" id="{67AFA1A8-3F72-42AE-BA6C-2684CBD43D22}"/>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608" name="Line 7">
          <a:extLst>
            <a:ext uri="{FF2B5EF4-FFF2-40B4-BE49-F238E27FC236}">
              <a16:creationId xmlns:a16="http://schemas.microsoft.com/office/drawing/2014/main" id="{CA5AA6B6-EC80-45EA-A0EB-F92B9001D77F}"/>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609" name="Line 7">
          <a:extLst>
            <a:ext uri="{FF2B5EF4-FFF2-40B4-BE49-F238E27FC236}">
              <a16:creationId xmlns:a16="http://schemas.microsoft.com/office/drawing/2014/main" id="{008AADC3-E212-488D-8134-8B6DEC6CE3E5}"/>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610" name="Line 7">
          <a:extLst>
            <a:ext uri="{FF2B5EF4-FFF2-40B4-BE49-F238E27FC236}">
              <a16:creationId xmlns:a16="http://schemas.microsoft.com/office/drawing/2014/main" id="{7AED341B-D2EA-4AD8-B05B-34F355505A74}"/>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611" name="Line 7">
          <a:extLst>
            <a:ext uri="{FF2B5EF4-FFF2-40B4-BE49-F238E27FC236}">
              <a16:creationId xmlns:a16="http://schemas.microsoft.com/office/drawing/2014/main" id="{ADEBF646-50D1-4BA4-9D81-40F911D86059}"/>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612" name="Line 7">
          <a:extLst>
            <a:ext uri="{FF2B5EF4-FFF2-40B4-BE49-F238E27FC236}">
              <a16:creationId xmlns:a16="http://schemas.microsoft.com/office/drawing/2014/main" id="{F2A58062-028C-4FBD-84C1-6D4A2BE683BD}"/>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613" name="Line 7">
          <a:extLst>
            <a:ext uri="{FF2B5EF4-FFF2-40B4-BE49-F238E27FC236}">
              <a16:creationId xmlns:a16="http://schemas.microsoft.com/office/drawing/2014/main" id="{8604E6DE-C19F-4D82-B771-07DD481565B7}"/>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614" name="Line 7">
          <a:extLst>
            <a:ext uri="{FF2B5EF4-FFF2-40B4-BE49-F238E27FC236}">
              <a16:creationId xmlns:a16="http://schemas.microsoft.com/office/drawing/2014/main" id="{C4401BF1-69A3-4BE9-A2CB-D9D9EEA8D0AA}"/>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615" name="Line 7">
          <a:extLst>
            <a:ext uri="{FF2B5EF4-FFF2-40B4-BE49-F238E27FC236}">
              <a16:creationId xmlns:a16="http://schemas.microsoft.com/office/drawing/2014/main" id="{64349490-8226-435E-AA77-350787FBA743}"/>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616" name="Line 7">
          <a:extLst>
            <a:ext uri="{FF2B5EF4-FFF2-40B4-BE49-F238E27FC236}">
              <a16:creationId xmlns:a16="http://schemas.microsoft.com/office/drawing/2014/main" id="{E01F4BB7-B50C-4F1F-8EF2-9D432E67E799}"/>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617" name="Line 7">
          <a:extLst>
            <a:ext uri="{FF2B5EF4-FFF2-40B4-BE49-F238E27FC236}">
              <a16:creationId xmlns:a16="http://schemas.microsoft.com/office/drawing/2014/main" id="{65920E12-2225-44B4-A8E5-DF475EF2A87E}"/>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618" name="Line 7">
          <a:extLst>
            <a:ext uri="{FF2B5EF4-FFF2-40B4-BE49-F238E27FC236}">
              <a16:creationId xmlns:a16="http://schemas.microsoft.com/office/drawing/2014/main" id="{FCDCCC8E-0026-4098-91F8-FED2DF8EA1E8}"/>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619" name="Line 7">
          <a:extLst>
            <a:ext uri="{FF2B5EF4-FFF2-40B4-BE49-F238E27FC236}">
              <a16:creationId xmlns:a16="http://schemas.microsoft.com/office/drawing/2014/main" id="{0A01C82F-CAD3-4F19-B720-54D58938A42C}"/>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620" name="Line 7">
          <a:extLst>
            <a:ext uri="{FF2B5EF4-FFF2-40B4-BE49-F238E27FC236}">
              <a16:creationId xmlns:a16="http://schemas.microsoft.com/office/drawing/2014/main" id="{94BF89F8-6F0B-4F35-A641-EA77CF6A7814}"/>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621" name="Line 7">
          <a:extLst>
            <a:ext uri="{FF2B5EF4-FFF2-40B4-BE49-F238E27FC236}">
              <a16:creationId xmlns:a16="http://schemas.microsoft.com/office/drawing/2014/main" id="{CF441282-E81F-491C-8325-72C4252316F3}"/>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622" name="Line 7">
          <a:extLst>
            <a:ext uri="{FF2B5EF4-FFF2-40B4-BE49-F238E27FC236}">
              <a16:creationId xmlns:a16="http://schemas.microsoft.com/office/drawing/2014/main" id="{A38F35C2-2A15-44A9-9B57-0231313DBD24}"/>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623" name="Line 7">
          <a:extLst>
            <a:ext uri="{FF2B5EF4-FFF2-40B4-BE49-F238E27FC236}">
              <a16:creationId xmlns:a16="http://schemas.microsoft.com/office/drawing/2014/main" id="{16EDF6FE-BA0D-41FE-9216-82122E36BADF}"/>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624" name="Line 7">
          <a:extLst>
            <a:ext uri="{FF2B5EF4-FFF2-40B4-BE49-F238E27FC236}">
              <a16:creationId xmlns:a16="http://schemas.microsoft.com/office/drawing/2014/main" id="{C5CDF0E1-4485-4056-93E6-94556D901207}"/>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625" name="Line 7">
          <a:extLst>
            <a:ext uri="{FF2B5EF4-FFF2-40B4-BE49-F238E27FC236}">
              <a16:creationId xmlns:a16="http://schemas.microsoft.com/office/drawing/2014/main" id="{33DAF4B1-AFCA-4D9F-A86D-5AFB1ADAD6D0}"/>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626" name="Line 7">
          <a:extLst>
            <a:ext uri="{FF2B5EF4-FFF2-40B4-BE49-F238E27FC236}">
              <a16:creationId xmlns:a16="http://schemas.microsoft.com/office/drawing/2014/main" id="{9AA00410-CADA-4F63-9060-623CF83E6EE3}"/>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627" name="Line 7">
          <a:extLst>
            <a:ext uri="{FF2B5EF4-FFF2-40B4-BE49-F238E27FC236}">
              <a16:creationId xmlns:a16="http://schemas.microsoft.com/office/drawing/2014/main" id="{FD291C1D-B472-488D-AF03-EDEF8F744F5A}"/>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628" name="Line 7">
          <a:extLst>
            <a:ext uri="{FF2B5EF4-FFF2-40B4-BE49-F238E27FC236}">
              <a16:creationId xmlns:a16="http://schemas.microsoft.com/office/drawing/2014/main" id="{EE5D24C3-F43A-41D4-BAD9-4CE39540354A}"/>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629" name="Line 7">
          <a:extLst>
            <a:ext uri="{FF2B5EF4-FFF2-40B4-BE49-F238E27FC236}">
              <a16:creationId xmlns:a16="http://schemas.microsoft.com/office/drawing/2014/main" id="{62A218DE-1B72-48B4-B009-FDA575DC4198}"/>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630" name="Line 7">
          <a:extLst>
            <a:ext uri="{FF2B5EF4-FFF2-40B4-BE49-F238E27FC236}">
              <a16:creationId xmlns:a16="http://schemas.microsoft.com/office/drawing/2014/main" id="{75320F7D-CBCB-45ED-8AA1-7697E9BB48DC}"/>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631" name="Line 7">
          <a:extLst>
            <a:ext uri="{FF2B5EF4-FFF2-40B4-BE49-F238E27FC236}">
              <a16:creationId xmlns:a16="http://schemas.microsoft.com/office/drawing/2014/main" id="{0AFC4915-207E-41FD-BA70-D5CDEF038DC3}"/>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632" name="Line 7">
          <a:extLst>
            <a:ext uri="{FF2B5EF4-FFF2-40B4-BE49-F238E27FC236}">
              <a16:creationId xmlns:a16="http://schemas.microsoft.com/office/drawing/2014/main" id="{5BCAF149-9BD6-4587-970B-1ED5BE776CAC}"/>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633" name="Line 7">
          <a:extLst>
            <a:ext uri="{FF2B5EF4-FFF2-40B4-BE49-F238E27FC236}">
              <a16:creationId xmlns:a16="http://schemas.microsoft.com/office/drawing/2014/main" id="{74271A97-4E66-4378-8078-74104ACBA780}"/>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634" name="Line 7">
          <a:extLst>
            <a:ext uri="{FF2B5EF4-FFF2-40B4-BE49-F238E27FC236}">
              <a16:creationId xmlns:a16="http://schemas.microsoft.com/office/drawing/2014/main" id="{E99C69EB-F18B-45BD-9B86-DA0777327B75}"/>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635" name="Line 7">
          <a:extLst>
            <a:ext uri="{FF2B5EF4-FFF2-40B4-BE49-F238E27FC236}">
              <a16:creationId xmlns:a16="http://schemas.microsoft.com/office/drawing/2014/main" id="{AA4CE133-B55F-4048-8EFD-4AF2E3550FA7}"/>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636" name="Line 7">
          <a:extLst>
            <a:ext uri="{FF2B5EF4-FFF2-40B4-BE49-F238E27FC236}">
              <a16:creationId xmlns:a16="http://schemas.microsoft.com/office/drawing/2014/main" id="{837F07F8-F86F-4D39-AA2B-AE2A7F5633BC}"/>
            </a:ext>
          </a:extLst>
        </xdr:cNvPr>
        <xdr:cNvSpPr>
          <a:spLocks noChangeShapeType="1"/>
        </xdr:cNvSpPr>
      </xdr:nvSpPr>
      <xdr:spPr bwMode="auto">
        <a:xfrm>
          <a:off x="116014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37" name="Line 7">
          <a:extLst>
            <a:ext uri="{FF2B5EF4-FFF2-40B4-BE49-F238E27FC236}">
              <a16:creationId xmlns:a16="http://schemas.microsoft.com/office/drawing/2014/main" id="{337BD6D5-4931-47FF-A883-89AD19441464}"/>
            </a:ext>
          </a:extLst>
        </xdr:cNvPr>
        <xdr:cNvSpPr>
          <a:spLocks noChangeShapeType="1"/>
        </xdr:cNvSpPr>
      </xdr:nvSpPr>
      <xdr:spPr bwMode="auto">
        <a:xfrm>
          <a:off x="146875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38" name="Line 7">
          <a:extLst>
            <a:ext uri="{FF2B5EF4-FFF2-40B4-BE49-F238E27FC236}">
              <a16:creationId xmlns:a16="http://schemas.microsoft.com/office/drawing/2014/main" id="{ECEDC3ED-12F8-45BF-B044-941130326595}"/>
            </a:ext>
          </a:extLst>
        </xdr:cNvPr>
        <xdr:cNvSpPr>
          <a:spLocks noChangeShapeType="1"/>
        </xdr:cNvSpPr>
      </xdr:nvSpPr>
      <xdr:spPr bwMode="auto">
        <a:xfrm>
          <a:off x="146875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39" name="Line 7">
          <a:extLst>
            <a:ext uri="{FF2B5EF4-FFF2-40B4-BE49-F238E27FC236}">
              <a16:creationId xmlns:a16="http://schemas.microsoft.com/office/drawing/2014/main" id="{B4FF8FF0-F6EB-4536-9DEF-019F1C0CC191}"/>
            </a:ext>
          </a:extLst>
        </xdr:cNvPr>
        <xdr:cNvSpPr>
          <a:spLocks noChangeShapeType="1"/>
        </xdr:cNvSpPr>
      </xdr:nvSpPr>
      <xdr:spPr bwMode="auto">
        <a:xfrm>
          <a:off x="146875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40" name="Line 7">
          <a:extLst>
            <a:ext uri="{FF2B5EF4-FFF2-40B4-BE49-F238E27FC236}">
              <a16:creationId xmlns:a16="http://schemas.microsoft.com/office/drawing/2014/main" id="{C5F4E151-C918-42FF-90C7-7EC453D42143}"/>
            </a:ext>
          </a:extLst>
        </xdr:cNvPr>
        <xdr:cNvSpPr>
          <a:spLocks noChangeShapeType="1"/>
        </xdr:cNvSpPr>
      </xdr:nvSpPr>
      <xdr:spPr bwMode="auto">
        <a:xfrm>
          <a:off x="146875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41" name="Line 7">
          <a:extLst>
            <a:ext uri="{FF2B5EF4-FFF2-40B4-BE49-F238E27FC236}">
              <a16:creationId xmlns:a16="http://schemas.microsoft.com/office/drawing/2014/main" id="{4BAEFC94-17B8-4006-8FBD-2530B45DB8E1}"/>
            </a:ext>
          </a:extLst>
        </xdr:cNvPr>
        <xdr:cNvSpPr>
          <a:spLocks noChangeShapeType="1"/>
        </xdr:cNvSpPr>
      </xdr:nvSpPr>
      <xdr:spPr bwMode="auto">
        <a:xfrm>
          <a:off x="146875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42" name="Line 7">
          <a:extLst>
            <a:ext uri="{FF2B5EF4-FFF2-40B4-BE49-F238E27FC236}">
              <a16:creationId xmlns:a16="http://schemas.microsoft.com/office/drawing/2014/main" id="{614609EC-E90D-4AA2-B2D2-8E2152FD087C}"/>
            </a:ext>
          </a:extLst>
        </xdr:cNvPr>
        <xdr:cNvSpPr>
          <a:spLocks noChangeShapeType="1"/>
        </xdr:cNvSpPr>
      </xdr:nvSpPr>
      <xdr:spPr bwMode="auto">
        <a:xfrm>
          <a:off x="146875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43" name="Line 7">
          <a:extLst>
            <a:ext uri="{FF2B5EF4-FFF2-40B4-BE49-F238E27FC236}">
              <a16:creationId xmlns:a16="http://schemas.microsoft.com/office/drawing/2014/main" id="{DA318C3B-84E1-408D-901F-E260C96C10EE}"/>
            </a:ext>
          </a:extLst>
        </xdr:cNvPr>
        <xdr:cNvSpPr>
          <a:spLocks noChangeShapeType="1"/>
        </xdr:cNvSpPr>
      </xdr:nvSpPr>
      <xdr:spPr bwMode="auto">
        <a:xfrm>
          <a:off x="146875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44" name="Line 7">
          <a:extLst>
            <a:ext uri="{FF2B5EF4-FFF2-40B4-BE49-F238E27FC236}">
              <a16:creationId xmlns:a16="http://schemas.microsoft.com/office/drawing/2014/main" id="{30F51266-6963-424B-BA8B-0637081BB8BB}"/>
            </a:ext>
          </a:extLst>
        </xdr:cNvPr>
        <xdr:cNvSpPr>
          <a:spLocks noChangeShapeType="1"/>
        </xdr:cNvSpPr>
      </xdr:nvSpPr>
      <xdr:spPr bwMode="auto">
        <a:xfrm>
          <a:off x="146875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45" name="Line 7">
          <a:extLst>
            <a:ext uri="{FF2B5EF4-FFF2-40B4-BE49-F238E27FC236}">
              <a16:creationId xmlns:a16="http://schemas.microsoft.com/office/drawing/2014/main" id="{673BB80F-8E2B-47F4-8EA0-AEB30E120C65}"/>
            </a:ext>
          </a:extLst>
        </xdr:cNvPr>
        <xdr:cNvSpPr>
          <a:spLocks noChangeShapeType="1"/>
        </xdr:cNvSpPr>
      </xdr:nvSpPr>
      <xdr:spPr bwMode="auto">
        <a:xfrm>
          <a:off x="146875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46" name="Line 7">
          <a:extLst>
            <a:ext uri="{FF2B5EF4-FFF2-40B4-BE49-F238E27FC236}">
              <a16:creationId xmlns:a16="http://schemas.microsoft.com/office/drawing/2014/main" id="{3CB494F8-AE14-41BD-AA33-FD1BBDE0E2C9}"/>
            </a:ext>
          </a:extLst>
        </xdr:cNvPr>
        <xdr:cNvSpPr>
          <a:spLocks noChangeShapeType="1"/>
        </xdr:cNvSpPr>
      </xdr:nvSpPr>
      <xdr:spPr bwMode="auto">
        <a:xfrm>
          <a:off x="146875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47" name="Line 7">
          <a:extLst>
            <a:ext uri="{FF2B5EF4-FFF2-40B4-BE49-F238E27FC236}">
              <a16:creationId xmlns:a16="http://schemas.microsoft.com/office/drawing/2014/main" id="{7261E779-703E-4604-B874-C0038E6B2BA8}"/>
            </a:ext>
          </a:extLst>
        </xdr:cNvPr>
        <xdr:cNvSpPr>
          <a:spLocks noChangeShapeType="1"/>
        </xdr:cNvSpPr>
      </xdr:nvSpPr>
      <xdr:spPr bwMode="auto">
        <a:xfrm>
          <a:off x="146875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48" name="Line 7">
          <a:extLst>
            <a:ext uri="{FF2B5EF4-FFF2-40B4-BE49-F238E27FC236}">
              <a16:creationId xmlns:a16="http://schemas.microsoft.com/office/drawing/2014/main" id="{761E5536-0D48-4DBE-9890-405D6F9D748C}"/>
            </a:ext>
          </a:extLst>
        </xdr:cNvPr>
        <xdr:cNvSpPr>
          <a:spLocks noChangeShapeType="1"/>
        </xdr:cNvSpPr>
      </xdr:nvSpPr>
      <xdr:spPr bwMode="auto">
        <a:xfrm>
          <a:off x="146875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49" name="Line 7">
          <a:extLst>
            <a:ext uri="{FF2B5EF4-FFF2-40B4-BE49-F238E27FC236}">
              <a16:creationId xmlns:a16="http://schemas.microsoft.com/office/drawing/2014/main" id="{F30A0CDA-6B80-4CF4-A921-0DA959894F3D}"/>
            </a:ext>
          </a:extLst>
        </xdr:cNvPr>
        <xdr:cNvSpPr>
          <a:spLocks noChangeShapeType="1"/>
        </xdr:cNvSpPr>
      </xdr:nvSpPr>
      <xdr:spPr bwMode="auto">
        <a:xfrm>
          <a:off x="146875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50" name="Line 7">
          <a:extLst>
            <a:ext uri="{FF2B5EF4-FFF2-40B4-BE49-F238E27FC236}">
              <a16:creationId xmlns:a16="http://schemas.microsoft.com/office/drawing/2014/main" id="{8C6BD3FE-41C5-4CC5-B323-AF9D39C389AF}"/>
            </a:ext>
          </a:extLst>
        </xdr:cNvPr>
        <xdr:cNvSpPr>
          <a:spLocks noChangeShapeType="1"/>
        </xdr:cNvSpPr>
      </xdr:nvSpPr>
      <xdr:spPr bwMode="auto">
        <a:xfrm>
          <a:off x="146875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51" name="Line 7">
          <a:extLst>
            <a:ext uri="{FF2B5EF4-FFF2-40B4-BE49-F238E27FC236}">
              <a16:creationId xmlns:a16="http://schemas.microsoft.com/office/drawing/2014/main" id="{15F2AEC8-6C1C-4E1F-8EFA-05DE2053D957}"/>
            </a:ext>
          </a:extLst>
        </xdr:cNvPr>
        <xdr:cNvSpPr>
          <a:spLocks noChangeShapeType="1"/>
        </xdr:cNvSpPr>
      </xdr:nvSpPr>
      <xdr:spPr bwMode="auto">
        <a:xfrm>
          <a:off x="146875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52" name="Line 7">
          <a:extLst>
            <a:ext uri="{FF2B5EF4-FFF2-40B4-BE49-F238E27FC236}">
              <a16:creationId xmlns:a16="http://schemas.microsoft.com/office/drawing/2014/main" id="{9AFE54D9-EB75-4836-B1DC-CA4B87FE64B0}"/>
            </a:ext>
          </a:extLst>
        </xdr:cNvPr>
        <xdr:cNvSpPr>
          <a:spLocks noChangeShapeType="1"/>
        </xdr:cNvSpPr>
      </xdr:nvSpPr>
      <xdr:spPr bwMode="auto">
        <a:xfrm>
          <a:off x="146875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53" name="Line 7">
          <a:extLst>
            <a:ext uri="{FF2B5EF4-FFF2-40B4-BE49-F238E27FC236}">
              <a16:creationId xmlns:a16="http://schemas.microsoft.com/office/drawing/2014/main" id="{C2AA8C40-0880-4B05-823C-E11489F48856}"/>
            </a:ext>
          </a:extLst>
        </xdr:cNvPr>
        <xdr:cNvSpPr>
          <a:spLocks noChangeShapeType="1"/>
        </xdr:cNvSpPr>
      </xdr:nvSpPr>
      <xdr:spPr bwMode="auto">
        <a:xfrm>
          <a:off x="146875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54" name="Line 7">
          <a:extLst>
            <a:ext uri="{FF2B5EF4-FFF2-40B4-BE49-F238E27FC236}">
              <a16:creationId xmlns:a16="http://schemas.microsoft.com/office/drawing/2014/main" id="{0B2C08BD-4B2A-45A6-9523-EA6C97D7ABEE}"/>
            </a:ext>
          </a:extLst>
        </xdr:cNvPr>
        <xdr:cNvSpPr>
          <a:spLocks noChangeShapeType="1"/>
        </xdr:cNvSpPr>
      </xdr:nvSpPr>
      <xdr:spPr bwMode="auto">
        <a:xfrm>
          <a:off x="146875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55" name="Line 7">
          <a:extLst>
            <a:ext uri="{FF2B5EF4-FFF2-40B4-BE49-F238E27FC236}">
              <a16:creationId xmlns:a16="http://schemas.microsoft.com/office/drawing/2014/main" id="{083C7DB3-253A-4504-BA7D-62E01F8BFC6C}"/>
            </a:ext>
          </a:extLst>
        </xdr:cNvPr>
        <xdr:cNvSpPr>
          <a:spLocks noChangeShapeType="1"/>
        </xdr:cNvSpPr>
      </xdr:nvSpPr>
      <xdr:spPr bwMode="auto">
        <a:xfrm>
          <a:off x="146875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56" name="Line 7">
          <a:extLst>
            <a:ext uri="{FF2B5EF4-FFF2-40B4-BE49-F238E27FC236}">
              <a16:creationId xmlns:a16="http://schemas.microsoft.com/office/drawing/2014/main" id="{0E3EAA20-1F84-4A79-8ADB-F2ACB465DD5F}"/>
            </a:ext>
          </a:extLst>
        </xdr:cNvPr>
        <xdr:cNvSpPr>
          <a:spLocks noChangeShapeType="1"/>
        </xdr:cNvSpPr>
      </xdr:nvSpPr>
      <xdr:spPr bwMode="auto">
        <a:xfrm>
          <a:off x="146875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57" name="Line 7">
          <a:extLst>
            <a:ext uri="{FF2B5EF4-FFF2-40B4-BE49-F238E27FC236}">
              <a16:creationId xmlns:a16="http://schemas.microsoft.com/office/drawing/2014/main" id="{F0EAF28B-3AAD-4D9A-AAF5-7E1C8BC4349E}"/>
            </a:ext>
          </a:extLst>
        </xdr:cNvPr>
        <xdr:cNvSpPr>
          <a:spLocks noChangeShapeType="1"/>
        </xdr:cNvSpPr>
      </xdr:nvSpPr>
      <xdr:spPr bwMode="auto">
        <a:xfrm>
          <a:off x="146875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58" name="Line 7">
          <a:extLst>
            <a:ext uri="{FF2B5EF4-FFF2-40B4-BE49-F238E27FC236}">
              <a16:creationId xmlns:a16="http://schemas.microsoft.com/office/drawing/2014/main" id="{DDDAD8CF-67DB-434C-9142-5872059F3C7C}"/>
            </a:ext>
          </a:extLst>
        </xdr:cNvPr>
        <xdr:cNvSpPr>
          <a:spLocks noChangeShapeType="1"/>
        </xdr:cNvSpPr>
      </xdr:nvSpPr>
      <xdr:spPr bwMode="auto">
        <a:xfrm>
          <a:off x="146875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59" name="Line 7">
          <a:extLst>
            <a:ext uri="{FF2B5EF4-FFF2-40B4-BE49-F238E27FC236}">
              <a16:creationId xmlns:a16="http://schemas.microsoft.com/office/drawing/2014/main" id="{EA4B5B8D-D446-4420-A723-F5934348C7C9}"/>
            </a:ext>
          </a:extLst>
        </xdr:cNvPr>
        <xdr:cNvSpPr>
          <a:spLocks noChangeShapeType="1"/>
        </xdr:cNvSpPr>
      </xdr:nvSpPr>
      <xdr:spPr bwMode="auto">
        <a:xfrm>
          <a:off x="146875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60" name="Line 7">
          <a:extLst>
            <a:ext uri="{FF2B5EF4-FFF2-40B4-BE49-F238E27FC236}">
              <a16:creationId xmlns:a16="http://schemas.microsoft.com/office/drawing/2014/main" id="{FE1D5A05-A3D1-4515-920A-FF36301668AC}"/>
            </a:ext>
          </a:extLst>
        </xdr:cNvPr>
        <xdr:cNvSpPr>
          <a:spLocks noChangeShapeType="1"/>
        </xdr:cNvSpPr>
      </xdr:nvSpPr>
      <xdr:spPr bwMode="auto">
        <a:xfrm>
          <a:off x="146875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61" name="Line 7">
          <a:extLst>
            <a:ext uri="{FF2B5EF4-FFF2-40B4-BE49-F238E27FC236}">
              <a16:creationId xmlns:a16="http://schemas.microsoft.com/office/drawing/2014/main" id="{85487D50-FA64-4E8C-838E-95C5AEB894E8}"/>
            </a:ext>
          </a:extLst>
        </xdr:cNvPr>
        <xdr:cNvSpPr>
          <a:spLocks noChangeShapeType="1"/>
        </xdr:cNvSpPr>
      </xdr:nvSpPr>
      <xdr:spPr bwMode="auto">
        <a:xfrm>
          <a:off x="146875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62" name="Line 7">
          <a:extLst>
            <a:ext uri="{FF2B5EF4-FFF2-40B4-BE49-F238E27FC236}">
              <a16:creationId xmlns:a16="http://schemas.microsoft.com/office/drawing/2014/main" id="{F1E65EF2-7D6C-4997-B04A-6BEEB44AEFE4}"/>
            </a:ext>
          </a:extLst>
        </xdr:cNvPr>
        <xdr:cNvSpPr>
          <a:spLocks noChangeShapeType="1"/>
        </xdr:cNvSpPr>
      </xdr:nvSpPr>
      <xdr:spPr bwMode="auto">
        <a:xfrm>
          <a:off x="146875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63" name="Line 7">
          <a:extLst>
            <a:ext uri="{FF2B5EF4-FFF2-40B4-BE49-F238E27FC236}">
              <a16:creationId xmlns:a16="http://schemas.microsoft.com/office/drawing/2014/main" id="{4A0C148F-B7D9-4C98-AE60-7A6D26629C46}"/>
            </a:ext>
          </a:extLst>
        </xdr:cNvPr>
        <xdr:cNvSpPr>
          <a:spLocks noChangeShapeType="1"/>
        </xdr:cNvSpPr>
      </xdr:nvSpPr>
      <xdr:spPr bwMode="auto">
        <a:xfrm>
          <a:off x="146875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64" name="Line 7">
          <a:extLst>
            <a:ext uri="{FF2B5EF4-FFF2-40B4-BE49-F238E27FC236}">
              <a16:creationId xmlns:a16="http://schemas.microsoft.com/office/drawing/2014/main" id="{C1427134-3893-4624-B55B-047E3653725A}"/>
            </a:ext>
          </a:extLst>
        </xdr:cNvPr>
        <xdr:cNvSpPr>
          <a:spLocks noChangeShapeType="1"/>
        </xdr:cNvSpPr>
      </xdr:nvSpPr>
      <xdr:spPr bwMode="auto">
        <a:xfrm>
          <a:off x="146875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65" name="Line 7">
          <a:extLst>
            <a:ext uri="{FF2B5EF4-FFF2-40B4-BE49-F238E27FC236}">
              <a16:creationId xmlns:a16="http://schemas.microsoft.com/office/drawing/2014/main" id="{08A300F9-D893-4085-AA64-DB5D08D0439B}"/>
            </a:ext>
          </a:extLst>
        </xdr:cNvPr>
        <xdr:cNvSpPr>
          <a:spLocks noChangeShapeType="1"/>
        </xdr:cNvSpPr>
      </xdr:nvSpPr>
      <xdr:spPr bwMode="auto">
        <a:xfrm>
          <a:off x="146875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66" name="Line 7">
          <a:extLst>
            <a:ext uri="{FF2B5EF4-FFF2-40B4-BE49-F238E27FC236}">
              <a16:creationId xmlns:a16="http://schemas.microsoft.com/office/drawing/2014/main" id="{BF5C9854-A47F-4F33-BE82-1F2B3A3F6EA2}"/>
            </a:ext>
          </a:extLst>
        </xdr:cNvPr>
        <xdr:cNvSpPr>
          <a:spLocks noChangeShapeType="1"/>
        </xdr:cNvSpPr>
      </xdr:nvSpPr>
      <xdr:spPr bwMode="auto">
        <a:xfrm>
          <a:off x="146875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67" name="Line 7">
          <a:extLst>
            <a:ext uri="{FF2B5EF4-FFF2-40B4-BE49-F238E27FC236}">
              <a16:creationId xmlns:a16="http://schemas.microsoft.com/office/drawing/2014/main" id="{BF521A1B-8958-4CFB-B946-902E72B0AB9E}"/>
            </a:ext>
          </a:extLst>
        </xdr:cNvPr>
        <xdr:cNvSpPr>
          <a:spLocks noChangeShapeType="1"/>
        </xdr:cNvSpPr>
      </xdr:nvSpPr>
      <xdr:spPr bwMode="auto">
        <a:xfrm>
          <a:off x="146875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68" name="Line 7">
          <a:extLst>
            <a:ext uri="{FF2B5EF4-FFF2-40B4-BE49-F238E27FC236}">
              <a16:creationId xmlns:a16="http://schemas.microsoft.com/office/drawing/2014/main" id="{3E017C09-8A00-4F52-AB88-6FC5F9DEC535}"/>
            </a:ext>
          </a:extLst>
        </xdr:cNvPr>
        <xdr:cNvSpPr>
          <a:spLocks noChangeShapeType="1"/>
        </xdr:cNvSpPr>
      </xdr:nvSpPr>
      <xdr:spPr bwMode="auto">
        <a:xfrm>
          <a:off x="146875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69" name="Line 7">
          <a:extLst>
            <a:ext uri="{FF2B5EF4-FFF2-40B4-BE49-F238E27FC236}">
              <a16:creationId xmlns:a16="http://schemas.microsoft.com/office/drawing/2014/main" id="{8881EBF4-4166-4D8D-92B6-2405D69A421C}"/>
            </a:ext>
          </a:extLst>
        </xdr:cNvPr>
        <xdr:cNvSpPr>
          <a:spLocks noChangeShapeType="1"/>
        </xdr:cNvSpPr>
      </xdr:nvSpPr>
      <xdr:spPr bwMode="auto">
        <a:xfrm>
          <a:off x="146875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70" name="Line 7">
          <a:extLst>
            <a:ext uri="{FF2B5EF4-FFF2-40B4-BE49-F238E27FC236}">
              <a16:creationId xmlns:a16="http://schemas.microsoft.com/office/drawing/2014/main" id="{2745F570-EC32-4139-AE88-CA28645E92CD}"/>
            </a:ext>
          </a:extLst>
        </xdr:cNvPr>
        <xdr:cNvSpPr>
          <a:spLocks noChangeShapeType="1"/>
        </xdr:cNvSpPr>
      </xdr:nvSpPr>
      <xdr:spPr bwMode="auto">
        <a:xfrm>
          <a:off x="146875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71" name="Line 7">
          <a:extLst>
            <a:ext uri="{FF2B5EF4-FFF2-40B4-BE49-F238E27FC236}">
              <a16:creationId xmlns:a16="http://schemas.microsoft.com/office/drawing/2014/main" id="{D6986806-BEFF-4A2D-9386-EAE3C83EA42B}"/>
            </a:ext>
          </a:extLst>
        </xdr:cNvPr>
        <xdr:cNvSpPr>
          <a:spLocks noChangeShapeType="1"/>
        </xdr:cNvSpPr>
      </xdr:nvSpPr>
      <xdr:spPr bwMode="auto">
        <a:xfrm>
          <a:off x="146875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72" name="Line 7">
          <a:extLst>
            <a:ext uri="{FF2B5EF4-FFF2-40B4-BE49-F238E27FC236}">
              <a16:creationId xmlns:a16="http://schemas.microsoft.com/office/drawing/2014/main" id="{850B4F6E-BEA0-47E1-A54D-E4BC5989CB87}"/>
            </a:ext>
          </a:extLst>
        </xdr:cNvPr>
        <xdr:cNvSpPr>
          <a:spLocks noChangeShapeType="1"/>
        </xdr:cNvSpPr>
      </xdr:nvSpPr>
      <xdr:spPr bwMode="auto">
        <a:xfrm>
          <a:off x="146875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73" name="Line 7">
          <a:extLst>
            <a:ext uri="{FF2B5EF4-FFF2-40B4-BE49-F238E27FC236}">
              <a16:creationId xmlns:a16="http://schemas.microsoft.com/office/drawing/2014/main" id="{C6244F65-9DF7-4EFF-B589-1158513CCD3E}"/>
            </a:ext>
          </a:extLst>
        </xdr:cNvPr>
        <xdr:cNvSpPr>
          <a:spLocks noChangeShapeType="1"/>
        </xdr:cNvSpPr>
      </xdr:nvSpPr>
      <xdr:spPr bwMode="auto">
        <a:xfrm>
          <a:off x="146875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74" name="Line 7">
          <a:extLst>
            <a:ext uri="{FF2B5EF4-FFF2-40B4-BE49-F238E27FC236}">
              <a16:creationId xmlns:a16="http://schemas.microsoft.com/office/drawing/2014/main" id="{8CA50909-572A-443D-A14E-188A2D3D5DA8}"/>
            </a:ext>
          </a:extLst>
        </xdr:cNvPr>
        <xdr:cNvSpPr>
          <a:spLocks noChangeShapeType="1"/>
        </xdr:cNvSpPr>
      </xdr:nvSpPr>
      <xdr:spPr bwMode="auto">
        <a:xfrm>
          <a:off x="146875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75" name="Line 7">
          <a:extLst>
            <a:ext uri="{FF2B5EF4-FFF2-40B4-BE49-F238E27FC236}">
              <a16:creationId xmlns:a16="http://schemas.microsoft.com/office/drawing/2014/main" id="{985E147C-5901-43D7-AF92-54E95599736E}"/>
            </a:ext>
          </a:extLst>
        </xdr:cNvPr>
        <xdr:cNvSpPr>
          <a:spLocks noChangeShapeType="1"/>
        </xdr:cNvSpPr>
      </xdr:nvSpPr>
      <xdr:spPr bwMode="auto">
        <a:xfrm>
          <a:off x="146875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76" name="Line 7">
          <a:extLst>
            <a:ext uri="{FF2B5EF4-FFF2-40B4-BE49-F238E27FC236}">
              <a16:creationId xmlns:a16="http://schemas.microsoft.com/office/drawing/2014/main" id="{2FCD0CFD-FB8F-4E87-9AF2-82B23A929A92}"/>
            </a:ext>
          </a:extLst>
        </xdr:cNvPr>
        <xdr:cNvSpPr>
          <a:spLocks noChangeShapeType="1"/>
        </xdr:cNvSpPr>
      </xdr:nvSpPr>
      <xdr:spPr bwMode="auto">
        <a:xfrm>
          <a:off x="146875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77" name="Line 7">
          <a:extLst>
            <a:ext uri="{FF2B5EF4-FFF2-40B4-BE49-F238E27FC236}">
              <a16:creationId xmlns:a16="http://schemas.microsoft.com/office/drawing/2014/main" id="{5AC3719C-93C6-4DC7-8FFF-13E5002C17BE}"/>
            </a:ext>
          </a:extLst>
        </xdr:cNvPr>
        <xdr:cNvSpPr>
          <a:spLocks noChangeShapeType="1"/>
        </xdr:cNvSpPr>
      </xdr:nvSpPr>
      <xdr:spPr bwMode="auto">
        <a:xfrm>
          <a:off x="146875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78" name="Line 7">
          <a:extLst>
            <a:ext uri="{FF2B5EF4-FFF2-40B4-BE49-F238E27FC236}">
              <a16:creationId xmlns:a16="http://schemas.microsoft.com/office/drawing/2014/main" id="{AB112074-B6BB-4066-B77E-5EBB609E2798}"/>
            </a:ext>
          </a:extLst>
        </xdr:cNvPr>
        <xdr:cNvSpPr>
          <a:spLocks noChangeShapeType="1"/>
        </xdr:cNvSpPr>
      </xdr:nvSpPr>
      <xdr:spPr bwMode="auto">
        <a:xfrm>
          <a:off x="146875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79" name="Line 7">
          <a:extLst>
            <a:ext uri="{FF2B5EF4-FFF2-40B4-BE49-F238E27FC236}">
              <a16:creationId xmlns:a16="http://schemas.microsoft.com/office/drawing/2014/main" id="{81BD654E-ACED-46F8-B341-0BAA336E1CE2}"/>
            </a:ext>
          </a:extLst>
        </xdr:cNvPr>
        <xdr:cNvSpPr>
          <a:spLocks noChangeShapeType="1"/>
        </xdr:cNvSpPr>
      </xdr:nvSpPr>
      <xdr:spPr bwMode="auto">
        <a:xfrm>
          <a:off x="146875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80" name="Line 7">
          <a:extLst>
            <a:ext uri="{FF2B5EF4-FFF2-40B4-BE49-F238E27FC236}">
              <a16:creationId xmlns:a16="http://schemas.microsoft.com/office/drawing/2014/main" id="{9ED93089-2298-4308-B39B-20AE837625D2}"/>
            </a:ext>
          </a:extLst>
        </xdr:cNvPr>
        <xdr:cNvSpPr>
          <a:spLocks noChangeShapeType="1"/>
        </xdr:cNvSpPr>
      </xdr:nvSpPr>
      <xdr:spPr bwMode="auto">
        <a:xfrm>
          <a:off x="146875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81" name="Line 7">
          <a:extLst>
            <a:ext uri="{FF2B5EF4-FFF2-40B4-BE49-F238E27FC236}">
              <a16:creationId xmlns:a16="http://schemas.microsoft.com/office/drawing/2014/main" id="{991F896D-796A-4BE9-AC5B-FF6B2D3BE908}"/>
            </a:ext>
          </a:extLst>
        </xdr:cNvPr>
        <xdr:cNvSpPr>
          <a:spLocks noChangeShapeType="1"/>
        </xdr:cNvSpPr>
      </xdr:nvSpPr>
      <xdr:spPr bwMode="auto">
        <a:xfrm>
          <a:off x="146875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82" name="Line 7">
          <a:extLst>
            <a:ext uri="{FF2B5EF4-FFF2-40B4-BE49-F238E27FC236}">
              <a16:creationId xmlns:a16="http://schemas.microsoft.com/office/drawing/2014/main" id="{AFE479AC-A42D-4C38-AF88-693B592A2C7D}"/>
            </a:ext>
          </a:extLst>
        </xdr:cNvPr>
        <xdr:cNvSpPr>
          <a:spLocks noChangeShapeType="1"/>
        </xdr:cNvSpPr>
      </xdr:nvSpPr>
      <xdr:spPr bwMode="auto">
        <a:xfrm>
          <a:off x="146875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83" name="Line 7">
          <a:extLst>
            <a:ext uri="{FF2B5EF4-FFF2-40B4-BE49-F238E27FC236}">
              <a16:creationId xmlns:a16="http://schemas.microsoft.com/office/drawing/2014/main" id="{AA0B37DC-8916-46C8-96EA-C34213E8861A}"/>
            </a:ext>
          </a:extLst>
        </xdr:cNvPr>
        <xdr:cNvSpPr>
          <a:spLocks noChangeShapeType="1"/>
        </xdr:cNvSpPr>
      </xdr:nvSpPr>
      <xdr:spPr bwMode="auto">
        <a:xfrm>
          <a:off x="146875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84" name="Line 7">
          <a:extLst>
            <a:ext uri="{FF2B5EF4-FFF2-40B4-BE49-F238E27FC236}">
              <a16:creationId xmlns:a16="http://schemas.microsoft.com/office/drawing/2014/main" id="{BBCA9057-DB37-42DB-AE5B-A4D9BF0D183D}"/>
            </a:ext>
          </a:extLst>
        </xdr:cNvPr>
        <xdr:cNvSpPr>
          <a:spLocks noChangeShapeType="1"/>
        </xdr:cNvSpPr>
      </xdr:nvSpPr>
      <xdr:spPr bwMode="auto">
        <a:xfrm>
          <a:off x="146875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85" name="Line 7">
          <a:extLst>
            <a:ext uri="{FF2B5EF4-FFF2-40B4-BE49-F238E27FC236}">
              <a16:creationId xmlns:a16="http://schemas.microsoft.com/office/drawing/2014/main" id="{11BFA1FD-ABF2-442B-AA2E-2C38B6556885}"/>
            </a:ext>
          </a:extLst>
        </xdr:cNvPr>
        <xdr:cNvSpPr>
          <a:spLocks noChangeShapeType="1"/>
        </xdr:cNvSpPr>
      </xdr:nvSpPr>
      <xdr:spPr bwMode="auto">
        <a:xfrm>
          <a:off x="146875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86" name="Line 7">
          <a:extLst>
            <a:ext uri="{FF2B5EF4-FFF2-40B4-BE49-F238E27FC236}">
              <a16:creationId xmlns:a16="http://schemas.microsoft.com/office/drawing/2014/main" id="{76DD9962-1A5B-4067-987C-AD22E18D3C27}"/>
            </a:ext>
          </a:extLst>
        </xdr:cNvPr>
        <xdr:cNvSpPr>
          <a:spLocks noChangeShapeType="1"/>
        </xdr:cNvSpPr>
      </xdr:nvSpPr>
      <xdr:spPr bwMode="auto">
        <a:xfrm>
          <a:off x="146875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87" name="Line 7">
          <a:extLst>
            <a:ext uri="{FF2B5EF4-FFF2-40B4-BE49-F238E27FC236}">
              <a16:creationId xmlns:a16="http://schemas.microsoft.com/office/drawing/2014/main" id="{EC7F9C2A-5BDC-4921-976A-433E73E6060A}"/>
            </a:ext>
          </a:extLst>
        </xdr:cNvPr>
        <xdr:cNvSpPr>
          <a:spLocks noChangeShapeType="1"/>
        </xdr:cNvSpPr>
      </xdr:nvSpPr>
      <xdr:spPr bwMode="auto">
        <a:xfrm>
          <a:off x="146875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88" name="Line 7">
          <a:extLst>
            <a:ext uri="{FF2B5EF4-FFF2-40B4-BE49-F238E27FC236}">
              <a16:creationId xmlns:a16="http://schemas.microsoft.com/office/drawing/2014/main" id="{6B05187C-C270-4777-9C87-0F7689EB4961}"/>
            </a:ext>
          </a:extLst>
        </xdr:cNvPr>
        <xdr:cNvSpPr>
          <a:spLocks noChangeShapeType="1"/>
        </xdr:cNvSpPr>
      </xdr:nvSpPr>
      <xdr:spPr bwMode="auto">
        <a:xfrm>
          <a:off x="146875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89" name="Line 7">
          <a:extLst>
            <a:ext uri="{FF2B5EF4-FFF2-40B4-BE49-F238E27FC236}">
              <a16:creationId xmlns:a16="http://schemas.microsoft.com/office/drawing/2014/main" id="{F39FADFB-3652-4696-BCB1-B8CB7A6C3388}"/>
            </a:ext>
          </a:extLst>
        </xdr:cNvPr>
        <xdr:cNvSpPr>
          <a:spLocks noChangeShapeType="1"/>
        </xdr:cNvSpPr>
      </xdr:nvSpPr>
      <xdr:spPr bwMode="auto">
        <a:xfrm>
          <a:off x="146875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90" name="Line 7">
          <a:extLst>
            <a:ext uri="{FF2B5EF4-FFF2-40B4-BE49-F238E27FC236}">
              <a16:creationId xmlns:a16="http://schemas.microsoft.com/office/drawing/2014/main" id="{66DBCC80-E21E-4678-BFDC-47AB2572EE86}"/>
            </a:ext>
          </a:extLst>
        </xdr:cNvPr>
        <xdr:cNvSpPr>
          <a:spLocks noChangeShapeType="1"/>
        </xdr:cNvSpPr>
      </xdr:nvSpPr>
      <xdr:spPr bwMode="auto">
        <a:xfrm>
          <a:off x="146875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91" name="Line 7">
          <a:extLst>
            <a:ext uri="{FF2B5EF4-FFF2-40B4-BE49-F238E27FC236}">
              <a16:creationId xmlns:a16="http://schemas.microsoft.com/office/drawing/2014/main" id="{5BF170F9-5BCC-4CA8-8DFC-D345F4E274F1}"/>
            </a:ext>
          </a:extLst>
        </xdr:cNvPr>
        <xdr:cNvSpPr>
          <a:spLocks noChangeShapeType="1"/>
        </xdr:cNvSpPr>
      </xdr:nvSpPr>
      <xdr:spPr bwMode="auto">
        <a:xfrm>
          <a:off x="146875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92" name="Line 7">
          <a:extLst>
            <a:ext uri="{FF2B5EF4-FFF2-40B4-BE49-F238E27FC236}">
              <a16:creationId xmlns:a16="http://schemas.microsoft.com/office/drawing/2014/main" id="{4D71F4AA-0A1C-4B94-9FDB-B4BF58786E93}"/>
            </a:ext>
          </a:extLst>
        </xdr:cNvPr>
        <xdr:cNvSpPr>
          <a:spLocks noChangeShapeType="1"/>
        </xdr:cNvSpPr>
      </xdr:nvSpPr>
      <xdr:spPr bwMode="auto">
        <a:xfrm>
          <a:off x="146875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93" name="Line 7">
          <a:extLst>
            <a:ext uri="{FF2B5EF4-FFF2-40B4-BE49-F238E27FC236}">
              <a16:creationId xmlns:a16="http://schemas.microsoft.com/office/drawing/2014/main" id="{DA1FABF9-8E1A-40BF-8E67-0E0D48168659}"/>
            </a:ext>
          </a:extLst>
        </xdr:cNvPr>
        <xdr:cNvSpPr>
          <a:spLocks noChangeShapeType="1"/>
        </xdr:cNvSpPr>
      </xdr:nvSpPr>
      <xdr:spPr bwMode="auto">
        <a:xfrm>
          <a:off x="146875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94" name="Line 7">
          <a:extLst>
            <a:ext uri="{FF2B5EF4-FFF2-40B4-BE49-F238E27FC236}">
              <a16:creationId xmlns:a16="http://schemas.microsoft.com/office/drawing/2014/main" id="{BC7167E6-199D-4439-A823-1214EFDE3F33}"/>
            </a:ext>
          </a:extLst>
        </xdr:cNvPr>
        <xdr:cNvSpPr>
          <a:spLocks noChangeShapeType="1"/>
        </xdr:cNvSpPr>
      </xdr:nvSpPr>
      <xdr:spPr bwMode="auto">
        <a:xfrm>
          <a:off x="146875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95" name="Line 7">
          <a:extLst>
            <a:ext uri="{FF2B5EF4-FFF2-40B4-BE49-F238E27FC236}">
              <a16:creationId xmlns:a16="http://schemas.microsoft.com/office/drawing/2014/main" id="{3F6810C9-FBAD-4E86-AA05-B7EEA2FC5BD7}"/>
            </a:ext>
          </a:extLst>
        </xdr:cNvPr>
        <xdr:cNvSpPr>
          <a:spLocks noChangeShapeType="1"/>
        </xdr:cNvSpPr>
      </xdr:nvSpPr>
      <xdr:spPr bwMode="auto">
        <a:xfrm>
          <a:off x="146875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96" name="Line 7">
          <a:extLst>
            <a:ext uri="{FF2B5EF4-FFF2-40B4-BE49-F238E27FC236}">
              <a16:creationId xmlns:a16="http://schemas.microsoft.com/office/drawing/2014/main" id="{89BA5B85-3180-48AB-BCF2-498396DA59DE}"/>
            </a:ext>
          </a:extLst>
        </xdr:cNvPr>
        <xdr:cNvSpPr>
          <a:spLocks noChangeShapeType="1"/>
        </xdr:cNvSpPr>
      </xdr:nvSpPr>
      <xdr:spPr bwMode="auto">
        <a:xfrm>
          <a:off x="146875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97" name="Line 7">
          <a:extLst>
            <a:ext uri="{FF2B5EF4-FFF2-40B4-BE49-F238E27FC236}">
              <a16:creationId xmlns:a16="http://schemas.microsoft.com/office/drawing/2014/main" id="{19A4B70E-13FA-4334-8005-88738C5000F2}"/>
            </a:ext>
          </a:extLst>
        </xdr:cNvPr>
        <xdr:cNvSpPr>
          <a:spLocks noChangeShapeType="1"/>
        </xdr:cNvSpPr>
      </xdr:nvSpPr>
      <xdr:spPr bwMode="auto">
        <a:xfrm>
          <a:off x="146875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98" name="Line 7">
          <a:extLst>
            <a:ext uri="{FF2B5EF4-FFF2-40B4-BE49-F238E27FC236}">
              <a16:creationId xmlns:a16="http://schemas.microsoft.com/office/drawing/2014/main" id="{CED70F6D-6FB6-4634-82BC-93C23D657593}"/>
            </a:ext>
          </a:extLst>
        </xdr:cNvPr>
        <xdr:cNvSpPr>
          <a:spLocks noChangeShapeType="1"/>
        </xdr:cNvSpPr>
      </xdr:nvSpPr>
      <xdr:spPr bwMode="auto">
        <a:xfrm>
          <a:off x="146875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99" name="Line 7">
          <a:extLst>
            <a:ext uri="{FF2B5EF4-FFF2-40B4-BE49-F238E27FC236}">
              <a16:creationId xmlns:a16="http://schemas.microsoft.com/office/drawing/2014/main" id="{58E1F7CC-3ADE-4390-9C14-411C2A8B2AE3}"/>
            </a:ext>
          </a:extLst>
        </xdr:cNvPr>
        <xdr:cNvSpPr>
          <a:spLocks noChangeShapeType="1"/>
        </xdr:cNvSpPr>
      </xdr:nvSpPr>
      <xdr:spPr bwMode="auto">
        <a:xfrm>
          <a:off x="146875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700" name="Line 7">
          <a:extLst>
            <a:ext uri="{FF2B5EF4-FFF2-40B4-BE49-F238E27FC236}">
              <a16:creationId xmlns:a16="http://schemas.microsoft.com/office/drawing/2014/main" id="{23FCC90F-3EBC-47AF-80BB-E1257FB83B48}"/>
            </a:ext>
          </a:extLst>
        </xdr:cNvPr>
        <xdr:cNvSpPr>
          <a:spLocks noChangeShapeType="1"/>
        </xdr:cNvSpPr>
      </xdr:nvSpPr>
      <xdr:spPr bwMode="auto">
        <a:xfrm>
          <a:off x="146875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701" name="Line 7">
          <a:extLst>
            <a:ext uri="{FF2B5EF4-FFF2-40B4-BE49-F238E27FC236}">
              <a16:creationId xmlns:a16="http://schemas.microsoft.com/office/drawing/2014/main" id="{FBAE488D-9A39-4EE4-85F7-980EE255F2DB}"/>
            </a:ext>
          </a:extLst>
        </xdr:cNvPr>
        <xdr:cNvSpPr>
          <a:spLocks noChangeShapeType="1"/>
        </xdr:cNvSpPr>
      </xdr:nvSpPr>
      <xdr:spPr bwMode="auto">
        <a:xfrm>
          <a:off x="146875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702" name="Line 7">
          <a:extLst>
            <a:ext uri="{FF2B5EF4-FFF2-40B4-BE49-F238E27FC236}">
              <a16:creationId xmlns:a16="http://schemas.microsoft.com/office/drawing/2014/main" id="{01CFE27E-BCD0-49DB-9658-CAAD61F4E60A}"/>
            </a:ext>
          </a:extLst>
        </xdr:cNvPr>
        <xdr:cNvSpPr>
          <a:spLocks noChangeShapeType="1"/>
        </xdr:cNvSpPr>
      </xdr:nvSpPr>
      <xdr:spPr bwMode="auto">
        <a:xfrm>
          <a:off x="146875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703" name="Line 7">
          <a:extLst>
            <a:ext uri="{FF2B5EF4-FFF2-40B4-BE49-F238E27FC236}">
              <a16:creationId xmlns:a16="http://schemas.microsoft.com/office/drawing/2014/main" id="{C65DC7D0-18FC-4205-8732-8187417EE112}"/>
            </a:ext>
          </a:extLst>
        </xdr:cNvPr>
        <xdr:cNvSpPr>
          <a:spLocks noChangeShapeType="1"/>
        </xdr:cNvSpPr>
      </xdr:nvSpPr>
      <xdr:spPr bwMode="auto">
        <a:xfrm>
          <a:off x="146875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704" name="Line 7">
          <a:extLst>
            <a:ext uri="{FF2B5EF4-FFF2-40B4-BE49-F238E27FC236}">
              <a16:creationId xmlns:a16="http://schemas.microsoft.com/office/drawing/2014/main" id="{BA773607-E12E-474C-BF29-2C85F2A524D1}"/>
            </a:ext>
          </a:extLst>
        </xdr:cNvPr>
        <xdr:cNvSpPr>
          <a:spLocks noChangeShapeType="1"/>
        </xdr:cNvSpPr>
      </xdr:nvSpPr>
      <xdr:spPr bwMode="auto">
        <a:xfrm>
          <a:off x="146875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705" name="Line 7">
          <a:extLst>
            <a:ext uri="{FF2B5EF4-FFF2-40B4-BE49-F238E27FC236}">
              <a16:creationId xmlns:a16="http://schemas.microsoft.com/office/drawing/2014/main" id="{B8BD5051-8BA7-40FA-8684-DD5678548964}"/>
            </a:ext>
          </a:extLst>
        </xdr:cNvPr>
        <xdr:cNvSpPr>
          <a:spLocks noChangeShapeType="1"/>
        </xdr:cNvSpPr>
      </xdr:nvSpPr>
      <xdr:spPr bwMode="auto">
        <a:xfrm>
          <a:off x="146875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706" name="Line 7">
          <a:extLst>
            <a:ext uri="{FF2B5EF4-FFF2-40B4-BE49-F238E27FC236}">
              <a16:creationId xmlns:a16="http://schemas.microsoft.com/office/drawing/2014/main" id="{0C6C53AB-0443-48A0-9AFD-165364CD4B5C}"/>
            </a:ext>
          </a:extLst>
        </xdr:cNvPr>
        <xdr:cNvSpPr>
          <a:spLocks noChangeShapeType="1"/>
        </xdr:cNvSpPr>
      </xdr:nvSpPr>
      <xdr:spPr bwMode="auto">
        <a:xfrm>
          <a:off x="146875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707" name="Line 7">
          <a:extLst>
            <a:ext uri="{FF2B5EF4-FFF2-40B4-BE49-F238E27FC236}">
              <a16:creationId xmlns:a16="http://schemas.microsoft.com/office/drawing/2014/main" id="{8BA6D701-65DD-4E13-9416-D1C1725C40BD}"/>
            </a:ext>
          </a:extLst>
        </xdr:cNvPr>
        <xdr:cNvSpPr>
          <a:spLocks noChangeShapeType="1"/>
        </xdr:cNvSpPr>
      </xdr:nvSpPr>
      <xdr:spPr bwMode="auto">
        <a:xfrm>
          <a:off x="146875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708" name="Line 7">
          <a:extLst>
            <a:ext uri="{FF2B5EF4-FFF2-40B4-BE49-F238E27FC236}">
              <a16:creationId xmlns:a16="http://schemas.microsoft.com/office/drawing/2014/main" id="{11779A3F-E9E7-4C2B-85CF-B01514846E92}"/>
            </a:ext>
          </a:extLst>
        </xdr:cNvPr>
        <xdr:cNvSpPr>
          <a:spLocks noChangeShapeType="1"/>
        </xdr:cNvSpPr>
      </xdr:nvSpPr>
      <xdr:spPr bwMode="auto">
        <a:xfrm>
          <a:off x="146875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709" name="Line 7">
          <a:extLst>
            <a:ext uri="{FF2B5EF4-FFF2-40B4-BE49-F238E27FC236}">
              <a16:creationId xmlns:a16="http://schemas.microsoft.com/office/drawing/2014/main" id="{983964BF-B52D-40DC-B449-F256F4517C0D}"/>
            </a:ext>
          </a:extLst>
        </xdr:cNvPr>
        <xdr:cNvSpPr>
          <a:spLocks noChangeShapeType="1"/>
        </xdr:cNvSpPr>
      </xdr:nvSpPr>
      <xdr:spPr bwMode="auto">
        <a:xfrm>
          <a:off x="146875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710" name="Line 7">
          <a:extLst>
            <a:ext uri="{FF2B5EF4-FFF2-40B4-BE49-F238E27FC236}">
              <a16:creationId xmlns:a16="http://schemas.microsoft.com/office/drawing/2014/main" id="{B7397EBD-8A1B-4A8B-842A-8663CCA6663E}"/>
            </a:ext>
          </a:extLst>
        </xdr:cNvPr>
        <xdr:cNvSpPr>
          <a:spLocks noChangeShapeType="1"/>
        </xdr:cNvSpPr>
      </xdr:nvSpPr>
      <xdr:spPr bwMode="auto">
        <a:xfrm>
          <a:off x="146875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711" name="Line 7">
          <a:extLst>
            <a:ext uri="{FF2B5EF4-FFF2-40B4-BE49-F238E27FC236}">
              <a16:creationId xmlns:a16="http://schemas.microsoft.com/office/drawing/2014/main" id="{9C2BF27C-0678-4DBF-A7CD-54EBA139E438}"/>
            </a:ext>
          </a:extLst>
        </xdr:cNvPr>
        <xdr:cNvSpPr>
          <a:spLocks noChangeShapeType="1"/>
        </xdr:cNvSpPr>
      </xdr:nvSpPr>
      <xdr:spPr bwMode="auto">
        <a:xfrm>
          <a:off x="146875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712" name="Line 7">
          <a:extLst>
            <a:ext uri="{FF2B5EF4-FFF2-40B4-BE49-F238E27FC236}">
              <a16:creationId xmlns:a16="http://schemas.microsoft.com/office/drawing/2014/main" id="{397C2769-A3CE-4E5D-9079-CC861AAB4B2A}"/>
            </a:ext>
          </a:extLst>
        </xdr:cNvPr>
        <xdr:cNvSpPr>
          <a:spLocks noChangeShapeType="1"/>
        </xdr:cNvSpPr>
      </xdr:nvSpPr>
      <xdr:spPr bwMode="auto">
        <a:xfrm>
          <a:off x="146875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713" name="Line 7">
          <a:extLst>
            <a:ext uri="{FF2B5EF4-FFF2-40B4-BE49-F238E27FC236}">
              <a16:creationId xmlns:a16="http://schemas.microsoft.com/office/drawing/2014/main" id="{F53D9DA4-C4CC-4620-AA32-086844C0281D}"/>
            </a:ext>
          </a:extLst>
        </xdr:cNvPr>
        <xdr:cNvSpPr>
          <a:spLocks noChangeShapeType="1"/>
        </xdr:cNvSpPr>
      </xdr:nvSpPr>
      <xdr:spPr bwMode="auto">
        <a:xfrm>
          <a:off x="146875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714" name="Line 7">
          <a:extLst>
            <a:ext uri="{FF2B5EF4-FFF2-40B4-BE49-F238E27FC236}">
              <a16:creationId xmlns:a16="http://schemas.microsoft.com/office/drawing/2014/main" id="{58881170-6B0F-4F5C-B57E-97EA247FB297}"/>
            </a:ext>
          </a:extLst>
        </xdr:cNvPr>
        <xdr:cNvSpPr>
          <a:spLocks noChangeShapeType="1"/>
        </xdr:cNvSpPr>
      </xdr:nvSpPr>
      <xdr:spPr bwMode="auto">
        <a:xfrm>
          <a:off x="146875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715" name="Line 7">
          <a:extLst>
            <a:ext uri="{FF2B5EF4-FFF2-40B4-BE49-F238E27FC236}">
              <a16:creationId xmlns:a16="http://schemas.microsoft.com/office/drawing/2014/main" id="{A454F34D-940B-4003-A82D-23826901AE91}"/>
            </a:ext>
          </a:extLst>
        </xdr:cNvPr>
        <xdr:cNvSpPr>
          <a:spLocks noChangeShapeType="1"/>
        </xdr:cNvSpPr>
      </xdr:nvSpPr>
      <xdr:spPr bwMode="auto">
        <a:xfrm>
          <a:off x="146875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716" name="Line 7">
          <a:extLst>
            <a:ext uri="{FF2B5EF4-FFF2-40B4-BE49-F238E27FC236}">
              <a16:creationId xmlns:a16="http://schemas.microsoft.com/office/drawing/2014/main" id="{5C618091-73A0-486E-90CE-59D251FC33B9}"/>
            </a:ext>
          </a:extLst>
        </xdr:cNvPr>
        <xdr:cNvSpPr>
          <a:spLocks noChangeShapeType="1"/>
        </xdr:cNvSpPr>
      </xdr:nvSpPr>
      <xdr:spPr bwMode="auto">
        <a:xfrm>
          <a:off x="146875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717" name="Line 7">
          <a:extLst>
            <a:ext uri="{FF2B5EF4-FFF2-40B4-BE49-F238E27FC236}">
              <a16:creationId xmlns:a16="http://schemas.microsoft.com/office/drawing/2014/main" id="{2572CD2A-A59F-43A7-AD71-4E7B325AFF37}"/>
            </a:ext>
          </a:extLst>
        </xdr:cNvPr>
        <xdr:cNvSpPr>
          <a:spLocks noChangeShapeType="1"/>
        </xdr:cNvSpPr>
      </xdr:nvSpPr>
      <xdr:spPr bwMode="auto">
        <a:xfrm>
          <a:off x="146875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718" name="Line 7">
          <a:extLst>
            <a:ext uri="{FF2B5EF4-FFF2-40B4-BE49-F238E27FC236}">
              <a16:creationId xmlns:a16="http://schemas.microsoft.com/office/drawing/2014/main" id="{3B36E09E-0D0F-43CD-9298-2A602C8A48B2}"/>
            </a:ext>
          </a:extLst>
        </xdr:cNvPr>
        <xdr:cNvSpPr>
          <a:spLocks noChangeShapeType="1"/>
        </xdr:cNvSpPr>
      </xdr:nvSpPr>
      <xdr:spPr bwMode="auto">
        <a:xfrm>
          <a:off x="146875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719" name="Line 7">
          <a:extLst>
            <a:ext uri="{FF2B5EF4-FFF2-40B4-BE49-F238E27FC236}">
              <a16:creationId xmlns:a16="http://schemas.microsoft.com/office/drawing/2014/main" id="{0DD470E6-BBDE-4BD2-A1BF-C4555027A47F}"/>
            </a:ext>
          </a:extLst>
        </xdr:cNvPr>
        <xdr:cNvSpPr>
          <a:spLocks noChangeShapeType="1"/>
        </xdr:cNvSpPr>
      </xdr:nvSpPr>
      <xdr:spPr bwMode="auto">
        <a:xfrm>
          <a:off x="146875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720" name="Line 7">
          <a:extLst>
            <a:ext uri="{FF2B5EF4-FFF2-40B4-BE49-F238E27FC236}">
              <a16:creationId xmlns:a16="http://schemas.microsoft.com/office/drawing/2014/main" id="{778CD96D-DA1C-4AC3-9743-70DB72FFF3B2}"/>
            </a:ext>
          </a:extLst>
        </xdr:cNvPr>
        <xdr:cNvSpPr>
          <a:spLocks noChangeShapeType="1"/>
        </xdr:cNvSpPr>
      </xdr:nvSpPr>
      <xdr:spPr bwMode="auto">
        <a:xfrm>
          <a:off x="146875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721" name="Line 7">
          <a:extLst>
            <a:ext uri="{FF2B5EF4-FFF2-40B4-BE49-F238E27FC236}">
              <a16:creationId xmlns:a16="http://schemas.microsoft.com/office/drawing/2014/main" id="{C84B1671-3309-4F1D-81EA-4745A6E1B37E}"/>
            </a:ext>
          </a:extLst>
        </xdr:cNvPr>
        <xdr:cNvSpPr>
          <a:spLocks noChangeShapeType="1"/>
        </xdr:cNvSpPr>
      </xdr:nvSpPr>
      <xdr:spPr bwMode="auto">
        <a:xfrm>
          <a:off x="146875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722" name="Line 7">
          <a:extLst>
            <a:ext uri="{FF2B5EF4-FFF2-40B4-BE49-F238E27FC236}">
              <a16:creationId xmlns:a16="http://schemas.microsoft.com/office/drawing/2014/main" id="{ADB5D48B-8D45-403F-9A67-3AE5AF34D355}"/>
            </a:ext>
          </a:extLst>
        </xdr:cNvPr>
        <xdr:cNvSpPr>
          <a:spLocks noChangeShapeType="1"/>
        </xdr:cNvSpPr>
      </xdr:nvSpPr>
      <xdr:spPr bwMode="auto">
        <a:xfrm>
          <a:off x="146875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723" name="Line 7">
          <a:extLst>
            <a:ext uri="{FF2B5EF4-FFF2-40B4-BE49-F238E27FC236}">
              <a16:creationId xmlns:a16="http://schemas.microsoft.com/office/drawing/2014/main" id="{7A7A0294-E587-4952-A000-9C7370F3EB1C}"/>
            </a:ext>
          </a:extLst>
        </xdr:cNvPr>
        <xdr:cNvSpPr>
          <a:spLocks noChangeShapeType="1"/>
        </xdr:cNvSpPr>
      </xdr:nvSpPr>
      <xdr:spPr bwMode="auto">
        <a:xfrm>
          <a:off x="146875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724" name="Line 7">
          <a:extLst>
            <a:ext uri="{FF2B5EF4-FFF2-40B4-BE49-F238E27FC236}">
              <a16:creationId xmlns:a16="http://schemas.microsoft.com/office/drawing/2014/main" id="{722C312D-A93B-4C80-B8FF-5B5D84E28539}"/>
            </a:ext>
          </a:extLst>
        </xdr:cNvPr>
        <xdr:cNvSpPr>
          <a:spLocks noChangeShapeType="1"/>
        </xdr:cNvSpPr>
      </xdr:nvSpPr>
      <xdr:spPr bwMode="auto">
        <a:xfrm>
          <a:off x="146875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725" name="Line 7">
          <a:extLst>
            <a:ext uri="{FF2B5EF4-FFF2-40B4-BE49-F238E27FC236}">
              <a16:creationId xmlns:a16="http://schemas.microsoft.com/office/drawing/2014/main" id="{57AB3B98-4E9E-4F0B-977B-67F90F40A0D7}"/>
            </a:ext>
          </a:extLst>
        </xdr:cNvPr>
        <xdr:cNvSpPr>
          <a:spLocks noChangeShapeType="1"/>
        </xdr:cNvSpPr>
      </xdr:nvSpPr>
      <xdr:spPr bwMode="auto">
        <a:xfrm>
          <a:off x="146875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726" name="Line 7">
          <a:extLst>
            <a:ext uri="{FF2B5EF4-FFF2-40B4-BE49-F238E27FC236}">
              <a16:creationId xmlns:a16="http://schemas.microsoft.com/office/drawing/2014/main" id="{84FE2A39-BE25-4A31-8518-CC6C3E37C5B5}"/>
            </a:ext>
          </a:extLst>
        </xdr:cNvPr>
        <xdr:cNvSpPr>
          <a:spLocks noChangeShapeType="1"/>
        </xdr:cNvSpPr>
      </xdr:nvSpPr>
      <xdr:spPr bwMode="auto">
        <a:xfrm>
          <a:off x="146875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727" name="Line 7">
          <a:extLst>
            <a:ext uri="{FF2B5EF4-FFF2-40B4-BE49-F238E27FC236}">
              <a16:creationId xmlns:a16="http://schemas.microsoft.com/office/drawing/2014/main" id="{88598535-9F2B-492E-BF56-1B5B6AD2986D}"/>
            </a:ext>
          </a:extLst>
        </xdr:cNvPr>
        <xdr:cNvSpPr>
          <a:spLocks noChangeShapeType="1"/>
        </xdr:cNvSpPr>
      </xdr:nvSpPr>
      <xdr:spPr bwMode="auto">
        <a:xfrm>
          <a:off x="14687550" y="3231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52</xdr:row>
      <xdr:rowOff>0</xdr:rowOff>
    </xdr:from>
    <xdr:to>
      <xdr:col>3</xdr:col>
      <xdr:colOff>323850</xdr:colOff>
      <xdr:row>52</xdr:row>
      <xdr:rowOff>0</xdr:rowOff>
    </xdr:to>
    <xdr:sp macro="" textlink="">
      <xdr:nvSpPr>
        <xdr:cNvPr id="1728" name="Line 7">
          <a:extLst>
            <a:ext uri="{FF2B5EF4-FFF2-40B4-BE49-F238E27FC236}">
              <a16:creationId xmlns:a16="http://schemas.microsoft.com/office/drawing/2014/main" id="{17A809D1-F611-4171-8CE7-A4EC6B12EEE0}"/>
            </a:ext>
          </a:extLst>
        </xdr:cNvPr>
        <xdr:cNvSpPr>
          <a:spLocks noChangeShapeType="1"/>
        </xdr:cNvSpPr>
      </xdr:nvSpPr>
      <xdr:spPr bwMode="auto">
        <a:xfrm>
          <a:off x="100965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52</xdr:row>
      <xdr:rowOff>0</xdr:rowOff>
    </xdr:from>
    <xdr:to>
      <xdr:col>3</xdr:col>
      <xdr:colOff>323850</xdr:colOff>
      <xdr:row>52</xdr:row>
      <xdr:rowOff>0</xdr:rowOff>
    </xdr:to>
    <xdr:sp macro="" textlink="">
      <xdr:nvSpPr>
        <xdr:cNvPr id="1729" name="Line 7">
          <a:extLst>
            <a:ext uri="{FF2B5EF4-FFF2-40B4-BE49-F238E27FC236}">
              <a16:creationId xmlns:a16="http://schemas.microsoft.com/office/drawing/2014/main" id="{946A3A7D-A7A5-4C2B-B18D-A23E4E80214C}"/>
            </a:ext>
          </a:extLst>
        </xdr:cNvPr>
        <xdr:cNvSpPr>
          <a:spLocks noChangeShapeType="1"/>
        </xdr:cNvSpPr>
      </xdr:nvSpPr>
      <xdr:spPr bwMode="auto">
        <a:xfrm>
          <a:off x="100965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52</xdr:row>
      <xdr:rowOff>0</xdr:rowOff>
    </xdr:from>
    <xdr:to>
      <xdr:col>5</xdr:col>
      <xdr:colOff>323850</xdr:colOff>
      <xdr:row>52</xdr:row>
      <xdr:rowOff>0</xdr:rowOff>
    </xdr:to>
    <xdr:sp macro="" textlink="">
      <xdr:nvSpPr>
        <xdr:cNvPr id="1730" name="Line 7">
          <a:extLst>
            <a:ext uri="{FF2B5EF4-FFF2-40B4-BE49-F238E27FC236}">
              <a16:creationId xmlns:a16="http://schemas.microsoft.com/office/drawing/2014/main" id="{C456B1FB-C0D1-4FAD-9F9F-C658B65AFFCD}"/>
            </a:ext>
          </a:extLst>
        </xdr:cNvPr>
        <xdr:cNvSpPr>
          <a:spLocks noChangeShapeType="1"/>
        </xdr:cNvSpPr>
      </xdr:nvSpPr>
      <xdr:spPr bwMode="auto">
        <a:xfrm>
          <a:off x="2505075"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52</xdr:row>
      <xdr:rowOff>0</xdr:rowOff>
    </xdr:from>
    <xdr:to>
      <xdr:col>5</xdr:col>
      <xdr:colOff>323850</xdr:colOff>
      <xdr:row>52</xdr:row>
      <xdr:rowOff>0</xdr:rowOff>
    </xdr:to>
    <xdr:sp macro="" textlink="">
      <xdr:nvSpPr>
        <xdr:cNvPr id="1731" name="Line 7">
          <a:extLst>
            <a:ext uri="{FF2B5EF4-FFF2-40B4-BE49-F238E27FC236}">
              <a16:creationId xmlns:a16="http://schemas.microsoft.com/office/drawing/2014/main" id="{5E86D488-0206-4293-90AC-FA4004E78705}"/>
            </a:ext>
          </a:extLst>
        </xdr:cNvPr>
        <xdr:cNvSpPr>
          <a:spLocks noChangeShapeType="1"/>
        </xdr:cNvSpPr>
      </xdr:nvSpPr>
      <xdr:spPr bwMode="auto">
        <a:xfrm>
          <a:off x="2505075"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52</xdr:row>
      <xdr:rowOff>0</xdr:rowOff>
    </xdr:from>
    <xdr:to>
      <xdr:col>5</xdr:col>
      <xdr:colOff>323850</xdr:colOff>
      <xdr:row>52</xdr:row>
      <xdr:rowOff>0</xdr:rowOff>
    </xdr:to>
    <xdr:sp macro="" textlink="">
      <xdr:nvSpPr>
        <xdr:cNvPr id="1732" name="Line 7">
          <a:extLst>
            <a:ext uri="{FF2B5EF4-FFF2-40B4-BE49-F238E27FC236}">
              <a16:creationId xmlns:a16="http://schemas.microsoft.com/office/drawing/2014/main" id="{38FBAF68-3A08-4AB1-B8CD-F67827EACA40}"/>
            </a:ext>
          </a:extLst>
        </xdr:cNvPr>
        <xdr:cNvSpPr>
          <a:spLocks noChangeShapeType="1"/>
        </xdr:cNvSpPr>
      </xdr:nvSpPr>
      <xdr:spPr bwMode="auto">
        <a:xfrm>
          <a:off x="2505075"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56</xdr:row>
      <xdr:rowOff>0</xdr:rowOff>
    </xdr:from>
    <xdr:to>
      <xdr:col>3</xdr:col>
      <xdr:colOff>323850</xdr:colOff>
      <xdr:row>56</xdr:row>
      <xdr:rowOff>0</xdr:rowOff>
    </xdr:to>
    <xdr:sp macro="" textlink="">
      <xdr:nvSpPr>
        <xdr:cNvPr id="1733" name="Line 7">
          <a:extLst>
            <a:ext uri="{FF2B5EF4-FFF2-40B4-BE49-F238E27FC236}">
              <a16:creationId xmlns:a16="http://schemas.microsoft.com/office/drawing/2014/main" id="{3076A434-AC32-40A1-A201-C2D471F3EB15}"/>
            </a:ext>
          </a:extLst>
        </xdr:cNvPr>
        <xdr:cNvSpPr>
          <a:spLocks noChangeShapeType="1"/>
        </xdr:cNvSpPr>
      </xdr:nvSpPr>
      <xdr:spPr bwMode="auto">
        <a:xfrm>
          <a:off x="100965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56</xdr:row>
      <xdr:rowOff>0</xdr:rowOff>
    </xdr:from>
    <xdr:to>
      <xdr:col>3</xdr:col>
      <xdr:colOff>323850</xdr:colOff>
      <xdr:row>56</xdr:row>
      <xdr:rowOff>0</xdr:rowOff>
    </xdr:to>
    <xdr:sp macro="" textlink="">
      <xdr:nvSpPr>
        <xdr:cNvPr id="1734" name="Line 7">
          <a:extLst>
            <a:ext uri="{FF2B5EF4-FFF2-40B4-BE49-F238E27FC236}">
              <a16:creationId xmlns:a16="http://schemas.microsoft.com/office/drawing/2014/main" id="{0E735563-7339-4A3D-9511-98AE1B7424AF}"/>
            </a:ext>
          </a:extLst>
        </xdr:cNvPr>
        <xdr:cNvSpPr>
          <a:spLocks noChangeShapeType="1"/>
        </xdr:cNvSpPr>
      </xdr:nvSpPr>
      <xdr:spPr bwMode="auto">
        <a:xfrm>
          <a:off x="100965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56</xdr:row>
      <xdr:rowOff>0</xdr:rowOff>
    </xdr:from>
    <xdr:to>
      <xdr:col>3</xdr:col>
      <xdr:colOff>323850</xdr:colOff>
      <xdr:row>56</xdr:row>
      <xdr:rowOff>0</xdr:rowOff>
    </xdr:to>
    <xdr:sp macro="" textlink="">
      <xdr:nvSpPr>
        <xdr:cNvPr id="1735" name="Line 7">
          <a:extLst>
            <a:ext uri="{FF2B5EF4-FFF2-40B4-BE49-F238E27FC236}">
              <a16:creationId xmlns:a16="http://schemas.microsoft.com/office/drawing/2014/main" id="{0211F85F-E517-4285-AEC1-7C318BFFB3A1}"/>
            </a:ext>
          </a:extLst>
        </xdr:cNvPr>
        <xdr:cNvSpPr>
          <a:spLocks noChangeShapeType="1"/>
        </xdr:cNvSpPr>
      </xdr:nvSpPr>
      <xdr:spPr bwMode="auto">
        <a:xfrm>
          <a:off x="100965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736" name="Line 7">
          <a:extLst>
            <a:ext uri="{FF2B5EF4-FFF2-40B4-BE49-F238E27FC236}">
              <a16:creationId xmlns:a16="http://schemas.microsoft.com/office/drawing/2014/main" id="{82620EFB-3C03-47F1-97F6-5E8D1A43E72F}"/>
            </a:ext>
          </a:extLst>
        </xdr:cNvPr>
        <xdr:cNvSpPr>
          <a:spLocks noChangeShapeType="1"/>
        </xdr:cNvSpPr>
      </xdr:nvSpPr>
      <xdr:spPr bwMode="auto">
        <a:xfrm>
          <a:off x="100965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737" name="Line 7">
          <a:extLst>
            <a:ext uri="{FF2B5EF4-FFF2-40B4-BE49-F238E27FC236}">
              <a16:creationId xmlns:a16="http://schemas.microsoft.com/office/drawing/2014/main" id="{0060EE0C-1AE2-4756-B4D1-4899D9E95317}"/>
            </a:ext>
          </a:extLst>
        </xdr:cNvPr>
        <xdr:cNvSpPr>
          <a:spLocks noChangeShapeType="1"/>
        </xdr:cNvSpPr>
      </xdr:nvSpPr>
      <xdr:spPr bwMode="auto">
        <a:xfrm>
          <a:off x="100965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738" name="Line 7">
          <a:extLst>
            <a:ext uri="{FF2B5EF4-FFF2-40B4-BE49-F238E27FC236}">
              <a16:creationId xmlns:a16="http://schemas.microsoft.com/office/drawing/2014/main" id="{65785468-F7FA-4E25-A00E-8BE8B7A5CE9D}"/>
            </a:ext>
          </a:extLst>
        </xdr:cNvPr>
        <xdr:cNvSpPr>
          <a:spLocks noChangeShapeType="1"/>
        </xdr:cNvSpPr>
      </xdr:nvSpPr>
      <xdr:spPr bwMode="auto">
        <a:xfrm>
          <a:off x="100965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739" name="Line 7">
          <a:extLst>
            <a:ext uri="{FF2B5EF4-FFF2-40B4-BE49-F238E27FC236}">
              <a16:creationId xmlns:a16="http://schemas.microsoft.com/office/drawing/2014/main" id="{17EF495F-0B59-4E43-9AB5-1E8986F6DDF6}"/>
            </a:ext>
          </a:extLst>
        </xdr:cNvPr>
        <xdr:cNvSpPr>
          <a:spLocks noChangeShapeType="1"/>
        </xdr:cNvSpPr>
      </xdr:nvSpPr>
      <xdr:spPr bwMode="auto">
        <a:xfrm>
          <a:off x="100965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740" name="Line 7">
          <a:extLst>
            <a:ext uri="{FF2B5EF4-FFF2-40B4-BE49-F238E27FC236}">
              <a16:creationId xmlns:a16="http://schemas.microsoft.com/office/drawing/2014/main" id="{241CE4F8-FE3E-4179-8192-8541D5831754}"/>
            </a:ext>
          </a:extLst>
        </xdr:cNvPr>
        <xdr:cNvSpPr>
          <a:spLocks noChangeShapeType="1"/>
        </xdr:cNvSpPr>
      </xdr:nvSpPr>
      <xdr:spPr bwMode="auto">
        <a:xfrm>
          <a:off x="100965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741" name="Line 7">
          <a:extLst>
            <a:ext uri="{FF2B5EF4-FFF2-40B4-BE49-F238E27FC236}">
              <a16:creationId xmlns:a16="http://schemas.microsoft.com/office/drawing/2014/main" id="{8F2225B1-ECC8-4263-ABD5-D71967E09232}"/>
            </a:ext>
          </a:extLst>
        </xdr:cNvPr>
        <xdr:cNvSpPr>
          <a:spLocks noChangeShapeType="1"/>
        </xdr:cNvSpPr>
      </xdr:nvSpPr>
      <xdr:spPr bwMode="auto">
        <a:xfrm>
          <a:off x="100965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742" name="Line 7">
          <a:extLst>
            <a:ext uri="{FF2B5EF4-FFF2-40B4-BE49-F238E27FC236}">
              <a16:creationId xmlns:a16="http://schemas.microsoft.com/office/drawing/2014/main" id="{65C15EF3-6126-4EA7-8EE4-CF20D60DAD19}"/>
            </a:ext>
          </a:extLst>
        </xdr:cNvPr>
        <xdr:cNvSpPr>
          <a:spLocks noChangeShapeType="1"/>
        </xdr:cNvSpPr>
      </xdr:nvSpPr>
      <xdr:spPr bwMode="auto">
        <a:xfrm>
          <a:off x="100965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743" name="Line 7">
          <a:extLst>
            <a:ext uri="{FF2B5EF4-FFF2-40B4-BE49-F238E27FC236}">
              <a16:creationId xmlns:a16="http://schemas.microsoft.com/office/drawing/2014/main" id="{93D79792-F2F1-48B9-8D18-E6A74F47A1AA}"/>
            </a:ext>
          </a:extLst>
        </xdr:cNvPr>
        <xdr:cNvSpPr>
          <a:spLocks noChangeShapeType="1"/>
        </xdr:cNvSpPr>
      </xdr:nvSpPr>
      <xdr:spPr bwMode="auto">
        <a:xfrm>
          <a:off x="100965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744" name="Line 7">
          <a:extLst>
            <a:ext uri="{FF2B5EF4-FFF2-40B4-BE49-F238E27FC236}">
              <a16:creationId xmlns:a16="http://schemas.microsoft.com/office/drawing/2014/main" id="{F1A379C8-13E4-4DB6-8C12-028E0382EA3E}"/>
            </a:ext>
          </a:extLst>
        </xdr:cNvPr>
        <xdr:cNvSpPr>
          <a:spLocks noChangeShapeType="1"/>
        </xdr:cNvSpPr>
      </xdr:nvSpPr>
      <xdr:spPr bwMode="auto">
        <a:xfrm>
          <a:off x="100965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745" name="Line 7">
          <a:extLst>
            <a:ext uri="{FF2B5EF4-FFF2-40B4-BE49-F238E27FC236}">
              <a16:creationId xmlns:a16="http://schemas.microsoft.com/office/drawing/2014/main" id="{CF792D32-49C9-4EF8-AF4A-DA137FCEBB59}"/>
            </a:ext>
          </a:extLst>
        </xdr:cNvPr>
        <xdr:cNvSpPr>
          <a:spLocks noChangeShapeType="1"/>
        </xdr:cNvSpPr>
      </xdr:nvSpPr>
      <xdr:spPr bwMode="auto">
        <a:xfrm>
          <a:off x="100965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746" name="Line 7">
          <a:extLst>
            <a:ext uri="{FF2B5EF4-FFF2-40B4-BE49-F238E27FC236}">
              <a16:creationId xmlns:a16="http://schemas.microsoft.com/office/drawing/2014/main" id="{731EAFF5-5A29-4C90-9379-74DCD6D7A6A3}"/>
            </a:ext>
          </a:extLst>
        </xdr:cNvPr>
        <xdr:cNvSpPr>
          <a:spLocks noChangeShapeType="1"/>
        </xdr:cNvSpPr>
      </xdr:nvSpPr>
      <xdr:spPr bwMode="auto">
        <a:xfrm>
          <a:off x="100965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747" name="Line 7">
          <a:extLst>
            <a:ext uri="{FF2B5EF4-FFF2-40B4-BE49-F238E27FC236}">
              <a16:creationId xmlns:a16="http://schemas.microsoft.com/office/drawing/2014/main" id="{8414FA57-8C32-42DC-B5EC-EC8533046D93}"/>
            </a:ext>
          </a:extLst>
        </xdr:cNvPr>
        <xdr:cNvSpPr>
          <a:spLocks noChangeShapeType="1"/>
        </xdr:cNvSpPr>
      </xdr:nvSpPr>
      <xdr:spPr bwMode="auto">
        <a:xfrm>
          <a:off x="100965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748" name="Line 7">
          <a:extLst>
            <a:ext uri="{FF2B5EF4-FFF2-40B4-BE49-F238E27FC236}">
              <a16:creationId xmlns:a16="http://schemas.microsoft.com/office/drawing/2014/main" id="{EB7C6CC1-E63F-44CC-89C1-D45974BBB7F4}"/>
            </a:ext>
          </a:extLst>
        </xdr:cNvPr>
        <xdr:cNvSpPr>
          <a:spLocks noChangeShapeType="1"/>
        </xdr:cNvSpPr>
      </xdr:nvSpPr>
      <xdr:spPr bwMode="auto">
        <a:xfrm>
          <a:off x="100965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749" name="Line 7">
          <a:extLst>
            <a:ext uri="{FF2B5EF4-FFF2-40B4-BE49-F238E27FC236}">
              <a16:creationId xmlns:a16="http://schemas.microsoft.com/office/drawing/2014/main" id="{3ACAED58-8408-4456-A683-9A5EF3EE4582}"/>
            </a:ext>
          </a:extLst>
        </xdr:cNvPr>
        <xdr:cNvSpPr>
          <a:spLocks noChangeShapeType="1"/>
        </xdr:cNvSpPr>
      </xdr:nvSpPr>
      <xdr:spPr bwMode="auto">
        <a:xfrm>
          <a:off x="100965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750" name="Line 7">
          <a:extLst>
            <a:ext uri="{FF2B5EF4-FFF2-40B4-BE49-F238E27FC236}">
              <a16:creationId xmlns:a16="http://schemas.microsoft.com/office/drawing/2014/main" id="{67A4C71C-3195-4261-A28C-CD91FDB7F0FB}"/>
            </a:ext>
          </a:extLst>
        </xdr:cNvPr>
        <xdr:cNvSpPr>
          <a:spLocks noChangeShapeType="1"/>
        </xdr:cNvSpPr>
      </xdr:nvSpPr>
      <xdr:spPr bwMode="auto">
        <a:xfrm>
          <a:off x="100965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751" name="Line 7">
          <a:extLst>
            <a:ext uri="{FF2B5EF4-FFF2-40B4-BE49-F238E27FC236}">
              <a16:creationId xmlns:a16="http://schemas.microsoft.com/office/drawing/2014/main" id="{740B0581-DF2E-46BB-BC41-34EFC1D1F702}"/>
            </a:ext>
          </a:extLst>
        </xdr:cNvPr>
        <xdr:cNvSpPr>
          <a:spLocks noChangeShapeType="1"/>
        </xdr:cNvSpPr>
      </xdr:nvSpPr>
      <xdr:spPr bwMode="auto">
        <a:xfrm>
          <a:off x="100965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752" name="Line 7">
          <a:extLst>
            <a:ext uri="{FF2B5EF4-FFF2-40B4-BE49-F238E27FC236}">
              <a16:creationId xmlns:a16="http://schemas.microsoft.com/office/drawing/2014/main" id="{D3F9A89D-D82D-438E-8BB9-3B4812888A17}"/>
            </a:ext>
          </a:extLst>
        </xdr:cNvPr>
        <xdr:cNvSpPr>
          <a:spLocks noChangeShapeType="1"/>
        </xdr:cNvSpPr>
      </xdr:nvSpPr>
      <xdr:spPr bwMode="auto">
        <a:xfrm>
          <a:off x="100965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753" name="Line 7">
          <a:extLst>
            <a:ext uri="{FF2B5EF4-FFF2-40B4-BE49-F238E27FC236}">
              <a16:creationId xmlns:a16="http://schemas.microsoft.com/office/drawing/2014/main" id="{2439903B-1906-415A-A179-22740978A5AE}"/>
            </a:ext>
          </a:extLst>
        </xdr:cNvPr>
        <xdr:cNvSpPr>
          <a:spLocks noChangeShapeType="1"/>
        </xdr:cNvSpPr>
      </xdr:nvSpPr>
      <xdr:spPr bwMode="auto">
        <a:xfrm>
          <a:off x="100965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754" name="Line 7">
          <a:extLst>
            <a:ext uri="{FF2B5EF4-FFF2-40B4-BE49-F238E27FC236}">
              <a16:creationId xmlns:a16="http://schemas.microsoft.com/office/drawing/2014/main" id="{2D1AD9F1-C1EA-4E44-9AB7-F6E27A6BD2CD}"/>
            </a:ext>
          </a:extLst>
        </xdr:cNvPr>
        <xdr:cNvSpPr>
          <a:spLocks noChangeShapeType="1"/>
        </xdr:cNvSpPr>
      </xdr:nvSpPr>
      <xdr:spPr bwMode="auto">
        <a:xfrm>
          <a:off x="100965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755" name="Line 7">
          <a:extLst>
            <a:ext uri="{FF2B5EF4-FFF2-40B4-BE49-F238E27FC236}">
              <a16:creationId xmlns:a16="http://schemas.microsoft.com/office/drawing/2014/main" id="{33A10DCE-C22A-4920-AF9D-2A916DF52433}"/>
            </a:ext>
          </a:extLst>
        </xdr:cNvPr>
        <xdr:cNvSpPr>
          <a:spLocks noChangeShapeType="1"/>
        </xdr:cNvSpPr>
      </xdr:nvSpPr>
      <xdr:spPr bwMode="auto">
        <a:xfrm>
          <a:off x="100965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756" name="Line 7">
          <a:extLst>
            <a:ext uri="{FF2B5EF4-FFF2-40B4-BE49-F238E27FC236}">
              <a16:creationId xmlns:a16="http://schemas.microsoft.com/office/drawing/2014/main" id="{7A3CE4D2-594B-418D-85B5-7344DB054748}"/>
            </a:ext>
          </a:extLst>
        </xdr:cNvPr>
        <xdr:cNvSpPr>
          <a:spLocks noChangeShapeType="1"/>
        </xdr:cNvSpPr>
      </xdr:nvSpPr>
      <xdr:spPr bwMode="auto">
        <a:xfrm>
          <a:off x="100965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757" name="Line 7">
          <a:extLst>
            <a:ext uri="{FF2B5EF4-FFF2-40B4-BE49-F238E27FC236}">
              <a16:creationId xmlns:a16="http://schemas.microsoft.com/office/drawing/2014/main" id="{A408F061-B10B-4757-88EA-AB1917B72E9D}"/>
            </a:ext>
          </a:extLst>
        </xdr:cNvPr>
        <xdr:cNvSpPr>
          <a:spLocks noChangeShapeType="1"/>
        </xdr:cNvSpPr>
      </xdr:nvSpPr>
      <xdr:spPr bwMode="auto">
        <a:xfrm>
          <a:off x="100965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758" name="Line 7">
          <a:extLst>
            <a:ext uri="{FF2B5EF4-FFF2-40B4-BE49-F238E27FC236}">
              <a16:creationId xmlns:a16="http://schemas.microsoft.com/office/drawing/2014/main" id="{4B2833FB-D358-433C-B578-3996AAE6A4ED}"/>
            </a:ext>
          </a:extLst>
        </xdr:cNvPr>
        <xdr:cNvSpPr>
          <a:spLocks noChangeShapeType="1"/>
        </xdr:cNvSpPr>
      </xdr:nvSpPr>
      <xdr:spPr bwMode="auto">
        <a:xfrm>
          <a:off x="100965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759" name="Line 7">
          <a:extLst>
            <a:ext uri="{FF2B5EF4-FFF2-40B4-BE49-F238E27FC236}">
              <a16:creationId xmlns:a16="http://schemas.microsoft.com/office/drawing/2014/main" id="{EE201642-31BC-48DA-8CC4-CDEA82994633}"/>
            </a:ext>
          </a:extLst>
        </xdr:cNvPr>
        <xdr:cNvSpPr>
          <a:spLocks noChangeShapeType="1"/>
        </xdr:cNvSpPr>
      </xdr:nvSpPr>
      <xdr:spPr bwMode="auto">
        <a:xfrm>
          <a:off x="100965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760" name="Line 7">
          <a:extLst>
            <a:ext uri="{FF2B5EF4-FFF2-40B4-BE49-F238E27FC236}">
              <a16:creationId xmlns:a16="http://schemas.microsoft.com/office/drawing/2014/main" id="{0E800A23-30B6-4E83-B7E9-5F1F7038CD32}"/>
            </a:ext>
          </a:extLst>
        </xdr:cNvPr>
        <xdr:cNvSpPr>
          <a:spLocks noChangeShapeType="1"/>
        </xdr:cNvSpPr>
      </xdr:nvSpPr>
      <xdr:spPr bwMode="auto">
        <a:xfrm>
          <a:off x="100965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761" name="Line 7">
          <a:extLst>
            <a:ext uri="{FF2B5EF4-FFF2-40B4-BE49-F238E27FC236}">
              <a16:creationId xmlns:a16="http://schemas.microsoft.com/office/drawing/2014/main" id="{8FEC3989-1320-4170-83B2-F5F0A48B11A6}"/>
            </a:ext>
          </a:extLst>
        </xdr:cNvPr>
        <xdr:cNvSpPr>
          <a:spLocks noChangeShapeType="1"/>
        </xdr:cNvSpPr>
      </xdr:nvSpPr>
      <xdr:spPr bwMode="auto">
        <a:xfrm>
          <a:off x="100965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762" name="Line 7">
          <a:extLst>
            <a:ext uri="{FF2B5EF4-FFF2-40B4-BE49-F238E27FC236}">
              <a16:creationId xmlns:a16="http://schemas.microsoft.com/office/drawing/2014/main" id="{1CE1C0AC-E607-4A5C-96C5-8B5115D33B2E}"/>
            </a:ext>
          </a:extLst>
        </xdr:cNvPr>
        <xdr:cNvSpPr>
          <a:spLocks noChangeShapeType="1"/>
        </xdr:cNvSpPr>
      </xdr:nvSpPr>
      <xdr:spPr bwMode="auto">
        <a:xfrm>
          <a:off x="100965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763" name="Line 7">
          <a:extLst>
            <a:ext uri="{FF2B5EF4-FFF2-40B4-BE49-F238E27FC236}">
              <a16:creationId xmlns:a16="http://schemas.microsoft.com/office/drawing/2014/main" id="{A41F1C9B-5015-4D43-B8C8-647DCDE8DEA7}"/>
            </a:ext>
          </a:extLst>
        </xdr:cNvPr>
        <xdr:cNvSpPr>
          <a:spLocks noChangeShapeType="1"/>
        </xdr:cNvSpPr>
      </xdr:nvSpPr>
      <xdr:spPr bwMode="auto">
        <a:xfrm>
          <a:off x="100965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764" name="Line 7">
          <a:extLst>
            <a:ext uri="{FF2B5EF4-FFF2-40B4-BE49-F238E27FC236}">
              <a16:creationId xmlns:a16="http://schemas.microsoft.com/office/drawing/2014/main" id="{1DC2DF0C-1C99-448D-9126-232B99CFA1D6}"/>
            </a:ext>
          </a:extLst>
        </xdr:cNvPr>
        <xdr:cNvSpPr>
          <a:spLocks noChangeShapeType="1"/>
        </xdr:cNvSpPr>
      </xdr:nvSpPr>
      <xdr:spPr bwMode="auto">
        <a:xfrm>
          <a:off x="100965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765" name="Line 7">
          <a:extLst>
            <a:ext uri="{FF2B5EF4-FFF2-40B4-BE49-F238E27FC236}">
              <a16:creationId xmlns:a16="http://schemas.microsoft.com/office/drawing/2014/main" id="{422E9FF2-E3C8-4055-9986-F8ED0DBDB360}"/>
            </a:ext>
          </a:extLst>
        </xdr:cNvPr>
        <xdr:cNvSpPr>
          <a:spLocks noChangeShapeType="1"/>
        </xdr:cNvSpPr>
      </xdr:nvSpPr>
      <xdr:spPr bwMode="auto">
        <a:xfrm>
          <a:off x="100965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766" name="Line 7">
          <a:extLst>
            <a:ext uri="{FF2B5EF4-FFF2-40B4-BE49-F238E27FC236}">
              <a16:creationId xmlns:a16="http://schemas.microsoft.com/office/drawing/2014/main" id="{081E9C22-4893-4C10-B36D-CBA70E1F1D47}"/>
            </a:ext>
          </a:extLst>
        </xdr:cNvPr>
        <xdr:cNvSpPr>
          <a:spLocks noChangeShapeType="1"/>
        </xdr:cNvSpPr>
      </xdr:nvSpPr>
      <xdr:spPr bwMode="auto">
        <a:xfrm>
          <a:off x="100965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767" name="Line 7">
          <a:extLst>
            <a:ext uri="{FF2B5EF4-FFF2-40B4-BE49-F238E27FC236}">
              <a16:creationId xmlns:a16="http://schemas.microsoft.com/office/drawing/2014/main" id="{A29CACAE-4CFD-4EBE-B3F5-26FDE367153B}"/>
            </a:ext>
          </a:extLst>
        </xdr:cNvPr>
        <xdr:cNvSpPr>
          <a:spLocks noChangeShapeType="1"/>
        </xdr:cNvSpPr>
      </xdr:nvSpPr>
      <xdr:spPr bwMode="auto">
        <a:xfrm>
          <a:off x="100965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768" name="Line 7">
          <a:extLst>
            <a:ext uri="{FF2B5EF4-FFF2-40B4-BE49-F238E27FC236}">
              <a16:creationId xmlns:a16="http://schemas.microsoft.com/office/drawing/2014/main" id="{6EE9A387-C4F9-445A-9902-0971AA44E1DA}"/>
            </a:ext>
          </a:extLst>
        </xdr:cNvPr>
        <xdr:cNvSpPr>
          <a:spLocks noChangeShapeType="1"/>
        </xdr:cNvSpPr>
      </xdr:nvSpPr>
      <xdr:spPr bwMode="auto">
        <a:xfrm>
          <a:off x="100965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769" name="Line 7">
          <a:extLst>
            <a:ext uri="{FF2B5EF4-FFF2-40B4-BE49-F238E27FC236}">
              <a16:creationId xmlns:a16="http://schemas.microsoft.com/office/drawing/2014/main" id="{734EB083-C6C7-444B-8696-902E25CA9811}"/>
            </a:ext>
          </a:extLst>
        </xdr:cNvPr>
        <xdr:cNvSpPr>
          <a:spLocks noChangeShapeType="1"/>
        </xdr:cNvSpPr>
      </xdr:nvSpPr>
      <xdr:spPr bwMode="auto">
        <a:xfrm>
          <a:off x="100965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770" name="Line 7">
          <a:extLst>
            <a:ext uri="{FF2B5EF4-FFF2-40B4-BE49-F238E27FC236}">
              <a16:creationId xmlns:a16="http://schemas.microsoft.com/office/drawing/2014/main" id="{F5CE43B6-860D-4FAA-956D-15D8AFC1E953}"/>
            </a:ext>
          </a:extLst>
        </xdr:cNvPr>
        <xdr:cNvSpPr>
          <a:spLocks noChangeShapeType="1"/>
        </xdr:cNvSpPr>
      </xdr:nvSpPr>
      <xdr:spPr bwMode="auto">
        <a:xfrm>
          <a:off x="100965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64</xdr:row>
      <xdr:rowOff>0</xdr:rowOff>
    </xdr:from>
    <xdr:to>
      <xdr:col>5</xdr:col>
      <xdr:colOff>323850</xdr:colOff>
      <xdr:row>64</xdr:row>
      <xdr:rowOff>0</xdr:rowOff>
    </xdr:to>
    <xdr:sp macro="" textlink="">
      <xdr:nvSpPr>
        <xdr:cNvPr id="1771" name="Line 7">
          <a:extLst>
            <a:ext uri="{FF2B5EF4-FFF2-40B4-BE49-F238E27FC236}">
              <a16:creationId xmlns:a16="http://schemas.microsoft.com/office/drawing/2014/main" id="{633E16B2-0834-4CFE-A7C1-BC5AE0931DDF}"/>
            </a:ext>
          </a:extLst>
        </xdr:cNvPr>
        <xdr:cNvSpPr>
          <a:spLocks noChangeShapeType="1"/>
        </xdr:cNvSpPr>
      </xdr:nvSpPr>
      <xdr:spPr bwMode="auto">
        <a:xfrm>
          <a:off x="2505075"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64</xdr:row>
      <xdr:rowOff>0</xdr:rowOff>
    </xdr:from>
    <xdr:to>
      <xdr:col>5</xdr:col>
      <xdr:colOff>323850</xdr:colOff>
      <xdr:row>64</xdr:row>
      <xdr:rowOff>0</xdr:rowOff>
    </xdr:to>
    <xdr:sp macro="" textlink="">
      <xdr:nvSpPr>
        <xdr:cNvPr id="1772" name="Line 7">
          <a:extLst>
            <a:ext uri="{FF2B5EF4-FFF2-40B4-BE49-F238E27FC236}">
              <a16:creationId xmlns:a16="http://schemas.microsoft.com/office/drawing/2014/main" id="{1BB9F592-8E4D-4EF1-8E49-ED00E8D2DB91}"/>
            </a:ext>
          </a:extLst>
        </xdr:cNvPr>
        <xdr:cNvSpPr>
          <a:spLocks noChangeShapeType="1"/>
        </xdr:cNvSpPr>
      </xdr:nvSpPr>
      <xdr:spPr bwMode="auto">
        <a:xfrm>
          <a:off x="2505075"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64</xdr:row>
      <xdr:rowOff>0</xdr:rowOff>
    </xdr:from>
    <xdr:to>
      <xdr:col>5</xdr:col>
      <xdr:colOff>323850</xdr:colOff>
      <xdr:row>64</xdr:row>
      <xdr:rowOff>0</xdr:rowOff>
    </xdr:to>
    <xdr:sp macro="" textlink="">
      <xdr:nvSpPr>
        <xdr:cNvPr id="1773" name="Line 7">
          <a:extLst>
            <a:ext uri="{FF2B5EF4-FFF2-40B4-BE49-F238E27FC236}">
              <a16:creationId xmlns:a16="http://schemas.microsoft.com/office/drawing/2014/main" id="{76AF50E3-729C-4850-B3CA-2ABC91D662C9}"/>
            </a:ext>
          </a:extLst>
        </xdr:cNvPr>
        <xdr:cNvSpPr>
          <a:spLocks noChangeShapeType="1"/>
        </xdr:cNvSpPr>
      </xdr:nvSpPr>
      <xdr:spPr bwMode="auto">
        <a:xfrm>
          <a:off x="2505075"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64</xdr:row>
      <xdr:rowOff>0</xdr:rowOff>
    </xdr:from>
    <xdr:to>
      <xdr:col>5</xdr:col>
      <xdr:colOff>323850</xdr:colOff>
      <xdr:row>64</xdr:row>
      <xdr:rowOff>0</xdr:rowOff>
    </xdr:to>
    <xdr:sp macro="" textlink="">
      <xdr:nvSpPr>
        <xdr:cNvPr id="1774" name="Line 7">
          <a:extLst>
            <a:ext uri="{FF2B5EF4-FFF2-40B4-BE49-F238E27FC236}">
              <a16:creationId xmlns:a16="http://schemas.microsoft.com/office/drawing/2014/main" id="{62AA9070-45E0-47A9-B570-3050AB54C059}"/>
            </a:ext>
          </a:extLst>
        </xdr:cNvPr>
        <xdr:cNvSpPr>
          <a:spLocks noChangeShapeType="1"/>
        </xdr:cNvSpPr>
      </xdr:nvSpPr>
      <xdr:spPr bwMode="auto">
        <a:xfrm>
          <a:off x="2505075"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64</xdr:row>
      <xdr:rowOff>0</xdr:rowOff>
    </xdr:from>
    <xdr:to>
      <xdr:col>5</xdr:col>
      <xdr:colOff>323850</xdr:colOff>
      <xdr:row>64</xdr:row>
      <xdr:rowOff>0</xdr:rowOff>
    </xdr:to>
    <xdr:sp macro="" textlink="">
      <xdr:nvSpPr>
        <xdr:cNvPr id="1775" name="Line 7">
          <a:extLst>
            <a:ext uri="{FF2B5EF4-FFF2-40B4-BE49-F238E27FC236}">
              <a16:creationId xmlns:a16="http://schemas.microsoft.com/office/drawing/2014/main" id="{22DDA9F2-C556-466C-B908-E2718A6EBDEA}"/>
            </a:ext>
          </a:extLst>
        </xdr:cNvPr>
        <xdr:cNvSpPr>
          <a:spLocks noChangeShapeType="1"/>
        </xdr:cNvSpPr>
      </xdr:nvSpPr>
      <xdr:spPr bwMode="auto">
        <a:xfrm>
          <a:off x="2505075"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64</xdr:row>
      <xdr:rowOff>0</xdr:rowOff>
    </xdr:from>
    <xdr:to>
      <xdr:col>5</xdr:col>
      <xdr:colOff>323850</xdr:colOff>
      <xdr:row>64</xdr:row>
      <xdr:rowOff>0</xdr:rowOff>
    </xdr:to>
    <xdr:sp macro="" textlink="">
      <xdr:nvSpPr>
        <xdr:cNvPr id="1776" name="Line 7">
          <a:extLst>
            <a:ext uri="{FF2B5EF4-FFF2-40B4-BE49-F238E27FC236}">
              <a16:creationId xmlns:a16="http://schemas.microsoft.com/office/drawing/2014/main" id="{63ACB76B-9F85-4F08-8718-CE9A5CBBC348}"/>
            </a:ext>
          </a:extLst>
        </xdr:cNvPr>
        <xdr:cNvSpPr>
          <a:spLocks noChangeShapeType="1"/>
        </xdr:cNvSpPr>
      </xdr:nvSpPr>
      <xdr:spPr bwMode="auto">
        <a:xfrm>
          <a:off x="2505075"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64</xdr:row>
      <xdr:rowOff>0</xdr:rowOff>
    </xdr:from>
    <xdr:to>
      <xdr:col>5</xdr:col>
      <xdr:colOff>323850</xdr:colOff>
      <xdr:row>64</xdr:row>
      <xdr:rowOff>0</xdr:rowOff>
    </xdr:to>
    <xdr:sp macro="" textlink="">
      <xdr:nvSpPr>
        <xdr:cNvPr id="1777" name="Line 7">
          <a:extLst>
            <a:ext uri="{FF2B5EF4-FFF2-40B4-BE49-F238E27FC236}">
              <a16:creationId xmlns:a16="http://schemas.microsoft.com/office/drawing/2014/main" id="{17A1B259-310B-4ABF-BEC6-FBF7065EBF3D}"/>
            </a:ext>
          </a:extLst>
        </xdr:cNvPr>
        <xdr:cNvSpPr>
          <a:spLocks noChangeShapeType="1"/>
        </xdr:cNvSpPr>
      </xdr:nvSpPr>
      <xdr:spPr bwMode="auto">
        <a:xfrm>
          <a:off x="2505075"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64</xdr:row>
      <xdr:rowOff>0</xdr:rowOff>
    </xdr:from>
    <xdr:to>
      <xdr:col>5</xdr:col>
      <xdr:colOff>323850</xdr:colOff>
      <xdr:row>64</xdr:row>
      <xdr:rowOff>0</xdr:rowOff>
    </xdr:to>
    <xdr:sp macro="" textlink="">
      <xdr:nvSpPr>
        <xdr:cNvPr id="1778" name="Line 7">
          <a:extLst>
            <a:ext uri="{FF2B5EF4-FFF2-40B4-BE49-F238E27FC236}">
              <a16:creationId xmlns:a16="http://schemas.microsoft.com/office/drawing/2014/main" id="{1886DBF2-DAF4-4859-8B4B-16FA815C0BE2}"/>
            </a:ext>
          </a:extLst>
        </xdr:cNvPr>
        <xdr:cNvSpPr>
          <a:spLocks noChangeShapeType="1"/>
        </xdr:cNvSpPr>
      </xdr:nvSpPr>
      <xdr:spPr bwMode="auto">
        <a:xfrm>
          <a:off x="2505075"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64</xdr:row>
      <xdr:rowOff>0</xdr:rowOff>
    </xdr:from>
    <xdr:to>
      <xdr:col>5</xdr:col>
      <xdr:colOff>323850</xdr:colOff>
      <xdr:row>64</xdr:row>
      <xdr:rowOff>0</xdr:rowOff>
    </xdr:to>
    <xdr:sp macro="" textlink="">
      <xdr:nvSpPr>
        <xdr:cNvPr id="1779" name="Line 7">
          <a:extLst>
            <a:ext uri="{FF2B5EF4-FFF2-40B4-BE49-F238E27FC236}">
              <a16:creationId xmlns:a16="http://schemas.microsoft.com/office/drawing/2014/main" id="{2919606D-86FF-4BF0-BBBC-B500A211E810}"/>
            </a:ext>
          </a:extLst>
        </xdr:cNvPr>
        <xdr:cNvSpPr>
          <a:spLocks noChangeShapeType="1"/>
        </xdr:cNvSpPr>
      </xdr:nvSpPr>
      <xdr:spPr bwMode="auto">
        <a:xfrm>
          <a:off x="2505075"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64</xdr:row>
      <xdr:rowOff>0</xdr:rowOff>
    </xdr:from>
    <xdr:to>
      <xdr:col>5</xdr:col>
      <xdr:colOff>323850</xdr:colOff>
      <xdr:row>64</xdr:row>
      <xdr:rowOff>0</xdr:rowOff>
    </xdr:to>
    <xdr:sp macro="" textlink="">
      <xdr:nvSpPr>
        <xdr:cNvPr id="1780" name="Line 7">
          <a:extLst>
            <a:ext uri="{FF2B5EF4-FFF2-40B4-BE49-F238E27FC236}">
              <a16:creationId xmlns:a16="http://schemas.microsoft.com/office/drawing/2014/main" id="{5F5D0EFC-9FF0-47D7-B3EF-7CDE26405782}"/>
            </a:ext>
          </a:extLst>
        </xdr:cNvPr>
        <xdr:cNvSpPr>
          <a:spLocks noChangeShapeType="1"/>
        </xdr:cNvSpPr>
      </xdr:nvSpPr>
      <xdr:spPr bwMode="auto">
        <a:xfrm>
          <a:off x="2505075"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64</xdr:row>
      <xdr:rowOff>0</xdr:rowOff>
    </xdr:from>
    <xdr:to>
      <xdr:col>5</xdr:col>
      <xdr:colOff>323850</xdr:colOff>
      <xdr:row>64</xdr:row>
      <xdr:rowOff>0</xdr:rowOff>
    </xdr:to>
    <xdr:sp macro="" textlink="">
      <xdr:nvSpPr>
        <xdr:cNvPr id="1781" name="Line 7">
          <a:extLst>
            <a:ext uri="{FF2B5EF4-FFF2-40B4-BE49-F238E27FC236}">
              <a16:creationId xmlns:a16="http://schemas.microsoft.com/office/drawing/2014/main" id="{36739486-1FC0-45CB-8737-94FC36E5E484}"/>
            </a:ext>
          </a:extLst>
        </xdr:cNvPr>
        <xdr:cNvSpPr>
          <a:spLocks noChangeShapeType="1"/>
        </xdr:cNvSpPr>
      </xdr:nvSpPr>
      <xdr:spPr bwMode="auto">
        <a:xfrm>
          <a:off x="2505075"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64</xdr:row>
      <xdr:rowOff>0</xdr:rowOff>
    </xdr:from>
    <xdr:to>
      <xdr:col>5</xdr:col>
      <xdr:colOff>323850</xdr:colOff>
      <xdr:row>64</xdr:row>
      <xdr:rowOff>0</xdr:rowOff>
    </xdr:to>
    <xdr:sp macro="" textlink="">
      <xdr:nvSpPr>
        <xdr:cNvPr id="1782" name="Line 7">
          <a:extLst>
            <a:ext uri="{FF2B5EF4-FFF2-40B4-BE49-F238E27FC236}">
              <a16:creationId xmlns:a16="http://schemas.microsoft.com/office/drawing/2014/main" id="{A9380C0D-3726-4858-8D23-06C6AB0C92DB}"/>
            </a:ext>
          </a:extLst>
        </xdr:cNvPr>
        <xdr:cNvSpPr>
          <a:spLocks noChangeShapeType="1"/>
        </xdr:cNvSpPr>
      </xdr:nvSpPr>
      <xdr:spPr bwMode="auto">
        <a:xfrm>
          <a:off x="2505075"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64</xdr:row>
      <xdr:rowOff>0</xdr:rowOff>
    </xdr:from>
    <xdr:to>
      <xdr:col>5</xdr:col>
      <xdr:colOff>323850</xdr:colOff>
      <xdr:row>64</xdr:row>
      <xdr:rowOff>0</xdr:rowOff>
    </xdr:to>
    <xdr:sp macro="" textlink="">
      <xdr:nvSpPr>
        <xdr:cNvPr id="1783" name="Line 7">
          <a:extLst>
            <a:ext uri="{FF2B5EF4-FFF2-40B4-BE49-F238E27FC236}">
              <a16:creationId xmlns:a16="http://schemas.microsoft.com/office/drawing/2014/main" id="{4EFB3CEF-A595-4F1C-A1DA-72102FFAEC21}"/>
            </a:ext>
          </a:extLst>
        </xdr:cNvPr>
        <xdr:cNvSpPr>
          <a:spLocks noChangeShapeType="1"/>
        </xdr:cNvSpPr>
      </xdr:nvSpPr>
      <xdr:spPr bwMode="auto">
        <a:xfrm>
          <a:off x="2505075"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64</xdr:row>
      <xdr:rowOff>0</xdr:rowOff>
    </xdr:from>
    <xdr:to>
      <xdr:col>5</xdr:col>
      <xdr:colOff>323850</xdr:colOff>
      <xdr:row>64</xdr:row>
      <xdr:rowOff>0</xdr:rowOff>
    </xdr:to>
    <xdr:sp macro="" textlink="">
      <xdr:nvSpPr>
        <xdr:cNvPr id="1784" name="Line 7">
          <a:extLst>
            <a:ext uri="{FF2B5EF4-FFF2-40B4-BE49-F238E27FC236}">
              <a16:creationId xmlns:a16="http://schemas.microsoft.com/office/drawing/2014/main" id="{D18E41CB-473D-45FF-9970-88087E066494}"/>
            </a:ext>
          </a:extLst>
        </xdr:cNvPr>
        <xdr:cNvSpPr>
          <a:spLocks noChangeShapeType="1"/>
        </xdr:cNvSpPr>
      </xdr:nvSpPr>
      <xdr:spPr bwMode="auto">
        <a:xfrm>
          <a:off x="2505075"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64</xdr:row>
      <xdr:rowOff>0</xdr:rowOff>
    </xdr:from>
    <xdr:to>
      <xdr:col>5</xdr:col>
      <xdr:colOff>323850</xdr:colOff>
      <xdr:row>64</xdr:row>
      <xdr:rowOff>0</xdr:rowOff>
    </xdr:to>
    <xdr:sp macro="" textlink="">
      <xdr:nvSpPr>
        <xdr:cNvPr id="1785" name="Line 7">
          <a:extLst>
            <a:ext uri="{FF2B5EF4-FFF2-40B4-BE49-F238E27FC236}">
              <a16:creationId xmlns:a16="http://schemas.microsoft.com/office/drawing/2014/main" id="{8C0BF7FD-2E2B-46BE-922C-DB7A46075000}"/>
            </a:ext>
          </a:extLst>
        </xdr:cNvPr>
        <xdr:cNvSpPr>
          <a:spLocks noChangeShapeType="1"/>
        </xdr:cNvSpPr>
      </xdr:nvSpPr>
      <xdr:spPr bwMode="auto">
        <a:xfrm>
          <a:off x="2505075"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64</xdr:row>
      <xdr:rowOff>0</xdr:rowOff>
    </xdr:from>
    <xdr:to>
      <xdr:col>5</xdr:col>
      <xdr:colOff>323850</xdr:colOff>
      <xdr:row>64</xdr:row>
      <xdr:rowOff>0</xdr:rowOff>
    </xdr:to>
    <xdr:sp macro="" textlink="">
      <xdr:nvSpPr>
        <xdr:cNvPr id="1786" name="Line 7">
          <a:extLst>
            <a:ext uri="{FF2B5EF4-FFF2-40B4-BE49-F238E27FC236}">
              <a16:creationId xmlns:a16="http://schemas.microsoft.com/office/drawing/2014/main" id="{5198F073-66E7-4DCC-B59E-02B88BA7C04C}"/>
            </a:ext>
          </a:extLst>
        </xdr:cNvPr>
        <xdr:cNvSpPr>
          <a:spLocks noChangeShapeType="1"/>
        </xdr:cNvSpPr>
      </xdr:nvSpPr>
      <xdr:spPr bwMode="auto">
        <a:xfrm>
          <a:off x="2505075"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64</xdr:row>
      <xdr:rowOff>0</xdr:rowOff>
    </xdr:from>
    <xdr:to>
      <xdr:col>5</xdr:col>
      <xdr:colOff>323850</xdr:colOff>
      <xdr:row>64</xdr:row>
      <xdr:rowOff>0</xdr:rowOff>
    </xdr:to>
    <xdr:sp macro="" textlink="">
      <xdr:nvSpPr>
        <xdr:cNvPr id="1787" name="Line 7">
          <a:extLst>
            <a:ext uri="{FF2B5EF4-FFF2-40B4-BE49-F238E27FC236}">
              <a16:creationId xmlns:a16="http://schemas.microsoft.com/office/drawing/2014/main" id="{18571DC8-B849-416C-B158-B5040E2E6A30}"/>
            </a:ext>
          </a:extLst>
        </xdr:cNvPr>
        <xdr:cNvSpPr>
          <a:spLocks noChangeShapeType="1"/>
        </xdr:cNvSpPr>
      </xdr:nvSpPr>
      <xdr:spPr bwMode="auto">
        <a:xfrm>
          <a:off x="2505075"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64</xdr:row>
      <xdr:rowOff>0</xdr:rowOff>
    </xdr:from>
    <xdr:to>
      <xdr:col>5</xdr:col>
      <xdr:colOff>323850</xdr:colOff>
      <xdr:row>64</xdr:row>
      <xdr:rowOff>0</xdr:rowOff>
    </xdr:to>
    <xdr:sp macro="" textlink="">
      <xdr:nvSpPr>
        <xdr:cNvPr id="1788" name="Line 7">
          <a:extLst>
            <a:ext uri="{FF2B5EF4-FFF2-40B4-BE49-F238E27FC236}">
              <a16:creationId xmlns:a16="http://schemas.microsoft.com/office/drawing/2014/main" id="{E1547D6C-B009-40CA-A886-052DC12F8C8E}"/>
            </a:ext>
          </a:extLst>
        </xdr:cNvPr>
        <xdr:cNvSpPr>
          <a:spLocks noChangeShapeType="1"/>
        </xdr:cNvSpPr>
      </xdr:nvSpPr>
      <xdr:spPr bwMode="auto">
        <a:xfrm>
          <a:off x="2505075"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64</xdr:row>
      <xdr:rowOff>0</xdr:rowOff>
    </xdr:from>
    <xdr:to>
      <xdr:col>5</xdr:col>
      <xdr:colOff>323850</xdr:colOff>
      <xdr:row>64</xdr:row>
      <xdr:rowOff>0</xdr:rowOff>
    </xdr:to>
    <xdr:sp macro="" textlink="">
      <xdr:nvSpPr>
        <xdr:cNvPr id="1789" name="Line 7">
          <a:extLst>
            <a:ext uri="{FF2B5EF4-FFF2-40B4-BE49-F238E27FC236}">
              <a16:creationId xmlns:a16="http://schemas.microsoft.com/office/drawing/2014/main" id="{9FACBF90-E9BA-430D-8B90-F16B568873DC}"/>
            </a:ext>
          </a:extLst>
        </xdr:cNvPr>
        <xdr:cNvSpPr>
          <a:spLocks noChangeShapeType="1"/>
        </xdr:cNvSpPr>
      </xdr:nvSpPr>
      <xdr:spPr bwMode="auto">
        <a:xfrm>
          <a:off x="2505075"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64</xdr:row>
      <xdr:rowOff>0</xdr:rowOff>
    </xdr:from>
    <xdr:to>
      <xdr:col>5</xdr:col>
      <xdr:colOff>323850</xdr:colOff>
      <xdr:row>64</xdr:row>
      <xdr:rowOff>0</xdr:rowOff>
    </xdr:to>
    <xdr:sp macro="" textlink="">
      <xdr:nvSpPr>
        <xdr:cNvPr id="1790" name="Line 7">
          <a:extLst>
            <a:ext uri="{FF2B5EF4-FFF2-40B4-BE49-F238E27FC236}">
              <a16:creationId xmlns:a16="http://schemas.microsoft.com/office/drawing/2014/main" id="{76E1BBDF-813D-4E93-8BCD-DF8DBA80D6BB}"/>
            </a:ext>
          </a:extLst>
        </xdr:cNvPr>
        <xdr:cNvSpPr>
          <a:spLocks noChangeShapeType="1"/>
        </xdr:cNvSpPr>
      </xdr:nvSpPr>
      <xdr:spPr bwMode="auto">
        <a:xfrm>
          <a:off x="2505075"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64</xdr:row>
      <xdr:rowOff>0</xdr:rowOff>
    </xdr:from>
    <xdr:to>
      <xdr:col>5</xdr:col>
      <xdr:colOff>323850</xdr:colOff>
      <xdr:row>64</xdr:row>
      <xdr:rowOff>0</xdr:rowOff>
    </xdr:to>
    <xdr:sp macro="" textlink="">
      <xdr:nvSpPr>
        <xdr:cNvPr id="1791" name="Line 7">
          <a:extLst>
            <a:ext uri="{FF2B5EF4-FFF2-40B4-BE49-F238E27FC236}">
              <a16:creationId xmlns:a16="http://schemas.microsoft.com/office/drawing/2014/main" id="{88981A85-FA4F-4C99-A479-4221D1E26D5A}"/>
            </a:ext>
          </a:extLst>
        </xdr:cNvPr>
        <xdr:cNvSpPr>
          <a:spLocks noChangeShapeType="1"/>
        </xdr:cNvSpPr>
      </xdr:nvSpPr>
      <xdr:spPr bwMode="auto">
        <a:xfrm>
          <a:off x="2505075"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64</xdr:row>
      <xdr:rowOff>0</xdr:rowOff>
    </xdr:from>
    <xdr:to>
      <xdr:col>5</xdr:col>
      <xdr:colOff>323850</xdr:colOff>
      <xdr:row>64</xdr:row>
      <xdr:rowOff>0</xdr:rowOff>
    </xdr:to>
    <xdr:sp macro="" textlink="">
      <xdr:nvSpPr>
        <xdr:cNvPr id="1792" name="Line 7">
          <a:extLst>
            <a:ext uri="{FF2B5EF4-FFF2-40B4-BE49-F238E27FC236}">
              <a16:creationId xmlns:a16="http://schemas.microsoft.com/office/drawing/2014/main" id="{43598737-C5C7-40EB-8982-4FEE2F9E5327}"/>
            </a:ext>
          </a:extLst>
        </xdr:cNvPr>
        <xdr:cNvSpPr>
          <a:spLocks noChangeShapeType="1"/>
        </xdr:cNvSpPr>
      </xdr:nvSpPr>
      <xdr:spPr bwMode="auto">
        <a:xfrm>
          <a:off x="2505075"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64</xdr:row>
      <xdr:rowOff>0</xdr:rowOff>
    </xdr:from>
    <xdr:to>
      <xdr:col>5</xdr:col>
      <xdr:colOff>323850</xdr:colOff>
      <xdr:row>64</xdr:row>
      <xdr:rowOff>0</xdr:rowOff>
    </xdr:to>
    <xdr:sp macro="" textlink="">
      <xdr:nvSpPr>
        <xdr:cNvPr id="1793" name="Line 7">
          <a:extLst>
            <a:ext uri="{FF2B5EF4-FFF2-40B4-BE49-F238E27FC236}">
              <a16:creationId xmlns:a16="http://schemas.microsoft.com/office/drawing/2014/main" id="{C0320F77-0A3C-4121-8D25-A60AA90CFB82}"/>
            </a:ext>
          </a:extLst>
        </xdr:cNvPr>
        <xdr:cNvSpPr>
          <a:spLocks noChangeShapeType="1"/>
        </xdr:cNvSpPr>
      </xdr:nvSpPr>
      <xdr:spPr bwMode="auto">
        <a:xfrm>
          <a:off x="2505075"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64</xdr:row>
      <xdr:rowOff>0</xdr:rowOff>
    </xdr:from>
    <xdr:to>
      <xdr:col>5</xdr:col>
      <xdr:colOff>323850</xdr:colOff>
      <xdr:row>64</xdr:row>
      <xdr:rowOff>0</xdr:rowOff>
    </xdr:to>
    <xdr:sp macro="" textlink="">
      <xdr:nvSpPr>
        <xdr:cNvPr id="1794" name="Line 7">
          <a:extLst>
            <a:ext uri="{FF2B5EF4-FFF2-40B4-BE49-F238E27FC236}">
              <a16:creationId xmlns:a16="http://schemas.microsoft.com/office/drawing/2014/main" id="{FF809EB5-385D-4FFB-8F65-C5FC096F23E9}"/>
            </a:ext>
          </a:extLst>
        </xdr:cNvPr>
        <xdr:cNvSpPr>
          <a:spLocks noChangeShapeType="1"/>
        </xdr:cNvSpPr>
      </xdr:nvSpPr>
      <xdr:spPr bwMode="auto">
        <a:xfrm>
          <a:off x="2505075"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64</xdr:row>
      <xdr:rowOff>0</xdr:rowOff>
    </xdr:from>
    <xdr:to>
      <xdr:col>5</xdr:col>
      <xdr:colOff>323850</xdr:colOff>
      <xdr:row>64</xdr:row>
      <xdr:rowOff>0</xdr:rowOff>
    </xdr:to>
    <xdr:sp macro="" textlink="">
      <xdr:nvSpPr>
        <xdr:cNvPr id="1795" name="Line 7">
          <a:extLst>
            <a:ext uri="{FF2B5EF4-FFF2-40B4-BE49-F238E27FC236}">
              <a16:creationId xmlns:a16="http://schemas.microsoft.com/office/drawing/2014/main" id="{D63F20E5-2873-4FF4-9708-9FC20B9B2A40}"/>
            </a:ext>
          </a:extLst>
        </xdr:cNvPr>
        <xdr:cNvSpPr>
          <a:spLocks noChangeShapeType="1"/>
        </xdr:cNvSpPr>
      </xdr:nvSpPr>
      <xdr:spPr bwMode="auto">
        <a:xfrm>
          <a:off x="2505075"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64</xdr:row>
      <xdr:rowOff>0</xdr:rowOff>
    </xdr:from>
    <xdr:to>
      <xdr:col>5</xdr:col>
      <xdr:colOff>323850</xdr:colOff>
      <xdr:row>64</xdr:row>
      <xdr:rowOff>0</xdr:rowOff>
    </xdr:to>
    <xdr:sp macro="" textlink="">
      <xdr:nvSpPr>
        <xdr:cNvPr id="1796" name="Line 7">
          <a:extLst>
            <a:ext uri="{FF2B5EF4-FFF2-40B4-BE49-F238E27FC236}">
              <a16:creationId xmlns:a16="http://schemas.microsoft.com/office/drawing/2014/main" id="{58FD2776-CA67-4857-AEF1-D429FE934AFC}"/>
            </a:ext>
          </a:extLst>
        </xdr:cNvPr>
        <xdr:cNvSpPr>
          <a:spLocks noChangeShapeType="1"/>
        </xdr:cNvSpPr>
      </xdr:nvSpPr>
      <xdr:spPr bwMode="auto">
        <a:xfrm>
          <a:off x="2505075"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64</xdr:row>
      <xdr:rowOff>0</xdr:rowOff>
    </xdr:from>
    <xdr:to>
      <xdr:col>5</xdr:col>
      <xdr:colOff>323850</xdr:colOff>
      <xdr:row>64</xdr:row>
      <xdr:rowOff>0</xdr:rowOff>
    </xdr:to>
    <xdr:sp macro="" textlink="">
      <xdr:nvSpPr>
        <xdr:cNvPr id="1797" name="Line 7">
          <a:extLst>
            <a:ext uri="{FF2B5EF4-FFF2-40B4-BE49-F238E27FC236}">
              <a16:creationId xmlns:a16="http://schemas.microsoft.com/office/drawing/2014/main" id="{8CE324FC-2E53-46B5-A9B3-FA1C2DADE6E6}"/>
            </a:ext>
          </a:extLst>
        </xdr:cNvPr>
        <xdr:cNvSpPr>
          <a:spLocks noChangeShapeType="1"/>
        </xdr:cNvSpPr>
      </xdr:nvSpPr>
      <xdr:spPr bwMode="auto">
        <a:xfrm>
          <a:off x="2505075"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64</xdr:row>
      <xdr:rowOff>0</xdr:rowOff>
    </xdr:from>
    <xdr:to>
      <xdr:col>5</xdr:col>
      <xdr:colOff>323850</xdr:colOff>
      <xdr:row>64</xdr:row>
      <xdr:rowOff>0</xdr:rowOff>
    </xdr:to>
    <xdr:sp macro="" textlink="">
      <xdr:nvSpPr>
        <xdr:cNvPr id="1798" name="Line 7">
          <a:extLst>
            <a:ext uri="{FF2B5EF4-FFF2-40B4-BE49-F238E27FC236}">
              <a16:creationId xmlns:a16="http://schemas.microsoft.com/office/drawing/2014/main" id="{50004EB9-74D4-421D-9474-92682C286F61}"/>
            </a:ext>
          </a:extLst>
        </xdr:cNvPr>
        <xdr:cNvSpPr>
          <a:spLocks noChangeShapeType="1"/>
        </xdr:cNvSpPr>
      </xdr:nvSpPr>
      <xdr:spPr bwMode="auto">
        <a:xfrm>
          <a:off x="2505075"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64</xdr:row>
      <xdr:rowOff>0</xdr:rowOff>
    </xdr:from>
    <xdr:to>
      <xdr:col>5</xdr:col>
      <xdr:colOff>323850</xdr:colOff>
      <xdr:row>64</xdr:row>
      <xdr:rowOff>0</xdr:rowOff>
    </xdr:to>
    <xdr:sp macro="" textlink="">
      <xdr:nvSpPr>
        <xdr:cNvPr id="1799" name="Line 7">
          <a:extLst>
            <a:ext uri="{FF2B5EF4-FFF2-40B4-BE49-F238E27FC236}">
              <a16:creationId xmlns:a16="http://schemas.microsoft.com/office/drawing/2014/main" id="{D851E35E-5BC7-4859-A0B0-EC0BB61AEB65}"/>
            </a:ext>
          </a:extLst>
        </xdr:cNvPr>
        <xdr:cNvSpPr>
          <a:spLocks noChangeShapeType="1"/>
        </xdr:cNvSpPr>
      </xdr:nvSpPr>
      <xdr:spPr bwMode="auto">
        <a:xfrm>
          <a:off x="2505075"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64</xdr:row>
      <xdr:rowOff>0</xdr:rowOff>
    </xdr:from>
    <xdr:to>
      <xdr:col>5</xdr:col>
      <xdr:colOff>323850</xdr:colOff>
      <xdr:row>64</xdr:row>
      <xdr:rowOff>0</xdr:rowOff>
    </xdr:to>
    <xdr:sp macro="" textlink="">
      <xdr:nvSpPr>
        <xdr:cNvPr id="1800" name="Line 7">
          <a:extLst>
            <a:ext uri="{FF2B5EF4-FFF2-40B4-BE49-F238E27FC236}">
              <a16:creationId xmlns:a16="http://schemas.microsoft.com/office/drawing/2014/main" id="{F9069AA3-CA13-4502-A1B0-5829BE5F7242}"/>
            </a:ext>
          </a:extLst>
        </xdr:cNvPr>
        <xdr:cNvSpPr>
          <a:spLocks noChangeShapeType="1"/>
        </xdr:cNvSpPr>
      </xdr:nvSpPr>
      <xdr:spPr bwMode="auto">
        <a:xfrm>
          <a:off x="2505075"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64</xdr:row>
      <xdr:rowOff>0</xdr:rowOff>
    </xdr:from>
    <xdr:to>
      <xdr:col>5</xdr:col>
      <xdr:colOff>323850</xdr:colOff>
      <xdr:row>64</xdr:row>
      <xdr:rowOff>0</xdr:rowOff>
    </xdr:to>
    <xdr:sp macro="" textlink="">
      <xdr:nvSpPr>
        <xdr:cNvPr id="1801" name="Line 7">
          <a:extLst>
            <a:ext uri="{FF2B5EF4-FFF2-40B4-BE49-F238E27FC236}">
              <a16:creationId xmlns:a16="http://schemas.microsoft.com/office/drawing/2014/main" id="{8DFE20B2-8011-4DCF-A8B9-7472F9EF45DD}"/>
            </a:ext>
          </a:extLst>
        </xdr:cNvPr>
        <xdr:cNvSpPr>
          <a:spLocks noChangeShapeType="1"/>
        </xdr:cNvSpPr>
      </xdr:nvSpPr>
      <xdr:spPr bwMode="auto">
        <a:xfrm>
          <a:off x="2505075"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64</xdr:row>
      <xdr:rowOff>0</xdr:rowOff>
    </xdr:from>
    <xdr:to>
      <xdr:col>5</xdr:col>
      <xdr:colOff>323850</xdr:colOff>
      <xdr:row>64</xdr:row>
      <xdr:rowOff>0</xdr:rowOff>
    </xdr:to>
    <xdr:sp macro="" textlink="">
      <xdr:nvSpPr>
        <xdr:cNvPr id="1802" name="Line 7">
          <a:extLst>
            <a:ext uri="{FF2B5EF4-FFF2-40B4-BE49-F238E27FC236}">
              <a16:creationId xmlns:a16="http://schemas.microsoft.com/office/drawing/2014/main" id="{F5CE36A4-35F1-4A4B-B95D-B419E44CDA93}"/>
            </a:ext>
          </a:extLst>
        </xdr:cNvPr>
        <xdr:cNvSpPr>
          <a:spLocks noChangeShapeType="1"/>
        </xdr:cNvSpPr>
      </xdr:nvSpPr>
      <xdr:spPr bwMode="auto">
        <a:xfrm>
          <a:off x="2505075"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64</xdr:row>
      <xdr:rowOff>0</xdr:rowOff>
    </xdr:from>
    <xdr:to>
      <xdr:col>5</xdr:col>
      <xdr:colOff>323850</xdr:colOff>
      <xdr:row>64</xdr:row>
      <xdr:rowOff>0</xdr:rowOff>
    </xdr:to>
    <xdr:sp macro="" textlink="">
      <xdr:nvSpPr>
        <xdr:cNvPr id="1803" name="Line 7">
          <a:extLst>
            <a:ext uri="{FF2B5EF4-FFF2-40B4-BE49-F238E27FC236}">
              <a16:creationId xmlns:a16="http://schemas.microsoft.com/office/drawing/2014/main" id="{5F7C65B3-A380-4DD2-8BC7-6C24B56039BF}"/>
            </a:ext>
          </a:extLst>
        </xdr:cNvPr>
        <xdr:cNvSpPr>
          <a:spLocks noChangeShapeType="1"/>
        </xdr:cNvSpPr>
      </xdr:nvSpPr>
      <xdr:spPr bwMode="auto">
        <a:xfrm>
          <a:off x="2505075"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64</xdr:row>
      <xdr:rowOff>0</xdr:rowOff>
    </xdr:from>
    <xdr:to>
      <xdr:col>5</xdr:col>
      <xdr:colOff>323850</xdr:colOff>
      <xdr:row>64</xdr:row>
      <xdr:rowOff>0</xdr:rowOff>
    </xdr:to>
    <xdr:sp macro="" textlink="">
      <xdr:nvSpPr>
        <xdr:cNvPr id="1804" name="Line 7">
          <a:extLst>
            <a:ext uri="{FF2B5EF4-FFF2-40B4-BE49-F238E27FC236}">
              <a16:creationId xmlns:a16="http://schemas.microsoft.com/office/drawing/2014/main" id="{CB4B212E-4687-422F-8C3A-4DB7B744B6AB}"/>
            </a:ext>
          </a:extLst>
        </xdr:cNvPr>
        <xdr:cNvSpPr>
          <a:spLocks noChangeShapeType="1"/>
        </xdr:cNvSpPr>
      </xdr:nvSpPr>
      <xdr:spPr bwMode="auto">
        <a:xfrm>
          <a:off x="2505075"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64</xdr:row>
      <xdr:rowOff>0</xdr:rowOff>
    </xdr:from>
    <xdr:to>
      <xdr:col>5</xdr:col>
      <xdr:colOff>323850</xdr:colOff>
      <xdr:row>64</xdr:row>
      <xdr:rowOff>0</xdr:rowOff>
    </xdr:to>
    <xdr:sp macro="" textlink="">
      <xdr:nvSpPr>
        <xdr:cNvPr id="1805" name="Line 7">
          <a:extLst>
            <a:ext uri="{FF2B5EF4-FFF2-40B4-BE49-F238E27FC236}">
              <a16:creationId xmlns:a16="http://schemas.microsoft.com/office/drawing/2014/main" id="{EC66F225-A2F5-4E31-80B2-873265C55E23}"/>
            </a:ext>
          </a:extLst>
        </xdr:cNvPr>
        <xdr:cNvSpPr>
          <a:spLocks noChangeShapeType="1"/>
        </xdr:cNvSpPr>
      </xdr:nvSpPr>
      <xdr:spPr bwMode="auto">
        <a:xfrm>
          <a:off x="2505075"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806" name="Line 7">
          <a:extLst>
            <a:ext uri="{FF2B5EF4-FFF2-40B4-BE49-F238E27FC236}">
              <a16:creationId xmlns:a16="http://schemas.microsoft.com/office/drawing/2014/main" id="{CA88FB0E-1877-4134-BAE5-70B1B5E13BA3}"/>
            </a:ext>
          </a:extLst>
        </xdr:cNvPr>
        <xdr:cNvSpPr>
          <a:spLocks noChangeShapeType="1"/>
        </xdr:cNvSpPr>
      </xdr:nvSpPr>
      <xdr:spPr bwMode="auto">
        <a:xfrm>
          <a:off x="400050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807" name="Line 7">
          <a:extLst>
            <a:ext uri="{FF2B5EF4-FFF2-40B4-BE49-F238E27FC236}">
              <a16:creationId xmlns:a16="http://schemas.microsoft.com/office/drawing/2014/main" id="{067EF7FE-643D-4D33-AFC3-CAFA8AAE8DC5}"/>
            </a:ext>
          </a:extLst>
        </xdr:cNvPr>
        <xdr:cNvSpPr>
          <a:spLocks noChangeShapeType="1"/>
        </xdr:cNvSpPr>
      </xdr:nvSpPr>
      <xdr:spPr bwMode="auto">
        <a:xfrm>
          <a:off x="400050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808" name="Line 7">
          <a:extLst>
            <a:ext uri="{FF2B5EF4-FFF2-40B4-BE49-F238E27FC236}">
              <a16:creationId xmlns:a16="http://schemas.microsoft.com/office/drawing/2014/main" id="{A376D4EE-AA73-4717-9D80-77910CAE77FF}"/>
            </a:ext>
          </a:extLst>
        </xdr:cNvPr>
        <xdr:cNvSpPr>
          <a:spLocks noChangeShapeType="1"/>
        </xdr:cNvSpPr>
      </xdr:nvSpPr>
      <xdr:spPr bwMode="auto">
        <a:xfrm>
          <a:off x="400050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809" name="Line 7">
          <a:extLst>
            <a:ext uri="{FF2B5EF4-FFF2-40B4-BE49-F238E27FC236}">
              <a16:creationId xmlns:a16="http://schemas.microsoft.com/office/drawing/2014/main" id="{2542F774-D63C-404A-8C33-DDB76C9EA692}"/>
            </a:ext>
          </a:extLst>
        </xdr:cNvPr>
        <xdr:cNvSpPr>
          <a:spLocks noChangeShapeType="1"/>
        </xdr:cNvSpPr>
      </xdr:nvSpPr>
      <xdr:spPr bwMode="auto">
        <a:xfrm>
          <a:off x="400050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810" name="Line 7">
          <a:extLst>
            <a:ext uri="{FF2B5EF4-FFF2-40B4-BE49-F238E27FC236}">
              <a16:creationId xmlns:a16="http://schemas.microsoft.com/office/drawing/2014/main" id="{69094516-A2FA-4C47-B863-4EF62FF56F8C}"/>
            </a:ext>
          </a:extLst>
        </xdr:cNvPr>
        <xdr:cNvSpPr>
          <a:spLocks noChangeShapeType="1"/>
        </xdr:cNvSpPr>
      </xdr:nvSpPr>
      <xdr:spPr bwMode="auto">
        <a:xfrm>
          <a:off x="400050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811" name="Line 7">
          <a:extLst>
            <a:ext uri="{FF2B5EF4-FFF2-40B4-BE49-F238E27FC236}">
              <a16:creationId xmlns:a16="http://schemas.microsoft.com/office/drawing/2014/main" id="{8AF1D5C9-96D4-4D65-9880-8D37C39240B0}"/>
            </a:ext>
          </a:extLst>
        </xdr:cNvPr>
        <xdr:cNvSpPr>
          <a:spLocks noChangeShapeType="1"/>
        </xdr:cNvSpPr>
      </xdr:nvSpPr>
      <xdr:spPr bwMode="auto">
        <a:xfrm>
          <a:off x="400050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812" name="Line 7">
          <a:extLst>
            <a:ext uri="{FF2B5EF4-FFF2-40B4-BE49-F238E27FC236}">
              <a16:creationId xmlns:a16="http://schemas.microsoft.com/office/drawing/2014/main" id="{0F690D63-CF28-402D-9C5D-5F99B19D7054}"/>
            </a:ext>
          </a:extLst>
        </xdr:cNvPr>
        <xdr:cNvSpPr>
          <a:spLocks noChangeShapeType="1"/>
        </xdr:cNvSpPr>
      </xdr:nvSpPr>
      <xdr:spPr bwMode="auto">
        <a:xfrm>
          <a:off x="400050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813" name="Line 7">
          <a:extLst>
            <a:ext uri="{FF2B5EF4-FFF2-40B4-BE49-F238E27FC236}">
              <a16:creationId xmlns:a16="http://schemas.microsoft.com/office/drawing/2014/main" id="{2B8CBBB1-10F3-4F46-9E5D-D7FC8A13C807}"/>
            </a:ext>
          </a:extLst>
        </xdr:cNvPr>
        <xdr:cNvSpPr>
          <a:spLocks noChangeShapeType="1"/>
        </xdr:cNvSpPr>
      </xdr:nvSpPr>
      <xdr:spPr bwMode="auto">
        <a:xfrm>
          <a:off x="400050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814" name="Line 7">
          <a:extLst>
            <a:ext uri="{FF2B5EF4-FFF2-40B4-BE49-F238E27FC236}">
              <a16:creationId xmlns:a16="http://schemas.microsoft.com/office/drawing/2014/main" id="{7DDC1DB8-31E3-408E-9836-15B93BAA4D62}"/>
            </a:ext>
          </a:extLst>
        </xdr:cNvPr>
        <xdr:cNvSpPr>
          <a:spLocks noChangeShapeType="1"/>
        </xdr:cNvSpPr>
      </xdr:nvSpPr>
      <xdr:spPr bwMode="auto">
        <a:xfrm>
          <a:off x="400050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815" name="Line 7">
          <a:extLst>
            <a:ext uri="{FF2B5EF4-FFF2-40B4-BE49-F238E27FC236}">
              <a16:creationId xmlns:a16="http://schemas.microsoft.com/office/drawing/2014/main" id="{4AEF9307-C3DE-4AE2-B987-00F225110CA3}"/>
            </a:ext>
          </a:extLst>
        </xdr:cNvPr>
        <xdr:cNvSpPr>
          <a:spLocks noChangeShapeType="1"/>
        </xdr:cNvSpPr>
      </xdr:nvSpPr>
      <xdr:spPr bwMode="auto">
        <a:xfrm>
          <a:off x="400050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816" name="Line 7">
          <a:extLst>
            <a:ext uri="{FF2B5EF4-FFF2-40B4-BE49-F238E27FC236}">
              <a16:creationId xmlns:a16="http://schemas.microsoft.com/office/drawing/2014/main" id="{D0C56557-F818-46BD-8A19-3B4A0AA48800}"/>
            </a:ext>
          </a:extLst>
        </xdr:cNvPr>
        <xdr:cNvSpPr>
          <a:spLocks noChangeShapeType="1"/>
        </xdr:cNvSpPr>
      </xdr:nvSpPr>
      <xdr:spPr bwMode="auto">
        <a:xfrm>
          <a:off x="400050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817" name="Line 7">
          <a:extLst>
            <a:ext uri="{FF2B5EF4-FFF2-40B4-BE49-F238E27FC236}">
              <a16:creationId xmlns:a16="http://schemas.microsoft.com/office/drawing/2014/main" id="{08BC6855-9692-4DAB-90BF-9B5CED4F7E42}"/>
            </a:ext>
          </a:extLst>
        </xdr:cNvPr>
        <xdr:cNvSpPr>
          <a:spLocks noChangeShapeType="1"/>
        </xdr:cNvSpPr>
      </xdr:nvSpPr>
      <xdr:spPr bwMode="auto">
        <a:xfrm>
          <a:off x="400050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818" name="Line 7">
          <a:extLst>
            <a:ext uri="{FF2B5EF4-FFF2-40B4-BE49-F238E27FC236}">
              <a16:creationId xmlns:a16="http://schemas.microsoft.com/office/drawing/2014/main" id="{CB349184-1C6B-4305-BC87-BB4D7F7563E1}"/>
            </a:ext>
          </a:extLst>
        </xdr:cNvPr>
        <xdr:cNvSpPr>
          <a:spLocks noChangeShapeType="1"/>
        </xdr:cNvSpPr>
      </xdr:nvSpPr>
      <xdr:spPr bwMode="auto">
        <a:xfrm>
          <a:off x="400050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819" name="Line 7">
          <a:extLst>
            <a:ext uri="{FF2B5EF4-FFF2-40B4-BE49-F238E27FC236}">
              <a16:creationId xmlns:a16="http://schemas.microsoft.com/office/drawing/2014/main" id="{AABCBBD6-69FF-47C7-9F26-DCB79D2E3600}"/>
            </a:ext>
          </a:extLst>
        </xdr:cNvPr>
        <xdr:cNvSpPr>
          <a:spLocks noChangeShapeType="1"/>
        </xdr:cNvSpPr>
      </xdr:nvSpPr>
      <xdr:spPr bwMode="auto">
        <a:xfrm>
          <a:off x="400050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820" name="Line 7">
          <a:extLst>
            <a:ext uri="{FF2B5EF4-FFF2-40B4-BE49-F238E27FC236}">
              <a16:creationId xmlns:a16="http://schemas.microsoft.com/office/drawing/2014/main" id="{4073CF4B-107C-4927-9CA6-4B1C7E6C2F2F}"/>
            </a:ext>
          </a:extLst>
        </xdr:cNvPr>
        <xdr:cNvSpPr>
          <a:spLocks noChangeShapeType="1"/>
        </xdr:cNvSpPr>
      </xdr:nvSpPr>
      <xdr:spPr bwMode="auto">
        <a:xfrm>
          <a:off x="400050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821" name="Line 7">
          <a:extLst>
            <a:ext uri="{FF2B5EF4-FFF2-40B4-BE49-F238E27FC236}">
              <a16:creationId xmlns:a16="http://schemas.microsoft.com/office/drawing/2014/main" id="{C6E2EB6A-5E64-4CBE-B0AD-694598E8C557}"/>
            </a:ext>
          </a:extLst>
        </xdr:cNvPr>
        <xdr:cNvSpPr>
          <a:spLocks noChangeShapeType="1"/>
        </xdr:cNvSpPr>
      </xdr:nvSpPr>
      <xdr:spPr bwMode="auto">
        <a:xfrm>
          <a:off x="400050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822" name="Line 7">
          <a:extLst>
            <a:ext uri="{FF2B5EF4-FFF2-40B4-BE49-F238E27FC236}">
              <a16:creationId xmlns:a16="http://schemas.microsoft.com/office/drawing/2014/main" id="{8646E27F-8020-42D0-AFE3-D9797BF3DDF9}"/>
            </a:ext>
          </a:extLst>
        </xdr:cNvPr>
        <xdr:cNvSpPr>
          <a:spLocks noChangeShapeType="1"/>
        </xdr:cNvSpPr>
      </xdr:nvSpPr>
      <xdr:spPr bwMode="auto">
        <a:xfrm>
          <a:off x="400050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823" name="Line 7">
          <a:extLst>
            <a:ext uri="{FF2B5EF4-FFF2-40B4-BE49-F238E27FC236}">
              <a16:creationId xmlns:a16="http://schemas.microsoft.com/office/drawing/2014/main" id="{2EC42E49-C39D-410F-961C-ABD88ABCB44D}"/>
            </a:ext>
          </a:extLst>
        </xdr:cNvPr>
        <xdr:cNvSpPr>
          <a:spLocks noChangeShapeType="1"/>
        </xdr:cNvSpPr>
      </xdr:nvSpPr>
      <xdr:spPr bwMode="auto">
        <a:xfrm>
          <a:off x="400050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824" name="Line 7">
          <a:extLst>
            <a:ext uri="{FF2B5EF4-FFF2-40B4-BE49-F238E27FC236}">
              <a16:creationId xmlns:a16="http://schemas.microsoft.com/office/drawing/2014/main" id="{A5D0580A-0ECE-406F-A577-FD79ECF48B6C}"/>
            </a:ext>
          </a:extLst>
        </xdr:cNvPr>
        <xdr:cNvSpPr>
          <a:spLocks noChangeShapeType="1"/>
        </xdr:cNvSpPr>
      </xdr:nvSpPr>
      <xdr:spPr bwMode="auto">
        <a:xfrm>
          <a:off x="400050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825" name="Line 7">
          <a:extLst>
            <a:ext uri="{FF2B5EF4-FFF2-40B4-BE49-F238E27FC236}">
              <a16:creationId xmlns:a16="http://schemas.microsoft.com/office/drawing/2014/main" id="{FEDC163D-4616-4348-8543-72BBCF12CCB1}"/>
            </a:ext>
          </a:extLst>
        </xdr:cNvPr>
        <xdr:cNvSpPr>
          <a:spLocks noChangeShapeType="1"/>
        </xdr:cNvSpPr>
      </xdr:nvSpPr>
      <xdr:spPr bwMode="auto">
        <a:xfrm>
          <a:off x="400050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826" name="Line 7">
          <a:extLst>
            <a:ext uri="{FF2B5EF4-FFF2-40B4-BE49-F238E27FC236}">
              <a16:creationId xmlns:a16="http://schemas.microsoft.com/office/drawing/2014/main" id="{71471D58-070E-4877-827C-E5C313686E6C}"/>
            </a:ext>
          </a:extLst>
        </xdr:cNvPr>
        <xdr:cNvSpPr>
          <a:spLocks noChangeShapeType="1"/>
        </xdr:cNvSpPr>
      </xdr:nvSpPr>
      <xdr:spPr bwMode="auto">
        <a:xfrm>
          <a:off x="400050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827" name="Line 7">
          <a:extLst>
            <a:ext uri="{FF2B5EF4-FFF2-40B4-BE49-F238E27FC236}">
              <a16:creationId xmlns:a16="http://schemas.microsoft.com/office/drawing/2014/main" id="{E8FF6EB9-6A96-4EAA-A41B-4E00755B8B35}"/>
            </a:ext>
          </a:extLst>
        </xdr:cNvPr>
        <xdr:cNvSpPr>
          <a:spLocks noChangeShapeType="1"/>
        </xdr:cNvSpPr>
      </xdr:nvSpPr>
      <xdr:spPr bwMode="auto">
        <a:xfrm>
          <a:off x="400050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828" name="Line 7">
          <a:extLst>
            <a:ext uri="{FF2B5EF4-FFF2-40B4-BE49-F238E27FC236}">
              <a16:creationId xmlns:a16="http://schemas.microsoft.com/office/drawing/2014/main" id="{E060BF94-4EF7-4D5B-8223-2C8E1718E0DB}"/>
            </a:ext>
          </a:extLst>
        </xdr:cNvPr>
        <xdr:cNvSpPr>
          <a:spLocks noChangeShapeType="1"/>
        </xdr:cNvSpPr>
      </xdr:nvSpPr>
      <xdr:spPr bwMode="auto">
        <a:xfrm>
          <a:off x="400050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829" name="Line 7">
          <a:extLst>
            <a:ext uri="{FF2B5EF4-FFF2-40B4-BE49-F238E27FC236}">
              <a16:creationId xmlns:a16="http://schemas.microsoft.com/office/drawing/2014/main" id="{593FDA7B-1453-413E-A9BC-40750EA215E7}"/>
            </a:ext>
          </a:extLst>
        </xdr:cNvPr>
        <xdr:cNvSpPr>
          <a:spLocks noChangeShapeType="1"/>
        </xdr:cNvSpPr>
      </xdr:nvSpPr>
      <xdr:spPr bwMode="auto">
        <a:xfrm>
          <a:off x="400050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830" name="Line 7">
          <a:extLst>
            <a:ext uri="{FF2B5EF4-FFF2-40B4-BE49-F238E27FC236}">
              <a16:creationId xmlns:a16="http://schemas.microsoft.com/office/drawing/2014/main" id="{241115C3-1726-4B22-8FC9-4CEFE9B29D6B}"/>
            </a:ext>
          </a:extLst>
        </xdr:cNvPr>
        <xdr:cNvSpPr>
          <a:spLocks noChangeShapeType="1"/>
        </xdr:cNvSpPr>
      </xdr:nvSpPr>
      <xdr:spPr bwMode="auto">
        <a:xfrm>
          <a:off x="400050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831" name="Line 7">
          <a:extLst>
            <a:ext uri="{FF2B5EF4-FFF2-40B4-BE49-F238E27FC236}">
              <a16:creationId xmlns:a16="http://schemas.microsoft.com/office/drawing/2014/main" id="{4599BAFF-EE40-4E98-B83E-E05723089D5F}"/>
            </a:ext>
          </a:extLst>
        </xdr:cNvPr>
        <xdr:cNvSpPr>
          <a:spLocks noChangeShapeType="1"/>
        </xdr:cNvSpPr>
      </xdr:nvSpPr>
      <xdr:spPr bwMode="auto">
        <a:xfrm>
          <a:off x="400050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832" name="Line 7">
          <a:extLst>
            <a:ext uri="{FF2B5EF4-FFF2-40B4-BE49-F238E27FC236}">
              <a16:creationId xmlns:a16="http://schemas.microsoft.com/office/drawing/2014/main" id="{A68B972D-D92D-4843-884A-9178131C3471}"/>
            </a:ext>
          </a:extLst>
        </xdr:cNvPr>
        <xdr:cNvSpPr>
          <a:spLocks noChangeShapeType="1"/>
        </xdr:cNvSpPr>
      </xdr:nvSpPr>
      <xdr:spPr bwMode="auto">
        <a:xfrm>
          <a:off x="400050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833" name="Line 7">
          <a:extLst>
            <a:ext uri="{FF2B5EF4-FFF2-40B4-BE49-F238E27FC236}">
              <a16:creationId xmlns:a16="http://schemas.microsoft.com/office/drawing/2014/main" id="{F2B48635-E64E-4BCE-9770-6FED3B807ACB}"/>
            </a:ext>
          </a:extLst>
        </xdr:cNvPr>
        <xdr:cNvSpPr>
          <a:spLocks noChangeShapeType="1"/>
        </xdr:cNvSpPr>
      </xdr:nvSpPr>
      <xdr:spPr bwMode="auto">
        <a:xfrm>
          <a:off x="400050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834" name="Line 7">
          <a:extLst>
            <a:ext uri="{FF2B5EF4-FFF2-40B4-BE49-F238E27FC236}">
              <a16:creationId xmlns:a16="http://schemas.microsoft.com/office/drawing/2014/main" id="{663E09B8-D9F3-46AF-B876-F2068C5C0A8C}"/>
            </a:ext>
          </a:extLst>
        </xdr:cNvPr>
        <xdr:cNvSpPr>
          <a:spLocks noChangeShapeType="1"/>
        </xdr:cNvSpPr>
      </xdr:nvSpPr>
      <xdr:spPr bwMode="auto">
        <a:xfrm>
          <a:off x="400050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835" name="Line 7">
          <a:extLst>
            <a:ext uri="{FF2B5EF4-FFF2-40B4-BE49-F238E27FC236}">
              <a16:creationId xmlns:a16="http://schemas.microsoft.com/office/drawing/2014/main" id="{B5D33579-9A66-4524-A646-4AF2766A3A93}"/>
            </a:ext>
          </a:extLst>
        </xdr:cNvPr>
        <xdr:cNvSpPr>
          <a:spLocks noChangeShapeType="1"/>
        </xdr:cNvSpPr>
      </xdr:nvSpPr>
      <xdr:spPr bwMode="auto">
        <a:xfrm>
          <a:off x="400050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836" name="Line 7">
          <a:extLst>
            <a:ext uri="{FF2B5EF4-FFF2-40B4-BE49-F238E27FC236}">
              <a16:creationId xmlns:a16="http://schemas.microsoft.com/office/drawing/2014/main" id="{DC3DAFAE-25AD-468C-92FD-7A0DFC1C2B5D}"/>
            </a:ext>
          </a:extLst>
        </xdr:cNvPr>
        <xdr:cNvSpPr>
          <a:spLocks noChangeShapeType="1"/>
        </xdr:cNvSpPr>
      </xdr:nvSpPr>
      <xdr:spPr bwMode="auto">
        <a:xfrm>
          <a:off x="400050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837" name="Line 7">
          <a:extLst>
            <a:ext uri="{FF2B5EF4-FFF2-40B4-BE49-F238E27FC236}">
              <a16:creationId xmlns:a16="http://schemas.microsoft.com/office/drawing/2014/main" id="{9B56C6AF-6CCE-49F0-9C69-70A7364A2049}"/>
            </a:ext>
          </a:extLst>
        </xdr:cNvPr>
        <xdr:cNvSpPr>
          <a:spLocks noChangeShapeType="1"/>
        </xdr:cNvSpPr>
      </xdr:nvSpPr>
      <xdr:spPr bwMode="auto">
        <a:xfrm>
          <a:off x="400050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838" name="Line 7">
          <a:extLst>
            <a:ext uri="{FF2B5EF4-FFF2-40B4-BE49-F238E27FC236}">
              <a16:creationId xmlns:a16="http://schemas.microsoft.com/office/drawing/2014/main" id="{068120CB-94BB-46DB-8201-0F24CC904699}"/>
            </a:ext>
          </a:extLst>
        </xdr:cNvPr>
        <xdr:cNvSpPr>
          <a:spLocks noChangeShapeType="1"/>
        </xdr:cNvSpPr>
      </xdr:nvSpPr>
      <xdr:spPr bwMode="auto">
        <a:xfrm>
          <a:off x="400050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839" name="Line 7">
          <a:extLst>
            <a:ext uri="{FF2B5EF4-FFF2-40B4-BE49-F238E27FC236}">
              <a16:creationId xmlns:a16="http://schemas.microsoft.com/office/drawing/2014/main" id="{13D9A789-534E-4627-A029-C578893DD5B3}"/>
            </a:ext>
          </a:extLst>
        </xdr:cNvPr>
        <xdr:cNvSpPr>
          <a:spLocks noChangeShapeType="1"/>
        </xdr:cNvSpPr>
      </xdr:nvSpPr>
      <xdr:spPr bwMode="auto">
        <a:xfrm>
          <a:off x="400050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840" name="Line 7">
          <a:extLst>
            <a:ext uri="{FF2B5EF4-FFF2-40B4-BE49-F238E27FC236}">
              <a16:creationId xmlns:a16="http://schemas.microsoft.com/office/drawing/2014/main" id="{F890485C-3ACC-4390-A527-F19BF90E48DD}"/>
            </a:ext>
          </a:extLst>
        </xdr:cNvPr>
        <xdr:cNvSpPr>
          <a:spLocks noChangeShapeType="1"/>
        </xdr:cNvSpPr>
      </xdr:nvSpPr>
      <xdr:spPr bwMode="auto">
        <a:xfrm>
          <a:off x="400050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841" name="Line 7">
          <a:extLst>
            <a:ext uri="{FF2B5EF4-FFF2-40B4-BE49-F238E27FC236}">
              <a16:creationId xmlns:a16="http://schemas.microsoft.com/office/drawing/2014/main" id="{E25D2A6B-1350-437E-B445-2ECC91B22273}"/>
            </a:ext>
          </a:extLst>
        </xdr:cNvPr>
        <xdr:cNvSpPr>
          <a:spLocks noChangeShapeType="1"/>
        </xdr:cNvSpPr>
      </xdr:nvSpPr>
      <xdr:spPr bwMode="auto">
        <a:xfrm>
          <a:off x="5495925"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842" name="Line 7">
          <a:extLst>
            <a:ext uri="{FF2B5EF4-FFF2-40B4-BE49-F238E27FC236}">
              <a16:creationId xmlns:a16="http://schemas.microsoft.com/office/drawing/2014/main" id="{07251F38-07E9-4264-ABE9-9F5B407D1187}"/>
            </a:ext>
          </a:extLst>
        </xdr:cNvPr>
        <xdr:cNvSpPr>
          <a:spLocks noChangeShapeType="1"/>
        </xdr:cNvSpPr>
      </xdr:nvSpPr>
      <xdr:spPr bwMode="auto">
        <a:xfrm>
          <a:off x="5495925"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843" name="Line 7">
          <a:extLst>
            <a:ext uri="{FF2B5EF4-FFF2-40B4-BE49-F238E27FC236}">
              <a16:creationId xmlns:a16="http://schemas.microsoft.com/office/drawing/2014/main" id="{2A830CF3-33A5-4EA1-B06A-0966BE094F28}"/>
            </a:ext>
          </a:extLst>
        </xdr:cNvPr>
        <xdr:cNvSpPr>
          <a:spLocks noChangeShapeType="1"/>
        </xdr:cNvSpPr>
      </xdr:nvSpPr>
      <xdr:spPr bwMode="auto">
        <a:xfrm>
          <a:off x="5495925"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844" name="Line 7">
          <a:extLst>
            <a:ext uri="{FF2B5EF4-FFF2-40B4-BE49-F238E27FC236}">
              <a16:creationId xmlns:a16="http://schemas.microsoft.com/office/drawing/2014/main" id="{D6041427-FB66-44F8-B0C1-20BE75697572}"/>
            </a:ext>
          </a:extLst>
        </xdr:cNvPr>
        <xdr:cNvSpPr>
          <a:spLocks noChangeShapeType="1"/>
        </xdr:cNvSpPr>
      </xdr:nvSpPr>
      <xdr:spPr bwMode="auto">
        <a:xfrm>
          <a:off x="5495925"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845" name="Line 7">
          <a:extLst>
            <a:ext uri="{FF2B5EF4-FFF2-40B4-BE49-F238E27FC236}">
              <a16:creationId xmlns:a16="http://schemas.microsoft.com/office/drawing/2014/main" id="{7510FA35-7A3A-4D07-89D3-7DF1E2A1986D}"/>
            </a:ext>
          </a:extLst>
        </xdr:cNvPr>
        <xdr:cNvSpPr>
          <a:spLocks noChangeShapeType="1"/>
        </xdr:cNvSpPr>
      </xdr:nvSpPr>
      <xdr:spPr bwMode="auto">
        <a:xfrm>
          <a:off x="5495925"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846" name="Line 7">
          <a:extLst>
            <a:ext uri="{FF2B5EF4-FFF2-40B4-BE49-F238E27FC236}">
              <a16:creationId xmlns:a16="http://schemas.microsoft.com/office/drawing/2014/main" id="{7CC5092B-E15E-4D00-8D11-88AAAC998C8C}"/>
            </a:ext>
          </a:extLst>
        </xdr:cNvPr>
        <xdr:cNvSpPr>
          <a:spLocks noChangeShapeType="1"/>
        </xdr:cNvSpPr>
      </xdr:nvSpPr>
      <xdr:spPr bwMode="auto">
        <a:xfrm>
          <a:off x="5495925"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847" name="Line 7">
          <a:extLst>
            <a:ext uri="{FF2B5EF4-FFF2-40B4-BE49-F238E27FC236}">
              <a16:creationId xmlns:a16="http://schemas.microsoft.com/office/drawing/2014/main" id="{1DB8CEC8-A7A4-41EE-B208-F2E169BE3A2C}"/>
            </a:ext>
          </a:extLst>
        </xdr:cNvPr>
        <xdr:cNvSpPr>
          <a:spLocks noChangeShapeType="1"/>
        </xdr:cNvSpPr>
      </xdr:nvSpPr>
      <xdr:spPr bwMode="auto">
        <a:xfrm>
          <a:off x="5495925"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848" name="Line 7">
          <a:extLst>
            <a:ext uri="{FF2B5EF4-FFF2-40B4-BE49-F238E27FC236}">
              <a16:creationId xmlns:a16="http://schemas.microsoft.com/office/drawing/2014/main" id="{D38DF363-97BC-45C8-A748-DF8D29BAB70E}"/>
            </a:ext>
          </a:extLst>
        </xdr:cNvPr>
        <xdr:cNvSpPr>
          <a:spLocks noChangeShapeType="1"/>
        </xdr:cNvSpPr>
      </xdr:nvSpPr>
      <xdr:spPr bwMode="auto">
        <a:xfrm>
          <a:off x="5495925"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849" name="Line 7">
          <a:extLst>
            <a:ext uri="{FF2B5EF4-FFF2-40B4-BE49-F238E27FC236}">
              <a16:creationId xmlns:a16="http://schemas.microsoft.com/office/drawing/2014/main" id="{54E70019-CCFF-4516-B5A2-B68219C8C054}"/>
            </a:ext>
          </a:extLst>
        </xdr:cNvPr>
        <xdr:cNvSpPr>
          <a:spLocks noChangeShapeType="1"/>
        </xdr:cNvSpPr>
      </xdr:nvSpPr>
      <xdr:spPr bwMode="auto">
        <a:xfrm>
          <a:off x="5495925"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850" name="Line 7">
          <a:extLst>
            <a:ext uri="{FF2B5EF4-FFF2-40B4-BE49-F238E27FC236}">
              <a16:creationId xmlns:a16="http://schemas.microsoft.com/office/drawing/2014/main" id="{FAFB9788-9284-4B3F-8D95-FDBE8A8A4C98}"/>
            </a:ext>
          </a:extLst>
        </xdr:cNvPr>
        <xdr:cNvSpPr>
          <a:spLocks noChangeShapeType="1"/>
        </xdr:cNvSpPr>
      </xdr:nvSpPr>
      <xdr:spPr bwMode="auto">
        <a:xfrm>
          <a:off x="5495925"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851" name="Line 7">
          <a:extLst>
            <a:ext uri="{FF2B5EF4-FFF2-40B4-BE49-F238E27FC236}">
              <a16:creationId xmlns:a16="http://schemas.microsoft.com/office/drawing/2014/main" id="{6117834C-989F-4445-A227-D8B97EA2862F}"/>
            </a:ext>
          </a:extLst>
        </xdr:cNvPr>
        <xdr:cNvSpPr>
          <a:spLocks noChangeShapeType="1"/>
        </xdr:cNvSpPr>
      </xdr:nvSpPr>
      <xdr:spPr bwMode="auto">
        <a:xfrm>
          <a:off x="5495925"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852" name="Line 7">
          <a:extLst>
            <a:ext uri="{FF2B5EF4-FFF2-40B4-BE49-F238E27FC236}">
              <a16:creationId xmlns:a16="http://schemas.microsoft.com/office/drawing/2014/main" id="{9B22F8BB-66A1-458A-BC24-6D43646AA93B}"/>
            </a:ext>
          </a:extLst>
        </xdr:cNvPr>
        <xdr:cNvSpPr>
          <a:spLocks noChangeShapeType="1"/>
        </xdr:cNvSpPr>
      </xdr:nvSpPr>
      <xdr:spPr bwMode="auto">
        <a:xfrm>
          <a:off x="5495925"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853" name="Line 7">
          <a:extLst>
            <a:ext uri="{FF2B5EF4-FFF2-40B4-BE49-F238E27FC236}">
              <a16:creationId xmlns:a16="http://schemas.microsoft.com/office/drawing/2014/main" id="{386A63BC-1B76-41F5-A0F8-F612517058BD}"/>
            </a:ext>
          </a:extLst>
        </xdr:cNvPr>
        <xdr:cNvSpPr>
          <a:spLocks noChangeShapeType="1"/>
        </xdr:cNvSpPr>
      </xdr:nvSpPr>
      <xdr:spPr bwMode="auto">
        <a:xfrm>
          <a:off x="5495925"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854" name="Line 7">
          <a:extLst>
            <a:ext uri="{FF2B5EF4-FFF2-40B4-BE49-F238E27FC236}">
              <a16:creationId xmlns:a16="http://schemas.microsoft.com/office/drawing/2014/main" id="{2D32A85E-C445-459C-BB21-7C43ACBF970D}"/>
            </a:ext>
          </a:extLst>
        </xdr:cNvPr>
        <xdr:cNvSpPr>
          <a:spLocks noChangeShapeType="1"/>
        </xdr:cNvSpPr>
      </xdr:nvSpPr>
      <xdr:spPr bwMode="auto">
        <a:xfrm>
          <a:off x="5495925"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855" name="Line 7">
          <a:extLst>
            <a:ext uri="{FF2B5EF4-FFF2-40B4-BE49-F238E27FC236}">
              <a16:creationId xmlns:a16="http://schemas.microsoft.com/office/drawing/2014/main" id="{6CA77C24-2592-4397-B21F-3BBC678DD8CB}"/>
            </a:ext>
          </a:extLst>
        </xdr:cNvPr>
        <xdr:cNvSpPr>
          <a:spLocks noChangeShapeType="1"/>
        </xdr:cNvSpPr>
      </xdr:nvSpPr>
      <xdr:spPr bwMode="auto">
        <a:xfrm>
          <a:off x="5495925"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856" name="Line 7">
          <a:extLst>
            <a:ext uri="{FF2B5EF4-FFF2-40B4-BE49-F238E27FC236}">
              <a16:creationId xmlns:a16="http://schemas.microsoft.com/office/drawing/2014/main" id="{AC5693C1-2C4F-4F83-A317-86E4DB7BF4F8}"/>
            </a:ext>
          </a:extLst>
        </xdr:cNvPr>
        <xdr:cNvSpPr>
          <a:spLocks noChangeShapeType="1"/>
        </xdr:cNvSpPr>
      </xdr:nvSpPr>
      <xdr:spPr bwMode="auto">
        <a:xfrm>
          <a:off x="5495925"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857" name="Line 7">
          <a:extLst>
            <a:ext uri="{FF2B5EF4-FFF2-40B4-BE49-F238E27FC236}">
              <a16:creationId xmlns:a16="http://schemas.microsoft.com/office/drawing/2014/main" id="{72D938F5-26CE-4D60-841F-153C05995ACF}"/>
            </a:ext>
          </a:extLst>
        </xdr:cNvPr>
        <xdr:cNvSpPr>
          <a:spLocks noChangeShapeType="1"/>
        </xdr:cNvSpPr>
      </xdr:nvSpPr>
      <xdr:spPr bwMode="auto">
        <a:xfrm>
          <a:off x="5495925"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858" name="Line 7">
          <a:extLst>
            <a:ext uri="{FF2B5EF4-FFF2-40B4-BE49-F238E27FC236}">
              <a16:creationId xmlns:a16="http://schemas.microsoft.com/office/drawing/2014/main" id="{315D4D8B-455B-45F0-9EEE-C8F1AD2681A0}"/>
            </a:ext>
          </a:extLst>
        </xdr:cNvPr>
        <xdr:cNvSpPr>
          <a:spLocks noChangeShapeType="1"/>
        </xdr:cNvSpPr>
      </xdr:nvSpPr>
      <xdr:spPr bwMode="auto">
        <a:xfrm>
          <a:off x="5495925"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859" name="Line 7">
          <a:extLst>
            <a:ext uri="{FF2B5EF4-FFF2-40B4-BE49-F238E27FC236}">
              <a16:creationId xmlns:a16="http://schemas.microsoft.com/office/drawing/2014/main" id="{F61B0FB7-7C69-427D-B76D-5B4163C8F41E}"/>
            </a:ext>
          </a:extLst>
        </xdr:cNvPr>
        <xdr:cNvSpPr>
          <a:spLocks noChangeShapeType="1"/>
        </xdr:cNvSpPr>
      </xdr:nvSpPr>
      <xdr:spPr bwMode="auto">
        <a:xfrm>
          <a:off x="5495925"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860" name="Line 7">
          <a:extLst>
            <a:ext uri="{FF2B5EF4-FFF2-40B4-BE49-F238E27FC236}">
              <a16:creationId xmlns:a16="http://schemas.microsoft.com/office/drawing/2014/main" id="{12747EAD-5470-4975-8A69-475B2D2680DF}"/>
            </a:ext>
          </a:extLst>
        </xdr:cNvPr>
        <xdr:cNvSpPr>
          <a:spLocks noChangeShapeType="1"/>
        </xdr:cNvSpPr>
      </xdr:nvSpPr>
      <xdr:spPr bwMode="auto">
        <a:xfrm>
          <a:off x="5495925"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861" name="Line 7">
          <a:extLst>
            <a:ext uri="{FF2B5EF4-FFF2-40B4-BE49-F238E27FC236}">
              <a16:creationId xmlns:a16="http://schemas.microsoft.com/office/drawing/2014/main" id="{EF08EB71-EDF3-49A1-899E-B29C62E14258}"/>
            </a:ext>
          </a:extLst>
        </xdr:cNvPr>
        <xdr:cNvSpPr>
          <a:spLocks noChangeShapeType="1"/>
        </xdr:cNvSpPr>
      </xdr:nvSpPr>
      <xdr:spPr bwMode="auto">
        <a:xfrm>
          <a:off x="5495925"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862" name="Line 7">
          <a:extLst>
            <a:ext uri="{FF2B5EF4-FFF2-40B4-BE49-F238E27FC236}">
              <a16:creationId xmlns:a16="http://schemas.microsoft.com/office/drawing/2014/main" id="{D6815264-598B-43EE-9BC7-EAFD78FAE02C}"/>
            </a:ext>
          </a:extLst>
        </xdr:cNvPr>
        <xdr:cNvSpPr>
          <a:spLocks noChangeShapeType="1"/>
        </xdr:cNvSpPr>
      </xdr:nvSpPr>
      <xdr:spPr bwMode="auto">
        <a:xfrm>
          <a:off x="5495925"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863" name="Line 7">
          <a:extLst>
            <a:ext uri="{FF2B5EF4-FFF2-40B4-BE49-F238E27FC236}">
              <a16:creationId xmlns:a16="http://schemas.microsoft.com/office/drawing/2014/main" id="{D8D5C3BF-FC00-43B7-A366-41CA5202A9ED}"/>
            </a:ext>
          </a:extLst>
        </xdr:cNvPr>
        <xdr:cNvSpPr>
          <a:spLocks noChangeShapeType="1"/>
        </xdr:cNvSpPr>
      </xdr:nvSpPr>
      <xdr:spPr bwMode="auto">
        <a:xfrm>
          <a:off x="5495925"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864" name="Line 7">
          <a:extLst>
            <a:ext uri="{FF2B5EF4-FFF2-40B4-BE49-F238E27FC236}">
              <a16:creationId xmlns:a16="http://schemas.microsoft.com/office/drawing/2014/main" id="{C967DF2E-5D53-4CE2-BA1F-81E7916F9170}"/>
            </a:ext>
          </a:extLst>
        </xdr:cNvPr>
        <xdr:cNvSpPr>
          <a:spLocks noChangeShapeType="1"/>
        </xdr:cNvSpPr>
      </xdr:nvSpPr>
      <xdr:spPr bwMode="auto">
        <a:xfrm>
          <a:off x="5495925"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865" name="Line 7">
          <a:extLst>
            <a:ext uri="{FF2B5EF4-FFF2-40B4-BE49-F238E27FC236}">
              <a16:creationId xmlns:a16="http://schemas.microsoft.com/office/drawing/2014/main" id="{B8D41166-091D-4307-A819-BBFEAD62C82E}"/>
            </a:ext>
          </a:extLst>
        </xdr:cNvPr>
        <xdr:cNvSpPr>
          <a:spLocks noChangeShapeType="1"/>
        </xdr:cNvSpPr>
      </xdr:nvSpPr>
      <xdr:spPr bwMode="auto">
        <a:xfrm>
          <a:off x="5495925"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866" name="Line 7">
          <a:extLst>
            <a:ext uri="{FF2B5EF4-FFF2-40B4-BE49-F238E27FC236}">
              <a16:creationId xmlns:a16="http://schemas.microsoft.com/office/drawing/2014/main" id="{57095AC2-C626-4554-929A-74F7B68C0F5A}"/>
            </a:ext>
          </a:extLst>
        </xdr:cNvPr>
        <xdr:cNvSpPr>
          <a:spLocks noChangeShapeType="1"/>
        </xdr:cNvSpPr>
      </xdr:nvSpPr>
      <xdr:spPr bwMode="auto">
        <a:xfrm>
          <a:off x="5495925"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867" name="Line 7">
          <a:extLst>
            <a:ext uri="{FF2B5EF4-FFF2-40B4-BE49-F238E27FC236}">
              <a16:creationId xmlns:a16="http://schemas.microsoft.com/office/drawing/2014/main" id="{F2A7658A-2AF9-4BD3-BFF2-00371E180C05}"/>
            </a:ext>
          </a:extLst>
        </xdr:cNvPr>
        <xdr:cNvSpPr>
          <a:spLocks noChangeShapeType="1"/>
        </xdr:cNvSpPr>
      </xdr:nvSpPr>
      <xdr:spPr bwMode="auto">
        <a:xfrm>
          <a:off x="5495925"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868" name="Line 7">
          <a:extLst>
            <a:ext uri="{FF2B5EF4-FFF2-40B4-BE49-F238E27FC236}">
              <a16:creationId xmlns:a16="http://schemas.microsoft.com/office/drawing/2014/main" id="{30183583-911D-4D43-81B9-FE48B8F8AD02}"/>
            </a:ext>
          </a:extLst>
        </xdr:cNvPr>
        <xdr:cNvSpPr>
          <a:spLocks noChangeShapeType="1"/>
        </xdr:cNvSpPr>
      </xdr:nvSpPr>
      <xdr:spPr bwMode="auto">
        <a:xfrm>
          <a:off x="5495925"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869" name="Line 7">
          <a:extLst>
            <a:ext uri="{FF2B5EF4-FFF2-40B4-BE49-F238E27FC236}">
              <a16:creationId xmlns:a16="http://schemas.microsoft.com/office/drawing/2014/main" id="{84A05B83-D8AB-404B-B2B7-B010EB6029F0}"/>
            </a:ext>
          </a:extLst>
        </xdr:cNvPr>
        <xdr:cNvSpPr>
          <a:spLocks noChangeShapeType="1"/>
        </xdr:cNvSpPr>
      </xdr:nvSpPr>
      <xdr:spPr bwMode="auto">
        <a:xfrm>
          <a:off x="5495925"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870" name="Line 7">
          <a:extLst>
            <a:ext uri="{FF2B5EF4-FFF2-40B4-BE49-F238E27FC236}">
              <a16:creationId xmlns:a16="http://schemas.microsoft.com/office/drawing/2014/main" id="{971B14FF-A903-44AC-BB7E-5AFFC4A6DCCA}"/>
            </a:ext>
          </a:extLst>
        </xdr:cNvPr>
        <xdr:cNvSpPr>
          <a:spLocks noChangeShapeType="1"/>
        </xdr:cNvSpPr>
      </xdr:nvSpPr>
      <xdr:spPr bwMode="auto">
        <a:xfrm>
          <a:off x="5495925"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871" name="Line 7">
          <a:extLst>
            <a:ext uri="{FF2B5EF4-FFF2-40B4-BE49-F238E27FC236}">
              <a16:creationId xmlns:a16="http://schemas.microsoft.com/office/drawing/2014/main" id="{6FEBDA4D-7139-47A1-AFB0-CE2192798B41}"/>
            </a:ext>
          </a:extLst>
        </xdr:cNvPr>
        <xdr:cNvSpPr>
          <a:spLocks noChangeShapeType="1"/>
        </xdr:cNvSpPr>
      </xdr:nvSpPr>
      <xdr:spPr bwMode="auto">
        <a:xfrm>
          <a:off x="5495925"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872" name="Line 7">
          <a:extLst>
            <a:ext uri="{FF2B5EF4-FFF2-40B4-BE49-F238E27FC236}">
              <a16:creationId xmlns:a16="http://schemas.microsoft.com/office/drawing/2014/main" id="{E695B721-AF04-42F2-82B1-A09C4581DCEA}"/>
            </a:ext>
          </a:extLst>
        </xdr:cNvPr>
        <xdr:cNvSpPr>
          <a:spLocks noChangeShapeType="1"/>
        </xdr:cNvSpPr>
      </xdr:nvSpPr>
      <xdr:spPr bwMode="auto">
        <a:xfrm>
          <a:off x="5495925"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873" name="Line 7">
          <a:extLst>
            <a:ext uri="{FF2B5EF4-FFF2-40B4-BE49-F238E27FC236}">
              <a16:creationId xmlns:a16="http://schemas.microsoft.com/office/drawing/2014/main" id="{01455300-0D86-4FFB-97C6-9A228B31DFCB}"/>
            </a:ext>
          </a:extLst>
        </xdr:cNvPr>
        <xdr:cNvSpPr>
          <a:spLocks noChangeShapeType="1"/>
        </xdr:cNvSpPr>
      </xdr:nvSpPr>
      <xdr:spPr bwMode="auto">
        <a:xfrm>
          <a:off x="5495925"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874" name="Line 7">
          <a:extLst>
            <a:ext uri="{FF2B5EF4-FFF2-40B4-BE49-F238E27FC236}">
              <a16:creationId xmlns:a16="http://schemas.microsoft.com/office/drawing/2014/main" id="{3D6178FF-E13F-4E34-B57F-628C1F6845D5}"/>
            </a:ext>
          </a:extLst>
        </xdr:cNvPr>
        <xdr:cNvSpPr>
          <a:spLocks noChangeShapeType="1"/>
        </xdr:cNvSpPr>
      </xdr:nvSpPr>
      <xdr:spPr bwMode="auto">
        <a:xfrm>
          <a:off x="5495925"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875" name="Line 7">
          <a:extLst>
            <a:ext uri="{FF2B5EF4-FFF2-40B4-BE49-F238E27FC236}">
              <a16:creationId xmlns:a16="http://schemas.microsoft.com/office/drawing/2014/main" id="{0451F4A8-F476-4124-A764-D142E558C23C}"/>
            </a:ext>
          </a:extLst>
        </xdr:cNvPr>
        <xdr:cNvSpPr>
          <a:spLocks noChangeShapeType="1"/>
        </xdr:cNvSpPr>
      </xdr:nvSpPr>
      <xdr:spPr bwMode="auto">
        <a:xfrm>
          <a:off x="5495925"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876" name="Line 7">
          <a:extLst>
            <a:ext uri="{FF2B5EF4-FFF2-40B4-BE49-F238E27FC236}">
              <a16:creationId xmlns:a16="http://schemas.microsoft.com/office/drawing/2014/main" id="{242EB465-C4E6-40AB-B0AD-0EBBC494ED91}"/>
            </a:ext>
          </a:extLst>
        </xdr:cNvPr>
        <xdr:cNvSpPr>
          <a:spLocks noChangeShapeType="1"/>
        </xdr:cNvSpPr>
      </xdr:nvSpPr>
      <xdr:spPr bwMode="auto">
        <a:xfrm>
          <a:off x="100965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877" name="Line 7">
          <a:extLst>
            <a:ext uri="{FF2B5EF4-FFF2-40B4-BE49-F238E27FC236}">
              <a16:creationId xmlns:a16="http://schemas.microsoft.com/office/drawing/2014/main" id="{1007559E-0AB1-4634-8F70-5B0326DE9393}"/>
            </a:ext>
          </a:extLst>
        </xdr:cNvPr>
        <xdr:cNvSpPr>
          <a:spLocks noChangeShapeType="1"/>
        </xdr:cNvSpPr>
      </xdr:nvSpPr>
      <xdr:spPr bwMode="auto">
        <a:xfrm>
          <a:off x="100965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878" name="Line 7">
          <a:extLst>
            <a:ext uri="{FF2B5EF4-FFF2-40B4-BE49-F238E27FC236}">
              <a16:creationId xmlns:a16="http://schemas.microsoft.com/office/drawing/2014/main" id="{11F67DCA-634D-4FAA-879B-3720DFC6AE52}"/>
            </a:ext>
          </a:extLst>
        </xdr:cNvPr>
        <xdr:cNvSpPr>
          <a:spLocks noChangeShapeType="1"/>
        </xdr:cNvSpPr>
      </xdr:nvSpPr>
      <xdr:spPr bwMode="auto">
        <a:xfrm>
          <a:off x="100965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879" name="Line 7">
          <a:extLst>
            <a:ext uri="{FF2B5EF4-FFF2-40B4-BE49-F238E27FC236}">
              <a16:creationId xmlns:a16="http://schemas.microsoft.com/office/drawing/2014/main" id="{EF439598-DE6B-4722-B21E-170ED2480B79}"/>
            </a:ext>
          </a:extLst>
        </xdr:cNvPr>
        <xdr:cNvSpPr>
          <a:spLocks noChangeShapeType="1"/>
        </xdr:cNvSpPr>
      </xdr:nvSpPr>
      <xdr:spPr bwMode="auto">
        <a:xfrm>
          <a:off x="100965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880" name="Line 7">
          <a:extLst>
            <a:ext uri="{FF2B5EF4-FFF2-40B4-BE49-F238E27FC236}">
              <a16:creationId xmlns:a16="http://schemas.microsoft.com/office/drawing/2014/main" id="{349CB31C-82EC-420E-A11A-448141A0F753}"/>
            </a:ext>
          </a:extLst>
        </xdr:cNvPr>
        <xdr:cNvSpPr>
          <a:spLocks noChangeShapeType="1"/>
        </xdr:cNvSpPr>
      </xdr:nvSpPr>
      <xdr:spPr bwMode="auto">
        <a:xfrm>
          <a:off x="100965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881" name="Line 7">
          <a:extLst>
            <a:ext uri="{FF2B5EF4-FFF2-40B4-BE49-F238E27FC236}">
              <a16:creationId xmlns:a16="http://schemas.microsoft.com/office/drawing/2014/main" id="{283BD617-C4A3-4E08-85A3-64B48E609F04}"/>
            </a:ext>
          </a:extLst>
        </xdr:cNvPr>
        <xdr:cNvSpPr>
          <a:spLocks noChangeShapeType="1"/>
        </xdr:cNvSpPr>
      </xdr:nvSpPr>
      <xdr:spPr bwMode="auto">
        <a:xfrm>
          <a:off x="100965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882" name="Line 7">
          <a:extLst>
            <a:ext uri="{FF2B5EF4-FFF2-40B4-BE49-F238E27FC236}">
              <a16:creationId xmlns:a16="http://schemas.microsoft.com/office/drawing/2014/main" id="{776EC479-0F62-47B7-8211-166708644309}"/>
            </a:ext>
          </a:extLst>
        </xdr:cNvPr>
        <xdr:cNvSpPr>
          <a:spLocks noChangeShapeType="1"/>
        </xdr:cNvSpPr>
      </xdr:nvSpPr>
      <xdr:spPr bwMode="auto">
        <a:xfrm>
          <a:off x="100965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883" name="Line 7">
          <a:extLst>
            <a:ext uri="{FF2B5EF4-FFF2-40B4-BE49-F238E27FC236}">
              <a16:creationId xmlns:a16="http://schemas.microsoft.com/office/drawing/2014/main" id="{C6A0E75E-6F3A-4F3C-85FF-E464F195F323}"/>
            </a:ext>
          </a:extLst>
        </xdr:cNvPr>
        <xdr:cNvSpPr>
          <a:spLocks noChangeShapeType="1"/>
        </xdr:cNvSpPr>
      </xdr:nvSpPr>
      <xdr:spPr bwMode="auto">
        <a:xfrm>
          <a:off x="100965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884" name="Line 7">
          <a:extLst>
            <a:ext uri="{FF2B5EF4-FFF2-40B4-BE49-F238E27FC236}">
              <a16:creationId xmlns:a16="http://schemas.microsoft.com/office/drawing/2014/main" id="{D47926D7-E2C2-463D-B8F1-20EBCA54E119}"/>
            </a:ext>
          </a:extLst>
        </xdr:cNvPr>
        <xdr:cNvSpPr>
          <a:spLocks noChangeShapeType="1"/>
        </xdr:cNvSpPr>
      </xdr:nvSpPr>
      <xdr:spPr bwMode="auto">
        <a:xfrm>
          <a:off x="100965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885" name="Line 7">
          <a:extLst>
            <a:ext uri="{FF2B5EF4-FFF2-40B4-BE49-F238E27FC236}">
              <a16:creationId xmlns:a16="http://schemas.microsoft.com/office/drawing/2014/main" id="{09280D5B-2FDE-4517-9762-FFCA9C9EA8C8}"/>
            </a:ext>
          </a:extLst>
        </xdr:cNvPr>
        <xdr:cNvSpPr>
          <a:spLocks noChangeShapeType="1"/>
        </xdr:cNvSpPr>
      </xdr:nvSpPr>
      <xdr:spPr bwMode="auto">
        <a:xfrm>
          <a:off x="100965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886" name="Line 7">
          <a:extLst>
            <a:ext uri="{FF2B5EF4-FFF2-40B4-BE49-F238E27FC236}">
              <a16:creationId xmlns:a16="http://schemas.microsoft.com/office/drawing/2014/main" id="{9FE3D59D-D19B-4843-8929-2F00FAFF4BAC}"/>
            </a:ext>
          </a:extLst>
        </xdr:cNvPr>
        <xdr:cNvSpPr>
          <a:spLocks noChangeShapeType="1"/>
        </xdr:cNvSpPr>
      </xdr:nvSpPr>
      <xdr:spPr bwMode="auto">
        <a:xfrm>
          <a:off x="100965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887" name="Line 7">
          <a:extLst>
            <a:ext uri="{FF2B5EF4-FFF2-40B4-BE49-F238E27FC236}">
              <a16:creationId xmlns:a16="http://schemas.microsoft.com/office/drawing/2014/main" id="{552C73EB-09A3-4128-AD73-7C4319610489}"/>
            </a:ext>
          </a:extLst>
        </xdr:cNvPr>
        <xdr:cNvSpPr>
          <a:spLocks noChangeShapeType="1"/>
        </xdr:cNvSpPr>
      </xdr:nvSpPr>
      <xdr:spPr bwMode="auto">
        <a:xfrm>
          <a:off x="100965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888" name="Line 7">
          <a:extLst>
            <a:ext uri="{FF2B5EF4-FFF2-40B4-BE49-F238E27FC236}">
              <a16:creationId xmlns:a16="http://schemas.microsoft.com/office/drawing/2014/main" id="{637D75A7-F40A-4549-A6C3-1FFFCDB310CE}"/>
            </a:ext>
          </a:extLst>
        </xdr:cNvPr>
        <xdr:cNvSpPr>
          <a:spLocks noChangeShapeType="1"/>
        </xdr:cNvSpPr>
      </xdr:nvSpPr>
      <xdr:spPr bwMode="auto">
        <a:xfrm>
          <a:off x="100965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889" name="Line 7">
          <a:extLst>
            <a:ext uri="{FF2B5EF4-FFF2-40B4-BE49-F238E27FC236}">
              <a16:creationId xmlns:a16="http://schemas.microsoft.com/office/drawing/2014/main" id="{97B024B5-6A36-450C-AE3F-24F3E15A62C4}"/>
            </a:ext>
          </a:extLst>
        </xdr:cNvPr>
        <xdr:cNvSpPr>
          <a:spLocks noChangeShapeType="1"/>
        </xdr:cNvSpPr>
      </xdr:nvSpPr>
      <xdr:spPr bwMode="auto">
        <a:xfrm>
          <a:off x="100965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890" name="Line 7">
          <a:extLst>
            <a:ext uri="{FF2B5EF4-FFF2-40B4-BE49-F238E27FC236}">
              <a16:creationId xmlns:a16="http://schemas.microsoft.com/office/drawing/2014/main" id="{376B27ED-6258-4D60-AA9A-792CC4A2BE1F}"/>
            </a:ext>
          </a:extLst>
        </xdr:cNvPr>
        <xdr:cNvSpPr>
          <a:spLocks noChangeShapeType="1"/>
        </xdr:cNvSpPr>
      </xdr:nvSpPr>
      <xdr:spPr bwMode="auto">
        <a:xfrm>
          <a:off x="100965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891" name="Line 7">
          <a:extLst>
            <a:ext uri="{FF2B5EF4-FFF2-40B4-BE49-F238E27FC236}">
              <a16:creationId xmlns:a16="http://schemas.microsoft.com/office/drawing/2014/main" id="{7A1A8391-8158-41CC-AA42-A956330A0835}"/>
            </a:ext>
          </a:extLst>
        </xdr:cNvPr>
        <xdr:cNvSpPr>
          <a:spLocks noChangeShapeType="1"/>
        </xdr:cNvSpPr>
      </xdr:nvSpPr>
      <xdr:spPr bwMode="auto">
        <a:xfrm>
          <a:off x="100965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892" name="Line 7">
          <a:extLst>
            <a:ext uri="{FF2B5EF4-FFF2-40B4-BE49-F238E27FC236}">
              <a16:creationId xmlns:a16="http://schemas.microsoft.com/office/drawing/2014/main" id="{524EDF97-DDC0-424E-B4A3-A11CA453E4EA}"/>
            </a:ext>
          </a:extLst>
        </xdr:cNvPr>
        <xdr:cNvSpPr>
          <a:spLocks noChangeShapeType="1"/>
        </xdr:cNvSpPr>
      </xdr:nvSpPr>
      <xdr:spPr bwMode="auto">
        <a:xfrm>
          <a:off x="100965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893" name="Line 7">
          <a:extLst>
            <a:ext uri="{FF2B5EF4-FFF2-40B4-BE49-F238E27FC236}">
              <a16:creationId xmlns:a16="http://schemas.microsoft.com/office/drawing/2014/main" id="{FD44C281-710F-4A5B-92AE-0CAAF7D28E46}"/>
            </a:ext>
          </a:extLst>
        </xdr:cNvPr>
        <xdr:cNvSpPr>
          <a:spLocks noChangeShapeType="1"/>
        </xdr:cNvSpPr>
      </xdr:nvSpPr>
      <xdr:spPr bwMode="auto">
        <a:xfrm>
          <a:off x="100965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894" name="Line 7">
          <a:extLst>
            <a:ext uri="{FF2B5EF4-FFF2-40B4-BE49-F238E27FC236}">
              <a16:creationId xmlns:a16="http://schemas.microsoft.com/office/drawing/2014/main" id="{1B2005E3-9AB4-4A45-AADE-C0837EBBCF8E}"/>
            </a:ext>
          </a:extLst>
        </xdr:cNvPr>
        <xdr:cNvSpPr>
          <a:spLocks noChangeShapeType="1"/>
        </xdr:cNvSpPr>
      </xdr:nvSpPr>
      <xdr:spPr bwMode="auto">
        <a:xfrm>
          <a:off x="100965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895" name="Line 7">
          <a:extLst>
            <a:ext uri="{FF2B5EF4-FFF2-40B4-BE49-F238E27FC236}">
              <a16:creationId xmlns:a16="http://schemas.microsoft.com/office/drawing/2014/main" id="{E2B78E1F-F384-4D72-8F11-5CDE686AA3A9}"/>
            </a:ext>
          </a:extLst>
        </xdr:cNvPr>
        <xdr:cNvSpPr>
          <a:spLocks noChangeShapeType="1"/>
        </xdr:cNvSpPr>
      </xdr:nvSpPr>
      <xdr:spPr bwMode="auto">
        <a:xfrm>
          <a:off x="100965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896" name="Line 7">
          <a:extLst>
            <a:ext uri="{FF2B5EF4-FFF2-40B4-BE49-F238E27FC236}">
              <a16:creationId xmlns:a16="http://schemas.microsoft.com/office/drawing/2014/main" id="{F6E7B695-C73C-41E4-8DFC-0501FEE33270}"/>
            </a:ext>
          </a:extLst>
        </xdr:cNvPr>
        <xdr:cNvSpPr>
          <a:spLocks noChangeShapeType="1"/>
        </xdr:cNvSpPr>
      </xdr:nvSpPr>
      <xdr:spPr bwMode="auto">
        <a:xfrm>
          <a:off x="100965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897" name="Line 7">
          <a:extLst>
            <a:ext uri="{FF2B5EF4-FFF2-40B4-BE49-F238E27FC236}">
              <a16:creationId xmlns:a16="http://schemas.microsoft.com/office/drawing/2014/main" id="{1F7776C4-52FD-44EF-8804-8684C295AD9F}"/>
            </a:ext>
          </a:extLst>
        </xdr:cNvPr>
        <xdr:cNvSpPr>
          <a:spLocks noChangeShapeType="1"/>
        </xdr:cNvSpPr>
      </xdr:nvSpPr>
      <xdr:spPr bwMode="auto">
        <a:xfrm>
          <a:off x="100965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898" name="Line 7">
          <a:extLst>
            <a:ext uri="{FF2B5EF4-FFF2-40B4-BE49-F238E27FC236}">
              <a16:creationId xmlns:a16="http://schemas.microsoft.com/office/drawing/2014/main" id="{CEBBB174-66B9-495D-90AD-734D5349BBCA}"/>
            </a:ext>
          </a:extLst>
        </xdr:cNvPr>
        <xdr:cNvSpPr>
          <a:spLocks noChangeShapeType="1"/>
        </xdr:cNvSpPr>
      </xdr:nvSpPr>
      <xdr:spPr bwMode="auto">
        <a:xfrm>
          <a:off x="100965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899" name="Line 7">
          <a:extLst>
            <a:ext uri="{FF2B5EF4-FFF2-40B4-BE49-F238E27FC236}">
              <a16:creationId xmlns:a16="http://schemas.microsoft.com/office/drawing/2014/main" id="{1A23939D-45B5-4EDC-9FD1-883765C16FCF}"/>
            </a:ext>
          </a:extLst>
        </xdr:cNvPr>
        <xdr:cNvSpPr>
          <a:spLocks noChangeShapeType="1"/>
        </xdr:cNvSpPr>
      </xdr:nvSpPr>
      <xdr:spPr bwMode="auto">
        <a:xfrm>
          <a:off x="100965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900" name="Line 7">
          <a:extLst>
            <a:ext uri="{FF2B5EF4-FFF2-40B4-BE49-F238E27FC236}">
              <a16:creationId xmlns:a16="http://schemas.microsoft.com/office/drawing/2014/main" id="{BAB72DB0-EDF2-4CF5-B426-87CFB1DF891A}"/>
            </a:ext>
          </a:extLst>
        </xdr:cNvPr>
        <xdr:cNvSpPr>
          <a:spLocks noChangeShapeType="1"/>
        </xdr:cNvSpPr>
      </xdr:nvSpPr>
      <xdr:spPr bwMode="auto">
        <a:xfrm>
          <a:off x="100965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901" name="Line 7">
          <a:extLst>
            <a:ext uri="{FF2B5EF4-FFF2-40B4-BE49-F238E27FC236}">
              <a16:creationId xmlns:a16="http://schemas.microsoft.com/office/drawing/2014/main" id="{8FE8DF38-3C8E-4452-997E-5072A75D72DE}"/>
            </a:ext>
          </a:extLst>
        </xdr:cNvPr>
        <xdr:cNvSpPr>
          <a:spLocks noChangeShapeType="1"/>
        </xdr:cNvSpPr>
      </xdr:nvSpPr>
      <xdr:spPr bwMode="auto">
        <a:xfrm>
          <a:off x="100965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902" name="Line 7">
          <a:extLst>
            <a:ext uri="{FF2B5EF4-FFF2-40B4-BE49-F238E27FC236}">
              <a16:creationId xmlns:a16="http://schemas.microsoft.com/office/drawing/2014/main" id="{39E1A4C1-2A70-47E5-B2BC-3BA9925282B3}"/>
            </a:ext>
          </a:extLst>
        </xdr:cNvPr>
        <xdr:cNvSpPr>
          <a:spLocks noChangeShapeType="1"/>
        </xdr:cNvSpPr>
      </xdr:nvSpPr>
      <xdr:spPr bwMode="auto">
        <a:xfrm>
          <a:off x="100965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903" name="Line 7">
          <a:extLst>
            <a:ext uri="{FF2B5EF4-FFF2-40B4-BE49-F238E27FC236}">
              <a16:creationId xmlns:a16="http://schemas.microsoft.com/office/drawing/2014/main" id="{EC8A38FD-37EB-4C7D-B9E4-B547A2813CF2}"/>
            </a:ext>
          </a:extLst>
        </xdr:cNvPr>
        <xdr:cNvSpPr>
          <a:spLocks noChangeShapeType="1"/>
        </xdr:cNvSpPr>
      </xdr:nvSpPr>
      <xdr:spPr bwMode="auto">
        <a:xfrm>
          <a:off x="100965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904" name="Line 7">
          <a:extLst>
            <a:ext uri="{FF2B5EF4-FFF2-40B4-BE49-F238E27FC236}">
              <a16:creationId xmlns:a16="http://schemas.microsoft.com/office/drawing/2014/main" id="{9F19B045-8504-4B55-B487-E3861C4F533E}"/>
            </a:ext>
          </a:extLst>
        </xdr:cNvPr>
        <xdr:cNvSpPr>
          <a:spLocks noChangeShapeType="1"/>
        </xdr:cNvSpPr>
      </xdr:nvSpPr>
      <xdr:spPr bwMode="auto">
        <a:xfrm>
          <a:off x="100965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905" name="Line 7">
          <a:extLst>
            <a:ext uri="{FF2B5EF4-FFF2-40B4-BE49-F238E27FC236}">
              <a16:creationId xmlns:a16="http://schemas.microsoft.com/office/drawing/2014/main" id="{08EF56DD-6DCA-49A8-B145-B493BE49C435}"/>
            </a:ext>
          </a:extLst>
        </xdr:cNvPr>
        <xdr:cNvSpPr>
          <a:spLocks noChangeShapeType="1"/>
        </xdr:cNvSpPr>
      </xdr:nvSpPr>
      <xdr:spPr bwMode="auto">
        <a:xfrm>
          <a:off x="100965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906" name="Line 7">
          <a:extLst>
            <a:ext uri="{FF2B5EF4-FFF2-40B4-BE49-F238E27FC236}">
              <a16:creationId xmlns:a16="http://schemas.microsoft.com/office/drawing/2014/main" id="{27E2912E-F2E2-4491-B57D-A08D804B5527}"/>
            </a:ext>
          </a:extLst>
        </xdr:cNvPr>
        <xdr:cNvSpPr>
          <a:spLocks noChangeShapeType="1"/>
        </xdr:cNvSpPr>
      </xdr:nvSpPr>
      <xdr:spPr bwMode="auto">
        <a:xfrm>
          <a:off x="100965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907" name="Line 7">
          <a:extLst>
            <a:ext uri="{FF2B5EF4-FFF2-40B4-BE49-F238E27FC236}">
              <a16:creationId xmlns:a16="http://schemas.microsoft.com/office/drawing/2014/main" id="{04EB0935-D52E-4DD0-986E-F005A621744D}"/>
            </a:ext>
          </a:extLst>
        </xdr:cNvPr>
        <xdr:cNvSpPr>
          <a:spLocks noChangeShapeType="1"/>
        </xdr:cNvSpPr>
      </xdr:nvSpPr>
      <xdr:spPr bwMode="auto">
        <a:xfrm>
          <a:off x="100965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908" name="Line 7">
          <a:extLst>
            <a:ext uri="{FF2B5EF4-FFF2-40B4-BE49-F238E27FC236}">
              <a16:creationId xmlns:a16="http://schemas.microsoft.com/office/drawing/2014/main" id="{A362C36A-23F5-48CC-8048-E33EA633164A}"/>
            </a:ext>
          </a:extLst>
        </xdr:cNvPr>
        <xdr:cNvSpPr>
          <a:spLocks noChangeShapeType="1"/>
        </xdr:cNvSpPr>
      </xdr:nvSpPr>
      <xdr:spPr bwMode="auto">
        <a:xfrm>
          <a:off x="100965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909" name="Line 7">
          <a:extLst>
            <a:ext uri="{FF2B5EF4-FFF2-40B4-BE49-F238E27FC236}">
              <a16:creationId xmlns:a16="http://schemas.microsoft.com/office/drawing/2014/main" id="{27AE6F45-6626-4412-9DC7-0980095036B9}"/>
            </a:ext>
          </a:extLst>
        </xdr:cNvPr>
        <xdr:cNvSpPr>
          <a:spLocks noChangeShapeType="1"/>
        </xdr:cNvSpPr>
      </xdr:nvSpPr>
      <xdr:spPr bwMode="auto">
        <a:xfrm>
          <a:off x="100965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910" name="Line 7">
          <a:extLst>
            <a:ext uri="{FF2B5EF4-FFF2-40B4-BE49-F238E27FC236}">
              <a16:creationId xmlns:a16="http://schemas.microsoft.com/office/drawing/2014/main" id="{5A08D04B-65A4-41D5-9FFB-A8A4F862E602}"/>
            </a:ext>
          </a:extLst>
        </xdr:cNvPr>
        <xdr:cNvSpPr>
          <a:spLocks noChangeShapeType="1"/>
        </xdr:cNvSpPr>
      </xdr:nvSpPr>
      <xdr:spPr bwMode="auto">
        <a:xfrm>
          <a:off x="100965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11" name="Line 7">
          <a:extLst>
            <a:ext uri="{FF2B5EF4-FFF2-40B4-BE49-F238E27FC236}">
              <a16:creationId xmlns:a16="http://schemas.microsoft.com/office/drawing/2014/main" id="{7B829816-6899-4F8C-B6E7-25270EDD5314}"/>
            </a:ext>
          </a:extLst>
        </xdr:cNvPr>
        <xdr:cNvSpPr>
          <a:spLocks noChangeShapeType="1"/>
        </xdr:cNvSpPr>
      </xdr:nvSpPr>
      <xdr:spPr bwMode="auto">
        <a:xfrm>
          <a:off x="400050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12" name="Line 7">
          <a:extLst>
            <a:ext uri="{FF2B5EF4-FFF2-40B4-BE49-F238E27FC236}">
              <a16:creationId xmlns:a16="http://schemas.microsoft.com/office/drawing/2014/main" id="{9E6F3042-956D-44A8-84BE-6F7CFFDC751E}"/>
            </a:ext>
          </a:extLst>
        </xdr:cNvPr>
        <xdr:cNvSpPr>
          <a:spLocks noChangeShapeType="1"/>
        </xdr:cNvSpPr>
      </xdr:nvSpPr>
      <xdr:spPr bwMode="auto">
        <a:xfrm>
          <a:off x="400050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13" name="Line 7">
          <a:extLst>
            <a:ext uri="{FF2B5EF4-FFF2-40B4-BE49-F238E27FC236}">
              <a16:creationId xmlns:a16="http://schemas.microsoft.com/office/drawing/2014/main" id="{988CD102-BE14-40F0-8412-8EA3A70FA73C}"/>
            </a:ext>
          </a:extLst>
        </xdr:cNvPr>
        <xdr:cNvSpPr>
          <a:spLocks noChangeShapeType="1"/>
        </xdr:cNvSpPr>
      </xdr:nvSpPr>
      <xdr:spPr bwMode="auto">
        <a:xfrm>
          <a:off x="400050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14" name="Line 7">
          <a:extLst>
            <a:ext uri="{FF2B5EF4-FFF2-40B4-BE49-F238E27FC236}">
              <a16:creationId xmlns:a16="http://schemas.microsoft.com/office/drawing/2014/main" id="{01098568-3EF2-4235-9FB7-7C5094CAB410}"/>
            </a:ext>
          </a:extLst>
        </xdr:cNvPr>
        <xdr:cNvSpPr>
          <a:spLocks noChangeShapeType="1"/>
        </xdr:cNvSpPr>
      </xdr:nvSpPr>
      <xdr:spPr bwMode="auto">
        <a:xfrm>
          <a:off x="400050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15" name="Line 7">
          <a:extLst>
            <a:ext uri="{FF2B5EF4-FFF2-40B4-BE49-F238E27FC236}">
              <a16:creationId xmlns:a16="http://schemas.microsoft.com/office/drawing/2014/main" id="{7B00B3CC-B08A-4DAD-9FB0-55E9E9CD9A60}"/>
            </a:ext>
          </a:extLst>
        </xdr:cNvPr>
        <xdr:cNvSpPr>
          <a:spLocks noChangeShapeType="1"/>
        </xdr:cNvSpPr>
      </xdr:nvSpPr>
      <xdr:spPr bwMode="auto">
        <a:xfrm>
          <a:off x="400050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16" name="Line 7">
          <a:extLst>
            <a:ext uri="{FF2B5EF4-FFF2-40B4-BE49-F238E27FC236}">
              <a16:creationId xmlns:a16="http://schemas.microsoft.com/office/drawing/2014/main" id="{A224392C-F4E3-48BD-930C-5CCC2282B20F}"/>
            </a:ext>
          </a:extLst>
        </xdr:cNvPr>
        <xdr:cNvSpPr>
          <a:spLocks noChangeShapeType="1"/>
        </xdr:cNvSpPr>
      </xdr:nvSpPr>
      <xdr:spPr bwMode="auto">
        <a:xfrm>
          <a:off x="400050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17" name="Line 7">
          <a:extLst>
            <a:ext uri="{FF2B5EF4-FFF2-40B4-BE49-F238E27FC236}">
              <a16:creationId xmlns:a16="http://schemas.microsoft.com/office/drawing/2014/main" id="{BD903363-2FB6-4297-89F9-36880A4112CD}"/>
            </a:ext>
          </a:extLst>
        </xdr:cNvPr>
        <xdr:cNvSpPr>
          <a:spLocks noChangeShapeType="1"/>
        </xdr:cNvSpPr>
      </xdr:nvSpPr>
      <xdr:spPr bwMode="auto">
        <a:xfrm>
          <a:off x="400050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18" name="Line 7">
          <a:extLst>
            <a:ext uri="{FF2B5EF4-FFF2-40B4-BE49-F238E27FC236}">
              <a16:creationId xmlns:a16="http://schemas.microsoft.com/office/drawing/2014/main" id="{F52C707D-7AF2-42F4-981C-ED39F73369C9}"/>
            </a:ext>
          </a:extLst>
        </xdr:cNvPr>
        <xdr:cNvSpPr>
          <a:spLocks noChangeShapeType="1"/>
        </xdr:cNvSpPr>
      </xdr:nvSpPr>
      <xdr:spPr bwMode="auto">
        <a:xfrm>
          <a:off x="400050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19" name="Line 7">
          <a:extLst>
            <a:ext uri="{FF2B5EF4-FFF2-40B4-BE49-F238E27FC236}">
              <a16:creationId xmlns:a16="http://schemas.microsoft.com/office/drawing/2014/main" id="{3DC75FBB-61D5-4787-980A-71A5A7B389D6}"/>
            </a:ext>
          </a:extLst>
        </xdr:cNvPr>
        <xdr:cNvSpPr>
          <a:spLocks noChangeShapeType="1"/>
        </xdr:cNvSpPr>
      </xdr:nvSpPr>
      <xdr:spPr bwMode="auto">
        <a:xfrm>
          <a:off x="400050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20" name="Line 7">
          <a:extLst>
            <a:ext uri="{FF2B5EF4-FFF2-40B4-BE49-F238E27FC236}">
              <a16:creationId xmlns:a16="http://schemas.microsoft.com/office/drawing/2014/main" id="{6C45FA1A-0193-4EC4-B681-70BCED5A6856}"/>
            </a:ext>
          </a:extLst>
        </xdr:cNvPr>
        <xdr:cNvSpPr>
          <a:spLocks noChangeShapeType="1"/>
        </xdr:cNvSpPr>
      </xdr:nvSpPr>
      <xdr:spPr bwMode="auto">
        <a:xfrm>
          <a:off x="400050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21" name="Line 7">
          <a:extLst>
            <a:ext uri="{FF2B5EF4-FFF2-40B4-BE49-F238E27FC236}">
              <a16:creationId xmlns:a16="http://schemas.microsoft.com/office/drawing/2014/main" id="{518107E1-6F77-449D-BC22-6FC9E0868F95}"/>
            </a:ext>
          </a:extLst>
        </xdr:cNvPr>
        <xdr:cNvSpPr>
          <a:spLocks noChangeShapeType="1"/>
        </xdr:cNvSpPr>
      </xdr:nvSpPr>
      <xdr:spPr bwMode="auto">
        <a:xfrm>
          <a:off x="400050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22" name="Line 7">
          <a:extLst>
            <a:ext uri="{FF2B5EF4-FFF2-40B4-BE49-F238E27FC236}">
              <a16:creationId xmlns:a16="http://schemas.microsoft.com/office/drawing/2014/main" id="{E00671FF-4D04-4CE7-B977-8BC1BE3679F4}"/>
            </a:ext>
          </a:extLst>
        </xdr:cNvPr>
        <xdr:cNvSpPr>
          <a:spLocks noChangeShapeType="1"/>
        </xdr:cNvSpPr>
      </xdr:nvSpPr>
      <xdr:spPr bwMode="auto">
        <a:xfrm>
          <a:off x="400050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23" name="Line 7">
          <a:extLst>
            <a:ext uri="{FF2B5EF4-FFF2-40B4-BE49-F238E27FC236}">
              <a16:creationId xmlns:a16="http://schemas.microsoft.com/office/drawing/2014/main" id="{BE070076-814E-407A-A6A9-38CF55BC3FA1}"/>
            </a:ext>
          </a:extLst>
        </xdr:cNvPr>
        <xdr:cNvSpPr>
          <a:spLocks noChangeShapeType="1"/>
        </xdr:cNvSpPr>
      </xdr:nvSpPr>
      <xdr:spPr bwMode="auto">
        <a:xfrm>
          <a:off x="400050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24" name="Line 7">
          <a:extLst>
            <a:ext uri="{FF2B5EF4-FFF2-40B4-BE49-F238E27FC236}">
              <a16:creationId xmlns:a16="http://schemas.microsoft.com/office/drawing/2014/main" id="{1864AF04-0709-412F-BF7E-F3F212B8E65E}"/>
            </a:ext>
          </a:extLst>
        </xdr:cNvPr>
        <xdr:cNvSpPr>
          <a:spLocks noChangeShapeType="1"/>
        </xdr:cNvSpPr>
      </xdr:nvSpPr>
      <xdr:spPr bwMode="auto">
        <a:xfrm>
          <a:off x="400050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25" name="Line 7">
          <a:extLst>
            <a:ext uri="{FF2B5EF4-FFF2-40B4-BE49-F238E27FC236}">
              <a16:creationId xmlns:a16="http://schemas.microsoft.com/office/drawing/2014/main" id="{39E72040-39C9-45AD-BB38-807577892333}"/>
            </a:ext>
          </a:extLst>
        </xdr:cNvPr>
        <xdr:cNvSpPr>
          <a:spLocks noChangeShapeType="1"/>
        </xdr:cNvSpPr>
      </xdr:nvSpPr>
      <xdr:spPr bwMode="auto">
        <a:xfrm>
          <a:off x="400050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26" name="Line 7">
          <a:extLst>
            <a:ext uri="{FF2B5EF4-FFF2-40B4-BE49-F238E27FC236}">
              <a16:creationId xmlns:a16="http://schemas.microsoft.com/office/drawing/2014/main" id="{8CA79171-A83D-43D8-9159-583C7F7E7CCA}"/>
            </a:ext>
          </a:extLst>
        </xdr:cNvPr>
        <xdr:cNvSpPr>
          <a:spLocks noChangeShapeType="1"/>
        </xdr:cNvSpPr>
      </xdr:nvSpPr>
      <xdr:spPr bwMode="auto">
        <a:xfrm>
          <a:off x="400050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27" name="Line 7">
          <a:extLst>
            <a:ext uri="{FF2B5EF4-FFF2-40B4-BE49-F238E27FC236}">
              <a16:creationId xmlns:a16="http://schemas.microsoft.com/office/drawing/2014/main" id="{7B8FF902-9553-4089-8B07-99E93FFA0437}"/>
            </a:ext>
          </a:extLst>
        </xdr:cNvPr>
        <xdr:cNvSpPr>
          <a:spLocks noChangeShapeType="1"/>
        </xdr:cNvSpPr>
      </xdr:nvSpPr>
      <xdr:spPr bwMode="auto">
        <a:xfrm>
          <a:off x="400050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28" name="Line 7">
          <a:extLst>
            <a:ext uri="{FF2B5EF4-FFF2-40B4-BE49-F238E27FC236}">
              <a16:creationId xmlns:a16="http://schemas.microsoft.com/office/drawing/2014/main" id="{32A4969E-C7F2-45F4-9FF8-ADA967E84437}"/>
            </a:ext>
          </a:extLst>
        </xdr:cNvPr>
        <xdr:cNvSpPr>
          <a:spLocks noChangeShapeType="1"/>
        </xdr:cNvSpPr>
      </xdr:nvSpPr>
      <xdr:spPr bwMode="auto">
        <a:xfrm>
          <a:off x="400050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29" name="Line 7">
          <a:extLst>
            <a:ext uri="{FF2B5EF4-FFF2-40B4-BE49-F238E27FC236}">
              <a16:creationId xmlns:a16="http://schemas.microsoft.com/office/drawing/2014/main" id="{4656B30A-9231-485A-B96F-2525ACF908D5}"/>
            </a:ext>
          </a:extLst>
        </xdr:cNvPr>
        <xdr:cNvSpPr>
          <a:spLocks noChangeShapeType="1"/>
        </xdr:cNvSpPr>
      </xdr:nvSpPr>
      <xdr:spPr bwMode="auto">
        <a:xfrm>
          <a:off x="400050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30" name="Line 7">
          <a:extLst>
            <a:ext uri="{FF2B5EF4-FFF2-40B4-BE49-F238E27FC236}">
              <a16:creationId xmlns:a16="http://schemas.microsoft.com/office/drawing/2014/main" id="{F094E47D-2333-4421-BFDB-4E935D655836}"/>
            </a:ext>
          </a:extLst>
        </xdr:cNvPr>
        <xdr:cNvSpPr>
          <a:spLocks noChangeShapeType="1"/>
        </xdr:cNvSpPr>
      </xdr:nvSpPr>
      <xdr:spPr bwMode="auto">
        <a:xfrm>
          <a:off x="400050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31" name="Line 7">
          <a:extLst>
            <a:ext uri="{FF2B5EF4-FFF2-40B4-BE49-F238E27FC236}">
              <a16:creationId xmlns:a16="http://schemas.microsoft.com/office/drawing/2014/main" id="{F58C32F3-26F4-479A-8A56-38D5635F77FE}"/>
            </a:ext>
          </a:extLst>
        </xdr:cNvPr>
        <xdr:cNvSpPr>
          <a:spLocks noChangeShapeType="1"/>
        </xdr:cNvSpPr>
      </xdr:nvSpPr>
      <xdr:spPr bwMode="auto">
        <a:xfrm>
          <a:off x="400050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32" name="Line 7">
          <a:extLst>
            <a:ext uri="{FF2B5EF4-FFF2-40B4-BE49-F238E27FC236}">
              <a16:creationId xmlns:a16="http://schemas.microsoft.com/office/drawing/2014/main" id="{7EB6A072-A77B-4487-A624-4FB119A07061}"/>
            </a:ext>
          </a:extLst>
        </xdr:cNvPr>
        <xdr:cNvSpPr>
          <a:spLocks noChangeShapeType="1"/>
        </xdr:cNvSpPr>
      </xdr:nvSpPr>
      <xdr:spPr bwMode="auto">
        <a:xfrm>
          <a:off x="400050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33" name="Line 7">
          <a:extLst>
            <a:ext uri="{FF2B5EF4-FFF2-40B4-BE49-F238E27FC236}">
              <a16:creationId xmlns:a16="http://schemas.microsoft.com/office/drawing/2014/main" id="{CF91DCC7-1D87-4CE5-AB4D-BA5F2A6B8B07}"/>
            </a:ext>
          </a:extLst>
        </xdr:cNvPr>
        <xdr:cNvSpPr>
          <a:spLocks noChangeShapeType="1"/>
        </xdr:cNvSpPr>
      </xdr:nvSpPr>
      <xdr:spPr bwMode="auto">
        <a:xfrm>
          <a:off x="400050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34" name="Line 7">
          <a:extLst>
            <a:ext uri="{FF2B5EF4-FFF2-40B4-BE49-F238E27FC236}">
              <a16:creationId xmlns:a16="http://schemas.microsoft.com/office/drawing/2014/main" id="{A4BEDAA5-D858-410C-9986-94672F170943}"/>
            </a:ext>
          </a:extLst>
        </xdr:cNvPr>
        <xdr:cNvSpPr>
          <a:spLocks noChangeShapeType="1"/>
        </xdr:cNvSpPr>
      </xdr:nvSpPr>
      <xdr:spPr bwMode="auto">
        <a:xfrm>
          <a:off x="400050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35" name="Line 7">
          <a:extLst>
            <a:ext uri="{FF2B5EF4-FFF2-40B4-BE49-F238E27FC236}">
              <a16:creationId xmlns:a16="http://schemas.microsoft.com/office/drawing/2014/main" id="{158A49F4-7402-4AAE-BD1D-E681561BF6D4}"/>
            </a:ext>
          </a:extLst>
        </xdr:cNvPr>
        <xdr:cNvSpPr>
          <a:spLocks noChangeShapeType="1"/>
        </xdr:cNvSpPr>
      </xdr:nvSpPr>
      <xdr:spPr bwMode="auto">
        <a:xfrm>
          <a:off x="400050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36" name="Line 7">
          <a:extLst>
            <a:ext uri="{FF2B5EF4-FFF2-40B4-BE49-F238E27FC236}">
              <a16:creationId xmlns:a16="http://schemas.microsoft.com/office/drawing/2014/main" id="{6D0B6F37-F5ED-4239-A6BA-2F7C9FF984D8}"/>
            </a:ext>
          </a:extLst>
        </xdr:cNvPr>
        <xdr:cNvSpPr>
          <a:spLocks noChangeShapeType="1"/>
        </xdr:cNvSpPr>
      </xdr:nvSpPr>
      <xdr:spPr bwMode="auto">
        <a:xfrm>
          <a:off x="400050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37" name="Line 7">
          <a:extLst>
            <a:ext uri="{FF2B5EF4-FFF2-40B4-BE49-F238E27FC236}">
              <a16:creationId xmlns:a16="http://schemas.microsoft.com/office/drawing/2014/main" id="{B7E8A722-6D39-4C91-9140-5257BE0AB849}"/>
            </a:ext>
          </a:extLst>
        </xdr:cNvPr>
        <xdr:cNvSpPr>
          <a:spLocks noChangeShapeType="1"/>
        </xdr:cNvSpPr>
      </xdr:nvSpPr>
      <xdr:spPr bwMode="auto">
        <a:xfrm>
          <a:off x="400050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38" name="Line 7">
          <a:extLst>
            <a:ext uri="{FF2B5EF4-FFF2-40B4-BE49-F238E27FC236}">
              <a16:creationId xmlns:a16="http://schemas.microsoft.com/office/drawing/2014/main" id="{F372E948-4974-425F-815F-D9A82B0A3F63}"/>
            </a:ext>
          </a:extLst>
        </xdr:cNvPr>
        <xdr:cNvSpPr>
          <a:spLocks noChangeShapeType="1"/>
        </xdr:cNvSpPr>
      </xdr:nvSpPr>
      <xdr:spPr bwMode="auto">
        <a:xfrm>
          <a:off x="400050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39" name="Line 7">
          <a:extLst>
            <a:ext uri="{FF2B5EF4-FFF2-40B4-BE49-F238E27FC236}">
              <a16:creationId xmlns:a16="http://schemas.microsoft.com/office/drawing/2014/main" id="{0EB4615F-B4A3-4B61-917C-F0F270F26858}"/>
            </a:ext>
          </a:extLst>
        </xdr:cNvPr>
        <xdr:cNvSpPr>
          <a:spLocks noChangeShapeType="1"/>
        </xdr:cNvSpPr>
      </xdr:nvSpPr>
      <xdr:spPr bwMode="auto">
        <a:xfrm>
          <a:off x="400050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40" name="Line 7">
          <a:extLst>
            <a:ext uri="{FF2B5EF4-FFF2-40B4-BE49-F238E27FC236}">
              <a16:creationId xmlns:a16="http://schemas.microsoft.com/office/drawing/2014/main" id="{D6438B41-AD30-4DED-8BBD-CAD6A0B32F92}"/>
            </a:ext>
          </a:extLst>
        </xdr:cNvPr>
        <xdr:cNvSpPr>
          <a:spLocks noChangeShapeType="1"/>
        </xdr:cNvSpPr>
      </xdr:nvSpPr>
      <xdr:spPr bwMode="auto">
        <a:xfrm>
          <a:off x="400050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41" name="Line 7">
          <a:extLst>
            <a:ext uri="{FF2B5EF4-FFF2-40B4-BE49-F238E27FC236}">
              <a16:creationId xmlns:a16="http://schemas.microsoft.com/office/drawing/2014/main" id="{EC759EA2-4AC7-46CB-9572-C6994509A2DA}"/>
            </a:ext>
          </a:extLst>
        </xdr:cNvPr>
        <xdr:cNvSpPr>
          <a:spLocks noChangeShapeType="1"/>
        </xdr:cNvSpPr>
      </xdr:nvSpPr>
      <xdr:spPr bwMode="auto">
        <a:xfrm>
          <a:off x="400050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42" name="Line 7">
          <a:extLst>
            <a:ext uri="{FF2B5EF4-FFF2-40B4-BE49-F238E27FC236}">
              <a16:creationId xmlns:a16="http://schemas.microsoft.com/office/drawing/2014/main" id="{092E74A3-7264-434D-9542-C1A76D83C5D2}"/>
            </a:ext>
          </a:extLst>
        </xdr:cNvPr>
        <xdr:cNvSpPr>
          <a:spLocks noChangeShapeType="1"/>
        </xdr:cNvSpPr>
      </xdr:nvSpPr>
      <xdr:spPr bwMode="auto">
        <a:xfrm>
          <a:off x="400050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43" name="Line 7">
          <a:extLst>
            <a:ext uri="{FF2B5EF4-FFF2-40B4-BE49-F238E27FC236}">
              <a16:creationId xmlns:a16="http://schemas.microsoft.com/office/drawing/2014/main" id="{1B974F9C-CB91-4C59-97A9-3959A63A4649}"/>
            </a:ext>
          </a:extLst>
        </xdr:cNvPr>
        <xdr:cNvSpPr>
          <a:spLocks noChangeShapeType="1"/>
        </xdr:cNvSpPr>
      </xdr:nvSpPr>
      <xdr:spPr bwMode="auto">
        <a:xfrm>
          <a:off x="400050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44" name="Line 7">
          <a:extLst>
            <a:ext uri="{FF2B5EF4-FFF2-40B4-BE49-F238E27FC236}">
              <a16:creationId xmlns:a16="http://schemas.microsoft.com/office/drawing/2014/main" id="{F7B4CB05-07B0-4F8F-B6BB-541F08EA6F07}"/>
            </a:ext>
          </a:extLst>
        </xdr:cNvPr>
        <xdr:cNvSpPr>
          <a:spLocks noChangeShapeType="1"/>
        </xdr:cNvSpPr>
      </xdr:nvSpPr>
      <xdr:spPr bwMode="auto">
        <a:xfrm>
          <a:off x="400050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45" name="Line 7">
          <a:extLst>
            <a:ext uri="{FF2B5EF4-FFF2-40B4-BE49-F238E27FC236}">
              <a16:creationId xmlns:a16="http://schemas.microsoft.com/office/drawing/2014/main" id="{ECCDEB8C-F0EF-4538-B3D7-A886BF9C8395}"/>
            </a:ext>
          </a:extLst>
        </xdr:cNvPr>
        <xdr:cNvSpPr>
          <a:spLocks noChangeShapeType="1"/>
        </xdr:cNvSpPr>
      </xdr:nvSpPr>
      <xdr:spPr bwMode="auto">
        <a:xfrm>
          <a:off x="400050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946" name="Line 7">
          <a:extLst>
            <a:ext uri="{FF2B5EF4-FFF2-40B4-BE49-F238E27FC236}">
              <a16:creationId xmlns:a16="http://schemas.microsoft.com/office/drawing/2014/main" id="{29204323-7B63-43A3-9DBB-8E14FEB241D3}"/>
            </a:ext>
          </a:extLst>
        </xdr:cNvPr>
        <xdr:cNvSpPr>
          <a:spLocks noChangeShapeType="1"/>
        </xdr:cNvSpPr>
      </xdr:nvSpPr>
      <xdr:spPr bwMode="auto">
        <a:xfrm>
          <a:off x="5495925"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947" name="Line 7">
          <a:extLst>
            <a:ext uri="{FF2B5EF4-FFF2-40B4-BE49-F238E27FC236}">
              <a16:creationId xmlns:a16="http://schemas.microsoft.com/office/drawing/2014/main" id="{A0FE8611-F90C-4EEE-B000-9EEDF43A1F00}"/>
            </a:ext>
          </a:extLst>
        </xdr:cNvPr>
        <xdr:cNvSpPr>
          <a:spLocks noChangeShapeType="1"/>
        </xdr:cNvSpPr>
      </xdr:nvSpPr>
      <xdr:spPr bwMode="auto">
        <a:xfrm>
          <a:off x="5495925"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948" name="Line 7">
          <a:extLst>
            <a:ext uri="{FF2B5EF4-FFF2-40B4-BE49-F238E27FC236}">
              <a16:creationId xmlns:a16="http://schemas.microsoft.com/office/drawing/2014/main" id="{07178CD3-5D95-499C-9732-123E50C0F845}"/>
            </a:ext>
          </a:extLst>
        </xdr:cNvPr>
        <xdr:cNvSpPr>
          <a:spLocks noChangeShapeType="1"/>
        </xdr:cNvSpPr>
      </xdr:nvSpPr>
      <xdr:spPr bwMode="auto">
        <a:xfrm>
          <a:off x="5495925"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949" name="Line 7">
          <a:extLst>
            <a:ext uri="{FF2B5EF4-FFF2-40B4-BE49-F238E27FC236}">
              <a16:creationId xmlns:a16="http://schemas.microsoft.com/office/drawing/2014/main" id="{F3122E3C-A16B-43F3-8A88-3FBBDD29E1DD}"/>
            </a:ext>
          </a:extLst>
        </xdr:cNvPr>
        <xdr:cNvSpPr>
          <a:spLocks noChangeShapeType="1"/>
        </xdr:cNvSpPr>
      </xdr:nvSpPr>
      <xdr:spPr bwMode="auto">
        <a:xfrm>
          <a:off x="5495925"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950" name="Line 7">
          <a:extLst>
            <a:ext uri="{FF2B5EF4-FFF2-40B4-BE49-F238E27FC236}">
              <a16:creationId xmlns:a16="http://schemas.microsoft.com/office/drawing/2014/main" id="{5E3700C6-D3D5-4CC2-B6EA-ECE094512B0C}"/>
            </a:ext>
          </a:extLst>
        </xdr:cNvPr>
        <xdr:cNvSpPr>
          <a:spLocks noChangeShapeType="1"/>
        </xdr:cNvSpPr>
      </xdr:nvSpPr>
      <xdr:spPr bwMode="auto">
        <a:xfrm>
          <a:off x="5495925"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951" name="Line 7">
          <a:extLst>
            <a:ext uri="{FF2B5EF4-FFF2-40B4-BE49-F238E27FC236}">
              <a16:creationId xmlns:a16="http://schemas.microsoft.com/office/drawing/2014/main" id="{B241F298-B336-43E7-B96B-A9E10F90A522}"/>
            </a:ext>
          </a:extLst>
        </xdr:cNvPr>
        <xdr:cNvSpPr>
          <a:spLocks noChangeShapeType="1"/>
        </xdr:cNvSpPr>
      </xdr:nvSpPr>
      <xdr:spPr bwMode="auto">
        <a:xfrm>
          <a:off x="5495925"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952" name="Line 7">
          <a:extLst>
            <a:ext uri="{FF2B5EF4-FFF2-40B4-BE49-F238E27FC236}">
              <a16:creationId xmlns:a16="http://schemas.microsoft.com/office/drawing/2014/main" id="{18250CED-9BFA-4B56-AEA7-130C2A5751C8}"/>
            </a:ext>
          </a:extLst>
        </xdr:cNvPr>
        <xdr:cNvSpPr>
          <a:spLocks noChangeShapeType="1"/>
        </xdr:cNvSpPr>
      </xdr:nvSpPr>
      <xdr:spPr bwMode="auto">
        <a:xfrm>
          <a:off x="5495925"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953" name="Line 7">
          <a:extLst>
            <a:ext uri="{FF2B5EF4-FFF2-40B4-BE49-F238E27FC236}">
              <a16:creationId xmlns:a16="http://schemas.microsoft.com/office/drawing/2014/main" id="{BA440578-91BD-44ED-9284-C9778224E9AD}"/>
            </a:ext>
          </a:extLst>
        </xdr:cNvPr>
        <xdr:cNvSpPr>
          <a:spLocks noChangeShapeType="1"/>
        </xdr:cNvSpPr>
      </xdr:nvSpPr>
      <xdr:spPr bwMode="auto">
        <a:xfrm>
          <a:off x="5495925"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954" name="Line 7">
          <a:extLst>
            <a:ext uri="{FF2B5EF4-FFF2-40B4-BE49-F238E27FC236}">
              <a16:creationId xmlns:a16="http://schemas.microsoft.com/office/drawing/2014/main" id="{EDF4D95A-BDF0-4EA1-B520-3021EEC77291}"/>
            </a:ext>
          </a:extLst>
        </xdr:cNvPr>
        <xdr:cNvSpPr>
          <a:spLocks noChangeShapeType="1"/>
        </xdr:cNvSpPr>
      </xdr:nvSpPr>
      <xdr:spPr bwMode="auto">
        <a:xfrm>
          <a:off x="5495925"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955" name="Line 7">
          <a:extLst>
            <a:ext uri="{FF2B5EF4-FFF2-40B4-BE49-F238E27FC236}">
              <a16:creationId xmlns:a16="http://schemas.microsoft.com/office/drawing/2014/main" id="{88F8ED90-4597-4BED-93B3-3C4E4F508B47}"/>
            </a:ext>
          </a:extLst>
        </xdr:cNvPr>
        <xdr:cNvSpPr>
          <a:spLocks noChangeShapeType="1"/>
        </xdr:cNvSpPr>
      </xdr:nvSpPr>
      <xdr:spPr bwMode="auto">
        <a:xfrm>
          <a:off x="5495925"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956" name="Line 7">
          <a:extLst>
            <a:ext uri="{FF2B5EF4-FFF2-40B4-BE49-F238E27FC236}">
              <a16:creationId xmlns:a16="http://schemas.microsoft.com/office/drawing/2014/main" id="{6431540B-705A-4D7D-82A5-717816C63E1A}"/>
            </a:ext>
          </a:extLst>
        </xdr:cNvPr>
        <xdr:cNvSpPr>
          <a:spLocks noChangeShapeType="1"/>
        </xdr:cNvSpPr>
      </xdr:nvSpPr>
      <xdr:spPr bwMode="auto">
        <a:xfrm>
          <a:off x="5495925"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957" name="Line 7">
          <a:extLst>
            <a:ext uri="{FF2B5EF4-FFF2-40B4-BE49-F238E27FC236}">
              <a16:creationId xmlns:a16="http://schemas.microsoft.com/office/drawing/2014/main" id="{3B1D4979-1367-4AA3-8008-358B5D698609}"/>
            </a:ext>
          </a:extLst>
        </xdr:cNvPr>
        <xdr:cNvSpPr>
          <a:spLocks noChangeShapeType="1"/>
        </xdr:cNvSpPr>
      </xdr:nvSpPr>
      <xdr:spPr bwMode="auto">
        <a:xfrm>
          <a:off x="5495925"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958" name="Line 7">
          <a:extLst>
            <a:ext uri="{FF2B5EF4-FFF2-40B4-BE49-F238E27FC236}">
              <a16:creationId xmlns:a16="http://schemas.microsoft.com/office/drawing/2014/main" id="{597B077E-BAC4-4CDD-A43F-27E53749BFF4}"/>
            </a:ext>
          </a:extLst>
        </xdr:cNvPr>
        <xdr:cNvSpPr>
          <a:spLocks noChangeShapeType="1"/>
        </xdr:cNvSpPr>
      </xdr:nvSpPr>
      <xdr:spPr bwMode="auto">
        <a:xfrm>
          <a:off x="5495925"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959" name="Line 7">
          <a:extLst>
            <a:ext uri="{FF2B5EF4-FFF2-40B4-BE49-F238E27FC236}">
              <a16:creationId xmlns:a16="http://schemas.microsoft.com/office/drawing/2014/main" id="{997CAA49-C475-4764-B12D-D6C3AD221597}"/>
            </a:ext>
          </a:extLst>
        </xdr:cNvPr>
        <xdr:cNvSpPr>
          <a:spLocks noChangeShapeType="1"/>
        </xdr:cNvSpPr>
      </xdr:nvSpPr>
      <xdr:spPr bwMode="auto">
        <a:xfrm>
          <a:off x="5495925"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960" name="Line 7">
          <a:extLst>
            <a:ext uri="{FF2B5EF4-FFF2-40B4-BE49-F238E27FC236}">
              <a16:creationId xmlns:a16="http://schemas.microsoft.com/office/drawing/2014/main" id="{757638D1-BF40-4F93-8B5E-4D1D0B9AE236}"/>
            </a:ext>
          </a:extLst>
        </xdr:cNvPr>
        <xdr:cNvSpPr>
          <a:spLocks noChangeShapeType="1"/>
        </xdr:cNvSpPr>
      </xdr:nvSpPr>
      <xdr:spPr bwMode="auto">
        <a:xfrm>
          <a:off x="5495925"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961" name="Line 7">
          <a:extLst>
            <a:ext uri="{FF2B5EF4-FFF2-40B4-BE49-F238E27FC236}">
              <a16:creationId xmlns:a16="http://schemas.microsoft.com/office/drawing/2014/main" id="{4E9421D4-194E-41E9-B059-CEFA151B2003}"/>
            </a:ext>
          </a:extLst>
        </xdr:cNvPr>
        <xdr:cNvSpPr>
          <a:spLocks noChangeShapeType="1"/>
        </xdr:cNvSpPr>
      </xdr:nvSpPr>
      <xdr:spPr bwMode="auto">
        <a:xfrm>
          <a:off x="5495925"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962" name="Line 7">
          <a:extLst>
            <a:ext uri="{FF2B5EF4-FFF2-40B4-BE49-F238E27FC236}">
              <a16:creationId xmlns:a16="http://schemas.microsoft.com/office/drawing/2014/main" id="{2EDFA4B3-AA4F-4C30-8E06-1DCF533EE4CB}"/>
            </a:ext>
          </a:extLst>
        </xdr:cNvPr>
        <xdr:cNvSpPr>
          <a:spLocks noChangeShapeType="1"/>
        </xdr:cNvSpPr>
      </xdr:nvSpPr>
      <xdr:spPr bwMode="auto">
        <a:xfrm>
          <a:off x="5495925"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963" name="Line 7">
          <a:extLst>
            <a:ext uri="{FF2B5EF4-FFF2-40B4-BE49-F238E27FC236}">
              <a16:creationId xmlns:a16="http://schemas.microsoft.com/office/drawing/2014/main" id="{D714EC0C-89A4-48EE-94A8-8FCDA93F5D3C}"/>
            </a:ext>
          </a:extLst>
        </xdr:cNvPr>
        <xdr:cNvSpPr>
          <a:spLocks noChangeShapeType="1"/>
        </xdr:cNvSpPr>
      </xdr:nvSpPr>
      <xdr:spPr bwMode="auto">
        <a:xfrm>
          <a:off x="5495925"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964" name="Line 7">
          <a:extLst>
            <a:ext uri="{FF2B5EF4-FFF2-40B4-BE49-F238E27FC236}">
              <a16:creationId xmlns:a16="http://schemas.microsoft.com/office/drawing/2014/main" id="{C4E7C245-7C9D-40A4-9A1C-862EA6CC2D64}"/>
            </a:ext>
          </a:extLst>
        </xdr:cNvPr>
        <xdr:cNvSpPr>
          <a:spLocks noChangeShapeType="1"/>
        </xdr:cNvSpPr>
      </xdr:nvSpPr>
      <xdr:spPr bwMode="auto">
        <a:xfrm>
          <a:off x="5495925"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965" name="Line 7">
          <a:extLst>
            <a:ext uri="{FF2B5EF4-FFF2-40B4-BE49-F238E27FC236}">
              <a16:creationId xmlns:a16="http://schemas.microsoft.com/office/drawing/2014/main" id="{A4C9FDAD-83B6-4E6A-A501-486D195BB453}"/>
            </a:ext>
          </a:extLst>
        </xdr:cNvPr>
        <xdr:cNvSpPr>
          <a:spLocks noChangeShapeType="1"/>
        </xdr:cNvSpPr>
      </xdr:nvSpPr>
      <xdr:spPr bwMode="auto">
        <a:xfrm>
          <a:off x="5495925"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966" name="Line 7">
          <a:extLst>
            <a:ext uri="{FF2B5EF4-FFF2-40B4-BE49-F238E27FC236}">
              <a16:creationId xmlns:a16="http://schemas.microsoft.com/office/drawing/2014/main" id="{BA779DF6-B2D7-4CB7-B105-9E5C4A4F8F03}"/>
            </a:ext>
          </a:extLst>
        </xdr:cNvPr>
        <xdr:cNvSpPr>
          <a:spLocks noChangeShapeType="1"/>
        </xdr:cNvSpPr>
      </xdr:nvSpPr>
      <xdr:spPr bwMode="auto">
        <a:xfrm>
          <a:off x="5495925"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967" name="Line 7">
          <a:extLst>
            <a:ext uri="{FF2B5EF4-FFF2-40B4-BE49-F238E27FC236}">
              <a16:creationId xmlns:a16="http://schemas.microsoft.com/office/drawing/2014/main" id="{8764CA42-96ED-4A17-8DCF-D55A67B136F4}"/>
            </a:ext>
          </a:extLst>
        </xdr:cNvPr>
        <xdr:cNvSpPr>
          <a:spLocks noChangeShapeType="1"/>
        </xdr:cNvSpPr>
      </xdr:nvSpPr>
      <xdr:spPr bwMode="auto">
        <a:xfrm>
          <a:off x="5495925"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968" name="Line 7">
          <a:extLst>
            <a:ext uri="{FF2B5EF4-FFF2-40B4-BE49-F238E27FC236}">
              <a16:creationId xmlns:a16="http://schemas.microsoft.com/office/drawing/2014/main" id="{B0E63B9A-84CD-46F2-BAEF-559D8612C2A7}"/>
            </a:ext>
          </a:extLst>
        </xdr:cNvPr>
        <xdr:cNvSpPr>
          <a:spLocks noChangeShapeType="1"/>
        </xdr:cNvSpPr>
      </xdr:nvSpPr>
      <xdr:spPr bwMode="auto">
        <a:xfrm>
          <a:off x="5495925"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969" name="Line 7">
          <a:extLst>
            <a:ext uri="{FF2B5EF4-FFF2-40B4-BE49-F238E27FC236}">
              <a16:creationId xmlns:a16="http://schemas.microsoft.com/office/drawing/2014/main" id="{03CEDFA2-174F-4BB5-82D9-E9A06CD6648F}"/>
            </a:ext>
          </a:extLst>
        </xdr:cNvPr>
        <xdr:cNvSpPr>
          <a:spLocks noChangeShapeType="1"/>
        </xdr:cNvSpPr>
      </xdr:nvSpPr>
      <xdr:spPr bwMode="auto">
        <a:xfrm>
          <a:off x="5495925"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970" name="Line 7">
          <a:extLst>
            <a:ext uri="{FF2B5EF4-FFF2-40B4-BE49-F238E27FC236}">
              <a16:creationId xmlns:a16="http://schemas.microsoft.com/office/drawing/2014/main" id="{68E10035-22F0-419A-975A-5102C797E91D}"/>
            </a:ext>
          </a:extLst>
        </xdr:cNvPr>
        <xdr:cNvSpPr>
          <a:spLocks noChangeShapeType="1"/>
        </xdr:cNvSpPr>
      </xdr:nvSpPr>
      <xdr:spPr bwMode="auto">
        <a:xfrm>
          <a:off x="5495925"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971" name="Line 7">
          <a:extLst>
            <a:ext uri="{FF2B5EF4-FFF2-40B4-BE49-F238E27FC236}">
              <a16:creationId xmlns:a16="http://schemas.microsoft.com/office/drawing/2014/main" id="{278D2097-3885-4F93-98CD-ADD62460323C}"/>
            </a:ext>
          </a:extLst>
        </xdr:cNvPr>
        <xdr:cNvSpPr>
          <a:spLocks noChangeShapeType="1"/>
        </xdr:cNvSpPr>
      </xdr:nvSpPr>
      <xdr:spPr bwMode="auto">
        <a:xfrm>
          <a:off x="5495925"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972" name="Line 7">
          <a:extLst>
            <a:ext uri="{FF2B5EF4-FFF2-40B4-BE49-F238E27FC236}">
              <a16:creationId xmlns:a16="http://schemas.microsoft.com/office/drawing/2014/main" id="{384B4879-5797-4245-B1F0-4A69900AD113}"/>
            </a:ext>
          </a:extLst>
        </xdr:cNvPr>
        <xdr:cNvSpPr>
          <a:spLocks noChangeShapeType="1"/>
        </xdr:cNvSpPr>
      </xdr:nvSpPr>
      <xdr:spPr bwMode="auto">
        <a:xfrm>
          <a:off x="5495925"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973" name="Line 7">
          <a:extLst>
            <a:ext uri="{FF2B5EF4-FFF2-40B4-BE49-F238E27FC236}">
              <a16:creationId xmlns:a16="http://schemas.microsoft.com/office/drawing/2014/main" id="{ECBFE7F3-181A-43B3-892E-9D222F31A6AC}"/>
            </a:ext>
          </a:extLst>
        </xdr:cNvPr>
        <xdr:cNvSpPr>
          <a:spLocks noChangeShapeType="1"/>
        </xdr:cNvSpPr>
      </xdr:nvSpPr>
      <xdr:spPr bwMode="auto">
        <a:xfrm>
          <a:off x="5495925"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974" name="Line 7">
          <a:extLst>
            <a:ext uri="{FF2B5EF4-FFF2-40B4-BE49-F238E27FC236}">
              <a16:creationId xmlns:a16="http://schemas.microsoft.com/office/drawing/2014/main" id="{7E4F82BC-27A3-4761-9D58-D7A7B74D379C}"/>
            </a:ext>
          </a:extLst>
        </xdr:cNvPr>
        <xdr:cNvSpPr>
          <a:spLocks noChangeShapeType="1"/>
        </xdr:cNvSpPr>
      </xdr:nvSpPr>
      <xdr:spPr bwMode="auto">
        <a:xfrm>
          <a:off x="5495925"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975" name="Line 7">
          <a:extLst>
            <a:ext uri="{FF2B5EF4-FFF2-40B4-BE49-F238E27FC236}">
              <a16:creationId xmlns:a16="http://schemas.microsoft.com/office/drawing/2014/main" id="{0DAD5E75-4E86-468E-8E2D-F65710AE94C7}"/>
            </a:ext>
          </a:extLst>
        </xdr:cNvPr>
        <xdr:cNvSpPr>
          <a:spLocks noChangeShapeType="1"/>
        </xdr:cNvSpPr>
      </xdr:nvSpPr>
      <xdr:spPr bwMode="auto">
        <a:xfrm>
          <a:off x="5495925"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976" name="Line 7">
          <a:extLst>
            <a:ext uri="{FF2B5EF4-FFF2-40B4-BE49-F238E27FC236}">
              <a16:creationId xmlns:a16="http://schemas.microsoft.com/office/drawing/2014/main" id="{0DEFE759-6686-4CBA-8A9C-DEDB2D9B6881}"/>
            </a:ext>
          </a:extLst>
        </xdr:cNvPr>
        <xdr:cNvSpPr>
          <a:spLocks noChangeShapeType="1"/>
        </xdr:cNvSpPr>
      </xdr:nvSpPr>
      <xdr:spPr bwMode="auto">
        <a:xfrm>
          <a:off x="5495925"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977" name="Line 7">
          <a:extLst>
            <a:ext uri="{FF2B5EF4-FFF2-40B4-BE49-F238E27FC236}">
              <a16:creationId xmlns:a16="http://schemas.microsoft.com/office/drawing/2014/main" id="{EEC2344A-16D6-401D-A0CB-D448A15A91A5}"/>
            </a:ext>
          </a:extLst>
        </xdr:cNvPr>
        <xdr:cNvSpPr>
          <a:spLocks noChangeShapeType="1"/>
        </xdr:cNvSpPr>
      </xdr:nvSpPr>
      <xdr:spPr bwMode="auto">
        <a:xfrm>
          <a:off x="5495925"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978" name="Line 7">
          <a:extLst>
            <a:ext uri="{FF2B5EF4-FFF2-40B4-BE49-F238E27FC236}">
              <a16:creationId xmlns:a16="http://schemas.microsoft.com/office/drawing/2014/main" id="{50C6B0D3-315E-42BB-A8CC-F1B0E90C6B32}"/>
            </a:ext>
          </a:extLst>
        </xdr:cNvPr>
        <xdr:cNvSpPr>
          <a:spLocks noChangeShapeType="1"/>
        </xdr:cNvSpPr>
      </xdr:nvSpPr>
      <xdr:spPr bwMode="auto">
        <a:xfrm>
          <a:off x="5495925"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979" name="Line 7">
          <a:extLst>
            <a:ext uri="{FF2B5EF4-FFF2-40B4-BE49-F238E27FC236}">
              <a16:creationId xmlns:a16="http://schemas.microsoft.com/office/drawing/2014/main" id="{7AEF1ABE-2E2F-43A5-808B-C31CAB29922C}"/>
            </a:ext>
          </a:extLst>
        </xdr:cNvPr>
        <xdr:cNvSpPr>
          <a:spLocks noChangeShapeType="1"/>
        </xdr:cNvSpPr>
      </xdr:nvSpPr>
      <xdr:spPr bwMode="auto">
        <a:xfrm>
          <a:off x="5495925"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342900</xdr:colOff>
      <xdr:row>64</xdr:row>
      <xdr:rowOff>76200</xdr:rowOff>
    </xdr:from>
    <xdr:to>
      <xdr:col>9</xdr:col>
      <xdr:colOff>342900</xdr:colOff>
      <xdr:row>64</xdr:row>
      <xdr:rowOff>76200</xdr:rowOff>
    </xdr:to>
    <xdr:sp macro="" textlink="">
      <xdr:nvSpPr>
        <xdr:cNvPr id="1980" name="Line 7">
          <a:extLst>
            <a:ext uri="{FF2B5EF4-FFF2-40B4-BE49-F238E27FC236}">
              <a16:creationId xmlns:a16="http://schemas.microsoft.com/office/drawing/2014/main" id="{1A24EEA2-72AC-4D64-A3B1-ADF42BE82F2A}"/>
            </a:ext>
          </a:extLst>
        </xdr:cNvPr>
        <xdr:cNvSpPr>
          <a:spLocks noChangeShapeType="1"/>
        </xdr:cNvSpPr>
      </xdr:nvSpPr>
      <xdr:spPr bwMode="auto">
        <a:xfrm>
          <a:off x="5514975" y="13582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81" name="Line 7">
          <a:extLst>
            <a:ext uri="{FF2B5EF4-FFF2-40B4-BE49-F238E27FC236}">
              <a16:creationId xmlns:a16="http://schemas.microsoft.com/office/drawing/2014/main" id="{182089D3-24F0-4D5C-8CD1-46D945161E69}"/>
            </a:ext>
          </a:extLst>
        </xdr:cNvPr>
        <xdr:cNvSpPr>
          <a:spLocks noChangeShapeType="1"/>
        </xdr:cNvSpPr>
      </xdr:nvSpPr>
      <xdr:spPr bwMode="auto">
        <a:xfrm>
          <a:off x="400050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82" name="Line 7">
          <a:extLst>
            <a:ext uri="{FF2B5EF4-FFF2-40B4-BE49-F238E27FC236}">
              <a16:creationId xmlns:a16="http://schemas.microsoft.com/office/drawing/2014/main" id="{0D7F53CD-C272-4D78-8AC0-CB40B94779F4}"/>
            </a:ext>
          </a:extLst>
        </xdr:cNvPr>
        <xdr:cNvSpPr>
          <a:spLocks noChangeShapeType="1"/>
        </xdr:cNvSpPr>
      </xdr:nvSpPr>
      <xdr:spPr bwMode="auto">
        <a:xfrm>
          <a:off x="400050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83" name="Line 7">
          <a:extLst>
            <a:ext uri="{FF2B5EF4-FFF2-40B4-BE49-F238E27FC236}">
              <a16:creationId xmlns:a16="http://schemas.microsoft.com/office/drawing/2014/main" id="{52B3528F-7725-4C12-B72F-8C9BA1DE9371}"/>
            </a:ext>
          </a:extLst>
        </xdr:cNvPr>
        <xdr:cNvSpPr>
          <a:spLocks noChangeShapeType="1"/>
        </xdr:cNvSpPr>
      </xdr:nvSpPr>
      <xdr:spPr bwMode="auto">
        <a:xfrm>
          <a:off x="400050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84" name="Line 7">
          <a:extLst>
            <a:ext uri="{FF2B5EF4-FFF2-40B4-BE49-F238E27FC236}">
              <a16:creationId xmlns:a16="http://schemas.microsoft.com/office/drawing/2014/main" id="{E619FB92-FA33-451E-867E-7BDFFB66DB44}"/>
            </a:ext>
          </a:extLst>
        </xdr:cNvPr>
        <xdr:cNvSpPr>
          <a:spLocks noChangeShapeType="1"/>
        </xdr:cNvSpPr>
      </xdr:nvSpPr>
      <xdr:spPr bwMode="auto">
        <a:xfrm>
          <a:off x="400050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85" name="Line 7">
          <a:extLst>
            <a:ext uri="{FF2B5EF4-FFF2-40B4-BE49-F238E27FC236}">
              <a16:creationId xmlns:a16="http://schemas.microsoft.com/office/drawing/2014/main" id="{6E79E7D7-80A5-43CF-A0D0-10D93223B845}"/>
            </a:ext>
          </a:extLst>
        </xdr:cNvPr>
        <xdr:cNvSpPr>
          <a:spLocks noChangeShapeType="1"/>
        </xdr:cNvSpPr>
      </xdr:nvSpPr>
      <xdr:spPr bwMode="auto">
        <a:xfrm>
          <a:off x="400050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86" name="Line 7">
          <a:extLst>
            <a:ext uri="{FF2B5EF4-FFF2-40B4-BE49-F238E27FC236}">
              <a16:creationId xmlns:a16="http://schemas.microsoft.com/office/drawing/2014/main" id="{4C05A18A-4FDB-4E41-9C3D-5EC027816F99}"/>
            </a:ext>
          </a:extLst>
        </xdr:cNvPr>
        <xdr:cNvSpPr>
          <a:spLocks noChangeShapeType="1"/>
        </xdr:cNvSpPr>
      </xdr:nvSpPr>
      <xdr:spPr bwMode="auto">
        <a:xfrm>
          <a:off x="400050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87" name="Line 7">
          <a:extLst>
            <a:ext uri="{FF2B5EF4-FFF2-40B4-BE49-F238E27FC236}">
              <a16:creationId xmlns:a16="http://schemas.microsoft.com/office/drawing/2014/main" id="{A118075C-477E-4F10-A537-CB2B3107BEBD}"/>
            </a:ext>
          </a:extLst>
        </xdr:cNvPr>
        <xdr:cNvSpPr>
          <a:spLocks noChangeShapeType="1"/>
        </xdr:cNvSpPr>
      </xdr:nvSpPr>
      <xdr:spPr bwMode="auto">
        <a:xfrm>
          <a:off x="400050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88" name="Line 7">
          <a:extLst>
            <a:ext uri="{FF2B5EF4-FFF2-40B4-BE49-F238E27FC236}">
              <a16:creationId xmlns:a16="http://schemas.microsoft.com/office/drawing/2014/main" id="{17305219-A5B5-41DD-BE29-782AF703CEA9}"/>
            </a:ext>
          </a:extLst>
        </xdr:cNvPr>
        <xdr:cNvSpPr>
          <a:spLocks noChangeShapeType="1"/>
        </xdr:cNvSpPr>
      </xdr:nvSpPr>
      <xdr:spPr bwMode="auto">
        <a:xfrm>
          <a:off x="400050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89" name="Line 7">
          <a:extLst>
            <a:ext uri="{FF2B5EF4-FFF2-40B4-BE49-F238E27FC236}">
              <a16:creationId xmlns:a16="http://schemas.microsoft.com/office/drawing/2014/main" id="{84072D27-8777-43E0-B2C9-7848DABF94EF}"/>
            </a:ext>
          </a:extLst>
        </xdr:cNvPr>
        <xdr:cNvSpPr>
          <a:spLocks noChangeShapeType="1"/>
        </xdr:cNvSpPr>
      </xdr:nvSpPr>
      <xdr:spPr bwMode="auto">
        <a:xfrm>
          <a:off x="400050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90" name="Line 7">
          <a:extLst>
            <a:ext uri="{FF2B5EF4-FFF2-40B4-BE49-F238E27FC236}">
              <a16:creationId xmlns:a16="http://schemas.microsoft.com/office/drawing/2014/main" id="{418D258F-342C-4355-87E1-AE3F8E807A45}"/>
            </a:ext>
          </a:extLst>
        </xdr:cNvPr>
        <xdr:cNvSpPr>
          <a:spLocks noChangeShapeType="1"/>
        </xdr:cNvSpPr>
      </xdr:nvSpPr>
      <xdr:spPr bwMode="auto">
        <a:xfrm>
          <a:off x="400050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91" name="Line 7">
          <a:extLst>
            <a:ext uri="{FF2B5EF4-FFF2-40B4-BE49-F238E27FC236}">
              <a16:creationId xmlns:a16="http://schemas.microsoft.com/office/drawing/2014/main" id="{DF55ABBB-3270-4A8A-B4ED-EDDFDDCA2623}"/>
            </a:ext>
          </a:extLst>
        </xdr:cNvPr>
        <xdr:cNvSpPr>
          <a:spLocks noChangeShapeType="1"/>
        </xdr:cNvSpPr>
      </xdr:nvSpPr>
      <xdr:spPr bwMode="auto">
        <a:xfrm>
          <a:off x="400050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92" name="Line 7">
          <a:extLst>
            <a:ext uri="{FF2B5EF4-FFF2-40B4-BE49-F238E27FC236}">
              <a16:creationId xmlns:a16="http://schemas.microsoft.com/office/drawing/2014/main" id="{51D88029-9BB5-45DF-9ECD-5F47D0C01EA1}"/>
            </a:ext>
          </a:extLst>
        </xdr:cNvPr>
        <xdr:cNvSpPr>
          <a:spLocks noChangeShapeType="1"/>
        </xdr:cNvSpPr>
      </xdr:nvSpPr>
      <xdr:spPr bwMode="auto">
        <a:xfrm>
          <a:off x="400050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93" name="Line 7">
          <a:extLst>
            <a:ext uri="{FF2B5EF4-FFF2-40B4-BE49-F238E27FC236}">
              <a16:creationId xmlns:a16="http://schemas.microsoft.com/office/drawing/2014/main" id="{19845F73-BD9B-424A-96D3-4F091A4589FF}"/>
            </a:ext>
          </a:extLst>
        </xdr:cNvPr>
        <xdr:cNvSpPr>
          <a:spLocks noChangeShapeType="1"/>
        </xdr:cNvSpPr>
      </xdr:nvSpPr>
      <xdr:spPr bwMode="auto">
        <a:xfrm>
          <a:off x="400050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94" name="Line 7">
          <a:extLst>
            <a:ext uri="{FF2B5EF4-FFF2-40B4-BE49-F238E27FC236}">
              <a16:creationId xmlns:a16="http://schemas.microsoft.com/office/drawing/2014/main" id="{097DAAA7-E8A2-43D6-89F6-BBE9AC01B99C}"/>
            </a:ext>
          </a:extLst>
        </xdr:cNvPr>
        <xdr:cNvSpPr>
          <a:spLocks noChangeShapeType="1"/>
        </xdr:cNvSpPr>
      </xdr:nvSpPr>
      <xdr:spPr bwMode="auto">
        <a:xfrm>
          <a:off x="400050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95" name="Line 7">
          <a:extLst>
            <a:ext uri="{FF2B5EF4-FFF2-40B4-BE49-F238E27FC236}">
              <a16:creationId xmlns:a16="http://schemas.microsoft.com/office/drawing/2014/main" id="{63814C8A-3853-4A87-82DE-455789FC22CE}"/>
            </a:ext>
          </a:extLst>
        </xdr:cNvPr>
        <xdr:cNvSpPr>
          <a:spLocks noChangeShapeType="1"/>
        </xdr:cNvSpPr>
      </xdr:nvSpPr>
      <xdr:spPr bwMode="auto">
        <a:xfrm>
          <a:off x="400050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96" name="Line 7">
          <a:extLst>
            <a:ext uri="{FF2B5EF4-FFF2-40B4-BE49-F238E27FC236}">
              <a16:creationId xmlns:a16="http://schemas.microsoft.com/office/drawing/2014/main" id="{30FE62DA-634F-416C-95ED-284864260A7C}"/>
            </a:ext>
          </a:extLst>
        </xdr:cNvPr>
        <xdr:cNvSpPr>
          <a:spLocks noChangeShapeType="1"/>
        </xdr:cNvSpPr>
      </xdr:nvSpPr>
      <xdr:spPr bwMode="auto">
        <a:xfrm>
          <a:off x="400050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97" name="Line 7">
          <a:extLst>
            <a:ext uri="{FF2B5EF4-FFF2-40B4-BE49-F238E27FC236}">
              <a16:creationId xmlns:a16="http://schemas.microsoft.com/office/drawing/2014/main" id="{73D18278-965B-4992-99CD-96C6F861CAC8}"/>
            </a:ext>
          </a:extLst>
        </xdr:cNvPr>
        <xdr:cNvSpPr>
          <a:spLocks noChangeShapeType="1"/>
        </xdr:cNvSpPr>
      </xdr:nvSpPr>
      <xdr:spPr bwMode="auto">
        <a:xfrm>
          <a:off x="400050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98" name="Line 7">
          <a:extLst>
            <a:ext uri="{FF2B5EF4-FFF2-40B4-BE49-F238E27FC236}">
              <a16:creationId xmlns:a16="http://schemas.microsoft.com/office/drawing/2014/main" id="{E8F57A3F-A5BB-4D5A-9191-7E4824ADA5A6}"/>
            </a:ext>
          </a:extLst>
        </xdr:cNvPr>
        <xdr:cNvSpPr>
          <a:spLocks noChangeShapeType="1"/>
        </xdr:cNvSpPr>
      </xdr:nvSpPr>
      <xdr:spPr bwMode="auto">
        <a:xfrm>
          <a:off x="400050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99" name="Line 7">
          <a:extLst>
            <a:ext uri="{FF2B5EF4-FFF2-40B4-BE49-F238E27FC236}">
              <a16:creationId xmlns:a16="http://schemas.microsoft.com/office/drawing/2014/main" id="{7C44C53B-6904-458F-BAF7-9044D0101E66}"/>
            </a:ext>
          </a:extLst>
        </xdr:cNvPr>
        <xdr:cNvSpPr>
          <a:spLocks noChangeShapeType="1"/>
        </xdr:cNvSpPr>
      </xdr:nvSpPr>
      <xdr:spPr bwMode="auto">
        <a:xfrm>
          <a:off x="400050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2000" name="Line 7">
          <a:extLst>
            <a:ext uri="{FF2B5EF4-FFF2-40B4-BE49-F238E27FC236}">
              <a16:creationId xmlns:a16="http://schemas.microsoft.com/office/drawing/2014/main" id="{1B28F184-A407-43C1-AE8F-7F7FD9DE2268}"/>
            </a:ext>
          </a:extLst>
        </xdr:cNvPr>
        <xdr:cNvSpPr>
          <a:spLocks noChangeShapeType="1"/>
        </xdr:cNvSpPr>
      </xdr:nvSpPr>
      <xdr:spPr bwMode="auto">
        <a:xfrm>
          <a:off x="400050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2001" name="Line 7">
          <a:extLst>
            <a:ext uri="{FF2B5EF4-FFF2-40B4-BE49-F238E27FC236}">
              <a16:creationId xmlns:a16="http://schemas.microsoft.com/office/drawing/2014/main" id="{82DA0DA7-2FD2-4335-85FE-2C6F8307E8C9}"/>
            </a:ext>
          </a:extLst>
        </xdr:cNvPr>
        <xdr:cNvSpPr>
          <a:spLocks noChangeShapeType="1"/>
        </xdr:cNvSpPr>
      </xdr:nvSpPr>
      <xdr:spPr bwMode="auto">
        <a:xfrm>
          <a:off x="400050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2002" name="Line 7">
          <a:extLst>
            <a:ext uri="{FF2B5EF4-FFF2-40B4-BE49-F238E27FC236}">
              <a16:creationId xmlns:a16="http://schemas.microsoft.com/office/drawing/2014/main" id="{B69C7D8C-135B-435D-861D-A8A5685D1730}"/>
            </a:ext>
          </a:extLst>
        </xdr:cNvPr>
        <xdr:cNvSpPr>
          <a:spLocks noChangeShapeType="1"/>
        </xdr:cNvSpPr>
      </xdr:nvSpPr>
      <xdr:spPr bwMode="auto">
        <a:xfrm>
          <a:off x="400050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2003" name="Line 7">
          <a:extLst>
            <a:ext uri="{FF2B5EF4-FFF2-40B4-BE49-F238E27FC236}">
              <a16:creationId xmlns:a16="http://schemas.microsoft.com/office/drawing/2014/main" id="{1A05CDD5-EA2E-4DB1-8035-D38896D4A756}"/>
            </a:ext>
          </a:extLst>
        </xdr:cNvPr>
        <xdr:cNvSpPr>
          <a:spLocks noChangeShapeType="1"/>
        </xdr:cNvSpPr>
      </xdr:nvSpPr>
      <xdr:spPr bwMode="auto">
        <a:xfrm>
          <a:off x="400050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2004" name="Line 7">
          <a:extLst>
            <a:ext uri="{FF2B5EF4-FFF2-40B4-BE49-F238E27FC236}">
              <a16:creationId xmlns:a16="http://schemas.microsoft.com/office/drawing/2014/main" id="{D2C6E6A6-4A57-4FB6-8FF5-F57CB4AAF33B}"/>
            </a:ext>
          </a:extLst>
        </xdr:cNvPr>
        <xdr:cNvSpPr>
          <a:spLocks noChangeShapeType="1"/>
        </xdr:cNvSpPr>
      </xdr:nvSpPr>
      <xdr:spPr bwMode="auto">
        <a:xfrm>
          <a:off x="400050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2005" name="Line 7">
          <a:extLst>
            <a:ext uri="{FF2B5EF4-FFF2-40B4-BE49-F238E27FC236}">
              <a16:creationId xmlns:a16="http://schemas.microsoft.com/office/drawing/2014/main" id="{0FE0754F-14D1-4083-AC5B-276262499F14}"/>
            </a:ext>
          </a:extLst>
        </xdr:cNvPr>
        <xdr:cNvSpPr>
          <a:spLocks noChangeShapeType="1"/>
        </xdr:cNvSpPr>
      </xdr:nvSpPr>
      <xdr:spPr bwMode="auto">
        <a:xfrm>
          <a:off x="400050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2006" name="Line 7">
          <a:extLst>
            <a:ext uri="{FF2B5EF4-FFF2-40B4-BE49-F238E27FC236}">
              <a16:creationId xmlns:a16="http://schemas.microsoft.com/office/drawing/2014/main" id="{99DAFBF7-5731-48E0-8FCA-D26847A90905}"/>
            </a:ext>
          </a:extLst>
        </xdr:cNvPr>
        <xdr:cNvSpPr>
          <a:spLocks noChangeShapeType="1"/>
        </xdr:cNvSpPr>
      </xdr:nvSpPr>
      <xdr:spPr bwMode="auto">
        <a:xfrm>
          <a:off x="400050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2007" name="Line 7">
          <a:extLst>
            <a:ext uri="{FF2B5EF4-FFF2-40B4-BE49-F238E27FC236}">
              <a16:creationId xmlns:a16="http://schemas.microsoft.com/office/drawing/2014/main" id="{7DC4D627-E4EE-4284-A5A4-43F258CC7E8A}"/>
            </a:ext>
          </a:extLst>
        </xdr:cNvPr>
        <xdr:cNvSpPr>
          <a:spLocks noChangeShapeType="1"/>
        </xdr:cNvSpPr>
      </xdr:nvSpPr>
      <xdr:spPr bwMode="auto">
        <a:xfrm>
          <a:off x="400050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2008" name="Line 7">
          <a:extLst>
            <a:ext uri="{FF2B5EF4-FFF2-40B4-BE49-F238E27FC236}">
              <a16:creationId xmlns:a16="http://schemas.microsoft.com/office/drawing/2014/main" id="{4A23A6FD-E9AE-42B4-902C-467A7D96A1C3}"/>
            </a:ext>
          </a:extLst>
        </xdr:cNvPr>
        <xdr:cNvSpPr>
          <a:spLocks noChangeShapeType="1"/>
        </xdr:cNvSpPr>
      </xdr:nvSpPr>
      <xdr:spPr bwMode="auto">
        <a:xfrm>
          <a:off x="400050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2009" name="Line 7">
          <a:extLst>
            <a:ext uri="{FF2B5EF4-FFF2-40B4-BE49-F238E27FC236}">
              <a16:creationId xmlns:a16="http://schemas.microsoft.com/office/drawing/2014/main" id="{880AECCA-EE98-4E0C-956B-E7CB5BCED18E}"/>
            </a:ext>
          </a:extLst>
        </xdr:cNvPr>
        <xdr:cNvSpPr>
          <a:spLocks noChangeShapeType="1"/>
        </xdr:cNvSpPr>
      </xdr:nvSpPr>
      <xdr:spPr bwMode="auto">
        <a:xfrm>
          <a:off x="400050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2010" name="Line 7">
          <a:extLst>
            <a:ext uri="{FF2B5EF4-FFF2-40B4-BE49-F238E27FC236}">
              <a16:creationId xmlns:a16="http://schemas.microsoft.com/office/drawing/2014/main" id="{DDB50771-80F4-4C87-B5F2-E13F3388BA47}"/>
            </a:ext>
          </a:extLst>
        </xdr:cNvPr>
        <xdr:cNvSpPr>
          <a:spLocks noChangeShapeType="1"/>
        </xdr:cNvSpPr>
      </xdr:nvSpPr>
      <xdr:spPr bwMode="auto">
        <a:xfrm>
          <a:off x="400050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2011" name="Line 7">
          <a:extLst>
            <a:ext uri="{FF2B5EF4-FFF2-40B4-BE49-F238E27FC236}">
              <a16:creationId xmlns:a16="http://schemas.microsoft.com/office/drawing/2014/main" id="{9BB6755E-825A-413C-9B5F-ABCABC3CAE26}"/>
            </a:ext>
          </a:extLst>
        </xdr:cNvPr>
        <xdr:cNvSpPr>
          <a:spLocks noChangeShapeType="1"/>
        </xdr:cNvSpPr>
      </xdr:nvSpPr>
      <xdr:spPr bwMode="auto">
        <a:xfrm>
          <a:off x="400050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2012" name="Line 7">
          <a:extLst>
            <a:ext uri="{FF2B5EF4-FFF2-40B4-BE49-F238E27FC236}">
              <a16:creationId xmlns:a16="http://schemas.microsoft.com/office/drawing/2014/main" id="{BC786432-B92D-4ED6-8A3E-F31593C6D7FA}"/>
            </a:ext>
          </a:extLst>
        </xdr:cNvPr>
        <xdr:cNvSpPr>
          <a:spLocks noChangeShapeType="1"/>
        </xdr:cNvSpPr>
      </xdr:nvSpPr>
      <xdr:spPr bwMode="auto">
        <a:xfrm>
          <a:off x="400050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2013" name="Line 7">
          <a:extLst>
            <a:ext uri="{FF2B5EF4-FFF2-40B4-BE49-F238E27FC236}">
              <a16:creationId xmlns:a16="http://schemas.microsoft.com/office/drawing/2014/main" id="{47F4DFD0-0944-4DFD-8E52-B1E5ADDAA0D2}"/>
            </a:ext>
          </a:extLst>
        </xdr:cNvPr>
        <xdr:cNvSpPr>
          <a:spLocks noChangeShapeType="1"/>
        </xdr:cNvSpPr>
      </xdr:nvSpPr>
      <xdr:spPr bwMode="auto">
        <a:xfrm>
          <a:off x="400050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2014" name="Line 7">
          <a:extLst>
            <a:ext uri="{FF2B5EF4-FFF2-40B4-BE49-F238E27FC236}">
              <a16:creationId xmlns:a16="http://schemas.microsoft.com/office/drawing/2014/main" id="{B5BA500E-3416-4CB2-A913-7EB5100C52D9}"/>
            </a:ext>
          </a:extLst>
        </xdr:cNvPr>
        <xdr:cNvSpPr>
          <a:spLocks noChangeShapeType="1"/>
        </xdr:cNvSpPr>
      </xdr:nvSpPr>
      <xdr:spPr bwMode="auto">
        <a:xfrm>
          <a:off x="400050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2015" name="Line 7">
          <a:extLst>
            <a:ext uri="{FF2B5EF4-FFF2-40B4-BE49-F238E27FC236}">
              <a16:creationId xmlns:a16="http://schemas.microsoft.com/office/drawing/2014/main" id="{60C035FF-1DB8-4521-8110-3B56595ABB98}"/>
            </a:ext>
          </a:extLst>
        </xdr:cNvPr>
        <xdr:cNvSpPr>
          <a:spLocks noChangeShapeType="1"/>
        </xdr:cNvSpPr>
      </xdr:nvSpPr>
      <xdr:spPr bwMode="auto">
        <a:xfrm>
          <a:off x="4000500" y="1350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21</xdr:row>
      <xdr:rowOff>0</xdr:rowOff>
    </xdr:from>
    <xdr:to>
      <xdr:col>3</xdr:col>
      <xdr:colOff>323850</xdr:colOff>
      <xdr:row>21</xdr:row>
      <xdr:rowOff>0</xdr:rowOff>
    </xdr:to>
    <xdr:sp macro="" textlink="">
      <xdr:nvSpPr>
        <xdr:cNvPr id="2016" name="Line 7">
          <a:extLst>
            <a:ext uri="{FF2B5EF4-FFF2-40B4-BE49-F238E27FC236}">
              <a16:creationId xmlns:a16="http://schemas.microsoft.com/office/drawing/2014/main" id="{E60EE622-6357-4BC2-8E78-E65187456082}"/>
            </a:ext>
          </a:extLst>
        </xdr:cNvPr>
        <xdr:cNvSpPr>
          <a:spLocks noChangeShapeType="1"/>
        </xdr:cNvSpPr>
      </xdr:nvSpPr>
      <xdr:spPr bwMode="auto">
        <a:xfrm>
          <a:off x="1009650" y="470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21</xdr:row>
      <xdr:rowOff>0</xdr:rowOff>
    </xdr:from>
    <xdr:to>
      <xdr:col>5</xdr:col>
      <xdr:colOff>323850</xdr:colOff>
      <xdr:row>21</xdr:row>
      <xdr:rowOff>0</xdr:rowOff>
    </xdr:to>
    <xdr:sp macro="" textlink="">
      <xdr:nvSpPr>
        <xdr:cNvPr id="2017" name="Line 7">
          <a:extLst>
            <a:ext uri="{FF2B5EF4-FFF2-40B4-BE49-F238E27FC236}">
              <a16:creationId xmlns:a16="http://schemas.microsoft.com/office/drawing/2014/main" id="{47B159A3-19E7-4117-AA41-D0F8B9B8C64A}"/>
            </a:ext>
          </a:extLst>
        </xdr:cNvPr>
        <xdr:cNvSpPr>
          <a:spLocks noChangeShapeType="1"/>
        </xdr:cNvSpPr>
      </xdr:nvSpPr>
      <xdr:spPr bwMode="auto">
        <a:xfrm>
          <a:off x="2505075" y="470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98</xdr:row>
      <xdr:rowOff>0</xdr:rowOff>
    </xdr:from>
    <xdr:to>
      <xdr:col>3</xdr:col>
      <xdr:colOff>323850</xdr:colOff>
      <xdr:row>98</xdr:row>
      <xdr:rowOff>0</xdr:rowOff>
    </xdr:to>
    <xdr:sp macro="" textlink="">
      <xdr:nvSpPr>
        <xdr:cNvPr id="2018" name="Line 7">
          <a:extLst>
            <a:ext uri="{FF2B5EF4-FFF2-40B4-BE49-F238E27FC236}">
              <a16:creationId xmlns:a16="http://schemas.microsoft.com/office/drawing/2014/main" id="{A1C34056-1837-4411-9CFD-932B740C63E4}"/>
            </a:ext>
          </a:extLst>
        </xdr:cNvPr>
        <xdr:cNvSpPr>
          <a:spLocks noChangeShapeType="1"/>
        </xdr:cNvSpPr>
      </xdr:nvSpPr>
      <xdr:spPr bwMode="auto">
        <a:xfrm>
          <a:off x="1009650" y="20935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98</xdr:row>
      <xdr:rowOff>0</xdr:rowOff>
    </xdr:from>
    <xdr:to>
      <xdr:col>3</xdr:col>
      <xdr:colOff>323850</xdr:colOff>
      <xdr:row>98</xdr:row>
      <xdr:rowOff>0</xdr:rowOff>
    </xdr:to>
    <xdr:sp macro="" textlink="">
      <xdr:nvSpPr>
        <xdr:cNvPr id="2019" name="Line 7">
          <a:extLst>
            <a:ext uri="{FF2B5EF4-FFF2-40B4-BE49-F238E27FC236}">
              <a16:creationId xmlns:a16="http://schemas.microsoft.com/office/drawing/2014/main" id="{9E591E91-4C6F-4965-AC8B-77CF6581E7E3}"/>
            </a:ext>
          </a:extLst>
        </xdr:cNvPr>
        <xdr:cNvSpPr>
          <a:spLocks noChangeShapeType="1"/>
        </xdr:cNvSpPr>
      </xdr:nvSpPr>
      <xdr:spPr bwMode="auto">
        <a:xfrm>
          <a:off x="1009650" y="20935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98</xdr:row>
      <xdr:rowOff>0</xdr:rowOff>
    </xdr:from>
    <xdr:to>
      <xdr:col>5</xdr:col>
      <xdr:colOff>323850</xdr:colOff>
      <xdr:row>98</xdr:row>
      <xdr:rowOff>0</xdr:rowOff>
    </xdr:to>
    <xdr:sp macro="" textlink="">
      <xdr:nvSpPr>
        <xdr:cNvPr id="2020" name="Line 7">
          <a:extLst>
            <a:ext uri="{FF2B5EF4-FFF2-40B4-BE49-F238E27FC236}">
              <a16:creationId xmlns:a16="http://schemas.microsoft.com/office/drawing/2014/main" id="{959AE0D0-087F-4982-A043-579C9C90BDE7}"/>
            </a:ext>
          </a:extLst>
        </xdr:cNvPr>
        <xdr:cNvSpPr>
          <a:spLocks noChangeShapeType="1"/>
        </xdr:cNvSpPr>
      </xdr:nvSpPr>
      <xdr:spPr bwMode="auto">
        <a:xfrm>
          <a:off x="2505075" y="20935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98</xdr:row>
      <xdr:rowOff>0</xdr:rowOff>
    </xdr:from>
    <xdr:to>
      <xdr:col>5</xdr:col>
      <xdr:colOff>323850</xdr:colOff>
      <xdr:row>98</xdr:row>
      <xdr:rowOff>0</xdr:rowOff>
    </xdr:to>
    <xdr:sp macro="" textlink="">
      <xdr:nvSpPr>
        <xdr:cNvPr id="2021" name="Line 7">
          <a:extLst>
            <a:ext uri="{FF2B5EF4-FFF2-40B4-BE49-F238E27FC236}">
              <a16:creationId xmlns:a16="http://schemas.microsoft.com/office/drawing/2014/main" id="{DA5AFAB5-0648-40C4-AE6F-0C28D905DEDC}"/>
            </a:ext>
          </a:extLst>
        </xdr:cNvPr>
        <xdr:cNvSpPr>
          <a:spLocks noChangeShapeType="1"/>
        </xdr:cNvSpPr>
      </xdr:nvSpPr>
      <xdr:spPr bwMode="auto">
        <a:xfrm>
          <a:off x="2505075" y="20935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98</xdr:row>
      <xdr:rowOff>0</xdr:rowOff>
    </xdr:from>
    <xdr:to>
      <xdr:col>5</xdr:col>
      <xdr:colOff>323850</xdr:colOff>
      <xdr:row>98</xdr:row>
      <xdr:rowOff>0</xdr:rowOff>
    </xdr:to>
    <xdr:sp macro="" textlink="">
      <xdr:nvSpPr>
        <xdr:cNvPr id="2022" name="Line 7">
          <a:extLst>
            <a:ext uri="{FF2B5EF4-FFF2-40B4-BE49-F238E27FC236}">
              <a16:creationId xmlns:a16="http://schemas.microsoft.com/office/drawing/2014/main" id="{038DC3BE-DAD7-4D99-8B99-11AFC99E7012}"/>
            </a:ext>
          </a:extLst>
        </xdr:cNvPr>
        <xdr:cNvSpPr>
          <a:spLocks noChangeShapeType="1"/>
        </xdr:cNvSpPr>
      </xdr:nvSpPr>
      <xdr:spPr bwMode="auto">
        <a:xfrm>
          <a:off x="2505075" y="20935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86</xdr:row>
      <xdr:rowOff>0</xdr:rowOff>
    </xdr:from>
    <xdr:to>
      <xdr:col>3</xdr:col>
      <xdr:colOff>323850</xdr:colOff>
      <xdr:row>86</xdr:row>
      <xdr:rowOff>0</xdr:rowOff>
    </xdr:to>
    <xdr:sp macro="" textlink="">
      <xdr:nvSpPr>
        <xdr:cNvPr id="2023" name="Line 7">
          <a:extLst>
            <a:ext uri="{FF2B5EF4-FFF2-40B4-BE49-F238E27FC236}">
              <a16:creationId xmlns:a16="http://schemas.microsoft.com/office/drawing/2014/main" id="{8A743194-D985-468E-868C-A6E0290F13A2}"/>
            </a:ext>
          </a:extLst>
        </xdr:cNvPr>
        <xdr:cNvSpPr>
          <a:spLocks noChangeShapeType="1"/>
        </xdr:cNvSpPr>
      </xdr:nvSpPr>
      <xdr:spPr bwMode="auto">
        <a:xfrm>
          <a:off x="1009650" y="17964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86</xdr:row>
      <xdr:rowOff>0</xdr:rowOff>
    </xdr:from>
    <xdr:to>
      <xdr:col>3</xdr:col>
      <xdr:colOff>323850</xdr:colOff>
      <xdr:row>86</xdr:row>
      <xdr:rowOff>0</xdr:rowOff>
    </xdr:to>
    <xdr:sp macro="" textlink="">
      <xdr:nvSpPr>
        <xdr:cNvPr id="2024" name="Line 7">
          <a:extLst>
            <a:ext uri="{FF2B5EF4-FFF2-40B4-BE49-F238E27FC236}">
              <a16:creationId xmlns:a16="http://schemas.microsoft.com/office/drawing/2014/main" id="{F32DAD29-ECAD-4037-8D8E-74CBAEE57C41}"/>
            </a:ext>
          </a:extLst>
        </xdr:cNvPr>
        <xdr:cNvSpPr>
          <a:spLocks noChangeShapeType="1"/>
        </xdr:cNvSpPr>
      </xdr:nvSpPr>
      <xdr:spPr bwMode="auto">
        <a:xfrm>
          <a:off x="1009650" y="17964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86</xdr:row>
      <xdr:rowOff>0</xdr:rowOff>
    </xdr:from>
    <xdr:to>
      <xdr:col>5</xdr:col>
      <xdr:colOff>323850</xdr:colOff>
      <xdr:row>86</xdr:row>
      <xdr:rowOff>0</xdr:rowOff>
    </xdr:to>
    <xdr:sp macro="" textlink="">
      <xdr:nvSpPr>
        <xdr:cNvPr id="2025" name="Line 7">
          <a:extLst>
            <a:ext uri="{FF2B5EF4-FFF2-40B4-BE49-F238E27FC236}">
              <a16:creationId xmlns:a16="http://schemas.microsoft.com/office/drawing/2014/main" id="{FD9A1AB7-BDE6-4345-922E-2778617D0FCA}"/>
            </a:ext>
          </a:extLst>
        </xdr:cNvPr>
        <xdr:cNvSpPr>
          <a:spLocks noChangeShapeType="1"/>
        </xdr:cNvSpPr>
      </xdr:nvSpPr>
      <xdr:spPr bwMode="auto">
        <a:xfrm>
          <a:off x="2505075" y="17964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86</xdr:row>
      <xdr:rowOff>0</xdr:rowOff>
    </xdr:from>
    <xdr:to>
      <xdr:col>5</xdr:col>
      <xdr:colOff>323850</xdr:colOff>
      <xdr:row>86</xdr:row>
      <xdr:rowOff>0</xdr:rowOff>
    </xdr:to>
    <xdr:sp macro="" textlink="">
      <xdr:nvSpPr>
        <xdr:cNvPr id="2026" name="Line 7">
          <a:extLst>
            <a:ext uri="{FF2B5EF4-FFF2-40B4-BE49-F238E27FC236}">
              <a16:creationId xmlns:a16="http://schemas.microsoft.com/office/drawing/2014/main" id="{A2805BBC-A785-4AD7-99CA-EFC5F7FBF87D}"/>
            </a:ext>
          </a:extLst>
        </xdr:cNvPr>
        <xdr:cNvSpPr>
          <a:spLocks noChangeShapeType="1"/>
        </xdr:cNvSpPr>
      </xdr:nvSpPr>
      <xdr:spPr bwMode="auto">
        <a:xfrm>
          <a:off x="2505075" y="17964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86</xdr:row>
      <xdr:rowOff>0</xdr:rowOff>
    </xdr:from>
    <xdr:to>
      <xdr:col>5</xdr:col>
      <xdr:colOff>323850</xdr:colOff>
      <xdr:row>86</xdr:row>
      <xdr:rowOff>0</xdr:rowOff>
    </xdr:to>
    <xdr:sp macro="" textlink="">
      <xdr:nvSpPr>
        <xdr:cNvPr id="2027" name="Line 7">
          <a:extLst>
            <a:ext uri="{FF2B5EF4-FFF2-40B4-BE49-F238E27FC236}">
              <a16:creationId xmlns:a16="http://schemas.microsoft.com/office/drawing/2014/main" id="{449159EB-A5F9-415F-8197-BDA6F731F81C}"/>
            </a:ext>
          </a:extLst>
        </xdr:cNvPr>
        <xdr:cNvSpPr>
          <a:spLocks noChangeShapeType="1"/>
        </xdr:cNvSpPr>
      </xdr:nvSpPr>
      <xdr:spPr bwMode="auto">
        <a:xfrm>
          <a:off x="2505075" y="17964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98</xdr:row>
      <xdr:rowOff>0</xdr:rowOff>
    </xdr:from>
    <xdr:to>
      <xdr:col>15</xdr:col>
      <xdr:colOff>323850</xdr:colOff>
      <xdr:row>98</xdr:row>
      <xdr:rowOff>0</xdr:rowOff>
    </xdr:to>
    <xdr:sp macro="" textlink="">
      <xdr:nvSpPr>
        <xdr:cNvPr id="2028" name="Line 7">
          <a:extLst>
            <a:ext uri="{FF2B5EF4-FFF2-40B4-BE49-F238E27FC236}">
              <a16:creationId xmlns:a16="http://schemas.microsoft.com/office/drawing/2014/main" id="{008F7C7F-7C20-4E25-957E-5BB1CD902B9C}"/>
            </a:ext>
          </a:extLst>
        </xdr:cNvPr>
        <xdr:cNvSpPr>
          <a:spLocks noChangeShapeType="1"/>
        </xdr:cNvSpPr>
      </xdr:nvSpPr>
      <xdr:spPr bwMode="auto">
        <a:xfrm>
          <a:off x="10058400" y="20935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98</xdr:row>
      <xdr:rowOff>0</xdr:rowOff>
    </xdr:from>
    <xdr:to>
      <xdr:col>15</xdr:col>
      <xdr:colOff>323850</xdr:colOff>
      <xdr:row>98</xdr:row>
      <xdr:rowOff>0</xdr:rowOff>
    </xdr:to>
    <xdr:sp macro="" textlink="">
      <xdr:nvSpPr>
        <xdr:cNvPr id="2029" name="Line 7">
          <a:extLst>
            <a:ext uri="{FF2B5EF4-FFF2-40B4-BE49-F238E27FC236}">
              <a16:creationId xmlns:a16="http://schemas.microsoft.com/office/drawing/2014/main" id="{1EBFF3D4-0524-4E37-9CAF-371B6E2AE116}"/>
            </a:ext>
          </a:extLst>
        </xdr:cNvPr>
        <xdr:cNvSpPr>
          <a:spLocks noChangeShapeType="1"/>
        </xdr:cNvSpPr>
      </xdr:nvSpPr>
      <xdr:spPr bwMode="auto">
        <a:xfrm>
          <a:off x="10058400" y="20935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98</xdr:row>
      <xdr:rowOff>0</xdr:rowOff>
    </xdr:from>
    <xdr:to>
      <xdr:col>15</xdr:col>
      <xdr:colOff>323850</xdr:colOff>
      <xdr:row>98</xdr:row>
      <xdr:rowOff>0</xdr:rowOff>
    </xdr:to>
    <xdr:sp macro="" textlink="">
      <xdr:nvSpPr>
        <xdr:cNvPr id="2030" name="Line 7">
          <a:extLst>
            <a:ext uri="{FF2B5EF4-FFF2-40B4-BE49-F238E27FC236}">
              <a16:creationId xmlns:a16="http://schemas.microsoft.com/office/drawing/2014/main" id="{0521D436-04FA-4C0A-A360-EA4F9E46F0E0}"/>
            </a:ext>
          </a:extLst>
        </xdr:cNvPr>
        <xdr:cNvSpPr>
          <a:spLocks noChangeShapeType="1"/>
        </xdr:cNvSpPr>
      </xdr:nvSpPr>
      <xdr:spPr bwMode="auto">
        <a:xfrm>
          <a:off x="10058400" y="20935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98</xdr:row>
      <xdr:rowOff>0</xdr:rowOff>
    </xdr:from>
    <xdr:to>
      <xdr:col>21</xdr:col>
      <xdr:colOff>323850</xdr:colOff>
      <xdr:row>98</xdr:row>
      <xdr:rowOff>0</xdr:rowOff>
    </xdr:to>
    <xdr:sp macro="" textlink="">
      <xdr:nvSpPr>
        <xdr:cNvPr id="2031" name="Line 7">
          <a:extLst>
            <a:ext uri="{FF2B5EF4-FFF2-40B4-BE49-F238E27FC236}">
              <a16:creationId xmlns:a16="http://schemas.microsoft.com/office/drawing/2014/main" id="{2D43ED27-F318-427E-9B81-B1BCD63F7602}"/>
            </a:ext>
          </a:extLst>
        </xdr:cNvPr>
        <xdr:cNvSpPr>
          <a:spLocks noChangeShapeType="1"/>
        </xdr:cNvSpPr>
      </xdr:nvSpPr>
      <xdr:spPr bwMode="auto">
        <a:xfrm>
          <a:off x="14687550" y="20935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98</xdr:row>
      <xdr:rowOff>0</xdr:rowOff>
    </xdr:from>
    <xdr:to>
      <xdr:col>21</xdr:col>
      <xdr:colOff>323850</xdr:colOff>
      <xdr:row>98</xdr:row>
      <xdr:rowOff>0</xdr:rowOff>
    </xdr:to>
    <xdr:sp macro="" textlink="">
      <xdr:nvSpPr>
        <xdr:cNvPr id="2032" name="Line 7">
          <a:extLst>
            <a:ext uri="{FF2B5EF4-FFF2-40B4-BE49-F238E27FC236}">
              <a16:creationId xmlns:a16="http://schemas.microsoft.com/office/drawing/2014/main" id="{680C3690-AAC4-44FC-B34F-D9EECBCD3A1B}"/>
            </a:ext>
          </a:extLst>
        </xdr:cNvPr>
        <xdr:cNvSpPr>
          <a:spLocks noChangeShapeType="1"/>
        </xdr:cNvSpPr>
      </xdr:nvSpPr>
      <xdr:spPr bwMode="auto">
        <a:xfrm>
          <a:off x="14687550" y="20935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104</xdr:row>
      <xdr:rowOff>0</xdr:rowOff>
    </xdr:from>
    <xdr:to>
      <xdr:col>3</xdr:col>
      <xdr:colOff>323850</xdr:colOff>
      <xdr:row>104</xdr:row>
      <xdr:rowOff>0</xdr:rowOff>
    </xdr:to>
    <xdr:sp macro="" textlink="">
      <xdr:nvSpPr>
        <xdr:cNvPr id="2033" name="Line 7">
          <a:extLst>
            <a:ext uri="{FF2B5EF4-FFF2-40B4-BE49-F238E27FC236}">
              <a16:creationId xmlns:a16="http://schemas.microsoft.com/office/drawing/2014/main" id="{72785DD6-680B-427E-859F-69671559DEAF}"/>
            </a:ext>
          </a:extLst>
        </xdr:cNvPr>
        <xdr:cNvSpPr>
          <a:spLocks noChangeShapeType="1"/>
        </xdr:cNvSpPr>
      </xdr:nvSpPr>
      <xdr:spPr bwMode="auto">
        <a:xfrm>
          <a:off x="1009650" y="22183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104</xdr:row>
      <xdr:rowOff>0</xdr:rowOff>
    </xdr:from>
    <xdr:to>
      <xdr:col>3</xdr:col>
      <xdr:colOff>323850</xdr:colOff>
      <xdr:row>104</xdr:row>
      <xdr:rowOff>0</xdr:rowOff>
    </xdr:to>
    <xdr:sp macro="" textlink="">
      <xdr:nvSpPr>
        <xdr:cNvPr id="2034" name="Line 7">
          <a:extLst>
            <a:ext uri="{FF2B5EF4-FFF2-40B4-BE49-F238E27FC236}">
              <a16:creationId xmlns:a16="http://schemas.microsoft.com/office/drawing/2014/main" id="{DA3B4743-01B6-4777-A49A-B4ED612B7510}"/>
            </a:ext>
          </a:extLst>
        </xdr:cNvPr>
        <xdr:cNvSpPr>
          <a:spLocks noChangeShapeType="1"/>
        </xdr:cNvSpPr>
      </xdr:nvSpPr>
      <xdr:spPr bwMode="auto">
        <a:xfrm>
          <a:off x="1009650" y="22183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104</xdr:row>
      <xdr:rowOff>0</xdr:rowOff>
    </xdr:from>
    <xdr:to>
      <xdr:col>5</xdr:col>
      <xdr:colOff>323850</xdr:colOff>
      <xdr:row>104</xdr:row>
      <xdr:rowOff>0</xdr:rowOff>
    </xdr:to>
    <xdr:sp macro="" textlink="">
      <xdr:nvSpPr>
        <xdr:cNvPr id="2035" name="Line 7">
          <a:extLst>
            <a:ext uri="{FF2B5EF4-FFF2-40B4-BE49-F238E27FC236}">
              <a16:creationId xmlns:a16="http://schemas.microsoft.com/office/drawing/2014/main" id="{56DAF4BA-1C5B-417C-85D8-92973EC06262}"/>
            </a:ext>
          </a:extLst>
        </xdr:cNvPr>
        <xdr:cNvSpPr>
          <a:spLocks noChangeShapeType="1"/>
        </xdr:cNvSpPr>
      </xdr:nvSpPr>
      <xdr:spPr bwMode="auto">
        <a:xfrm>
          <a:off x="2505075" y="22183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104</xdr:row>
      <xdr:rowOff>0</xdr:rowOff>
    </xdr:from>
    <xdr:to>
      <xdr:col>5</xdr:col>
      <xdr:colOff>323850</xdr:colOff>
      <xdr:row>104</xdr:row>
      <xdr:rowOff>0</xdr:rowOff>
    </xdr:to>
    <xdr:sp macro="" textlink="">
      <xdr:nvSpPr>
        <xdr:cNvPr id="2036" name="Line 7">
          <a:extLst>
            <a:ext uri="{FF2B5EF4-FFF2-40B4-BE49-F238E27FC236}">
              <a16:creationId xmlns:a16="http://schemas.microsoft.com/office/drawing/2014/main" id="{043DA65E-DEB4-4509-A786-A9528FAF6530}"/>
            </a:ext>
          </a:extLst>
        </xdr:cNvPr>
        <xdr:cNvSpPr>
          <a:spLocks noChangeShapeType="1"/>
        </xdr:cNvSpPr>
      </xdr:nvSpPr>
      <xdr:spPr bwMode="auto">
        <a:xfrm>
          <a:off x="2505075" y="22183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104</xdr:row>
      <xdr:rowOff>0</xdr:rowOff>
    </xdr:from>
    <xdr:to>
      <xdr:col>5</xdr:col>
      <xdr:colOff>323850</xdr:colOff>
      <xdr:row>104</xdr:row>
      <xdr:rowOff>0</xdr:rowOff>
    </xdr:to>
    <xdr:sp macro="" textlink="">
      <xdr:nvSpPr>
        <xdr:cNvPr id="2037" name="Line 7">
          <a:extLst>
            <a:ext uri="{FF2B5EF4-FFF2-40B4-BE49-F238E27FC236}">
              <a16:creationId xmlns:a16="http://schemas.microsoft.com/office/drawing/2014/main" id="{4D70E6DF-07AC-4F21-B855-E3F1CFC65A74}"/>
            </a:ext>
          </a:extLst>
        </xdr:cNvPr>
        <xdr:cNvSpPr>
          <a:spLocks noChangeShapeType="1"/>
        </xdr:cNvSpPr>
      </xdr:nvSpPr>
      <xdr:spPr bwMode="auto">
        <a:xfrm>
          <a:off x="2505075" y="22183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108</xdr:row>
      <xdr:rowOff>0</xdr:rowOff>
    </xdr:from>
    <xdr:to>
      <xdr:col>3</xdr:col>
      <xdr:colOff>323850</xdr:colOff>
      <xdr:row>108</xdr:row>
      <xdr:rowOff>0</xdr:rowOff>
    </xdr:to>
    <xdr:sp macro="" textlink="">
      <xdr:nvSpPr>
        <xdr:cNvPr id="2038" name="Line 7">
          <a:extLst>
            <a:ext uri="{FF2B5EF4-FFF2-40B4-BE49-F238E27FC236}">
              <a16:creationId xmlns:a16="http://schemas.microsoft.com/office/drawing/2014/main" id="{998899AC-D0AC-4E06-AA42-7745601A06C4}"/>
            </a:ext>
          </a:extLst>
        </xdr:cNvPr>
        <xdr:cNvSpPr>
          <a:spLocks noChangeShapeType="1"/>
        </xdr:cNvSpPr>
      </xdr:nvSpPr>
      <xdr:spPr bwMode="auto">
        <a:xfrm>
          <a:off x="1009650" y="22888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108</xdr:row>
      <xdr:rowOff>0</xdr:rowOff>
    </xdr:from>
    <xdr:to>
      <xdr:col>3</xdr:col>
      <xdr:colOff>323850</xdr:colOff>
      <xdr:row>108</xdr:row>
      <xdr:rowOff>0</xdr:rowOff>
    </xdr:to>
    <xdr:sp macro="" textlink="">
      <xdr:nvSpPr>
        <xdr:cNvPr id="2039" name="Line 7">
          <a:extLst>
            <a:ext uri="{FF2B5EF4-FFF2-40B4-BE49-F238E27FC236}">
              <a16:creationId xmlns:a16="http://schemas.microsoft.com/office/drawing/2014/main" id="{0C0B7F81-8D45-48ED-A5B6-F6D3CB0B25FF}"/>
            </a:ext>
          </a:extLst>
        </xdr:cNvPr>
        <xdr:cNvSpPr>
          <a:spLocks noChangeShapeType="1"/>
        </xdr:cNvSpPr>
      </xdr:nvSpPr>
      <xdr:spPr bwMode="auto">
        <a:xfrm>
          <a:off x="1009650" y="22888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108</xdr:row>
      <xdr:rowOff>0</xdr:rowOff>
    </xdr:from>
    <xdr:to>
      <xdr:col>5</xdr:col>
      <xdr:colOff>323850</xdr:colOff>
      <xdr:row>108</xdr:row>
      <xdr:rowOff>0</xdr:rowOff>
    </xdr:to>
    <xdr:sp macro="" textlink="">
      <xdr:nvSpPr>
        <xdr:cNvPr id="2040" name="Line 7">
          <a:extLst>
            <a:ext uri="{FF2B5EF4-FFF2-40B4-BE49-F238E27FC236}">
              <a16:creationId xmlns:a16="http://schemas.microsoft.com/office/drawing/2014/main" id="{387ED12E-A839-446F-94B5-B5DDE7148894}"/>
            </a:ext>
          </a:extLst>
        </xdr:cNvPr>
        <xdr:cNvSpPr>
          <a:spLocks noChangeShapeType="1"/>
        </xdr:cNvSpPr>
      </xdr:nvSpPr>
      <xdr:spPr bwMode="auto">
        <a:xfrm>
          <a:off x="2505075" y="22888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108</xdr:row>
      <xdr:rowOff>0</xdr:rowOff>
    </xdr:from>
    <xdr:to>
      <xdr:col>5</xdr:col>
      <xdr:colOff>323850</xdr:colOff>
      <xdr:row>108</xdr:row>
      <xdr:rowOff>0</xdr:rowOff>
    </xdr:to>
    <xdr:sp macro="" textlink="">
      <xdr:nvSpPr>
        <xdr:cNvPr id="2041" name="Line 7">
          <a:extLst>
            <a:ext uri="{FF2B5EF4-FFF2-40B4-BE49-F238E27FC236}">
              <a16:creationId xmlns:a16="http://schemas.microsoft.com/office/drawing/2014/main" id="{94801C25-F4E0-4C1A-80D2-92FE89E28A1F}"/>
            </a:ext>
          </a:extLst>
        </xdr:cNvPr>
        <xdr:cNvSpPr>
          <a:spLocks noChangeShapeType="1"/>
        </xdr:cNvSpPr>
      </xdr:nvSpPr>
      <xdr:spPr bwMode="auto">
        <a:xfrm>
          <a:off x="2505075" y="22888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108</xdr:row>
      <xdr:rowOff>0</xdr:rowOff>
    </xdr:from>
    <xdr:to>
      <xdr:col>5</xdr:col>
      <xdr:colOff>323850</xdr:colOff>
      <xdr:row>108</xdr:row>
      <xdr:rowOff>0</xdr:rowOff>
    </xdr:to>
    <xdr:sp macro="" textlink="">
      <xdr:nvSpPr>
        <xdr:cNvPr id="2042" name="Line 7">
          <a:extLst>
            <a:ext uri="{FF2B5EF4-FFF2-40B4-BE49-F238E27FC236}">
              <a16:creationId xmlns:a16="http://schemas.microsoft.com/office/drawing/2014/main" id="{DC803DD5-582A-41C7-B266-F3816E14983E}"/>
            </a:ext>
          </a:extLst>
        </xdr:cNvPr>
        <xdr:cNvSpPr>
          <a:spLocks noChangeShapeType="1"/>
        </xdr:cNvSpPr>
      </xdr:nvSpPr>
      <xdr:spPr bwMode="auto">
        <a:xfrm>
          <a:off x="2505075" y="22888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108</xdr:row>
      <xdr:rowOff>0</xdr:rowOff>
    </xdr:from>
    <xdr:to>
      <xdr:col>7</xdr:col>
      <xdr:colOff>323850</xdr:colOff>
      <xdr:row>108</xdr:row>
      <xdr:rowOff>0</xdr:rowOff>
    </xdr:to>
    <xdr:sp macro="" textlink="">
      <xdr:nvSpPr>
        <xdr:cNvPr id="2043" name="Line 7">
          <a:extLst>
            <a:ext uri="{FF2B5EF4-FFF2-40B4-BE49-F238E27FC236}">
              <a16:creationId xmlns:a16="http://schemas.microsoft.com/office/drawing/2014/main" id="{CE25FD67-421B-4C3E-992B-288BD8253E2D}"/>
            </a:ext>
          </a:extLst>
        </xdr:cNvPr>
        <xdr:cNvSpPr>
          <a:spLocks noChangeShapeType="1"/>
        </xdr:cNvSpPr>
      </xdr:nvSpPr>
      <xdr:spPr bwMode="auto">
        <a:xfrm>
          <a:off x="4000500" y="22888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108</xdr:row>
      <xdr:rowOff>0</xdr:rowOff>
    </xdr:from>
    <xdr:to>
      <xdr:col>7</xdr:col>
      <xdr:colOff>323850</xdr:colOff>
      <xdr:row>108</xdr:row>
      <xdr:rowOff>0</xdr:rowOff>
    </xdr:to>
    <xdr:sp macro="" textlink="">
      <xdr:nvSpPr>
        <xdr:cNvPr id="2044" name="Line 7">
          <a:extLst>
            <a:ext uri="{FF2B5EF4-FFF2-40B4-BE49-F238E27FC236}">
              <a16:creationId xmlns:a16="http://schemas.microsoft.com/office/drawing/2014/main" id="{9C09FF3D-C638-4494-A2D6-70B1D3A3313E}"/>
            </a:ext>
          </a:extLst>
        </xdr:cNvPr>
        <xdr:cNvSpPr>
          <a:spLocks noChangeShapeType="1"/>
        </xdr:cNvSpPr>
      </xdr:nvSpPr>
      <xdr:spPr bwMode="auto">
        <a:xfrm>
          <a:off x="4000500" y="22888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108</xdr:row>
      <xdr:rowOff>0</xdr:rowOff>
    </xdr:from>
    <xdr:to>
      <xdr:col>7</xdr:col>
      <xdr:colOff>323850</xdr:colOff>
      <xdr:row>108</xdr:row>
      <xdr:rowOff>0</xdr:rowOff>
    </xdr:to>
    <xdr:sp macro="" textlink="">
      <xdr:nvSpPr>
        <xdr:cNvPr id="2045" name="Line 7">
          <a:extLst>
            <a:ext uri="{FF2B5EF4-FFF2-40B4-BE49-F238E27FC236}">
              <a16:creationId xmlns:a16="http://schemas.microsoft.com/office/drawing/2014/main" id="{5A90C618-E3C3-492F-992B-6DD383840AE7}"/>
            </a:ext>
          </a:extLst>
        </xdr:cNvPr>
        <xdr:cNvSpPr>
          <a:spLocks noChangeShapeType="1"/>
        </xdr:cNvSpPr>
      </xdr:nvSpPr>
      <xdr:spPr bwMode="auto">
        <a:xfrm>
          <a:off x="4000500" y="22888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108</xdr:row>
      <xdr:rowOff>0</xdr:rowOff>
    </xdr:from>
    <xdr:to>
      <xdr:col>9</xdr:col>
      <xdr:colOff>323850</xdr:colOff>
      <xdr:row>108</xdr:row>
      <xdr:rowOff>0</xdr:rowOff>
    </xdr:to>
    <xdr:sp macro="" textlink="">
      <xdr:nvSpPr>
        <xdr:cNvPr id="2046" name="Line 7">
          <a:extLst>
            <a:ext uri="{FF2B5EF4-FFF2-40B4-BE49-F238E27FC236}">
              <a16:creationId xmlns:a16="http://schemas.microsoft.com/office/drawing/2014/main" id="{CCA92496-9F02-48B6-9D22-2ADB13B3828C}"/>
            </a:ext>
          </a:extLst>
        </xdr:cNvPr>
        <xdr:cNvSpPr>
          <a:spLocks noChangeShapeType="1"/>
        </xdr:cNvSpPr>
      </xdr:nvSpPr>
      <xdr:spPr bwMode="auto">
        <a:xfrm>
          <a:off x="5495925" y="22888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108</xdr:row>
      <xdr:rowOff>0</xdr:rowOff>
    </xdr:from>
    <xdr:to>
      <xdr:col>9</xdr:col>
      <xdr:colOff>323850</xdr:colOff>
      <xdr:row>108</xdr:row>
      <xdr:rowOff>0</xdr:rowOff>
    </xdr:to>
    <xdr:sp macro="" textlink="">
      <xdr:nvSpPr>
        <xdr:cNvPr id="2047" name="Line 7">
          <a:extLst>
            <a:ext uri="{FF2B5EF4-FFF2-40B4-BE49-F238E27FC236}">
              <a16:creationId xmlns:a16="http://schemas.microsoft.com/office/drawing/2014/main" id="{7A240FA3-EDB1-47C0-ABA7-19F4970BAF4B}"/>
            </a:ext>
          </a:extLst>
        </xdr:cNvPr>
        <xdr:cNvSpPr>
          <a:spLocks noChangeShapeType="1"/>
        </xdr:cNvSpPr>
      </xdr:nvSpPr>
      <xdr:spPr bwMode="auto">
        <a:xfrm>
          <a:off x="5495925" y="22888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108</xdr:row>
      <xdr:rowOff>0</xdr:rowOff>
    </xdr:from>
    <xdr:to>
      <xdr:col>9</xdr:col>
      <xdr:colOff>323850</xdr:colOff>
      <xdr:row>108</xdr:row>
      <xdr:rowOff>0</xdr:rowOff>
    </xdr:to>
    <xdr:sp macro="" textlink="">
      <xdr:nvSpPr>
        <xdr:cNvPr id="2048" name="Line 7">
          <a:extLst>
            <a:ext uri="{FF2B5EF4-FFF2-40B4-BE49-F238E27FC236}">
              <a16:creationId xmlns:a16="http://schemas.microsoft.com/office/drawing/2014/main" id="{C8D1DB75-1FD7-404C-AAE0-320B26E2EB83}"/>
            </a:ext>
          </a:extLst>
        </xdr:cNvPr>
        <xdr:cNvSpPr>
          <a:spLocks noChangeShapeType="1"/>
        </xdr:cNvSpPr>
      </xdr:nvSpPr>
      <xdr:spPr bwMode="auto">
        <a:xfrm>
          <a:off x="5495925" y="22888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138</xdr:row>
      <xdr:rowOff>0</xdr:rowOff>
    </xdr:from>
    <xdr:to>
      <xdr:col>3</xdr:col>
      <xdr:colOff>323850</xdr:colOff>
      <xdr:row>138</xdr:row>
      <xdr:rowOff>0</xdr:rowOff>
    </xdr:to>
    <xdr:sp macro="" textlink="">
      <xdr:nvSpPr>
        <xdr:cNvPr id="2049" name="Line 7">
          <a:extLst>
            <a:ext uri="{FF2B5EF4-FFF2-40B4-BE49-F238E27FC236}">
              <a16:creationId xmlns:a16="http://schemas.microsoft.com/office/drawing/2014/main" id="{5A9FFDC6-0D2C-436B-A53D-4E8268476702}"/>
            </a:ext>
          </a:extLst>
        </xdr:cNvPr>
        <xdr:cNvSpPr>
          <a:spLocks noChangeShapeType="1"/>
        </xdr:cNvSpPr>
      </xdr:nvSpPr>
      <xdr:spPr bwMode="auto">
        <a:xfrm>
          <a:off x="100965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138</xdr:row>
      <xdr:rowOff>0</xdr:rowOff>
    </xdr:from>
    <xdr:to>
      <xdr:col>3</xdr:col>
      <xdr:colOff>323850</xdr:colOff>
      <xdr:row>138</xdr:row>
      <xdr:rowOff>0</xdr:rowOff>
    </xdr:to>
    <xdr:sp macro="" textlink="">
      <xdr:nvSpPr>
        <xdr:cNvPr id="2050" name="Line 7">
          <a:extLst>
            <a:ext uri="{FF2B5EF4-FFF2-40B4-BE49-F238E27FC236}">
              <a16:creationId xmlns:a16="http://schemas.microsoft.com/office/drawing/2014/main" id="{80A7F81C-E5A6-45B7-8B5B-FB781AA102F2}"/>
            </a:ext>
          </a:extLst>
        </xdr:cNvPr>
        <xdr:cNvSpPr>
          <a:spLocks noChangeShapeType="1"/>
        </xdr:cNvSpPr>
      </xdr:nvSpPr>
      <xdr:spPr bwMode="auto">
        <a:xfrm>
          <a:off x="100965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138</xdr:row>
      <xdr:rowOff>0</xdr:rowOff>
    </xdr:from>
    <xdr:to>
      <xdr:col>3</xdr:col>
      <xdr:colOff>323850</xdr:colOff>
      <xdr:row>138</xdr:row>
      <xdr:rowOff>0</xdr:rowOff>
    </xdr:to>
    <xdr:sp macro="" textlink="">
      <xdr:nvSpPr>
        <xdr:cNvPr id="2051" name="Line 7">
          <a:extLst>
            <a:ext uri="{FF2B5EF4-FFF2-40B4-BE49-F238E27FC236}">
              <a16:creationId xmlns:a16="http://schemas.microsoft.com/office/drawing/2014/main" id="{87C603C4-0955-4934-8620-945CE08AD11D}"/>
            </a:ext>
          </a:extLst>
        </xdr:cNvPr>
        <xdr:cNvSpPr>
          <a:spLocks noChangeShapeType="1"/>
        </xdr:cNvSpPr>
      </xdr:nvSpPr>
      <xdr:spPr bwMode="auto">
        <a:xfrm>
          <a:off x="100965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138</xdr:row>
      <xdr:rowOff>0</xdr:rowOff>
    </xdr:from>
    <xdr:to>
      <xdr:col>3</xdr:col>
      <xdr:colOff>323850</xdr:colOff>
      <xdr:row>138</xdr:row>
      <xdr:rowOff>0</xdr:rowOff>
    </xdr:to>
    <xdr:sp macro="" textlink="">
      <xdr:nvSpPr>
        <xdr:cNvPr id="2052" name="Line 7">
          <a:extLst>
            <a:ext uri="{FF2B5EF4-FFF2-40B4-BE49-F238E27FC236}">
              <a16:creationId xmlns:a16="http://schemas.microsoft.com/office/drawing/2014/main" id="{4F4405E2-D38B-424C-8F75-C49031FD1DE1}"/>
            </a:ext>
          </a:extLst>
        </xdr:cNvPr>
        <xdr:cNvSpPr>
          <a:spLocks noChangeShapeType="1"/>
        </xdr:cNvSpPr>
      </xdr:nvSpPr>
      <xdr:spPr bwMode="auto">
        <a:xfrm>
          <a:off x="100965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2053" name="Line 7">
          <a:extLst>
            <a:ext uri="{FF2B5EF4-FFF2-40B4-BE49-F238E27FC236}">
              <a16:creationId xmlns:a16="http://schemas.microsoft.com/office/drawing/2014/main" id="{080FD043-48AA-40FD-AECB-EB910249E46B}"/>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2054" name="Line 7">
          <a:extLst>
            <a:ext uri="{FF2B5EF4-FFF2-40B4-BE49-F238E27FC236}">
              <a16:creationId xmlns:a16="http://schemas.microsoft.com/office/drawing/2014/main" id="{B6AF6B7C-E865-49F9-AFA7-517B89CD63DD}"/>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2055" name="Line 7">
          <a:extLst>
            <a:ext uri="{FF2B5EF4-FFF2-40B4-BE49-F238E27FC236}">
              <a16:creationId xmlns:a16="http://schemas.microsoft.com/office/drawing/2014/main" id="{455F8BF8-A196-493A-8CAB-3A4C57E3932C}"/>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2056" name="Line 7">
          <a:extLst>
            <a:ext uri="{FF2B5EF4-FFF2-40B4-BE49-F238E27FC236}">
              <a16:creationId xmlns:a16="http://schemas.microsoft.com/office/drawing/2014/main" id="{04763D38-FF1A-4E59-AE02-72455A641A2A}"/>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2057" name="Line 7">
          <a:extLst>
            <a:ext uri="{FF2B5EF4-FFF2-40B4-BE49-F238E27FC236}">
              <a16:creationId xmlns:a16="http://schemas.microsoft.com/office/drawing/2014/main" id="{9F054B73-9FBA-419A-9BAC-D86515D293E9}"/>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2058" name="Line 7">
          <a:extLst>
            <a:ext uri="{FF2B5EF4-FFF2-40B4-BE49-F238E27FC236}">
              <a16:creationId xmlns:a16="http://schemas.microsoft.com/office/drawing/2014/main" id="{D558EA5F-933C-458D-A8B7-7CFC3C6AF11A}"/>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2059" name="Line 7">
          <a:extLst>
            <a:ext uri="{FF2B5EF4-FFF2-40B4-BE49-F238E27FC236}">
              <a16:creationId xmlns:a16="http://schemas.microsoft.com/office/drawing/2014/main" id="{2886FF37-55D0-4E80-92AC-DAC939086114}"/>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2060" name="Line 7">
          <a:extLst>
            <a:ext uri="{FF2B5EF4-FFF2-40B4-BE49-F238E27FC236}">
              <a16:creationId xmlns:a16="http://schemas.microsoft.com/office/drawing/2014/main" id="{70427CE7-7121-43B2-95E6-9CB49D325512}"/>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2061" name="Line 7">
          <a:extLst>
            <a:ext uri="{FF2B5EF4-FFF2-40B4-BE49-F238E27FC236}">
              <a16:creationId xmlns:a16="http://schemas.microsoft.com/office/drawing/2014/main" id="{6BEE60BE-4FE1-4146-840F-94AC839AD290}"/>
            </a:ext>
          </a:extLst>
        </xdr:cNvPr>
        <xdr:cNvSpPr>
          <a:spLocks noChangeShapeType="1"/>
        </xdr:cNvSpPr>
      </xdr:nvSpPr>
      <xdr:spPr bwMode="auto">
        <a:xfrm>
          <a:off x="400050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2062" name="Line 7">
          <a:extLst>
            <a:ext uri="{FF2B5EF4-FFF2-40B4-BE49-F238E27FC236}">
              <a16:creationId xmlns:a16="http://schemas.microsoft.com/office/drawing/2014/main" id="{4DF2308F-5B3B-4DC9-ABCD-D560B8DAAA67}"/>
            </a:ext>
          </a:extLst>
        </xdr:cNvPr>
        <xdr:cNvSpPr>
          <a:spLocks noChangeShapeType="1"/>
        </xdr:cNvSpPr>
      </xdr:nvSpPr>
      <xdr:spPr bwMode="auto">
        <a:xfrm>
          <a:off x="400050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2063" name="Line 7">
          <a:extLst>
            <a:ext uri="{FF2B5EF4-FFF2-40B4-BE49-F238E27FC236}">
              <a16:creationId xmlns:a16="http://schemas.microsoft.com/office/drawing/2014/main" id="{29E5ED6E-4038-413D-9D2C-1E9C238F94B2}"/>
            </a:ext>
          </a:extLst>
        </xdr:cNvPr>
        <xdr:cNvSpPr>
          <a:spLocks noChangeShapeType="1"/>
        </xdr:cNvSpPr>
      </xdr:nvSpPr>
      <xdr:spPr bwMode="auto">
        <a:xfrm>
          <a:off x="400050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2064" name="Line 7">
          <a:extLst>
            <a:ext uri="{FF2B5EF4-FFF2-40B4-BE49-F238E27FC236}">
              <a16:creationId xmlns:a16="http://schemas.microsoft.com/office/drawing/2014/main" id="{55C86E78-DF70-46AE-9D5D-BFFA4ADB9D86}"/>
            </a:ext>
          </a:extLst>
        </xdr:cNvPr>
        <xdr:cNvSpPr>
          <a:spLocks noChangeShapeType="1"/>
        </xdr:cNvSpPr>
      </xdr:nvSpPr>
      <xdr:spPr bwMode="auto">
        <a:xfrm>
          <a:off x="400050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2065" name="Line 7">
          <a:extLst>
            <a:ext uri="{FF2B5EF4-FFF2-40B4-BE49-F238E27FC236}">
              <a16:creationId xmlns:a16="http://schemas.microsoft.com/office/drawing/2014/main" id="{4B2DF89C-793E-473E-ABD7-9A3DAA202167}"/>
            </a:ext>
          </a:extLst>
        </xdr:cNvPr>
        <xdr:cNvSpPr>
          <a:spLocks noChangeShapeType="1"/>
        </xdr:cNvSpPr>
      </xdr:nvSpPr>
      <xdr:spPr bwMode="auto">
        <a:xfrm>
          <a:off x="400050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2066" name="Line 7">
          <a:extLst>
            <a:ext uri="{FF2B5EF4-FFF2-40B4-BE49-F238E27FC236}">
              <a16:creationId xmlns:a16="http://schemas.microsoft.com/office/drawing/2014/main" id="{258EDAE1-9424-4D53-98CB-7F60107AA3C6}"/>
            </a:ext>
          </a:extLst>
        </xdr:cNvPr>
        <xdr:cNvSpPr>
          <a:spLocks noChangeShapeType="1"/>
        </xdr:cNvSpPr>
      </xdr:nvSpPr>
      <xdr:spPr bwMode="auto">
        <a:xfrm>
          <a:off x="400050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2067" name="Line 7">
          <a:extLst>
            <a:ext uri="{FF2B5EF4-FFF2-40B4-BE49-F238E27FC236}">
              <a16:creationId xmlns:a16="http://schemas.microsoft.com/office/drawing/2014/main" id="{04F4B46F-765F-48D1-977D-EF0759186BE5}"/>
            </a:ext>
          </a:extLst>
        </xdr:cNvPr>
        <xdr:cNvSpPr>
          <a:spLocks noChangeShapeType="1"/>
        </xdr:cNvSpPr>
      </xdr:nvSpPr>
      <xdr:spPr bwMode="auto">
        <a:xfrm>
          <a:off x="400050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2068" name="Line 7">
          <a:extLst>
            <a:ext uri="{FF2B5EF4-FFF2-40B4-BE49-F238E27FC236}">
              <a16:creationId xmlns:a16="http://schemas.microsoft.com/office/drawing/2014/main" id="{2F874283-DC31-4CDD-8732-30F633648423}"/>
            </a:ext>
          </a:extLst>
        </xdr:cNvPr>
        <xdr:cNvSpPr>
          <a:spLocks noChangeShapeType="1"/>
        </xdr:cNvSpPr>
      </xdr:nvSpPr>
      <xdr:spPr bwMode="auto">
        <a:xfrm>
          <a:off x="400050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2069" name="Line 7">
          <a:extLst>
            <a:ext uri="{FF2B5EF4-FFF2-40B4-BE49-F238E27FC236}">
              <a16:creationId xmlns:a16="http://schemas.microsoft.com/office/drawing/2014/main" id="{33F9D8E2-87A2-4371-B85C-88D86152C235}"/>
            </a:ext>
          </a:extLst>
        </xdr:cNvPr>
        <xdr:cNvSpPr>
          <a:spLocks noChangeShapeType="1"/>
        </xdr:cNvSpPr>
      </xdr:nvSpPr>
      <xdr:spPr bwMode="auto">
        <a:xfrm>
          <a:off x="400050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2070" name="Line 7">
          <a:extLst>
            <a:ext uri="{FF2B5EF4-FFF2-40B4-BE49-F238E27FC236}">
              <a16:creationId xmlns:a16="http://schemas.microsoft.com/office/drawing/2014/main" id="{7E82C6FC-1B8A-42F0-A190-16B5414FA8B1}"/>
            </a:ext>
          </a:extLst>
        </xdr:cNvPr>
        <xdr:cNvSpPr>
          <a:spLocks noChangeShapeType="1"/>
        </xdr:cNvSpPr>
      </xdr:nvSpPr>
      <xdr:spPr bwMode="auto">
        <a:xfrm>
          <a:off x="400050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2071" name="Line 7">
          <a:extLst>
            <a:ext uri="{FF2B5EF4-FFF2-40B4-BE49-F238E27FC236}">
              <a16:creationId xmlns:a16="http://schemas.microsoft.com/office/drawing/2014/main" id="{FBFF6DDF-670F-49CC-B929-217015C77014}"/>
            </a:ext>
          </a:extLst>
        </xdr:cNvPr>
        <xdr:cNvSpPr>
          <a:spLocks noChangeShapeType="1"/>
        </xdr:cNvSpPr>
      </xdr:nvSpPr>
      <xdr:spPr bwMode="auto">
        <a:xfrm>
          <a:off x="400050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2072" name="Line 7">
          <a:extLst>
            <a:ext uri="{FF2B5EF4-FFF2-40B4-BE49-F238E27FC236}">
              <a16:creationId xmlns:a16="http://schemas.microsoft.com/office/drawing/2014/main" id="{86915C98-E066-4B68-B821-94EF0483B71F}"/>
            </a:ext>
          </a:extLst>
        </xdr:cNvPr>
        <xdr:cNvSpPr>
          <a:spLocks noChangeShapeType="1"/>
        </xdr:cNvSpPr>
      </xdr:nvSpPr>
      <xdr:spPr bwMode="auto">
        <a:xfrm>
          <a:off x="400050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2073" name="Line 7">
          <a:extLst>
            <a:ext uri="{FF2B5EF4-FFF2-40B4-BE49-F238E27FC236}">
              <a16:creationId xmlns:a16="http://schemas.microsoft.com/office/drawing/2014/main" id="{7B38E410-637B-4BB4-B5FA-36735DD09EAF}"/>
            </a:ext>
          </a:extLst>
        </xdr:cNvPr>
        <xdr:cNvSpPr>
          <a:spLocks noChangeShapeType="1"/>
        </xdr:cNvSpPr>
      </xdr:nvSpPr>
      <xdr:spPr bwMode="auto">
        <a:xfrm>
          <a:off x="400050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2074" name="Line 7">
          <a:extLst>
            <a:ext uri="{FF2B5EF4-FFF2-40B4-BE49-F238E27FC236}">
              <a16:creationId xmlns:a16="http://schemas.microsoft.com/office/drawing/2014/main" id="{BEBB52D8-69BD-4F7C-A883-69713BE5556F}"/>
            </a:ext>
          </a:extLst>
        </xdr:cNvPr>
        <xdr:cNvSpPr>
          <a:spLocks noChangeShapeType="1"/>
        </xdr:cNvSpPr>
      </xdr:nvSpPr>
      <xdr:spPr bwMode="auto">
        <a:xfrm>
          <a:off x="400050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2075" name="Line 7">
          <a:extLst>
            <a:ext uri="{FF2B5EF4-FFF2-40B4-BE49-F238E27FC236}">
              <a16:creationId xmlns:a16="http://schemas.microsoft.com/office/drawing/2014/main" id="{46FC2D3E-E409-4339-8B72-5F7BC5F89171}"/>
            </a:ext>
          </a:extLst>
        </xdr:cNvPr>
        <xdr:cNvSpPr>
          <a:spLocks noChangeShapeType="1"/>
        </xdr:cNvSpPr>
      </xdr:nvSpPr>
      <xdr:spPr bwMode="auto">
        <a:xfrm>
          <a:off x="400050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2076" name="Line 7">
          <a:extLst>
            <a:ext uri="{FF2B5EF4-FFF2-40B4-BE49-F238E27FC236}">
              <a16:creationId xmlns:a16="http://schemas.microsoft.com/office/drawing/2014/main" id="{D3C094D9-C01F-4DFF-9393-2667418B35CB}"/>
            </a:ext>
          </a:extLst>
        </xdr:cNvPr>
        <xdr:cNvSpPr>
          <a:spLocks noChangeShapeType="1"/>
        </xdr:cNvSpPr>
      </xdr:nvSpPr>
      <xdr:spPr bwMode="auto">
        <a:xfrm>
          <a:off x="400050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2077" name="Line 7">
          <a:extLst>
            <a:ext uri="{FF2B5EF4-FFF2-40B4-BE49-F238E27FC236}">
              <a16:creationId xmlns:a16="http://schemas.microsoft.com/office/drawing/2014/main" id="{F6CC3888-5369-49EF-B730-06485DC1143B}"/>
            </a:ext>
          </a:extLst>
        </xdr:cNvPr>
        <xdr:cNvSpPr>
          <a:spLocks noChangeShapeType="1"/>
        </xdr:cNvSpPr>
      </xdr:nvSpPr>
      <xdr:spPr bwMode="auto">
        <a:xfrm>
          <a:off x="400050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2078" name="Line 7">
          <a:extLst>
            <a:ext uri="{FF2B5EF4-FFF2-40B4-BE49-F238E27FC236}">
              <a16:creationId xmlns:a16="http://schemas.microsoft.com/office/drawing/2014/main" id="{41E03425-47EF-4654-B002-63E8FA468B4A}"/>
            </a:ext>
          </a:extLst>
        </xdr:cNvPr>
        <xdr:cNvSpPr>
          <a:spLocks noChangeShapeType="1"/>
        </xdr:cNvSpPr>
      </xdr:nvSpPr>
      <xdr:spPr bwMode="auto">
        <a:xfrm>
          <a:off x="400050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2079" name="Line 7">
          <a:extLst>
            <a:ext uri="{FF2B5EF4-FFF2-40B4-BE49-F238E27FC236}">
              <a16:creationId xmlns:a16="http://schemas.microsoft.com/office/drawing/2014/main" id="{146E10B6-9FEB-4515-A993-E64F243283E9}"/>
            </a:ext>
          </a:extLst>
        </xdr:cNvPr>
        <xdr:cNvSpPr>
          <a:spLocks noChangeShapeType="1"/>
        </xdr:cNvSpPr>
      </xdr:nvSpPr>
      <xdr:spPr bwMode="auto">
        <a:xfrm>
          <a:off x="549592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2080" name="Line 7">
          <a:extLst>
            <a:ext uri="{FF2B5EF4-FFF2-40B4-BE49-F238E27FC236}">
              <a16:creationId xmlns:a16="http://schemas.microsoft.com/office/drawing/2014/main" id="{E19FCA9F-0CD3-42A6-BC6A-439ADDFF7763}"/>
            </a:ext>
          </a:extLst>
        </xdr:cNvPr>
        <xdr:cNvSpPr>
          <a:spLocks noChangeShapeType="1"/>
        </xdr:cNvSpPr>
      </xdr:nvSpPr>
      <xdr:spPr bwMode="auto">
        <a:xfrm>
          <a:off x="549592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2081" name="Line 7">
          <a:extLst>
            <a:ext uri="{FF2B5EF4-FFF2-40B4-BE49-F238E27FC236}">
              <a16:creationId xmlns:a16="http://schemas.microsoft.com/office/drawing/2014/main" id="{5A6AB286-2097-4F7C-B2D9-DA4105930641}"/>
            </a:ext>
          </a:extLst>
        </xdr:cNvPr>
        <xdr:cNvSpPr>
          <a:spLocks noChangeShapeType="1"/>
        </xdr:cNvSpPr>
      </xdr:nvSpPr>
      <xdr:spPr bwMode="auto">
        <a:xfrm>
          <a:off x="549592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2082" name="Line 7">
          <a:extLst>
            <a:ext uri="{FF2B5EF4-FFF2-40B4-BE49-F238E27FC236}">
              <a16:creationId xmlns:a16="http://schemas.microsoft.com/office/drawing/2014/main" id="{15D0F54A-3E3E-492C-BAC0-3D89200FD32B}"/>
            </a:ext>
          </a:extLst>
        </xdr:cNvPr>
        <xdr:cNvSpPr>
          <a:spLocks noChangeShapeType="1"/>
        </xdr:cNvSpPr>
      </xdr:nvSpPr>
      <xdr:spPr bwMode="auto">
        <a:xfrm>
          <a:off x="549592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2083" name="Line 7">
          <a:extLst>
            <a:ext uri="{FF2B5EF4-FFF2-40B4-BE49-F238E27FC236}">
              <a16:creationId xmlns:a16="http://schemas.microsoft.com/office/drawing/2014/main" id="{997E394C-F90C-4A7D-8298-2472E61A0010}"/>
            </a:ext>
          </a:extLst>
        </xdr:cNvPr>
        <xdr:cNvSpPr>
          <a:spLocks noChangeShapeType="1"/>
        </xdr:cNvSpPr>
      </xdr:nvSpPr>
      <xdr:spPr bwMode="auto">
        <a:xfrm>
          <a:off x="549592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2084" name="Line 7">
          <a:extLst>
            <a:ext uri="{FF2B5EF4-FFF2-40B4-BE49-F238E27FC236}">
              <a16:creationId xmlns:a16="http://schemas.microsoft.com/office/drawing/2014/main" id="{0A110217-B9E4-43DC-B3E3-1356720B0B8E}"/>
            </a:ext>
          </a:extLst>
        </xdr:cNvPr>
        <xdr:cNvSpPr>
          <a:spLocks noChangeShapeType="1"/>
        </xdr:cNvSpPr>
      </xdr:nvSpPr>
      <xdr:spPr bwMode="auto">
        <a:xfrm>
          <a:off x="549592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2085" name="Line 7">
          <a:extLst>
            <a:ext uri="{FF2B5EF4-FFF2-40B4-BE49-F238E27FC236}">
              <a16:creationId xmlns:a16="http://schemas.microsoft.com/office/drawing/2014/main" id="{DE8F12F5-DE96-424C-8A2D-192D4A8287DD}"/>
            </a:ext>
          </a:extLst>
        </xdr:cNvPr>
        <xdr:cNvSpPr>
          <a:spLocks noChangeShapeType="1"/>
        </xdr:cNvSpPr>
      </xdr:nvSpPr>
      <xdr:spPr bwMode="auto">
        <a:xfrm>
          <a:off x="549592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2086" name="Line 7">
          <a:extLst>
            <a:ext uri="{FF2B5EF4-FFF2-40B4-BE49-F238E27FC236}">
              <a16:creationId xmlns:a16="http://schemas.microsoft.com/office/drawing/2014/main" id="{EB75D890-517B-4BB9-A7EA-1B27AD0E6A55}"/>
            </a:ext>
          </a:extLst>
        </xdr:cNvPr>
        <xdr:cNvSpPr>
          <a:spLocks noChangeShapeType="1"/>
        </xdr:cNvSpPr>
      </xdr:nvSpPr>
      <xdr:spPr bwMode="auto">
        <a:xfrm>
          <a:off x="549592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2087" name="Line 7">
          <a:extLst>
            <a:ext uri="{FF2B5EF4-FFF2-40B4-BE49-F238E27FC236}">
              <a16:creationId xmlns:a16="http://schemas.microsoft.com/office/drawing/2014/main" id="{5432B473-620C-45C7-977B-1CA8C03AEF4D}"/>
            </a:ext>
          </a:extLst>
        </xdr:cNvPr>
        <xdr:cNvSpPr>
          <a:spLocks noChangeShapeType="1"/>
        </xdr:cNvSpPr>
      </xdr:nvSpPr>
      <xdr:spPr bwMode="auto">
        <a:xfrm>
          <a:off x="549592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2088" name="Line 7">
          <a:extLst>
            <a:ext uri="{FF2B5EF4-FFF2-40B4-BE49-F238E27FC236}">
              <a16:creationId xmlns:a16="http://schemas.microsoft.com/office/drawing/2014/main" id="{6E733E43-B4C3-40F1-8B1F-0386860C29F4}"/>
            </a:ext>
          </a:extLst>
        </xdr:cNvPr>
        <xdr:cNvSpPr>
          <a:spLocks noChangeShapeType="1"/>
        </xdr:cNvSpPr>
      </xdr:nvSpPr>
      <xdr:spPr bwMode="auto">
        <a:xfrm>
          <a:off x="549592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2089" name="Line 7">
          <a:extLst>
            <a:ext uri="{FF2B5EF4-FFF2-40B4-BE49-F238E27FC236}">
              <a16:creationId xmlns:a16="http://schemas.microsoft.com/office/drawing/2014/main" id="{6E97BCFE-EFEA-468F-8BFA-FBBB8510A99B}"/>
            </a:ext>
          </a:extLst>
        </xdr:cNvPr>
        <xdr:cNvSpPr>
          <a:spLocks noChangeShapeType="1"/>
        </xdr:cNvSpPr>
      </xdr:nvSpPr>
      <xdr:spPr bwMode="auto">
        <a:xfrm>
          <a:off x="549592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2090" name="Line 7">
          <a:extLst>
            <a:ext uri="{FF2B5EF4-FFF2-40B4-BE49-F238E27FC236}">
              <a16:creationId xmlns:a16="http://schemas.microsoft.com/office/drawing/2014/main" id="{040CD9A7-949A-4B59-B938-4CD2595FF755}"/>
            </a:ext>
          </a:extLst>
        </xdr:cNvPr>
        <xdr:cNvSpPr>
          <a:spLocks noChangeShapeType="1"/>
        </xdr:cNvSpPr>
      </xdr:nvSpPr>
      <xdr:spPr bwMode="auto">
        <a:xfrm>
          <a:off x="549592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2091" name="Line 7">
          <a:extLst>
            <a:ext uri="{FF2B5EF4-FFF2-40B4-BE49-F238E27FC236}">
              <a16:creationId xmlns:a16="http://schemas.microsoft.com/office/drawing/2014/main" id="{6D8B543F-DA80-4447-8458-755905325762}"/>
            </a:ext>
          </a:extLst>
        </xdr:cNvPr>
        <xdr:cNvSpPr>
          <a:spLocks noChangeShapeType="1"/>
        </xdr:cNvSpPr>
      </xdr:nvSpPr>
      <xdr:spPr bwMode="auto">
        <a:xfrm>
          <a:off x="549592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2092" name="Line 7">
          <a:extLst>
            <a:ext uri="{FF2B5EF4-FFF2-40B4-BE49-F238E27FC236}">
              <a16:creationId xmlns:a16="http://schemas.microsoft.com/office/drawing/2014/main" id="{AF607995-F3BB-4D95-80A4-D265307F038C}"/>
            </a:ext>
          </a:extLst>
        </xdr:cNvPr>
        <xdr:cNvSpPr>
          <a:spLocks noChangeShapeType="1"/>
        </xdr:cNvSpPr>
      </xdr:nvSpPr>
      <xdr:spPr bwMode="auto">
        <a:xfrm>
          <a:off x="549592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2093" name="Line 7">
          <a:extLst>
            <a:ext uri="{FF2B5EF4-FFF2-40B4-BE49-F238E27FC236}">
              <a16:creationId xmlns:a16="http://schemas.microsoft.com/office/drawing/2014/main" id="{A6FD5F3F-92ED-46D8-BDDE-6325844B2480}"/>
            </a:ext>
          </a:extLst>
        </xdr:cNvPr>
        <xdr:cNvSpPr>
          <a:spLocks noChangeShapeType="1"/>
        </xdr:cNvSpPr>
      </xdr:nvSpPr>
      <xdr:spPr bwMode="auto">
        <a:xfrm>
          <a:off x="549592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2094" name="Line 7">
          <a:extLst>
            <a:ext uri="{FF2B5EF4-FFF2-40B4-BE49-F238E27FC236}">
              <a16:creationId xmlns:a16="http://schemas.microsoft.com/office/drawing/2014/main" id="{322BD0E3-1EA1-4A11-B92A-90EA4C27AAE9}"/>
            </a:ext>
          </a:extLst>
        </xdr:cNvPr>
        <xdr:cNvSpPr>
          <a:spLocks noChangeShapeType="1"/>
        </xdr:cNvSpPr>
      </xdr:nvSpPr>
      <xdr:spPr bwMode="auto">
        <a:xfrm>
          <a:off x="549592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2095" name="Line 7">
          <a:extLst>
            <a:ext uri="{FF2B5EF4-FFF2-40B4-BE49-F238E27FC236}">
              <a16:creationId xmlns:a16="http://schemas.microsoft.com/office/drawing/2014/main" id="{06472B69-267F-4E7E-8CAE-21A34682447E}"/>
            </a:ext>
          </a:extLst>
        </xdr:cNvPr>
        <xdr:cNvSpPr>
          <a:spLocks noChangeShapeType="1"/>
        </xdr:cNvSpPr>
      </xdr:nvSpPr>
      <xdr:spPr bwMode="auto">
        <a:xfrm>
          <a:off x="549592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2096" name="Line 7">
          <a:extLst>
            <a:ext uri="{FF2B5EF4-FFF2-40B4-BE49-F238E27FC236}">
              <a16:creationId xmlns:a16="http://schemas.microsoft.com/office/drawing/2014/main" id="{7C1AB4FA-995E-4D2A-AD69-9056295B433A}"/>
            </a:ext>
          </a:extLst>
        </xdr:cNvPr>
        <xdr:cNvSpPr>
          <a:spLocks noChangeShapeType="1"/>
        </xdr:cNvSpPr>
      </xdr:nvSpPr>
      <xdr:spPr bwMode="auto">
        <a:xfrm>
          <a:off x="549592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2097" name="Line 7">
          <a:extLst>
            <a:ext uri="{FF2B5EF4-FFF2-40B4-BE49-F238E27FC236}">
              <a16:creationId xmlns:a16="http://schemas.microsoft.com/office/drawing/2014/main" id="{CE14A70A-0C7B-4B42-A03E-CB58A8E39E2B}"/>
            </a:ext>
          </a:extLst>
        </xdr:cNvPr>
        <xdr:cNvSpPr>
          <a:spLocks noChangeShapeType="1"/>
        </xdr:cNvSpPr>
      </xdr:nvSpPr>
      <xdr:spPr bwMode="auto">
        <a:xfrm>
          <a:off x="549592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2098" name="Line 7">
          <a:extLst>
            <a:ext uri="{FF2B5EF4-FFF2-40B4-BE49-F238E27FC236}">
              <a16:creationId xmlns:a16="http://schemas.microsoft.com/office/drawing/2014/main" id="{6AB55B3D-609D-4166-8F47-242A798EAA20}"/>
            </a:ext>
          </a:extLst>
        </xdr:cNvPr>
        <xdr:cNvSpPr>
          <a:spLocks noChangeShapeType="1"/>
        </xdr:cNvSpPr>
      </xdr:nvSpPr>
      <xdr:spPr bwMode="auto">
        <a:xfrm>
          <a:off x="549592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2099" name="Line 7">
          <a:extLst>
            <a:ext uri="{FF2B5EF4-FFF2-40B4-BE49-F238E27FC236}">
              <a16:creationId xmlns:a16="http://schemas.microsoft.com/office/drawing/2014/main" id="{563B2FFD-8D23-4491-9B5D-22D13DE55AB3}"/>
            </a:ext>
          </a:extLst>
        </xdr:cNvPr>
        <xdr:cNvSpPr>
          <a:spLocks noChangeShapeType="1"/>
        </xdr:cNvSpPr>
      </xdr:nvSpPr>
      <xdr:spPr bwMode="auto">
        <a:xfrm>
          <a:off x="549592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2100" name="Line 7">
          <a:extLst>
            <a:ext uri="{FF2B5EF4-FFF2-40B4-BE49-F238E27FC236}">
              <a16:creationId xmlns:a16="http://schemas.microsoft.com/office/drawing/2014/main" id="{D77A8BF9-B213-41C9-9EBB-BCB2EA6E367E}"/>
            </a:ext>
          </a:extLst>
        </xdr:cNvPr>
        <xdr:cNvSpPr>
          <a:spLocks noChangeShapeType="1"/>
        </xdr:cNvSpPr>
      </xdr:nvSpPr>
      <xdr:spPr bwMode="auto">
        <a:xfrm>
          <a:off x="549592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2101" name="Line 7">
          <a:extLst>
            <a:ext uri="{FF2B5EF4-FFF2-40B4-BE49-F238E27FC236}">
              <a16:creationId xmlns:a16="http://schemas.microsoft.com/office/drawing/2014/main" id="{D9BD1EFC-D70A-4A0C-B22A-3C09722D56D6}"/>
            </a:ext>
          </a:extLst>
        </xdr:cNvPr>
        <xdr:cNvSpPr>
          <a:spLocks noChangeShapeType="1"/>
        </xdr:cNvSpPr>
      </xdr:nvSpPr>
      <xdr:spPr bwMode="auto">
        <a:xfrm>
          <a:off x="549592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2102" name="Line 7">
          <a:extLst>
            <a:ext uri="{FF2B5EF4-FFF2-40B4-BE49-F238E27FC236}">
              <a16:creationId xmlns:a16="http://schemas.microsoft.com/office/drawing/2014/main" id="{BDEAB9F7-EE5C-409A-8FE3-4CD5A4C701E9}"/>
            </a:ext>
          </a:extLst>
        </xdr:cNvPr>
        <xdr:cNvSpPr>
          <a:spLocks noChangeShapeType="1"/>
        </xdr:cNvSpPr>
      </xdr:nvSpPr>
      <xdr:spPr bwMode="auto">
        <a:xfrm>
          <a:off x="549592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2103" name="Line 7">
          <a:extLst>
            <a:ext uri="{FF2B5EF4-FFF2-40B4-BE49-F238E27FC236}">
              <a16:creationId xmlns:a16="http://schemas.microsoft.com/office/drawing/2014/main" id="{31FF86C1-6AD8-485B-AF2B-9D86775C4965}"/>
            </a:ext>
          </a:extLst>
        </xdr:cNvPr>
        <xdr:cNvSpPr>
          <a:spLocks noChangeShapeType="1"/>
        </xdr:cNvSpPr>
      </xdr:nvSpPr>
      <xdr:spPr bwMode="auto">
        <a:xfrm>
          <a:off x="549592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2104" name="Line 7">
          <a:extLst>
            <a:ext uri="{FF2B5EF4-FFF2-40B4-BE49-F238E27FC236}">
              <a16:creationId xmlns:a16="http://schemas.microsoft.com/office/drawing/2014/main" id="{FF0211AF-81D5-4C42-BAF1-3A9948F15A33}"/>
            </a:ext>
          </a:extLst>
        </xdr:cNvPr>
        <xdr:cNvSpPr>
          <a:spLocks noChangeShapeType="1"/>
        </xdr:cNvSpPr>
      </xdr:nvSpPr>
      <xdr:spPr bwMode="auto">
        <a:xfrm>
          <a:off x="549592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2105" name="Line 7">
          <a:extLst>
            <a:ext uri="{FF2B5EF4-FFF2-40B4-BE49-F238E27FC236}">
              <a16:creationId xmlns:a16="http://schemas.microsoft.com/office/drawing/2014/main" id="{F3A13585-4651-4D45-8A75-DFBD726E35C9}"/>
            </a:ext>
          </a:extLst>
        </xdr:cNvPr>
        <xdr:cNvSpPr>
          <a:spLocks noChangeShapeType="1"/>
        </xdr:cNvSpPr>
      </xdr:nvSpPr>
      <xdr:spPr bwMode="auto">
        <a:xfrm>
          <a:off x="549592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2106" name="Line 7">
          <a:extLst>
            <a:ext uri="{FF2B5EF4-FFF2-40B4-BE49-F238E27FC236}">
              <a16:creationId xmlns:a16="http://schemas.microsoft.com/office/drawing/2014/main" id="{1945AF1C-B6C6-4424-96AA-236204B65903}"/>
            </a:ext>
          </a:extLst>
        </xdr:cNvPr>
        <xdr:cNvSpPr>
          <a:spLocks noChangeShapeType="1"/>
        </xdr:cNvSpPr>
      </xdr:nvSpPr>
      <xdr:spPr bwMode="auto">
        <a:xfrm>
          <a:off x="549592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2107" name="Line 7">
          <a:extLst>
            <a:ext uri="{FF2B5EF4-FFF2-40B4-BE49-F238E27FC236}">
              <a16:creationId xmlns:a16="http://schemas.microsoft.com/office/drawing/2014/main" id="{5054747D-F1BF-4FA2-AF36-0726E4363860}"/>
            </a:ext>
          </a:extLst>
        </xdr:cNvPr>
        <xdr:cNvSpPr>
          <a:spLocks noChangeShapeType="1"/>
        </xdr:cNvSpPr>
      </xdr:nvSpPr>
      <xdr:spPr bwMode="auto">
        <a:xfrm>
          <a:off x="549592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2108" name="Line 7">
          <a:extLst>
            <a:ext uri="{FF2B5EF4-FFF2-40B4-BE49-F238E27FC236}">
              <a16:creationId xmlns:a16="http://schemas.microsoft.com/office/drawing/2014/main" id="{846F9C09-9C5E-407D-B74F-85A4C8ED1BBD}"/>
            </a:ext>
          </a:extLst>
        </xdr:cNvPr>
        <xdr:cNvSpPr>
          <a:spLocks noChangeShapeType="1"/>
        </xdr:cNvSpPr>
      </xdr:nvSpPr>
      <xdr:spPr bwMode="auto">
        <a:xfrm>
          <a:off x="549592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2109" name="Line 7">
          <a:extLst>
            <a:ext uri="{FF2B5EF4-FFF2-40B4-BE49-F238E27FC236}">
              <a16:creationId xmlns:a16="http://schemas.microsoft.com/office/drawing/2014/main" id="{9192A4BA-CA97-4EFF-BEB8-8E7F6C108284}"/>
            </a:ext>
          </a:extLst>
        </xdr:cNvPr>
        <xdr:cNvSpPr>
          <a:spLocks noChangeShapeType="1"/>
        </xdr:cNvSpPr>
      </xdr:nvSpPr>
      <xdr:spPr bwMode="auto">
        <a:xfrm>
          <a:off x="549592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2110" name="Line 7">
          <a:extLst>
            <a:ext uri="{FF2B5EF4-FFF2-40B4-BE49-F238E27FC236}">
              <a16:creationId xmlns:a16="http://schemas.microsoft.com/office/drawing/2014/main" id="{A133D979-D415-4A1F-AD13-7756072AE93F}"/>
            </a:ext>
          </a:extLst>
        </xdr:cNvPr>
        <xdr:cNvSpPr>
          <a:spLocks noChangeShapeType="1"/>
        </xdr:cNvSpPr>
      </xdr:nvSpPr>
      <xdr:spPr bwMode="auto">
        <a:xfrm>
          <a:off x="549592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2111" name="Line 7">
          <a:extLst>
            <a:ext uri="{FF2B5EF4-FFF2-40B4-BE49-F238E27FC236}">
              <a16:creationId xmlns:a16="http://schemas.microsoft.com/office/drawing/2014/main" id="{F8820136-73CD-4DFC-8954-E1584A4D8AC7}"/>
            </a:ext>
          </a:extLst>
        </xdr:cNvPr>
        <xdr:cNvSpPr>
          <a:spLocks noChangeShapeType="1"/>
        </xdr:cNvSpPr>
      </xdr:nvSpPr>
      <xdr:spPr bwMode="auto">
        <a:xfrm>
          <a:off x="549592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2112" name="Line 7">
          <a:extLst>
            <a:ext uri="{FF2B5EF4-FFF2-40B4-BE49-F238E27FC236}">
              <a16:creationId xmlns:a16="http://schemas.microsoft.com/office/drawing/2014/main" id="{717AD33D-2BBA-4FC9-B39F-A0EF163657D7}"/>
            </a:ext>
          </a:extLst>
        </xdr:cNvPr>
        <xdr:cNvSpPr>
          <a:spLocks noChangeShapeType="1"/>
        </xdr:cNvSpPr>
      </xdr:nvSpPr>
      <xdr:spPr bwMode="auto">
        <a:xfrm>
          <a:off x="549592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2113" name="Line 7">
          <a:extLst>
            <a:ext uri="{FF2B5EF4-FFF2-40B4-BE49-F238E27FC236}">
              <a16:creationId xmlns:a16="http://schemas.microsoft.com/office/drawing/2014/main" id="{304D44F4-A78C-42DA-8B64-4D6ED4D7F6F5}"/>
            </a:ext>
          </a:extLst>
        </xdr:cNvPr>
        <xdr:cNvSpPr>
          <a:spLocks noChangeShapeType="1"/>
        </xdr:cNvSpPr>
      </xdr:nvSpPr>
      <xdr:spPr bwMode="auto">
        <a:xfrm>
          <a:off x="549592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2114" name="Line 7">
          <a:extLst>
            <a:ext uri="{FF2B5EF4-FFF2-40B4-BE49-F238E27FC236}">
              <a16:creationId xmlns:a16="http://schemas.microsoft.com/office/drawing/2014/main" id="{80EB0397-0001-4035-B998-9FA443A9D4D9}"/>
            </a:ext>
          </a:extLst>
        </xdr:cNvPr>
        <xdr:cNvSpPr>
          <a:spLocks noChangeShapeType="1"/>
        </xdr:cNvSpPr>
      </xdr:nvSpPr>
      <xdr:spPr bwMode="auto">
        <a:xfrm>
          <a:off x="549592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2115" name="Line 7">
          <a:extLst>
            <a:ext uri="{FF2B5EF4-FFF2-40B4-BE49-F238E27FC236}">
              <a16:creationId xmlns:a16="http://schemas.microsoft.com/office/drawing/2014/main" id="{27DDE11D-3B70-4823-9A45-E4C6C7AD2B39}"/>
            </a:ext>
          </a:extLst>
        </xdr:cNvPr>
        <xdr:cNvSpPr>
          <a:spLocks noChangeShapeType="1"/>
        </xdr:cNvSpPr>
      </xdr:nvSpPr>
      <xdr:spPr bwMode="auto">
        <a:xfrm>
          <a:off x="549592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2116" name="Line 7">
          <a:extLst>
            <a:ext uri="{FF2B5EF4-FFF2-40B4-BE49-F238E27FC236}">
              <a16:creationId xmlns:a16="http://schemas.microsoft.com/office/drawing/2014/main" id="{D3CC235E-B137-4270-AA0C-9A748A848BFC}"/>
            </a:ext>
          </a:extLst>
        </xdr:cNvPr>
        <xdr:cNvSpPr>
          <a:spLocks noChangeShapeType="1"/>
        </xdr:cNvSpPr>
      </xdr:nvSpPr>
      <xdr:spPr bwMode="auto">
        <a:xfrm>
          <a:off x="549592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2117" name="Line 7">
          <a:extLst>
            <a:ext uri="{FF2B5EF4-FFF2-40B4-BE49-F238E27FC236}">
              <a16:creationId xmlns:a16="http://schemas.microsoft.com/office/drawing/2014/main" id="{03BA6EEC-92D0-43CA-A161-1A8042F94713}"/>
            </a:ext>
          </a:extLst>
        </xdr:cNvPr>
        <xdr:cNvSpPr>
          <a:spLocks noChangeShapeType="1"/>
        </xdr:cNvSpPr>
      </xdr:nvSpPr>
      <xdr:spPr bwMode="auto">
        <a:xfrm>
          <a:off x="549592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2118" name="Line 7">
          <a:extLst>
            <a:ext uri="{FF2B5EF4-FFF2-40B4-BE49-F238E27FC236}">
              <a16:creationId xmlns:a16="http://schemas.microsoft.com/office/drawing/2014/main" id="{832CF2F4-D551-4FEE-812C-44C18AD5AFF4}"/>
            </a:ext>
          </a:extLst>
        </xdr:cNvPr>
        <xdr:cNvSpPr>
          <a:spLocks noChangeShapeType="1"/>
        </xdr:cNvSpPr>
      </xdr:nvSpPr>
      <xdr:spPr bwMode="auto">
        <a:xfrm>
          <a:off x="549592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2119" name="Line 7">
          <a:extLst>
            <a:ext uri="{FF2B5EF4-FFF2-40B4-BE49-F238E27FC236}">
              <a16:creationId xmlns:a16="http://schemas.microsoft.com/office/drawing/2014/main" id="{F29A8602-8536-4157-8675-472A56B0A6AC}"/>
            </a:ext>
          </a:extLst>
        </xdr:cNvPr>
        <xdr:cNvSpPr>
          <a:spLocks noChangeShapeType="1"/>
        </xdr:cNvSpPr>
      </xdr:nvSpPr>
      <xdr:spPr bwMode="auto">
        <a:xfrm>
          <a:off x="549592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2120" name="Line 7">
          <a:extLst>
            <a:ext uri="{FF2B5EF4-FFF2-40B4-BE49-F238E27FC236}">
              <a16:creationId xmlns:a16="http://schemas.microsoft.com/office/drawing/2014/main" id="{5393BD3A-C818-48E3-B099-2969FE95DF9C}"/>
            </a:ext>
          </a:extLst>
        </xdr:cNvPr>
        <xdr:cNvSpPr>
          <a:spLocks noChangeShapeType="1"/>
        </xdr:cNvSpPr>
      </xdr:nvSpPr>
      <xdr:spPr bwMode="auto">
        <a:xfrm>
          <a:off x="549592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121" name="Line 1">
          <a:extLst>
            <a:ext uri="{FF2B5EF4-FFF2-40B4-BE49-F238E27FC236}">
              <a16:creationId xmlns:a16="http://schemas.microsoft.com/office/drawing/2014/main" id="{1628281A-0DEA-43B8-8947-674C1A5AB243}"/>
            </a:ext>
          </a:extLst>
        </xdr:cNvPr>
        <xdr:cNvSpPr>
          <a:spLocks noChangeShapeType="1"/>
        </xdr:cNvSpPr>
      </xdr:nvSpPr>
      <xdr:spPr bwMode="auto">
        <a:xfrm>
          <a:off x="54959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2122" name="Line 7">
          <a:extLst>
            <a:ext uri="{FF2B5EF4-FFF2-40B4-BE49-F238E27FC236}">
              <a16:creationId xmlns:a16="http://schemas.microsoft.com/office/drawing/2014/main" id="{71DD350F-5309-44FF-9040-DACED2B6E8A5}"/>
            </a:ext>
          </a:extLst>
        </xdr:cNvPr>
        <xdr:cNvSpPr>
          <a:spLocks noChangeShapeType="1"/>
        </xdr:cNvSpPr>
      </xdr:nvSpPr>
      <xdr:spPr bwMode="auto">
        <a:xfrm>
          <a:off x="1009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123" name="Line 1">
          <a:extLst>
            <a:ext uri="{FF2B5EF4-FFF2-40B4-BE49-F238E27FC236}">
              <a16:creationId xmlns:a16="http://schemas.microsoft.com/office/drawing/2014/main" id="{11D77B1B-5CC4-4ACC-8899-A6725F7A1423}"/>
            </a:ext>
          </a:extLst>
        </xdr:cNvPr>
        <xdr:cNvSpPr>
          <a:spLocks noChangeShapeType="1"/>
        </xdr:cNvSpPr>
      </xdr:nvSpPr>
      <xdr:spPr bwMode="auto">
        <a:xfrm>
          <a:off x="54959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124" name="Line 7">
          <a:extLst>
            <a:ext uri="{FF2B5EF4-FFF2-40B4-BE49-F238E27FC236}">
              <a16:creationId xmlns:a16="http://schemas.microsoft.com/office/drawing/2014/main" id="{1120F5BB-39D4-4963-BB97-9A899CDBD56B}"/>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125" name="Line 7">
          <a:extLst>
            <a:ext uri="{FF2B5EF4-FFF2-40B4-BE49-F238E27FC236}">
              <a16:creationId xmlns:a16="http://schemas.microsoft.com/office/drawing/2014/main" id="{687124DE-B1F9-4E0D-B498-1CF8D7E6F88E}"/>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181</xdr:row>
      <xdr:rowOff>0</xdr:rowOff>
    </xdr:from>
    <xdr:to>
      <xdr:col>5</xdr:col>
      <xdr:colOff>323850</xdr:colOff>
      <xdr:row>181</xdr:row>
      <xdr:rowOff>0</xdr:rowOff>
    </xdr:to>
    <xdr:sp macro="" textlink="">
      <xdr:nvSpPr>
        <xdr:cNvPr id="2126" name="Line 7">
          <a:extLst>
            <a:ext uri="{FF2B5EF4-FFF2-40B4-BE49-F238E27FC236}">
              <a16:creationId xmlns:a16="http://schemas.microsoft.com/office/drawing/2014/main" id="{26BD1999-9CEC-4C40-AFFF-619E75A6D6DA}"/>
            </a:ext>
          </a:extLst>
        </xdr:cNvPr>
        <xdr:cNvSpPr>
          <a:spLocks noChangeShapeType="1"/>
        </xdr:cNvSpPr>
      </xdr:nvSpPr>
      <xdr:spPr bwMode="auto">
        <a:xfrm>
          <a:off x="2505075" y="38261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181</xdr:row>
      <xdr:rowOff>0</xdr:rowOff>
    </xdr:from>
    <xdr:to>
      <xdr:col>5</xdr:col>
      <xdr:colOff>323850</xdr:colOff>
      <xdr:row>181</xdr:row>
      <xdr:rowOff>0</xdr:rowOff>
    </xdr:to>
    <xdr:sp macro="" textlink="">
      <xdr:nvSpPr>
        <xdr:cNvPr id="2127" name="Line 7">
          <a:extLst>
            <a:ext uri="{FF2B5EF4-FFF2-40B4-BE49-F238E27FC236}">
              <a16:creationId xmlns:a16="http://schemas.microsoft.com/office/drawing/2014/main" id="{3A624BF5-6315-4910-A6B0-C2E53F08AD42}"/>
            </a:ext>
          </a:extLst>
        </xdr:cNvPr>
        <xdr:cNvSpPr>
          <a:spLocks noChangeShapeType="1"/>
        </xdr:cNvSpPr>
      </xdr:nvSpPr>
      <xdr:spPr bwMode="auto">
        <a:xfrm>
          <a:off x="2505075" y="38261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181</xdr:row>
      <xdr:rowOff>0</xdr:rowOff>
    </xdr:from>
    <xdr:to>
      <xdr:col>5</xdr:col>
      <xdr:colOff>323850</xdr:colOff>
      <xdr:row>181</xdr:row>
      <xdr:rowOff>0</xdr:rowOff>
    </xdr:to>
    <xdr:sp macro="" textlink="">
      <xdr:nvSpPr>
        <xdr:cNvPr id="2128" name="Line 7">
          <a:extLst>
            <a:ext uri="{FF2B5EF4-FFF2-40B4-BE49-F238E27FC236}">
              <a16:creationId xmlns:a16="http://schemas.microsoft.com/office/drawing/2014/main" id="{578E7E58-E0E4-456B-B3D7-72D7A6905473}"/>
            </a:ext>
          </a:extLst>
        </xdr:cNvPr>
        <xdr:cNvSpPr>
          <a:spLocks noChangeShapeType="1"/>
        </xdr:cNvSpPr>
      </xdr:nvSpPr>
      <xdr:spPr bwMode="auto">
        <a:xfrm>
          <a:off x="2505075" y="38261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129" name="Line 7">
          <a:extLst>
            <a:ext uri="{FF2B5EF4-FFF2-40B4-BE49-F238E27FC236}">
              <a16:creationId xmlns:a16="http://schemas.microsoft.com/office/drawing/2014/main" id="{FD9E160C-EB83-4D38-B74A-1D6E2A3B354A}"/>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130" name="Line 7">
          <a:extLst>
            <a:ext uri="{FF2B5EF4-FFF2-40B4-BE49-F238E27FC236}">
              <a16:creationId xmlns:a16="http://schemas.microsoft.com/office/drawing/2014/main" id="{2AE962DB-0C9A-4A2B-85F3-450CA4C03C3C}"/>
            </a:ext>
          </a:extLst>
        </xdr:cNvPr>
        <xdr:cNvSpPr>
          <a:spLocks noChangeShapeType="1"/>
        </xdr:cNvSpPr>
      </xdr:nvSpPr>
      <xdr:spPr bwMode="auto">
        <a:xfrm>
          <a:off x="1009650" y="48339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163</xdr:row>
      <xdr:rowOff>0</xdr:rowOff>
    </xdr:from>
    <xdr:to>
      <xdr:col>3</xdr:col>
      <xdr:colOff>323850</xdr:colOff>
      <xdr:row>163</xdr:row>
      <xdr:rowOff>0</xdr:rowOff>
    </xdr:to>
    <xdr:sp macro="" textlink="">
      <xdr:nvSpPr>
        <xdr:cNvPr id="2131" name="Line 7">
          <a:extLst>
            <a:ext uri="{FF2B5EF4-FFF2-40B4-BE49-F238E27FC236}">
              <a16:creationId xmlns:a16="http://schemas.microsoft.com/office/drawing/2014/main" id="{3C66C3BC-8FC8-43F0-A08A-2BB0E067D236}"/>
            </a:ext>
          </a:extLst>
        </xdr:cNvPr>
        <xdr:cNvSpPr>
          <a:spLocks noChangeShapeType="1"/>
        </xdr:cNvSpPr>
      </xdr:nvSpPr>
      <xdr:spPr bwMode="auto">
        <a:xfrm>
          <a:off x="1009650" y="34661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163</xdr:row>
      <xdr:rowOff>0</xdr:rowOff>
    </xdr:from>
    <xdr:to>
      <xdr:col>3</xdr:col>
      <xdr:colOff>323850</xdr:colOff>
      <xdr:row>163</xdr:row>
      <xdr:rowOff>0</xdr:rowOff>
    </xdr:to>
    <xdr:sp macro="" textlink="">
      <xdr:nvSpPr>
        <xdr:cNvPr id="2132" name="Line 7">
          <a:extLst>
            <a:ext uri="{FF2B5EF4-FFF2-40B4-BE49-F238E27FC236}">
              <a16:creationId xmlns:a16="http://schemas.microsoft.com/office/drawing/2014/main" id="{3C0506CD-D2DA-4B31-93A1-993D2C575D4E}"/>
            </a:ext>
          </a:extLst>
        </xdr:cNvPr>
        <xdr:cNvSpPr>
          <a:spLocks noChangeShapeType="1"/>
        </xdr:cNvSpPr>
      </xdr:nvSpPr>
      <xdr:spPr bwMode="auto">
        <a:xfrm>
          <a:off x="1009650" y="34661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163</xdr:row>
      <xdr:rowOff>0</xdr:rowOff>
    </xdr:from>
    <xdr:to>
      <xdr:col>3</xdr:col>
      <xdr:colOff>323850</xdr:colOff>
      <xdr:row>163</xdr:row>
      <xdr:rowOff>0</xdr:rowOff>
    </xdr:to>
    <xdr:sp macro="" textlink="">
      <xdr:nvSpPr>
        <xdr:cNvPr id="2133" name="Line 7">
          <a:extLst>
            <a:ext uri="{FF2B5EF4-FFF2-40B4-BE49-F238E27FC236}">
              <a16:creationId xmlns:a16="http://schemas.microsoft.com/office/drawing/2014/main" id="{7744184B-D6CD-4E89-AAAA-E9384C15B288}"/>
            </a:ext>
          </a:extLst>
        </xdr:cNvPr>
        <xdr:cNvSpPr>
          <a:spLocks noChangeShapeType="1"/>
        </xdr:cNvSpPr>
      </xdr:nvSpPr>
      <xdr:spPr bwMode="auto">
        <a:xfrm>
          <a:off x="1009650" y="34661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163</xdr:row>
      <xdr:rowOff>0</xdr:rowOff>
    </xdr:from>
    <xdr:to>
      <xdr:col>3</xdr:col>
      <xdr:colOff>323850</xdr:colOff>
      <xdr:row>163</xdr:row>
      <xdr:rowOff>0</xdr:rowOff>
    </xdr:to>
    <xdr:sp macro="" textlink="">
      <xdr:nvSpPr>
        <xdr:cNvPr id="2134" name="Line 7">
          <a:extLst>
            <a:ext uri="{FF2B5EF4-FFF2-40B4-BE49-F238E27FC236}">
              <a16:creationId xmlns:a16="http://schemas.microsoft.com/office/drawing/2014/main" id="{1A4F0979-7708-407D-8696-46B15BB906C6}"/>
            </a:ext>
          </a:extLst>
        </xdr:cNvPr>
        <xdr:cNvSpPr>
          <a:spLocks noChangeShapeType="1"/>
        </xdr:cNvSpPr>
      </xdr:nvSpPr>
      <xdr:spPr bwMode="auto">
        <a:xfrm>
          <a:off x="1009650" y="34661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135" name="Line 7">
          <a:extLst>
            <a:ext uri="{FF2B5EF4-FFF2-40B4-BE49-F238E27FC236}">
              <a16:creationId xmlns:a16="http://schemas.microsoft.com/office/drawing/2014/main" id="{D7E7991C-A00D-465F-BA77-58C4A6C3F07A}"/>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136" name="Line 7">
          <a:extLst>
            <a:ext uri="{FF2B5EF4-FFF2-40B4-BE49-F238E27FC236}">
              <a16:creationId xmlns:a16="http://schemas.microsoft.com/office/drawing/2014/main" id="{0CBA38F1-370F-4E54-84CB-24DBE6EF2E95}"/>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137" name="Line 7">
          <a:extLst>
            <a:ext uri="{FF2B5EF4-FFF2-40B4-BE49-F238E27FC236}">
              <a16:creationId xmlns:a16="http://schemas.microsoft.com/office/drawing/2014/main" id="{6144E006-C04F-4282-8D30-0D05AE2F051C}"/>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138" name="Line 7">
          <a:extLst>
            <a:ext uri="{FF2B5EF4-FFF2-40B4-BE49-F238E27FC236}">
              <a16:creationId xmlns:a16="http://schemas.microsoft.com/office/drawing/2014/main" id="{58C2A9AB-0C80-4403-90E4-6E3E4CAF071B}"/>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139" name="Line 7">
          <a:extLst>
            <a:ext uri="{FF2B5EF4-FFF2-40B4-BE49-F238E27FC236}">
              <a16:creationId xmlns:a16="http://schemas.microsoft.com/office/drawing/2014/main" id="{0B61BA70-8338-4D3F-8725-1D0A27820994}"/>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140" name="Line 7">
          <a:extLst>
            <a:ext uri="{FF2B5EF4-FFF2-40B4-BE49-F238E27FC236}">
              <a16:creationId xmlns:a16="http://schemas.microsoft.com/office/drawing/2014/main" id="{A511B596-F5A5-4043-AC4E-DDE1518B072B}"/>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141" name="Line 7">
          <a:extLst>
            <a:ext uri="{FF2B5EF4-FFF2-40B4-BE49-F238E27FC236}">
              <a16:creationId xmlns:a16="http://schemas.microsoft.com/office/drawing/2014/main" id="{7DBECE55-9852-448B-90F0-FD2B9E0FC567}"/>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142" name="Line 7">
          <a:extLst>
            <a:ext uri="{FF2B5EF4-FFF2-40B4-BE49-F238E27FC236}">
              <a16:creationId xmlns:a16="http://schemas.microsoft.com/office/drawing/2014/main" id="{42A1749C-5E51-42C2-A07A-5C3088068ED6}"/>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143" name="Line 7">
          <a:extLst>
            <a:ext uri="{FF2B5EF4-FFF2-40B4-BE49-F238E27FC236}">
              <a16:creationId xmlns:a16="http://schemas.microsoft.com/office/drawing/2014/main" id="{CE9E0ED5-F80E-4477-A59E-51A1245DF044}"/>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144" name="Line 7">
          <a:extLst>
            <a:ext uri="{FF2B5EF4-FFF2-40B4-BE49-F238E27FC236}">
              <a16:creationId xmlns:a16="http://schemas.microsoft.com/office/drawing/2014/main" id="{24F4A35A-CAE9-4ADC-89C2-7E1CF3BD2A68}"/>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145" name="Line 7">
          <a:extLst>
            <a:ext uri="{FF2B5EF4-FFF2-40B4-BE49-F238E27FC236}">
              <a16:creationId xmlns:a16="http://schemas.microsoft.com/office/drawing/2014/main" id="{8A2B2B0B-3CA8-4A4C-BE7D-4A15513DB513}"/>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146" name="Line 7">
          <a:extLst>
            <a:ext uri="{FF2B5EF4-FFF2-40B4-BE49-F238E27FC236}">
              <a16:creationId xmlns:a16="http://schemas.microsoft.com/office/drawing/2014/main" id="{EBEF1647-2F9A-4576-872B-B9BE356E1293}"/>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147" name="Line 7">
          <a:extLst>
            <a:ext uri="{FF2B5EF4-FFF2-40B4-BE49-F238E27FC236}">
              <a16:creationId xmlns:a16="http://schemas.microsoft.com/office/drawing/2014/main" id="{5AB22CA9-33F8-44C3-AFFF-087908920BDC}"/>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148" name="Line 7">
          <a:extLst>
            <a:ext uri="{FF2B5EF4-FFF2-40B4-BE49-F238E27FC236}">
              <a16:creationId xmlns:a16="http://schemas.microsoft.com/office/drawing/2014/main" id="{5BE6402F-5B9C-4895-A7BB-8DF65128FFCE}"/>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149" name="Line 7">
          <a:extLst>
            <a:ext uri="{FF2B5EF4-FFF2-40B4-BE49-F238E27FC236}">
              <a16:creationId xmlns:a16="http://schemas.microsoft.com/office/drawing/2014/main" id="{DFCC0E76-5277-4513-8770-9764D3B57278}"/>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150" name="Line 7">
          <a:extLst>
            <a:ext uri="{FF2B5EF4-FFF2-40B4-BE49-F238E27FC236}">
              <a16:creationId xmlns:a16="http://schemas.microsoft.com/office/drawing/2014/main" id="{7F6891B4-AE5E-4E87-A4A1-40A5F17AD575}"/>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151" name="Line 7">
          <a:extLst>
            <a:ext uri="{FF2B5EF4-FFF2-40B4-BE49-F238E27FC236}">
              <a16:creationId xmlns:a16="http://schemas.microsoft.com/office/drawing/2014/main" id="{35454D47-5CFD-411C-A350-AA7AE8EA9B77}"/>
            </a:ext>
          </a:extLst>
        </xdr:cNvPr>
        <xdr:cNvSpPr>
          <a:spLocks noChangeShapeType="1"/>
        </xdr:cNvSpPr>
      </xdr:nvSpPr>
      <xdr:spPr bwMode="auto">
        <a:xfrm>
          <a:off x="1009650" y="48339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152" name="Line 7">
          <a:extLst>
            <a:ext uri="{FF2B5EF4-FFF2-40B4-BE49-F238E27FC236}">
              <a16:creationId xmlns:a16="http://schemas.microsoft.com/office/drawing/2014/main" id="{A9D65FD3-F77F-4B9C-A91B-9D78637DBCBD}"/>
            </a:ext>
          </a:extLst>
        </xdr:cNvPr>
        <xdr:cNvSpPr>
          <a:spLocks noChangeShapeType="1"/>
        </xdr:cNvSpPr>
      </xdr:nvSpPr>
      <xdr:spPr bwMode="auto">
        <a:xfrm>
          <a:off x="1009650" y="48339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153" name="Line 7">
          <a:extLst>
            <a:ext uri="{FF2B5EF4-FFF2-40B4-BE49-F238E27FC236}">
              <a16:creationId xmlns:a16="http://schemas.microsoft.com/office/drawing/2014/main" id="{39072EC7-2251-41AA-A91F-7EDA6070ECD3}"/>
            </a:ext>
          </a:extLst>
        </xdr:cNvPr>
        <xdr:cNvSpPr>
          <a:spLocks noChangeShapeType="1"/>
        </xdr:cNvSpPr>
      </xdr:nvSpPr>
      <xdr:spPr bwMode="auto">
        <a:xfrm>
          <a:off x="1009650" y="48339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154" name="Line 7">
          <a:extLst>
            <a:ext uri="{FF2B5EF4-FFF2-40B4-BE49-F238E27FC236}">
              <a16:creationId xmlns:a16="http://schemas.microsoft.com/office/drawing/2014/main" id="{09C92705-48FF-46FA-B1BA-0A3F896E31E1}"/>
            </a:ext>
          </a:extLst>
        </xdr:cNvPr>
        <xdr:cNvSpPr>
          <a:spLocks noChangeShapeType="1"/>
        </xdr:cNvSpPr>
      </xdr:nvSpPr>
      <xdr:spPr bwMode="auto">
        <a:xfrm>
          <a:off x="1009650" y="48339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155" name="Line 7">
          <a:extLst>
            <a:ext uri="{FF2B5EF4-FFF2-40B4-BE49-F238E27FC236}">
              <a16:creationId xmlns:a16="http://schemas.microsoft.com/office/drawing/2014/main" id="{E95C9A29-415E-402B-A362-757CA0F8F0C3}"/>
            </a:ext>
          </a:extLst>
        </xdr:cNvPr>
        <xdr:cNvSpPr>
          <a:spLocks noChangeShapeType="1"/>
        </xdr:cNvSpPr>
      </xdr:nvSpPr>
      <xdr:spPr bwMode="auto">
        <a:xfrm>
          <a:off x="1009650" y="48339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156" name="Line 7">
          <a:extLst>
            <a:ext uri="{FF2B5EF4-FFF2-40B4-BE49-F238E27FC236}">
              <a16:creationId xmlns:a16="http://schemas.microsoft.com/office/drawing/2014/main" id="{00FEA512-DF7D-40D9-A2C3-3609B5666747}"/>
            </a:ext>
          </a:extLst>
        </xdr:cNvPr>
        <xdr:cNvSpPr>
          <a:spLocks noChangeShapeType="1"/>
        </xdr:cNvSpPr>
      </xdr:nvSpPr>
      <xdr:spPr bwMode="auto">
        <a:xfrm>
          <a:off x="1009650" y="48339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157" name="Line 7">
          <a:extLst>
            <a:ext uri="{FF2B5EF4-FFF2-40B4-BE49-F238E27FC236}">
              <a16:creationId xmlns:a16="http://schemas.microsoft.com/office/drawing/2014/main" id="{E799949D-4F17-4B3C-9479-42D4CD561D7F}"/>
            </a:ext>
          </a:extLst>
        </xdr:cNvPr>
        <xdr:cNvSpPr>
          <a:spLocks noChangeShapeType="1"/>
        </xdr:cNvSpPr>
      </xdr:nvSpPr>
      <xdr:spPr bwMode="auto">
        <a:xfrm>
          <a:off x="1009650" y="48339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158" name="Line 7">
          <a:extLst>
            <a:ext uri="{FF2B5EF4-FFF2-40B4-BE49-F238E27FC236}">
              <a16:creationId xmlns:a16="http://schemas.microsoft.com/office/drawing/2014/main" id="{FF0813FC-0689-4258-AA9D-7CFD6E4486F3}"/>
            </a:ext>
          </a:extLst>
        </xdr:cNvPr>
        <xdr:cNvSpPr>
          <a:spLocks noChangeShapeType="1"/>
        </xdr:cNvSpPr>
      </xdr:nvSpPr>
      <xdr:spPr bwMode="auto">
        <a:xfrm>
          <a:off x="1009650" y="48339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159" name="Line 7">
          <a:extLst>
            <a:ext uri="{FF2B5EF4-FFF2-40B4-BE49-F238E27FC236}">
              <a16:creationId xmlns:a16="http://schemas.microsoft.com/office/drawing/2014/main" id="{84836FAC-9CAB-4980-A7D4-E39FBD2AAD44}"/>
            </a:ext>
          </a:extLst>
        </xdr:cNvPr>
        <xdr:cNvSpPr>
          <a:spLocks noChangeShapeType="1"/>
        </xdr:cNvSpPr>
      </xdr:nvSpPr>
      <xdr:spPr bwMode="auto">
        <a:xfrm>
          <a:off x="1009650" y="48339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160" name="Line 7">
          <a:extLst>
            <a:ext uri="{FF2B5EF4-FFF2-40B4-BE49-F238E27FC236}">
              <a16:creationId xmlns:a16="http://schemas.microsoft.com/office/drawing/2014/main" id="{9BC3C59D-CC30-449D-86EC-87080BC2EAEA}"/>
            </a:ext>
          </a:extLst>
        </xdr:cNvPr>
        <xdr:cNvSpPr>
          <a:spLocks noChangeShapeType="1"/>
        </xdr:cNvSpPr>
      </xdr:nvSpPr>
      <xdr:spPr bwMode="auto">
        <a:xfrm>
          <a:off x="1009650" y="48339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161" name="Line 7">
          <a:extLst>
            <a:ext uri="{FF2B5EF4-FFF2-40B4-BE49-F238E27FC236}">
              <a16:creationId xmlns:a16="http://schemas.microsoft.com/office/drawing/2014/main" id="{23684598-15D0-42D9-A2EE-735FFEE37CE2}"/>
            </a:ext>
          </a:extLst>
        </xdr:cNvPr>
        <xdr:cNvSpPr>
          <a:spLocks noChangeShapeType="1"/>
        </xdr:cNvSpPr>
      </xdr:nvSpPr>
      <xdr:spPr bwMode="auto">
        <a:xfrm>
          <a:off x="1009650" y="48339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162" name="Line 7">
          <a:extLst>
            <a:ext uri="{FF2B5EF4-FFF2-40B4-BE49-F238E27FC236}">
              <a16:creationId xmlns:a16="http://schemas.microsoft.com/office/drawing/2014/main" id="{9FA047DD-21DF-486F-8E76-BE68F5DA4720}"/>
            </a:ext>
          </a:extLst>
        </xdr:cNvPr>
        <xdr:cNvSpPr>
          <a:spLocks noChangeShapeType="1"/>
        </xdr:cNvSpPr>
      </xdr:nvSpPr>
      <xdr:spPr bwMode="auto">
        <a:xfrm>
          <a:off x="1009650" y="48339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163" name="Line 7">
          <a:extLst>
            <a:ext uri="{FF2B5EF4-FFF2-40B4-BE49-F238E27FC236}">
              <a16:creationId xmlns:a16="http://schemas.microsoft.com/office/drawing/2014/main" id="{06A80DD9-45C6-4CEB-AB77-793AE55CA8FC}"/>
            </a:ext>
          </a:extLst>
        </xdr:cNvPr>
        <xdr:cNvSpPr>
          <a:spLocks noChangeShapeType="1"/>
        </xdr:cNvSpPr>
      </xdr:nvSpPr>
      <xdr:spPr bwMode="auto">
        <a:xfrm>
          <a:off x="1009650" y="48339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164" name="Line 7">
          <a:extLst>
            <a:ext uri="{FF2B5EF4-FFF2-40B4-BE49-F238E27FC236}">
              <a16:creationId xmlns:a16="http://schemas.microsoft.com/office/drawing/2014/main" id="{E31D6BEA-8D61-48D7-BB84-4017DC815258}"/>
            </a:ext>
          </a:extLst>
        </xdr:cNvPr>
        <xdr:cNvSpPr>
          <a:spLocks noChangeShapeType="1"/>
        </xdr:cNvSpPr>
      </xdr:nvSpPr>
      <xdr:spPr bwMode="auto">
        <a:xfrm>
          <a:off x="1009650" y="48339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165" name="Line 7">
          <a:extLst>
            <a:ext uri="{FF2B5EF4-FFF2-40B4-BE49-F238E27FC236}">
              <a16:creationId xmlns:a16="http://schemas.microsoft.com/office/drawing/2014/main" id="{4AACB50D-F1F3-40C3-BE00-BCAB40A220D2}"/>
            </a:ext>
          </a:extLst>
        </xdr:cNvPr>
        <xdr:cNvSpPr>
          <a:spLocks noChangeShapeType="1"/>
        </xdr:cNvSpPr>
      </xdr:nvSpPr>
      <xdr:spPr bwMode="auto">
        <a:xfrm>
          <a:off x="1009650" y="48339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166" name="Line 7">
          <a:extLst>
            <a:ext uri="{FF2B5EF4-FFF2-40B4-BE49-F238E27FC236}">
              <a16:creationId xmlns:a16="http://schemas.microsoft.com/office/drawing/2014/main" id="{0C24E761-B0F9-4C68-8179-5A1725380F52}"/>
            </a:ext>
          </a:extLst>
        </xdr:cNvPr>
        <xdr:cNvSpPr>
          <a:spLocks noChangeShapeType="1"/>
        </xdr:cNvSpPr>
      </xdr:nvSpPr>
      <xdr:spPr bwMode="auto">
        <a:xfrm>
          <a:off x="1009650" y="48339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167" name="Line 7">
          <a:extLst>
            <a:ext uri="{FF2B5EF4-FFF2-40B4-BE49-F238E27FC236}">
              <a16:creationId xmlns:a16="http://schemas.microsoft.com/office/drawing/2014/main" id="{F4E81BE4-7079-499E-8EED-72F6949A0D4C}"/>
            </a:ext>
          </a:extLst>
        </xdr:cNvPr>
        <xdr:cNvSpPr>
          <a:spLocks noChangeShapeType="1"/>
        </xdr:cNvSpPr>
      </xdr:nvSpPr>
      <xdr:spPr bwMode="auto">
        <a:xfrm>
          <a:off x="1009650" y="48339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168" name="Line 7">
          <a:extLst>
            <a:ext uri="{FF2B5EF4-FFF2-40B4-BE49-F238E27FC236}">
              <a16:creationId xmlns:a16="http://schemas.microsoft.com/office/drawing/2014/main" id="{56F9DCCC-DE7B-49C3-9381-5A66D728EDB1}"/>
            </a:ext>
          </a:extLst>
        </xdr:cNvPr>
        <xdr:cNvSpPr>
          <a:spLocks noChangeShapeType="1"/>
        </xdr:cNvSpPr>
      </xdr:nvSpPr>
      <xdr:spPr bwMode="auto">
        <a:xfrm>
          <a:off x="1009650" y="48339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169" name="Line 7">
          <a:extLst>
            <a:ext uri="{FF2B5EF4-FFF2-40B4-BE49-F238E27FC236}">
              <a16:creationId xmlns:a16="http://schemas.microsoft.com/office/drawing/2014/main" id="{2F3CD0AD-C115-4F4F-A949-EF51B214CACC}"/>
            </a:ext>
          </a:extLst>
        </xdr:cNvPr>
        <xdr:cNvSpPr>
          <a:spLocks noChangeShapeType="1"/>
        </xdr:cNvSpPr>
      </xdr:nvSpPr>
      <xdr:spPr bwMode="auto">
        <a:xfrm>
          <a:off x="1009650" y="48339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170" name="Line 7">
          <a:extLst>
            <a:ext uri="{FF2B5EF4-FFF2-40B4-BE49-F238E27FC236}">
              <a16:creationId xmlns:a16="http://schemas.microsoft.com/office/drawing/2014/main" id="{4794752A-F6D6-4A01-B26D-7CCE0322137B}"/>
            </a:ext>
          </a:extLst>
        </xdr:cNvPr>
        <xdr:cNvSpPr>
          <a:spLocks noChangeShapeType="1"/>
        </xdr:cNvSpPr>
      </xdr:nvSpPr>
      <xdr:spPr bwMode="auto">
        <a:xfrm>
          <a:off x="1009650" y="48339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171" name="Line 7">
          <a:extLst>
            <a:ext uri="{FF2B5EF4-FFF2-40B4-BE49-F238E27FC236}">
              <a16:creationId xmlns:a16="http://schemas.microsoft.com/office/drawing/2014/main" id="{312FA58E-B7E8-4671-A468-353CFFFD8262}"/>
            </a:ext>
          </a:extLst>
        </xdr:cNvPr>
        <xdr:cNvSpPr>
          <a:spLocks noChangeShapeType="1"/>
        </xdr:cNvSpPr>
      </xdr:nvSpPr>
      <xdr:spPr bwMode="auto">
        <a:xfrm>
          <a:off x="1009650" y="48339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163</xdr:row>
      <xdr:rowOff>0</xdr:rowOff>
    </xdr:from>
    <xdr:to>
      <xdr:col>3</xdr:col>
      <xdr:colOff>323850</xdr:colOff>
      <xdr:row>163</xdr:row>
      <xdr:rowOff>0</xdr:rowOff>
    </xdr:to>
    <xdr:sp macro="" textlink="">
      <xdr:nvSpPr>
        <xdr:cNvPr id="2172" name="Line 7">
          <a:extLst>
            <a:ext uri="{FF2B5EF4-FFF2-40B4-BE49-F238E27FC236}">
              <a16:creationId xmlns:a16="http://schemas.microsoft.com/office/drawing/2014/main" id="{C7E75335-4273-46FB-936C-2FF32148E01D}"/>
            </a:ext>
          </a:extLst>
        </xdr:cNvPr>
        <xdr:cNvSpPr>
          <a:spLocks noChangeShapeType="1"/>
        </xdr:cNvSpPr>
      </xdr:nvSpPr>
      <xdr:spPr bwMode="auto">
        <a:xfrm>
          <a:off x="1009650" y="34661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163</xdr:row>
      <xdr:rowOff>0</xdr:rowOff>
    </xdr:from>
    <xdr:to>
      <xdr:col>3</xdr:col>
      <xdr:colOff>323850</xdr:colOff>
      <xdr:row>163</xdr:row>
      <xdr:rowOff>0</xdr:rowOff>
    </xdr:to>
    <xdr:sp macro="" textlink="">
      <xdr:nvSpPr>
        <xdr:cNvPr id="2173" name="Line 7">
          <a:extLst>
            <a:ext uri="{FF2B5EF4-FFF2-40B4-BE49-F238E27FC236}">
              <a16:creationId xmlns:a16="http://schemas.microsoft.com/office/drawing/2014/main" id="{EEDE73BE-65E4-4D31-BB56-0389BCB26C37}"/>
            </a:ext>
          </a:extLst>
        </xdr:cNvPr>
        <xdr:cNvSpPr>
          <a:spLocks noChangeShapeType="1"/>
        </xdr:cNvSpPr>
      </xdr:nvSpPr>
      <xdr:spPr bwMode="auto">
        <a:xfrm>
          <a:off x="1009650" y="34661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163</xdr:row>
      <xdr:rowOff>0</xdr:rowOff>
    </xdr:from>
    <xdr:to>
      <xdr:col>3</xdr:col>
      <xdr:colOff>323850</xdr:colOff>
      <xdr:row>163</xdr:row>
      <xdr:rowOff>0</xdr:rowOff>
    </xdr:to>
    <xdr:sp macro="" textlink="">
      <xdr:nvSpPr>
        <xdr:cNvPr id="2174" name="Line 7">
          <a:extLst>
            <a:ext uri="{FF2B5EF4-FFF2-40B4-BE49-F238E27FC236}">
              <a16:creationId xmlns:a16="http://schemas.microsoft.com/office/drawing/2014/main" id="{04DAD2DC-3089-47D5-B487-6E7F1F2D126C}"/>
            </a:ext>
          </a:extLst>
        </xdr:cNvPr>
        <xdr:cNvSpPr>
          <a:spLocks noChangeShapeType="1"/>
        </xdr:cNvSpPr>
      </xdr:nvSpPr>
      <xdr:spPr bwMode="auto">
        <a:xfrm>
          <a:off x="1009650" y="34661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175" name="Line 7">
          <a:extLst>
            <a:ext uri="{FF2B5EF4-FFF2-40B4-BE49-F238E27FC236}">
              <a16:creationId xmlns:a16="http://schemas.microsoft.com/office/drawing/2014/main" id="{1C6DB3A5-B318-43DD-AC78-E003A69EDBEA}"/>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176" name="Line 7">
          <a:extLst>
            <a:ext uri="{FF2B5EF4-FFF2-40B4-BE49-F238E27FC236}">
              <a16:creationId xmlns:a16="http://schemas.microsoft.com/office/drawing/2014/main" id="{7C2240BD-011E-40AB-8B3E-6CE84C2DBE76}"/>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177" name="Line 7">
          <a:extLst>
            <a:ext uri="{FF2B5EF4-FFF2-40B4-BE49-F238E27FC236}">
              <a16:creationId xmlns:a16="http://schemas.microsoft.com/office/drawing/2014/main" id="{DDD19B5D-AB58-42DB-8B35-BCA8D7586F12}"/>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178" name="Line 7">
          <a:extLst>
            <a:ext uri="{FF2B5EF4-FFF2-40B4-BE49-F238E27FC236}">
              <a16:creationId xmlns:a16="http://schemas.microsoft.com/office/drawing/2014/main" id="{9FF2AAC8-D160-41D7-845B-9262622C0B6B}"/>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179" name="Line 7">
          <a:extLst>
            <a:ext uri="{FF2B5EF4-FFF2-40B4-BE49-F238E27FC236}">
              <a16:creationId xmlns:a16="http://schemas.microsoft.com/office/drawing/2014/main" id="{3B6E81CE-4DCB-4CD6-AC2F-09A4E51326E0}"/>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180" name="Line 7">
          <a:extLst>
            <a:ext uri="{FF2B5EF4-FFF2-40B4-BE49-F238E27FC236}">
              <a16:creationId xmlns:a16="http://schemas.microsoft.com/office/drawing/2014/main" id="{F64CB90D-035A-459A-BCCB-1C468FCB5B9E}"/>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181" name="Line 7">
          <a:extLst>
            <a:ext uri="{FF2B5EF4-FFF2-40B4-BE49-F238E27FC236}">
              <a16:creationId xmlns:a16="http://schemas.microsoft.com/office/drawing/2014/main" id="{6B2D37A4-5478-4CD5-9C19-3387632E6E22}"/>
            </a:ext>
          </a:extLst>
        </xdr:cNvPr>
        <xdr:cNvSpPr>
          <a:spLocks noChangeShapeType="1"/>
        </xdr:cNvSpPr>
      </xdr:nvSpPr>
      <xdr:spPr bwMode="auto">
        <a:xfrm>
          <a:off x="1009650" y="48339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182" name="Line 7">
          <a:extLst>
            <a:ext uri="{FF2B5EF4-FFF2-40B4-BE49-F238E27FC236}">
              <a16:creationId xmlns:a16="http://schemas.microsoft.com/office/drawing/2014/main" id="{1ED30681-194E-4D81-98C3-5953D90D7163}"/>
            </a:ext>
          </a:extLst>
        </xdr:cNvPr>
        <xdr:cNvSpPr>
          <a:spLocks noChangeShapeType="1"/>
        </xdr:cNvSpPr>
      </xdr:nvSpPr>
      <xdr:spPr bwMode="auto">
        <a:xfrm>
          <a:off x="1009650" y="48339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183" name="Line 7">
          <a:extLst>
            <a:ext uri="{FF2B5EF4-FFF2-40B4-BE49-F238E27FC236}">
              <a16:creationId xmlns:a16="http://schemas.microsoft.com/office/drawing/2014/main" id="{D0B01736-8009-4B11-A12E-CD416FEF09C3}"/>
            </a:ext>
          </a:extLst>
        </xdr:cNvPr>
        <xdr:cNvSpPr>
          <a:spLocks noChangeShapeType="1"/>
        </xdr:cNvSpPr>
      </xdr:nvSpPr>
      <xdr:spPr bwMode="auto">
        <a:xfrm>
          <a:off x="1009650" y="48339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163</xdr:row>
      <xdr:rowOff>0</xdr:rowOff>
    </xdr:from>
    <xdr:to>
      <xdr:col>3</xdr:col>
      <xdr:colOff>323850</xdr:colOff>
      <xdr:row>163</xdr:row>
      <xdr:rowOff>0</xdr:rowOff>
    </xdr:to>
    <xdr:sp macro="" textlink="">
      <xdr:nvSpPr>
        <xdr:cNvPr id="2184" name="Line 7">
          <a:extLst>
            <a:ext uri="{FF2B5EF4-FFF2-40B4-BE49-F238E27FC236}">
              <a16:creationId xmlns:a16="http://schemas.microsoft.com/office/drawing/2014/main" id="{2C9F1B2B-ECFC-4A06-B8B2-76C0B6903514}"/>
            </a:ext>
          </a:extLst>
        </xdr:cNvPr>
        <xdr:cNvSpPr>
          <a:spLocks noChangeShapeType="1"/>
        </xdr:cNvSpPr>
      </xdr:nvSpPr>
      <xdr:spPr bwMode="auto">
        <a:xfrm>
          <a:off x="1009650" y="34661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163</xdr:row>
      <xdr:rowOff>0</xdr:rowOff>
    </xdr:from>
    <xdr:to>
      <xdr:col>3</xdr:col>
      <xdr:colOff>323850</xdr:colOff>
      <xdr:row>163</xdr:row>
      <xdr:rowOff>0</xdr:rowOff>
    </xdr:to>
    <xdr:sp macro="" textlink="">
      <xdr:nvSpPr>
        <xdr:cNvPr id="2185" name="Line 7">
          <a:extLst>
            <a:ext uri="{FF2B5EF4-FFF2-40B4-BE49-F238E27FC236}">
              <a16:creationId xmlns:a16="http://schemas.microsoft.com/office/drawing/2014/main" id="{C4C0E0E7-04B5-48BE-A6E2-D182D14230ED}"/>
            </a:ext>
          </a:extLst>
        </xdr:cNvPr>
        <xdr:cNvSpPr>
          <a:spLocks noChangeShapeType="1"/>
        </xdr:cNvSpPr>
      </xdr:nvSpPr>
      <xdr:spPr bwMode="auto">
        <a:xfrm>
          <a:off x="1009650" y="34661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163</xdr:row>
      <xdr:rowOff>0</xdr:rowOff>
    </xdr:from>
    <xdr:to>
      <xdr:col>3</xdr:col>
      <xdr:colOff>323850</xdr:colOff>
      <xdr:row>163</xdr:row>
      <xdr:rowOff>0</xdr:rowOff>
    </xdr:to>
    <xdr:sp macro="" textlink="">
      <xdr:nvSpPr>
        <xdr:cNvPr id="2186" name="Line 7">
          <a:extLst>
            <a:ext uri="{FF2B5EF4-FFF2-40B4-BE49-F238E27FC236}">
              <a16:creationId xmlns:a16="http://schemas.microsoft.com/office/drawing/2014/main" id="{317A5654-D239-48CD-9512-3DCE8F711099}"/>
            </a:ext>
          </a:extLst>
        </xdr:cNvPr>
        <xdr:cNvSpPr>
          <a:spLocks noChangeShapeType="1"/>
        </xdr:cNvSpPr>
      </xdr:nvSpPr>
      <xdr:spPr bwMode="auto">
        <a:xfrm>
          <a:off x="1009650" y="34661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163</xdr:row>
      <xdr:rowOff>0</xdr:rowOff>
    </xdr:from>
    <xdr:to>
      <xdr:col>3</xdr:col>
      <xdr:colOff>323850</xdr:colOff>
      <xdr:row>163</xdr:row>
      <xdr:rowOff>0</xdr:rowOff>
    </xdr:to>
    <xdr:sp macro="" textlink="">
      <xdr:nvSpPr>
        <xdr:cNvPr id="2187" name="Line 7">
          <a:extLst>
            <a:ext uri="{FF2B5EF4-FFF2-40B4-BE49-F238E27FC236}">
              <a16:creationId xmlns:a16="http://schemas.microsoft.com/office/drawing/2014/main" id="{F1D6001B-D1CB-4059-8791-0B56E2AC25CB}"/>
            </a:ext>
          </a:extLst>
        </xdr:cNvPr>
        <xdr:cNvSpPr>
          <a:spLocks noChangeShapeType="1"/>
        </xdr:cNvSpPr>
      </xdr:nvSpPr>
      <xdr:spPr bwMode="auto">
        <a:xfrm>
          <a:off x="1009650" y="34661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163</xdr:row>
      <xdr:rowOff>0</xdr:rowOff>
    </xdr:from>
    <xdr:to>
      <xdr:col>3</xdr:col>
      <xdr:colOff>323850</xdr:colOff>
      <xdr:row>163</xdr:row>
      <xdr:rowOff>0</xdr:rowOff>
    </xdr:to>
    <xdr:sp macro="" textlink="">
      <xdr:nvSpPr>
        <xdr:cNvPr id="2188" name="Line 7">
          <a:extLst>
            <a:ext uri="{FF2B5EF4-FFF2-40B4-BE49-F238E27FC236}">
              <a16:creationId xmlns:a16="http://schemas.microsoft.com/office/drawing/2014/main" id="{3513C26F-3501-485F-A024-762179DBB091}"/>
            </a:ext>
          </a:extLst>
        </xdr:cNvPr>
        <xdr:cNvSpPr>
          <a:spLocks noChangeShapeType="1"/>
        </xdr:cNvSpPr>
      </xdr:nvSpPr>
      <xdr:spPr bwMode="auto">
        <a:xfrm>
          <a:off x="1009650" y="34661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163</xdr:row>
      <xdr:rowOff>0</xdr:rowOff>
    </xdr:from>
    <xdr:to>
      <xdr:col>3</xdr:col>
      <xdr:colOff>323850</xdr:colOff>
      <xdr:row>163</xdr:row>
      <xdr:rowOff>0</xdr:rowOff>
    </xdr:to>
    <xdr:sp macro="" textlink="">
      <xdr:nvSpPr>
        <xdr:cNvPr id="2189" name="Line 7">
          <a:extLst>
            <a:ext uri="{FF2B5EF4-FFF2-40B4-BE49-F238E27FC236}">
              <a16:creationId xmlns:a16="http://schemas.microsoft.com/office/drawing/2014/main" id="{BC2E2B9C-4F38-4B50-8B9E-6D6762AAD170}"/>
            </a:ext>
          </a:extLst>
        </xdr:cNvPr>
        <xdr:cNvSpPr>
          <a:spLocks noChangeShapeType="1"/>
        </xdr:cNvSpPr>
      </xdr:nvSpPr>
      <xdr:spPr bwMode="auto">
        <a:xfrm>
          <a:off x="1009650" y="34661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190" name="Line 7">
          <a:extLst>
            <a:ext uri="{FF2B5EF4-FFF2-40B4-BE49-F238E27FC236}">
              <a16:creationId xmlns:a16="http://schemas.microsoft.com/office/drawing/2014/main" id="{036426C2-6CCC-442A-88C0-25D7A9551D6B}"/>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191" name="Line 7">
          <a:extLst>
            <a:ext uri="{FF2B5EF4-FFF2-40B4-BE49-F238E27FC236}">
              <a16:creationId xmlns:a16="http://schemas.microsoft.com/office/drawing/2014/main" id="{B1FC71BC-E4FB-4DCE-9790-285277F40ABB}"/>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192" name="Line 7">
          <a:extLst>
            <a:ext uri="{FF2B5EF4-FFF2-40B4-BE49-F238E27FC236}">
              <a16:creationId xmlns:a16="http://schemas.microsoft.com/office/drawing/2014/main" id="{095F8397-DE5F-4D5A-89D9-5B36C17A7AC2}"/>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193" name="Line 7">
          <a:extLst>
            <a:ext uri="{FF2B5EF4-FFF2-40B4-BE49-F238E27FC236}">
              <a16:creationId xmlns:a16="http://schemas.microsoft.com/office/drawing/2014/main" id="{40537FD9-C96B-4A8A-BFD2-C3A9730B84B8}"/>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194" name="Line 7">
          <a:extLst>
            <a:ext uri="{FF2B5EF4-FFF2-40B4-BE49-F238E27FC236}">
              <a16:creationId xmlns:a16="http://schemas.microsoft.com/office/drawing/2014/main" id="{7A8376A5-BB9A-450E-B75A-D5D3C0A8C220}"/>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195" name="Line 7">
          <a:extLst>
            <a:ext uri="{FF2B5EF4-FFF2-40B4-BE49-F238E27FC236}">
              <a16:creationId xmlns:a16="http://schemas.microsoft.com/office/drawing/2014/main" id="{F344AE70-149D-4EDC-BCFF-3490924BDD0C}"/>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196" name="Line 7">
          <a:extLst>
            <a:ext uri="{FF2B5EF4-FFF2-40B4-BE49-F238E27FC236}">
              <a16:creationId xmlns:a16="http://schemas.microsoft.com/office/drawing/2014/main" id="{02ED8DF5-3D49-49B3-9310-C46B1F552A71}"/>
            </a:ext>
          </a:extLst>
        </xdr:cNvPr>
        <xdr:cNvSpPr>
          <a:spLocks noChangeShapeType="1"/>
        </xdr:cNvSpPr>
      </xdr:nvSpPr>
      <xdr:spPr bwMode="auto">
        <a:xfrm>
          <a:off x="1009650" y="38261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197" name="Line 7">
          <a:extLst>
            <a:ext uri="{FF2B5EF4-FFF2-40B4-BE49-F238E27FC236}">
              <a16:creationId xmlns:a16="http://schemas.microsoft.com/office/drawing/2014/main" id="{3FE2EECD-7491-47FC-83F7-66D10B856E2B}"/>
            </a:ext>
          </a:extLst>
        </xdr:cNvPr>
        <xdr:cNvSpPr>
          <a:spLocks noChangeShapeType="1"/>
        </xdr:cNvSpPr>
      </xdr:nvSpPr>
      <xdr:spPr bwMode="auto">
        <a:xfrm>
          <a:off x="1009650" y="38261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198" name="Line 7">
          <a:extLst>
            <a:ext uri="{FF2B5EF4-FFF2-40B4-BE49-F238E27FC236}">
              <a16:creationId xmlns:a16="http://schemas.microsoft.com/office/drawing/2014/main" id="{FF00E68B-F53A-45F6-83B7-C078BE056290}"/>
            </a:ext>
          </a:extLst>
        </xdr:cNvPr>
        <xdr:cNvSpPr>
          <a:spLocks noChangeShapeType="1"/>
        </xdr:cNvSpPr>
      </xdr:nvSpPr>
      <xdr:spPr bwMode="auto">
        <a:xfrm>
          <a:off x="1009650" y="38261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199" name="Line 7">
          <a:extLst>
            <a:ext uri="{FF2B5EF4-FFF2-40B4-BE49-F238E27FC236}">
              <a16:creationId xmlns:a16="http://schemas.microsoft.com/office/drawing/2014/main" id="{A0D2D7B5-5675-4EF5-BDDD-2DCBFDF24D70}"/>
            </a:ext>
          </a:extLst>
        </xdr:cNvPr>
        <xdr:cNvSpPr>
          <a:spLocks noChangeShapeType="1"/>
        </xdr:cNvSpPr>
      </xdr:nvSpPr>
      <xdr:spPr bwMode="auto">
        <a:xfrm>
          <a:off x="1009650" y="38261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00" name="Line 7">
          <a:extLst>
            <a:ext uri="{FF2B5EF4-FFF2-40B4-BE49-F238E27FC236}">
              <a16:creationId xmlns:a16="http://schemas.microsoft.com/office/drawing/2014/main" id="{BD837E7A-7A4A-4B51-9425-CABD78DEA017}"/>
            </a:ext>
          </a:extLst>
        </xdr:cNvPr>
        <xdr:cNvSpPr>
          <a:spLocks noChangeShapeType="1"/>
        </xdr:cNvSpPr>
      </xdr:nvSpPr>
      <xdr:spPr bwMode="auto">
        <a:xfrm>
          <a:off x="1009650" y="38261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01" name="Line 7">
          <a:extLst>
            <a:ext uri="{FF2B5EF4-FFF2-40B4-BE49-F238E27FC236}">
              <a16:creationId xmlns:a16="http://schemas.microsoft.com/office/drawing/2014/main" id="{10F66233-3D2C-43ED-9039-10AEFEEA9613}"/>
            </a:ext>
          </a:extLst>
        </xdr:cNvPr>
        <xdr:cNvSpPr>
          <a:spLocks noChangeShapeType="1"/>
        </xdr:cNvSpPr>
      </xdr:nvSpPr>
      <xdr:spPr bwMode="auto">
        <a:xfrm>
          <a:off x="1009650" y="38261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02" name="Line 7">
          <a:extLst>
            <a:ext uri="{FF2B5EF4-FFF2-40B4-BE49-F238E27FC236}">
              <a16:creationId xmlns:a16="http://schemas.microsoft.com/office/drawing/2014/main" id="{11880F22-41CF-41C9-A609-C3ACC4170EEF}"/>
            </a:ext>
          </a:extLst>
        </xdr:cNvPr>
        <xdr:cNvSpPr>
          <a:spLocks noChangeShapeType="1"/>
        </xdr:cNvSpPr>
      </xdr:nvSpPr>
      <xdr:spPr bwMode="auto">
        <a:xfrm>
          <a:off x="1009650" y="38261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03" name="Line 7">
          <a:extLst>
            <a:ext uri="{FF2B5EF4-FFF2-40B4-BE49-F238E27FC236}">
              <a16:creationId xmlns:a16="http://schemas.microsoft.com/office/drawing/2014/main" id="{BC8734B4-5BD9-4641-B811-F65ACADCA5C7}"/>
            </a:ext>
          </a:extLst>
        </xdr:cNvPr>
        <xdr:cNvSpPr>
          <a:spLocks noChangeShapeType="1"/>
        </xdr:cNvSpPr>
      </xdr:nvSpPr>
      <xdr:spPr bwMode="auto">
        <a:xfrm>
          <a:off x="1009650" y="38261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04" name="Line 7">
          <a:extLst>
            <a:ext uri="{FF2B5EF4-FFF2-40B4-BE49-F238E27FC236}">
              <a16:creationId xmlns:a16="http://schemas.microsoft.com/office/drawing/2014/main" id="{1C87A5F3-A118-4CC0-A8D3-DF9E589A8E55}"/>
            </a:ext>
          </a:extLst>
        </xdr:cNvPr>
        <xdr:cNvSpPr>
          <a:spLocks noChangeShapeType="1"/>
        </xdr:cNvSpPr>
      </xdr:nvSpPr>
      <xdr:spPr bwMode="auto">
        <a:xfrm>
          <a:off x="1009650" y="38261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05" name="Line 7">
          <a:extLst>
            <a:ext uri="{FF2B5EF4-FFF2-40B4-BE49-F238E27FC236}">
              <a16:creationId xmlns:a16="http://schemas.microsoft.com/office/drawing/2014/main" id="{B1009DCA-3D1C-415B-8E7D-3D9C4DC4D967}"/>
            </a:ext>
          </a:extLst>
        </xdr:cNvPr>
        <xdr:cNvSpPr>
          <a:spLocks noChangeShapeType="1"/>
        </xdr:cNvSpPr>
      </xdr:nvSpPr>
      <xdr:spPr bwMode="auto">
        <a:xfrm>
          <a:off x="1009650" y="38261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06" name="Line 7">
          <a:extLst>
            <a:ext uri="{FF2B5EF4-FFF2-40B4-BE49-F238E27FC236}">
              <a16:creationId xmlns:a16="http://schemas.microsoft.com/office/drawing/2014/main" id="{3BD32421-430A-4CB6-BAD6-DC2BBE387BE9}"/>
            </a:ext>
          </a:extLst>
        </xdr:cNvPr>
        <xdr:cNvSpPr>
          <a:spLocks noChangeShapeType="1"/>
        </xdr:cNvSpPr>
      </xdr:nvSpPr>
      <xdr:spPr bwMode="auto">
        <a:xfrm>
          <a:off x="1009650" y="38261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07" name="Line 7">
          <a:extLst>
            <a:ext uri="{FF2B5EF4-FFF2-40B4-BE49-F238E27FC236}">
              <a16:creationId xmlns:a16="http://schemas.microsoft.com/office/drawing/2014/main" id="{4DCE1DF8-2540-4840-8CE2-345549FD7703}"/>
            </a:ext>
          </a:extLst>
        </xdr:cNvPr>
        <xdr:cNvSpPr>
          <a:spLocks noChangeShapeType="1"/>
        </xdr:cNvSpPr>
      </xdr:nvSpPr>
      <xdr:spPr bwMode="auto">
        <a:xfrm>
          <a:off x="1009650" y="38261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08" name="Line 7">
          <a:extLst>
            <a:ext uri="{FF2B5EF4-FFF2-40B4-BE49-F238E27FC236}">
              <a16:creationId xmlns:a16="http://schemas.microsoft.com/office/drawing/2014/main" id="{8BA6F80B-30F6-4E3D-B81D-802401316D5E}"/>
            </a:ext>
          </a:extLst>
        </xdr:cNvPr>
        <xdr:cNvSpPr>
          <a:spLocks noChangeShapeType="1"/>
        </xdr:cNvSpPr>
      </xdr:nvSpPr>
      <xdr:spPr bwMode="auto">
        <a:xfrm>
          <a:off x="1009650" y="38261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09" name="Line 7">
          <a:extLst>
            <a:ext uri="{FF2B5EF4-FFF2-40B4-BE49-F238E27FC236}">
              <a16:creationId xmlns:a16="http://schemas.microsoft.com/office/drawing/2014/main" id="{DE4DD313-D26A-45E8-8A9A-852740EB8F1D}"/>
            </a:ext>
          </a:extLst>
        </xdr:cNvPr>
        <xdr:cNvSpPr>
          <a:spLocks noChangeShapeType="1"/>
        </xdr:cNvSpPr>
      </xdr:nvSpPr>
      <xdr:spPr bwMode="auto">
        <a:xfrm>
          <a:off x="1009650" y="38261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10" name="Line 7">
          <a:extLst>
            <a:ext uri="{FF2B5EF4-FFF2-40B4-BE49-F238E27FC236}">
              <a16:creationId xmlns:a16="http://schemas.microsoft.com/office/drawing/2014/main" id="{0AC4289B-FB59-42CB-80CD-48635ECEC8A0}"/>
            </a:ext>
          </a:extLst>
        </xdr:cNvPr>
        <xdr:cNvSpPr>
          <a:spLocks noChangeShapeType="1"/>
        </xdr:cNvSpPr>
      </xdr:nvSpPr>
      <xdr:spPr bwMode="auto">
        <a:xfrm>
          <a:off x="1009650" y="38261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11" name="Line 7">
          <a:extLst>
            <a:ext uri="{FF2B5EF4-FFF2-40B4-BE49-F238E27FC236}">
              <a16:creationId xmlns:a16="http://schemas.microsoft.com/office/drawing/2014/main" id="{6822E3E8-A45A-4B5B-AA3A-DAFD370FC52F}"/>
            </a:ext>
          </a:extLst>
        </xdr:cNvPr>
        <xdr:cNvSpPr>
          <a:spLocks noChangeShapeType="1"/>
        </xdr:cNvSpPr>
      </xdr:nvSpPr>
      <xdr:spPr bwMode="auto">
        <a:xfrm>
          <a:off x="1009650" y="38261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12" name="Line 7">
          <a:extLst>
            <a:ext uri="{FF2B5EF4-FFF2-40B4-BE49-F238E27FC236}">
              <a16:creationId xmlns:a16="http://schemas.microsoft.com/office/drawing/2014/main" id="{F15F1594-9DCD-483F-917F-3A853941E535}"/>
            </a:ext>
          </a:extLst>
        </xdr:cNvPr>
        <xdr:cNvSpPr>
          <a:spLocks noChangeShapeType="1"/>
        </xdr:cNvSpPr>
      </xdr:nvSpPr>
      <xdr:spPr bwMode="auto">
        <a:xfrm>
          <a:off x="1009650" y="38261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13" name="Line 7">
          <a:extLst>
            <a:ext uri="{FF2B5EF4-FFF2-40B4-BE49-F238E27FC236}">
              <a16:creationId xmlns:a16="http://schemas.microsoft.com/office/drawing/2014/main" id="{1F78F354-C2B6-4CA6-A18A-EF87892967BE}"/>
            </a:ext>
          </a:extLst>
        </xdr:cNvPr>
        <xdr:cNvSpPr>
          <a:spLocks noChangeShapeType="1"/>
        </xdr:cNvSpPr>
      </xdr:nvSpPr>
      <xdr:spPr bwMode="auto">
        <a:xfrm>
          <a:off x="1009650" y="38261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14" name="Line 7">
          <a:extLst>
            <a:ext uri="{FF2B5EF4-FFF2-40B4-BE49-F238E27FC236}">
              <a16:creationId xmlns:a16="http://schemas.microsoft.com/office/drawing/2014/main" id="{5F5FAC10-373E-45B6-A8BC-6660EDA671F1}"/>
            </a:ext>
          </a:extLst>
        </xdr:cNvPr>
        <xdr:cNvSpPr>
          <a:spLocks noChangeShapeType="1"/>
        </xdr:cNvSpPr>
      </xdr:nvSpPr>
      <xdr:spPr bwMode="auto">
        <a:xfrm>
          <a:off x="1009650" y="38261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15" name="Line 7">
          <a:extLst>
            <a:ext uri="{FF2B5EF4-FFF2-40B4-BE49-F238E27FC236}">
              <a16:creationId xmlns:a16="http://schemas.microsoft.com/office/drawing/2014/main" id="{18883979-79B8-4451-9FF2-12788200C4AB}"/>
            </a:ext>
          </a:extLst>
        </xdr:cNvPr>
        <xdr:cNvSpPr>
          <a:spLocks noChangeShapeType="1"/>
        </xdr:cNvSpPr>
      </xdr:nvSpPr>
      <xdr:spPr bwMode="auto">
        <a:xfrm>
          <a:off x="1009650" y="38261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16" name="Line 7">
          <a:extLst>
            <a:ext uri="{FF2B5EF4-FFF2-40B4-BE49-F238E27FC236}">
              <a16:creationId xmlns:a16="http://schemas.microsoft.com/office/drawing/2014/main" id="{EEF522DE-8317-4621-A2A6-832CA8BC5058}"/>
            </a:ext>
          </a:extLst>
        </xdr:cNvPr>
        <xdr:cNvSpPr>
          <a:spLocks noChangeShapeType="1"/>
        </xdr:cNvSpPr>
      </xdr:nvSpPr>
      <xdr:spPr bwMode="auto">
        <a:xfrm>
          <a:off x="1009650" y="38261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17" name="Line 7">
          <a:extLst>
            <a:ext uri="{FF2B5EF4-FFF2-40B4-BE49-F238E27FC236}">
              <a16:creationId xmlns:a16="http://schemas.microsoft.com/office/drawing/2014/main" id="{24606565-9014-4C00-AD14-C4F7AD0CC7F5}"/>
            </a:ext>
          </a:extLst>
        </xdr:cNvPr>
        <xdr:cNvSpPr>
          <a:spLocks noChangeShapeType="1"/>
        </xdr:cNvSpPr>
      </xdr:nvSpPr>
      <xdr:spPr bwMode="auto">
        <a:xfrm>
          <a:off x="1009650" y="38261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18" name="Line 7">
          <a:extLst>
            <a:ext uri="{FF2B5EF4-FFF2-40B4-BE49-F238E27FC236}">
              <a16:creationId xmlns:a16="http://schemas.microsoft.com/office/drawing/2014/main" id="{63D45D0B-4A23-47DE-A376-BBC889605929}"/>
            </a:ext>
          </a:extLst>
        </xdr:cNvPr>
        <xdr:cNvSpPr>
          <a:spLocks noChangeShapeType="1"/>
        </xdr:cNvSpPr>
      </xdr:nvSpPr>
      <xdr:spPr bwMode="auto">
        <a:xfrm>
          <a:off x="1009650" y="38261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19" name="Line 7">
          <a:extLst>
            <a:ext uri="{FF2B5EF4-FFF2-40B4-BE49-F238E27FC236}">
              <a16:creationId xmlns:a16="http://schemas.microsoft.com/office/drawing/2014/main" id="{281F4606-411F-4889-8561-A2DC62307564}"/>
            </a:ext>
          </a:extLst>
        </xdr:cNvPr>
        <xdr:cNvSpPr>
          <a:spLocks noChangeShapeType="1"/>
        </xdr:cNvSpPr>
      </xdr:nvSpPr>
      <xdr:spPr bwMode="auto">
        <a:xfrm>
          <a:off x="1009650" y="38261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20" name="Line 7">
          <a:extLst>
            <a:ext uri="{FF2B5EF4-FFF2-40B4-BE49-F238E27FC236}">
              <a16:creationId xmlns:a16="http://schemas.microsoft.com/office/drawing/2014/main" id="{BA85B02E-8638-4B62-B244-01363A225CC4}"/>
            </a:ext>
          </a:extLst>
        </xdr:cNvPr>
        <xdr:cNvSpPr>
          <a:spLocks noChangeShapeType="1"/>
        </xdr:cNvSpPr>
      </xdr:nvSpPr>
      <xdr:spPr bwMode="auto">
        <a:xfrm>
          <a:off x="1009650" y="38261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21" name="Line 7">
          <a:extLst>
            <a:ext uri="{FF2B5EF4-FFF2-40B4-BE49-F238E27FC236}">
              <a16:creationId xmlns:a16="http://schemas.microsoft.com/office/drawing/2014/main" id="{6B623656-8497-4525-960E-7D8D8920D723}"/>
            </a:ext>
          </a:extLst>
        </xdr:cNvPr>
        <xdr:cNvSpPr>
          <a:spLocks noChangeShapeType="1"/>
        </xdr:cNvSpPr>
      </xdr:nvSpPr>
      <xdr:spPr bwMode="auto">
        <a:xfrm>
          <a:off x="1009650" y="38261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22" name="Line 7">
          <a:extLst>
            <a:ext uri="{FF2B5EF4-FFF2-40B4-BE49-F238E27FC236}">
              <a16:creationId xmlns:a16="http://schemas.microsoft.com/office/drawing/2014/main" id="{ADA0E3FE-CD3D-4F2F-A1DE-EAF8ED923462}"/>
            </a:ext>
          </a:extLst>
        </xdr:cNvPr>
        <xdr:cNvSpPr>
          <a:spLocks noChangeShapeType="1"/>
        </xdr:cNvSpPr>
      </xdr:nvSpPr>
      <xdr:spPr bwMode="auto">
        <a:xfrm>
          <a:off x="1009650" y="38261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23" name="Line 7">
          <a:extLst>
            <a:ext uri="{FF2B5EF4-FFF2-40B4-BE49-F238E27FC236}">
              <a16:creationId xmlns:a16="http://schemas.microsoft.com/office/drawing/2014/main" id="{9B954E9A-710F-42CD-BFF7-97AA5CF7B1EE}"/>
            </a:ext>
          </a:extLst>
        </xdr:cNvPr>
        <xdr:cNvSpPr>
          <a:spLocks noChangeShapeType="1"/>
        </xdr:cNvSpPr>
      </xdr:nvSpPr>
      <xdr:spPr bwMode="auto">
        <a:xfrm>
          <a:off x="1009650" y="38261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24" name="Line 7">
          <a:extLst>
            <a:ext uri="{FF2B5EF4-FFF2-40B4-BE49-F238E27FC236}">
              <a16:creationId xmlns:a16="http://schemas.microsoft.com/office/drawing/2014/main" id="{C1120EBA-A9B3-4A90-9978-2C92584AC433}"/>
            </a:ext>
          </a:extLst>
        </xdr:cNvPr>
        <xdr:cNvSpPr>
          <a:spLocks noChangeShapeType="1"/>
        </xdr:cNvSpPr>
      </xdr:nvSpPr>
      <xdr:spPr bwMode="auto">
        <a:xfrm>
          <a:off x="1009650" y="38261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25" name="Line 7">
          <a:extLst>
            <a:ext uri="{FF2B5EF4-FFF2-40B4-BE49-F238E27FC236}">
              <a16:creationId xmlns:a16="http://schemas.microsoft.com/office/drawing/2014/main" id="{E9BAD260-16E8-4F99-86A2-48955870D312}"/>
            </a:ext>
          </a:extLst>
        </xdr:cNvPr>
        <xdr:cNvSpPr>
          <a:spLocks noChangeShapeType="1"/>
        </xdr:cNvSpPr>
      </xdr:nvSpPr>
      <xdr:spPr bwMode="auto">
        <a:xfrm>
          <a:off x="1009650" y="38261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26" name="Line 7">
          <a:extLst>
            <a:ext uri="{FF2B5EF4-FFF2-40B4-BE49-F238E27FC236}">
              <a16:creationId xmlns:a16="http://schemas.microsoft.com/office/drawing/2014/main" id="{1667693D-70BA-48E1-87F0-2AF1335B733C}"/>
            </a:ext>
          </a:extLst>
        </xdr:cNvPr>
        <xdr:cNvSpPr>
          <a:spLocks noChangeShapeType="1"/>
        </xdr:cNvSpPr>
      </xdr:nvSpPr>
      <xdr:spPr bwMode="auto">
        <a:xfrm>
          <a:off x="1009650" y="38261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27" name="Line 7">
          <a:extLst>
            <a:ext uri="{FF2B5EF4-FFF2-40B4-BE49-F238E27FC236}">
              <a16:creationId xmlns:a16="http://schemas.microsoft.com/office/drawing/2014/main" id="{A22616B9-8E92-482A-A8DE-2F3EEF4B4DB0}"/>
            </a:ext>
          </a:extLst>
        </xdr:cNvPr>
        <xdr:cNvSpPr>
          <a:spLocks noChangeShapeType="1"/>
        </xdr:cNvSpPr>
      </xdr:nvSpPr>
      <xdr:spPr bwMode="auto">
        <a:xfrm>
          <a:off x="1009650" y="38261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28" name="Line 7">
          <a:extLst>
            <a:ext uri="{FF2B5EF4-FFF2-40B4-BE49-F238E27FC236}">
              <a16:creationId xmlns:a16="http://schemas.microsoft.com/office/drawing/2014/main" id="{8E2CE908-046F-4094-8AB9-8D5A1DD93199}"/>
            </a:ext>
          </a:extLst>
        </xdr:cNvPr>
        <xdr:cNvSpPr>
          <a:spLocks noChangeShapeType="1"/>
        </xdr:cNvSpPr>
      </xdr:nvSpPr>
      <xdr:spPr bwMode="auto">
        <a:xfrm>
          <a:off x="1009650" y="38261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29" name="Line 7">
          <a:extLst>
            <a:ext uri="{FF2B5EF4-FFF2-40B4-BE49-F238E27FC236}">
              <a16:creationId xmlns:a16="http://schemas.microsoft.com/office/drawing/2014/main" id="{3A4E5570-7FA2-47D3-9C25-0E7BD9C67F14}"/>
            </a:ext>
          </a:extLst>
        </xdr:cNvPr>
        <xdr:cNvSpPr>
          <a:spLocks noChangeShapeType="1"/>
        </xdr:cNvSpPr>
      </xdr:nvSpPr>
      <xdr:spPr bwMode="auto">
        <a:xfrm>
          <a:off x="1009650" y="38261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30" name="Line 7">
          <a:extLst>
            <a:ext uri="{FF2B5EF4-FFF2-40B4-BE49-F238E27FC236}">
              <a16:creationId xmlns:a16="http://schemas.microsoft.com/office/drawing/2014/main" id="{69F16C7C-371F-407F-A883-5D10930E8B65}"/>
            </a:ext>
          </a:extLst>
        </xdr:cNvPr>
        <xdr:cNvSpPr>
          <a:spLocks noChangeShapeType="1"/>
        </xdr:cNvSpPr>
      </xdr:nvSpPr>
      <xdr:spPr bwMode="auto">
        <a:xfrm>
          <a:off x="1009650" y="38261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31" name="Line 7">
          <a:extLst>
            <a:ext uri="{FF2B5EF4-FFF2-40B4-BE49-F238E27FC236}">
              <a16:creationId xmlns:a16="http://schemas.microsoft.com/office/drawing/2014/main" id="{5A726EA8-270A-4B6B-8F10-E9B2FB18FD68}"/>
            </a:ext>
          </a:extLst>
        </xdr:cNvPr>
        <xdr:cNvSpPr>
          <a:spLocks noChangeShapeType="1"/>
        </xdr:cNvSpPr>
      </xdr:nvSpPr>
      <xdr:spPr bwMode="auto">
        <a:xfrm>
          <a:off x="1009650" y="38261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32" name="Line 7">
          <a:extLst>
            <a:ext uri="{FF2B5EF4-FFF2-40B4-BE49-F238E27FC236}">
              <a16:creationId xmlns:a16="http://schemas.microsoft.com/office/drawing/2014/main" id="{5954F31C-4CDD-4928-A909-E4DB5E0CC09C}"/>
            </a:ext>
          </a:extLst>
        </xdr:cNvPr>
        <xdr:cNvSpPr>
          <a:spLocks noChangeShapeType="1"/>
        </xdr:cNvSpPr>
      </xdr:nvSpPr>
      <xdr:spPr bwMode="auto">
        <a:xfrm>
          <a:off x="1009650" y="38261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33" name="Line 7">
          <a:extLst>
            <a:ext uri="{FF2B5EF4-FFF2-40B4-BE49-F238E27FC236}">
              <a16:creationId xmlns:a16="http://schemas.microsoft.com/office/drawing/2014/main" id="{6F6F6B86-44ED-4E95-91CB-39FF4C1357BD}"/>
            </a:ext>
          </a:extLst>
        </xdr:cNvPr>
        <xdr:cNvSpPr>
          <a:spLocks noChangeShapeType="1"/>
        </xdr:cNvSpPr>
      </xdr:nvSpPr>
      <xdr:spPr bwMode="auto">
        <a:xfrm>
          <a:off x="1009650" y="38261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34" name="Line 7">
          <a:extLst>
            <a:ext uri="{FF2B5EF4-FFF2-40B4-BE49-F238E27FC236}">
              <a16:creationId xmlns:a16="http://schemas.microsoft.com/office/drawing/2014/main" id="{08C169EA-4778-4CE7-9B1E-385945428E80}"/>
            </a:ext>
          </a:extLst>
        </xdr:cNvPr>
        <xdr:cNvSpPr>
          <a:spLocks noChangeShapeType="1"/>
        </xdr:cNvSpPr>
      </xdr:nvSpPr>
      <xdr:spPr bwMode="auto">
        <a:xfrm>
          <a:off x="1009650" y="38261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35" name="Line 7">
          <a:extLst>
            <a:ext uri="{FF2B5EF4-FFF2-40B4-BE49-F238E27FC236}">
              <a16:creationId xmlns:a16="http://schemas.microsoft.com/office/drawing/2014/main" id="{F46883B7-A022-4B0C-BDD6-F6B4A41371C1}"/>
            </a:ext>
          </a:extLst>
        </xdr:cNvPr>
        <xdr:cNvSpPr>
          <a:spLocks noChangeShapeType="1"/>
        </xdr:cNvSpPr>
      </xdr:nvSpPr>
      <xdr:spPr bwMode="auto">
        <a:xfrm>
          <a:off x="1009650" y="38261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36" name="Line 7">
          <a:extLst>
            <a:ext uri="{FF2B5EF4-FFF2-40B4-BE49-F238E27FC236}">
              <a16:creationId xmlns:a16="http://schemas.microsoft.com/office/drawing/2014/main" id="{98FB22F5-72E9-403A-B95D-1E348F8C7D55}"/>
            </a:ext>
          </a:extLst>
        </xdr:cNvPr>
        <xdr:cNvSpPr>
          <a:spLocks noChangeShapeType="1"/>
        </xdr:cNvSpPr>
      </xdr:nvSpPr>
      <xdr:spPr bwMode="auto">
        <a:xfrm>
          <a:off x="1009650" y="38261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37" name="Line 7">
          <a:extLst>
            <a:ext uri="{FF2B5EF4-FFF2-40B4-BE49-F238E27FC236}">
              <a16:creationId xmlns:a16="http://schemas.microsoft.com/office/drawing/2014/main" id="{F9689D3D-294E-4BE3-B1C3-D99E5D9E637D}"/>
            </a:ext>
          </a:extLst>
        </xdr:cNvPr>
        <xdr:cNvSpPr>
          <a:spLocks noChangeShapeType="1"/>
        </xdr:cNvSpPr>
      </xdr:nvSpPr>
      <xdr:spPr bwMode="auto">
        <a:xfrm>
          <a:off x="1009650" y="38261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38" name="Line 7">
          <a:extLst>
            <a:ext uri="{FF2B5EF4-FFF2-40B4-BE49-F238E27FC236}">
              <a16:creationId xmlns:a16="http://schemas.microsoft.com/office/drawing/2014/main" id="{BBDE547F-670B-40C7-9D8A-EC7E20D76D18}"/>
            </a:ext>
          </a:extLst>
        </xdr:cNvPr>
        <xdr:cNvSpPr>
          <a:spLocks noChangeShapeType="1"/>
        </xdr:cNvSpPr>
      </xdr:nvSpPr>
      <xdr:spPr bwMode="auto">
        <a:xfrm>
          <a:off x="1009650" y="38261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39" name="Line 7">
          <a:extLst>
            <a:ext uri="{FF2B5EF4-FFF2-40B4-BE49-F238E27FC236}">
              <a16:creationId xmlns:a16="http://schemas.microsoft.com/office/drawing/2014/main" id="{D4164378-16C2-4318-A8BB-5BA870B0E849}"/>
            </a:ext>
          </a:extLst>
        </xdr:cNvPr>
        <xdr:cNvSpPr>
          <a:spLocks noChangeShapeType="1"/>
        </xdr:cNvSpPr>
      </xdr:nvSpPr>
      <xdr:spPr bwMode="auto">
        <a:xfrm>
          <a:off x="1009650" y="38261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40" name="Line 7">
          <a:extLst>
            <a:ext uri="{FF2B5EF4-FFF2-40B4-BE49-F238E27FC236}">
              <a16:creationId xmlns:a16="http://schemas.microsoft.com/office/drawing/2014/main" id="{E28EC4B2-8DE1-42DF-AC63-255B43C884E5}"/>
            </a:ext>
          </a:extLst>
        </xdr:cNvPr>
        <xdr:cNvSpPr>
          <a:spLocks noChangeShapeType="1"/>
        </xdr:cNvSpPr>
      </xdr:nvSpPr>
      <xdr:spPr bwMode="auto">
        <a:xfrm>
          <a:off x="1009650" y="38261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41" name="Line 7">
          <a:extLst>
            <a:ext uri="{FF2B5EF4-FFF2-40B4-BE49-F238E27FC236}">
              <a16:creationId xmlns:a16="http://schemas.microsoft.com/office/drawing/2014/main" id="{30F7B17E-5378-464D-9A00-3B5A693A3B69}"/>
            </a:ext>
          </a:extLst>
        </xdr:cNvPr>
        <xdr:cNvSpPr>
          <a:spLocks noChangeShapeType="1"/>
        </xdr:cNvSpPr>
      </xdr:nvSpPr>
      <xdr:spPr bwMode="auto">
        <a:xfrm>
          <a:off x="1009650" y="38261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42" name="Line 7">
          <a:extLst>
            <a:ext uri="{FF2B5EF4-FFF2-40B4-BE49-F238E27FC236}">
              <a16:creationId xmlns:a16="http://schemas.microsoft.com/office/drawing/2014/main" id="{0A2D9FBC-04D2-441D-A777-B8CBF31DE7FD}"/>
            </a:ext>
          </a:extLst>
        </xdr:cNvPr>
        <xdr:cNvSpPr>
          <a:spLocks noChangeShapeType="1"/>
        </xdr:cNvSpPr>
      </xdr:nvSpPr>
      <xdr:spPr bwMode="auto">
        <a:xfrm>
          <a:off x="1009650" y="38261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43" name="Line 7">
          <a:extLst>
            <a:ext uri="{FF2B5EF4-FFF2-40B4-BE49-F238E27FC236}">
              <a16:creationId xmlns:a16="http://schemas.microsoft.com/office/drawing/2014/main" id="{33CCE3BB-9DB9-4B7E-98D7-E503E1F96718}"/>
            </a:ext>
          </a:extLst>
        </xdr:cNvPr>
        <xdr:cNvSpPr>
          <a:spLocks noChangeShapeType="1"/>
        </xdr:cNvSpPr>
      </xdr:nvSpPr>
      <xdr:spPr bwMode="auto">
        <a:xfrm>
          <a:off x="1009650" y="38261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44" name="Line 7">
          <a:extLst>
            <a:ext uri="{FF2B5EF4-FFF2-40B4-BE49-F238E27FC236}">
              <a16:creationId xmlns:a16="http://schemas.microsoft.com/office/drawing/2014/main" id="{354C7E32-CD74-487C-B6D7-D8A19F75B1C0}"/>
            </a:ext>
          </a:extLst>
        </xdr:cNvPr>
        <xdr:cNvSpPr>
          <a:spLocks noChangeShapeType="1"/>
        </xdr:cNvSpPr>
      </xdr:nvSpPr>
      <xdr:spPr bwMode="auto">
        <a:xfrm>
          <a:off x="1009650" y="38261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45" name="Line 7">
          <a:extLst>
            <a:ext uri="{FF2B5EF4-FFF2-40B4-BE49-F238E27FC236}">
              <a16:creationId xmlns:a16="http://schemas.microsoft.com/office/drawing/2014/main" id="{0ECFB9C6-44E8-42F2-A096-B3DD29AE331B}"/>
            </a:ext>
          </a:extLst>
        </xdr:cNvPr>
        <xdr:cNvSpPr>
          <a:spLocks noChangeShapeType="1"/>
        </xdr:cNvSpPr>
      </xdr:nvSpPr>
      <xdr:spPr bwMode="auto">
        <a:xfrm>
          <a:off x="1009650" y="38261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46" name="Line 7">
          <a:extLst>
            <a:ext uri="{FF2B5EF4-FFF2-40B4-BE49-F238E27FC236}">
              <a16:creationId xmlns:a16="http://schemas.microsoft.com/office/drawing/2014/main" id="{C237EABE-561F-4BF1-AB8C-FADB1A32B9B1}"/>
            </a:ext>
          </a:extLst>
        </xdr:cNvPr>
        <xdr:cNvSpPr>
          <a:spLocks noChangeShapeType="1"/>
        </xdr:cNvSpPr>
      </xdr:nvSpPr>
      <xdr:spPr bwMode="auto">
        <a:xfrm>
          <a:off x="1009650" y="38261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247" name="Line 7">
          <a:extLst>
            <a:ext uri="{FF2B5EF4-FFF2-40B4-BE49-F238E27FC236}">
              <a16:creationId xmlns:a16="http://schemas.microsoft.com/office/drawing/2014/main" id="{4747601E-69E9-4A31-ADAE-9048A0D1AAA0}"/>
            </a:ext>
          </a:extLst>
        </xdr:cNvPr>
        <xdr:cNvSpPr>
          <a:spLocks noChangeShapeType="1"/>
        </xdr:cNvSpPr>
      </xdr:nvSpPr>
      <xdr:spPr bwMode="auto">
        <a:xfrm>
          <a:off x="1009650" y="48339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248" name="Line 7">
          <a:extLst>
            <a:ext uri="{FF2B5EF4-FFF2-40B4-BE49-F238E27FC236}">
              <a16:creationId xmlns:a16="http://schemas.microsoft.com/office/drawing/2014/main" id="{1323FECE-0828-4196-ACB0-6FEC3E39F891}"/>
            </a:ext>
          </a:extLst>
        </xdr:cNvPr>
        <xdr:cNvSpPr>
          <a:spLocks noChangeShapeType="1"/>
        </xdr:cNvSpPr>
      </xdr:nvSpPr>
      <xdr:spPr bwMode="auto">
        <a:xfrm>
          <a:off x="1009650" y="48339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249" name="Line 7">
          <a:extLst>
            <a:ext uri="{FF2B5EF4-FFF2-40B4-BE49-F238E27FC236}">
              <a16:creationId xmlns:a16="http://schemas.microsoft.com/office/drawing/2014/main" id="{C3723B0A-643A-4944-929B-284A315EEB5C}"/>
            </a:ext>
          </a:extLst>
        </xdr:cNvPr>
        <xdr:cNvSpPr>
          <a:spLocks noChangeShapeType="1"/>
        </xdr:cNvSpPr>
      </xdr:nvSpPr>
      <xdr:spPr bwMode="auto">
        <a:xfrm>
          <a:off x="1009650" y="48339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250" name="Line 7">
          <a:extLst>
            <a:ext uri="{FF2B5EF4-FFF2-40B4-BE49-F238E27FC236}">
              <a16:creationId xmlns:a16="http://schemas.microsoft.com/office/drawing/2014/main" id="{35131758-E0B4-47DD-AB54-9DFF997176A9}"/>
            </a:ext>
          </a:extLst>
        </xdr:cNvPr>
        <xdr:cNvSpPr>
          <a:spLocks noChangeShapeType="1"/>
        </xdr:cNvSpPr>
      </xdr:nvSpPr>
      <xdr:spPr bwMode="auto">
        <a:xfrm>
          <a:off x="1009650" y="48339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251" name="Line 7">
          <a:extLst>
            <a:ext uri="{FF2B5EF4-FFF2-40B4-BE49-F238E27FC236}">
              <a16:creationId xmlns:a16="http://schemas.microsoft.com/office/drawing/2014/main" id="{57AE2E65-EFB6-4D8B-8CBE-4A3AA9E02177}"/>
            </a:ext>
          </a:extLst>
        </xdr:cNvPr>
        <xdr:cNvSpPr>
          <a:spLocks noChangeShapeType="1"/>
        </xdr:cNvSpPr>
      </xdr:nvSpPr>
      <xdr:spPr bwMode="auto">
        <a:xfrm>
          <a:off x="1009650" y="48339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252" name="Line 7">
          <a:extLst>
            <a:ext uri="{FF2B5EF4-FFF2-40B4-BE49-F238E27FC236}">
              <a16:creationId xmlns:a16="http://schemas.microsoft.com/office/drawing/2014/main" id="{314CC79C-49D8-4131-88FA-92706A63E8E3}"/>
            </a:ext>
          </a:extLst>
        </xdr:cNvPr>
        <xdr:cNvSpPr>
          <a:spLocks noChangeShapeType="1"/>
        </xdr:cNvSpPr>
      </xdr:nvSpPr>
      <xdr:spPr bwMode="auto">
        <a:xfrm>
          <a:off x="1009650" y="48339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253" name="Line 7">
          <a:extLst>
            <a:ext uri="{FF2B5EF4-FFF2-40B4-BE49-F238E27FC236}">
              <a16:creationId xmlns:a16="http://schemas.microsoft.com/office/drawing/2014/main" id="{A6803D88-4578-45FB-9DB3-2B659785383C}"/>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254" name="Line 7">
          <a:extLst>
            <a:ext uri="{FF2B5EF4-FFF2-40B4-BE49-F238E27FC236}">
              <a16:creationId xmlns:a16="http://schemas.microsoft.com/office/drawing/2014/main" id="{D23AE463-0D57-45AE-8D2A-09608DF5A287}"/>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255" name="Line 7">
          <a:extLst>
            <a:ext uri="{FF2B5EF4-FFF2-40B4-BE49-F238E27FC236}">
              <a16:creationId xmlns:a16="http://schemas.microsoft.com/office/drawing/2014/main" id="{23505ABE-1572-4DE0-BCB9-07EAF9F3EB93}"/>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256" name="Line 7">
          <a:extLst>
            <a:ext uri="{FF2B5EF4-FFF2-40B4-BE49-F238E27FC236}">
              <a16:creationId xmlns:a16="http://schemas.microsoft.com/office/drawing/2014/main" id="{C639458C-CC1F-4741-9218-AEF80F539551}"/>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257" name="Line 7">
          <a:extLst>
            <a:ext uri="{FF2B5EF4-FFF2-40B4-BE49-F238E27FC236}">
              <a16:creationId xmlns:a16="http://schemas.microsoft.com/office/drawing/2014/main" id="{5645100B-B407-47ED-8D01-BA8E325FFFA5}"/>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258" name="Line 7">
          <a:extLst>
            <a:ext uri="{FF2B5EF4-FFF2-40B4-BE49-F238E27FC236}">
              <a16:creationId xmlns:a16="http://schemas.microsoft.com/office/drawing/2014/main" id="{28E281EE-F14A-4478-AB4A-EEF7F6334C8D}"/>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259" name="Line 7">
          <a:extLst>
            <a:ext uri="{FF2B5EF4-FFF2-40B4-BE49-F238E27FC236}">
              <a16:creationId xmlns:a16="http://schemas.microsoft.com/office/drawing/2014/main" id="{B4EE1C6C-BCFE-403A-89AE-AB602FF4D68E}"/>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260" name="Line 7">
          <a:extLst>
            <a:ext uri="{FF2B5EF4-FFF2-40B4-BE49-F238E27FC236}">
              <a16:creationId xmlns:a16="http://schemas.microsoft.com/office/drawing/2014/main" id="{31E2590C-42E9-442A-8023-E1679C23E763}"/>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261" name="Line 7">
          <a:extLst>
            <a:ext uri="{FF2B5EF4-FFF2-40B4-BE49-F238E27FC236}">
              <a16:creationId xmlns:a16="http://schemas.microsoft.com/office/drawing/2014/main" id="{B3E13849-1677-4F06-BF4A-9DE3FEA83D1F}"/>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262" name="Line 7">
          <a:extLst>
            <a:ext uri="{FF2B5EF4-FFF2-40B4-BE49-F238E27FC236}">
              <a16:creationId xmlns:a16="http://schemas.microsoft.com/office/drawing/2014/main" id="{94FB9921-668C-48A2-8F4F-0EFA9B142A51}"/>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263" name="Line 7">
          <a:extLst>
            <a:ext uri="{FF2B5EF4-FFF2-40B4-BE49-F238E27FC236}">
              <a16:creationId xmlns:a16="http://schemas.microsoft.com/office/drawing/2014/main" id="{33C6BCDB-940D-4205-B78F-C1B5569AF79A}"/>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264" name="Line 7">
          <a:extLst>
            <a:ext uri="{FF2B5EF4-FFF2-40B4-BE49-F238E27FC236}">
              <a16:creationId xmlns:a16="http://schemas.microsoft.com/office/drawing/2014/main" id="{B7F60C97-C69A-4915-B66E-8FBC4DC34240}"/>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265" name="Line 7">
          <a:extLst>
            <a:ext uri="{FF2B5EF4-FFF2-40B4-BE49-F238E27FC236}">
              <a16:creationId xmlns:a16="http://schemas.microsoft.com/office/drawing/2014/main" id="{745C6DC2-9A5F-4108-AA5F-C9C7C28EC5B7}"/>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266" name="Line 7">
          <a:extLst>
            <a:ext uri="{FF2B5EF4-FFF2-40B4-BE49-F238E27FC236}">
              <a16:creationId xmlns:a16="http://schemas.microsoft.com/office/drawing/2014/main" id="{DE5DFCB4-2A87-43C1-9ABF-983BA8481473}"/>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267" name="Line 7">
          <a:extLst>
            <a:ext uri="{FF2B5EF4-FFF2-40B4-BE49-F238E27FC236}">
              <a16:creationId xmlns:a16="http://schemas.microsoft.com/office/drawing/2014/main" id="{4BBF6E0B-62D9-4006-B604-8ED23A66C6AC}"/>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268" name="Line 7">
          <a:extLst>
            <a:ext uri="{FF2B5EF4-FFF2-40B4-BE49-F238E27FC236}">
              <a16:creationId xmlns:a16="http://schemas.microsoft.com/office/drawing/2014/main" id="{3EB1F344-E157-42EC-8B42-99EC67B149CA}"/>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269" name="Line 7">
          <a:extLst>
            <a:ext uri="{FF2B5EF4-FFF2-40B4-BE49-F238E27FC236}">
              <a16:creationId xmlns:a16="http://schemas.microsoft.com/office/drawing/2014/main" id="{C20AC941-4D9A-4F28-9E3F-33BDB2289F22}"/>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270" name="Line 7">
          <a:extLst>
            <a:ext uri="{FF2B5EF4-FFF2-40B4-BE49-F238E27FC236}">
              <a16:creationId xmlns:a16="http://schemas.microsoft.com/office/drawing/2014/main" id="{530B70E3-2266-439E-BE28-79718CB51E45}"/>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271" name="Line 7">
          <a:extLst>
            <a:ext uri="{FF2B5EF4-FFF2-40B4-BE49-F238E27FC236}">
              <a16:creationId xmlns:a16="http://schemas.microsoft.com/office/drawing/2014/main" id="{6BC301F4-9EA8-4955-B670-9B78779EDC30}"/>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272" name="Line 7">
          <a:extLst>
            <a:ext uri="{FF2B5EF4-FFF2-40B4-BE49-F238E27FC236}">
              <a16:creationId xmlns:a16="http://schemas.microsoft.com/office/drawing/2014/main" id="{7B9032A2-5A71-4741-9E4E-CA00C60C0851}"/>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273" name="Line 7">
          <a:extLst>
            <a:ext uri="{FF2B5EF4-FFF2-40B4-BE49-F238E27FC236}">
              <a16:creationId xmlns:a16="http://schemas.microsoft.com/office/drawing/2014/main" id="{A3B1E23F-BD40-41AE-BF65-DED5B927C73A}"/>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274" name="Line 7">
          <a:extLst>
            <a:ext uri="{FF2B5EF4-FFF2-40B4-BE49-F238E27FC236}">
              <a16:creationId xmlns:a16="http://schemas.microsoft.com/office/drawing/2014/main" id="{263C0367-4159-4C07-B9C2-3E649628F7DD}"/>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275" name="Line 7">
          <a:extLst>
            <a:ext uri="{FF2B5EF4-FFF2-40B4-BE49-F238E27FC236}">
              <a16:creationId xmlns:a16="http://schemas.microsoft.com/office/drawing/2014/main" id="{9962D581-1478-4B0C-BEF0-8FACA51B5E5D}"/>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276" name="Line 7">
          <a:extLst>
            <a:ext uri="{FF2B5EF4-FFF2-40B4-BE49-F238E27FC236}">
              <a16:creationId xmlns:a16="http://schemas.microsoft.com/office/drawing/2014/main" id="{F0CAD700-29F6-4885-9982-3927F9C93C7A}"/>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277" name="Line 7">
          <a:extLst>
            <a:ext uri="{FF2B5EF4-FFF2-40B4-BE49-F238E27FC236}">
              <a16:creationId xmlns:a16="http://schemas.microsoft.com/office/drawing/2014/main" id="{C3022259-F632-4FAF-9D9F-6FADA95A02DF}"/>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278" name="Line 7">
          <a:extLst>
            <a:ext uri="{FF2B5EF4-FFF2-40B4-BE49-F238E27FC236}">
              <a16:creationId xmlns:a16="http://schemas.microsoft.com/office/drawing/2014/main" id="{B7C040BB-EC78-400E-B70D-5AE7C0FF67E1}"/>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279" name="Line 7">
          <a:extLst>
            <a:ext uri="{FF2B5EF4-FFF2-40B4-BE49-F238E27FC236}">
              <a16:creationId xmlns:a16="http://schemas.microsoft.com/office/drawing/2014/main" id="{D06F998D-6EEF-4065-A211-96CAD2E6FE90}"/>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280" name="Line 7">
          <a:extLst>
            <a:ext uri="{FF2B5EF4-FFF2-40B4-BE49-F238E27FC236}">
              <a16:creationId xmlns:a16="http://schemas.microsoft.com/office/drawing/2014/main" id="{E28D6A72-79BA-4538-9301-64A4217690C0}"/>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281" name="Line 7">
          <a:extLst>
            <a:ext uri="{FF2B5EF4-FFF2-40B4-BE49-F238E27FC236}">
              <a16:creationId xmlns:a16="http://schemas.microsoft.com/office/drawing/2014/main" id="{0562866C-186B-40B4-8CC8-B39644047A3B}"/>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282" name="Line 7">
          <a:extLst>
            <a:ext uri="{FF2B5EF4-FFF2-40B4-BE49-F238E27FC236}">
              <a16:creationId xmlns:a16="http://schemas.microsoft.com/office/drawing/2014/main" id="{2056F784-1ACF-403D-8A29-BC3A7A438D88}"/>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283" name="Line 7">
          <a:extLst>
            <a:ext uri="{FF2B5EF4-FFF2-40B4-BE49-F238E27FC236}">
              <a16:creationId xmlns:a16="http://schemas.microsoft.com/office/drawing/2014/main" id="{BD5C5005-397F-4109-959A-2935BF7995C2}"/>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284" name="Line 7">
          <a:extLst>
            <a:ext uri="{FF2B5EF4-FFF2-40B4-BE49-F238E27FC236}">
              <a16:creationId xmlns:a16="http://schemas.microsoft.com/office/drawing/2014/main" id="{8A22B972-FD0B-4707-AA61-36BF65001DCD}"/>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285" name="Line 7">
          <a:extLst>
            <a:ext uri="{FF2B5EF4-FFF2-40B4-BE49-F238E27FC236}">
              <a16:creationId xmlns:a16="http://schemas.microsoft.com/office/drawing/2014/main" id="{B8B2B7AC-4816-4300-B8E0-BF3A1E502FB6}"/>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286" name="Line 7">
          <a:extLst>
            <a:ext uri="{FF2B5EF4-FFF2-40B4-BE49-F238E27FC236}">
              <a16:creationId xmlns:a16="http://schemas.microsoft.com/office/drawing/2014/main" id="{0F1675A0-3906-4CDB-8787-EBB54923571E}"/>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287" name="Line 7">
          <a:extLst>
            <a:ext uri="{FF2B5EF4-FFF2-40B4-BE49-F238E27FC236}">
              <a16:creationId xmlns:a16="http://schemas.microsoft.com/office/drawing/2014/main" id="{2C294F92-824D-41CC-B3C0-4D7129874B1B}"/>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288" name="Line 7">
          <a:extLst>
            <a:ext uri="{FF2B5EF4-FFF2-40B4-BE49-F238E27FC236}">
              <a16:creationId xmlns:a16="http://schemas.microsoft.com/office/drawing/2014/main" id="{BF947955-49F9-4E5A-B5AC-44E880738029}"/>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289" name="Line 7">
          <a:extLst>
            <a:ext uri="{FF2B5EF4-FFF2-40B4-BE49-F238E27FC236}">
              <a16:creationId xmlns:a16="http://schemas.microsoft.com/office/drawing/2014/main" id="{621EB689-21F4-4F54-AFF5-1188F52F5394}"/>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290" name="Line 7">
          <a:extLst>
            <a:ext uri="{FF2B5EF4-FFF2-40B4-BE49-F238E27FC236}">
              <a16:creationId xmlns:a16="http://schemas.microsoft.com/office/drawing/2014/main" id="{4A33882D-9604-47E1-9B7D-D6F9B60562CC}"/>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291" name="Line 7">
          <a:extLst>
            <a:ext uri="{FF2B5EF4-FFF2-40B4-BE49-F238E27FC236}">
              <a16:creationId xmlns:a16="http://schemas.microsoft.com/office/drawing/2014/main" id="{8068F634-D28C-4AFE-B8DF-F51074499989}"/>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292" name="Line 7">
          <a:extLst>
            <a:ext uri="{FF2B5EF4-FFF2-40B4-BE49-F238E27FC236}">
              <a16:creationId xmlns:a16="http://schemas.microsoft.com/office/drawing/2014/main" id="{8A97CD51-97EE-4643-AA7B-E3FECAD9A3B8}"/>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293" name="Line 7">
          <a:extLst>
            <a:ext uri="{FF2B5EF4-FFF2-40B4-BE49-F238E27FC236}">
              <a16:creationId xmlns:a16="http://schemas.microsoft.com/office/drawing/2014/main" id="{892466D0-416B-4B6A-AFF9-656B1564EBA5}"/>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294" name="Line 7">
          <a:extLst>
            <a:ext uri="{FF2B5EF4-FFF2-40B4-BE49-F238E27FC236}">
              <a16:creationId xmlns:a16="http://schemas.microsoft.com/office/drawing/2014/main" id="{25549593-E147-422C-A8C1-88E87B0A1203}"/>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295" name="Line 7">
          <a:extLst>
            <a:ext uri="{FF2B5EF4-FFF2-40B4-BE49-F238E27FC236}">
              <a16:creationId xmlns:a16="http://schemas.microsoft.com/office/drawing/2014/main" id="{A5CAEE5B-6974-4250-A0FB-DDB424631879}"/>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296" name="Line 7">
          <a:extLst>
            <a:ext uri="{FF2B5EF4-FFF2-40B4-BE49-F238E27FC236}">
              <a16:creationId xmlns:a16="http://schemas.microsoft.com/office/drawing/2014/main" id="{A242C890-4F5F-40E7-8B4C-B968FA2F0290}"/>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297" name="Line 7">
          <a:extLst>
            <a:ext uri="{FF2B5EF4-FFF2-40B4-BE49-F238E27FC236}">
              <a16:creationId xmlns:a16="http://schemas.microsoft.com/office/drawing/2014/main" id="{9ACE077C-11DD-4806-A09E-CAD102C21404}"/>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298" name="Line 7">
          <a:extLst>
            <a:ext uri="{FF2B5EF4-FFF2-40B4-BE49-F238E27FC236}">
              <a16:creationId xmlns:a16="http://schemas.microsoft.com/office/drawing/2014/main" id="{D4EED86F-38D8-4C40-BAFF-ADEE0525B5C1}"/>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299" name="Line 7">
          <a:extLst>
            <a:ext uri="{FF2B5EF4-FFF2-40B4-BE49-F238E27FC236}">
              <a16:creationId xmlns:a16="http://schemas.microsoft.com/office/drawing/2014/main" id="{1602EEFB-7898-43C4-B1CC-01972F4FA43B}"/>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300" name="Line 7">
          <a:extLst>
            <a:ext uri="{FF2B5EF4-FFF2-40B4-BE49-F238E27FC236}">
              <a16:creationId xmlns:a16="http://schemas.microsoft.com/office/drawing/2014/main" id="{85470A0C-0449-4294-A3C1-6035DC81B375}"/>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301" name="Line 7">
          <a:extLst>
            <a:ext uri="{FF2B5EF4-FFF2-40B4-BE49-F238E27FC236}">
              <a16:creationId xmlns:a16="http://schemas.microsoft.com/office/drawing/2014/main" id="{981098AE-AE1F-4BD0-8624-ADBB1D286E80}"/>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302" name="Line 7">
          <a:extLst>
            <a:ext uri="{FF2B5EF4-FFF2-40B4-BE49-F238E27FC236}">
              <a16:creationId xmlns:a16="http://schemas.microsoft.com/office/drawing/2014/main" id="{52FB208F-2603-4877-9076-77F8750A4E08}"/>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303" name="Line 7">
          <a:extLst>
            <a:ext uri="{FF2B5EF4-FFF2-40B4-BE49-F238E27FC236}">
              <a16:creationId xmlns:a16="http://schemas.microsoft.com/office/drawing/2014/main" id="{8813F0E0-3852-4115-990A-1838B51C9DE9}"/>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304" name="Line 7">
          <a:extLst>
            <a:ext uri="{FF2B5EF4-FFF2-40B4-BE49-F238E27FC236}">
              <a16:creationId xmlns:a16="http://schemas.microsoft.com/office/drawing/2014/main" id="{13CACC89-03EA-4C57-AAA8-0A2BEA3F0FAC}"/>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305" name="Line 7">
          <a:extLst>
            <a:ext uri="{FF2B5EF4-FFF2-40B4-BE49-F238E27FC236}">
              <a16:creationId xmlns:a16="http://schemas.microsoft.com/office/drawing/2014/main" id="{EBB5EBB8-235C-4091-B482-8955D7E0644B}"/>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306" name="Line 7">
          <a:extLst>
            <a:ext uri="{FF2B5EF4-FFF2-40B4-BE49-F238E27FC236}">
              <a16:creationId xmlns:a16="http://schemas.microsoft.com/office/drawing/2014/main" id="{E2FB3C7E-8821-420E-A6A5-F19AE88A42E3}"/>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307" name="Line 7">
          <a:extLst>
            <a:ext uri="{FF2B5EF4-FFF2-40B4-BE49-F238E27FC236}">
              <a16:creationId xmlns:a16="http://schemas.microsoft.com/office/drawing/2014/main" id="{FBE34AC3-A882-4FA6-9414-B0A5BBD9CDED}"/>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308" name="Line 7">
          <a:extLst>
            <a:ext uri="{FF2B5EF4-FFF2-40B4-BE49-F238E27FC236}">
              <a16:creationId xmlns:a16="http://schemas.microsoft.com/office/drawing/2014/main" id="{2522B229-6815-4839-A19A-251B9F4200A1}"/>
            </a:ext>
          </a:extLst>
        </xdr:cNvPr>
        <xdr:cNvSpPr>
          <a:spLocks noChangeShapeType="1"/>
        </xdr:cNvSpPr>
      </xdr:nvSpPr>
      <xdr:spPr bwMode="auto">
        <a:xfrm>
          <a:off x="40005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309" name="Line 7">
          <a:extLst>
            <a:ext uri="{FF2B5EF4-FFF2-40B4-BE49-F238E27FC236}">
              <a16:creationId xmlns:a16="http://schemas.microsoft.com/office/drawing/2014/main" id="{95613476-3848-451B-AE75-177FCA0F0C57}"/>
            </a:ext>
          </a:extLst>
        </xdr:cNvPr>
        <xdr:cNvSpPr>
          <a:spLocks noChangeShapeType="1"/>
        </xdr:cNvSpPr>
      </xdr:nvSpPr>
      <xdr:spPr bwMode="auto">
        <a:xfrm>
          <a:off x="40005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181</xdr:row>
      <xdr:rowOff>0</xdr:rowOff>
    </xdr:from>
    <xdr:to>
      <xdr:col>7</xdr:col>
      <xdr:colOff>323850</xdr:colOff>
      <xdr:row>181</xdr:row>
      <xdr:rowOff>0</xdr:rowOff>
    </xdr:to>
    <xdr:sp macro="" textlink="">
      <xdr:nvSpPr>
        <xdr:cNvPr id="2310" name="Line 7">
          <a:extLst>
            <a:ext uri="{FF2B5EF4-FFF2-40B4-BE49-F238E27FC236}">
              <a16:creationId xmlns:a16="http://schemas.microsoft.com/office/drawing/2014/main" id="{1A572FDD-2032-4C39-A4FC-03D4CCE2CBF3}"/>
            </a:ext>
          </a:extLst>
        </xdr:cNvPr>
        <xdr:cNvSpPr>
          <a:spLocks noChangeShapeType="1"/>
        </xdr:cNvSpPr>
      </xdr:nvSpPr>
      <xdr:spPr bwMode="auto">
        <a:xfrm>
          <a:off x="4000500" y="38261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311" name="Line 7">
          <a:extLst>
            <a:ext uri="{FF2B5EF4-FFF2-40B4-BE49-F238E27FC236}">
              <a16:creationId xmlns:a16="http://schemas.microsoft.com/office/drawing/2014/main" id="{747CB7F5-8104-4179-A60F-FF2074CC1A73}"/>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312" name="Line 7">
          <a:extLst>
            <a:ext uri="{FF2B5EF4-FFF2-40B4-BE49-F238E27FC236}">
              <a16:creationId xmlns:a16="http://schemas.microsoft.com/office/drawing/2014/main" id="{B44DB36C-2E2C-4187-821C-F5DFFF960914}"/>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313" name="Line 7">
          <a:extLst>
            <a:ext uri="{FF2B5EF4-FFF2-40B4-BE49-F238E27FC236}">
              <a16:creationId xmlns:a16="http://schemas.microsoft.com/office/drawing/2014/main" id="{606C3153-732A-441F-AB9F-DF69FDA52628}"/>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314" name="Line 7">
          <a:extLst>
            <a:ext uri="{FF2B5EF4-FFF2-40B4-BE49-F238E27FC236}">
              <a16:creationId xmlns:a16="http://schemas.microsoft.com/office/drawing/2014/main" id="{88CE0043-0952-42BD-AA6A-09EE67364F73}"/>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315" name="Line 7">
          <a:extLst>
            <a:ext uri="{FF2B5EF4-FFF2-40B4-BE49-F238E27FC236}">
              <a16:creationId xmlns:a16="http://schemas.microsoft.com/office/drawing/2014/main" id="{C00492EE-8726-4E7E-8035-059BEE74FB71}"/>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316" name="Line 7">
          <a:extLst>
            <a:ext uri="{FF2B5EF4-FFF2-40B4-BE49-F238E27FC236}">
              <a16:creationId xmlns:a16="http://schemas.microsoft.com/office/drawing/2014/main" id="{5AE7CBD9-48DE-4334-A427-3BF79EDBD297}"/>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317" name="Line 7">
          <a:extLst>
            <a:ext uri="{FF2B5EF4-FFF2-40B4-BE49-F238E27FC236}">
              <a16:creationId xmlns:a16="http://schemas.microsoft.com/office/drawing/2014/main" id="{0159D961-CAB9-4C23-9B29-EDC19E57DFB2}"/>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318" name="Line 7">
          <a:extLst>
            <a:ext uri="{FF2B5EF4-FFF2-40B4-BE49-F238E27FC236}">
              <a16:creationId xmlns:a16="http://schemas.microsoft.com/office/drawing/2014/main" id="{FF1BF609-9A12-4DC5-9766-CD638327ED0F}"/>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319" name="Line 7">
          <a:extLst>
            <a:ext uri="{FF2B5EF4-FFF2-40B4-BE49-F238E27FC236}">
              <a16:creationId xmlns:a16="http://schemas.microsoft.com/office/drawing/2014/main" id="{5FC7F44B-E784-470B-B5D9-0372C5DD145C}"/>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320" name="Line 7">
          <a:extLst>
            <a:ext uri="{FF2B5EF4-FFF2-40B4-BE49-F238E27FC236}">
              <a16:creationId xmlns:a16="http://schemas.microsoft.com/office/drawing/2014/main" id="{56D4FE35-4B9F-453B-BFF6-D406FFD5168C}"/>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321" name="Line 7">
          <a:extLst>
            <a:ext uri="{FF2B5EF4-FFF2-40B4-BE49-F238E27FC236}">
              <a16:creationId xmlns:a16="http://schemas.microsoft.com/office/drawing/2014/main" id="{3AED3FDB-63FD-4930-8BB4-87B8F6729AE9}"/>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322" name="Line 7">
          <a:extLst>
            <a:ext uri="{FF2B5EF4-FFF2-40B4-BE49-F238E27FC236}">
              <a16:creationId xmlns:a16="http://schemas.microsoft.com/office/drawing/2014/main" id="{CC70E913-84B8-4CD5-B1AC-FFCA061728CC}"/>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323" name="Line 7">
          <a:extLst>
            <a:ext uri="{FF2B5EF4-FFF2-40B4-BE49-F238E27FC236}">
              <a16:creationId xmlns:a16="http://schemas.microsoft.com/office/drawing/2014/main" id="{B8BACA14-26C8-41A5-8045-746F79C3E3B1}"/>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324" name="Line 7">
          <a:extLst>
            <a:ext uri="{FF2B5EF4-FFF2-40B4-BE49-F238E27FC236}">
              <a16:creationId xmlns:a16="http://schemas.microsoft.com/office/drawing/2014/main" id="{562A5E29-47F7-4BE5-B8E1-B57518279425}"/>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325" name="Line 7">
          <a:extLst>
            <a:ext uri="{FF2B5EF4-FFF2-40B4-BE49-F238E27FC236}">
              <a16:creationId xmlns:a16="http://schemas.microsoft.com/office/drawing/2014/main" id="{DF1711AA-D886-4B20-A8F5-088C72D40BD8}"/>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326" name="Line 7">
          <a:extLst>
            <a:ext uri="{FF2B5EF4-FFF2-40B4-BE49-F238E27FC236}">
              <a16:creationId xmlns:a16="http://schemas.microsoft.com/office/drawing/2014/main" id="{28D8E1F7-0B10-4217-80C2-F844518C8164}"/>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327" name="Line 7">
          <a:extLst>
            <a:ext uri="{FF2B5EF4-FFF2-40B4-BE49-F238E27FC236}">
              <a16:creationId xmlns:a16="http://schemas.microsoft.com/office/drawing/2014/main" id="{A6F86535-94B4-487C-88BE-CC8653CBFE67}"/>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328" name="Line 7">
          <a:extLst>
            <a:ext uri="{FF2B5EF4-FFF2-40B4-BE49-F238E27FC236}">
              <a16:creationId xmlns:a16="http://schemas.microsoft.com/office/drawing/2014/main" id="{A13B7123-F39F-44A4-BC5E-E2835A8B8904}"/>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329" name="Line 7">
          <a:extLst>
            <a:ext uri="{FF2B5EF4-FFF2-40B4-BE49-F238E27FC236}">
              <a16:creationId xmlns:a16="http://schemas.microsoft.com/office/drawing/2014/main" id="{2C5EFB5C-3BA6-4B58-9F85-8FE1C8E00FD7}"/>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330" name="Line 7">
          <a:extLst>
            <a:ext uri="{FF2B5EF4-FFF2-40B4-BE49-F238E27FC236}">
              <a16:creationId xmlns:a16="http://schemas.microsoft.com/office/drawing/2014/main" id="{26B6B826-08B1-49B6-B5E1-FB047A2EFA28}"/>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331" name="Line 7">
          <a:extLst>
            <a:ext uri="{FF2B5EF4-FFF2-40B4-BE49-F238E27FC236}">
              <a16:creationId xmlns:a16="http://schemas.microsoft.com/office/drawing/2014/main" id="{2A087DF6-D49E-4C5D-A3C4-A7BA73707517}"/>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332" name="Line 7">
          <a:extLst>
            <a:ext uri="{FF2B5EF4-FFF2-40B4-BE49-F238E27FC236}">
              <a16:creationId xmlns:a16="http://schemas.microsoft.com/office/drawing/2014/main" id="{794B9F02-9F3E-4DBB-B0BD-CCB696AE8AFB}"/>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333" name="Line 7">
          <a:extLst>
            <a:ext uri="{FF2B5EF4-FFF2-40B4-BE49-F238E27FC236}">
              <a16:creationId xmlns:a16="http://schemas.microsoft.com/office/drawing/2014/main" id="{F7803EA1-8C96-4B96-9789-11CC76C96BC7}"/>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334" name="Line 7">
          <a:extLst>
            <a:ext uri="{FF2B5EF4-FFF2-40B4-BE49-F238E27FC236}">
              <a16:creationId xmlns:a16="http://schemas.microsoft.com/office/drawing/2014/main" id="{C0032B5B-3945-46E5-9FD0-84086D075FF7}"/>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335" name="Line 7">
          <a:extLst>
            <a:ext uri="{FF2B5EF4-FFF2-40B4-BE49-F238E27FC236}">
              <a16:creationId xmlns:a16="http://schemas.microsoft.com/office/drawing/2014/main" id="{3E79B71A-B2E8-483B-9DB0-7D6509623F31}"/>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336" name="Line 7">
          <a:extLst>
            <a:ext uri="{FF2B5EF4-FFF2-40B4-BE49-F238E27FC236}">
              <a16:creationId xmlns:a16="http://schemas.microsoft.com/office/drawing/2014/main" id="{D2F84F66-29E4-46B3-B28F-0A4A40A3A3AD}"/>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337" name="Line 7">
          <a:extLst>
            <a:ext uri="{FF2B5EF4-FFF2-40B4-BE49-F238E27FC236}">
              <a16:creationId xmlns:a16="http://schemas.microsoft.com/office/drawing/2014/main" id="{7378B129-815A-4E47-A564-CE088B244054}"/>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338" name="Line 7">
          <a:extLst>
            <a:ext uri="{FF2B5EF4-FFF2-40B4-BE49-F238E27FC236}">
              <a16:creationId xmlns:a16="http://schemas.microsoft.com/office/drawing/2014/main" id="{E92442B5-729D-42AF-BCA1-509172E26131}"/>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339" name="Line 7">
          <a:extLst>
            <a:ext uri="{FF2B5EF4-FFF2-40B4-BE49-F238E27FC236}">
              <a16:creationId xmlns:a16="http://schemas.microsoft.com/office/drawing/2014/main" id="{DBE0EF09-85F9-46E2-A821-BC6D5DFF488D}"/>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340" name="Line 7">
          <a:extLst>
            <a:ext uri="{FF2B5EF4-FFF2-40B4-BE49-F238E27FC236}">
              <a16:creationId xmlns:a16="http://schemas.microsoft.com/office/drawing/2014/main" id="{4075041B-17E4-4535-AE44-4A4559976B29}"/>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341" name="Line 7">
          <a:extLst>
            <a:ext uri="{FF2B5EF4-FFF2-40B4-BE49-F238E27FC236}">
              <a16:creationId xmlns:a16="http://schemas.microsoft.com/office/drawing/2014/main" id="{BBB29797-6FA6-4DEB-96EA-BD54A7291233}"/>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342" name="Line 7">
          <a:extLst>
            <a:ext uri="{FF2B5EF4-FFF2-40B4-BE49-F238E27FC236}">
              <a16:creationId xmlns:a16="http://schemas.microsoft.com/office/drawing/2014/main" id="{AF9A5D25-8EE3-4488-AC38-D2CA391CB769}"/>
            </a:ext>
          </a:extLst>
        </xdr:cNvPr>
        <xdr:cNvSpPr>
          <a:spLocks noChangeShapeType="1"/>
        </xdr:cNvSpPr>
      </xdr:nvSpPr>
      <xdr:spPr bwMode="auto">
        <a:xfrm>
          <a:off x="40005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343" name="Line 7">
          <a:extLst>
            <a:ext uri="{FF2B5EF4-FFF2-40B4-BE49-F238E27FC236}">
              <a16:creationId xmlns:a16="http://schemas.microsoft.com/office/drawing/2014/main" id="{E3841AF1-00B3-4BE8-9C02-4A3634C405EF}"/>
            </a:ext>
          </a:extLst>
        </xdr:cNvPr>
        <xdr:cNvSpPr>
          <a:spLocks noChangeShapeType="1"/>
        </xdr:cNvSpPr>
      </xdr:nvSpPr>
      <xdr:spPr bwMode="auto">
        <a:xfrm>
          <a:off x="40005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344" name="Line 7">
          <a:extLst>
            <a:ext uri="{FF2B5EF4-FFF2-40B4-BE49-F238E27FC236}">
              <a16:creationId xmlns:a16="http://schemas.microsoft.com/office/drawing/2014/main" id="{A69469E5-93DC-47C8-938F-E98A06ED63C4}"/>
            </a:ext>
          </a:extLst>
        </xdr:cNvPr>
        <xdr:cNvSpPr>
          <a:spLocks noChangeShapeType="1"/>
        </xdr:cNvSpPr>
      </xdr:nvSpPr>
      <xdr:spPr bwMode="auto">
        <a:xfrm>
          <a:off x="40005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345" name="Line 7">
          <a:extLst>
            <a:ext uri="{FF2B5EF4-FFF2-40B4-BE49-F238E27FC236}">
              <a16:creationId xmlns:a16="http://schemas.microsoft.com/office/drawing/2014/main" id="{84E692DC-7CFF-455B-B7C7-73D8B77387C9}"/>
            </a:ext>
          </a:extLst>
        </xdr:cNvPr>
        <xdr:cNvSpPr>
          <a:spLocks noChangeShapeType="1"/>
        </xdr:cNvSpPr>
      </xdr:nvSpPr>
      <xdr:spPr bwMode="auto">
        <a:xfrm>
          <a:off x="40005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346" name="Line 7">
          <a:extLst>
            <a:ext uri="{FF2B5EF4-FFF2-40B4-BE49-F238E27FC236}">
              <a16:creationId xmlns:a16="http://schemas.microsoft.com/office/drawing/2014/main" id="{880FEE41-4CD1-4163-9692-3B3197D9F163}"/>
            </a:ext>
          </a:extLst>
        </xdr:cNvPr>
        <xdr:cNvSpPr>
          <a:spLocks noChangeShapeType="1"/>
        </xdr:cNvSpPr>
      </xdr:nvSpPr>
      <xdr:spPr bwMode="auto">
        <a:xfrm>
          <a:off x="40005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347" name="Line 7">
          <a:extLst>
            <a:ext uri="{FF2B5EF4-FFF2-40B4-BE49-F238E27FC236}">
              <a16:creationId xmlns:a16="http://schemas.microsoft.com/office/drawing/2014/main" id="{544C5A83-73DC-480A-8BB0-F078B32F64B7}"/>
            </a:ext>
          </a:extLst>
        </xdr:cNvPr>
        <xdr:cNvSpPr>
          <a:spLocks noChangeShapeType="1"/>
        </xdr:cNvSpPr>
      </xdr:nvSpPr>
      <xdr:spPr bwMode="auto">
        <a:xfrm>
          <a:off x="40005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348" name="Line 7">
          <a:extLst>
            <a:ext uri="{FF2B5EF4-FFF2-40B4-BE49-F238E27FC236}">
              <a16:creationId xmlns:a16="http://schemas.microsoft.com/office/drawing/2014/main" id="{4BB6E723-2538-455F-AC0D-72430EA44A67}"/>
            </a:ext>
          </a:extLst>
        </xdr:cNvPr>
        <xdr:cNvSpPr>
          <a:spLocks noChangeShapeType="1"/>
        </xdr:cNvSpPr>
      </xdr:nvSpPr>
      <xdr:spPr bwMode="auto">
        <a:xfrm>
          <a:off x="40005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349" name="Line 7">
          <a:extLst>
            <a:ext uri="{FF2B5EF4-FFF2-40B4-BE49-F238E27FC236}">
              <a16:creationId xmlns:a16="http://schemas.microsoft.com/office/drawing/2014/main" id="{79C930D0-F7D3-4096-A174-9157F35D037E}"/>
            </a:ext>
          </a:extLst>
        </xdr:cNvPr>
        <xdr:cNvSpPr>
          <a:spLocks noChangeShapeType="1"/>
        </xdr:cNvSpPr>
      </xdr:nvSpPr>
      <xdr:spPr bwMode="auto">
        <a:xfrm>
          <a:off x="40005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350" name="Line 7">
          <a:extLst>
            <a:ext uri="{FF2B5EF4-FFF2-40B4-BE49-F238E27FC236}">
              <a16:creationId xmlns:a16="http://schemas.microsoft.com/office/drawing/2014/main" id="{8871B5E8-65D1-4714-989C-504ED63D6402}"/>
            </a:ext>
          </a:extLst>
        </xdr:cNvPr>
        <xdr:cNvSpPr>
          <a:spLocks noChangeShapeType="1"/>
        </xdr:cNvSpPr>
      </xdr:nvSpPr>
      <xdr:spPr bwMode="auto">
        <a:xfrm>
          <a:off x="40005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351" name="Line 7">
          <a:extLst>
            <a:ext uri="{FF2B5EF4-FFF2-40B4-BE49-F238E27FC236}">
              <a16:creationId xmlns:a16="http://schemas.microsoft.com/office/drawing/2014/main" id="{30ED9E6E-339B-4F89-9C5C-DC487B737303}"/>
            </a:ext>
          </a:extLst>
        </xdr:cNvPr>
        <xdr:cNvSpPr>
          <a:spLocks noChangeShapeType="1"/>
        </xdr:cNvSpPr>
      </xdr:nvSpPr>
      <xdr:spPr bwMode="auto">
        <a:xfrm>
          <a:off x="40005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352" name="Line 7">
          <a:extLst>
            <a:ext uri="{FF2B5EF4-FFF2-40B4-BE49-F238E27FC236}">
              <a16:creationId xmlns:a16="http://schemas.microsoft.com/office/drawing/2014/main" id="{AB018054-072E-466C-907D-822B714FDA29}"/>
            </a:ext>
          </a:extLst>
        </xdr:cNvPr>
        <xdr:cNvSpPr>
          <a:spLocks noChangeShapeType="1"/>
        </xdr:cNvSpPr>
      </xdr:nvSpPr>
      <xdr:spPr bwMode="auto">
        <a:xfrm>
          <a:off x="40005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353" name="Line 7">
          <a:extLst>
            <a:ext uri="{FF2B5EF4-FFF2-40B4-BE49-F238E27FC236}">
              <a16:creationId xmlns:a16="http://schemas.microsoft.com/office/drawing/2014/main" id="{7FD0BCCD-6085-4D56-85F6-3580236FA96E}"/>
            </a:ext>
          </a:extLst>
        </xdr:cNvPr>
        <xdr:cNvSpPr>
          <a:spLocks noChangeShapeType="1"/>
        </xdr:cNvSpPr>
      </xdr:nvSpPr>
      <xdr:spPr bwMode="auto">
        <a:xfrm>
          <a:off x="40005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354" name="Line 7">
          <a:extLst>
            <a:ext uri="{FF2B5EF4-FFF2-40B4-BE49-F238E27FC236}">
              <a16:creationId xmlns:a16="http://schemas.microsoft.com/office/drawing/2014/main" id="{5E89EEA2-EBD6-485A-B8A2-73943EE5C393}"/>
            </a:ext>
          </a:extLst>
        </xdr:cNvPr>
        <xdr:cNvSpPr>
          <a:spLocks noChangeShapeType="1"/>
        </xdr:cNvSpPr>
      </xdr:nvSpPr>
      <xdr:spPr bwMode="auto">
        <a:xfrm>
          <a:off x="40005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355" name="Line 7">
          <a:extLst>
            <a:ext uri="{FF2B5EF4-FFF2-40B4-BE49-F238E27FC236}">
              <a16:creationId xmlns:a16="http://schemas.microsoft.com/office/drawing/2014/main" id="{12513DC3-9534-4140-907F-1E078AD417B9}"/>
            </a:ext>
          </a:extLst>
        </xdr:cNvPr>
        <xdr:cNvSpPr>
          <a:spLocks noChangeShapeType="1"/>
        </xdr:cNvSpPr>
      </xdr:nvSpPr>
      <xdr:spPr bwMode="auto">
        <a:xfrm>
          <a:off x="40005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356" name="Line 7">
          <a:extLst>
            <a:ext uri="{FF2B5EF4-FFF2-40B4-BE49-F238E27FC236}">
              <a16:creationId xmlns:a16="http://schemas.microsoft.com/office/drawing/2014/main" id="{A89A09BC-1CA8-4961-855A-C855BAF05FB6}"/>
            </a:ext>
          </a:extLst>
        </xdr:cNvPr>
        <xdr:cNvSpPr>
          <a:spLocks noChangeShapeType="1"/>
        </xdr:cNvSpPr>
      </xdr:nvSpPr>
      <xdr:spPr bwMode="auto">
        <a:xfrm>
          <a:off x="40005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357" name="Line 7">
          <a:extLst>
            <a:ext uri="{FF2B5EF4-FFF2-40B4-BE49-F238E27FC236}">
              <a16:creationId xmlns:a16="http://schemas.microsoft.com/office/drawing/2014/main" id="{A214565A-2884-4CD0-9CC1-6F9F4408E561}"/>
            </a:ext>
          </a:extLst>
        </xdr:cNvPr>
        <xdr:cNvSpPr>
          <a:spLocks noChangeShapeType="1"/>
        </xdr:cNvSpPr>
      </xdr:nvSpPr>
      <xdr:spPr bwMode="auto">
        <a:xfrm>
          <a:off x="40005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358" name="Line 7">
          <a:extLst>
            <a:ext uri="{FF2B5EF4-FFF2-40B4-BE49-F238E27FC236}">
              <a16:creationId xmlns:a16="http://schemas.microsoft.com/office/drawing/2014/main" id="{5A63E44F-FE7C-469F-B483-8D4492ADA025}"/>
            </a:ext>
          </a:extLst>
        </xdr:cNvPr>
        <xdr:cNvSpPr>
          <a:spLocks noChangeShapeType="1"/>
        </xdr:cNvSpPr>
      </xdr:nvSpPr>
      <xdr:spPr bwMode="auto">
        <a:xfrm>
          <a:off x="40005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359" name="Line 7">
          <a:extLst>
            <a:ext uri="{FF2B5EF4-FFF2-40B4-BE49-F238E27FC236}">
              <a16:creationId xmlns:a16="http://schemas.microsoft.com/office/drawing/2014/main" id="{FD852256-CCD2-4A29-8EB6-714AFA06CCCC}"/>
            </a:ext>
          </a:extLst>
        </xdr:cNvPr>
        <xdr:cNvSpPr>
          <a:spLocks noChangeShapeType="1"/>
        </xdr:cNvSpPr>
      </xdr:nvSpPr>
      <xdr:spPr bwMode="auto">
        <a:xfrm>
          <a:off x="40005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360" name="Line 7">
          <a:extLst>
            <a:ext uri="{FF2B5EF4-FFF2-40B4-BE49-F238E27FC236}">
              <a16:creationId xmlns:a16="http://schemas.microsoft.com/office/drawing/2014/main" id="{3A8BA77B-B214-42B6-892E-46AE4ADD30B3}"/>
            </a:ext>
          </a:extLst>
        </xdr:cNvPr>
        <xdr:cNvSpPr>
          <a:spLocks noChangeShapeType="1"/>
        </xdr:cNvSpPr>
      </xdr:nvSpPr>
      <xdr:spPr bwMode="auto">
        <a:xfrm>
          <a:off x="40005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361" name="Line 7">
          <a:extLst>
            <a:ext uri="{FF2B5EF4-FFF2-40B4-BE49-F238E27FC236}">
              <a16:creationId xmlns:a16="http://schemas.microsoft.com/office/drawing/2014/main" id="{F700E375-F10A-4980-B234-065B2DBC5C44}"/>
            </a:ext>
          </a:extLst>
        </xdr:cNvPr>
        <xdr:cNvSpPr>
          <a:spLocks noChangeShapeType="1"/>
        </xdr:cNvSpPr>
      </xdr:nvSpPr>
      <xdr:spPr bwMode="auto">
        <a:xfrm>
          <a:off x="40005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362" name="Line 7">
          <a:extLst>
            <a:ext uri="{FF2B5EF4-FFF2-40B4-BE49-F238E27FC236}">
              <a16:creationId xmlns:a16="http://schemas.microsoft.com/office/drawing/2014/main" id="{18E55DDE-B54B-478A-B703-CB3899A83813}"/>
            </a:ext>
          </a:extLst>
        </xdr:cNvPr>
        <xdr:cNvSpPr>
          <a:spLocks noChangeShapeType="1"/>
        </xdr:cNvSpPr>
      </xdr:nvSpPr>
      <xdr:spPr bwMode="auto">
        <a:xfrm>
          <a:off x="40005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363" name="Line 7">
          <a:extLst>
            <a:ext uri="{FF2B5EF4-FFF2-40B4-BE49-F238E27FC236}">
              <a16:creationId xmlns:a16="http://schemas.microsoft.com/office/drawing/2014/main" id="{05BE33A9-C7AF-43DA-9CB4-9E260317212D}"/>
            </a:ext>
          </a:extLst>
        </xdr:cNvPr>
        <xdr:cNvSpPr>
          <a:spLocks noChangeShapeType="1"/>
        </xdr:cNvSpPr>
      </xdr:nvSpPr>
      <xdr:spPr bwMode="auto">
        <a:xfrm>
          <a:off x="40005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364" name="Line 7">
          <a:extLst>
            <a:ext uri="{FF2B5EF4-FFF2-40B4-BE49-F238E27FC236}">
              <a16:creationId xmlns:a16="http://schemas.microsoft.com/office/drawing/2014/main" id="{FF2D2F6A-178B-4162-B881-562D815CAFDE}"/>
            </a:ext>
          </a:extLst>
        </xdr:cNvPr>
        <xdr:cNvSpPr>
          <a:spLocks noChangeShapeType="1"/>
        </xdr:cNvSpPr>
      </xdr:nvSpPr>
      <xdr:spPr bwMode="auto">
        <a:xfrm>
          <a:off x="40005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365" name="Line 7">
          <a:extLst>
            <a:ext uri="{FF2B5EF4-FFF2-40B4-BE49-F238E27FC236}">
              <a16:creationId xmlns:a16="http://schemas.microsoft.com/office/drawing/2014/main" id="{070AB946-7EF8-48E9-8EE4-1E4A9F45FC23}"/>
            </a:ext>
          </a:extLst>
        </xdr:cNvPr>
        <xdr:cNvSpPr>
          <a:spLocks noChangeShapeType="1"/>
        </xdr:cNvSpPr>
      </xdr:nvSpPr>
      <xdr:spPr bwMode="auto">
        <a:xfrm>
          <a:off x="40005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366" name="Line 7">
          <a:extLst>
            <a:ext uri="{FF2B5EF4-FFF2-40B4-BE49-F238E27FC236}">
              <a16:creationId xmlns:a16="http://schemas.microsoft.com/office/drawing/2014/main" id="{B78CF6A1-A51F-4536-845D-2D05CFC6466C}"/>
            </a:ext>
          </a:extLst>
        </xdr:cNvPr>
        <xdr:cNvSpPr>
          <a:spLocks noChangeShapeType="1"/>
        </xdr:cNvSpPr>
      </xdr:nvSpPr>
      <xdr:spPr bwMode="auto">
        <a:xfrm>
          <a:off x="40005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367" name="Line 7">
          <a:extLst>
            <a:ext uri="{FF2B5EF4-FFF2-40B4-BE49-F238E27FC236}">
              <a16:creationId xmlns:a16="http://schemas.microsoft.com/office/drawing/2014/main" id="{78DD78A9-199E-4841-887A-9828A6F642E2}"/>
            </a:ext>
          </a:extLst>
        </xdr:cNvPr>
        <xdr:cNvSpPr>
          <a:spLocks noChangeShapeType="1"/>
        </xdr:cNvSpPr>
      </xdr:nvSpPr>
      <xdr:spPr bwMode="auto">
        <a:xfrm>
          <a:off x="40005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368" name="Line 7">
          <a:extLst>
            <a:ext uri="{FF2B5EF4-FFF2-40B4-BE49-F238E27FC236}">
              <a16:creationId xmlns:a16="http://schemas.microsoft.com/office/drawing/2014/main" id="{4B81DBEB-5AFC-4A31-AEEE-31352A4299BF}"/>
            </a:ext>
          </a:extLst>
        </xdr:cNvPr>
        <xdr:cNvSpPr>
          <a:spLocks noChangeShapeType="1"/>
        </xdr:cNvSpPr>
      </xdr:nvSpPr>
      <xdr:spPr bwMode="auto">
        <a:xfrm>
          <a:off x="40005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369" name="Line 7">
          <a:extLst>
            <a:ext uri="{FF2B5EF4-FFF2-40B4-BE49-F238E27FC236}">
              <a16:creationId xmlns:a16="http://schemas.microsoft.com/office/drawing/2014/main" id="{10ABC6D9-E4D1-4E3C-A63F-64DBFD287DD0}"/>
            </a:ext>
          </a:extLst>
        </xdr:cNvPr>
        <xdr:cNvSpPr>
          <a:spLocks noChangeShapeType="1"/>
        </xdr:cNvSpPr>
      </xdr:nvSpPr>
      <xdr:spPr bwMode="auto">
        <a:xfrm>
          <a:off x="40005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370" name="Line 7">
          <a:extLst>
            <a:ext uri="{FF2B5EF4-FFF2-40B4-BE49-F238E27FC236}">
              <a16:creationId xmlns:a16="http://schemas.microsoft.com/office/drawing/2014/main" id="{EA539CC4-BAD8-4947-847B-4D3272D51D3A}"/>
            </a:ext>
          </a:extLst>
        </xdr:cNvPr>
        <xdr:cNvSpPr>
          <a:spLocks noChangeShapeType="1"/>
        </xdr:cNvSpPr>
      </xdr:nvSpPr>
      <xdr:spPr bwMode="auto">
        <a:xfrm>
          <a:off x="40005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371" name="Line 7">
          <a:extLst>
            <a:ext uri="{FF2B5EF4-FFF2-40B4-BE49-F238E27FC236}">
              <a16:creationId xmlns:a16="http://schemas.microsoft.com/office/drawing/2014/main" id="{E89C0E0D-023D-4B0C-8BA5-6A04E1E73557}"/>
            </a:ext>
          </a:extLst>
        </xdr:cNvPr>
        <xdr:cNvSpPr>
          <a:spLocks noChangeShapeType="1"/>
        </xdr:cNvSpPr>
      </xdr:nvSpPr>
      <xdr:spPr bwMode="auto">
        <a:xfrm>
          <a:off x="40005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372" name="Line 7">
          <a:extLst>
            <a:ext uri="{FF2B5EF4-FFF2-40B4-BE49-F238E27FC236}">
              <a16:creationId xmlns:a16="http://schemas.microsoft.com/office/drawing/2014/main" id="{8190CF08-1C0D-4378-9E83-D89911FBC70A}"/>
            </a:ext>
          </a:extLst>
        </xdr:cNvPr>
        <xdr:cNvSpPr>
          <a:spLocks noChangeShapeType="1"/>
        </xdr:cNvSpPr>
      </xdr:nvSpPr>
      <xdr:spPr bwMode="auto">
        <a:xfrm>
          <a:off x="40005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373" name="Line 7">
          <a:extLst>
            <a:ext uri="{FF2B5EF4-FFF2-40B4-BE49-F238E27FC236}">
              <a16:creationId xmlns:a16="http://schemas.microsoft.com/office/drawing/2014/main" id="{8307A5A6-6E4A-4D9B-B144-8EA9C2335D55}"/>
            </a:ext>
          </a:extLst>
        </xdr:cNvPr>
        <xdr:cNvSpPr>
          <a:spLocks noChangeShapeType="1"/>
        </xdr:cNvSpPr>
      </xdr:nvSpPr>
      <xdr:spPr bwMode="auto">
        <a:xfrm>
          <a:off x="40005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374" name="Line 7">
          <a:extLst>
            <a:ext uri="{FF2B5EF4-FFF2-40B4-BE49-F238E27FC236}">
              <a16:creationId xmlns:a16="http://schemas.microsoft.com/office/drawing/2014/main" id="{18D015FE-BFA3-44BC-858D-29D76D6DEB8B}"/>
            </a:ext>
          </a:extLst>
        </xdr:cNvPr>
        <xdr:cNvSpPr>
          <a:spLocks noChangeShapeType="1"/>
        </xdr:cNvSpPr>
      </xdr:nvSpPr>
      <xdr:spPr bwMode="auto">
        <a:xfrm>
          <a:off x="40005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375" name="Line 7">
          <a:extLst>
            <a:ext uri="{FF2B5EF4-FFF2-40B4-BE49-F238E27FC236}">
              <a16:creationId xmlns:a16="http://schemas.microsoft.com/office/drawing/2014/main" id="{498BF61E-127D-4C99-BB44-CAEACBC00AD2}"/>
            </a:ext>
          </a:extLst>
        </xdr:cNvPr>
        <xdr:cNvSpPr>
          <a:spLocks noChangeShapeType="1"/>
        </xdr:cNvSpPr>
      </xdr:nvSpPr>
      <xdr:spPr bwMode="auto">
        <a:xfrm>
          <a:off x="40005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376" name="Line 7">
          <a:extLst>
            <a:ext uri="{FF2B5EF4-FFF2-40B4-BE49-F238E27FC236}">
              <a16:creationId xmlns:a16="http://schemas.microsoft.com/office/drawing/2014/main" id="{34E0A6E8-D16F-474D-ABD6-B0D3AF7D81D3}"/>
            </a:ext>
          </a:extLst>
        </xdr:cNvPr>
        <xdr:cNvSpPr>
          <a:spLocks noChangeShapeType="1"/>
        </xdr:cNvSpPr>
      </xdr:nvSpPr>
      <xdr:spPr bwMode="auto">
        <a:xfrm>
          <a:off x="40005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377" name="Line 7">
          <a:extLst>
            <a:ext uri="{FF2B5EF4-FFF2-40B4-BE49-F238E27FC236}">
              <a16:creationId xmlns:a16="http://schemas.microsoft.com/office/drawing/2014/main" id="{B45DAF8A-1715-4B1E-A0CA-AAE50C7AFD21}"/>
            </a:ext>
          </a:extLst>
        </xdr:cNvPr>
        <xdr:cNvSpPr>
          <a:spLocks noChangeShapeType="1"/>
        </xdr:cNvSpPr>
      </xdr:nvSpPr>
      <xdr:spPr bwMode="auto">
        <a:xfrm>
          <a:off x="40005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378" name="Line 7">
          <a:extLst>
            <a:ext uri="{FF2B5EF4-FFF2-40B4-BE49-F238E27FC236}">
              <a16:creationId xmlns:a16="http://schemas.microsoft.com/office/drawing/2014/main" id="{6E7DB421-97CF-4AED-BED4-2723C49D70AE}"/>
            </a:ext>
          </a:extLst>
        </xdr:cNvPr>
        <xdr:cNvSpPr>
          <a:spLocks noChangeShapeType="1"/>
        </xdr:cNvSpPr>
      </xdr:nvSpPr>
      <xdr:spPr bwMode="auto">
        <a:xfrm>
          <a:off x="40005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379" name="Line 7">
          <a:extLst>
            <a:ext uri="{FF2B5EF4-FFF2-40B4-BE49-F238E27FC236}">
              <a16:creationId xmlns:a16="http://schemas.microsoft.com/office/drawing/2014/main" id="{3C0C4B11-4B0C-4BB1-BC4C-D4625C040941}"/>
            </a:ext>
          </a:extLst>
        </xdr:cNvPr>
        <xdr:cNvSpPr>
          <a:spLocks noChangeShapeType="1"/>
        </xdr:cNvSpPr>
      </xdr:nvSpPr>
      <xdr:spPr bwMode="auto">
        <a:xfrm>
          <a:off x="40005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380" name="Line 7">
          <a:extLst>
            <a:ext uri="{FF2B5EF4-FFF2-40B4-BE49-F238E27FC236}">
              <a16:creationId xmlns:a16="http://schemas.microsoft.com/office/drawing/2014/main" id="{5226385B-0CF0-45AC-BC9F-39FE53F0D103}"/>
            </a:ext>
          </a:extLst>
        </xdr:cNvPr>
        <xdr:cNvSpPr>
          <a:spLocks noChangeShapeType="1"/>
        </xdr:cNvSpPr>
      </xdr:nvSpPr>
      <xdr:spPr bwMode="auto">
        <a:xfrm>
          <a:off x="40005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381" name="Line 7">
          <a:extLst>
            <a:ext uri="{FF2B5EF4-FFF2-40B4-BE49-F238E27FC236}">
              <a16:creationId xmlns:a16="http://schemas.microsoft.com/office/drawing/2014/main" id="{B14EA18D-966F-400D-994B-75DAE4E45CC7}"/>
            </a:ext>
          </a:extLst>
        </xdr:cNvPr>
        <xdr:cNvSpPr>
          <a:spLocks noChangeShapeType="1"/>
        </xdr:cNvSpPr>
      </xdr:nvSpPr>
      <xdr:spPr bwMode="auto">
        <a:xfrm>
          <a:off x="40005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382" name="Line 7">
          <a:extLst>
            <a:ext uri="{FF2B5EF4-FFF2-40B4-BE49-F238E27FC236}">
              <a16:creationId xmlns:a16="http://schemas.microsoft.com/office/drawing/2014/main" id="{0574600D-2D07-436F-9959-249FC7E9C628}"/>
            </a:ext>
          </a:extLst>
        </xdr:cNvPr>
        <xdr:cNvSpPr>
          <a:spLocks noChangeShapeType="1"/>
        </xdr:cNvSpPr>
      </xdr:nvSpPr>
      <xdr:spPr bwMode="auto">
        <a:xfrm>
          <a:off x="40005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383" name="Line 7">
          <a:extLst>
            <a:ext uri="{FF2B5EF4-FFF2-40B4-BE49-F238E27FC236}">
              <a16:creationId xmlns:a16="http://schemas.microsoft.com/office/drawing/2014/main" id="{B9782926-1453-490C-B25B-69C0D8AFAA0F}"/>
            </a:ext>
          </a:extLst>
        </xdr:cNvPr>
        <xdr:cNvSpPr>
          <a:spLocks noChangeShapeType="1"/>
        </xdr:cNvSpPr>
      </xdr:nvSpPr>
      <xdr:spPr bwMode="auto">
        <a:xfrm>
          <a:off x="40005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384" name="Line 7">
          <a:extLst>
            <a:ext uri="{FF2B5EF4-FFF2-40B4-BE49-F238E27FC236}">
              <a16:creationId xmlns:a16="http://schemas.microsoft.com/office/drawing/2014/main" id="{E8E40290-6B5E-4A02-B188-5D635BE9ED11}"/>
            </a:ext>
          </a:extLst>
        </xdr:cNvPr>
        <xdr:cNvSpPr>
          <a:spLocks noChangeShapeType="1"/>
        </xdr:cNvSpPr>
      </xdr:nvSpPr>
      <xdr:spPr bwMode="auto">
        <a:xfrm>
          <a:off x="40005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385" name="Line 7">
          <a:extLst>
            <a:ext uri="{FF2B5EF4-FFF2-40B4-BE49-F238E27FC236}">
              <a16:creationId xmlns:a16="http://schemas.microsoft.com/office/drawing/2014/main" id="{B0318105-D7D0-4423-82AA-4617E1273EA6}"/>
            </a:ext>
          </a:extLst>
        </xdr:cNvPr>
        <xdr:cNvSpPr>
          <a:spLocks noChangeShapeType="1"/>
        </xdr:cNvSpPr>
      </xdr:nvSpPr>
      <xdr:spPr bwMode="auto">
        <a:xfrm>
          <a:off x="40005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386" name="Line 7">
          <a:extLst>
            <a:ext uri="{FF2B5EF4-FFF2-40B4-BE49-F238E27FC236}">
              <a16:creationId xmlns:a16="http://schemas.microsoft.com/office/drawing/2014/main" id="{4E066649-8753-4A5A-A655-FE42D89A1CF6}"/>
            </a:ext>
          </a:extLst>
        </xdr:cNvPr>
        <xdr:cNvSpPr>
          <a:spLocks noChangeShapeType="1"/>
        </xdr:cNvSpPr>
      </xdr:nvSpPr>
      <xdr:spPr bwMode="auto">
        <a:xfrm>
          <a:off x="40005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387" name="Line 7">
          <a:extLst>
            <a:ext uri="{FF2B5EF4-FFF2-40B4-BE49-F238E27FC236}">
              <a16:creationId xmlns:a16="http://schemas.microsoft.com/office/drawing/2014/main" id="{F16746A7-F89F-4C5F-B879-6B9B1BE1A151}"/>
            </a:ext>
          </a:extLst>
        </xdr:cNvPr>
        <xdr:cNvSpPr>
          <a:spLocks noChangeShapeType="1"/>
        </xdr:cNvSpPr>
      </xdr:nvSpPr>
      <xdr:spPr bwMode="auto">
        <a:xfrm>
          <a:off x="40005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388" name="Line 7">
          <a:extLst>
            <a:ext uri="{FF2B5EF4-FFF2-40B4-BE49-F238E27FC236}">
              <a16:creationId xmlns:a16="http://schemas.microsoft.com/office/drawing/2014/main" id="{7DFFA79C-7472-423F-A198-DAFD116097E8}"/>
            </a:ext>
          </a:extLst>
        </xdr:cNvPr>
        <xdr:cNvSpPr>
          <a:spLocks noChangeShapeType="1"/>
        </xdr:cNvSpPr>
      </xdr:nvSpPr>
      <xdr:spPr bwMode="auto">
        <a:xfrm>
          <a:off x="40005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389" name="Line 7">
          <a:extLst>
            <a:ext uri="{FF2B5EF4-FFF2-40B4-BE49-F238E27FC236}">
              <a16:creationId xmlns:a16="http://schemas.microsoft.com/office/drawing/2014/main" id="{F2E468EE-89F2-4F71-9DFE-A3BABB3E531E}"/>
            </a:ext>
          </a:extLst>
        </xdr:cNvPr>
        <xdr:cNvSpPr>
          <a:spLocks noChangeShapeType="1"/>
        </xdr:cNvSpPr>
      </xdr:nvSpPr>
      <xdr:spPr bwMode="auto">
        <a:xfrm>
          <a:off x="40005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390" name="Line 7">
          <a:extLst>
            <a:ext uri="{FF2B5EF4-FFF2-40B4-BE49-F238E27FC236}">
              <a16:creationId xmlns:a16="http://schemas.microsoft.com/office/drawing/2014/main" id="{16D5BB88-DF58-45FD-88ED-9F70C2233ABD}"/>
            </a:ext>
          </a:extLst>
        </xdr:cNvPr>
        <xdr:cNvSpPr>
          <a:spLocks noChangeShapeType="1"/>
        </xdr:cNvSpPr>
      </xdr:nvSpPr>
      <xdr:spPr bwMode="auto">
        <a:xfrm>
          <a:off x="40005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391" name="Line 7">
          <a:extLst>
            <a:ext uri="{FF2B5EF4-FFF2-40B4-BE49-F238E27FC236}">
              <a16:creationId xmlns:a16="http://schemas.microsoft.com/office/drawing/2014/main" id="{4B7BCA1A-D172-44AB-9283-1EF56CB5C5D5}"/>
            </a:ext>
          </a:extLst>
        </xdr:cNvPr>
        <xdr:cNvSpPr>
          <a:spLocks noChangeShapeType="1"/>
        </xdr:cNvSpPr>
      </xdr:nvSpPr>
      <xdr:spPr bwMode="auto">
        <a:xfrm>
          <a:off x="40005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392" name="Line 7">
          <a:extLst>
            <a:ext uri="{FF2B5EF4-FFF2-40B4-BE49-F238E27FC236}">
              <a16:creationId xmlns:a16="http://schemas.microsoft.com/office/drawing/2014/main" id="{0A6401F4-E35E-4857-A3CE-CFF8E12FB44C}"/>
            </a:ext>
          </a:extLst>
        </xdr:cNvPr>
        <xdr:cNvSpPr>
          <a:spLocks noChangeShapeType="1"/>
        </xdr:cNvSpPr>
      </xdr:nvSpPr>
      <xdr:spPr bwMode="auto">
        <a:xfrm>
          <a:off x="40005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393" name="Line 7">
          <a:extLst>
            <a:ext uri="{FF2B5EF4-FFF2-40B4-BE49-F238E27FC236}">
              <a16:creationId xmlns:a16="http://schemas.microsoft.com/office/drawing/2014/main" id="{FED1605B-8CC1-4154-95AC-932DE679F48B}"/>
            </a:ext>
          </a:extLst>
        </xdr:cNvPr>
        <xdr:cNvSpPr>
          <a:spLocks noChangeShapeType="1"/>
        </xdr:cNvSpPr>
      </xdr:nvSpPr>
      <xdr:spPr bwMode="auto">
        <a:xfrm>
          <a:off x="40005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394" name="Line 7">
          <a:extLst>
            <a:ext uri="{FF2B5EF4-FFF2-40B4-BE49-F238E27FC236}">
              <a16:creationId xmlns:a16="http://schemas.microsoft.com/office/drawing/2014/main" id="{AB453BC1-88D2-484B-89B0-FEE80D7F6A1C}"/>
            </a:ext>
          </a:extLst>
        </xdr:cNvPr>
        <xdr:cNvSpPr>
          <a:spLocks noChangeShapeType="1"/>
        </xdr:cNvSpPr>
      </xdr:nvSpPr>
      <xdr:spPr bwMode="auto">
        <a:xfrm>
          <a:off x="40005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395" name="Line 7">
          <a:extLst>
            <a:ext uri="{FF2B5EF4-FFF2-40B4-BE49-F238E27FC236}">
              <a16:creationId xmlns:a16="http://schemas.microsoft.com/office/drawing/2014/main" id="{0FB349B7-2C2C-424D-9C70-96F863EFFF95}"/>
            </a:ext>
          </a:extLst>
        </xdr:cNvPr>
        <xdr:cNvSpPr>
          <a:spLocks noChangeShapeType="1"/>
        </xdr:cNvSpPr>
      </xdr:nvSpPr>
      <xdr:spPr bwMode="auto">
        <a:xfrm>
          <a:off x="40005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396" name="Line 7">
          <a:extLst>
            <a:ext uri="{FF2B5EF4-FFF2-40B4-BE49-F238E27FC236}">
              <a16:creationId xmlns:a16="http://schemas.microsoft.com/office/drawing/2014/main" id="{A4CC0F4F-ECA0-43EB-BD09-C82446B8E3D6}"/>
            </a:ext>
          </a:extLst>
        </xdr:cNvPr>
        <xdr:cNvSpPr>
          <a:spLocks noChangeShapeType="1"/>
        </xdr:cNvSpPr>
      </xdr:nvSpPr>
      <xdr:spPr bwMode="auto">
        <a:xfrm>
          <a:off x="40005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397" name="Line 7">
          <a:extLst>
            <a:ext uri="{FF2B5EF4-FFF2-40B4-BE49-F238E27FC236}">
              <a16:creationId xmlns:a16="http://schemas.microsoft.com/office/drawing/2014/main" id="{9D1B3363-9F9E-4C7C-BBA9-B1688B13BA49}"/>
            </a:ext>
          </a:extLst>
        </xdr:cNvPr>
        <xdr:cNvSpPr>
          <a:spLocks noChangeShapeType="1"/>
        </xdr:cNvSpPr>
      </xdr:nvSpPr>
      <xdr:spPr bwMode="auto">
        <a:xfrm>
          <a:off x="40005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398" name="Line 7">
          <a:extLst>
            <a:ext uri="{FF2B5EF4-FFF2-40B4-BE49-F238E27FC236}">
              <a16:creationId xmlns:a16="http://schemas.microsoft.com/office/drawing/2014/main" id="{624F761B-EEAF-400B-BD3B-8CDAFDABD236}"/>
            </a:ext>
          </a:extLst>
        </xdr:cNvPr>
        <xdr:cNvSpPr>
          <a:spLocks noChangeShapeType="1"/>
        </xdr:cNvSpPr>
      </xdr:nvSpPr>
      <xdr:spPr bwMode="auto">
        <a:xfrm>
          <a:off x="40005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399" name="Line 7">
          <a:extLst>
            <a:ext uri="{FF2B5EF4-FFF2-40B4-BE49-F238E27FC236}">
              <a16:creationId xmlns:a16="http://schemas.microsoft.com/office/drawing/2014/main" id="{A38C4B52-70F1-4134-BCFD-34D2E4F68B90}"/>
            </a:ext>
          </a:extLst>
        </xdr:cNvPr>
        <xdr:cNvSpPr>
          <a:spLocks noChangeShapeType="1"/>
        </xdr:cNvSpPr>
      </xdr:nvSpPr>
      <xdr:spPr bwMode="auto">
        <a:xfrm>
          <a:off x="40005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400" name="Line 7">
          <a:extLst>
            <a:ext uri="{FF2B5EF4-FFF2-40B4-BE49-F238E27FC236}">
              <a16:creationId xmlns:a16="http://schemas.microsoft.com/office/drawing/2014/main" id="{71CC91E5-73A3-4E50-8383-6A1D5E4E8B41}"/>
            </a:ext>
          </a:extLst>
        </xdr:cNvPr>
        <xdr:cNvSpPr>
          <a:spLocks noChangeShapeType="1"/>
        </xdr:cNvSpPr>
      </xdr:nvSpPr>
      <xdr:spPr bwMode="auto">
        <a:xfrm>
          <a:off x="40005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401" name="Line 7">
          <a:extLst>
            <a:ext uri="{FF2B5EF4-FFF2-40B4-BE49-F238E27FC236}">
              <a16:creationId xmlns:a16="http://schemas.microsoft.com/office/drawing/2014/main" id="{E8ADE1FC-E963-42D0-B64F-573EDBF88D6D}"/>
            </a:ext>
          </a:extLst>
        </xdr:cNvPr>
        <xdr:cNvSpPr>
          <a:spLocks noChangeShapeType="1"/>
        </xdr:cNvSpPr>
      </xdr:nvSpPr>
      <xdr:spPr bwMode="auto">
        <a:xfrm>
          <a:off x="40005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402" name="Line 7">
          <a:extLst>
            <a:ext uri="{FF2B5EF4-FFF2-40B4-BE49-F238E27FC236}">
              <a16:creationId xmlns:a16="http://schemas.microsoft.com/office/drawing/2014/main" id="{E761D2F8-C2F2-42D3-A4DD-B685C330F363}"/>
            </a:ext>
          </a:extLst>
        </xdr:cNvPr>
        <xdr:cNvSpPr>
          <a:spLocks noChangeShapeType="1"/>
        </xdr:cNvSpPr>
      </xdr:nvSpPr>
      <xdr:spPr bwMode="auto">
        <a:xfrm>
          <a:off x="40005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403" name="Line 7">
          <a:extLst>
            <a:ext uri="{FF2B5EF4-FFF2-40B4-BE49-F238E27FC236}">
              <a16:creationId xmlns:a16="http://schemas.microsoft.com/office/drawing/2014/main" id="{3608EE60-58EF-42E1-8EEB-BEEF8E1C6002}"/>
            </a:ext>
          </a:extLst>
        </xdr:cNvPr>
        <xdr:cNvSpPr>
          <a:spLocks noChangeShapeType="1"/>
        </xdr:cNvSpPr>
      </xdr:nvSpPr>
      <xdr:spPr bwMode="auto">
        <a:xfrm>
          <a:off x="40005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404" name="Line 7">
          <a:extLst>
            <a:ext uri="{FF2B5EF4-FFF2-40B4-BE49-F238E27FC236}">
              <a16:creationId xmlns:a16="http://schemas.microsoft.com/office/drawing/2014/main" id="{492A1F1E-28AE-4324-ACE1-E7F2CF8597DA}"/>
            </a:ext>
          </a:extLst>
        </xdr:cNvPr>
        <xdr:cNvSpPr>
          <a:spLocks noChangeShapeType="1"/>
        </xdr:cNvSpPr>
      </xdr:nvSpPr>
      <xdr:spPr bwMode="auto">
        <a:xfrm>
          <a:off x="40005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405" name="Line 7">
          <a:extLst>
            <a:ext uri="{FF2B5EF4-FFF2-40B4-BE49-F238E27FC236}">
              <a16:creationId xmlns:a16="http://schemas.microsoft.com/office/drawing/2014/main" id="{16D76D49-D662-4F42-B3C4-5A89211A21B2}"/>
            </a:ext>
          </a:extLst>
        </xdr:cNvPr>
        <xdr:cNvSpPr>
          <a:spLocks noChangeShapeType="1"/>
        </xdr:cNvSpPr>
      </xdr:nvSpPr>
      <xdr:spPr bwMode="auto">
        <a:xfrm>
          <a:off x="40005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406" name="Line 7">
          <a:extLst>
            <a:ext uri="{FF2B5EF4-FFF2-40B4-BE49-F238E27FC236}">
              <a16:creationId xmlns:a16="http://schemas.microsoft.com/office/drawing/2014/main" id="{32426EAE-3C4E-4FB2-A869-4E5DCFB4287F}"/>
            </a:ext>
          </a:extLst>
        </xdr:cNvPr>
        <xdr:cNvSpPr>
          <a:spLocks noChangeShapeType="1"/>
        </xdr:cNvSpPr>
      </xdr:nvSpPr>
      <xdr:spPr bwMode="auto">
        <a:xfrm>
          <a:off x="40005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407" name="Line 7">
          <a:extLst>
            <a:ext uri="{FF2B5EF4-FFF2-40B4-BE49-F238E27FC236}">
              <a16:creationId xmlns:a16="http://schemas.microsoft.com/office/drawing/2014/main" id="{74BCDF38-73A7-46BA-B157-FDCDBED71C6B}"/>
            </a:ext>
          </a:extLst>
        </xdr:cNvPr>
        <xdr:cNvSpPr>
          <a:spLocks noChangeShapeType="1"/>
        </xdr:cNvSpPr>
      </xdr:nvSpPr>
      <xdr:spPr bwMode="auto">
        <a:xfrm>
          <a:off x="40005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408" name="Line 7">
          <a:extLst>
            <a:ext uri="{FF2B5EF4-FFF2-40B4-BE49-F238E27FC236}">
              <a16:creationId xmlns:a16="http://schemas.microsoft.com/office/drawing/2014/main" id="{6F13F0DB-46DF-4513-BB3A-7E4CC0B9FDB3}"/>
            </a:ext>
          </a:extLst>
        </xdr:cNvPr>
        <xdr:cNvSpPr>
          <a:spLocks noChangeShapeType="1"/>
        </xdr:cNvSpPr>
      </xdr:nvSpPr>
      <xdr:spPr bwMode="auto">
        <a:xfrm>
          <a:off x="40005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409" name="Line 7">
          <a:extLst>
            <a:ext uri="{FF2B5EF4-FFF2-40B4-BE49-F238E27FC236}">
              <a16:creationId xmlns:a16="http://schemas.microsoft.com/office/drawing/2014/main" id="{3625C25A-538E-41ED-B121-63D42FB21335}"/>
            </a:ext>
          </a:extLst>
        </xdr:cNvPr>
        <xdr:cNvSpPr>
          <a:spLocks noChangeShapeType="1"/>
        </xdr:cNvSpPr>
      </xdr:nvSpPr>
      <xdr:spPr bwMode="auto">
        <a:xfrm>
          <a:off x="40005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410" name="Line 7">
          <a:extLst>
            <a:ext uri="{FF2B5EF4-FFF2-40B4-BE49-F238E27FC236}">
              <a16:creationId xmlns:a16="http://schemas.microsoft.com/office/drawing/2014/main" id="{AF1389F1-0559-4E09-8EE9-9974CAE2412C}"/>
            </a:ext>
          </a:extLst>
        </xdr:cNvPr>
        <xdr:cNvSpPr>
          <a:spLocks noChangeShapeType="1"/>
        </xdr:cNvSpPr>
      </xdr:nvSpPr>
      <xdr:spPr bwMode="auto">
        <a:xfrm>
          <a:off x="40005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411" name="Line 7">
          <a:extLst>
            <a:ext uri="{FF2B5EF4-FFF2-40B4-BE49-F238E27FC236}">
              <a16:creationId xmlns:a16="http://schemas.microsoft.com/office/drawing/2014/main" id="{5B36BE58-6EA3-403B-A9ED-0E054D5436C5}"/>
            </a:ext>
          </a:extLst>
        </xdr:cNvPr>
        <xdr:cNvSpPr>
          <a:spLocks noChangeShapeType="1"/>
        </xdr:cNvSpPr>
      </xdr:nvSpPr>
      <xdr:spPr bwMode="auto">
        <a:xfrm>
          <a:off x="40005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412" name="Line 7">
          <a:extLst>
            <a:ext uri="{FF2B5EF4-FFF2-40B4-BE49-F238E27FC236}">
              <a16:creationId xmlns:a16="http://schemas.microsoft.com/office/drawing/2014/main" id="{DCEDB41A-1059-435D-AB86-7A5F493D093C}"/>
            </a:ext>
          </a:extLst>
        </xdr:cNvPr>
        <xdr:cNvSpPr>
          <a:spLocks noChangeShapeType="1"/>
        </xdr:cNvSpPr>
      </xdr:nvSpPr>
      <xdr:spPr bwMode="auto">
        <a:xfrm>
          <a:off x="40005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413" name="Line 7">
          <a:extLst>
            <a:ext uri="{FF2B5EF4-FFF2-40B4-BE49-F238E27FC236}">
              <a16:creationId xmlns:a16="http://schemas.microsoft.com/office/drawing/2014/main" id="{365DD67C-ADDF-446B-B390-13849CACC3C6}"/>
            </a:ext>
          </a:extLst>
        </xdr:cNvPr>
        <xdr:cNvSpPr>
          <a:spLocks noChangeShapeType="1"/>
        </xdr:cNvSpPr>
      </xdr:nvSpPr>
      <xdr:spPr bwMode="auto">
        <a:xfrm>
          <a:off x="40005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414" name="Line 7">
          <a:extLst>
            <a:ext uri="{FF2B5EF4-FFF2-40B4-BE49-F238E27FC236}">
              <a16:creationId xmlns:a16="http://schemas.microsoft.com/office/drawing/2014/main" id="{EAC7A660-3B7E-447B-BEA2-EC53F4FFB45C}"/>
            </a:ext>
          </a:extLst>
        </xdr:cNvPr>
        <xdr:cNvSpPr>
          <a:spLocks noChangeShapeType="1"/>
        </xdr:cNvSpPr>
      </xdr:nvSpPr>
      <xdr:spPr bwMode="auto">
        <a:xfrm>
          <a:off x="40005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415" name="Line 7">
          <a:extLst>
            <a:ext uri="{FF2B5EF4-FFF2-40B4-BE49-F238E27FC236}">
              <a16:creationId xmlns:a16="http://schemas.microsoft.com/office/drawing/2014/main" id="{BE8E43C6-3BD7-4B21-8663-083C0AEAFE21}"/>
            </a:ext>
          </a:extLst>
        </xdr:cNvPr>
        <xdr:cNvSpPr>
          <a:spLocks noChangeShapeType="1"/>
        </xdr:cNvSpPr>
      </xdr:nvSpPr>
      <xdr:spPr bwMode="auto">
        <a:xfrm>
          <a:off x="40005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416" name="Line 7">
          <a:extLst>
            <a:ext uri="{FF2B5EF4-FFF2-40B4-BE49-F238E27FC236}">
              <a16:creationId xmlns:a16="http://schemas.microsoft.com/office/drawing/2014/main" id="{C8592E71-4178-46E3-BA7A-F612F9CBFEFA}"/>
            </a:ext>
          </a:extLst>
        </xdr:cNvPr>
        <xdr:cNvSpPr>
          <a:spLocks noChangeShapeType="1"/>
        </xdr:cNvSpPr>
      </xdr:nvSpPr>
      <xdr:spPr bwMode="auto">
        <a:xfrm>
          <a:off x="40005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417" name="Line 7">
          <a:extLst>
            <a:ext uri="{FF2B5EF4-FFF2-40B4-BE49-F238E27FC236}">
              <a16:creationId xmlns:a16="http://schemas.microsoft.com/office/drawing/2014/main" id="{9A7CCB7E-805A-4E18-82C6-F7E847362C93}"/>
            </a:ext>
          </a:extLst>
        </xdr:cNvPr>
        <xdr:cNvSpPr>
          <a:spLocks noChangeShapeType="1"/>
        </xdr:cNvSpPr>
      </xdr:nvSpPr>
      <xdr:spPr bwMode="auto">
        <a:xfrm>
          <a:off x="40005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418" name="Line 7">
          <a:extLst>
            <a:ext uri="{FF2B5EF4-FFF2-40B4-BE49-F238E27FC236}">
              <a16:creationId xmlns:a16="http://schemas.microsoft.com/office/drawing/2014/main" id="{14980F4F-9518-477F-80D4-ED48883E3C83}"/>
            </a:ext>
          </a:extLst>
        </xdr:cNvPr>
        <xdr:cNvSpPr>
          <a:spLocks noChangeShapeType="1"/>
        </xdr:cNvSpPr>
      </xdr:nvSpPr>
      <xdr:spPr bwMode="auto">
        <a:xfrm>
          <a:off x="40005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419" name="Line 7">
          <a:extLst>
            <a:ext uri="{FF2B5EF4-FFF2-40B4-BE49-F238E27FC236}">
              <a16:creationId xmlns:a16="http://schemas.microsoft.com/office/drawing/2014/main" id="{CF146869-22F2-46C2-AE55-4C635C1C9A0A}"/>
            </a:ext>
          </a:extLst>
        </xdr:cNvPr>
        <xdr:cNvSpPr>
          <a:spLocks noChangeShapeType="1"/>
        </xdr:cNvSpPr>
      </xdr:nvSpPr>
      <xdr:spPr bwMode="auto">
        <a:xfrm>
          <a:off x="40005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420" name="Line 7">
          <a:extLst>
            <a:ext uri="{FF2B5EF4-FFF2-40B4-BE49-F238E27FC236}">
              <a16:creationId xmlns:a16="http://schemas.microsoft.com/office/drawing/2014/main" id="{41D4561C-2AEE-47E7-9481-16968781EEDF}"/>
            </a:ext>
          </a:extLst>
        </xdr:cNvPr>
        <xdr:cNvSpPr>
          <a:spLocks noChangeShapeType="1"/>
        </xdr:cNvSpPr>
      </xdr:nvSpPr>
      <xdr:spPr bwMode="auto">
        <a:xfrm>
          <a:off x="40005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421" name="Line 7">
          <a:extLst>
            <a:ext uri="{FF2B5EF4-FFF2-40B4-BE49-F238E27FC236}">
              <a16:creationId xmlns:a16="http://schemas.microsoft.com/office/drawing/2014/main" id="{547CF61D-86C7-402F-891A-2C55E173F673}"/>
            </a:ext>
          </a:extLst>
        </xdr:cNvPr>
        <xdr:cNvSpPr>
          <a:spLocks noChangeShapeType="1"/>
        </xdr:cNvSpPr>
      </xdr:nvSpPr>
      <xdr:spPr bwMode="auto">
        <a:xfrm>
          <a:off x="40005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422" name="Line 7">
          <a:extLst>
            <a:ext uri="{FF2B5EF4-FFF2-40B4-BE49-F238E27FC236}">
              <a16:creationId xmlns:a16="http://schemas.microsoft.com/office/drawing/2014/main" id="{5387AF54-6DC4-451E-967B-D41C71CF149F}"/>
            </a:ext>
          </a:extLst>
        </xdr:cNvPr>
        <xdr:cNvSpPr>
          <a:spLocks noChangeShapeType="1"/>
        </xdr:cNvSpPr>
      </xdr:nvSpPr>
      <xdr:spPr bwMode="auto">
        <a:xfrm>
          <a:off x="40005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423" name="Line 7">
          <a:extLst>
            <a:ext uri="{FF2B5EF4-FFF2-40B4-BE49-F238E27FC236}">
              <a16:creationId xmlns:a16="http://schemas.microsoft.com/office/drawing/2014/main" id="{95C85AC0-6BE3-4AEA-9B35-01101A4F7C99}"/>
            </a:ext>
          </a:extLst>
        </xdr:cNvPr>
        <xdr:cNvSpPr>
          <a:spLocks noChangeShapeType="1"/>
        </xdr:cNvSpPr>
      </xdr:nvSpPr>
      <xdr:spPr bwMode="auto">
        <a:xfrm>
          <a:off x="40005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424" name="Line 7">
          <a:extLst>
            <a:ext uri="{FF2B5EF4-FFF2-40B4-BE49-F238E27FC236}">
              <a16:creationId xmlns:a16="http://schemas.microsoft.com/office/drawing/2014/main" id="{A4108ECA-DDE5-47DD-AB0A-3A5362D86A90}"/>
            </a:ext>
          </a:extLst>
        </xdr:cNvPr>
        <xdr:cNvSpPr>
          <a:spLocks noChangeShapeType="1"/>
        </xdr:cNvSpPr>
      </xdr:nvSpPr>
      <xdr:spPr bwMode="auto">
        <a:xfrm>
          <a:off x="40005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425" name="Line 7">
          <a:extLst>
            <a:ext uri="{FF2B5EF4-FFF2-40B4-BE49-F238E27FC236}">
              <a16:creationId xmlns:a16="http://schemas.microsoft.com/office/drawing/2014/main" id="{CD2590B8-CE0D-4909-AA1A-29E94BC04490}"/>
            </a:ext>
          </a:extLst>
        </xdr:cNvPr>
        <xdr:cNvSpPr>
          <a:spLocks noChangeShapeType="1"/>
        </xdr:cNvSpPr>
      </xdr:nvSpPr>
      <xdr:spPr bwMode="auto">
        <a:xfrm>
          <a:off x="40005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426" name="Line 7">
          <a:extLst>
            <a:ext uri="{FF2B5EF4-FFF2-40B4-BE49-F238E27FC236}">
              <a16:creationId xmlns:a16="http://schemas.microsoft.com/office/drawing/2014/main" id="{F6E40966-11B9-48AE-AC88-D954DE7F3626}"/>
            </a:ext>
          </a:extLst>
        </xdr:cNvPr>
        <xdr:cNvSpPr>
          <a:spLocks noChangeShapeType="1"/>
        </xdr:cNvSpPr>
      </xdr:nvSpPr>
      <xdr:spPr bwMode="auto">
        <a:xfrm>
          <a:off x="40005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427" name="Line 7">
          <a:extLst>
            <a:ext uri="{FF2B5EF4-FFF2-40B4-BE49-F238E27FC236}">
              <a16:creationId xmlns:a16="http://schemas.microsoft.com/office/drawing/2014/main" id="{6487D6D2-5A8E-4530-B239-8AEAA7CE0E9E}"/>
            </a:ext>
          </a:extLst>
        </xdr:cNvPr>
        <xdr:cNvSpPr>
          <a:spLocks noChangeShapeType="1"/>
        </xdr:cNvSpPr>
      </xdr:nvSpPr>
      <xdr:spPr bwMode="auto">
        <a:xfrm>
          <a:off x="40005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428" name="Line 7">
          <a:extLst>
            <a:ext uri="{FF2B5EF4-FFF2-40B4-BE49-F238E27FC236}">
              <a16:creationId xmlns:a16="http://schemas.microsoft.com/office/drawing/2014/main" id="{F580B04F-0D96-45F0-B1FA-03AD7387BE63}"/>
            </a:ext>
          </a:extLst>
        </xdr:cNvPr>
        <xdr:cNvSpPr>
          <a:spLocks noChangeShapeType="1"/>
        </xdr:cNvSpPr>
      </xdr:nvSpPr>
      <xdr:spPr bwMode="auto">
        <a:xfrm>
          <a:off x="40005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429" name="Line 7">
          <a:extLst>
            <a:ext uri="{FF2B5EF4-FFF2-40B4-BE49-F238E27FC236}">
              <a16:creationId xmlns:a16="http://schemas.microsoft.com/office/drawing/2014/main" id="{BD99305D-12CB-4DC2-B2C9-C23F0BA76799}"/>
            </a:ext>
          </a:extLst>
        </xdr:cNvPr>
        <xdr:cNvSpPr>
          <a:spLocks noChangeShapeType="1"/>
        </xdr:cNvSpPr>
      </xdr:nvSpPr>
      <xdr:spPr bwMode="auto">
        <a:xfrm>
          <a:off x="40005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430" name="Line 7">
          <a:extLst>
            <a:ext uri="{FF2B5EF4-FFF2-40B4-BE49-F238E27FC236}">
              <a16:creationId xmlns:a16="http://schemas.microsoft.com/office/drawing/2014/main" id="{D7246E8B-AEBC-4291-A8DD-E5774BA79E75}"/>
            </a:ext>
          </a:extLst>
        </xdr:cNvPr>
        <xdr:cNvSpPr>
          <a:spLocks noChangeShapeType="1"/>
        </xdr:cNvSpPr>
      </xdr:nvSpPr>
      <xdr:spPr bwMode="auto">
        <a:xfrm>
          <a:off x="40005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431" name="Line 7">
          <a:extLst>
            <a:ext uri="{FF2B5EF4-FFF2-40B4-BE49-F238E27FC236}">
              <a16:creationId xmlns:a16="http://schemas.microsoft.com/office/drawing/2014/main" id="{1C5F4118-77AE-42BC-9AC7-8B3759565A53}"/>
            </a:ext>
          </a:extLst>
        </xdr:cNvPr>
        <xdr:cNvSpPr>
          <a:spLocks noChangeShapeType="1"/>
        </xdr:cNvSpPr>
      </xdr:nvSpPr>
      <xdr:spPr bwMode="auto">
        <a:xfrm>
          <a:off x="40005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432" name="Line 7">
          <a:extLst>
            <a:ext uri="{FF2B5EF4-FFF2-40B4-BE49-F238E27FC236}">
              <a16:creationId xmlns:a16="http://schemas.microsoft.com/office/drawing/2014/main" id="{ABB850E1-A28D-4ED2-83CA-BE44B67E7CDA}"/>
            </a:ext>
          </a:extLst>
        </xdr:cNvPr>
        <xdr:cNvSpPr>
          <a:spLocks noChangeShapeType="1"/>
        </xdr:cNvSpPr>
      </xdr:nvSpPr>
      <xdr:spPr bwMode="auto">
        <a:xfrm>
          <a:off x="40005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433" name="Line 7">
          <a:extLst>
            <a:ext uri="{FF2B5EF4-FFF2-40B4-BE49-F238E27FC236}">
              <a16:creationId xmlns:a16="http://schemas.microsoft.com/office/drawing/2014/main" id="{E0833827-87D0-4AD0-A20E-B32E333DB851}"/>
            </a:ext>
          </a:extLst>
        </xdr:cNvPr>
        <xdr:cNvSpPr>
          <a:spLocks noChangeShapeType="1"/>
        </xdr:cNvSpPr>
      </xdr:nvSpPr>
      <xdr:spPr bwMode="auto">
        <a:xfrm>
          <a:off x="40005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434" name="Line 7">
          <a:extLst>
            <a:ext uri="{FF2B5EF4-FFF2-40B4-BE49-F238E27FC236}">
              <a16:creationId xmlns:a16="http://schemas.microsoft.com/office/drawing/2014/main" id="{B7DAB4FD-A6BE-4404-9B4C-0A7656325503}"/>
            </a:ext>
          </a:extLst>
        </xdr:cNvPr>
        <xdr:cNvSpPr>
          <a:spLocks noChangeShapeType="1"/>
        </xdr:cNvSpPr>
      </xdr:nvSpPr>
      <xdr:spPr bwMode="auto">
        <a:xfrm>
          <a:off x="40005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435" name="Line 7">
          <a:extLst>
            <a:ext uri="{FF2B5EF4-FFF2-40B4-BE49-F238E27FC236}">
              <a16:creationId xmlns:a16="http://schemas.microsoft.com/office/drawing/2014/main" id="{5BE99BA5-2249-4432-A186-C4F2BC3AF01F}"/>
            </a:ext>
          </a:extLst>
        </xdr:cNvPr>
        <xdr:cNvSpPr>
          <a:spLocks noChangeShapeType="1"/>
        </xdr:cNvSpPr>
      </xdr:nvSpPr>
      <xdr:spPr bwMode="auto">
        <a:xfrm>
          <a:off x="40005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436" name="Line 7">
          <a:extLst>
            <a:ext uri="{FF2B5EF4-FFF2-40B4-BE49-F238E27FC236}">
              <a16:creationId xmlns:a16="http://schemas.microsoft.com/office/drawing/2014/main" id="{478AE37F-AAEE-427C-8E8C-E71CD5CB13BA}"/>
            </a:ext>
          </a:extLst>
        </xdr:cNvPr>
        <xdr:cNvSpPr>
          <a:spLocks noChangeShapeType="1"/>
        </xdr:cNvSpPr>
      </xdr:nvSpPr>
      <xdr:spPr bwMode="auto">
        <a:xfrm>
          <a:off x="40005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437" name="Line 7">
          <a:extLst>
            <a:ext uri="{FF2B5EF4-FFF2-40B4-BE49-F238E27FC236}">
              <a16:creationId xmlns:a16="http://schemas.microsoft.com/office/drawing/2014/main" id="{F83E6AFC-CDB1-498E-997B-E7B169F0746C}"/>
            </a:ext>
          </a:extLst>
        </xdr:cNvPr>
        <xdr:cNvSpPr>
          <a:spLocks noChangeShapeType="1"/>
        </xdr:cNvSpPr>
      </xdr:nvSpPr>
      <xdr:spPr bwMode="auto">
        <a:xfrm>
          <a:off x="40005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438" name="Line 7">
          <a:extLst>
            <a:ext uri="{FF2B5EF4-FFF2-40B4-BE49-F238E27FC236}">
              <a16:creationId xmlns:a16="http://schemas.microsoft.com/office/drawing/2014/main" id="{58BA4226-8DAE-4226-8398-69A8BB978C3E}"/>
            </a:ext>
          </a:extLst>
        </xdr:cNvPr>
        <xdr:cNvSpPr>
          <a:spLocks noChangeShapeType="1"/>
        </xdr:cNvSpPr>
      </xdr:nvSpPr>
      <xdr:spPr bwMode="auto">
        <a:xfrm>
          <a:off x="40005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439" name="Line 7">
          <a:extLst>
            <a:ext uri="{FF2B5EF4-FFF2-40B4-BE49-F238E27FC236}">
              <a16:creationId xmlns:a16="http://schemas.microsoft.com/office/drawing/2014/main" id="{9EC97C40-0326-4B31-BDEB-66FC1C1AEC94}"/>
            </a:ext>
          </a:extLst>
        </xdr:cNvPr>
        <xdr:cNvSpPr>
          <a:spLocks noChangeShapeType="1"/>
        </xdr:cNvSpPr>
      </xdr:nvSpPr>
      <xdr:spPr bwMode="auto">
        <a:xfrm>
          <a:off x="40005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440" name="Line 7">
          <a:extLst>
            <a:ext uri="{FF2B5EF4-FFF2-40B4-BE49-F238E27FC236}">
              <a16:creationId xmlns:a16="http://schemas.microsoft.com/office/drawing/2014/main" id="{B932E7A5-B579-45F2-BBE3-501FCBB36512}"/>
            </a:ext>
          </a:extLst>
        </xdr:cNvPr>
        <xdr:cNvSpPr>
          <a:spLocks noChangeShapeType="1"/>
        </xdr:cNvSpPr>
      </xdr:nvSpPr>
      <xdr:spPr bwMode="auto">
        <a:xfrm>
          <a:off x="40005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441" name="Line 7">
          <a:extLst>
            <a:ext uri="{FF2B5EF4-FFF2-40B4-BE49-F238E27FC236}">
              <a16:creationId xmlns:a16="http://schemas.microsoft.com/office/drawing/2014/main" id="{48B27BDC-FA12-4094-A17E-BD49D6567316}"/>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442" name="Line 7">
          <a:extLst>
            <a:ext uri="{FF2B5EF4-FFF2-40B4-BE49-F238E27FC236}">
              <a16:creationId xmlns:a16="http://schemas.microsoft.com/office/drawing/2014/main" id="{473C5BFC-A7AA-4E1C-9688-AB7E2272FFD5}"/>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443" name="Line 7">
          <a:extLst>
            <a:ext uri="{FF2B5EF4-FFF2-40B4-BE49-F238E27FC236}">
              <a16:creationId xmlns:a16="http://schemas.microsoft.com/office/drawing/2014/main" id="{4A2B0C98-C72C-4D03-A85F-01819EE0E533}"/>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444" name="Line 7">
          <a:extLst>
            <a:ext uri="{FF2B5EF4-FFF2-40B4-BE49-F238E27FC236}">
              <a16:creationId xmlns:a16="http://schemas.microsoft.com/office/drawing/2014/main" id="{61356816-C1A3-4617-9E9D-A81C30DC1A55}"/>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445" name="Line 7">
          <a:extLst>
            <a:ext uri="{FF2B5EF4-FFF2-40B4-BE49-F238E27FC236}">
              <a16:creationId xmlns:a16="http://schemas.microsoft.com/office/drawing/2014/main" id="{F7765D6E-75BC-4C69-9BF3-A7F4C1100CD2}"/>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446" name="Line 7">
          <a:extLst>
            <a:ext uri="{FF2B5EF4-FFF2-40B4-BE49-F238E27FC236}">
              <a16:creationId xmlns:a16="http://schemas.microsoft.com/office/drawing/2014/main" id="{7BB2BF66-9C6B-4CB3-B2FD-D99A9E0C3718}"/>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447" name="Line 7">
          <a:extLst>
            <a:ext uri="{FF2B5EF4-FFF2-40B4-BE49-F238E27FC236}">
              <a16:creationId xmlns:a16="http://schemas.microsoft.com/office/drawing/2014/main" id="{C37ECF59-0A59-4762-9C7C-EBA5CD93D36A}"/>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448" name="Line 7">
          <a:extLst>
            <a:ext uri="{FF2B5EF4-FFF2-40B4-BE49-F238E27FC236}">
              <a16:creationId xmlns:a16="http://schemas.microsoft.com/office/drawing/2014/main" id="{A764D909-7997-42EB-BE87-02A63231A767}"/>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449" name="Line 7">
          <a:extLst>
            <a:ext uri="{FF2B5EF4-FFF2-40B4-BE49-F238E27FC236}">
              <a16:creationId xmlns:a16="http://schemas.microsoft.com/office/drawing/2014/main" id="{41EA59C1-8149-481D-A3E2-3889E0730E94}"/>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450" name="Line 7">
          <a:extLst>
            <a:ext uri="{FF2B5EF4-FFF2-40B4-BE49-F238E27FC236}">
              <a16:creationId xmlns:a16="http://schemas.microsoft.com/office/drawing/2014/main" id="{423DE336-9177-4F76-AABD-69C9F44824E8}"/>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451" name="Line 7">
          <a:extLst>
            <a:ext uri="{FF2B5EF4-FFF2-40B4-BE49-F238E27FC236}">
              <a16:creationId xmlns:a16="http://schemas.microsoft.com/office/drawing/2014/main" id="{6FFE24B4-25E5-49FE-AFD2-74A91500CEA0}"/>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452" name="Line 7">
          <a:extLst>
            <a:ext uri="{FF2B5EF4-FFF2-40B4-BE49-F238E27FC236}">
              <a16:creationId xmlns:a16="http://schemas.microsoft.com/office/drawing/2014/main" id="{AE3BF21C-907D-495C-B1D1-53502E94FA74}"/>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453" name="Line 7">
          <a:extLst>
            <a:ext uri="{FF2B5EF4-FFF2-40B4-BE49-F238E27FC236}">
              <a16:creationId xmlns:a16="http://schemas.microsoft.com/office/drawing/2014/main" id="{4635A4C3-6E80-4841-B044-429B6FD7584D}"/>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454" name="Line 7">
          <a:extLst>
            <a:ext uri="{FF2B5EF4-FFF2-40B4-BE49-F238E27FC236}">
              <a16:creationId xmlns:a16="http://schemas.microsoft.com/office/drawing/2014/main" id="{18358D5D-28B4-4CDE-A2A4-F15FDC4DDD4E}"/>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455" name="Line 7">
          <a:extLst>
            <a:ext uri="{FF2B5EF4-FFF2-40B4-BE49-F238E27FC236}">
              <a16:creationId xmlns:a16="http://schemas.microsoft.com/office/drawing/2014/main" id="{4AD8991A-1FC8-44FC-8208-38611F5F2665}"/>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456" name="Line 7">
          <a:extLst>
            <a:ext uri="{FF2B5EF4-FFF2-40B4-BE49-F238E27FC236}">
              <a16:creationId xmlns:a16="http://schemas.microsoft.com/office/drawing/2014/main" id="{577F257B-9CAB-4718-86B6-7EBE4F45E374}"/>
            </a:ext>
          </a:extLst>
        </xdr:cNvPr>
        <xdr:cNvSpPr>
          <a:spLocks noChangeShapeType="1"/>
        </xdr:cNvSpPr>
      </xdr:nvSpPr>
      <xdr:spPr bwMode="auto">
        <a:xfrm>
          <a:off x="54959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457" name="Line 7">
          <a:extLst>
            <a:ext uri="{FF2B5EF4-FFF2-40B4-BE49-F238E27FC236}">
              <a16:creationId xmlns:a16="http://schemas.microsoft.com/office/drawing/2014/main" id="{096F86DF-20AA-4CFD-92C6-FD012CCBA49C}"/>
            </a:ext>
          </a:extLst>
        </xdr:cNvPr>
        <xdr:cNvSpPr>
          <a:spLocks noChangeShapeType="1"/>
        </xdr:cNvSpPr>
      </xdr:nvSpPr>
      <xdr:spPr bwMode="auto">
        <a:xfrm>
          <a:off x="54959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458" name="Line 7">
          <a:extLst>
            <a:ext uri="{FF2B5EF4-FFF2-40B4-BE49-F238E27FC236}">
              <a16:creationId xmlns:a16="http://schemas.microsoft.com/office/drawing/2014/main" id="{27466841-070D-43B8-B75C-AB7DE9D6EA86}"/>
            </a:ext>
          </a:extLst>
        </xdr:cNvPr>
        <xdr:cNvSpPr>
          <a:spLocks noChangeShapeType="1"/>
        </xdr:cNvSpPr>
      </xdr:nvSpPr>
      <xdr:spPr bwMode="auto">
        <a:xfrm>
          <a:off x="54959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459" name="Line 7">
          <a:extLst>
            <a:ext uri="{FF2B5EF4-FFF2-40B4-BE49-F238E27FC236}">
              <a16:creationId xmlns:a16="http://schemas.microsoft.com/office/drawing/2014/main" id="{D9987A5C-D29F-49F7-A861-70D04A17D7DE}"/>
            </a:ext>
          </a:extLst>
        </xdr:cNvPr>
        <xdr:cNvSpPr>
          <a:spLocks noChangeShapeType="1"/>
        </xdr:cNvSpPr>
      </xdr:nvSpPr>
      <xdr:spPr bwMode="auto">
        <a:xfrm>
          <a:off x="54959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460" name="Line 7">
          <a:extLst>
            <a:ext uri="{FF2B5EF4-FFF2-40B4-BE49-F238E27FC236}">
              <a16:creationId xmlns:a16="http://schemas.microsoft.com/office/drawing/2014/main" id="{F38F8EB0-CE12-4469-BE7C-C740849F1E80}"/>
            </a:ext>
          </a:extLst>
        </xdr:cNvPr>
        <xdr:cNvSpPr>
          <a:spLocks noChangeShapeType="1"/>
        </xdr:cNvSpPr>
      </xdr:nvSpPr>
      <xdr:spPr bwMode="auto">
        <a:xfrm>
          <a:off x="54959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461" name="Line 7">
          <a:extLst>
            <a:ext uri="{FF2B5EF4-FFF2-40B4-BE49-F238E27FC236}">
              <a16:creationId xmlns:a16="http://schemas.microsoft.com/office/drawing/2014/main" id="{BE70710E-0684-476F-8DF2-670A618FB3C2}"/>
            </a:ext>
          </a:extLst>
        </xdr:cNvPr>
        <xdr:cNvSpPr>
          <a:spLocks noChangeShapeType="1"/>
        </xdr:cNvSpPr>
      </xdr:nvSpPr>
      <xdr:spPr bwMode="auto">
        <a:xfrm>
          <a:off x="54959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462" name="Line 7">
          <a:extLst>
            <a:ext uri="{FF2B5EF4-FFF2-40B4-BE49-F238E27FC236}">
              <a16:creationId xmlns:a16="http://schemas.microsoft.com/office/drawing/2014/main" id="{4FD51E0D-A0DF-42E8-AEE7-DB0BD35DB2A1}"/>
            </a:ext>
          </a:extLst>
        </xdr:cNvPr>
        <xdr:cNvSpPr>
          <a:spLocks noChangeShapeType="1"/>
        </xdr:cNvSpPr>
      </xdr:nvSpPr>
      <xdr:spPr bwMode="auto">
        <a:xfrm>
          <a:off x="54959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463" name="Line 7">
          <a:extLst>
            <a:ext uri="{FF2B5EF4-FFF2-40B4-BE49-F238E27FC236}">
              <a16:creationId xmlns:a16="http://schemas.microsoft.com/office/drawing/2014/main" id="{81FD20FA-7166-4747-A031-35EDA7729740}"/>
            </a:ext>
          </a:extLst>
        </xdr:cNvPr>
        <xdr:cNvSpPr>
          <a:spLocks noChangeShapeType="1"/>
        </xdr:cNvSpPr>
      </xdr:nvSpPr>
      <xdr:spPr bwMode="auto">
        <a:xfrm>
          <a:off x="54959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464" name="Line 7">
          <a:extLst>
            <a:ext uri="{FF2B5EF4-FFF2-40B4-BE49-F238E27FC236}">
              <a16:creationId xmlns:a16="http://schemas.microsoft.com/office/drawing/2014/main" id="{EDFE0AEF-1D40-4E41-A021-C876BD8B1AEB}"/>
            </a:ext>
          </a:extLst>
        </xdr:cNvPr>
        <xdr:cNvSpPr>
          <a:spLocks noChangeShapeType="1"/>
        </xdr:cNvSpPr>
      </xdr:nvSpPr>
      <xdr:spPr bwMode="auto">
        <a:xfrm>
          <a:off x="54959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465" name="Line 7">
          <a:extLst>
            <a:ext uri="{FF2B5EF4-FFF2-40B4-BE49-F238E27FC236}">
              <a16:creationId xmlns:a16="http://schemas.microsoft.com/office/drawing/2014/main" id="{EA1B6AE5-56B4-4858-B0DA-AA225F5D2C6C}"/>
            </a:ext>
          </a:extLst>
        </xdr:cNvPr>
        <xdr:cNvSpPr>
          <a:spLocks noChangeShapeType="1"/>
        </xdr:cNvSpPr>
      </xdr:nvSpPr>
      <xdr:spPr bwMode="auto">
        <a:xfrm>
          <a:off x="54959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466" name="Line 7">
          <a:extLst>
            <a:ext uri="{FF2B5EF4-FFF2-40B4-BE49-F238E27FC236}">
              <a16:creationId xmlns:a16="http://schemas.microsoft.com/office/drawing/2014/main" id="{C28B275B-A5D7-4CD6-8847-CE2C08035DBE}"/>
            </a:ext>
          </a:extLst>
        </xdr:cNvPr>
        <xdr:cNvSpPr>
          <a:spLocks noChangeShapeType="1"/>
        </xdr:cNvSpPr>
      </xdr:nvSpPr>
      <xdr:spPr bwMode="auto">
        <a:xfrm>
          <a:off x="54959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467" name="Line 7">
          <a:extLst>
            <a:ext uri="{FF2B5EF4-FFF2-40B4-BE49-F238E27FC236}">
              <a16:creationId xmlns:a16="http://schemas.microsoft.com/office/drawing/2014/main" id="{C754E417-E763-41BC-A915-19CF18183144}"/>
            </a:ext>
          </a:extLst>
        </xdr:cNvPr>
        <xdr:cNvSpPr>
          <a:spLocks noChangeShapeType="1"/>
        </xdr:cNvSpPr>
      </xdr:nvSpPr>
      <xdr:spPr bwMode="auto">
        <a:xfrm>
          <a:off x="54959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468" name="Line 7">
          <a:extLst>
            <a:ext uri="{FF2B5EF4-FFF2-40B4-BE49-F238E27FC236}">
              <a16:creationId xmlns:a16="http://schemas.microsoft.com/office/drawing/2014/main" id="{97229D12-0B79-4A1B-AB65-D132439378C5}"/>
            </a:ext>
          </a:extLst>
        </xdr:cNvPr>
        <xdr:cNvSpPr>
          <a:spLocks noChangeShapeType="1"/>
        </xdr:cNvSpPr>
      </xdr:nvSpPr>
      <xdr:spPr bwMode="auto">
        <a:xfrm>
          <a:off x="54959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469" name="Line 7">
          <a:extLst>
            <a:ext uri="{FF2B5EF4-FFF2-40B4-BE49-F238E27FC236}">
              <a16:creationId xmlns:a16="http://schemas.microsoft.com/office/drawing/2014/main" id="{7E3E4613-0FBA-4BB0-96EC-621077A2EE97}"/>
            </a:ext>
          </a:extLst>
        </xdr:cNvPr>
        <xdr:cNvSpPr>
          <a:spLocks noChangeShapeType="1"/>
        </xdr:cNvSpPr>
      </xdr:nvSpPr>
      <xdr:spPr bwMode="auto">
        <a:xfrm>
          <a:off x="54959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470" name="Line 7">
          <a:extLst>
            <a:ext uri="{FF2B5EF4-FFF2-40B4-BE49-F238E27FC236}">
              <a16:creationId xmlns:a16="http://schemas.microsoft.com/office/drawing/2014/main" id="{9E9BB347-C1F0-41EC-BDA6-4667184888C5}"/>
            </a:ext>
          </a:extLst>
        </xdr:cNvPr>
        <xdr:cNvSpPr>
          <a:spLocks noChangeShapeType="1"/>
        </xdr:cNvSpPr>
      </xdr:nvSpPr>
      <xdr:spPr bwMode="auto">
        <a:xfrm>
          <a:off x="54959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471" name="Line 7">
          <a:extLst>
            <a:ext uri="{FF2B5EF4-FFF2-40B4-BE49-F238E27FC236}">
              <a16:creationId xmlns:a16="http://schemas.microsoft.com/office/drawing/2014/main" id="{D2EF6DE6-CD9A-4716-B095-D1A2105A5101}"/>
            </a:ext>
          </a:extLst>
        </xdr:cNvPr>
        <xdr:cNvSpPr>
          <a:spLocks noChangeShapeType="1"/>
        </xdr:cNvSpPr>
      </xdr:nvSpPr>
      <xdr:spPr bwMode="auto">
        <a:xfrm>
          <a:off x="54959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472" name="Line 7">
          <a:extLst>
            <a:ext uri="{FF2B5EF4-FFF2-40B4-BE49-F238E27FC236}">
              <a16:creationId xmlns:a16="http://schemas.microsoft.com/office/drawing/2014/main" id="{7759EDD7-9555-4EBD-A191-46737B1718A0}"/>
            </a:ext>
          </a:extLst>
        </xdr:cNvPr>
        <xdr:cNvSpPr>
          <a:spLocks noChangeShapeType="1"/>
        </xdr:cNvSpPr>
      </xdr:nvSpPr>
      <xdr:spPr bwMode="auto">
        <a:xfrm>
          <a:off x="54959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473" name="Line 7">
          <a:extLst>
            <a:ext uri="{FF2B5EF4-FFF2-40B4-BE49-F238E27FC236}">
              <a16:creationId xmlns:a16="http://schemas.microsoft.com/office/drawing/2014/main" id="{D3BEAC55-9D60-4F18-802C-AE4A489F20DE}"/>
            </a:ext>
          </a:extLst>
        </xdr:cNvPr>
        <xdr:cNvSpPr>
          <a:spLocks noChangeShapeType="1"/>
        </xdr:cNvSpPr>
      </xdr:nvSpPr>
      <xdr:spPr bwMode="auto">
        <a:xfrm>
          <a:off x="54959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474" name="Line 7">
          <a:extLst>
            <a:ext uri="{FF2B5EF4-FFF2-40B4-BE49-F238E27FC236}">
              <a16:creationId xmlns:a16="http://schemas.microsoft.com/office/drawing/2014/main" id="{9A1E3091-9044-4385-B184-BE3E5A8F6E6D}"/>
            </a:ext>
          </a:extLst>
        </xdr:cNvPr>
        <xdr:cNvSpPr>
          <a:spLocks noChangeShapeType="1"/>
        </xdr:cNvSpPr>
      </xdr:nvSpPr>
      <xdr:spPr bwMode="auto">
        <a:xfrm>
          <a:off x="54959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475" name="Line 7">
          <a:extLst>
            <a:ext uri="{FF2B5EF4-FFF2-40B4-BE49-F238E27FC236}">
              <a16:creationId xmlns:a16="http://schemas.microsoft.com/office/drawing/2014/main" id="{81E4C23F-B45B-4D27-8E4C-838461DE198D}"/>
            </a:ext>
          </a:extLst>
        </xdr:cNvPr>
        <xdr:cNvSpPr>
          <a:spLocks noChangeShapeType="1"/>
        </xdr:cNvSpPr>
      </xdr:nvSpPr>
      <xdr:spPr bwMode="auto">
        <a:xfrm>
          <a:off x="54959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476" name="Line 7">
          <a:extLst>
            <a:ext uri="{FF2B5EF4-FFF2-40B4-BE49-F238E27FC236}">
              <a16:creationId xmlns:a16="http://schemas.microsoft.com/office/drawing/2014/main" id="{BE4024F5-DB3F-4CFF-867E-6013CB71ACD4}"/>
            </a:ext>
          </a:extLst>
        </xdr:cNvPr>
        <xdr:cNvSpPr>
          <a:spLocks noChangeShapeType="1"/>
        </xdr:cNvSpPr>
      </xdr:nvSpPr>
      <xdr:spPr bwMode="auto">
        <a:xfrm>
          <a:off x="54959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477" name="Line 7">
          <a:extLst>
            <a:ext uri="{FF2B5EF4-FFF2-40B4-BE49-F238E27FC236}">
              <a16:creationId xmlns:a16="http://schemas.microsoft.com/office/drawing/2014/main" id="{96C9E228-3C0C-4096-8EA8-9C50D8E48F6C}"/>
            </a:ext>
          </a:extLst>
        </xdr:cNvPr>
        <xdr:cNvSpPr>
          <a:spLocks noChangeShapeType="1"/>
        </xdr:cNvSpPr>
      </xdr:nvSpPr>
      <xdr:spPr bwMode="auto">
        <a:xfrm>
          <a:off x="54959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478" name="Line 7">
          <a:extLst>
            <a:ext uri="{FF2B5EF4-FFF2-40B4-BE49-F238E27FC236}">
              <a16:creationId xmlns:a16="http://schemas.microsoft.com/office/drawing/2014/main" id="{24918607-1918-4F3D-B976-786D4B45AD91}"/>
            </a:ext>
          </a:extLst>
        </xdr:cNvPr>
        <xdr:cNvSpPr>
          <a:spLocks noChangeShapeType="1"/>
        </xdr:cNvSpPr>
      </xdr:nvSpPr>
      <xdr:spPr bwMode="auto">
        <a:xfrm>
          <a:off x="54959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479" name="Line 7">
          <a:extLst>
            <a:ext uri="{FF2B5EF4-FFF2-40B4-BE49-F238E27FC236}">
              <a16:creationId xmlns:a16="http://schemas.microsoft.com/office/drawing/2014/main" id="{C98F058B-7522-4D0E-A043-7D5538264BEE}"/>
            </a:ext>
          </a:extLst>
        </xdr:cNvPr>
        <xdr:cNvSpPr>
          <a:spLocks noChangeShapeType="1"/>
        </xdr:cNvSpPr>
      </xdr:nvSpPr>
      <xdr:spPr bwMode="auto">
        <a:xfrm>
          <a:off x="54959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480" name="Line 7">
          <a:extLst>
            <a:ext uri="{FF2B5EF4-FFF2-40B4-BE49-F238E27FC236}">
              <a16:creationId xmlns:a16="http://schemas.microsoft.com/office/drawing/2014/main" id="{F2C2A963-236B-4DD6-A09D-93FF805C5CFB}"/>
            </a:ext>
          </a:extLst>
        </xdr:cNvPr>
        <xdr:cNvSpPr>
          <a:spLocks noChangeShapeType="1"/>
        </xdr:cNvSpPr>
      </xdr:nvSpPr>
      <xdr:spPr bwMode="auto">
        <a:xfrm>
          <a:off x="54959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481" name="Line 7">
          <a:extLst>
            <a:ext uri="{FF2B5EF4-FFF2-40B4-BE49-F238E27FC236}">
              <a16:creationId xmlns:a16="http://schemas.microsoft.com/office/drawing/2014/main" id="{FD368218-6FAA-41C3-8695-338CA70FEC98}"/>
            </a:ext>
          </a:extLst>
        </xdr:cNvPr>
        <xdr:cNvSpPr>
          <a:spLocks noChangeShapeType="1"/>
        </xdr:cNvSpPr>
      </xdr:nvSpPr>
      <xdr:spPr bwMode="auto">
        <a:xfrm>
          <a:off x="54959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482" name="Line 7">
          <a:extLst>
            <a:ext uri="{FF2B5EF4-FFF2-40B4-BE49-F238E27FC236}">
              <a16:creationId xmlns:a16="http://schemas.microsoft.com/office/drawing/2014/main" id="{3E7DFB53-67FA-4D4F-8728-6913E194CF60}"/>
            </a:ext>
          </a:extLst>
        </xdr:cNvPr>
        <xdr:cNvSpPr>
          <a:spLocks noChangeShapeType="1"/>
        </xdr:cNvSpPr>
      </xdr:nvSpPr>
      <xdr:spPr bwMode="auto">
        <a:xfrm>
          <a:off x="54959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483" name="Line 7">
          <a:extLst>
            <a:ext uri="{FF2B5EF4-FFF2-40B4-BE49-F238E27FC236}">
              <a16:creationId xmlns:a16="http://schemas.microsoft.com/office/drawing/2014/main" id="{F04E1247-396B-48A4-B83A-6DE81A979343}"/>
            </a:ext>
          </a:extLst>
        </xdr:cNvPr>
        <xdr:cNvSpPr>
          <a:spLocks noChangeShapeType="1"/>
        </xdr:cNvSpPr>
      </xdr:nvSpPr>
      <xdr:spPr bwMode="auto">
        <a:xfrm>
          <a:off x="54959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484" name="Line 7">
          <a:extLst>
            <a:ext uri="{FF2B5EF4-FFF2-40B4-BE49-F238E27FC236}">
              <a16:creationId xmlns:a16="http://schemas.microsoft.com/office/drawing/2014/main" id="{879BA262-56CD-4BE7-A035-53B21FFA3540}"/>
            </a:ext>
          </a:extLst>
        </xdr:cNvPr>
        <xdr:cNvSpPr>
          <a:spLocks noChangeShapeType="1"/>
        </xdr:cNvSpPr>
      </xdr:nvSpPr>
      <xdr:spPr bwMode="auto">
        <a:xfrm>
          <a:off x="54959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485" name="Line 7">
          <a:extLst>
            <a:ext uri="{FF2B5EF4-FFF2-40B4-BE49-F238E27FC236}">
              <a16:creationId xmlns:a16="http://schemas.microsoft.com/office/drawing/2014/main" id="{52AEFA02-98E0-4ECA-B90D-45B4EB4F75AB}"/>
            </a:ext>
          </a:extLst>
        </xdr:cNvPr>
        <xdr:cNvSpPr>
          <a:spLocks noChangeShapeType="1"/>
        </xdr:cNvSpPr>
      </xdr:nvSpPr>
      <xdr:spPr bwMode="auto">
        <a:xfrm>
          <a:off x="54959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486" name="Line 7">
          <a:extLst>
            <a:ext uri="{FF2B5EF4-FFF2-40B4-BE49-F238E27FC236}">
              <a16:creationId xmlns:a16="http://schemas.microsoft.com/office/drawing/2014/main" id="{C60D933C-D2E2-4C37-8AFF-FE65F756BDBC}"/>
            </a:ext>
          </a:extLst>
        </xdr:cNvPr>
        <xdr:cNvSpPr>
          <a:spLocks noChangeShapeType="1"/>
        </xdr:cNvSpPr>
      </xdr:nvSpPr>
      <xdr:spPr bwMode="auto">
        <a:xfrm>
          <a:off x="54959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487" name="Line 7">
          <a:extLst>
            <a:ext uri="{FF2B5EF4-FFF2-40B4-BE49-F238E27FC236}">
              <a16:creationId xmlns:a16="http://schemas.microsoft.com/office/drawing/2014/main" id="{674F01B4-93EE-4AAC-9B1F-A73F00A3DFCB}"/>
            </a:ext>
          </a:extLst>
        </xdr:cNvPr>
        <xdr:cNvSpPr>
          <a:spLocks noChangeShapeType="1"/>
        </xdr:cNvSpPr>
      </xdr:nvSpPr>
      <xdr:spPr bwMode="auto">
        <a:xfrm>
          <a:off x="54959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488" name="Line 7">
          <a:extLst>
            <a:ext uri="{FF2B5EF4-FFF2-40B4-BE49-F238E27FC236}">
              <a16:creationId xmlns:a16="http://schemas.microsoft.com/office/drawing/2014/main" id="{46EC7166-A6A9-491F-BEA0-4B1AE4C776B3}"/>
            </a:ext>
          </a:extLst>
        </xdr:cNvPr>
        <xdr:cNvSpPr>
          <a:spLocks noChangeShapeType="1"/>
        </xdr:cNvSpPr>
      </xdr:nvSpPr>
      <xdr:spPr bwMode="auto">
        <a:xfrm>
          <a:off x="54959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489" name="Line 7">
          <a:extLst>
            <a:ext uri="{FF2B5EF4-FFF2-40B4-BE49-F238E27FC236}">
              <a16:creationId xmlns:a16="http://schemas.microsoft.com/office/drawing/2014/main" id="{89B652DD-34FB-44F7-AF34-B35E7B03F3D4}"/>
            </a:ext>
          </a:extLst>
        </xdr:cNvPr>
        <xdr:cNvSpPr>
          <a:spLocks noChangeShapeType="1"/>
        </xdr:cNvSpPr>
      </xdr:nvSpPr>
      <xdr:spPr bwMode="auto">
        <a:xfrm>
          <a:off x="54959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490" name="Line 7">
          <a:extLst>
            <a:ext uri="{FF2B5EF4-FFF2-40B4-BE49-F238E27FC236}">
              <a16:creationId xmlns:a16="http://schemas.microsoft.com/office/drawing/2014/main" id="{7D2A1580-4F8D-4E03-B533-859BCD9643A0}"/>
            </a:ext>
          </a:extLst>
        </xdr:cNvPr>
        <xdr:cNvSpPr>
          <a:spLocks noChangeShapeType="1"/>
        </xdr:cNvSpPr>
      </xdr:nvSpPr>
      <xdr:spPr bwMode="auto">
        <a:xfrm>
          <a:off x="54959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491" name="Line 7">
          <a:extLst>
            <a:ext uri="{FF2B5EF4-FFF2-40B4-BE49-F238E27FC236}">
              <a16:creationId xmlns:a16="http://schemas.microsoft.com/office/drawing/2014/main" id="{55D55632-2911-4C8A-86C7-61506877C26D}"/>
            </a:ext>
          </a:extLst>
        </xdr:cNvPr>
        <xdr:cNvSpPr>
          <a:spLocks noChangeShapeType="1"/>
        </xdr:cNvSpPr>
      </xdr:nvSpPr>
      <xdr:spPr bwMode="auto">
        <a:xfrm>
          <a:off x="54959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492" name="Line 7">
          <a:extLst>
            <a:ext uri="{FF2B5EF4-FFF2-40B4-BE49-F238E27FC236}">
              <a16:creationId xmlns:a16="http://schemas.microsoft.com/office/drawing/2014/main" id="{9E8FB122-F1F9-4A25-A3A9-34D9333D6F66}"/>
            </a:ext>
          </a:extLst>
        </xdr:cNvPr>
        <xdr:cNvSpPr>
          <a:spLocks noChangeShapeType="1"/>
        </xdr:cNvSpPr>
      </xdr:nvSpPr>
      <xdr:spPr bwMode="auto">
        <a:xfrm>
          <a:off x="54959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493" name="Line 7">
          <a:extLst>
            <a:ext uri="{FF2B5EF4-FFF2-40B4-BE49-F238E27FC236}">
              <a16:creationId xmlns:a16="http://schemas.microsoft.com/office/drawing/2014/main" id="{14EADB3F-E52F-43BC-B681-86ABF4E911B5}"/>
            </a:ext>
          </a:extLst>
        </xdr:cNvPr>
        <xdr:cNvSpPr>
          <a:spLocks noChangeShapeType="1"/>
        </xdr:cNvSpPr>
      </xdr:nvSpPr>
      <xdr:spPr bwMode="auto">
        <a:xfrm>
          <a:off x="54959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494" name="Line 7">
          <a:extLst>
            <a:ext uri="{FF2B5EF4-FFF2-40B4-BE49-F238E27FC236}">
              <a16:creationId xmlns:a16="http://schemas.microsoft.com/office/drawing/2014/main" id="{6960F88F-E125-4E42-A9FB-ACBD0172CBDB}"/>
            </a:ext>
          </a:extLst>
        </xdr:cNvPr>
        <xdr:cNvSpPr>
          <a:spLocks noChangeShapeType="1"/>
        </xdr:cNvSpPr>
      </xdr:nvSpPr>
      <xdr:spPr bwMode="auto">
        <a:xfrm>
          <a:off x="54959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495" name="Line 7">
          <a:extLst>
            <a:ext uri="{FF2B5EF4-FFF2-40B4-BE49-F238E27FC236}">
              <a16:creationId xmlns:a16="http://schemas.microsoft.com/office/drawing/2014/main" id="{3784FA92-0137-469A-ABBF-F3F1D42CD118}"/>
            </a:ext>
          </a:extLst>
        </xdr:cNvPr>
        <xdr:cNvSpPr>
          <a:spLocks noChangeShapeType="1"/>
        </xdr:cNvSpPr>
      </xdr:nvSpPr>
      <xdr:spPr bwMode="auto">
        <a:xfrm>
          <a:off x="54959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496" name="Line 7">
          <a:extLst>
            <a:ext uri="{FF2B5EF4-FFF2-40B4-BE49-F238E27FC236}">
              <a16:creationId xmlns:a16="http://schemas.microsoft.com/office/drawing/2014/main" id="{099FA25C-367B-4C32-A83C-8D99191F63C3}"/>
            </a:ext>
          </a:extLst>
        </xdr:cNvPr>
        <xdr:cNvSpPr>
          <a:spLocks noChangeShapeType="1"/>
        </xdr:cNvSpPr>
      </xdr:nvSpPr>
      <xdr:spPr bwMode="auto">
        <a:xfrm>
          <a:off x="54959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497" name="Line 7">
          <a:extLst>
            <a:ext uri="{FF2B5EF4-FFF2-40B4-BE49-F238E27FC236}">
              <a16:creationId xmlns:a16="http://schemas.microsoft.com/office/drawing/2014/main" id="{C0AF376F-C658-42E3-9BBF-9CB00C4907A5}"/>
            </a:ext>
          </a:extLst>
        </xdr:cNvPr>
        <xdr:cNvSpPr>
          <a:spLocks noChangeShapeType="1"/>
        </xdr:cNvSpPr>
      </xdr:nvSpPr>
      <xdr:spPr bwMode="auto">
        <a:xfrm>
          <a:off x="54959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498" name="Line 7">
          <a:extLst>
            <a:ext uri="{FF2B5EF4-FFF2-40B4-BE49-F238E27FC236}">
              <a16:creationId xmlns:a16="http://schemas.microsoft.com/office/drawing/2014/main" id="{94DB7E5C-09FD-457C-A7C8-513840EC598C}"/>
            </a:ext>
          </a:extLst>
        </xdr:cNvPr>
        <xdr:cNvSpPr>
          <a:spLocks noChangeShapeType="1"/>
        </xdr:cNvSpPr>
      </xdr:nvSpPr>
      <xdr:spPr bwMode="auto">
        <a:xfrm>
          <a:off x="54959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499" name="Line 7">
          <a:extLst>
            <a:ext uri="{FF2B5EF4-FFF2-40B4-BE49-F238E27FC236}">
              <a16:creationId xmlns:a16="http://schemas.microsoft.com/office/drawing/2014/main" id="{07FEBD7D-97ED-4787-85B1-09ECDCFE3CD1}"/>
            </a:ext>
          </a:extLst>
        </xdr:cNvPr>
        <xdr:cNvSpPr>
          <a:spLocks noChangeShapeType="1"/>
        </xdr:cNvSpPr>
      </xdr:nvSpPr>
      <xdr:spPr bwMode="auto">
        <a:xfrm>
          <a:off x="54959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500" name="Line 7">
          <a:extLst>
            <a:ext uri="{FF2B5EF4-FFF2-40B4-BE49-F238E27FC236}">
              <a16:creationId xmlns:a16="http://schemas.microsoft.com/office/drawing/2014/main" id="{02EA00C3-44C8-47A4-BCE1-DE54CA2BC9C1}"/>
            </a:ext>
          </a:extLst>
        </xdr:cNvPr>
        <xdr:cNvSpPr>
          <a:spLocks noChangeShapeType="1"/>
        </xdr:cNvSpPr>
      </xdr:nvSpPr>
      <xdr:spPr bwMode="auto">
        <a:xfrm>
          <a:off x="54959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501" name="Line 7">
          <a:extLst>
            <a:ext uri="{FF2B5EF4-FFF2-40B4-BE49-F238E27FC236}">
              <a16:creationId xmlns:a16="http://schemas.microsoft.com/office/drawing/2014/main" id="{B4D4A374-7FC9-45D0-9898-13FD4514844D}"/>
            </a:ext>
          </a:extLst>
        </xdr:cNvPr>
        <xdr:cNvSpPr>
          <a:spLocks noChangeShapeType="1"/>
        </xdr:cNvSpPr>
      </xdr:nvSpPr>
      <xdr:spPr bwMode="auto">
        <a:xfrm>
          <a:off x="54959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502" name="Line 7">
          <a:extLst>
            <a:ext uri="{FF2B5EF4-FFF2-40B4-BE49-F238E27FC236}">
              <a16:creationId xmlns:a16="http://schemas.microsoft.com/office/drawing/2014/main" id="{185AE36D-1ECB-465D-837A-271FD64BBCB9}"/>
            </a:ext>
          </a:extLst>
        </xdr:cNvPr>
        <xdr:cNvSpPr>
          <a:spLocks noChangeShapeType="1"/>
        </xdr:cNvSpPr>
      </xdr:nvSpPr>
      <xdr:spPr bwMode="auto">
        <a:xfrm>
          <a:off x="54959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503" name="Line 7">
          <a:extLst>
            <a:ext uri="{FF2B5EF4-FFF2-40B4-BE49-F238E27FC236}">
              <a16:creationId xmlns:a16="http://schemas.microsoft.com/office/drawing/2014/main" id="{2B19A6C3-0F83-44B5-B493-1080F9F16448}"/>
            </a:ext>
          </a:extLst>
        </xdr:cNvPr>
        <xdr:cNvSpPr>
          <a:spLocks noChangeShapeType="1"/>
        </xdr:cNvSpPr>
      </xdr:nvSpPr>
      <xdr:spPr bwMode="auto">
        <a:xfrm>
          <a:off x="54959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504" name="Line 7">
          <a:extLst>
            <a:ext uri="{FF2B5EF4-FFF2-40B4-BE49-F238E27FC236}">
              <a16:creationId xmlns:a16="http://schemas.microsoft.com/office/drawing/2014/main" id="{A895DE61-606D-46B2-A0C1-3ADCE566057D}"/>
            </a:ext>
          </a:extLst>
        </xdr:cNvPr>
        <xdr:cNvSpPr>
          <a:spLocks noChangeShapeType="1"/>
        </xdr:cNvSpPr>
      </xdr:nvSpPr>
      <xdr:spPr bwMode="auto">
        <a:xfrm>
          <a:off x="54959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505" name="Line 7">
          <a:extLst>
            <a:ext uri="{FF2B5EF4-FFF2-40B4-BE49-F238E27FC236}">
              <a16:creationId xmlns:a16="http://schemas.microsoft.com/office/drawing/2014/main" id="{B86D85C4-88EC-4765-9790-EB77495002A4}"/>
            </a:ext>
          </a:extLst>
        </xdr:cNvPr>
        <xdr:cNvSpPr>
          <a:spLocks noChangeShapeType="1"/>
        </xdr:cNvSpPr>
      </xdr:nvSpPr>
      <xdr:spPr bwMode="auto">
        <a:xfrm>
          <a:off x="54959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506" name="Line 7">
          <a:extLst>
            <a:ext uri="{FF2B5EF4-FFF2-40B4-BE49-F238E27FC236}">
              <a16:creationId xmlns:a16="http://schemas.microsoft.com/office/drawing/2014/main" id="{77DA48DF-E0B7-4F74-9B3E-06FA18F6BF1E}"/>
            </a:ext>
          </a:extLst>
        </xdr:cNvPr>
        <xdr:cNvSpPr>
          <a:spLocks noChangeShapeType="1"/>
        </xdr:cNvSpPr>
      </xdr:nvSpPr>
      <xdr:spPr bwMode="auto">
        <a:xfrm>
          <a:off x="54959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507" name="Line 7">
          <a:extLst>
            <a:ext uri="{FF2B5EF4-FFF2-40B4-BE49-F238E27FC236}">
              <a16:creationId xmlns:a16="http://schemas.microsoft.com/office/drawing/2014/main" id="{57D18CA5-7F20-480C-8A98-B3190F27F5F4}"/>
            </a:ext>
          </a:extLst>
        </xdr:cNvPr>
        <xdr:cNvSpPr>
          <a:spLocks noChangeShapeType="1"/>
        </xdr:cNvSpPr>
      </xdr:nvSpPr>
      <xdr:spPr bwMode="auto">
        <a:xfrm>
          <a:off x="54959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508" name="Line 7">
          <a:extLst>
            <a:ext uri="{FF2B5EF4-FFF2-40B4-BE49-F238E27FC236}">
              <a16:creationId xmlns:a16="http://schemas.microsoft.com/office/drawing/2014/main" id="{16472B9D-6251-4E52-B457-E5368764ED5B}"/>
            </a:ext>
          </a:extLst>
        </xdr:cNvPr>
        <xdr:cNvSpPr>
          <a:spLocks noChangeShapeType="1"/>
        </xdr:cNvSpPr>
      </xdr:nvSpPr>
      <xdr:spPr bwMode="auto">
        <a:xfrm>
          <a:off x="54959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509" name="Line 7">
          <a:extLst>
            <a:ext uri="{FF2B5EF4-FFF2-40B4-BE49-F238E27FC236}">
              <a16:creationId xmlns:a16="http://schemas.microsoft.com/office/drawing/2014/main" id="{51CC49AC-25C0-4A4B-8644-65B97335682B}"/>
            </a:ext>
          </a:extLst>
        </xdr:cNvPr>
        <xdr:cNvSpPr>
          <a:spLocks noChangeShapeType="1"/>
        </xdr:cNvSpPr>
      </xdr:nvSpPr>
      <xdr:spPr bwMode="auto">
        <a:xfrm>
          <a:off x="54959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510" name="Line 7">
          <a:extLst>
            <a:ext uri="{FF2B5EF4-FFF2-40B4-BE49-F238E27FC236}">
              <a16:creationId xmlns:a16="http://schemas.microsoft.com/office/drawing/2014/main" id="{8C3E430F-3311-4F4D-8851-C45A07B196A1}"/>
            </a:ext>
          </a:extLst>
        </xdr:cNvPr>
        <xdr:cNvSpPr>
          <a:spLocks noChangeShapeType="1"/>
        </xdr:cNvSpPr>
      </xdr:nvSpPr>
      <xdr:spPr bwMode="auto">
        <a:xfrm>
          <a:off x="54959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511" name="Line 7">
          <a:extLst>
            <a:ext uri="{FF2B5EF4-FFF2-40B4-BE49-F238E27FC236}">
              <a16:creationId xmlns:a16="http://schemas.microsoft.com/office/drawing/2014/main" id="{BEC063B8-D6AD-4A46-9919-96778399E154}"/>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512" name="Line 7">
          <a:extLst>
            <a:ext uri="{FF2B5EF4-FFF2-40B4-BE49-F238E27FC236}">
              <a16:creationId xmlns:a16="http://schemas.microsoft.com/office/drawing/2014/main" id="{E10F4137-5516-4070-89E8-8F43B8D73304}"/>
            </a:ext>
          </a:extLst>
        </xdr:cNvPr>
        <xdr:cNvSpPr>
          <a:spLocks noChangeShapeType="1"/>
        </xdr:cNvSpPr>
      </xdr:nvSpPr>
      <xdr:spPr bwMode="auto">
        <a:xfrm>
          <a:off x="54959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513" name="Line 7">
          <a:extLst>
            <a:ext uri="{FF2B5EF4-FFF2-40B4-BE49-F238E27FC236}">
              <a16:creationId xmlns:a16="http://schemas.microsoft.com/office/drawing/2014/main" id="{CA0CF6D7-FA81-402D-A00A-03907D8918DE}"/>
            </a:ext>
          </a:extLst>
        </xdr:cNvPr>
        <xdr:cNvSpPr>
          <a:spLocks noChangeShapeType="1"/>
        </xdr:cNvSpPr>
      </xdr:nvSpPr>
      <xdr:spPr bwMode="auto">
        <a:xfrm>
          <a:off x="54959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514" name="Line 7">
          <a:extLst>
            <a:ext uri="{FF2B5EF4-FFF2-40B4-BE49-F238E27FC236}">
              <a16:creationId xmlns:a16="http://schemas.microsoft.com/office/drawing/2014/main" id="{95257467-0714-4E6A-8203-DD50B453D900}"/>
            </a:ext>
          </a:extLst>
        </xdr:cNvPr>
        <xdr:cNvSpPr>
          <a:spLocks noChangeShapeType="1"/>
        </xdr:cNvSpPr>
      </xdr:nvSpPr>
      <xdr:spPr bwMode="auto">
        <a:xfrm>
          <a:off x="54959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515" name="Line 7">
          <a:extLst>
            <a:ext uri="{FF2B5EF4-FFF2-40B4-BE49-F238E27FC236}">
              <a16:creationId xmlns:a16="http://schemas.microsoft.com/office/drawing/2014/main" id="{55375F5E-2D1A-48AC-B0CF-690EAB6DDFFF}"/>
            </a:ext>
          </a:extLst>
        </xdr:cNvPr>
        <xdr:cNvSpPr>
          <a:spLocks noChangeShapeType="1"/>
        </xdr:cNvSpPr>
      </xdr:nvSpPr>
      <xdr:spPr bwMode="auto">
        <a:xfrm>
          <a:off x="54959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516" name="Line 7">
          <a:extLst>
            <a:ext uri="{FF2B5EF4-FFF2-40B4-BE49-F238E27FC236}">
              <a16:creationId xmlns:a16="http://schemas.microsoft.com/office/drawing/2014/main" id="{A5E80496-00DB-4FFB-A7F9-EF169FD9A828}"/>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517" name="Line 7">
          <a:extLst>
            <a:ext uri="{FF2B5EF4-FFF2-40B4-BE49-F238E27FC236}">
              <a16:creationId xmlns:a16="http://schemas.microsoft.com/office/drawing/2014/main" id="{3C418510-B14D-4181-BE01-6798C1CD3553}"/>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518" name="Line 7">
          <a:extLst>
            <a:ext uri="{FF2B5EF4-FFF2-40B4-BE49-F238E27FC236}">
              <a16:creationId xmlns:a16="http://schemas.microsoft.com/office/drawing/2014/main" id="{D2D4BAD4-2C51-499D-8770-8700C52BBD84}"/>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519" name="Line 7">
          <a:extLst>
            <a:ext uri="{FF2B5EF4-FFF2-40B4-BE49-F238E27FC236}">
              <a16:creationId xmlns:a16="http://schemas.microsoft.com/office/drawing/2014/main" id="{E1B618BC-C112-4C92-AAB1-59E62069BFB0}"/>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520" name="Line 7">
          <a:extLst>
            <a:ext uri="{FF2B5EF4-FFF2-40B4-BE49-F238E27FC236}">
              <a16:creationId xmlns:a16="http://schemas.microsoft.com/office/drawing/2014/main" id="{53A2CAE5-F995-4095-92C2-ED6588FD6794}"/>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521" name="Line 7">
          <a:extLst>
            <a:ext uri="{FF2B5EF4-FFF2-40B4-BE49-F238E27FC236}">
              <a16:creationId xmlns:a16="http://schemas.microsoft.com/office/drawing/2014/main" id="{3113B483-6088-4B5B-97B6-1CB009283F74}"/>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522" name="Line 7">
          <a:extLst>
            <a:ext uri="{FF2B5EF4-FFF2-40B4-BE49-F238E27FC236}">
              <a16:creationId xmlns:a16="http://schemas.microsoft.com/office/drawing/2014/main" id="{FEB06A65-7F14-4D57-99A7-899F84D8E2D7}"/>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523" name="Line 7">
          <a:extLst>
            <a:ext uri="{FF2B5EF4-FFF2-40B4-BE49-F238E27FC236}">
              <a16:creationId xmlns:a16="http://schemas.microsoft.com/office/drawing/2014/main" id="{307D268B-A6DA-4528-914D-6843F28B2C2D}"/>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524" name="Line 7">
          <a:extLst>
            <a:ext uri="{FF2B5EF4-FFF2-40B4-BE49-F238E27FC236}">
              <a16:creationId xmlns:a16="http://schemas.microsoft.com/office/drawing/2014/main" id="{CE0345FE-45FD-4977-9A55-A4E2BAA5838B}"/>
            </a:ext>
          </a:extLst>
        </xdr:cNvPr>
        <xdr:cNvSpPr>
          <a:spLocks noChangeShapeType="1"/>
        </xdr:cNvSpPr>
      </xdr:nvSpPr>
      <xdr:spPr bwMode="auto">
        <a:xfrm>
          <a:off x="54959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525" name="Line 7">
          <a:extLst>
            <a:ext uri="{FF2B5EF4-FFF2-40B4-BE49-F238E27FC236}">
              <a16:creationId xmlns:a16="http://schemas.microsoft.com/office/drawing/2014/main" id="{80BA7E1B-25F8-44D6-8ECF-96C86D3C3835}"/>
            </a:ext>
          </a:extLst>
        </xdr:cNvPr>
        <xdr:cNvSpPr>
          <a:spLocks noChangeShapeType="1"/>
        </xdr:cNvSpPr>
      </xdr:nvSpPr>
      <xdr:spPr bwMode="auto">
        <a:xfrm>
          <a:off x="54959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526" name="Line 7">
          <a:extLst>
            <a:ext uri="{FF2B5EF4-FFF2-40B4-BE49-F238E27FC236}">
              <a16:creationId xmlns:a16="http://schemas.microsoft.com/office/drawing/2014/main" id="{46174EC5-645A-4419-9EDE-6634F30C474F}"/>
            </a:ext>
          </a:extLst>
        </xdr:cNvPr>
        <xdr:cNvSpPr>
          <a:spLocks noChangeShapeType="1"/>
        </xdr:cNvSpPr>
      </xdr:nvSpPr>
      <xdr:spPr bwMode="auto">
        <a:xfrm>
          <a:off x="54959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527" name="Line 7">
          <a:extLst>
            <a:ext uri="{FF2B5EF4-FFF2-40B4-BE49-F238E27FC236}">
              <a16:creationId xmlns:a16="http://schemas.microsoft.com/office/drawing/2014/main" id="{D071CAFA-C643-4AE9-AB76-D413D0B6DADF}"/>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528" name="Line 7">
          <a:extLst>
            <a:ext uri="{FF2B5EF4-FFF2-40B4-BE49-F238E27FC236}">
              <a16:creationId xmlns:a16="http://schemas.microsoft.com/office/drawing/2014/main" id="{E21A311A-1690-4CD7-8513-2123FAC75FEB}"/>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529" name="Line 7">
          <a:extLst>
            <a:ext uri="{FF2B5EF4-FFF2-40B4-BE49-F238E27FC236}">
              <a16:creationId xmlns:a16="http://schemas.microsoft.com/office/drawing/2014/main" id="{15C5455E-A101-424F-B5EA-B6D5DEF1C290}"/>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530" name="Line 7">
          <a:extLst>
            <a:ext uri="{FF2B5EF4-FFF2-40B4-BE49-F238E27FC236}">
              <a16:creationId xmlns:a16="http://schemas.microsoft.com/office/drawing/2014/main" id="{6BB423D5-F1D4-4DD8-B15F-8226122E3D4C}"/>
            </a:ext>
          </a:extLst>
        </xdr:cNvPr>
        <xdr:cNvSpPr>
          <a:spLocks noChangeShapeType="1"/>
        </xdr:cNvSpPr>
      </xdr:nvSpPr>
      <xdr:spPr bwMode="auto">
        <a:xfrm>
          <a:off x="54959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531" name="Line 7">
          <a:extLst>
            <a:ext uri="{FF2B5EF4-FFF2-40B4-BE49-F238E27FC236}">
              <a16:creationId xmlns:a16="http://schemas.microsoft.com/office/drawing/2014/main" id="{8AE0EC7F-E56B-4785-BA59-37C5F0A68725}"/>
            </a:ext>
          </a:extLst>
        </xdr:cNvPr>
        <xdr:cNvSpPr>
          <a:spLocks noChangeShapeType="1"/>
        </xdr:cNvSpPr>
      </xdr:nvSpPr>
      <xdr:spPr bwMode="auto">
        <a:xfrm>
          <a:off x="54959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532" name="Line 7">
          <a:extLst>
            <a:ext uri="{FF2B5EF4-FFF2-40B4-BE49-F238E27FC236}">
              <a16:creationId xmlns:a16="http://schemas.microsoft.com/office/drawing/2014/main" id="{12E03323-CDF0-4950-BB08-0D351430581D}"/>
            </a:ext>
          </a:extLst>
        </xdr:cNvPr>
        <xdr:cNvSpPr>
          <a:spLocks noChangeShapeType="1"/>
        </xdr:cNvSpPr>
      </xdr:nvSpPr>
      <xdr:spPr bwMode="auto">
        <a:xfrm>
          <a:off x="54959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533" name="Line 7">
          <a:extLst>
            <a:ext uri="{FF2B5EF4-FFF2-40B4-BE49-F238E27FC236}">
              <a16:creationId xmlns:a16="http://schemas.microsoft.com/office/drawing/2014/main" id="{C6664CFA-2B7E-4411-BE02-F0CD0A8A7A71}"/>
            </a:ext>
          </a:extLst>
        </xdr:cNvPr>
        <xdr:cNvSpPr>
          <a:spLocks noChangeShapeType="1"/>
        </xdr:cNvSpPr>
      </xdr:nvSpPr>
      <xdr:spPr bwMode="auto">
        <a:xfrm>
          <a:off x="54959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534" name="Line 7">
          <a:extLst>
            <a:ext uri="{FF2B5EF4-FFF2-40B4-BE49-F238E27FC236}">
              <a16:creationId xmlns:a16="http://schemas.microsoft.com/office/drawing/2014/main" id="{4C4BB542-9832-4996-8C81-558F30FEEC84}"/>
            </a:ext>
          </a:extLst>
        </xdr:cNvPr>
        <xdr:cNvSpPr>
          <a:spLocks noChangeShapeType="1"/>
        </xdr:cNvSpPr>
      </xdr:nvSpPr>
      <xdr:spPr bwMode="auto">
        <a:xfrm>
          <a:off x="54959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535" name="Line 7">
          <a:extLst>
            <a:ext uri="{FF2B5EF4-FFF2-40B4-BE49-F238E27FC236}">
              <a16:creationId xmlns:a16="http://schemas.microsoft.com/office/drawing/2014/main" id="{48409FAD-0B9E-413B-848B-ABFBDFDF2BDA}"/>
            </a:ext>
          </a:extLst>
        </xdr:cNvPr>
        <xdr:cNvSpPr>
          <a:spLocks noChangeShapeType="1"/>
        </xdr:cNvSpPr>
      </xdr:nvSpPr>
      <xdr:spPr bwMode="auto">
        <a:xfrm>
          <a:off x="54959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536" name="Line 7">
          <a:extLst>
            <a:ext uri="{FF2B5EF4-FFF2-40B4-BE49-F238E27FC236}">
              <a16:creationId xmlns:a16="http://schemas.microsoft.com/office/drawing/2014/main" id="{A0C31971-A24A-465A-9DF0-7199FC010E46}"/>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537" name="Line 7">
          <a:extLst>
            <a:ext uri="{FF2B5EF4-FFF2-40B4-BE49-F238E27FC236}">
              <a16:creationId xmlns:a16="http://schemas.microsoft.com/office/drawing/2014/main" id="{51208BFB-5F44-45B4-97F7-DF25C5CA61A8}"/>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538" name="Line 7">
          <a:extLst>
            <a:ext uri="{FF2B5EF4-FFF2-40B4-BE49-F238E27FC236}">
              <a16:creationId xmlns:a16="http://schemas.microsoft.com/office/drawing/2014/main" id="{01443714-F5A5-4EF4-92A6-7DA4ACF3F939}"/>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539" name="Line 7">
          <a:extLst>
            <a:ext uri="{FF2B5EF4-FFF2-40B4-BE49-F238E27FC236}">
              <a16:creationId xmlns:a16="http://schemas.microsoft.com/office/drawing/2014/main" id="{4E968C37-DA82-4129-AAEC-DABD5FFBC01F}"/>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540" name="Line 7">
          <a:extLst>
            <a:ext uri="{FF2B5EF4-FFF2-40B4-BE49-F238E27FC236}">
              <a16:creationId xmlns:a16="http://schemas.microsoft.com/office/drawing/2014/main" id="{AB971C92-9A29-4729-8B79-984C668C9E04}"/>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541" name="Line 7">
          <a:extLst>
            <a:ext uri="{FF2B5EF4-FFF2-40B4-BE49-F238E27FC236}">
              <a16:creationId xmlns:a16="http://schemas.microsoft.com/office/drawing/2014/main" id="{64C90E6E-6FFB-4E94-A843-3F7249A32812}"/>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542" name="Line 7">
          <a:extLst>
            <a:ext uri="{FF2B5EF4-FFF2-40B4-BE49-F238E27FC236}">
              <a16:creationId xmlns:a16="http://schemas.microsoft.com/office/drawing/2014/main" id="{227FDFFE-6DDF-46B7-98C7-5B1F220DB217}"/>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543" name="Line 7">
          <a:extLst>
            <a:ext uri="{FF2B5EF4-FFF2-40B4-BE49-F238E27FC236}">
              <a16:creationId xmlns:a16="http://schemas.microsoft.com/office/drawing/2014/main" id="{A65872C5-585B-4DCE-BEAE-8E3B697BF57F}"/>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544" name="Line 7">
          <a:extLst>
            <a:ext uri="{FF2B5EF4-FFF2-40B4-BE49-F238E27FC236}">
              <a16:creationId xmlns:a16="http://schemas.microsoft.com/office/drawing/2014/main" id="{0F743B3C-7F3E-4E38-A002-C040466FF7C2}"/>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545" name="Line 7">
          <a:extLst>
            <a:ext uri="{FF2B5EF4-FFF2-40B4-BE49-F238E27FC236}">
              <a16:creationId xmlns:a16="http://schemas.microsoft.com/office/drawing/2014/main" id="{81CC7BE7-93DB-4857-89BE-F8BA2C445169}"/>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546" name="Line 7">
          <a:extLst>
            <a:ext uri="{FF2B5EF4-FFF2-40B4-BE49-F238E27FC236}">
              <a16:creationId xmlns:a16="http://schemas.microsoft.com/office/drawing/2014/main" id="{6053FFA6-A71E-4F51-9D75-6EC88B16D229}"/>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547" name="Line 7">
          <a:extLst>
            <a:ext uri="{FF2B5EF4-FFF2-40B4-BE49-F238E27FC236}">
              <a16:creationId xmlns:a16="http://schemas.microsoft.com/office/drawing/2014/main" id="{9AAA2EF7-1C36-4CF4-BE92-6BBE08809E76}"/>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548" name="Line 7">
          <a:extLst>
            <a:ext uri="{FF2B5EF4-FFF2-40B4-BE49-F238E27FC236}">
              <a16:creationId xmlns:a16="http://schemas.microsoft.com/office/drawing/2014/main" id="{56692194-2E7A-4F6B-8C17-8E6E762953F1}"/>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549" name="Line 7">
          <a:extLst>
            <a:ext uri="{FF2B5EF4-FFF2-40B4-BE49-F238E27FC236}">
              <a16:creationId xmlns:a16="http://schemas.microsoft.com/office/drawing/2014/main" id="{A8FEDC87-E599-4252-B126-A03959567541}"/>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550" name="Line 7">
          <a:extLst>
            <a:ext uri="{FF2B5EF4-FFF2-40B4-BE49-F238E27FC236}">
              <a16:creationId xmlns:a16="http://schemas.microsoft.com/office/drawing/2014/main" id="{5C30BC7E-95CD-446A-A101-2565D14B45A4}"/>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551" name="Line 7">
          <a:extLst>
            <a:ext uri="{FF2B5EF4-FFF2-40B4-BE49-F238E27FC236}">
              <a16:creationId xmlns:a16="http://schemas.microsoft.com/office/drawing/2014/main" id="{2DA0EF42-F526-4F1B-8CA7-E59DAC0CC4C2}"/>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552" name="Line 7">
          <a:extLst>
            <a:ext uri="{FF2B5EF4-FFF2-40B4-BE49-F238E27FC236}">
              <a16:creationId xmlns:a16="http://schemas.microsoft.com/office/drawing/2014/main" id="{634CA2A4-EAF3-4754-B420-20C15AB4F5BC}"/>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553" name="Line 7">
          <a:extLst>
            <a:ext uri="{FF2B5EF4-FFF2-40B4-BE49-F238E27FC236}">
              <a16:creationId xmlns:a16="http://schemas.microsoft.com/office/drawing/2014/main" id="{FA24CFC7-FBBB-452C-B22B-44AC7E1AEB21}"/>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554" name="Line 7">
          <a:extLst>
            <a:ext uri="{FF2B5EF4-FFF2-40B4-BE49-F238E27FC236}">
              <a16:creationId xmlns:a16="http://schemas.microsoft.com/office/drawing/2014/main" id="{6D8430E9-7B66-4F7D-84B5-96A689640016}"/>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555" name="Line 7">
          <a:extLst>
            <a:ext uri="{FF2B5EF4-FFF2-40B4-BE49-F238E27FC236}">
              <a16:creationId xmlns:a16="http://schemas.microsoft.com/office/drawing/2014/main" id="{6DD8D7C1-A769-41B7-9608-A54AE7EEE310}"/>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556" name="Line 7">
          <a:extLst>
            <a:ext uri="{FF2B5EF4-FFF2-40B4-BE49-F238E27FC236}">
              <a16:creationId xmlns:a16="http://schemas.microsoft.com/office/drawing/2014/main" id="{7970722A-D1DD-4692-B90D-946A0A7E428A}"/>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557" name="Line 7">
          <a:extLst>
            <a:ext uri="{FF2B5EF4-FFF2-40B4-BE49-F238E27FC236}">
              <a16:creationId xmlns:a16="http://schemas.microsoft.com/office/drawing/2014/main" id="{28E88292-3704-4EF4-93AB-228A1D274CE7}"/>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558" name="Line 7">
          <a:extLst>
            <a:ext uri="{FF2B5EF4-FFF2-40B4-BE49-F238E27FC236}">
              <a16:creationId xmlns:a16="http://schemas.microsoft.com/office/drawing/2014/main" id="{5101DB7B-F9EE-4EA2-9EAD-0C30F0D34903}"/>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559" name="Line 7">
          <a:extLst>
            <a:ext uri="{FF2B5EF4-FFF2-40B4-BE49-F238E27FC236}">
              <a16:creationId xmlns:a16="http://schemas.microsoft.com/office/drawing/2014/main" id="{746A4A1C-CC5B-460A-9755-3B89D70E02B1}"/>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560" name="Line 7">
          <a:extLst>
            <a:ext uri="{FF2B5EF4-FFF2-40B4-BE49-F238E27FC236}">
              <a16:creationId xmlns:a16="http://schemas.microsoft.com/office/drawing/2014/main" id="{2EDB774C-7566-42C4-9B33-6BB6097857E5}"/>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561" name="Line 7">
          <a:extLst>
            <a:ext uri="{FF2B5EF4-FFF2-40B4-BE49-F238E27FC236}">
              <a16:creationId xmlns:a16="http://schemas.microsoft.com/office/drawing/2014/main" id="{95415C5E-F1FE-4D06-B5EF-89EF8E11FDDD}"/>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562" name="Line 7">
          <a:extLst>
            <a:ext uri="{FF2B5EF4-FFF2-40B4-BE49-F238E27FC236}">
              <a16:creationId xmlns:a16="http://schemas.microsoft.com/office/drawing/2014/main" id="{20B27332-37ED-467C-9F47-A0DC00A7641F}"/>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563" name="Line 7">
          <a:extLst>
            <a:ext uri="{FF2B5EF4-FFF2-40B4-BE49-F238E27FC236}">
              <a16:creationId xmlns:a16="http://schemas.microsoft.com/office/drawing/2014/main" id="{FE938D9C-C35B-42DC-8143-A1A45CB2FE82}"/>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564" name="Line 7">
          <a:extLst>
            <a:ext uri="{FF2B5EF4-FFF2-40B4-BE49-F238E27FC236}">
              <a16:creationId xmlns:a16="http://schemas.microsoft.com/office/drawing/2014/main" id="{0EA90F9D-D3C4-4E05-9C04-6D4B32BC68CE}"/>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565" name="Line 7">
          <a:extLst>
            <a:ext uri="{FF2B5EF4-FFF2-40B4-BE49-F238E27FC236}">
              <a16:creationId xmlns:a16="http://schemas.microsoft.com/office/drawing/2014/main" id="{7D4886AA-37C3-478D-AD25-E48D0B4FCB34}"/>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566" name="Line 7">
          <a:extLst>
            <a:ext uri="{FF2B5EF4-FFF2-40B4-BE49-F238E27FC236}">
              <a16:creationId xmlns:a16="http://schemas.microsoft.com/office/drawing/2014/main" id="{7B76604A-0C68-412C-A9D9-4220FA0791DD}"/>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567" name="Line 7">
          <a:extLst>
            <a:ext uri="{FF2B5EF4-FFF2-40B4-BE49-F238E27FC236}">
              <a16:creationId xmlns:a16="http://schemas.microsoft.com/office/drawing/2014/main" id="{007AA623-6710-4263-BFB0-FB3CA8C06B8A}"/>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568" name="Line 7">
          <a:extLst>
            <a:ext uri="{FF2B5EF4-FFF2-40B4-BE49-F238E27FC236}">
              <a16:creationId xmlns:a16="http://schemas.microsoft.com/office/drawing/2014/main" id="{A52809BB-B796-417C-ADBE-A0373AE7A51C}"/>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569" name="Line 7">
          <a:extLst>
            <a:ext uri="{FF2B5EF4-FFF2-40B4-BE49-F238E27FC236}">
              <a16:creationId xmlns:a16="http://schemas.microsoft.com/office/drawing/2014/main" id="{2CC110FC-2A9A-4EF7-9C3E-0574D899708E}"/>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570" name="Line 7">
          <a:extLst>
            <a:ext uri="{FF2B5EF4-FFF2-40B4-BE49-F238E27FC236}">
              <a16:creationId xmlns:a16="http://schemas.microsoft.com/office/drawing/2014/main" id="{4DB9B741-2AE1-477E-AFFB-43389DF73D6B}"/>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571" name="Line 7">
          <a:extLst>
            <a:ext uri="{FF2B5EF4-FFF2-40B4-BE49-F238E27FC236}">
              <a16:creationId xmlns:a16="http://schemas.microsoft.com/office/drawing/2014/main" id="{67B93C0D-E912-4899-AB4C-E0A437A453AE}"/>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572" name="Line 7">
          <a:extLst>
            <a:ext uri="{FF2B5EF4-FFF2-40B4-BE49-F238E27FC236}">
              <a16:creationId xmlns:a16="http://schemas.microsoft.com/office/drawing/2014/main" id="{6937BCBD-0EB9-428B-AD73-D8816CCBE7BB}"/>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573" name="Line 7">
          <a:extLst>
            <a:ext uri="{FF2B5EF4-FFF2-40B4-BE49-F238E27FC236}">
              <a16:creationId xmlns:a16="http://schemas.microsoft.com/office/drawing/2014/main" id="{7E585A4B-DA7C-455A-A718-8CA33175A2D0}"/>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574" name="Line 7">
          <a:extLst>
            <a:ext uri="{FF2B5EF4-FFF2-40B4-BE49-F238E27FC236}">
              <a16:creationId xmlns:a16="http://schemas.microsoft.com/office/drawing/2014/main" id="{1FB9DEC3-C8E6-4197-8949-9F8161CE5AE1}"/>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575" name="Line 7">
          <a:extLst>
            <a:ext uri="{FF2B5EF4-FFF2-40B4-BE49-F238E27FC236}">
              <a16:creationId xmlns:a16="http://schemas.microsoft.com/office/drawing/2014/main" id="{DBFF5E7E-6710-4D3A-9AB6-1487A3507261}"/>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576" name="Line 7">
          <a:extLst>
            <a:ext uri="{FF2B5EF4-FFF2-40B4-BE49-F238E27FC236}">
              <a16:creationId xmlns:a16="http://schemas.microsoft.com/office/drawing/2014/main" id="{1F926D3B-B808-46A0-8E46-85AB2FBADFFA}"/>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577" name="Line 7">
          <a:extLst>
            <a:ext uri="{FF2B5EF4-FFF2-40B4-BE49-F238E27FC236}">
              <a16:creationId xmlns:a16="http://schemas.microsoft.com/office/drawing/2014/main" id="{D12908EF-6403-493F-8421-84D5DF30F24F}"/>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578" name="Line 7">
          <a:extLst>
            <a:ext uri="{FF2B5EF4-FFF2-40B4-BE49-F238E27FC236}">
              <a16:creationId xmlns:a16="http://schemas.microsoft.com/office/drawing/2014/main" id="{54D90BC9-3CD0-421A-8239-82546DB293E1}"/>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579" name="Line 7">
          <a:extLst>
            <a:ext uri="{FF2B5EF4-FFF2-40B4-BE49-F238E27FC236}">
              <a16:creationId xmlns:a16="http://schemas.microsoft.com/office/drawing/2014/main" id="{17931D90-016A-42EE-9F1A-257EFB5CEDDA}"/>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580" name="Line 7">
          <a:extLst>
            <a:ext uri="{FF2B5EF4-FFF2-40B4-BE49-F238E27FC236}">
              <a16:creationId xmlns:a16="http://schemas.microsoft.com/office/drawing/2014/main" id="{110DFF1B-18D3-4DE9-803D-19759873512B}"/>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581" name="Line 7">
          <a:extLst>
            <a:ext uri="{FF2B5EF4-FFF2-40B4-BE49-F238E27FC236}">
              <a16:creationId xmlns:a16="http://schemas.microsoft.com/office/drawing/2014/main" id="{4A42DC31-C89F-437A-B5C6-E6C16C96EBB8}"/>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582" name="Line 7">
          <a:extLst>
            <a:ext uri="{FF2B5EF4-FFF2-40B4-BE49-F238E27FC236}">
              <a16:creationId xmlns:a16="http://schemas.microsoft.com/office/drawing/2014/main" id="{B66E3474-9ADA-4AD2-A466-54D963002E7B}"/>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583" name="Line 7">
          <a:extLst>
            <a:ext uri="{FF2B5EF4-FFF2-40B4-BE49-F238E27FC236}">
              <a16:creationId xmlns:a16="http://schemas.microsoft.com/office/drawing/2014/main" id="{38179ED6-262D-4D96-B9A5-D0D2A87C220E}"/>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584" name="Line 7">
          <a:extLst>
            <a:ext uri="{FF2B5EF4-FFF2-40B4-BE49-F238E27FC236}">
              <a16:creationId xmlns:a16="http://schemas.microsoft.com/office/drawing/2014/main" id="{AD94A462-9A81-42D0-8424-95DD12395AF9}"/>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585" name="Line 7">
          <a:extLst>
            <a:ext uri="{FF2B5EF4-FFF2-40B4-BE49-F238E27FC236}">
              <a16:creationId xmlns:a16="http://schemas.microsoft.com/office/drawing/2014/main" id="{2258BC2A-4062-49DD-AD3D-71BD2E6ED325}"/>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586" name="Line 7">
          <a:extLst>
            <a:ext uri="{FF2B5EF4-FFF2-40B4-BE49-F238E27FC236}">
              <a16:creationId xmlns:a16="http://schemas.microsoft.com/office/drawing/2014/main" id="{2C8784DF-7255-48CA-B938-AFC896F9AD36}"/>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587" name="Line 7">
          <a:extLst>
            <a:ext uri="{FF2B5EF4-FFF2-40B4-BE49-F238E27FC236}">
              <a16:creationId xmlns:a16="http://schemas.microsoft.com/office/drawing/2014/main" id="{6DF464B1-ECBC-4078-8EC9-AB0A35063CEA}"/>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588" name="Line 7">
          <a:extLst>
            <a:ext uri="{FF2B5EF4-FFF2-40B4-BE49-F238E27FC236}">
              <a16:creationId xmlns:a16="http://schemas.microsoft.com/office/drawing/2014/main" id="{7802967F-604D-47FA-869D-39AC8052E6A0}"/>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589" name="Line 7">
          <a:extLst>
            <a:ext uri="{FF2B5EF4-FFF2-40B4-BE49-F238E27FC236}">
              <a16:creationId xmlns:a16="http://schemas.microsoft.com/office/drawing/2014/main" id="{83074D76-2E0C-4DDD-BA90-9FFE5BE2C9CF}"/>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590" name="Line 7">
          <a:extLst>
            <a:ext uri="{FF2B5EF4-FFF2-40B4-BE49-F238E27FC236}">
              <a16:creationId xmlns:a16="http://schemas.microsoft.com/office/drawing/2014/main" id="{21870AC0-6C3C-469C-AEE5-2A1CC9550816}"/>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591" name="Line 7">
          <a:extLst>
            <a:ext uri="{FF2B5EF4-FFF2-40B4-BE49-F238E27FC236}">
              <a16:creationId xmlns:a16="http://schemas.microsoft.com/office/drawing/2014/main" id="{A4880EEE-129D-415F-8752-C027F01A7229}"/>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592" name="Line 7">
          <a:extLst>
            <a:ext uri="{FF2B5EF4-FFF2-40B4-BE49-F238E27FC236}">
              <a16:creationId xmlns:a16="http://schemas.microsoft.com/office/drawing/2014/main" id="{42E21CCC-02FE-4628-B61C-54C62AA1AF16}"/>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593" name="Line 7">
          <a:extLst>
            <a:ext uri="{FF2B5EF4-FFF2-40B4-BE49-F238E27FC236}">
              <a16:creationId xmlns:a16="http://schemas.microsoft.com/office/drawing/2014/main" id="{A72FAD41-A24A-4D99-9327-A5BB23602E49}"/>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594" name="Line 7">
          <a:extLst>
            <a:ext uri="{FF2B5EF4-FFF2-40B4-BE49-F238E27FC236}">
              <a16:creationId xmlns:a16="http://schemas.microsoft.com/office/drawing/2014/main" id="{8221F11A-E4EB-4D0B-8D7B-9F236A6C76DD}"/>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595" name="Line 7">
          <a:extLst>
            <a:ext uri="{FF2B5EF4-FFF2-40B4-BE49-F238E27FC236}">
              <a16:creationId xmlns:a16="http://schemas.microsoft.com/office/drawing/2014/main" id="{6A30267D-FA95-4F5A-84DA-1650DD1A22AD}"/>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596" name="Line 7">
          <a:extLst>
            <a:ext uri="{FF2B5EF4-FFF2-40B4-BE49-F238E27FC236}">
              <a16:creationId xmlns:a16="http://schemas.microsoft.com/office/drawing/2014/main" id="{0BB790B8-AC33-4A53-A7E8-E87876ADB35F}"/>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597" name="Line 7">
          <a:extLst>
            <a:ext uri="{FF2B5EF4-FFF2-40B4-BE49-F238E27FC236}">
              <a16:creationId xmlns:a16="http://schemas.microsoft.com/office/drawing/2014/main" id="{DF8F1D5E-EBB0-4B40-B645-3D5FF22CD4B2}"/>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598" name="Line 7">
          <a:extLst>
            <a:ext uri="{FF2B5EF4-FFF2-40B4-BE49-F238E27FC236}">
              <a16:creationId xmlns:a16="http://schemas.microsoft.com/office/drawing/2014/main" id="{199B7EE9-B5F9-4F1E-A308-D96B67940C5F}"/>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599" name="Line 7">
          <a:extLst>
            <a:ext uri="{FF2B5EF4-FFF2-40B4-BE49-F238E27FC236}">
              <a16:creationId xmlns:a16="http://schemas.microsoft.com/office/drawing/2014/main" id="{12D2FE9C-854A-4DFF-B193-853C62233A55}"/>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600" name="Line 7">
          <a:extLst>
            <a:ext uri="{FF2B5EF4-FFF2-40B4-BE49-F238E27FC236}">
              <a16:creationId xmlns:a16="http://schemas.microsoft.com/office/drawing/2014/main" id="{37B1ABA1-6361-4C1A-99C3-9FDB1FC3E15F}"/>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601" name="Line 7">
          <a:extLst>
            <a:ext uri="{FF2B5EF4-FFF2-40B4-BE49-F238E27FC236}">
              <a16:creationId xmlns:a16="http://schemas.microsoft.com/office/drawing/2014/main" id="{A0549CF0-1C88-40EB-9668-2853A7E36B99}"/>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602" name="Line 7">
          <a:extLst>
            <a:ext uri="{FF2B5EF4-FFF2-40B4-BE49-F238E27FC236}">
              <a16:creationId xmlns:a16="http://schemas.microsoft.com/office/drawing/2014/main" id="{570E4068-A886-4EC5-AFC1-38C0AD47D031}"/>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603" name="Line 7">
          <a:extLst>
            <a:ext uri="{FF2B5EF4-FFF2-40B4-BE49-F238E27FC236}">
              <a16:creationId xmlns:a16="http://schemas.microsoft.com/office/drawing/2014/main" id="{30C86077-9C4C-4D89-95B5-A2F38AB36A66}"/>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604" name="Line 7">
          <a:extLst>
            <a:ext uri="{FF2B5EF4-FFF2-40B4-BE49-F238E27FC236}">
              <a16:creationId xmlns:a16="http://schemas.microsoft.com/office/drawing/2014/main" id="{4B85F597-3DE6-4F42-9427-C1063FED158C}"/>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605" name="Line 7">
          <a:extLst>
            <a:ext uri="{FF2B5EF4-FFF2-40B4-BE49-F238E27FC236}">
              <a16:creationId xmlns:a16="http://schemas.microsoft.com/office/drawing/2014/main" id="{ACA0D765-263E-4A6F-8DDB-8E8503FFDF25}"/>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606" name="Line 7">
          <a:extLst>
            <a:ext uri="{FF2B5EF4-FFF2-40B4-BE49-F238E27FC236}">
              <a16:creationId xmlns:a16="http://schemas.microsoft.com/office/drawing/2014/main" id="{5EACA673-D151-4859-9240-A31DAEF8F01A}"/>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607" name="Line 7">
          <a:extLst>
            <a:ext uri="{FF2B5EF4-FFF2-40B4-BE49-F238E27FC236}">
              <a16:creationId xmlns:a16="http://schemas.microsoft.com/office/drawing/2014/main" id="{166B8182-E3F0-4D08-B751-F93217B01758}"/>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608" name="Line 7">
          <a:extLst>
            <a:ext uri="{FF2B5EF4-FFF2-40B4-BE49-F238E27FC236}">
              <a16:creationId xmlns:a16="http://schemas.microsoft.com/office/drawing/2014/main" id="{4ACD85D4-56A1-4465-BD3F-FCAF557B0566}"/>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609" name="Line 7">
          <a:extLst>
            <a:ext uri="{FF2B5EF4-FFF2-40B4-BE49-F238E27FC236}">
              <a16:creationId xmlns:a16="http://schemas.microsoft.com/office/drawing/2014/main" id="{B853939D-9A60-43D1-A64E-A0A0C3AF8987}"/>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610" name="Line 7">
          <a:extLst>
            <a:ext uri="{FF2B5EF4-FFF2-40B4-BE49-F238E27FC236}">
              <a16:creationId xmlns:a16="http://schemas.microsoft.com/office/drawing/2014/main" id="{E9C5F302-0D76-4BAF-8B16-B0C53E3D56E4}"/>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611" name="Line 7">
          <a:extLst>
            <a:ext uri="{FF2B5EF4-FFF2-40B4-BE49-F238E27FC236}">
              <a16:creationId xmlns:a16="http://schemas.microsoft.com/office/drawing/2014/main" id="{FBC2D0DB-9191-41B5-90F6-936E573D2845}"/>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12" name="Line 7">
          <a:extLst>
            <a:ext uri="{FF2B5EF4-FFF2-40B4-BE49-F238E27FC236}">
              <a16:creationId xmlns:a16="http://schemas.microsoft.com/office/drawing/2014/main" id="{1D726286-D4D7-42EC-BFD5-D3156372C673}"/>
            </a:ext>
          </a:extLst>
        </xdr:cNvPr>
        <xdr:cNvSpPr>
          <a:spLocks noChangeShapeType="1"/>
        </xdr:cNvSpPr>
      </xdr:nvSpPr>
      <xdr:spPr bwMode="auto">
        <a:xfrm>
          <a:off x="40005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13" name="Line 7">
          <a:extLst>
            <a:ext uri="{FF2B5EF4-FFF2-40B4-BE49-F238E27FC236}">
              <a16:creationId xmlns:a16="http://schemas.microsoft.com/office/drawing/2014/main" id="{582EB52F-1B4F-4559-8D82-ADEEC135CD6C}"/>
            </a:ext>
          </a:extLst>
        </xdr:cNvPr>
        <xdr:cNvSpPr>
          <a:spLocks noChangeShapeType="1"/>
        </xdr:cNvSpPr>
      </xdr:nvSpPr>
      <xdr:spPr bwMode="auto">
        <a:xfrm>
          <a:off x="40005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14" name="Line 7">
          <a:extLst>
            <a:ext uri="{FF2B5EF4-FFF2-40B4-BE49-F238E27FC236}">
              <a16:creationId xmlns:a16="http://schemas.microsoft.com/office/drawing/2014/main" id="{6D8B815E-DE5E-421B-9C37-A23A873E224C}"/>
            </a:ext>
          </a:extLst>
        </xdr:cNvPr>
        <xdr:cNvSpPr>
          <a:spLocks noChangeShapeType="1"/>
        </xdr:cNvSpPr>
      </xdr:nvSpPr>
      <xdr:spPr bwMode="auto">
        <a:xfrm>
          <a:off x="40005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15" name="Line 7">
          <a:extLst>
            <a:ext uri="{FF2B5EF4-FFF2-40B4-BE49-F238E27FC236}">
              <a16:creationId xmlns:a16="http://schemas.microsoft.com/office/drawing/2014/main" id="{4F00BD4E-6744-4FC5-A64B-7BCC38E8A7FB}"/>
            </a:ext>
          </a:extLst>
        </xdr:cNvPr>
        <xdr:cNvSpPr>
          <a:spLocks noChangeShapeType="1"/>
        </xdr:cNvSpPr>
      </xdr:nvSpPr>
      <xdr:spPr bwMode="auto">
        <a:xfrm>
          <a:off x="40005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16" name="Line 7">
          <a:extLst>
            <a:ext uri="{FF2B5EF4-FFF2-40B4-BE49-F238E27FC236}">
              <a16:creationId xmlns:a16="http://schemas.microsoft.com/office/drawing/2014/main" id="{8F0BC921-B7EE-41AE-94D8-1CC3B35D697B}"/>
            </a:ext>
          </a:extLst>
        </xdr:cNvPr>
        <xdr:cNvSpPr>
          <a:spLocks noChangeShapeType="1"/>
        </xdr:cNvSpPr>
      </xdr:nvSpPr>
      <xdr:spPr bwMode="auto">
        <a:xfrm>
          <a:off x="40005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17" name="Line 7">
          <a:extLst>
            <a:ext uri="{FF2B5EF4-FFF2-40B4-BE49-F238E27FC236}">
              <a16:creationId xmlns:a16="http://schemas.microsoft.com/office/drawing/2014/main" id="{13086C5D-BD47-460C-80B3-69D4F77424A3}"/>
            </a:ext>
          </a:extLst>
        </xdr:cNvPr>
        <xdr:cNvSpPr>
          <a:spLocks noChangeShapeType="1"/>
        </xdr:cNvSpPr>
      </xdr:nvSpPr>
      <xdr:spPr bwMode="auto">
        <a:xfrm>
          <a:off x="40005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18" name="Line 7">
          <a:extLst>
            <a:ext uri="{FF2B5EF4-FFF2-40B4-BE49-F238E27FC236}">
              <a16:creationId xmlns:a16="http://schemas.microsoft.com/office/drawing/2014/main" id="{2336837E-B12C-44D2-A5C5-6FC872890098}"/>
            </a:ext>
          </a:extLst>
        </xdr:cNvPr>
        <xdr:cNvSpPr>
          <a:spLocks noChangeShapeType="1"/>
        </xdr:cNvSpPr>
      </xdr:nvSpPr>
      <xdr:spPr bwMode="auto">
        <a:xfrm>
          <a:off x="40005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19" name="Line 7">
          <a:extLst>
            <a:ext uri="{FF2B5EF4-FFF2-40B4-BE49-F238E27FC236}">
              <a16:creationId xmlns:a16="http://schemas.microsoft.com/office/drawing/2014/main" id="{1BDB32CA-AD89-499D-BBB2-BFBB366167FC}"/>
            </a:ext>
          </a:extLst>
        </xdr:cNvPr>
        <xdr:cNvSpPr>
          <a:spLocks noChangeShapeType="1"/>
        </xdr:cNvSpPr>
      </xdr:nvSpPr>
      <xdr:spPr bwMode="auto">
        <a:xfrm>
          <a:off x="40005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20" name="Line 7">
          <a:extLst>
            <a:ext uri="{FF2B5EF4-FFF2-40B4-BE49-F238E27FC236}">
              <a16:creationId xmlns:a16="http://schemas.microsoft.com/office/drawing/2014/main" id="{6079CB7E-3C04-4D08-B6C8-1F3442831195}"/>
            </a:ext>
          </a:extLst>
        </xdr:cNvPr>
        <xdr:cNvSpPr>
          <a:spLocks noChangeShapeType="1"/>
        </xdr:cNvSpPr>
      </xdr:nvSpPr>
      <xdr:spPr bwMode="auto">
        <a:xfrm>
          <a:off x="40005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21" name="Line 7">
          <a:extLst>
            <a:ext uri="{FF2B5EF4-FFF2-40B4-BE49-F238E27FC236}">
              <a16:creationId xmlns:a16="http://schemas.microsoft.com/office/drawing/2014/main" id="{2B352710-BD5D-4280-B7BE-09D464C9F2F1}"/>
            </a:ext>
          </a:extLst>
        </xdr:cNvPr>
        <xdr:cNvSpPr>
          <a:spLocks noChangeShapeType="1"/>
        </xdr:cNvSpPr>
      </xdr:nvSpPr>
      <xdr:spPr bwMode="auto">
        <a:xfrm>
          <a:off x="40005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22" name="Line 7">
          <a:extLst>
            <a:ext uri="{FF2B5EF4-FFF2-40B4-BE49-F238E27FC236}">
              <a16:creationId xmlns:a16="http://schemas.microsoft.com/office/drawing/2014/main" id="{394D5FC6-DFAE-418B-AFF6-B4B7B711A47A}"/>
            </a:ext>
          </a:extLst>
        </xdr:cNvPr>
        <xdr:cNvSpPr>
          <a:spLocks noChangeShapeType="1"/>
        </xdr:cNvSpPr>
      </xdr:nvSpPr>
      <xdr:spPr bwMode="auto">
        <a:xfrm>
          <a:off x="40005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23" name="Line 7">
          <a:extLst>
            <a:ext uri="{FF2B5EF4-FFF2-40B4-BE49-F238E27FC236}">
              <a16:creationId xmlns:a16="http://schemas.microsoft.com/office/drawing/2014/main" id="{57D65FAF-71AA-4D44-9FAD-431970454085}"/>
            </a:ext>
          </a:extLst>
        </xdr:cNvPr>
        <xdr:cNvSpPr>
          <a:spLocks noChangeShapeType="1"/>
        </xdr:cNvSpPr>
      </xdr:nvSpPr>
      <xdr:spPr bwMode="auto">
        <a:xfrm>
          <a:off x="40005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24" name="Line 7">
          <a:extLst>
            <a:ext uri="{FF2B5EF4-FFF2-40B4-BE49-F238E27FC236}">
              <a16:creationId xmlns:a16="http://schemas.microsoft.com/office/drawing/2014/main" id="{923DA652-8764-4733-B5FC-481924B21AAA}"/>
            </a:ext>
          </a:extLst>
        </xdr:cNvPr>
        <xdr:cNvSpPr>
          <a:spLocks noChangeShapeType="1"/>
        </xdr:cNvSpPr>
      </xdr:nvSpPr>
      <xdr:spPr bwMode="auto">
        <a:xfrm>
          <a:off x="40005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25" name="Line 7">
          <a:extLst>
            <a:ext uri="{FF2B5EF4-FFF2-40B4-BE49-F238E27FC236}">
              <a16:creationId xmlns:a16="http://schemas.microsoft.com/office/drawing/2014/main" id="{91275553-0129-46E5-94BA-451B0F5E8760}"/>
            </a:ext>
          </a:extLst>
        </xdr:cNvPr>
        <xdr:cNvSpPr>
          <a:spLocks noChangeShapeType="1"/>
        </xdr:cNvSpPr>
      </xdr:nvSpPr>
      <xdr:spPr bwMode="auto">
        <a:xfrm>
          <a:off x="40005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26" name="Line 7">
          <a:extLst>
            <a:ext uri="{FF2B5EF4-FFF2-40B4-BE49-F238E27FC236}">
              <a16:creationId xmlns:a16="http://schemas.microsoft.com/office/drawing/2014/main" id="{8A1F721C-C14E-4575-9749-CE6B7DBFD964}"/>
            </a:ext>
          </a:extLst>
        </xdr:cNvPr>
        <xdr:cNvSpPr>
          <a:spLocks noChangeShapeType="1"/>
        </xdr:cNvSpPr>
      </xdr:nvSpPr>
      <xdr:spPr bwMode="auto">
        <a:xfrm>
          <a:off x="40005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27" name="Line 7">
          <a:extLst>
            <a:ext uri="{FF2B5EF4-FFF2-40B4-BE49-F238E27FC236}">
              <a16:creationId xmlns:a16="http://schemas.microsoft.com/office/drawing/2014/main" id="{9AC82459-A9E4-46BB-8877-0CA78E2065A1}"/>
            </a:ext>
          </a:extLst>
        </xdr:cNvPr>
        <xdr:cNvSpPr>
          <a:spLocks noChangeShapeType="1"/>
        </xdr:cNvSpPr>
      </xdr:nvSpPr>
      <xdr:spPr bwMode="auto">
        <a:xfrm>
          <a:off x="40005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28" name="Line 7">
          <a:extLst>
            <a:ext uri="{FF2B5EF4-FFF2-40B4-BE49-F238E27FC236}">
              <a16:creationId xmlns:a16="http://schemas.microsoft.com/office/drawing/2014/main" id="{72CF3732-1ACC-4242-8F1D-40A281DF801C}"/>
            </a:ext>
          </a:extLst>
        </xdr:cNvPr>
        <xdr:cNvSpPr>
          <a:spLocks noChangeShapeType="1"/>
        </xdr:cNvSpPr>
      </xdr:nvSpPr>
      <xdr:spPr bwMode="auto">
        <a:xfrm>
          <a:off x="40005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29" name="Line 7">
          <a:extLst>
            <a:ext uri="{FF2B5EF4-FFF2-40B4-BE49-F238E27FC236}">
              <a16:creationId xmlns:a16="http://schemas.microsoft.com/office/drawing/2014/main" id="{F38AB71B-77AA-4CFA-8001-41F33AE79BA0}"/>
            </a:ext>
          </a:extLst>
        </xdr:cNvPr>
        <xdr:cNvSpPr>
          <a:spLocks noChangeShapeType="1"/>
        </xdr:cNvSpPr>
      </xdr:nvSpPr>
      <xdr:spPr bwMode="auto">
        <a:xfrm>
          <a:off x="40005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30" name="Line 7">
          <a:extLst>
            <a:ext uri="{FF2B5EF4-FFF2-40B4-BE49-F238E27FC236}">
              <a16:creationId xmlns:a16="http://schemas.microsoft.com/office/drawing/2014/main" id="{9053239C-9FA4-4602-A105-BC20E726F856}"/>
            </a:ext>
          </a:extLst>
        </xdr:cNvPr>
        <xdr:cNvSpPr>
          <a:spLocks noChangeShapeType="1"/>
        </xdr:cNvSpPr>
      </xdr:nvSpPr>
      <xdr:spPr bwMode="auto">
        <a:xfrm>
          <a:off x="40005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31" name="Line 7">
          <a:extLst>
            <a:ext uri="{FF2B5EF4-FFF2-40B4-BE49-F238E27FC236}">
              <a16:creationId xmlns:a16="http://schemas.microsoft.com/office/drawing/2014/main" id="{5801477B-60C8-4E1C-BC1F-DDA3DB4A7782}"/>
            </a:ext>
          </a:extLst>
        </xdr:cNvPr>
        <xdr:cNvSpPr>
          <a:spLocks noChangeShapeType="1"/>
        </xdr:cNvSpPr>
      </xdr:nvSpPr>
      <xdr:spPr bwMode="auto">
        <a:xfrm>
          <a:off x="40005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32" name="Line 7">
          <a:extLst>
            <a:ext uri="{FF2B5EF4-FFF2-40B4-BE49-F238E27FC236}">
              <a16:creationId xmlns:a16="http://schemas.microsoft.com/office/drawing/2014/main" id="{63F0C476-83C5-4974-A660-B994E2B47460}"/>
            </a:ext>
          </a:extLst>
        </xdr:cNvPr>
        <xdr:cNvSpPr>
          <a:spLocks noChangeShapeType="1"/>
        </xdr:cNvSpPr>
      </xdr:nvSpPr>
      <xdr:spPr bwMode="auto">
        <a:xfrm>
          <a:off x="40005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33" name="Line 7">
          <a:extLst>
            <a:ext uri="{FF2B5EF4-FFF2-40B4-BE49-F238E27FC236}">
              <a16:creationId xmlns:a16="http://schemas.microsoft.com/office/drawing/2014/main" id="{95B4354E-1235-4758-9945-087A6E3E0D97}"/>
            </a:ext>
          </a:extLst>
        </xdr:cNvPr>
        <xdr:cNvSpPr>
          <a:spLocks noChangeShapeType="1"/>
        </xdr:cNvSpPr>
      </xdr:nvSpPr>
      <xdr:spPr bwMode="auto">
        <a:xfrm>
          <a:off x="40005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34" name="Line 7">
          <a:extLst>
            <a:ext uri="{FF2B5EF4-FFF2-40B4-BE49-F238E27FC236}">
              <a16:creationId xmlns:a16="http://schemas.microsoft.com/office/drawing/2014/main" id="{669FDF4A-496A-4857-8488-D0139D961EC9}"/>
            </a:ext>
          </a:extLst>
        </xdr:cNvPr>
        <xdr:cNvSpPr>
          <a:spLocks noChangeShapeType="1"/>
        </xdr:cNvSpPr>
      </xdr:nvSpPr>
      <xdr:spPr bwMode="auto">
        <a:xfrm>
          <a:off x="40005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35" name="Line 7">
          <a:extLst>
            <a:ext uri="{FF2B5EF4-FFF2-40B4-BE49-F238E27FC236}">
              <a16:creationId xmlns:a16="http://schemas.microsoft.com/office/drawing/2014/main" id="{8C8FEF06-327E-497B-8CCB-BE64D31558BD}"/>
            </a:ext>
          </a:extLst>
        </xdr:cNvPr>
        <xdr:cNvSpPr>
          <a:spLocks noChangeShapeType="1"/>
        </xdr:cNvSpPr>
      </xdr:nvSpPr>
      <xdr:spPr bwMode="auto">
        <a:xfrm>
          <a:off x="40005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36" name="Line 7">
          <a:extLst>
            <a:ext uri="{FF2B5EF4-FFF2-40B4-BE49-F238E27FC236}">
              <a16:creationId xmlns:a16="http://schemas.microsoft.com/office/drawing/2014/main" id="{479AD951-E533-4E4D-B003-1C7BB85B253A}"/>
            </a:ext>
          </a:extLst>
        </xdr:cNvPr>
        <xdr:cNvSpPr>
          <a:spLocks noChangeShapeType="1"/>
        </xdr:cNvSpPr>
      </xdr:nvSpPr>
      <xdr:spPr bwMode="auto">
        <a:xfrm>
          <a:off x="40005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37" name="Line 7">
          <a:extLst>
            <a:ext uri="{FF2B5EF4-FFF2-40B4-BE49-F238E27FC236}">
              <a16:creationId xmlns:a16="http://schemas.microsoft.com/office/drawing/2014/main" id="{4D638079-AB55-4C9C-B579-6017C7FC59CC}"/>
            </a:ext>
          </a:extLst>
        </xdr:cNvPr>
        <xdr:cNvSpPr>
          <a:spLocks noChangeShapeType="1"/>
        </xdr:cNvSpPr>
      </xdr:nvSpPr>
      <xdr:spPr bwMode="auto">
        <a:xfrm>
          <a:off x="40005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38" name="Line 7">
          <a:extLst>
            <a:ext uri="{FF2B5EF4-FFF2-40B4-BE49-F238E27FC236}">
              <a16:creationId xmlns:a16="http://schemas.microsoft.com/office/drawing/2014/main" id="{C0AF83FF-4134-4A02-88DC-134A71E2B742}"/>
            </a:ext>
          </a:extLst>
        </xdr:cNvPr>
        <xdr:cNvSpPr>
          <a:spLocks noChangeShapeType="1"/>
        </xdr:cNvSpPr>
      </xdr:nvSpPr>
      <xdr:spPr bwMode="auto">
        <a:xfrm>
          <a:off x="40005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39" name="Line 7">
          <a:extLst>
            <a:ext uri="{FF2B5EF4-FFF2-40B4-BE49-F238E27FC236}">
              <a16:creationId xmlns:a16="http://schemas.microsoft.com/office/drawing/2014/main" id="{1CD6DA7A-E7DA-4B0A-81EE-090552F2FC2C}"/>
            </a:ext>
          </a:extLst>
        </xdr:cNvPr>
        <xdr:cNvSpPr>
          <a:spLocks noChangeShapeType="1"/>
        </xdr:cNvSpPr>
      </xdr:nvSpPr>
      <xdr:spPr bwMode="auto">
        <a:xfrm>
          <a:off x="40005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40" name="Line 7">
          <a:extLst>
            <a:ext uri="{FF2B5EF4-FFF2-40B4-BE49-F238E27FC236}">
              <a16:creationId xmlns:a16="http://schemas.microsoft.com/office/drawing/2014/main" id="{7CEC4C65-4FCF-4944-AF55-4F2EB67E5EB9}"/>
            </a:ext>
          </a:extLst>
        </xdr:cNvPr>
        <xdr:cNvSpPr>
          <a:spLocks noChangeShapeType="1"/>
        </xdr:cNvSpPr>
      </xdr:nvSpPr>
      <xdr:spPr bwMode="auto">
        <a:xfrm>
          <a:off x="40005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41" name="Line 7">
          <a:extLst>
            <a:ext uri="{FF2B5EF4-FFF2-40B4-BE49-F238E27FC236}">
              <a16:creationId xmlns:a16="http://schemas.microsoft.com/office/drawing/2014/main" id="{31BAE122-525C-4554-80B7-3D083206725E}"/>
            </a:ext>
          </a:extLst>
        </xdr:cNvPr>
        <xdr:cNvSpPr>
          <a:spLocks noChangeShapeType="1"/>
        </xdr:cNvSpPr>
      </xdr:nvSpPr>
      <xdr:spPr bwMode="auto">
        <a:xfrm>
          <a:off x="40005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42" name="Line 7">
          <a:extLst>
            <a:ext uri="{FF2B5EF4-FFF2-40B4-BE49-F238E27FC236}">
              <a16:creationId xmlns:a16="http://schemas.microsoft.com/office/drawing/2014/main" id="{D851A22B-A6EC-4996-8FE4-15A5D6398476}"/>
            </a:ext>
          </a:extLst>
        </xdr:cNvPr>
        <xdr:cNvSpPr>
          <a:spLocks noChangeShapeType="1"/>
        </xdr:cNvSpPr>
      </xdr:nvSpPr>
      <xdr:spPr bwMode="auto">
        <a:xfrm>
          <a:off x="40005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43" name="Line 7">
          <a:extLst>
            <a:ext uri="{FF2B5EF4-FFF2-40B4-BE49-F238E27FC236}">
              <a16:creationId xmlns:a16="http://schemas.microsoft.com/office/drawing/2014/main" id="{2C71A817-C0D2-4022-B4A0-2B2C02356CD7}"/>
            </a:ext>
          </a:extLst>
        </xdr:cNvPr>
        <xdr:cNvSpPr>
          <a:spLocks noChangeShapeType="1"/>
        </xdr:cNvSpPr>
      </xdr:nvSpPr>
      <xdr:spPr bwMode="auto">
        <a:xfrm>
          <a:off x="40005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44" name="Line 7">
          <a:extLst>
            <a:ext uri="{FF2B5EF4-FFF2-40B4-BE49-F238E27FC236}">
              <a16:creationId xmlns:a16="http://schemas.microsoft.com/office/drawing/2014/main" id="{B1B40E8A-FF82-4074-8732-3DF743DD83B3}"/>
            </a:ext>
          </a:extLst>
        </xdr:cNvPr>
        <xdr:cNvSpPr>
          <a:spLocks noChangeShapeType="1"/>
        </xdr:cNvSpPr>
      </xdr:nvSpPr>
      <xdr:spPr bwMode="auto">
        <a:xfrm>
          <a:off x="40005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45" name="Line 7">
          <a:extLst>
            <a:ext uri="{FF2B5EF4-FFF2-40B4-BE49-F238E27FC236}">
              <a16:creationId xmlns:a16="http://schemas.microsoft.com/office/drawing/2014/main" id="{75266A09-3BE8-4288-8D0F-B9AC7582C812}"/>
            </a:ext>
          </a:extLst>
        </xdr:cNvPr>
        <xdr:cNvSpPr>
          <a:spLocks noChangeShapeType="1"/>
        </xdr:cNvSpPr>
      </xdr:nvSpPr>
      <xdr:spPr bwMode="auto">
        <a:xfrm>
          <a:off x="40005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46" name="Line 7">
          <a:extLst>
            <a:ext uri="{FF2B5EF4-FFF2-40B4-BE49-F238E27FC236}">
              <a16:creationId xmlns:a16="http://schemas.microsoft.com/office/drawing/2014/main" id="{1ED5E9B2-C2F7-43F0-9ABA-7849F8680558}"/>
            </a:ext>
          </a:extLst>
        </xdr:cNvPr>
        <xdr:cNvSpPr>
          <a:spLocks noChangeShapeType="1"/>
        </xdr:cNvSpPr>
      </xdr:nvSpPr>
      <xdr:spPr bwMode="auto">
        <a:xfrm>
          <a:off x="40005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47" name="Line 7">
          <a:extLst>
            <a:ext uri="{FF2B5EF4-FFF2-40B4-BE49-F238E27FC236}">
              <a16:creationId xmlns:a16="http://schemas.microsoft.com/office/drawing/2014/main" id="{F2108B99-5EA5-4794-8F96-D6AF952200F7}"/>
            </a:ext>
          </a:extLst>
        </xdr:cNvPr>
        <xdr:cNvSpPr>
          <a:spLocks noChangeShapeType="1"/>
        </xdr:cNvSpPr>
      </xdr:nvSpPr>
      <xdr:spPr bwMode="auto">
        <a:xfrm>
          <a:off x="40005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48" name="Line 7">
          <a:extLst>
            <a:ext uri="{FF2B5EF4-FFF2-40B4-BE49-F238E27FC236}">
              <a16:creationId xmlns:a16="http://schemas.microsoft.com/office/drawing/2014/main" id="{711A1DED-B509-4DAB-991F-1E28434E27F7}"/>
            </a:ext>
          </a:extLst>
        </xdr:cNvPr>
        <xdr:cNvSpPr>
          <a:spLocks noChangeShapeType="1"/>
        </xdr:cNvSpPr>
      </xdr:nvSpPr>
      <xdr:spPr bwMode="auto">
        <a:xfrm>
          <a:off x="40005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49" name="Line 7">
          <a:extLst>
            <a:ext uri="{FF2B5EF4-FFF2-40B4-BE49-F238E27FC236}">
              <a16:creationId xmlns:a16="http://schemas.microsoft.com/office/drawing/2014/main" id="{83C1183B-063E-435C-8E05-BC5DF76A0A8E}"/>
            </a:ext>
          </a:extLst>
        </xdr:cNvPr>
        <xdr:cNvSpPr>
          <a:spLocks noChangeShapeType="1"/>
        </xdr:cNvSpPr>
      </xdr:nvSpPr>
      <xdr:spPr bwMode="auto">
        <a:xfrm>
          <a:off x="40005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50" name="Line 7">
          <a:extLst>
            <a:ext uri="{FF2B5EF4-FFF2-40B4-BE49-F238E27FC236}">
              <a16:creationId xmlns:a16="http://schemas.microsoft.com/office/drawing/2014/main" id="{51538DDB-0FAD-42C0-BFE1-B92DA4DEC0B8}"/>
            </a:ext>
          </a:extLst>
        </xdr:cNvPr>
        <xdr:cNvSpPr>
          <a:spLocks noChangeShapeType="1"/>
        </xdr:cNvSpPr>
      </xdr:nvSpPr>
      <xdr:spPr bwMode="auto">
        <a:xfrm>
          <a:off x="40005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51" name="Line 7">
          <a:extLst>
            <a:ext uri="{FF2B5EF4-FFF2-40B4-BE49-F238E27FC236}">
              <a16:creationId xmlns:a16="http://schemas.microsoft.com/office/drawing/2014/main" id="{C6F85FD4-E27E-4BB0-9B1C-412BAD73830F}"/>
            </a:ext>
          </a:extLst>
        </xdr:cNvPr>
        <xdr:cNvSpPr>
          <a:spLocks noChangeShapeType="1"/>
        </xdr:cNvSpPr>
      </xdr:nvSpPr>
      <xdr:spPr bwMode="auto">
        <a:xfrm>
          <a:off x="40005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52" name="Line 7">
          <a:extLst>
            <a:ext uri="{FF2B5EF4-FFF2-40B4-BE49-F238E27FC236}">
              <a16:creationId xmlns:a16="http://schemas.microsoft.com/office/drawing/2014/main" id="{09AFD2D0-B7DD-4F8A-8BE0-FC444134447B}"/>
            </a:ext>
          </a:extLst>
        </xdr:cNvPr>
        <xdr:cNvSpPr>
          <a:spLocks noChangeShapeType="1"/>
        </xdr:cNvSpPr>
      </xdr:nvSpPr>
      <xdr:spPr bwMode="auto">
        <a:xfrm>
          <a:off x="40005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53" name="Line 7">
          <a:extLst>
            <a:ext uri="{FF2B5EF4-FFF2-40B4-BE49-F238E27FC236}">
              <a16:creationId xmlns:a16="http://schemas.microsoft.com/office/drawing/2014/main" id="{507A2C59-9B0A-4627-8466-4FD1B9959F31}"/>
            </a:ext>
          </a:extLst>
        </xdr:cNvPr>
        <xdr:cNvSpPr>
          <a:spLocks noChangeShapeType="1"/>
        </xdr:cNvSpPr>
      </xdr:nvSpPr>
      <xdr:spPr bwMode="auto">
        <a:xfrm>
          <a:off x="40005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54" name="Line 7">
          <a:extLst>
            <a:ext uri="{FF2B5EF4-FFF2-40B4-BE49-F238E27FC236}">
              <a16:creationId xmlns:a16="http://schemas.microsoft.com/office/drawing/2014/main" id="{6CE65C2D-4EA8-421F-A608-B2FF63B1BBA0}"/>
            </a:ext>
          </a:extLst>
        </xdr:cNvPr>
        <xdr:cNvSpPr>
          <a:spLocks noChangeShapeType="1"/>
        </xdr:cNvSpPr>
      </xdr:nvSpPr>
      <xdr:spPr bwMode="auto">
        <a:xfrm>
          <a:off x="40005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55" name="Line 7">
          <a:extLst>
            <a:ext uri="{FF2B5EF4-FFF2-40B4-BE49-F238E27FC236}">
              <a16:creationId xmlns:a16="http://schemas.microsoft.com/office/drawing/2014/main" id="{263D21FF-D626-4266-984B-189A5EBEF5F7}"/>
            </a:ext>
          </a:extLst>
        </xdr:cNvPr>
        <xdr:cNvSpPr>
          <a:spLocks noChangeShapeType="1"/>
        </xdr:cNvSpPr>
      </xdr:nvSpPr>
      <xdr:spPr bwMode="auto">
        <a:xfrm>
          <a:off x="40005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56" name="Line 7">
          <a:extLst>
            <a:ext uri="{FF2B5EF4-FFF2-40B4-BE49-F238E27FC236}">
              <a16:creationId xmlns:a16="http://schemas.microsoft.com/office/drawing/2014/main" id="{0752F558-D311-4BE1-B839-D2538166F06E}"/>
            </a:ext>
          </a:extLst>
        </xdr:cNvPr>
        <xdr:cNvSpPr>
          <a:spLocks noChangeShapeType="1"/>
        </xdr:cNvSpPr>
      </xdr:nvSpPr>
      <xdr:spPr bwMode="auto">
        <a:xfrm>
          <a:off x="40005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57" name="Line 7">
          <a:extLst>
            <a:ext uri="{FF2B5EF4-FFF2-40B4-BE49-F238E27FC236}">
              <a16:creationId xmlns:a16="http://schemas.microsoft.com/office/drawing/2014/main" id="{97B7CF0E-8B00-4B69-9DE2-EC979C5399E1}"/>
            </a:ext>
          </a:extLst>
        </xdr:cNvPr>
        <xdr:cNvSpPr>
          <a:spLocks noChangeShapeType="1"/>
        </xdr:cNvSpPr>
      </xdr:nvSpPr>
      <xdr:spPr bwMode="auto">
        <a:xfrm>
          <a:off x="40005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58" name="Line 7">
          <a:extLst>
            <a:ext uri="{FF2B5EF4-FFF2-40B4-BE49-F238E27FC236}">
              <a16:creationId xmlns:a16="http://schemas.microsoft.com/office/drawing/2014/main" id="{354FE6CF-454F-41D3-BAB0-725C997F2C1F}"/>
            </a:ext>
          </a:extLst>
        </xdr:cNvPr>
        <xdr:cNvSpPr>
          <a:spLocks noChangeShapeType="1"/>
        </xdr:cNvSpPr>
      </xdr:nvSpPr>
      <xdr:spPr bwMode="auto">
        <a:xfrm>
          <a:off x="40005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59" name="Line 7">
          <a:extLst>
            <a:ext uri="{FF2B5EF4-FFF2-40B4-BE49-F238E27FC236}">
              <a16:creationId xmlns:a16="http://schemas.microsoft.com/office/drawing/2014/main" id="{F39B6DA5-22C3-42B8-99AB-809E5B516F86}"/>
            </a:ext>
          </a:extLst>
        </xdr:cNvPr>
        <xdr:cNvSpPr>
          <a:spLocks noChangeShapeType="1"/>
        </xdr:cNvSpPr>
      </xdr:nvSpPr>
      <xdr:spPr bwMode="auto">
        <a:xfrm>
          <a:off x="40005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60" name="Line 7">
          <a:extLst>
            <a:ext uri="{FF2B5EF4-FFF2-40B4-BE49-F238E27FC236}">
              <a16:creationId xmlns:a16="http://schemas.microsoft.com/office/drawing/2014/main" id="{F14BA58F-74FB-45CE-9C6D-E313D0EBBB9B}"/>
            </a:ext>
          </a:extLst>
        </xdr:cNvPr>
        <xdr:cNvSpPr>
          <a:spLocks noChangeShapeType="1"/>
        </xdr:cNvSpPr>
      </xdr:nvSpPr>
      <xdr:spPr bwMode="auto">
        <a:xfrm>
          <a:off x="40005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61" name="Line 7">
          <a:extLst>
            <a:ext uri="{FF2B5EF4-FFF2-40B4-BE49-F238E27FC236}">
              <a16:creationId xmlns:a16="http://schemas.microsoft.com/office/drawing/2014/main" id="{17BF54F1-A575-46F0-B102-B17A10E5B5AE}"/>
            </a:ext>
          </a:extLst>
        </xdr:cNvPr>
        <xdr:cNvSpPr>
          <a:spLocks noChangeShapeType="1"/>
        </xdr:cNvSpPr>
      </xdr:nvSpPr>
      <xdr:spPr bwMode="auto">
        <a:xfrm>
          <a:off x="40005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62" name="Line 7">
          <a:extLst>
            <a:ext uri="{FF2B5EF4-FFF2-40B4-BE49-F238E27FC236}">
              <a16:creationId xmlns:a16="http://schemas.microsoft.com/office/drawing/2014/main" id="{763583FB-DAFD-4CE7-BDA4-088FD1CE28F7}"/>
            </a:ext>
          </a:extLst>
        </xdr:cNvPr>
        <xdr:cNvSpPr>
          <a:spLocks noChangeShapeType="1"/>
        </xdr:cNvSpPr>
      </xdr:nvSpPr>
      <xdr:spPr bwMode="auto">
        <a:xfrm>
          <a:off x="40005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63" name="Line 7">
          <a:extLst>
            <a:ext uri="{FF2B5EF4-FFF2-40B4-BE49-F238E27FC236}">
              <a16:creationId xmlns:a16="http://schemas.microsoft.com/office/drawing/2014/main" id="{0B612A92-95F8-41EB-8E30-1BFB67EF6857}"/>
            </a:ext>
          </a:extLst>
        </xdr:cNvPr>
        <xdr:cNvSpPr>
          <a:spLocks noChangeShapeType="1"/>
        </xdr:cNvSpPr>
      </xdr:nvSpPr>
      <xdr:spPr bwMode="auto">
        <a:xfrm>
          <a:off x="40005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64" name="Line 7">
          <a:extLst>
            <a:ext uri="{FF2B5EF4-FFF2-40B4-BE49-F238E27FC236}">
              <a16:creationId xmlns:a16="http://schemas.microsoft.com/office/drawing/2014/main" id="{BD8EB9EC-D3C0-4717-913B-5FE3EBD482CB}"/>
            </a:ext>
          </a:extLst>
        </xdr:cNvPr>
        <xdr:cNvSpPr>
          <a:spLocks noChangeShapeType="1"/>
        </xdr:cNvSpPr>
      </xdr:nvSpPr>
      <xdr:spPr bwMode="auto">
        <a:xfrm>
          <a:off x="40005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65" name="Line 7">
          <a:extLst>
            <a:ext uri="{FF2B5EF4-FFF2-40B4-BE49-F238E27FC236}">
              <a16:creationId xmlns:a16="http://schemas.microsoft.com/office/drawing/2014/main" id="{083E1183-CFE4-4AF3-8E51-9A1B29A0BE15}"/>
            </a:ext>
          </a:extLst>
        </xdr:cNvPr>
        <xdr:cNvSpPr>
          <a:spLocks noChangeShapeType="1"/>
        </xdr:cNvSpPr>
      </xdr:nvSpPr>
      <xdr:spPr bwMode="auto">
        <a:xfrm>
          <a:off x="40005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66" name="Line 7">
          <a:extLst>
            <a:ext uri="{FF2B5EF4-FFF2-40B4-BE49-F238E27FC236}">
              <a16:creationId xmlns:a16="http://schemas.microsoft.com/office/drawing/2014/main" id="{5D3E8566-44A1-4E9B-B148-5C6B2A764FC4}"/>
            </a:ext>
          </a:extLst>
        </xdr:cNvPr>
        <xdr:cNvSpPr>
          <a:spLocks noChangeShapeType="1"/>
        </xdr:cNvSpPr>
      </xdr:nvSpPr>
      <xdr:spPr bwMode="auto">
        <a:xfrm>
          <a:off x="40005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67" name="Line 7">
          <a:extLst>
            <a:ext uri="{FF2B5EF4-FFF2-40B4-BE49-F238E27FC236}">
              <a16:creationId xmlns:a16="http://schemas.microsoft.com/office/drawing/2014/main" id="{09B46887-F03C-405B-BDE3-B4DFBE420F60}"/>
            </a:ext>
          </a:extLst>
        </xdr:cNvPr>
        <xdr:cNvSpPr>
          <a:spLocks noChangeShapeType="1"/>
        </xdr:cNvSpPr>
      </xdr:nvSpPr>
      <xdr:spPr bwMode="auto">
        <a:xfrm>
          <a:off x="40005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68" name="Line 7">
          <a:extLst>
            <a:ext uri="{FF2B5EF4-FFF2-40B4-BE49-F238E27FC236}">
              <a16:creationId xmlns:a16="http://schemas.microsoft.com/office/drawing/2014/main" id="{44770C46-DE3F-4A1B-A48F-D1D2519AF979}"/>
            </a:ext>
          </a:extLst>
        </xdr:cNvPr>
        <xdr:cNvSpPr>
          <a:spLocks noChangeShapeType="1"/>
        </xdr:cNvSpPr>
      </xdr:nvSpPr>
      <xdr:spPr bwMode="auto">
        <a:xfrm>
          <a:off x="40005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69" name="Line 7">
          <a:extLst>
            <a:ext uri="{FF2B5EF4-FFF2-40B4-BE49-F238E27FC236}">
              <a16:creationId xmlns:a16="http://schemas.microsoft.com/office/drawing/2014/main" id="{D73383B3-5EF2-4935-8F92-824868C990AF}"/>
            </a:ext>
          </a:extLst>
        </xdr:cNvPr>
        <xdr:cNvSpPr>
          <a:spLocks noChangeShapeType="1"/>
        </xdr:cNvSpPr>
      </xdr:nvSpPr>
      <xdr:spPr bwMode="auto">
        <a:xfrm>
          <a:off x="40005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70" name="Line 7">
          <a:extLst>
            <a:ext uri="{FF2B5EF4-FFF2-40B4-BE49-F238E27FC236}">
              <a16:creationId xmlns:a16="http://schemas.microsoft.com/office/drawing/2014/main" id="{181BB70D-1384-4624-897C-B8F8E172E8AC}"/>
            </a:ext>
          </a:extLst>
        </xdr:cNvPr>
        <xdr:cNvSpPr>
          <a:spLocks noChangeShapeType="1"/>
        </xdr:cNvSpPr>
      </xdr:nvSpPr>
      <xdr:spPr bwMode="auto">
        <a:xfrm>
          <a:off x="40005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71" name="Line 7">
          <a:extLst>
            <a:ext uri="{FF2B5EF4-FFF2-40B4-BE49-F238E27FC236}">
              <a16:creationId xmlns:a16="http://schemas.microsoft.com/office/drawing/2014/main" id="{026196BC-169C-41FF-808B-FDD895D4D7E4}"/>
            </a:ext>
          </a:extLst>
        </xdr:cNvPr>
        <xdr:cNvSpPr>
          <a:spLocks noChangeShapeType="1"/>
        </xdr:cNvSpPr>
      </xdr:nvSpPr>
      <xdr:spPr bwMode="auto">
        <a:xfrm>
          <a:off x="40005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72" name="Line 7">
          <a:extLst>
            <a:ext uri="{FF2B5EF4-FFF2-40B4-BE49-F238E27FC236}">
              <a16:creationId xmlns:a16="http://schemas.microsoft.com/office/drawing/2014/main" id="{8FE20F16-8981-4ABC-9215-70AEAABE8031}"/>
            </a:ext>
          </a:extLst>
        </xdr:cNvPr>
        <xdr:cNvSpPr>
          <a:spLocks noChangeShapeType="1"/>
        </xdr:cNvSpPr>
      </xdr:nvSpPr>
      <xdr:spPr bwMode="auto">
        <a:xfrm>
          <a:off x="40005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73" name="Line 7">
          <a:extLst>
            <a:ext uri="{FF2B5EF4-FFF2-40B4-BE49-F238E27FC236}">
              <a16:creationId xmlns:a16="http://schemas.microsoft.com/office/drawing/2014/main" id="{B03AB2D3-DE13-4A29-B993-CBAC97CDD2B7}"/>
            </a:ext>
          </a:extLst>
        </xdr:cNvPr>
        <xdr:cNvSpPr>
          <a:spLocks noChangeShapeType="1"/>
        </xdr:cNvSpPr>
      </xdr:nvSpPr>
      <xdr:spPr bwMode="auto">
        <a:xfrm>
          <a:off x="40005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74" name="Line 7">
          <a:extLst>
            <a:ext uri="{FF2B5EF4-FFF2-40B4-BE49-F238E27FC236}">
              <a16:creationId xmlns:a16="http://schemas.microsoft.com/office/drawing/2014/main" id="{3952F9A7-E58A-40D3-8992-D31CE96C1248}"/>
            </a:ext>
          </a:extLst>
        </xdr:cNvPr>
        <xdr:cNvSpPr>
          <a:spLocks noChangeShapeType="1"/>
        </xdr:cNvSpPr>
      </xdr:nvSpPr>
      <xdr:spPr bwMode="auto">
        <a:xfrm>
          <a:off x="40005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75" name="Line 7">
          <a:extLst>
            <a:ext uri="{FF2B5EF4-FFF2-40B4-BE49-F238E27FC236}">
              <a16:creationId xmlns:a16="http://schemas.microsoft.com/office/drawing/2014/main" id="{D175A87D-622B-4489-9361-B213646AA61C}"/>
            </a:ext>
          </a:extLst>
        </xdr:cNvPr>
        <xdr:cNvSpPr>
          <a:spLocks noChangeShapeType="1"/>
        </xdr:cNvSpPr>
      </xdr:nvSpPr>
      <xdr:spPr bwMode="auto">
        <a:xfrm>
          <a:off x="40005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76" name="Line 7">
          <a:extLst>
            <a:ext uri="{FF2B5EF4-FFF2-40B4-BE49-F238E27FC236}">
              <a16:creationId xmlns:a16="http://schemas.microsoft.com/office/drawing/2014/main" id="{4587D78B-A449-4D94-9965-CF7EC4C38D06}"/>
            </a:ext>
          </a:extLst>
        </xdr:cNvPr>
        <xdr:cNvSpPr>
          <a:spLocks noChangeShapeType="1"/>
        </xdr:cNvSpPr>
      </xdr:nvSpPr>
      <xdr:spPr bwMode="auto">
        <a:xfrm>
          <a:off x="40005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77" name="Line 7">
          <a:extLst>
            <a:ext uri="{FF2B5EF4-FFF2-40B4-BE49-F238E27FC236}">
              <a16:creationId xmlns:a16="http://schemas.microsoft.com/office/drawing/2014/main" id="{E3D1EE92-4C4B-4615-ADF1-AB4236B1A668}"/>
            </a:ext>
          </a:extLst>
        </xdr:cNvPr>
        <xdr:cNvSpPr>
          <a:spLocks noChangeShapeType="1"/>
        </xdr:cNvSpPr>
      </xdr:nvSpPr>
      <xdr:spPr bwMode="auto">
        <a:xfrm>
          <a:off x="40005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78" name="Line 7">
          <a:extLst>
            <a:ext uri="{FF2B5EF4-FFF2-40B4-BE49-F238E27FC236}">
              <a16:creationId xmlns:a16="http://schemas.microsoft.com/office/drawing/2014/main" id="{183DC207-3D99-42B1-A32E-3DA47384D618}"/>
            </a:ext>
          </a:extLst>
        </xdr:cNvPr>
        <xdr:cNvSpPr>
          <a:spLocks noChangeShapeType="1"/>
        </xdr:cNvSpPr>
      </xdr:nvSpPr>
      <xdr:spPr bwMode="auto">
        <a:xfrm>
          <a:off x="40005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79" name="Line 7">
          <a:extLst>
            <a:ext uri="{FF2B5EF4-FFF2-40B4-BE49-F238E27FC236}">
              <a16:creationId xmlns:a16="http://schemas.microsoft.com/office/drawing/2014/main" id="{A6EB76AA-DDDB-4E1C-BEEA-6031FA4E158C}"/>
            </a:ext>
          </a:extLst>
        </xdr:cNvPr>
        <xdr:cNvSpPr>
          <a:spLocks noChangeShapeType="1"/>
        </xdr:cNvSpPr>
      </xdr:nvSpPr>
      <xdr:spPr bwMode="auto">
        <a:xfrm>
          <a:off x="40005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80" name="Line 7">
          <a:extLst>
            <a:ext uri="{FF2B5EF4-FFF2-40B4-BE49-F238E27FC236}">
              <a16:creationId xmlns:a16="http://schemas.microsoft.com/office/drawing/2014/main" id="{64B87B24-7E56-4933-AA6B-B4B4904F6451}"/>
            </a:ext>
          </a:extLst>
        </xdr:cNvPr>
        <xdr:cNvSpPr>
          <a:spLocks noChangeShapeType="1"/>
        </xdr:cNvSpPr>
      </xdr:nvSpPr>
      <xdr:spPr bwMode="auto">
        <a:xfrm>
          <a:off x="40005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81" name="Line 7">
          <a:extLst>
            <a:ext uri="{FF2B5EF4-FFF2-40B4-BE49-F238E27FC236}">
              <a16:creationId xmlns:a16="http://schemas.microsoft.com/office/drawing/2014/main" id="{BDE6A5E2-5865-43C1-93BE-F864CD0104EA}"/>
            </a:ext>
          </a:extLst>
        </xdr:cNvPr>
        <xdr:cNvSpPr>
          <a:spLocks noChangeShapeType="1"/>
        </xdr:cNvSpPr>
      </xdr:nvSpPr>
      <xdr:spPr bwMode="auto">
        <a:xfrm>
          <a:off x="40005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82" name="Line 7">
          <a:extLst>
            <a:ext uri="{FF2B5EF4-FFF2-40B4-BE49-F238E27FC236}">
              <a16:creationId xmlns:a16="http://schemas.microsoft.com/office/drawing/2014/main" id="{92CDA4D0-ACC1-4095-A347-E9FC645CDA93}"/>
            </a:ext>
          </a:extLst>
        </xdr:cNvPr>
        <xdr:cNvSpPr>
          <a:spLocks noChangeShapeType="1"/>
        </xdr:cNvSpPr>
      </xdr:nvSpPr>
      <xdr:spPr bwMode="auto">
        <a:xfrm>
          <a:off x="40005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83" name="Line 7">
          <a:extLst>
            <a:ext uri="{FF2B5EF4-FFF2-40B4-BE49-F238E27FC236}">
              <a16:creationId xmlns:a16="http://schemas.microsoft.com/office/drawing/2014/main" id="{2DE53DC4-14B7-414B-9752-02A385B31BE8}"/>
            </a:ext>
          </a:extLst>
        </xdr:cNvPr>
        <xdr:cNvSpPr>
          <a:spLocks noChangeShapeType="1"/>
        </xdr:cNvSpPr>
      </xdr:nvSpPr>
      <xdr:spPr bwMode="auto">
        <a:xfrm>
          <a:off x="40005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84" name="Line 7">
          <a:extLst>
            <a:ext uri="{FF2B5EF4-FFF2-40B4-BE49-F238E27FC236}">
              <a16:creationId xmlns:a16="http://schemas.microsoft.com/office/drawing/2014/main" id="{0B970477-B54F-4A66-8033-D74B623FD315}"/>
            </a:ext>
          </a:extLst>
        </xdr:cNvPr>
        <xdr:cNvSpPr>
          <a:spLocks noChangeShapeType="1"/>
        </xdr:cNvSpPr>
      </xdr:nvSpPr>
      <xdr:spPr bwMode="auto">
        <a:xfrm>
          <a:off x="40005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85" name="Line 7">
          <a:extLst>
            <a:ext uri="{FF2B5EF4-FFF2-40B4-BE49-F238E27FC236}">
              <a16:creationId xmlns:a16="http://schemas.microsoft.com/office/drawing/2014/main" id="{433BD2A3-B9DE-4C0C-870B-6F5BB4C1CBF2}"/>
            </a:ext>
          </a:extLst>
        </xdr:cNvPr>
        <xdr:cNvSpPr>
          <a:spLocks noChangeShapeType="1"/>
        </xdr:cNvSpPr>
      </xdr:nvSpPr>
      <xdr:spPr bwMode="auto">
        <a:xfrm>
          <a:off x="40005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86" name="Line 7">
          <a:extLst>
            <a:ext uri="{FF2B5EF4-FFF2-40B4-BE49-F238E27FC236}">
              <a16:creationId xmlns:a16="http://schemas.microsoft.com/office/drawing/2014/main" id="{948FE452-C046-4290-83D7-E3AD3C675A98}"/>
            </a:ext>
          </a:extLst>
        </xdr:cNvPr>
        <xdr:cNvSpPr>
          <a:spLocks noChangeShapeType="1"/>
        </xdr:cNvSpPr>
      </xdr:nvSpPr>
      <xdr:spPr bwMode="auto">
        <a:xfrm>
          <a:off x="40005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687" name="Line 7">
          <a:extLst>
            <a:ext uri="{FF2B5EF4-FFF2-40B4-BE49-F238E27FC236}">
              <a16:creationId xmlns:a16="http://schemas.microsoft.com/office/drawing/2014/main" id="{3D0D6F88-6C5F-421A-953C-8FD78A3B3B76}"/>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688" name="Line 7">
          <a:extLst>
            <a:ext uri="{FF2B5EF4-FFF2-40B4-BE49-F238E27FC236}">
              <a16:creationId xmlns:a16="http://schemas.microsoft.com/office/drawing/2014/main" id="{B4F0329B-773D-4AA7-9527-E21F5F3B6C80}"/>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689" name="Line 7">
          <a:extLst>
            <a:ext uri="{FF2B5EF4-FFF2-40B4-BE49-F238E27FC236}">
              <a16:creationId xmlns:a16="http://schemas.microsoft.com/office/drawing/2014/main" id="{2122F61B-DF97-4F0E-8825-88BE2601978B}"/>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690" name="Line 7">
          <a:extLst>
            <a:ext uri="{FF2B5EF4-FFF2-40B4-BE49-F238E27FC236}">
              <a16:creationId xmlns:a16="http://schemas.microsoft.com/office/drawing/2014/main" id="{2EF179D7-236F-42F4-A74F-3D2325645852}"/>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691" name="Line 7">
          <a:extLst>
            <a:ext uri="{FF2B5EF4-FFF2-40B4-BE49-F238E27FC236}">
              <a16:creationId xmlns:a16="http://schemas.microsoft.com/office/drawing/2014/main" id="{F074C6E0-BDC5-4481-8290-2040A4E1F8C6}"/>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692" name="Line 7">
          <a:extLst>
            <a:ext uri="{FF2B5EF4-FFF2-40B4-BE49-F238E27FC236}">
              <a16:creationId xmlns:a16="http://schemas.microsoft.com/office/drawing/2014/main" id="{86B96459-9A81-41F2-B084-F0234217FAB9}"/>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693" name="Line 7">
          <a:extLst>
            <a:ext uri="{FF2B5EF4-FFF2-40B4-BE49-F238E27FC236}">
              <a16:creationId xmlns:a16="http://schemas.microsoft.com/office/drawing/2014/main" id="{E67570C4-BF01-4D28-B34B-8316315AE505}"/>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694" name="Line 7">
          <a:extLst>
            <a:ext uri="{FF2B5EF4-FFF2-40B4-BE49-F238E27FC236}">
              <a16:creationId xmlns:a16="http://schemas.microsoft.com/office/drawing/2014/main" id="{F522521B-30C2-4A93-BC8E-E021DB54AAF1}"/>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695" name="Line 7">
          <a:extLst>
            <a:ext uri="{FF2B5EF4-FFF2-40B4-BE49-F238E27FC236}">
              <a16:creationId xmlns:a16="http://schemas.microsoft.com/office/drawing/2014/main" id="{8021C096-D977-45C7-88D5-50B228F74539}"/>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696" name="Line 7">
          <a:extLst>
            <a:ext uri="{FF2B5EF4-FFF2-40B4-BE49-F238E27FC236}">
              <a16:creationId xmlns:a16="http://schemas.microsoft.com/office/drawing/2014/main" id="{515A3CF7-B435-485F-A14B-C30FF227B2E2}"/>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697" name="Line 7">
          <a:extLst>
            <a:ext uri="{FF2B5EF4-FFF2-40B4-BE49-F238E27FC236}">
              <a16:creationId xmlns:a16="http://schemas.microsoft.com/office/drawing/2014/main" id="{0702BCD0-3956-439D-8324-104173C50A6C}"/>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698" name="Line 7">
          <a:extLst>
            <a:ext uri="{FF2B5EF4-FFF2-40B4-BE49-F238E27FC236}">
              <a16:creationId xmlns:a16="http://schemas.microsoft.com/office/drawing/2014/main" id="{B2A7391C-25C3-45E5-9701-3B4242E901AA}"/>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699" name="Line 7">
          <a:extLst>
            <a:ext uri="{FF2B5EF4-FFF2-40B4-BE49-F238E27FC236}">
              <a16:creationId xmlns:a16="http://schemas.microsoft.com/office/drawing/2014/main" id="{B847E92B-A00D-4D31-8DA6-596855030FE4}"/>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00" name="Line 7">
          <a:extLst>
            <a:ext uri="{FF2B5EF4-FFF2-40B4-BE49-F238E27FC236}">
              <a16:creationId xmlns:a16="http://schemas.microsoft.com/office/drawing/2014/main" id="{CA99C243-B175-4D20-9BC7-0E7E05A8F22D}"/>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01" name="Line 7">
          <a:extLst>
            <a:ext uri="{FF2B5EF4-FFF2-40B4-BE49-F238E27FC236}">
              <a16:creationId xmlns:a16="http://schemas.microsoft.com/office/drawing/2014/main" id="{AD3B9380-1366-4EA2-860F-B63E43F1134A}"/>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02" name="Line 7">
          <a:extLst>
            <a:ext uri="{FF2B5EF4-FFF2-40B4-BE49-F238E27FC236}">
              <a16:creationId xmlns:a16="http://schemas.microsoft.com/office/drawing/2014/main" id="{A042B196-BE59-4151-B241-98F43318663C}"/>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03" name="Line 7">
          <a:extLst>
            <a:ext uri="{FF2B5EF4-FFF2-40B4-BE49-F238E27FC236}">
              <a16:creationId xmlns:a16="http://schemas.microsoft.com/office/drawing/2014/main" id="{106A4707-0130-4BEC-BF30-820B81CCC434}"/>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04" name="Line 7">
          <a:extLst>
            <a:ext uri="{FF2B5EF4-FFF2-40B4-BE49-F238E27FC236}">
              <a16:creationId xmlns:a16="http://schemas.microsoft.com/office/drawing/2014/main" id="{968D87A1-EF1A-4227-A096-05D85B946D1A}"/>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05" name="Line 7">
          <a:extLst>
            <a:ext uri="{FF2B5EF4-FFF2-40B4-BE49-F238E27FC236}">
              <a16:creationId xmlns:a16="http://schemas.microsoft.com/office/drawing/2014/main" id="{EC671443-E106-4A72-87F3-48CEBA4BA7BE}"/>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06" name="Line 7">
          <a:extLst>
            <a:ext uri="{FF2B5EF4-FFF2-40B4-BE49-F238E27FC236}">
              <a16:creationId xmlns:a16="http://schemas.microsoft.com/office/drawing/2014/main" id="{94F05C6E-F73F-4CBB-B1AD-F138E7D9BD85}"/>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07" name="Line 7">
          <a:extLst>
            <a:ext uri="{FF2B5EF4-FFF2-40B4-BE49-F238E27FC236}">
              <a16:creationId xmlns:a16="http://schemas.microsoft.com/office/drawing/2014/main" id="{596E0520-C771-408A-97FB-375AF1211DFF}"/>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08" name="Line 7">
          <a:extLst>
            <a:ext uri="{FF2B5EF4-FFF2-40B4-BE49-F238E27FC236}">
              <a16:creationId xmlns:a16="http://schemas.microsoft.com/office/drawing/2014/main" id="{5A25B7AD-76DB-4A10-BA02-A080AF921AAD}"/>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09" name="Line 7">
          <a:extLst>
            <a:ext uri="{FF2B5EF4-FFF2-40B4-BE49-F238E27FC236}">
              <a16:creationId xmlns:a16="http://schemas.microsoft.com/office/drawing/2014/main" id="{5CCE3238-9C34-401C-AE3F-6AC914D49643}"/>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10" name="Line 7">
          <a:extLst>
            <a:ext uri="{FF2B5EF4-FFF2-40B4-BE49-F238E27FC236}">
              <a16:creationId xmlns:a16="http://schemas.microsoft.com/office/drawing/2014/main" id="{2C8DC850-B986-4FDD-83D8-4651360073FC}"/>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11" name="Line 7">
          <a:extLst>
            <a:ext uri="{FF2B5EF4-FFF2-40B4-BE49-F238E27FC236}">
              <a16:creationId xmlns:a16="http://schemas.microsoft.com/office/drawing/2014/main" id="{2A488718-65AC-45F1-BCFC-247E2F076622}"/>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12" name="Line 7">
          <a:extLst>
            <a:ext uri="{FF2B5EF4-FFF2-40B4-BE49-F238E27FC236}">
              <a16:creationId xmlns:a16="http://schemas.microsoft.com/office/drawing/2014/main" id="{3BD8F240-D46D-43A5-A99E-337F93D2D51F}"/>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13" name="Line 7">
          <a:extLst>
            <a:ext uri="{FF2B5EF4-FFF2-40B4-BE49-F238E27FC236}">
              <a16:creationId xmlns:a16="http://schemas.microsoft.com/office/drawing/2014/main" id="{6F504336-2286-4088-8B45-85EA1F20FC93}"/>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14" name="Line 7">
          <a:extLst>
            <a:ext uri="{FF2B5EF4-FFF2-40B4-BE49-F238E27FC236}">
              <a16:creationId xmlns:a16="http://schemas.microsoft.com/office/drawing/2014/main" id="{E8F3A03B-43E4-4DC9-8BB4-DCA3844896B5}"/>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15" name="Line 7">
          <a:extLst>
            <a:ext uri="{FF2B5EF4-FFF2-40B4-BE49-F238E27FC236}">
              <a16:creationId xmlns:a16="http://schemas.microsoft.com/office/drawing/2014/main" id="{483802EF-E402-4F14-8732-3F5418059BD7}"/>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16" name="Line 7">
          <a:extLst>
            <a:ext uri="{FF2B5EF4-FFF2-40B4-BE49-F238E27FC236}">
              <a16:creationId xmlns:a16="http://schemas.microsoft.com/office/drawing/2014/main" id="{72D11559-DF34-4F2F-9A10-B8FA77F48A59}"/>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17" name="Line 7">
          <a:extLst>
            <a:ext uri="{FF2B5EF4-FFF2-40B4-BE49-F238E27FC236}">
              <a16:creationId xmlns:a16="http://schemas.microsoft.com/office/drawing/2014/main" id="{2A8111B1-84BC-403F-9B76-A57033BEF90B}"/>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18" name="Line 7">
          <a:extLst>
            <a:ext uri="{FF2B5EF4-FFF2-40B4-BE49-F238E27FC236}">
              <a16:creationId xmlns:a16="http://schemas.microsoft.com/office/drawing/2014/main" id="{49616DE9-0DFD-4A45-AAB0-8BC332E185A6}"/>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19" name="Line 7">
          <a:extLst>
            <a:ext uri="{FF2B5EF4-FFF2-40B4-BE49-F238E27FC236}">
              <a16:creationId xmlns:a16="http://schemas.microsoft.com/office/drawing/2014/main" id="{64DA40D7-21C1-43F3-BC17-6C3A965DC9B0}"/>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20" name="Line 7">
          <a:extLst>
            <a:ext uri="{FF2B5EF4-FFF2-40B4-BE49-F238E27FC236}">
              <a16:creationId xmlns:a16="http://schemas.microsoft.com/office/drawing/2014/main" id="{A0E918DC-1895-4289-A955-6ABA03D66A48}"/>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21" name="Line 7">
          <a:extLst>
            <a:ext uri="{FF2B5EF4-FFF2-40B4-BE49-F238E27FC236}">
              <a16:creationId xmlns:a16="http://schemas.microsoft.com/office/drawing/2014/main" id="{23B383E4-4AD4-4C6E-8E69-73781D6AB481}"/>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22" name="Line 7">
          <a:extLst>
            <a:ext uri="{FF2B5EF4-FFF2-40B4-BE49-F238E27FC236}">
              <a16:creationId xmlns:a16="http://schemas.microsoft.com/office/drawing/2014/main" id="{37E8C051-C6D6-4540-A543-D547F9B142D7}"/>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23" name="Line 7">
          <a:extLst>
            <a:ext uri="{FF2B5EF4-FFF2-40B4-BE49-F238E27FC236}">
              <a16:creationId xmlns:a16="http://schemas.microsoft.com/office/drawing/2014/main" id="{4580207D-04FB-4B95-936F-544A27CA7B28}"/>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24" name="Line 7">
          <a:extLst>
            <a:ext uri="{FF2B5EF4-FFF2-40B4-BE49-F238E27FC236}">
              <a16:creationId xmlns:a16="http://schemas.microsoft.com/office/drawing/2014/main" id="{318831A0-ABD2-4473-B8EA-1D79B37EB251}"/>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25" name="Line 7">
          <a:extLst>
            <a:ext uri="{FF2B5EF4-FFF2-40B4-BE49-F238E27FC236}">
              <a16:creationId xmlns:a16="http://schemas.microsoft.com/office/drawing/2014/main" id="{C8A267A3-3B50-4567-9B7A-5B969FF2CF3F}"/>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26" name="Line 7">
          <a:extLst>
            <a:ext uri="{FF2B5EF4-FFF2-40B4-BE49-F238E27FC236}">
              <a16:creationId xmlns:a16="http://schemas.microsoft.com/office/drawing/2014/main" id="{6C7F2651-F0BA-4CCD-8479-EF18D72F6714}"/>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27" name="Line 7">
          <a:extLst>
            <a:ext uri="{FF2B5EF4-FFF2-40B4-BE49-F238E27FC236}">
              <a16:creationId xmlns:a16="http://schemas.microsoft.com/office/drawing/2014/main" id="{54B2C8E3-CF45-4C9F-B172-5632BE826909}"/>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28" name="Line 7">
          <a:extLst>
            <a:ext uri="{FF2B5EF4-FFF2-40B4-BE49-F238E27FC236}">
              <a16:creationId xmlns:a16="http://schemas.microsoft.com/office/drawing/2014/main" id="{D95F6D8E-006C-4137-8A74-23795DDAEC32}"/>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29" name="Line 7">
          <a:extLst>
            <a:ext uri="{FF2B5EF4-FFF2-40B4-BE49-F238E27FC236}">
              <a16:creationId xmlns:a16="http://schemas.microsoft.com/office/drawing/2014/main" id="{695F9BB9-0E8D-4905-85A1-9671BBCADE21}"/>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30" name="Line 7">
          <a:extLst>
            <a:ext uri="{FF2B5EF4-FFF2-40B4-BE49-F238E27FC236}">
              <a16:creationId xmlns:a16="http://schemas.microsoft.com/office/drawing/2014/main" id="{36797F1F-6D44-46BB-B43C-3801DDE18C7F}"/>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31" name="Line 7">
          <a:extLst>
            <a:ext uri="{FF2B5EF4-FFF2-40B4-BE49-F238E27FC236}">
              <a16:creationId xmlns:a16="http://schemas.microsoft.com/office/drawing/2014/main" id="{017B5FF4-AF6F-4BB3-A441-739191772D15}"/>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32" name="Line 7">
          <a:extLst>
            <a:ext uri="{FF2B5EF4-FFF2-40B4-BE49-F238E27FC236}">
              <a16:creationId xmlns:a16="http://schemas.microsoft.com/office/drawing/2014/main" id="{272964A9-D307-4115-8EBF-4CCD385D76FA}"/>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33" name="Line 7">
          <a:extLst>
            <a:ext uri="{FF2B5EF4-FFF2-40B4-BE49-F238E27FC236}">
              <a16:creationId xmlns:a16="http://schemas.microsoft.com/office/drawing/2014/main" id="{D416A158-737E-4277-9EE9-CA96F963489C}"/>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34" name="Line 7">
          <a:extLst>
            <a:ext uri="{FF2B5EF4-FFF2-40B4-BE49-F238E27FC236}">
              <a16:creationId xmlns:a16="http://schemas.microsoft.com/office/drawing/2014/main" id="{A511C8DC-3CF0-4400-956E-9A48780181A3}"/>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35" name="Line 7">
          <a:extLst>
            <a:ext uri="{FF2B5EF4-FFF2-40B4-BE49-F238E27FC236}">
              <a16:creationId xmlns:a16="http://schemas.microsoft.com/office/drawing/2014/main" id="{A5CBECFB-34E8-4B68-8BDD-D3162C7BCFF4}"/>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36" name="Line 7">
          <a:extLst>
            <a:ext uri="{FF2B5EF4-FFF2-40B4-BE49-F238E27FC236}">
              <a16:creationId xmlns:a16="http://schemas.microsoft.com/office/drawing/2014/main" id="{58986EC8-DA45-448B-945D-A2AD596E103D}"/>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37" name="Line 7">
          <a:extLst>
            <a:ext uri="{FF2B5EF4-FFF2-40B4-BE49-F238E27FC236}">
              <a16:creationId xmlns:a16="http://schemas.microsoft.com/office/drawing/2014/main" id="{F14D72DF-DB89-425E-BA08-909B2A2F05F1}"/>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38" name="Line 7">
          <a:extLst>
            <a:ext uri="{FF2B5EF4-FFF2-40B4-BE49-F238E27FC236}">
              <a16:creationId xmlns:a16="http://schemas.microsoft.com/office/drawing/2014/main" id="{F88DA971-60A7-4A81-9C86-5A9AE6DFE7AD}"/>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39" name="Line 7">
          <a:extLst>
            <a:ext uri="{FF2B5EF4-FFF2-40B4-BE49-F238E27FC236}">
              <a16:creationId xmlns:a16="http://schemas.microsoft.com/office/drawing/2014/main" id="{48253A32-940F-46C2-9309-47C2F117112F}"/>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40" name="Line 7">
          <a:extLst>
            <a:ext uri="{FF2B5EF4-FFF2-40B4-BE49-F238E27FC236}">
              <a16:creationId xmlns:a16="http://schemas.microsoft.com/office/drawing/2014/main" id="{5DC47BDA-02AD-44FD-AC84-5C5D9087D5C1}"/>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41" name="Line 7">
          <a:extLst>
            <a:ext uri="{FF2B5EF4-FFF2-40B4-BE49-F238E27FC236}">
              <a16:creationId xmlns:a16="http://schemas.microsoft.com/office/drawing/2014/main" id="{26AF4089-4C87-43D8-BE6F-4F96C9ADE431}"/>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42" name="Line 7">
          <a:extLst>
            <a:ext uri="{FF2B5EF4-FFF2-40B4-BE49-F238E27FC236}">
              <a16:creationId xmlns:a16="http://schemas.microsoft.com/office/drawing/2014/main" id="{1F7DDF89-E384-4224-A97D-FA4FF791ADF9}"/>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43" name="Line 7">
          <a:extLst>
            <a:ext uri="{FF2B5EF4-FFF2-40B4-BE49-F238E27FC236}">
              <a16:creationId xmlns:a16="http://schemas.microsoft.com/office/drawing/2014/main" id="{2B005674-AC37-4AED-93BC-A13FAB0E07AF}"/>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44" name="Line 7">
          <a:extLst>
            <a:ext uri="{FF2B5EF4-FFF2-40B4-BE49-F238E27FC236}">
              <a16:creationId xmlns:a16="http://schemas.microsoft.com/office/drawing/2014/main" id="{7DE84D29-DEC1-4122-A293-E46253962EE4}"/>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45" name="Line 7">
          <a:extLst>
            <a:ext uri="{FF2B5EF4-FFF2-40B4-BE49-F238E27FC236}">
              <a16:creationId xmlns:a16="http://schemas.microsoft.com/office/drawing/2014/main" id="{9951AE96-19D7-4ACB-86B2-73B7FE74A4D3}"/>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46" name="Line 7">
          <a:extLst>
            <a:ext uri="{FF2B5EF4-FFF2-40B4-BE49-F238E27FC236}">
              <a16:creationId xmlns:a16="http://schemas.microsoft.com/office/drawing/2014/main" id="{11B2A994-20C7-4881-A0AC-64D1A87F08C3}"/>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47" name="Line 7">
          <a:extLst>
            <a:ext uri="{FF2B5EF4-FFF2-40B4-BE49-F238E27FC236}">
              <a16:creationId xmlns:a16="http://schemas.microsoft.com/office/drawing/2014/main" id="{5C49AB1E-EC4B-4127-8EC7-4C29FF82471C}"/>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48" name="Line 7">
          <a:extLst>
            <a:ext uri="{FF2B5EF4-FFF2-40B4-BE49-F238E27FC236}">
              <a16:creationId xmlns:a16="http://schemas.microsoft.com/office/drawing/2014/main" id="{8E85DE7D-EF6D-4E3F-9B4F-3AAF98495FF1}"/>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49" name="Line 7">
          <a:extLst>
            <a:ext uri="{FF2B5EF4-FFF2-40B4-BE49-F238E27FC236}">
              <a16:creationId xmlns:a16="http://schemas.microsoft.com/office/drawing/2014/main" id="{FF1349C1-8E24-49A0-A32F-73182E96F262}"/>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50" name="Line 7">
          <a:extLst>
            <a:ext uri="{FF2B5EF4-FFF2-40B4-BE49-F238E27FC236}">
              <a16:creationId xmlns:a16="http://schemas.microsoft.com/office/drawing/2014/main" id="{3CDF4E9C-E16F-4479-ADDC-43A303658548}"/>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51" name="Line 7">
          <a:extLst>
            <a:ext uri="{FF2B5EF4-FFF2-40B4-BE49-F238E27FC236}">
              <a16:creationId xmlns:a16="http://schemas.microsoft.com/office/drawing/2014/main" id="{E19000FC-98AF-4273-8BE3-146109C81330}"/>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52" name="Line 7">
          <a:extLst>
            <a:ext uri="{FF2B5EF4-FFF2-40B4-BE49-F238E27FC236}">
              <a16:creationId xmlns:a16="http://schemas.microsoft.com/office/drawing/2014/main" id="{8268A6B1-96CB-4CB3-AD72-9261D1FEE56F}"/>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53" name="Line 7">
          <a:extLst>
            <a:ext uri="{FF2B5EF4-FFF2-40B4-BE49-F238E27FC236}">
              <a16:creationId xmlns:a16="http://schemas.microsoft.com/office/drawing/2014/main" id="{E1142A6F-0691-4ECE-BF70-796642FC8491}"/>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54" name="Line 7">
          <a:extLst>
            <a:ext uri="{FF2B5EF4-FFF2-40B4-BE49-F238E27FC236}">
              <a16:creationId xmlns:a16="http://schemas.microsoft.com/office/drawing/2014/main" id="{C6ED6FBD-CAD4-4820-AB22-902863659734}"/>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55" name="Line 7">
          <a:extLst>
            <a:ext uri="{FF2B5EF4-FFF2-40B4-BE49-F238E27FC236}">
              <a16:creationId xmlns:a16="http://schemas.microsoft.com/office/drawing/2014/main" id="{6A8553DD-436D-4B27-9A0C-0E2115E3C2A7}"/>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56" name="Line 7">
          <a:extLst>
            <a:ext uri="{FF2B5EF4-FFF2-40B4-BE49-F238E27FC236}">
              <a16:creationId xmlns:a16="http://schemas.microsoft.com/office/drawing/2014/main" id="{A3CD3D45-F765-4113-B3A6-8B61FFAA212B}"/>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57" name="Line 7">
          <a:extLst>
            <a:ext uri="{FF2B5EF4-FFF2-40B4-BE49-F238E27FC236}">
              <a16:creationId xmlns:a16="http://schemas.microsoft.com/office/drawing/2014/main" id="{9AF995C1-E444-486A-A00F-EB232E066437}"/>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58" name="Line 7">
          <a:extLst>
            <a:ext uri="{FF2B5EF4-FFF2-40B4-BE49-F238E27FC236}">
              <a16:creationId xmlns:a16="http://schemas.microsoft.com/office/drawing/2014/main" id="{F645754C-ACC9-4522-A531-3C8AFE9C1F52}"/>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59" name="Line 7">
          <a:extLst>
            <a:ext uri="{FF2B5EF4-FFF2-40B4-BE49-F238E27FC236}">
              <a16:creationId xmlns:a16="http://schemas.microsoft.com/office/drawing/2014/main" id="{B42E4DA4-5D6E-45D8-B216-C022570679C4}"/>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60" name="Line 7">
          <a:extLst>
            <a:ext uri="{FF2B5EF4-FFF2-40B4-BE49-F238E27FC236}">
              <a16:creationId xmlns:a16="http://schemas.microsoft.com/office/drawing/2014/main" id="{E95B5537-656F-4B77-A33B-1645772CD851}"/>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61" name="Line 7">
          <a:extLst>
            <a:ext uri="{FF2B5EF4-FFF2-40B4-BE49-F238E27FC236}">
              <a16:creationId xmlns:a16="http://schemas.microsoft.com/office/drawing/2014/main" id="{C88C3961-744B-4CA8-95F4-CC45E5679756}"/>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62" name="Line 7">
          <a:extLst>
            <a:ext uri="{FF2B5EF4-FFF2-40B4-BE49-F238E27FC236}">
              <a16:creationId xmlns:a16="http://schemas.microsoft.com/office/drawing/2014/main" id="{0C8EAE06-6349-4665-B194-4E22DCA86E13}"/>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63" name="Line 7">
          <a:extLst>
            <a:ext uri="{FF2B5EF4-FFF2-40B4-BE49-F238E27FC236}">
              <a16:creationId xmlns:a16="http://schemas.microsoft.com/office/drawing/2014/main" id="{0CCE41DE-2DDC-44E7-8022-9208B86AC841}"/>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64" name="Line 7">
          <a:extLst>
            <a:ext uri="{FF2B5EF4-FFF2-40B4-BE49-F238E27FC236}">
              <a16:creationId xmlns:a16="http://schemas.microsoft.com/office/drawing/2014/main" id="{A41C8B92-E51E-438B-BF57-99BF63B9B47E}"/>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65" name="Line 7">
          <a:extLst>
            <a:ext uri="{FF2B5EF4-FFF2-40B4-BE49-F238E27FC236}">
              <a16:creationId xmlns:a16="http://schemas.microsoft.com/office/drawing/2014/main" id="{52F89BB6-B8B2-4DDD-AF31-EE45679F3E2C}"/>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66" name="Line 7">
          <a:extLst>
            <a:ext uri="{FF2B5EF4-FFF2-40B4-BE49-F238E27FC236}">
              <a16:creationId xmlns:a16="http://schemas.microsoft.com/office/drawing/2014/main" id="{5BD6C32B-8025-4EEF-8660-790F9F7DA01E}"/>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67" name="Line 7">
          <a:extLst>
            <a:ext uri="{FF2B5EF4-FFF2-40B4-BE49-F238E27FC236}">
              <a16:creationId xmlns:a16="http://schemas.microsoft.com/office/drawing/2014/main" id="{D1F5441B-806B-418D-9C3E-DFB79313AEDD}"/>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68" name="Line 7">
          <a:extLst>
            <a:ext uri="{FF2B5EF4-FFF2-40B4-BE49-F238E27FC236}">
              <a16:creationId xmlns:a16="http://schemas.microsoft.com/office/drawing/2014/main" id="{0E883C5B-A54C-4DA3-B7FE-5783EB7718C3}"/>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69" name="Line 7">
          <a:extLst>
            <a:ext uri="{FF2B5EF4-FFF2-40B4-BE49-F238E27FC236}">
              <a16:creationId xmlns:a16="http://schemas.microsoft.com/office/drawing/2014/main" id="{A7C24A59-B1AD-4D5A-AF03-DA61A0E57FAE}"/>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70" name="Line 7">
          <a:extLst>
            <a:ext uri="{FF2B5EF4-FFF2-40B4-BE49-F238E27FC236}">
              <a16:creationId xmlns:a16="http://schemas.microsoft.com/office/drawing/2014/main" id="{BE4B075D-D437-4A16-A530-23A239786AC1}"/>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71" name="Line 7">
          <a:extLst>
            <a:ext uri="{FF2B5EF4-FFF2-40B4-BE49-F238E27FC236}">
              <a16:creationId xmlns:a16="http://schemas.microsoft.com/office/drawing/2014/main" id="{D89542CD-B55C-4580-8895-B6E2115A876A}"/>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72" name="Line 7">
          <a:extLst>
            <a:ext uri="{FF2B5EF4-FFF2-40B4-BE49-F238E27FC236}">
              <a16:creationId xmlns:a16="http://schemas.microsoft.com/office/drawing/2014/main" id="{200867C6-1335-48D7-A6E4-E1ACB53972E7}"/>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73" name="Line 7">
          <a:extLst>
            <a:ext uri="{FF2B5EF4-FFF2-40B4-BE49-F238E27FC236}">
              <a16:creationId xmlns:a16="http://schemas.microsoft.com/office/drawing/2014/main" id="{A2A22C0A-BB87-4AFC-B098-967B64D6CE4C}"/>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74" name="Line 7">
          <a:extLst>
            <a:ext uri="{FF2B5EF4-FFF2-40B4-BE49-F238E27FC236}">
              <a16:creationId xmlns:a16="http://schemas.microsoft.com/office/drawing/2014/main" id="{636A421A-692A-4F70-B1C9-43B436609933}"/>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75" name="Line 7">
          <a:extLst>
            <a:ext uri="{FF2B5EF4-FFF2-40B4-BE49-F238E27FC236}">
              <a16:creationId xmlns:a16="http://schemas.microsoft.com/office/drawing/2014/main" id="{EC6B18EE-2025-471B-A301-1491439C3F1E}"/>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76" name="Line 7">
          <a:extLst>
            <a:ext uri="{FF2B5EF4-FFF2-40B4-BE49-F238E27FC236}">
              <a16:creationId xmlns:a16="http://schemas.microsoft.com/office/drawing/2014/main" id="{DFF99FAD-A2CE-4134-A0CA-23FCCFB7BC04}"/>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77" name="Line 7">
          <a:extLst>
            <a:ext uri="{FF2B5EF4-FFF2-40B4-BE49-F238E27FC236}">
              <a16:creationId xmlns:a16="http://schemas.microsoft.com/office/drawing/2014/main" id="{613AB300-19B3-4739-8A8B-EFEC074EA123}"/>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78" name="Line 7">
          <a:extLst>
            <a:ext uri="{FF2B5EF4-FFF2-40B4-BE49-F238E27FC236}">
              <a16:creationId xmlns:a16="http://schemas.microsoft.com/office/drawing/2014/main" id="{EB7F8796-5EAA-4E24-A763-DAE8DB9D1403}"/>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79" name="Line 7">
          <a:extLst>
            <a:ext uri="{FF2B5EF4-FFF2-40B4-BE49-F238E27FC236}">
              <a16:creationId xmlns:a16="http://schemas.microsoft.com/office/drawing/2014/main" id="{C6D4205E-645B-4FAF-86D5-79338BC9D89F}"/>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80" name="Line 7">
          <a:extLst>
            <a:ext uri="{FF2B5EF4-FFF2-40B4-BE49-F238E27FC236}">
              <a16:creationId xmlns:a16="http://schemas.microsoft.com/office/drawing/2014/main" id="{85BC49B3-BC8D-4C0E-BE2F-C49872E63D7F}"/>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81" name="Line 7">
          <a:extLst>
            <a:ext uri="{FF2B5EF4-FFF2-40B4-BE49-F238E27FC236}">
              <a16:creationId xmlns:a16="http://schemas.microsoft.com/office/drawing/2014/main" id="{0649D06A-ADFA-4965-90B3-0E1A1F4E4572}"/>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82" name="Line 7">
          <a:extLst>
            <a:ext uri="{FF2B5EF4-FFF2-40B4-BE49-F238E27FC236}">
              <a16:creationId xmlns:a16="http://schemas.microsoft.com/office/drawing/2014/main" id="{C7D7638A-A5D9-47C3-9E31-2993992C83B1}"/>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83" name="Line 7">
          <a:extLst>
            <a:ext uri="{FF2B5EF4-FFF2-40B4-BE49-F238E27FC236}">
              <a16:creationId xmlns:a16="http://schemas.microsoft.com/office/drawing/2014/main" id="{B7A7F971-5DC0-4766-8196-2B824042F944}"/>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84" name="Line 7">
          <a:extLst>
            <a:ext uri="{FF2B5EF4-FFF2-40B4-BE49-F238E27FC236}">
              <a16:creationId xmlns:a16="http://schemas.microsoft.com/office/drawing/2014/main" id="{F2ECC81E-6ACF-4AFD-AE05-20A6C02DBC35}"/>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85" name="Line 7">
          <a:extLst>
            <a:ext uri="{FF2B5EF4-FFF2-40B4-BE49-F238E27FC236}">
              <a16:creationId xmlns:a16="http://schemas.microsoft.com/office/drawing/2014/main" id="{182AC445-E2A3-437D-984A-521550A09079}"/>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86" name="Line 7">
          <a:extLst>
            <a:ext uri="{FF2B5EF4-FFF2-40B4-BE49-F238E27FC236}">
              <a16:creationId xmlns:a16="http://schemas.microsoft.com/office/drawing/2014/main" id="{5862F281-83C6-49C2-852E-1AC3BBF81764}"/>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87" name="Line 7">
          <a:extLst>
            <a:ext uri="{FF2B5EF4-FFF2-40B4-BE49-F238E27FC236}">
              <a16:creationId xmlns:a16="http://schemas.microsoft.com/office/drawing/2014/main" id="{26BADBAD-968F-4FE5-81AC-D82FE0811B86}"/>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88" name="Line 7">
          <a:extLst>
            <a:ext uri="{FF2B5EF4-FFF2-40B4-BE49-F238E27FC236}">
              <a16:creationId xmlns:a16="http://schemas.microsoft.com/office/drawing/2014/main" id="{C90E264D-EE3F-4787-A464-4B1F98DC57AB}"/>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89" name="Line 7">
          <a:extLst>
            <a:ext uri="{FF2B5EF4-FFF2-40B4-BE49-F238E27FC236}">
              <a16:creationId xmlns:a16="http://schemas.microsoft.com/office/drawing/2014/main" id="{81BF5708-EF10-4265-BEAC-0993E36820BD}"/>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90" name="Line 7">
          <a:extLst>
            <a:ext uri="{FF2B5EF4-FFF2-40B4-BE49-F238E27FC236}">
              <a16:creationId xmlns:a16="http://schemas.microsoft.com/office/drawing/2014/main" id="{5B14C70E-1B91-49B1-8C6F-D5B22C0137BE}"/>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91" name="Line 7">
          <a:extLst>
            <a:ext uri="{FF2B5EF4-FFF2-40B4-BE49-F238E27FC236}">
              <a16:creationId xmlns:a16="http://schemas.microsoft.com/office/drawing/2014/main" id="{0465847C-8A78-49D4-88C8-23957E99C6C5}"/>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92" name="Line 7">
          <a:extLst>
            <a:ext uri="{FF2B5EF4-FFF2-40B4-BE49-F238E27FC236}">
              <a16:creationId xmlns:a16="http://schemas.microsoft.com/office/drawing/2014/main" id="{38FA91C8-C4DB-4AE1-8A53-1BCBD3F43C47}"/>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93" name="Line 7">
          <a:extLst>
            <a:ext uri="{FF2B5EF4-FFF2-40B4-BE49-F238E27FC236}">
              <a16:creationId xmlns:a16="http://schemas.microsoft.com/office/drawing/2014/main" id="{B7F69AD6-D534-4F8A-B0B5-3F7F65C8BC04}"/>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94" name="Line 7">
          <a:extLst>
            <a:ext uri="{FF2B5EF4-FFF2-40B4-BE49-F238E27FC236}">
              <a16:creationId xmlns:a16="http://schemas.microsoft.com/office/drawing/2014/main" id="{9BAD6D46-EE54-48BF-BC3C-39B1C78CBF5D}"/>
            </a:ext>
          </a:extLst>
        </xdr:cNvPr>
        <xdr:cNvSpPr>
          <a:spLocks noChangeShapeType="1"/>
        </xdr:cNvSpPr>
      </xdr:nvSpPr>
      <xdr:spPr bwMode="auto">
        <a:xfrm>
          <a:off x="54959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795" name="Line 7">
          <a:extLst>
            <a:ext uri="{FF2B5EF4-FFF2-40B4-BE49-F238E27FC236}">
              <a16:creationId xmlns:a16="http://schemas.microsoft.com/office/drawing/2014/main" id="{E2817819-66EA-4BFF-B7AB-149C5DF46093}"/>
            </a:ext>
          </a:extLst>
        </xdr:cNvPr>
        <xdr:cNvSpPr>
          <a:spLocks noChangeShapeType="1"/>
        </xdr:cNvSpPr>
      </xdr:nvSpPr>
      <xdr:spPr bwMode="auto">
        <a:xfrm>
          <a:off x="1009650" y="48339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796" name="Line 7">
          <a:extLst>
            <a:ext uri="{FF2B5EF4-FFF2-40B4-BE49-F238E27FC236}">
              <a16:creationId xmlns:a16="http://schemas.microsoft.com/office/drawing/2014/main" id="{9AA28664-DEEC-4217-87AD-D24FCF5DD514}"/>
            </a:ext>
          </a:extLst>
        </xdr:cNvPr>
        <xdr:cNvSpPr>
          <a:spLocks noChangeShapeType="1"/>
        </xdr:cNvSpPr>
      </xdr:nvSpPr>
      <xdr:spPr bwMode="auto">
        <a:xfrm>
          <a:off x="1009650" y="48339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797" name="Line 7">
          <a:extLst>
            <a:ext uri="{FF2B5EF4-FFF2-40B4-BE49-F238E27FC236}">
              <a16:creationId xmlns:a16="http://schemas.microsoft.com/office/drawing/2014/main" id="{2CF27666-2867-4F6F-A10B-AE6D974F6599}"/>
            </a:ext>
          </a:extLst>
        </xdr:cNvPr>
        <xdr:cNvSpPr>
          <a:spLocks noChangeShapeType="1"/>
        </xdr:cNvSpPr>
      </xdr:nvSpPr>
      <xdr:spPr bwMode="auto">
        <a:xfrm>
          <a:off x="1009650" y="48339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798" name="Line 7">
          <a:extLst>
            <a:ext uri="{FF2B5EF4-FFF2-40B4-BE49-F238E27FC236}">
              <a16:creationId xmlns:a16="http://schemas.microsoft.com/office/drawing/2014/main" id="{839144FC-35BA-458E-8216-574A6C521D1E}"/>
            </a:ext>
          </a:extLst>
        </xdr:cNvPr>
        <xdr:cNvSpPr>
          <a:spLocks noChangeShapeType="1"/>
        </xdr:cNvSpPr>
      </xdr:nvSpPr>
      <xdr:spPr bwMode="auto">
        <a:xfrm>
          <a:off x="1009650" y="48339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799" name="Line 7">
          <a:extLst>
            <a:ext uri="{FF2B5EF4-FFF2-40B4-BE49-F238E27FC236}">
              <a16:creationId xmlns:a16="http://schemas.microsoft.com/office/drawing/2014/main" id="{154695DC-C44A-4295-88C5-54BE5F9DD337}"/>
            </a:ext>
          </a:extLst>
        </xdr:cNvPr>
        <xdr:cNvSpPr>
          <a:spLocks noChangeShapeType="1"/>
        </xdr:cNvSpPr>
      </xdr:nvSpPr>
      <xdr:spPr bwMode="auto">
        <a:xfrm>
          <a:off x="1009650" y="48339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800" name="Line 7">
          <a:extLst>
            <a:ext uri="{FF2B5EF4-FFF2-40B4-BE49-F238E27FC236}">
              <a16:creationId xmlns:a16="http://schemas.microsoft.com/office/drawing/2014/main" id="{6090AF49-DF25-4662-B8C6-1A45AB3DD66B}"/>
            </a:ext>
          </a:extLst>
        </xdr:cNvPr>
        <xdr:cNvSpPr>
          <a:spLocks noChangeShapeType="1"/>
        </xdr:cNvSpPr>
      </xdr:nvSpPr>
      <xdr:spPr bwMode="auto">
        <a:xfrm>
          <a:off x="1009650" y="48339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801" name="Line 7">
          <a:extLst>
            <a:ext uri="{FF2B5EF4-FFF2-40B4-BE49-F238E27FC236}">
              <a16:creationId xmlns:a16="http://schemas.microsoft.com/office/drawing/2014/main" id="{B1F61022-F4A6-41E1-BD53-ECFF19819B81}"/>
            </a:ext>
          </a:extLst>
        </xdr:cNvPr>
        <xdr:cNvSpPr>
          <a:spLocks noChangeShapeType="1"/>
        </xdr:cNvSpPr>
      </xdr:nvSpPr>
      <xdr:spPr bwMode="auto">
        <a:xfrm>
          <a:off x="1009650" y="48339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802" name="Line 7">
          <a:extLst>
            <a:ext uri="{FF2B5EF4-FFF2-40B4-BE49-F238E27FC236}">
              <a16:creationId xmlns:a16="http://schemas.microsoft.com/office/drawing/2014/main" id="{54FF2477-B57F-4BC8-9436-98FAB4396838}"/>
            </a:ext>
          </a:extLst>
        </xdr:cNvPr>
        <xdr:cNvSpPr>
          <a:spLocks noChangeShapeType="1"/>
        </xdr:cNvSpPr>
      </xdr:nvSpPr>
      <xdr:spPr bwMode="auto">
        <a:xfrm>
          <a:off x="1009650" y="48339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803" name="Line 7">
          <a:extLst>
            <a:ext uri="{FF2B5EF4-FFF2-40B4-BE49-F238E27FC236}">
              <a16:creationId xmlns:a16="http://schemas.microsoft.com/office/drawing/2014/main" id="{C9F6193D-D170-4E6A-A3EB-01B91A365BC5}"/>
            </a:ext>
          </a:extLst>
        </xdr:cNvPr>
        <xdr:cNvSpPr>
          <a:spLocks noChangeShapeType="1"/>
        </xdr:cNvSpPr>
      </xdr:nvSpPr>
      <xdr:spPr bwMode="auto">
        <a:xfrm>
          <a:off x="1009650" y="48339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804" name="Line 7">
          <a:extLst>
            <a:ext uri="{FF2B5EF4-FFF2-40B4-BE49-F238E27FC236}">
              <a16:creationId xmlns:a16="http://schemas.microsoft.com/office/drawing/2014/main" id="{290C1AD2-0DF7-471C-911C-E30B26515480}"/>
            </a:ext>
          </a:extLst>
        </xdr:cNvPr>
        <xdr:cNvSpPr>
          <a:spLocks noChangeShapeType="1"/>
        </xdr:cNvSpPr>
      </xdr:nvSpPr>
      <xdr:spPr bwMode="auto">
        <a:xfrm>
          <a:off x="1009650" y="48339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805" name="Line 7">
          <a:extLst>
            <a:ext uri="{FF2B5EF4-FFF2-40B4-BE49-F238E27FC236}">
              <a16:creationId xmlns:a16="http://schemas.microsoft.com/office/drawing/2014/main" id="{CEBD2184-A807-4E6B-A781-ECB45EE34CD6}"/>
            </a:ext>
          </a:extLst>
        </xdr:cNvPr>
        <xdr:cNvSpPr>
          <a:spLocks noChangeShapeType="1"/>
        </xdr:cNvSpPr>
      </xdr:nvSpPr>
      <xdr:spPr bwMode="auto">
        <a:xfrm>
          <a:off x="1009650" y="48339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806" name="Line 7">
          <a:extLst>
            <a:ext uri="{FF2B5EF4-FFF2-40B4-BE49-F238E27FC236}">
              <a16:creationId xmlns:a16="http://schemas.microsoft.com/office/drawing/2014/main" id="{1EE7CACE-B89D-4C93-BBCD-39AFDE56BE17}"/>
            </a:ext>
          </a:extLst>
        </xdr:cNvPr>
        <xdr:cNvSpPr>
          <a:spLocks noChangeShapeType="1"/>
        </xdr:cNvSpPr>
      </xdr:nvSpPr>
      <xdr:spPr bwMode="auto">
        <a:xfrm>
          <a:off x="1009650" y="48339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807" name="Line 7">
          <a:extLst>
            <a:ext uri="{FF2B5EF4-FFF2-40B4-BE49-F238E27FC236}">
              <a16:creationId xmlns:a16="http://schemas.microsoft.com/office/drawing/2014/main" id="{2346F988-2FA3-44E4-A486-6E492B031D71}"/>
            </a:ext>
          </a:extLst>
        </xdr:cNvPr>
        <xdr:cNvSpPr>
          <a:spLocks noChangeShapeType="1"/>
        </xdr:cNvSpPr>
      </xdr:nvSpPr>
      <xdr:spPr bwMode="auto">
        <a:xfrm>
          <a:off x="1009650" y="48339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808" name="Line 7">
          <a:extLst>
            <a:ext uri="{FF2B5EF4-FFF2-40B4-BE49-F238E27FC236}">
              <a16:creationId xmlns:a16="http://schemas.microsoft.com/office/drawing/2014/main" id="{31D351AF-DC00-4F09-8EE3-7727A994D5E9}"/>
            </a:ext>
          </a:extLst>
        </xdr:cNvPr>
        <xdr:cNvSpPr>
          <a:spLocks noChangeShapeType="1"/>
        </xdr:cNvSpPr>
      </xdr:nvSpPr>
      <xdr:spPr bwMode="auto">
        <a:xfrm>
          <a:off x="1009650" y="48339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809" name="Line 7">
          <a:extLst>
            <a:ext uri="{FF2B5EF4-FFF2-40B4-BE49-F238E27FC236}">
              <a16:creationId xmlns:a16="http://schemas.microsoft.com/office/drawing/2014/main" id="{BF899A6F-E898-4278-AB5E-52C7E5931642}"/>
            </a:ext>
          </a:extLst>
        </xdr:cNvPr>
        <xdr:cNvSpPr>
          <a:spLocks noChangeShapeType="1"/>
        </xdr:cNvSpPr>
      </xdr:nvSpPr>
      <xdr:spPr bwMode="auto">
        <a:xfrm>
          <a:off x="1009650" y="48339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810" name="Line 7">
          <a:extLst>
            <a:ext uri="{FF2B5EF4-FFF2-40B4-BE49-F238E27FC236}">
              <a16:creationId xmlns:a16="http://schemas.microsoft.com/office/drawing/2014/main" id="{5A197501-C726-408C-869C-83C0B332827B}"/>
            </a:ext>
          </a:extLst>
        </xdr:cNvPr>
        <xdr:cNvSpPr>
          <a:spLocks noChangeShapeType="1"/>
        </xdr:cNvSpPr>
      </xdr:nvSpPr>
      <xdr:spPr bwMode="auto">
        <a:xfrm>
          <a:off x="1009650" y="48339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811" name="Line 7">
          <a:extLst>
            <a:ext uri="{FF2B5EF4-FFF2-40B4-BE49-F238E27FC236}">
              <a16:creationId xmlns:a16="http://schemas.microsoft.com/office/drawing/2014/main" id="{EC573AC3-613F-43EE-85DA-5F6B2A8B0C54}"/>
            </a:ext>
          </a:extLst>
        </xdr:cNvPr>
        <xdr:cNvSpPr>
          <a:spLocks noChangeShapeType="1"/>
        </xdr:cNvSpPr>
      </xdr:nvSpPr>
      <xdr:spPr bwMode="auto">
        <a:xfrm>
          <a:off x="1009650" y="48339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812" name="Line 7">
          <a:extLst>
            <a:ext uri="{FF2B5EF4-FFF2-40B4-BE49-F238E27FC236}">
              <a16:creationId xmlns:a16="http://schemas.microsoft.com/office/drawing/2014/main" id="{ADEAD738-C6EB-4301-8B87-075FE8710491}"/>
            </a:ext>
          </a:extLst>
        </xdr:cNvPr>
        <xdr:cNvSpPr>
          <a:spLocks noChangeShapeType="1"/>
        </xdr:cNvSpPr>
      </xdr:nvSpPr>
      <xdr:spPr bwMode="auto">
        <a:xfrm>
          <a:off x="1009650" y="48339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813" name="Line 7">
          <a:extLst>
            <a:ext uri="{FF2B5EF4-FFF2-40B4-BE49-F238E27FC236}">
              <a16:creationId xmlns:a16="http://schemas.microsoft.com/office/drawing/2014/main" id="{E58CCAAC-2325-4AAB-A9A6-80ADBAEC1303}"/>
            </a:ext>
          </a:extLst>
        </xdr:cNvPr>
        <xdr:cNvSpPr>
          <a:spLocks noChangeShapeType="1"/>
        </xdr:cNvSpPr>
      </xdr:nvSpPr>
      <xdr:spPr bwMode="auto">
        <a:xfrm>
          <a:off x="1009650" y="48339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814" name="Line 7">
          <a:extLst>
            <a:ext uri="{FF2B5EF4-FFF2-40B4-BE49-F238E27FC236}">
              <a16:creationId xmlns:a16="http://schemas.microsoft.com/office/drawing/2014/main" id="{B568CFB6-BDB3-4799-A70F-B2EFD8B30E96}"/>
            </a:ext>
          </a:extLst>
        </xdr:cNvPr>
        <xdr:cNvSpPr>
          <a:spLocks noChangeShapeType="1"/>
        </xdr:cNvSpPr>
      </xdr:nvSpPr>
      <xdr:spPr bwMode="auto">
        <a:xfrm>
          <a:off x="1009650" y="48339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815" name="Line 7">
          <a:extLst>
            <a:ext uri="{FF2B5EF4-FFF2-40B4-BE49-F238E27FC236}">
              <a16:creationId xmlns:a16="http://schemas.microsoft.com/office/drawing/2014/main" id="{BBE59E56-29AC-4D7C-8FD5-ADF9696D706E}"/>
            </a:ext>
          </a:extLst>
        </xdr:cNvPr>
        <xdr:cNvSpPr>
          <a:spLocks noChangeShapeType="1"/>
        </xdr:cNvSpPr>
      </xdr:nvSpPr>
      <xdr:spPr bwMode="auto">
        <a:xfrm>
          <a:off x="1009650" y="48339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816" name="Line 7">
          <a:extLst>
            <a:ext uri="{FF2B5EF4-FFF2-40B4-BE49-F238E27FC236}">
              <a16:creationId xmlns:a16="http://schemas.microsoft.com/office/drawing/2014/main" id="{6B4274C5-6E49-4B49-B87D-E44C0F455D99}"/>
            </a:ext>
          </a:extLst>
        </xdr:cNvPr>
        <xdr:cNvSpPr>
          <a:spLocks noChangeShapeType="1"/>
        </xdr:cNvSpPr>
      </xdr:nvSpPr>
      <xdr:spPr bwMode="auto">
        <a:xfrm>
          <a:off x="1009650" y="48339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817" name="Line 7">
          <a:extLst>
            <a:ext uri="{FF2B5EF4-FFF2-40B4-BE49-F238E27FC236}">
              <a16:creationId xmlns:a16="http://schemas.microsoft.com/office/drawing/2014/main" id="{181D09FD-C3C0-4BA8-AB8D-194C73037000}"/>
            </a:ext>
          </a:extLst>
        </xdr:cNvPr>
        <xdr:cNvSpPr>
          <a:spLocks noChangeShapeType="1"/>
        </xdr:cNvSpPr>
      </xdr:nvSpPr>
      <xdr:spPr bwMode="auto">
        <a:xfrm>
          <a:off x="1009650" y="48339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818" name="Line 7">
          <a:extLst>
            <a:ext uri="{FF2B5EF4-FFF2-40B4-BE49-F238E27FC236}">
              <a16:creationId xmlns:a16="http://schemas.microsoft.com/office/drawing/2014/main" id="{D1DB6332-EFA4-4093-B03C-5568CFBF7D8B}"/>
            </a:ext>
          </a:extLst>
        </xdr:cNvPr>
        <xdr:cNvSpPr>
          <a:spLocks noChangeShapeType="1"/>
        </xdr:cNvSpPr>
      </xdr:nvSpPr>
      <xdr:spPr bwMode="auto">
        <a:xfrm>
          <a:off x="1009650" y="48339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819" name="Line 7">
          <a:extLst>
            <a:ext uri="{FF2B5EF4-FFF2-40B4-BE49-F238E27FC236}">
              <a16:creationId xmlns:a16="http://schemas.microsoft.com/office/drawing/2014/main" id="{EFB9F607-4A34-4E4F-85B5-D796C7433623}"/>
            </a:ext>
          </a:extLst>
        </xdr:cNvPr>
        <xdr:cNvSpPr>
          <a:spLocks noChangeShapeType="1"/>
        </xdr:cNvSpPr>
      </xdr:nvSpPr>
      <xdr:spPr bwMode="auto">
        <a:xfrm>
          <a:off x="1009650" y="48339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820" name="Line 7">
          <a:extLst>
            <a:ext uri="{FF2B5EF4-FFF2-40B4-BE49-F238E27FC236}">
              <a16:creationId xmlns:a16="http://schemas.microsoft.com/office/drawing/2014/main" id="{F6BFE661-3FD3-4A06-B606-9ABCC0860A9A}"/>
            </a:ext>
          </a:extLst>
        </xdr:cNvPr>
        <xdr:cNvSpPr>
          <a:spLocks noChangeShapeType="1"/>
        </xdr:cNvSpPr>
      </xdr:nvSpPr>
      <xdr:spPr bwMode="auto">
        <a:xfrm>
          <a:off x="1009650" y="48339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821" name="Line 7">
          <a:extLst>
            <a:ext uri="{FF2B5EF4-FFF2-40B4-BE49-F238E27FC236}">
              <a16:creationId xmlns:a16="http://schemas.microsoft.com/office/drawing/2014/main" id="{DA187E4D-DC99-46DB-BEC4-5301412C3C0B}"/>
            </a:ext>
          </a:extLst>
        </xdr:cNvPr>
        <xdr:cNvSpPr>
          <a:spLocks noChangeShapeType="1"/>
        </xdr:cNvSpPr>
      </xdr:nvSpPr>
      <xdr:spPr bwMode="auto">
        <a:xfrm>
          <a:off x="1009650" y="48339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822" name="Line 7">
          <a:extLst>
            <a:ext uri="{FF2B5EF4-FFF2-40B4-BE49-F238E27FC236}">
              <a16:creationId xmlns:a16="http://schemas.microsoft.com/office/drawing/2014/main" id="{BA8775A7-1C7F-4E9B-9EF2-AB218971FBA8}"/>
            </a:ext>
          </a:extLst>
        </xdr:cNvPr>
        <xdr:cNvSpPr>
          <a:spLocks noChangeShapeType="1"/>
        </xdr:cNvSpPr>
      </xdr:nvSpPr>
      <xdr:spPr bwMode="auto">
        <a:xfrm>
          <a:off x="1009650" y="48339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823" name="Line 7">
          <a:extLst>
            <a:ext uri="{FF2B5EF4-FFF2-40B4-BE49-F238E27FC236}">
              <a16:creationId xmlns:a16="http://schemas.microsoft.com/office/drawing/2014/main" id="{27C72262-47DA-4F82-AFDC-052FE1618DFE}"/>
            </a:ext>
          </a:extLst>
        </xdr:cNvPr>
        <xdr:cNvSpPr>
          <a:spLocks noChangeShapeType="1"/>
        </xdr:cNvSpPr>
      </xdr:nvSpPr>
      <xdr:spPr bwMode="auto">
        <a:xfrm>
          <a:off x="1009650" y="48339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824" name="Line 7">
          <a:extLst>
            <a:ext uri="{FF2B5EF4-FFF2-40B4-BE49-F238E27FC236}">
              <a16:creationId xmlns:a16="http://schemas.microsoft.com/office/drawing/2014/main" id="{ECB78986-CA79-4686-B80A-3B0A408BB486}"/>
            </a:ext>
          </a:extLst>
        </xdr:cNvPr>
        <xdr:cNvSpPr>
          <a:spLocks noChangeShapeType="1"/>
        </xdr:cNvSpPr>
      </xdr:nvSpPr>
      <xdr:spPr bwMode="auto">
        <a:xfrm>
          <a:off x="1009650" y="48339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825" name="Line 7">
          <a:extLst>
            <a:ext uri="{FF2B5EF4-FFF2-40B4-BE49-F238E27FC236}">
              <a16:creationId xmlns:a16="http://schemas.microsoft.com/office/drawing/2014/main" id="{FB35EAF5-490A-4B8D-8CF5-8B9C777A2F15}"/>
            </a:ext>
          </a:extLst>
        </xdr:cNvPr>
        <xdr:cNvSpPr>
          <a:spLocks noChangeShapeType="1"/>
        </xdr:cNvSpPr>
      </xdr:nvSpPr>
      <xdr:spPr bwMode="auto">
        <a:xfrm>
          <a:off x="1009650" y="48339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826" name="Line 7">
          <a:extLst>
            <a:ext uri="{FF2B5EF4-FFF2-40B4-BE49-F238E27FC236}">
              <a16:creationId xmlns:a16="http://schemas.microsoft.com/office/drawing/2014/main" id="{3E41498A-77F2-481F-B179-62DFAD046D28}"/>
            </a:ext>
          </a:extLst>
        </xdr:cNvPr>
        <xdr:cNvSpPr>
          <a:spLocks noChangeShapeType="1"/>
        </xdr:cNvSpPr>
      </xdr:nvSpPr>
      <xdr:spPr bwMode="auto">
        <a:xfrm>
          <a:off x="1009650" y="48339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827" name="Line 7">
          <a:extLst>
            <a:ext uri="{FF2B5EF4-FFF2-40B4-BE49-F238E27FC236}">
              <a16:creationId xmlns:a16="http://schemas.microsoft.com/office/drawing/2014/main" id="{50EED25D-9899-4F9A-B1FC-48EED99BBE6C}"/>
            </a:ext>
          </a:extLst>
        </xdr:cNvPr>
        <xdr:cNvSpPr>
          <a:spLocks noChangeShapeType="1"/>
        </xdr:cNvSpPr>
      </xdr:nvSpPr>
      <xdr:spPr bwMode="auto">
        <a:xfrm>
          <a:off x="1009650" y="48339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828" name="Line 7">
          <a:extLst>
            <a:ext uri="{FF2B5EF4-FFF2-40B4-BE49-F238E27FC236}">
              <a16:creationId xmlns:a16="http://schemas.microsoft.com/office/drawing/2014/main" id="{F5F58DC2-93D7-43C5-B09C-5C7F0ADDC03F}"/>
            </a:ext>
          </a:extLst>
        </xdr:cNvPr>
        <xdr:cNvSpPr>
          <a:spLocks noChangeShapeType="1"/>
        </xdr:cNvSpPr>
      </xdr:nvSpPr>
      <xdr:spPr bwMode="auto">
        <a:xfrm>
          <a:off x="1009650" y="48339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829" name="Line 7">
          <a:extLst>
            <a:ext uri="{FF2B5EF4-FFF2-40B4-BE49-F238E27FC236}">
              <a16:creationId xmlns:a16="http://schemas.microsoft.com/office/drawing/2014/main" id="{ECBACA35-A239-4E6F-8367-7D70D7D99EA1}"/>
            </a:ext>
          </a:extLst>
        </xdr:cNvPr>
        <xdr:cNvSpPr>
          <a:spLocks noChangeShapeType="1"/>
        </xdr:cNvSpPr>
      </xdr:nvSpPr>
      <xdr:spPr bwMode="auto">
        <a:xfrm>
          <a:off x="1009650" y="48339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186</xdr:row>
      <xdr:rowOff>0</xdr:rowOff>
    </xdr:from>
    <xdr:to>
      <xdr:col>3</xdr:col>
      <xdr:colOff>323850</xdr:colOff>
      <xdr:row>186</xdr:row>
      <xdr:rowOff>0</xdr:rowOff>
    </xdr:to>
    <xdr:sp macro="" textlink="">
      <xdr:nvSpPr>
        <xdr:cNvPr id="2830" name="Line 7">
          <a:extLst>
            <a:ext uri="{FF2B5EF4-FFF2-40B4-BE49-F238E27FC236}">
              <a16:creationId xmlns:a16="http://schemas.microsoft.com/office/drawing/2014/main" id="{57684A24-F012-4F30-BBBB-3CF37EDF3231}"/>
            </a:ext>
          </a:extLst>
        </xdr:cNvPr>
        <xdr:cNvSpPr>
          <a:spLocks noChangeShapeType="1"/>
        </xdr:cNvSpPr>
      </xdr:nvSpPr>
      <xdr:spPr bwMode="auto">
        <a:xfrm>
          <a:off x="1009650" y="39500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186</xdr:row>
      <xdr:rowOff>0</xdr:rowOff>
    </xdr:from>
    <xdr:to>
      <xdr:col>3</xdr:col>
      <xdr:colOff>323850</xdr:colOff>
      <xdr:row>186</xdr:row>
      <xdr:rowOff>0</xdr:rowOff>
    </xdr:to>
    <xdr:sp macro="" textlink="">
      <xdr:nvSpPr>
        <xdr:cNvPr id="2831" name="Line 7">
          <a:extLst>
            <a:ext uri="{FF2B5EF4-FFF2-40B4-BE49-F238E27FC236}">
              <a16:creationId xmlns:a16="http://schemas.microsoft.com/office/drawing/2014/main" id="{19C95349-BC2A-477E-9020-6308C6ECE375}"/>
            </a:ext>
          </a:extLst>
        </xdr:cNvPr>
        <xdr:cNvSpPr>
          <a:spLocks noChangeShapeType="1"/>
        </xdr:cNvSpPr>
      </xdr:nvSpPr>
      <xdr:spPr bwMode="auto">
        <a:xfrm>
          <a:off x="1009650" y="39500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186</xdr:row>
      <xdr:rowOff>0</xdr:rowOff>
    </xdr:from>
    <xdr:to>
      <xdr:col>5</xdr:col>
      <xdr:colOff>323850</xdr:colOff>
      <xdr:row>186</xdr:row>
      <xdr:rowOff>0</xdr:rowOff>
    </xdr:to>
    <xdr:sp macro="" textlink="">
      <xdr:nvSpPr>
        <xdr:cNvPr id="2832" name="Line 7">
          <a:extLst>
            <a:ext uri="{FF2B5EF4-FFF2-40B4-BE49-F238E27FC236}">
              <a16:creationId xmlns:a16="http://schemas.microsoft.com/office/drawing/2014/main" id="{701966A5-D5D9-449F-ABEC-05A0F2C9E7CB}"/>
            </a:ext>
          </a:extLst>
        </xdr:cNvPr>
        <xdr:cNvSpPr>
          <a:spLocks noChangeShapeType="1"/>
        </xdr:cNvSpPr>
      </xdr:nvSpPr>
      <xdr:spPr bwMode="auto">
        <a:xfrm>
          <a:off x="2505075" y="39500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186</xdr:row>
      <xdr:rowOff>0</xdr:rowOff>
    </xdr:from>
    <xdr:to>
      <xdr:col>5</xdr:col>
      <xdr:colOff>323850</xdr:colOff>
      <xdr:row>186</xdr:row>
      <xdr:rowOff>0</xdr:rowOff>
    </xdr:to>
    <xdr:sp macro="" textlink="">
      <xdr:nvSpPr>
        <xdr:cNvPr id="2833" name="Line 7">
          <a:extLst>
            <a:ext uri="{FF2B5EF4-FFF2-40B4-BE49-F238E27FC236}">
              <a16:creationId xmlns:a16="http://schemas.microsoft.com/office/drawing/2014/main" id="{6B4C0BF8-75E6-4D34-9972-2C8AA8F5E47F}"/>
            </a:ext>
          </a:extLst>
        </xdr:cNvPr>
        <xdr:cNvSpPr>
          <a:spLocks noChangeShapeType="1"/>
        </xdr:cNvSpPr>
      </xdr:nvSpPr>
      <xdr:spPr bwMode="auto">
        <a:xfrm>
          <a:off x="2505075" y="39500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186</xdr:row>
      <xdr:rowOff>0</xdr:rowOff>
    </xdr:from>
    <xdr:to>
      <xdr:col>5</xdr:col>
      <xdr:colOff>323850</xdr:colOff>
      <xdr:row>186</xdr:row>
      <xdr:rowOff>0</xdr:rowOff>
    </xdr:to>
    <xdr:sp macro="" textlink="">
      <xdr:nvSpPr>
        <xdr:cNvPr id="2834" name="Line 7">
          <a:extLst>
            <a:ext uri="{FF2B5EF4-FFF2-40B4-BE49-F238E27FC236}">
              <a16:creationId xmlns:a16="http://schemas.microsoft.com/office/drawing/2014/main" id="{5DA9B707-2484-4BDD-B099-C3B0D3F1EA3D}"/>
            </a:ext>
          </a:extLst>
        </xdr:cNvPr>
        <xdr:cNvSpPr>
          <a:spLocks noChangeShapeType="1"/>
        </xdr:cNvSpPr>
      </xdr:nvSpPr>
      <xdr:spPr bwMode="auto">
        <a:xfrm>
          <a:off x="2505075" y="39500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188</xdr:row>
      <xdr:rowOff>0</xdr:rowOff>
    </xdr:from>
    <xdr:to>
      <xdr:col>3</xdr:col>
      <xdr:colOff>323850</xdr:colOff>
      <xdr:row>188</xdr:row>
      <xdr:rowOff>0</xdr:rowOff>
    </xdr:to>
    <xdr:sp macro="" textlink="">
      <xdr:nvSpPr>
        <xdr:cNvPr id="2835" name="Line 7">
          <a:extLst>
            <a:ext uri="{FF2B5EF4-FFF2-40B4-BE49-F238E27FC236}">
              <a16:creationId xmlns:a16="http://schemas.microsoft.com/office/drawing/2014/main" id="{488107B1-BB0B-4159-B355-14A521989C82}"/>
            </a:ext>
          </a:extLst>
        </xdr:cNvPr>
        <xdr:cNvSpPr>
          <a:spLocks noChangeShapeType="1"/>
        </xdr:cNvSpPr>
      </xdr:nvSpPr>
      <xdr:spPr bwMode="auto">
        <a:xfrm>
          <a:off x="1009650" y="39900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188</xdr:row>
      <xdr:rowOff>0</xdr:rowOff>
    </xdr:from>
    <xdr:to>
      <xdr:col>3</xdr:col>
      <xdr:colOff>323850</xdr:colOff>
      <xdr:row>188</xdr:row>
      <xdr:rowOff>0</xdr:rowOff>
    </xdr:to>
    <xdr:sp macro="" textlink="">
      <xdr:nvSpPr>
        <xdr:cNvPr id="2836" name="Line 7">
          <a:extLst>
            <a:ext uri="{FF2B5EF4-FFF2-40B4-BE49-F238E27FC236}">
              <a16:creationId xmlns:a16="http://schemas.microsoft.com/office/drawing/2014/main" id="{AE57EBAB-AADB-498A-99E8-F5BF10DF45EE}"/>
            </a:ext>
          </a:extLst>
        </xdr:cNvPr>
        <xdr:cNvSpPr>
          <a:spLocks noChangeShapeType="1"/>
        </xdr:cNvSpPr>
      </xdr:nvSpPr>
      <xdr:spPr bwMode="auto">
        <a:xfrm>
          <a:off x="1009650" y="39900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188</xdr:row>
      <xdr:rowOff>0</xdr:rowOff>
    </xdr:from>
    <xdr:to>
      <xdr:col>3</xdr:col>
      <xdr:colOff>323850</xdr:colOff>
      <xdr:row>188</xdr:row>
      <xdr:rowOff>0</xdr:rowOff>
    </xdr:to>
    <xdr:sp macro="" textlink="">
      <xdr:nvSpPr>
        <xdr:cNvPr id="2837" name="Line 7">
          <a:extLst>
            <a:ext uri="{FF2B5EF4-FFF2-40B4-BE49-F238E27FC236}">
              <a16:creationId xmlns:a16="http://schemas.microsoft.com/office/drawing/2014/main" id="{536A4B2F-CAFF-4450-89D0-D4BD6785E7A3}"/>
            </a:ext>
          </a:extLst>
        </xdr:cNvPr>
        <xdr:cNvSpPr>
          <a:spLocks noChangeShapeType="1"/>
        </xdr:cNvSpPr>
      </xdr:nvSpPr>
      <xdr:spPr bwMode="auto">
        <a:xfrm>
          <a:off x="1009650" y="39900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159</xdr:row>
      <xdr:rowOff>0</xdr:rowOff>
    </xdr:from>
    <xdr:to>
      <xdr:col>3</xdr:col>
      <xdr:colOff>323850</xdr:colOff>
      <xdr:row>159</xdr:row>
      <xdr:rowOff>0</xdr:rowOff>
    </xdr:to>
    <xdr:sp macro="" textlink="">
      <xdr:nvSpPr>
        <xdr:cNvPr id="2838" name="Line 7">
          <a:extLst>
            <a:ext uri="{FF2B5EF4-FFF2-40B4-BE49-F238E27FC236}">
              <a16:creationId xmlns:a16="http://schemas.microsoft.com/office/drawing/2014/main" id="{81FDABA7-BEEA-402C-9164-5A2E8A5D8614}"/>
            </a:ext>
          </a:extLst>
        </xdr:cNvPr>
        <xdr:cNvSpPr>
          <a:spLocks noChangeShapeType="1"/>
        </xdr:cNvSpPr>
      </xdr:nvSpPr>
      <xdr:spPr bwMode="auto">
        <a:xfrm>
          <a:off x="1009650" y="33861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159</xdr:row>
      <xdr:rowOff>0</xdr:rowOff>
    </xdr:from>
    <xdr:to>
      <xdr:col>5</xdr:col>
      <xdr:colOff>323850</xdr:colOff>
      <xdr:row>159</xdr:row>
      <xdr:rowOff>0</xdr:rowOff>
    </xdr:to>
    <xdr:sp macro="" textlink="">
      <xdr:nvSpPr>
        <xdr:cNvPr id="2839" name="Line 7">
          <a:extLst>
            <a:ext uri="{FF2B5EF4-FFF2-40B4-BE49-F238E27FC236}">
              <a16:creationId xmlns:a16="http://schemas.microsoft.com/office/drawing/2014/main" id="{46D9BDE8-947D-4E5E-BD82-AC77823F1BF8}"/>
            </a:ext>
          </a:extLst>
        </xdr:cNvPr>
        <xdr:cNvSpPr>
          <a:spLocks noChangeShapeType="1"/>
        </xdr:cNvSpPr>
      </xdr:nvSpPr>
      <xdr:spPr bwMode="auto">
        <a:xfrm>
          <a:off x="2505075" y="33861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840" name="Line 7">
          <a:extLst>
            <a:ext uri="{FF2B5EF4-FFF2-40B4-BE49-F238E27FC236}">
              <a16:creationId xmlns:a16="http://schemas.microsoft.com/office/drawing/2014/main" id="{7B474D3E-FF16-41EB-9813-DFAE1E52E35A}"/>
            </a:ext>
          </a:extLst>
        </xdr:cNvPr>
        <xdr:cNvSpPr>
          <a:spLocks noChangeShapeType="1"/>
        </xdr:cNvSpPr>
      </xdr:nvSpPr>
      <xdr:spPr bwMode="auto">
        <a:xfrm>
          <a:off x="4191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841" name="Line 7">
          <a:extLst>
            <a:ext uri="{FF2B5EF4-FFF2-40B4-BE49-F238E27FC236}">
              <a16:creationId xmlns:a16="http://schemas.microsoft.com/office/drawing/2014/main" id="{A605CC20-B20A-4114-B8D5-4488142DE839}"/>
            </a:ext>
          </a:extLst>
        </xdr:cNvPr>
        <xdr:cNvSpPr>
          <a:spLocks noChangeShapeType="1"/>
        </xdr:cNvSpPr>
      </xdr:nvSpPr>
      <xdr:spPr bwMode="auto">
        <a:xfrm>
          <a:off x="4191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181</xdr:row>
      <xdr:rowOff>0</xdr:rowOff>
    </xdr:from>
    <xdr:to>
      <xdr:col>1</xdr:col>
      <xdr:colOff>323850</xdr:colOff>
      <xdr:row>181</xdr:row>
      <xdr:rowOff>0</xdr:rowOff>
    </xdr:to>
    <xdr:sp macro="" textlink="">
      <xdr:nvSpPr>
        <xdr:cNvPr id="2842" name="Line 7">
          <a:extLst>
            <a:ext uri="{FF2B5EF4-FFF2-40B4-BE49-F238E27FC236}">
              <a16:creationId xmlns:a16="http://schemas.microsoft.com/office/drawing/2014/main" id="{43D14FCD-180F-41B0-9438-E77645A08BEA}"/>
            </a:ext>
          </a:extLst>
        </xdr:cNvPr>
        <xdr:cNvSpPr>
          <a:spLocks noChangeShapeType="1"/>
        </xdr:cNvSpPr>
      </xdr:nvSpPr>
      <xdr:spPr bwMode="auto">
        <a:xfrm>
          <a:off x="419100" y="38261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843" name="Line 7">
          <a:extLst>
            <a:ext uri="{FF2B5EF4-FFF2-40B4-BE49-F238E27FC236}">
              <a16:creationId xmlns:a16="http://schemas.microsoft.com/office/drawing/2014/main" id="{7314B8BB-171E-49AF-82B7-A1CBF60D2E91}"/>
            </a:ext>
          </a:extLst>
        </xdr:cNvPr>
        <xdr:cNvSpPr>
          <a:spLocks noChangeShapeType="1"/>
        </xdr:cNvSpPr>
      </xdr:nvSpPr>
      <xdr:spPr bwMode="auto">
        <a:xfrm>
          <a:off x="4191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844" name="Line 7">
          <a:extLst>
            <a:ext uri="{FF2B5EF4-FFF2-40B4-BE49-F238E27FC236}">
              <a16:creationId xmlns:a16="http://schemas.microsoft.com/office/drawing/2014/main" id="{D3791596-76F8-4348-B167-AAABB075CA82}"/>
            </a:ext>
          </a:extLst>
        </xdr:cNvPr>
        <xdr:cNvSpPr>
          <a:spLocks noChangeShapeType="1"/>
        </xdr:cNvSpPr>
      </xdr:nvSpPr>
      <xdr:spPr bwMode="auto">
        <a:xfrm>
          <a:off x="4191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845" name="Line 7">
          <a:extLst>
            <a:ext uri="{FF2B5EF4-FFF2-40B4-BE49-F238E27FC236}">
              <a16:creationId xmlns:a16="http://schemas.microsoft.com/office/drawing/2014/main" id="{8C000E1C-3D67-4086-B2CF-992544D8C46C}"/>
            </a:ext>
          </a:extLst>
        </xdr:cNvPr>
        <xdr:cNvSpPr>
          <a:spLocks noChangeShapeType="1"/>
        </xdr:cNvSpPr>
      </xdr:nvSpPr>
      <xdr:spPr bwMode="auto">
        <a:xfrm>
          <a:off x="4191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846" name="Line 7">
          <a:extLst>
            <a:ext uri="{FF2B5EF4-FFF2-40B4-BE49-F238E27FC236}">
              <a16:creationId xmlns:a16="http://schemas.microsoft.com/office/drawing/2014/main" id="{336AC2A2-76BA-469E-8334-65AA4D6338A7}"/>
            </a:ext>
          </a:extLst>
        </xdr:cNvPr>
        <xdr:cNvSpPr>
          <a:spLocks noChangeShapeType="1"/>
        </xdr:cNvSpPr>
      </xdr:nvSpPr>
      <xdr:spPr bwMode="auto">
        <a:xfrm>
          <a:off x="4191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847" name="Line 7">
          <a:extLst>
            <a:ext uri="{FF2B5EF4-FFF2-40B4-BE49-F238E27FC236}">
              <a16:creationId xmlns:a16="http://schemas.microsoft.com/office/drawing/2014/main" id="{21397553-A036-40D5-B4D9-3F5CD82F82B7}"/>
            </a:ext>
          </a:extLst>
        </xdr:cNvPr>
        <xdr:cNvSpPr>
          <a:spLocks noChangeShapeType="1"/>
        </xdr:cNvSpPr>
      </xdr:nvSpPr>
      <xdr:spPr bwMode="auto">
        <a:xfrm>
          <a:off x="4191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848" name="Line 7">
          <a:extLst>
            <a:ext uri="{FF2B5EF4-FFF2-40B4-BE49-F238E27FC236}">
              <a16:creationId xmlns:a16="http://schemas.microsoft.com/office/drawing/2014/main" id="{4A6DD365-64F4-46D9-AA27-821D41A7700A}"/>
            </a:ext>
          </a:extLst>
        </xdr:cNvPr>
        <xdr:cNvSpPr>
          <a:spLocks noChangeShapeType="1"/>
        </xdr:cNvSpPr>
      </xdr:nvSpPr>
      <xdr:spPr bwMode="auto">
        <a:xfrm>
          <a:off x="4191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849" name="Line 7">
          <a:extLst>
            <a:ext uri="{FF2B5EF4-FFF2-40B4-BE49-F238E27FC236}">
              <a16:creationId xmlns:a16="http://schemas.microsoft.com/office/drawing/2014/main" id="{ABBF34D6-325D-4C70-8597-DC42F6C528F9}"/>
            </a:ext>
          </a:extLst>
        </xdr:cNvPr>
        <xdr:cNvSpPr>
          <a:spLocks noChangeShapeType="1"/>
        </xdr:cNvSpPr>
      </xdr:nvSpPr>
      <xdr:spPr bwMode="auto">
        <a:xfrm>
          <a:off x="4191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850" name="Line 7">
          <a:extLst>
            <a:ext uri="{FF2B5EF4-FFF2-40B4-BE49-F238E27FC236}">
              <a16:creationId xmlns:a16="http://schemas.microsoft.com/office/drawing/2014/main" id="{A15FF23E-ADFD-4565-9A2A-BC4109F7572B}"/>
            </a:ext>
          </a:extLst>
        </xdr:cNvPr>
        <xdr:cNvSpPr>
          <a:spLocks noChangeShapeType="1"/>
        </xdr:cNvSpPr>
      </xdr:nvSpPr>
      <xdr:spPr bwMode="auto">
        <a:xfrm>
          <a:off x="4191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851" name="Line 7">
          <a:extLst>
            <a:ext uri="{FF2B5EF4-FFF2-40B4-BE49-F238E27FC236}">
              <a16:creationId xmlns:a16="http://schemas.microsoft.com/office/drawing/2014/main" id="{EBFD4DDC-F47E-4FC8-891C-469D59DA26B8}"/>
            </a:ext>
          </a:extLst>
        </xdr:cNvPr>
        <xdr:cNvSpPr>
          <a:spLocks noChangeShapeType="1"/>
        </xdr:cNvSpPr>
      </xdr:nvSpPr>
      <xdr:spPr bwMode="auto">
        <a:xfrm>
          <a:off x="4191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852" name="Line 7">
          <a:extLst>
            <a:ext uri="{FF2B5EF4-FFF2-40B4-BE49-F238E27FC236}">
              <a16:creationId xmlns:a16="http://schemas.microsoft.com/office/drawing/2014/main" id="{F959666D-0909-42DF-980C-EC10BF5FFD98}"/>
            </a:ext>
          </a:extLst>
        </xdr:cNvPr>
        <xdr:cNvSpPr>
          <a:spLocks noChangeShapeType="1"/>
        </xdr:cNvSpPr>
      </xdr:nvSpPr>
      <xdr:spPr bwMode="auto">
        <a:xfrm>
          <a:off x="4191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853" name="Line 7">
          <a:extLst>
            <a:ext uri="{FF2B5EF4-FFF2-40B4-BE49-F238E27FC236}">
              <a16:creationId xmlns:a16="http://schemas.microsoft.com/office/drawing/2014/main" id="{F48855EB-65E8-45CA-A20A-731B632D6474}"/>
            </a:ext>
          </a:extLst>
        </xdr:cNvPr>
        <xdr:cNvSpPr>
          <a:spLocks noChangeShapeType="1"/>
        </xdr:cNvSpPr>
      </xdr:nvSpPr>
      <xdr:spPr bwMode="auto">
        <a:xfrm>
          <a:off x="4191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854" name="Line 7">
          <a:extLst>
            <a:ext uri="{FF2B5EF4-FFF2-40B4-BE49-F238E27FC236}">
              <a16:creationId xmlns:a16="http://schemas.microsoft.com/office/drawing/2014/main" id="{9F96CFF9-4C6C-4A0C-B421-06A3FFDC54FC}"/>
            </a:ext>
          </a:extLst>
        </xdr:cNvPr>
        <xdr:cNvSpPr>
          <a:spLocks noChangeShapeType="1"/>
        </xdr:cNvSpPr>
      </xdr:nvSpPr>
      <xdr:spPr bwMode="auto">
        <a:xfrm>
          <a:off x="4191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855" name="Line 7">
          <a:extLst>
            <a:ext uri="{FF2B5EF4-FFF2-40B4-BE49-F238E27FC236}">
              <a16:creationId xmlns:a16="http://schemas.microsoft.com/office/drawing/2014/main" id="{425C2D9A-E5B1-41BB-A7CE-F90A6830DE0D}"/>
            </a:ext>
          </a:extLst>
        </xdr:cNvPr>
        <xdr:cNvSpPr>
          <a:spLocks noChangeShapeType="1"/>
        </xdr:cNvSpPr>
      </xdr:nvSpPr>
      <xdr:spPr bwMode="auto">
        <a:xfrm>
          <a:off x="4191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856" name="Line 7">
          <a:extLst>
            <a:ext uri="{FF2B5EF4-FFF2-40B4-BE49-F238E27FC236}">
              <a16:creationId xmlns:a16="http://schemas.microsoft.com/office/drawing/2014/main" id="{917739BC-A050-4C9B-9D27-1132781BB301}"/>
            </a:ext>
          </a:extLst>
        </xdr:cNvPr>
        <xdr:cNvSpPr>
          <a:spLocks noChangeShapeType="1"/>
        </xdr:cNvSpPr>
      </xdr:nvSpPr>
      <xdr:spPr bwMode="auto">
        <a:xfrm>
          <a:off x="4191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857" name="Line 7">
          <a:extLst>
            <a:ext uri="{FF2B5EF4-FFF2-40B4-BE49-F238E27FC236}">
              <a16:creationId xmlns:a16="http://schemas.microsoft.com/office/drawing/2014/main" id="{A4834F3C-8844-4423-85BB-5153F083E6F3}"/>
            </a:ext>
          </a:extLst>
        </xdr:cNvPr>
        <xdr:cNvSpPr>
          <a:spLocks noChangeShapeType="1"/>
        </xdr:cNvSpPr>
      </xdr:nvSpPr>
      <xdr:spPr bwMode="auto">
        <a:xfrm>
          <a:off x="4191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858" name="Line 7">
          <a:extLst>
            <a:ext uri="{FF2B5EF4-FFF2-40B4-BE49-F238E27FC236}">
              <a16:creationId xmlns:a16="http://schemas.microsoft.com/office/drawing/2014/main" id="{5D0502C9-BDC4-47A2-A17A-E60733225788}"/>
            </a:ext>
          </a:extLst>
        </xdr:cNvPr>
        <xdr:cNvSpPr>
          <a:spLocks noChangeShapeType="1"/>
        </xdr:cNvSpPr>
      </xdr:nvSpPr>
      <xdr:spPr bwMode="auto">
        <a:xfrm>
          <a:off x="4191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859" name="Line 7">
          <a:extLst>
            <a:ext uri="{FF2B5EF4-FFF2-40B4-BE49-F238E27FC236}">
              <a16:creationId xmlns:a16="http://schemas.microsoft.com/office/drawing/2014/main" id="{6CD64A57-0CD7-430B-A7EE-DA27C01A85F3}"/>
            </a:ext>
          </a:extLst>
        </xdr:cNvPr>
        <xdr:cNvSpPr>
          <a:spLocks noChangeShapeType="1"/>
        </xdr:cNvSpPr>
      </xdr:nvSpPr>
      <xdr:spPr bwMode="auto">
        <a:xfrm>
          <a:off x="4191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860" name="Line 7">
          <a:extLst>
            <a:ext uri="{FF2B5EF4-FFF2-40B4-BE49-F238E27FC236}">
              <a16:creationId xmlns:a16="http://schemas.microsoft.com/office/drawing/2014/main" id="{C751F15B-51E5-4646-A5A2-3D2ECC51FB9A}"/>
            </a:ext>
          </a:extLst>
        </xdr:cNvPr>
        <xdr:cNvSpPr>
          <a:spLocks noChangeShapeType="1"/>
        </xdr:cNvSpPr>
      </xdr:nvSpPr>
      <xdr:spPr bwMode="auto">
        <a:xfrm>
          <a:off x="4191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861" name="Line 7">
          <a:extLst>
            <a:ext uri="{FF2B5EF4-FFF2-40B4-BE49-F238E27FC236}">
              <a16:creationId xmlns:a16="http://schemas.microsoft.com/office/drawing/2014/main" id="{A133FFA7-146B-4711-910F-9E949F38160F}"/>
            </a:ext>
          </a:extLst>
        </xdr:cNvPr>
        <xdr:cNvSpPr>
          <a:spLocks noChangeShapeType="1"/>
        </xdr:cNvSpPr>
      </xdr:nvSpPr>
      <xdr:spPr bwMode="auto">
        <a:xfrm>
          <a:off x="4191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862" name="Line 7">
          <a:extLst>
            <a:ext uri="{FF2B5EF4-FFF2-40B4-BE49-F238E27FC236}">
              <a16:creationId xmlns:a16="http://schemas.microsoft.com/office/drawing/2014/main" id="{576C7A1D-4593-4DD7-A102-0AE6C04087EA}"/>
            </a:ext>
          </a:extLst>
        </xdr:cNvPr>
        <xdr:cNvSpPr>
          <a:spLocks noChangeShapeType="1"/>
        </xdr:cNvSpPr>
      </xdr:nvSpPr>
      <xdr:spPr bwMode="auto">
        <a:xfrm>
          <a:off x="4191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863" name="Line 7">
          <a:extLst>
            <a:ext uri="{FF2B5EF4-FFF2-40B4-BE49-F238E27FC236}">
              <a16:creationId xmlns:a16="http://schemas.microsoft.com/office/drawing/2014/main" id="{FD97B768-060A-47FA-A484-99B610917D51}"/>
            </a:ext>
          </a:extLst>
        </xdr:cNvPr>
        <xdr:cNvSpPr>
          <a:spLocks noChangeShapeType="1"/>
        </xdr:cNvSpPr>
      </xdr:nvSpPr>
      <xdr:spPr bwMode="auto">
        <a:xfrm>
          <a:off x="4191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864" name="Line 7">
          <a:extLst>
            <a:ext uri="{FF2B5EF4-FFF2-40B4-BE49-F238E27FC236}">
              <a16:creationId xmlns:a16="http://schemas.microsoft.com/office/drawing/2014/main" id="{B5D588FD-E29B-4037-9CF0-C77812619D59}"/>
            </a:ext>
          </a:extLst>
        </xdr:cNvPr>
        <xdr:cNvSpPr>
          <a:spLocks noChangeShapeType="1"/>
        </xdr:cNvSpPr>
      </xdr:nvSpPr>
      <xdr:spPr bwMode="auto">
        <a:xfrm>
          <a:off x="4191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865" name="Line 7">
          <a:extLst>
            <a:ext uri="{FF2B5EF4-FFF2-40B4-BE49-F238E27FC236}">
              <a16:creationId xmlns:a16="http://schemas.microsoft.com/office/drawing/2014/main" id="{5010B745-2474-43B5-B291-B3E4352D0416}"/>
            </a:ext>
          </a:extLst>
        </xdr:cNvPr>
        <xdr:cNvSpPr>
          <a:spLocks noChangeShapeType="1"/>
        </xdr:cNvSpPr>
      </xdr:nvSpPr>
      <xdr:spPr bwMode="auto">
        <a:xfrm>
          <a:off x="4191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866" name="Line 7">
          <a:extLst>
            <a:ext uri="{FF2B5EF4-FFF2-40B4-BE49-F238E27FC236}">
              <a16:creationId xmlns:a16="http://schemas.microsoft.com/office/drawing/2014/main" id="{EC4F78E2-DBAC-428A-A8D2-C5E641CFDDA7}"/>
            </a:ext>
          </a:extLst>
        </xdr:cNvPr>
        <xdr:cNvSpPr>
          <a:spLocks noChangeShapeType="1"/>
        </xdr:cNvSpPr>
      </xdr:nvSpPr>
      <xdr:spPr bwMode="auto">
        <a:xfrm>
          <a:off x="4191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867" name="Line 7">
          <a:extLst>
            <a:ext uri="{FF2B5EF4-FFF2-40B4-BE49-F238E27FC236}">
              <a16:creationId xmlns:a16="http://schemas.microsoft.com/office/drawing/2014/main" id="{07713B6D-C1E0-464B-BF81-89D7B151D7DE}"/>
            </a:ext>
          </a:extLst>
        </xdr:cNvPr>
        <xdr:cNvSpPr>
          <a:spLocks noChangeShapeType="1"/>
        </xdr:cNvSpPr>
      </xdr:nvSpPr>
      <xdr:spPr bwMode="auto">
        <a:xfrm>
          <a:off x="4191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868" name="Line 7">
          <a:extLst>
            <a:ext uri="{FF2B5EF4-FFF2-40B4-BE49-F238E27FC236}">
              <a16:creationId xmlns:a16="http://schemas.microsoft.com/office/drawing/2014/main" id="{A934C75C-B405-4557-B02D-2D08F770F707}"/>
            </a:ext>
          </a:extLst>
        </xdr:cNvPr>
        <xdr:cNvSpPr>
          <a:spLocks noChangeShapeType="1"/>
        </xdr:cNvSpPr>
      </xdr:nvSpPr>
      <xdr:spPr bwMode="auto">
        <a:xfrm>
          <a:off x="4191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869" name="Line 7">
          <a:extLst>
            <a:ext uri="{FF2B5EF4-FFF2-40B4-BE49-F238E27FC236}">
              <a16:creationId xmlns:a16="http://schemas.microsoft.com/office/drawing/2014/main" id="{9912B0F6-23E8-4291-81FE-65DEC7F6A138}"/>
            </a:ext>
          </a:extLst>
        </xdr:cNvPr>
        <xdr:cNvSpPr>
          <a:spLocks noChangeShapeType="1"/>
        </xdr:cNvSpPr>
      </xdr:nvSpPr>
      <xdr:spPr bwMode="auto">
        <a:xfrm>
          <a:off x="4191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870" name="Line 7">
          <a:extLst>
            <a:ext uri="{FF2B5EF4-FFF2-40B4-BE49-F238E27FC236}">
              <a16:creationId xmlns:a16="http://schemas.microsoft.com/office/drawing/2014/main" id="{46157491-E733-41E8-AA3E-5C15D190F14A}"/>
            </a:ext>
          </a:extLst>
        </xdr:cNvPr>
        <xdr:cNvSpPr>
          <a:spLocks noChangeShapeType="1"/>
        </xdr:cNvSpPr>
      </xdr:nvSpPr>
      <xdr:spPr bwMode="auto">
        <a:xfrm>
          <a:off x="4191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871" name="Line 7">
          <a:extLst>
            <a:ext uri="{FF2B5EF4-FFF2-40B4-BE49-F238E27FC236}">
              <a16:creationId xmlns:a16="http://schemas.microsoft.com/office/drawing/2014/main" id="{F6920734-6CC7-417F-BFC6-58FBED70FDBC}"/>
            </a:ext>
          </a:extLst>
        </xdr:cNvPr>
        <xdr:cNvSpPr>
          <a:spLocks noChangeShapeType="1"/>
        </xdr:cNvSpPr>
      </xdr:nvSpPr>
      <xdr:spPr bwMode="auto">
        <a:xfrm>
          <a:off x="4191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872" name="Line 7">
          <a:extLst>
            <a:ext uri="{FF2B5EF4-FFF2-40B4-BE49-F238E27FC236}">
              <a16:creationId xmlns:a16="http://schemas.microsoft.com/office/drawing/2014/main" id="{621549B6-30E9-4F59-9A94-5D9DEB7C5576}"/>
            </a:ext>
          </a:extLst>
        </xdr:cNvPr>
        <xdr:cNvSpPr>
          <a:spLocks noChangeShapeType="1"/>
        </xdr:cNvSpPr>
      </xdr:nvSpPr>
      <xdr:spPr bwMode="auto">
        <a:xfrm>
          <a:off x="4191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873" name="Line 7">
          <a:extLst>
            <a:ext uri="{FF2B5EF4-FFF2-40B4-BE49-F238E27FC236}">
              <a16:creationId xmlns:a16="http://schemas.microsoft.com/office/drawing/2014/main" id="{F46498D5-41EA-4C60-9668-1E089EBF402F}"/>
            </a:ext>
          </a:extLst>
        </xdr:cNvPr>
        <xdr:cNvSpPr>
          <a:spLocks noChangeShapeType="1"/>
        </xdr:cNvSpPr>
      </xdr:nvSpPr>
      <xdr:spPr bwMode="auto">
        <a:xfrm>
          <a:off x="4191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874" name="Line 7">
          <a:extLst>
            <a:ext uri="{FF2B5EF4-FFF2-40B4-BE49-F238E27FC236}">
              <a16:creationId xmlns:a16="http://schemas.microsoft.com/office/drawing/2014/main" id="{956C698E-45E2-435B-97C5-860B7E08CC34}"/>
            </a:ext>
          </a:extLst>
        </xdr:cNvPr>
        <xdr:cNvSpPr>
          <a:spLocks noChangeShapeType="1"/>
        </xdr:cNvSpPr>
      </xdr:nvSpPr>
      <xdr:spPr bwMode="auto">
        <a:xfrm>
          <a:off x="4191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875" name="Line 7">
          <a:extLst>
            <a:ext uri="{FF2B5EF4-FFF2-40B4-BE49-F238E27FC236}">
              <a16:creationId xmlns:a16="http://schemas.microsoft.com/office/drawing/2014/main" id="{A2418CC3-61EE-4E25-AC7F-4B6BE7F99F48}"/>
            </a:ext>
          </a:extLst>
        </xdr:cNvPr>
        <xdr:cNvSpPr>
          <a:spLocks noChangeShapeType="1"/>
        </xdr:cNvSpPr>
      </xdr:nvSpPr>
      <xdr:spPr bwMode="auto">
        <a:xfrm>
          <a:off x="4191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876" name="Line 7">
          <a:extLst>
            <a:ext uri="{FF2B5EF4-FFF2-40B4-BE49-F238E27FC236}">
              <a16:creationId xmlns:a16="http://schemas.microsoft.com/office/drawing/2014/main" id="{56833400-21F8-40AC-B2E0-658E3BB580DE}"/>
            </a:ext>
          </a:extLst>
        </xdr:cNvPr>
        <xdr:cNvSpPr>
          <a:spLocks noChangeShapeType="1"/>
        </xdr:cNvSpPr>
      </xdr:nvSpPr>
      <xdr:spPr bwMode="auto">
        <a:xfrm>
          <a:off x="4191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877" name="Line 7">
          <a:extLst>
            <a:ext uri="{FF2B5EF4-FFF2-40B4-BE49-F238E27FC236}">
              <a16:creationId xmlns:a16="http://schemas.microsoft.com/office/drawing/2014/main" id="{ADCF2BE7-60E1-4C2B-B661-5D9680940DB0}"/>
            </a:ext>
          </a:extLst>
        </xdr:cNvPr>
        <xdr:cNvSpPr>
          <a:spLocks noChangeShapeType="1"/>
        </xdr:cNvSpPr>
      </xdr:nvSpPr>
      <xdr:spPr bwMode="auto">
        <a:xfrm>
          <a:off x="4191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878" name="Line 7">
          <a:extLst>
            <a:ext uri="{FF2B5EF4-FFF2-40B4-BE49-F238E27FC236}">
              <a16:creationId xmlns:a16="http://schemas.microsoft.com/office/drawing/2014/main" id="{F19ABD92-E43C-4618-9593-F4433ECA7998}"/>
            </a:ext>
          </a:extLst>
        </xdr:cNvPr>
        <xdr:cNvSpPr>
          <a:spLocks noChangeShapeType="1"/>
        </xdr:cNvSpPr>
      </xdr:nvSpPr>
      <xdr:spPr bwMode="auto">
        <a:xfrm>
          <a:off x="4191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879" name="Line 7">
          <a:extLst>
            <a:ext uri="{FF2B5EF4-FFF2-40B4-BE49-F238E27FC236}">
              <a16:creationId xmlns:a16="http://schemas.microsoft.com/office/drawing/2014/main" id="{154FBAB8-5C41-472A-B274-CD6AAABA6CE6}"/>
            </a:ext>
          </a:extLst>
        </xdr:cNvPr>
        <xdr:cNvSpPr>
          <a:spLocks noChangeShapeType="1"/>
        </xdr:cNvSpPr>
      </xdr:nvSpPr>
      <xdr:spPr bwMode="auto">
        <a:xfrm>
          <a:off x="4191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880" name="Line 7">
          <a:extLst>
            <a:ext uri="{FF2B5EF4-FFF2-40B4-BE49-F238E27FC236}">
              <a16:creationId xmlns:a16="http://schemas.microsoft.com/office/drawing/2014/main" id="{350342F2-049D-4EE5-BED5-6461C45A57D1}"/>
            </a:ext>
          </a:extLst>
        </xdr:cNvPr>
        <xdr:cNvSpPr>
          <a:spLocks noChangeShapeType="1"/>
        </xdr:cNvSpPr>
      </xdr:nvSpPr>
      <xdr:spPr bwMode="auto">
        <a:xfrm>
          <a:off x="4191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881" name="Line 7">
          <a:extLst>
            <a:ext uri="{FF2B5EF4-FFF2-40B4-BE49-F238E27FC236}">
              <a16:creationId xmlns:a16="http://schemas.microsoft.com/office/drawing/2014/main" id="{048772FC-4D6F-41AE-B9AF-2C329A4D3881}"/>
            </a:ext>
          </a:extLst>
        </xdr:cNvPr>
        <xdr:cNvSpPr>
          <a:spLocks noChangeShapeType="1"/>
        </xdr:cNvSpPr>
      </xdr:nvSpPr>
      <xdr:spPr bwMode="auto">
        <a:xfrm>
          <a:off x="4191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882" name="Line 7">
          <a:extLst>
            <a:ext uri="{FF2B5EF4-FFF2-40B4-BE49-F238E27FC236}">
              <a16:creationId xmlns:a16="http://schemas.microsoft.com/office/drawing/2014/main" id="{22CC9615-C2FD-4CB5-A460-BA519C51637C}"/>
            </a:ext>
          </a:extLst>
        </xdr:cNvPr>
        <xdr:cNvSpPr>
          <a:spLocks noChangeShapeType="1"/>
        </xdr:cNvSpPr>
      </xdr:nvSpPr>
      <xdr:spPr bwMode="auto">
        <a:xfrm>
          <a:off x="4191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883" name="Line 7">
          <a:extLst>
            <a:ext uri="{FF2B5EF4-FFF2-40B4-BE49-F238E27FC236}">
              <a16:creationId xmlns:a16="http://schemas.microsoft.com/office/drawing/2014/main" id="{FA787CD1-7591-4C52-ABF4-479DDCB641E4}"/>
            </a:ext>
          </a:extLst>
        </xdr:cNvPr>
        <xdr:cNvSpPr>
          <a:spLocks noChangeShapeType="1"/>
        </xdr:cNvSpPr>
      </xdr:nvSpPr>
      <xdr:spPr bwMode="auto">
        <a:xfrm>
          <a:off x="4191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884" name="Line 7">
          <a:extLst>
            <a:ext uri="{FF2B5EF4-FFF2-40B4-BE49-F238E27FC236}">
              <a16:creationId xmlns:a16="http://schemas.microsoft.com/office/drawing/2014/main" id="{D4D3431A-8C0C-4583-AD45-89BC14284A1C}"/>
            </a:ext>
          </a:extLst>
        </xdr:cNvPr>
        <xdr:cNvSpPr>
          <a:spLocks noChangeShapeType="1"/>
        </xdr:cNvSpPr>
      </xdr:nvSpPr>
      <xdr:spPr bwMode="auto">
        <a:xfrm>
          <a:off x="4191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885" name="Line 7">
          <a:extLst>
            <a:ext uri="{FF2B5EF4-FFF2-40B4-BE49-F238E27FC236}">
              <a16:creationId xmlns:a16="http://schemas.microsoft.com/office/drawing/2014/main" id="{1C4275B5-DD37-492C-B587-A74D035D121A}"/>
            </a:ext>
          </a:extLst>
        </xdr:cNvPr>
        <xdr:cNvSpPr>
          <a:spLocks noChangeShapeType="1"/>
        </xdr:cNvSpPr>
      </xdr:nvSpPr>
      <xdr:spPr bwMode="auto">
        <a:xfrm>
          <a:off x="4191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886" name="Line 7">
          <a:extLst>
            <a:ext uri="{FF2B5EF4-FFF2-40B4-BE49-F238E27FC236}">
              <a16:creationId xmlns:a16="http://schemas.microsoft.com/office/drawing/2014/main" id="{C53B5ABE-F057-491A-B407-003DA397B916}"/>
            </a:ext>
          </a:extLst>
        </xdr:cNvPr>
        <xdr:cNvSpPr>
          <a:spLocks noChangeShapeType="1"/>
        </xdr:cNvSpPr>
      </xdr:nvSpPr>
      <xdr:spPr bwMode="auto">
        <a:xfrm>
          <a:off x="4191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887" name="Line 7">
          <a:extLst>
            <a:ext uri="{FF2B5EF4-FFF2-40B4-BE49-F238E27FC236}">
              <a16:creationId xmlns:a16="http://schemas.microsoft.com/office/drawing/2014/main" id="{010C5F3F-CF0E-4C2D-95AE-0DAE1A6BB477}"/>
            </a:ext>
          </a:extLst>
        </xdr:cNvPr>
        <xdr:cNvSpPr>
          <a:spLocks noChangeShapeType="1"/>
        </xdr:cNvSpPr>
      </xdr:nvSpPr>
      <xdr:spPr bwMode="auto">
        <a:xfrm>
          <a:off x="4191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888" name="Line 7">
          <a:extLst>
            <a:ext uri="{FF2B5EF4-FFF2-40B4-BE49-F238E27FC236}">
              <a16:creationId xmlns:a16="http://schemas.microsoft.com/office/drawing/2014/main" id="{B14CFC9E-DE78-4DD0-BC49-AC90EE74F092}"/>
            </a:ext>
          </a:extLst>
        </xdr:cNvPr>
        <xdr:cNvSpPr>
          <a:spLocks noChangeShapeType="1"/>
        </xdr:cNvSpPr>
      </xdr:nvSpPr>
      <xdr:spPr bwMode="auto">
        <a:xfrm>
          <a:off x="4191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889" name="Line 7">
          <a:extLst>
            <a:ext uri="{FF2B5EF4-FFF2-40B4-BE49-F238E27FC236}">
              <a16:creationId xmlns:a16="http://schemas.microsoft.com/office/drawing/2014/main" id="{88F57C49-E2AB-470A-ACDB-1ED8C08C7718}"/>
            </a:ext>
          </a:extLst>
        </xdr:cNvPr>
        <xdr:cNvSpPr>
          <a:spLocks noChangeShapeType="1"/>
        </xdr:cNvSpPr>
      </xdr:nvSpPr>
      <xdr:spPr bwMode="auto">
        <a:xfrm>
          <a:off x="4191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890" name="Line 7">
          <a:extLst>
            <a:ext uri="{FF2B5EF4-FFF2-40B4-BE49-F238E27FC236}">
              <a16:creationId xmlns:a16="http://schemas.microsoft.com/office/drawing/2014/main" id="{D3AA6660-EFC4-4BEF-932F-9A14E6810797}"/>
            </a:ext>
          </a:extLst>
        </xdr:cNvPr>
        <xdr:cNvSpPr>
          <a:spLocks noChangeShapeType="1"/>
        </xdr:cNvSpPr>
      </xdr:nvSpPr>
      <xdr:spPr bwMode="auto">
        <a:xfrm>
          <a:off x="4191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891" name="Line 7">
          <a:extLst>
            <a:ext uri="{FF2B5EF4-FFF2-40B4-BE49-F238E27FC236}">
              <a16:creationId xmlns:a16="http://schemas.microsoft.com/office/drawing/2014/main" id="{6C1C7C74-8F34-4A9A-A8CC-5A13F6355F25}"/>
            </a:ext>
          </a:extLst>
        </xdr:cNvPr>
        <xdr:cNvSpPr>
          <a:spLocks noChangeShapeType="1"/>
        </xdr:cNvSpPr>
      </xdr:nvSpPr>
      <xdr:spPr bwMode="auto">
        <a:xfrm>
          <a:off x="4191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892" name="Line 7">
          <a:extLst>
            <a:ext uri="{FF2B5EF4-FFF2-40B4-BE49-F238E27FC236}">
              <a16:creationId xmlns:a16="http://schemas.microsoft.com/office/drawing/2014/main" id="{3CAF8B85-5472-4E8C-BD69-04247A29E66A}"/>
            </a:ext>
          </a:extLst>
        </xdr:cNvPr>
        <xdr:cNvSpPr>
          <a:spLocks noChangeShapeType="1"/>
        </xdr:cNvSpPr>
      </xdr:nvSpPr>
      <xdr:spPr bwMode="auto">
        <a:xfrm>
          <a:off x="4191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893" name="Line 7">
          <a:extLst>
            <a:ext uri="{FF2B5EF4-FFF2-40B4-BE49-F238E27FC236}">
              <a16:creationId xmlns:a16="http://schemas.microsoft.com/office/drawing/2014/main" id="{A68B6554-20A7-4B34-877A-6203F7B267A9}"/>
            </a:ext>
          </a:extLst>
        </xdr:cNvPr>
        <xdr:cNvSpPr>
          <a:spLocks noChangeShapeType="1"/>
        </xdr:cNvSpPr>
      </xdr:nvSpPr>
      <xdr:spPr bwMode="auto">
        <a:xfrm>
          <a:off x="4191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894" name="Line 7">
          <a:extLst>
            <a:ext uri="{FF2B5EF4-FFF2-40B4-BE49-F238E27FC236}">
              <a16:creationId xmlns:a16="http://schemas.microsoft.com/office/drawing/2014/main" id="{A7B32318-E659-47B2-B85B-9328CCC78A15}"/>
            </a:ext>
          </a:extLst>
        </xdr:cNvPr>
        <xdr:cNvSpPr>
          <a:spLocks noChangeShapeType="1"/>
        </xdr:cNvSpPr>
      </xdr:nvSpPr>
      <xdr:spPr bwMode="auto">
        <a:xfrm>
          <a:off x="4191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895" name="Line 7">
          <a:extLst>
            <a:ext uri="{FF2B5EF4-FFF2-40B4-BE49-F238E27FC236}">
              <a16:creationId xmlns:a16="http://schemas.microsoft.com/office/drawing/2014/main" id="{262D8365-C257-42F6-BDDC-F3A69030EC35}"/>
            </a:ext>
          </a:extLst>
        </xdr:cNvPr>
        <xdr:cNvSpPr>
          <a:spLocks noChangeShapeType="1"/>
        </xdr:cNvSpPr>
      </xdr:nvSpPr>
      <xdr:spPr bwMode="auto">
        <a:xfrm>
          <a:off x="4191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896" name="Line 7">
          <a:extLst>
            <a:ext uri="{FF2B5EF4-FFF2-40B4-BE49-F238E27FC236}">
              <a16:creationId xmlns:a16="http://schemas.microsoft.com/office/drawing/2014/main" id="{5B6E72DE-5B32-4209-AEE2-943B30D65A43}"/>
            </a:ext>
          </a:extLst>
        </xdr:cNvPr>
        <xdr:cNvSpPr>
          <a:spLocks noChangeShapeType="1"/>
        </xdr:cNvSpPr>
      </xdr:nvSpPr>
      <xdr:spPr bwMode="auto">
        <a:xfrm>
          <a:off x="4191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897" name="Line 7">
          <a:extLst>
            <a:ext uri="{FF2B5EF4-FFF2-40B4-BE49-F238E27FC236}">
              <a16:creationId xmlns:a16="http://schemas.microsoft.com/office/drawing/2014/main" id="{EFE817C6-4244-4293-98BA-5929091ECA0B}"/>
            </a:ext>
          </a:extLst>
        </xdr:cNvPr>
        <xdr:cNvSpPr>
          <a:spLocks noChangeShapeType="1"/>
        </xdr:cNvSpPr>
      </xdr:nvSpPr>
      <xdr:spPr bwMode="auto">
        <a:xfrm>
          <a:off x="4191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898" name="Line 7">
          <a:extLst>
            <a:ext uri="{FF2B5EF4-FFF2-40B4-BE49-F238E27FC236}">
              <a16:creationId xmlns:a16="http://schemas.microsoft.com/office/drawing/2014/main" id="{12478CAD-DA67-4DD0-845E-CBB16AE752FA}"/>
            </a:ext>
          </a:extLst>
        </xdr:cNvPr>
        <xdr:cNvSpPr>
          <a:spLocks noChangeShapeType="1"/>
        </xdr:cNvSpPr>
      </xdr:nvSpPr>
      <xdr:spPr bwMode="auto">
        <a:xfrm>
          <a:off x="4191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899" name="Line 7">
          <a:extLst>
            <a:ext uri="{FF2B5EF4-FFF2-40B4-BE49-F238E27FC236}">
              <a16:creationId xmlns:a16="http://schemas.microsoft.com/office/drawing/2014/main" id="{64B21E0A-6D51-4DB8-B1C7-E0DB0CD0BF26}"/>
            </a:ext>
          </a:extLst>
        </xdr:cNvPr>
        <xdr:cNvSpPr>
          <a:spLocks noChangeShapeType="1"/>
        </xdr:cNvSpPr>
      </xdr:nvSpPr>
      <xdr:spPr bwMode="auto">
        <a:xfrm>
          <a:off x="4191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900" name="Line 7">
          <a:extLst>
            <a:ext uri="{FF2B5EF4-FFF2-40B4-BE49-F238E27FC236}">
              <a16:creationId xmlns:a16="http://schemas.microsoft.com/office/drawing/2014/main" id="{BB5BDCB6-D237-4C31-BB64-D461A250541F}"/>
            </a:ext>
          </a:extLst>
        </xdr:cNvPr>
        <xdr:cNvSpPr>
          <a:spLocks noChangeShapeType="1"/>
        </xdr:cNvSpPr>
      </xdr:nvSpPr>
      <xdr:spPr bwMode="auto">
        <a:xfrm>
          <a:off x="4191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901" name="Line 7">
          <a:extLst>
            <a:ext uri="{FF2B5EF4-FFF2-40B4-BE49-F238E27FC236}">
              <a16:creationId xmlns:a16="http://schemas.microsoft.com/office/drawing/2014/main" id="{8628B418-C228-4608-9335-26DCC73D29ED}"/>
            </a:ext>
          </a:extLst>
        </xdr:cNvPr>
        <xdr:cNvSpPr>
          <a:spLocks noChangeShapeType="1"/>
        </xdr:cNvSpPr>
      </xdr:nvSpPr>
      <xdr:spPr bwMode="auto">
        <a:xfrm>
          <a:off x="4191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902" name="Line 7">
          <a:extLst>
            <a:ext uri="{FF2B5EF4-FFF2-40B4-BE49-F238E27FC236}">
              <a16:creationId xmlns:a16="http://schemas.microsoft.com/office/drawing/2014/main" id="{8755707C-3CAB-4763-A773-8C377AE82D9D}"/>
            </a:ext>
          </a:extLst>
        </xdr:cNvPr>
        <xdr:cNvSpPr>
          <a:spLocks noChangeShapeType="1"/>
        </xdr:cNvSpPr>
      </xdr:nvSpPr>
      <xdr:spPr bwMode="auto">
        <a:xfrm>
          <a:off x="4191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903" name="Line 7">
          <a:extLst>
            <a:ext uri="{FF2B5EF4-FFF2-40B4-BE49-F238E27FC236}">
              <a16:creationId xmlns:a16="http://schemas.microsoft.com/office/drawing/2014/main" id="{F7403EF7-1A2C-48D4-860E-855C0E9AE64B}"/>
            </a:ext>
          </a:extLst>
        </xdr:cNvPr>
        <xdr:cNvSpPr>
          <a:spLocks noChangeShapeType="1"/>
        </xdr:cNvSpPr>
      </xdr:nvSpPr>
      <xdr:spPr bwMode="auto">
        <a:xfrm>
          <a:off x="4191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904" name="Line 7">
          <a:extLst>
            <a:ext uri="{FF2B5EF4-FFF2-40B4-BE49-F238E27FC236}">
              <a16:creationId xmlns:a16="http://schemas.microsoft.com/office/drawing/2014/main" id="{9EAD3728-4CA4-43BC-AA45-F19E96E8CFDE}"/>
            </a:ext>
          </a:extLst>
        </xdr:cNvPr>
        <xdr:cNvSpPr>
          <a:spLocks noChangeShapeType="1"/>
        </xdr:cNvSpPr>
      </xdr:nvSpPr>
      <xdr:spPr bwMode="auto">
        <a:xfrm>
          <a:off x="4191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905" name="Line 7">
          <a:extLst>
            <a:ext uri="{FF2B5EF4-FFF2-40B4-BE49-F238E27FC236}">
              <a16:creationId xmlns:a16="http://schemas.microsoft.com/office/drawing/2014/main" id="{6A030EEB-148D-4289-BDED-CB38260E3587}"/>
            </a:ext>
          </a:extLst>
        </xdr:cNvPr>
        <xdr:cNvSpPr>
          <a:spLocks noChangeShapeType="1"/>
        </xdr:cNvSpPr>
      </xdr:nvSpPr>
      <xdr:spPr bwMode="auto">
        <a:xfrm>
          <a:off x="4191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906" name="Line 7">
          <a:extLst>
            <a:ext uri="{FF2B5EF4-FFF2-40B4-BE49-F238E27FC236}">
              <a16:creationId xmlns:a16="http://schemas.microsoft.com/office/drawing/2014/main" id="{90F4881A-8857-4ED8-854F-D2C1268D728E}"/>
            </a:ext>
          </a:extLst>
        </xdr:cNvPr>
        <xdr:cNvSpPr>
          <a:spLocks noChangeShapeType="1"/>
        </xdr:cNvSpPr>
      </xdr:nvSpPr>
      <xdr:spPr bwMode="auto">
        <a:xfrm>
          <a:off x="4191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907" name="Line 7">
          <a:extLst>
            <a:ext uri="{FF2B5EF4-FFF2-40B4-BE49-F238E27FC236}">
              <a16:creationId xmlns:a16="http://schemas.microsoft.com/office/drawing/2014/main" id="{24FA018A-5D09-4C1C-A802-668A8AFD938A}"/>
            </a:ext>
          </a:extLst>
        </xdr:cNvPr>
        <xdr:cNvSpPr>
          <a:spLocks noChangeShapeType="1"/>
        </xdr:cNvSpPr>
      </xdr:nvSpPr>
      <xdr:spPr bwMode="auto">
        <a:xfrm>
          <a:off x="4191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908" name="Line 7">
          <a:extLst>
            <a:ext uri="{FF2B5EF4-FFF2-40B4-BE49-F238E27FC236}">
              <a16:creationId xmlns:a16="http://schemas.microsoft.com/office/drawing/2014/main" id="{AE9FE786-431D-444D-A57D-B4845E877B08}"/>
            </a:ext>
          </a:extLst>
        </xdr:cNvPr>
        <xdr:cNvSpPr>
          <a:spLocks noChangeShapeType="1"/>
        </xdr:cNvSpPr>
      </xdr:nvSpPr>
      <xdr:spPr bwMode="auto">
        <a:xfrm>
          <a:off x="4191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909" name="Line 7">
          <a:extLst>
            <a:ext uri="{FF2B5EF4-FFF2-40B4-BE49-F238E27FC236}">
              <a16:creationId xmlns:a16="http://schemas.microsoft.com/office/drawing/2014/main" id="{BF293782-F9D2-49D0-BDCF-6915B22B5ADA}"/>
            </a:ext>
          </a:extLst>
        </xdr:cNvPr>
        <xdr:cNvSpPr>
          <a:spLocks noChangeShapeType="1"/>
        </xdr:cNvSpPr>
      </xdr:nvSpPr>
      <xdr:spPr bwMode="auto">
        <a:xfrm>
          <a:off x="4191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910" name="Line 7">
          <a:extLst>
            <a:ext uri="{FF2B5EF4-FFF2-40B4-BE49-F238E27FC236}">
              <a16:creationId xmlns:a16="http://schemas.microsoft.com/office/drawing/2014/main" id="{729DFC7C-6203-4A30-A372-2C9027862FE7}"/>
            </a:ext>
          </a:extLst>
        </xdr:cNvPr>
        <xdr:cNvSpPr>
          <a:spLocks noChangeShapeType="1"/>
        </xdr:cNvSpPr>
      </xdr:nvSpPr>
      <xdr:spPr bwMode="auto">
        <a:xfrm>
          <a:off x="4191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11" name="Line 7">
          <a:extLst>
            <a:ext uri="{FF2B5EF4-FFF2-40B4-BE49-F238E27FC236}">
              <a16:creationId xmlns:a16="http://schemas.microsoft.com/office/drawing/2014/main" id="{86419FDC-5C89-4528-8B8B-F7F20B6BF016}"/>
            </a:ext>
          </a:extLst>
        </xdr:cNvPr>
        <xdr:cNvSpPr>
          <a:spLocks noChangeShapeType="1"/>
        </xdr:cNvSpPr>
      </xdr:nvSpPr>
      <xdr:spPr bwMode="auto">
        <a:xfrm>
          <a:off x="4191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912" name="Line 7">
          <a:extLst>
            <a:ext uri="{FF2B5EF4-FFF2-40B4-BE49-F238E27FC236}">
              <a16:creationId xmlns:a16="http://schemas.microsoft.com/office/drawing/2014/main" id="{9E479BDD-D29E-4CA7-AF88-CBC2A29B47F1}"/>
            </a:ext>
          </a:extLst>
        </xdr:cNvPr>
        <xdr:cNvSpPr>
          <a:spLocks noChangeShapeType="1"/>
        </xdr:cNvSpPr>
      </xdr:nvSpPr>
      <xdr:spPr bwMode="auto">
        <a:xfrm>
          <a:off x="4191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913" name="Line 7">
          <a:extLst>
            <a:ext uri="{FF2B5EF4-FFF2-40B4-BE49-F238E27FC236}">
              <a16:creationId xmlns:a16="http://schemas.microsoft.com/office/drawing/2014/main" id="{88B33CC9-9AEA-4C05-A533-DF4669DA1FA4}"/>
            </a:ext>
          </a:extLst>
        </xdr:cNvPr>
        <xdr:cNvSpPr>
          <a:spLocks noChangeShapeType="1"/>
        </xdr:cNvSpPr>
      </xdr:nvSpPr>
      <xdr:spPr bwMode="auto">
        <a:xfrm>
          <a:off x="4191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914" name="Line 7">
          <a:extLst>
            <a:ext uri="{FF2B5EF4-FFF2-40B4-BE49-F238E27FC236}">
              <a16:creationId xmlns:a16="http://schemas.microsoft.com/office/drawing/2014/main" id="{D73AAAC3-ECC5-4CDB-AB59-FEB211AD460F}"/>
            </a:ext>
          </a:extLst>
        </xdr:cNvPr>
        <xdr:cNvSpPr>
          <a:spLocks noChangeShapeType="1"/>
        </xdr:cNvSpPr>
      </xdr:nvSpPr>
      <xdr:spPr bwMode="auto">
        <a:xfrm>
          <a:off x="4191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915" name="Line 7">
          <a:extLst>
            <a:ext uri="{FF2B5EF4-FFF2-40B4-BE49-F238E27FC236}">
              <a16:creationId xmlns:a16="http://schemas.microsoft.com/office/drawing/2014/main" id="{3963315D-CA3E-4F9C-A2CA-5138E174695E}"/>
            </a:ext>
          </a:extLst>
        </xdr:cNvPr>
        <xdr:cNvSpPr>
          <a:spLocks noChangeShapeType="1"/>
        </xdr:cNvSpPr>
      </xdr:nvSpPr>
      <xdr:spPr bwMode="auto">
        <a:xfrm>
          <a:off x="4191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16" name="Line 7">
          <a:extLst>
            <a:ext uri="{FF2B5EF4-FFF2-40B4-BE49-F238E27FC236}">
              <a16:creationId xmlns:a16="http://schemas.microsoft.com/office/drawing/2014/main" id="{40345296-7554-41D6-B127-0F2C3FD13519}"/>
            </a:ext>
          </a:extLst>
        </xdr:cNvPr>
        <xdr:cNvSpPr>
          <a:spLocks noChangeShapeType="1"/>
        </xdr:cNvSpPr>
      </xdr:nvSpPr>
      <xdr:spPr bwMode="auto">
        <a:xfrm>
          <a:off x="4191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17" name="Line 7">
          <a:extLst>
            <a:ext uri="{FF2B5EF4-FFF2-40B4-BE49-F238E27FC236}">
              <a16:creationId xmlns:a16="http://schemas.microsoft.com/office/drawing/2014/main" id="{322EC75E-7A64-47C2-83EA-5167F011735E}"/>
            </a:ext>
          </a:extLst>
        </xdr:cNvPr>
        <xdr:cNvSpPr>
          <a:spLocks noChangeShapeType="1"/>
        </xdr:cNvSpPr>
      </xdr:nvSpPr>
      <xdr:spPr bwMode="auto">
        <a:xfrm>
          <a:off x="4191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18" name="Line 7">
          <a:extLst>
            <a:ext uri="{FF2B5EF4-FFF2-40B4-BE49-F238E27FC236}">
              <a16:creationId xmlns:a16="http://schemas.microsoft.com/office/drawing/2014/main" id="{EFE0B387-A1B8-4A09-8E39-219C2184B624}"/>
            </a:ext>
          </a:extLst>
        </xdr:cNvPr>
        <xdr:cNvSpPr>
          <a:spLocks noChangeShapeType="1"/>
        </xdr:cNvSpPr>
      </xdr:nvSpPr>
      <xdr:spPr bwMode="auto">
        <a:xfrm>
          <a:off x="4191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19" name="Line 7">
          <a:extLst>
            <a:ext uri="{FF2B5EF4-FFF2-40B4-BE49-F238E27FC236}">
              <a16:creationId xmlns:a16="http://schemas.microsoft.com/office/drawing/2014/main" id="{7C4EE858-73F5-4F13-8256-EB4CC7EDD1BF}"/>
            </a:ext>
          </a:extLst>
        </xdr:cNvPr>
        <xdr:cNvSpPr>
          <a:spLocks noChangeShapeType="1"/>
        </xdr:cNvSpPr>
      </xdr:nvSpPr>
      <xdr:spPr bwMode="auto">
        <a:xfrm>
          <a:off x="4191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20" name="Line 7">
          <a:extLst>
            <a:ext uri="{FF2B5EF4-FFF2-40B4-BE49-F238E27FC236}">
              <a16:creationId xmlns:a16="http://schemas.microsoft.com/office/drawing/2014/main" id="{07D71769-3AA5-47BB-A56C-5189B009C315}"/>
            </a:ext>
          </a:extLst>
        </xdr:cNvPr>
        <xdr:cNvSpPr>
          <a:spLocks noChangeShapeType="1"/>
        </xdr:cNvSpPr>
      </xdr:nvSpPr>
      <xdr:spPr bwMode="auto">
        <a:xfrm>
          <a:off x="4191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21" name="Line 7">
          <a:extLst>
            <a:ext uri="{FF2B5EF4-FFF2-40B4-BE49-F238E27FC236}">
              <a16:creationId xmlns:a16="http://schemas.microsoft.com/office/drawing/2014/main" id="{2B9B705D-A8E6-4321-A708-5878EF3C2572}"/>
            </a:ext>
          </a:extLst>
        </xdr:cNvPr>
        <xdr:cNvSpPr>
          <a:spLocks noChangeShapeType="1"/>
        </xdr:cNvSpPr>
      </xdr:nvSpPr>
      <xdr:spPr bwMode="auto">
        <a:xfrm>
          <a:off x="4191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22" name="Line 7">
          <a:extLst>
            <a:ext uri="{FF2B5EF4-FFF2-40B4-BE49-F238E27FC236}">
              <a16:creationId xmlns:a16="http://schemas.microsoft.com/office/drawing/2014/main" id="{2B3D1D4C-E3D7-4F64-ADD8-DD5530C6A3A0}"/>
            </a:ext>
          </a:extLst>
        </xdr:cNvPr>
        <xdr:cNvSpPr>
          <a:spLocks noChangeShapeType="1"/>
        </xdr:cNvSpPr>
      </xdr:nvSpPr>
      <xdr:spPr bwMode="auto">
        <a:xfrm>
          <a:off x="4191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23" name="Line 7">
          <a:extLst>
            <a:ext uri="{FF2B5EF4-FFF2-40B4-BE49-F238E27FC236}">
              <a16:creationId xmlns:a16="http://schemas.microsoft.com/office/drawing/2014/main" id="{7E5FECA4-0ACE-4D19-82E5-FBD87026908E}"/>
            </a:ext>
          </a:extLst>
        </xdr:cNvPr>
        <xdr:cNvSpPr>
          <a:spLocks noChangeShapeType="1"/>
        </xdr:cNvSpPr>
      </xdr:nvSpPr>
      <xdr:spPr bwMode="auto">
        <a:xfrm>
          <a:off x="4191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924" name="Line 7">
          <a:extLst>
            <a:ext uri="{FF2B5EF4-FFF2-40B4-BE49-F238E27FC236}">
              <a16:creationId xmlns:a16="http://schemas.microsoft.com/office/drawing/2014/main" id="{E03B26AE-52CE-4C93-8555-6FD0F7C946E1}"/>
            </a:ext>
          </a:extLst>
        </xdr:cNvPr>
        <xdr:cNvSpPr>
          <a:spLocks noChangeShapeType="1"/>
        </xdr:cNvSpPr>
      </xdr:nvSpPr>
      <xdr:spPr bwMode="auto">
        <a:xfrm>
          <a:off x="4191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925" name="Line 7">
          <a:extLst>
            <a:ext uri="{FF2B5EF4-FFF2-40B4-BE49-F238E27FC236}">
              <a16:creationId xmlns:a16="http://schemas.microsoft.com/office/drawing/2014/main" id="{E58E1058-A1B4-4CAB-972B-0141398A0FC5}"/>
            </a:ext>
          </a:extLst>
        </xdr:cNvPr>
        <xdr:cNvSpPr>
          <a:spLocks noChangeShapeType="1"/>
        </xdr:cNvSpPr>
      </xdr:nvSpPr>
      <xdr:spPr bwMode="auto">
        <a:xfrm>
          <a:off x="4191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926" name="Line 7">
          <a:extLst>
            <a:ext uri="{FF2B5EF4-FFF2-40B4-BE49-F238E27FC236}">
              <a16:creationId xmlns:a16="http://schemas.microsoft.com/office/drawing/2014/main" id="{56245A04-862C-41A7-A6B9-811556A36C86}"/>
            </a:ext>
          </a:extLst>
        </xdr:cNvPr>
        <xdr:cNvSpPr>
          <a:spLocks noChangeShapeType="1"/>
        </xdr:cNvSpPr>
      </xdr:nvSpPr>
      <xdr:spPr bwMode="auto">
        <a:xfrm>
          <a:off x="4191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27" name="Line 7">
          <a:extLst>
            <a:ext uri="{FF2B5EF4-FFF2-40B4-BE49-F238E27FC236}">
              <a16:creationId xmlns:a16="http://schemas.microsoft.com/office/drawing/2014/main" id="{CC93C55C-45F6-4E63-9D4C-7523F5C238A7}"/>
            </a:ext>
          </a:extLst>
        </xdr:cNvPr>
        <xdr:cNvSpPr>
          <a:spLocks noChangeShapeType="1"/>
        </xdr:cNvSpPr>
      </xdr:nvSpPr>
      <xdr:spPr bwMode="auto">
        <a:xfrm>
          <a:off x="4191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28" name="Line 7">
          <a:extLst>
            <a:ext uri="{FF2B5EF4-FFF2-40B4-BE49-F238E27FC236}">
              <a16:creationId xmlns:a16="http://schemas.microsoft.com/office/drawing/2014/main" id="{FE8728BF-32A3-4843-9E4B-853DC73207BC}"/>
            </a:ext>
          </a:extLst>
        </xdr:cNvPr>
        <xdr:cNvSpPr>
          <a:spLocks noChangeShapeType="1"/>
        </xdr:cNvSpPr>
      </xdr:nvSpPr>
      <xdr:spPr bwMode="auto">
        <a:xfrm>
          <a:off x="4191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29" name="Line 7">
          <a:extLst>
            <a:ext uri="{FF2B5EF4-FFF2-40B4-BE49-F238E27FC236}">
              <a16:creationId xmlns:a16="http://schemas.microsoft.com/office/drawing/2014/main" id="{63B6975D-3F62-41DB-B3D3-2DBF92DE0363}"/>
            </a:ext>
          </a:extLst>
        </xdr:cNvPr>
        <xdr:cNvSpPr>
          <a:spLocks noChangeShapeType="1"/>
        </xdr:cNvSpPr>
      </xdr:nvSpPr>
      <xdr:spPr bwMode="auto">
        <a:xfrm>
          <a:off x="4191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930" name="Line 7">
          <a:extLst>
            <a:ext uri="{FF2B5EF4-FFF2-40B4-BE49-F238E27FC236}">
              <a16:creationId xmlns:a16="http://schemas.microsoft.com/office/drawing/2014/main" id="{B7274435-E875-404C-A942-5F67D8BA1B5C}"/>
            </a:ext>
          </a:extLst>
        </xdr:cNvPr>
        <xdr:cNvSpPr>
          <a:spLocks noChangeShapeType="1"/>
        </xdr:cNvSpPr>
      </xdr:nvSpPr>
      <xdr:spPr bwMode="auto">
        <a:xfrm>
          <a:off x="4191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931" name="Line 7">
          <a:extLst>
            <a:ext uri="{FF2B5EF4-FFF2-40B4-BE49-F238E27FC236}">
              <a16:creationId xmlns:a16="http://schemas.microsoft.com/office/drawing/2014/main" id="{FB90F3A4-81A7-4074-B83C-13A488BE52E4}"/>
            </a:ext>
          </a:extLst>
        </xdr:cNvPr>
        <xdr:cNvSpPr>
          <a:spLocks noChangeShapeType="1"/>
        </xdr:cNvSpPr>
      </xdr:nvSpPr>
      <xdr:spPr bwMode="auto">
        <a:xfrm>
          <a:off x="4191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932" name="Line 7">
          <a:extLst>
            <a:ext uri="{FF2B5EF4-FFF2-40B4-BE49-F238E27FC236}">
              <a16:creationId xmlns:a16="http://schemas.microsoft.com/office/drawing/2014/main" id="{EBB67DFB-760B-4444-9D7F-FCB08FB5DEA4}"/>
            </a:ext>
          </a:extLst>
        </xdr:cNvPr>
        <xdr:cNvSpPr>
          <a:spLocks noChangeShapeType="1"/>
        </xdr:cNvSpPr>
      </xdr:nvSpPr>
      <xdr:spPr bwMode="auto">
        <a:xfrm>
          <a:off x="4191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933" name="Line 7">
          <a:extLst>
            <a:ext uri="{FF2B5EF4-FFF2-40B4-BE49-F238E27FC236}">
              <a16:creationId xmlns:a16="http://schemas.microsoft.com/office/drawing/2014/main" id="{8DFD234D-1365-4E50-A542-23338750AFA1}"/>
            </a:ext>
          </a:extLst>
        </xdr:cNvPr>
        <xdr:cNvSpPr>
          <a:spLocks noChangeShapeType="1"/>
        </xdr:cNvSpPr>
      </xdr:nvSpPr>
      <xdr:spPr bwMode="auto">
        <a:xfrm>
          <a:off x="4191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934" name="Line 7">
          <a:extLst>
            <a:ext uri="{FF2B5EF4-FFF2-40B4-BE49-F238E27FC236}">
              <a16:creationId xmlns:a16="http://schemas.microsoft.com/office/drawing/2014/main" id="{4C3C9095-B656-4FFA-ADE5-1281EB6DE8A0}"/>
            </a:ext>
          </a:extLst>
        </xdr:cNvPr>
        <xdr:cNvSpPr>
          <a:spLocks noChangeShapeType="1"/>
        </xdr:cNvSpPr>
      </xdr:nvSpPr>
      <xdr:spPr bwMode="auto">
        <a:xfrm>
          <a:off x="4191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935" name="Line 7">
          <a:extLst>
            <a:ext uri="{FF2B5EF4-FFF2-40B4-BE49-F238E27FC236}">
              <a16:creationId xmlns:a16="http://schemas.microsoft.com/office/drawing/2014/main" id="{D5018527-5FF1-4ABA-84E2-8240FD0AD77E}"/>
            </a:ext>
          </a:extLst>
        </xdr:cNvPr>
        <xdr:cNvSpPr>
          <a:spLocks noChangeShapeType="1"/>
        </xdr:cNvSpPr>
      </xdr:nvSpPr>
      <xdr:spPr bwMode="auto">
        <a:xfrm>
          <a:off x="4191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36" name="Line 7">
          <a:extLst>
            <a:ext uri="{FF2B5EF4-FFF2-40B4-BE49-F238E27FC236}">
              <a16:creationId xmlns:a16="http://schemas.microsoft.com/office/drawing/2014/main" id="{A0E9F5A7-E06C-48B8-92A5-7F794A03DCB9}"/>
            </a:ext>
          </a:extLst>
        </xdr:cNvPr>
        <xdr:cNvSpPr>
          <a:spLocks noChangeShapeType="1"/>
        </xdr:cNvSpPr>
      </xdr:nvSpPr>
      <xdr:spPr bwMode="auto">
        <a:xfrm>
          <a:off x="4191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37" name="Line 7">
          <a:extLst>
            <a:ext uri="{FF2B5EF4-FFF2-40B4-BE49-F238E27FC236}">
              <a16:creationId xmlns:a16="http://schemas.microsoft.com/office/drawing/2014/main" id="{AB5E6E2F-E280-48BA-AAA7-CA808603D20B}"/>
            </a:ext>
          </a:extLst>
        </xdr:cNvPr>
        <xdr:cNvSpPr>
          <a:spLocks noChangeShapeType="1"/>
        </xdr:cNvSpPr>
      </xdr:nvSpPr>
      <xdr:spPr bwMode="auto">
        <a:xfrm>
          <a:off x="4191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38" name="Line 7">
          <a:extLst>
            <a:ext uri="{FF2B5EF4-FFF2-40B4-BE49-F238E27FC236}">
              <a16:creationId xmlns:a16="http://schemas.microsoft.com/office/drawing/2014/main" id="{F4A6C570-E98C-4419-9421-6D0EAAAEAC8B}"/>
            </a:ext>
          </a:extLst>
        </xdr:cNvPr>
        <xdr:cNvSpPr>
          <a:spLocks noChangeShapeType="1"/>
        </xdr:cNvSpPr>
      </xdr:nvSpPr>
      <xdr:spPr bwMode="auto">
        <a:xfrm>
          <a:off x="4191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39" name="Line 7">
          <a:extLst>
            <a:ext uri="{FF2B5EF4-FFF2-40B4-BE49-F238E27FC236}">
              <a16:creationId xmlns:a16="http://schemas.microsoft.com/office/drawing/2014/main" id="{DB5671B0-35F0-42B9-84F9-AB458716DA88}"/>
            </a:ext>
          </a:extLst>
        </xdr:cNvPr>
        <xdr:cNvSpPr>
          <a:spLocks noChangeShapeType="1"/>
        </xdr:cNvSpPr>
      </xdr:nvSpPr>
      <xdr:spPr bwMode="auto">
        <a:xfrm>
          <a:off x="4191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40" name="Line 7">
          <a:extLst>
            <a:ext uri="{FF2B5EF4-FFF2-40B4-BE49-F238E27FC236}">
              <a16:creationId xmlns:a16="http://schemas.microsoft.com/office/drawing/2014/main" id="{F0EE6DD8-C0A9-432A-A79A-A9397F585330}"/>
            </a:ext>
          </a:extLst>
        </xdr:cNvPr>
        <xdr:cNvSpPr>
          <a:spLocks noChangeShapeType="1"/>
        </xdr:cNvSpPr>
      </xdr:nvSpPr>
      <xdr:spPr bwMode="auto">
        <a:xfrm>
          <a:off x="4191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41" name="Line 7">
          <a:extLst>
            <a:ext uri="{FF2B5EF4-FFF2-40B4-BE49-F238E27FC236}">
              <a16:creationId xmlns:a16="http://schemas.microsoft.com/office/drawing/2014/main" id="{8BE90498-9F1E-4257-8BB5-99449004D477}"/>
            </a:ext>
          </a:extLst>
        </xdr:cNvPr>
        <xdr:cNvSpPr>
          <a:spLocks noChangeShapeType="1"/>
        </xdr:cNvSpPr>
      </xdr:nvSpPr>
      <xdr:spPr bwMode="auto">
        <a:xfrm>
          <a:off x="4191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42" name="Line 7">
          <a:extLst>
            <a:ext uri="{FF2B5EF4-FFF2-40B4-BE49-F238E27FC236}">
              <a16:creationId xmlns:a16="http://schemas.microsoft.com/office/drawing/2014/main" id="{C3C171C2-550D-4832-96B7-37334FF6C5D0}"/>
            </a:ext>
          </a:extLst>
        </xdr:cNvPr>
        <xdr:cNvSpPr>
          <a:spLocks noChangeShapeType="1"/>
        </xdr:cNvSpPr>
      </xdr:nvSpPr>
      <xdr:spPr bwMode="auto">
        <a:xfrm>
          <a:off x="4191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43" name="Line 7">
          <a:extLst>
            <a:ext uri="{FF2B5EF4-FFF2-40B4-BE49-F238E27FC236}">
              <a16:creationId xmlns:a16="http://schemas.microsoft.com/office/drawing/2014/main" id="{28BD1D19-36D1-4E2F-9FAC-3C9869AEE08C}"/>
            </a:ext>
          </a:extLst>
        </xdr:cNvPr>
        <xdr:cNvSpPr>
          <a:spLocks noChangeShapeType="1"/>
        </xdr:cNvSpPr>
      </xdr:nvSpPr>
      <xdr:spPr bwMode="auto">
        <a:xfrm>
          <a:off x="4191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44" name="Line 7">
          <a:extLst>
            <a:ext uri="{FF2B5EF4-FFF2-40B4-BE49-F238E27FC236}">
              <a16:creationId xmlns:a16="http://schemas.microsoft.com/office/drawing/2014/main" id="{CA096F24-54D9-4FC1-996B-4DBEEAFADEB2}"/>
            </a:ext>
          </a:extLst>
        </xdr:cNvPr>
        <xdr:cNvSpPr>
          <a:spLocks noChangeShapeType="1"/>
        </xdr:cNvSpPr>
      </xdr:nvSpPr>
      <xdr:spPr bwMode="auto">
        <a:xfrm>
          <a:off x="4191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45" name="Line 7">
          <a:extLst>
            <a:ext uri="{FF2B5EF4-FFF2-40B4-BE49-F238E27FC236}">
              <a16:creationId xmlns:a16="http://schemas.microsoft.com/office/drawing/2014/main" id="{177CFCBC-4DF8-413A-9347-64C338DEE6B7}"/>
            </a:ext>
          </a:extLst>
        </xdr:cNvPr>
        <xdr:cNvSpPr>
          <a:spLocks noChangeShapeType="1"/>
        </xdr:cNvSpPr>
      </xdr:nvSpPr>
      <xdr:spPr bwMode="auto">
        <a:xfrm>
          <a:off x="4191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46" name="Line 7">
          <a:extLst>
            <a:ext uri="{FF2B5EF4-FFF2-40B4-BE49-F238E27FC236}">
              <a16:creationId xmlns:a16="http://schemas.microsoft.com/office/drawing/2014/main" id="{5747D862-754F-495B-AD84-8CB5FD439730}"/>
            </a:ext>
          </a:extLst>
        </xdr:cNvPr>
        <xdr:cNvSpPr>
          <a:spLocks noChangeShapeType="1"/>
        </xdr:cNvSpPr>
      </xdr:nvSpPr>
      <xdr:spPr bwMode="auto">
        <a:xfrm>
          <a:off x="4191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47" name="Line 7">
          <a:extLst>
            <a:ext uri="{FF2B5EF4-FFF2-40B4-BE49-F238E27FC236}">
              <a16:creationId xmlns:a16="http://schemas.microsoft.com/office/drawing/2014/main" id="{A17DD9AF-73B7-4DDD-ADBE-971F21C589D5}"/>
            </a:ext>
          </a:extLst>
        </xdr:cNvPr>
        <xdr:cNvSpPr>
          <a:spLocks noChangeShapeType="1"/>
        </xdr:cNvSpPr>
      </xdr:nvSpPr>
      <xdr:spPr bwMode="auto">
        <a:xfrm>
          <a:off x="4191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48" name="Line 7">
          <a:extLst>
            <a:ext uri="{FF2B5EF4-FFF2-40B4-BE49-F238E27FC236}">
              <a16:creationId xmlns:a16="http://schemas.microsoft.com/office/drawing/2014/main" id="{C1E1E6F4-49B7-4657-AC6C-EA8E9AC844E8}"/>
            </a:ext>
          </a:extLst>
        </xdr:cNvPr>
        <xdr:cNvSpPr>
          <a:spLocks noChangeShapeType="1"/>
        </xdr:cNvSpPr>
      </xdr:nvSpPr>
      <xdr:spPr bwMode="auto">
        <a:xfrm>
          <a:off x="4191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49" name="Line 7">
          <a:extLst>
            <a:ext uri="{FF2B5EF4-FFF2-40B4-BE49-F238E27FC236}">
              <a16:creationId xmlns:a16="http://schemas.microsoft.com/office/drawing/2014/main" id="{1078DFC0-C82B-49C6-86C2-BB89F3B1EA0E}"/>
            </a:ext>
          </a:extLst>
        </xdr:cNvPr>
        <xdr:cNvSpPr>
          <a:spLocks noChangeShapeType="1"/>
        </xdr:cNvSpPr>
      </xdr:nvSpPr>
      <xdr:spPr bwMode="auto">
        <a:xfrm>
          <a:off x="4191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50" name="Line 7">
          <a:extLst>
            <a:ext uri="{FF2B5EF4-FFF2-40B4-BE49-F238E27FC236}">
              <a16:creationId xmlns:a16="http://schemas.microsoft.com/office/drawing/2014/main" id="{719FA177-D133-46D1-9B67-C25847661F8A}"/>
            </a:ext>
          </a:extLst>
        </xdr:cNvPr>
        <xdr:cNvSpPr>
          <a:spLocks noChangeShapeType="1"/>
        </xdr:cNvSpPr>
      </xdr:nvSpPr>
      <xdr:spPr bwMode="auto">
        <a:xfrm>
          <a:off x="4191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51" name="Line 7">
          <a:extLst>
            <a:ext uri="{FF2B5EF4-FFF2-40B4-BE49-F238E27FC236}">
              <a16:creationId xmlns:a16="http://schemas.microsoft.com/office/drawing/2014/main" id="{57E91FC1-2538-4644-85CF-6063DEF94001}"/>
            </a:ext>
          </a:extLst>
        </xdr:cNvPr>
        <xdr:cNvSpPr>
          <a:spLocks noChangeShapeType="1"/>
        </xdr:cNvSpPr>
      </xdr:nvSpPr>
      <xdr:spPr bwMode="auto">
        <a:xfrm>
          <a:off x="4191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52" name="Line 7">
          <a:extLst>
            <a:ext uri="{FF2B5EF4-FFF2-40B4-BE49-F238E27FC236}">
              <a16:creationId xmlns:a16="http://schemas.microsoft.com/office/drawing/2014/main" id="{5E97A1CE-1DED-4D4D-9A0A-8209C7820AD3}"/>
            </a:ext>
          </a:extLst>
        </xdr:cNvPr>
        <xdr:cNvSpPr>
          <a:spLocks noChangeShapeType="1"/>
        </xdr:cNvSpPr>
      </xdr:nvSpPr>
      <xdr:spPr bwMode="auto">
        <a:xfrm>
          <a:off x="4191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53" name="Line 7">
          <a:extLst>
            <a:ext uri="{FF2B5EF4-FFF2-40B4-BE49-F238E27FC236}">
              <a16:creationId xmlns:a16="http://schemas.microsoft.com/office/drawing/2014/main" id="{B11A9C7A-D292-4E67-A82C-F0DDA316D839}"/>
            </a:ext>
          </a:extLst>
        </xdr:cNvPr>
        <xdr:cNvSpPr>
          <a:spLocks noChangeShapeType="1"/>
        </xdr:cNvSpPr>
      </xdr:nvSpPr>
      <xdr:spPr bwMode="auto">
        <a:xfrm>
          <a:off x="4191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54" name="Line 7">
          <a:extLst>
            <a:ext uri="{FF2B5EF4-FFF2-40B4-BE49-F238E27FC236}">
              <a16:creationId xmlns:a16="http://schemas.microsoft.com/office/drawing/2014/main" id="{7E7D436F-2C53-4950-9851-DBC5CCE3BA9E}"/>
            </a:ext>
          </a:extLst>
        </xdr:cNvPr>
        <xdr:cNvSpPr>
          <a:spLocks noChangeShapeType="1"/>
        </xdr:cNvSpPr>
      </xdr:nvSpPr>
      <xdr:spPr bwMode="auto">
        <a:xfrm>
          <a:off x="4191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55" name="Line 7">
          <a:extLst>
            <a:ext uri="{FF2B5EF4-FFF2-40B4-BE49-F238E27FC236}">
              <a16:creationId xmlns:a16="http://schemas.microsoft.com/office/drawing/2014/main" id="{A5433B49-17A4-4A48-A6A2-5AAB2EEA858F}"/>
            </a:ext>
          </a:extLst>
        </xdr:cNvPr>
        <xdr:cNvSpPr>
          <a:spLocks noChangeShapeType="1"/>
        </xdr:cNvSpPr>
      </xdr:nvSpPr>
      <xdr:spPr bwMode="auto">
        <a:xfrm>
          <a:off x="4191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56" name="Line 7">
          <a:extLst>
            <a:ext uri="{FF2B5EF4-FFF2-40B4-BE49-F238E27FC236}">
              <a16:creationId xmlns:a16="http://schemas.microsoft.com/office/drawing/2014/main" id="{F82858B3-2DB8-4B84-8AA2-646F64D202F6}"/>
            </a:ext>
          </a:extLst>
        </xdr:cNvPr>
        <xdr:cNvSpPr>
          <a:spLocks noChangeShapeType="1"/>
        </xdr:cNvSpPr>
      </xdr:nvSpPr>
      <xdr:spPr bwMode="auto">
        <a:xfrm>
          <a:off x="4191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57" name="Line 7">
          <a:extLst>
            <a:ext uri="{FF2B5EF4-FFF2-40B4-BE49-F238E27FC236}">
              <a16:creationId xmlns:a16="http://schemas.microsoft.com/office/drawing/2014/main" id="{A8F44C33-1433-4270-B92F-875BFB66554F}"/>
            </a:ext>
          </a:extLst>
        </xdr:cNvPr>
        <xdr:cNvSpPr>
          <a:spLocks noChangeShapeType="1"/>
        </xdr:cNvSpPr>
      </xdr:nvSpPr>
      <xdr:spPr bwMode="auto">
        <a:xfrm>
          <a:off x="4191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58" name="Line 7">
          <a:extLst>
            <a:ext uri="{FF2B5EF4-FFF2-40B4-BE49-F238E27FC236}">
              <a16:creationId xmlns:a16="http://schemas.microsoft.com/office/drawing/2014/main" id="{C89F553E-6DDB-491B-8BE6-F6E946CFBBF4}"/>
            </a:ext>
          </a:extLst>
        </xdr:cNvPr>
        <xdr:cNvSpPr>
          <a:spLocks noChangeShapeType="1"/>
        </xdr:cNvSpPr>
      </xdr:nvSpPr>
      <xdr:spPr bwMode="auto">
        <a:xfrm>
          <a:off x="4191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59" name="Line 7">
          <a:extLst>
            <a:ext uri="{FF2B5EF4-FFF2-40B4-BE49-F238E27FC236}">
              <a16:creationId xmlns:a16="http://schemas.microsoft.com/office/drawing/2014/main" id="{6EF9CA27-AE34-41D2-8665-6642989014AE}"/>
            </a:ext>
          </a:extLst>
        </xdr:cNvPr>
        <xdr:cNvSpPr>
          <a:spLocks noChangeShapeType="1"/>
        </xdr:cNvSpPr>
      </xdr:nvSpPr>
      <xdr:spPr bwMode="auto">
        <a:xfrm>
          <a:off x="4191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60" name="Line 7">
          <a:extLst>
            <a:ext uri="{FF2B5EF4-FFF2-40B4-BE49-F238E27FC236}">
              <a16:creationId xmlns:a16="http://schemas.microsoft.com/office/drawing/2014/main" id="{3D036988-EBBC-4E57-A49C-7A33957062B3}"/>
            </a:ext>
          </a:extLst>
        </xdr:cNvPr>
        <xdr:cNvSpPr>
          <a:spLocks noChangeShapeType="1"/>
        </xdr:cNvSpPr>
      </xdr:nvSpPr>
      <xdr:spPr bwMode="auto">
        <a:xfrm>
          <a:off x="4191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61" name="Line 7">
          <a:extLst>
            <a:ext uri="{FF2B5EF4-FFF2-40B4-BE49-F238E27FC236}">
              <a16:creationId xmlns:a16="http://schemas.microsoft.com/office/drawing/2014/main" id="{2B62E7BD-3970-4D8D-A0F7-40B32777D607}"/>
            </a:ext>
          </a:extLst>
        </xdr:cNvPr>
        <xdr:cNvSpPr>
          <a:spLocks noChangeShapeType="1"/>
        </xdr:cNvSpPr>
      </xdr:nvSpPr>
      <xdr:spPr bwMode="auto">
        <a:xfrm>
          <a:off x="4191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62" name="Line 7">
          <a:extLst>
            <a:ext uri="{FF2B5EF4-FFF2-40B4-BE49-F238E27FC236}">
              <a16:creationId xmlns:a16="http://schemas.microsoft.com/office/drawing/2014/main" id="{F8DC9322-D66D-4CDE-AB41-8978CDF9C125}"/>
            </a:ext>
          </a:extLst>
        </xdr:cNvPr>
        <xdr:cNvSpPr>
          <a:spLocks noChangeShapeType="1"/>
        </xdr:cNvSpPr>
      </xdr:nvSpPr>
      <xdr:spPr bwMode="auto">
        <a:xfrm>
          <a:off x="4191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63" name="Line 7">
          <a:extLst>
            <a:ext uri="{FF2B5EF4-FFF2-40B4-BE49-F238E27FC236}">
              <a16:creationId xmlns:a16="http://schemas.microsoft.com/office/drawing/2014/main" id="{F3A3C4BA-368B-4CEE-9E2E-AE048DF916EF}"/>
            </a:ext>
          </a:extLst>
        </xdr:cNvPr>
        <xdr:cNvSpPr>
          <a:spLocks noChangeShapeType="1"/>
        </xdr:cNvSpPr>
      </xdr:nvSpPr>
      <xdr:spPr bwMode="auto">
        <a:xfrm>
          <a:off x="4191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64" name="Line 7">
          <a:extLst>
            <a:ext uri="{FF2B5EF4-FFF2-40B4-BE49-F238E27FC236}">
              <a16:creationId xmlns:a16="http://schemas.microsoft.com/office/drawing/2014/main" id="{127160F5-F3F8-4412-B8BF-B4803E11DABD}"/>
            </a:ext>
          </a:extLst>
        </xdr:cNvPr>
        <xdr:cNvSpPr>
          <a:spLocks noChangeShapeType="1"/>
        </xdr:cNvSpPr>
      </xdr:nvSpPr>
      <xdr:spPr bwMode="auto">
        <a:xfrm>
          <a:off x="4191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65" name="Line 7">
          <a:extLst>
            <a:ext uri="{FF2B5EF4-FFF2-40B4-BE49-F238E27FC236}">
              <a16:creationId xmlns:a16="http://schemas.microsoft.com/office/drawing/2014/main" id="{C0C10A94-8E92-4B43-80DC-AEA145E306C2}"/>
            </a:ext>
          </a:extLst>
        </xdr:cNvPr>
        <xdr:cNvSpPr>
          <a:spLocks noChangeShapeType="1"/>
        </xdr:cNvSpPr>
      </xdr:nvSpPr>
      <xdr:spPr bwMode="auto">
        <a:xfrm>
          <a:off x="4191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66" name="Line 7">
          <a:extLst>
            <a:ext uri="{FF2B5EF4-FFF2-40B4-BE49-F238E27FC236}">
              <a16:creationId xmlns:a16="http://schemas.microsoft.com/office/drawing/2014/main" id="{6348DC25-6932-484A-9350-09D6EAA2F1ED}"/>
            </a:ext>
          </a:extLst>
        </xdr:cNvPr>
        <xdr:cNvSpPr>
          <a:spLocks noChangeShapeType="1"/>
        </xdr:cNvSpPr>
      </xdr:nvSpPr>
      <xdr:spPr bwMode="auto">
        <a:xfrm>
          <a:off x="4191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67" name="Line 7">
          <a:extLst>
            <a:ext uri="{FF2B5EF4-FFF2-40B4-BE49-F238E27FC236}">
              <a16:creationId xmlns:a16="http://schemas.microsoft.com/office/drawing/2014/main" id="{77A5C499-6422-495F-AEAE-06AAFFD45D66}"/>
            </a:ext>
          </a:extLst>
        </xdr:cNvPr>
        <xdr:cNvSpPr>
          <a:spLocks noChangeShapeType="1"/>
        </xdr:cNvSpPr>
      </xdr:nvSpPr>
      <xdr:spPr bwMode="auto">
        <a:xfrm>
          <a:off x="4191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68" name="Line 7">
          <a:extLst>
            <a:ext uri="{FF2B5EF4-FFF2-40B4-BE49-F238E27FC236}">
              <a16:creationId xmlns:a16="http://schemas.microsoft.com/office/drawing/2014/main" id="{7AE3AD0B-EA46-4525-B019-00E5DE7A63D2}"/>
            </a:ext>
          </a:extLst>
        </xdr:cNvPr>
        <xdr:cNvSpPr>
          <a:spLocks noChangeShapeType="1"/>
        </xdr:cNvSpPr>
      </xdr:nvSpPr>
      <xdr:spPr bwMode="auto">
        <a:xfrm>
          <a:off x="4191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69" name="Line 7">
          <a:extLst>
            <a:ext uri="{FF2B5EF4-FFF2-40B4-BE49-F238E27FC236}">
              <a16:creationId xmlns:a16="http://schemas.microsoft.com/office/drawing/2014/main" id="{3CD4190F-15AB-4244-AB46-3530D2EFC555}"/>
            </a:ext>
          </a:extLst>
        </xdr:cNvPr>
        <xdr:cNvSpPr>
          <a:spLocks noChangeShapeType="1"/>
        </xdr:cNvSpPr>
      </xdr:nvSpPr>
      <xdr:spPr bwMode="auto">
        <a:xfrm>
          <a:off x="4191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70" name="Line 7">
          <a:extLst>
            <a:ext uri="{FF2B5EF4-FFF2-40B4-BE49-F238E27FC236}">
              <a16:creationId xmlns:a16="http://schemas.microsoft.com/office/drawing/2014/main" id="{52A360FC-17D3-4600-935C-FA1E8215235B}"/>
            </a:ext>
          </a:extLst>
        </xdr:cNvPr>
        <xdr:cNvSpPr>
          <a:spLocks noChangeShapeType="1"/>
        </xdr:cNvSpPr>
      </xdr:nvSpPr>
      <xdr:spPr bwMode="auto">
        <a:xfrm>
          <a:off x="4191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71" name="Line 7">
          <a:extLst>
            <a:ext uri="{FF2B5EF4-FFF2-40B4-BE49-F238E27FC236}">
              <a16:creationId xmlns:a16="http://schemas.microsoft.com/office/drawing/2014/main" id="{3BD9D9AC-DCB9-4D04-9D39-8651177E108F}"/>
            </a:ext>
          </a:extLst>
        </xdr:cNvPr>
        <xdr:cNvSpPr>
          <a:spLocks noChangeShapeType="1"/>
        </xdr:cNvSpPr>
      </xdr:nvSpPr>
      <xdr:spPr bwMode="auto">
        <a:xfrm>
          <a:off x="4191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72" name="Line 7">
          <a:extLst>
            <a:ext uri="{FF2B5EF4-FFF2-40B4-BE49-F238E27FC236}">
              <a16:creationId xmlns:a16="http://schemas.microsoft.com/office/drawing/2014/main" id="{5FED0321-A278-41BB-9050-6F07382E11AB}"/>
            </a:ext>
          </a:extLst>
        </xdr:cNvPr>
        <xdr:cNvSpPr>
          <a:spLocks noChangeShapeType="1"/>
        </xdr:cNvSpPr>
      </xdr:nvSpPr>
      <xdr:spPr bwMode="auto">
        <a:xfrm>
          <a:off x="4191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73" name="Line 7">
          <a:extLst>
            <a:ext uri="{FF2B5EF4-FFF2-40B4-BE49-F238E27FC236}">
              <a16:creationId xmlns:a16="http://schemas.microsoft.com/office/drawing/2014/main" id="{3A6BED1D-AC29-4F4E-AEFA-81F11E7C4D06}"/>
            </a:ext>
          </a:extLst>
        </xdr:cNvPr>
        <xdr:cNvSpPr>
          <a:spLocks noChangeShapeType="1"/>
        </xdr:cNvSpPr>
      </xdr:nvSpPr>
      <xdr:spPr bwMode="auto">
        <a:xfrm>
          <a:off x="4191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74" name="Line 7">
          <a:extLst>
            <a:ext uri="{FF2B5EF4-FFF2-40B4-BE49-F238E27FC236}">
              <a16:creationId xmlns:a16="http://schemas.microsoft.com/office/drawing/2014/main" id="{2B6DE20C-82F0-4DF8-B217-DD16DB47B025}"/>
            </a:ext>
          </a:extLst>
        </xdr:cNvPr>
        <xdr:cNvSpPr>
          <a:spLocks noChangeShapeType="1"/>
        </xdr:cNvSpPr>
      </xdr:nvSpPr>
      <xdr:spPr bwMode="auto">
        <a:xfrm>
          <a:off x="4191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75" name="Line 7">
          <a:extLst>
            <a:ext uri="{FF2B5EF4-FFF2-40B4-BE49-F238E27FC236}">
              <a16:creationId xmlns:a16="http://schemas.microsoft.com/office/drawing/2014/main" id="{A19E2E46-5C6D-4C30-8BEA-159F9610BF0F}"/>
            </a:ext>
          </a:extLst>
        </xdr:cNvPr>
        <xdr:cNvSpPr>
          <a:spLocks noChangeShapeType="1"/>
        </xdr:cNvSpPr>
      </xdr:nvSpPr>
      <xdr:spPr bwMode="auto">
        <a:xfrm>
          <a:off x="4191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76" name="Line 7">
          <a:extLst>
            <a:ext uri="{FF2B5EF4-FFF2-40B4-BE49-F238E27FC236}">
              <a16:creationId xmlns:a16="http://schemas.microsoft.com/office/drawing/2014/main" id="{BA092F71-1CAB-4AA7-9A41-CF09AC5088A7}"/>
            </a:ext>
          </a:extLst>
        </xdr:cNvPr>
        <xdr:cNvSpPr>
          <a:spLocks noChangeShapeType="1"/>
        </xdr:cNvSpPr>
      </xdr:nvSpPr>
      <xdr:spPr bwMode="auto">
        <a:xfrm>
          <a:off x="4191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77" name="Line 7">
          <a:extLst>
            <a:ext uri="{FF2B5EF4-FFF2-40B4-BE49-F238E27FC236}">
              <a16:creationId xmlns:a16="http://schemas.microsoft.com/office/drawing/2014/main" id="{C63B3D6D-5A84-48C7-84F9-0C13554F6E91}"/>
            </a:ext>
          </a:extLst>
        </xdr:cNvPr>
        <xdr:cNvSpPr>
          <a:spLocks noChangeShapeType="1"/>
        </xdr:cNvSpPr>
      </xdr:nvSpPr>
      <xdr:spPr bwMode="auto">
        <a:xfrm>
          <a:off x="4191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78" name="Line 7">
          <a:extLst>
            <a:ext uri="{FF2B5EF4-FFF2-40B4-BE49-F238E27FC236}">
              <a16:creationId xmlns:a16="http://schemas.microsoft.com/office/drawing/2014/main" id="{11297D1B-C5B2-4FC1-A721-09616FF1112D}"/>
            </a:ext>
          </a:extLst>
        </xdr:cNvPr>
        <xdr:cNvSpPr>
          <a:spLocks noChangeShapeType="1"/>
        </xdr:cNvSpPr>
      </xdr:nvSpPr>
      <xdr:spPr bwMode="auto">
        <a:xfrm>
          <a:off x="4191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79" name="Line 7">
          <a:extLst>
            <a:ext uri="{FF2B5EF4-FFF2-40B4-BE49-F238E27FC236}">
              <a16:creationId xmlns:a16="http://schemas.microsoft.com/office/drawing/2014/main" id="{3E94F6C7-07CC-4649-919A-443FB2D66497}"/>
            </a:ext>
          </a:extLst>
        </xdr:cNvPr>
        <xdr:cNvSpPr>
          <a:spLocks noChangeShapeType="1"/>
        </xdr:cNvSpPr>
      </xdr:nvSpPr>
      <xdr:spPr bwMode="auto">
        <a:xfrm>
          <a:off x="4191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80" name="Line 7">
          <a:extLst>
            <a:ext uri="{FF2B5EF4-FFF2-40B4-BE49-F238E27FC236}">
              <a16:creationId xmlns:a16="http://schemas.microsoft.com/office/drawing/2014/main" id="{EFD38065-09D9-438F-B2D9-A84114153DA0}"/>
            </a:ext>
          </a:extLst>
        </xdr:cNvPr>
        <xdr:cNvSpPr>
          <a:spLocks noChangeShapeType="1"/>
        </xdr:cNvSpPr>
      </xdr:nvSpPr>
      <xdr:spPr bwMode="auto">
        <a:xfrm>
          <a:off x="4191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81" name="Line 7">
          <a:extLst>
            <a:ext uri="{FF2B5EF4-FFF2-40B4-BE49-F238E27FC236}">
              <a16:creationId xmlns:a16="http://schemas.microsoft.com/office/drawing/2014/main" id="{395E841A-4A2C-4D38-85A7-0DF6928669B1}"/>
            </a:ext>
          </a:extLst>
        </xdr:cNvPr>
        <xdr:cNvSpPr>
          <a:spLocks noChangeShapeType="1"/>
        </xdr:cNvSpPr>
      </xdr:nvSpPr>
      <xdr:spPr bwMode="auto">
        <a:xfrm>
          <a:off x="4191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82" name="Line 7">
          <a:extLst>
            <a:ext uri="{FF2B5EF4-FFF2-40B4-BE49-F238E27FC236}">
              <a16:creationId xmlns:a16="http://schemas.microsoft.com/office/drawing/2014/main" id="{7BCE53FF-0FA2-4518-B39E-31A209623065}"/>
            </a:ext>
          </a:extLst>
        </xdr:cNvPr>
        <xdr:cNvSpPr>
          <a:spLocks noChangeShapeType="1"/>
        </xdr:cNvSpPr>
      </xdr:nvSpPr>
      <xdr:spPr bwMode="auto">
        <a:xfrm>
          <a:off x="4191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83" name="Line 7">
          <a:extLst>
            <a:ext uri="{FF2B5EF4-FFF2-40B4-BE49-F238E27FC236}">
              <a16:creationId xmlns:a16="http://schemas.microsoft.com/office/drawing/2014/main" id="{30ABEEAE-6E20-4804-AC4F-90D8554ED262}"/>
            </a:ext>
          </a:extLst>
        </xdr:cNvPr>
        <xdr:cNvSpPr>
          <a:spLocks noChangeShapeType="1"/>
        </xdr:cNvSpPr>
      </xdr:nvSpPr>
      <xdr:spPr bwMode="auto">
        <a:xfrm>
          <a:off x="4191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84" name="Line 7">
          <a:extLst>
            <a:ext uri="{FF2B5EF4-FFF2-40B4-BE49-F238E27FC236}">
              <a16:creationId xmlns:a16="http://schemas.microsoft.com/office/drawing/2014/main" id="{72194D44-A8A4-4DE9-9EE8-646A0DDFDBCA}"/>
            </a:ext>
          </a:extLst>
        </xdr:cNvPr>
        <xdr:cNvSpPr>
          <a:spLocks noChangeShapeType="1"/>
        </xdr:cNvSpPr>
      </xdr:nvSpPr>
      <xdr:spPr bwMode="auto">
        <a:xfrm>
          <a:off x="4191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85" name="Line 7">
          <a:extLst>
            <a:ext uri="{FF2B5EF4-FFF2-40B4-BE49-F238E27FC236}">
              <a16:creationId xmlns:a16="http://schemas.microsoft.com/office/drawing/2014/main" id="{DD032363-BC52-4205-8989-9F815CC8F060}"/>
            </a:ext>
          </a:extLst>
        </xdr:cNvPr>
        <xdr:cNvSpPr>
          <a:spLocks noChangeShapeType="1"/>
        </xdr:cNvSpPr>
      </xdr:nvSpPr>
      <xdr:spPr bwMode="auto">
        <a:xfrm>
          <a:off x="4191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86" name="Line 7">
          <a:extLst>
            <a:ext uri="{FF2B5EF4-FFF2-40B4-BE49-F238E27FC236}">
              <a16:creationId xmlns:a16="http://schemas.microsoft.com/office/drawing/2014/main" id="{76A4D193-8876-47D7-A892-A4BFE0F7A565}"/>
            </a:ext>
          </a:extLst>
        </xdr:cNvPr>
        <xdr:cNvSpPr>
          <a:spLocks noChangeShapeType="1"/>
        </xdr:cNvSpPr>
      </xdr:nvSpPr>
      <xdr:spPr bwMode="auto">
        <a:xfrm>
          <a:off x="4191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87" name="Line 7">
          <a:extLst>
            <a:ext uri="{FF2B5EF4-FFF2-40B4-BE49-F238E27FC236}">
              <a16:creationId xmlns:a16="http://schemas.microsoft.com/office/drawing/2014/main" id="{688242F0-E98B-4EE1-8917-3094B5C78E8F}"/>
            </a:ext>
          </a:extLst>
        </xdr:cNvPr>
        <xdr:cNvSpPr>
          <a:spLocks noChangeShapeType="1"/>
        </xdr:cNvSpPr>
      </xdr:nvSpPr>
      <xdr:spPr bwMode="auto">
        <a:xfrm>
          <a:off x="4191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88" name="Line 7">
          <a:extLst>
            <a:ext uri="{FF2B5EF4-FFF2-40B4-BE49-F238E27FC236}">
              <a16:creationId xmlns:a16="http://schemas.microsoft.com/office/drawing/2014/main" id="{273BD2C5-EB42-424C-A675-AC06E8BD50B7}"/>
            </a:ext>
          </a:extLst>
        </xdr:cNvPr>
        <xdr:cNvSpPr>
          <a:spLocks noChangeShapeType="1"/>
        </xdr:cNvSpPr>
      </xdr:nvSpPr>
      <xdr:spPr bwMode="auto">
        <a:xfrm>
          <a:off x="4191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89" name="Line 7">
          <a:extLst>
            <a:ext uri="{FF2B5EF4-FFF2-40B4-BE49-F238E27FC236}">
              <a16:creationId xmlns:a16="http://schemas.microsoft.com/office/drawing/2014/main" id="{14D9EC9E-8EDD-4467-AE52-DE4281E093D2}"/>
            </a:ext>
          </a:extLst>
        </xdr:cNvPr>
        <xdr:cNvSpPr>
          <a:spLocks noChangeShapeType="1"/>
        </xdr:cNvSpPr>
      </xdr:nvSpPr>
      <xdr:spPr bwMode="auto">
        <a:xfrm>
          <a:off x="4191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90" name="Line 7">
          <a:extLst>
            <a:ext uri="{FF2B5EF4-FFF2-40B4-BE49-F238E27FC236}">
              <a16:creationId xmlns:a16="http://schemas.microsoft.com/office/drawing/2014/main" id="{883EA4B6-5EA7-49C2-8407-CE34CD00059E}"/>
            </a:ext>
          </a:extLst>
        </xdr:cNvPr>
        <xdr:cNvSpPr>
          <a:spLocks noChangeShapeType="1"/>
        </xdr:cNvSpPr>
      </xdr:nvSpPr>
      <xdr:spPr bwMode="auto">
        <a:xfrm>
          <a:off x="4191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91" name="Line 7">
          <a:extLst>
            <a:ext uri="{FF2B5EF4-FFF2-40B4-BE49-F238E27FC236}">
              <a16:creationId xmlns:a16="http://schemas.microsoft.com/office/drawing/2014/main" id="{0DB7F825-9EC5-4E14-967C-32F05F51CC84}"/>
            </a:ext>
          </a:extLst>
        </xdr:cNvPr>
        <xdr:cNvSpPr>
          <a:spLocks noChangeShapeType="1"/>
        </xdr:cNvSpPr>
      </xdr:nvSpPr>
      <xdr:spPr bwMode="auto">
        <a:xfrm>
          <a:off x="4191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92" name="Line 7">
          <a:extLst>
            <a:ext uri="{FF2B5EF4-FFF2-40B4-BE49-F238E27FC236}">
              <a16:creationId xmlns:a16="http://schemas.microsoft.com/office/drawing/2014/main" id="{1F8FD43B-70A8-4A74-9CBE-E1D5E7ABF143}"/>
            </a:ext>
          </a:extLst>
        </xdr:cNvPr>
        <xdr:cNvSpPr>
          <a:spLocks noChangeShapeType="1"/>
        </xdr:cNvSpPr>
      </xdr:nvSpPr>
      <xdr:spPr bwMode="auto">
        <a:xfrm>
          <a:off x="4191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93" name="Line 7">
          <a:extLst>
            <a:ext uri="{FF2B5EF4-FFF2-40B4-BE49-F238E27FC236}">
              <a16:creationId xmlns:a16="http://schemas.microsoft.com/office/drawing/2014/main" id="{3EF29A96-B2E0-43A0-ABD0-C78DED096EE5}"/>
            </a:ext>
          </a:extLst>
        </xdr:cNvPr>
        <xdr:cNvSpPr>
          <a:spLocks noChangeShapeType="1"/>
        </xdr:cNvSpPr>
      </xdr:nvSpPr>
      <xdr:spPr bwMode="auto">
        <a:xfrm>
          <a:off x="4191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94" name="Line 7">
          <a:extLst>
            <a:ext uri="{FF2B5EF4-FFF2-40B4-BE49-F238E27FC236}">
              <a16:creationId xmlns:a16="http://schemas.microsoft.com/office/drawing/2014/main" id="{B6B586E1-0BE8-403B-92F5-9AB97E597911}"/>
            </a:ext>
          </a:extLst>
        </xdr:cNvPr>
        <xdr:cNvSpPr>
          <a:spLocks noChangeShapeType="1"/>
        </xdr:cNvSpPr>
      </xdr:nvSpPr>
      <xdr:spPr bwMode="auto">
        <a:xfrm>
          <a:off x="4191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95" name="Line 7">
          <a:extLst>
            <a:ext uri="{FF2B5EF4-FFF2-40B4-BE49-F238E27FC236}">
              <a16:creationId xmlns:a16="http://schemas.microsoft.com/office/drawing/2014/main" id="{81DAEB78-86BA-489F-9D70-8B2F61781609}"/>
            </a:ext>
          </a:extLst>
        </xdr:cNvPr>
        <xdr:cNvSpPr>
          <a:spLocks noChangeShapeType="1"/>
        </xdr:cNvSpPr>
      </xdr:nvSpPr>
      <xdr:spPr bwMode="auto">
        <a:xfrm>
          <a:off x="4191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96" name="Line 7">
          <a:extLst>
            <a:ext uri="{FF2B5EF4-FFF2-40B4-BE49-F238E27FC236}">
              <a16:creationId xmlns:a16="http://schemas.microsoft.com/office/drawing/2014/main" id="{FA8B3AFF-6DDB-4E02-9886-FBEE4DC75057}"/>
            </a:ext>
          </a:extLst>
        </xdr:cNvPr>
        <xdr:cNvSpPr>
          <a:spLocks noChangeShapeType="1"/>
        </xdr:cNvSpPr>
      </xdr:nvSpPr>
      <xdr:spPr bwMode="auto">
        <a:xfrm>
          <a:off x="4191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97" name="Line 7">
          <a:extLst>
            <a:ext uri="{FF2B5EF4-FFF2-40B4-BE49-F238E27FC236}">
              <a16:creationId xmlns:a16="http://schemas.microsoft.com/office/drawing/2014/main" id="{30DF28C0-AE87-4FE9-A471-61D31C11444F}"/>
            </a:ext>
          </a:extLst>
        </xdr:cNvPr>
        <xdr:cNvSpPr>
          <a:spLocks noChangeShapeType="1"/>
        </xdr:cNvSpPr>
      </xdr:nvSpPr>
      <xdr:spPr bwMode="auto">
        <a:xfrm>
          <a:off x="4191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98" name="Line 7">
          <a:extLst>
            <a:ext uri="{FF2B5EF4-FFF2-40B4-BE49-F238E27FC236}">
              <a16:creationId xmlns:a16="http://schemas.microsoft.com/office/drawing/2014/main" id="{79B44E2A-9083-4588-A545-4FD6CCA5F4C4}"/>
            </a:ext>
          </a:extLst>
        </xdr:cNvPr>
        <xdr:cNvSpPr>
          <a:spLocks noChangeShapeType="1"/>
        </xdr:cNvSpPr>
      </xdr:nvSpPr>
      <xdr:spPr bwMode="auto">
        <a:xfrm>
          <a:off x="4191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99" name="Line 7">
          <a:extLst>
            <a:ext uri="{FF2B5EF4-FFF2-40B4-BE49-F238E27FC236}">
              <a16:creationId xmlns:a16="http://schemas.microsoft.com/office/drawing/2014/main" id="{26950EB7-36B5-4456-8008-295692D7F7FF}"/>
            </a:ext>
          </a:extLst>
        </xdr:cNvPr>
        <xdr:cNvSpPr>
          <a:spLocks noChangeShapeType="1"/>
        </xdr:cNvSpPr>
      </xdr:nvSpPr>
      <xdr:spPr bwMode="auto">
        <a:xfrm>
          <a:off x="4191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3000" name="Line 7">
          <a:extLst>
            <a:ext uri="{FF2B5EF4-FFF2-40B4-BE49-F238E27FC236}">
              <a16:creationId xmlns:a16="http://schemas.microsoft.com/office/drawing/2014/main" id="{77652350-A3B5-40A1-A438-5B8168B18B7A}"/>
            </a:ext>
          </a:extLst>
        </xdr:cNvPr>
        <xdr:cNvSpPr>
          <a:spLocks noChangeShapeType="1"/>
        </xdr:cNvSpPr>
      </xdr:nvSpPr>
      <xdr:spPr bwMode="auto">
        <a:xfrm>
          <a:off x="4191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3001" name="Line 7">
          <a:extLst>
            <a:ext uri="{FF2B5EF4-FFF2-40B4-BE49-F238E27FC236}">
              <a16:creationId xmlns:a16="http://schemas.microsoft.com/office/drawing/2014/main" id="{C65C6B87-F5EB-43B0-9F87-DCFD97C8C600}"/>
            </a:ext>
          </a:extLst>
        </xdr:cNvPr>
        <xdr:cNvSpPr>
          <a:spLocks noChangeShapeType="1"/>
        </xdr:cNvSpPr>
      </xdr:nvSpPr>
      <xdr:spPr bwMode="auto">
        <a:xfrm>
          <a:off x="4191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3002" name="Line 7">
          <a:extLst>
            <a:ext uri="{FF2B5EF4-FFF2-40B4-BE49-F238E27FC236}">
              <a16:creationId xmlns:a16="http://schemas.microsoft.com/office/drawing/2014/main" id="{7517DEB7-B33C-49BE-B944-5690893D9030}"/>
            </a:ext>
          </a:extLst>
        </xdr:cNvPr>
        <xdr:cNvSpPr>
          <a:spLocks noChangeShapeType="1"/>
        </xdr:cNvSpPr>
      </xdr:nvSpPr>
      <xdr:spPr bwMode="auto">
        <a:xfrm>
          <a:off x="4191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3003" name="Line 7">
          <a:extLst>
            <a:ext uri="{FF2B5EF4-FFF2-40B4-BE49-F238E27FC236}">
              <a16:creationId xmlns:a16="http://schemas.microsoft.com/office/drawing/2014/main" id="{E5E895AD-C477-40DA-AA31-73DCC30CB9AA}"/>
            </a:ext>
          </a:extLst>
        </xdr:cNvPr>
        <xdr:cNvSpPr>
          <a:spLocks noChangeShapeType="1"/>
        </xdr:cNvSpPr>
      </xdr:nvSpPr>
      <xdr:spPr bwMode="auto">
        <a:xfrm>
          <a:off x="4191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3004" name="Line 7">
          <a:extLst>
            <a:ext uri="{FF2B5EF4-FFF2-40B4-BE49-F238E27FC236}">
              <a16:creationId xmlns:a16="http://schemas.microsoft.com/office/drawing/2014/main" id="{5508E3E7-CD5B-4594-B772-5677CD84D280}"/>
            </a:ext>
          </a:extLst>
        </xdr:cNvPr>
        <xdr:cNvSpPr>
          <a:spLocks noChangeShapeType="1"/>
        </xdr:cNvSpPr>
      </xdr:nvSpPr>
      <xdr:spPr bwMode="auto">
        <a:xfrm>
          <a:off x="4191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3005" name="Line 7">
          <a:extLst>
            <a:ext uri="{FF2B5EF4-FFF2-40B4-BE49-F238E27FC236}">
              <a16:creationId xmlns:a16="http://schemas.microsoft.com/office/drawing/2014/main" id="{215DBBC3-B3CB-4411-AA55-698F99DE182E}"/>
            </a:ext>
          </a:extLst>
        </xdr:cNvPr>
        <xdr:cNvSpPr>
          <a:spLocks noChangeShapeType="1"/>
        </xdr:cNvSpPr>
      </xdr:nvSpPr>
      <xdr:spPr bwMode="auto">
        <a:xfrm>
          <a:off x="4191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3006" name="Line 7">
          <a:extLst>
            <a:ext uri="{FF2B5EF4-FFF2-40B4-BE49-F238E27FC236}">
              <a16:creationId xmlns:a16="http://schemas.microsoft.com/office/drawing/2014/main" id="{F2CDAC00-41FB-481F-9423-C2883D05A23B}"/>
            </a:ext>
          </a:extLst>
        </xdr:cNvPr>
        <xdr:cNvSpPr>
          <a:spLocks noChangeShapeType="1"/>
        </xdr:cNvSpPr>
      </xdr:nvSpPr>
      <xdr:spPr bwMode="auto">
        <a:xfrm>
          <a:off x="4191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3007" name="Line 7">
          <a:extLst>
            <a:ext uri="{FF2B5EF4-FFF2-40B4-BE49-F238E27FC236}">
              <a16:creationId xmlns:a16="http://schemas.microsoft.com/office/drawing/2014/main" id="{28800032-32DE-43AD-9F63-AFBD13561D35}"/>
            </a:ext>
          </a:extLst>
        </xdr:cNvPr>
        <xdr:cNvSpPr>
          <a:spLocks noChangeShapeType="1"/>
        </xdr:cNvSpPr>
      </xdr:nvSpPr>
      <xdr:spPr bwMode="auto">
        <a:xfrm>
          <a:off x="4191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3008" name="Line 7">
          <a:extLst>
            <a:ext uri="{FF2B5EF4-FFF2-40B4-BE49-F238E27FC236}">
              <a16:creationId xmlns:a16="http://schemas.microsoft.com/office/drawing/2014/main" id="{707D8B46-6B25-4894-B039-A0DF2CDF9777}"/>
            </a:ext>
          </a:extLst>
        </xdr:cNvPr>
        <xdr:cNvSpPr>
          <a:spLocks noChangeShapeType="1"/>
        </xdr:cNvSpPr>
      </xdr:nvSpPr>
      <xdr:spPr bwMode="auto">
        <a:xfrm>
          <a:off x="4191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3009" name="Line 7">
          <a:extLst>
            <a:ext uri="{FF2B5EF4-FFF2-40B4-BE49-F238E27FC236}">
              <a16:creationId xmlns:a16="http://schemas.microsoft.com/office/drawing/2014/main" id="{563E27A0-70C0-4C35-9089-156E75E1BEA9}"/>
            </a:ext>
          </a:extLst>
        </xdr:cNvPr>
        <xdr:cNvSpPr>
          <a:spLocks noChangeShapeType="1"/>
        </xdr:cNvSpPr>
      </xdr:nvSpPr>
      <xdr:spPr bwMode="auto">
        <a:xfrm>
          <a:off x="4191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3010" name="Line 7">
          <a:extLst>
            <a:ext uri="{FF2B5EF4-FFF2-40B4-BE49-F238E27FC236}">
              <a16:creationId xmlns:a16="http://schemas.microsoft.com/office/drawing/2014/main" id="{50E069F3-25FF-48B8-BFF0-025A4C2F73AB}"/>
            </a:ext>
          </a:extLst>
        </xdr:cNvPr>
        <xdr:cNvSpPr>
          <a:spLocks noChangeShapeType="1"/>
        </xdr:cNvSpPr>
      </xdr:nvSpPr>
      <xdr:spPr bwMode="auto">
        <a:xfrm>
          <a:off x="4191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3011" name="Line 7">
          <a:extLst>
            <a:ext uri="{FF2B5EF4-FFF2-40B4-BE49-F238E27FC236}">
              <a16:creationId xmlns:a16="http://schemas.microsoft.com/office/drawing/2014/main" id="{FD8B13B7-9F78-4432-97BF-50936F5524BD}"/>
            </a:ext>
          </a:extLst>
        </xdr:cNvPr>
        <xdr:cNvSpPr>
          <a:spLocks noChangeShapeType="1"/>
        </xdr:cNvSpPr>
      </xdr:nvSpPr>
      <xdr:spPr bwMode="auto">
        <a:xfrm>
          <a:off x="4191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3012" name="Line 7">
          <a:extLst>
            <a:ext uri="{FF2B5EF4-FFF2-40B4-BE49-F238E27FC236}">
              <a16:creationId xmlns:a16="http://schemas.microsoft.com/office/drawing/2014/main" id="{F08C112A-7D1D-4C33-9595-462A0833C6DD}"/>
            </a:ext>
          </a:extLst>
        </xdr:cNvPr>
        <xdr:cNvSpPr>
          <a:spLocks noChangeShapeType="1"/>
        </xdr:cNvSpPr>
      </xdr:nvSpPr>
      <xdr:spPr bwMode="auto">
        <a:xfrm>
          <a:off x="4191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3013" name="Line 7">
          <a:extLst>
            <a:ext uri="{FF2B5EF4-FFF2-40B4-BE49-F238E27FC236}">
              <a16:creationId xmlns:a16="http://schemas.microsoft.com/office/drawing/2014/main" id="{EE0D63ED-1C5A-485E-BC28-86969DD8CFFF}"/>
            </a:ext>
          </a:extLst>
        </xdr:cNvPr>
        <xdr:cNvSpPr>
          <a:spLocks noChangeShapeType="1"/>
        </xdr:cNvSpPr>
      </xdr:nvSpPr>
      <xdr:spPr bwMode="auto">
        <a:xfrm>
          <a:off x="4191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3014" name="Line 7">
          <a:extLst>
            <a:ext uri="{FF2B5EF4-FFF2-40B4-BE49-F238E27FC236}">
              <a16:creationId xmlns:a16="http://schemas.microsoft.com/office/drawing/2014/main" id="{B8BA2583-CC36-461F-B928-A43D4EE95AC4}"/>
            </a:ext>
          </a:extLst>
        </xdr:cNvPr>
        <xdr:cNvSpPr>
          <a:spLocks noChangeShapeType="1"/>
        </xdr:cNvSpPr>
      </xdr:nvSpPr>
      <xdr:spPr bwMode="auto">
        <a:xfrm>
          <a:off x="4191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3015" name="Line 7">
          <a:extLst>
            <a:ext uri="{FF2B5EF4-FFF2-40B4-BE49-F238E27FC236}">
              <a16:creationId xmlns:a16="http://schemas.microsoft.com/office/drawing/2014/main" id="{AEE67234-6165-42B0-85E5-4C285293904D}"/>
            </a:ext>
          </a:extLst>
        </xdr:cNvPr>
        <xdr:cNvSpPr>
          <a:spLocks noChangeShapeType="1"/>
        </xdr:cNvSpPr>
      </xdr:nvSpPr>
      <xdr:spPr bwMode="auto">
        <a:xfrm>
          <a:off x="4191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3016" name="Line 7">
          <a:extLst>
            <a:ext uri="{FF2B5EF4-FFF2-40B4-BE49-F238E27FC236}">
              <a16:creationId xmlns:a16="http://schemas.microsoft.com/office/drawing/2014/main" id="{0401AC9C-0FA7-4CA5-BDF5-3A9D4FD35858}"/>
            </a:ext>
          </a:extLst>
        </xdr:cNvPr>
        <xdr:cNvSpPr>
          <a:spLocks noChangeShapeType="1"/>
        </xdr:cNvSpPr>
      </xdr:nvSpPr>
      <xdr:spPr bwMode="auto">
        <a:xfrm>
          <a:off x="4191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017" name="Line 7">
          <a:extLst>
            <a:ext uri="{FF2B5EF4-FFF2-40B4-BE49-F238E27FC236}">
              <a16:creationId xmlns:a16="http://schemas.microsoft.com/office/drawing/2014/main" id="{23B36236-7A03-40F4-9E18-89E74624FCC2}"/>
            </a:ext>
          </a:extLst>
        </xdr:cNvPr>
        <xdr:cNvSpPr>
          <a:spLocks noChangeShapeType="1"/>
        </xdr:cNvSpPr>
      </xdr:nvSpPr>
      <xdr:spPr bwMode="auto">
        <a:xfrm>
          <a:off x="6858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018" name="Line 7">
          <a:extLst>
            <a:ext uri="{FF2B5EF4-FFF2-40B4-BE49-F238E27FC236}">
              <a16:creationId xmlns:a16="http://schemas.microsoft.com/office/drawing/2014/main" id="{788F4150-3210-4F67-A148-637BB792F7EA}"/>
            </a:ext>
          </a:extLst>
        </xdr:cNvPr>
        <xdr:cNvSpPr>
          <a:spLocks noChangeShapeType="1"/>
        </xdr:cNvSpPr>
      </xdr:nvSpPr>
      <xdr:spPr bwMode="auto">
        <a:xfrm>
          <a:off x="6858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181</xdr:row>
      <xdr:rowOff>0</xdr:rowOff>
    </xdr:from>
    <xdr:to>
      <xdr:col>2</xdr:col>
      <xdr:colOff>323850</xdr:colOff>
      <xdr:row>181</xdr:row>
      <xdr:rowOff>0</xdr:rowOff>
    </xdr:to>
    <xdr:sp macro="" textlink="">
      <xdr:nvSpPr>
        <xdr:cNvPr id="3019" name="Line 7">
          <a:extLst>
            <a:ext uri="{FF2B5EF4-FFF2-40B4-BE49-F238E27FC236}">
              <a16:creationId xmlns:a16="http://schemas.microsoft.com/office/drawing/2014/main" id="{45202F78-2C29-4292-8E4E-51290D715AC1}"/>
            </a:ext>
          </a:extLst>
        </xdr:cNvPr>
        <xdr:cNvSpPr>
          <a:spLocks noChangeShapeType="1"/>
        </xdr:cNvSpPr>
      </xdr:nvSpPr>
      <xdr:spPr bwMode="auto">
        <a:xfrm>
          <a:off x="685800" y="38261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020" name="Line 7">
          <a:extLst>
            <a:ext uri="{FF2B5EF4-FFF2-40B4-BE49-F238E27FC236}">
              <a16:creationId xmlns:a16="http://schemas.microsoft.com/office/drawing/2014/main" id="{FFC748CE-48F2-438A-988B-C6AC30748DA7}"/>
            </a:ext>
          </a:extLst>
        </xdr:cNvPr>
        <xdr:cNvSpPr>
          <a:spLocks noChangeShapeType="1"/>
        </xdr:cNvSpPr>
      </xdr:nvSpPr>
      <xdr:spPr bwMode="auto">
        <a:xfrm>
          <a:off x="6858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021" name="Line 7">
          <a:extLst>
            <a:ext uri="{FF2B5EF4-FFF2-40B4-BE49-F238E27FC236}">
              <a16:creationId xmlns:a16="http://schemas.microsoft.com/office/drawing/2014/main" id="{E3A7690A-9B5C-4060-8A17-9EFD3612B7A7}"/>
            </a:ext>
          </a:extLst>
        </xdr:cNvPr>
        <xdr:cNvSpPr>
          <a:spLocks noChangeShapeType="1"/>
        </xdr:cNvSpPr>
      </xdr:nvSpPr>
      <xdr:spPr bwMode="auto">
        <a:xfrm>
          <a:off x="6858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022" name="Line 7">
          <a:extLst>
            <a:ext uri="{FF2B5EF4-FFF2-40B4-BE49-F238E27FC236}">
              <a16:creationId xmlns:a16="http://schemas.microsoft.com/office/drawing/2014/main" id="{29D3C02D-4055-46FD-8203-DCC3D7A7DC62}"/>
            </a:ext>
          </a:extLst>
        </xdr:cNvPr>
        <xdr:cNvSpPr>
          <a:spLocks noChangeShapeType="1"/>
        </xdr:cNvSpPr>
      </xdr:nvSpPr>
      <xdr:spPr bwMode="auto">
        <a:xfrm>
          <a:off x="6858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023" name="Line 7">
          <a:extLst>
            <a:ext uri="{FF2B5EF4-FFF2-40B4-BE49-F238E27FC236}">
              <a16:creationId xmlns:a16="http://schemas.microsoft.com/office/drawing/2014/main" id="{759515D5-854F-4766-859B-E9E4DEC03CCC}"/>
            </a:ext>
          </a:extLst>
        </xdr:cNvPr>
        <xdr:cNvSpPr>
          <a:spLocks noChangeShapeType="1"/>
        </xdr:cNvSpPr>
      </xdr:nvSpPr>
      <xdr:spPr bwMode="auto">
        <a:xfrm>
          <a:off x="6858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024" name="Line 7">
          <a:extLst>
            <a:ext uri="{FF2B5EF4-FFF2-40B4-BE49-F238E27FC236}">
              <a16:creationId xmlns:a16="http://schemas.microsoft.com/office/drawing/2014/main" id="{4DC8BAC3-4322-4D0B-8F87-A9B8586AA360}"/>
            </a:ext>
          </a:extLst>
        </xdr:cNvPr>
        <xdr:cNvSpPr>
          <a:spLocks noChangeShapeType="1"/>
        </xdr:cNvSpPr>
      </xdr:nvSpPr>
      <xdr:spPr bwMode="auto">
        <a:xfrm>
          <a:off x="6858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025" name="Line 7">
          <a:extLst>
            <a:ext uri="{FF2B5EF4-FFF2-40B4-BE49-F238E27FC236}">
              <a16:creationId xmlns:a16="http://schemas.microsoft.com/office/drawing/2014/main" id="{C56AE3DC-FCD6-4ADD-BB51-D02F02AFC23F}"/>
            </a:ext>
          </a:extLst>
        </xdr:cNvPr>
        <xdr:cNvSpPr>
          <a:spLocks noChangeShapeType="1"/>
        </xdr:cNvSpPr>
      </xdr:nvSpPr>
      <xdr:spPr bwMode="auto">
        <a:xfrm>
          <a:off x="6858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026" name="Line 7">
          <a:extLst>
            <a:ext uri="{FF2B5EF4-FFF2-40B4-BE49-F238E27FC236}">
              <a16:creationId xmlns:a16="http://schemas.microsoft.com/office/drawing/2014/main" id="{36049256-0D5D-4E29-BAE2-80C65926F858}"/>
            </a:ext>
          </a:extLst>
        </xdr:cNvPr>
        <xdr:cNvSpPr>
          <a:spLocks noChangeShapeType="1"/>
        </xdr:cNvSpPr>
      </xdr:nvSpPr>
      <xdr:spPr bwMode="auto">
        <a:xfrm>
          <a:off x="6858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027" name="Line 7">
          <a:extLst>
            <a:ext uri="{FF2B5EF4-FFF2-40B4-BE49-F238E27FC236}">
              <a16:creationId xmlns:a16="http://schemas.microsoft.com/office/drawing/2014/main" id="{D5E4DF38-4EF2-4BFD-83F4-041A52D93B55}"/>
            </a:ext>
          </a:extLst>
        </xdr:cNvPr>
        <xdr:cNvSpPr>
          <a:spLocks noChangeShapeType="1"/>
        </xdr:cNvSpPr>
      </xdr:nvSpPr>
      <xdr:spPr bwMode="auto">
        <a:xfrm>
          <a:off x="6858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028" name="Line 7">
          <a:extLst>
            <a:ext uri="{FF2B5EF4-FFF2-40B4-BE49-F238E27FC236}">
              <a16:creationId xmlns:a16="http://schemas.microsoft.com/office/drawing/2014/main" id="{550FA9F0-2F38-4136-AAA5-8A1348393E30}"/>
            </a:ext>
          </a:extLst>
        </xdr:cNvPr>
        <xdr:cNvSpPr>
          <a:spLocks noChangeShapeType="1"/>
        </xdr:cNvSpPr>
      </xdr:nvSpPr>
      <xdr:spPr bwMode="auto">
        <a:xfrm>
          <a:off x="6858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029" name="Line 7">
          <a:extLst>
            <a:ext uri="{FF2B5EF4-FFF2-40B4-BE49-F238E27FC236}">
              <a16:creationId xmlns:a16="http://schemas.microsoft.com/office/drawing/2014/main" id="{4013A435-4BA3-4005-8A9E-D87CBD73EE02}"/>
            </a:ext>
          </a:extLst>
        </xdr:cNvPr>
        <xdr:cNvSpPr>
          <a:spLocks noChangeShapeType="1"/>
        </xdr:cNvSpPr>
      </xdr:nvSpPr>
      <xdr:spPr bwMode="auto">
        <a:xfrm>
          <a:off x="6858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030" name="Line 7">
          <a:extLst>
            <a:ext uri="{FF2B5EF4-FFF2-40B4-BE49-F238E27FC236}">
              <a16:creationId xmlns:a16="http://schemas.microsoft.com/office/drawing/2014/main" id="{DA2F74BB-42A4-40A3-A22C-E54395DE6624}"/>
            </a:ext>
          </a:extLst>
        </xdr:cNvPr>
        <xdr:cNvSpPr>
          <a:spLocks noChangeShapeType="1"/>
        </xdr:cNvSpPr>
      </xdr:nvSpPr>
      <xdr:spPr bwMode="auto">
        <a:xfrm>
          <a:off x="6858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031" name="Line 7">
          <a:extLst>
            <a:ext uri="{FF2B5EF4-FFF2-40B4-BE49-F238E27FC236}">
              <a16:creationId xmlns:a16="http://schemas.microsoft.com/office/drawing/2014/main" id="{3838CECC-156F-4384-ABDF-4E396E11712F}"/>
            </a:ext>
          </a:extLst>
        </xdr:cNvPr>
        <xdr:cNvSpPr>
          <a:spLocks noChangeShapeType="1"/>
        </xdr:cNvSpPr>
      </xdr:nvSpPr>
      <xdr:spPr bwMode="auto">
        <a:xfrm>
          <a:off x="6858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032" name="Line 7">
          <a:extLst>
            <a:ext uri="{FF2B5EF4-FFF2-40B4-BE49-F238E27FC236}">
              <a16:creationId xmlns:a16="http://schemas.microsoft.com/office/drawing/2014/main" id="{1FB81EE1-FB44-41FE-B360-8E4F80716C9B}"/>
            </a:ext>
          </a:extLst>
        </xdr:cNvPr>
        <xdr:cNvSpPr>
          <a:spLocks noChangeShapeType="1"/>
        </xdr:cNvSpPr>
      </xdr:nvSpPr>
      <xdr:spPr bwMode="auto">
        <a:xfrm>
          <a:off x="6858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33" name="Line 7">
          <a:extLst>
            <a:ext uri="{FF2B5EF4-FFF2-40B4-BE49-F238E27FC236}">
              <a16:creationId xmlns:a16="http://schemas.microsoft.com/office/drawing/2014/main" id="{F2EEE2D8-7CCC-46D4-97EE-73F62F807010}"/>
            </a:ext>
          </a:extLst>
        </xdr:cNvPr>
        <xdr:cNvSpPr>
          <a:spLocks noChangeShapeType="1"/>
        </xdr:cNvSpPr>
      </xdr:nvSpPr>
      <xdr:spPr bwMode="auto">
        <a:xfrm>
          <a:off x="6858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34" name="Line 7">
          <a:extLst>
            <a:ext uri="{FF2B5EF4-FFF2-40B4-BE49-F238E27FC236}">
              <a16:creationId xmlns:a16="http://schemas.microsoft.com/office/drawing/2014/main" id="{3F62B736-910E-4170-9499-83E98F261C66}"/>
            </a:ext>
          </a:extLst>
        </xdr:cNvPr>
        <xdr:cNvSpPr>
          <a:spLocks noChangeShapeType="1"/>
        </xdr:cNvSpPr>
      </xdr:nvSpPr>
      <xdr:spPr bwMode="auto">
        <a:xfrm>
          <a:off x="6858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35" name="Line 7">
          <a:extLst>
            <a:ext uri="{FF2B5EF4-FFF2-40B4-BE49-F238E27FC236}">
              <a16:creationId xmlns:a16="http://schemas.microsoft.com/office/drawing/2014/main" id="{47719722-6742-47C3-844F-ABACFD3075EA}"/>
            </a:ext>
          </a:extLst>
        </xdr:cNvPr>
        <xdr:cNvSpPr>
          <a:spLocks noChangeShapeType="1"/>
        </xdr:cNvSpPr>
      </xdr:nvSpPr>
      <xdr:spPr bwMode="auto">
        <a:xfrm>
          <a:off x="6858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36" name="Line 7">
          <a:extLst>
            <a:ext uri="{FF2B5EF4-FFF2-40B4-BE49-F238E27FC236}">
              <a16:creationId xmlns:a16="http://schemas.microsoft.com/office/drawing/2014/main" id="{BADC7908-6408-48F4-842F-58FDF5A59C75}"/>
            </a:ext>
          </a:extLst>
        </xdr:cNvPr>
        <xdr:cNvSpPr>
          <a:spLocks noChangeShapeType="1"/>
        </xdr:cNvSpPr>
      </xdr:nvSpPr>
      <xdr:spPr bwMode="auto">
        <a:xfrm>
          <a:off x="6858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37" name="Line 7">
          <a:extLst>
            <a:ext uri="{FF2B5EF4-FFF2-40B4-BE49-F238E27FC236}">
              <a16:creationId xmlns:a16="http://schemas.microsoft.com/office/drawing/2014/main" id="{B9DD5923-F3C9-4BB6-8398-4B00DEB85E3E}"/>
            </a:ext>
          </a:extLst>
        </xdr:cNvPr>
        <xdr:cNvSpPr>
          <a:spLocks noChangeShapeType="1"/>
        </xdr:cNvSpPr>
      </xdr:nvSpPr>
      <xdr:spPr bwMode="auto">
        <a:xfrm>
          <a:off x="6858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38" name="Line 7">
          <a:extLst>
            <a:ext uri="{FF2B5EF4-FFF2-40B4-BE49-F238E27FC236}">
              <a16:creationId xmlns:a16="http://schemas.microsoft.com/office/drawing/2014/main" id="{8316C5D7-97D9-46D1-8F12-905B24C4CD5B}"/>
            </a:ext>
          </a:extLst>
        </xdr:cNvPr>
        <xdr:cNvSpPr>
          <a:spLocks noChangeShapeType="1"/>
        </xdr:cNvSpPr>
      </xdr:nvSpPr>
      <xdr:spPr bwMode="auto">
        <a:xfrm>
          <a:off x="6858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39" name="Line 7">
          <a:extLst>
            <a:ext uri="{FF2B5EF4-FFF2-40B4-BE49-F238E27FC236}">
              <a16:creationId xmlns:a16="http://schemas.microsoft.com/office/drawing/2014/main" id="{A8C9E1D0-7770-4BA2-A86C-90CED0E62DE9}"/>
            </a:ext>
          </a:extLst>
        </xdr:cNvPr>
        <xdr:cNvSpPr>
          <a:spLocks noChangeShapeType="1"/>
        </xdr:cNvSpPr>
      </xdr:nvSpPr>
      <xdr:spPr bwMode="auto">
        <a:xfrm>
          <a:off x="6858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40" name="Line 7">
          <a:extLst>
            <a:ext uri="{FF2B5EF4-FFF2-40B4-BE49-F238E27FC236}">
              <a16:creationId xmlns:a16="http://schemas.microsoft.com/office/drawing/2014/main" id="{CCEF9BED-7F62-4B2D-871B-A8D7BCFA2E15}"/>
            </a:ext>
          </a:extLst>
        </xdr:cNvPr>
        <xdr:cNvSpPr>
          <a:spLocks noChangeShapeType="1"/>
        </xdr:cNvSpPr>
      </xdr:nvSpPr>
      <xdr:spPr bwMode="auto">
        <a:xfrm>
          <a:off x="6858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41" name="Line 7">
          <a:extLst>
            <a:ext uri="{FF2B5EF4-FFF2-40B4-BE49-F238E27FC236}">
              <a16:creationId xmlns:a16="http://schemas.microsoft.com/office/drawing/2014/main" id="{8725BDE5-BFB3-4E6A-9325-098789CF0406}"/>
            </a:ext>
          </a:extLst>
        </xdr:cNvPr>
        <xdr:cNvSpPr>
          <a:spLocks noChangeShapeType="1"/>
        </xdr:cNvSpPr>
      </xdr:nvSpPr>
      <xdr:spPr bwMode="auto">
        <a:xfrm>
          <a:off x="6858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42" name="Line 7">
          <a:extLst>
            <a:ext uri="{FF2B5EF4-FFF2-40B4-BE49-F238E27FC236}">
              <a16:creationId xmlns:a16="http://schemas.microsoft.com/office/drawing/2014/main" id="{BBE5E30D-3421-4A4F-BEB3-C89CB80E3F38}"/>
            </a:ext>
          </a:extLst>
        </xdr:cNvPr>
        <xdr:cNvSpPr>
          <a:spLocks noChangeShapeType="1"/>
        </xdr:cNvSpPr>
      </xdr:nvSpPr>
      <xdr:spPr bwMode="auto">
        <a:xfrm>
          <a:off x="6858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43" name="Line 7">
          <a:extLst>
            <a:ext uri="{FF2B5EF4-FFF2-40B4-BE49-F238E27FC236}">
              <a16:creationId xmlns:a16="http://schemas.microsoft.com/office/drawing/2014/main" id="{745E51D2-5419-41A9-86AD-F39884D0C6B6}"/>
            </a:ext>
          </a:extLst>
        </xdr:cNvPr>
        <xdr:cNvSpPr>
          <a:spLocks noChangeShapeType="1"/>
        </xdr:cNvSpPr>
      </xdr:nvSpPr>
      <xdr:spPr bwMode="auto">
        <a:xfrm>
          <a:off x="6858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44" name="Line 7">
          <a:extLst>
            <a:ext uri="{FF2B5EF4-FFF2-40B4-BE49-F238E27FC236}">
              <a16:creationId xmlns:a16="http://schemas.microsoft.com/office/drawing/2014/main" id="{25398116-C363-42A4-BCFC-115BB6A39D73}"/>
            </a:ext>
          </a:extLst>
        </xdr:cNvPr>
        <xdr:cNvSpPr>
          <a:spLocks noChangeShapeType="1"/>
        </xdr:cNvSpPr>
      </xdr:nvSpPr>
      <xdr:spPr bwMode="auto">
        <a:xfrm>
          <a:off x="6858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45" name="Line 7">
          <a:extLst>
            <a:ext uri="{FF2B5EF4-FFF2-40B4-BE49-F238E27FC236}">
              <a16:creationId xmlns:a16="http://schemas.microsoft.com/office/drawing/2014/main" id="{C5436133-3160-4409-A59E-D8F9FFE6B1C7}"/>
            </a:ext>
          </a:extLst>
        </xdr:cNvPr>
        <xdr:cNvSpPr>
          <a:spLocks noChangeShapeType="1"/>
        </xdr:cNvSpPr>
      </xdr:nvSpPr>
      <xdr:spPr bwMode="auto">
        <a:xfrm>
          <a:off x="6858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46" name="Line 7">
          <a:extLst>
            <a:ext uri="{FF2B5EF4-FFF2-40B4-BE49-F238E27FC236}">
              <a16:creationId xmlns:a16="http://schemas.microsoft.com/office/drawing/2014/main" id="{DF00AF46-207C-403E-898B-31CD8C87100F}"/>
            </a:ext>
          </a:extLst>
        </xdr:cNvPr>
        <xdr:cNvSpPr>
          <a:spLocks noChangeShapeType="1"/>
        </xdr:cNvSpPr>
      </xdr:nvSpPr>
      <xdr:spPr bwMode="auto">
        <a:xfrm>
          <a:off x="6858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47" name="Line 7">
          <a:extLst>
            <a:ext uri="{FF2B5EF4-FFF2-40B4-BE49-F238E27FC236}">
              <a16:creationId xmlns:a16="http://schemas.microsoft.com/office/drawing/2014/main" id="{30A3D534-0234-4F30-AD2E-C590A31C6835}"/>
            </a:ext>
          </a:extLst>
        </xdr:cNvPr>
        <xdr:cNvSpPr>
          <a:spLocks noChangeShapeType="1"/>
        </xdr:cNvSpPr>
      </xdr:nvSpPr>
      <xdr:spPr bwMode="auto">
        <a:xfrm>
          <a:off x="6858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48" name="Line 7">
          <a:extLst>
            <a:ext uri="{FF2B5EF4-FFF2-40B4-BE49-F238E27FC236}">
              <a16:creationId xmlns:a16="http://schemas.microsoft.com/office/drawing/2014/main" id="{B1DE3AC5-6C31-4FDF-8C87-21E63CCB46E4}"/>
            </a:ext>
          </a:extLst>
        </xdr:cNvPr>
        <xdr:cNvSpPr>
          <a:spLocks noChangeShapeType="1"/>
        </xdr:cNvSpPr>
      </xdr:nvSpPr>
      <xdr:spPr bwMode="auto">
        <a:xfrm>
          <a:off x="6858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49" name="Line 7">
          <a:extLst>
            <a:ext uri="{FF2B5EF4-FFF2-40B4-BE49-F238E27FC236}">
              <a16:creationId xmlns:a16="http://schemas.microsoft.com/office/drawing/2014/main" id="{EC5705CE-0E17-4784-AB7E-D3732CA4B73D}"/>
            </a:ext>
          </a:extLst>
        </xdr:cNvPr>
        <xdr:cNvSpPr>
          <a:spLocks noChangeShapeType="1"/>
        </xdr:cNvSpPr>
      </xdr:nvSpPr>
      <xdr:spPr bwMode="auto">
        <a:xfrm>
          <a:off x="6858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50" name="Line 7">
          <a:extLst>
            <a:ext uri="{FF2B5EF4-FFF2-40B4-BE49-F238E27FC236}">
              <a16:creationId xmlns:a16="http://schemas.microsoft.com/office/drawing/2014/main" id="{63565FF8-8E80-46BF-A859-DA75D35BBD63}"/>
            </a:ext>
          </a:extLst>
        </xdr:cNvPr>
        <xdr:cNvSpPr>
          <a:spLocks noChangeShapeType="1"/>
        </xdr:cNvSpPr>
      </xdr:nvSpPr>
      <xdr:spPr bwMode="auto">
        <a:xfrm>
          <a:off x="6858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51" name="Line 7">
          <a:extLst>
            <a:ext uri="{FF2B5EF4-FFF2-40B4-BE49-F238E27FC236}">
              <a16:creationId xmlns:a16="http://schemas.microsoft.com/office/drawing/2014/main" id="{DDE1D8A8-D34E-4044-8E5A-665A7B47999D}"/>
            </a:ext>
          </a:extLst>
        </xdr:cNvPr>
        <xdr:cNvSpPr>
          <a:spLocks noChangeShapeType="1"/>
        </xdr:cNvSpPr>
      </xdr:nvSpPr>
      <xdr:spPr bwMode="auto">
        <a:xfrm>
          <a:off x="6858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52" name="Line 7">
          <a:extLst>
            <a:ext uri="{FF2B5EF4-FFF2-40B4-BE49-F238E27FC236}">
              <a16:creationId xmlns:a16="http://schemas.microsoft.com/office/drawing/2014/main" id="{79FADC69-1E0B-4AF1-AFE7-0D08F402104D}"/>
            </a:ext>
          </a:extLst>
        </xdr:cNvPr>
        <xdr:cNvSpPr>
          <a:spLocks noChangeShapeType="1"/>
        </xdr:cNvSpPr>
      </xdr:nvSpPr>
      <xdr:spPr bwMode="auto">
        <a:xfrm>
          <a:off x="6858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53" name="Line 7">
          <a:extLst>
            <a:ext uri="{FF2B5EF4-FFF2-40B4-BE49-F238E27FC236}">
              <a16:creationId xmlns:a16="http://schemas.microsoft.com/office/drawing/2014/main" id="{59547BA6-DE22-447E-AE28-5F45794444EF}"/>
            </a:ext>
          </a:extLst>
        </xdr:cNvPr>
        <xdr:cNvSpPr>
          <a:spLocks noChangeShapeType="1"/>
        </xdr:cNvSpPr>
      </xdr:nvSpPr>
      <xdr:spPr bwMode="auto">
        <a:xfrm>
          <a:off x="6858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54" name="Line 7">
          <a:extLst>
            <a:ext uri="{FF2B5EF4-FFF2-40B4-BE49-F238E27FC236}">
              <a16:creationId xmlns:a16="http://schemas.microsoft.com/office/drawing/2014/main" id="{614EB31A-C4D4-4422-9BD9-D2DBAA586ADB}"/>
            </a:ext>
          </a:extLst>
        </xdr:cNvPr>
        <xdr:cNvSpPr>
          <a:spLocks noChangeShapeType="1"/>
        </xdr:cNvSpPr>
      </xdr:nvSpPr>
      <xdr:spPr bwMode="auto">
        <a:xfrm>
          <a:off x="6858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55" name="Line 7">
          <a:extLst>
            <a:ext uri="{FF2B5EF4-FFF2-40B4-BE49-F238E27FC236}">
              <a16:creationId xmlns:a16="http://schemas.microsoft.com/office/drawing/2014/main" id="{9E7F6C12-3052-4A17-8908-F55C8CB30107}"/>
            </a:ext>
          </a:extLst>
        </xdr:cNvPr>
        <xdr:cNvSpPr>
          <a:spLocks noChangeShapeType="1"/>
        </xdr:cNvSpPr>
      </xdr:nvSpPr>
      <xdr:spPr bwMode="auto">
        <a:xfrm>
          <a:off x="6858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56" name="Line 7">
          <a:extLst>
            <a:ext uri="{FF2B5EF4-FFF2-40B4-BE49-F238E27FC236}">
              <a16:creationId xmlns:a16="http://schemas.microsoft.com/office/drawing/2014/main" id="{5292F855-7ACB-4A1D-88AC-E88123B314C2}"/>
            </a:ext>
          </a:extLst>
        </xdr:cNvPr>
        <xdr:cNvSpPr>
          <a:spLocks noChangeShapeType="1"/>
        </xdr:cNvSpPr>
      </xdr:nvSpPr>
      <xdr:spPr bwMode="auto">
        <a:xfrm>
          <a:off x="6858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57" name="Line 7">
          <a:extLst>
            <a:ext uri="{FF2B5EF4-FFF2-40B4-BE49-F238E27FC236}">
              <a16:creationId xmlns:a16="http://schemas.microsoft.com/office/drawing/2014/main" id="{403B7393-7780-410B-BC22-6DC1F3844860}"/>
            </a:ext>
          </a:extLst>
        </xdr:cNvPr>
        <xdr:cNvSpPr>
          <a:spLocks noChangeShapeType="1"/>
        </xdr:cNvSpPr>
      </xdr:nvSpPr>
      <xdr:spPr bwMode="auto">
        <a:xfrm>
          <a:off x="6858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58" name="Line 7">
          <a:extLst>
            <a:ext uri="{FF2B5EF4-FFF2-40B4-BE49-F238E27FC236}">
              <a16:creationId xmlns:a16="http://schemas.microsoft.com/office/drawing/2014/main" id="{08BD3BC6-E3E6-4F51-9300-723AC0908246}"/>
            </a:ext>
          </a:extLst>
        </xdr:cNvPr>
        <xdr:cNvSpPr>
          <a:spLocks noChangeShapeType="1"/>
        </xdr:cNvSpPr>
      </xdr:nvSpPr>
      <xdr:spPr bwMode="auto">
        <a:xfrm>
          <a:off x="6858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59" name="Line 7">
          <a:extLst>
            <a:ext uri="{FF2B5EF4-FFF2-40B4-BE49-F238E27FC236}">
              <a16:creationId xmlns:a16="http://schemas.microsoft.com/office/drawing/2014/main" id="{CA4D1F35-D91E-4B13-9108-63926631638B}"/>
            </a:ext>
          </a:extLst>
        </xdr:cNvPr>
        <xdr:cNvSpPr>
          <a:spLocks noChangeShapeType="1"/>
        </xdr:cNvSpPr>
      </xdr:nvSpPr>
      <xdr:spPr bwMode="auto">
        <a:xfrm>
          <a:off x="6858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60" name="Line 7">
          <a:extLst>
            <a:ext uri="{FF2B5EF4-FFF2-40B4-BE49-F238E27FC236}">
              <a16:creationId xmlns:a16="http://schemas.microsoft.com/office/drawing/2014/main" id="{3C6D238C-51AE-40D4-B6AB-C03C61A2257A}"/>
            </a:ext>
          </a:extLst>
        </xdr:cNvPr>
        <xdr:cNvSpPr>
          <a:spLocks noChangeShapeType="1"/>
        </xdr:cNvSpPr>
      </xdr:nvSpPr>
      <xdr:spPr bwMode="auto">
        <a:xfrm>
          <a:off x="6858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61" name="Line 7">
          <a:extLst>
            <a:ext uri="{FF2B5EF4-FFF2-40B4-BE49-F238E27FC236}">
              <a16:creationId xmlns:a16="http://schemas.microsoft.com/office/drawing/2014/main" id="{71C4586C-4F0F-4E70-8F20-B3DD9D208B03}"/>
            </a:ext>
          </a:extLst>
        </xdr:cNvPr>
        <xdr:cNvSpPr>
          <a:spLocks noChangeShapeType="1"/>
        </xdr:cNvSpPr>
      </xdr:nvSpPr>
      <xdr:spPr bwMode="auto">
        <a:xfrm>
          <a:off x="6858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62" name="Line 7">
          <a:extLst>
            <a:ext uri="{FF2B5EF4-FFF2-40B4-BE49-F238E27FC236}">
              <a16:creationId xmlns:a16="http://schemas.microsoft.com/office/drawing/2014/main" id="{C25C37B6-1721-458C-A6AD-6DEA33873524}"/>
            </a:ext>
          </a:extLst>
        </xdr:cNvPr>
        <xdr:cNvSpPr>
          <a:spLocks noChangeShapeType="1"/>
        </xdr:cNvSpPr>
      </xdr:nvSpPr>
      <xdr:spPr bwMode="auto">
        <a:xfrm>
          <a:off x="6858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63" name="Line 7">
          <a:extLst>
            <a:ext uri="{FF2B5EF4-FFF2-40B4-BE49-F238E27FC236}">
              <a16:creationId xmlns:a16="http://schemas.microsoft.com/office/drawing/2014/main" id="{3C61A922-2E0C-4ADA-AB98-5C2A09A3E7B9}"/>
            </a:ext>
          </a:extLst>
        </xdr:cNvPr>
        <xdr:cNvSpPr>
          <a:spLocks noChangeShapeType="1"/>
        </xdr:cNvSpPr>
      </xdr:nvSpPr>
      <xdr:spPr bwMode="auto">
        <a:xfrm>
          <a:off x="6858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64" name="Line 7">
          <a:extLst>
            <a:ext uri="{FF2B5EF4-FFF2-40B4-BE49-F238E27FC236}">
              <a16:creationId xmlns:a16="http://schemas.microsoft.com/office/drawing/2014/main" id="{67332C5B-443A-4CB7-A9BB-88C1B6A49CE4}"/>
            </a:ext>
          </a:extLst>
        </xdr:cNvPr>
        <xdr:cNvSpPr>
          <a:spLocks noChangeShapeType="1"/>
        </xdr:cNvSpPr>
      </xdr:nvSpPr>
      <xdr:spPr bwMode="auto">
        <a:xfrm>
          <a:off x="6858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65" name="Line 7">
          <a:extLst>
            <a:ext uri="{FF2B5EF4-FFF2-40B4-BE49-F238E27FC236}">
              <a16:creationId xmlns:a16="http://schemas.microsoft.com/office/drawing/2014/main" id="{487CABF3-F46C-4078-B44A-725E04E9621D}"/>
            </a:ext>
          </a:extLst>
        </xdr:cNvPr>
        <xdr:cNvSpPr>
          <a:spLocks noChangeShapeType="1"/>
        </xdr:cNvSpPr>
      </xdr:nvSpPr>
      <xdr:spPr bwMode="auto">
        <a:xfrm>
          <a:off x="6858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66" name="Line 7">
          <a:extLst>
            <a:ext uri="{FF2B5EF4-FFF2-40B4-BE49-F238E27FC236}">
              <a16:creationId xmlns:a16="http://schemas.microsoft.com/office/drawing/2014/main" id="{5416ADDA-D617-4068-80ED-89B0F0415CF7}"/>
            </a:ext>
          </a:extLst>
        </xdr:cNvPr>
        <xdr:cNvSpPr>
          <a:spLocks noChangeShapeType="1"/>
        </xdr:cNvSpPr>
      </xdr:nvSpPr>
      <xdr:spPr bwMode="auto">
        <a:xfrm>
          <a:off x="6858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67" name="Line 7">
          <a:extLst>
            <a:ext uri="{FF2B5EF4-FFF2-40B4-BE49-F238E27FC236}">
              <a16:creationId xmlns:a16="http://schemas.microsoft.com/office/drawing/2014/main" id="{3746F6A6-2B43-4304-BDDB-60DD3B8C971E}"/>
            </a:ext>
          </a:extLst>
        </xdr:cNvPr>
        <xdr:cNvSpPr>
          <a:spLocks noChangeShapeType="1"/>
        </xdr:cNvSpPr>
      </xdr:nvSpPr>
      <xdr:spPr bwMode="auto">
        <a:xfrm>
          <a:off x="6858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68" name="Line 7">
          <a:extLst>
            <a:ext uri="{FF2B5EF4-FFF2-40B4-BE49-F238E27FC236}">
              <a16:creationId xmlns:a16="http://schemas.microsoft.com/office/drawing/2014/main" id="{22A9E3E6-3563-4E16-A32F-284F58090B3F}"/>
            </a:ext>
          </a:extLst>
        </xdr:cNvPr>
        <xdr:cNvSpPr>
          <a:spLocks noChangeShapeType="1"/>
        </xdr:cNvSpPr>
      </xdr:nvSpPr>
      <xdr:spPr bwMode="auto">
        <a:xfrm>
          <a:off x="6858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69" name="Line 7">
          <a:extLst>
            <a:ext uri="{FF2B5EF4-FFF2-40B4-BE49-F238E27FC236}">
              <a16:creationId xmlns:a16="http://schemas.microsoft.com/office/drawing/2014/main" id="{7DA2A32C-ED45-4A1B-90F5-B6947ECDE61E}"/>
            </a:ext>
          </a:extLst>
        </xdr:cNvPr>
        <xdr:cNvSpPr>
          <a:spLocks noChangeShapeType="1"/>
        </xdr:cNvSpPr>
      </xdr:nvSpPr>
      <xdr:spPr bwMode="auto">
        <a:xfrm>
          <a:off x="6858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70" name="Line 7">
          <a:extLst>
            <a:ext uri="{FF2B5EF4-FFF2-40B4-BE49-F238E27FC236}">
              <a16:creationId xmlns:a16="http://schemas.microsoft.com/office/drawing/2014/main" id="{083315FC-ECD9-47DF-B87C-DBDBA0CF86E8}"/>
            </a:ext>
          </a:extLst>
        </xdr:cNvPr>
        <xdr:cNvSpPr>
          <a:spLocks noChangeShapeType="1"/>
        </xdr:cNvSpPr>
      </xdr:nvSpPr>
      <xdr:spPr bwMode="auto">
        <a:xfrm>
          <a:off x="6858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71" name="Line 7">
          <a:extLst>
            <a:ext uri="{FF2B5EF4-FFF2-40B4-BE49-F238E27FC236}">
              <a16:creationId xmlns:a16="http://schemas.microsoft.com/office/drawing/2014/main" id="{0CA7B281-E40B-4E9D-8E2E-3307D911C9EB}"/>
            </a:ext>
          </a:extLst>
        </xdr:cNvPr>
        <xdr:cNvSpPr>
          <a:spLocks noChangeShapeType="1"/>
        </xdr:cNvSpPr>
      </xdr:nvSpPr>
      <xdr:spPr bwMode="auto">
        <a:xfrm>
          <a:off x="6858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72" name="Line 7">
          <a:extLst>
            <a:ext uri="{FF2B5EF4-FFF2-40B4-BE49-F238E27FC236}">
              <a16:creationId xmlns:a16="http://schemas.microsoft.com/office/drawing/2014/main" id="{C4142593-D0E4-456C-962F-C2260E453D19}"/>
            </a:ext>
          </a:extLst>
        </xdr:cNvPr>
        <xdr:cNvSpPr>
          <a:spLocks noChangeShapeType="1"/>
        </xdr:cNvSpPr>
      </xdr:nvSpPr>
      <xdr:spPr bwMode="auto">
        <a:xfrm>
          <a:off x="6858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73" name="Line 7">
          <a:extLst>
            <a:ext uri="{FF2B5EF4-FFF2-40B4-BE49-F238E27FC236}">
              <a16:creationId xmlns:a16="http://schemas.microsoft.com/office/drawing/2014/main" id="{CA53CEB9-FA4E-44A6-934D-2F1BEF35F164}"/>
            </a:ext>
          </a:extLst>
        </xdr:cNvPr>
        <xdr:cNvSpPr>
          <a:spLocks noChangeShapeType="1"/>
        </xdr:cNvSpPr>
      </xdr:nvSpPr>
      <xdr:spPr bwMode="auto">
        <a:xfrm>
          <a:off x="6858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74" name="Line 7">
          <a:extLst>
            <a:ext uri="{FF2B5EF4-FFF2-40B4-BE49-F238E27FC236}">
              <a16:creationId xmlns:a16="http://schemas.microsoft.com/office/drawing/2014/main" id="{1CD2D51E-BEC9-42B8-A236-D58FF9FA3F6D}"/>
            </a:ext>
          </a:extLst>
        </xdr:cNvPr>
        <xdr:cNvSpPr>
          <a:spLocks noChangeShapeType="1"/>
        </xdr:cNvSpPr>
      </xdr:nvSpPr>
      <xdr:spPr bwMode="auto">
        <a:xfrm>
          <a:off x="6858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75" name="Line 7">
          <a:extLst>
            <a:ext uri="{FF2B5EF4-FFF2-40B4-BE49-F238E27FC236}">
              <a16:creationId xmlns:a16="http://schemas.microsoft.com/office/drawing/2014/main" id="{2B96521A-7D17-4EA3-9547-B9B4247AC963}"/>
            </a:ext>
          </a:extLst>
        </xdr:cNvPr>
        <xdr:cNvSpPr>
          <a:spLocks noChangeShapeType="1"/>
        </xdr:cNvSpPr>
      </xdr:nvSpPr>
      <xdr:spPr bwMode="auto">
        <a:xfrm>
          <a:off x="6858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76" name="Line 7">
          <a:extLst>
            <a:ext uri="{FF2B5EF4-FFF2-40B4-BE49-F238E27FC236}">
              <a16:creationId xmlns:a16="http://schemas.microsoft.com/office/drawing/2014/main" id="{0DD4D98F-BA2C-4B48-B376-88179B10CA83}"/>
            </a:ext>
          </a:extLst>
        </xdr:cNvPr>
        <xdr:cNvSpPr>
          <a:spLocks noChangeShapeType="1"/>
        </xdr:cNvSpPr>
      </xdr:nvSpPr>
      <xdr:spPr bwMode="auto">
        <a:xfrm>
          <a:off x="6858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77" name="Line 7">
          <a:extLst>
            <a:ext uri="{FF2B5EF4-FFF2-40B4-BE49-F238E27FC236}">
              <a16:creationId xmlns:a16="http://schemas.microsoft.com/office/drawing/2014/main" id="{42E07143-799B-470C-A69E-B803F855D8A6}"/>
            </a:ext>
          </a:extLst>
        </xdr:cNvPr>
        <xdr:cNvSpPr>
          <a:spLocks noChangeShapeType="1"/>
        </xdr:cNvSpPr>
      </xdr:nvSpPr>
      <xdr:spPr bwMode="auto">
        <a:xfrm>
          <a:off x="6858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78" name="Line 7">
          <a:extLst>
            <a:ext uri="{FF2B5EF4-FFF2-40B4-BE49-F238E27FC236}">
              <a16:creationId xmlns:a16="http://schemas.microsoft.com/office/drawing/2014/main" id="{1EABC483-DEDC-4C10-A7E8-5E7D693A7D79}"/>
            </a:ext>
          </a:extLst>
        </xdr:cNvPr>
        <xdr:cNvSpPr>
          <a:spLocks noChangeShapeType="1"/>
        </xdr:cNvSpPr>
      </xdr:nvSpPr>
      <xdr:spPr bwMode="auto">
        <a:xfrm>
          <a:off x="6858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79" name="Line 7">
          <a:extLst>
            <a:ext uri="{FF2B5EF4-FFF2-40B4-BE49-F238E27FC236}">
              <a16:creationId xmlns:a16="http://schemas.microsoft.com/office/drawing/2014/main" id="{52933312-907E-4E1E-9F90-82E519E3303F}"/>
            </a:ext>
          </a:extLst>
        </xdr:cNvPr>
        <xdr:cNvSpPr>
          <a:spLocks noChangeShapeType="1"/>
        </xdr:cNvSpPr>
      </xdr:nvSpPr>
      <xdr:spPr bwMode="auto">
        <a:xfrm>
          <a:off x="6858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80" name="Line 7">
          <a:extLst>
            <a:ext uri="{FF2B5EF4-FFF2-40B4-BE49-F238E27FC236}">
              <a16:creationId xmlns:a16="http://schemas.microsoft.com/office/drawing/2014/main" id="{5C85525D-511C-40CE-8CA4-43397E780FA9}"/>
            </a:ext>
          </a:extLst>
        </xdr:cNvPr>
        <xdr:cNvSpPr>
          <a:spLocks noChangeShapeType="1"/>
        </xdr:cNvSpPr>
      </xdr:nvSpPr>
      <xdr:spPr bwMode="auto">
        <a:xfrm>
          <a:off x="6858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81" name="Line 7">
          <a:extLst>
            <a:ext uri="{FF2B5EF4-FFF2-40B4-BE49-F238E27FC236}">
              <a16:creationId xmlns:a16="http://schemas.microsoft.com/office/drawing/2014/main" id="{DF353E36-05E5-4C9C-8452-8FD95E65DD60}"/>
            </a:ext>
          </a:extLst>
        </xdr:cNvPr>
        <xdr:cNvSpPr>
          <a:spLocks noChangeShapeType="1"/>
        </xdr:cNvSpPr>
      </xdr:nvSpPr>
      <xdr:spPr bwMode="auto">
        <a:xfrm>
          <a:off x="6858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82" name="Line 7">
          <a:extLst>
            <a:ext uri="{FF2B5EF4-FFF2-40B4-BE49-F238E27FC236}">
              <a16:creationId xmlns:a16="http://schemas.microsoft.com/office/drawing/2014/main" id="{6374EB79-CD21-4DAD-9F0A-0BD86145B752}"/>
            </a:ext>
          </a:extLst>
        </xdr:cNvPr>
        <xdr:cNvSpPr>
          <a:spLocks noChangeShapeType="1"/>
        </xdr:cNvSpPr>
      </xdr:nvSpPr>
      <xdr:spPr bwMode="auto">
        <a:xfrm>
          <a:off x="6858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83" name="Line 7">
          <a:extLst>
            <a:ext uri="{FF2B5EF4-FFF2-40B4-BE49-F238E27FC236}">
              <a16:creationId xmlns:a16="http://schemas.microsoft.com/office/drawing/2014/main" id="{5F932362-8DFD-4041-8788-A591F0B8689A}"/>
            </a:ext>
          </a:extLst>
        </xdr:cNvPr>
        <xdr:cNvSpPr>
          <a:spLocks noChangeShapeType="1"/>
        </xdr:cNvSpPr>
      </xdr:nvSpPr>
      <xdr:spPr bwMode="auto">
        <a:xfrm>
          <a:off x="6858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84" name="Line 7">
          <a:extLst>
            <a:ext uri="{FF2B5EF4-FFF2-40B4-BE49-F238E27FC236}">
              <a16:creationId xmlns:a16="http://schemas.microsoft.com/office/drawing/2014/main" id="{8C56B4F4-2498-4CDC-94FB-BF67B9165E02}"/>
            </a:ext>
          </a:extLst>
        </xdr:cNvPr>
        <xdr:cNvSpPr>
          <a:spLocks noChangeShapeType="1"/>
        </xdr:cNvSpPr>
      </xdr:nvSpPr>
      <xdr:spPr bwMode="auto">
        <a:xfrm>
          <a:off x="6858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85" name="Line 7">
          <a:extLst>
            <a:ext uri="{FF2B5EF4-FFF2-40B4-BE49-F238E27FC236}">
              <a16:creationId xmlns:a16="http://schemas.microsoft.com/office/drawing/2014/main" id="{D64FE7E9-157E-49FA-A660-6BEDC846F973}"/>
            </a:ext>
          </a:extLst>
        </xdr:cNvPr>
        <xdr:cNvSpPr>
          <a:spLocks noChangeShapeType="1"/>
        </xdr:cNvSpPr>
      </xdr:nvSpPr>
      <xdr:spPr bwMode="auto">
        <a:xfrm>
          <a:off x="6858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86" name="Line 7">
          <a:extLst>
            <a:ext uri="{FF2B5EF4-FFF2-40B4-BE49-F238E27FC236}">
              <a16:creationId xmlns:a16="http://schemas.microsoft.com/office/drawing/2014/main" id="{D6A7891D-448F-4992-86E4-E70A142E2F70}"/>
            </a:ext>
          </a:extLst>
        </xdr:cNvPr>
        <xdr:cNvSpPr>
          <a:spLocks noChangeShapeType="1"/>
        </xdr:cNvSpPr>
      </xdr:nvSpPr>
      <xdr:spPr bwMode="auto">
        <a:xfrm>
          <a:off x="6858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87" name="Line 7">
          <a:extLst>
            <a:ext uri="{FF2B5EF4-FFF2-40B4-BE49-F238E27FC236}">
              <a16:creationId xmlns:a16="http://schemas.microsoft.com/office/drawing/2014/main" id="{11D1595A-3B13-4220-AD1B-FE1EF2576421}"/>
            </a:ext>
          </a:extLst>
        </xdr:cNvPr>
        <xdr:cNvSpPr>
          <a:spLocks noChangeShapeType="1"/>
        </xdr:cNvSpPr>
      </xdr:nvSpPr>
      <xdr:spPr bwMode="auto">
        <a:xfrm>
          <a:off x="6858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088" name="Line 7">
          <a:extLst>
            <a:ext uri="{FF2B5EF4-FFF2-40B4-BE49-F238E27FC236}">
              <a16:creationId xmlns:a16="http://schemas.microsoft.com/office/drawing/2014/main" id="{F76D2615-CAEE-4DD1-ADC3-47E2DF2EFFF5}"/>
            </a:ext>
          </a:extLst>
        </xdr:cNvPr>
        <xdr:cNvSpPr>
          <a:spLocks noChangeShapeType="1"/>
        </xdr:cNvSpPr>
      </xdr:nvSpPr>
      <xdr:spPr bwMode="auto">
        <a:xfrm>
          <a:off x="6858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89" name="Line 7">
          <a:extLst>
            <a:ext uri="{FF2B5EF4-FFF2-40B4-BE49-F238E27FC236}">
              <a16:creationId xmlns:a16="http://schemas.microsoft.com/office/drawing/2014/main" id="{2BC8C33D-1EE0-4E3B-8CA7-3EA4D00F5A07}"/>
            </a:ext>
          </a:extLst>
        </xdr:cNvPr>
        <xdr:cNvSpPr>
          <a:spLocks noChangeShapeType="1"/>
        </xdr:cNvSpPr>
      </xdr:nvSpPr>
      <xdr:spPr bwMode="auto">
        <a:xfrm>
          <a:off x="6858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90" name="Line 7">
          <a:extLst>
            <a:ext uri="{FF2B5EF4-FFF2-40B4-BE49-F238E27FC236}">
              <a16:creationId xmlns:a16="http://schemas.microsoft.com/office/drawing/2014/main" id="{70FE099F-2F31-4955-82E5-50364533F714}"/>
            </a:ext>
          </a:extLst>
        </xdr:cNvPr>
        <xdr:cNvSpPr>
          <a:spLocks noChangeShapeType="1"/>
        </xdr:cNvSpPr>
      </xdr:nvSpPr>
      <xdr:spPr bwMode="auto">
        <a:xfrm>
          <a:off x="6858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91" name="Line 7">
          <a:extLst>
            <a:ext uri="{FF2B5EF4-FFF2-40B4-BE49-F238E27FC236}">
              <a16:creationId xmlns:a16="http://schemas.microsoft.com/office/drawing/2014/main" id="{11E85BB8-0B3E-4576-94DE-37D3CF53DB34}"/>
            </a:ext>
          </a:extLst>
        </xdr:cNvPr>
        <xdr:cNvSpPr>
          <a:spLocks noChangeShapeType="1"/>
        </xdr:cNvSpPr>
      </xdr:nvSpPr>
      <xdr:spPr bwMode="auto">
        <a:xfrm>
          <a:off x="6858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92" name="Line 7">
          <a:extLst>
            <a:ext uri="{FF2B5EF4-FFF2-40B4-BE49-F238E27FC236}">
              <a16:creationId xmlns:a16="http://schemas.microsoft.com/office/drawing/2014/main" id="{0391641C-F7BB-4433-9867-1D017E03407B}"/>
            </a:ext>
          </a:extLst>
        </xdr:cNvPr>
        <xdr:cNvSpPr>
          <a:spLocks noChangeShapeType="1"/>
        </xdr:cNvSpPr>
      </xdr:nvSpPr>
      <xdr:spPr bwMode="auto">
        <a:xfrm>
          <a:off x="6858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093" name="Line 7">
          <a:extLst>
            <a:ext uri="{FF2B5EF4-FFF2-40B4-BE49-F238E27FC236}">
              <a16:creationId xmlns:a16="http://schemas.microsoft.com/office/drawing/2014/main" id="{486A5A8A-B8C5-4A2F-9C0E-9578E99F30CD}"/>
            </a:ext>
          </a:extLst>
        </xdr:cNvPr>
        <xdr:cNvSpPr>
          <a:spLocks noChangeShapeType="1"/>
        </xdr:cNvSpPr>
      </xdr:nvSpPr>
      <xdr:spPr bwMode="auto">
        <a:xfrm>
          <a:off x="6858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094" name="Line 7">
          <a:extLst>
            <a:ext uri="{FF2B5EF4-FFF2-40B4-BE49-F238E27FC236}">
              <a16:creationId xmlns:a16="http://schemas.microsoft.com/office/drawing/2014/main" id="{0D6A178C-5FFF-4D64-82AB-A421F4AFCD0F}"/>
            </a:ext>
          </a:extLst>
        </xdr:cNvPr>
        <xdr:cNvSpPr>
          <a:spLocks noChangeShapeType="1"/>
        </xdr:cNvSpPr>
      </xdr:nvSpPr>
      <xdr:spPr bwMode="auto">
        <a:xfrm>
          <a:off x="6858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095" name="Line 7">
          <a:extLst>
            <a:ext uri="{FF2B5EF4-FFF2-40B4-BE49-F238E27FC236}">
              <a16:creationId xmlns:a16="http://schemas.microsoft.com/office/drawing/2014/main" id="{5634FCB4-CD37-4EA3-9C5D-71B2B121D364}"/>
            </a:ext>
          </a:extLst>
        </xdr:cNvPr>
        <xdr:cNvSpPr>
          <a:spLocks noChangeShapeType="1"/>
        </xdr:cNvSpPr>
      </xdr:nvSpPr>
      <xdr:spPr bwMode="auto">
        <a:xfrm>
          <a:off x="6858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096" name="Line 7">
          <a:extLst>
            <a:ext uri="{FF2B5EF4-FFF2-40B4-BE49-F238E27FC236}">
              <a16:creationId xmlns:a16="http://schemas.microsoft.com/office/drawing/2014/main" id="{EBE005DF-8649-4382-9326-A20B613C0CDE}"/>
            </a:ext>
          </a:extLst>
        </xdr:cNvPr>
        <xdr:cNvSpPr>
          <a:spLocks noChangeShapeType="1"/>
        </xdr:cNvSpPr>
      </xdr:nvSpPr>
      <xdr:spPr bwMode="auto">
        <a:xfrm>
          <a:off x="6858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097" name="Line 7">
          <a:extLst>
            <a:ext uri="{FF2B5EF4-FFF2-40B4-BE49-F238E27FC236}">
              <a16:creationId xmlns:a16="http://schemas.microsoft.com/office/drawing/2014/main" id="{683F2CD6-8F2F-4EEC-9E75-DEC26338153D}"/>
            </a:ext>
          </a:extLst>
        </xdr:cNvPr>
        <xdr:cNvSpPr>
          <a:spLocks noChangeShapeType="1"/>
        </xdr:cNvSpPr>
      </xdr:nvSpPr>
      <xdr:spPr bwMode="auto">
        <a:xfrm>
          <a:off x="6858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098" name="Line 7">
          <a:extLst>
            <a:ext uri="{FF2B5EF4-FFF2-40B4-BE49-F238E27FC236}">
              <a16:creationId xmlns:a16="http://schemas.microsoft.com/office/drawing/2014/main" id="{C4233581-E213-4BEF-B9F8-F02DB3F10999}"/>
            </a:ext>
          </a:extLst>
        </xdr:cNvPr>
        <xdr:cNvSpPr>
          <a:spLocks noChangeShapeType="1"/>
        </xdr:cNvSpPr>
      </xdr:nvSpPr>
      <xdr:spPr bwMode="auto">
        <a:xfrm>
          <a:off x="6858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099" name="Line 7">
          <a:extLst>
            <a:ext uri="{FF2B5EF4-FFF2-40B4-BE49-F238E27FC236}">
              <a16:creationId xmlns:a16="http://schemas.microsoft.com/office/drawing/2014/main" id="{C63F3193-BA97-4D10-A37F-089436FDE77E}"/>
            </a:ext>
          </a:extLst>
        </xdr:cNvPr>
        <xdr:cNvSpPr>
          <a:spLocks noChangeShapeType="1"/>
        </xdr:cNvSpPr>
      </xdr:nvSpPr>
      <xdr:spPr bwMode="auto">
        <a:xfrm>
          <a:off x="6858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00" name="Line 7">
          <a:extLst>
            <a:ext uri="{FF2B5EF4-FFF2-40B4-BE49-F238E27FC236}">
              <a16:creationId xmlns:a16="http://schemas.microsoft.com/office/drawing/2014/main" id="{057CFF71-7557-45BD-8457-3CC4B75CE508}"/>
            </a:ext>
          </a:extLst>
        </xdr:cNvPr>
        <xdr:cNvSpPr>
          <a:spLocks noChangeShapeType="1"/>
        </xdr:cNvSpPr>
      </xdr:nvSpPr>
      <xdr:spPr bwMode="auto">
        <a:xfrm>
          <a:off x="6858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101" name="Line 7">
          <a:extLst>
            <a:ext uri="{FF2B5EF4-FFF2-40B4-BE49-F238E27FC236}">
              <a16:creationId xmlns:a16="http://schemas.microsoft.com/office/drawing/2014/main" id="{B56ADA97-1541-40E3-826A-E62CE28A3FDC}"/>
            </a:ext>
          </a:extLst>
        </xdr:cNvPr>
        <xdr:cNvSpPr>
          <a:spLocks noChangeShapeType="1"/>
        </xdr:cNvSpPr>
      </xdr:nvSpPr>
      <xdr:spPr bwMode="auto">
        <a:xfrm>
          <a:off x="6858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102" name="Line 7">
          <a:extLst>
            <a:ext uri="{FF2B5EF4-FFF2-40B4-BE49-F238E27FC236}">
              <a16:creationId xmlns:a16="http://schemas.microsoft.com/office/drawing/2014/main" id="{DDF72B74-6F7D-4147-A51B-3A675702A767}"/>
            </a:ext>
          </a:extLst>
        </xdr:cNvPr>
        <xdr:cNvSpPr>
          <a:spLocks noChangeShapeType="1"/>
        </xdr:cNvSpPr>
      </xdr:nvSpPr>
      <xdr:spPr bwMode="auto">
        <a:xfrm>
          <a:off x="6858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103" name="Line 7">
          <a:extLst>
            <a:ext uri="{FF2B5EF4-FFF2-40B4-BE49-F238E27FC236}">
              <a16:creationId xmlns:a16="http://schemas.microsoft.com/office/drawing/2014/main" id="{B905E46D-8D0A-493B-98B9-045D14462750}"/>
            </a:ext>
          </a:extLst>
        </xdr:cNvPr>
        <xdr:cNvSpPr>
          <a:spLocks noChangeShapeType="1"/>
        </xdr:cNvSpPr>
      </xdr:nvSpPr>
      <xdr:spPr bwMode="auto">
        <a:xfrm>
          <a:off x="6858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04" name="Line 7">
          <a:extLst>
            <a:ext uri="{FF2B5EF4-FFF2-40B4-BE49-F238E27FC236}">
              <a16:creationId xmlns:a16="http://schemas.microsoft.com/office/drawing/2014/main" id="{CE5B2D30-BDD3-42B8-834C-6220A9C76612}"/>
            </a:ext>
          </a:extLst>
        </xdr:cNvPr>
        <xdr:cNvSpPr>
          <a:spLocks noChangeShapeType="1"/>
        </xdr:cNvSpPr>
      </xdr:nvSpPr>
      <xdr:spPr bwMode="auto">
        <a:xfrm>
          <a:off x="6858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05" name="Line 7">
          <a:extLst>
            <a:ext uri="{FF2B5EF4-FFF2-40B4-BE49-F238E27FC236}">
              <a16:creationId xmlns:a16="http://schemas.microsoft.com/office/drawing/2014/main" id="{2789DDDA-F758-4C05-925B-DB445D530579}"/>
            </a:ext>
          </a:extLst>
        </xdr:cNvPr>
        <xdr:cNvSpPr>
          <a:spLocks noChangeShapeType="1"/>
        </xdr:cNvSpPr>
      </xdr:nvSpPr>
      <xdr:spPr bwMode="auto">
        <a:xfrm>
          <a:off x="6858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06" name="Line 7">
          <a:extLst>
            <a:ext uri="{FF2B5EF4-FFF2-40B4-BE49-F238E27FC236}">
              <a16:creationId xmlns:a16="http://schemas.microsoft.com/office/drawing/2014/main" id="{D9720AEF-2382-4CFB-B65F-19699CB1EDAA}"/>
            </a:ext>
          </a:extLst>
        </xdr:cNvPr>
        <xdr:cNvSpPr>
          <a:spLocks noChangeShapeType="1"/>
        </xdr:cNvSpPr>
      </xdr:nvSpPr>
      <xdr:spPr bwMode="auto">
        <a:xfrm>
          <a:off x="6858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107" name="Line 7">
          <a:extLst>
            <a:ext uri="{FF2B5EF4-FFF2-40B4-BE49-F238E27FC236}">
              <a16:creationId xmlns:a16="http://schemas.microsoft.com/office/drawing/2014/main" id="{34F17E90-8E25-4200-AB0E-6AD2F00EEDDB}"/>
            </a:ext>
          </a:extLst>
        </xdr:cNvPr>
        <xdr:cNvSpPr>
          <a:spLocks noChangeShapeType="1"/>
        </xdr:cNvSpPr>
      </xdr:nvSpPr>
      <xdr:spPr bwMode="auto">
        <a:xfrm>
          <a:off x="6858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108" name="Line 7">
          <a:extLst>
            <a:ext uri="{FF2B5EF4-FFF2-40B4-BE49-F238E27FC236}">
              <a16:creationId xmlns:a16="http://schemas.microsoft.com/office/drawing/2014/main" id="{3FEF435B-BA6F-4B41-AB44-B64EC77C2819}"/>
            </a:ext>
          </a:extLst>
        </xdr:cNvPr>
        <xdr:cNvSpPr>
          <a:spLocks noChangeShapeType="1"/>
        </xdr:cNvSpPr>
      </xdr:nvSpPr>
      <xdr:spPr bwMode="auto">
        <a:xfrm>
          <a:off x="6858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109" name="Line 7">
          <a:extLst>
            <a:ext uri="{FF2B5EF4-FFF2-40B4-BE49-F238E27FC236}">
              <a16:creationId xmlns:a16="http://schemas.microsoft.com/office/drawing/2014/main" id="{79AD4A9F-6887-4B88-AD9F-095F4C1C44BA}"/>
            </a:ext>
          </a:extLst>
        </xdr:cNvPr>
        <xdr:cNvSpPr>
          <a:spLocks noChangeShapeType="1"/>
        </xdr:cNvSpPr>
      </xdr:nvSpPr>
      <xdr:spPr bwMode="auto">
        <a:xfrm>
          <a:off x="6858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110" name="Line 7">
          <a:extLst>
            <a:ext uri="{FF2B5EF4-FFF2-40B4-BE49-F238E27FC236}">
              <a16:creationId xmlns:a16="http://schemas.microsoft.com/office/drawing/2014/main" id="{FDCC9078-7F10-4B99-AC35-63A49DB5459D}"/>
            </a:ext>
          </a:extLst>
        </xdr:cNvPr>
        <xdr:cNvSpPr>
          <a:spLocks noChangeShapeType="1"/>
        </xdr:cNvSpPr>
      </xdr:nvSpPr>
      <xdr:spPr bwMode="auto">
        <a:xfrm>
          <a:off x="6858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111" name="Line 7">
          <a:extLst>
            <a:ext uri="{FF2B5EF4-FFF2-40B4-BE49-F238E27FC236}">
              <a16:creationId xmlns:a16="http://schemas.microsoft.com/office/drawing/2014/main" id="{26A78C56-2051-41AB-BC8A-03B90E0ECCEA}"/>
            </a:ext>
          </a:extLst>
        </xdr:cNvPr>
        <xdr:cNvSpPr>
          <a:spLocks noChangeShapeType="1"/>
        </xdr:cNvSpPr>
      </xdr:nvSpPr>
      <xdr:spPr bwMode="auto">
        <a:xfrm>
          <a:off x="6858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112" name="Line 7">
          <a:extLst>
            <a:ext uri="{FF2B5EF4-FFF2-40B4-BE49-F238E27FC236}">
              <a16:creationId xmlns:a16="http://schemas.microsoft.com/office/drawing/2014/main" id="{600A95DC-485D-4ED9-BCB5-C35B2105ABFA}"/>
            </a:ext>
          </a:extLst>
        </xdr:cNvPr>
        <xdr:cNvSpPr>
          <a:spLocks noChangeShapeType="1"/>
        </xdr:cNvSpPr>
      </xdr:nvSpPr>
      <xdr:spPr bwMode="auto">
        <a:xfrm>
          <a:off x="685800" y="3586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13" name="Line 7">
          <a:extLst>
            <a:ext uri="{FF2B5EF4-FFF2-40B4-BE49-F238E27FC236}">
              <a16:creationId xmlns:a16="http://schemas.microsoft.com/office/drawing/2014/main" id="{C938DA3D-663E-4D8A-8D8E-34A96473C710}"/>
            </a:ext>
          </a:extLst>
        </xdr:cNvPr>
        <xdr:cNvSpPr>
          <a:spLocks noChangeShapeType="1"/>
        </xdr:cNvSpPr>
      </xdr:nvSpPr>
      <xdr:spPr bwMode="auto">
        <a:xfrm>
          <a:off x="6858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14" name="Line 7">
          <a:extLst>
            <a:ext uri="{FF2B5EF4-FFF2-40B4-BE49-F238E27FC236}">
              <a16:creationId xmlns:a16="http://schemas.microsoft.com/office/drawing/2014/main" id="{01767AC8-6163-42CB-A2A8-A6C9D4FDC082}"/>
            </a:ext>
          </a:extLst>
        </xdr:cNvPr>
        <xdr:cNvSpPr>
          <a:spLocks noChangeShapeType="1"/>
        </xdr:cNvSpPr>
      </xdr:nvSpPr>
      <xdr:spPr bwMode="auto">
        <a:xfrm>
          <a:off x="6858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15" name="Line 7">
          <a:extLst>
            <a:ext uri="{FF2B5EF4-FFF2-40B4-BE49-F238E27FC236}">
              <a16:creationId xmlns:a16="http://schemas.microsoft.com/office/drawing/2014/main" id="{25D15D13-7D76-499A-8E28-595D8433E1AB}"/>
            </a:ext>
          </a:extLst>
        </xdr:cNvPr>
        <xdr:cNvSpPr>
          <a:spLocks noChangeShapeType="1"/>
        </xdr:cNvSpPr>
      </xdr:nvSpPr>
      <xdr:spPr bwMode="auto">
        <a:xfrm>
          <a:off x="6858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16" name="Line 7">
          <a:extLst>
            <a:ext uri="{FF2B5EF4-FFF2-40B4-BE49-F238E27FC236}">
              <a16:creationId xmlns:a16="http://schemas.microsoft.com/office/drawing/2014/main" id="{8EC92EB5-04EF-4905-A1B7-0FA4AD12DC4B}"/>
            </a:ext>
          </a:extLst>
        </xdr:cNvPr>
        <xdr:cNvSpPr>
          <a:spLocks noChangeShapeType="1"/>
        </xdr:cNvSpPr>
      </xdr:nvSpPr>
      <xdr:spPr bwMode="auto">
        <a:xfrm>
          <a:off x="6858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17" name="Line 7">
          <a:extLst>
            <a:ext uri="{FF2B5EF4-FFF2-40B4-BE49-F238E27FC236}">
              <a16:creationId xmlns:a16="http://schemas.microsoft.com/office/drawing/2014/main" id="{02D812CD-0CD0-4B4B-A848-C81786F85DDE}"/>
            </a:ext>
          </a:extLst>
        </xdr:cNvPr>
        <xdr:cNvSpPr>
          <a:spLocks noChangeShapeType="1"/>
        </xdr:cNvSpPr>
      </xdr:nvSpPr>
      <xdr:spPr bwMode="auto">
        <a:xfrm>
          <a:off x="6858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18" name="Line 7">
          <a:extLst>
            <a:ext uri="{FF2B5EF4-FFF2-40B4-BE49-F238E27FC236}">
              <a16:creationId xmlns:a16="http://schemas.microsoft.com/office/drawing/2014/main" id="{2C0E3D91-1831-452E-AF70-F0E2E22333C1}"/>
            </a:ext>
          </a:extLst>
        </xdr:cNvPr>
        <xdr:cNvSpPr>
          <a:spLocks noChangeShapeType="1"/>
        </xdr:cNvSpPr>
      </xdr:nvSpPr>
      <xdr:spPr bwMode="auto">
        <a:xfrm>
          <a:off x="6858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19" name="Line 7">
          <a:extLst>
            <a:ext uri="{FF2B5EF4-FFF2-40B4-BE49-F238E27FC236}">
              <a16:creationId xmlns:a16="http://schemas.microsoft.com/office/drawing/2014/main" id="{B966A779-5F69-485E-A4BB-299FF7681418}"/>
            </a:ext>
          </a:extLst>
        </xdr:cNvPr>
        <xdr:cNvSpPr>
          <a:spLocks noChangeShapeType="1"/>
        </xdr:cNvSpPr>
      </xdr:nvSpPr>
      <xdr:spPr bwMode="auto">
        <a:xfrm>
          <a:off x="6858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20" name="Line 7">
          <a:extLst>
            <a:ext uri="{FF2B5EF4-FFF2-40B4-BE49-F238E27FC236}">
              <a16:creationId xmlns:a16="http://schemas.microsoft.com/office/drawing/2014/main" id="{31FE1D7E-6561-465A-90C7-08A347B8AF07}"/>
            </a:ext>
          </a:extLst>
        </xdr:cNvPr>
        <xdr:cNvSpPr>
          <a:spLocks noChangeShapeType="1"/>
        </xdr:cNvSpPr>
      </xdr:nvSpPr>
      <xdr:spPr bwMode="auto">
        <a:xfrm>
          <a:off x="6858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21" name="Line 7">
          <a:extLst>
            <a:ext uri="{FF2B5EF4-FFF2-40B4-BE49-F238E27FC236}">
              <a16:creationId xmlns:a16="http://schemas.microsoft.com/office/drawing/2014/main" id="{FCFAF43B-88C0-472A-9462-7AD5440BE4BE}"/>
            </a:ext>
          </a:extLst>
        </xdr:cNvPr>
        <xdr:cNvSpPr>
          <a:spLocks noChangeShapeType="1"/>
        </xdr:cNvSpPr>
      </xdr:nvSpPr>
      <xdr:spPr bwMode="auto">
        <a:xfrm>
          <a:off x="6858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22" name="Line 7">
          <a:extLst>
            <a:ext uri="{FF2B5EF4-FFF2-40B4-BE49-F238E27FC236}">
              <a16:creationId xmlns:a16="http://schemas.microsoft.com/office/drawing/2014/main" id="{A3B0955B-739E-491A-8BAA-9A7ADD97A82F}"/>
            </a:ext>
          </a:extLst>
        </xdr:cNvPr>
        <xdr:cNvSpPr>
          <a:spLocks noChangeShapeType="1"/>
        </xdr:cNvSpPr>
      </xdr:nvSpPr>
      <xdr:spPr bwMode="auto">
        <a:xfrm>
          <a:off x="6858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23" name="Line 7">
          <a:extLst>
            <a:ext uri="{FF2B5EF4-FFF2-40B4-BE49-F238E27FC236}">
              <a16:creationId xmlns:a16="http://schemas.microsoft.com/office/drawing/2014/main" id="{8D3BC6BC-E3A8-4A8E-B49A-F776136B4647}"/>
            </a:ext>
          </a:extLst>
        </xdr:cNvPr>
        <xdr:cNvSpPr>
          <a:spLocks noChangeShapeType="1"/>
        </xdr:cNvSpPr>
      </xdr:nvSpPr>
      <xdr:spPr bwMode="auto">
        <a:xfrm>
          <a:off x="6858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24" name="Line 7">
          <a:extLst>
            <a:ext uri="{FF2B5EF4-FFF2-40B4-BE49-F238E27FC236}">
              <a16:creationId xmlns:a16="http://schemas.microsoft.com/office/drawing/2014/main" id="{51B5A9E4-6FFA-43C1-A6AA-2260990DCF20}"/>
            </a:ext>
          </a:extLst>
        </xdr:cNvPr>
        <xdr:cNvSpPr>
          <a:spLocks noChangeShapeType="1"/>
        </xdr:cNvSpPr>
      </xdr:nvSpPr>
      <xdr:spPr bwMode="auto">
        <a:xfrm>
          <a:off x="6858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25" name="Line 7">
          <a:extLst>
            <a:ext uri="{FF2B5EF4-FFF2-40B4-BE49-F238E27FC236}">
              <a16:creationId xmlns:a16="http://schemas.microsoft.com/office/drawing/2014/main" id="{0BFE2A29-AD87-4711-831E-F1D60D45B473}"/>
            </a:ext>
          </a:extLst>
        </xdr:cNvPr>
        <xdr:cNvSpPr>
          <a:spLocks noChangeShapeType="1"/>
        </xdr:cNvSpPr>
      </xdr:nvSpPr>
      <xdr:spPr bwMode="auto">
        <a:xfrm>
          <a:off x="6858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26" name="Line 7">
          <a:extLst>
            <a:ext uri="{FF2B5EF4-FFF2-40B4-BE49-F238E27FC236}">
              <a16:creationId xmlns:a16="http://schemas.microsoft.com/office/drawing/2014/main" id="{20C7216E-79C7-4383-988A-E83D3DFF9E23}"/>
            </a:ext>
          </a:extLst>
        </xdr:cNvPr>
        <xdr:cNvSpPr>
          <a:spLocks noChangeShapeType="1"/>
        </xdr:cNvSpPr>
      </xdr:nvSpPr>
      <xdr:spPr bwMode="auto">
        <a:xfrm>
          <a:off x="6858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27" name="Line 7">
          <a:extLst>
            <a:ext uri="{FF2B5EF4-FFF2-40B4-BE49-F238E27FC236}">
              <a16:creationId xmlns:a16="http://schemas.microsoft.com/office/drawing/2014/main" id="{1C291FB4-9B15-4875-AC0C-1FD2166ADA64}"/>
            </a:ext>
          </a:extLst>
        </xdr:cNvPr>
        <xdr:cNvSpPr>
          <a:spLocks noChangeShapeType="1"/>
        </xdr:cNvSpPr>
      </xdr:nvSpPr>
      <xdr:spPr bwMode="auto">
        <a:xfrm>
          <a:off x="6858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28" name="Line 7">
          <a:extLst>
            <a:ext uri="{FF2B5EF4-FFF2-40B4-BE49-F238E27FC236}">
              <a16:creationId xmlns:a16="http://schemas.microsoft.com/office/drawing/2014/main" id="{C46FBCEE-3FB5-48D4-8A2B-BA225E7DF142}"/>
            </a:ext>
          </a:extLst>
        </xdr:cNvPr>
        <xdr:cNvSpPr>
          <a:spLocks noChangeShapeType="1"/>
        </xdr:cNvSpPr>
      </xdr:nvSpPr>
      <xdr:spPr bwMode="auto">
        <a:xfrm>
          <a:off x="6858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29" name="Line 7">
          <a:extLst>
            <a:ext uri="{FF2B5EF4-FFF2-40B4-BE49-F238E27FC236}">
              <a16:creationId xmlns:a16="http://schemas.microsoft.com/office/drawing/2014/main" id="{F8E05E19-3B5A-4850-BDB0-CFCDA447324D}"/>
            </a:ext>
          </a:extLst>
        </xdr:cNvPr>
        <xdr:cNvSpPr>
          <a:spLocks noChangeShapeType="1"/>
        </xdr:cNvSpPr>
      </xdr:nvSpPr>
      <xdr:spPr bwMode="auto">
        <a:xfrm>
          <a:off x="6858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30" name="Line 7">
          <a:extLst>
            <a:ext uri="{FF2B5EF4-FFF2-40B4-BE49-F238E27FC236}">
              <a16:creationId xmlns:a16="http://schemas.microsoft.com/office/drawing/2014/main" id="{04378A41-1A35-4E49-841C-6E98DAEE4352}"/>
            </a:ext>
          </a:extLst>
        </xdr:cNvPr>
        <xdr:cNvSpPr>
          <a:spLocks noChangeShapeType="1"/>
        </xdr:cNvSpPr>
      </xdr:nvSpPr>
      <xdr:spPr bwMode="auto">
        <a:xfrm>
          <a:off x="6858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31" name="Line 7">
          <a:extLst>
            <a:ext uri="{FF2B5EF4-FFF2-40B4-BE49-F238E27FC236}">
              <a16:creationId xmlns:a16="http://schemas.microsoft.com/office/drawing/2014/main" id="{2CE4FAAF-80FE-47D6-911F-F18425EC4FEF}"/>
            </a:ext>
          </a:extLst>
        </xdr:cNvPr>
        <xdr:cNvSpPr>
          <a:spLocks noChangeShapeType="1"/>
        </xdr:cNvSpPr>
      </xdr:nvSpPr>
      <xdr:spPr bwMode="auto">
        <a:xfrm>
          <a:off x="6858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32" name="Line 7">
          <a:extLst>
            <a:ext uri="{FF2B5EF4-FFF2-40B4-BE49-F238E27FC236}">
              <a16:creationId xmlns:a16="http://schemas.microsoft.com/office/drawing/2014/main" id="{7E03AAEB-2108-4653-89D7-FB3D01747777}"/>
            </a:ext>
          </a:extLst>
        </xdr:cNvPr>
        <xdr:cNvSpPr>
          <a:spLocks noChangeShapeType="1"/>
        </xdr:cNvSpPr>
      </xdr:nvSpPr>
      <xdr:spPr bwMode="auto">
        <a:xfrm>
          <a:off x="6858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33" name="Line 7">
          <a:extLst>
            <a:ext uri="{FF2B5EF4-FFF2-40B4-BE49-F238E27FC236}">
              <a16:creationId xmlns:a16="http://schemas.microsoft.com/office/drawing/2014/main" id="{5B675C99-C3CD-4639-A190-7FCDF0883907}"/>
            </a:ext>
          </a:extLst>
        </xdr:cNvPr>
        <xdr:cNvSpPr>
          <a:spLocks noChangeShapeType="1"/>
        </xdr:cNvSpPr>
      </xdr:nvSpPr>
      <xdr:spPr bwMode="auto">
        <a:xfrm>
          <a:off x="6858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34" name="Line 7">
          <a:extLst>
            <a:ext uri="{FF2B5EF4-FFF2-40B4-BE49-F238E27FC236}">
              <a16:creationId xmlns:a16="http://schemas.microsoft.com/office/drawing/2014/main" id="{BE23576D-8E5E-4C2A-BBD1-D76B5EB00FA4}"/>
            </a:ext>
          </a:extLst>
        </xdr:cNvPr>
        <xdr:cNvSpPr>
          <a:spLocks noChangeShapeType="1"/>
        </xdr:cNvSpPr>
      </xdr:nvSpPr>
      <xdr:spPr bwMode="auto">
        <a:xfrm>
          <a:off x="6858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35" name="Line 7">
          <a:extLst>
            <a:ext uri="{FF2B5EF4-FFF2-40B4-BE49-F238E27FC236}">
              <a16:creationId xmlns:a16="http://schemas.microsoft.com/office/drawing/2014/main" id="{E730160B-2768-4EB1-A874-0A9B708E35F9}"/>
            </a:ext>
          </a:extLst>
        </xdr:cNvPr>
        <xdr:cNvSpPr>
          <a:spLocks noChangeShapeType="1"/>
        </xdr:cNvSpPr>
      </xdr:nvSpPr>
      <xdr:spPr bwMode="auto">
        <a:xfrm>
          <a:off x="6858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36" name="Line 7">
          <a:extLst>
            <a:ext uri="{FF2B5EF4-FFF2-40B4-BE49-F238E27FC236}">
              <a16:creationId xmlns:a16="http://schemas.microsoft.com/office/drawing/2014/main" id="{B7596E4B-9602-4CAF-9A7E-4B411FA5C692}"/>
            </a:ext>
          </a:extLst>
        </xdr:cNvPr>
        <xdr:cNvSpPr>
          <a:spLocks noChangeShapeType="1"/>
        </xdr:cNvSpPr>
      </xdr:nvSpPr>
      <xdr:spPr bwMode="auto">
        <a:xfrm>
          <a:off x="6858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37" name="Line 7">
          <a:extLst>
            <a:ext uri="{FF2B5EF4-FFF2-40B4-BE49-F238E27FC236}">
              <a16:creationId xmlns:a16="http://schemas.microsoft.com/office/drawing/2014/main" id="{411B73C6-4883-4FBE-8840-B7CF55484988}"/>
            </a:ext>
          </a:extLst>
        </xdr:cNvPr>
        <xdr:cNvSpPr>
          <a:spLocks noChangeShapeType="1"/>
        </xdr:cNvSpPr>
      </xdr:nvSpPr>
      <xdr:spPr bwMode="auto">
        <a:xfrm>
          <a:off x="6858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38" name="Line 7">
          <a:extLst>
            <a:ext uri="{FF2B5EF4-FFF2-40B4-BE49-F238E27FC236}">
              <a16:creationId xmlns:a16="http://schemas.microsoft.com/office/drawing/2014/main" id="{99BC89AF-3F58-4319-BB1B-9728D72550E1}"/>
            </a:ext>
          </a:extLst>
        </xdr:cNvPr>
        <xdr:cNvSpPr>
          <a:spLocks noChangeShapeType="1"/>
        </xdr:cNvSpPr>
      </xdr:nvSpPr>
      <xdr:spPr bwMode="auto">
        <a:xfrm>
          <a:off x="6858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39" name="Line 7">
          <a:extLst>
            <a:ext uri="{FF2B5EF4-FFF2-40B4-BE49-F238E27FC236}">
              <a16:creationId xmlns:a16="http://schemas.microsoft.com/office/drawing/2014/main" id="{D09B43E2-C1CB-48B3-99C8-DB71205C67FE}"/>
            </a:ext>
          </a:extLst>
        </xdr:cNvPr>
        <xdr:cNvSpPr>
          <a:spLocks noChangeShapeType="1"/>
        </xdr:cNvSpPr>
      </xdr:nvSpPr>
      <xdr:spPr bwMode="auto">
        <a:xfrm>
          <a:off x="6858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40" name="Line 7">
          <a:extLst>
            <a:ext uri="{FF2B5EF4-FFF2-40B4-BE49-F238E27FC236}">
              <a16:creationId xmlns:a16="http://schemas.microsoft.com/office/drawing/2014/main" id="{FD25CC3B-03D5-46F6-8974-9EAAF64EA9B7}"/>
            </a:ext>
          </a:extLst>
        </xdr:cNvPr>
        <xdr:cNvSpPr>
          <a:spLocks noChangeShapeType="1"/>
        </xdr:cNvSpPr>
      </xdr:nvSpPr>
      <xdr:spPr bwMode="auto">
        <a:xfrm>
          <a:off x="6858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41" name="Line 7">
          <a:extLst>
            <a:ext uri="{FF2B5EF4-FFF2-40B4-BE49-F238E27FC236}">
              <a16:creationId xmlns:a16="http://schemas.microsoft.com/office/drawing/2014/main" id="{1022253B-6A91-43BF-B819-46F4B68D47CA}"/>
            </a:ext>
          </a:extLst>
        </xdr:cNvPr>
        <xdr:cNvSpPr>
          <a:spLocks noChangeShapeType="1"/>
        </xdr:cNvSpPr>
      </xdr:nvSpPr>
      <xdr:spPr bwMode="auto">
        <a:xfrm>
          <a:off x="6858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42" name="Line 7">
          <a:extLst>
            <a:ext uri="{FF2B5EF4-FFF2-40B4-BE49-F238E27FC236}">
              <a16:creationId xmlns:a16="http://schemas.microsoft.com/office/drawing/2014/main" id="{2E1C2CEA-D1FE-45AF-8A1E-E9298F805914}"/>
            </a:ext>
          </a:extLst>
        </xdr:cNvPr>
        <xdr:cNvSpPr>
          <a:spLocks noChangeShapeType="1"/>
        </xdr:cNvSpPr>
      </xdr:nvSpPr>
      <xdr:spPr bwMode="auto">
        <a:xfrm>
          <a:off x="6858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43" name="Line 7">
          <a:extLst>
            <a:ext uri="{FF2B5EF4-FFF2-40B4-BE49-F238E27FC236}">
              <a16:creationId xmlns:a16="http://schemas.microsoft.com/office/drawing/2014/main" id="{C55E4047-A8C6-4C50-99E4-C5A0DD880021}"/>
            </a:ext>
          </a:extLst>
        </xdr:cNvPr>
        <xdr:cNvSpPr>
          <a:spLocks noChangeShapeType="1"/>
        </xdr:cNvSpPr>
      </xdr:nvSpPr>
      <xdr:spPr bwMode="auto">
        <a:xfrm>
          <a:off x="6858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44" name="Line 7">
          <a:extLst>
            <a:ext uri="{FF2B5EF4-FFF2-40B4-BE49-F238E27FC236}">
              <a16:creationId xmlns:a16="http://schemas.microsoft.com/office/drawing/2014/main" id="{1DABD359-F894-436E-823F-DCD617B31852}"/>
            </a:ext>
          </a:extLst>
        </xdr:cNvPr>
        <xdr:cNvSpPr>
          <a:spLocks noChangeShapeType="1"/>
        </xdr:cNvSpPr>
      </xdr:nvSpPr>
      <xdr:spPr bwMode="auto">
        <a:xfrm>
          <a:off x="6858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45" name="Line 7">
          <a:extLst>
            <a:ext uri="{FF2B5EF4-FFF2-40B4-BE49-F238E27FC236}">
              <a16:creationId xmlns:a16="http://schemas.microsoft.com/office/drawing/2014/main" id="{79E806AC-4308-4122-888F-81FD9FF050A6}"/>
            </a:ext>
          </a:extLst>
        </xdr:cNvPr>
        <xdr:cNvSpPr>
          <a:spLocks noChangeShapeType="1"/>
        </xdr:cNvSpPr>
      </xdr:nvSpPr>
      <xdr:spPr bwMode="auto">
        <a:xfrm>
          <a:off x="6858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46" name="Line 7">
          <a:extLst>
            <a:ext uri="{FF2B5EF4-FFF2-40B4-BE49-F238E27FC236}">
              <a16:creationId xmlns:a16="http://schemas.microsoft.com/office/drawing/2014/main" id="{DB2A055D-E34B-41FA-B4FC-60964D505BFE}"/>
            </a:ext>
          </a:extLst>
        </xdr:cNvPr>
        <xdr:cNvSpPr>
          <a:spLocks noChangeShapeType="1"/>
        </xdr:cNvSpPr>
      </xdr:nvSpPr>
      <xdr:spPr bwMode="auto">
        <a:xfrm>
          <a:off x="6858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47" name="Line 7">
          <a:extLst>
            <a:ext uri="{FF2B5EF4-FFF2-40B4-BE49-F238E27FC236}">
              <a16:creationId xmlns:a16="http://schemas.microsoft.com/office/drawing/2014/main" id="{072F0BEC-7134-4BBB-9C3E-91DD3D608ECD}"/>
            </a:ext>
          </a:extLst>
        </xdr:cNvPr>
        <xdr:cNvSpPr>
          <a:spLocks noChangeShapeType="1"/>
        </xdr:cNvSpPr>
      </xdr:nvSpPr>
      <xdr:spPr bwMode="auto">
        <a:xfrm>
          <a:off x="6858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48" name="Line 7">
          <a:extLst>
            <a:ext uri="{FF2B5EF4-FFF2-40B4-BE49-F238E27FC236}">
              <a16:creationId xmlns:a16="http://schemas.microsoft.com/office/drawing/2014/main" id="{521705C4-0F1C-4739-A58B-EE6C94A81D9A}"/>
            </a:ext>
          </a:extLst>
        </xdr:cNvPr>
        <xdr:cNvSpPr>
          <a:spLocks noChangeShapeType="1"/>
        </xdr:cNvSpPr>
      </xdr:nvSpPr>
      <xdr:spPr bwMode="auto">
        <a:xfrm>
          <a:off x="6858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49" name="Line 7">
          <a:extLst>
            <a:ext uri="{FF2B5EF4-FFF2-40B4-BE49-F238E27FC236}">
              <a16:creationId xmlns:a16="http://schemas.microsoft.com/office/drawing/2014/main" id="{61AAC26E-48D4-4C55-A7EC-C1033B69B225}"/>
            </a:ext>
          </a:extLst>
        </xdr:cNvPr>
        <xdr:cNvSpPr>
          <a:spLocks noChangeShapeType="1"/>
        </xdr:cNvSpPr>
      </xdr:nvSpPr>
      <xdr:spPr bwMode="auto">
        <a:xfrm>
          <a:off x="6858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50" name="Line 7">
          <a:extLst>
            <a:ext uri="{FF2B5EF4-FFF2-40B4-BE49-F238E27FC236}">
              <a16:creationId xmlns:a16="http://schemas.microsoft.com/office/drawing/2014/main" id="{BACACFDB-42B7-4131-B65E-5C1430BEA301}"/>
            </a:ext>
          </a:extLst>
        </xdr:cNvPr>
        <xdr:cNvSpPr>
          <a:spLocks noChangeShapeType="1"/>
        </xdr:cNvSpPr>
      </xdr:nvSpPr>
      <xdr:spPr bwMode="auto">
        <a:xfrm>
          <a:off x="6858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51" name="Line 7">
          <a:extLst>
            <a:ext uri="{FF2B5EF4-FFF2-40B4-BE49-F238E27FC236}">
              <a16:creationId xmlns:a16="http://schemas.microsoft.com/office/drawing/2014/main" id="{F42C3F4A-E30E-4B7D-AA89-7F703B4CB585}"/>
            </a:ext>
          </a:extLst>
        </xdr:cNvPr>
        <xdr:cNvSpPr>
          <a:spLocks noChangeShapeType="1"/>
        </xdr:cNvSpPr>
      </xdr:nvSpPr>
      <xdr:spPr bwMode="auto">
        <a:xfrm>
          <a:off x="6858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52" name="Line 7">
          <a:extLst>
            <a:ext uri="{FF2B5EF4-FFF2-40B4-BE49-F238E27FC236}">
              <a16:creationId xmlns:a16="http://schemas.microsoft.com/office/drawing/2014/main" id="{70E75CCB-BAC2-4437-9F83-38AE54C01F79}"/>
            </a:ext>
          </a:extLst>
        </xdr:cNvPr>
        <xdr:cNvSpPr>
          <a:spLocks noChangeShapeType="1"/>
        </xdr:cNvSpPr>
      </xdr:nvSpPr>
      <xdr:spPr bwMode="auto">
        <a:xfrm>
          <a:off x="6858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53" name="Line 7">
          <a:extLst>
            <a:ext uri="{FF2B5EF4-FFF2-40B4-BE49-F238E27FC236}">
              <a16:creationId xmlns:a16="http://schemas.microsoft.com/office/drawing/2014/main" id="{ECB3DE40-9523-4213-A5A9-41D906F10903}"/>
            </a:ext>
          </a:extLst>
        </xdr:cNvPr>
        <xdr:cNvSpPr>
          <a:spLocks noChangeShapeType="1"/>
        </xdr:cNvSpPr>
      </xdr:nvSpPr>
      <xdr:spPr bwMode="auto">
        <a:xfrm>
          <a:off x="6858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54" name="Line 7">
          <a:extLst>
            <a:ext uri="{FF2B5EF4-FFF2-40B4-BE49-F238E27FC236}">
              <a16:creationId xmlns:a16="http://schemas.microsoft.com/office/drawing/2014/main" id="{B59C530F-FAE8-42B8-9C52-5DF993D0B808}"/>
            </a:ext>
          </a:extLst>
        </xdr:cNvPr>
        <xdr:cNvSpPr>
          <a:spLocks noChangeShapeType="1"/>
        </xdr:cNvSpPr>
      </xdr:nvSpPr>
      <xdr:spPr bwMode="auto">
        <a:xfrm>
          <a:off x="6858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55" name="Line 7">
          <a:extLst>
            <a:ext uri="{FF2B5EF4-FFF2-40B4-BE49-F238E27FC236}">
              <a16:creationId xmlns:a16="http://schemas.microsoft.com/office/drawing/2014/main" id="{2D0087AC-3354-412B-893F-24D9D072D5E6}"/>
            </a:ext>
          </a:extLst>
        </xdr:cNvPr>
        <xdr:cNvSpPr>
          <a:spLocks noChangeShapeType="1"/>
        </xdr:cNvSpPr>
      </xdr:nvSpPr>
      <xdr:spPr bwMode="auto">
        <a:xfrm>
          <a:off x="6858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56" name="Line 7">
          <a:extLst>
            <a:ext uri="{FF2B5EF4-FFF2-40B4-BE49-F238E27FC236}">
              <a16:creationId xmlns:a16="http://schemas.microsoft.com/office/drawing/2014/main" id="{F646D76B-84F3-4A22-8C8D-F7A90075B597}"/>
            </a:ext>
          </a:extLst>
        </xdr:cNvPr>
        <xdr:cNvSpPr>
          <a:spLocks noChangeShapeType="1"/>
        </xdr:cNvSpPr>
      </xdr:nvSpPr>
      <xdr:spPr bwMode="auto">
        <a:xfrm>
          <a:off x="6858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57" name="Line 7">
          <a:extLst>
            <a:ext uri="{FF2B5EF4-FFF2-40B4-BE49-F238E27FC236}">
              <a16:creationId xmlns:a16="http://schemas.microsoft.com/office/drawing/2014/main" id="{D239927A-1FBA-4025-93EE-A81AB3007474}"/>
            </a:ext>
          </a:extLst>
        </xdr:cNvPr>
        <xdr:cNvSpPr>
          <a:spLocks noChangeShapeType="1"/>
        </xdr:cNvSpPr>
      </xdr:nvSpPr>
      <xdr:spPr bwMode="auto">
        <a:xfrm>
          <a:off x="6858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58" name="Line 7">
          <a:extLst>
            <a:ext uri="{FF2B5EF4-FFF2-40B4-BE49-F238E27FC236}">
              <a16:creationId xmlns:a16="http://schemas.microsoft.com/office/drawing/2014/main" id="{4C9509FC-A59A-4A2B-B910-514326B19BF3}"/>
            </a:ext>
          </a:extLst>
        </xdr:cNvPr>
        <xdr:cNvSpPr>
          <a:spLocks noChangeShapeType="1"/>
        </xdr:cNvSpPr>
      </xdr:nvSpPr>
      <xdr:spPr bwMode="auto">
        <a:xfrm>
          <a:off x="6858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59" name="Line 7">
          <a:extLst>
            <a:ext uri="{FF2B5EF4-FFF2-40B4-BE49-F238E27FC236}">
              <a16:creationId xmlns:a16="http://schemas.microsoft.com/office/drawing/2014/main" id="{68536CB9-7E56-464F-B07F-AEA433A6F6AD}"/>
            </a:ext>
          </a:extLst>
        </xdr:cNvPr>
        <xdr:cNvSpPr>
          <a:spLocks noChangeShapeType="1"/>
        </xdr:cNvSpPr>
      </xdr:nvSpPr>
      <xdr:spPr bwMode="auto">
        <a:xfrm>
          <a:off x="6858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60" name="Line 7">
          <a:extLst>
            <a:ext uri="{FF2B5EF4-FFF2-40B4-BE49-F238E27FC236}">
              <a16:creationId xmlns:a16="http://schemas.microsoft.com/office/drawing/2014/main" id="{C8D3C258-CEE3-4E30-ACBE-C189D701A352}"/>
            </a:ext>
          </a:extLst>
        </xdr:cNvPr>
        <xdr:cNvSpPr>
          <a:spLocks noChangeShapeType="1"/>
        </xdr:cNvSpPr>
      </xdr:nvSpPr>
      <xdr:spPr bwMode="auto">
        <a:xfrm>
          <a:off x="6858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61" name="Line 7">
          <a:extLst>
            <a:ext uri="{FF2B5EF4-FFF2-40B4-BE49-F238E27FC236}">
              <a16:creationId xmlns:a16="http://schemas.microsoft.com/office/drawing/2014/main" id="{FC7D83DE-3A39-49FC-B5CE-68DF740BC786}"/>
            </a:ext>
          </a:extLst>
        </xdr:cNvPr>
        <xdr:cNvSpPr>
          <a:spLocks noChangeShapeType="1"/>
        </xdr:cNvSpPr>
      </xdr:nvSpPr>
      <xdr:spPr bwMode="auto">
        <a:xfrm>
          <a:off x="6858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62" name="Line 7">
          <a:extLst>
            <a:ext uri="{FF2B5EF4-FFF2-40B4-BE49-F238E27FC236}">
              <a16:creationId xmlns:a16="http://schemas.microsoft.com/office/drawing/2014/main" id="{98298CF1-0146-41AB-B546-B02A97939CF7}"/>
            </a:ext>
          </a:extLst>
        </xdr:cNvPr>
        <xdr:cNvSpPr>
          <a:spLocks noChangeShapeType="1"/>
        </xdr:cNvSpPr>
      </xdr:nvSpPr>
      <xdr:spPr bwMode="auto">
        <a:xfrm>
          <a:off x="6858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63" name="Line 7">
          <a:extLst>
            <a:ext uri="{FF2B5EF4-FFF2-40B4-BE49-F238E27FC236}">
              <a16:creationId xmlns:a16="http://schemas.microsoft.com/office/drawing/2014/main" id="{EB6FA758-8EFB-4DFF-90D3-34AF52AA0A33}"/>
            </a:ext>
          </a:extLst>
        </xdr:cNvPr>
        <xdr:cNvSpPr>
          <a:spLocks noChangeShapeType="1"/>
        </xdr:cNvSpPr>
      </xdr:nvSpPr>
      <xdr:spPr bwMode="auto">
        <a:xfrm>
          <a:off x="6858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64" name="Line 7">
          <a:extLst>
            <a:ext uri="{FF2B5EF4-FFF2-40B4-BE49-F238E27FC236}">
              <a16:creationId xmlns:a16="http://schemas.microsoft.com/office/drawing/2014/main" id="{DC7CD6CF-7319-47F6-ACCB-E579F6D0019A}"/>
            </a:ext>
          </a:extLst>
        </xdr:cNvPr>
        <xdr:cNvSpPr>
          <a:spLocks noChangeShapeType="1"/>
        </xdr:cNvSpPr>
      </xdr:nvSpPr>
      <xdr:spPr bwMode="auto">
        <a:xfrm>
          <a:off x="6858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65" name="Line 7">
          <a:extLst>
            <a:ext uri="{FF2B5EF4-FFF2-40B4-BE49-F238E27FC236}">
              <a16:creationId xmlns:a16="http://schemas.microsoft.com/office/drawing/2014/main" id="{1591A7AE-2B39-412A-BBE5-F00CF0B6FB7C}"/>
            </a:ext>
          </a:extLst>
        </xdr:cNvPr>
        <xdr:cNvSpPr>
          <a:spLocks noChangeShapeType="1"/>
        </xdr:cNvSpPr>
      </xdr:nvSpPr>
      <xdr:spPr bwMode="auto">
        <a:xfrm>
          <a:off x="6858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66" name="Line 7">
          <a:extLst>
            <a:ext uri="{FF2B5EF4-FFF2-40B4-BE49-F238E27FC236}">
              <a16:creationId xmlns:a16="http://schemas.microsoft.com/office/drawing/2014/main" id="{58EF3BD5-F7ED-42EF-A980-32B011AB98E3}"/>
            </a:ext>
          </a:extLst>
        </xdr:cNvPr>
        <xdr:cNvSpPr>
          <a:spLocks noChangeShapeType="1"/>
        </xdr:cNvSpPr>
      </xdr:nvSpPr>
      <xdr:spPr bwMode="auto">
        <a:xfrm>
          <a:off x="6858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67" name="Line 7">
          <a:extLst>
            <a:ext uri="{FF2B5EF4-FFF2-40B4-BE49-F238E27FC236}">
              <a16:creationId xmlns:a16="http://schemas.microsoft.com/office/drawing/2014/main" id="{7E1E9193-1B04-425C-9E19-E2A5915BA32A}"/>
            </a:ext>
          </a:extLst>
        </xdr:cNvPr>
        <xdr:cNvSpPr>
          <a:spLocks noChangeShapeType="1"/>
        </xdr:cNvSpPr>
      </xdr:nvSpPr>
      <xdr:spPr bwMode="auto">
        <a:xfrm>
          <a:off x="6858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68" name="Line 7">
          <a:extLst>
            <a:ext uri="{FF2B5EF4-FFF2-40B4-BE49-F238E27FC236}">
              <a16:creationId xmlns:a16="http://schemas.microsoft.com/office/drawing/2014/main" id="{5942ED9D-1F59-4E2D-8C42-A2E9AC53D878}"/>
            </a:ext>
          </a:extLst>
        </xdr:cNvPr>
        <xdr:cNvSpPr>
          <a:spLocks noChangeShapeType="1"/>
        </xdr:cNvSpPr>
      </xdr:nvSpPr>
      <xdr:spPr bwMode="auto">
        <a:xfrm>
          <a:off x="6858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69" name="Line 7">
          <a:extLst>
            <a:ext uri="{FF2B5EF4-FFF2-40B4-BE49-F238E27FC236}">
              <a16:creationId xmlns:a16="http://schemas.microsoft.com/office/drawing/2014/main" id="{0E576A71-3C87-4D5D-BABF-07949F680B49}"/>
            </a:ext>
          </a:extLst>
        </xdr:cNvPr>
        <xdr:cNvSpPr>
          <a:spLocks noChangeShapeType="1"/>
        </xdr:cNvSpPr>
      </xdr:nvSpPr>
      <xdr:spPr bwMode="auto">
        <a:xfrm>
          <a:off x="6858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70" name="Line 7">
          <a:extLst>
            <a:ext uri="{FF2B5EF4-FFF2-40B4-BE49-F238E27FC236}">
              <a16:creationId xmlns:a16="http://schemas.microsoft.com/office/drawing/2014/main" id="{16FBB569-9988-4F14-AC91-8993C9FA9727}"/>
            </a:ext>
          </a:extLst>
        </xdr:cNvPr>
        <xdr:cNvSpPr>
          <a:spLocks noChangeShapeType="1"/>
        </xdr:cNvSpPr>
      </xdr:nvSpPr>
      <xdr:spPr bwMode="auto">
        <a:xfrm>
          <a:off x="6858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71" name="Line 7">
          <a:extLst>
            <a:ext uri="{FF2B5EF4-FFF2-40B4-BE49-F238E27FC236}">
              <a16:creationId xmlns:a16="http://schemas.microsoft.com/office/drawing/2014/main" id="{40C4B948-AE84-4B31-B3C0-4384E20097F9}"/>
            </a:ext>
          </a:extLst>
        </xdr:cNvPr>
        <xdr:cNvSpPr>
          <a:spLocks noChangeShapeType="1"/>
        </xdr:cNvSpPr>
      </xdr:nvSpPr>
      <xdr:spPr bwMode="auto">
        <a:xfrm>
          <a:off x="6858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72" name="Line 7">
          <a:extLst>
            <a:ext uri="{FF2B5EF4-FFF2-40B4-BE49-F238E27FC236}">
              <a16:creationId xmlns:a16="http://schemas.microsoft.com/office/drawing/2014/main" id="{04DBB73F-924F-403B-AEFB-35A537D9F73A}"/>
            </a:ext>
          </a:extLst>
        </xdr:cNvPr>
        <xdr:cNvSpPr>
          <a:spLocks noChangeShapeType="1"/>
        </xdr:cNvSpPr>
      </xdr:nvSpPr>
      <xdr:spPr bwMode="auto">
        <a:xfrm>
          <a:off x="6858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73" name="Line 7">
          <a:extLst>
            <a:ext uri="{FF2B5EF4-FFF2-40B4-BE49-F238E27FC236}">
              <a16:creationId xmlns:a16="http://schemas.microsoft.com/office/drawing/2014/main" id="{09061223-8236-489D-931F-CCF437F83602}"/>
            </a:ext>
          </a:extLst>
        </xdr:cNvPr>
        <xdr:cNvSpPr>
          <a:spLocks noChangeShapeType="1"/>
        </xdr:cNvSpPr>
      </xdr:nvSpPr>
      <xdr:spPr bwMode="auto">
        <a:xfrm>
          <a:off x="6858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74" name="Line 7">
          <a:extLst>
            <a:ext uri="{FF2B5EF4-FFF2-40B4-BE49-F238E27FC236}">
              <a16:creationId xmlns:a16="http://schemas.microsoft.com/office/drawing/2014/main" id="{41922AD0-753B-4C5D-A728-867E5FDBD8A0}"/>
            </a:ext>
          </a:extLst>
        </xdr:cNvPr>
        <xdr:cNvSpPr>
          <a:spLocks noChangeShapeType="1"/>
        </xdr:cNvSpPr>
      </xdr:nvSpPr>
      <xdr:spPr bwMode="auto">
        <a:xfrm>
          <a:off x="6858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75" name="Line 7">
          <a:extLst>
            <a:ext uri="{FF2B5EF4-FFF2-40B4-BE49-F238E27FC236}">
              <a16:creationId xmlns:a16="http://schemas.microsoft.com/office/drawing/2014/main" id="{ADAB95B3-911B-434A-A803-06221AD7CD19}"/>
            </a:ext>
          </a:extLst>
        </xdr:cNvPr>
        <xdr:cNvSpPr>
          <a:spLocks noChangeShapeType="1"/>
        </xdr:cNvSpPr>
      </xdr:nvSpPr>
      <xdr:spPr bwMode="auto">
        <a:xfrm>
          <a:off x="6858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76" name="Line 7">
          <a:extLst>
            <a:ext uri="{FF2B5EF4-FFF2-40B4-BE49-F238E27FC236}">
              <a16:creationId xmlns:a16="http://schemas.microsoft.com/office/drawing/2014/main" id="{5E1C9F87-DB1F-43BD-9302-CB66CBAB4D4A}"/>
            </a:ext>
          </a:extLst>
        </xdr:cNvPr>
        <xdr:cNvSpPr>
          <a:spLocks noChangeShapeType="1"/>
        </xdr:cNvSpPr>
      </xdr:nvSpPr>
      <xdr:spPr bwMode="auto">
        <a:xfrm>
          <a:off x="6858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77" name="Line 7">
          <a:extLst>
            <a:ext uri="{FF2B5EF4-FFF2-40B4-BE49-F238E27FC236}">
              <a16:creationId xmlns:a16="http://schemas.microsoft.com/office/drawing/2014/main" id="{10ECB336-4140-4AF5-96F6-566D9A102267}"/>
            </a:ext>
          </a:extLst>
        </xdr:cNvPr>
        <xdr:cNvSpPr>
          <a:spLocks noChangeShapeType="1"/>
        </xdr:cNvSpPr>
      </xdr:nvSpPr>
      <xdr:spPr bwMode="auto">
        <a:xfrm>
          <a:off x="6858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78" name="Line 7">
          <a:extLst>
            <a:ext uri="{FF2B5EF4-FFF2-40B4-BE49-F238E27FC236}">
              <a16:creationId xmlns:a16="http://schemas.microsoft.com/office/drawing/2014/main" id="{C75878D0-1AE8-4EA4-8003-0110F5B4FEA8}"/>
            </a:ext>
          </a:extLst>
        </xdr:cNvPr>
        <xdr:cNvSpPr>
          <a:spLocks noChangeShapeType="1"/>
        </xdr:cNvSpPr>
      </xdr:nvSpPr>
      <xdr:spPr bwMode="auto">
        <a:xfrm>
          <a:off x="6858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79" name="Line 7">
          <a:extLst>
            <a:ext uri="{FF2B5EF4-FFF2-40B4-BE49-F238E27FC236}">
              <a16:creationId xmlns:a16="http://schemas.microsoft.com/office/drawing/2014/main" id="{5D5A96D7-257A-4524-B691-3888A75C7CCD}"/>
            </a:ext>
          </a:extLst>
        </xdr:cNvPr>
        <xdr:cNvSpPr>
          <a:spLocks noChangeShapeType="1"/>
        </xdr:cNvSpPr>
      </xdr:nvSpPr>
      <xdr:spPr bwMode="auto">
        <a:xfrm>
          <a:off x="6858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80" name="Line 7">
          <a:extLst>
            <a:ext uri="{FF2B5EF4-FFF2-40B4-BE49-F238E27FC236}">
              <a16:creationId xmlns:a16="http://schemas.microsoft.com/office/drawing/2014/main" id="{B44FA5FB-F851-41AD-9EA7-D5AB0F827EB0}"/>
            </a:ext>
          </a:extLst>
        </xdr:cNvPr>
        <xdr:cNvSpPr>
          <a:spLocks noChangeShapeType="1"/>
        </xdr:cNvSpPr>
      </xdr:nvSpPr>
      <xdr:spPr bwMode="auto">
        <a:xfrm>
          <a:off x="6858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81" name="Line 7">
          <a:extLst>
            <a:ext uri="{FF2B5EF4-FFF2-40B4-BE49-F238E27FC236}">
              <a16:creationId xmlns:a16="http://schemas.microsoft.com/office/drawing/2014/main" id="{7EAA970A-32CA-40F2-9384-AFA6393B986E}"/>
            </a:ext>
          </a:extLst>
        </xdr:cNvPr>
        <xdr:cNvSpPr>
          <a:spLocks noChangeShapeType="1"/>
        </xdr:cNvSpPr>
      </xdr:nvSpPr>
      <xdr:spPr bwMode="auto">
        <a:xfrm>
          <a:off x="6858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82" name="Line 7">
          <a:extLst>
            <a:ext uri="{FF2B5EF4-FFF2-40B4-BE49-F238E27FC236}">
              <a16:creationId xmlns:a16="http://schemas.microsoft.com/office/drawing/2014/main" id="{ADF8CA5D-6DCB-4594-A08D-48DD97079AE1}"/>
            </a:ext>
          </a:extLst>
        </xdr:cNvPr>
        <xdr:cNvSpPr>
          <a:spLocks noChangeShapeType="1"/>
        </xdr:cNvSpPr>
      </xdr:nvSpPr>
      <xdr:spPr bwMode="auto">
        <a:xfrm>
          <a:off x="6858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83" name="Line 7">
          <a:extLst>
            <a:ext uri="{FF2B5EF4-FFF2-40B4-BE49-F238E27FC236}">
              <a16:creationId xmlns:a16="http://schemas.microsoft.com/office/drawing/2014/main" id="{4E1B56CF-E775-45F1-8027-6AB27D1387F8}"/>
            </a:ext>
          </a:extLst>
        </xdr:cNvPr>
        <xdr:cNvSpPr>
          <a:spLocks noChangeShapeType="1"/>
        </xdr:cNvSpPr>
      </xdr:nvSpPr>
      <xdr:spPr bwMode="auto">
        <a:xfrm>
          <a:off x="6858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84" name="Line 7">
          <a:extLst>
            <a:ext uri="{FF2B5EF4-FFF2-40B4-BE49-F238E27FC236}">
              <a16:creationId xmlns:a16="http://schemas.microsoft.com/office/drawing/2014/main" id="{BE35C732-D6D8-425D-94A8-9E790FB6D8A7}"/>
            </a:ext>
          </a:extLst>
        </xdr:cNvPr>
        <xdr:cNvSpPr>
          <a:spLocks noChangeShapeType="1"/>
        </xdr:cNvSpPr>
      </xdr:nvSpPr>
      <xdr:spPr bwMode="auto">
        <a:xfrm>
          <a:off x="6858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85" name="Line 7">
          <a:extLst>
            <a:ext uri="{FF2B5EF4-FFF2-40B4-BE49-F238E27FC236}">
              <a16:creationId xmlns:a16="http://schemas.microsoft.com/office/drawing/2014/main" id="{99CDEEE1-28F5-499B-8731-761DA48FFC49}"/>
            </a:ext>
          </a:extLst>
        </xdr:cNvPr>
        <xdr:cNvSpPr>
          <a:spLocks noChangeShapeType="1"/>
        </xdr:cNvSpPr>
      </xdr:nvSpPr>
      <xdr:spPr bwMode="auto">
        <a:xfrm>
          <a:off x="6858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86" name="Line 7">
          <a:extLst>
            <a:ext uri="{FF2B5EF4-FFF2-40B4-BE49-F238E27FC236}">
              <a16:creationId xmlns:a16="http://schemas.microsoft.com/office/drawing/2014/main" id="{22668A53-283E-477D-ABAC-2989CE2E6767}"/>
            </a:ext>
          </a:extLst>
        </xdr:cNvPr>
        <xdr:cNvSpPr>
          <a:spLocks noChangeShapeType="1"/>
        </xdr:cNvSpPr>
      </xdr:nvSpPr>
      <xdr:spPr bwMode="auto">
        <a:xfrm>
          <a:off x="6858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87" name="Line 7">
          <a:extLst>
            <a:ext uri="{FF2B5EF4-FFF2-40B4-BE49-F238E27FC236}">
              <a16:creationId xmlns:a16="http://schemas.microsoft.com/office/drawing/2014/main" id="{427B9DCD-C47B-4450-824B-6D1D32386A43}"/>
            </a:ext>
          </a:extLst>
        </xdr:cNvPr>
        <xdr:cNvSpPr>
          <a:spLocks noChangeShapeType="1"/>
        </xdr:cNvSpPr>
      </xdr:nvSpPr>
      <xdr:spPr bwMode="auto">
        <a:xfrm>
          <a:off x="6858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88" name="Line 7">
          <a:extLst>
            <a:ext uri="{FF2B5EF4-FFF2-40B4-BE49-F238E27FC236}">
              <a16:creationId xmlns:a16="http://schemas.microsoft.com/office/drawing/2014/main" id="{B1A87592-CDFB-4A11-975B-9D94271D1B2E}"/>
            </a:ext>
          </a:extLst>
        </xdr:cNvPr>
        <xdr:cNvSpPr>
          <a:spLocks noChangeShapeType="1"/>
        </xdr:cNvSpPr>
      </xdr:nvSpPr>
      <xdr:spPr bwMode="auto">
        <a:xfrm>
          <a:off x="6858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89" name="Line 7">
          <a:extLst>
            <a:ext uri="{FF2B5EF4-FFF2-40B4-BE49-F238E27FC236}">
              <a16:creationId xmlns:a16="http://schemas.microsoft.com/office/drawing/2014/main" id="{1A7260A3-A907-4118-B965-88FEE97B5EC7}"/>
            </a:ext>
          </a:extLst>
        </xdr:cNvPr>
        <xdr:cNvSpPr>
          <a:spLocks noChangeShapeType="1"/>
        </xdr:cNvSpPr>
      </xdr:nvSpPr>
      <xdr:spPr bwMode="auto">
        <a:xfrm>
          <a:off x="6858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90" name="Line 7">
          <a:extLst>
            <a:ext uri="{FF2B5EF4-FFF2-40B4-BE49-F238E27FC236}">
              <a16:creationId xmlns:a16="http://schemas.microsoft.com/office/drawing/2014/main" id="{6B6462EC-D1D7-40F0-84FB-B32EF0BD4320}"/>
            </a:ext>
          </a:extLst>
        </xdr:cNvPr>
        <xdr:cNvSpPr>
          <a:spLocks noChangeShapeType="1"/>
        </xdr:cNvSpPr>
      </xdr:nvSpPr>
      <xdr:spPr bwMode="auto">
        <a:xfrm>
          <a:off x="6858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91" name="Line 7">
          <a:extLst>
            <a:ext uri="{FF2B5EF4-FFF2-40B4-BE49-F238E27FC236}">
              <a16:creationId xmlns:a16="http://schemas.microsoft.com/office/drawing/2014/main" id="{03F91AF0-0C22-4D4F-8B02-5137B6C509D7}"/>
            </a:ext>
          </a:extLst>
        </xdr:cNvPr>
        <xdr:cNvSpPr>
          <a:spLocks noChangeShapeType="1"/>
        </xdr:cNvSpPr>
      </xdr:nvSpPr>
      <xdr:spPr bwMode="auto">
        <a:xfrm>
          <a:off x="6858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92" name="Line 7">
          <a:extLst>
            <a:ext uri="{FF2B5EF4-FFF2-40B4-BE49-F238E27FC236}">
              <a16:creationId xmlns:a16="http://schemas.microsoft.com/office/drawing/2014/main" id="{DE929EFC-147C-4566-9A2F-35CC56C8781C}"/>
            </a:ext>
          </a:extLst>
        </xdr:cNvPr>
        <xdr:cNvSpPr>
          <a:spLocks noChangeShapeType="1"/>
        </xdr:cNvSpPr>
      </xdr:nvSpPr>
      <xdr:spPr bwMode="auto">
        <a:xfrm>
          <a:off x="6858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93" name="Line 7">
          <a:extLst>
            <a:ext uri="{FF2B5EF4-FFF2-40B4-BE49-F238E27FC236}">
              <a16:creationId xmlns:a16="http://schemas.microsoft.com/office/drawing/2014/main" id="{F831A10B-553A-42F2-96E8-1146F5076427}"/>
            </a:ext>
          </a:extLst>
        </xdr:cNvPr>
        <xdr:cNvSpPr>
          <a:spLocks noChangeShapeType="1"/>
        </xdr:cNvSpPr>
      </xdr:nvSpPr>
      <xdr:spPr bwMode="auto">
        <a:xfrm>
          <a:off x="6858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172</xdr:row>
      <xdr:rowOff>0</xdr:rowOff>
    </xdr:from>
    <xdr:to>
      <xdr:col>3</xdr:col>
      <xdr:colOff>323850</xdr:colOff>
      <xdr:row>172</xdr:row>
      <xdr:rowOff>0</xdr:rowOff>
    </xdr:to>
    <xdr:sp macro="" textlink="">
      <xdr:nvSpPr>
        <xdr:cNvPr id="3194" name="Line 7">
          <a:extLst>
            <a:ext uri="{FF2B5EF4-FFF2-40B4-BE49-F238E27FC236}">
              <a16:creationId xmlns:a16="http://schemas.microsoft.com/office/drawing/2014/main" id="{F091E48B-120F-48E4-BB78-A877A339361F}"/>
            </a:ext>
          </a:extLst>
        </xdr:cNvPr>
        <xdr:cNvSpPr>
          <a:spLocks noChangeShapeType="1"/>
        </xdr:cNvSpPr>
      </xdr:nvSpPr>
      <xdr:spPr bwMode="auto">
        <a:xfrm>
          <a:off x="100965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195" name="Line 7">
          <a:extLst>
            <a:ext uri="{FF2B5EF4-FFF2-40B4-BE49-F238E27FC236}">
              <a16:creationId xmlns:a16="http://schemas.microsoft.com/office/drawing/2014/main" id="{22166455-6B4E-4AE9-A417-1F5A54700811}"/>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3196" name="Line 7">
          <a:extLst>
            <a:ext uri="{FF2B5EF4-FFF2-40B4-BE49-F238E27FC236}">
              <a16:creationId xmlns:a16="http://schemas.microsoft.com/office/drawing/2014/main" id="{031D1E7D-CCF0-4831-8D88-1FB3D8B6ACC8}"/>
            </a:ext>
          </a:extLst>
        </xdr:cNvPr>
        <xdr:cNvSpPr>
          <a:spLocks noChangeShapeType="1"/>
        </xdr:cNvSpPr>
      </xdr:nvSpPr>
      <xdr:spPr bwMode="auto">
        <a:xfrm>
          <a:off x="1009650" y="38261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197" name="Line 7">
          <a:extLst>
            <a:ext uri="{FF2B5EF4-FFF2-40B4-BE49-F238E27FC236}">
              <a16:creationId xmlns:a16="http://schemas.microsoft.com/office/drawing/2014/main" id="{0928FD20-BD33-4358-B1D6-890D84D03B68}"/>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198" name="Line 7">
          <a:extLst>
            <a:ext uri="{FF2B5EF4-FFF2-40B4-BE49-F238E27FC236}">
              <a16:creationId xmlns:a16="http://schemas.microsoft.com/office/drawing/2014/main" id="{FD790B51-E736-4141-806C-699C7C4A6C8A}"/>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199" name="Line 7">
          <a:extLst>
            <a:ext uri="{FF2B5EF4-FFF2-40B4-BE49-F238E27FC236}">
              <a16:creationId xmlns:a16="http://schemas.microsoft.com/office/drawing/2014/main" id="{20E374EF-58B0-4964-91DF-1D8B9BFF8D32}"/>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200" name="Line 7">
          <a:extLst>
            <a:ext uri="{FF2B5EF4-FFF2-40B4-BE49-F238E27FC236}">
              <a16:creationId xmlns:a16="http://schemas.microsoft.com/office/drawing/2014/main" id="{4536C52B-C6CD-4BD4-8591-CEDB8EFFFCE5}"/>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201" name="Line 7">
          <a:extLst>
            <a:ext uri="{FF2B5EF4-FFF2-40B4-BE49-F238E27FC236}">
              <a16:creationId xmlns:a16="http://schemas.microsoft.com/office/drawing/2014/main" id="{FD0A9902-58E8-4405-AC70-EECF01F511A9}"/>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202" name="Line 7">
          <a:extLst>
            <a:ext uri="{FF2B5EF4-FFF2-40B4-BE49-F238E27FC236}">
              <a16:creationId xmlns:a16="http://schemas.microsoft.com/office/drawing/2014/main" id="{D83450D2-815D-4278-AE64-A0A53AB9BFBC}"/>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203" name="Line 7">
          <a:extLst>
            <a:ext uri="{FF2B5EF4-FFF2-40B4-BE49-F238E27FC236}">
              <a16:creationId xmlns:a16="http://schemas.microsoft.com/office/drawing/2014/main" id="{9045A517-B69F-4443-BB5C-34039C5A8BB8}"/>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204" name="Line 7">
          <a:extLst>
            <a:ext uri="{FF2B5EF4-FFF2-40B4-BE49-F238E27FC236}">
              <a16:creationId xmlns:a16="http://schemas.microsoft.com/office/drawing/2014/main" id="{6C520230-DE77-4656-B98B-4CEFD8B204AA}"/>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205" name="Line 7">
          <a:extLst>
            <a:ext uri="{FF2B5EF4-FFF2-40B4-BE49-F238E27FC236}">
              <a16:creationId xmlns:a16="http://schemas.microsoft.com/office/drawing/2014/main" id="{274D9ACA-B2CA-4C0A-91E7-B9A31CCEE54C}"/>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206" name="Line 7">
          <a:extLst>
            <a:ext uri="{FF2B5EF4-FFF2-40B4-BE49-F238E27FC236}">
              <a16:creationId xmlns:a16="http://schemas.microsoft.com/office/drawing/2014/main" id="{15B98106-6F43-4FD1-A829-40C5BC8B5FCB}"/>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207" name="Line 7">
          <a:extLst>
            <a:ext uri="{FF2B5EF4-FFF2-40B4-BE49-F238E27FC236}">
              <a16:creationId xmlns:a16="http://schemas.microsoft.com/office/drawing/2014/main" id="{1C6EA5B2-4B27-4C41-87F4-E3C7AF6A0DCA}"/>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208" name="Line 7">
          <a:extLst>
            <a:ext uri="{FF2B5EF4-FFF2-40B4-BE49-F238E27FC236}">
              <a16:creationId xmlns:a16="http://schemas.microsoft.com/office/drawing/2014/main" id="{140303CF-B8D5-4373-8BE4-FEF34EF238F6}"/>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209" name="Line 7">
          <a:extLst>
            <a:ext uri="{FF2B5EF4-FFF2-40B4-BE49-F238E27FC236}">
              <a16:creationId xmlns:a16="http://schemas.microsoft.com/office/drawing/2014/main" id="{4D7D2C94-B9D1-4AD1-840A-DAB42F8BF47A}"/>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10" name="Line 7">
          <a:extLst>
            <a:ext uri="{FF2B5EF4-FFF2-40B4-BE49-F238E27FC236}">
              <a16:creationId xmlns:a16="http://schemas.microsoft.com/office/drawing/2014/main" id="{98AA3D37-B68A-435F-BE11-76050019A15A}"/>
            </a:ext>
          </a:extLst>
        </xdr:cNvPr>
        <xdr:cNvSpPr>
          <a:spLocks noChangeShapeType="1"/>
        </xdr:cNvSpPr>
      </xdr:nvSpPr>
      <xdr:spPr bwMode="auto">
        <a:xfrm>
          <a:off x="1009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11" name="Line 7">
          <a:extLst>
            <a:ext uri="{FF2B5EF4-FFF2-40B4-BE49-F238E27FC236}">
              <a16:creationId xmlns:a16="http://schemas.microsoft.com/office/drawing/2014/main" id="{15F0F53C-9374-4621-BB7B-07C2087FA8A5}"/>
            </a:ext>
          </a:extLst>
        </xdr:cNvPr>
        <xdr:cNvSpPr>
          <a:spLocks noChangeShapeType="1"/>
        </xdr:cNvSpPr>
      </xdr:nvSpPr>
      <xdr:spPr bwMode="auto">
        <a:xfrm>
          <a:off x="1009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12" name="Line 7">
          <a:extLst>
            <a:ext uri="{FF2B5EF4-FFF2-40B4-BE49-F238E27FC236}">
              <a16:creationId xmlns:a16="http://schemas.microsoft.com/office/drawing/2014/main" id="{2CBD4EB5-8387-4ADB-8E37-4CEFD32B07C5}"/>
            </a:ext>
          </a:extLst>
        </xdr:cNvPr>
        <xdr:cNvSpPr>
          <a:spLocks noChangeShapeType="1"/>
        </xdr:cNvSpPr>
      </xdr:nvSpPr>
      <xdr:spPr bwMode="auto">
        <a:xfrm>
          <a:off x="1009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13" name="Line 7">
          <a:extLst>
            <a:ext uri="{FF2B5EF4-FFF2-40B4-BE49-F238E27FC236}">
              <a16:creationId xmlns:a16="http://schemas.microsoft.com/office/drawing/2014/main" id="{49E6FB3F-30BB-432C-824F-D6B4C7C9A86C}"/>
            </a:ext>
          </a:extLst>
        </xdr:cNvPr>
        <xdr:cNvSpPr>
          <a:spLocks noChangeShapeType="1"/>
        </xdr:cNvSpPr>
      </xdr:nvSpPr>
      <xdr:spPr bwMode="auto">
        <a:xfrm>
          <a:off x="1009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14" name="Line 7">
          <a:extLst>
            <a:ext uri="{FF2B5EF4-FFF2-40B4-BE49-F238E27FC236}">
              <a16:creationId xmlns:a16="http://schemas.microsoft.com/office/drawing/2014/main" id="{88F055C2-1499-43C3-BA40-579580E1C00D}"/>
            </a:ext>
          </a:extLst>
        </xdr:cNvPr>
        <xdr:cNvSpPr>
          <a:spLocks noChangeShapeType="1"/>
        </xdr:cNvSpPr>
      </xdr:nvSpPr>
      <xdr:spPr bwMode="auto">
        <a:xfrm>
          <a:off x="1009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15" name="Line 7">
          <a:extLst>
            <a:ext uri="{FF2B5EF4-FFF2-40B4-BE49-F238E27FC236}">
              <a16:creationId xmlns:a16="http://schemas.microsoft.com/office/drawing/2014/main" id="{01870350-3CB6-40B7-B9EE-CA302537455C}"/>
            </a:ext>
          </a:extLst>
        </xdr:cNvPr>
        <xdr:cNvSpPr>
          <a:spLocks noChangeShapeType="1"/>
        </xdr:cNvSpPr>
      </xdr:nvSpPr>
      <xdr:spPr bwMode="auto">
        <a:xfrm>
          <a:off x="1009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16" name="Line 7">
          <a:extLst>
            <a:ext uri="{FF2B5EF4-FFF2-40B4-BE49-F238E27FC236}">
              <a16:creationId xmlns:a16="http://schemas.microsoft.com/office/drawing/2014/main" id="{4DEE3033-ACE5-4598-B204-C5141D1B396C}"/>
            </a:ext>
          </a:extLst>
        </xdr:cNvPr>
        <xdr:cNvSpPr>
          <a:spLocks noChangeShapeType="1"/>
        </xdr:cNvSpPr>
      </xdr:nvSpPr>
      <xdr:spPr bwMode="auto">
        <a:xfrm>
          <a:off x="1009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17" name="Line 7">
          <a:extLst>
            <a:ext uri="{FF2B5EF4-FFF2-40B4-BE49-F238E27FC236}">
              <a16:creationId xmlns:a16="http://schemas.microsoft.com/office/drawing/2014/main" id="{0DB47786-006F-437D-9192-9D7E66B6FEFB}"/>
            </a:ext>
          </a:extLst>
        </xdr:cNvPr>
        <xdr:cNvSpPr>
          <a:spLocks noChangeShapeType="1"/>
        </xdr:cNvSpPr>
      </xdr:nvSpPr>
      <xdr:spPr bwMode="auto">
        <a:xfrm>
          <a:off x="1009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18" name="Line 7">
          <a:extLst>
            <a:ext uri="{FF2B5EF4-FFF2-40B4-BE49-F238E27FC236}">
              <a16:creationId xmlns:a16="http://schemas.microsoft.com/office/drawing/2014/main" id="{E48299ED-CCAF-4247-810D-F228558B80A2}"/>
            </a:ext>
          </a:extLst>
        </xdr:cNvPr>
        <xdr:cNvSpPr>
          <a:spLocks noChangeShapeType="1"/>
        </xdr:cNvSpPr>
      </xdr:nvSpPr>
      <xdr:spPr bwMode="auto">
        <a:xfrm>
          <a:off x="1009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19" name="Line 7">
          <a:extLst>
            <a:ext uri="{FF2B5EF4-FFF2-40B4-BE49-F238E27FC236}">
              <a16:creationId xmlns:a16="http://schemas.microsoft.com/office/drawing/2014/main" id="{DB719880-05D2-4AE8-97CA-006B11A904AA}"/>
            </a:ext>
          </a:extLst>
        </xdr:cNvPr>
        <xdr:cNvSpPr>
          <a:spLocks noChangeShapeType="1"/>
        </xdr:cNvSpPr>
      </xdr:nvSpPr>
      <xdr:spPr bwMode="auto">
        <a:xfrm>
          <a:off x="1009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20" name="Line 7">
          <a:extLst>
            <a:ext uri="{FF2B5EF4-FFF2-40B4-BE49-F238E27FC236}">
              <a16:creationId xmlns:a16="http://schemas.microsoft.com/office/drawing/2014/main" id="{090B5EBA-B3EC-4BB3-8F24-B41F4CB88039}"/>
            </a:ext>
          </a:extLst>
        </xdr:cNvPr>
        <xdr:cNvSpPr>
          <a:spLocks noChangeShapeType="1"/>
        </xdr:cNvSpPr>
      </xdr:nvSpPr>
      <xdr:spPr bwMode="auto">
        <a:xfrm>
          <a:off x="1009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21" name="Line 7">
          <a:extLst>
            <a:ext uri="{FF2B5EF4-FFF2-40B4-BE49-F238E27FC236}">
              <a16:creationId xmlns:a16="http://schemas.microsoft.com/office/drawing/2014/main" id="{9366A714-5FDF-403E-A460-AD2E5105497D}"/>
            </a:ext>
          </a:extLst>
        </xdr:cNvPr>
        <xdr:cNvSpPr>
          <a:spLocks noChangeShapeType="1"/>
        </xdr:cNvSpPr>
      </xdr:nvSpPr>
      <xdr:spPr bwMode="auto">
        <a:xfrm>
          <a:off x="1009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22" name="Line 7">
          <a:extLst>
            <a:ext uri="{FF2B5EF4-FFF2-40B4-BE49-F238E27FC236}">
              <a16:creationId xmlns:a16="http://schemas.microsoft.com/office/drawing/2014/main" id="{34B1EC19-5AB8-4783-8527-396562CE1E2F}"/>
            </a:ext>
          </a:extLst>
        </xdr:cNvPr>
        <xdr:cNvSpPr>
          <a:spLocks noChangeShapeType="1"/>
        </xdr:cNvSpPr>
      </xdr:nvSpPr>
      <xdr:spPr bwMode="auto">
        <a:xfrm>
          <a:off x="1009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23" name="Line 7">
          <a:extLst>
            <a:ext uri="{FF2B5EF4-FFF2-40B4-BE49-F238E27FC236}">
              <a16:creationId xmlns:a16="http://schemas.microsoft.com/office/drawing/2014/main" id="{2CDC971A-AFE6-494F-8DFD-C099E0970C57}"/>
            </a:ext>
          </a:extLst>
        </xdr:cNvPr>
        <xdr:cNvSpPr>
          <a:spLocks noChangeShapeType="1"/>
        </xdr:cNvSpPr>
      </xdr:nvSpPr>
      <xdr:spPr bwMode="auto">
        <a:xfrm>
          <a:off x="1009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24" name="Line 7">
          <a:extLst>
            <a:ext uri="{FF2B5EF4-FFF2-40B4-BE49-F238E27FC236}">
              <a16:creationId xmlns:a16="http://schemas.microsoft.com/office/drawing/2014/main" id="{AD7EB5D3-EFEC-4D6E-9D73-337CF15FB8BA}"/>
            </a:ext>
          </a:extLst>
        </xdr:cNvPr>
        <xdr:cNvSpPr>
          <a:spLocks noChangeShapeType="1"/>
        </xdr:cNvSpPr>
      </xdr:nvSpPr>
      <xdr:spPr bwMode="auto">
        <a:xfrm>
          <a:off x="1009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25" name="Line 7">
          <a:extLst>
            <a:ext uri="{FF2B5EF4-FFF2-40B4-BE49-F238E27FC236}">
              <a16:creationId xmlns:a16="http://schemas.microsoft.com/office/drawing/2014/main" id="{E120867D-66A1-4953-B06B-5F764BE2B307}"/>
            </a:ext>
          </a:extLst>
        </xdr:cNvPr>
        <xdr:cNvSpPr>
          <a:spLocks noChangeShapeType="1"/>
        </xdr:cNvSpPr>
      </xdr:nvSpPr>
      <xdr:spPr bwMode="auto">
        <a:xfrm>
          <a:off x="1009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26" name="Line 7">
          <a:extLst>
            <a:ext uri="{FF2B5EF4-FFF2-40B4-BE49-F238E27FC236}">
              <a16:creationId xmlns:a16="http://schemas.microsoft.com/office/drawing/2014/main" id="{5B0B46E0-D5D0-4765-8398-DD838B3014D8}"/>
            </a:ext>
          </a:extLst>
        </xdr:cNvPr>
        <xdr:cNvSpPr>
          <a:spLocks noChangeShapeType="1"/>
        </xdr:cNvSpPr>
      </xdr:nvSpPr>
      <xdr:spPr bwMode="auto">
        <a:xfrm>
          <a:off x="1009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27" name="Line 7">
          <a:extLst>
            <a:ext uri="{FF2B5EF4-FFF2-40B4-BE49-F238E27FC236}">
              <a16:creationId xmlns:a16="http://schemas.microsoft.com/office/drawing/2014/main" id="{F50B0443-3FE2-4602-83F0-560E12E98561}"/>
            </a:ext>
          </a:extLst>
        </xdr:cNvPr>
        <xdr:cNvSpPr>
          <a:spLocks noChangeShapeType="1"/>
        </xdr:cNvSpPr>
      </xdr:nvSpPr>
      <xdr:spPr bwMode="auto">
        <a:xfrm>
          <a:off x="1009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28" name="Line 7">
          <a:extLst>
            <a:ext uri="{FF2B5EF4-FFF2-40B4-BE49-F238E27FC236}">
              <a16:creationId xmlns:a16="http://schemas.microsoft.com/office/drawing/2014/main" id="{1A9F0EB4-14A7-481F-9D02-2F0AA05FB933}"/>
            </a:ext>
          </a:extLst>
        </xdr:cNvPr>
        <xdr:cNvSpPr>
          <a:spLocks noChangeShapeType="1"/>
        </xdr:cNvSpPr>
      </xdr:nvSpPr>
      <xdr:spPr bwMode="auto">
        <a:xfrm>
          <a:off x="1009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29" name="Line 7">
          <a:extLst>
            <a:ext uri="{FF2B5EF4-FFF2-40B4-BE49-F238E27FC236}">
              <a16:creationId xmlns:a16="http://schemas.microsoft.com/office/drawing/2014/main" id="{DA134670-9A1D-4609-9EE6-3AF5038F2A8B}"/>
            </a:ext>
          </a:extLst>
        </xdr:cNvPr>
        <xdr:cNvSpPr>
          <a:spLocks noChangeShapeType="1"/>
        </xdr:cNvSpPr>
      </xdr:nvSpPr>
      <xdr:spPr bwMode="auto">
        <a:xfrm>
          <a:off x="1009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30" name="Line 7">
          <a:extLst>
            <a:ext uri="{FF2B5EF4-FFF2-40B4-BE49-F238E27FC236}">
              <a16:creationId xmlns:a16="http://schemas.microsoft.com/office/drawing/2014/main" id="{991D6522-F4AA-49ED-89B2-1FF1DCBD2D52}"/>
            </a:ext>
          </a:extLst>
        </xdr:cNvPr>
        <xdr:cNvSpPr>
          <a:spLocks noChangeShapeType="1"/>
        </xdr:cNvSpPr>
      </xdr:nvSpPr>
      <xdr:spPr bwMode="auto">
        <a:xfrm>
          <a:off x="1009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31" name="Line 7">
          <a:extLst>
            <a:ext uri="{FF2B5EF4-FFF2-40B4-BE49-F238E27FC236}">
              <a16:creationId xmlns:a16="http://schemas.microsoft.com/office/drawing/2014/main" id="{47FEB6C1-37C5-4993-A81D-E12D392B8899}"/>
            </a:ext>
          </a:extLst>
        </xdr:cNvPr>
        <xdr:cNvSpPr>
          <a:spLocks noChangeShapeType="1"/>
        </xdr:cNvSpPr>
      </xdr:nvSpPr>
      <xdr:spPr bwMode="auto">
        <a:xfrm>
          <a:off x="1009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32" name="Line 7">
          <a:extLst>
            <a:ext uri="{FF2B5EF4-FFF2-40B4-BE49-F238E27FC236}">
              <a16:creationId xmlns:a16="http://schemas.microsoft.com/office/drawing/2014/main" id="{E2980CCA-9911-4957-BAE5-458BF2ED1CD1}"/>
            </a:ext>
          </a:extLst>
        </xdr:cNvPr>
        <xdr:cNvSpPr>
          <a:spLocks noChangeShapeType="1"/>
        </xdr:cNvSpPr>
      </xdr:nvSpPr>
      <xdr:spPr bwMode="auto">
        <a:xfrm>
          <a:off x="1009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33" name="Line 7">
          <a:extLst>
            <a:ext uri="{FF2B5EF4-FFF2-40B4-BE49-F238E27FC236}">
              <a16:creationId xmlns:a16="http://schemas.microsoft.com/office/drawing/2014/main" id="{17B88FA1-6CD8-4776-968A-C04FF48985AD}"/>
            </a:ext>
          </a:extLst>
        </xdr:cNvPr>
        <xdr:cNvSpPr>
          <a:spLocks noChangeShapeType="1"/>
        </xdr:cNvSpPr>
      </xdr:nvSpPr>
      <xdr:spPr bwMode="auto">
        <a:xfrm>
          <a:off x="1009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34" name="Line 7">
          <a:extLst>
            <a:ext uri="{FF2B5EF4-FFF2-40B4-BE49-F238E27FC236}">
              <a16:creationId xmlns:a16="http://schemas.microsoft.com/office/drawing/2014/main" id="{325D5E30-D756-4D20-9B2D-A3E0FA3613BD}"/>
            </a:ext>
          </a:extLst>
        </xdr:cNvPr>
        <xdr:cNvSpPr>
          <a:spLocks noChangeShapeType="1"/>
        </xdr:cNvSpPr>
      </xdr:nvSpPr>
      <xdr:spPr bwMode="auto">
        <a:xfrm>
          <a:off x="1009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35" name="Line 7">
          <a:extLst>
            <a:ext uri="{FF2B5EF4-FFF2-40B4-BE49-F238E27FC236}">
              <a16:creationId xmlns:a16="http://schemas.microsoft.com/office/drawing/2014/main" id="{73D2A448-555A-4B49-983B-C30E789B9C90}"/>
            </a:ext>
          </a:extLst>
        </xdr:cNvPr>
        <xdr:cNvSpPr>
          <a:spLocks noChangeShapeType="1"/>
        </xdr:cNvSpPr>
      </xdr:nvSpPr>
      <xdr:spPr bwMode="auto">
        <a:xfrm>
          <a:off x="1009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36" name="Line 7">
          <a:extLst>
            <a:ext uri="{FF2B5EF4-FFF2-40B4-BE49-F238E27FC236}">
              <a16:creationId xmlns:a16="http://schemas.microsoft.com/office/drawing/2014/main" id="{A002B42F-06EE-49B2-A070-52A01DFB77C6}"/>
            </a:ext>
          </a:extLst>
        </xdr:cNvPr>
        <xdr:cNvSpPr>
          <a:spLocks noChangeShapeType="1"/>
        </xdr:cNvSpPr>
      </xdr:nvSpPr>
      <xdr:spPr bwMode="auto">
        <a:xfrm>
          <a:off x="1009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37" name="Line 7">
          <a:extLst>
            <a:ext uri="{FF2B5EF4-FFF2-40B4-BE49-F238E27FC236}">
              <a16:creationId xmlns:a16="http://schemas.microsoft.com/office/drawing/2014/main" id="{B100D8A6-9F25-4585-81C6-970C0C0E2E24}"/>
            </a:ext>
          </a:extLst>
        </xdr:cNvPr>
        <xdr:cNvSpPr>
          <a:spLocks noChangeShapeType="1"/>
        </xdr:cNvSpPr>
      </xdr:nvSpPr>
      <xdr:spPr bwMode="auto">
        <a:xfrm>
          <a:off x="1009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38" name="Line 7">
          <a:extLst>
            <a:ext uri="{FF2B5EF4-FFF2-40B4-BE49-F238E27FC236}">
              <a16:creationId xmlns:a16="http://schemas.microsoft.com/office/drawing/2014/main" id="{B3924E4D-07A1-4E3F-A89E-0288213D7090}"/>
            </a:ext>
          </a:extLst>
        </xdr:cNvPr>
        <xdr:cNvSpPr>
          <a:spLocks noChangeShapeType="1"/>
        </xdr:cNvSpPr>
      </xdr:nvSpPr>
      <xdr:spPr bwMode="auto">
        <a:xfrm>
          <a:off x="1009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39" name="Line 7">
          <a:extLst>
            <a:ext uri="{FF2B5EF4-FFF2-40B4-BE49-F238E27FC236}">
              <a16:creationId xmlns:a16="http://schemas.microsoft.com/office/drawing/2014/main" id="{3FBEA73D-448F-4AE6-9735-FDA7C2287639}"/>
            </a:ext>
          </a:extLst>
        </xdr:cNvPr>
        <xdr:cNvSpPr>
          <a:spLocks noChangeShapeType="1"/>
        </xdr:cNvSpPr>
      </xdr:nvSpPr>
      <xdr:spPr bwMode="auto">
        <a:xfrm>
          <a:off x="1009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40" name="Line 7">
          <a:extLst>
            <a:ext uri="{FF2B5EF4-FFF2-40B4-BE49-F238E27FC236}">
              <a16:creationId xmlns:a16="http://schemas.microsoft.com/office/drawing/2014/main" id="{E8009E80-8D6D-4B5C-B2F0-05145EA60669}"/>
            </a:ext>
          </a:extLst>
        </xdr:cNvPr>
        <xdr:cNvSpPr>
          <a:spLocks noChangeShapeType="1"/>
        </xdr:cNvSpPr>
      </xdr:nvSpPr>
      <xdr:spPr bwMode="auto">
        <a:xfrm>
          <a:off x="1009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41" name="Line 7">
          <a:extLst>
            <a:ext uri="{FF2B5EF4-FFF2-40B4-BE49-F238E27FC236}">
              <a16:creationId xmlns:a16="http://schemas.microsoft.com/office/drawing/2014/main" id="{0A2D76F3-2891-43A2-8229-C20C20089ED4}"/>
            </a:ext>
          </a:extLst>
        </xdr:cNvPr>
        <xdr:cNvSpPr>
          <a:spLocks noChangeShapeType="1"/>
        </xdr:cNvSpPr>
      </xdr:nvSpPr>
      <xdr:spPr bwMode="auto">
        <a:xfrm>
          <a:off x="1009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42" name="Line 7">
          <a:extLst>
            <a:ext uri="{FF2B5EF4-FFF2-40B4-BE49-F238E27FC236}">
              <a16:creationId xmlns:a16="http://schemas.microsoft.com/office/drawing/2014/main" id="{EDE11560-2E18-4C76-86E6-B7DDA7D924E9}"/>
            </a:ext>
          </a:extLst>
        </xdr:cNvPr>
        <xdr:cNvSpPr>
          <a:spLocks noChangeShapeType="1"/>
        </xdr:cNvSpPr>
      </xdr:nvSpPr>
      <xdr:spPr bwMode="auto">
        <a:xfrm>
          <a:off x="1009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43" name="Line 7">
          <a:extLst>
            <a:ext uri="{FF2B5EF4-FFF2-40B4-BE49-F238E27FC236}">
              <a16:creationId xmlns:a16="http://schemas.microsoft.com/office/drawing/2014/main" id="{F76ACBAB-53D7-4635-84F1-269A0FD1A9D8}"/>
            </a:ext>
          </a:extLst>
        </xdr:cNvPr>
        <xdr:cNvSpPr>
          <a:spLocks noChangeShapeType="1"/>
        </xdr:cNvSpPr>
      </xdr:nvSpPr>
      <xdr:spPr bwMode="auto">
        <a:xfrm>
          <a:off x="1009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44" name="Line 7">
          <a:extLst>
            <a:ext uri="{FF2B5EF4-FFF2-40B4-BE49-F238E27FC236}">
              <a16:creationId xmlns:a16="http://schemas.microsoft.com/office/drawing/2014/main" id="{9167CA97-577C-4037-A470-C79D54504A8A}"/>
            </a:ext>
          </a:extLst>
        </xdr:cNvPr>
        <xdr:cNvSpPr>
          <a:spLocks noChangeShapeType="1"/>
        </xdr:cNvSpPr>
      </xdr:nvSpPr>
      <xdr:spPr bwMode="auto">
        <a:xfrm>
          <a:off x="1009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45" name="Line 7">
          <a:extLst>
            <a:ext uri="{FF2B5EF4-FFF2-40B4-BE49-F238E27FC236}">
              <a16:creationId xmlns:a16="http://schemas.microsoft.com/office/drawing/2014/main" id="{43B96625-0CC9-4054-8230-70A4B1C8D5D9}"/>
            </a:ext>
          </a:extLst>
        </xdr:cNvPr>
        <xdr:cNvSpPr>
          <a:spLocks noChangeShapeType="1"/>
        </xdr:cNvSpPr>
      </xdr:nvSpPr>
      <xdr:spPr bwMode="auto">
        <a:xfrm>
          <a:off x="1009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46" name="Line 7">
          <a:extLst>
            <a:ext uri="{FF2B5EF4-FFF2-40B4-BE49-F238E27FC236}">
              <a16:creationId xmlns:a16="http://schemas.microsoft.com/office/drawing/2014/main" id="{91EB480E-85B6-49D0-95A9-8AC272744F6E}"/>
            </a:ext>
          </a:extLst>
        </xdr:cNvPr>
        <xdr:cNvSpPr>
          <a:spLocks noChangeShapeType="1"/>
        </xdr:cNvSpPr>
      </xdr:nvSpPr>
      <xdr:spPr bwMode="auto">
        <a:xfrm>
          <a:off x="1009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47" name="Line 7">
          <a:extLst>
            <a:ext uri="{FF2B5EF4-FFF2-40B4-BE49-F238E27FC236}">
              <a16:creationId xmlns:a16="http://schemas.microsoft.com/office/drawing/2014/main" id="{2BA28614-6106-4183-9F0A-65ECA89F3A92}"/>
            </a:ext>
          </a:extLst>
        </xdr:cNvPr>
        <xdr:cNvSpPr>
          <a:spLocks noChangeShapeType="1"/>
        </xdr:cNvSpPr>
      </xdr:nvSpPr>
      <xdr:spPr bwMode="auto">
        <a:xfrm>
          <a:off x="1009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48" name="Line 7">
          <a:extLst>
            <a:ext uri="{FF2B5EF4-FFF2-40B4-BE49-F238E27FC236}">
              <a16:creationId xmlns:a16="http://schemas.microsoft.com/office/drawing/2014/main" id="{4024BB96-5D8B-4991-BC7D-AD3C33868F7F}"/>
            </a:ext>
          </a:extLst>
        </xdr:cNvPr>
        <xdr:cNvSpPr>
          <a:spLocks noChangeShapeType="1"/>
        </xdr:cNvSpPr>
      </xdr:nvSpPr>
      <xdr:spPr bwMode="auto">
        <a:xfrm>
          <a:off x="1009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49" name="Line 7">
          <a:extLst>
            <a:ext uri="{FF2B5EF4-FFF2-40B4-BE49-F238E27FC236}">
              <a16:creationId xmlns:a16="http://schemas.microsoft.com/office/drawing/2014/main" id="{0F92AFF4-A2FB-4A8C-AA45-BB038B37B21D}"/>
            </a:ext>
          </a:extLst>
        </xdr:cNvPr>
        <xdr:cNvSpPr>
          <a:spLocks noChangeShapeType="1"/>
        </xdr:cNvSpPr>
      </xdr:nvSpPr>
      <xdr:spPr bwMode="auto">
        <a:xfrm>
          <a:off x="1009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50" name="Line 7">
          <a:extLst>
            <a:ext uri="{FF2B5EF4-FFF2-40B4-BE49-F238E27FC236}">
              <a16:creationId xmlns:a16="http://schemas.microsoft.com/office/drawing/2014/main" id="{85A21AD7-9370-4814-8A9F-6ADCE4B82E93}"/>
            </a:ext>
          </a:extLst>
        </xdr:cNvPr>
        <xdr:cNvSpPr>
          <a:spLocks noChangeShapeType="1"/>
        </xdr:cNvSpPr>
      </xdr:nvSpPr>
      <xdr:spPr bwMode="auto">
        <a:xfrm>
          <a:off x="1009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51" name="Line 7">
          <a:extLst>
            <a:ext uri="{FF2B5EF4-FFF2-40B4-BE49-F238E27FC236}">
              <a16:creationId xmlns:a16="http://schemas.microsoft.com/office/drawing/2014/main" id="{9EFA114F-9CE4-4276-A4AF-191A1578E886}"/>
            </a:ext>
          </a:extLst>
        </xdr:cNvPr>
        <xdr:cNvSpPr>
          <a:spLocks noChangeShapeType="1"/>
        </xdr:cNvSpPr>
      </xdr:nvSpPr>
      <xdr:spPr bwMode="auto">
        <a:xfrm>
          <a:off x="1009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52" name="Line 7">
          <a:extLst>
            <a:ext uri="{FF2B5EF4-FFF2-40B4-BE49-F238E27FC236}">
              <a16:creationId xmlns:a16="http://schemas.microsoft.com/office/drawing/2014/main" id="{90B952DA-BDE1-4F95-BE2C-5D83016EC482}"/>
            </a:ext>
          </a:extLst>
        </xdr:cNvPr>
        <xdr:cNvSpPr>
          <a:spLocks noChangeShapeType="1"/>
        </xdr:cNvSpPr>
      </xdr:nvSpPr>
      <xdr:spPr bwMode="auto">
        <a:xfrm>
          <a:off x="1009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53" name="Line 7">
          <a:extLst>
            <a:ext uri="{FF2B5EF4-FFF2-40B4-BE49-F238E27FC236}">
              <a16:creationId xmlns:a16="http://schemas.microsoft.com/office/drawing/2014/main" id="{75FA8EE7-507C-42B2-95CE-770EE25E98D6}"/>
            </a:ext>
          </a:extLst>
        </xdr:cNvPr>
        <xdr:cNvSpPr>
          <a:spLocks noChangeShapeType="1"/>
        </xdr:cNvSpPr>
      </xdr:nvSpPr>
      <xdr:spPr bwMode="auto">
        <a:xfrm>
          <a:off x="1009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54" name="Line 7">
          <a:extLst>
            <a:ext uri="{FF2B5EF4-FFF2-40B4-BE49-F238E27FC236}">
              <a16:creationId xmlns:a16="http://schemas.microsoft.com/office/drawing/2014/main" id="{CDAF31B0-AD1B-41DF-AF7B-9A7842B7630B}"/>
            </a:ext>
          </a:extLst>
        </xdr:cNvPr>
        <xdr:cNvSpPr>
          <a:spLocks noChangeShapeType="1"/>
        </xdr:cNvSpPr>
      </xdr:nvSpPr>
      <xdr:spPr bwMode="auto">
        <a:xfrm>
          <a:off x="1009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55" name="Line 7">
          <a:extLst>
            <a:ext uri="{FF2B5EF4-FFF2-40B4-BE49-F238E27FC236}">
              <a16:creationId xmlns:a16="http://schemas.microsoft.com/office/drawing/2014/main" id="{0E15E5F3-F5F0-4F09-AF8C-40F52B6E0263}"/>
            </a:ext>
          </a:extLst>
        </xdr:cNvPr>
        <xdr:cNvSpPr>
          <a:spLocks noChangeShapeType="1"/>
        </xdr:cNvSpPr>
      </xdr:nvSpPr>
      <xdr:spPr bwMode="auto">
        <a:xfrm>
          <a:off x="1009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56" name="Line 7">
          <a:extLst>
            <a:ext uri="{FF2B5EF4-FFF2-40B4-BE49-F238E27FC236}">
              <a16:creationId xmlns:a16="http://schemas.microsoft.com/office/drawing/2014/main" id="{0E7CA7D8-8E1D-4B6B-94BF-8FF739C244BC}"/>
            </a:ext>
          </a:extLst>
        </xdr:cNvPr>
        <xdr:cNvSpPr>
          <a:spLocks noChangeShapeType="1"/>
        </xdr:cNvSpPr>
      </xdr:nvSpPr>
      <xdr:spPr bwMode="auto">
        <a:xfrm>
          <a:off x="1009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57" name="Line 7">
          <a:extLst>
            <a:ext uri="{FF2B5EF4-FFF2-40B4-BE49-F238E27FC236}">
              <a16:creationId xmlns:a16="http://schemas.microsoft.com/office/drawing/2014/main" id="{4E33E9AF-4D95-468C-AA67-5D2E8A550BB0}"/>
            </a:ext>
          </a:extLst>
        </xdr:cNvPr>
        <xdr:cNvSpPr>
          <a:spLocks noChangeShapeType="1"/>
        </xdr:cNvSpPr>
      </xdr:nvSpPr>
      <xdr:spPr bwMode="auto">
        <a:xfrm>
          <a:off x="1009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58" name="Line 7">
          <a:extLst>
            <a:ext uri="{FF2B5EF4-FFF2-40B4-BE49-F238E27FC236}">
              <a16:creationId xmlns:a16="http://schemas.microsoft.com/office/drawing/2014/main" id="{305FCFBA-0021-44B5-B108-DA910A3C3ED2}"/>
            </a:ext>
          </a:extLst>
        </xdr:cNvPr>
        <xdr:cNvSpPr>
          <a:spLocks noChangeShapeType="1"/>
        </xdr:cNvSpPr>
      </xdr:nvSpPr>
      <xdr:spPr bwMode="auto">
        <a:xfrm>
          <a:off x="1009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59" name="Line 7">
          <a:extLst>
            <a:ext uri="{FF2B5EF4-FFF2-40B4-BE49-F238E27FC236}">
              <a16:creationId xmlns:a16="http://schemas.microsoft.com/office/drawing/2014/main" id="{F6EE342B-F3C2-4041-963C-D926601106B7}"/>
            </a:ext>
          </a:extLst>
        </xdr:cNvPr>
        <xdr:cNvSpPr>
          <a:spLocks noChangeShapeType="1"/>
        </xdr:cNvSpPr>
      </xdr:nvSpPr>
      <xdr:spPr bwMode="auto">
        <a:xfrm>
          <a:off x="1009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60" name="Line 7">
          <a:extLst>
            <a:ext uri="{FF2B5EF4-FFF2-40B4-BE49-F238E27FC236}">
              <a16:creationId xmlns:a16="http://schemas.microsoft.com/office/drawing/2014/main" id="{8FEDC268-D9CA-48C1-ACFA-8FAB3E6D3B76}"/>
            </a:ext>
          </a:extLst>
        </xdr:cNvPr>
        <xdr:cNvSpPr>
          <a:spLocks noChangeShapeType="1"/>
        </xdr:cNvSpPr>
      </xdr:nvSpPr>
      <xdr:spPr bwMode="auto">
        <a:xfrm>
          <a:off x="1009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61" name="Line 7">
          <a:extLst>
            <a:ext uri="{FF2B5EF4-FFF2-40B4-BE49-F238E27FC236}">
              <a16:creationId xmlns:a16="http://schemas.microsoft.com/office/drawing/2014/main" id="{93628B52-7D52-4CA1-BD51-F80558ECF22C}"/>
            </a:ext>
          </a:extLst>
        </xdr:cNvPr>
        <xdr:cNvSpPr>
          <a:spLocks noChangeShapeType="1"/>
        </xdr:cNvSpPr>
      </xdr:nvSpPr>
      <xdr:spPr bwMode="auto">
        <a:xfrm>
          <a:off x="1009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62" name="Line 7">
          <a:extLst>
            <a:ext uri="{FF2B5EF4-FFF2-40B4-BE49-F238E27FC236}">
              <a16:creationId xmlns:a16="http://schemas.microsoft.com/office/drawing/2014/main" id="{EDA1E67E-CE0D-411E-8FBE-4B5BC525E0B7}"/>
            </a:ext>
          </a:extLst>
        </xdr:cNvPr>
        <xdr:cNvSpPr>
          <a:spLocks noChangeShapeType="1"/>
        </xdr:cNvSpPr>
      </xdr:nvSpPr>
      <xdr:spPr bwMode="auto">
        <a:xfrm>
          <a:off x="1009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63" name="Line 7">
          <a:extLst>
            <a:ext uri="{FF2B5EF4-FFF2-40B4-BE49-F238E27FC236}">
              <a16:creationId xmlns:a16="http://schemas.microsoft.com/office/drawing/2014/main" id="{81ABDFFA-B7D7-427B-BA92-7CE721EEB9A2}"/>
            </a:ext>
          </a:extLst>
        </xdr:cNvPr>
        <xdr:cNvSpPr>
          <a:spLocks noChangeShapeType="1"/>
        </xdr:cNvSpPr>
      </xdr:nvSpPr>
      <xdr:spPr bwMode="auto">
        <a:xfrm>
          <a:off x="1009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64" name="Line 7">
          <a:extLst>
            <a:ext uri="{FF2B5EF4-FFF2-40B4-BE49-F238E27FC236}">
              <a16:creationId xmlns:a16="http://schemas.microsoft.com/office/drawing/2014/main" id="{EA841555-BA97-4EE7-A9CA-2119B4761E20}"/>
            </a:ext>
          </a:extLst>
        </xdr:cNvPr>
        <xdr:cNvSpPr>
          <a:spLocks noChangeShapeType="1"/>
        </xdr:cNvSpPr>
      </xdr:nvSpPr>
      <xdr:spPr bwMode="auto">
        <a:xfrm>
          <a:off x="1009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265" name="Line 7">
          <a:extLst>
            <a:ext uri="{FF2B5EF4-FFF2-40B4-BE49-F238E27FC236}">
              <a16:creationId xmlns:a16="http://schemas.microsoft.com/office/drawing/2014/main" id="{361FA273-1FD9-4545-B80E-E4F9D074FADA}"/>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66" name="Line 7">
          <a:extLst>
            <a:ext uri="{FF2B5EF4-FFF2-40B4-BE49-F238E27FC236}">
              <a16:creationId xmlns:a16="http://schemas.microsoft.com/office/drawing/2014/main" id="{7D576CA0-5497-439B-B624-0A92B7D7A059}"/>
            </a:ext>
          </a:extLst>
        </xdr:cNvPr>
        <xdr:cNvSpPr>
          <a:spLocks noChangeShapeType="1"/>
        </xdr:cNvSpPr>
      </xdr:nvSpPr>
      <xdr:spPr bwMode="auto">
        <a:xfrm>
          <a:off x="1009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67" name="Line 7">
          <a:extLst>
            <a:ext uri="{FF2B5EF4-FFF2-40B4-BE49-F238E27FC236}">
              <a16:creationId xmlns:a16="http://schemas.microsoft.com/office/drawing/2014/main" id="{CE6A1D4C-DF34-4261-85F9-02EBDC0FBDFF}"/>
            </a:ext>
          </a:extLst>
        </xdr:cNvPr>
        <xdr:cNvSpPr>
          <a:spLocks noChangeShapeType="1"/>
        </xdr:cNvSpPr>
      </xdr:nvSpPr>
      <xdr:spPr bwMode="auto">
        <a:xfrm>
          <a:off x="1009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68" name="Line 7">
          <a:extLst>
            <a:ext uri="{FF2B5EF4-FFF2-40B4-BE49-F238E27FC236}">
              <a16:creationId xmlns:a16="http://schemas.microsoft.com/office/drawing/2014/main" id="{6A59A513-81D8-4257-9BDB-9C1C4CD137F4}"/>
            </a:ext>
          </a:extLst>
        </xdr:cNvPr>
        <xdr:cNvSpPr>
          <a:spLocks noChangeShapeType="1"/>
        </xdr:cNvSpPr>
      </xdr:nvSpPr>
      <xdr:spPr bwMode="auto">
        <a:xfrm>
          <a:off x="1009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69" name="Line 7">
          <a:extLst>
            <a:ext uri="{FF2B5EF4-FFF2-40B4-BE49-F238E27FC236}">
              <a16:creationId xmlns:a16="http://schemas.microsoft.com/office/drawing/2014/main" id="{32DE0A89-1460-4CBE-836F-AEA0435AD343}"/>
            </a:ext>
          </a:extLst>
        </xdr:cNvPr>
        <xdr:cNvSpPr>
          <a:spLocks noChangeShapeType="1"/>
        </xdr:cNvSpPr>
      </xdr:nvSpPr>
      <xdr:spPr bwMode="auto">
        <a:xfrm>
          <a:off x="1009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270" name="Line 7">
          <a:extLst>
            <a:ext uri="{FF2B5EF4-FFF2-40B4-BE49-F238E27FC236}">
              <a16:creationId xmlns:a16="http://schemas.microsoft.com/office/drawing/2014/main" id="{E22C5199-ED9B-4FD6-824D-3F9EF4EF83DC}"/>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271" name="Line 7">
          <a:extLst>
            <a:ext uri="{FF2B5EF4-FFF2-40B4-BE49-F238E27FC236}">
              <a16:creationId xmlns:a16="http://schemas.microsoft.com/office/drawing/2014/main" id="{9F19E645-363F-43AE-A168-864343FACE7E}"/>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272" name="Line 7">
          <a:extLst>
            <a:ext uri="{FF2B5EF4-FFF2-40B4-BE49-F238E27FC236}">
              <a16:creationId xmlns:a16="http://schemas.microsoft.com/office/drawing/2014/main" id="{0E441EB9-836E-4614-B43C-5886A696D4AD}"/>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273" name="Line 7">
          <a:extLst>
            <a:ext uri="{FF2B5EF4-FFF2-40B4-BE49-F238E27FC236}">
              <a16:creationId xmlns:a16="http://schemas.microsoft.com/office/drawing/2014/main" id="{5D4C8257-2A44-4831-821A-4F047B146BCC}"/>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274" name="Line 7">
          <a:extLst>
            <a:ext uri="{FF2B5EF4-FFF2-40B4-BE49-F238E27FC236}">
              <a16:creationId xmlns:a16="http://schemas.microsoft.com/office/drawing/2014/main" id="{D7E61E1B-1294-41E2-9604-184627DE586C}"/>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275" name="Line 7">
          <a:extLst>
            <a:ext uri="{FF2B5EF4-FFF2-40B4-BE49-F238E27FC236}">
              <a16:creationId xmlns:a16="http://schemas.microsoft.com/office/drawing/2014/main" id="{5F3E1D10-11B5-4BF3-8598-DF36B0812544}"/>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276" name="Line 7">
          <a:extLst>
            <a:ext uri="{FF2B5EF4-FFF2-40B4-BE49-F238E27FC236}">
              <a16:creationId xmlns:a16="http://schemas.microsoft.com/office/drawing/2014/main" id="{3CDD3CFD-0B9F-43A6-AC24-49A18E1C2B61}"/>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277" name="Line 7">
          <a:extLst>
            <a:ext uri="{FF2B5EF4-FFF2-40B4-BE49-F238E27FC236}">
              <a16:creationId xmlns:a16="http://schemas.microsoft.com/office/drawing/2014/main" id="{F9D1248E-F87F-414D-8829-F40AD7CCDC54}"/>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78" name="Line 7">
          <a:extLst>
            <a:ext uri="{FF2B5EF4-FFF2-40B4-BE49-F238E27FC236}">
              <a16:creationId xmlns:a16="http://schemas.microsoft.com/office/drawing/2014/main" id="{0390F7FF-887B-49AD-8FE2-92718B65D090}"/>
            </a:ext>
          </a:extLst>
        </xdr:cNvPr>
        <xdr:cNvSpPr>
          <a:spLocks noChangeShapeType="1"/>
        </xdr:cNvSpPr>
      </xdr:nvSpPr>
      <xdr:spPr bwMode="auto">
        <a:xfrm>
          <a:off x="1009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79" name="Line 7">
          <a:extLst>
            <a:ext uri="{FF2B5EF4-FFF2-40B4-BE49-F238E27FC236}">
              <a16:creationId xmlns:a16="http://schemas.microsoft.com/office/drawing/2014/main" id="{9CFD93F8-6A99-498E-AEE1-73F2257FE39F}"/>
            </a:ext>
          </a:extLst>
        </xdr:cNvPr>
        <xdr:cNvSpPr>
          <a:spLocks noChangeShapeType="1"/>
        </xdr:cNvSpPr>
      </xdr:nvSpPr>
      <xdr:spPr bwMode="auto">
        <a:xfrm>
          <a:off x="1009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80" name="Line 7">
          <a:extLst>
            <a:ext uri="{FF2B5EF4-FFF2-40B4-BE49-F238E27FC236}">
              <a16:creationId xmlns:a16="http://schemas.microsoft.com/office/drawing/2014/main" id="{20435153-4514-4722-8C06-65D01E42DBCB}"/>
            </a:ext>
          </a:extLst>
        </xdr:cNvPr>
        <xdr:cNvSpPr>
          <a:spLocks noChangeShapeType="1"/>
        </xdr:cNvSpPr>
      </xdr:nvSpPr>
      <xdr:spPr bwMode="auto">
        <a:xfrm>
          <a:off x="1009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281" name="Line 7">
          <a:extLst>
            <a:ext uri="{FF2B5EF4-FFF2-40B4-BE49-F238E27FC236}">
              <a16:creationId xmlns:a16="http://schemas.microsoft.com/office/drawing/2014/main" id="{35D1DEDE-2902-420A-A4A5-4E3818F631F0}"/>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282" name="Line 7">
          <a:extLst>
            <a:ext uri="{FF2B5EF4-FFF2-40B4-BE49-F238E27FC236}">
              <a16:creationId xmlns:a16="http://schemas.microsoft.com/office/drawing/2014/main" id="{32A75ECB-3BA7-49CE-93A9-0AA09E77CD43}"/>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283" name="Line 7">
          <a:extLst>
            <a:ext uri="{FF2B5EF4-FFF2-40B4-BE49-F238E27FC236}">
              <a16:creationId xmlns:a16="http://schemas.microsoft.com/office/drawing/2014/main" id="{80A1EB6A-061F-408E-897A-6D1D8D8573EE}"/>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84" name="Line 7">
          <a:extLst>
            <a:ext uri="{FF2B5EF4-FFF2-40B4-BE49-F238E27FC236}">
              <a16:creationId xmlns:a16="http://schemas.microsoft.com/office/drawing/2014/main" id="{66B8B6A1-F0A6-483E-B88F-16642CB5376A}"/>
            </a:ext>
          </a:extLst>
        </xdr:cNvPr>
        <xdr:cNvSpPr>
          <a:spLocks noChangeShapeType="1"/>
        </xdr:cNvSpPr>
      </xdr:nvSpPr>
      <xdr:spPr bwMode="auto">
        <a:xfrm>
          <a:off x="1009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85" name="Line 7">
          <a:extLst>
            <a:ext uri="{FF2B5EF4-FFF2-40B4-BE49-F238E27FC236}">
              <a16:creationId xmlns:a16="http://schemas.microsoft.com/office/drawing/2014/main" id="{525951DB-E5E5-4B2E-9D13-488DF2B2EC67}"/>
            </a:ext>
          </a:extLst>
        </xdr:cNvPr>
        <xdr:cNvSpPr>
          <a:spLocks noChangeShapeType="1"/>
        </xdr:cNvSpPr>
      </xdr:nvSpPr>
      <xdr:spPr bwMode="auto">
        <a:xfrm>
          <a:off x="1009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86" name="Line 7">
          <a:extLst>
            <a:ext uri="{FF2B5EF4-FFF2-40B4-BE49-F238E27FC236}">
              <a16:creationId xmlns:a16="http://schemas.microsoft.com/office/drawing/2014/main" id="{85CF1609-FAB6-4304-97E2-F2ED6C8C3814}"/>
            </a:ext>
          </a:extLst>
        </xdr:cNvPr>
        <xdr:cNvSpPr>
          <a:spLocks noChangeShapeType="1"/>
        </xdr:cNvSpPr>
      </xdr:nvSpPr>
      <xdr:spPr bwMode="auto">
        <a:xfrm>
          <a:off x="1009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87" name="Line 7">
          <a:extLst>
            <a:ext uri="{FF2B5EF4-FFF2-40B4-BE49-F238E27FC236}">
              <a16:creationId xmlns:a16="http://schemas.microsoft.com/office/drawing/2014/main" id="{00EF9F7E-A256-4AF3-8EFA-3E6960948997}"/>
            </a:ext>
          </a:extLst>
        </xdr:cNvPr>
        <xdr:cNvSpPr>
          <a:spLocks noChangeShapeType="1"/>
        </xdr:cNvSpPr>
      </xdr:nvSpPr>
      <xdr:spPr bwMode="auto">
        <a:xfrm>
          <a:off x="1009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88" name="Line 7">
          <a:extLst>
            <a:ext uri="{FF2B5EF4-FFF2-40B4-BE49-F238E27FC236}">
              <a16:creationId xmlns:a16="http://schemas.microsoft.com/office/drawing/2014/main" id="{2E213E7F-4268-4DBA-898B-C3C9CF3A3580}"/>
            </a:ext>
          </a:extLst>
        </xdr:cNvPr>
        <xdr:cNvSpPr>
          <a:spLocks noChangeShapeType="1"/>
        </xdr:cNvSpPr>
      </xdr:nvSpPr>
      <xdr:spPr bwMode="auto">
        <a:xfrm>
          <a:off x="1009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89" name="Line 7">
          <a:extLst>
            <a:ext uri="{FF2B5EF4-FFF2-40B4-BE49-F238E27FC236}">
              <a16:creationId xmlns:a16="http://schemas.microsoft.com/office/drawing/2014/main" id="{167349F1-9B91-40D1-879A-0DA66CC36E8A}"/>
            </a:ext>
          </a:extLst>
        </xdr:cNvPr>
        <xdr:cNvSpPr>
          <a:spLocks noChangeShapeType="1"/>
        </xdr:cNvSpPr>
      </xdr:nvSpPr>
      <xdr:spPr bwMode="auto">
        <a:xfrm>
          <a:off x="1009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290" name="Line 7">
          <a:extLst>
            <a:ext uri="{FF2B5EF4-FFF2-40B4-BE49-F238E27FC236}">
              <a16:creationId xmlns:a16="http://schemas.microsoft.com/office/drawing/2014/main" id="{09AD163E-DF3D-4958-91C5-5C90A2644D55}"/>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291" name="Line 7">
          <a:extLst>
            <a:ext uri="{FF2B5EF4-FFF2-40B4-BE49-F238E27FC236}">
              <a16:creationId xmlns:a16="http://schemas.microsoft.com/office/drawing/2014/main" id="{E0EC0BB9-FE57-4C61-9EFA-DD36D7AC1012}"/>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292" name="Line 7">
          <a:extLst>
            <a:ext uri="{FF2B5EF4-FFF2-40B4-BE49-F238E27FC236}">
              <a16:creationId xmlns:a16="http://schemas.microsoft.com/office/drawing/2014/main" id="{1358CE2C-39FC-43DB-9214-E97825583482}"/>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293" name="Line 7">
          <a:extLst>
            <a:ext uri="{FF2B5EF4-FFF2-40B4-BE49-F238E27FC236}">
              <a16:creationId xmlns:a16="http://schemas.microsoft.com/office/drawing/2014/main" id="{FD90196B-5B43-492A-A051-BBC6B54D1667}"/>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294" name="Line 7">
          <a:extLst>
            <a:ext uri="{FF2B5EF4-FFF2-40B4-BE49-F238E27FC236}">
              <a16:creationId xmlns:a16="http://schemas.microsoft.com/office/drawing/2014/main" id="{2FA79FBD-C447-4430-B609-7ACC8C39559F}"/>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295" name="Line 7">
          <a:extLst>
            <a:ext uri="{FF2B5EF4-FFF2-40B4-BE49-F238E27FC236}">
              <a16:creationId xmlns:a16="http://schemas.microsoft.com/office/drawing/2014/main" id="{A6BC427C-55C7-499D-8762-50BA8A7A3553}"/>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296" name="Line 7">
          <a:extLst>
            <a:ext uri="{FF2B5EF4-FFF2-40B4-BE49-F238E27FC236}">
              <a16:creationId xmlns:a16="http://schemas.microsoft.com/office/drawing/2014/main" id="{0C31FB99-A89A-448D-A7F8-21A21A7FF897}"/>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297" name="Line 7">
          <a:extLst>
            <a:ext uri="{FF2B5EF4-FFF2-40B4-BE49-F238E27FC236}">
              <a16:creationId xmlns:a16="http://schemas.microsoft.com/office/drawing/2014/main" id="{3B316540-E28D-4E16-99E6-2A6F24653A6A}"/>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298" name="Line 7">
          <a:extLst>
            <a:ext uri="{FF2B5EF4-FFF2-40B4-BE49-F238E27FC236}">
              <a16:creationId xmlns:a16="http://schemas.microsoft.com/office/drawing/2014/main" id="{B076602A-5F78-47F4-9239-052C1BEBE560}"/>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299" name="Line 7">
          <a:extLst>
            <a:ext uri="{FF2B5EF4-FFF2-40B4-BE49-F238E27FC236}">
              <a16:creationId xmlns:a16="http://schemas.microsoft.com/office/drawing/2014/main" id="{A6E64CFB-B1CD-4C06-B87A-F72C362AB898}"/>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00" name="Line 7">
          <a:extLst>
            <a:ext uri="{FF2B5EF4-FFF2-40B4-BE49-F238E27FC236}">
              <a16:creationId xmlns:a16="http://schemas.microsoft.com/office/drawing/2014/main" id="{A8626879-DD30-4B3E-94A8-20847A8EA350}"/>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01" name="Line 7">
          <a:extLst>
            <a:ext uri="{FF2B5EF4-FFF2-40B4-BE49-F238E27FC236}">
              <a16:creationId xmlns:a16="http://schemas.microsoft.com/office/drawing/2014/main" id="{0E326D81-0774-459A-A78A-EAC95271CA86}"/>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02" name="Line 7">
          <a:extLst>
            <a:ext uri="{FF2B5EF4-FFF2-40B4-BE49-F238E27FC236}">
              <a16:creationId xmlns:a16="http://schemas.microsoft.com/office/drawing/2014/main" id="{CE864532-5CFE-4010-B660-577D7EF708E7}"/>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03" name="Line 7">
          <a:extLst>
            <a:ext uri="{FF2B5EF4-FFF2-40B4-BE49-F238E27FC236}">
              <a16:creationId xmlns:a16="http://schemas.microsoft.com/office/drawing/2014/main" id="{D812A2A2-C435-4A21-BAAD-E3DDF9C0DD8F}"/>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04" name="Line 7">
          <a:extLst>
            <a:ext uri="{FF2B5EF4-FFF2-40B4-BE49-F238E27FC236}">
              <a16:creationId xmlns:a16="http://schemas.microsoft.com/office/drawing/2014/main" id="{ED1D7A2A-CEC2-4CE1-A8BB-5CC2F3290E3D}"/>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05" name="Line 7">
          <a:extLst>
            <a:ext uri="{FF2B5EF4-FFF2-40B4-BE49-F238E27FC236}">
              <a16:creationId xmlns:a16="http://schemas.microsoft.com/office/drawing/2014/main" id="{9B76BAC8-485F-48B8-9D27-564A7E4493EA}"/>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06" name="Line 7">
          <a:extLst>
            <a:ext uri="{FF2B5EF4-FFF2-40B4-BE49-F238E27FC236}">
              <a16:creationId xmlns:a16="http://schemas.microsoft.com/office/drawing/2014/main" id="{903721B3-9280-4957-BA09-0C0215E74A83}"/>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07" name="Line 7">
          <a:extLst>
            <a:ext uri="{FF2B5EF4-FFF2-40B4-BE49-F238E27FC236}">
              <a16:creationId xmlns:a16="http://schemas.microsoft.com/office/drawing/2014/main" id="{C0379D7D-2252-4FD6-B0BE-6822C8444E7F}"/>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08" name="Line 7">
          <a:extLst>
            <a:ext uri="{FF2B5EF4-FFF2-40B4-BE49-F238E27FC236}">
              <a16:creationId xmlns:a16="http://schemas.microsoft.com/office/drawing/2014/main" id="{D8E1A2D4-52BD-45C0-8592-B89189CC85D9}"/>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09" name="Line 7">
          <a:extLst>
            <a:ext uri="{FF2B5EF4-FFF2-40B4-BE49-F238E27FC236}">
              <a16:creationId xmlns:a16="http://schemas.microsoft.com/office/drawing/2014/main" id="{CFE78288-35B4-447B-9BDF-FB5029B20E14}"/>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10" name="Line 7">
          <a:extLst>
            <a:ext uri="{FF2B5EF4-FFF2-40B4-BE49-F238E27FC236}">
              <a16:creationId xmlns:a16="http://schemas.microsoft.com/office/drawing/2014/main" id="{B2695C2B-3543-4568-9E1A-D6352954FE5E}"/>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11" name="Line 7">
          <a:extLst>
            <a:ext uri="{FF2B5EF4-FFF2-40B4-BE49-F238E27FC236}">
              <a16:creationId xmlns:a16="http://schemas.microsoft.com/office/drawing/2014/main" id="{5F3ED4F3-E412-4277-A1BC-9649F11C3658}"/>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12" name="Line 7">
          <a:extLst>
            <a:ext uri="{FF2B5EF4-FFF2-40B4-BE49-F238E27FC236}">
              <a16:creationId xmlns:a16="http://schemas.microsoft.com/office/drawing/2014/main" id="{2AA1A6AA-1965-4CB1-AC1C-41C841FB320C}"/>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13" name="Line 7">
          <a:extLst>
            <a:ext uri="{FF2B5EF4-FFF2-40B4-BE49-F238E27FC236}">
              <a16:creationId xmlns:a16="http://schemas.microsoft.com/office/drawing/2014/main" id="{88FCEECE-044E-4E29-ABD3-2D9F361242DB}"/>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14" name="Line 7">
          <a:extLst>
            <a:ext uri="{FF2B5EF4-FFF2-40B4-BE49-F238E27FC236}">
              <a16:creationId xmlns:a16="http://schemas.microsoft.com/office/drawing/2014/main" id="{3C71F102-4DF3-4F8C-BB1B-807FF734A2ED}"/>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15" name="Line 7">
          <a:extLst>
            <a:ext uri="{FF2B5EF4-FFF2-40B4-BE49-F238E27FC236}">
              <a16:creationId xmlns:a16="http://schemas.microsoft.com/office/drawing/2014/main" id="{65F7D9B7-3560-492D-8D03-74EF51054505}"/>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16" name="Line 7">
          <a:extLst>
            <a:ext uri="{FF2B5EF4-FFF2-40B4-BE49-F238E27FC236}">
              <a16:creationId xmlns:a16="http://schemas.microsoft.com/office/drawing/2014/main" id="{5CA86023-1066-4617-9A83-59A20E26BD17}"/>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17" name="Line 7">
          <a:extLst>
            <a:ext uri="{FF2B5EF4-FFF2-40B4-BE49-F238E27FC236}">
              <a16:creationId xmlns:a16="http://schemas.microsoft.com/office/drawing/2014/main" id="{1DE39FC1-8EF7-4177-B183-362DCEEA3610}"/>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18" name="Line 7">
          <a:extLst>
            <a:ext uri="{FF2B5EF4-FFF2-40B4-BE49-F238E27FC236}">
              <a16:creationId xmlns:a16="http://schemas.microsoft.com/office/drawing/2014/main" id="{0F8ED3F5-E7D2-4844-B506-DD757FBA9C3F}"/>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19" name="Line 7">
          <a:extLst>
            <a:ext uri="{FF2B5EF4-FFF2-40B4-BE49-F238E27FC236}">
              <a16:creationId xmlns:a16="http://schemas.microsoft.com/office/drawing/2014/main" id="{FC9DE340-4796-4E53-9ECC-266A11BE9DDF}"/>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20" name="Line 7">
          <a:extLst>
            <a:ext uri="{FF2B5EF4-FFF2-40B4-BE49-F238E27FC236}">
              <a16:creationId xmlns:a16="http://schemas.microsoft.com/office/drawing/2014/main" id="{8BA0E23E-8ADE-4793-B6BC-64E8FC29DB6C}"/>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21" name="Line 7">
          <a:extLst>
            <a:ext uri="{FF2B5EF4-FFF2-40B4-BE49-F238E27FC236}">
              <a16:creationId xmlns:a16="http://schemas.microsoft.com/office/drawing/2014/main" id="{4AE5A132-91D0-46FF-9FA9-76EE458A5942}"/>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22" name="Line 7">
          <a:extLst>
            <a:ext uri="{FF2B5EF4-FFF2-40B4-BE49-F238E27FC236}">
              <a16:creationId xmlns:a16="http://schemas.microsoft.com/office/drawing/2014/main" id="{12C6F9D2-F7B3-40C9-A0EF-F9207775FDC1}"/>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23" name="Line 7">
          <a:extLst>
            <a:ext uri="{FF2B5EF4-FFF2-40B4-BE49-F238E27FC236}">
              <a16:creationId xmlns:a16="http://schemas.microsoft.com/office/drawing/2014/main" id="{D3F55C78-B397-4C4E-8AFC-E3B7879F4F12}"/>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24" name="Line 7">
          <a:extLst>
            <a:ext uri="{FF2B5EF4-FFF2-40B4-BE49-F238E27FC236}">
              <a16:creationId xmlns:a16="http://schemas.microsoft.com/office/drawing/2014/main" id="{1AFB5062-840E-4273-8EDA-ACA10D64E660}"/>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25" name="Line 7">
          <a:extLst>
            <a:ext uri="{FF2B5EF4-FFF2-40B4-BE49-F238E27FC236}">
              <a16:creationId xmlns:a16="http://schemas.microsoft.com/office/drawing/2014/main" id="{6E090416-FE03-401D-8EB3-122C34F4B303}"/>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26" name="Line 7">
          <a:extLst>
            <a:ext uri="{FF2B5EF4-FFF2-40B4-BE49-F238E27FC236}">
              <a16:creationId xmlns:a16="http://schemas.microsoft.com/office/drawing/2014/main" id="{FA28C5CF-5B79-4A2C-839A-C6FFAFA6EEBE}"/>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27" name="Line 7">
          <a:extLst>
            <a:ext uri="{FF2B5EF4-FFF2-40B4-BE49-F238E27FC236}">
              <a16:creationId xmlns:a16="http://schemas.microsoft.com/office/drawing/2014/main" id="{971AC126-441F-4104-8D7F-7D7B71C73C43}"/>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28" name="Line 7">
          <a:extLst>
            <a:ext uri="{FF2B5EF4-FFF2-40B4-BE49-F238E27FC236}">
              <a16:creationId xmlns:a16="http://schemas.microsoft.com/office/drawing/2014/main" id="{EE6258C1-8BA4-4D41-859A-403EDC353064}"/>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29" name="Line 7">
          <a:extLst>
            <a:ext uri="{FF2B5EF4-FFF2-40B4-BE49-F238E27FC236}">
              <a16:creationId xmlns:a16="http://schemas.microsoft.com/office/drawing/2014/main" id="{A91D4BCB-2105-41A9-84ED-B7921AEFDB22}"/>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30" name="Line 7">
          <a:extLst>
            <a:ext uri="{FF2B5EF4-FFF2-40B4-BE49-F238E27FC236}">
              <a16:creationId xmlns:a16="http://schemas.microsoft.com/office/drawing/2014/main" id="{9EF0CF2D-DC0A-48E1-9E35-4ABA2D28B3F5}"/>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31" name="Line 7">
          <a:extLst>
            <a:ext uri="{FF2B5EF4-FFF2-40B4-BE49-F238E27FC236}">
              <a16:creationId xmlns:a16="http://schemas.microsoft.com/office/drawing/2014/main" id="{5C514E8F-DE4B-4B54-A9E7-6E32F06BFAF2}"/>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32" name="Line 7">
          <a:extLst>
            <a:ext uri="{FF2B5EF4-FFF2-40B4-BE49-F238E27FC236}">
              <a16:creationId xmlns:a16="http://schemas.microsoft.com/office/drawing/2014/main" id="{250A5AE4-70E3-4299-BDD0-7E07ED4F4EF8}"/>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33" name="Line 7">
          <a:extLst>
            <a:ext uri="{FF2B5EF4-FFF2-40B4-BE49-F238E27FC236}">
              <a16:creationId xmlns:a16="http://schemas.microsoft.com/office/drawing/2014/main" id="{A6243E5B-9030-47ED-AA0E-FABC03FD891F}"/>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34" name="Line 7">
          <a:extLst>
            <a:ext uri="{FF2B5EF4-FFF2-40B4-BE49-F238E27FC236}">
              <a16:creationId xmlns:a16="http://schemas.microsoft.com/office/drawing/2014/main" id="{31D0CD0C-496A-414E-B750-322A052BD982}"/>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35" name="Line 7">
          <a:extLst>
            <a:ext uri="{FF2B5EF4-FFF2-40B4-BE49-F238E27FC236}">
              <a16:creationId xmlns:a16="http://schemas.microsoft.com/office/drawing/2014/main" id="{84889324-94D8-4137-B9EC-7297F3A68044}"/>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36" name="Line 7">
          <a:extLst>
            <a:ext uri="{FF2B5EF4-FFF2-40B4-BE49-F238E27FC236}">
              <a16:creationId xmlns:a16="http://schemas.microsoft.com/office/drawing/2014/main" id="{C6C2B642-E25E-499E-B604-DC7B4D12B323}"/>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37" name="Line 7">
          <a:extLst>
            <a:ext uri="{FF2B5EF4-FFF2-40B4-BE49-F238E27FC236}">
              <a16:creationId xmlns:a16="http://schemas.microsoft.com/office/drawing/2014/main" id="{9B91E3CF-A092-4B46-8F13-A7E3E0938B60}"/>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38" name="Line 7">
          <a:extLst>
            <a:ext uri="{FF2B5EF4-FFF2-40B4-BE49-F238E27FC236}">
              <a16:creationId xmlns:a16="http://schemas.microsoft.com/office/drawing/2014/main" id="{955F040C-630D-4516-9EA8-61D0F93A65D4}"/>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39" name="Line 7">
          <a:extLst>
            <a:ext uri="{FF2B5EF4-FFF2-40B4-BE49-F238E27FC236}">
              <a16:creationId xmlns:a16="http://schemas.microsoft.com/office/drawing/2014/main" id="{EC04F781-056A-40A4-9BED-CF714487F501}"/>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40" name="Line 7">
          <a:extLst>
            <a:ext uri="{FF2B5EF4-FFF2-40B4-BE49-F238E27FC236}">
              <a16:creationId xmlns:a16="http://schemas.microsoft.com/office/drawing/2014/main" id="{BFB4CE2D-BE12-4E33-BE1A-BFC08877348F}"/>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41" name="Line 7">
          <a:extLst>
            <a:ext uri="{FF2B5EF4-FFF2-40B4-BE49-F238E27FC236}">
              <a16:creationId xmlns:a16="http://schemas.microsoft.com/office/drawing/2014/main" id="{7B6CD571-CACE-42CC-B207-55CF953F0A11}"/>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42" name="Line 7">
          <a:extLst>
            <a:ext uri="{FF2B5EF4-FFF2-40B4-BE49-F238E27FC236}">
              <a16:creationId xmlns:a16="http://schemas.microsoft.com/office/drawing/2014/main" id="{EC3CD51F-41D2-4F23-ADD8-43F44B149E5F}"/>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43" name="Line 7">
          <a:extLst>
            <a:ext uri="{FF2B5EF4-FFF2-40B4-BE49-F238E27FC236}">
              <a16:creationId xmlns:a16="http://schemas.microsoft.com/office/drawing/2014/main" id="{4E1F0F26-5FB7-4CBA-BC99-F1FC806640DE}"/>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44" name="Line 7">
          <a:extLst>
            <a:ext uri="{FF2B5EF4-FFF2-40B4-BE49-F238E27FC236}">
              <a16:creationId xmlns:a16="http://schemas.microsoft.com/office/drawing/2014/main" id="{1E2044C6-024D-4216-98DC-93FAD782B383}"/>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45" name="Line 7">
          <a:extLst>
            <a:ext uri="{FF2B5EF4-FFF2-40B4-BE49-F238E27FC236}">
              <a16:creationId xmlns:a16="http://schemas.microsoft.com/office/drawing/2014/main" id="{95A115F3-D775-40C2-80BA-B9BC48E07DD1}"/>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46" name="Line 7">
          <a:extLst>
            <a:ext uri="{FF2B5EF4-FFF2-40B4-BE49-F238E27FC236}">
              <a16:creationId xmlns:a16="http://schemas.microsoft.com/office/drawing/2014/main" id="{9D2C8F1C-851B-462E-9913-6084D56D28B0}"/>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47" name="Line 7">
          <a:extLst>
            <a:ext uri="{FF2B5EF4-FFF2-40B4-BE49-F238E27FC236}">
              <a16:creationId xmlns:a16="http://schemas.microsoft.com/office/drawing/2014/main" id="{CB5E9898-F6DF-4954-A515-3A36990E6FE4}"/>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48" name="Line 7">
          <a:extLst>
            <a:ext uri="{FF2B5EF4-FFF2-40B4-BE49-F238E27FC236}">
              <a16:creationId xmlns:a16="http://schemas.microsoft.com/office/drawing/2014/main" id="{EC97C35C-DBBB-4D40-8F43-D3E0F12C39C2}"/>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49" name="Line 7">
          <a:extLst>
            <a:ext uri="{FF2B5EF4-FFF2-40B4-BE49-F238E27FC236}">
              <a16:creationId xmlns:a16="http://schemas.microsoft.com/office/drawing/2014/main" id="{60F26F39-9F2F-49B2-867B-5298AFBDD1A4}"/>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50" name="Line 7">
          <a:extLst>
            <a:ext uri="{FF2B5EF4-FFF2-40B4-BE49-F238E27FC236}">
              <a16:creationId xmlns:a16="http://schemas.microsoft.com/office/drawing/2014/main" id="{F6FA53AE-612B-45FB-ACA5-2973BDD9F104}"/>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51" name="Line 7">
          <a:extLst>
            <a:ext uri="{FF2B5EF4-FFF2-40B4-BE49-F238E27FC236}">
              <a16:creationId xmlns:a16="http://schemas.microsoft.com/office/drawing/2014/main" id="{DD8DA6A6-9434-4821-80B4-40AB5CD805D0}"/>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52" name="Line 7">
          <a:extLst>
            <a:ext uri="{FF2B5EF4-FFF2-40B4-BE49-F238E27FC236}">
              <a16:creationId xmlns:a16="http://schemas.microsoft.com/office/drawing/2014/main" id="{D8363A46-B5D4-49C4-90FF-7D97872B9BA7}"/>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53" name="Line 7">
          <a:extLst>
            <a:ext uri="{FF2B5EF4-FFF2-40B4-BE49-F238E27FC236}">
              <a16:creationId xmlns:a16="http://schemas.microsoft.com/office/drawing/2014/main" id="{320E0A6E-8938-423F-86F0-1EFF92B73018}"/>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54" name="Line 7">
          <a:extLst>
            <a:ext uri="{FF2B5EF4-FFF2-40B4-BE49-F238E27FC236}">
              <a16:creationId xmlns:a16="http://schemas.microsoft.com/office/drawing/2014/main" id="{31829422-16D2-45F1-9CCE-4BAEC4C3499D}"/>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55" name="Line 7">
          <a:extLst>
            <a:ext uri="{FF2B5EF4-FFF2-40B4-BE49-F238E27FC236}">
              <a16:creationId xmlns:a16="http://schemas.microsoft.com/office/drawing/2014/main" id="{6A94020C-01BC-4202-8763-9A01A588EAC0}"/>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56" name="Line 7">
          <a:extLst>
            <a:ext uri="{FF2B5EF4-FFF2-40B4-BE49-F238E27FC236}">
              <a16:creationId xmlns:a16="http://schemas.microsoft.com/office/drawing/2014/main" id="{2721F759-F289-48EF-B2EF-CBC1BC373FD3}"/>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57" name="Line 7">
          <a:extLst>
            <a:ext uri="{FF2B5EF4-FFF2-40B4-BE49-F238E27FC236}">
              <a16:creationId xmlns:a16="http://schemas.microsoft.com/office/drawing/2014/main" id="{3F759E90-B5F2-4D47-ACE8-5DAEB6CB8AA3}"/>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58" name="Line 7">
          <a:extLst>
            <a:ext uri="{FF2B5EF4-FFF2-40B4-BE49-F238E27FC236}">
              <a16:creationId xmlns:a16="http://schemas.microsoft.com/office/drawing/2014/main" id="{CFB03271-9C96-4098-BFAD-A31E017B4BAE}"/>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59" name="Line 7">
          <a:extLst>
            <a:ext uri="{FF2B5EF4-FFF2-40B4-BE49-F238E27FC236}">
              <a16:creationId xmlns:a16="http://schemas.microsoft.com/office/drawing/2014/main" id="{82425901-808D-4AFF-A438-341371DEF526}"/>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60" name="Line 7">
          <a:extLst>
            <a:ext uri="{FF2B5EF4-FFF2-40B4-BE49-F238E27FC236}">
              <a16:creationId xmlns:a16="http://schemas.microsoft.com/office/drawing/2014/main" id="{1F3CE444-B7FD-48AC-B579-D1250511BC6B}"/>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61" name="Line 7">
          <a:extLst>
            <a:ext uri="{FF2B5EF4-FFF2-40B4-BE49-F238E27FC236}">
              <a16:creationId xmlns:a16="http://schemas.microsoft.com/office/drawing/2014/main" id="{211D8CD3-B7B4-499B-B033-86C29168CE44}"/>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62" name="Line 7">
          <a:extLst>
            <a:ext uri="{FF2B5EF4-FFF2-40B4-BE49-F238E27FC236}">
              <a16:creationId xmlns:a16="http://schemas.microsoft.com/office/drawing/2014/main" id="{2D3AE412-3528-49C2-9306-19030D8A1718}"/>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63" name="Line 7">
          <a:extLst>
            <a:ext uri="{FF2B5EF4-FFF2-40B4-BE49-F238E27FC236}">
              <a16:creationId xmlns:a16="http://schemas.microsoft.com/office/drawing/2014/main" id="{4D3F5D4B-0EA6-49A7-9612-D82D8174BD19}"/>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64" name="Line 7">
          <a:extLst>
            <a:ext uri="{FF2B5EF4-FFF2-40B4-BE49-F238E27FC236}">
              <a16:creationId xmlns:a16="http://schemas.microsoft.com/office/drawing/2014/main" id="{85935B5E-23E8-4CEB-B5AD-A5B6632E7D5E}"/>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65" name="Line 7">
          <a:extLst>
            <a:ext uri="{FF2B5EF4-FFF2-40B4-BE49-F238E27FC236}">
              <a16:creationId xmlns:a16="http://schemas.microsoft.com/office/drawing/2014/main" id="{FC58FCC3-5224-44CF-9DAC-FCDA59A4EB7B}"/>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66" name="Line 7">
          <a:extLst>
            <a:ext uri="{FF2B5EF4-FFF2-40B4-BE49-F238E27FC236}">
              <a16:creationId xmlns:a16="http://schemas.microsoft.com/office/drawing/2014/main" id="{68B1BDF3-3129-4028-99FB-DCEC5E123277}"/>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67" name="Line 7">
          <a:extLst>
            <a:ext uri="{FF2B5EF4-FFF2-40B4-BE49-F238E27FC236}">
              <a16:creationId xmlns:a16="http://schemas.microsoft.com/office/drawing/2014/main" id="{A5042BA0-77B1-46E8-B7C1-0B9FCD1A76A5}"/>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68" name="Line 7">
          <a:extLst>
            <a:ext uri="{FF2B5EF4-FFF2-40B4-BE49-F238E27FC236}">
              <a16:creationId xmlns:a16="http://schemas.microsoft.com/office/drawing/2014/main" id="{2A0A83C9-CA57-4189-BFB4-F9DAEABAADA6}"/>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69" name="Line 7">
          <a:extLst>
            <a:ext uri="{FF2B5EF4-FFF2-40B4-BE49-F238E27FC236}">
              <a16:creationId xmlns:a16="http://schemas.microsoft.com/office/drawing/2014/main" id="{A6885716-3CBF-4C0A-938F-AEAB24458692}"/>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70" name="Line 7">
          <a:extLst>
            <a:ext uri="{FF2B5EF4-FFF2-40B4-BE49-F238E27FC236}">
              <a16:creationId xmlns:a16="http://schemas.microsoft.com/office/drawing/2014/main" id="{9CE120DF-47A8-4A89-8FE8-27689F56E7B8}"/>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371" name="Line 7">
          <a:extLst>
            <a:ext uri="{FF2B5EF4-FFF2-40B4-BE49-F238E27FC236}">
              <a16:creationId xmlns:a16="http://schemas.microsoft.com/office/drawing/2014/main" id="{D5FB1842-CE89-4A2C-88E6-A8379C0B7CBB}"/>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372" name="Line 7">
          <a:extLst>
            <a:ext uri="{FF2B5EF4-FFF2-40B4-BE49-F238E27FC236}">
              <a16:creationId xmlns:a16="http://schemas.microsoft.com/office/drawing/2014/main" id="{4A11404D-D569-4DB4-82EC-8D623F0FE066}"/>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181</xdr:row>
      <xdr:rowOff>0</xdr:rowOff>
    </xdr:from>
    <xdr:to>
      <xdr:col>4</xdr:col>
      <xdr:colOff>0</xdr:colOff>
      <xdr:row>181</xdr:row>
      <xdr:rowOff>0</xdr:rowOff>
    </xdr:to>
    <xdr:sp macro="" textlink="">
      <xdr:nvSpPr>
        <xdr:cNvPr id="3373" name="Line 7">
          <a:extLst>
            <a:ext uri="{FF2B5EF4-FFF2-40B4-BE49-F238E27FC236}">
              <a16:creationId xmlns:a16="http://schemas.microsoft.com/office/drawing/2014/main" id="{714B103E-0EB2-4D30-B210-D29C61DD9C1D}"/>
            </a:ext>
          </a:extLst>
        </xdr:cNvPr>
        <xdr:cNvSpPr>
          <a:spLocks noChangeShapeType="1"/>
        </xdr:cNvSpPr>
      </xdr:nvSpPr>
      <xdr:spPr bwMode="auto">
        <a:xfrm>
          <a:off x="1933575" y="38261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374" name="Line 7">
          <a:extLst>
            <a:ext uri="{FF2B5EF4-FFF2-40B4-BE49-F238E27FC236}">
              <a16:creationId xmlns:a16="http://schemas.microsoft.com/office/drawing/2014/main" id="{9031C5D5-B734-407B-BE8F-3EC8B1224890}"/>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375" name="Line 7">
          <a:extLst>
            <a:ext uri="{FF2B5EF4-FFF2-40B4-BE49-F238E27FC236}">
              <a16:creationId xmlns:a16="http://schemas.microsoft.com/office/drawing/2014/main" id="{12000284-D878-41FF-AE51-8E47B012C2A5}"/>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376" name="Line 7">
          <a:extLst>
            <a:ext uri="{FF2B5EF4-FFF2-40B4-BE49-F238E27FC236}">
              <a16:creationId xmlns:a16="http://schemas.microsoft.com/office/drawing/2014/main" id="{339F1928-EDB9-4A26-9C8B-1399D29078EB}"/>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377" name="Line 7">
          <a:extLst>
            <a:ext uri="{FF2B5EF4-FFF2-40B4-BE49-F238E27FC236}">
              <a16:creationId xmlns:a16="http://schemas.microsoft.com/office/drawing/2014/main" id="{127B3C47-90CC-4041-879C-6920EA2B8E92}"/>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378" name="Line 7">
          <a:extLst>
            <a:ext uri="{FF2B5EF4-FFF2-40B4-BE49-F238E27FC236}">
              <a16:creationId xmlns:a16="http://schemas.microsoft.com/office/drawing/2014/main" id="{6A5D0F20-D20A-4755-8EC2-247A578ADDEE}"/>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379" name="Line 7">
          <a:extLst>
            <a:ext uri="{FF2B5EF4-FFF2-40B4-BE49-F238E27FC236}">
              <a16:creationId xmlns:a16="http://schemas.microsoft.com/office/drawing/2014/main" id="{0291DC27-CEE7-429B-AA4C-257499681ACF}"/>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380" name="Line 7">
          <a:extLst>
            <a:ext uri="{FF2B5EF4-FFF2-40B4-BE49-F238E27FC236}">
              <a16:creationId xmlns:a16="http://schemas.microsoft.com/office/drawing/2014/main" id="{6C728140-D1C4-417C-A7A3-A3598F94DB71}"/>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381" name="Line 7">
          <a:extLst>
            <a:ext uri="{FF2B5EF4-FFF2-40B4-BE49-F238E27FC236}">
              <a16:creationId xmlns:a16="http://schemas.microsoft.com/office/drawing/2014/main" id="{C812E0C7-76BE-4A80-A165-3AADDDC7549B}"/>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382" name="Line 7">
          <a:extLst>
            <a:ext uri="{FF2B5EF4-FFF2-40B4-BE49-F238E27FC236}">
              <a16:creationId xmlns:a16="http://schemas.microsoft.com/office/drawing/2014/main" id="{A739973E-9B49-4FE0-B5AD-02EF7824278A}"/>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383" name="Line 7">
          <a:extLst>
            <a:ext uri="{FF2B5EF4-FFF2-40B4-BE49-F238E27FC236}">
              <a16:creationId xmlns:a16="http://schemas.microsoft.com/office/drawing/2014/main" id="{635A9D60-DD62-4A77-B2FE-5DE735D45612}"/>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384" name="Line 7">
          <a:extLst>
            <a:ext uri="{FF2B5EF4-FFF2-40B4-BE49-F238E27FC236}">
              <a16:creationId xmlns:a16="http://schemas.microsoft.com/office/drawing/2014/main" id="{0702D03B-2C91-4C1D-99E6-0DC734400A8C}"/>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385" name="Line 7">
          <a:extLst>
            <a:ext uri="{FF2B5EF4-FFF2-40B4-BE49-F238E27FC236}">
              <a16:creationId xmlns:a16="http://schemas.microsoft.com/office/drawing/2014/main" id="{FB564CCC-5772-4E66-BA6C-7075E1472E90}"/>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386" name="Line 7">
          <a:extLst>
            <a:ext uri="{FF2B5EF4-FFF2-40B4-BE49-F238E27FC236}">
              <a16:creationId xmlns:a16="http://schemas.microsoft.com/office/drawing/2014/main" id="{EDF14952-834C-47F9-AC39-DCDF29CBDBD8}"/>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387" name="Line 7">
          <a:extLst>
            <a:ext uri="{FF2B5EF4-FFF2-40B4-BE49-F238E27FC236}">
              <a16:creationId xmlns:a16="http://schemas.microsoft.com/office/drawing/2014/main" id="{B288502D-6D82-4B4D-BA51-978C709122A9}"/>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388" name="Line 7">
          <a:extLst>
            <a:ext uri="{FF2B5EF4-FFF2-40B4-BE49-F238E27FC236}">
              <a16:creationId xmlns:a16="http://schemas.microsoft.com/office/drawing/2014/main" id="{A77A8F8A-C83E-4274-87D6-623A652ACE2B}"/>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389" name="Line 7">
          <a:extLst>
            <a:ext uri="{FF2B5EF4-FFF2-40B4-BE49-F238E27FC236}">
              <a16:creationId xmlns:a16="http://schemas.microsoft.com/office/drawing/2014/main" id="{423E5A2D-4C90-4CB6-9B38-E5B1147EC65C}"/>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390" name="Line 7">
          <a:extLst>
            <a:ext uri="{FF2B5EF4-FFF2-40B4-BE49-F238E27FC236}">
              <a16:creationId xmlns:a16="http://schemas.microsoft.com/office/drawing/2014/main" id="{4449C733-EFAB-4B8D-B91C-377894EDE0CC}"/>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391" name="Line 7">
          <a:extLst>
            <a:ext uri="{FF2B5EF4-FFF2-40B4-BE49-F238E27FC236}">
              <a16:creationId xmlns:a16="http://schemas.microsoft.com/office/drawing/2014/main" id="{A2B80D72-FF7A-4861-8DD4-8F1A97D2B216}"/>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392" name="Line 7">
          <a:extLst>
            <a:ext uri="{FF2B5EF4-FFF2-40B4-BE49-F238E27FC236}">
              <a16:creationId xmlns:a16="http://schemas.microsoft.com/office/drawing/2014/main" id="{0FB642F7-956F-4198-8119-1398674E40B3}"/>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393" name="Line 7">
          <a:extLst>
            <a:ext uri="{FF2B5EF4-FFF2-40B4-BE49-F238E27FC236}">
              <a16:creationId xmlns:a16="http://schemas.microsoft.com/office/drawing/2014/main" id="{A3751B8D-7525-4892-90FD-60E4F6DDA74C}"/>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394" name="Line 7">
          <a:extLst>
            <a:ext uri="{FF2B5EF4-FFF2-40B4-BE49-F238E27FC236}">
              <a16:creationId xmlns:a16="http://schemas.microsoft.com/office/drawing/2014/main" id="{08C3D220-2A39-4AC6-BBE8-B6CA48777524}"/>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395" name="Line 7">
          <a:extLst>
            <a:ext uri="{FF2B5EF4-FFF2-40B4-BE49-F238E27FC236}">
              <a16:creationId xmlns:a16="http://schemas.microsoft.com/office/drawing/2014/main" id="{D58453AC-A972-47B6-ABB5-317B75D886B1}"/>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396" name="Line 7">
          <a:extLst>
            <a:ext uri="{FF2B5EF4-FFF2-40B4-BE49-F238E27FC236}">
              <a16:creationId xmlns:a16="http://schemas.microsoft.com/office/drawing/2014/main" id="{9A30CE78-3FFC-47D3-B201-46EB5195296F}"/>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397" name="Line 7">
          <a:extLst>
            <a:ext uri="{FF2B5EF4-FFF2-40B4-BE49-F238E27FC236}">
              <a16:creationId xmlns:a16="http://schemas.microsoft.com/office/drawing/2014/main" id="{B346E3C8-660D-47B5-8992-4B4E30C6B2D5}"/>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398" name="Line 7">
          <a:extLst>
            <a:ext uri="{FF2B5EF4-FFF2-40B4-BE49-F238E27FC236}">
              <a16:creationId xmlns:a16="http://schemas.microsoft.com/office/drawing/2014/main" id="{9B962873-1062-410C-A1D1-FCADE7A9C0EB}"/>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399" name="Line 7">
          <a:extLst>
            <a:ext uri="{FF2B5EF4-FFF2-40B4-BE49-F238E27FC236}">
              <a16:creationId xmlns:a16="http://schemas.microsoft.com/office/drawing/2014/main" id="{CA01D258-FF3D-4830-8AA7-717D344030A2}"/>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00" name="Line 7">
          <a:extLst>
            <a:ext uri="{FF2B5EF4-FFF2-40B4-BE49-F238E27FC236}">
              <a16:creationId xmlns:a16="http://schemas.microsoft.com/office/drawing/2014/main" id="{8889509D-FE04-4F27-8874-600ABD8F3A08}"/>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01" name="Line 7">
          <a:extLst>
            <a:ext uri="{FF2B5EF4-FFF2-40B4-BE49-F238E27FC236}">
              <a16:creationId xmlns:a16="http://schemas.microsoft.com/office/drawing/2014/main" id="{6951FEDF-0F95-4062-81BD-ACAC173C2457}"/>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02" name="Line 7">
          <a:extLst>
            <a:ext uri="{FF2B5EF4-FFF2-40B4-BE49-F238E27FC236}">
              <a16:creationId xmlns:a16="http://schemas.microsoft.com/office/drawing/2014/main" id="{BF27BC54-4AC2-4E6D-800A-051A9B885EDC}"/>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03" name="Line 7">
          <a:extLst>
            <a:ext uri="{FF2B5EF4-FFF2-40B4-BE49-F238E27FC236}">
              <a16:creationId xmlns:a16="http://schemas.microsoft.com/office/drawing/2014/main" id="{6C85CB35-C7D3-4656-8629-A1A5B41BD48D}"/>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04" name="Line 7">
          <a:extLst>
            <a:ext uri="{FF2B5EF4-FFF2-40B4-BE49-F238E27FC236}">
              <a16:creationId xmlns:a16="http://schemas.microsoft.com/office/drawing/2014/main" id="{19569D13-8BCE-4A64-892A-7C60ED3F6458}"/>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05" name="Line 7">
          <a:extLst>
            <a:ext uri="{FF2B5EF4-FFF2-40B4-BE49-F238E27FC236}">
              <a16:creationId xmlns:a16="http://schemas.microsoft.com/office/drawing/2014/main" id="{FA4E76E7-63A4-4651-AD03-0705767FE849}"/>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06" name="Line 7">
          <a:extLst>
            <a:ext uri="{FF2B5EF4-FFF2-40B4-BE49-F238E27FC236}">
              <a16:creationId xmlns:a16="http://schemas.microsoft.com/office/drawing/2014/main" id="{EEDCFA7D-5700-435B-BD52-7BCAEE69294A}"/>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07" name="Line 7">
          <a:extLst>
            <a:ext uri="{FF2B5EF4-FFF2-40B4-BE49-F238E27FC236}">
              <a16:creationId xmlns:a16="http://schemas.microsoft.com/office/drawing/2014/main" id="{1A1A7531-C001-40AE-BE6B-FB64757E06FC}"/>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08" name="Line 7">
          <a:extLst>
            <a:ext uri="{FF2B5EF4-FFF2-40B4-BE49-F238E27FC236}">
              <a16:creationId xmlns:a16="http://schemas.microsoft.com/office/drawing/2014/main" id="{FEDA4613-23EA-462F-A252-D4DC1B078954}"/>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09" name="Line 7">
          <a:extLst>
            <a:ext uri="{FF2B5EF4-FFF2-40B4-BE49-F238E27FC236}">
              <a16:creationId xmlns:a16="http://schemas.microsoft.com/office/drawing/2014/main" id="{BC2DA5E1-07EA-44D8-BF8F-2A46F7002404}"/>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10" name="Line 7">
          <a:extLst>
            <a:ext uri="{FF2B5EF4-FFF2-40B4-BE49-F238E27FC236}">
              <a16:creationId xmlns:a16="http://schemas.microsoft.com/office/drawing/2014/main" id="{CF70C8F5-1E0A-4E6F-B96E-29F112B0A904}"/>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11" name="Line 7">
          <a:extLst>
            <a:ext uri="{FF2B5EF4-FFF2-40B4-BE49-F238E27FC236}">
              <a16:creationId xmlns:a16="http://schemas.microsoft.com/office/drawing/2014/main" id="{058E6D62-588F-4249-BD05-C6E4C42A5812}"/>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12" name="Line 7">
          <a:extLst>
            <a:ext uri="{FF2B5EF4-FFF2-40B4-BE49-F238E27FC236}">
              <a16:creationId xmlns:a16="http://schemas.microsoft.com/office/drawing/2014/main" id="{654F3DF2-45D4-4E30-9594-F4C790A27CA4}"/>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13" name="Line 7">
          <a:extLst>
            <a:ext uri="{FF2B5EF4-FFF2-40B4-BE49-F238E27FC236}">
              <a16:creationId xmlns:a16="http://schemas.microsoft.com/office/drawing/2014/main" id="{4C932683-FF80-4449-B8C6-42C4F1CC4008}"/>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14" name="Line 7">
          <a:extLst>
            <a:ext uri="{FF2B5EF4-FFF2-40B4-BE49-F238E27FC236}">
              <a16:creationId xmlns:a16="http://schemas.microsoft.com/office/drawing/2014/main" id="{23A194DE-B63A-492A-8A9E-F78AE1CF104F}"/>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15" name="Line 7">
          <a:extLst>
            <a:ext uri="{FF2B5EF4-FFF2-40B4-BE49-F238E27FC236}">
              <a16:creationId xmlns:a16="http://schemas.microsoft.com/office/drawing/2014/main" id="{45036F62-B0BC-404C-A2AA-554BF714BDC3}"/>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16" name="Line 7">
          <a:extLst>
            <a:ext uri="{FF2B5EF4-FFF2-40B4-BE49-F238E27FC236}">
              <a16:creationId xmlns:a16="http://schemas.microsoft.com/office/drawing/2014/main" id="{BFF848A5-B5FE-4178-8C5A-FC0A0A4774DB}"/>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17" name="Line 7">
          <a:extLst>
            <a:ext uri="{FF2B5EF4-FFF2-40B4-BE49-F238E27FC236}">
              <a16:creationId xmlns:a16="http://schemas.microsoft.com/office/drawing/2014/main" id="{E77A1554-E867-4FA2-B0DD-26F14958256A}"/>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18" name="Line 7">
          <a:extLst>
            <a:ext uri="{FF2B5EF4-FFF2-40B4-BE49-F238E27FC236}">
              <a16:creationId xmlns:a16="http://schemas.microsoft.com/office/drawing/2014/main" id="{2459AFFE-9D8A-43E4-96A8-582FDD5CD9D7}"/>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19" name="Line 7">
          <a:extLst>
            <a:ext uri="{FF2B5EF4-FFF2-40B4-BE49-F238E27FC236}">
              <a16:creationId xmlns:a16="http://schemas.microsoft.com/office/drawing/2014/main" id="{F3031470-0C7C-4F00-AB3F-9F0D2CE58D53}"/>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20" name="Line 7">
          <a:extLst>
            <a:ext uri="{FF2B5EF4-FFF2-40B4-BE49-F238E27FC236}">
              <a16:creationId xmlns:a16="http://schemas.microsoft.com/office/drawing/2014/main" id="{73793603-3E7F-4EB9-9722-27CD802E6F3D}"/>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21" name="Line 7">
          <a:extLst>
            <a:ext uri="{FF2B5EF4-FFF2-40B4-BE49-F238E27FC236}">
              <a16:creationId xmlns:a16="http://schemas.microsoft.com/office/drawing/2014/main" id="{26A1F2FF-3052-42FA-87C8-12B2A381FE4C}"/>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22" name="Line 7">
          <a:extLst>
            <a:ext uri="{FF2B5EF4-FFF2-40B4-BE49-F238E27FC236}">
              <a16:creationId xmlns:a16="http://schemas.microsoft.com/office/drawing/2014/main" id="{6357A153-5F69-49B8-A8D9-4C156CBEE3A5}"/>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23" name="Line 7">
          <a:extLst>
            <a:ext uri="{FF2B5EF4-FFF2-40B4-BE49-F238E27FC236}">
              <a16:creationId xmlns:a16="http://schemas.microsoft.com/office/drawing/2014/main" id="{4B5683F4-2A30-4761-A76D-C98C56A9E838}"/>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24" name="Line 7">
          <a:extLst>
            <a:ext uri="{FF2B5EF4-FFF2-40B4-BE49-F238E27FC236}">
              <a16:creationId xmlns:a16="http://schemas.microsoft.com/office/drawing/2014/main" id="{82F278FB-575E-4CCD-A119-6709F4B8C058}"/>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25" name="Line 7">
          <a:extLst>
            <a:ext uri="{FF2B5EF4-FFF2-40B4-BE49-F238E27FC236}">
              <a16:creationId xmlns:a16="http://schemas.microsoft.com/office/drawing/2014/main" id="{EA65DB8E-3644-4117-903F-DDEAE8D7B465}"/>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26" name="Line 7">
          <a:extLst>
            <a:ext uri="{FF2B5EF4-FFF2-40B4-BE49-F238E27FC236}">
              <a16:creationId xmlns:a16="http://schemas.microsoft.com/office/drawing/2014/main" id="{64E51948-63C9-454A-A862-F124A0856B5A}"/>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27" name="Line 7">
          <a:extLst>
            <a:ext uri="{FF2B5EF4-FFF2-40B4-BE49-F238E27FC236}">
              <a16:creationId xmlns:a16="http://schemas.microsoft.com/office/drawing/2014/main" id="{3EE4BF5E-6AB5-46DD-A4AF-FBC54D6373E9}"/>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28" name="Line 7">
          <a:extLst>
            <a:ext uri="{FF2B5EF4-FFF2-40B4-BE49-F238E27FC236}">
              <a16:creationId xmlns:a16="http://schemas.microsoft.com/office/drawing/2014/main" id="{EAEA9134-FCEA-4ED8-ADF8-79D2F5DFC064}"/>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29" name="Line 7">
          <a:extLst>
            <a:ext uri="{FF2B5EF4-FFF2-40B4-BE49-F238E27FC236}">
              <a16:creationId xmlns:a16="http://schemas.microsoft.com/office/drawing/2014/main" id="{8EDCE368-684D-40FB-A608-24BBA934198C}"/>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30" name="Line 7">
          <a:extLst>
            <a:ext uri="{FF2B5EF4-FFF2-40B4-BE49-F238E27FC236}">
              <a16:creationId xmlns:a16="http://schemas.microsoft.com/office/drawing/2014/main" id="{E0B9B974-EB4D-44B3-97A5-698F92E1D658}"/>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31" name="Line 7">
          <a:extLst>
            <a:ext uri="{FF2B5EF4-FFF2-40B4-BE49-F238E27FC236}">
              <a16:creationId xmlns:a16="http://schemas.microsoft.com/office/drawing/2014/main" id="{285B4B41-B2D7-44E3-986B-216209239FB8}"/>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32" name="Line 7">
          <a:extLst>
            <a:ext uri="{FF2B5EF4-FFF2-40B4-BE49-F238E27FC236}">
              <a16:creationId xmlns:a16="http://schemas.microsoft.com/office/drawing/2014/main" id="{1DBF7E04-D06B-499B-91FC-EBD59CD9F462}"/>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33" name="Line 7">
          <a:extLst>
            <a:ext uri="{FF2B5EF4-FFF2-40B4-BE49-F238E27FC236}">
              <a16:creationId xmlns:a16="http://schemas.microsoft.com/office/drawing/2014/main" id="{F7071D6F-2F65-4F3D-AA53-4E3E330AB8E0}"/>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34" name="Line 7">
          <a:extLst>
            <a:ext uri="{FF2B5EF4-FFF2-40B4-BE49-F238E27FC236}">
              <a16:creationId xmlns:a16="http://schemas.microsoft.com/office/drawing/2014/main" id="{6969AC58-D141-4E00-98D4-027E79F69CED}"/>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35" name="Line 7">
          <a:extLst>
            <a:ext uri="{FF2B5EF4-FFF2-40B4-BE49-F238E27FC236}">
              <a16:creationId xmlns:a16="http://schemas.microsoft.com/office/drawing/2014/main" id="{7A3F4EF5-8042-46B2-A0CF-105F08642BF0}"/>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36" name="Line 7">
          <a:extLst>
            <a:ext uri="{FF2B5EF4-FFF2-40B4-BE49-F238E27FC236}">
              <a16:creationId xmlns:a16="http://schemas.microsoft.com/office/drawing/2014/main" id="{81E2D3C5-73EA-46F1-B1FF-C8A32E1A8B6B}"/>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37" name="Line 7">
          <a:extLst>
            <a:ext uri="{FF2B5EF4-FFF2-40B4-BE49-F238E27FC236}">
              <a16:creationId xmlns:a16="http://schemas.microsoft.com/office/drawing/2014/main" id="{94BDCDA8-6EF2-4D6A-9DAE-B2C1FA931823}"/>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38" name="Line 7">
          <a:extLst>
            <a:ext uri="{FF2B5EF4-FFF2-40B4-BE49-F238E27FC236}">
              <a16:creationId xmlns:a16="http://schemas.microsoft.com/office/drawing/2014/main" id="{5889D9C4-FCED-497B-806B-9F3E09445A89}"/>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39" name="Line 7">
          <a:extLst>
            <a:ext uri="{FF2B5EF4-FFF2-40B4-BE49-F238E27FC236}">
              <a16:creationId xmlns:a16="http://schemas.microsoft.com/office/drawing/2014/main" id="{326758B5-A986-40AB-98C0-BC4DFA974E5A}"/>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40" name="Line 7">
          <a:extLst>
            <a:ext uri="{FF2B5EF4-FFF2-40B4-BE49-F238E27FC236}">
              <a16:creationId xmlns:a16="http://schemas.microsoft.com/office/drawing/2014/main" id="{B8759A1F-FDE9-4345-AC7C-A91468F2EB0E}"/>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41" name="Line 7">
          <a:extLst>
            <a:ext uri="{FF2B5EF4-FFF2-40B4-BE49-F238E27FC236}">
              <a16:creationId xmlns:a16="http://schemas.microsoft.com/office/drawing/2014/main" id="{73FA0A00-4E97-480A-B60F-3215E6113B89}"/>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442" name="Line 7">
          <a:extLst>
            <a:ext uri="{FF2B5EF4-FFF2-40B4-BE49-F238E27FC236}">
              <a16:creationId xmlns:a16="http://schemas.microsoft.com/office/drawing/2014/main" id="{18364EBF-43AF-41F2-939A-7B56106332F6}"/>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43" name="Line 7">
          <a:extLst>
            <a:ext uri="{FF2B5EF4-FFF2-40B4-BE49-F238E27FC236}">
              <a16:creationId xmlns:a16="http://schemas.microsoft.com/office/drawing/2014/main" id="{4CBC3A06-5F58-4CB0-9872-4EB55F9450DA}"/>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44" name="Line 7">
          <a:extLst>
            <a:ext uri="{FF2B5EF4-FFF2-40B4-BE49-F238E27FC236}">
              <a16:creationId xmlns:a16="http://schemas.microsoft.com/office/drawing/2014/main" id="{578FC9E0-D956-48D6-84B5-8C0BEE9C2D4F}"/>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45" name="Line 7">
          <a:extLst>
            <a:ext uri="{FF2B5EF4-FFF2-40B4-BE49-F238E27FC236}">
              <a16:creationId xmlns:a16="http://schemas.microsoft.com/office/drawing/2014/main" id="{139ED577-F12B-45AA-8CB5-A74CB919636F}"/>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46" name="Line 7">
          <a:extLst>
            <a:ext uri="{FF2B5EF4-FFF2-40B4-BE49-F238E27FC236}">
              <a16:creationId xmlns:a16="http://schemas.microsoft.com/office/drawing/2014/main" id="{92DFED7A-E328-44DE-B67D-C247B08FC508}"/>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447" name="Line 7">
          <a:extLst>
            <a:ext uri="{FF2B5EF4-FFF2-40B4-BE49-F238E27FC236}">
              <a16:creationId xmlns:a16="http://schemas.microsoft.com/office/drawing/2014/main" id="{86B07B29-AF41-40DE-A014-1F41A034D16B}"/>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448" name="Line 7">
          <a:extLst>
            <a:ext uri="{FF2B5EF4-FFF2-40B4-BE49-F238E27FC236}">
              <a16:creationId xmlns:a16="http://schemas.microsoft.com/office/drawing/2014/main" id="{335B4737-AEC6-487C-8ED6-7383E12A3C55}"/>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449" name="Line 7">
          <a:extLst>
            <a:ext uri="{FF2B5EF4-FFF2-40B4-BE49-F238E27FC236}">
              <a16:creationId xmlns:a16="http://schemas.microsoft.com/office/drawing/2014/main" id="{E1E14E5B-9302-43EB-99FF-58EAE543BD2B}"/>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450" name="Line 7">
          <a:extLst>
            <a:ext uri="{FF2B5EF4-FFF2-40B4-BE49-F238E27FC236}">
              <a16:creationId xmlns:a16="http://schemas.microsoft.com/office/drawing/2014/main" id="{443E4837-F58C-41F3-BDB4-FFEB69793E21}"/>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451" name="Line 7">
          <a:extLst>
            <a:ext uri="{FF2B5EF4-FFF2-40B4-BE49-F238E27FC236}">
              <a16:creationId xmlns:a16="http://schemas.microsoft.com/office/drawing/2014/main" id="{1321A93B-93CD-42CA-9E7B-C15DB9BE58CC}"/>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452" name="Line 7">
          <a:extLst>
            <a:ext uri="{FF2B5EF4-FFF2-40B4-BE49-F238E27FC236}">
              <a16:creationId xmlns:a16="http://schemas.microsoft.com/office/drawing/2014/main" id="{561B4633-5C66-4437-8DBC-85E2A68D671C}"/>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453" name="Line 7">
          <a:extLst>
            <a:ext uri="{FF2B5EF4-FFF2-40B4-BE49-F238E27FC236}">
              <a16:creationId xmlns:a16="http://schemas.microsoft.com/office/drawing/2014/main" id="{53F9D283-2424-4E36-AE13-04724F56E9A9}"/>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454" name="Line 7">
          <a:extLst>
            <a:ext uri="{FF2B5EF4-FFF2-40B4-BE49-F238E27FC236}">
              <a16:creationId xmlns:a16="http://schemas.microsoft.com/office/drawing/2014/main" id="{6CFEBC48-DAB5-4BE2-A097-9604483FEF74}"/>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55" name="Line 7">
          <a:extLst>
            <a:ext uri="{FF2B5EF4-FFF2-40B4-BE49-F238E27FC236}">
              <a16:creationId xmlns:a16="http://schemas.microsoft.com/office/drawing/2014/main" id="{2431EC66-5E27-45E8-9E50-B37D533CFD9A}"/>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56" name="Line 7">
          <a:extLst>
            <a:ext uri="{FF2B5EF4-FFF2-40B4-BE49-F238E27FC236}">
              <a16:creationId xmlns:a16="http://schemas.microsoft.com/office/drawing/2014/main" id="{4DF75590-988C-475E-A503-42F34A9C2DBB}"/>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57" name="Line 7">
          <a:extLst>
            <a:ext uri="{FF2B5EF4-FFF2-40B4-BE49-F238E27FC236}">
              <a16:creationId xmlns:a16="http://schemas.microsoft.com/office/drawing/2014/main" id="{7E069A49-A71A-463F-8278-6AE9CCB3194F}"/>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458" name="Line 7">
          <a:extLst>
            <a:ext uri="{FF2B5EF4-FFF2-40B4-BE49-F238E27FC236}">
              <a16:creationId xmlns:a16="http://schemas.microsoft.com/office/drawing/2014/main" id="{3E17DD9D-1DBB-42DD-898B-335195E1649C}"/>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459" name="Line 7">
          <a:extLst>
            <a:ext uri="{FF2B5EF4-FFF2-40B4-BE49-F238E27FC236}">
              <a16:creationId xmlns:a16="http://schemas.microsoft.com/office/drawing/2014/main" id="{D73B71C5-0EC9-4BBF-8118-5CB067FE3A97}"/>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460" name="Line 7">
          <a:extLst>
            <a:ext uri="{FF2B5EF4-FFF2-40B4-BE49-F238E27FC236}">
              <a16:creationId xmlns:a16="http://schemas.microsoft.com/office/drawing/2014/main" id="{4BD82DE0-2114-47EB-AF4A-A260B554ECB8}"/>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61" name="Line 7">
          <a:extLst>
            <a:ext uri="{FF2B5EF4-FFF2-40B4-BE49-F238E27FC236}">
              <a16:creationId xmlns:a16="http://schemas.microsoft.com/office/drawing/2014/main" id="{26F53F1C-CCE7-42E6-9803-B1B4461C050C}"/>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62" name="Line 7">
          <a:extLst>
            <a:ext uri="{FF2B5EF4-FFF2-40B4-BE49-F238E27FC236}">
              <a16:creationId xmlns:a16="http://schemas.microsoft.com/office/drawing/2014/main" id="{C4B2D11D-365D-4CBF-A57C-BFEBB3AD219A}"/>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63" name="Line 7">
          <a:extLst>
            <a:ext uri="{FF2B5EF4-FFF2-40B4-BE49-F238E27FC236}">
              <a16:creationId xmlns:a16="http://schemas.microsoft.com/office/drawing/2014/main" id="{469E35F9-749B-4F47-BE40-16E2D3695CCB}"/>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64" name="Line 7">
          <a:extLst>
            <a:ext uri="{FF2B5EF4-FFF2-40B4-BE49-F238E27FC236}">
              <a16:creationId xmlns:a16="http://schemas.microsoft.com/office/drawing/2014/main" id="{E029E3F4-639A-4AA7-84F6-513395542837}"/>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65" name="Line 7">
          <a:extLst>
            <a:ext uri="{FF2B5EF4-FFF2-40B4-BE49-F238E27FC236}">
              <a16:creationId xmlns:a16="http://schemas.microsoft.com/office/drawing/2014/main" id="{D7DC9079-1823-411E-9A9D-9D9792FE78BF}"/>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66" name="Line 7">
          <a:extLst>
            <a:ext uri="{FF2B5EF4-FFF2-40B4-BE49-F238E27FC236}">
              <a16:creationId xmlns:a16="http://schemas.microsoft.com/office/drawing/2014/main" id="{FB47E051-2132-46B5-8ED0-507FE0B9375A}"/>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467" name="Line 7">
          <a:extLst>
            <a:ext uri="{FF2B5EF4-FFF2-40B4-BE49-F238E27FC236}">
              <a16:creationId xmlns:a16="http://schemas.microsoft.com/office/drawing/2014/main" id="{FE220889-EA67-4308-850A-6151884C5E40}"/>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468" name="Line 7">
          <a:extLst>
            <a:ext uri="{FF2B5EF4-FFF2-40B4-BE49-F238E27FC236}">
              <a16:creationId xmlns:a16="http://schemas.microsoft.com/office/drawing/2014/main" id="{47670A6C-A3E3-42D1-B228-1B300C49C882}"/>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469" name="Line 7">
          <a:extLst>
            <a:ext uri="{FF2B5EF4-FFF2-40B4-BE49-F238E27FC236}">
              <a16:creationId xmlns:a16="http://schemas.microsoft.com/office/drawing/2014/main" id="{890A1E9C-CE38-4189-A7B0-EA8EF58A340E}"/>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470" name="Line 7">
          <a:extLst>
            <a:ext uri="{FF2B5EF4-FFF2-40B4-BE49-F238E27FC236}">
              <a16:creationId xmlns:a16="http://schemas.microsoft.com/office/drawing/2014/main" id="{CF3A296F-E8EA-4571-A2F2-93B9CF9168CF}"/>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471" name="Line 7">
          <a:extLst>
            <a:ext uri="{FF2B5EF4-FFF2-40B4-BE49-F238E27FC236}">
              <a16:creationId xmlns:a16="http://schemas.microsoft.com/office/drawing/2014/main" id="{156E8CAF-60EC-4749-8C57-1A2E74960C16}"/>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472" name="Line 7">
          <a:extLst>
            <a:ext uri="{FF2B5EF4-FFF2-40B4-BE49-F238E27FC236}">
              <a16:creationId xmlns:a16="http://schemas.microsoft.com/office/drawing/2014/main" id="{BBD79165-7F71-4591-A978-A801AFB1A35B}"/>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473" name="Line 7">
          <a:extLst>
            <a:ext uri="{FF2B5EF4-FFF2-40B4-BE49-F238E27FC236}">
              <a16:creationId xmlns:a16="http://schemas.microsoft.com/office/drawing/2014/main" id="{B8F336F0-156A-4E97-AC9C-EC90C403DD45}"/>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474" name="Line 7">
          <a:extLst>
            <a:ext uri="{FF2B5EF4-FFF2-40B4-BE49-F238E27FC236}">
              <a16:creationId xmlns:a16="http://schemas.microsoft.com/office/drawing/2014/main" id="{D051BE70-C563-4981-948D-CEE36837F849}"/>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475" name="Line 7">
          <a:extLst>
            <a:ext uri="{FF2B5EF4-FFF2-40B4-BE49-F238E27FC236}">
              <a16:creationId xmlns:a16="http://schemas.microsoft.com/office/drawing/2014/main" id="{CD4F47CC-3270-462A-A9B9-1ADD48CD46B8}"/>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476" name="Line 7">
          <a:extLst>
            <a:ext uri="{FF2B5EF4-FFF2-40B4-BE49-F238E27FC236}">
              <a16:creationId xmlns:a16="http://schemas.microsoft.com/office/drawing/2014/main" id="{9EC00447-5FD5-4219-9C6D-9D8AD86F6C9F}"/>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477" name="Line 7">
          <a:extLst>
            <a:ext uri="{FF2B5EF4-FFF2-40B4-BE49-F238E27FC236}">
              <a16:creationId xmlns:a16="http://schemas.microsoft.com/office/drawing/2014/main" id="{07870A90-7B48-4082-9B4D-6A634845439D}"/>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478" name="Line 7">
          <a:extLst>
            <a:ext uri="{FF2B5EF4-FFF2-40B4-BE49-F238E27FC236}">
              <a16:creationId xmlns:a16="http://schemas.microsoft.com/office/drawing/2014/main" id="{F9388B04-8E2D-43A5-B50F-E283474FD651}"/>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479" name="Line 7">
          <a:extLst>
            <a:ext uri="{FF2B5EF4-FFF2-40B4-BE49-F238E27FC236}">
              <a16:creationId xmlns:a16="http://schemas.microsoft.com/office/drawing/2014/main" id="{1238D579-BD07-4EDF-9D16-5B8ED22AA541}"/>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480" name="Line 7">
          <a:extLst>
            <a:ext uri="{FF2B5EF4-FFF2-40B4-BE49-F238E27FC236}">
              <a16:creationId xmlns:a16="http://schemas.microsoft.com/office/drawing/2014/main" id="{1A586AD4-9340-4F9E-AFCB-2568CEDAB0FC}"/>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481" name="Line 7">
          <a:extLst>
            <a:ext uri="{FF2B5EF4-FFF2-40B4-BE49-F238E27FC236}">
              <a16:creationId xmlns:a16="http://schemas.microsoft.com/office/drawing/2014/main" id="{3DF60054-3649-4811-AC67-24FFB402A5CC}"/>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482" name="Line 7">
          <a:extLst>
            <a:ext uri="{FF2B5EF4-FFF2-40B4-BE49-F238E27FC236}">
              <a16:creationId xmlns:a16="http://schemas.microsoft.com/office/drawing/2014/main" id="{AF723FF9-1D81-43DF-B752-2BDAA13D84C8}"/>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483" name="Line 7">
          <a:extLst>
            <a:ext uri="{FF2B5EF4-FFF2-40B4-BE49-F238E27FC236}">
              <a16:creationId xmlns:a16="http://schemas.microsoft.com/office/drawing/2014/main" id="{7440D506-37A2-4D60-9699-8D748958DFF5}"/>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484" name="Line 7">
          <a:extLst>
            <a:ext uri="{FF2B5EF4-FFF2-40B4-BE49-F238E27FC236}">
              <a16:creationId xmlns:a16="http://schemas.microsoft.com/office/drawing/2014/main" id="{D3206F41-B67A-404F-9904-18B0AD513017}"/>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485" name="Line 7">
          <a:extLst>
            <a:ext uri="{FF2B5EF4-FFF2-40B4-BE49-F238E27FC236}">
              <a16:creationId xmlns:a16="http://schemas.microsoft.com/office/drawing/2014/main" id="{1D86C585-17C4-45B3-BB6F-F056276D9E39}"/>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486" name="Line 7">
          <a:extLst>
            <a:ext uri="{FF2B5EF4-FFF2-40B4-BE49-F238E27FC236}">
              <a16:creationId xmlns:a16="http://schemas.microsoft.com/office/drawing/2014/main" id="{4CDBDD61-74AB-4C55-A78E-F14FA4C0F0DD}"/>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487" name="Line 7">
          <a:extLst>
            <a:ext uri="{FF2B5EF4-FFF2-40B4-BE49-F238E27FC236}">
              <a16:creationId xmlns:a16="http://schemas.microsoft.com/office/drawing/2014/main" id="{6FC77FAF-2E3D-42C4-A626-94BEBE724F40}"/>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488" name="Line 7">
          <a:extLst>
            <a:ext uri="{FF2B5EF4-FFF2-40B4-BE49-F238E27FC236}">
              <a16:creationId xmlns:a16="http://schemas.microsoft.com/office/drawing/2014/main" id="{8AC762E5-D13C-4156-99BE-9F45434F1B56}"/>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489" name="Line 7">
          <a:extLst>
            <a:ext uri="{FF2B5EF4-FFF2-40B4-BE49-F238E27FC236}">
              <a16:creationId xmlns:a16="http://schemas.microsoft.com/office/drawing/2014/main" id="{228CBC1F-EFC1-4506-8685-4A62A2D9B684}"/>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490" name="Line 7">
          <a:extLst>
            <a:ext uri="{FF2B5EF4-FFF2-40B4-BE49-F238E27FC236}">
              <a16:creationId xmlns:a16="http://schemas.microsoft.com/office/drawing/2014/main" id="{7203C1E8-FB40-4B70-A4DD-4E99DF84D586}"/>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491" name="Line 7">
          <a:extLst>
            <a:ext uri="{FF2B5EF4-FFF2-40B4-BE49-F238E27FC236}">
              <a16:creationId xmlns:a16="http://schemas.microsoft.com/office/drawing/2014/main" id="{47B4B660-EC05-401E-8634-5C037446027F}"/>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492" name="Line 7">
          <a:extLst>
            <a:ext uri="{FF2B5EF4-FFF2-40B4-BE49-F238E27FC236}">
              <a16:creationId xmlns:a16="http://schemas.microsoft.com/office/drawing/2014/main" id="{D4F78409-69A5-4927-A61F-9375D1729F59}"/>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493" name="Line 7">
          <a:extLst>
            <a:ext uri="{FF2B5EF4-FFF2-40B4-BE49-F238E27FC236}">
              <a16:creationId xmlns:a16="http://schemas.microsoft.com/office/drawing/2014/main" id="{ED7B6CF0-4ADE-4023-8EBC-2DC6D0449F09}"/>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494" name="Line 7">
          <a:extLst>
            <a:ext uri="{FF2B5EF4-FFF2-40B4-BE49-F238E27FC236}">
              <a16:creationId xmlns:a16="http://schemas.microsoft.com/office/drawing/2014/main" id="{68CDF89D-4B9D-4B4D-B97A-F886A7697B9D}"/>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495" name="Line 7">
          <a:extLst>
            <a:ext uri="{FF2B5EF4-FFF2-40B4-BE49-F238E27FC236}">
              <a16:creationId xmlns:a16="http://schemas.microsoft.com/office/drawing/2014/main" id="{D6C8069D-9978-4ACA-935F-12C80C51D3D3}"/>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496" name="Line 7">
          <a:extLst>
            <a:ext uri="{FF2B5EF4-FFF2-40B4-BE49-F238E27FC236}">
              <a16:creationId xmlns:a16="http://schemas.microsoft.com/office/drawing/2014/main" id="{7FA59A6E-7F5C-40A9-AAE4-C91FCE8080C7}"/>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497" name="Line 7">
          <a:extLst>
            <a:ext uri="{FF2B5EF4-FFF2-40B4-BE49-F238E27FC236}">
              <a16:creationId xmlns:a16="http://schemas.microsoft.com/office/drawing/2014/main" id="{F3BB428F-6E5C-460E-A4F1-2D3702E83B0A}"/>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498" name="Line 7">
          <a:extLst>
            <a:ext uri="{FF2B5EF4-FFF2-40B4-BE49-F238E27FC236}">
              <a16:creationId xmlns:a16="http://schemas.microsoft.com/office/drawing/2014/main" id="{B11D66F1-0EDD-423B-91E3-7A15D0B35F26}"/>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499" name="Line 7">
          <a:extLst>
            <a:ext uri="{FF2B5EF4-FFF2-40B4-BE49-F238E27FC236}">
              <a16:creationId xmlns:a16="http://schemas.microsoft.com/office/drawing/2014/main" id="{DCF31373-0632-41A1-B9F0-6494795EA860}"/>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00" name="Line 7">
          <a:extLst>
            <a:ext uri="{FF2B5EF4-FFF2-40B4-BE49-F238E27FC236}">
              <a16:creationId xmlns:a16="http://schemas.microsoft.com/office/drawing/2014/main" id="{16C619F8-3C87-4BC9-A126-631B8C6E48D4}"/>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01" name="Line 7">
          <a:extLst>
            <a:ext uri="{FF2B5EF4-FFF2-40B4-BE49-F238E27FC236}">
              <a16:creationId xmlns:a16="http://schemas.microsoft.com/office/drawing/2014/main" id="{88F817D6-B3AE-4568-A17A-8E9B2869A0F2}"/>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02" name="Line 7">
          <a:extLst>
            <a:ext uri="{FF2B5EF4-FFF2-40B4-BE49-F238E27FC236}">
              <a16:creationId xmlns:a16="http://schemas.microsoft.com/office/drawing/2014/main" id="{8AA164C4-384A-419F-8773-8A01E172912C}"/>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03" name="Line 7">
          <a:extLst>
            <a:ext uri="{FF2B5EF4-FFF2-40B4-BE49-F238E27FC236}">
              <a16:creationId xmlns:a16="http://schemas.microsoft.com/office/drawing/2014/main" id="{500CE233-420F-4E19-A22A-D0982D5F4AD4}"/>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04" name="Line 7">
          <a:extLst>
            <a:ext uri="{FF2B5EF4-FFF2-40B4-BE49-F238E27FC236}">
              <a16:creationId xmlns:a16="http://schemas.microsoft.com/office/drawing/2014/main" id="{E53CEC0B-7C52-4260-8F37-BF315DFE9790}"/>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05" name="Line 7">
          <a:extLst>
            <a:ext uri="{FF2B5EF4-FFF2-40B4-BE49-F238E27FC236}">
              <a16:creationId xmlns:a16="http://schemas.microsoft.com/office/drawing/2014/main" id="{BE1A0F16-BF0B-4AF2-985D-A99D6700B5FD}"/>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06" name="Line 7">
          <a:extLst>
            <a:ext uri="{FF2B5EF4-FFF2-40B4-BE49-F238E27FC236}">
              <a16:creationId xmlns:a16="http://schemas.microsoft.com/office/drawing/2014/main" id="{D2059C85-2D20-4887-9295-1CE72AAE05DF}"/>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07" name="Line 7">
          <a:extLst>
            <a:ext uri="{FF2B5EF4-FFF2-40B4-BE49-F238E27FC236}">
              <a16:creationId xmlns:a16="http://schemas.microsoft.com/office/drawing/2014/main" id="{44108FBB-A5AB-424F-8819-AB2DAD26F117}"/>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08" name="Line 7">
          <a:extLst>
            <a:ext uri="{FF2B5EF4-FFF2-40B4-BE49-F238E27FC236}">
              <a16:creationId xmlns:a16="http://schemas.microsoft.com/office/drawing/2014/main" id="{1CB122C2-11B4-4BCE-8BE9-58B12E23796F}"/>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09" name="Line 7">
          <a:extLst>
            <a:ext uri="{FF2B5EF4-FFF2-40B4-BE49-F238E27FC236}">
              <a16:creationId xmlns:a16="http://schemas.microsoft.com/office/drawing/2014/main" id="{14317012-DF13-40DA-809A-A503AC14C5B3}"/>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10" name="Line 7">
          <a:extLst>
            <a:ext uri="{FF2B5EF4-FFF2-40B4-BE49-F238E27FC236}">
              <a16:creationId xmlns:a16="http://schemas.microsoft.com/office/drawing/2014/main" id="{5EA5127F-3E3C-4E57-8420-E660B1F9461A}"/>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11" name="Line 7">
          <a:extLst>
            <a:ext uri="{FF2B5EF4-FFF2-40B4-BE49-F238E27FC236}">
              <a16:creationId xmlns:a16="http://schemas.microsoft.com/office/drawing/2014/main" id="{EA66834E-0B88-4468-9E23-343128B04D81}"/>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12" name="Line 7">
          <a:extLst>
            <a:ext uri="{FF2B5EF4-FFF2-40B4-BE49-F238E27FC236}">
              <a16:creationId xmlns:a16="http://schemas.microsoft.com/office/drawing/2014/main" id="{0CBC327F-E4C5-4BFB-8BCB-7424ABD8B057}"/>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13" name="Line 7">
          <a:extLst>
            <a:ext uri="{FF2B5EF4-FFF2-40B4-BE49-F238E27FC236}">
              <a16:creationId xmlns:a16="http://schemas.microsoft.com/office/drawing/2014/main" id="{009FB681-2056-47F5-93EC-3FD892784962}"/>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14" name="Line 7">
          <a:extLst>
            <a:ext uri="{FF2B5EF4-FFF2-40B4-BE49-F238E27FC236}">
              <a16:creationId xmlns:a16="http://schemas.microsoft.com/office/drawing/2014/main" id="{C68F2423-DFC4-4C41-B1D5-3A10AD90B2D6}"/>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15" name="Line 7">
          <a:extLst>
            <a:ext uri="{FF2B5EF4-FFF2-40B4-BE49-F238E27FC236}">
              <a16:creationId xmlns:a16="http://schemas.microsoft.com/office/drawing/2014/main" id="{26BE4019-FCDE-4648-BDAF-145C07191242}"/>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16" name="Line 7">
          <a:extLst>
            <a:ext uri="{FF2B5EF4-FFF2-40B4-BE49-F238E27FC236}">
              <a16:creationId xmlns:a16="http://schemas.microsoft.com/office/drawing/2014/main" id="{BCAA916C-E5F5-45E7-8937-6BF143A477AC}"/>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17" name="Line 7">
          <a:extLst>
            <a:ext uri="{FF2B5EF4-FFF2-40B4-BE49-F238E27FC236}">
              <a16:creationId xmlns:a16="http://schemas.microsoft.com/office/drawing/2014/main" id="{DD90AD6B-F6A8-47DD-8170-CD02EA167F53}"/>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18" name="Line 7">
          <a:extLst>
            <a:ext uri="{FF2B5EF4-FFF2-40B4-BE49-F238E27FC236}">
              <a16:creationId xmlns:a16="http://schemas.microsoft.com/office/drawing/2014/main" id="{BFF1274E-3183-4A15-B595-593CC900F8E7}"/>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19" name="Line 7">
          <a:extLst>
            <a:ext uri="{FF2B5EF4-FFF2-40B4-BE49-F238E27FC236}">
              <a16:creationId xmlns:a16="http://schemas.microsoft.com/office/drawing/2014/main" id="{B0FBCDC0-F5EE-4308-9769-5D073BE5498E}"/>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20" name="Line 7">
          <a:extLst>
            <a:ext uri="{FF2B5EF4-FFF2-40B4-BE49-F238E27FC236}">
              <a16:creationId xmlns:a16="http://schemas.microsoft.com/office/drawing/2014/main" id="{27F1853B-B4D5-4FD0-BFFF-1980FFF93209}"/>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21" name="Line 7">
          <a:extLst>
            <a:ext uri="{FF2B5EF4-FFF2-40B4-BE49-F238E27FC236}">
              <a16:creationId xmlns:a16="http://schemas.microsoft.com/office/drawing/2014/main" id="{D8BB9742-D342-4EE0-9D16-169C4E8D8973}"/>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22" name="Line 7">
          <a:extLst>
            <a:ext uri="{FF2B5EF4-FFF2-40B4-BE49-F238E27FC236}">
              <a16:creationId xmlns:a16="http://schemas.microsoft.com/office/drawing/2014/main" id="{F9A18076-FAD9-401F-9020-3DE071CD482E}"/>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23" name="Line 7">
          <a:extLst>
            <a:ext uri="{FF2B5EF4-FFF2-40B4-BE49-F238E27FC236}">
              <a16:creationId xmlns:a16="http://schemas.microsoft.com/office/drawing/2014/main" id="{48757509-7EBF-45DC-855D-4420852D1C52}"/>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24" name="Line 7">
          <a:extLst>
            <a:ext uri="{FF2B5EF4-FFF2-40B4-BE49-F238E27FC236}">
              <a16:creationId xmlns:a16="http://schemas.microsoft.com/office/drawing/2014/main" id="{916BC864-6289-445E-9A3B-4C0E888B77B0}"/>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25" name="Line 7">
          <a:extLst>
            <a:ext uri="{FF2B5EF4-FFF2-40B4-BE49-F238E27FC236}">
              <a16:creationId xmlns:a16="http://schemas.microsoft.com/office/drawing/2014/main" id="{861385F5-DBF5-4EFD-8738-BAF493304D5F}"/>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26" name="Line 7">
          <a:extLst>
            <a:ext uri="{FF2B5EF4-FFF2-40B4-BE49-F238E27FC236}">
              <a16:creationId xmlns:a16="http://schemas.microsoft.com/office/drawing/2014/main" id="{C1C5EE05-E6A5-4760-9F31-8FEEB3B6074F}"/>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27" name="Line 7">
          <a:extLst>
            <a:ext uri="{FF2B5EF4-FFF2-40B4-BE49-F238E27FC236}">
              <a16:creationId xmlns:a16="http://schemas.microsoft.com/office/drawing/2014/main" id="{CF685748-CDE6-4CAE-916A-D0170EE97F59}"/>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28" name="Line 7">
          <a:extLst>
            <a:ext uri="{FF2B5EF4-FFF2-40B4-BE49-F238E27FC236}">
              <a16:creationId xmlns:a16="http://schemas.microsoft.com/office/drawing/2014/main" id="{3EF94A4B-EBBA-460D-95F2-EBA0E07E0E79}"/>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29" name="Line 7">
          <a:extLst>
            <a:ext uri="{FF2B5EF4-FFF2-40B4-BE49-F238E27FC236}">
              <a16:creationId xmlns:a16="http://schemas.microsoft.com/office/drawing/2014/main" id="{239534CB-0100-4D08-AA9C-30C956B34585}"/>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30" name="Line 7">
          <a:extLst>
            <a:ext uri="{FF2B5EF4-FFF2-40B4-BE49-F238E27FC236}">
              <a16:creationId xmlns:a16="http://schemas.microsoft.com/office/drawing/2014/main" id="{52B88226-4850-4872-A9C5-28F87BD141D4}"/>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31" name="Line 7">
          <a:extLst>
            <a:ext uri="{FF2B5EF4-FFF2-40B4-BE49-F238E27FC236}">
              <a16:creationId xmlns:a16="http://schemas.microsoft.com/office/drawing/2014/main" id="{47290670-060C-4A9B-8726-624A50ED17AE}"/>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32" name="Line 7">
          <a:extLst>
            <a:ext uri="{FF2B5EF4-FFF2-40B4-BE49-F238E27FC236}">
              <a16:creationId xmlns:a16="http://schemas.microsoft.com/office/drawing/2014/main" id="{C670D2C1-D7DB-4DA7-91F2-DDB4E77D47D8}"/>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33" name="Line 7">
          <a:extLst>
            <a:ext uri="{FF2B5EF4-FFF2-40B4-BE49-F238E27FC236}">
              <a16:creationId xmlns:a16="http://schemas.microsoft.com/office/drawing/2014/main" id="{4122AE51-829F-46AF-B6C2-AD47620D4210}"/>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34" name="Line 7">
          <a:extLst>
            <a:ext uri="{FF2B5EF4-FFF2-40B4-BE49-F238E27FC236}">
              <a16:creationId xmlns:a16="http://schemas.microsoft.com/office/drawing/2014/main" id="{0647963A-3C0A-46C6-AA14-C6DDDD3D392E}"/>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35" name="Line 7">
          <a:extLst>
            <a:ext uri="{FF2B5EF4-FFF2-40B4-BE49-F238E27FC236}">
              <a16:creationId xmlns:a16="http://schemas.microsoft.com/office/drawing/2014/main" id="{CC7E3BCD-7687-471E-BE4B-95D9CE704E37}"/>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36" name="Line 7">
          <a:extLst>
            <a:ext uri="{FF2B5EF4-FFF2-40B4-BE49-F238E27FC236}">
              <a16:creationId xmlns:a16="http://schemas.microsoft.com/office/drawing/2014/main" id="{68C55DBA-9CEC-4F65-B85B-E7EB6E9DF9C0}"/>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37" name="Line 7">
          <a:extLst>
            <a:ext uri="{FF2B5EF4-FFF2-40B4-BE49-F238E27FC236}">
              <a16:creationId xmlns:a16="http://schemas.microsoft.com/office/drawing/2014/main" id="{9E11D286-1F9B-4209-A8F2-B9BDE9BACD41}"/>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38" name="Line 7">
          <a:extLst>
            <a:ext uri="{FF2B5EF4-FFF2-40B4-BE49-F238E27FC236}">
              <a16:creationId xmlns:a16="http://schemas.microsoft.com/office/drawing/2014/main" id="{037AE21E-F945-4A03-8636-2917E460A6A8}"/>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39" name="Line 7">
          <a:extLst>
            <a:ext uri="{FF2B5EF4-FFF2-40B4-BE49-F238E27FC236}">
              <a16:creationId xmlns:a16="http://schemas.microsoft.com/office/drawing/2014/main" id="{FD707D95-4A37-4BC8-9875-B182BC3EB4D4}"/>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40" name="Line 7">
          <a:extLst>
            <a:ext uri="{FF2B5EF4-FFF2-40B4-BE49-F238E27FC236}">
              <a16:creationId xmlns:a16="http://schemas.microsoft.com/office/drawing/2014/main" id="{D6CC5DAA-6E67-4E5E-9089-3B2159200D10}"/>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41" name="Line 7">
          <a:extLst>
            <a:ext uri="{FF2B5EF4-FFF2-40B4-BE49-F238E27FC236}">
              <a16:creationId xmlns:a16="http://schemas.microsoft.com/office/drawing/2014/main" id="{50D39518-FBA8-400E-89CE-496B742F762A}"/>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42" name="Line 7">
          <a:extLst>
            <a:ext uri="{FF2B5EF4-FFF2-40B4-BE49-F238E27FC236}">
              <a16:creationId xmlns:a16="http://schemas.microsoft.com/office/drawing/2014/main" id="{81DBB3BE-010E-4E71-A85B-9F35DDC6A8AA}"/>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43" name="Line 7">
          <a:extLst>
            <a:ext uri="{FF2B5EF4-FFF2-40B4-BE49-F238E27FC236}">
              <a16:creationId xmlns:a16="http://schemas.microsoft.com/office/drawing/2014/main" id="{6DEF4323-FC7D-40DA-9997-B1A704F566BE}"/>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44" name="Line 7">
          <a:extLst>
            <a:ext uri="{FF2B5EF4-FFF2-40B4-BE49-F238E27FC236}">
              <a16:creationId xmlns:a16="http://schemas.microsoft.com/office/drawing/2014/main" id="{E52F79AB-3143-4C6D-95CE-45499BFF1F60}"/>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45" name="Line 7">
          <a:extLst>
            <a:ext uri="{FF2B5EF4-FFF2-40B4-BE49-F238E27FC236}">
              <a16:creationId xmlns:a16="http://schemas.microsoft.com/office/drawing/2014/main" id="{8B709E5C-AA16-4836-A65C-3006696F36B6}"/>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46" name="Line 7">
          <a:extLst>
            <a:ext uri="{FF2B5EF4-FFF2-40B4-BE49-F238E27FC236}">
              <a16:creationId xmlns:a16="http://schemas.microsoft.com/office/drawing/2014/main" id="{77A2ADCE-661F-498F-B6BB-AF7394D9C99F}"/>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47" name="Line 7">
          <a:extLst>
            <a:ext uri="{FF2B5EF4-FFF2-40B4-BE49-F238E27FC236}">
              <a16:creationId xmlns:a16="http://schemas.microsoft.com/office/drawing/2014/main" id="{43D7CDE5-D552-4972-B6BF-BF3F8212A395}"/>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48" name="Line 7">
          <a:extLst>
            <a:ext uri="{FF2B5EF4-FFF2-40B4-BE49-F238E27FC236}">
              <a16:creationId xmlns:a16="http://schemas.microsoft.com/office/drawing/2014/main" id="{163A0627-2D27-4A84-861F-2E8709B5C21B}"/>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49" name="Line 7">
          <a:extLst>
            <a:ext uri="{FF2B5EF4-FFF2-40B4-BE49-F238E27FC236}">
              <a16:creationId xmlns:a16="http://schemas.microsoft.com/office/drawing/2014/main" id="{087F5DA5-7494-4767-A29B-A5399374ECD0}"/>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181</xdr:row>
      <xdr:rowOff>0</xdr:rowOff>
    </xdr:from>
    <xdr:to>
      <xdr:col>4</xdr:col>
      <xdr:colOff>0</xdr:colOff>
      <xdr:row>181</xdr:row>
      <xdr:rowOff>0</xdr:rowOff>
    </xdr:to>
    <xdr:sp macro="" textlink="">
      <xdr:nvSpPr>
        <xdr:cNvPr id="3550" name="Line 7">
          <a:extLst>
            <a:ext uri="{FF2B5EF4-FFF2-40B4-BE49-F238E27FC236}">
              <a16:creationId xmlns:a16="http://schemas.microsoft.com/office/drawing/2014/main" id="{531C32D0-37CC-4C4A-B463-5A087C98BD3A}"/>
            </a:ext>
          </a:extLst>
        </xdr:cNvPr>
        <xdr:cNvSpPr>
          <a:spLocks noChangeShapeType="1"/>
        </xdr:cNvSpPr>
      </xdr:nvSpPr>
      <xdr:spPr bwMode="auto">
        <a:xfrm>
          <a:off x="1933575" y="38261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51" name="Line 7">
          <a:extLst>
            <a:ext uri="{FF2B5EF4-FFF2-40B4-BE49-F238E27FC236}">
              <a16:creationId xmlns:a16="http://schemas.microsoft.com/office/drawing/2014/main" id="{20D8BEEA-2E25-4977-9122-2476489799BD}"/>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52" name="Line 7">
          <a:extLst>
            <a:ext uri="{FF2B5EF4-FFF2-40B4-BE49-F238E27FC236}">
              <a16:creationId xmlns:a16="http://schemas.microsoft.com/office/drawing/2014/main" id="{859789D5-8F1A-480D-AF3D-5EE22FD72C88}"/>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53" name="Line 7">
          <a:extLst>
            <a:ext uri="{FF2B5EF4-FFF2-40B4-BE49-F238E27FC236}">
              <a16:creationId xmlns:a16="http://schemas.microsoft.com/office/drawing/2014/main" id="{ACDBCAEF-D63D-4B9F-B979-E5DD775E51C0}"/>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54" name="Line 7">
          <a:extLst>
            <a:ext uri="{FF2B5EF4-FFF2-40B4-BE49-F238E27FC236}">
              <a16:creationId xmlns:a16="http://schemas.microsoft.com/office/drawing/2014/main" id="{2D13626A-312D-4EE5-9581-DBDC22DCBCC5}"/>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55" name="Line 7">
          <a:extLst>
            <a:ext uri="{FF2B5EF4-FFF2-40B4-BE49-F238E27FC236}">
              <a16:creationId xmlns:a16="http://schemas.microsoft.com/office/drawing/2014/main" id="{12F03BA4-0371-4044-9715-DCC084056C17}"/>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56" name="Line 7">
          <a:extLst>
            <a:ext uri="{FF2B5EF4-FFF2-40B4-BE49-F238E27FC236}">
              <a16:creationId xmlns:a16="http://schemas.microsoft.com/office/drawing/2014/main" id="{F8CD5097-B4C9-4605-BF78-CDAE173A4AED}"/>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57" name="Line 7">
          <a:extLst>
            <a:ext uri="{FF2B5EF4-FFF2-40B4-BE49-F238E27FC236}">
              <a16:creationId xmlns:a16="http://schemas.microsoft.com/office/drawing/2014/main" id="{3F7CF09F-4033-4045-8778-F13CE7D408EE}"/>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58" name="Line 7">
          <a:extLst>
            <a:ext uri="{FF2B5EF4-FFF2-40B4-BE49-F238E27FC236}">
              <a16:creationId xmlns:a16="http://schemas.microsoft.com/office/drawing/2014/main" id="{D3F2A4C6-07B6-428F-865F-A396EC58C19A}"/>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59" name="Line 7">
          <a:extLst>
            <a:ext uri="{FF2B5EF4-FFF2-40B4-BE49-F238E27FC236}">
              <a16:creationId xmlns:a16="http://schemas.microsoft.com/office/drawing/2014/main" id="{A54781CF-3753-4805-AA66-E590210B9EBE}"/>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60" name="Line 7">
          <a:extLst>
            <a:ext uri="{FF2B5EF4-FFF2-40B4-BE49-F238E27FC236}">
              <a16:creationId xmlns:a16="http://schemas.microsoft.com/office/drawing/2014/main" id="{E4CB021C-8479-4139-BAFC-3765A5BA5841}"/>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61" name="Line 7">
          <a:extLst>
            <a:ext uri="{FF2B5EF4-FFF2-40B4-BE49-F238E27FC236}">
              <a16:creationId xmlns:a16="http://schemas.microsoft.com/office/drawing/2014/main" id="{BB289462-918C-42AB-924B-6F20594E82A5}"/>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62" name="Line 7">
          <a:extLst>
            <a:ext uri="{FF2B5EF4-FFF2-40B4-BE49-F238E27FC236}">
              <a16:creationId xmlns:a16="http://schemas.microsoft.com/office/drawing/2014/main" id="{C877F351-C595-4558-9187-DD6A9459E421}"/>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63" name="Line 7">
          <a:extLst>
            <a:ext uri="{FF2B5EF4-FFF2-40B4-BE49-F238E27FC236}">
              <a16:creationId xmlns:a16="http://schemas.microsoft.com/office/drawing/2014/main" id="{13FA2BFF-88B6-4549-A829-54136F4A33E8}"/>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564" name="Line 7">
          <a:extLst>
            <a:ext uri="{FF2B5EF4-FFF2-40B4-BE49-F238E27FC236}">
              <a16:creationId xmlns:a16="http://schemas.microsoft.com/office/drawing/2014/main" id="{D921A625-16C2-4B3E-9C72-E0862F419317}"/>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565" name="Line 7">
          <a:extLst>
            <a:ext uri="{FF2B5EF4-FFF2-40B4-BE49-F238E27FC236}">
              <a16:creationId xmlns:a16="http://schemas.microsoft.com/office/drawing/2014/main" id="{D14A812E-254B-4A7F-9542-2CF5BA3644FE}"/>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566" name="Line 7">
          <a:extLst>
            <a:ext uri="{FF2B5EF4-FFF2-40B4-BE49-F238E27FC236}">
              <a16:creationId xmlns:a16="http://schemas.microsoft.com/office/drawing/2014/main" id="{2A4D6D68-3ECF-48AB-9EF3-499560C60024}"/>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567" name="Line 7">
          <a:extLst>
            <a:ext uri="{FF2B5EF4-FFF2-40B4-BE49-F238E27FC236}">
              <a16:creationId xmlns:a16="http://schemas.microsoft.com/office/drawing/2014/main" id="{E4FBFF20-D2A0-41F8-A554-00FC3369D9D0}"/>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568" name="Line 7">
          <a:extLst>
            <a:ext uri="{FF2B5EF4-FFF2-40B4-BE49-F238E27FC236}">
              <a16:creationId xmlns:a16="http://schemas.microsoft.com/office/drawing/2014/main" id="{8D46B611-17A5-41E9-B0ED-D5AD8779B9FF}"/>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569" name="Line 7">
          <a:extLst>
            <a:ext uri="{FF2B5EF4-FFF2-40B4-BE49-F238E27FC236}">
              <a16:creationId xmlns:a16="http://schemas.microsoft.com/office/drawing/2014/main" id="{A6353320-713D-48A4-B431-83B4E45A2652}"/>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570" name="Line 7">
          <a:extLst>
            <a:ext uri="{FF2B5EF4-FFF2-40B4-BE49-F238E27FC236}">
              <a16:creationId xmlns:a16="http://schemas.microsoft.com/office/drawing/2014/main" id="{C6921878-1B40-473E-B395-D1774515C54E}"/>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571" name="Line 7">
          <a:extLst>
            <a:ext uri="{FF2B5EF4-FFF2-40B4-BE49-F238E27FC236}">
              <a16:creationId xmlns:a16="http://schemas.microsoft.com/office/drawing/2014/main" id="{1CC2FD09-07C2-4EB3-8998-FD3CD44DBADB}"/>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572" name="Line 7">
          <a:extLst>
            <a:ext uri="{FF2B5EF4-FFF2-40B4-BE49-F238E27FC236}">
              <a16:creationId xmlns:a16="http://schemas.microsoft.com/office/drawing/2014/main" id="{0E29B693-5F4E-43A8-AC14-CE786E9C64FD}"/>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573" name="Line 7">
          <a:extLst>
            <a:ext uri="{FF2B5EF4-FFF2-40B4-BE49-F238E27FC236}">
              <a16:creationId xmlns:a16="http://schemas.microsoft.com/office/drawing/2014/main" id="{44005EBA-DD79-4550-AE7B-FEA142965ACA}"/>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574" name="Line 7">
          <a:extLst>
            <a:ext uri="{FF2B5EF4-FFF2-40B4-BE49-F238E27FC236}">
              <a16:creationId xmlns:a16="http://schemas.microsoft.com/office/drawing/2014/main" id="{6E47CBE8-E019-4BEC-A908-400AFD38F299}"/>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575" name="Line 7">
          <a:extLst>
            <a:ext uri="{FF2B5EF4-FFF2-40B4-BE49-F238E27FC236}">
              <a16:creationId xmlns:a16="http://schemas.microsoft.com/office/drawing/2014/main" id="{298BF20C-B546-4F96-B8CE-5C1341BFDC89}"/>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576" name="Line 7">
          <a:extLst>
            <a:ext uri="{FF2B5EF4-FFF2-40B4-BE49-F238E27FC236}">
              <a16:creationId xmlns:a16="http://schemas.microsoft.com/office/drawing/2014/main" id="{07C58CD6-2D62-4611-A63F-51DB515B43D2}"/>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577" name="Line 7">
          <a:extLst>
            <a:ext uri="{FF2B5EF4-FFF2-40B4-BE49-F238E27FC236}">
              <a16:creationId xmlns:a16="http://schemas.microsoft.com/office/drawing/2014/main" id="{4F512E83-AA6E-4BCF-8DD0-4033321AB460}"/>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578" name="Line 7">
          <a:extLst>
            <a:ext uri="{FF2B5EF4-FFF2-40B4-BE49-F238E27FC236}">
              <a16:creationId xmlns:a16="http://schemas.microsoft.com/office/drawing/2014/main" id="{5AB4759E-8EA8-405C-B9E3-0B6129EFFF86}"/>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579" name="Line 7">
          <a:extLst>
            <a:ext uri="{FF2B5EF4-FFF2-40B4-BE49-F238E27FC236}">
              <a16:creationId xmlns:a16="http://schemas.microsoft.com/office/drawing/2014/main" id="{1828D708-81FB-4FE8-9F31-59E5AA884EB7}"/>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580" name="Line 7">
          <a:extLst>
            <a:ext uri="{FF2B5EF4-FFF2-40B4-BE49-F238E27FC236}">
              <a16:creationId xmlns:a16="http://schemas.microsoft.com/office/drawing/2014/main" id="{8AC8BE34-48A2-48C4-871F-26AAF942726A}"/>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581" name="Line 7">
          <a:extLst>
            <a:ext uri="{FF2B5EF4-FFF2-40B4-BE49-F238E27FC236}">
              <a16:creationId xmlns:a16="http://schemas.microsoft.com/office/drawing/2014/main" id="{48642263-7D27-4ECF-A304-5A9D81A7689F}"/>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582" name="Line 7">
          <a:extLst>
            <a:ext uri="{FF2B5EF4-FFF2-40B4-BE49-F238E27FC236}">
              <a16:creationId xmlns:a16="http://schemas.microsoft.com/office/drawing/2014/main" id="{EEAAF4BE-FFE1-4332-A782-D7A13D31DD77}"/>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583" name="Line 7">
          <a:extLst>
            <a:ext uri="{FF2B5EF4-FFF2-40B4-BE49-F238E27FC236}">
              <a16:creationId xmlns:a16="http://schemas.microsoft.com/office/drawing/2014/main" id="{AE27E2FF-0946-4865-856D-CB1DD75F70FE}"/>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584" name="Line 7">
          <a:extLst>
            <a:ext uri="{FF2B5EF4-FFF2-40B4-BE49-F238E27FC236}">
              <a16:creationId xmlns:a16="http://schemas.microsoft.com/office/drawing/2014/main" id="{D51080F4-74C7-4DAC-8DA0-747B4DEE2F7F}"/>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585" name="Line 7">
          <a:extLst>
            <a:ext uri="{FF2B5EF4-FFF2-40B4-BE49-F238E27FC236}">
              <a16:creationId xmlns:a16="http://schemas.microsoft.com/office/drawing/2014/main" id="{45A69E1B-6FB0-47A9-9C95-B96F0424E474}"/>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586" name="Line 7">
          <a:extLst>
            <a:ext uri="{FF2B5EF4-FFF2-40B4-BE49-F238E27FC236}">
              <a16:creationId xmlns:a16="http://schemas.microsoft.com/office/drawing/2014/main" id="{504CF151-D29E-46AC-AAB5-C52938338C0C}"/>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587" name="Line 7">
          <a:extLst>
            <a:ext uri="{FF2B5EF4-FFF2-40B4-BE49-F238E27FC236}">
              <a16:creationId xmlns:a16="http://schemas.microsoft.com/office/drawing/2014/main" id="{BB778B15-5ACC-459D-91F0-F3BBFB81ED48}"/>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588" name="Line 7">
          <a:extLst>
            <a:ext uri="{FF2B5EF4-FFF2-40B4-BE49-F238E27FC236}">
              <a16:creationId xmlns:a16="http://schemas.microsoft.com/office/drawing/2014/main" id="{DB19BD05-4F28-4DBD-A8B3-D1B4B6D276AE}"/>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589" name="Line 7">
          <a:extLst>
            <a:ext uri="{FF2B5EF4-FFF2-40B4-BE49-F238E27FC236}">
              <a16:creationId xmlns:a16="http://schemas.microsoft.com/office/drawing/2014/main" id="{B3860BBA-24D5-4848-8F91-8A29306588D8}"/>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590" name="Line 7">
          <a:extLst>
            <a:ext uri="{FF2B5EF4-FFF2-40B4-BE49-F238E27FC236}">
              <a16:creationId xmlns:a16="http://schemas.microsoft.com/office/drawing/2014/main" id="{F33BE9ED-4DF6-4C5E-8947-933BFC32C9E8}"/>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591" name="Line 7">
          <a:extLst>
            <a:ext uri="{FF2B5EF4-FFF2-40B4-BE49-F238E27FC236}">
              <a16:creationId xmlns:a16="http://schemas.microsoft.com/office/drawing/2014/main" id="{C641E411-D39F-4DD1-92A1-0D76FD28EB14}"/>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592" name="Line 7">
          <a:extLst>
            <a:ext uri="{FF2B5EF4-FFF2-40B4-BE49-F238E27FC236}">
              <a16:creationId xmlns:a16="http://schemas.microsoft.com/office/drawing/2014/main" id="{2C983B7B-9815-4C9C-8B6E-5DE382061C55}"/>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593" name="Line 7">
          <a:extLst>
            <a:ext uri="{FF2B5EF4-FFF2-40B4-BE49-F238E27FC236}">
              <a16:creationId xmlns:a16="http://schemas.microsoft.com/office/drawing/2014/main" id="{15D5FB38-6FD0-4C83-BC65-654FF160CB23}"/>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594" name="Line 7">
          <a:extLst>
            <a:ext uri="{FF2B5EF4-FFF2-40B4-BE49-F238E27FC236}">
              <a16:creationId xmlns:a16="http://schemas.microsoft.com/office/drawing/2014/main" id="{AD520E0D-873E-4FB8-B2C9-C7E64A9847A7}"/>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595" name="Line 7">
          <a:extLst>
            <a:ext uri="{FF2B5EF4-FFF2-40B4-BE49-F238E27FC236}">
              <a16:creationId xmlns:a16="http://schemas.microsoft.com/office/drawing/2014/main" id="{1D709A14-EBC4-4CDC-9B46-CAC4603FE9A4}"/>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596" name="Line 7">
          <a:extLst>
            <a:ext uri="{FF2B5EF4-FFF2-40B4-BE49-F238E27FC236}">
              <a16:creationId xmlns:a16="http://schemas.microsoft.com/office/drawing/2014/main" id="{3133D12D-7CB8-473F-A6DA-E84DF0A0A52E}"/>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597" name="Line 7">
          <a:extLst>
            <a:ext uri="{FF2B5EF4-FFF2-40B4-BE49-F238E27FC236}">
              <a16:creationId xmlns:a16="http://schemas.microsoft.com/office/drawing/2014/main" id="{51243169-8CE7-4198-B61D-9BBA0B9EBD19}"/>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598" name="Line 7">
          <a:extLst>
            <a:ext uri="{FF2B5EF4-FFF2-40B4-BE49-F238E27FC236}">
              <a16:creationId xmlns:a16="http://schemas.microsoft.com/office/drawing/2014/main" id="{CA3F1914-9346-475F-A5E7-69A1B2C9EE2B}"/>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599" name="Line 7">
          <a:extLst>
            <a:ext uri="{FF2B5EF4-FFF2-40B4-BE49-F238E27FC236}">
              <a16:creationId xmlns:a16="http://schemas.microsoft.com/office/drawing/2014/main" id="{C4831345-9B0B-4372-AF72-ECA2BE01C3DB}"/>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600" name="Line 7">
          <a:extLst>
            <a:ext uri="{FF2B5EF4-FFF2-40B4-BE49-F238E27FC236}">
              <a16:creationId xmlns:a16="http://schemas.microsoft.com/office/drawing/2014/main" id="{1D315EEB-B92A-4DE2-B89D-76B02ACAE531}"/>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601" name="Line 7">
          <a:extLst>
            <a:ext uri="{FF2B5EF4-FFF2-40B4-BE49-F238E27FC236}">
              <a16:creationId xmlns:a16="http://schemas.microsoft.com/office/drawing/2014/main" id="{AAAFB8BD-552B-4101-9D7B-E2ADD06353E7}"/>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602" name="Line 7">
          <a:extLst>
            <a:ext uri="{FF2B5EF4-FFF2-40B4-BE49-F238E27FC236}">
              <a16:creationId xmlns:a16="http://schemas.microsoft.com/office/drawing/2014/main" id="{E9C1B3FB-01D5-4CE4-B829-FF7F7E3D2B6F}"/>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603" name="Line 7">
          <a:extLst>
            <a:ext uri="{FF2B5EF4-FFF2-40B4-BE49-F238E27FC236}">
              <a16:creationId xmlns:a16="http://schemas.microsoft.com/office/drawing/2014/main" id="{56928DE3-CE12-4FCF-88EF-3F9A5F28380C}"/>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604" name="Line 7">
          <a:extLst>
            <a:ext uri="{FF2B5EF4-FFF2-40B4-BE49-F238E27FC236}">
              <a16:creationId xmlns:a16="http://schemas.microsoft.com/office/drawing/2014/main" id="{E93C5E9C-A46D-4892-8295-2D206FCC8C6D}"/>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605" name="Line 7">
          <a:extLst>
            <a:ext uri="{FF2B5EF4-FFF2-40B4-BE49-F238E27FC236}">
              <a16:creationId xmlns:a16="http://schemas.microsoft.com/office/drawing/2014/main" id="{782A9DEC-BB2E-40C2-81D2-990C0420CC16}"/>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606" name="Line 7">
          <a:extLst>
            <a:ext uri="{FF2B5EF4-FFF2-40B4-BE49-F238E27FC236}">
              <a16:creationId xmlns:a16="http://schemas.microsoft.com/office/drawing/2014/main" id="{5DB316AF-2060-4270-99A0-970C7F5824A2}"/>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607" name="Line 7">
          <a:extLst>
            <a:ext uri="{FF2B5EF4-FFF2-40B4-BE49-F238E27FC236}">
              <a16:creationId xmlns:a16="http://schemas.microsoft.com/office/drawing/2014/main" id="{B26B70FB-4FA0-430D-9314-C314F15BBDED}"/>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608" name="Line 7">
          <a:extLst>
            <a:ext uri="{FF2B5EF4-FFF2-40B4-BE49-F238E27FC236}">
              <a16:creationId xmlns:a16="http://schemas.microsoft.com/office/drawing/2014/main" id="{50233607-BF23-4E94-8C5A-6F2EC0CA58F0}"/>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609" name="Line 7">
          <a:extLst>
            <a:ext uri="{FF2B5EF4-FFF2-40B4-BE49-F238E27FC236}">
              <a16:creationId xmlns:a16="http://schemas.microsoft.com/office/drawing/2014/main" id="{25615F7A-11AB-47F6-886E-89BE4D2CC705}"/>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610" name="Line 7">
          <a:extLst>
            <a:ext uri="{FF2B5EF4-FFF2-40B4-BE49-F238E27FC236}">
              <a16:creationId xmlns:a16="http://schemas.microsoft.com/office/drawing/2014/main" id="{11E311C9-8788-4D46-A982-FCD3B8344333}"/>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611" name="Line 7">
          <a:extLst>
            <a:ext uri="{FF2B5EF4-FFF2-40B4-BE49-F238E27FC236}">
              <a16:creationId xmlns:a16="http://schemas.microsoft.com/office/drawing/2014/main" id="{E378B327-725D-4639-A913-9589D4718B95}"/>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612" name="Line 7">
          <a:extLst>
            <a:ext uri="{FF2B5EF4-FFF2-40B4-BE49-F238E27FC236}">
              <a16:creationId xmlns:a16="http://schemas.microsoft.com/office/drawing/2014/main" id="{ED136DF4-B1FF-4D6D-AA6A-41D2CE7586F6}"/>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613" name="Line 7">
          <a:extLst>
            <a:ext uri="{FF2B5EF4-FFF2-40B4-BE49-F238E27FC236}">
              <a16:creationId xmlns:a16="http://schemas.microsoft.com/office/drawing/2014/main" id="{D5724003-2F46-47EB-8AAF-6C639508C63C}"/>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614" name="Line 7">
          <a:extLst>
            <a:ext uri="{FF2B5EF4-FFF2-40B4-BE49-F238E27FC236}">
              <a16:creationId xmlns:a16="http://schemas.microsoft.com/office/drawing/2014/main" id="{2B1CD490-6F12-4342-BDB7-4D797CAF130D}"/>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615" name="Line 7">
          <a:extLst>
            <a:ext uri="{FF2B5EF4-FFF2-40B4-BE49-F238E27FC236}">
              <a16:creationId xmlns:a16="http://schemas.microsoft.com/office/drawing/2014/main" id="{F0C1BC0E-6848-45D3-ADA7-592BBCC0F24B}"/>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616" name="Line 7">
          <a:extLst>
            <a:ext uri="{FF2B5EF4-FFF2-40B4-BE49-F238E27FC236}">
              <a16:creationId xmlns:a16="http://schemas.microsoft.com/office/drawing/2014/main" id="{9FD249E0-7578-4E78-964C-8E4B374E5CEA}"/>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617" name="Line 7">
          <a:extLst>
            <a:ext uri="{FF2B5EF4-FFF2-40B4-BE49-F238E27FC236}">
              <a16:creationId xmlns:a16="http://schemas.microsoft.com/office/drawing/2014/main" id="{1DBC33B0-CAF0-48CF-9A4A-FF563CE7DCBB}"/>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618" name="Line 7">
          <a:extLst>
            <a:ext uri="{FF2B5EF4-FFF2-40B4-BE49-F238E27FC236}">
              <a16:creationId xmlns:a16="http://schemas.microsoft.com/office/drawing/2014/main" id="{2BD8A25A-28C1-4E89-BF87-0F99AF7F34F8}"/>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19" name="Line 7">
          <a:extLst>
            <a:ext uri="{FF2B5EF4-FFF2-40B4-BE49-F238E27FC236}">
              <a16:creationId xmlns:a16="http://schemas.microsoft.com/office/drawing/2014/main" id="{292D1F8E-9377-484F-A541-CD6793652BCA}"/>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620" name="Line 7">
          <a:extLst>
            <a:ext uri="{FF2B5EF4-FFF2-40B4-BE49-F238E27FC236}">
              <a16:creationId xmlns:a16="http://schemas.microsoft.com/office/drawing/2014/main" id="{9F870C2F-9437-41FE-99A6-535E70E742B9}"/>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621" name="Line 7">
          <a:extLst>
            <a:ext uri="{FF2B5EF4-FFF2-40B4-BE49-F238E27FC236}">
              <a16:creationId xmlns:a16="http://schemas.microsoft.com/office/drawing/2014/main" id="{1D011BEB-6BC7-44DD-82E8-66393CBDA18C}"/>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622" name="Line 7">
          <a:extLst>
            <a:ext uri="{FF2B5EF4-FFF2-40B4-BE49-F238E27FC236}">
              <a16:creationId xmlns:a16="http://schemas.microsoft.com/office/drawing/2014/main" id="{FF075ED1-9FC6-44A2-9B1F-6E38AB34F03B}"/>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623" name="Line 7">
          <a:extLst>
            <a:ext uri="{FF2B5EF4-FFF2-40B4-BE49-F238E27FC236}">
              <a16:creationId xmlns:a16="http://schemas.microsoft.com/office/drawing/2014/main" id="{7DD073C7-928C-4930-BCB2-0F803C71F51E}"/>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24" name="Line 7">
          <a:extLst>
            <a:ext uri="{FF2B5EF4-FFF2-40B4-BE49-F238E27FC236}">
              <a16:creationId xmlns:a16="http://schemas.microsoft.com/office/drawing/2014/main" id="{2811C28F-227A-40B3-BC8B-5FDAD2521909}"/>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25" name="Line 7">
          <a:extLst>
            <a:ext uri="{FF2B5EF4-FFF2-40B4-BE49-F238E27FC236}">
              <a16:creationId xmlns:a16="http://schemas.microsoft.com/office/drawing/2014/main" id="{9094568F-B2F3-4B69-A597-865E3BE3B8B5}"/>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26" name="Line 7">
          <a:extLst>
            <a:ext uri="{FF2B5EF4-FFF2-40B4-BE49-F238E27FC236}">
              <a16:creationId xmlns:a16="http://schemas.microsoft.com/office/drawing/2014/main" id="{FF47148F-3245-41DC-8786-7EEDFBEB5AA8}"/>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27" name="Line 7">
          <a:extLst>
            <a:ext uri="{FF2B5EF4-FFF2-40B4-BE49-F238E27FC236}">
              <a16:creationId xmlns:a16="http://schemas.microsoft.com/office/drawing/2014/main" id="{9B1709A0-C395-4153-8849-9879D41E24E2}"/>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28" name="Line 7">
          <a:extLst>
            <a:ext uri="{FF2B5EF4-FFF2-40B4-BE49-F238E27FC236}">
              <a16:creationId xmlns:a16="http://schemas.microsoft.com/office/drawing/2014/main" id="{085A3A37-D5C1-4000-B83A-6EE3E7218A0B}"/>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29" name="Line 7">
          <a:extLst>
            <a:ext uri="{FF2B5EF4-FFF2-40B4-BE49-F238E27FC236}">
              <a16:creationId xmlns:a16="http://schemas.microsoft.com/office/drawing/2014/main" id="{7F331266-35E1-4DB4-9CA1-F644D098397A}"/>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30" name="Line 7">
          <a:extLst>
            <a:ext uri="{FF2B5EF4-FFF2-40B4-BE49-F238E27FC236}">
              <a16:creationId xmlns:a16="http://schemas.microsoft.com/office/drawing/2014/main" id="{178E26D6-305E-4762-892F-0AB1BE2031F2}"/>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31" name="Line 7">
          <a:extLst>
            <a:ext uri="{FF2B5EF4-FFF2-40B4-BE49-F238E27FC236}">
              <a16:creationId xmlns:a16="http://schemas.microsoft.com/office/drawing/2014/main" id="{FAB738CD-6716-46A7-A211-C62A6743F83B}"/>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632" name="Line 7">
          <a:extLst>
            <a:ext uri="{FF2B5EF4-FFF2-40B4-BE49-F238E27FC236}">
              <a16:creationId xmlns:a16="http://schemas.microsoft.com/office/drawing/2014/main" id="{A21845BB-A063-437C-A0D5-F9EDBC284081}"/>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633" name="Line 7">
          <a:extLst>
            <a:ext uri="{FF2B5EF4-FFF2-40B4-BE49-F238E27FC236}">
              <a16:creationId xmlns:a16="http://schemas.microsoft.com/office/drawing/2014/main" id="{DC303A7F-ACF9-47CA-9C27-C066C087306A}"/>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634" name="Line 7">
          <a:extLst>
            <a:ext uri="{FF2B5EF4-FFF2-40B4-BE49-F238E27FC236}">
              <a16:creationId xmlns:a16="http://schemas.microsoft.com/office/drawing/2014/main" id="{A2B48E40-F5DA-452A-B739-76F2F0731D00}"/>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35" name="Line 7">
          <a:extLst>
            <a:ext uri="{FF2B5EF4-FFF2-40B4-BE49-F238E27FC236}">
              <a16:creationId xmlns:a16="http://schemas.microsoft.com/office/drawing/2014/main" id="{32F90EE0-6E61-4BD1-8C51-8E2CE05A8E69}"/>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36" name="Line 7">
          <a:extLst>
            <a:ext uri="{FF2B5EF4-FFF2-40B4-BE49-F238E27FC236}">
              <a16:creationId xmlns:a16="http://schemas.microsoft.com/office/drawing/2014/main" id="{A9029329-8BD2-4500-A431-D066284BF176}"/>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37" name="Line 7">
          <a:extLst>
            <a:ext uri="{FF2B5EF4-FFF2-40B4-BE49-F238E27FC236}">
              <a16:creationId xmlns:a16="http://schemas.microsoft.com/office/drawing/2014/main" id="{6A35D687-D5B2-4D3C-B43F-BCFA5C940E86}"/>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638" name="Line 7">
          <a:extLst>
            <a:ext uri="{FF2B5EF4-FFF2-40B4-BE49-F238E27FC236}">
              <a16:creationId xmlns:a16="http://schemas.microsoft.com/office/drawing/2014/main" id="{791BE1CB-5BA0-4BCA-ACCB-BB83F48D8894}"/>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639" name="Line 7">
          <a:extLst>
            <a:ext uri="{FF2B5EF4-FFF2-40B4-BE49-F238E27FC236}">
              <a16:creationId xmlns:a16="http://schemas.microsoft.com/office/drawing/2014/main" id="{92FDBFEA-CB8D-45A3-BD78-3F270EA03075}"/>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640" name="Line 7">
          <a:extLst>
            <a:ext uri="{FF2B5EF4-FFF2-40B4-BE49-F238E27FC236}">
              <a16:creationId xmlns:a16="http://schemas.microsoft.com/office/drawing/2014/main" id="{05B4BF50-8F93-42A5-9FE2-9980EBB4AC5F}"/>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641" name="Line 7">
          <a:extLst>
            <a:ext uri="{FF2B5EF4-FFF2-40B4-BE49-F238E27FC236}">
              <a16:creationId xmlns:a16="http://schemas.microsoft.com/office/drawing/2014/main" id="{F0D891FE-41A8-406F-A6C6-DD4BEFFF7298}"/>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642" name="Line 7">
          <a:extLst>
            <a:ext uri="{FF2B5EF4-FFF2-40B4-BE49-F238E27FC236}">
              <a16:creationId xmlns:a16="http://schemas.microsoft.com/office/drawing/2014/main" id="{922CE64F-A2F1-4C12-9D76-22CC8ED9001B}"/>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643" name="Line 7">
          <a:extLst>
            <a:ext uri="{FF2B5EF4-FFF2-40B4-BE49-F238E27FC236}">
              <a16:creationId xmlns:a16="http://schemas.microsoft.com/office/drawing/2014/main" id="{6912E1D6-0009-481A-830C-C3011C8D00EF}"/>
            </a:ext>
          </a:extLst>
        </xdr:cNvPr>
        <xdr:cNvSpPr>
          <a:spLocks noChangeShapeType="1"/>
        </xdr:cNvSpPr>
      </xdr:nvSpPr>
      <xdr:spPr bwMode="auto">
        <a:xfrm>
          <a:off x="19335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44" name="Line 7">
          <a:extLst>
            <a:ext uri="{FF2B5EF4-FFF2-40B4-BE49-F238E27FC236}">
              <a16:creationId xmlns:a16="http://schemas.microsoft.com/office/drawing/2014/main" id="{6929837D-C7B3-429B-8B43-745E2401A04F}"/>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45" name="Line 7">
          <a:extLst>
            <a:ext uri="{FF2B5EF4-FFF2-40B4-BE49-F238E27FC236}">
              <a16:creationId xmlns:a16="http://schemas.microsoft.com/office/drawing/2014/main" id="{5BA00C23-444F-4C59-AA45-98EC19216C6C}"/>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46" name="Line 7">
          <a:extLst>
            <a:ext uri="{FF2B5EF4-FFF2-40B4-BE49-F238E27FC236}">
              <a16:creationId xmlns:a16="http://schemas.microsoft.com/office/drawing/2014/main" id="{B58F3910-7CBD-41C1-996F-41B3C1C95AFA}"/>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47" name="Line 7">
          <a:extLst>
            <a:ext uri="{FF2B5EF4-FFF2-40B4-BE49-F238E27FC236}">
              <a16:creationId xmlns:a16="http://schemas.microsoft.com/office/drawing/2014/main" id="{505A56E0-EF93-4CB0-962B-BA0C1D3A7A8B}"/>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48" name="Line 7">
          <a:extLst>
            <a:ext uri="{FF2B5EF4-FFF2-40B4-BE49-F238E27FC236}">
              <a16:creationId xmlns:a16="http://schemas.microsoft.com/office/drawing/2014/main" id="{E0DFA8A3-0243-4C09-BEA9-23E70CF86888}"/>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49" name="Line 7">
          <a:extLst>
            <a:ext uri="{FF2B5EF4-FFF2-40B4-BE49-F238E27FC236}">
              <a16:creationId xmlns:a16="http://schemas.microsoft.com/office/drawing/2014/main" id="{1B84CCF1-E1DC-4DF3-BB47-C5A0D6D9B0C5}"/>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50" name="Line 7">
          <a:extLst>
            <a:ext uri="{FF2B5EF4-FFF2-40B4-BE49-F238E27FC236}">
              <a16:creationId xmlns:a16="http://schemas.microsoft.com/office/drawing/2014/main" id="{FE8B2640-9A8C-4986-AE52-44F5BA8E94AD}"/>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51" name="Line 7">
          <a:extLst>
            <a:ext uri="{FF2B5EF4-FFF2-40B4-BE49-F238E27FC236}">
              <a16:creationId xmlns:a16="http://schemas.microsoft.com/office/drawing/2014/main" id="{2D52B49D-9B23-4F26-AFD3-D528E84DC9BE}"/>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52" name="Line 7">
          <a:extLst>
            <a:ext uri="{FF2B5EF4-FFF2-40B4-BE49-F238E27FC236}">
              <a16:creationId xmlns:a16="http://schemas.microsoft.com/office/drawing/2014/main" id="{EF3E013A-CB74-43C8-89E4-F8BBDFE2BEF5}"/>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53" name="Line 7">
          <a:extLst>
            <a:ext uri="{FF2B5EF4-FFF2-40B4-BE49-F238E27FC236}">
              <a16:creationId xmlns:a16="http://schemas.microsoft.com/office/drawing/2014/main" id="{950F4981-2BCA-4E69-8DF8-DBEBCD5D3F85}"/>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54" name="Line 7">
          <a:extLst>
            <a:ext uri="{FF2B5EF4-FFF2-40B4-BE49-F238E27FC236}">
              <a16:creationId xmlns:a16="http://schemas.microsoft.com/office/drawing/2014/main" id="{AEE9C187-9348-4563-AC61-206BCD50ACF6}"/>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55" name="Line 7">
          <a:extLst>
            <a:ext uri="{FF2B5EF4-FFF2-40B4-BE49-F238E27FC236}">
              <a16:creationId xmlns:a16="http://schemas.microsoft.com/office/drawing/2014/main" id="{B2B18AEC-6294-4CDF-9726-431908D31BC3}"/>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56" name="Line 7">
          <a:extLst>
            <a:ext uri="{FF2B5EF4-FFF2-40B4-BE49-F238E27FC236}">
              <a16:creationId xmlns:a16="http://schemas.microsoft.com/office/drawing/2014/main" id="{0937792F-0CC2-4AB4-A32E-043951998652}"/>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57" name="Line 7">
          <a:extLst>
            <a:ext uri="{FF2B5EF4-FFF2-40B4-BE49-F238E27FC236}">
              <a16:creationId xmlns:a16="http://schemas.microsoft.com/office/drawing/2014/main" id="{AD516CD7-6FB9-43A6-A447-679EC072F525}"/>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58" name="Line 7">
          <a:extLst>
            <a:ext uri="{FF2B5EF4-FFF2-40B4-BE49-F238E27FC236}">
              <a16:creationId xmlns:a16="http://schemas.microsoft.com/office/drawing/2014/main" id="{903AA564-F20D-428A-8232-F06F5D038A9E}"/>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59" name="Line 7">
          <a:extLst>
            <a:ext uri="{FF2B5EF4-FFF2-40B4-BE49-F238E27FC236}">
              <a16:creationId xmlns:a16="http://schemas.microsoft.com/office/drawing/2014/main" id="{1E0B32CD-FC7F-452D-98EA-685273ADC0BF}"/>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60" name="Line 7">
          <a:extLst>
            <a:ext uri="{FF2B5EF4-FFF2-40B4-BE49-F238E27FC236}">
              <a16:creationId xmlns:a16="http://schemas.microsoft.com/office/drawing/2014/main" id="{763C5020-F4D0-40E8-A24F-08A41BAB8FA0}"/>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61" name="Line 7">
          <a:extLst>
            <a:ext uri="{FF2B5EF4-FFF2-40B4-BE49-F238E27FC236}">
              <a16:creationId xmlns:a16="http://schemas.microsoft.com/office/drawing/2014/main" id="{F827AD0F-72B1-4976-A576-D3E769DB1C2C}"/>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62" name="Line 7">
          <a:extLst>
            <a:ext uri="{FF2B5EF4-FFF2-40B4-BE49-F238E27FC236}">
              <a16:creationId xmlns:a16="http://schemas.microsoft.com/office/drawing/2014/main" id="{84F2DC16-DD25-4F36-B957-98B1F796A6A0}"/>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63" name="Line 7">
          <a:extLst>
            <a:ext uri="{FF2B5EF4-FFF2-40B4-BE49-F238E27FC236}">
              <a16:creationId xmlns:a16="http://schemas.microsoft.com/office/drawing/2014/main" id="{2A81B489-CA47-4EE4-BBA2-710A4A09A65A}"/>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64" name="Line 7">
          <a:extLst>
            <a:ext uri="{FF2B5EF4-FFF2-40B4-BE49-F238E27FC236}">
              <a16:creationId xmlns:a16="http://schemas.microsoft.com/office/drawing/2014/main" id="{44310B82-0F8B-4BEB-A357-8DA745EE53BD}"/>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65" name="Line 7">
          <a:extLst>
            <a:ext uri="{FF2B5EF4-FFF2-40B4-BE49-F238E27FC236}">
              <a16:creationId xmlns:a16="http://schemas.microsoft.com/office/drawing/2014/main" id="{8A33BEF4-4EB5-493C-8242-D1D8E20B622F}"/>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66" name="Line 7">
          <a:extLst>
            <a:ext uri="{FF2B5EF4-FFF2-40B4-BE49-F238E27FC236}">
              <a16:creationId xmlns:a16="http://schemas.microsoft.com/office/drawing/2014/main" id="{52533CA3-C7C0-4B2D-91A7-D4351474C9E7}"/>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67" name="Line 7">
          <a:extLst>
            <a:ext uri="{FF2B5EF4-FFF2-40B4-BE49-F238E27FC236}">
              <a16:creationId xmlns:a16="http://schemas.microsoft.com/office/drawing/2014/main" id="{143D2519-93E0-4205-BD97-EFA3926F7745}"/>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68" name="Line 7">
          <a:extLst>
            <a:ext uri="{FF2B5EF4-FFF2-40B4-BE49-F238E27FC236}">
              <a16:creationId xmlns:a16="http://schemas.microsoft.com/office/drawing/2014/main" id="{61D6CB90-081B-4D78-8818-90F2FD2D0363}"/>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69" name="Line 7">
          <a:extLst>
            <a:ext uri="{FF2B5EF4-FFF2-40B4-BE49-F238E27FC236}">
              <a16:creationId xmlns:a16="http://schemas.microsoft.com/office/drawing/2014/main" id="{47A7248C-7050-4B05-855A-8388B6E71EFC}"/>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70" name="Line 7">
          <a:extLst>
            <a:ext uri="{FF2B5EF4-FFF2-40B4-BE49-F238E27FC236}">
              <a16:creationId xmlns:a16="http://schemas.microsoft.com/office/drawing/2014/main" id="{568B1B51-A419-42B3-888B-A36F72CC0DFA}"/>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71" name="Line 7">
          <a:extLst>
            <a:ext uri="{FF2B5EF4-FFF2-40B4-BE49-F238E27FC236}">
              <a16:creationId xmlns:a16="http://schemas.microsoft.com/office/drawing/2014/main" id="{A045A73A-C5E8-4F25-9F83-7B5518E9F48C}"/>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72" name="Line 7">
          <a:extLst>
            <a:ext uri="{FF2B5EF4-FFF2-40B4-BE49-F238E27FC236}">
              <a16:creationId xmlns:a16="http://schemas.microsoft.com/office/drawing/2014/main" id="{2887568B-EAFC-4234-856C-8669FCF83E1B}"/>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73" name="Line 7">
          <a:extLst>
            <a:ext uri="{FF2B5EF4-FFF2-40B4-BE49-F238E27FC236}">
              <a16:creationId xmlns:a16="http://schemas.microsoft.com/office/drawing/2014/main" id="{FDB57F42-8AAD-45D5-90BE-658B54CBA134}"/>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74" name="Line 7">
          <a:extLst>
            <a:ext uri="{FF2B5EF4-FFF2-40B4-BE49-F238E27FC236}">
              <a16:creationId xmlns:a16="http://schemas.microsoft.com/office/drawing/2014/main" id="{5BC5AED5-3426-40F3-B90B-575B21D85180}"/>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75" name="Line 7">
          <a:extLst>
            <a:ext uri="{FF2B5EF4-FFF2-40B4-BE49-F238E27FC236}">
              <a16:creationId xmlns:a16="http://schemas.microsoft.com/office/drawing/2014/main" id="{DFEF3CB9-1A18-4F1A-B807-CD12EB83E9E7}"/>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76" name="Line 7">
          <a:extLst>
            <a:ext uri="{FF2B5EF4-FFF2-40B4-BE49-F238E27FC236}">
              <a16:creationId xmlns:a16="http://schemas.microsoft.com/office/drawing/2014/main" id="{076BE7C6-2C80-4886-A400-C5F74EEFA652}"/>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77" name="Line 7">
          <a:extLst>
            <a:ext uri="{FF2B5EF4-FFF2-40B4-BE49-F238E27FC236}">
              <a16:creationId xmlns:a16="http://schemas.microsoft.com/office/drawing/2014/main" id="{1BFCADA5-BB45-469B-BC8F-79D66CA55874}"/>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78" name="Line 7">
          <a:extLst>
            <a:ext uri="{FF2B5EF4-FFF2-40B4-BE49-F238E27FC236}">
              <a16:creationId xmlns:a16="http://schemas.microsoft.com/office/drawing/2014/main" id="{5CE5AA83-087C-4FAE-A349-A87340DC7B8E}"/>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79" name="Line 7">
          <a:extLst>
            <a:ext uri="{FF2B5EF4-FFF2-40B4-BE49-F238E27FC236}">
              <a16:creationId xmlns:a16="http://schemas.microsoft.com/office/drawing/2014/main" id="{7B6E6A3A-EE1B-43F8-9B42-8694C4F95A2D}"/>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80" name="Line 7">
          <a:extLst>
            <a:ext uri="{FF2B5EF4-FFF2-40B4-BE49-F238E27FC236}">
              <a16:creationId xmlns:a16="http://schemas.microsoft.com/office/drawing/2014/main" id="{6719D5E8-DFDE-4932-9462-8927945F5233}"/>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81" name="Line 7">
          <a:extLst>
            <a:ext uri="{FF2B5EF4-FFF2-40B4-BE49-F238E27FC236}">
              <a16:creationId xmlns:a16="http://schemas.microsoft.com/office/drawing/2014/main" id="{4705CECF-C9DD-4E1A-B7D5-2E4BEC0ADDF0}"/>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82" name="Line 7">
          <a:extLst>
            <a:ext uri="{FF2B5EF4-FFF2-40B4-BE49-F238E27FC236}">
              <a16:creationId xmlns:a16="http://schemas.microsoft.com/office/drawing/2014/main" id="{E54D2E40-2ABA-4E6A-BC0A-D5DF2246FE5B}"/>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83" name="Line 7">
          <a:extLst>
            <a:ext uri="{FF2B5EF4-FFF2-40B4-BE49-F238E27FC236}">
              <a16:creationId xmlns:a16="http://schemas.microsoft.com/office/drawing/2014/main" id="{4AD0EED9-80CC-45B7-8412-E3709AEA2D76}"/>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84" name="Line 7">
          <a:extLst>
            <a:ext uri="{FF2B5EF4-FFF2-40B4-BE49-F238E27FC236}">
              <a16:creationId xmlns:a16="http://schemas.microsoft.com/office/drawing/2014/main" id="{3C468E8B-D26C-47EC-A0AD-4DFC6B65C18D}"/>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85" name="Line 7">
          <a:extLst>
            <a:ext uri="{FF2B5EF4-FFF2-40B4-BE49-F238E27FC236}">
              <a16:creationId xmlns:a16="http://schemas.microsoft.com/office/drawing/2014/main" id="{04974A63-BD18-441B-ADDE-E6EFC1C40B5F}"/>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86" name="Line 7">
          <a:extLst>
            <a:ext uri="{FF2B5EF4-FFF2-40B4-BE49-F238E27FC236}">
              <a16:creationId xmlns:a16="http://schemas.microsoft.com/office/drawing/2014/main" id="{23F20DA5-7A67-433E-85FA-5B5269B827E1}"/>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87" name="Line 7">
          <a:extLst>
            <a:ext uri="{FF2B5EF4-FFF2-40B4-BE49-F238E27FC236}">
              <a16:creationId xmlns:a16="http://schemas.microsoft.com/office/drawing/2014/main" id="{4B3FDD3A-95C8-4494-901E-9925DA6E8423}"/>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88" name="Line 7">
          <a:extLst>
            <a:ext uri="{FF2B5EF4-FFF2-40B4-BE49-F238E27FC236}">
              <a16:creationId xmlns:a16="http://schemas.microsoft.com/office/drawing/2014/main" id="{42EFCD28-CCF7-45AB-80B8-29FE48A6DC57}"/>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89" name="Line 7">
          <a:extLst>
            <a:ext uri="{FF2B5EF4-FFF2-40B4-BE49-F238E27FC236}">
              <a16:creationId xmlns:a16="http://schemas.microsoft.com/office/drawing/2014/main" id="{0C52388D-550E-4960-82E7-5CEB3B2BE2D2}"/>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90" name="Line 7">
          <a:extLst>
            <a:ext uri="{FF2B5EF4-FFF2-40B4-BE49-F238E27FC236}">
              <a16:creationId xmlns:a16="http://schemas.microsoft.com/office/drawing/2014/main" id="{7889D031-99B6-4C6D-9641-F564CA80540E}"/>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91" name="Line 7">
          <a:extLst>
            <a:ext uri="{FF2B5EF4-FFF2-40B4-BE49-F238E27FC236}">
              <a16:creationId xmlns:a16="http://schemas.microsoft.com/office/drawing/2014/main" id="{75C71B64-5DD0-4BDA-A03D-199A88F0A16B}"/>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92" name="Line 7">
          <a:extLst>
            <a:ext uri="{FF2B5EF4-FFF2-40B4-BE49-F238E27FC236}">
              <a16:creationId xmlns:a16="http://schemas.microsoft.com/office/drawing/2014/main" id="{7BA8567E-25F4-4D99-975A-39D1D0A0EAB4}"/>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93" name="Line 7">
          <a:extLst>
            <a:ext uri="{FF2B5EF4-FFF2-40B4-BE49-F238E27FC236}">
              <a16:creationId xmlns:a16="http://schemas.microsoft.com/office/drawing/2014/main" id="{C3E7A69D-8564-4BD1-8520-8A90BA340E79}"/>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94" name="Line 7">
          <a:extLst>
            <a:ext uri="{FF2B5EF4-FFF2-40B4-BE49-F238E27FC236}">
              <a16:creationId xmlns:a16="http://schemas.microsoft.com/office/drawing/2014/main" id="{705A1400-CE10-4388-B56A-AF636E2F0E54}"/>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95" name="Line 7">
          <a:extLst>
            <a:ext uri="{FF2B5EF4-FFF2-40B4-BE49-F238E27FC236}">
              <a16:creationId xmlns:a16="http://schemas.microsoft.com/office/drawing/2014/main" id="{CFADF902-C7FB-457E-93B9-034FDD1A37EE}"/>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96" name="Line 7">
          <a:extLst>
            <a:ext uri="{FF2B5EF4-FFF2-40B4-BE49-F238E27FC236}">
              <a16:creationId xmlns:a16="http://schemas.microsoft.com/office/drawing/2014/main" id="{1E479973-856D-45E8-9E84-039972C23E6E}"/>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97" name="Line 7">
          <a:extLst>
            <a:ext uri="{FF2B5EF4-FFF2-40B4-BE49-F238E27FC236}">
              <a16:creationId xmlns:a16="http://schemas.microsoft.com/office/drawing/2014/main" id="{0EC39DC5-1C51-492C-9FFD-39BB94DA3DA6}"/>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98" name="Line 7">
          <a:extLst>
            <a:ext uri="{FF2B5EF4-FFF2-40B4-BE49-F238E27FC236}">
              <a16:creationId xmlns:a16="http://schemas.microsoft.com/office/drawing/2014/main" id="{E141F1BC-E9FE-43CF-9BBA-B80261282E69}"/>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99" name="Line 7">
          <a:extLst>
            <a:ext uri="{FF2B5EF4-FFF2-40B4-BE49-F238E27FC236}">
              <a16:creationId xmlns:a16="http://schemas.microsoft.com/office/drawing/2014/main" id="{D3A6D33F-981F-4BA9-95EC-8CEE047FC292}"/>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700" name="Line 7">
          <a:extLst>
            <a:ext uri="{FF2B5EF4-FFF2-40B4-BE49-F238E27FC236}">
              <a16:creationId xmlns:a16="http://schemas.microsoft.com/office/drawing/2014/main" id="{5E5A2F6D-7AFD-4B74-939C-545E40A6116B}"/>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701" name="Line 7">
          <a:extLst>
            <a:ext uri="{FF2B5EF4-FFF2-40B4-BE49-F238E27FC236}">
              <a16:creationId xmlns:a16="http://schemas.microsoft.com/office/drawing/2014/main" id="{8FDAE5A5-C283-4B36-8FB7-CE74EF81E88B}"/>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702" name="Line 7">
          <a:extLst>
            <a:ext uri="{FF2B5EF4-FFF2-40B4-BE49-F238E27FC236}">
              <a16:creationId xmlns:a16="http://schemas.microsoft.com/office/drawing/2014/main" id="{0AC2DE1C-3D50-4358-9576-39CC80225C10}"/>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703" name="Line 7">
          <a:extLst>
            <a:ext uri="{FF2B5EF4-FFF2-40B4-BE49-F238E27FC236}">
              <a16:creationId xmlns:a16="http://schemas.microsoft.com/office/drawing/2014/main" id="{373CA6B1-8327-48EC-A5F8-BA90ACDB4F7D}"/>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704" name="Line 7">
          <a:extLst>
            <a:ext uri="{FF2B5EF4-FFF2-40B4-BE49-F238E27FC236}">
              <a16:creationId xmlns:a16="http://schemas.microsoft.com/office/drawing/2014/main" id="{7E9C6B75-1E9C-4DBF-8FBA-82B2B59FB185}"/>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705" name="Line 7">
          <a:extLst>
            <a:ext uri="{FF2B5EF4-FFF2-40B4-BE49-F238E27FC236}">
              <a16:creationId xmlns:a16="http://schemas.microsoft.com/office/drawing/2014/main" id="{59AF9D89-A662-426E-AAD5-DA60E3007892}"/>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706" name="Line 7">
          <a:extLst>
            <a:ext uri="{FF2B5EF4-FFF2-40B4-BE49-F238E27FC236}">
              <a16:creationId xmlns:a16="http://schemas.microsoft.com/office/drawing/2014/main" id="{533E10CE-9EF7-430B-803C-59FF21553865}"/>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707" name="Line 7">
          <a:extLst>
            <a:ext uri="{FF2B5EF4-FFF2-40B4-BE49-F238E27FC236}">
              <a16:creationId xmlns:a16="http://schemas.microsoft.com/office/drawing/2014/main" id="{8B44320A-8B09-4090-B0AA-3A9E51DB62B4}"/>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708" name="Line 7">
          <a:extLst>
            <a:ext uri="{FF2B5EF4-FFF2-40B4-BE49-F238E27FC236}">
              <a16:creationId xmlns:a16="http://schemas.microsoft.com/office/drawing/2014/main" id="{63485F86-B4D7-4FAC-8CBC-F4B2233DD0AA}"/>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709" name="Line 7">
          <a:extLst>
            <a:ext uri="{FF2B5EF4-FFF2-40B4-BE49-F238E27FC236}">
              <a16:creationId xmlns:a16="http://schemas.microsoft.com/office/drawing/2014/main" id="{D8F0D6E5-E1EC-4FC6-B478-2B103E150CDD}"/>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710" name="Line 7">
          <a:extLst>
            <a:ext uri="{FF2B5EF4-FFF2-40B4-BE49-F238E27FC236}">
              <a16:creationId xmlns:a16="http://schemas.microsoft.com/office/drawing/2014/main" id="{6BA99825-37EA-4461-BC62-50625865C14D}"/>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711" name="Line 7">
          <a:extLst>
            <a:ext uri="{FF2B5EF4-FFF2-40B4-BE49-F238E27FC236}">
              <a16:creationId xmlns:a16="http://schemas.microsoft.com/office/drawing/2014/main" id="{22199662-9126-4260-9EA3-74EAACC0EE18}"/>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712" name="Line 7">
          <a:extLst>
            <a:ext uri="{FF2B5EF4-FFF2-40B4-BE49-F238E27FC236}">
              <a16:creationId xmlns:a16="http://schemas.microsoft.com/office/drawing/2014/main" id="{7F7B2C64-27FE-4602-9E25-299BFF94F543}"/>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713" name="Line 7">
          <a:extLst>
            <a:ext uri="{FF2B5EF4-FFF2-40B4-BE49-F238E27FC236}">
              <a16:creationId xmlns:a16="http://schemas.microsoft.com/office/drawing/2014/main" id="{06D07BD9-76A5-436E-93BB-DFAC2634ACF0}"/>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714" name="Line 7">
          <a:extLst>
            <a:ext uri="{FF2B5EF4-FFF2-40B4-BE49-F238E27FC236}">
              <a16:creationId xmlns:a16="http://schemas.microsoft.com/office/drawing/2014/main" id="{C94F8AC9-3665-454B-AD9B-0E7ED8349015}"/>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715" name="Line 7">
          <a:extLst>
            <a:ext uri="{FF2B5EF4-FFF2-40B4-BE49-F238E27FC236}">
              <a16:creationId xmlns:a16="http://schemas.microsoft.com/office/drawing/2014/main" id="{D5C03F32-9E32-4619-BE0F-EFCBA4586005}"/>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716" name="Line 7">
          <a:extLst>
            <a:ext uri="{FF2B5EF4-FFF2-40B4-BE49-F238E27FC236}">
              <a16:creationId xmlns:a16="http://schemas.microsoft.com/office/drawing/2014/main" id="{0850B248-23FF-4A3C-8215-70751D5F4BDC}"/>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717" name="Line 7">
          <a:extLst>
            <a:ext uri="{FF2B5EF4-FFF2-40B4-BE49-F238E27FC236}">
              <a16:creationId xmlns:a16="http://schemas.microsoft.com/office/drawing/2014/main" id="{232F11AD-B62F-4CB2-99E0-5BE1DCDB417F}"/>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718" name="Line 7">
          <a:extLst>
            <a:ext uri="{FF2B5EF4-FFF2-40B4-BE49-F238E27FC236}">
              <a16:creationId xmlns:a16="http://schemas.microsoft.com/office/drawing/2014/main" id="{5260F398-9B85-43CB-958F-F23AC3FB0EE1}"/>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719" name="Line 7">
          <a:extLst>
            <a:ext uri="{FF2B5EF4-FFF2-40B4-BE49-F238E27FC236}">
              <a16:creationId xmlns:a16="http://schemas.microsoft.com/office/drawing/2014/main" id="{150177CB-DCF2-4D49-B4AA-E9734505B9D6}"/>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720" name="Line 7">
          <a:extLst>
            <a:ext uri="{FF2B5EF4-FFF2-40B4-BE49-F238E27FC236}">
              <a16:creationId xmlns:a16="http://schemas.microsoft.com/office/drawing/2014/main" id="{682FF5E1-97AD-4636-AD0E-34B5BFDB8B67}"/>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721" name="Line 7">
          <a:extLst>
            <a:ext uri="{FF2B5EF4-FFF2-40B4-BE49-F238E27FC236}">
              <a16:creationId xmlns:a16="http://schemas.microsoft.com/office/drawing/2014/main" id="{84871EF5-3EF3-4F83-AB01-CDF43ED674CB}"/>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722" name="Line 7">
          <a:extLst>
            <a:ext uri="{FF2B5EF4-FFF2-40B4-BE49-F238E27FC236}">
              <a16:creationId xmlns:a16="http://schemas.microsoft.com/office/drawing/2014/main" id="{983A0ABF-F65E-4BE7-A341-0AA8F38CDC34}"/>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723" name="Line 7">
          <a:extLst>
            <a:ext uri="{FF2B5EF4-FFF2-40B4-BE49-F238E27FC236}">
              <a16:creationId xmlns:a16="http://schemas.microsoft.com/office/drawing/2014/main" id="{AFB8BE93-F6CC-47BE-9EBB-73B2E09E1A9B}"/>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724" name="Line 7">
          <a:extLst>
            <a:ext uri="{FF2B5EF4-FFF2-40B4-BE49-F238E27FC236}">
              <a16:creationId xmlns:a16="http://schemas.microsoft.com/office/drawing/2014/main" id="{DEB2041A-FD55-4763-A795-C66C62CA22A5}"/>
            </a:ext>
          </a:extLst>
        </xdr:cNvPr>
        <xdr:cNvSpPr>
          <a:spLocks noChangeShapeType="1"/>
        </xdr:cNvSpPr>
      </xdr:nvSpPr>
      <xdr:spPr bwMode="auto">
        <a:xfrm>
          <a:off x="19335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725" name="Line 7">
          <a:extLst>
            <a:ext uri="{FF2B5EF4-FFF2-40B4-BE49-F238E27FC236}">
              <a16:creationId xmlns:a16="http://schemas.microsoft.com/office/drawing/2014/main" id="{7C8FB86F-1F87-4D45-9C35-2ABD70EABF40}"/>
            </a:ext>
          </a:extLst>
        </xdr:cNvPr>
        <xdr:cNvSpPr>
          <a:spLocks noChangeShapeType="1"/>
        </xdr:cNvSpPr>
      </xdr:nvSpPr>
      <xdr:spPr bwMode="auto">
        <a:xfrm>
          <a:off x="21812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726" name="Line 7">
          <a:extLst>
            <a:ext uri="{FF2B5EF4-FFF2-40B4-BE49-F238E27FC236}">
              <a16:creationId xmlns:a16="http://schemas.microsoft.com/office/drawing/2014/main" id="{DCA6D3AE-605C-4C7F-B276-8A5F0F7DC81E}"/>
            </a:ext>
          </a:extLst>
        </xdr:cNvPr>
        <xdr:cNvSpPr>
          <a:spLocks noChangeShapeType="1"/>
        </xdr:cNvSpPr>
      </xdr:nvSpPr>
      <xdr:spPr bwMode="auto">
        <a:xfrm>
          <a:off x="21812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181</xdr:row>
      <xdr:rowOff>0</xdr:rowOff>
    </xdr:from>
    <xdr:to>
      <xdr:col>4</xdr:col>
      <xdr:colOff>323850</xdr:colOff>
      <xdr:row>181</xdr:row>
      <xdr:rowOff>0</xdr:rowOff>
    </xdr:to>
    <xdr:sp macro="" textlink="">
      <xdr:nvSpPr>
        <xdr:cNvPr id="3727" name="Line 7">
          <a:extLst>
            <a:ext uri="{FF2B5EF4-FFF2-40B4-BE49-F238E27FC236}">
              <a16:creationId xmlns:a16="http://schemas.microsoft.com/office/drawing/2014/main" id="{12364E14-E0CF-4E41-BE03-AE18BB488253}"/>
            </a:ext>
          </a:extLst>
        </xdr:cNvPr>
        <xdr:cNvSpPr>
          <a:spLocks noChangeShapeType="1"/>
        </xdr:cNvSpPr>
      </xdr:nvSpPr>
      <xdr:spPr bwMode="auto">
        <a:xfrm>
          <a:off x="2181225" y="38261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728" name="Line 7">
          <a:extLst>
            <a:ext uri="{FF2B5EF4-FFF2-40B4-BE49-F238E27FC236}">
              <a16:creationId xmlns:a16="http://schemas.microsoft.com/office/drawing/2014/main" id="{BB41BBBD-D3DF-483F-8B22-8407DC86D264}"/>
            </a:ext>
          </a:extLst>
        </xdr:cNvPr>
        <xdr:cNvSpPr>
          <a:spLocks noChangeShapeType="1"/>
        </xdr:cNvSpPr>
      </xdr:nvSpPr>
      <xdr:spPr bwMode="auto">
        <a:xfrm>
          <a:off x="21812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729" name="Line 7">
          <a:extLst>
            <a:ext uri="{FF2B5EF4-FFF2-40B4-BE49-F238E27FC236}">
              <a16:creationId xmlns:a16="http://schemas.microsoft.com/office/drawing/2014/main" id="{2B39D0B0-971E-4043-9933-6AED63BB116B}"/>
            </a:ext>
          </a:extLst>
        </xdr:cNvPr>
        <xdr:cNvSpPr>
          <a:spLocks noChangeShapeType="1"/>
        </xdr:cNvSpPr>
      </xdr:nvSpPr>
      <xdr:spPr bwMode="auto">
        <a:xfrm>
          <a:off x="21812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730" name="Line 7">
          <a:extLst>
            <a:ext uri="{FF2B5EF4-FFF2-40B4-BE49-F238E27FC236}">
              <a16:creationId xmlns:a16="http://schemas.microsoft.com/office/drawing/2014/main" id="{9BF59DD9-35BA-4ED4-90CC-22E2925CEC1F}"/>
            </a:ext>
          </a:extLst>
        </xdr:cNvPr>
        <xdr:cNvSpPr>
          <a:spLocks noChangeShapeType="1"/>
        </xdr:cNvSpPr>
      </xdr:nvSpPr>
      <xdr:spPr bwMode="auto">
        <a:xfrm>
          <a:off x="21812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731" name="Line 7">
          <a:extLst>
            <a:ext uri="{FF2B5EF4-FFF2-40B4-BE49-F238E27FC236}">
              <a16:creationId xmlns:a16="http://schemas.microsoft.com/office/drawing/2014/main" id="{B7F18FE0-C6AD-4573-A173-E13FAB9E7012}"/>
            </a:ext>
          </a:extLst>
        </xdr:cNvPr>
        <xdr:cNvSpPr>
          <a:spLocks noChangeShapeType="1"/>
        </xdr:cNvSpPr>
      </xdr:nvSpPr>
      <xdr:spPr bwMode="auto">
        <a:xfrm>
          <a:off x="21812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732" name="Line 7">
          <a:extLst>
            <a:ext uri="{FF2B5EF4-FFF2-40B4-BE49-F238E27FC236}">
              <a16:creationId xmlns:a16="http://schemas.microsoft.com/office/drawing/2014/main" id="{16F00DC0-2F9A-4161-8017-132EFF318DC1}"/>
            </a:ext>
          </a:extLst>
        </xdr:cNvPr>
        <xdr:cNvSpPr>
          <a:spLocks noChangeShapeType="1"/>
        </xdr:cNvSpPr>
      </xdr:nvSpPr>
      <xdr:spPr bwMode="auto">
        <a:xfrm>
          <a:off x="21812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733" name="Line 7">
          <a:extLst>
            <a:ext uri="{FF2B5EF4-FFF2-40B4-BE49-F238E27FC236}">
              <a16:creationId xmlns:a16="http://schemas.microsoft.com/office/drawing/2014/main" id="{23181901-B3F9-445E-8B65-01754BB0F2BE}"/>
            </a:ext>
          </a:extLst>
        </xdr:cNvPr>
        <xdr:cNvSpPr>
          <a:spLocks noChangeShapeType="1"/>
        </xdr:cNvSpPr>
      </xdr:nvSpPr>
      <xdr:spPr bwMode="auto">
        <a:xfrm>
          <a:off x="21812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734" name="Line 7">
          <a:extLst>
            <a:ext uri="{FF2B5EF4-FFF2-40B4-BE49-F238E27FC236}">
              <a16:creationId xmlns:a16="http://schemas.microsoft.com/office/drawing/2014/main" id="{3AEB1F56-4DCA-4C78-851D-DFE00099A8EA}"/>
            </a:ext>
          </a:extLst>
        </xdr:cNvPr>
        <xdr:cNvSpPr>
          <a:spLocks noChangeShapeType="1"/>
        </xdr:cNvSpPr>
      </xdr:nvSpPr>
      <xdr:spPr bwMode="auto">
        <a:xfrm>
          <a:off x="21812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735" name="Line 7">
          <a:extLst>
            <a:ext uri="{FF2B5EF4-FFF2-40B4-BE49-F238E27FC236}">
              <a16:creationId xmlns:a16="http://schemas.microsoft.com/office/drawing/2014/main" id="{FC8E22C2-0B67-4F53-AF1F-084857B3B23F}"/>
            </a:ext>
          </a:extLst>
        </xdr:cNvPr>
        <xdr:cNvSpPr>
          <a:spLocks noChangeShapeType="1"/>
        </xdr:cNvSpPr>
      </xdr:nvSpPr>
      <xdr:spPr bwMode="auto">
        <a:xfrm>
          <a:off x="21812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736" name="Line 7">
          <a:extLst>
            <a:ext uri="{FF2B5EF4-FFF2-40B4-BE49-F238E27FC236}">
              <a16:creationId xmlns:a16="http://schemas.microsoft.com/office/drawing/2014/main" id="{49925B9B-3380-4530-84B0-2236B148A165}"/>
            </a:ext>
          </a:extLst>
        </xdr:cNvPr>
        <xdr:cNvSpPr>
          <a:spLocks noChangeShapeType="1"/>
        </xdr:cNvSpPr>
      </xdr:nvSpPr>
      <xdr:spPr bwMode="auto">
        <a:xfrm>
          <a:off x="21812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737" name="Line 7">
          <a:extLst>
            <a:ext uri="{FF2B5EF4-FFF2-40B4-BE49-F238E27FC236}">
              <a16:creationId xmlns:a16="http://schemas.microsoft.com/office/drawing/2014/main" id="{EFCE2668-2986-493A-BB2B-EF6E89E71248}"/>
            </a:ext>
          </a:extLst>
        </xdr:cNvPr>
        <xdr:cNvSpPr>
          <a:spLocks noChangeShapeType="1"/>
        </xdr:cNvSpPr>
      </xdr:nvSpPr>
      <xdr:spPr bwMode="auto">
        <a:xfrm>
          <a:off x="21812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738" name="Line 7">
          <a:extLst>
            <a:ext uri="{FF2B5EF4-FFF2-40B4-BE49-F238E27FC236}">
              <a16:creationId xmlns:a16="http://schemas.microsoft.com/office/drawing/2014/main" id="{66332822-5138-4941-8907-1368E73A4ACB}"/>
            </a:ext>
          </a:extLst>
        </xdr:cNvPr>
        <xdr:cNvSpPr>
          <a:spLocks noChangeShapeType="1"/>
        </xdr:cNvSpPr>
      </xdr:nvSpPr>
      <xdr:spPr bwMode="auto">
        <a:xfrm>
          <a:off x="21812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739" name="Line 7">
          <a:extLst>
            <a:ext uri="{FF2B5EF4-FFF2-40B4-BE49-F238E27FC236}">
              <a16:creationId xmlns:a16="http://schemas.microsoft.com/office/drawing/2014/main" id="{C2F6AB7A-2BDA-469A-BB8B-96F26CA14B2E}"/>
            </a:ext>
          </a:extLst>
        </xdr:cNvPr>
        <xdr:cNvSpPr>
          <a:spLocks noChangeShapeType="1"/>
        </xdr:cNvSpPr>
      </xdr:nvSpPr>
      <xdr:spPr bwMode="auto">
        <a:xfrm>
          <a:off x="21812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740" name="Line 7">
          <a:extLst>
            <a:ext uri="{FF2B5EF4-FFF2-40B4-BE49-F238E27FC236}">
              <a16:creationId xmlns:a16="http://schemas.microsoft.com/office/drawing/2014/main" id="{E5D15645-A76C-4EB3-B023-98227569907D}"/>
            </a:ext>
          </a:extLst>
        </xdr:cNvPr>
        <xdr:cNvSpPr>
          <a:spLocks noChangeShapeType="1"/>
        </xdr:cNvSpPr>
      </xdr:nvSpPr>
      <xdr:spPr bwMode="auto">
        <a:xfrm>
          <a:off x="21812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41" name="Line 7">
          <a:extLst>
            <a:ext uri="{FF2B5EF4-FFF2-40B4-BE49-F238E27FC236}">
              <a16:creationId xmlns:a16="http://schemas.microsoft.com/office/drawing/2014/main" id="{0FB2E5F1-A851-4D90-A568-EAA0259A6FAF}"/>
            </a:ext>
          </a:extLst>
        </xdr:cNvPr>
        <xdr:cNvSpPr>
          <a:spLocks noChangeShapeType="1"/>
        </xdr:cNvSpPr>
      </xdr:nvSpPr>
      <xdr:spPr bwMode="auto">
        <a:xfrm>
          <a:off x="21812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42" name="Line 7">
          <a:extLst>
            <a:ext uri="{FF2B5EF4-FFF2-40B4-BE49-F238E27FC236}">
              <a16:creationId xmlns:a16="http://schemas.microsoft.com/office/drawing/2014/main" id="{7FC51576-A85B-4531-8FBB-DDE0DF19A495}"/>
            </a:ext>
          </a:extLst>
        </xdr:cNvPr>
        <xdr:cNvSpPr>
          <a:spLocks noChangeShapeType="1"/>
        </xdr:cNvSpPr>
      </xdr:nvSpPr>
      <xdr:spPr bwMode="auto">
        <a:xfrm>
          <a:off x="21812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43" name="Line 7">
          <a:extLst>
            <a:ext uri="{FF2B5EF4-FFF2-40B4-BE49-F238E27FC236}">
              <a16:creationId xmlns:a16="http://schemas.microsoft.com/office/drawing/2014/main" id="{53E6D9E7-3687-4B98-9B6D-39FE356A344F}"/>
            </a:ext>
          </a:extLst>
        </xdr:cNvPr>
        <xdr:cNvSpPr>
          <a:spLocks noChangeShapeType="1"/>
        </xdr:cNvSpPr>
      </xdr:nvSpPr>
      <xdr:spPr bwMode="auto">
        <a:xfrm>
          <a:off x="21812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44" name="Line 7">
          <a:extLst>
            <a:ext uri="{FF2B5EF4-FFF2-40B4-BE49-F238E27FC236}">
              <a16:creationId xmlns:a16="http://schemas.microsoft.com/office/drawing/2014/main" id="{B32D8CD3-C605-4134-BAA8-A57E436C18A6}"/>
            </a:ext>
          </a:extLst>
        </xdr:cNvPr>
        <xdr:cNvSpPr>
          <a:spLocks noChangeShapeType="1"/>
        </xdr:cNvSpPr>
      </xdr:nvSpPr>
      <xdr:spPr bwMode="auto">
        <a:xfrm>
          <a:off x="21812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45" name="Line 7">
          <a:extLst>
            <a:ext uri="{FF2B5EF4-FFF2-40B4-BE49-F238E27FC236}">
              <a16:creationId xmlns:a16="http://schemas.microsoft.com/office/drawing/2014/main" id="{603BF86F-0154-4282-8669-BFE980B4DA08}"/>
            </a:ext>
          </a:extLst>
        </xdr:cNvPr>
        <xdr:cNvSpPr>
          <a:spLocks noChangeShapeType="1"/>
        </xdr:cNvSpPr>
      </xdr:nvSpPr>
      <xdr:spPr bwMode="auto">
        <a:xfrm>
          <a:off x="21812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46" name="Line 7">
          <a:extLst>
            <a:ext uri="{FF2B5EF4-FFF2-40B4-BE49-F238E27FC236}">
              <a16:creationId xmlns:a16="http://schemas.microsoft.com/office/drawing/2014/main" id="{94385D07-BC2B-41C1-91C8-0AF411E0082E}"/>
            </a:ext>
          </a:extLst>
        </xdr:cNvPr>
        <xdr:cNvSpPr>
          <a:spLocks noChangeShapeType="1"/>
        </xdr:cNvSpPr>
      </xdr:nvSpPr>
      <xdr:spPr bwMode="auto">
        <a:xfrm>
          <a:off x="21812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47" name="Line 7">
          <a:extLst>
            <a:ext uri="{FF2B5EF4-FFF2-40B4-BE49-F238E27FC236}">
              <a16:creationId xmlns:a16="http://schemas.microsoft.com/office/drawing/2014/main" id="{4A23C765-4A30-400E-83A6-D8FB134C8837}"/>
            </a:ext>
          </a:extLst>
        </xdr:cNvPr>
        <xdr:cNvSpPr>
          <a:spLocks noChangeShapeType="1"/>
        </xdr:cNvSpPr>
      </xdr:nvSpPr>
      <xdr:spPr bwMode="auto">
        <a:xfrm>
          <a:off x="21812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48" name="Line 7">
          <a:extLst>
            <a:ext uri="{FF2B5EF4-FFF2-40B4-BE49-F238E27FC236}">
              <a16:creationId xmlns:a16="http://schemas.microsoft.com/office/drawing/2014/main" id="{F5A6E3B3-6B19-445C-9FEC-21D42E3C5779}"/>
            </a:ext>
          </a:extLst>
        </xdr:cNvPr>
        <xdr:cNvSpPr>
          <a:spLocks noChangeShapeType="1"/>
        </xdr:cNvSpPr>
      </xdr:nvSpPr>
      <xdr:spPr bwMode="auto">
        <a:xfrm>
          <a:off x="21812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49" name="Line 7">
          <a:extLst>
            <a:ext uri="{FF2B5EF4-FFF2-40B4-BE49-F238E27FC236}">
              <a16:creationId xmlns:a16="http://schemas.microsoft.com/office/drawing/2014/main" id="{EF64FF30-BEC3-444D-AE01-E4F63F85F7CF}"/>
            </a:ext>
          </a:extLst>
        </xdr:cNvPr>
        <xdr:cNvSpPr>
          <a:spLocks noChangeShapeType="1"/>
        </xdr:cNvSpPr>
      </xdr:nvSpPr>
      <xdr:spPr bwMode="auto">
        <a:xfrm>
          <a:off x="21812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50" name="Line 7">
          <a:extLst>
            <a:ext uri="{FF2B5EF4-FFF2-40B4-BE49-F238E27FC236}">
              <a16:creationId xmlns:a16="http://schemas.microsoft.com/office/drawing/2014/main" id="{73D58BAC-1B78-4774-8C5F-8EB8657480A6}"/>
            </a:ext>
          </a:extLst>
        </xdr:cNvPr>
        <xdr:cNvSpPr>
          <a:spLocks noChangeShapeType="1"/>
        </xdr:cNvSpPr>
      </xdr:nvSpPr>
      <xdr:spPr bwMode="auto">
        <a:xfrm>
          <a:off x="21812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51" name="Line 7">
          <a:extLst>
            <a:ext uri="{FF2B5EF4-FFF2-40B4-BE49-F238E27FC236}">
              <a16:creationId xmlns:a16="http://schemas.microsoft.com/office/drawing/2014/main" id="{07BE364D-9EF7-421F-9B8F-BD0B1EFC7B46}"/>
            </a:ext>
          </a:extLst>
        </xdr:cNvPr>
        <xdr:cNvSpPr>
          <a:spLocks noChangeShapeType="1"/>
        </xdr:cNvSpPr>
      </xdr:nvSpPr>
      <xdr:spPr bwMode="auto">
        <a:xfrm>
          <a:off x="21812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52" name="Line 7">
          <a:extLst>
            <a:ext uri="{FF2B5EF4-FFF2-40B4-BE49-F238E27FC236}">
              <a16:creationId xmlns:a16="http://schemas.microsoft.com/office/drawing/2014/main" id="{4E6CDDDF-DD31-4432-98D8-3089ACF88643}"/>
            </a:ext>
          </a:extLst>
        </xdr:cNvPr>
        <xdr:cNvSpPr>
          <a:spLocks noChangeShapeType="1"/>
        </xdr:cNvSpPr>
      </xdr:nvSpPr>
      <xdr:spPr bwMode="auto">
        <a:xfrm>
          <a:off x="21812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53" name="Line 7">
          <a:extLst>
            <a:ext uri="{FF2B5EF4-FFF2-40B4-BE49-F238E27FC236}">
              <a16:creationId xmlns:a16="http://schemas.microsoft.com/office/drawing/2014/main" id="{AD356764-419C-44B3-8650-974B5A11AA1B}"/>
            </a:ext>
          </a:extLst>
        </xdr:cNvPr>
        <xdr:cNvSpPr>
          <a:spLocks noChangeShapeType="1"/>
        </xdr:cNvSpPr>
      </xdr:nvSpPr>
      <xdr:spPr bwMode="auto">
        <a:xfrm>
          <a:off x="21812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54" name="Line 7">
          <a:extLst>
            <a:ext uri="{FF2B5EF4-FFF2-40B4-BE49-F238E27FC236}">
              <a16:creationId xmlns:a16="http://schemas.microsoft.com/office/drawing/2014/main" id="{CE169F0F-B59A-40A9-8E6F-87F673929089}"/>
            </a:ext>
          </a:extLst>
        </xdr:cNvPr>
        <xdr:cNvSpPr>
          <a:spLocks noChangeShapeType="1"/>
        </xdr:cNvSpPr>
      </xdr:nvSpPr>
      <xdr:spPr bwMode="auto">
        <a:xfrm>
          <a:off x="21812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55" name="Line 7">
          <a:extLst>
            <a:ext uri="{FF2B5EF4-FFF2-40B4-BE49-F238E27FC236}">
              <a16:creationId xmlns:a16="http://schemas.microsoft.com/office/drawing/2014/main" id="{4E1057C9-E3BB-4BA0-8836-0EE1118BB9C8}"/>
            </a:ext>
          </a:extLst>
        </xdr:cNvPr>
        <xdr:cNvSpPr>
          <a:spLocks noChangeShapeType="1"/>
        </xdr:cNvSpPr>
      </xdr:nvSpPr>
      <xdr:spPr bwMode="auto">
        <a:xfrm>
          <a:off x="21812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56" name="Line 7">
          <a:extLst>
            <a:ext uri="{FF2B5EF4-FFF2-40B4-BE49-F238E27FC236}">
              <a16:creationId xmlns:a16="http://schemas.microsoft.com/office/drawing/2014/main" id="{E19C3B08-F880-42C6-B257-0C12E155055B}"/>
            </a:ext>
          </a:extLst>
        </xdr:cNvPr>
        <xdr:cNvSpPr>
          <a:spLocks noChangeShapeType="1"/>
        </xdr:cNvSpPr>
      </xdr:nvSpPr>
      <xdr:spPr bwMode="auto">
        <a:xfrm>
          <a:off x="21812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57" name="Line 7">
          <a:extLst>
            <a:ext uri="{FF2B5EF4-FFF2-40B4-BE49-F238E27FC236}">
              <a16:creationId xmlns:a16="http://schemas.microsoft.com/office/drawing/2014/main" id="{ACE06D43-720F-4BDF-9AA9-FF265FF4E41B}"/>
            </a:ext>
          </a:extLst>
        </xdr:cNvPr>
        <xdr:cNvSpPr>
          <a:spLocks noChangeShapeType="1"/>
        </xdr:cNvSpPr>
      </xdr:nvSpPr>
      <xdr:spPr bwMode="auto">
        <a:xfrm>
          <a:off x="21812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58" name="Line 7">
          <a:extLst>
            <a:ext uri="{FF2B5EF4-FFF2-40B4-BE49-F238E27FC236}">
              <a16:creationId xmlns:a16="http://schemas.microsoft.com/office/drawing/2014/main" id="{7D6C42FE-704F-416C-BCF7-1FD02256FDA4}"/>
            </a:ext>
          </a:extLst>
        </xdr:cNvPr>
        <xdr:cNvSpPr>
          <a:spLocks noChangeShapeType="1"/>
        </xdr:cNvSpPr>
      </xdr:nvSpPr>
      <xdr:spPr bwMode="auto">
        <a:xfrm>
          <a:off x="21812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59" name="Line 7">
          <a:extLst>
            <a:ext uri="{FF2B5EF4-FFF2-40B4-BE49-F238E27FC236}">
              <a16:creationId xmlns:a16="http://schemas.microsoft.com/office/drawing/2014/main" id="{BB5DC074-0615-4BEC-A929-2CD55CB4D8C0}"/>
            </a:ext>
          </a:extLst>
        </xdr:cNvPr>
        <xdr:cNvSpPr>
          <a:spLocks noChangeShapeType="1"/>
        </xdr:cNvSpPr>
      </xdr:nvSpPr>
      <xdr:spPr bwMode="auto">
        <a:xfrm>
          <a:off x="21812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60" name="Line 7">
          <a:extLst>
            <a:ext uri="{FF2B5EF4-FFF2-40B4-BE49-F238E27FC236}">
              <a16:creationId xmlns:a16="http://schemas.microsoft.com/office/drawing/2014/main" id="{D18F490F-E958-4A59-8111-DD35E951B19A}"/>
            </a:ext>
          </a:extLst>
        </xdr:cNvPr>
        <xdr:cNvSpPr>
          <a:spLocks noChangeShapeType="1"/>
        </xdr:cNvSpPr>
      </xdr:nvSpPr>
      <xdr:spPr bwMode="auto">
        <a:xfrm>
          <a:off x="21812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61" name="Line 7">
          <a:extLst>
            <a:ext uri="{FF2B5EF4-FFF2-40B4-BE49-F238E27FC236}">
              <a16:creationId xmlns:a16="http://schemas.microsoft.com/office/drawing/2014/main" id="{16B79A01-3272-4B83-884A-C9772F9DBABA}"/>
            </a:ext>
          </a:extLst>
        </xdr:cNvPr>
        <xdr:cNvSpPr>
          <a:spLocks noChangeShapeType="1"/>
        </xdr:cNvSpPr>
      </xdr:nvSpPr>
      <xdr:spPr bwMode="auto">
        <a:xfrm>
          <a:off x="21812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62" name="Line 7">
          <a:extLst>
            <a:ext uri="{FF2B5EF4-FFF2-40B4-BE49-F238E27FC236}">
              <a16:creationId xmlns:a16="http://schemas.microsoft.com/office/drawing/2014/main" id="{4A9A68AC-6683-415F-80D8-D33CE1AB3F2B}"/>
            </a:ext>
          </a:extLst>
        </xdr:cNvPr>
        <xdr:cNvSpPr>
          <a:spLocks noChangeShapeType="1"/>
        </xdr:cNvSpPr>
      </xdr:nvSpPr>
      <xdr:spPr bwMode="auto">
        <a:xfrm>
          <a:off x="21812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63" name="Line 7">
          <a:extLst>
            <a:ext uri="{FF2B5EF4-FFF2-40B4-BE49-F238E27FC236}">
              <a16:creationId xmlns:a16="http://schemas.microsoft.com/office/drawing/2014/main" id="{4FA38900-DF10-46D3-ACF4-FD74E037CAB0}"/>
            </a:ext>
          </a:extLst>
        </xdr:cNvPr>
        <xdr:cNvSpPr>
          <a:spLocks noChangeShapeType="1"/>
        </xdr:cNvSpPr>
      </xdr:nvSpPr>
      <xdr:spPr bwMode="auto">
        <a:xfrm>
          <a:off x="21812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64" name="Line 7">
          <a:extLst>
            <a:ext uri="{FF2B5EF4-FFF2-40B4-BE49-F238E27FC236}">
              <a16:creationId xmlns:a16="http://schemas.microsoft.com/office/drawing/2014/main" id="{EC9C904F-F2E9-4AE2-9355-5C6D2C5CBD84}"/>
            </a:ext>
          </a:extLst>
        </xdr:cNvPr>
        <xdr:cNvSpPr>
          <a:spLocks noChangeShapeType="1"/>
        </xdr:cNvSpPr>
      </xdr:nvSpPr>
      <xdr:spPr bwMode="auto">
        <a:xfrm>
          <a:off x="21812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65" name="Line 7">
          <a:extLst>
            <a:ext uri="{FF2B5EF4-FFF2-40B4-BE49-F238E27FC236}">
              <a16:creationId xmlns:a16="http://schemas.microsoft.com/office/drawing/2014/main" id="{88AE24E9-948A-4EF6-B628-BC65BD20A9D8}"/>
            </a:ext>
          </a:extLst>
        </xdr:cNvPr>
        <xdr:cNvSpPr>
          <a:spLocks noChangeShapeType="1"/>
        </xdr:cNvSpPr>
      </xdr:nvSpPr>
      <xdr:spPr bwMode="auto">
        <a:xfrm>
          <a:off x="21812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66" name="Line 7">
          <a:extLst>
            <a:ext uri="{FF2B5EF4-FFF2-40B4-BE49-F238E27FC236}">
              <a16:creationId xmlns:a16="http://schemas.microsoft.com/office/drawing/2014/main" id="{8677925A-2563-41C0-900F-0EBA4A05AB96}"/>
            </a:ext>
          </a:extLst>
        </xdr:cNvPr>
        <xdr:cNvSpPr>
          <a:spLocks noChangeShapeType="1"/>
        </xdr:cNvSpPr>
      </xdr:nvSpPr>
      <xdr:spPr bwMode="auto">
        <a:xfrm>
          <a:off x="21812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67" name="Line 7">
          <a:extLst>
            <a:ext uri="{FF2B5EF4-FFF2-40B4-BE49-F238E27FC236}">
              <a16:creationId xmlns:a16="http://schemas.microsoft.com/office/drawing/2014/main" id="{6DBD357F-3691-4041-8A3E-0BF103121EB7}"/>
            </a:ext>
          </a:extLst>
        </xdr:cNvPr>
        <xdr:cNvSpPr>
          <a:spLocks noChangeShapeType="1"/>
        </xdr:cNvSpPr>
      </xdr:nvSpPr>
      <xdr:spPr bwMode="auto">
        <a:xfrm>
          <a:off x="21812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68" name="Line 7">
          <a:extLst>
            <a:ext uri="{FF2B5EF4-FFF2-40B4-BE49-F238E27FC236}">
              <a16:creationId xmlns:a16="http://schemas.microsoft.com/office/drawing/2014/main" id="{A8A85E92-BFE2-403B-ACB3-131AFEFB8CD7}"/>
            </a:ext>
          </a:extLst>
        </xdr:cNvPr>
        <xdr:cNvSpPr>
          <a:spLocks noChangeShapeType="1"/>
        </xdr:cNvSpPr>
      </xdr:nvSpPr>
      <xdr:spPr bwMode="auto">
        <a:xfrm>
          <a:off x="21812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69" name="Line 7">
          <a:extLst>
            <a:ext uri="{FF2B5EF4-FFF2-40B4-BE49-F238E27FC236}">
              <a16:creationId xmlns:a16="http://schemas.microsoft.com/office/drawing/2014/main" id="{8F208335-B85E-49C0-A641-3F0ED75B74AD}"/>
            </a:ext>
          </a:extLst>
        </xdr:cNvPr>
        <xdr:cNvSpPr>
          <a:spLocks noChangeShapeType="1"/>
        </xdr:cNvSpPr>
      </xdr:nvSpPr>
      <xdr:spPr bwMode="auto">
        <a:xfrm>
          <a:off x="21812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70" name="Line 7">
          <a:extLst>
            <a:ext uri="{FF2B5EF4-FFF2-40B4-BE49-F238E27FC236}">
              <a16:creationId xmlns:a16="http://schemas.microsoft.com/office/drawing/2014/main" id="{371309CA-4BB5-4F60-AA72-127D5256913C}"/>
            </a:ext>
          </a:extLst>
        </xdr:cNvPr>
        <xdr:cNvSpPr>
          <a:spLocks noChangeShapeType="1"/>
        </xdr:cNvSpPr>
      </xdr:nvSpPr>
      <xdr:spPr bwMode="auto">
        <a:xfrm>
          <a:off x="21812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71" name="Line 7">
          <a:extLst>
            <a:ext uri="{FF2B5EF4-FFF2-40B4-BE49-F238E27FC236}">
              <a16:creationId xmlns:a16="http://schemas.microsoft.com/office/drawing/2014/main" id="{10345F73-0788-4F3F-8C3A-C72BEA068E96}"/>
            </a:ext>
          </a:extLst>
        </xdr:cNvPr>
        <xdr:cNvSpPr>
          <a:spLocks noChangeShapeType="1"/>
        </xdr:cNvSpPr>
      </xdr:nvSpPr>
      <xdr:spPr bwMode="auto">
        <a:xfrm>
          <a:off x="21812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72" name="Line 7">
          <a:extLst>
            <a:ext uri="{FF2B5EF4-FFF2-40B4-BE49-F238E27FC236}">
              <a16:creationId xmlns:a16="http://schemas.microsoft.com/office/drawing/2014/main" id="{76FEF182-80EF-4E69-BF1E-D8E282F957F7}"/>
            </a:ext>
          </a:extLst>
        </xdr:cNvPr>
        <xdr:cNvSpPr>
          <a:spLocks noChangeShapeType="1"/>
        </xdr:cNvSpPr>
      </xdr:nvSpPr>
      <xdr:spPr bwMode="auto">
        <a:xfrm>
          <a:off x="21812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73" name="Line 7">
          <a:extLst>
            <a:ext uri="{FF2B5EF4-FFF2-40B4-BE49-F238E27FC236}">
              <a16:creationId xmlns:a16="http://schemas.microsoft.com/office/drawing/2014/main" id="{F16424F6-4BF4-4E57-87AC-40644594A011}"/>
            </a:ext>
          </a:extLst>
        </xdr:cNvPr>
        <xdr:cNvSpPr>
          <a:spLocks noChangeShapeType="1"/>
        </xdr:cNvSpPr>
      </xdr:nvSpPr>
      <xdr:spPr bwMode="auto">
        <a:xfrm>
          <a:off x="21812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74" name="Line 7">
          <a:extLst>
            <a:ext uri="{FF2B5EF4-FFF2-40B4-BE49-F238E27FC236}">
              <a16:creationId xmlns:a16="http://schemas.microsoft.com/office/drawing/2014/main" id="{12E15B0E-75C2-4E69-AA20-1A22B951ADF8}"/>
            </a:ext>
          </a:extLst>
        </xdr:cNvPr>
        <xdr:cNvSpPr>
          <a:spLocks noChangeShapeType="1"/>
        </xdr:cNvSpPr>
      </xdr:nvSpPr>
      <xdr:spPr bwMode="auto">
        <a:xfrm>
          <a:off x="21812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75" name="Line 7">
          <a:extLst>
            <a:ext uri="{FF2B5EF4-FFF2-40B4-BE49-F238E27FC236}">
              <a16:creationId xmlns:a16="http://schemas.microsoft.com/office/drawing/2014/main" id="{9BCE5697-8404-4540-A826-DD9F367A00A2}"/>
            </a:ext>
          </a:extLst>
        </xdr:cNvPr>
        <xdr:cNvSpPr>
          <a:spLocks noChangeShapeType="1"/>
        </xdr:cNvSpPr>
      </xdr:nvSpPr>
      <xdr:spPr bwMode="auto">
        <a:xfrm>
          <a:off x="21812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76" name="Line 7">
          <a:extLst>
            <a:ext uri="{FF2B5EF4-FFF2-40B4-BE49-F238E27FC236}">
              <a16:creationId xmlns:a16="http://schemas.microsoft.com/office/drawing/2014/main" id="{543C1B43-BF78-47CE-BEE8-B3B096F2CDF2}"/>
            </a:ext>
          </a:extLst>
        </xdr:cNvPr>
        <xdr:cNvSpPr>
          <a:spLocks noChangeShapeType="1"/>
        </xdr:cNvSpPr>
      </xdr:nvSpPr>
      <xdr:spPr bwMode="auto">
        <a:xfrm>
          <a:off x="21812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77" name="Line 7">
          <a:extLst>
            <a:ext uri="{FF2B5EF4-FFF2-40B4-BE49-F238E27FC236}">
              <a16:creationId xmlns:a16="http://schemas.microsoft.com/office/drawing/2014/main" id="{8BB9C100-39ED-47FF-9846-CB0E8DA66096}"/>
            </a:ext>
          </a:extLst>
        </xdr:cNvPr>
        <xdr:cNvSpPr>
          <a:spLocks noChangeShapeType="1"/>
        </xdr:cNvSpPr>
      </xdr:nvSpPr>
      <xdr:spPr bwMode="auto">
        <a:xfrm>
          <a:off x="21812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78" name="Line 7">
          <a:extLst>
            <a:ext uri="{FF2B5EF4-FFF2-40B4-BE49-F238E27FC236}">
              <a16:creationId xmlns:a16="http://schemas.microsoft.com/office/drawing/2014/main" id="{9421BF10-5D8B-4AF6-A389-2C3E5D41E785}"/>
            </a:ext>
          </a:extLst>
        </xdr:cNvPr>
        <xdr:cNvSpPr>
          <a:spLocks noChangeShapeType="1"/>
        </xdr:cNvSpPr>
      </xdr:nvSpPr>
      <xdr:spPr bwMode="auto">
        <a:xfrm>
          <a:off x="21812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79" name="Line 7">
          <a:extLst>
            <a:ext uri="{FF2B5EF4-FFF2-40B4-BE49-F238E27FC236}">
              <a16:creationId xmlns:a16="http://schemas.microsoft.com/office/drawing/2014/main" id="{C9830FE4-D579-4CCA-B8C4-CECBBC3619AC}"/>
            </a:ext>
          </a:extLst>
        </xdr:cNvPr>
        <xdr:cNvSpPr>
          <a:spLocks noChangeShapeType="1"/>
        </xdr:cNvSpPr>
      </xdr:nvSpPr>
      <xdr:spPr bwMode="auto">
        <a:xfrm>
          <a:off x="21812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80" name="Line 7">
          <a:extLst>
            <a:ext uri="{FF2B5EF4-FFF2-40B4-BE49-F238E27FC236}">
              <a16:creationId xmlns:a16="http://schemas.microsoft.com/office/drawing/2014/main" id="{AD8D1757-61E9-4A97-AC0B-F5498DDE3F4A}"/>
            </a:ext>
          </a:extLst>
        </xdr:cNvPr>
        <xdr:cNvSpPr>
          <a:spLocks noChangeShapeType="1"/>
        </xdr:cNvSpPr>
      </xdr:nvSpPr>
      <xdr:spPr bwMode="auto">
        <a:xfrm>
          <a:off x="21812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81" name="Line 7">
          <a:extLst>
            <a:ext uri="{FF2B5EF4-FFF2-40B4-BE49-F238E27FC236}">
              <a16:creationId xmlns:a16="http://schemas.microsoft.com/office/drawing/2014/main" id="{E219B552-2355-4064-BD8E-343803A31D03}"/>
            </a:ext>
          </a:extLst>
        </xdr:cNvPr>
        <xdr:cNvSpPr>
          <a:spLocks noChangeShapeType="1"/>
        </xdr:cNvSpPr>
      </xdr:nvSpPr>
      <xdr:spPr bwMode="auto">
        <a:xfrm>
          <a:off x="21812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82" name="Line 7">
          <a:extLst>
            <a:ext uri="{FF2B5EF4-FFF2-40B4-BE49-F238E27FC236}">
              <a16:creationId xmlns:a16="http://schemas.microsoft.com/office/drawing/2014/main" id="{2CB6892F-03C7-434C-B9A8-4BF40BC05B1A}"/>
            </a:ext>
          </a:extLst>
        </xdr:cNvPr>
        <xdr:cNvSpPr>
          <a:spLocks noChangeShapeType="1"/>
        </xdr:cNvSpPr>
      </xdr:nvSpPr>
      <xdr:spPr bwMode="auto">
        <a:xfrm>
          <a:off x="21812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83" name="Line 7">
          <a:extLst>
            <a:ext uri="{FF2B5EF4-FFF2-40B4-BE49-F238E27FC236}">
              <a16:creationId xmlns:a16="http://schemas.microsoft.com/office/drawing/2014/main" id="{C09F7CF2-B209-4F56-9041-4458BCC00AAF}"/>
            </a:ext>
          </a:extLst>
        </xdr:cNvPr>
        <xdr:cNvSpPr>
          <a:spLocks noChangeShapeType="1"/>
        </xdr:cNvSpPr>
      </xdr:nvSpPr>
      <xdr:spPr bwMode="auto">
        <a:xfrm>
          <a:off x="21812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84" name="Line 7">
          <a:extLst>
            <a:ext uri="{FF2B5EF4-FFF2-40B4-BE49-F238E27FC236}">
              <a16:creationId xmlns:a16="http://schemas.microsoft.com/office/drawing/2014/main" id="{A072CF66-951E-4B51-B9C1-28003C98A534}"/>
            </a:ext>
          </a:extLst>
        </xdr:cNvPr>
        <xdr:cNvSpPr>
          <a:spLocks noChangeShapeType="1"/>
        </xdr:cNvSpPr>
      </xdr:nvSpPr>
      <xdr:spPr bwMode="auto">
        <a:xfrm>
          <a:off x="21812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85" name="Line 7">
          <a:extLst>
            <a:ext uri="{FF2B5EF4-FFF2-40B4-BE49-F238E27FC236}">
              <a16:creationId xmlns:a16="http://schemas.microsoft.com/office/drawing/2014/main" id="{BE6701F1-D5D6-405C-80C0-54E11836917A}"/>
            </a:ext>
          </a:extLst>
        </xdr:cNvPr>
        <xdr:cNvSpPr>
          <a:spLocks noChangeShapeType="1"/>
        </xdr:cNvSpPr>
      </xdr:nvSpPr>
      <xdr:spPr bwMode="auto">
        <a:xfrm>
          <a:off x="21812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86" name="Line 7">
          <a:extLst>
            <a:ext uri="{FF2B5EF4-FFF2-40B4-BE49-F238E27FC236}">
              <a16:creationId xmlns:a16="http://schemas.microsoft.com/office/drawing/2014/main" id="{7A0ED722-8E21-4D58-A8EC-2A154DA5FDA0}"/>
            </a:ext>
          </a:extLst>
        </xdr:cNvPr>
        <xdr:cNvSpPr>
          <a:spLocks noChangeShapeType="1"/>
        </xdr:cNvSpPr>
      </xdr:nvSpPr>
      <xdr:spPr bwMode="auto">
        <a:xfrm>
          <a:off x="21812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87" name="Line 7">
          <a:extLst>
            <a:ext uri="{FF2B5EF4-FFF2-40B4-BE49-F238E27FC236}">
              <a16:creationId xmlns:a16="http://schemas.microsoft.com/office/drawing/2014/main" id="{8F653888-4B61-4829-9F01-5694D16B38F5}"/>
            </a:ext>
          </a:extLst>
        </xdr:cNvPr>
        <xdr:cNvSpPr>
          <a:spLocks noChangeShapeType="1"/>
        </xdr:cNvSpPr>
      </xdr:nvSpPr>
      <xdr:spPr bwMode="auto">
        <a:xfrm>
          <a:off x="21812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88" name="Line 7">
          <a:extLst>
            <a:ext uri="{FF2B5EF4-FFF2-40B4-BE49-F238E27FC236}">
              <a16:creationId xmlns:a16="http://schemas.microsoft.com/office/drawing/2014/main" id="{2FF699A2-AEB5-41B4-826B-42601D5DFD81}"/>
            </a:ext>
          </a:extLst>
        </xdr:cNvPr>
        <xdr:cNvSpPr>
          <a:spLocks noChangeShapeType="1"/>
        </xdr:cNvSpPr>
      </xdr:nvSpPr>
      <xdr:spPr bwMode="auto">
        <a:xfrm>
          <a:off x="21812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89" name="Line 7">
          <a:extLst>
            <a:ext uri="{FF2B5EF4-FFF2-40B4-BE49-F238E27FC236}">
              <a16:creationId xmlns:a16="http://schemas.microsoft.com/office/drawing/2014/main" id="{289D7FB0-61A0-4E26-8A55-957A95573685}"/>
            </a:ext>
          </a:extLst>
        </xdr:cNvPr>
        <xdr:cNvSpPr>
          <a:spLocks noChangeShapeType="1"/>
        </xdr:cNvSpPr>
      </xdr:nvSpPr>
      <xdr:spPr bwMode="auto">
        <a:xfrm>
          <a:off x="21812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90" name="Line 7">
          <a:extLst>
            <a:ext uri="{FF2B5EF4-FFF2-40B4-BE49-F238E27FC236}">
              <a16:creationId xmlns:a16="http://schemas.microsoft.com/office/drawing/2014/main" id="{EADA79AD-285E-44CC-9A13-2A3AF401533D}"/>
            </a:ext>
          </a:extLst>
        </xdr:cNvPr>
        <xdr:cNvSpPr>
          <a:spLocks noChangeShapeType="1"/>
        </xdr:cNvSpPr>
      </xdr:nvSpPr>
      <xdr:spPr bwMode="auto">
        <a:xfrm>
          <a:off x="21812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91" name="Line 7">
          <a:extLst>
            <a:ext uri="{FF2B5EF4-FFF2-40B4-BE49-F238E27FC236}">
              <a16:creationId xmlns:a16="http://schemas.microsoft.com/office/drawing/2014/main" id="{B64D9E8E-DE05-43AF-B4B1-C6E1851790AD}"/>
            </a:ext>
          </a:extLst>
        </xdr:cNvPr>
        <xdr:cNvSpPr>
          <a:spLocks noChangeShapeType="1"/>
        </xdr:cNvSpPr>
      </xdr:nvSpPr>
      <xdr:spPr bwMode="auto">
        <a:xfrm>
          <a:off x="21812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92" name="Line 7">
          <a:extLst>
            <a:ext uri="{FF2B5EF4-FFF2-40B4-BE49-F238E27FC236}">
              <a16:creationId xmlns:a16="http://schemas.microsoft.com/office/drawing/2014/main" id="{F1F89643-B217-4494-BDE9-B7ED32D51C50}"/>
            </a:ext>
          </a:extLst>
        </xdr:cNvPr>
        <xdr:cNvSpPr>
          <a:spLocks noChangeShapeType="1"/>
        </xdr:cNvSpPr>
      </xdr:nvSpPr>
      <xdr:spPr bwMode="auto">
        <a:xfrm>
          <a:off x="21812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93" name="Line 7">
          <a:extLst>
            <a:ext uri="{FF2B5EF4-FFF2-40B4-BE49-F238E27FC236}">
              <a16:creationId xmlns:a16="http://schemas.microsoft.com/office/drawing/2014/main" id="{8F102A7C-E034-4E93-92C0-CA8DC489EA3C}"/>
            </a:ext>
          </a:extLst>
        </xdr:cNvPr>
        <xdr:cNvSpPr>
          <a:spLocks noChangeShapeType="1"/>
        </xdr:cNvSpPr>
      </xdr:nvSpPr>
      <xdr:spPr bwMode="auto">
        <a:xfrm>
          <a:off x="21812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94" name="Line 7">
          <a:extLst>
            <a:ext uri="{FF2B5EF4-FFF2-40B4-BE49-F238E27FC236}">
              <a16:creationId xmlns:a16="http://schemas.microsoft.com/office/drawing/2014/main" id="{7C0354AC-5107-413A-B175-4FBCE3A35FA7}"/>
            </a:ext>
          </a:extLst>
        </xdr:cNvPr>
        <xdr:cNvSpPr>
          <a:spLocks noChangeShapeType="1"/>
        </xdr:cNvSpPr>
      </xdr:nvSpPr>
      <xdr:spPr bwMode="auto">
        <a:xfrm>
          <a:off x="21812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95" name="Line 7">
          <a:extLst>
            <a:ext uri="{FF2B5EF4-FFF2-40B4-BE49-F238E27FC236}">
              <a16:creationId xmlns:a16="http://schemas.microsoft.com/office/drawing/2014/main" id="{5D1D0857-66B9-479C-98E7-D26839D682C4}"/>
            </a:ext>
          </a:extLst>
        </xdr:cNvPr>
        <xdr:cNvSpPr>
          <a:spLocks noChangeShapeType="1"/>
        </xdr:cNvSpPr>
      </xdr:nvSpPr>
      <xdr:spPr bwMode="auto">
        <a:xfrm>
          <a:off x="21812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796" name="Line 7">
          <a:extLst>
            <a:ext uri="{FF2B5EF4-FFF2-40B4-BE49-F238E27FC236}">
              <a16:creationId xmlns:a16="http://schemas.microsoft.com/office/drawing/2014/main" id="{636403AF-4DB7-4986-9101-B91F419300DD}"/>
            </a:ext>
          </a:extLst>
        </xdr:cNvPr>
        <xdr:cNvSpPr>
          <a:spLocks noChangeShapeType="1"/>
        </xdr:cNvSpPr>
      </xdr:nvSpPr>
      <xdr:spPr bwMode="auto">
        <a:xfrm>
          <a:off x="21812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97" name="Line 7">
          <a:extLst>
            <a:ext uri="{FF2B5EF4-FFF2-40B4-BE49-F238E27FC236}">
              <a16:creationId xmlns:a16="http://schemas.microsoft.com/office/drawing/2014/main" id="{557CA923-07A1-49AC-BFB8-8256CC80ED93}"/>
            </a:ext>
          </a:extLst>
        </xdr:cNvPr>
        <xdr:cNvSpPr>
          <a:spLocks noChangeShapeType="1"/>
        </xdr:cNvSpPr>
      </xdr:nvSpPr>
      <xdr:spPr bwMode="auto">
        <a:xfrm>
          <a:off x="21812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98" name="Line 7">
          <a:extLst>
            <a:ext uri="{FF2B5EF4-FFF2-40B4-BE49-F238E27FC236}">
              <a16:creationId xmlns:a16="http://schemas.microsoft.com/office/drawing/2014/main" id="{A8B40620-E70D-4808-85F0-B66EA6A1F2D1}"/>
            </a:ext>
          </a:extLst>
        </xdr:cNvPr>
        <xdr:cNvSpPr>
          <a:spLocks noChangeShapeType="1"/>
        </xdr:cNvSpPr>
      </xdr:nvSpPr>
      <xdr:spPr bwMode="auto">
        <a:xfrm>
          <a:off x="21812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99" name="Line 7">
          <a:extLst>
            <a:ext uri="{FF2B5EF4-FFF2-40B4-BE49-F238E27FC236}">
              <a16:creationId xmlns:a16="http://schemas.microsoft.com/office/drawing/2014/main" id="{606D03FF-04CA-4FD5-A286-08841A2210FB}"/>
            </a:ext>
          </a:extLst>
        </xdr:cNvPr>
        <xdr:cNvSpPr>
          <a:spLocks noChangeShapeType="1"/>
        </xdr:cNvSpPr>
      </xdr:nvSpPr>
      <xdr:spPr bwMode="auto">
        <a:xfrm>
          <a:off x="21812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800" name="Line 7">
          <a:extLst>
            <a:ext uri="{FF2B5EF4-FFF2-40B4-BE49-F238E27FC236}">
              <a16:creationId xmlns:a16="http://schemas.microsoft.com/office/drawing/2014/main" id="{DBD9DCBD-5D6E-43E7-A4EB-A9B09C434191}"/>
            </a:ext>
          </a:extLst>
        </xdr:cNvPr>
        <xdr:cNvSpPr>
          <a:spLocks noChangeShapeType="1"/>
        </xdr:cNvSpPr>
      </xdr:nvSpPr>
      <xdr:spPr bwMode="auto">
        <a:xfrm>
          <a:off x="21812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01" name="Line 7">
          <a:extLst>
            <a:ext uri="{FF2B5EF4-FFF2-40B4-BE49-F238E27FC236}">
              <a16:creationId xmlns:a16="http://schemas.microsoft.com/office/drawing/2014/main" id="{BA0ACBBD-AA9E-4772-B2FE-BF686AC03EC4}"/>
            </a:ext>
          </a:extLst>
        </xdr:cNvPr>
        <xdr:cNvSpPr>
          <a:spLocks noChangeShapeType="1"/>
        </xdr:cNvSpPr>
      </xdr:nvSpPr>
      <xdr:spPr bwMode="auto">
        <a:xfrm>
          <a:off x="21812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02" name="Line 7">
          <a:extLst>
            <a:ext uri="{FF2B5EF4-FFF2-40B4-BE49-F238E27FC236}">
              <a16:creationId xmlns:a16="http://schemas.microsoft.com/office/drawing/2014/main" id="{A6767B18-8275-441A-8217-BED61F9D9A9B}"/>
            </a:ext>
          </a:extLst>
        </xdr:cNvPr>
        <xdr:cNvSpPr>
          <a:spLocks noChangeShapeType="1"/>
        </xdr:cNvSpPr>
      </xdr:nvSpPr>
      <xdr:spPr bwMode="auto">
        <a:xfrm>
          <a:off x="21812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03" name="Line 7">
          <a:extLst>
            <a:ext uri="{FF2B5EF4-FFF2-40B4-BE49-F238E27FC236}">
              <a16:creationId xmlns:a16="http://schemas.microsoft.com/office/drawing/2014/main" id="{FE24ED9F-202F-40C1-8105-29FAC844153A}"/>
            </a:ext>
          </a:extLst>
        </xdr:cNvPr>
        <xdr:cNvSpPr>
          <a:spLocks noChangeShapeType="1"/>
        </xdr:cNvSpPr>
      </xdr:nvSpPr>
      <xdr:spPr bwMode="auto">
        <a:xfrm>
          <a:off x="21812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04" name="Line 7">
          <a:extLst>
            <a:ext uri="{FF2B5EF4-FFF2-40B4-BE49-F238E27FC236}">
              <a16:creationId xmlns:a16="http://schemas.microsoft.com/office/drawing/2014/main" id="{88F9D9B1-2749-45C8-8F23-BF9F427D5A38}"/>
            </a:ext>
          </a:extLst>
        </xdr:cNvPr>
        <xdr:cNvSpPr>
          <a:spLocks noChangeShapeType="1"/>
        </xdr:cNvSpPr>
      </xdr:nvSpPr>
      <xdr:spPr bwMode="auto">
        <a:xfrm>
          <a:off x="21812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05" name="Line 7">
          <a:extLst>
            <a:ext uri="{FF2B5EF4-FFF2-40B4-BE49-F238E27FC236}">
              <a16:creationId xmlns:a16="http://schemas.microsoft.com/office/drawing/2014/main" id="{97F05487-35C1-41DE-8060-A34673E8DD1F}"/>
            </a:ext>
          </a:extLst>
        </xdr:cNvPr>
        <xdr:cNvSpPr>
          <a:spLocks noChangeShapeType="1"/>
        </xdr:cNvSpPr>
      </xdr:nvSpPr>
      <xdr:spPr bwMode="auto">
        <a:xfrm>
          <a:off x="21812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06" name="Line 7">
          <a:extLst>
            <a:ext uri="{FF2B5EF4-FFF2-40B4-BE49-F238E27FC236}">
              <a16:creationId xmlns:a16="http://schemas.microsoft.com/office/drawing/2014/main" id="{5D802509-85F7-460E-8094-6289DE906F56}"/>
            </a:ext>
          </a:extLst>
        </xdr:cNvPr>
        <xdr:cNvSpPr>
          <a:spLocks noChangeShapeType="1"/>
        </xdr:cNvSpPr>
      </xdr:nvSpPr>
      <xdr:spPr bwMode="auto">
        <a:xfrm>
          <a:off x="21812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07" name="Line 7">
          <a:extLst>
            <a:ext uri="{FF2B5EF4-FFF2-40B4-BE49-F238E27FC236}">
              <a16:creationId xmlns:a16="http://schemas.microsoft.com/office/drawing/2014/main" id="{49A0189B-9DC9-4631-8B8A-5D7D42535532}"/>
            </a:ext>
          </a:extLst>
        </xdr:cNvPr>
        <xdr:cNvSpPr>
          <a:spLocks noChangeShapeType="1"/>
        </xdr:cNvSpPr>
      </xdr:nvSpPr>
      <xdr:spPr bwMode="auto">
        <a:xfrm>
          <a:off x="21812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08" name="Line 7">
          <a:extLst>
            <a:ext uri="{FF2B5EF4-FFF2-40B4-BE49-F238E27FC236}">
              <a16:creationId xmlns:a16="http://schemas.microsoft.com/office/drawing/2014/main" id="{7287A52A-0739-4038-9E99-009E66478F38}"/>
            </a:ext>
          </a:extLst>
        </xdr:cNvPr>
        <xdr:cNvSpPr>
          <a:spLocks noChangeShapeType="1"/>
        </xdr:cNvSpPr>
      </xdr:nvSpPr>
      <xdr:spPr bwMode="auto">
        <a:xfrm>
          <a:off x="21812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809" name="Line 7">
          <a:extLst>
            <a:ext uri="{FF2B5EF4-FFF2-40B4-BE49-F238E27FC236}">
              <a16:creationId xmlns:a16="http://schemas.microsoft.com/office/drawing/2014/main" id="{00FBFBA0-DF88-4F83-8AA9-DE4CA2C9C8D8}"/>
            </a:ext>
          </a:extLst>
        </xdr:cNvPr>
        <xdr:cNvSpPr>
          <a:spLocks noChangeShapeType="1"/>
        </xdr:cNvSpPr>
      </xdr:nvSpPr>
      <xdr:spPr bwMode="auto">
        <a:xfrm>
          <a:off x="21812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810" name="Line 7">
          <a:extLst>
            <a:ext uri="{FF2B5EF4-FFF2-40B4-BE49-F238E27FC236}">
              <a16:creationId xmlns:a16="http://schemas.microsoft.com/office/drawing/2014/main" id="{338625AE-3EE9-4CFE-B277-89D1727CFDB3}"/>
            </a:ext>
          </a:extLst>
        </xdr:cNvPr>
        <xdr:cNvSpPr>
          <a:spLocks noChangeShapeType="1"/>
        </xdr:cNvSpPr>
      </xdr:nvSpPr>
      <xdr:spPr bwMode="auto">
        <a:xfrm>
          <a:off x="21812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811" name="Line 7">
          <a:extLst>
            <a:ext uri="{FF2B5EF4-FFF2-40B4-BE49-F238E27FC236}">
              <a16:creationId xmlns:a16="http://schemas.microsoft.com/office/drawing/2014/main" id="{746CE7AD-4643-4428-9F8E-5C509063EE13}"/>
            </a:ext>
          </a:extLst>
        </xdr:cNvPr>
        <xdr:cNvSpPr>
          <a:spLocks noChangeShapeType="1"/>
        </xdr:cNvSpPr>
      </xdr:nvSpPr>
      <xdr:spPr bwMode="auto">
        <a:xfrm>
          <a:off x="21812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12" name="Line 7">
          <a:extLst>
            <a:ext uri="{FF2B5EF4-FFF2-40B4-BE49-F238E27FC236}">
              <a16:creationId xmlns:a16="http://schemas.microsoft.com/office/drawing/2014/main" id="{1E73B4D8-4011-4FCC-8415-AF62BFC70DB3}"/>
            </a:ext>
          </a:extLst>
        </xdr:cNvPr>
        <xdr:cNvSpPr>
          <a:spLocks noChangeShapeType="1"/>
        </xdr:cNvSpPr>
      </xdr:nvSpPr>
      <xdr:spPr bwMode="auto">
        <a:xfrm>
          <a:off x="21812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13" name="Line 7">
          <a:extLst>
            <a:ext uri="{FF2B5EF4-FFF2-40B4-BE49-F238E27FC236}">
              <a16:creationId xmlns:a16="http://schemas.microsoft.com/office/drawing/2014/main" id="{77A0E7F3-9F89-4CF3-A6EE-39F9E8BEC718}"/>
            </a:ext>
          </a:extLst>
        </xdr:cNvPr>
        <xdr:cNvSpPr>
          <a:spLocks noChangeShapeType="1"/>
        </xdr:cNvSpPr>
      </xdr:nvSpPr>
      <xdr:spPr bwMode="auto">
        <a:xfrm>
          <a:off x="21812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14" name="Line 7">
          <a:extLst>
            <a:ext uri="{FF2B5EF4-FFF2-40B4-BE49-F238E27FC236}">
              <a16:creationId xmlns:a16="http://schemas.microsoft.com/office/drawing/2014/main" id="{42BD0004-7D00-41B6-ABC6-3AC0209DC83E}"/>
            </a:ext>
          </a:extLst>
        </xdr:cNvPr>
        <xdr:cNvSpPr>
          <a:spLocks noChangeShapeType="1"/>
        </xdr:cNvSpPr>
      </xdr:nvSpPr>
      <xdr:spPr bwMode="auto">
        <a:xfrm>
          <a:off x="21812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815" name="Line 7">
          <a:extLst>
            <a:ext uri="{FF2B5EF4-FFF2-40B4-BE49-F238E27FC236}">
              <a16:creationId xmlns:a16="http://schemas.microsoft.com/office/drawing/2014/main" id="{BB251C33-071A-4601-9E5C-4AE8BE52E735}"/>
            </a:ext>
          </a:extLst>
        </xdr:cNvPr>
        <xdr:cNvSpPr>
          <a:spLocks noChangeShapeType="1"/>
        </xdr:cNvSpPr>
      </xdr:nvSpPr>
      <xdr:spPr bwMode="auto">
        <a:xfrm>
          <a:off x="21812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816" name="Line 7">
          <a:extLst>
            <a:ext uri="{FF2B5EF4-FFF2-40B4-BE49-F238E27FC236}">
              <a16:creationId xmlns:a16="http://schemas.microsoft.com/office/drawing/2014/main" id="{447B106A-14D6-4124-8B11-CB32F30AC583}"/>
            </a:ext>
          </a:extLst>
        </xdr:cNvPr>
        <xdr:cNvSpPr>
          <a:spLocks noChangeShapeType="1"/>
        </xdr:cNvSpPr>
      </xdr:nvSpPr>
      <xdr:spPr bwMode="auto">
        <a:xfrm>
          <a:off x="21812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817" name="Line 7">
          <a:extLst>
            <a:ext uri="{FF2B5EF4-FFF2-40B4-BE49-F238E27FC236}">
              <a16:creationId xmlns:a16="http://schemas.microsoft.com/office/drawing/2014/main" id="{B0E4EFC6-47EC-422B-903D-9F0900B7A907}"/>
            </a:ext>
          </a:extLst>
        </xdr:cNvPr>
        <xdr:cNvSpPr>
          <a:spLocks noChangeShapeType="1"/>
        </xdr:cNvSpPr>
      </xdr:nvSpPr>
      <xdr:spPr bwMode="auto">
        <a:xfrm>
          <a:off x="21812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818" name="Line 7">
          <a:extLst>
            <a:ext uri="{FF2B5EF4-FFF2-40B4-BE49-F238E27FC236}">
              <a16:creationId xmlns:a16="http://schemas.microsoft.com/office/drawing/2014/main" id="{307B6353-BA34-4339-AADE-9B5CD8F58C05}"/>
            </a:ext>
          </a:extLst>
        </xdr:cNvPr>
        <xdr:cNvSpPr>
          <a:spLocks noChangeShapeType="1"/>
        </xdr:cNvSpPr>
      </xdr:nvSpPr>
      <xdr:spPr bwMode="auto">
        <a:xfrm>
          <a:off x="21812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819" name="Line 7">
          <a:extLst>
            <a:ext uri="{FF2B5EF4-FFF2-40B4-BE49-F238E27FC236}">
              <a16:creationId xmlns:a16="http://schemas.microsoft.com/office/drawing/2014/main" id="{85821374-3426-4457-AE8F-4B08EBA71876}"/>
            </a:ext>
          </a:extLst>
        </xdr:cNvPr>
        <xdr:cNvSpPr>
          <a:spLocks noChangeShapeType="1"/>
        </xdr:cNvSpPr>
      </xdr:nvSpPr>
      <xdr:spPr bwMode="auto">
        <a:xfrm>
          <a:off x="21812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820" name="Line 7">
          <a:extLst>
            <a:ext uri="{FF2B5EF4-FFF2-40B4-BE49-F238E27FC236}">
              <a16:creationId xmlns:a16="http://schemas.microsoft.com/office/drawing/2014/main" id="{7D5FAC27-5DE1-4B10-A78C-74DE5ADA8EEC}"/>
            </a:ext>
          </a:extLst>
        </xdr:cNvPr>
        <xdr:cNvSpPr>
          <a:spLocks noChangeShapeType="1"/>
        </xdr:cNvSpPr>
      </xdr:nvSpPr>
      <xdr:spPr bwMode="auto">
        <a:xfrm>
          <a:off x="218122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21" name="Line 7">
          <a:extLst>
            <a:ext uri="{FF2B5EF4-FFF2-40B4-BE49-F238E27FC236}">
              <a16:creationId xmlns:a16="http://schemas.microsoft.com/office/drawing/2014/main" id="{1D4E7B96-AC42-47D0-8D99-EF54FC1B3542}"/>
            </a:ext>
          </a:extLst>
        </xdr:cNvPr>
        <xdr:cNvSpPr>
          <a:spLocks noChangeShapeType="1"/>
        </xdr:cNvSpPr>
      </xdr:nvSpPr>
      <xdr:spPr bwMode="auto">
        <a:xfrm>
          <a:off x="21812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22" name="Line 7">
          <a:extLst>
            <a:ext uri="{FF2B5EF4-FFF2-40B4-BE49-F238E27FC236}">
              <a16:creationId xmlns:a16="http://schemas.microsoft.com/office/drawing/2014/main" id="{BA104DDF-89E7-4FB1-9D84-D2B5A432DC9F}"/>
            </a:ext>
          </a:extLst>
        </xdr:cNvPr>
        <xdr:cNvSpPr>
          <a:spLocks noChangeShapeType="1"/>
        </xdr:cNvSpPr>
      </xdr:nvSpPr>
      <xdr:spPr bwMode="auto">
        <a:xfrm>
          <a:off x="21812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23" name="Line 7">
          <a:extLst>
            <a:ext uri="{FF2B5EF4-FFF2-40B4-BE49-F238E27FC236}">
              <a16:creationId xmlns:a16="http://schemas.microsoft.com/office/drawing/2014/main" id="{43838C3D-80E4-4B0C-8123-5E4D95181405}"/>
            </a:ext>
          </a:extLst>
        </xdr:cNvPr>
        <xdr:cNvSpPr>
          <a:spLocks noChangeShapeType="1"/>
        </xdr:cNvSpPr>
      </xdr:nvSpPr>
      <xdr:spPr bwMode="auto">
        <a:xfrm>
          <a:off x="21812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24" name="Line 7">
          <a:extLst>
            <a:ext uri="{FF2B5EF4-FFF2-40B4-BE49-F238E27FC236}">
              <a16:creationId xmlns:a16="http://schemas.microsoft.com/office/drawing/2014/main" id="{5B7829EB-A18B-4065-9390-A1AE5C618D08}"/>
            </a:ext>
          </a:extLst>
        </xdr:cNvPr>
        <xdr:cNvSpPr>
          <a:spLocks noChangeShapeType="1"/>
        </xdr:cNvSpPr>
      </xdr:nvSpPr>
      <xdr:spPr bwMode="auto">
        <a:xfrm>
          <a:off x="21812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25" name="Line 7">
          <a:extLst>
            <a:ext uri="{FF2B5EF4-FFF2-40B4-BE49-F238E27FC236}">
              <a16:creationId xmlns:a16="http://schemas.microsoft.com/office/drawing/2014/main" id="{B8D30DA7-8A47-4901-86E0-D1D9B05F6AA6}"/>
            </a:ext>
          </a:extLst>
        </xdr:cNvPr>
        <xdr:cNvSpPr>
          <a:spLocks noChangeShapeType="1"/>
        </xdr:cNvSpPr>
      </xdr:nvSpPr>
      <xdr:spPr bwMode="auto">
        <a:xfrm>
          <a:off x="21812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26" name="Line 7">
          <a:extLst>
            <a:ext uri="{FF2B5EF4-FFF2-40B4-BE49-F238E27FC236}">
              <a16:creationId xmlns:a16="http://schemas.microsoft.com/office/drawing/2014/main" id="{1000759C-FCCB-4C38-B51D-8EEB8E6079FE}"/>
            </a:ext>
          </a:extLst>
        </xdr:cNvPr>
        <xdr:cNvSpPr>
          <a:spLocks noChangeShapeType="1"/>
        </xdr:cNvSpPr>
      </xdr:nvSpPr>
      <xdr:spPr bwMode="auto">
        <a:xfrm>
          <a:off x="21812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27" name="Line 7">
          <a:extLst>
            <a:ext uri="{FF2B5EF4-FFF2-40B4-BE49-F238E27FC236}">
              <a16:creationId xmlns:a16="http://schemas.microsoft.com/office/drawing/2014/main" id="{66303FDE-FD65-44BD-A51B-D7E0ACF44196}"/>
            </a:ext>
          </a:extLst>
        </xdr:cNvPr>
        <xdr:cNvSpPr>
          <a:spLocks noChangeShapeType="1"/>
        </xdr:cNvSpPr>
      </xdr:nvSpPr>
      <xdr:spPr bwMode="auto">
        <a:xfrm>
          <a:off x="21812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28" name="Line 7">
          <a:extLst>
            <a:ext uri="{FF2B5EF4-FFF2-40B4-BE49-F238E27FC236}">
              <a16:creationId xmlns:a16="http://schemas.microsoft.com/office/drawing/2014/main" id="{67294FED-C834-4486-BF2B-3296A2D3FD7B}"/>
            </a:ext>
          </a:extLst>
        </xdr:cNvPr>
        <xdr:cNvSpPr>
          <a:spLocks noChangeShapeType="1"/>
        </xdr:cNvSpPr>
      </xdr:nvSpPr>
      <xdr:spPr bwMode="auto">
        <a:xfrm>
          <a:off x="21812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29" name="Line 7">
          <a:extLst>
            <a:ext uri="{FF2B5EF4-FFF2-40B4-BE49-F238E27FC236}">
              <a16:creationId xmlns:a16="http://schemas.microsoft.com/office/drawing/2014/main" id="{4C545171-1A60-4EA1-A320-41535678BFD6}"/>
            </a:ext>
          </a:extLst>
        </xdr:cNvPr>
        <xdr:cNvSpPr>
          <a:spLocks noChangeShapeType="1"/>
        </xdr:cNvSpPr>
      </xdr:nvSpPr>
      <xdr:spPr bwMode="auto">
        <a:xfrm>
          <a:off x="21812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30" name="Line 7">
          <a:extLst>
            <a:ext uri="{FF2B5EF4-FFF2-40B4-BE49-F238E27FC236}">
              <a16:creationId xmlns:a16="http://schemas.microsoft.com/office/drawing/2014/main" id="{A5C5625B-AAD3-4046-A6AE-D11EF43DA152}"/>
            </a:ext>
          </a:extLst>
        </xdr:cNvPr>
        <xdr:cNvSpPr>
          <a:spLocks noChangeShapeType="1"/>
        </xdr:cNvSpPr>
      </xdr:nvSpPr>
      <xdr:spPr bwMode="auto">
        <a:xfrm>
          <a:off x="21812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31" name="Line 7">
          <a:extLst>
            <a:ext uri="{FF2B5EF4-FFF2-40B4-BE49-F238E27FC236}">
              <a16:creationId xmlns:a16="http://schemas.microsoft.com/office/drawing/2014/main" id="{E53A42C6-6633-4067-AA97-A34ECCB9C694}"/>
            </a:ext>
          </a:extLst>
        </xdr:cNvPr>
        <xdr:cNvSpPr>
          <a:spLocks noChangeShapeType="1"/>
        </xdr:cNvSpPr>
      </xdr:nvSpPr>
      <xdr:spPr bwMode="auto">
        <a:xfrm>
          <a:off x="21812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32" name="Line 7">
          <a:extLst>
            <a:ext uri="{FF2B5EF4-FFF2-40B4-BE49-F238E27FC236}">
              <a16:creationId xmlns:a16="http://schemas.microsoft.com/office/drawing/2014/main" id="{A016D04E-6E08-4778-8868-DE2107B41BB0}"/>
            </a:ext>
          </a:extLst>
        </xdr:cNvPr>
        <xdr:cNvSpPr>
          <a:spLocks noChangeShapeType="1"/>
        </xdr:cNvSpPr>
      </xdr:nvSpPr>
      <xdr:spPr bwMode="auto">
        <a:xfrm>
          <a:off x="21812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33" name="Line 7">
          <a:extLst>
            <a:ext uri="{FF2B5EF4-FFF2-40B4-BE49-F238E27FC236}">
              <a16:creationId xmlns:a16="http://schemas.microsoft.com/office/drawing/2014/main" id="{BDAA7CE3-169C-434B-AA13-7B907A1AD3F6}"/>
            </a:ext>
          </a:extLst>
        </xdr:cNvPr>
        <xdr:cNvSpPr>
          <a:spLocks noChangeShapeType="1"/>
        </xdr:cNvSpPr>
      </xdr:nvSpPr>
      <xdr:spPr bwMode="auto">
        <a:xfrm>
          <a:off x="21812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34" name="Line 7">
          <a:extLst>
            <a:ext uri="{FF2B5EF4-FFF2-40B4-BE49-F238E27FC236}">
              <a16:creationId xmlns:a16="http://schemas.microsoft.com/office/drawing/2014/main" id="{EB432907-FC3B-4015-BA34-AAC186DCF677}"/>
            </a:ext>
          </a:extLst>
        </xdr:cNvPr>
        <xdr:cNvSpPr>
          <a:spLocks noChangeShapeType="1"/>
        </xdr:cNvSpPr>
      </xdr:nvSpPr>
      <xdr:spPr bwMode="auto">
        <a:xfrm>
          <a:off x="21812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35" name="Line 7">
          <a:extLst>
            <a:ext uri="{FF2B5EF4-FFF2-40B4-BE49-F238E27FC236}">
              <a16:creationId xmlns:a16="http://schemas.microsoft.com/office/drawing/2014/main" id="{6D3A7AD6-5011-466B-B092-3B7BD0ECF312}"/>
            </a:ext>
          </a:extLst>
        </xdr:cNvPr>
        <xdr:cNvSpPr>
          <a:spLocks noChangeShapeType="1"/>
        </xdr:cNvSpPr>
      </xdr:nvSpPr>
      <xdr:spPr bwMode="auto">
        <a:xfrm>
          <a:off x="21812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36" name="Line 7">
          <a:extLst>
            <a:ext uri="{FF2B5EF4-FFF2-40B4-BE49-F238E27FC236}">
              <a16:creationId xmlns:a16="http://schemas.microsoft.com/office/drawing/2014/main" id="{FD8236ED-EAFE-494E-9769-6AED364B6D9F}"/>
            </a:ext>
          </a:extLst>
        </xdr:cNvPr>
        <xdr:cNvSpPr>
          <a:spLocks noChangeShapeType="1"/>
        </xdr:cNvSpPr>
      </xdr:nvSpPr>
      <xdr:spPr bwMode="auto">
        <a:xfrm>
          <a:off x="21812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37" name="Line 7">
          <a:extLst>
            <a:ext uri="{FF2B5EF4-FFF2-40B4-BE49-F238E27FC236}">
              <a16:creationId xmlns:a16="http://schemas.microsoft.com/office/drawing/2014/main" id="{5ED197DF-29D8-4D20-BE7F-73959AFDD55F}"/>
            </a:ext>
          </a:extLst>
        </xdr:cNvPr>
        <xdr:cNvSpPr>
          <a:spLocks noChangeShapeType="1"/>
        </xdr:cNvSpPr>
      </xdr:nvSpPr>
      <xdr:spPr bwMode="auto">
        <a:xfrm>
          <a:off x="21812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38" name="Line 7">
          <a:extLst>
            <a:ext uri="{FF2B5EF4-FFF2-40B4-BE49-F238E27FC236}">
              <a16:creationId xmlns:a16="http://schemas.microsoft.com/office/drawing/2014/main" id="{74D08E67-E3BC-4430-A35A-8E7A716794A8}"/>
            </a:ext>
          </a:extLst>
        </xdr:cNvPr>
        <xdr:cNvSpPr>
          <a:spLocks noChangeShapeType="1"/>
        </xdr:cNvSpPr>
      </xdr:nvSpPr>
      <xdr:spPr bwMode="auto">
        <a:xfrm>
          <a:off x="21812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39" name="Line 7">
          <a:extLst>
            <a:ext uri="{FF2B5EF4-FFF2-40B4-BE49-F238E27FC236}">
              <a16:creationId xmlns:a16="http://schemas.microsoft.com/office/drawing/2014/main" id="{B8894E7F-19DD-422C-98FC-B60807E96AA5}"/>
            </a:ext>
          </a:extLst>
        </xdr:cNvPr>
        <xdr:cNvSpPr>
          <a:spLocks noChangeShapeType="1"/>
        </xdr:cNvSpPr>
      </xdr:nvSpPr>
      <xdr:spPr bwMode="auto">
        <a:xfrm>
          <a:off x="21812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40" name="Line 7">
          <a:extLst>
            <a:ext uri="{FF2B5EF4-FFF2-40B4-BE49-F238E27FC236}">
              <a16:creationId xmlns:a16="http://schemas.microsoft.com/office/drawing/2014/main" id="{B0AED7B4-56F8-4632-A86A-D35D31B4D8FD}"/>
            </a:ext>
          </a:extLst>
        </xdr:cNvPr>
        <xdr:cNvSpPr>
          <a:spLocks noChangeShapeType="1"/>
        </xdr:cNvSpPr>
      </xdr:nvSpPr>
      <xdr:spPr bwMode="auto">
        <a:xfrm>
          <a:off x="21812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41" name="Line 7">
          <a:extLst>
            <a:ext uri="{FF2B5EF4-FFF2-40B4-BE49-F238E27FC236}">
              <a16:creationId xmlns:a16="http://schemas.microsoft.com/office/drawing/2014/main" id="{99F6D7D4-9D0C-4AF0-ADCA-2A22F58FD1A5}"/>
            </a:ext>
          </a:extLst>
        </xdr:cNvPr>
        <xdr:cNvSpPr>
          <a:spLocks noChangeShapeType="1"/>
        </xdr:cNvSpPr>
      </xdr:nvSpPr>
      <xdr:spPr bwMode="auto">
        <a:xfrm>
          <a:off x="21812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42" name="Line 7">
          <a:extLst>
            <a:ext uri="{FF2B5EF4-FFF2-40B4-BE49-F238E27FC236}">
              <a16:creationId xmlns:a16="http://schemas.microsoft.com/office/drawing/2014/main" id="{DDF3561B-DA84-4529-862B-DFCCD8BD64A3}"/>
            </a:ext>
          </a:extLst>
        </xdr:cNvPr>
        <xdr:cNvSpPr>
          <a:spLocks noChangeShapeType="1"/>
        </xdr:cNvSpPr>
      </xdr:nvSpPr>
      <xdr:spPr bwMode="auto">
        <a:xfrm>
          <a:off x="21812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43" name="Line 7">
          <a:extLst>
            <a:ext uri="{FF2B5EF4-FFF2-40B4-BE49-F238E27FC236}">
              <a16:creationId xmlns:a16="http://schemas.microsoft.com/office/drawing/2014/main" id="{41F266B9-3B5B-4FB3-AE31-AA49858B8301}"/>
            </a:ext>
          </a:extLst>
        </xdr:cNvPr>
        <xdr:cNvSpPr>
          <a:spLocks noChangeShapeType="1"/>
        </xdr:cNvSpPr>
      </xdr:nvSpPr>
      <xdr:spPr bwMode="auto">
        <a:xfrm>
          <a:off x="21812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44" name="Line 7">
          <a:extLst>
            <a:ext uri="{FF2B5EF4-FFF2-40B4-BE49-F238E27FC236}">
              <a16:creationId xmlns:a16="http://schemas.microsoft.com/office/drawing/2014/main" id="{83690814-7DEC-4117-99CD-C29FD31E790B}"/>
            </a:ext>
          </a:extLst>
        </xdr:cNvPr>
        <xdr:cNvSpPr>
          <a:spLocks noChangeShapeType="1"/>
        </xdr:cNvSpPr>
      </xdr:nvSpPr>
      <xdr:spPr bwMode="auto">
        <a:xfrm>
          <a:off x="21812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45" name="Line 7">
          <a:extLst>
            <a:ext uri="{FF2B5EF4-FFF2-40B4-BE49-F238E27FC236}">
              <a16:creationId xmlns:a16="http://schemas.microsoft.com/office/drawing/2014/main" id="{9DE5F55F-223A-44FB-997B-C8F2359F0BB4}"/>
            </a:ext>
          </a:extLst>
        </xdr:cNvPr>
        <xdr:cNvSpPr>
          <a:spLocks noChangeShapeType="1"/>
        </xdr:cNvSpPr>
      </xdr:nvSpPr>
      <xdr:spPr bwMode="auto">
        <a:xfrm>
          <a:off x="21812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46" name="Line 7">
          <a:extLst>
            <a:ext uri="{FF2B5EF4-FFF2-40B4-BE49-F238E27FC236}">
              <a16:creationId xmlns:a16="http://schemas.microsoft.com/office/drawing/2014/main" id="{BC4AB8F6-E05E-4EC2-BC8E-3FB557957B72}"/>
            </a:ext>
          </a:extLst>
        </xdr:cNvPr>
        <xdr:cNvSpPr>
          <a:spLocks noChangeShapeType="1"/>
        </xdr:cNvSpPr>
      </xdr:nvSpPr>
      <xdr:spPr bwMode="auto">
        <a:xfrm>
          <a:off x="21812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47" name="Line 7">
          <a:extLst>
            <a:ext uri="{FF2B5EF4-FFF2-40B4-BE49-F238E27FC236}">
              <a16:creationId xmlns:a16="http://schemas.microsoft.com/office/drawing/2014/main" id="{4F8DEC3B-7125-4790-8FA3-2F7DCC1F8365}"/>
            </a:ext>
          </a:extLst>
        </xdr:cNvPr>
        <xdr:cNvSpPr>
          <a:spLocks noChangeShapeType="1"/>
        </xdr:cNvSpPr>
      </xdr:nvSpPr>
      <xdr:spPr bwMode="auto">
        <a:xfrm>
          <a:off x="21812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48" name="Line 7">
          <a:extLst>
            <a:ext uri="{FF2B5EF4-FFF2-40B4-BE49-F238E27FC236}">
              <a16:creationId xmlns:a16="http://schemas.microsoft.com/office/drawing/2014/main" id="{EA741DF5-C358-4B03-AE21-E44B66626883}"/>
            </a:ext>
          </a:extLst>
        </xdr:cNvPr>
        <xdr:cNvSpPr>
          <a:spLocks noChangeShapeType="1"/>
        </xdr:cNvSpPr>
      </xdr:nvSpPr>
      <xdr:spPr bwMode="auto">
        <a:xfrm>
          <a:off x="21812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49" name="Line 7">
          <a:extLst>
            <a:ext uri="{FF2B5EF4-FFF2-40B4-BE49-F238E27FC236}">
              <a16:creationId xmlns:a16="http://schemas.microsoft.com/office/drawing/2014/main" id="{D4F2D90D-3E4D-4A31-AE86-BAB60B167809}"/>
            </a:ext>
          </a:extLst>
        </xdr:cNvPr>
        <xdr:cNvSpPr>
          <a:spLocks noChangeShapeType="1"/>
        </xdr:cNvSpPr>
      </xdr:nvSpPr>
      <xdr:spPr bwMode="auto">
        <a:xfrm>
          <a:off x="21812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50" name="Line 7">
          <a:extLst>
            <a:ext uri="{FF2B5EF4-FFF2-40B4-BE49-F238E27FC236}">
              <a16:creationId xmlns:a16="http://schemas.microsoft.com/office/drawing/2014/main" id="{63D51EC5-223E-4BE9-A474-39F82E4F9262}"/>
            </a:ext>
          </a:extLst>
        </xdr:cNvPr>
        <xdr:cNvSpPr>
          <a:spLocks noChangeShapeType="1"/>
        </xdr:cNvSpPr>
      </xdr:nvSpPr>
      <xdr:spPr bwMode="auto">
        <a:xfrm>
          <a:off x="21812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51" name="Line 7">
          <a:extLst>
            <a:ext uri="{FF2B5EF4-FFF2-40B4-BE49-F238E27FC236}">
              <a16:creationId xmlns:a16="http://schemas.microsoft.com/office/drawing/2014/main" id="{EE5EC8E5-129C-46D1-8426-2A840C9CE661}"/>
            </a:ext>
          </a:extLst>
        </xdr:cNvPr>
        <xdr:cNvSpPr>
          <a:spLocks noChangeShapeType="1"/>
        </xdr:cNvSpPr>
      </xdr:nvSpPr>
      <xdr:spPr bwMode="auto">
        <a:xfrm>
          <a:off x="21812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52" name="Line 7">
          <a:extLst>
            <a:ext uri="{FF2B5EF4-FFF2-40B4-BE49-F238E27FC236}">
              <a16:creationId xmlns:a16="http://schemas.microsoft.com/office/drawing/2014/main" id="{319F367B-A00C-4ED0-8CDE-9146B12D3F33}"/>
            </a:ext>
          </a:extLst>
        </xdr:cNvPr>
        <xdr:cNvSpPr>
          <a:spLocks noChangeShapeType="1"/>
        </xdr:cNvSpPr>
      </xdr:nvSpPr>
      <xdr:spPr bwMode="auto">
        <a:xfrm>
          <a:off x="21812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53" name="Line 7">
          <a:extLst>
            <a:ext uri="{FF2B5EF4-FFF2-40B4-BE49-F238E27FC236}">
              <a16:creationId xmlns:a16="http://schemas.microsoft.com/office/drawing/2014/main" id="{A2AB9034-CEB4-45EF-A582-A440E00F9C29}"/>
            </a:ext>
          </a:extLst>
        </xdr:cNvPr>
        <xdr:cNvSpPr>
          <a:spLocks noChangeShapeType="1"/>
        </xdr:cNvSpPr>
      </xdr:nvSpPr>
      <xdr:spPr bwMode="auto">
        <a:xfrm>
          <a:off x="21812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54" name="Line 7">
          <a:extLst>
            <a:ext uri="{FF2B5EF4-FFF2-40B4-BE49-F238E27FC236}">
              <a16:creationId xmlns:a16="http://schemas.microsoft.com/office/drawing/2014/main" id="{F25B7788-857B-427B-ABA0-8CCAAD535C56}"/>
            </a:ext>
          </a:extLst>
        </xdr:cNvPr>
        <xdr:cNvSpPr>
          <a:spLocks noChangeShapeType="1"/>
        </xdr:cNvSpPr>
      </xdr:nvSpPr>
      <xdr:spPr bwMode="auto">
        <a:xfrm>
          <a:off x="21812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55" name="Line 7">
          <a:extLst>
            <a:ext uri="{FF2B5EF4-FFF2-40B4-BE49-F238E27FC236}">
              <a16:creationId xmlns:a16="http://schemas.microsoft.com/office/drawing/2014/main" id="{C55C3D9E-EF92-456B-9315-E9CFF1F89198}"/>
            </a:ext>
          </a:extLst>
        </xdr:cNvPr>
        <xdr:cNvSpPr>
          <a:spLocks noChangeShapeType="1"/>
        </xdr:cNvSpPr>
      </xdr:nvSpPr>
      <xdr:spPr bwMode="auto">
        <a:xfrm>
          <a:off x="21812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56" name="Line 7">
          <a:extLst>
            <a:ext uri="{FF2B5EF4-FFF2-40B4-BE49-F238E27FC236}">
              <a16:creationId xmlns:a16="http://schemas.microsoft.com/office/drawing/2014/main" id="{AF67F821-2043-4A4A-B11D-C461D2B7A778}"/>
            </a:ext>
          </a:extLst>
        </xdr:cNvPr>
        <xdr:cNvSpPr>
          <a:spLocks noChangeShapeType="1"/>
        </xdr:cNvSpPr>
      </xdr:nvSpPr>
      <xdr:spPr bwMode="auto">
        <a:xfrm>
          <a:off x="21812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57" name="Line 7">
          <a:extLst>
            <a:ext uri="{FF2B5EF4-FFF2-40B4-BE49-F238E27FC236}">
              <a16:creationId xmlns:a16="http://schemas.microsoft.com/office/drawing/2014/main" id="{CA1FD513-62B5-452C-920B-951510EC44AB}"/>
            </a:ext>
          </a:extLst>
        </xdr:cNvPr>
        <xdr:cNvSpPr>
          <a:spLocks noChangeShapeType="1"/>
        </xdr:cNvSpPr>
      </xdr:nvSpPr>
      <xdr:spPr bwMode="auto">
        <a:xfrm>
          <a:off x="21812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58" name="Line 7">
          <a:extLst>
            <a:ext uri="{FF2B5EF4-FFF2-40B4-BE49-F238E27FC236}">
              <a16:creationId xmlns:a16="http://schemas.microsoft.com/office/drawing/2014/main" id="{8ACE23A7-257A-4995-86E9-E278DA7756F6}"/>
            </a:ext>
          </a:extLst>
        </xdr:cNvPr>
        <xdr:cNvSpPr>
          <a:spLocks noChangeShapeType="1"/>
        </xdr:cNvSpPr>
      </xdr:nvSpPr>
      <xdr:spPr bwMode="auto">
        <a:xfrm>
          <a:off x="21812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59" name="Line 7">
          <a:extLst>
            <a:ext uri="{FF2B5EF4-FFF2-40B4-BE49-F238E27FC236}">
              <a16:creationId xmlns:a16="http://schemas.microsoft.com/office/drawing/2014/main" id="{B9287E17-FEFB-4A22-825C-5F190CB4482C}"/>
            </a:ext>
          </a:extLst>
        </xdr:cNvPr>
        <xdr:cNvSpPr>
          <a:spLocks noChangeShapeType="1"/>
        </xdr:cNvSpPr>
      </xdr:nvSpPr>
      <xdr:spPr bwMode="auto">
        <a:xfrm>
          <a:off x="21812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60" name="Line 7">
          <a:extLst>
            <a:ext uri="{FF2B5EF4-FFF2-40B4-BE49-F238E27FC236}">
              <a16:creationId xmlns:a16="http://schemas.microsoft.com/office/drawing/2014/main" id="{FD212427-4AF9-40D3-BA57-5526FB187479}"/>
            </a:ext>
          </a:extLst>
        </xdr:cNvPr>
        <xdr:cNvSpPr>
          <a:spLocks noChangeShapeType="1"/>
        </xdr:cNvSpPr>
      </xdr:nvSpPr>
      <xdr:spPr bwMode="auto">
        <a:xfrm>
          <a:off x="21812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61" name="Line 7">
          <a:extLst>
            <a:ext uri="{FF2B5EF4-FFF2-40B4-BE49-F238E27FC236}">
              <a16:creationId xmlns:a16="http://schemas.microsoft.com/office/drawing/2014/main" id="{170AA7F8-0989-48E8-9697-E9626731CC2F}"/>
            </a:ext>
          </a:extLst>
        </xdr:cNvPr>
        <xdr:cNvSpPr>
          <a:spLocks noChangeShapeType="1"/>
        </xdr:cNvSpPr>
      </xdr:nvSpPr>
      <xdr:spPr bwMode="auto">
        <a:xfrm>
          <a:off x="21812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62" name="Line 7">
          <a:extLst>
            <a:ext uri="{FF2B5EF4-FFF2-40B4-BE49-F238E27FC236}">
              <a16:creationId xmlns:a16="http://schemas.microsoft.com/office/drawing/2014/main" id="{987E7138-EBAA-45BA-973D-7BC27994B3FB}"/>
            </a:ext>
          </a:extLst>
        </xdr:cNvPr>
        <xdr:cNvSpPr>
          <a:spLocks noChangeShapeType="1"/>
        </xdr:cNvSpPr>
      </xdr:nvSpPr>
      <xdr:spPr bwMode="auto">
        <a:xfrm>
          <a:off x="21812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63" name="Line 7">
          <a:extLst>
            <a:ext uri="{FF2B5EF4-FFF2-40B4-BE49-F238E27FC236}">
              <a16:creationId xmlns:a16="http://schemas.microsoft.com/office/drawing/2014/main" id="{C25332CB-E117-403F-BFB2-4D751D0DC9BD}"/>
            </a:ext>
          </a:extLst>
        </xdr:cNvPr>
        <xdr:cNvSpPr>
          <a:spLocks noChangeShapeType="1"/>
        </xdr:cNvSpPr>
      </xdr:nvSpPr>
      <xdr:spPr bwMode="auto">
        <a:xfrm>
          <a:off x="21812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64" name="Line 7">
          <a:extLst>
            <a:ext uri="{FF2B5EF4-FFF2-40B4-BE49-F238E27FC236}">
              <a16:creationId xmlns:a16="http://schemas.microsoft.com/office/drawing/2014/main" id="{47910E9A-80AF-4D68-A2D4-F213AF0AF1AA}"/>
            </a:ext>
          </a:extLst>
        </xdr:cNvPr>
        <xdr:cNvSpPr>
          <a:spLocks noChangeShapeType="1"/>
        </xdr:cNvSpPr>
      </xdr:nvSpPr>
      <xdr:spPr bwMode="auto">
        <a:xfrm>
          <a:off x="21812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65" name="Line 7">
          <a:extLst>
            <a:ext uri="{FF2B5EF4-FFF2-40B4-BE49-F238E27FC236}">
              <a16:creationId xmlns:a16="http://schemas.microsoft.com/office/drawing/2014/main" id="{FCB430EC-A0E8-47D2-94F3-9271EEF2DAF5}"/>
            </a:ext>
          </a:extLst>
        </xdr:cNvPr>
        <xdr:cNvSpPr>
          <a:spLocks noChangeShapeType="1"/>
        </xdr:cNvSpPr>
      </xdr:nvSpPr>
      <xdr:spPr bwMode="auto">
        <a:xfrm>
          <a:off x="21812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66" name="Line 7">
          <a:extLst>
            <a:ext uri="{FF2B5EF4-FFF2-40B4-BE49-F238E27FC236}">
              <a16:creationId xmlns:a16="http://schemas.microsoft.com/office/drawing/2014/main" id="{EB15523C-3352-406C-B5DC-D59EE27626E1}"/>
            </a:ext>
          </a:extLst>
        </xdr:cNvPr>
        <xdr:cNvSpPr>
          <a:spLocks noChangeShapeType="1"/>
        </xdr:cNvSpPr>
      </xdr:nvSpPr>
      <xdr:spPr bwMode="auto">
        <a:xfrm>
          <a:off x="21812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67" name="Line 7">
          <a:extLst>
            <a:ext uri="{FF2B5EF4-FFF2-40B4-BE49-F238E27FC236}">
              <a16:creationId xmlns:a16="http://schemas.microsoft.com/office/drawing/2014/main" id="{51155086-ED63-4CE7-9CAD-9DA1B1D7E413}"/>
            </a:ext>
          </a:extLst>
        </xdr:cNvPr>
        <xdr:cNvSpPr>
          <a:spLocks noChangeShapeType="1"/>
        </xdr:cNvSpPr>
      </xdr:nvSpPr>
      <xdr:spPr bwMode="auto">
        <a:xfrm>
          <a:off x="21812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68" name="Line 7">
          <a:extLst>
            <a:ext uri="{FF2B5EF4-FFF2-40B4-BE49-F238E27FC236}">
              <a16:creationId xmlns:a16="http://schemas.microsoft.com/office/drawing/2014/main" id="{E3CAB1F0-1023-46CE-8CC0-ADC8A583E75A}"/>
            </a:ext>
          </a:extLst>
        </xdr:cNvPr>
        <xdr:cNvSpPr>
          <a:spLocks noChangeShapeType="1"/>
        </xdr:cNvSpPr>
      </xdr:nvSpPr>
      <xdr:spPr bwMode="auto">
        <a:xfrm>
          <a:off x="21812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69" name="Line 7">
          <a:extLst>
            <a:ext uri="{FF2B5EF4-FFF2-40B4-BE49-F238E27FC236}">
              <a16:creationId xmlns:a16="http://schemas.microsoft.com/office/drawing/2014/main" id="{CA48464A-8F08-41B4-BB15-4155D78FFE11}"/>
            </a:ext>
          </a:extLst>
        </xdr:cNvPr>
        <xdr:cNvSpPr>
          <a:spLocks noChangeShapeType="1"/>
        </xdr:cNvSpPr>
      </xdr:nvSpPr>
      <xdr:spPr bwMode="auto">
        <a:xfrm>
          <a:off x="21812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70" name="Line 7">
          <a:extLst>
            <a:ext uri="{FF2B5EF4-FFF2-40B4-BE49-F238E27FC236}">
              <a16:creationId xmlns:a16="http://schemas.microsoft.com/office/drawing/2014/main" id="{160E6D86-FFD5-48BD-AB26-D0093C0971AD}"/>
            </a:ext>
          </a:extLst>
        </xdr:cNvPr>
        <xdr:cNvSpPr>
          <a:spLocks noChangeShapeType="1"/>
        </xdr:cNvSpPr>
      </xdr:nvSpPr>
      <xdr:spPr bwMode="auto">
        <a:xfrm>
          <a:off x="21812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71" name="Line 7">
          <a:extLst>
            <a:ext uri="{FF2B5EF4-FFF2-40B4-BE49-F238E27FC236}">
              <a16:creationId xmlns:a16="http://schemas.microsoft.com/office/drawing/2014/main" id="{78CAFACA-E7A5-4913-A922-B8211C76E18D}"/>
            </a:ext>
          </a:extLst>
        </xdr:cNvPr>
        <xdr:cNvSpPr>
          <a:spLocks noChangeShapeType="1"/>
        </xdr:cNvSpPr>
      </xdr:nvSpPr>
      <xdr:spPr bwMode="auto">
        <a:xfrm>
          <a:off x="21812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72" name="Line 7">
          <a:extLst>
            <a:ext uri="{FF2B5EF4-FFF2-40B4-BE49-F238E27FC236}">
              <a16:creationId xmlns:a16="http://schemas.microsoft.com/office/drawing/2014/main" id="{247DC2A3-F350-4A01-AF70-86E44D273A23}"/>
            </a:ext>
          </a:extLst>
        </xdr:cNvPr>
        <xdr:cNvSpPr>
          <a:spLocks noChangeShapeType="1"/>
        </xdr:cNvSpPr>
      </xdr:nvSpPr>
      <xdr:spPr bwMode="auto">
        <a:xfrm>
          <a:off x="21812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73" name="Line 7">
          <a:extLst>
            <a:ext uri="{FF2B5EF4-FFF2-40B4-BE49-F238E27FC236}">
              <a16:creationId xmlns:a16="http://schemas.microsoft.com/office/drawing/2014/main" id="{FBA2C294-2D14-4B41-B112-7464A270C80F}"/>
            </a:ext>
          </a:extLst>
        </xdr:cNvPr>
        <xdr:cNvSpPr>
          <a:spLocks noChangeShapeType="1"/>
        </xdr:cNvSpPr>
      </xdr:nvSpPr>
      <xdr:spPr bwMode="auto">
        <a:xfrm>
          <a:off x="21812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74" name="Line 7">
          <a:extLst>
            <a:ext uri="{FF2B5EF4-FFF2-40B4-BE49-F238E27FC236}">
              <a16:creationId xmlns:a16="http://schemas.microsoft.com/office/drawing/2014/main" id="{445FA604-B55C-41D3-8844-D0F4D01658FF}"/>
            </a:ext>
          </a:extLst>
        </xdr:cNvPr>
        <xdr:cNvSpPr>
          <a:spLocks noChangeShapeType="1"/>
        </xdr:cNvSpPr>
      </xdr:nvSpPr>
      <xdr:spPr bwMode="auto">
        <a:xfrm>
          <a:off x="21812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75" name="Line 7">
          <a:extLst>
            <a:ext uri="{FF2B5EF4-FFF2-40B4-BE49-F238E27FC236}">
              <a16:creationId xmlns:a16="http://schemas.microsoft.com/office/drawing/2014/main" id="{FBF4755C-775B-4DFE-BEE4-F4E3D728A706}"/>
            </a:ext>
          </a:extLst>
        </xdr:cNvPr>
        <xdr:cNvSpPr>
          <a:spLocks noChangeShapeType="1"/>
        </xdr:cNvSpPr>
      </xdr:nvSpPr>
      <xdr:spPr bwMode="auto">
        <a:xfrm>
          <a:off x="21812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76" name="Line 7">
          <a:extLst>
            <a:ext uri="{FF2B5EF4-FFF2-40B4-BE49-F238E27FC236}">
              <a16:creationId xmlns:a16="http://schemas.microsoft.com/office/drawing/2014/main" id="{51E1ACB3-0B73-490C-8921-E5B40466E59E}"/>
            </a:ext>
          </a:extLst>
        </xdr:cNvPr>
        <xdr:cNvSpPr>
          <a:spLocks noChangeShapeType="1"/>
        </xdr:cNvSpPr>
      </xdr:nvSpPr>
      <xdr:spPr bwMode="auto">
        <a:xfrm>
          <a:off x="21812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77" name="Line 7">
          <a:extLst>
            <a:ext uri="{FF2B5EF4-FFF2-40B4-BE49-F238E27FC236}">
              <a16:creationId xmlns:a16="http://schemas.microsoft.com/office/drawing/2014/main" id="{E47D1998-F345-49C9-ABDF-65A699446FA9}"/>
            </a:ext>
          </a:extLst>
        </xdr:cNvPr>
        <xdr:cNvSpPr>
          <a:spLocks noChangeShapeType="1"/>
        </xdr:cNvSpPr>
      </xdr:nvSpPr>
      <xdr:spPr bwMode="auto">
        <a:xfrm>
          <a:off x="21812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78" name="Line 7">
          <a:extLst>
            <a:ext uri="{FF2B5EF4-FFF2-40B4-BE49-F238E27FC236}">
              <a16:creationId xmlns:a16="http://schemas.microsoft.com/office/drawing/2014/main" id="{0E7EA9F5-CCD5-4DAB-AEFB-C9B3949A21A6}"/>
            </a:ext>
          </a:extLst>
        </xdr:cNvPr>
        <xdr:cNvSpPr>
          <a:spLocks noChangeShapeType="1"/>
        </xdr:cNvSpPr>
      </xdr:nvSpPr>
      <xdr:spPr bwMode="auto">
        <a:xfrm>
          <a:off x="21812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79" name="Line 7">
          <a:extLst>
            <a:ext uri="{FF2B5EF4-FFF2-40B4-BE49-F238E27FC236}">
              <a16:creationId xmlns:a16="http://schemas.microsoft.com/office/drawing/2014/main" id="{296632F6-86DA-4635-A69A-9C1D70341D8A}"/>
            </a:ext>
          </a:extLst>
        </xdr:cNvPr>
        <xdr:cNvSpPr>
          <a:spLocks noChangeShapeType="1"/>
        </xdr:cNvSpPr>
      </xdr:nvSpPr>
      <xdr:spPr bwMode="auto">
        <a:xfrm>
          <a:off x="21812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80" name="Line 7">
          <a:extLst>
            <a:ext uri="{FF2B5EF4-FFF2-40B4-BE49-F238E27FC236}">
              <a16:creationId xmlns:a16="http://schemas.microsoft.com/office/drawing/2014/main" id="{DE8AD9FD-7125-43FA-A717-819962B6A289}"/>
            </a:ext>
          </a:extLst>
        </xdr:cNvPr>
        <xdr:cNvSpPr>
          <a:spLocks noChangeShapeType="1"/>
        </xdr:cNvSpPr>
      </xdr:nvSpPr>
      <xdr:spPr bwMode="auto">
        <a:xfrm>
          <a:off x="21812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81" name="Line 7">
          <a:extLst>
            <a:ext uri="{FF2B5EF4-FFF2-40B4-BE49-F238E27FC236}">
              <a16:creationId xmlns:a16="http://schemas.microsoft.com/office/drawing/2014/main" id="{98763BEA-3F65-4440-93B5-BA7A4C707BCE}"/>
            </a:ext>
          </a:extLst>
        </xdr:cNvPr>
        <xdr:cNvSpPr>
          <a:spLocks noChangeShapeType="1"/>
        </xdr:cNvSpPr>
      </xdr:nvSpPr>
      <xdr:spPr bwMode="auto">
        <a:xfrm>
          <a:off x="21812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82" name="Line 7">
          <a:extLst>
            <a:ext uri="{FF2B5EF4-FFF2-40B4-BE49-F238E27FC236}">
              <a16:creationId xmlns:a16="http://schemas.microsoft.com/office/drawing/2014/main" id="{05D60831-3B23-42F9-A91D-EED5FA19C7F2}"/>
            </a:ext>
          </a:extLst>
        </xdr:cNvPr>
        <xdr:cNvSpPr>
          <a:spLocks noChangeShapeType="1"/>
        </xdr:cNvSpPr>
      </xdr:nvSpPr>
      <xdr:spPr bwMode="auto">
        <a:xfrm>
          <a:off x="21812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83" name="Line 7">
          <a:extLst>
            <a:ext uri="{FF2B5EF4-FFF2-40B4-BE49-F238E27FC236}">
              <a16:creationId xmlns:a16="http://schemas.microsoft.com/office/drawing/2014/main" id="{65D9CA87-9AF9-4FC7-BAEB-4F2EB20F61D2}"/>
            </a:ext>
          </a:extLst>
        </xdr:cNvPr>
        <xdr:cNvSpPr>
          <a:spLocks noChangeShapeType="1"/>
        </xdr:cNvSpPr>
      </xdr:nvSpPr>
      <xdr:spPr bwMode="auto">
        <a:xfrm>
          <a:off x="21812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84" name="Line 7">
          <a:extLst>
            <a:ext uri="{FF2B5EF4-FFF2-40B4-BE49-F238E27FC236}">
              <a16:creationId xmlns:a16="http://schemas.microsoft.com/office/drawing/2014/main" id="{E6E2C5E2-6B23-4B2A-AED8-F11A50F2A791}"/>
            </a:ext>
          </a:extLst>
        </xdr:cNvPr>
        <xdr:cNvSpPr>
          <a:spLocks noChangeShapeType="1"/>
        </xdr:cNvSpPr>
      </xdr:nvSpPr>
      <xdr:spPr bwMode="auto">
        <a:xfrm>
          <a:off x="21812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85" name="Line 7">
          <a:extLst>
            <a:ext uri="{FF2B5EF4-FFF2-40B4-BE49-F238E27FC236}">
              <a16:creationId xmlns:a16="http://schemas.microsoft.com/office/drawing/2014/main" id="{F615ECA3-FA62-4DB9-94A9-AA3071677E4C}"/>
            </a:ext>
          </a:extLst>
        </xdr:cNvPr>
        <xdr:cNvSpPr>
          <a:spLocks noChangeShapeType="1"/>
        </xdr:cNvSpPr>
      </xdr:nvSpPr>
      <xdr:spPr bwMode="auto">
        <a:xfrm>
          <a:off x="21812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86" name="Line 7">
          <a:extLst>
            <a:ext uri="{FF2B5EF4-FFF2-40B4-BE49-F238E27FC236}">
              <a16:creationId xmlns:a16="http://schemas.microsoft.com/office/drawing/2014/main" id="{2CCB8D4F-09D0-4C99-A1EB-46E5DF8FA68B}"/>
            </a:ext>
          </a:extLst>
        </xdr:cNvPr>
        <xdr:cNvSpPr>
          <a:spLocks noChangeShapeType="1"/>
        </xdr:cNvSpPr>
      </xdr:nvSpPr>
      <xdr:spPr bwMode="auto">
        <a:xfrm>
          <a:off x="21812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87" name="Line 7">
          <a:extLst>
            <a:ext uri="{FF2B5EF4-FFF2-40B4-BE49-F238E27FC236}">
              <a16:creationId xmlns:a16="http://schemas.microsoft.com/office/drawing/2014/main" id="{5C1A3603-9D60-4E11-8ED2-F998CA963512}"/>
            </a:ext>
          </a:extLst>
        </xdr:cNvPr>
        <xdr:cNvSpPr>
          <a:spLocks noChangeShapeType="1"/>
        </xdr:cNvSpPr>
      </xdr:nvSpPr>
      <xdr:spPr bwMode="auto">
        <a:xfrm>
          <a:off x="21812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88" name="Line 7">
          <a:extLst>
            <a:ext uri="{FF2B5EF4-FFF2-40B4-BE49-F238E27FC236}">
              <a16:creationId xmlns:a16="http://schemas.microsoft.com/office/drawing/2014/main" id="{1289F7EB-6801-4CF9-A7EC-C3CE4438C73C}"/>
            </a:ext>
          </a:extLst>
        </xdr:cNvPr>
        <xdr:cNvSpPr>
          <a:spLocks noChangeShapeType="1"/>
        </xdr:cNvSpPr>
      </xdr:nvSpPr>
      <xdr:spPr bwMode="auto">
        <a:xfrm>
          <a:off x="21812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89" name="Line 7">
          <a:extLst>
            <a:ext uri="{FF2B5EF4-FFF2-40B4-BE49-F238E27FC236}">
              <a16:creationId xmlns:a16="http://schemas.microsoft.com/office/drawing/2014/main" id="{D4D84F85-4834-4F47-8A3E-8DFFADA513CC}"/>
            </a:ext>
          </a:extLst>
        </xdr:cNvPr>
        <xdr:cNvSpPr>
          <a:spLocks noChangeShapeType="1"/>
        </xdr:cNvSpPr>
      </xdr:nvSpPr>
      <xdr:spPr bwMode="auto">
        <a:xfrm>
          <a:off x="21812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90" name="Line 7">
          <a:extLst>
            <a:ext uri="{FF2B5EF4-FFF2-40B4-BE49-F238E27FC236}">
              <a16:creationId xmlns:a16="http://schemas.microsoft.com/office/drawing/2014/main" id="{561751D0-3E86-44D9-9633-527C5F2961FF}"/>
            </a:ext>
          </a:extLst>
        </xdr:cNvPr>
        <xdr:cNvSpPr>
          <a:spLocks noChangeShapeType="1"/>
        </xdr:cNvSpPr>
      </xdr:nvSpPr>
      <xdr:spPr bwMode="auto">
        <a:xfrm>
          <a:off x="21812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91" name="Line 7">
          <a:extLst>
            <a:ext uri="{FF2B5EF4-FFF2-40B4-BE49-F238E27FC236}">
              <a16:creationId xmlns:a16="http://schemas.microsoft.com/office/drawing/2014/main" id="{C8A6D395-F070-49F0-BB9E-480384B54CD8}"/>
            </a:ext>
          </a:extLst>
        </xdr:cNvPr>
        <xdr:cNvSpPr>
          <a:spLocks noChangeShapeType="1"/>
        </xdr:cNvSpPr>
      </xdr:nvSpPr>
      <xdr:spPr bwMode="auto">
        <a:xfrm>
          <a:off x="21812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92" name="Line 7">
          <a:extLst>
            <a:ext uri="{FF2B5EF4-FFF2-40B4-BE49-F238E27FC236}">
              <a16:creationId xmlns:a16="http://schemas.microsoft.com/office/drawing/2014/main" id="{7396BF20-8ECA-4719-A085-328FB166D29A}"/>
            </a:ext>
          </a:extLst>
        </xdr:cNvPr>
        <xdr:cNvSpPr>
          <a:spLocks noChangeShapeType="1"/>
        </xdr:cNvSpPr>
      </xdr:nvSpPr>
      <xdr:spPr bwMode="auto">
        <a:xfrm>
          <a:off x="21812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93" name="Line 7">
          <a:extLst>
            <a:ext uri="{FF2B5EF4-FFF2-40B4-BE49-F238E27FC236}">
              <a16:creationId xmlns:a16="http://schemas.microsoft.com/office/drawing/2014/main" id="{DF8BA1AA-CC79-4890-81A5-A10A35C133CC}"/>
            </a:ext>
          </a:extLst>
        </xdr:cNvPr>
        <xdr:cNvSpPr>
          <a:spLocks noChangeShapeType="1"/>
        </xdr:cNvSpPr>
      </xdr:nvSpPr>
      <xdr:spPr bwMode="auto">
        <a:xfrm>
          <a:off x="21812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94" name="Line 7">
          <a:extLst>
            <a:ext uri="{FF2B5EF4-FFF2-40B4-BE49-F238E27FC236}">
              <a16:creationId xmlns:a16="http://schemas.microsoft.com/office/drawing/2014/main" id="{D41A5C6D-D4F1-4B4D-8C97-52C1C271F114}"/>
            </a:ext>
          </a:extLst>
        </xdr:cNvPr>
        <xdr:cNvSpPr>
          <a:spLocks noChangeShapeType="1"/>
        </xdr:cNvSpPr>
      </xdr:nvSpPr>
      <xdr:spPr bwMode="auto">
        <a:xfrm>
          <a:off x="21812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95" name="Line 7">
          <a:extLst>
            <a:ext uri="{FF2B5EF4-FFF2-40B4-BE49-F238E27FC236}">
              <a16:creationId xmlns:a16="http://schemas.microsoft.com/office/drawing/2014/main" id="{FDC77D77-53D1-4BD4-80A5-08A0ADCFFDB7}"/>
            </a:ext>
          </a:extLst>
        </xdr:cNvPr>
        <xdr:cNvSpPr>
          <a:spLocks noChangeShapeType="1"/>
        </xdr:cNvSpPr>
      </xdr:nvSpPr>
      <xdr:spPr bwMode="auto">
        <a:xfrm>
          <a:off x="21812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96" name="Line 7">
          <a:extLst>
            <a:ext uri="{FF2B5EF4-FFF2-40B4-BE49-F238E27FC236}">
              <a16:creationId xmlns:a16="http://schemas.microsoft.com/office/drawing/2014/main" id="{2B082780-7CAF-47EC-9678-5F062651D7B8}"/>
            </a:ext>
          </a:extLst>
        </xdr:cNvPr>
        <xdr:cNvSpPr>
          <a:spLocks noChangeShapeType="1"/>
        </xdr:cNvSpPr>
      </xdr:nvSpPr>
      <xdr:spPr bwMode="auto">
        <a:xfrm>
          <a:off x="21812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97" name="Line 7">
          <a:extLst>
            <a:ext uri="{FF2B5EF4-FFF2-40B4-BE49-F238E27FC236}">
              <a16:creationId xmlns:a16="http://schemas.microsoft.com/office/drawing/2014/main" id="{A9F997B7-9B30-4B16-B915-3ACAD7B8705C}"/>
            </a:ext>
          </a:extLst>
        </xdr:cNvPr>
        <xdr:cNvSpPr>
          <a:spLocks noChangeShapeType="1"/>
        </xdr:cNvSpPr>
      </xdr:nvSpPr>
      <xdr:spPr bwMode="auto">
        <a:xfrm>
          <a:off x="21812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98" name="Line 7">
          <a:extLst>
            <a:ext uri="{FF2B5EF4-FFF2-40B4-BE49-F238E27FC236}">
              <a16:creationId xmlns:a16="http://schemas.microsoft.com/office/drawing/2014/main" id="{C7EBEEAC-8C1C-4271-93D8-9135CA97A0BC}"/>
            </a:ext>
          </a:extLst>
        </xdr:cNvPr>
        <xdr:cNvSpPr>
          <a:spLocks noChangeShapeType="1"/>
        </xdr:cNvSpPr>
      </xdr:nvSpPr>
      <xdr:spPr bwMode="auto">
        <a:xfrm>
          <a:off x="21812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99" name="Line 7">
          <a:extLst>
            <a:ext uri="{FF2B5EF4-FFF2-40B4-BE49-F238E27FC236}">
              <a16:creationId xmlns:a16="http://schemas.microsoft.com/office/drawing/2014/main" id="{051D1381-BB41-4276-A2BB-B44120FD571F}"/>
            </a:ext>
          </a:extLst>
        </xdr:cNvPr>
        <xdr:cNvSpPr>
          <a:spLocks noChangeShapeType="1"/>
        </xdr:cNvSpPr>
      </xdr:nvSpPr>
      <xdr:spPr bwMode="auto">
        <a:xfrm>
          <a:off x="21812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900" name="Line 7">
          <a:extLst>
            <a:ext uri="{FF2B5EF4-FFF2-40B4-BE49-F238E27FC236}">
              <a16:creationId xmlns:a16="http://schemas.microsoft.com/office/drawing/2014/main" id="{BD2F127F-6B0F-4E84-8778-BE0A24BB4E87}"/>
            </a:ext>
          </a:extLst>
        </xdr:cNvPr>
        <xdr:cNvSpPr>
          <a:spLocks noChangeShapeType="1"/>
        </xdr:cNvSpPr>
      </xdr:nvSpPr>
      <xdr:spPr bwMode="auto">
        <a:xfrm>
          <a:off x="21812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901" name="Line 7">
          <a:extLst>
            <a:ext uri="{FF2B5EF4-FFF2-40B4-BE49-F238E27FC236}">
              <a16:creationId xmlns:a16="http://schemas.microsoft.com/office/drawing/2014/main" id="{C5BDAD31-AF52-4E5A-B388-F17868DBF22D}"/>
            </a:ext>
          </a:extLst>
        </xdr:cNvPr>
        <xdr:cNvSpPr>
          <a:spLocks noChangeShapeType="1"/>
        </xdr:cNvSpPr>
      </xdr:nvSpPr>
      <xdr:spPr bwMode="auto">
        <a:xfrm>
          <a:off x="218122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3902" name="Line 7">
          <a:extLst>
            <a:ext uri="{FF2B5EF4-FFF2-40B4-BE49-F238E27FC236}">
              <a16:creationId xmlns:a16="http://schemas.microsoft.com/office/drawing/2014/main" id="{F7DC7958-A4D3-4DA0-B45F-CA33B24B01DA}"/>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3903" name="Line 7">
          <a:extLst>
            <a:ext uri="{FF2B5EF4-FFF2-40B4-BE49-F238E27FC236}">
              <a16:creationId xmlns:a16="http://schemas.microsoft.com/office/drawing/2014/main" id="{767B3F8B-1070-4DE9-B8A0-0D80A29EC392}"/>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181</xdr:row>
      <xdr:rowOff>0</xdr:rowOff>
    </xdr:from>
    <xdr:to>
      <xdr:col>5</xdr:col>
      <xdr:colOff>323850</xdr:colOff>
      <xdr:row>181</xdr:row>
      <xdr:rowOff>0</xdr:rowOff>
    </xdr:to>
    <xdr:sp macro="" textlink="">
      <xdr:nvSpPr>
        <xdr:cNvPr id="3904" name="Line 7">
          <a:extLst>
            <a:ext uri="{FF2B5EF4-FFF2-40B4-BE49-F238E27FC236}">
              <a16:creationId xmlns:a16="http://schemas.microsoft.com/office/drawing/2014/main" id="{202C9C4A-A326-454A-944F-D84F9F4D29B8}"/>
            </a:ext>
          </a:extLst>
        </xdr:cNvPr>
        <xdr:cNvSpPr>
          <a:spLocks noChangeShapeType="1"/>
        </xdr:cNvSpPr>
      </xdr:nvSpPr>
      <xdr:spPr bwMode="auto">
        <a:xfrm>
          <a:off x="2505075" y="38261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3905" name="Line 7">
          <a:extLst>
            <a:ext uri="{FF2B5EF4-FFF2-40B4-BE49-F238E27FC236}">
              <a16:creationId xmlns:a16="http://schemas.microsoft.com/office/drawing/2014/main" id="{89BB7B2F-E990-4A7C-837F-CBF4A444B59F}"/>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3906" name="Line 7">
          <a:extLst>
            <a:ext uri="{FF2B5EF4-FFF2-40B4-BE49-F238E27FC236}">
              <a16:creationId xmlns:a16="http://schemas.microsoft.com/office/drawing/2014/main" id="{602CE670-D61B-446C-9EA6-5D0983957E59}"/>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3907" name="Line 7">
          <a:extLst>
            <a:ext uri="{FF2B5EF4-FFF2-40B4-BE49-F238E27FC236}">
              <a16:creationId xmlns:a16="http://schemas.microsoft.com/office/drawing/2014/main" id="{A9BFE803-B429-4950-9115-473C34CE4FF5}"/>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3908" name="Line 7">
          <a:extLst>
            <a:ext uri="{FF2B5EF4-FFF2-40B4-BE49-F238E27FC236}">
              <a16:creationId xmlns:a16="http://schemas.microsoft.com/office/drawing/2014/main" id="{91F5FAF6-D927-4619-A744-A23D13F0C8F7}"/>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3909" name="Line 7">
          <a:extLst>
            <a:ext uri="{FF2B5EF4-FFF2-40B4-BE49-F238E27FC236}">
              <a16:creationId xmlns:a16="http://schemas.microsoft.com/office/drawing/2014/main" id="{7454AB65-BD72-423C-B58B-E4ADFF169BF6}"/>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3910" name="Line 7">
          <a:extLst>
            <a:ext uri="{FF2B5EF4-FFF2-40B4-BE49-F238E27FC236}">
              <a16:creationId xmlns:a16="http://schemas.microsoft.com/office/drawing/2014/main" id="{524BC1AD-1760-4EC8-AA26-11258C6CC8E6}"/>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3911" name="Line 7">
          <a:extLst>
            <a:ext uri="{FF2B5EF4-FFF2-40B4-BE49-F238E27FC236}">
              <a16:creationId xmlns:a16="http://schemas.microsoft.com/office/drawing/2014/main" id="{80CCB766-AC87-4138-B9BC-96F67AE0E1AE}"/>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3912" name="Line 7">
          <a:extLst>
            <a:ext uri="{FF2B5EF4-FFF2-40B4-BE49-F238E27FC236}">
              <a16:creationId xmlns:a16="http://schemas.microsoft.com/office/drawing/2014/main" id="{3711A772-0EFF-4D61-A69C-2C0691DF9783}"/>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3913" name="Line 7">
          <a:extLst>
            <a:ext uri="{FF2B5EF4-FFF2-40B4-BE49-F238E27FC236}">
              <a16:creationId xmlns:a16="http://schemas.microsoft.com/office/drawing/2014/main" id="{2FF8F766-F198-447E-9756-21CEB0EF6655}"/>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3914" name="Line 7">
          <a:extLst>
            <a:ext uri="{FF2B5EF4-FFF2-40B4-BE49-F238E27FC236}">
              <a16:creationId xmlns:a16="http://schemas.microsoft.com/office/drawing/2014/main" id="{359E3760-ABC1-4D0D-987E-308CDBBBD2F2}"/>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3915" name="Line 7">
          <a:extLst>
            <a:ext uri="{FF2B5EF4-FFF2-40B4-BE49-F238E27FC236}">
              <a16:creationId xmlns:a16="http://schemas.microsoft.com/office/drawing/2014/main" id="{719911AA-E731-4625-9C74-9F2B81C05AA5}"/>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3916" name="Line 7">
          <a:extLst>
            <a:ext uri="{FF2B5EF4-FFF2-40B4-BE49-F238E27FC236}">
              <a16:creationId xmlns:a16="http://schemas.microsoft.com/office/drawing/2014/main" id="{C4F8ED8A-2813-4BF9-9D79-CBC7AEF057B5}"/>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3917" name="Line 7">
          <a:extLst>
            <a:ext uri="{FF2B5EF4-FFF2-40B4-BE49-F238E27FC236}">
              <a16:creationId xmlns:a16="http://schemas.microsoft.com/office/drawing/2014/main" id="{FD627CDD-B96B-49DF-A073-65A924740A2D}"/>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18" name="Line 7">
          <a:extLst>
            <a:ext uri="{FF2B5EF4-FFF2-40B4-BE49-F238E27FC236}">
              <a16:creationId xmlns:a16="http://schemas.microsoft.com/office/drawing/2014/main" id="{5CBCAB45-7F42-42B9-9303-2CA91AA62F03}"/>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19" name="Line 7">
          <a:extLst>
            <a:ext uri="{FF2B5EF4-FFF2-40B4-BE49-F238E27FC236}">
              <a16:creationId xmlns:a16="http://schemas.microsoft.com/office/drawing/2014/main" id="{AFDA212B-006F-4A45-A512-6424BD4D449D}"/>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20" name="Line 7">
          <a:extLst>
            <a:ext uri="{FF2B5EF4-FFF2-40B4-BE49-F238E27FC236}">
              <a16:creationId xmlns:a16="http://schemas.microsoft.com/office/drawing/2014/main" id="{D91F6B7C-BA4E-4D92-9B6B-A28B63278DB6}"/>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21" name="Line 7">
          <a:extLst>
            <a:ext uri="{FF2B5EF4-FFF2-40B4-BE49-F238E27FC236}">
              <a16:creationId xmlns:a16="http://schemas.microsoft.com/office/drawing/2014/main" id="{6EE4F626-2FB1-4317-B653-FE2E9FDFE886}"/>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22" name="Line 7">
          <a:extLst>
            <a:ext uri="{FF2B5EF4-FFF2-40B4-BE49-F238E27FC236}">
              <a16:creationId xmlns:a16="http://schemas.microsoft.com/office/drawing/2014/main" id="{3FBAB098-376A-485B-95FD-8CCD5FE047A1}"/>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23" name="Line 7">
          <a:extLst>
            <a:ext uri="{FF2B5EF4-FFF2-40B4-BE49-F238E27FC236}">
              <a16:creationId xmlns:a16="http://schemas.microsoft.com/office/drawing/2014/main" id="{92FEF7F8-64CA-4173-A508-EA3DEA29826E}"/>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24" name="Line 7">
          <a:extLst>
            <a:ext uri="{FF2B5EF4-FFF2-40B4-BE49-F238E27FC236}">
              <a16:creationId xmlns:a16="http://schemas.microsoft.com/office/drawing/2014/main" id="{41EAF3B1-0270-4E24-A816-CC01C4B02081}"/>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25" name="Line 7">
          <a:extLst>
            <a:ext uri="{FF2B5EF4-FFF2-40B4-BE49-F238E27FC236}">
              <a16:creationId xmlns:a16="http://schemas.microsoft.com/office/drawing/2014/main" id="{108D3739-F3E8-48B9-809B-2934BC4C157A}"/>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26" name="Line 7">
          <a:extLst>
            <a:ext uri="{FF2B5EF4-FFF2-40B4-BE49-F238E27FC236}">
              <a16:creationId xmlns:a16="http://schemas.microsoft.com/office/drawing/2014/main" id="{64888617-6B5D-4CA6-847C-F8D0CE1BD31B}"/>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27" name="Line 7">
          <a:extLst>
            <a:ext uri="{FF2B5EF4-FFF2-40B4-BE49-F238E27FC236}">
              <a16:creationId xmlns:a16="http://schemas.microsoft.com/office/drawing/2014/main" id="{8A4E9EE2-3014-4F1E-9936-9B2CD171A72E}"/>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28" name="Line 7">
          <a:extLst>
            <a:ext uri="{FF2B5EF4-FFF2-40B4-BE49-F238E27FC236}">
              <a16:creationId xmlns:a16="http://schemas.microsoft.com/office/drawing/2014/main" id="{9B4E59CF-6859-4AF5-A81C-5D5D98444C94}"/>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29" name="Line 7">
          <a:extLst>
            <a:ext uri="{FF2B5EF4-FFF2-40B4-BE49-F238E27FC236}">
              <a16:creationId xmlns:a16="http://schemas.microsoft.com/office/drawing/2014/main" id="{1633B54F-5F2F-4921-9374-621D1B5CDFB7}"/>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30" name="Line 7">
          <a:extLst>
            <a:ext uri="{FF2B5EF4-FFF2-40B4-BE49-F238E27FC236}">
              <a16:creationId xmlns:a16="http://schemas.microsoft.com/office/drawing/2014/main" id="{569AB341-DF31-4B2C-8709-7C8F2DF12662}"/>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31" name="Line 7">
          <a:extLst>
            <a:ext uri="{FF2B5EF4-FFF2-40B4-BE49-F238E27FC236}">
              <a16:creationId xmlns:a16="http://schemas.microsoft.com/office/drawing/2014/main" id="{8FF5D7C5-3C54-4B97-AC57-97757FC95734}"/>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32" name="Line 7">
          <a:extLst>
            <a:ext uri="{FF2B5EF4-FFF2-40B4-BE49-F238E27FC236}">
              <a16:creationId xmlns:a16="http://schemas.microsoft.com/office/drawing/2014/main" id="{3FFDCFB5-CBD6-4DAA-8EEC-B1BB89F0FD46}"/>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33" name="Line 7">
          <a:extLst>
            <a:ext uri="{FF2B5EF4-FFF2-40B4-BE49-F238E27FC236}">
              <a16:creationId xmlns:a16="http://schemas.microsoft.com/office/drawing/2014/main" id="{EA0DACD4-2395-4F14-A351-E49E60AA78AC}"/>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34" name="Line 7">
          <a:extLst>
            <a:ext uri="{FF2B5EF4-FFF2-40B4-BE49-F238E27FC236}">
              <a16:creationId xmlns:a16="http://schemas.microsoft.com/office/drawing/2014/main" id="{00B3C413-6876-443A-A4B1-81AD6B97A3BB}"/>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35" name="Line 7">
          <a:extLst>
            <a:ext uri="{FF2B5EF4-FFF2-40B4-BE49-F238E27FC236}">
              <a16:creationId xmlns:a16="http://schemas.microsoft.com/office/drawing/2014/main" id="{7E72398D-20AA-4DE7-8AC7-CDA73AE21F34}"/>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36" name="Line 7">
          <a:extLst>
            <a:ext uri="{FF2B5EF4-FFF2-40B4-BE49-F238E27FC236}">
              <a16:creationId xmlns:a16="http://schemas.microsoft.com/office/drawing/2014/main" id="{90791166-4E6E-42DD-B97A-E59F761F294F}"/>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37" name="Line 7">
          <a:extLst>
            <a:ext uri="{FF2B5EF4-FFF2-40B4-BE49-F238E27FC236}">
              <a16:creationId xmlns:a16="http://schemas.microsoft.com/office/drawing/2014/main" id="{A2DE9450-872C-434C-8129-9EE0EB4300F2}"/>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38" name="Line 7">
          <a:extLst>
            <a:ext uri="{FF2B5EF4-FFF2-40B4-BE49-F238E27FC236}">
              <a16:creationId xmlns:a16="http://schemas.microsoft.com/office/drawing/2014/main" id="{1FD76B40-9AEB-4F79-A689-5576642CC0F9}"/>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39" name="Line 7">
          <a:extLst>
            <a:ext uri="{FF2B5EF4-FFF2-40B4-BE49-F238E27FC236}">
              <a16:creationId xmlns:a16="http://schemas.microsoft.com/office/drawing/2014/main" id="{43D65FF8-88AF-4B6D-9822-ABCD3AA6C007}"/>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40" name="Line 7">
          <a:extLst>
            <a:ext uri="{FF2B5EF4-FFF2-40B4-BE49-F238E27FC236}">
              <a16:creationId xmlns:a16="http://schemas.microsoft.com/office/drawing/2014/main" id="{D7E54967-C038-490D-A164-4B0475932C9D}"/>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41" name="Line 7">
          <a:extLst>
            <a:ext uri="{FF2B5EF4-FFF2-40B4-BE49-F238E27FC236}">
              <a16:creationId xmlns:a16="http://schemas.microsoft.com/office/drawing/2014/main" id="{30D9E50B-12F9-41F1-9A41-3CB88031A817}"/>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42" name="Line 7">
          <a:extLst>
            <a:ext uri="{FF2B5EF4-FFF2-40B4-BE49-F238E27FC236}">
              <a16:creationId xmlns:a16="http://schemas.microsoft.com/office/drawing/2014/main" id="{5E22A051-3ABE-4B06-B7F0-90F1B5A5EFC6}"/>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43" name="Line 7">
          <a:extLst>
            <a:ext uri="{FF2B5EF4-FFF2-40B4-BE49-F238E27FC236}">
              <a16:creationId xmlns:a16="http://schemas.microsoft.com/office/drawing/2014/main" id="{0B55E28C-09F6-4982-9C60-89F0A3836A11}"/>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44" name="Line 7">
          <a:extLst>
            <a:ext uri="{FF2B5EF4-FFF2-40B4-BE49-F238E27FC236}">
              <a16:creationId xmlns:a16="http://schemas.microsoft.com/office/drawing/2014/main" id="{C5EF58CC-59C5-4996-94BD-90BE28DC8C6F}"/>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45" name="Line 7">
          <a:extLst>
            <a:ext uri="{FF2B5EF4-FFF2-40B4-BE49-F238E27FC236}">
              <a16:creationId xmlns:a16="http://schemas.microsoft.com/office/drawing/2014/main" id="{83B615A7-15D8-4366-8947-C1EAB8D4DF0A}"/>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46" name="Line 7">
          <a:extLst>
            <a:ext uri="{FF2B5EF4-FFF2-40B4-BE49-F238E27FC236}">
              <a16:creationId xmlns:a16="http://schemas.microsoft.com/office/drawing/2014/main" id="{18D42AD5-E6DF-4DB9-84AE-E910FDDF09A0}"/>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47" name="Line 7">
          <a:extLst>
            <a:ext uri="{FF2B5EF4-FFF2-40B4-BE49-F238E27FC236}">
              <a16:creationId xmlns:a16="http://schemas.microsoft.com/office/drawing/2014/main" id="{9EE299FD-3E10-448B-A401-DF7ECA90B9A7}"/>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48" name="Line 7">
          <a:extLst>
            <a:ext uri="{FF2B5EF4-FFF2-40B4-BE49-F238E27FC236}">
              <a16:creationId xmlns:a16="http://schemas.microsoft.com/office/drawing/2014/main" id="{D3EBFF90-BBD2-4C55-B50E-20F3FBF7BC7F}"/>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49" name="Line 7">
          <a:extLst>
            <a:ext uri="{FF2B5EF4-FFF2-40B4-BE49-F238E27FC236}">
              <a16:creationId xmlns:a16="http://schemas.microsoft.com/office/drawing/2014/main" id="{59D2E757-34CD-43B7-81B6-75DA96179DF0}"/>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50" name="Line 7">
          <a:extLst>
            <a:ext uri="{FF2B5EF4-FFF2-40B4-BE49-F238E27FC236}">
              <a16:creationId xmlns:a16="http://schemas.microsoft.com/office/drawing/2014/main" id="{4BF9B7F8-D311-408E-8A81-076E9C6D775B}"/>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51" name="Line 7">
          <a:extLst>
            <a:ext uri="{FF2B5EF4-FFF2-40B4-BE49-F238E27FC236}">
              <a16:creationId xmlns:a16="http://schemas.microsoft.com/office/drawing/2014/main" id="{299A6F37-1729-4CB1-A448-3C2A090D0D47}"/>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52" name="Line 7">
          <a:extLst>
            <a:ext uri="{FF2B5EF4-FFF2-40B4-BE49-F238E27FC236}">
              <a16:creationId xmlns:a16="http://schemas.microsoft.com/office/drawing/2014/main" id="{43C7337E-C1A1-4CA6-8C5F-6A375A24B54B}"/>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53" name="Line 7">
          <a:extLst>
            <a:ext uri="{FF2B5EF4-FFF2-40B4-BE49-F238E27FC236}">
              <a16:creationId xmlns:a16="http://schemas.microsoft.com/office/drawing/2014/main" id="{5B2832C1-BCD8-4EE5-AC8C-35299EE7CCAC}"/>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54" name="Line 7">
          <a:extLst>
            <a:ext uri="{FF2B5EF4-FFF2-40B4-BE49-F238E27FC236}">
              <a16:creationId xmlns:a16="http://schemas.microsoft.com/office/drawing/2014/main" id="{AFECD5A1-03B7-462E-ADB3-93E291844630}"/>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55" name="Line 7">
          <a:extLst>
            <a:ext uri="{FF2B5EF4-FFF2-40B4-BE49-F238E27FC236}">
              <a16:creationId xmlns:a16="http://schemas.microsoft.com/office/drawing/2014/main" id="{F8AF9240-7173-4B50-8AC7-9824B5AD355C}"/>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56" name="Line 7">
          <a:extLst>
            <a:ext uri="{FF2B5EF4-FFF2-40B4-BE49-F238E27FC236}">
              <a16:creationId xmlns:a16="http://schemas.microsoft.com/office/drawing/2014/main" id="{D4AA8A7A-F787-4495-843C-2547D52F0EDA}"/>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57" name="Line 7">
          <a:extLst>
            <a:ext uri="{FF2B5EF4-FFF2-40B4-BE49-F238E27FC236}">
              <a16:creationId xmlns:a16="http://schemas.microsoft.com/office/drawing/2014/main" id="{9683CEC5-5DF6-4558-B01A-B3B73150B4D0}"/>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58" name="Line 7">
          <a:extLst>
            <a:ext uri="{FF2B5EF4-FFF2-40B4-BE49-F238E27FC236}">
              <a16:creationId xmlns:a16="http://schemas.microsoft.com/office/drawing/2014/main" id="{043D9B49-66E8-4F82-AAC7-A67049B56AD8}"/>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59" name="Line 7">
          <a:extLst>
            <a:ext uri="{FF2B5EF4-FFF2-40B4-BE49-F238E27FC236}">
              <a16:creationId xmlns:a16="http://schemas.microsoft.com/office/drawing/2014/main" id="{135700FC-1328-45A6-BEB3-F069440FD38B}"/>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60" name="Line 7">
          <a:extLst>
            <a:ext uri="{FF2B5EF4-FFF2-40B4-BE49-F238E27FC236}">
              <a16:creationId xmlns:a16="http://schemas.microsoft.com/office/drawing/2014/main" id="{D7DA6F65-65AE-4558-A540-9A7A842CAC0C}"/>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61" name="Line 7">
          <a:extLst>
            <a:ext uri="{FF2B5EF4-FFF2-40B4-BE49-F238E27FC236}">
              <a16:creationId xmlns:a16="http://schemas.microsoft.com/office/drawing/2014/main" id="{5FA79500-2A30-4830-A26B-E086C9D94EC8}"/>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62" name="Line 7">
          <a:extLst>
            <a:ext uri="{FF2B5EF4-FFF2-40B4-BE49-F238E27FC236}">
              <a16:creationId xmlns:a16="http://schemas.microsoft.com/office/drawing/2014/main" id="{BE33CBAA-B0AC-4B1A-9053-13E66C2B62CB}"/>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63" name="Line 7">
          <a:extLst>
            <a:ext uri="{FF2B5EF4-FFF2-40B4-BE49-F238E27FC236}">
              <a16:creationId xmlns:a16="http://schemas.microsoft.com/office/drawing/2014/main" id="{EFE20A84-1229-46EF-8886-DEF5C5CA4E00}"/>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64" name="Line 7">
          <a:extLst>
            <a:ext uri="{FF2B5EF4-FFF2-40B4-BE49-F238E27FC236}">
              <a16:creationId xmlns:a16="http://schemas.microsoft.com/office/drawing/2014/main" id="{CDF2D5EB-6532-4C20-A4D0-5E4AE1810DC3}"/>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65" name="Line 7">
          <a:extLst>
            <a:ext uri="{FF2B5EF4-FFF2-40B4-BE49-F238E27FC236}">
              <a16:creationId xmlns:a16="http://schemas.microsoft.com/office/drawing/2014/main" id="{94FD357C-F69D-4071-8C51-7AC7A7EB764E}"/>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66" name="Line 7">
          <a:extLst>
            <a:ext uri="{FF2B5EF4-FFF2-40B4-BE49-F238E27FC236}">
              <a16:creationId xmlns:a16="http://schemas.microsoft.com/office/drawing/2014/main" id="{8BD60E2A-0C8E-40DF-9886-73E449371B4A}"/>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67" name="Line 7">
          <a:extLst>
            <a:ext uri="{FF2B5EF4-FFF2-40B4-BE49-F238E27FC236}">
              <a16:creationId xmlns:a16="http://schemas.microsoft.com/office/drawing/2014/main" id="{C24D1A26-2655-45B3-A54B-01CF9373CD39}"/>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68" name="Line 7">
          <a:extLst>
            <a:ext uri="{FF2B5EF4-FFF2-40B4-BE49-F238E27FC236}">
              <a16:creationId xmlns:a16="http://schemas.microsoft.com/office/drawing/2014/main" id="{CE1B9F86-7616-42B5-953E-77EB839E1648}"/>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69" name="Line 7">
          <a:extLst>
            <a:ext uri="{FF2B5EF4-FFF2-40B4-BE49-F238E27FC236}">
              <a16:creationId xmlns:a16="http://schemas.microsoft.com/office/drawing/2014/main" id="{41335A98-9FB4-4F60-BD98-7AF3FC391365}"/>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70" name="Line 7">
          <a:extLst>
            <a:ext uri="{FF2B5EF4-FFF2-40B4-BE49-F238E27FC236}">
              <a16:creationId xmlns:a16="http://schemas.microsoft.com/office/drawing/2014/main" id="{EA142B79-A431-455D-9F8F-05914676C8C0}"/>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71" name="Line 7">
          <a:extLst>
            <a:ext uri="{FF2B5EF4-FFF2-40B4-BE49-F238E27FC236}">
              <a16:creationId xmlns:a16="http://schemas.microsoft.com/office/drawing/2014/main" id="{8661BCA4-7146-46E1-8FFC-EA670137F6D7}"/>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72" name="Line 7">
          <a:extLst>
            <a:ext uri="{FF2B5EF4-FFF2-40B4-BE49-F238E27FC236}">
              <a16:creationId xmlns:a16="http://schemas.microsoft.com/office/drawing/2014/main" id="{F71C45B9-5996-44CC-9682-187C2CA05735}"/>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3973" name="Line 7">
          <a:extLst>
            <a:ext uri="{FF2B5EF4-FFF2-40B4-BE49-F238E27FC236}">
              <a16:creationId xmlns:a16="http://schemas.microsoft.com/office/drawing/2014/main" id="{EF5C61D2-CD26-49E4-A1AB-C4589380AFB5}"/>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74" name="Line 7">
          <a:extLst>
            <a:ext uri="{FF2B5EF4-FFF2-40B4-BE49-F238E27FC236}">
              <a16:creationId xmlns:a16="http://schemas.microsoft.com/office/drawing/2014/main" id="{EC1E15C9-8295-4D40-878E-59D4ED1C7E29}"/>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75" name="Line 7">
          <a:extLst>
            <a:ext uri="{FF2B5EF4-FFF2-40B4-BE49-F238E27FC236}">
              <a16:creationId xmlns:a16="http://schemas.microsoft.com/office/drawing/2014/main" id="{C7738217-F60D-4050-BEFB-D0FF35B07262}"/>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76" name="Line 7">
          <a:extLst>
            <a:ext uri="{FF2B5EF4-FFF2-40B4-BE49-F238E27FC236}">
              <a16:creationId xmlns:a16="http://schemas.microsoft.com/office/drawing/2014/main" id="{BF79A758-A7F4-41D3-AF64-4A621C47780A}"/>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77" name="Line 7">
          <a:extLst>
            <a:ext uri="{FF2B5EF4-FFF2-40B4-BE49-F238E27FC236}">
              <a16:creationId xmlns:a16="http://schemas.microsoft.com/office/drawing/2014/main" id="{F76C75CF-153A-422F-9143-5A3C053DD638}"/>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3978" name="Line 7">
          <a:extLst>
            <a:ext uri="{FF2B5EF4-FFF2-40B4-BE49-F238E27FC236}">
              <a16:creationId xmlns:a16="http://schemas.microsoft.com/office/drawing/2014/main" id="{1BAACA53-D836-44D6-B8BB-CFD92DB07931}"/>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3979" name="Line 7">
          <a:extLst>
            <a:ext uri="{FF2B5EF4-FFF2-40B4-BE49-F238E27FC236}">
              <a16:creationId xmlns:a16="http://schemas.microsoft.com/office/drawing/2014/main" id="{CA5C3A32-E0AD-4447-AEC7-F5FD8CF13BF9}"/>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3980" name="Line 7">
          <a:extLst>
            <a:ext uri="{FF2B5EF4-FFF2-40B4-BE49-F238E27FC236}">
              <a16:creationId xmlns:a16="http://schemas.microsoft.com/office/drawing/2014/main" id="{AED7337D-C4B8-4216-A20E-6FB81F9F02FB}"/>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3981" name="Line 7">
          <a:extLst>
            <a:ext uri="{FF2B5EF4-FFF2-40B4-BE49-F238E27FC236}">
              <a16:creationId xmlns:a16="http://schemas.microsoft.com/office/drawing/2014/main" id="{5DE77826-CCDF-4199-9C8D-DA2921164055}"/>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3982" name="Line 7">
          <a:extLst>
            <a:ext uri="{FF2B5EF4-FFF2-40B4-BE49-F238E27FC236}">
              <a16:creationId xmlns:a16="http://schemas.microsoft.com/office/drawing/2014/main" id="{5E882577-4D9A-48FA-AED4-BBEB0CB364F6}"/>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3983" name="Line 7">
          <a:extLst>
            <a:ext uri="{FF2B5EF4-FFF2-40B4-BE49-F238E27FC236}">
              <a16:creationId xmlns:a16="http://schemas.microsoft.com/office/drawing/2014/main" id="{523DC704-88EE-4669-9BE7-708E9E0A390C}"/>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3984" name="Line 7">
          <a:extLst>
            <a:ext uri="{FF2B5EF4-FFF2-40B4-BE49-F238E27FC236}">
              <a16:creationId xmlns:a16="http://schemas.microsoft.com/office/drawing/2014/main" id="{AE64DDFB-4E30-4F5A-9752-69D0355F62A7}"/>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3985" name="Line 7">
          <a:extLst>
            <a:ext uri="{FF2B5EF4-FFF2-40B4-BE49-F238E27FC236}">
              <a16:creationId xmlns:a16="http://schemas.microsoft.com/office/drawing/2014/main" id="{394CDCCE-1C04-464D-8170-569D98A0E309}"/>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86" name="Line 7">
          <a:extLst>
            <a:ext uri="{FF2B5EF4-FFF2-40B4-BE49-F238E27FC236}">
              <a16:creationId xmlns:a16="http://schemas.microsoft.com/office/drawing/2014/main" id="{E4566BAF-4EE5-44D7-9BD1-CF7C18361197}"/>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87" name="Line 7">
          <a:extLst>
            <a:ext uri="{FF2B5EF4-FFF2-40B4-BE49-F238E27FC236}">
              <a16:creationId xmlns:a16="http://schemas.microsoft.com/office/drawing/2014/main" id="{EE5B2A40-A030-4A78-8D6C-B1907F166894}"/>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88" name="Line 7">
          <a:extLst>
            <a:ext uri="{FF2B5EF4-FFF2-40B4-BE49-F238E27FC236}">
              <a16:creationId xmlns:a16="http://schemas.microsoft.com/office/drawing/2014/main" id="{6416A42B-6A36-4A30-9054-E134609BDF9C}"/>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3989" name="Line 7">
          <a:extLst>
            <a:ext uri="{FF2B5EF4-FFF2-40B4-BE49-F238E27FC236}">
              <a16:creationId xmlns:a16="http://schemas.microsoft.com/office/drawing/2014/main" id="{440880BE-1F45-410D-90FC-88B824372AA4}"/>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3990" name="Line 7">
          <a:extLst>
            <a:ext uri="{FF2B5EF4-FFF2-40B4-BE49-F238E27FC236}">
              <a16:creationId xmlns:a16="http://schemas.microsoft.com/office/drawing/2014/main" id="{05BE358C-43C0-4B04-8377-C75605776C4F}"/>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3991" name="Line 7">
          <a:extLst>
            <a:ext uri="{FF2B5EF4-FFF2-40B4-BE49-F238E27FC236}">
              <a16:creationId xmlns:a16="http://schemas.microsoft.com/office/drawing/2014/main" id="{9883EC03-71EA-4125-8BC8-44915F304372}"/>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92" name="Line 7">
          <a:extLst>
            <a:ext uri="{FF2B5EF4-FFF2-40B4-BE49-F238E27FC236}">
              <a16:creationId xmlns:a16="http://schemas.microsoft.com/office/drawing/2014/main" id="{64F7F9C3-AAD1-4194-AE0B-7B38F00A9744}"/>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93" name="Line 7">
          <a:extLst>
            <a:ext uri="{FF2B5EF4-FFF2-40B4-BE49-F238E27FC236}">
              <a16:creationId xmlns:a16="http://schemas.microsoft.com/office/drawing/2014/main" id="{DAB6EC87-48F7-4807-AAA9-567DE3E4F937}"/>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94" name="Line 7">
          <a:extLst>
            <a:ext uri="{FF2B5EF4-FFF2-40B4-BE49-F238E27FC236}">
              <a16:creationId xmlns:a16="http://schemas.microsoft.com/office/drawing/2014/main" id="{2955E5F8-B8B2-46AA-AF1B-BBFAB863BA48}"/>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95" name="Line 7">
          <a:extLst>
            <a:ext uri="{FF2B5EF4-FFF2-40B4-BE49-F238E27FC236}">
              <a16:creationId xmlns:a16="http://schemas.microsoft.com/office/drawing/2014/main" id="{9C3BB8C2-AFAC-4FBA-A233-B2E875CD3751}"/>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96" name="Line 7">
          <a:extLst>
            <a:ext uri="{FF2B5EF4-FFF2-40B4-BE49-F238E27FC236}">
              <a16:creationId xmlns:a16="http://schemas.microsoft.com/office/drawing/2014/main" id="{30432798-57E7-4516-9C8F-7F8D84DAB50A}"/>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97" name="Line 7">
          <a:extLst>
            <a:ext uri="{FF2B5EF4-FFF2-40B4-BE49-F238E27FC236}">
              <a16:creationId xmlns:a16="http://schemas.microsoft.com/office/drawing/2014/main" id="{4389C579-AE27-4DC3-85A1-004247A742C5}"/>
            </a:ext>
          </a:extLst>
        </xdr:cNvPr>
        <xdr:cNvSpPr>
          <a:spLocks noChangeShapeType="1"/>
        </xdr:cNvSpPr>
      </xdr:nvSpPr>
      <xdr:spPr bwMode="auto">
        <a:xfrm>
          <a:off x="2505075"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3998" name="Line 7">
          <a:extLst>
            <a:ext uri="{FF2B5EF4-FFF2-40B4-BE49-F238E27FC236}">
              <a16:creationId xmlns:a16="http://schemas.microsoft.com/office/drawing/2014/main" id="{A3E8A51E-71FF-478A-84FE-7B956BA04D0F}"/>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3999" name="Line 7">
          <a:extLst>
            <a:ext uri="{FF2B5EF4-FFF2-40B4-BE49-F238E27FC236}">
              <a16:creationId xmlns:a16="http://schemas.microsoft.com/office/drawing/2014/main" id="{3C3BFC7B-AC77-4998-8160-0D69F11A3387}"/>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00" name="Line 7">
          <a:extLst>
            <a:ext uri="{FF2B5EF4-FFF2-40B4-BE49-F238E27FC236}">
              <a16:creationId xmlns:a16="http://schemas.microsoft.com/office/drawing/2014/main" id="{BA9EA53F-7AFF-41D4-923A-403F25DEEC60}"/>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01" name="Line 7">
          <a:extLst>
            <a:ext uri="{FF2B5EF4-FFF2-40B4-BE49-F238E27FC236}">
              <a16:creationId xmlns:a16="http://schemas.microsoft.com/office/drawing/2014/main" id="{AF35F01D-5B5F-4DFC-B2F4-9D575A4DFAFE}"/>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02" name="Line 7">
          <a:extLst>
            <a:ext uri="{FF2B5EF4-FFF2-40B4-BE49-F238E27FC236}">
              <a16:creationId xmlns:a16="http://schemas.microsoft.com/office/drawing/2014/main" id="{A9AA925D-16FE-45A7-AD61-BD7891F27591}"/>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03" name="Line 7">
          <a:extLst>
            <a:ext uri="{FF2B5EF4-FFF2-40B4-BE49-F238E27FC236}">
              <a16:creationId xmlns:a16="http://schemas.microsoft.com/office/drawing/2014/main" id="{C114DC2A-86F1-4905-A734-54A0CCF10FDC}"/>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04" name="Line 7">
          <a:extLst>
            <a:ext uri="{FF2B5EF4-FFF2-40B4-BE49-F238E27FC236}">
              <a16:creationId xmlns:a16="http://schemas.microsoft.com/office/drawing/2014/main" id="{54B16A6C-9F11-467F-B939-D25713A81819}"/>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05" name="Line 7">
          <a:extLst>
            <a:ext uri="{FF2B5EF4-FFF2-40B4-BE49-F238E27FC236}">
              <a16:creationId xmlns:a16="http://schemas.microsoft.com/office/drawing/2014/main" id="{35D60ADD-65A7-4BE6-B189-9C6592091E17}"/>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06" name="Line 7">
          <a:extLst>
            <a:ext uri="{FF2B5EF4-FFF2-40B4-BE49-F238E27FC236}">
              <a16:creationId xmlns:a16="http://schemas.microsoft.com/office/drawing/2014/main" id="{84F4084D-13FF-4728-8AFB-C1D8DE6CEBAB}"/>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07" name="Line 7">
          <a:extLst>
            <a:ext uri="{FF2B5EF4-FFF2-40B4-BE49-F238E27FC236}">
              <a16:creationId xmlns:a16="http://schemas.microsoft.com/office/drawing/2014/main" id="{08B8DAEA-5BBF-469A-A080-985565251E8F}"/>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08" name="Line 7">
          <a:extLst>
            <a:ext uri="{FF2B5EF4-FFF2-40B4-BE49-F238E27FC236}">
              <a16:creationId xmlns:a16="http://schemas.microsoft.com/office/drawing/2014/main" id="{8390B8AB-0796-4FC1-9D0D-44D85E143FB0}"/>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09" name="Line 7">
          <a:extLst>
            <a:ext uri="{FF2B5EF4-FFF2-40B4-BE49-F238E27FC236}">
              <a16:creationId xmlns:a16="http://schemas.microsoft.com/office/drawing/2014/main" id="{ECA79BF4-448B-4578-A95B-8A4F99482B37}"/>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10" name="Line 7">
          <a:extLst>
            <a:ext uri="{FF2B5EF4-FFF2-40B4-BE49-F238E27FC236}">
              <a16:creationId xmlns:a16="http://schemas.microsoft.com/office/drawing/2014/main" id="{191BC7FA-572C-4416-97B4-B18B6690D140}"/>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11" name="Line 7">
          <a:extLst>
            <a:ext uri="{FF2B5EF4-FFF2-40B4-BE49-F238E27FC236}">
              <a16:creationId xmlns:a16="http://schemas.microsoft.com/office/drawing/2014/main" id="{82E3FDB1-C621-486F-B6A6-2E42951E5598}"/>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12" name="Line 7">
          <a:extLst>
            <a:ext uri="{FF2B5EF4-FFF2-40B4-BE49-F238E27FC236}">
              <a16:creationId xmlns:a16="http://schemas.microsoft.com/office/drawing/2014/main" id="{1928F7C6-1FD5-427A-9E6B-90738065C479}"/>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13" name="Line 7">
          <a:extLst>
            <a:ext uri="{FF2B5EF4-FFF2-40B4-BE49-F238E27FC236}">
              <a16:creationId xmlns:a16="http://schemas.microsoft.com/office/drawing/2014/main" id="{98738767-7ED3-4793-9D07-8B701BB052B4}"/>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14" name="Line 7">
          <a:extLst>
            <a:ext uri="{FF2B5EF4-FFF2-40B4-BE49-F238E27FC236}">
              <a16:creationId xmlns:a16="http://schemas.microsoft.com/office/drawing/2014/main" id="{A58A6199-A9C7-43EC-AFD2-D91D6BFDF254}"/>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15" name="Line 7">
          <a:extLst>
            <a:ext uri="{FF2B5EF4-FFF2-40B4-BE49-F238E27FC236}">
              <a16:creationId xmlns:a16="http://schemas.microsoft.com/office/drawing/2014/main" id="{98E9FA44-9581-41C3-BEA7-F56FB57A07CC}"/>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16" name="Line 7">
          <a:extLst>
            <a:ext uri="{FF2B5EF4-FFF2-40B4-BE49-F238E27FC236}">
              <a16:creationId xmlns:a16="http://schemas.microsoft.com/office/drawing/2014/main" id="{3B82F683-C712-46F8-A204-79EE15587839}"/>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17" name="Line 7">
          <a:extLst>
            <a:ext uri="{FF2B5EF4-FFF2-40B4-BE49-F238E27FC236}">
              <a16:creationId xmlns:a16="http://schemas.microsoft.com/office/drawing/2014/main" id="{FBA1062D-6F69-4F3E-814F-6530CC86426B}"/>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18" name="Line 7">
          <a:extLst>
            <a:ext uri="{FF2B5EF4-FFF2-40B4-BE49-F238E27FC236}">
              <a16:creationId xmlns:a16="http://schemas.microsoft.com/office/drawing/2014/main" id="{5EEB59B5-6683-45DD-A8E6-57F359C99BA0}"/>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19" name="Line 7">
          <a:extLst>
            <a:ext uri="{FF2B5EF4-FFF2-40B4-BE49-F238E27FC236}">
              <a16:creationId xmlns:a16="http://schemas.microsoft.com/office/drawing/2014/main" id="{F6E05DE5-FA29-423A-8A13-6B0F0BE501BE}"/>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20" name="Line 7">
          <a:extLst>
            <a:ext uri="{FF2B5EF4-FFF2-40B4-BE49-F238E27FC236}">
              <a16:creationId xmlns:a16="http://schemas.microsoft.com/office/drawing/2014/main" id="{8B8813B8-9C2B-4608-A7B4-7A7D7722C7C6}"/>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21" name="Line 7">
          <a:extLst>
            <a:ext uri="{FF2B5EF4-FFF2-40B4-BE49-F238E27FC236}">
              <a16:creationId xmlns:a16="http://schemas.microsoft.com/office/drawing/2014/main" id="{4F20251D-F827-476C-BAB4-42D939F90A39}"/>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22" name="Line 7">
          <a:extLst>
            <a:ext uri="{FF2B5EF4-FFF2-40B4-BE49-F238E27FC236}">
              <a16:creationId xmlns:a16="http://schemas.microsoft.com/office/drawing/2014/main" id="{5AD423A9-1679-4AD8-BC7C-499F7DFB725F}"/>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23" name="Line 7">
          <a:extLst>
            <a:ext uri="{FF2B5EF4-FFF2-40B4-BE49-F238E27FC236}">
              <a16:creationId xmlns:a16="http://schemas.microsoft.com/office/drawing/2014/main" id="{A49002DD-6BCB-4114-A95F-B647556CE16C}"/>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24" name="Line 7">
          <a:extLst>
            <a:ext uri="{FF2B5EF4-FFF2-40B4-BE49-F238E27FC236}">
              <a16:creationId xmlns:a16="http://schemas.microsoft.com/office/drawing/2014/main" id="{E94D9590-3B8A-4595-AC37-97CE30CDDBA4}"/>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25" name="Line 7">
          <a:extLst>
            <a:ext uri="{FF2B5EF4-FFF2-40B4-BE49-F238E27FC236}">
              <a16:creationId xmlns:a16="http://schemas.microsoft.com/office/drawing/2014/main" id="{E9474165-A294-4C34-85D9-94B9BE8A831B}"/>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26" name="Line 7">
          <a:extLst>
            <a:ext uri="{FF2B5EF4-FFF2-40B4-BE49-F238E27FC236}">
              <a16:creationId xmlns:a16="http://schemas.microsoft.com/office/drawing/2014/main" id="{F7E0AA20-0C1C-4A22-BC39-494B48DB922F}"/>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27" name="Line 7">
          <a:extLst>
            <a:ext uri="{FF2B5EF4-FFF2-40B4-BE49-F238E27FC236}">
              <a16:creationId xmlns:a16="http://schemas.microsoft.com/office/drawing/2014/main" id="{42893BA3-6181-44A6-8CC9-26D478529750}"/>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28" name="Line 7">
          <a:extLst>
            <a:ext uri="{FF2B5EF4-FFF2-40B4-BE49-F238E27FC236}">
              <a16:creationId xmlns:a16="http://schemas.microsoft.com/office/drawing/2014/main" id="{CDB97D57-DC59-4C63-9048-2BB1CFC3416C}"/>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29" name="Line 7">
          <a:extLst>
            <a:ext uri="{FF2B5EF4-FFF2-40B4-BE49-F238E27FC236}">
              <a16:creationId xmlns:a16="http://schemas.microsoft.com/office/drawing/2014/main" id="{D62F92F2-138B-4C5E-B1AE-050666B78E2F}"/>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30" name="Line 7">
          <a:extLst>
            <a:ext uri="{FF2B5EF4-FFF2-40B4-BE49-F238E27FC236}">
              <a16:creationId xmlns:a16="http://schemas.microsoft.com/office/drawing/2014/main" id="{F231290E-66F3-4ED3-B0C1-F2AD033E21F7}"/>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31" name="Line 7">
          <a:extLst>
            <a:ext uri="{FF2B5EF4-FFF2-40B4-BE49-F238E27FC236}">
              <a16:creationId xmlns:a16="http://schemas.microsoft.com/office/drawing/2014/main" id="{E0F97725-E996-4B43-B7F3-20D0E31CE91E}"/>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32" name="Line 7">
          <a:extLst>
            <a:ext uri="{FF2B5EF4-FFF2-40B4-BE49-F238E27FC236}">
              <a16:creationId xmlns:a16="http://schemas.microsoft.com/office/drawing/2014/main" id="{CD94E811-A59A-4FE6-B1D4-04888DBCA96B}"/>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33" name="Line 7">
          <a:extLst>
            <a:ext uri="{FF2B5EF4-FFF2-40B4-BE49-F238E27FC236}">
              <a16:creationId xmlns:a16="http://schemas.microsoft.com/office/drawing/2014/main" id="{1C24B042-B1C4-4C2E-AD19-6B48A63E7392}"/>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34" name="Line 7">
          <a:extLst>
            <a:ext uri="{FF2B5EF4-FFF2-40B4-BE49-F238E27FC236}">
              <a16:creationId xmlns:a16="http://schemas.microsoft.com/office/drawing/2014/main" id="{0BBED3A9-B2BA-4903-8F07-33D0755B5BB5}"/>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35" name="Line 7">
          <a:extLst>
            <a:ext uri="{FF2B5EF4-FFF2-40B4-BE49-F238E27FC236}">
              <a16:creationId xmlns:a16="http://schemas.microsoft.com/office/drawing/2014/main" id="{8E562550-72C4-4E10-8D71-03B0AFB2AB55}"/>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36" name="Line 7">
          <a:extLst>
            <a:ext uri="{FF2B5EF4-FFF2-40B4-BE49-F238E27FC236}">
              <a16:creationId xmlns:a16="http://schemas.microsoft.com/office/drawing/2014/main" id="{2F918845-0516-447A-A717-E2CA556AF7AD}"/>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37" name="Line 7">
          <a:extLst>
            <a:ext uri="{FF2B5EF4-FFF2-40B4-BE49-F238E27FC236}">
              <a16:creationId xmlns:a16="http://schemas.microsoft.com/office/drawing/2014/main" id="{F745078C-6781-4BEE-AC9E-A684440DAF11}"/>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38" name="Line 7">
          <a:extLst>
            <a:ext uri="{FF2B5EF4-FFF2-40B4-BE49-F238E27FC236}">
              <a16:creationId xmlns:a16="http://schemas.microsoft.com/office/drawing/2014/main" id="{D181D252-53DD-49A1-8783-AA85EDAC7605}"/>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39" name="Line 7">
          <a:extLst>
            <a:ext uri="{FF2B5EF4-FFF2-40B4-BE49-F238E27FC236}">
              <a16:creationId xmlns:a16="http://schemas.microsoft.com/office/drawing/2014/main" id="{0D891A6F-D9B2-430C-9C78-133733473EF4}"/>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40" name="Line 7">
          <a:extLst>
            <a:ext uri="{FF2B5EF4-FFF2-40B4-BE49-F238E27FC236}">
              <a16:creationId xmlns:a16="http://schemas.microsoft.com/office/drawing/2014/main" id="{82F20B4F-3E95-4206-921D-406818D1BE56}"/>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41" name="Line 7">
          <a:extLst>
            <a:ext uri="{FF2B5EF4-FFF2-40B4-BE49-F238E27FC236}">
              <a16:creationId xmlns:a16="http://schemas.microsoft.com/office/drawing/2014/main" id="{75B7112C-C07D-44B5-9CCA-874BB606B394}"/>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42" name="Line 7">
          <a:extLst>
            <a:ext uri="{FF2B5EF4-FFF2-40B4-BE49-F238E27FC236}">
              <a16:creationId xmlns:a16="http://schemas.microsoft.com/office/drawing/2014/main" id="{3048719A-B56A-404D-ACB3-8CD4CD9A7B03}"/>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43" name="Line 7">
          <a:extLst>
            <a:ext uri="{FF2B5EF4-FFF2-40B4-BE49-F238E27FC236}">
              <a16:creationId xmlns:a16="http://schemas.microsoft.com/office/drawing/2014/main" id="{6F484692-9E18-42B8-B44A-CF32906AFA9A}"/>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44" name="Line 7">
          <a:extLst>
            <a:ext uri="{FF2B5EF4-FFF2-40B4-BE49-F238E27FC236}">
              <a16:creationId xmlns:a16="http://schemas.microsoft.com/office/drawing/2014/main" id="{5A6E6338-96A3-417A-9B55-8FEBF655E7F2}"/>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45" name="Line 7">
          <a:extLst>
            <a:ext uri="{FF2B5EF4-FFF2-40B4-BE49-F238E27FC236}">
              <a16:creationId xmlns:a16="http://schemas.microsoft.com/office/drawing/2014/main" id="{E208E9AE-905A-4527-A48D-F34E9F2FAD33}"/>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46" name="Line 7">
          <a:extLst>
            <a:ext uri="{FF2B5EF4-FFF2-40B4-BE49-F238E27FC236}">
              <a16:creationId xmlns:a16="http://schemas.microsoft.com/office/drawing/2014/main" id="{70CBBF0D-1CC1-4A05-8C10-EE412FB04820}"/>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47" name="Line 7">
          <a:extLst>
            <a:ext uri="{FF2B5EF4-FFF2-40B4-BE49-F238E27FC236}">
              <a16:creationId xmlns:a16="http://schemas.microsoft.com/office/drawing/2014/main" id="{953D2D39-DF6E-4FFD-9330-1C3318506F62}"/>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48" name="Line 7">
          <a:extLst>
            <a:ext uri="{FF2B5EF4-FFF2-40B4-BE49-F238E27FC236}">
              <a16:creationId xmlns:a16="http://schemas.microsoft.com/office/drawing/2014/main" id="{C44ED095-56B8-4A38-B6B1-5A205A3402A7}"/>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49" name="Line 7">
          <a:extLst>
            <a:ext uri="{FF2B5EF4-FFF2-40B4-BE49-F238E27FC236}">
              <a16:creationId xmlns:a16="http://schemas.microsoft.com/office/drawing/2014/main" id="{D5D61961-BD68-41D6-86FA-968788BAED8F}"/>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50" name="Line 7">
          <a:extLst>
            <a:ext uri="{FF2B5EF4-FFF2-40B4-BE49-F238E27FC236}">
              <a16:creationId xmlns:a16="http://schemas.microsoft.com/office/drawing/2014/main" id="{AC1F78D0-496F-4C30-A97E-1086A9ADAA4A}"/>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51" name="Line 7">
          <a:extLst>
            <a:ext uri="{FF2B5EF4-FFF2-40B4-BE49-F238E27FC236}">
              <a16:creationId xmlns:a16="http://schemas.microsoft.com/office/drawing/2014/main" id="{D2DB4FF5-2440-49FB-941B-F1A4D0EFA450}"/>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52" name="Line 7">
          <a:extLst>
            <a:ext uri="{FF2B5EF4-FFF2-40B4-BE49-F238E27FC236}">
              <a16:creationId xmlns:a16="http://schemas.microsoft.com/office/drawing/2014/main" id="{1125EAA2-199E-469D-A3A1-EE1C7B10FDC4}"/>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53" name="Line 7">
          <a:extLst>
            <a:ext uri="{FF2B5EF4-FFF2-40B4-BE49-F238E27FC236}">
              <a16:creationId xmlns:a16="http://schemas.microsoft.com/office/drawing/2014/main" id="{EEF9F6F3-7731-440C-A75F-30E01CDB64E4}"/>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54" name="Line 7">
          <a:extLst>
            <a:ext uri="{FF2B5EF4-FFF2-40B4-BE49-F238E27FC236}">
              <a16:creationId xmlns:a16="http://schemas.microsoft.com/office/drawing/2014/main" id="{B3EC2A6D-A3D7-407F-B0DC-0A3DB74C23B3}"/>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55" name="Line 7">
          <a:extLst>
            <a:ext uri="{FF2B5EF4-FFF2-40B4-BE49-F238E27FC236}">
              <a16:creationId xmlns:a16="http://schemas.microsoft.com/office/drawing/2014/main" id="{7B6F91E5-F917-4051-91EC-55A39D7CF373}"/>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56" name="Line 7">
          <a:extLst>
            <a:ext uri="{FF2B5EF4-FFF2-40B4-BE49-F238E27FC236}">
              <a16:creationId xmlns:a16="http://schemas.microsoft.com/office/drawing/2014/main" id="{57DC6713-0ABF-4C86-9C5A-8870DCFF1021}"/>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57" name="Line 7">
          <a:extLst>
            <a:ext uri="{FF2B5EF4-FFF2-40B4-BE49-F238E27FC236}">
              <a16:creationId xmlns:a16="http://schemas.microsoft.com/office/drawing/2014/main" id="{399BF3E0-0B6A-40AA-8550-966382C27AC3}"/>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58" name="Line 7">
          <a:extLst>
            <a:ext uri="{FF2B5EF4-FFF2-40B4-BE49-F238E27FC236}">
              <a16:creationId xmlns:a16="http://schemas.microsoft.com/office/drawing/2014/main" id="{6D51661D-6560-46BA-9FBF-67A74F9E5BF9}"/>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59" name="Line 7">
          <a:extLst>
            <a:ext uri="{FF2B5EF4-FFF2-40B4-BE49-F238E27FC236}">
              <a16:creationId xmlns:a16="http://schemas.microsoft.com/office/drawing/2014/main" id="{96D5D090-54A0-4807-BEF8-DF5C995105D0}"/>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60" name="Line 7">
          <a:extLst>
            <a:ext uri="{FF2B5EF4-FFF2-40B4-BE49-F238E27FC236}">
              <a16:creationId xmlns:a16="http://schemas.microsoft.com/office/drawing/2014/main" id="{F0147159-C6A3-4906-BD98-210E5FD50333}"/>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61" name="Line 7">
          <a:extLst>
            <a:ext uri="{FF2B5EF4-FFF2-40B4-BE49-F238E27FC236}">
              <a16:creationId xmlns:a16="http://schemas.microsoft.com/office/drawing/2014/main" id="{6C83FB6C-11F5-47AA-8C05-D9E5E49C19FB}"/>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62" name="Line 7">
          <a:extLst>
            <a:ext uri="{FF2B5EF4-FFF2-40B4-BE49-F238E27FC236}">
              <a16:creationId xmlns:a16="http://schemas.microsoft.com/office/drawing/2014/main" id="{8A7B0992-602A-44DB-93FA-6BE3EF1B648B}"/>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63" name="Line 7">
          <a:extLst>
            <a:ext uri="{FF2B5EF4-FFF2-40B4-BE49-F238E27FC236}">
              <a16:creationId xmlns:a16="http://schemas.microsoft.com/office/drawing/2014/main" id="{B5781B7B-1A3A-4A24-86AE-D1F4DC2728A5}"/>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64" name="Line 7">
          <a:extLst>
            <a:ext uri="{FF2B5EF4-FFF2-40B4-BE49-F238E27FC236}">
              <a16:creationId xmlns:a16="http://schemas.microsoft.com/office/drawing/2014/main" id="{7D6F3E19-C3D3-474D-8A6E-19473706560F}"/>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65" name="Line 7">
          <a:extLst>
            <a:ext uri="{FF2B5EF4-FFF2-40B4-BE49-F238E27FC236}">
              <a16:creationId xmlns:a16="http://schemas.microsoft.com/office/drawing/2014/main" id="{EEB25A65-33D9-472B-8473-A04D2DA404EB}"/>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66" name="Line 7">
          <a:extLst>
            <a:ext uri="{FF2B5EF4-FFF2-40B4-BE49-F238E27FC236}">
              <a16:creationId xmlns:a16="http://schemas.microsoft.com/office/drawing/2014/main" id="{E1B1081A-FA6E-4849-8C17-58DEAA2EBE6E}"/>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67" name="Line 7">
          <a:extLst>
            <a:ext uri="{FF2B5EF4-FFF2-40B4-BE49-F238E27FC236}">
              <a16:creationId xmlns:a16="http://schemas.microsoft.com/office/drawing/2014/main" id="{3B1D4EB3-2039-4C6D-B0F5-741A879B74AC}"/>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68" name="Line 7">
          <a:extLst>
            <a:ext uri="{FF2B5EF4-FFF2-40B4-BE49-F238E27FC236}">
              <a16:creationId xmlns:a16="http://schemas.microsoft.com/office/drawing/2014/main" id="{BA626198-5AD3-49F5-9D6B-99733ED0DD51}"/>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69" name="Line 7">
          <a:extLst>
            <a:ext uri="{FF2B5EF4-FFF2-40B4-BE49-F238E27FC236}">
              <a16:creationId xmlns:a16="http://schemas.microsoft.com/office/drawing/2014/main" id="{6F4BD391-5C33-4EBC-B8EB-FFCA620A8693}"/>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70" name="Line 7">
          <a:extLst>
            <a:ext uri="{FF2B5EF4-FFF2-40B4-BE49-F238E27FC236}">
              <a16:creationId xmlns:a16="http://schemas.microsoft.com/office/drawing/2014/main" id="{9DD36B78-F0E5-45A8-B79F-D27F8176775D}"/>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71" name="Line 7">
          <a:extLst>
            <a:ext uri="{FF2B5EF4-FFF2-40B4-BE49-F238E27FC236}">
              <a16:creationId xmlns:a16="http://schemas.microsoft.com/office/drawing/2014/main" id="{0C98AF12-FDCA-4254-9FF5-132CC34B1F9D}"/>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72" name="Line 7">
          <a:extLst>
            <a:ext uri="{FF2B5EF4-FFF2-40B4-BE49-F238E27FC236}">
              <a16:creationId xmlns:a16="http://schemas.microsoft.com/office/drawing/2014/main" id="{877B7426-2F44-4621-B9CC-F590FF58E386}"/>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73" name="Line 7">
          <a:extLst>
            <a:ext uri="{FF2B5EF4-FFF2-40B4-BE49-F238E27FC236}">
              <a16:creationId xmlns:a16="http://schemas.microsoft.com/office/drawing/2014/main" id="{1ED821C7-5C7E-4008-9C18-6433EDD9DC8C}"/>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74" name="Line 7">
          <a:extLst>
            <a:ext uri="{FF2B5EF4-FFF2-40B4-BE49-F238E27FC236}">
              <a16:creationId xmlns:a16="http://schemas.microsoft.com/office/drawing/2014/main" id="{2392B565-F291-4128-A01B-01457134010E}"/>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75" name="Line 7">
          <a:extLst>
            <a:ext uri="{FF2B5EF4-FFF2-40B4-BE49-F238E27FC236}">
              <a16:creationId xmlns:a16="http://schemas.microsoft.com/office/drawing/2014/main" id="{6292580A-8B88-4506-A535-37350154792C}"/>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76" name="Line 7">
          <a:extLst>
            <a:ext uri="{FF2B5EF4-FFF2-40B4-BE49-F238E27FC236}">
              <a16:creationId xmlns:a16="http://schemas.microsoft.com/office/drawing/2014/main" id="{59A531C1-1847-4C6D-AC6A-D585E505BD37}"/>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77" name="Line 7">
          <a:extLst>
            <a:ext uri="{FF2B5EF4-FFF2-40B4-BE49-F238E27FC236}">
              <a16:creationId xmlns:a16="http://schemas.microsoft.com/office/drawing/2014/main" id="{B1E4F683-A59C-4931-AF3C-EB515307563D}"/>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78" name="Line 7">
          <a:extLst>
            <a:ext uri="{FF2B5EF4-FFF2-40B4-BE49-F238E27FC236}">
              <a16:creationId xmlns:a16="http://schemas.microsoft.com/office/drawing/2014/main" id="{7C872DEC-68DD-4380-AD22-0E1922A26BDF}"/>
            </a:ext>
          </a:extLst>
        </xdr:cNvPr>
        <xdr:cNvSpPr>
          <a:spLocks noChangeShapeType="1"/>
        </xdr:cNvSpPr>
      </xdr:nvSpPr>
      <xdr:spPr bwMode="auto">
        <a:xfrm>
          <a:off x="2505075"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079" name="Line 7">
          <a:extLst>
            <a:ext uri="{FF2B5EF4-FFF2-40B4-BE49-F238E27FC236}">
              <a16:creationId xmlns:a16="http://schemas.microsoft.com/office/drawing/2014/main" id="{591FE6AB-6E47-49BA-872D-5A3BE13827A6}"/>
            </a:ext>
          </a:extLst>
        </xdr:cNvPr>
        <xdr:cNvSpPr>
          <a:spLocks noChangeShapeType="1"/>
        </xdr:cNvSpPr>
      </xdr:nvSpPr>
      <xdr:spPr bwMode="auto">
        <a:xfrm>
          <a:off x="34290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080" name="Line 7">
          <a:extLst>
            <a:ext uri="{FF2B5EF4-FFF2-40B4-BE49-F238E27FC236}">
              <a16:creationId xmlns:a16="http://schemas.microsoft.com/office/drawing/2014/main" id="{749CC6B1-2EB4-44DB-8D2D-EB83BCC26E0A}"/>
            </a:ext>
          </a:extLst>
        </xdr:cNvPr>
        <xdr:cNvSpPr>
          <a:spLocks noChangeShapeType="1"/>
        </xdr:cNvSpPr>
      </xdr:nvSpPr>
      <xdr:spPr bwMode="auto">
        <a:xfrm>
          <a:off x="34290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181</xdr:row>
      <xdr:rowOff>0</xdr:rowOff>
    </xdr:from>
    <xdr:to>
      <xdr:col>6</xdr:col>
      <xdr:colOff>0</xdr:colOff>
      <xdr:row>181</xdr:row>
      <xdr:rowOff>0</xdr:rowOff>
    </xdr:to>
    <xdr:sp macro="" textlink="">
      <xdr:nvSpPr>
        <xdr:cNvPr id="4081" name="Line 7">
          <a:extLst>
            <a:ext uri="{FF2B5EF4-FFF2-40B4-BE49-F238E27FC236}">
              <a16:creationId xmlns:a16="http://schemas.microsoft.com/office/drawing/2014/main" id="{8C971138-390C-4359-81B2-74D99597C4D8}"/>
            </a:ext>
          </a:extLst>
        </xdr:cNvPr>
        <xdr:cNvSpPr>
          <a:spLocks noChangeShapeType="1"/>
        </xdr:cNvSpPr>
      </xdr:nvSpPr>
      <xdr:spPr bwMode="auto">
        <a:xfrm>
          <a:off x="3429000" y="38261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082" name="Line 7">
          <a:extLst>
            <a:ext uri="{FF2B5EF4-FFF2-40B4-BE49-F238E27FC236}">
              <a16:creationId xmlns:a16="http://schemas.microsoft.com/office/drawing/2014/main" id="{B0466C56-A734-487D-99D4-3831CED382DA}"/>
            </a:ext>
          </a:extLst>
        </xdr:cNvPr>
        <xdr:cNvSpPr>
          <a:spLocks noChangeShapeType="1"/>
        </xdr:cNvSpPr>
      </xdr:nvSpPr>
      <xdr:spPr bwMode="auto">
        <a:xfrm>
          <a:off x="34290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083" name="Line 7">
          <a:extLst>
            <a:ext uri="{FF2B5EF4-FFF2-40B4-BE49-F238E27FC236}">
              <a16:creationId xmlns:a16="http://schemas.microsoft.com/office/drawing/2014/main" id="{3A20D774-6F3D-434C-AE75-E583E6935980}"/>
            </a:ext>
          </a:extLst>
        </xdr:cNvPr>
        <xdr:cNvSpPr>
          <a:spLocks noChangeShapeType="1"/>
        </xdr:cNvSpPr>
      </xdr:nvSpPr>
      <xdr:spPr bwMode="auto">
        <a:xfrm>
          <a:off x="34290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084" name="Line 7">
          <a:extLst>
            <a:ext uri="{FF2B5EF4-FFF2-40B4-BE49-F238E27FC236}">
              <a16:creationId xmlns:a16="http://schemas.microsoft.com/office/drawing/2014/main" id="{BBDB93D7-0524-418B-B039-3419A06371B8}"/>
            </a:ext>
          </a:extLst>
        </xdr:cNvPr>
        <xdr:cNvSpPr>
          <a:spLocks noChangeShapeType="1"/>
        </xdr:cNvSpPr>
      </xdr:nvSpPr>
      <xdr:spPr bwMode="auto">
        <a:xfrm>
          <a:off x="34290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085" name="Line 7">
          <a:extLst>
            <a:ext uri="{FF2B5EF4-FFF2-40B4-BE49-F238E27FC236}">
              <a16:creationId xmlns:a16="http://schemas.microsoft.com/office/drawing/2014/main" id="{16DA6744-70FF-4D6D-AA37-C4D9DE25E8C3}"/>
            </a:ext>
          </a:extLst>
        </xdr:cNvPr>
        <xdr:cNvSpPr>
          <a:spLocks noChangeShapeType="1"/>
        </xdr:cNvSpPr>
      </xdr:nvSpPr>
      <xdr:spPr bwMode="auto">
        <a:xfrm>
          <a:off x="34290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086" name="Line 7">
          <a:extLst>
            <a:ext uri="{FF2B5EF4-FFF2-40B4-BE49-F238E27FC236}">
              <a16:creationId xmlns:a16="http://schemas.microsoft.com/office/drawing/2014/main" id="{1D3C48F5-72A4-4033-A104-143B935C5034}"/>
            </a:ext>
          </a:extLst>
        </xdr:cNvPr>
        <xdr:cNvSpPr>
          <a:spLocks noChangeShapeType="1"/>
        </xdr:cNvSpPr>
      </xdr:nvSpPr>
      <xdr:spPr bwMode="auto">
        <a:xfrm>
          <a:off x="34290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087" name="Line 7">
          <a:extLst>
            <a:ext uri="{FF2B5EF4-FFF2-40B4-BE49-F238E27FC236}">
              <a16:creationId xmlns:a16="http://schemas.microsoft.com/office/drawing/2014/main" id="{B43296D9-0F31-46AD-8CB4-398B50D47537}"/>
            </a:ext>
          </a:extLst>
        </xdr:cNvPr>
        <xdr:cNvSpPr>
          <a:spLocks noChangeShapeType="1"/>
        </xdr:cNvSpPr>
      </xdr:nvSpPr>
      <xdr:spPr bwMode="auto">
        <a:xfrm>
          <a:off x="34290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088" name="Line 7">
          <a:extLst>
            <a:ext uri="{FF2B5EF4-FFF2-40B4-BE49-F238E27FC236}">
              <a16:creationId xmlns:a16="http://schemas.microsoft.com/office/drawing/2014/main" id="{5081860E-C104-4BA8-A23D-5FC6A889EB9E}"/>
            </a:ext>
          </a:extLst>
        </xdr:cNvPr>
        <xdr:cNvSpPr>
          <a:spLocks noChangeShapeType="1"/>
        </xdr:cNvSpPr>
      </xdr:nvSpPr>
      <xdr:spPr bwMode="auto">
        <a:xfrm>
          <a:off x="34290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089" name="Line 7">
          <a:extLst>
            <a:ext uri="{FF2B5EF4-FFF2-40B4-BE49-F238E27FC236}">
              <a16:creationId xmlns:a16="http://schemas.microsoft.com/office/drawing/2014/main" id="{4A9B0345-36B1-45BB-8F6F-381987CCC2A8}"/>
            </a:ext>
          </a:extLst>
        </xdr:cNvPr>
        <xdr:cNvSpPr>
          <a:spLocks noChangeShapeType="1"/>
        </xdr:cNvSpPr>
      </xdr:nvSpPr>
      <xdr:spPr bwMode="auto">
        <a:xfrm>
          <a:off x="34290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090" name="Line 7">
          <a:extLst>
            <a:ext uri="{FF2B5EF4-FFF2-40B4-BE49-F238E27FC236}">
              <a16:creationId xmlns:a16="http://schemas.microsoft.com/office/drawing/2014/main" id="{015E43DC-1DFA-4867-8FAA-BE4248252374}"/>
            </a:ext>
          </a:extLst>
        </xdr:cNvPr>
        <xdr:cNvSpPr>
          <a:spLocks noChangeShapeType="1"/>
        </xdr:cNvSpPr>
      </xdr:nvSpPr>
      <xdr:spPr bwMode="auto">
        <a:xfrm>
          <a:off x="34290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091" name="Line 7">
          <a:extLst>
            <a:ext uri="{FF2B5EF4-FFF2-40B4-BE49-F238E27FC236}">
              <a16:creationId xmlns:a16="http://schemas.microsoft.com/office/drawing/2014/main" id="{0A204B09-6D45-4662-84AD-97B3C2E653B6}"/>
            </a:ext>
          </a:extLst>
        </xdr:cNvPr>
        <xdr:cNvSpPr>
          <a:spLocks noChangeShapeType="1"/>
        </xdr:cNvSpPr>
      </xdr:nvSpPr>
      <xdr:spPr bwMode="auto">
        <a:xfrm>
          <a:off x="34290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092" name="Line 7">
          <a:extLst>
            <a:ext uri="{FF2B5EF4-FFF2-40B4-BE49-F238E27FC236}">
              <a16:creationId xmlns:a16="http://schemas.microsoft.com/office/drawing/2014/main" id="{EEB1C173-016E-4A9E-B31B-094260CE873A}"/>
            </a:ext>
          </a:extLst>
        </xdr:cNvPr>
        <xdr:cNvSpPr>
          <a:spLocks noChangeShapeType="1"/>
        </xdr:cNvSpPr>
      </xdr:nvSpPr>
      <xdr:spPr bwMode="auto">
        <a:xfrm>
          <a:off x="34290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093" name="Line 7">
          <a:extLst>
            <a:ext uri="{FF2B5EF4-FFF2-40B4-BE49-F238E27FC236}">
              <a16:creationId xmlns:a16="http://schemas.microsoft.com/office/drawing/2014/main" id="{C706411A-5BCA-4336-90C4-AE7FD3D6FBE3}"/>
            </a:ext>
          </a:extLst>
        </xdr:cNvPr>
        <xdr:cNvSpPr>
          <a:spLocks noChangeShapeType="1"/>
        </xdr:cNvSpPr>
      </xdr:nvSpPr>
      <xdr:spPr bwMode="auto">
        <a:xfrm>
          <a:off x="34290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094" name="Line 7">
          <a:extLst>
            <a:ext uri="{FF2B5EF4-FFF2-40B4-BE49-F238E27FC236}">
              <a16:creationId xmlns:a16="http://schemas.microsoft.com/office/drawing/2014/main" id="{991C894E-A107-43BA-947A-824F73C211F1}"/>
            </a:ext>
          </a:extLst>
        </xdr:cNvPr>
        <xdr:cNvSpPr>
          <a:spLocks noChangeShapeType="1"/>
        </xdr:cNvSpPr>
      </xdr:nvSpPr>
      <xdr:spPr bwMode="auto">
        <a:xfrm>
          <a:off x="34290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095" name="Line 7">
          <a:extLst>
            <a:ext uri="{FF2B5EF4-FFF2-40B4-BE49-F238E27FC236}">
              <a16:creationId xmlns:a16="http://schemas.microsoft.com/office/drawing/2014/main" id="{924B7227-4D60-459B-BE2D-F65EB414156F}"/>
            </a:ext>
          </a:extLst>
        </xdr:cNvPr>
        <xdr:cNvSpPr>
          <a:spLocks noChangeShapeType="1"/>
        </xdr:cNvSpPr>
      </xdr:nvSpPr>
      <xdr:spPr bwMode="auto">
        <a:xfrm>
          <a:off x="34290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096" name="Line 7">
          <a:extLst>
            <a:ext uri="{FF2B5EF4-FFF2-40B4-BE49-F238E27FC236}">
              <a16:creationId xmlns:a16="http://schemas.microsoft.com/office/drawing/2014/main" id="{68C52301-87F6-4418-8725-7692B9E83C21}"/>
            </a:ext>
          </a:extLst>
        </xdr:cNvPr>
        <xdr:cNvSpPr>
          <a:spLocks noChangeShapeType="1"/>
        </xdr:cNvSpPr>
      </xdr:nvSpPr>
      <xdr:spPr bwMode="auto">
        <a:xfrm>
          <a:off x="34290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097" name="Line 7">
          <a:extLst>
            <a:ext uri="{FF2B5EF4-FFF2-40B4-BE49-F238E27FC236}">
              <a16:creationId xmlns:a16="http://schemas.microsoft.com/office/drawing/2014/main" id="{42BBB507-E44B-4642-A9C2-7CB0E499234A}"/>
            </a:ext>
          </a:extLst>
        </xdr:cNvPr>
        <xdr:cNvSpPr>
          <a:spLocks noChangeShapeType="1"/>
        </xdr:cNvSpPr>
      </xdr:nvSpPr>
      <xdr:spPr bwMode="auto">
        <a:xfrm>
          <a:off x="34290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098" name="Line 7">
          <a:extLst>
            <a:ext uri="{FF2B5EF4-FFF2-40B4-BE49-F238E27FC236}">
              <a16:creationId xmlns:a16="http://schemas.microsoft.com/office/drawing/2014/main" id="{5D78C50C-E932-4F32-9969-6EEAEF3C95CC}"/>
            </a:ext>
          </a:extLst>
        </xdr:cNvPr>
        <xdr:cNvSpPr>
          <a:spLocks noChangeShapeType="1"/>
        </xdr:cNvSpPr>
      </xdr:nvSpPr>
      <xdr:spPr bwMode="auto">
        <a:xfrm>
          <a:off x="34290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099" name="Line 7">
          <a:extLst>
            <a:ext uri="{FF2B5EF4-FFF2-40B4-BE49-F238E27FC236}">
              <a16:creationId xmlns:a16="http://schemas.microsoft.com/office/drawing/2014/main" id="{CCEDB27A-5838-49AB-B2EE-61F9CF0FBE0A}"/>
            </a:ext>
          </a:extLst>
        </xdr:cNvPr>
        <xdr:cNvSpPr>
          <a:spLocks noChangeShapeType="1"/>
        </xdr:cNvSpPr>
      </xdr:nvSpPr>
      <xdr:spPr bwMode="auto">
        <a:xfrm>
          <a:off x="34290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100" name="Line 7">
          <a:extLst>
            <a:ext uri="{FF2B5EF4-FFF2-40B4-BE49-F238E27FC236}">
              <a16:creationId xmlns:a16="http://schemas.microsoft.com/office/drawing/2014/main" id="{47A6309F-562E-4000-916E-52AFAB8FB476}"/>
            </a:ext>
          </a:extLst>
        </xdr:cNvPr>
        <xdr:cNvSpPr>
          <a:spLocks noChangeShapeType="1"/>
        </xdr:cNvSpPr>
      </xdr:nvSpPr>
      <xdr:spPr bwMode="auto">
        <a:xfrm>
          <a:off x="34290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101" name="Line 7">
          <a:extLst>
            <a:ext uri="{FF2B5EF4-FFF2-40B4-BE49-F238E27FC236}">
              <a16:creationId xmlns:a16="http://schemas.microsoft.com/office/drawing/2014/main" id="{385F7376-97A9-45F4-A524-EFBA6F9EB4EF}"/>
            </a:ext>
          </a:extLst>
        </xdr:cNvPr>
        <xdr:cNvSpPr>
          <a:spLocks noChangeShapeType="1"/>
        </xdr:cNvSpPr>
      </xdr:nvSpPr>
      <xdr:spPr bwMode="auto">
        <a:xfrm>
          <a:off x="34290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102" name="Line 7">
          <a:extLst>
            <a:ext uri="{FF2B5EF4-FFF2-40B4-BE49-F238E27FC236}">
              <a16:creationId xmlns:a16="http://schemas.microsoft.com/office/drawing/2014/main" id="{A91678F3-6C76-4F9A-B1FE-20376B288A79}"/>
            </a:ext>
          </a:extLst>
        </xdr:cNvPr>
        <xdr:cNvSpPr>
          <a:spLocks noChangeShapeType="1"/>
        </xdr:cNvSpPr>
      </xdr:nvSpPr>
      <xdr:spPr bwMode="auto">
        <a:xfrm>
          <a:off x="34290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103" name="Line 7">
          <a:extLst>
            <a:ext uri="{FF2B5EF4-FFF2-40B4-BE49-F238E27FC236}">
              <a16:creationId xmlns:a16="http://schemas.microsoft.com/office/drawing/2014/main" id="{5DA9949E-82AE-4C35-A7C6-A0A605778E35}"/>
            </a:ext>
          </a:extLst>
        </xdr:cNvPr>
        <xdr:cNvSpPr>
          <a:spLocks noChangeShapeType="1"/>
        </xdr:cNvSpPr>
      </xdr:nvSpPr>
      <xdr:spPr bwMode="auto">
        <a:xfrm>
          <a:off x="34290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104" name="Line 7">
          <a:extLst>
            <a:ext uri="{FF2B5EF4-FFF2-40B4-BE49-F238E27FC236}">
              <a16:creationId xmlns:a16="http://schemas.microsoft.com/office/drawing/2014/main" id="{4F34489B-1821-4DF1-B508-0E19DB7FA08A}"/>
            </a:ext>
          </a:extLst>
        </xdr:cNvPr>
        <xdr:cNvSpPr>
          <a:spLocks noChangeShapeType="1"/>
        </xdr:cNvSpPr>
      </xdr:nvSpPr>
      <xdr:spPr bwMode="auto">
        <a:xfrm>
          <a:off x="34290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105" name="Line 7">
          <a:extLst>
            <a:ext uri="{FF2B5EF4-FFF2-40B4-BE49-F238E27FC236}">
              <a16:creationId xmlns:a16="http://schemas.microsoft.com/office/drawing/2014/main" id="{DB1F0ACF-3F56-4D70-B29B-E43B9ED20193}"/>
            </a:ext>
          </a:extLst>
        </xdr:cNvPr>
        <xdr:cNvSpPr>
          <a:spLocks noChangeShapeType="1"/>
        </xdr:cNvSpPr>
      </xdr:nvSpPr>
      <xdr:spPr bwMode="auto">
        <a:xfrm>
          <a:off x="34290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106" name="Line 7">
          <a:extLst>
            <a:ext uri="{FF2B5EF4-FFF2-40B4-BE49-F238E27FC236}">
              <a16:creationId xmlns:a16="http://schemas.microsoft.com/office/drawing/2014/main" id="{854D5418-2D48-4223-80C1-8A358B018673}"/>
            </a:ext>
          </a:extLst>
        </xdr:cNvPr>
        <xdr:cNvSpPr>
          <a:spLocks noChangeShapeType="1"/>
        </xdr:cNvSpPr>
      </xdr:nvSpPr>
      <xdr:spPr bwMode="auto">
        <a:xfrm>
          <a:off x="34290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107" name="Line 7">
          <a:extLst>
            <a:ext uri="{FF2B5EF4-FFF2-40B4-BE49-F238E27FC236}">
              <a16:creationId xmlns:a16="http://schemas.microsoft.com/office/drawing/2014/main" id="{70AABCA6-D4B6-4C34-B860-1B2CB6C026AB}"/>
            </a:ext>
          </a:extLst>
        </xdr:cNvPr>
        <xdr:cNvSpPr>
          <a:spLocks noChangeShapeType="1"/>
        </xdr:cNvSpPr>
      </xdr:nvSpPr>
      <xdr:spPr bwMode="auto">
        <a:xfrm>
          <a:off x="34290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108" name="Line 7">
          <a:extLst>
            <a:ext uri="{FF2B5EF4-FFF2-40B4-BE49-F238E27FC236}">
              <a16:creationId xmlns:a16="http://schemas.microsoft.com/office/drawing/2014/main" id="{45B7D8C9-CB99-48DB-BF94-64A7AEEA84E6}"/>
            </a:ext>
          </a:extLst>
        </xdr:cNvPr>
        <xdr:cNvSpPr>
          <a:spLocks noChangeShapeType="1"/>
        </xdr:cNvSpPr>
      </xdr:nvSpPr>
      <xdr:spPr bwMode="auto">
        <a:xfrm>
          <a:off x="34290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109" name="Line 7">
          <a:extLst>
            <a:ext uri="{FF2B5EF4-FFF2-40B4-BE49-F238E27FC236}">
              <a16:creationId xmlns:a16="http://schemas.microsoft.com/office/drawing/2014/main" id="{7F312C93-2C43-43A4-A340-7270DAFAC8F4}"/>
            </a:ext>
          </a:extLst>
        </xdr:cNvPr>
        <xdr:cNvSpPr>
          <a:spLocks noChangeShapeType="1"/>
        </xdr:cNvSpPr>
      </xdr:nvSpPr>
      <xdr:spPr bwMode="auto">
        <a:xfrm>
          <a:off x="34290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110" name="Line 7">
          <a:extLst>
            <a:ext uri="{FF2B5EF4-FFF2-40B4-BE49-F238E27FC236}">
              <a16:creationId xmlns:a16="http://schemas.microsoft.com/office/drawing/2014/main" id="{1A542FF3-15A1-42DC-B468-C2126B1BD1E5}"/>
            </a:ext>
          </a:extLst>
        </xdr:cNvPr>
        <xdr:cNvSpPr>
          <a:spLocks noChangeShapeType="1"/>
        </xdr:cNvSpPr>
      </xdr:nvSpPr>
      <xdr:spPr bwMode="auto">
        <a:xfrm>
          <a:off x="34290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111" name="Line 7">
          <a:extLst>
            <a:ext uri="{FF2B5EF4-FFF2-40B4-BE49-F238E27FC236}">
              <a16:creationId xmlns:a16="http://schemas.microsoft.com/office/drawing/2014/main" id="{6B47E6F2-3D1B-4CB7-834F-B283B8C5AD85}"/>
            </a:ext>
          </a:extLst>
        </xdr:cNvPr>
        <xdr:cNvSpPr>
          <a:spLocks noChangeShapeType="1"/>
        </xdr:cNvSpPr>
      </xdr:nvSpPr>
      <xdr:spPr bwMode="auto">
        <a:xfrm>
          <a:off x="34290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112" name="Line 7">
          <a:extLst>
            <a:ext uri="{FF2B5EF4-FFF2-40B4-BE49-F238E27FC236}">
              <a16:creationId xmlns:a16="http://schemas.microsoft.com/office/drawing/2014/main" id="{5CA84893-A43D-4185-B562-BBE4BCF5D7DA}"/>
            </a:ext>
          </a:extLst>
        </xdr:cNvPr>
        <xdr:cNvSpPr>
          <a:spLocks noChangeShapeType="1"/>
        </xdr:cNvSpPr>
      </xdr:nvSpPr>
      <xdr:spPr bwMode="auto">
        <a:xfrm>
          <a:off x="34290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113" name="Line 7">
          <a:extLst>
            <a:ext uri="{FF2B5EF4-FFF2-40B4-BE49-F238E27FC236}">
              <a16:creationId xmlns:a16="http://schemas.microsoft.com/office/drawing/2014/main" id="{4C43E34F-4C29-49B6-9EE0-E822695A44F6}"/>
            </a:ext>
          </a:extLst>
        </xdr:cNvPr>
        <xdr:cNvSpPr>
          <a:spLocks noChangeShapeType="1"/>
        </xdr:cNvSpPr>
      </xdr:nvSpPr>
      <xdr:spPr bwMode="auto">
        <a:xfrm>
          <a:off x="34290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114" name="Line 7">
          <a:extLst>
            <a:ext uri="{FF2B5EF4-FFF2-40B4-BE49-F238E27FC236}">
              <a16:creationId xmlns:a16="http://schemas.microsoft.com/office/drawing/2014/main" id="{85D409CA-DBC7-4693-8361-096871FC7134}"/>
            </a:ext>
          </a:extLst>
        </xdr:cNvPr>
        <xdr:cNvSpPr>
          <a:spLocks noChangeShapeType="1"/>
        </xdr:cNvSpPr>
      </xdr:nvSpPr>
      <xdr:spPr bwMode="auto">
        <a:xfrm>
          <a:off x="34290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115" name="Line 7">
          <a:extLst>
            <a:ext uri="{FF2B5EF4-FFF2-40B4-BE49-F238E27FC236}">
              <a16:creationId xmlns:a16="http://schemas.microsoft.com/office/drawing/2014/main" id="{79D341BA-12C7-4C3D-B850-908B8956CFF2}"/>
            </a:ext>
          </a:extLst>
        </xdr:cNvPr>
        <xdr:cNvSpPr>
          <a:spLocks noChangeShapeType="1"/>
        </xdr:cNvSpPr>
      </xdr:nvSpPr>
      <xdr:spPr bwMode="auto">
        <a:xfrm>
          <a:off x="34290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116" name="Line 7">
          <a:extLst>
            <a:ext uri="{FF2B5EF4-FFF2-40B4-BE49-F238E27FC236}">
              <a16:creationId xmlns:a16="http://schemas.microsoft.com/office/drawing/2014/main" id="{301C32EA-ACDA-4179-B791-D4DF93EB17B0}"/>
            </a:ext>
          </a:extLst>
        </xdr:cNvPr>
        <xdr:cNvSpPr>
          <a:spLocks noChangeShapeType="1"/>
        </xdr:cNvSpPr>
      </xdr:nvSpPr>
      <xdr:spPr bwMode="auto">
        <a:xfrm>
          <a:off x="34290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117" name="Line 7">
          <a:extLst>
            <a:ext uri="{FF2B5EF4-FFF2-40B4-BE49-F238E27FC236}">
              <a16:creationId xmlns:a16="http://schemas.microsoft.com/office/drawing/2014/main" id="{B0D28F44-FCC1-4206-A8E1-59AECB1199B0}"/>
            </a:ext>
          </a:extLst>
        </xdr:cNvPr>
        <xdr:cNvSpPr>
          <a:spLocks noChangeShapeType="1"/>
        </xdr:cNvSpPr>
      </xdr:nvSpPr>
      <xdr:spPr bwMode="auto">
        <a:xfrm>
          <a:off x="34290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118" name="Line 7">
          <a:extLst>
            <a:ext uri="{FF2B5EF4-FFF2-40B4-BE49-F238E27FC236}">
              <a16:creationId xmlns:a16="http://schemas.microsoft.com/office/drawing/2014/main" id="{FE384E5C-86E6-499B-A83C-E6AB933E68E7}"/>
            </a:ext>
          </a:extLst>
        </xdr:cNvPr>
        <xdr:cNvSpPr>
          <a:spLocks noChangeShapeType="1"/>
        </xdr:cNvSpPr>
      </xdr:nvSpPr>
      <xdr:spPr bwMode="auto">
        <a:xfrm>
          <a:off x="34290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119" name="Line 7">
          <a:extLst>
            <a:ext uri="{FF2B5EF4-FFF2-40B4-BE49-F238E27FC236}">
              <a16:creationId xmlns:a16="http://schemas.microsoft.com/office/drawing/2014/main" id="{AE8E1139-3AFE-418D-8A1E-66AD5C1A6391}"/>
            </a:ext>
          </a:extLst>
        </xdr:cNvPr>
        <xdr:cNvSpPr>
          <a:spLocks noChangeShapeType="1"/>
        </xdr:cNvSpPr>
      </xdr:nvSpPr>
      <xdr:spPr bwMode="auto">
        <a:xfrm>
          <a:off x="34290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120" name="Line 7">
          <a:extLst>
            <a:ext uri="{FF2B5EF4-FFF2-40B4-BE49-F238E27FC236}">
              <a16:creationId xmlns:a16="http://schemas.microsoft.com/office/drawing/2014/main" id="{A99689EF-BA92-489F-BD31-E769B5E82116}"/>
            </a:ext>
          </a:extLst>
        </xdr:cNvPr>
        <xdr:cNvSpPr>
          <a:spLocks noChangeShapeType="1"/>
        </xdr:cNvSpPr>
      </xdr:nvSpPr>
      <xdr:spPr bwMode="auto">
        <a:xfrm>
          <a:off x="34290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121" name="Line 7">
          <a:extLst>
            <a:ext uri="{FF2B5EF4-FFF2-40B4-BE49-F238E27FC236}">
              <a16:creationId xmlns:a16="http://schemas.microsoft.com/office/drawing/2014/main" id="{C6BCC0CB-7CCD-4486-8C26-A88C2F76D756}"/>
            </a:ext>
          </a:extLst>
        </xdr:cNvPr>
        <xdr:cNvSpPr>
          <a:spLocks noChangeShapeType="1"/>
        </xdr:cNvSpPr>
      </xdr:nvSpPr>
      <xdr:spPr bwMode="auto">
        <a:xfrm>
          <a:off x="34290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122" name="Line 7">
          <a:extLst>
            <a:ext uri="{FF2B5EF4-FFF2-40B4-BE49-F238E27FC236}">
              <a16:creationId xmlns:a16="http://schemas.microsoft.com/office/drawing/2014/main" id="{6A1E36FE-B6F4-4680-B2E2-5011B9EE93F0}"/>
            </a:ext>
          </a:extLst>
        </xdr:cNvPr>
        <xdr:cNvSpPr>
          <a:spLocks noChangeShapeType="1"/>
        </xdr:cNvSpPr>
      </xdr:nvSpPr>
      <xdr:spPr bwMode="auto">
        <a:xfrm>
          <a:off x="34290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123" name="Line 7">
          <a:extLst>
            <a:ext uri="{FF2B5EF4-FFF2-40B4-BE49-F238E27FC236}">
              <a16:creationId xmlns:a16="http://schemas.microsoft.com/office/drawing/2014/main" id="{14991F08-CC71-44B2-AF9C-E2F425CDFFD5}"/>
            </a:ext>
          </a:extLst>
        </xdr:cNvPr>
        <xdr:cNvSpPr>
          <a:spLocks noChangeShapeType="1"/>
        </xdr:cNvSpPr>
      </xdr:nvSpPr>
      <xdr:spPr bwMode="auto">
        <a:xfrm>
          <a:off x="34290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124" name="Line 7">
          <a:extLst>
            <a:ext uri="{FF2B5EF4-FFF2-40B4-BE49-F238E27FC236}">
              <a16:creationId xmlns:a16="http://schemas.microsoft.com/office/drawing/2014/main" id="{36369EE8-1E24-486F-9E8A-5FD35BEA6C8D}"/>
            </a:ext>
          </a:extLst>
        </xdr:cNvPr>
        <xdr:cNvSpPr>
          <a:spLocks noChangeShapeType="1"/>
        </xdr:cNvSpPr>
      </xdr:nvSpPr>
      <xdr:spPr bwMode="auto">
        <a:xfrm>
          <a:off x="34290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125" name="Line 7">
          <a:extLst>
            <a:ext uri="{FF2B5EF4-FFF2-40B4-BE49-F238E27FC236}">
              <a16:creationId xmlns:a16="http://schemas.microsoft.com/office/drawing/2014/main" id="{85151E4C-F8A9-45B4-BB45-5C6DDD53762B}"/>
            </a:ext>
          </a:extLst>
        </xdr:cNvPr>
        <xdr:cNvSpPr>
          <a:spLocks noChangeShapeType="1"/>
        </xdr:cNvSpPr>
      </xdr:nvSpPr>
      <xdr:spPr bwMode="auto">
        <a:xfrm>
          <a:off x="34290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126" name="Line 7">
          <a:extLst>
            <a:ext uri="{FF2B5EF4-FFF2-40B4-BE49-F238E27FC236}">
              <a16:creationId xmlns:a16="http://schemas.microsoft.com/office/drawing/2014/main" id="{0EF51612-248E-4D2E-90B6-853BC52D4F50}"/>
            </a:ext>
          </a:extLst>
        </xdr:cNvPr>
        <xdr:cNvSpPr>
          <a:spLocks noChangeShapeType="1"/>
        </xdr:cNvSpPr>
      </xdr:nvSpPr>
      <xdr:spPr bwMode="auto">
        <a:xfrm>
          <a:off x="34290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127" name="Line 7">
          <a:extLst>
            <a:ext uri="{FF2B5EF4-FFF2-40B4-BE49-F238E27FC236}">
              <a16:creationId xmlns:a16="http://schemas.microsoft.com/office/drawing/2014/main" id="{B173DF1C-CED6-4841-BFE4-7E7D24C55A7F}"/>
            </a:ext>
          </a:extLst>
        </xdr:cNvPr>
        <xdr:cNvSpPr>
          <a:spLocks noChangeShapeType="1"/>
        </xdr:cNvSpPr>
      </xdr:nvSpPr>
      <xdr:spPr bwMode="auto">
        <a:xfrm>
          <a:off x="34290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128" name="Line 7">
          <a:extLst>
            <a:ext uri="{FF2B5EF4-FFF2-40B4-BE49-F238E27FC236}">
              <a16:creationId xmlns:a16="http://schemas.microsoft.com/office/drawing/2014/main" id="{88AECF70-9909-4080-9982-EF4B990F552F}"/>
            </a:ext>
          </a:extLst>
        </xdr:cNvPr>
        <xdr:cNvSpPr>
          <a:spLocks noChangeShapeType="1"/>
        </xdr:cNvSpPr>
      </xdr:nvSpPr>
      <xdr:spPr bwMode="auto">
        <a:xfrm>
          <a:off x="34290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129" name="Line 7">
          <a:extLst>
            <a:ext uri="{FF2B5EF4-FFF2-40B4-BE49-F238E27FC236}">
              <a16:creationId xmlns:a16="http://schemas.microsoft.com/office/drawing/2014/main" id="{5F33D456-44C6-40ED-9A86-3C1DA55AC915}"/>
            </a:ext>
          </a:extLst>
        </xdr:cNvPr>
        <xdr:cNvSpPr>
          <a:spLocks noChangeShapeType="1"/>
        </xdr:cNvSpPr>
      </xdr:nvSpPr>
      <xdr:spPr bwMode="auto">
        <a:xfrm>
          <a:off x="34290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130" name="Line 7">
          <a:extLst>
            <a:ext uri="{FF2B5EF4-FFF2-40B4-BE49-F238E27FC236}">
              <a16:creationId xmlns:a16="http://schemas.microsoft.com/office/drawing/2014/main" id="{C0E432BE-2E6F-402A-B358-65B5B43F3757}"/>
            </a:ext>
          </a:extLst>
        </xdr:cNvPr>
        <xdr:cNvSpPr>
          <a:spLocks noChangeShapeType="1"/>
        </xdr:cNvSpPr>
      </xdr:nvSpPr>
      <xdr:spPr bwMode="auto">
        <a:xfrm>
          <a:off x="34290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131" name="Line 7">
          <a:extLst>
            <a:ext uri="{FF2B5EF4-FFF2-40B4-BE49-F238E27FC236}">
              <a16:creationId xmlns:a16="http://schemas.microsoft.com/office/drawing/2014/main" id="{E8D0AFC8-2F45-4D7F-B48F-EA0DA18EA962}"/>
            </a:ext>
          </a:extLst>
        </xdr:cNvPr>
        <xdr:cNvSpPr>
          <a:spLocks noChangeShapeType="1"/>
        </xdr:cNvSpPr>
      </xdr:nvSpPr>
      <xdr:spPr bwMode="auto">
        <a:xfrm>
          <a:off x="34290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132" name="Line 7">
          <a:extLst>
            <a:ext uri="{FF2B5EF4-FFF2-40B4-BE49-F238E27FC236}">
              <a16:creationId xmlns:a16="http://schemas.microsoft.com/office/drawing/2014/main" id="{FC7FC7AD-485B-4E6D-A31A-83E2604A47A0}"/>
            </a:ext>
          </a:extLst>
        </xdr:cNvPr>
        <xdr:cNvSpPr>
          <a:spLocks noChangeShapeType="1"/>
        </xdr:cNvSpPr>
      </xdr:nvSpPr>
      <xdr:spPr bwMode="auto">
        <a:xfrm>
          <a:off x="34290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133" name="Line 7">
          <a:extLst>
            <a:ext uri="{FF2B5EF4-FFF2-40B4-BE49-F238E27FC236}">
              <a16:creationId xmlns:a16="http://schemas.microsoft.com/office/drawing/2014/main" id="{020AD87B-CF46-475D-82C9-0470DC790560}"/>
            </a:ext>
          </a:extLst>
        </xdr:cNvPr>
        <xdr:cNvSpPr>
          <a:spLocks noChangeShapeType="1"/>
        </xdr:cNvSpPr>
      </xdr:nvSpPr>
      <xdr:spPr bwMode="auto">
        <a:xfrm>
          <a:off x="34290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134" name="Line 7">
          <a:extLst>
            <a:ext uri="{FF2B5EF4-FFF2-40B4-BE49-F238E27FC236}">
              <a16:creationId xmlns:a16="http://schemas.microsoft.com/office/drawing/2014/main" id="{7762331D-3E36-4DCC-948B-F19AD5511BB8}"/>
            </a:ext>
          </a:extLst>
        </xdr:cNvPr>
        <xdr:cNvSpPr>
          <a:spLocks noChangeShapeType="1"/>
        </xdr:cNvSpPr>
      </xdr:nvSpPr>
      <xdr:spPr bwMode="auto">
        <a:xfrm>
          <a:off x="34290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135" name="Line 7">
          <a:extLst>
            <a:ext uri="{FF2B5EF4-FFF2-40B4-BE49-F238E27FC236}">
              <a16:creationId xmlns:a16="http://schemas.microsoft.com/office/drawing/2014/main" id="{1E48F6CF-0A21-45BE-AF47-3119908F7CBE}"/>
            </a:ext>
          </a:extLst>
        </xdr:cNvPr>
        <xdr:cNvSpPr>
          <a:spLocks noChangeShapeType="1"/>
        </xdr:cNvSpPr>
      </xdr:nvSpPr>
      <xdr:spPr bwMode="auto">
        <a:xfrm>
          <a:off x="34290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136" name="Line 7">
          <a:extLst>
            <a:ext uri="{FF2B5EF4-FFF2-40B4-BE49-F238E27FC236}">
              <a16:creationId xmlns:a16="http://schemas.microsoft.com/office/drawing/2014/main" id="{3188ECD7-2A39-4A83-8F20-BCA5FBEC555F}"/>
            </a:ext>
          </a:extLst>
        </xdr:cNvPr>
        <xdr:cNvSpPr>
          <a:spLocks noChangeShapeType="1"/>
        </xdr:cNvSpPr>
      </xdr:nvSpPr>
      <xdr:spPr bwMode="auto">
        <a:xfrm>
          <a:off x="34290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137" name="Line 7">
          <a:extLst>
            <a:ext uri="{FF2B5EF4-FFF2-40B4-BE49-F238E27FC236}">
              <a16:creationId xmlns:a16="http://schemas.microsoft.com/office/drawing/2014/main" id="{40AE2CB1-7835-4200-89EF-779A4387273A}"/>
            </a:ext>
          </a:extLst>
        </xdr:cNvPr>
        <xdr:cNvSpPr>
          <a:spLocks noChangeShapeType="1"/>
        </xdr:cNvSpPr>
      </xdr:nvSpPr>
      <xdr:spPr bwMode="auto">
        <a:xfrm>
          <a:off x="34290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138" name="Line 7">
          <a:extLst>
            <a:ext uri="{FF2B5EF4-FFF2-40B4-BE49-F238E27FC236}">
              <a16:creationId xmlns:a16="http://schemas.microsoft.com/office/drawing/2014/main" id="{666B065F-35F0-474B-B37B-19AF64178521}"/>
            </a:ext>
          </a:extLst>
        </xdr:cNvPr>
        <xdr:cNvSpPr>
          <a:spLocks noChangeShapeType="1"/>
        </xdr:cNvSpPr>
      </xdr:nvSpPr>
      <xdr:spPr bwMode="auto">
        <a:xfrm>
          <a:off x="34290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139" name="Line 7">
          <a:extLst>
            <a:ext uri="{FF2B5EF4-FFF2-40B4-BE49-F238E27FC236}">
              <a16:creationId xmlns:a16="http://schemas.microsoft.com/office/drawing/2014/main" id="{1BF90620-6446-4513-95F1-5F7F8DC39EDA}"/>
            </a:ext>
          </a:extLst>
        </xdr:cNvPr>
        <xdr:cNvSpPr>
          <a:spLocks noChangeShapeType="1"/>
        </xdr:cNvSpPr>
      </xdr:nvSpPr>
      <xdr:spPr bwMode="auto">
        <a:xfrm>
          <a:off x="34290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140" name="Line 7">
          <a:extLst>
            <a:ext uri="{FF2B5EF4-FFF2-40B4-BE49-F238E27FC236}">
              <a16:creationId xmlns:a16="http://schemas.microsoft.com/office/drawing/2014/main" id="{010FDD3F-2D02-49AA-95B8-176FA7133D83}"/>
            </a:ext>
          </a:extLst>
        </xdr:cNvPr>
        <xdr:cNvSpPr>
          <a:spLocks noChangeShapeType="1"/>
        </xdr:cNvSpPr>
      </xdr:nvSpPr>
      <xdr:spPr bwMode="auto">
        <a:xfrm>
          <a:off x="34290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141" name="Line 7">
          <a:extLst>
            <a:ext uri="{FF2B5EF4-FFF2-40B4-BE49-F238E27FC236}">
              <a16:creationId xmlns:a16="http://schemas.microsoft.com/office/drawing/2014/main" id="{847725D9-0D0D-4529-9B30-8501A426BC46}"/>
            </a:ext>
          </a:extLst>
        </xdr:cNvPr>
        <xdr:cNvSpPr>
          <a:spLocks noChangeShapeType="1"/>
        </xdr:cNvSpPr>
      </xdr:nvSpPr>
      <xdr:spPr bwMode="auto">
        <a:xfrm>
          <a:off x="34290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142" name="Line 7">
          <a:extLst>
            <a:ext uri="{FF2B5EF4-FFF2-40B4-BE49-F238E27FC236}">
              <a16:creationId xmlns:a16="http://schemas.microsoft.com/office/drawing/2014/main" id="{C0C03E67-B557-425F-A2F1-69EA47A1DC92}"/>
            </a:ext>
          </a:extLst>
        </xdr:cNvPr>
        <xdr:cNvSpPr>
          <a:spLocks noChangeShapeType="1"/>
        </xdr:cNvSpPr>
      </xdr:nvSpPr>
      <xdr:spPr bwMode="auto">
        <a:xfrm>
          <a:off x="34290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143" name="Line 7">
          <a:extLst>
            <a:ext uri="{FF2B5EF4-FFF2-40B4-BE49-F238E27FC236}">
              <a16:creationId xmlns:a16="http://schemas.microsoft.com/office/drawing/2014/main" id="{919C4089-DFF9-4F8C-A6F2-6B27DDEBCE9F}"/>
            </a:ext>
          </a:extLst>
        </xdr:cNvPr>
        <xdr:cNvSpPr>
          <a:spLocks noChangeShapeType="1"/>
        </xdr:cNvSpPr>
      </xdr:nvSpPr>
      <xdr:spPr bwMode="auto">
        <a:xfrm>
          <a:off x="34290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144" name="Line 7">
          <a:extLst>
            <a:ext uri="{FF2B5EF4-FFF2-40B4-BE49-F238E27FC236}">
              <a16:creationId xmlns:a16="http://schemas.microsoft.com/office/drawing/2014/main" id="{23C8E708-09F7-4CD0-AA76-4305AF4B9CC5}"/>
            </a:ext>
          </a:extLst>
        </xdr:cNvPr>
        <xdr:cNvSpPr>
          <a:spLocks noChangeShapeType="1"/>
        </xdr:cNvSpPr>
      </xdr:nvSpPr>
      <xdr:spPr bwMode="auto">
        <a:xfrm>
          <a:off x="34290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145" name="Line 7">
          <a:extLst>
            <a:ext uri="{FF2B5EF4-FFF2-40B4-BE49-F238E27FC236}">
              <a16:creationId xmlns:a16="http://schemas.microsoft.com/office/drawing/2014/main" id="{363526B8-8A45-49F5-AD16-0736A0224693}"/>
            </a:ext>
          </a:extLst>
        </xdr:cNvPr>
        <xdr:cNvSpPr>
          <a:spLocks noChangeShapeType="1"/>
        </xdr:cNvSpPr>
      </xdr:nvSpPr>
      <xdr:spPr bwMode="auto">
        <a:xfrm>
          <a:off x="34290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146" name="Line 7">
          <a:extLst>
            <a:ext uri="{FF2B5EF4-FFF2-40B4-BE49-F238E27FC236}">
              <a16:creationId xmlns:a16="http://schemas.microsoft.com/office/drawing/2014/main" id="{24818D15-A16A-48DB-8518-6356B4128F64}"/>
            </a:ext>
          </a:extLst>
        </xdr:cNvPr>
        <xdr:cNvSpPr>
          <a:spLocks noChangeShapeType="1"/>
        </xdr:cNvSpPr>
      </xdr:nvSpPr>
      <xdr:spPr bwMode="auto">
        <a:xfrm>
          <a:off x="34290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147" name="Line 7">
          <a:extLst>
            <a:ext uri="{FF2B5EF4-FFF2-40B4-BE49-F238E27FC236}">
              <a16:creationId xmlns:a16="http://schemas.microsoft.com/office/drawing/2014/main" id="{A773EB8C-8730-4C2D-91CC-04EF85B4132A}"/>
            </a:ext>
          </a:extLst>
        </xdr:cNvPr>
        <xdr:cNvSpPr>
          <a:spLocks noChangeShapeType="1"/>
        </xdr:cNvSpPr>
      </xdr:nvSpPr>
      <xdr:spPr bwMode="auto">
        <a:xfrm>
          <a:off x="34290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148" name="Line 7">
          <a:extLst>
            <a:ext uri="{FF2B5EF4-FFF2-40B4-BE49-F238E27FC236}">
              <a16:creationId xmlns:a16="http://schemas.microsoft.com/office/drawing/2014/main" id="{AFD48324-0067-44B6-9184-AACC0AEF8764}"/>
            </a:ext>
          </a:extLst>
        </xdr:cNvPr>
        <xdr:cNvSpPr>
          <a:spLocks noChangeShapeType="1"/>
        </xdr:cNvSpPr>
      </xdr:nvSpPr>
      <xdr:spPr bwMode="auto">
        <a:xfrm>
          <a:off x="34290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149" name="Line 7">
          <a:extLst>
            <a:ext uri="{FF2B5EF4-FFF2-40B4-BE49-F238E27FC236}">
              <a16:creationId xmlns:a16="http://schemas.microsoft.com/office/drawing/2014/main" id="{F8DC4FEB-138E-458C-8C22-FC91E5446E51}"/>
            </a:ext>
          </a:extLst>
        </xdr:cNvPr>
        <xdr:cNvSpPr>
          <a:spLocks noChangeShapeType="1"/>
        </xdr:cNvSpPr>
      </xdr:nvSpPr>
      <xdr:spPr bwMode="auto">
        <a:xfrm>
          <a:off x="34290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150" name="Line 7">
          <a:extLst>
            <a:ext uri="{FF2B5EF4-FFF2-40B4-BE49-F238E27FC236}">
              <a16:creationId xmlns:a16="http://schemas.microsoft.com/office/drawing/2014/main" id="{A1EE3B9F-41B4-42F3-A78F-3A14CB11457E}"/>
            </a:ext>
          </a:extLst>
        </xdr:cNvPr>
        <xdr:cNvSpPr>
          <a:spLocks noChangeShapeType="1"/>
        </xdr:cNvSpPr>
      </xdr:nvSpPr>
      <xdr:spPr bwMode="auto">
        <a:xfrm>
          <a:off x="34290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151" name="Line 7">
          <a:extLst>
            <a:ext uri="{FF2B5EF4-FFF2-40B4-BE49-F238E27FC236}">
              <a16:creationId xmlns:a16="http://schemas.microsoft.com/office/drawing/2014/main" id="{44334FA4-DCD7-483D-9BBF-CB7C95B03E80}"/>
            </a:ext>
          </a:extLst>
        </xdr:cNvPr>
        <xdr:cNvSpPr>
          <a:spLocks noChangeShapeType="1"/>
        </xdr:cNvSpPr>
      </xdr:nvSpPr>
      <xdr:spPr bwMode="auto">
        <a:xfrm>
          <a:off x="34290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152" name="Line 7">
          <a:extLst>
            <a:ext uri="{FF2B5EF4-FFF2-40B4-BE49-F238E27FC236}">
              <a16:creationId xmlns:a16="http://schemas.microsoft.com/office/drawing/2014/main" id="{85F1F68B-4139-44D0-9C29-CC8C12AE1B39}"/>
            </a:ext>
          </a:extLst>
        </xdr:cNvPr>
        <xdr:cNvSpPr>
          <a:spLocks noChangeShapeType="1"/>
        </xdr:cNvSpPr>
      </xdr:nvSpPr>
      <xdr:spPr bwMode="auto">
        <a:xfrm>
          <a:off x="34290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153" name="Line 7">
          <a:extLst>
            <a:ext uri="{FF2B5EF4-FFF2-40B4-BE49-F238E27FC236}">
              <a16:creationId xmlns:a16="http://schemas.microsoft.com/office/drawing/2014/main" id="{F6CEB0E6-2FB1-47FE-9B22-8FF8D5137749}"/>
            </a:ext>
          </a:extLst>
        </xdr:cNvPr>
        <xdr:cNvSpPr>
          <a:spLocks noChangeShapeType="1"/>
        </xdr:cNvSpPr>
      </xdr:nvSpPr>
      <xdr:spPr bwMode="auto">
        <a:xfrm>
          <a:off x="34290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154" name="Line 7">
          <a:extLst>
            <a:ext uri="{FF2B5EF4-FFF2-40B4-BE49-F238E27FC236}">
              <a16:creationId xmlns:a16="http://schemas.microsoft.com/office/drawing/2014/main" id="{8912340F-ABC7-4486-8BD0-9B278E41E4C6}"/>
            </a:ext>
          </a:extLst>
        </xdr:cNvPr>
        <xdr:cNvSpPr>
          <a:spLocks noChangeShapeType="1"/>
        </xdr:cNvSpPr>
      </xdr:nvSpPr>
      <xdr:spPr bwMode="auto">
        <a:xfrm>
          <a:off x="34290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155" name="Line 7">
          <a:extLst>
            <a:ext uri="{FF2B5EF4-FFF2-40B4-BE49-F238E27FC236}">
              <a16:creationId xmlns:a16="http://schemas.microsoft.com/office/drawing/2014/main" id="{04040F20-AEE4-46C8-B0FD-130C234504AD}"/>
            </a:ext>
          </a:extLst>
        </xdr:cNvPr>
        <xdr:cNvSpPr>
          <a:spLocks noChangeShapeType="1"/>
        </xdr:cNvSpPr>
      </xdr:nvSpPr>
      <xdr:spPr bwMode="auto">
        <a:xfrm>
          <a:off x="34290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156" name="Line 7">
          <a:extLst>
            <a:ext uri="{FF2B5EF4-FFF2-40B4-BE49-F238E27FC236}">
              <a16:creationId xmlns:a16="http://schemas.microsoft.com/office/drawing/2014/main" id="{A8CD4086-8035-4306-8FCE-1D5377A3AAA8}"/>
            </a:ext>
          </a:extLst>
        </xdr:cNvPr>
        <xdr:cNvSpPr>
          <a:spLocks noChangeShapeType="1"/>
        </xdr:cNvSpPr>
      </xdr:nvSpPr>
      <xdr:spPr bwMode="auto">
        <a:xfrm>
          <a:off x="34290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157" name="Line 7">
          <a:extLst>
            <a:ext uri="{FF2B5EF4-FFF2-40B4-BE49-F238E27FC236}">
              <a16:creationId xmlns:a16="http://schemas.microsoft.com/office/drawing/2014/main" id="{D5979F11-578B-4DA8-A588-5741EB2CCF43}"/>
            </a:ext>
          </a:extLst>
        </xdr:cNvPr>
        <xdr:cNvSpPr>
          <a:spLocks noChangeShapeType="1"/>
        </xdr:cNvSpPr>
      </xdr:nvSpPr>
      <xdr:spPr bwMode="auto">
        <a:xfrm>
          <a:off x="34290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158" name="Line 7">
          <a:extLst>
            <a:ext uri="{FF2B5EF4-FFF2-40B4-BE49-F238E27FC236}">
              <a16:creationId xmlns:a16="http://schemas.microsoft.com/office/drawing/2014/main" id="{94F9AFA1-BEB9-419C-A919-242E2259D2CF}"/>
            </a:ext>
          </a:extLst>
        </xdr:cNvPr>
        <xdr:cNvSpPr>
          <a:spLocks noChangeShapeType="1"/>
        </xdr:cNvSpPr>
      </xdr:nvSpPr>
      <xdr:spPr bwMode="auto">
        <a:xfrm>
          <a:off x="34290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159" name="Line 7">
          <a:extLst>
            <a:ext uri="{FF2B5EF4-FFF2-40B4-BE49-F238E27FC236}">
              <a16:creationId xmlns:a16="http://schemas.microsoft.com/office/drawing/2014/main" id="{575C333E-BFC0-4C41-9DDD-AFD70425CFEB}"/>
            </a:ext>
          </a:extLst>
        </xdr:cNvPr>
        <xdr:cNvSpPr>
          <a:spLocks noChangeShapeType="1"/>
        </xdr:cNvSpPr>
      </xdr:nvSpPr>
      <xdr:spPr bwMode="auto">
        <a:xfrm>
          <a:off x="34290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160" name="Line 7">
          <a:extLst>
            <a:ext uri="{FF2B5EF4-FFF2-40B4-BE49-F238E27FC236}">
              <a16:creationId xmlns:a16="http://schemas.microsoft.com/office/drawing/2014/main" id="{2BE60F34-375D-45EE-B26A-81B864F47677}"/>
            </a:ext>
          </a:extLst>
        </xdr:cNvPr>
        <xdr:cNvSpPr>
          <a:spLocks noChangeShapeType="1"/>
        </xdr:cNvSpPr>
      </xdr:nvSpPr>
      <xdr:spPr bwMode="auto">
        <a:xfrm>
          <a:off x="34290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161" name="Line 7">
          <a:extLst>
            <a:ext uri="{FF2B5EF4-FFF2-40B4-BE49-F238E27FC236}">
              <a16:creationId xmlns:a16="http://schemas.microsoft.com/office/drawing/2014/main" id="{33DF3813-8ABA-4ADA-9124-6ED698498055}"/>
            </a:ext>
          </a:extLst>
        </xdr:cNvPr>
        <xdr:cNvSpPr>
          <a:spLocks noChangeShapeType="1"/>
        </xdr:cNvSpPr>
      </xdr:nvSpPr>
      <xdr:spPr bwMode="auto">
        <a:xfrm>
          <a:off x="34290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162" name="Line 7">
          <a:extLst>
            <a:ext uri="{FF2B5EF4-FFF2-40B4-BE49-F238E27FC236}">
              <a16:creationId xmlns:a16="http://schemas.microsoft.com/office/drawing/2014/main" id="{FB445FD3-3633-49FC-9EE8-46BF6D4D3E3E}"/>
            </a:ext>
          </a:extLst>
        </xdr:cNvPr>
        <xdr:cNvSpPr>
          <a:spLocks noChangeShapeType="1"/>
        </xdr:cNvSpPr>
      </xdr:nvSpPr>
      <xdr:spPr bwMode="auto">
        <a:xfrm>
          <a:off x="34290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163" name="Line 7">
          <a:extLst>
            <a:ext uri="{FF2B5EF4-FFF2-40B4-BE49-F238E27FC236}">
              <a16:creationId xmlns:a16="http://schemas.microsoft.com/office/drawing/2014/main" id="{6D4ED7F8-A526-452A-BBA4-6A2C7318B3A0}"/>
            </a:ext>
          </a:extLst>
        </xdr:cNvPr>
        <xdr:cNvSpPr>
          <a:spLocks noChangeShapeType="1"/>
        </xdr:cNvSpPr>
      </xdr:nvSpPr>
      <xdr:spPr bwMode="auto">
        <a:xfrm>
          <a:off x="34290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164" name="Line 7">
          <a:extLst>
            <a:ext uri="{FF2B5EF4-FFF2-40B4-BE49-F238E27FC236}">
              <a16:creationId xmlns:a16="http://schemas.microsoft.com/office/drawing/2014/main" id="{377EA746-7BAC-46D5-A11E-87312113A7F9}"/>
            </a:ext>
          </a:extLst>
        </xdr:cNvPr>
        <xdr:cNvSpPr>
          <a:spLocks noChangeShapeType="1"/>
        </xdr:cNvSpPr>
      </xdr:nvSpPr>
      <xdr:spPr bwMode="auto">
        <a:xfrm>
          <a:off x="34290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165" name="Line 7">
          <a:extLst>
            <a:ext uri="{FF2B5EF4-FFF2-40B4-BE49-F238E27FC236}">
              <a16:creationId xmlns:a16="http://schemas.microsoft.com/office/drawing/2014/main" id="{D1E4CAF9-409C-40CA-8E28-031F595CF855}"/>
            </a:ext>
          </a:extLst>
        </xdr:cNvPr>
        <xdr:cNvSpPr>
          <a:spLocks noChangeShapeType="1"/>
        </xdr:cNvSpPr>
      </xdr:nvSpPr>
      <xdr:spPr bwMode="auto">
        <a:xfrm>
          <a:off x="34290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166" name="Line 7">
          <a:extLst>
            <a:ext uri="{FF2B5EF4-FFF2-40B4-BE49-F238E27FC236}">
              <a16:creationId xmlns:a16="http://schemas.microsoft.com/office/drawing/2014/main" id="{D2D85F8D-5B65-435C-BD8B-0D03CD633F13}"/>
            </a:ext>
          </a:extLst>
        </xdr:cNvPr>
        <xdr:cNvSpPr>
          <a:spLocks noChangeShapeType="1"/>
        </xdr:cNvSpPr>
      </xdr:nvSpPr>
      <xdr:spPr bwMode="auto">
        <a:xfrm>
          <a:off x="34290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167" name="Line 7">
          <a:extLst>
            <a:ext uri="{FF2B5EF4-FFF2-40B4-BE49-F238E27FC236}">
              <a16:creationId xmlns:a16="http://schemas.microsoft.com/office/drawing/2014/main" id="{6F1F6E00-7ACB-4574-B020-0C5413566967}"/>
            </a:ext>
          </a:extLst>
        </xdr:cNvPr>
        <xdr:cNvSpPr>
          <a:spLocks noChangeShapeType="1"/>
        </xdr:cNvSpPr>
      </xdr:nvSpPr>
      <xdr:spPr bwMode="auto">
        <a:xfrm>
          <a:off x="34290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168" name="Line 7">
          <a:extLst>
            <a:ext uri="{FF2B5EF4-FFF2-40B4-BE49-F238E27FC236}">
              <a16:creationId xmlns:a16="http://schemas.microsoft.com/office/drawing/2014/main" id="{E449D7EC-EBCD-4297-AA8E-72E3A92710B3}"/>
            </a:ext>
          </a:extLst>
        </xdr:cNvPr>
        <xdr:cNvSpPr>
          <a:spLocks noChangeShapeType="1"/>
        </xdr:cNvSpPr>
      </xdr:nvSpPr>
      <xdr:spPr bwMode="auto">
        <a:xfrm>
          <a:off x="34290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169" name="Line 7">
          <a:extLst>
            <a:ext uri="{FF2B5EF4-FFF2-40B4-BE49-F238E27FC236}">
              <a16:creationId xmlns:a16="http://schemas.microsoft.com/office/drawing/2014/main" id="{9B054001-2D9D-4F98-BB06-4E373836434F}"/>
            </a:ext>
          </a:extLst>
        </xdr:cNvPr>
        <xdr:cNvSpPr>
          <a:spLocks noChangeShapeType="1"/>
        </xdr:cNvSpPr>
      </xdr:nvSpPr>
      <xdr:spPr bwMode="auto">
        <a:xfrm>
          <a:off x="34290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170" name="Line 7">
          <a:extLst>
            <a:ext uri="{FF2B5EF4-FFF2-40B4-BE49-F238E27FC236}">
              <a16:creationId xmlns:a16="http://schemas.microsoft.com/office/drawing/2014/main" id="{696AD480-00EC-46D0-B66C-AFBC39C8CC14}"/>
            </a:ext>
          </a:extLst>
        </xdr:cNvPr>
        <xdr:cNvSpPr>
          <a:spLocks noChangeShapeType="1"/>
        </xdr:cNvSpPr>
      </xdr:nvSpPr>
      <xdr:spPr bwMode="auto">
        <a:xfrm>
          <a:off x="34290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171" name="Line 7">
          <a:extLst>
            <a:ext uri="{FF2B5EF4-FFF2-40B4-BE49-F238E27FC236}">
              <a16:creationId xmlns:a16="http://schemas.microsoft.com/office/drawing/2014/main" id="{997F6C7E-7BC8-48DB-B317-055D18E2A43A}"/>
            </a:ext>
          </a:extLst>
        </xdr:cNvPr>
        <xdr:cNvSpPr>
          <a:spLocks noChangeShapeType="1"/>
        </xdr:cNvSpPr>
      </xdr:nvSpPr>
      <xdr:spPr bwMode="auto">
        <a:xfrm>
          <a:off x="34290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172" name="Line 7">
          <a:extLst>
            <a:ext uri="{FF2B5EF4-FFF2-40B4-BE49-F238E27FC236}">
              <a16:creationId xmlns:a16="http://schemas.microsoft.com/office/drawing/2014/main" id="{C43327AD-D2E1-4769-95BD-10AB22A446BF}"/>
            </a:ext>
          </a:extLst>
        </xdr:cNvPr>
        <xdr:cNvSpPr>
          <a:spLocks noChangeShapeType="1"/>
        </xdr:cNvSpPr>
      </xdr:nvSpPr>
      <xdr:spPr bwMode="auto">
        <a:xfrm>
          <a:off x="34290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173" name="Line 7">
          <a:extLst>
            <a:ext uri="{FF2B5EF4-FFF2-40B4-BE49-F238E27FC236}">
              <a16:creationId xmlns:a16="http://schemas.microsoft.com/office/drawing/2014/main" id="{094B5CC9-ABFD-482B-BC79-4171EB7BF43E}"/>
            </a:ext>
          </a:extLst>
        </xdr:cNvPr>
        <xdr:cNvSpPr>
          <a:spLocks noChangeShapeType="1"/>
        </xdr:cNvSpPr>
      </xdr:nvSpPr>
      <xdr:spPr bwMode="auto">
        <a:xfrm>
          <a:off x="34290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174" name="Line 7">
          <a:extLst>
            <a:ext uri="{FF2B5EF4-FFF2-40B4-BE49-F238E27FC236}">
              <a16:creationId xmlns:a16="http://schemas.microsoft.com/office/drawing/2014/main" id="{8B65CC2E-A46F-45A6-9271-95F7F62FB913}"/>
            </a:ext>
          </a:extLst>
        </xdr:cNvPr>
        <xdr:cNvSpPr>
          <a:spLocks noChangeShapeType="1"/>
        </xdr:cNvSpPr>
      </xdr:nvSpPr>
      <xdr:spPr bwMode="auto">
        <a:xfrm>
          <a:off x="342900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175" name="Line 7">
          <a:extLst>
            <a:ext uri="{FF2B5EF4-FFF2-40B4-BE49-F238E27FC236}">
              <a16:creationId xmlns:a16="http://schemas.microsoft.com/office/drawing/2014/main" id="{D6C86B06-4E0D-4836-B84A-F77EB31BBB3C}"/>
            </a:ext>
          </a:extLst>
        </xdr:cNvPr>
        <xdr:cNvSpPr>
          <a:spLocks noChangeShapeType="1"/>
        </xdr:cNvSpPr>
      </xdr:nvSpPr>
      <xdr:spPr bwMode="auto">
        <a:xfrm>
          <a:off x="34290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176" name="Line 7">
          <a:extLst>
            <a:ext uri="{FF2B5EF4-FFF2-40B4-BE49-F238E27FC236}">
              <a16:creationId xmlns:a16="http://schemas.microsoft.com/office/drawing/2014/main" id="{5AE0FA15-536A-4E37-A9DF-739A944ED17E}"/>
            </a:ext>
          </a:extLst>
        </xdr:cNvPr>
        <xdr:cNvSpPr>
          <a:spLocks noChangeShapeType="1"/>
        </xdr:cNvSpPr>
      </xdr:nvSpPr>
      <xdr:spPr bwMode="auto">
        <a:xfrm>
          <a:off x="34290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177" name="Line 7">
          <a:extLst>
            <a:ext uri="{FF2B5EF4-FFF2-40B4-BE49-F238E27FC236}">
              <a16:creationId xmlns:a16="http://schemas.microsoft.com/office/drawing/2014/main" id="{172EE716-0217-46D4-801B-C307BB16E7CE}"/>
            </a:ext>
          </a:extLst>
        </xdr:cNvPr>
        <xdr:cNvSpPr>
          <a:spLocks noChangeShapeType="1"/>
        </xdr:cNvSpPr>
      </xdr:nvSpPr>
      <xdr:spPr bwMode="auto">
        <a:xfrm>
          <a:off x="34290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178" name="Line 7">
          <a:extLst>
            <a:ext uri="{FF2B5EF4-FFF2-40B4-BE49-F238E27FC236}">
              <a16:creationId xmlns:a16="http://schemas.microsoft.com/office/drawing/2014/main" id="{CC43BF43-C535-4034-8FA6-78558F22A5D5}"/>
            </a:ext>
          </a:extLst>
        </xdr:cNvPr>
        <xdr:cNvSpPr>
          <a:spLocks noChangeShapeType="1"/>
        </xdr:cNvSpPr>
      </xdr:nvSpPr>
      <xdr:spPr bwMode="auto">
        <a:xfrm>
          <a:off x="34290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179" name="Line 7">
          <a:extLst>
            <a:ext uri="{FF2B5EF4-FFF2-40B4-BE49-F238E27FC236}">
              <a16:creationId xmlns:a16="http://schemas.microsoft.com/office/drawing/2014/main" id="{1095AC38-CD4E-40B8-A3D6-57C6996D429C}"/>
            </a:ext>
          </a:extLst>
        </xdr:cNvPr>
        <xdr:cNvSpPr>
          <a:spLocks noChangeShapeType="1"/>
        </xdr:cNvSpPr>
      </xdr:nvSpPr>
      <xdr:spPr bwMode="auto">
        <a:xfrm>
          <a:off x="34290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180" name="Line 7">
          <a:extLst>
            <a:ext uri="{FF2B5EF4-FFF2-40B4-BE49-F238E27FC236}">
              <a16:creationId xmlns:a16="http://schemas.microsoft.com/office/drawing/2014/main" id="{68D2231B-5F63-413B-88BA-1A65E977C553}"/>
            </a:ext>
          </a:extLst>
        </xdr:cNvPr>
        <xdr:cNvSpPr>
          <a:spLocks noChangeShapeType="1"/>
        </xdr:cNvSpPr>
      </xdr:nvSpPr>
      <xdr:spPr bwMode="auto">
        <a:xfrm>
          <a:off x="34290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181" name="Line 7">
          <a:extLst>
            <a:ext uri="{FF2B5EF4-FFF2-40B4-BE49-F238E27FC236}">
              <a16:creationId xmlns:a16="http://schemas.microsoft.com/office/drawing/2014/main" id="{D335E19F-1A0B-4093-A392-A5D00AA6C10B}"/>
            </a:ext>
          </a:extLst>
        </xdr:cNvPr>
        <xdr:cNvSpPr>
          <a:spLocks noChangeShapeType="1"/>
        </xdr:cNvSpPr>
      </xdr:nvSpPr>
      <xdr:spPr bwMode="auto">
        <a:xfrm>
          <a:off x="34290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182" name="Line 7">
          <a:extLst>
            <a:ext uri="{FF2B5EF4-FFF2-40B4-BE49-F238E27FC236}">
              <a16:creationId xmlns:a16="http://schemas.microsoft.com/office/drawing/2014/main" id="{94E8EBA3-CDC5-460F-A840-AAAD976F8B8D}"/>
            </a:ext>
          </a:extLst>
        </xdr:cNvPr>
        <xdr:cNvSpPr>
          <a:spLocks noChangeShapeType="1"/>
        </xdr:cNvSpPr>
      </xdr:nvSpPr>
      <xdr:spPr bwMode="auto">
        <a:xfrm>
          <a:off x="34290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183" name="Line 7">
          <a:extLst>
            <a:ext uri="{FF2B5EF4-FFF2-40B4-BE49-F238E27FC236}">
              <a16:creationId xmlns:a16="http://schemas.microsoft.com/office/drawing/2014/main" id="{F7EBC74C-A2B8-453E-8560-336731A6F5E0}"/>
            </a:ext>
          </a:extLst>
        </xdr:cNvPr>
        <xdr:cNvSpPr>
          <a:spLocks noChangeShapeType="1"/>
        </xdr:cNvSpPr>
      </xdr:nvSpPr>
      <xdr:spPr bwMode="auto">
        <a:xfrm>
          <a:off x="34290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184" name="Line 7">
          <a:extLst>
            <a:ext uri="{FF2B5EF4-FFF2-40B4-BE49-F238E27FC236}">
              <a16:creationId xmlns:a16="http://schemas.microsoft.com/office/drawing/2014/main" id="{244184AA-890B-43EE-86DC-FCD55A827280}"/>
            </a:ext>
          </a:extLst>
        </xdr:cNvPr>
        <xdr:cNvSpPr>
          <a:spLocks noChangeShapeType="1"/>
        </xdr:cNvSpPr>
      </xdr:nvSpPr>
      <xdr:spPr bwMode="auto">
        <a:xfrm>
          <a:off x="34290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185" name="Line 7">
          <a:extLst>
            <a:ext uri="{FF2B5EF4-FFF2-40B4-BE49-F238E27FC236}">
              <a16:creationId xmlns:a16="http://schemas.microsoft.com/office/drawing/2014/main" id="{00510475-88A8-4F08-81AE-366D81C1508C}"/>
            </a:ext>
          </a:extLst>
        </xdr:cNvPr>
        <xdr:cNvSpPr>
          <a:spLocks noChangeShapeType="1"/>
        </xdr:cNvSpPr>
      </xdr:nvSpPr>
      <xdr:spPr bwMode="auto">
        <a:xfrm>
          <a:off x="34290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186" name="Line 7">
          <a:extLst>
            <a:ext uri="{FF2B5EF4-FFF2-40B4-BE49-F238E27FC236}">
              <a16:creationId xmlns:a16="http://schemas.microsoft.com/office/drawing/2014/main" id="{BFF374FB-2660-4C62-8405-3E30E1469068}"/>
            </a:ext>
          </a:extLst>
        </xdr:cNvPr>
        <xdr:cNvSpPr>
          <a:spLocks noChangeShapeType="1"/>
        </xdr:cNvSpPr>
      </xdr:nvSpPr>
      <xdr:spPr bwMode="auto">
        <a:xfrm>
          <a:off x="34290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187" name="Line 7">
          <a:extLst>
            <a:ext uri="{FF2B5EF4-FFF2-40B4-BE49-F238E27FC236}">
              <a16:creationId xmlns:a16="http://schemas.microsoft.com/office/drawing/2014/main" id="{8A62A2B9-AFDB-45B6-8D47-80B605A3100F}"/>
            </a:ext>
          </a:extLst>
        </xdr:cNvPr>
        <xdr:cNvSpPr>
          <a:spLocks noChangeShapeType="1"/>
        </xdr:cNvSpPr>
      </xdr:nvSpPr>
      <xdr:spPr bwMode="auto">
        <a:xfrm>
          <a:off x="34290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188" name="Line 7">
          <a:extLst>
            <a:ext uri="{FF2B5EF4-FFF2-40B4-BE49-F238E27FC236}">
              <a16:creationId xmlns:a16="http://schemas.microsoft.com/office/drawing/2014/main" id="{55A445D9-BCFC-4E00-B48B-3D22A8FF286C}"/>
            </a:ext>
          </a:extLst>
        </xdr:cNvPr>
        <xdr:cNvSpPr>
          <a:spLocks noChangeShapeType="1"/>
        </xdr:cNvSpPr>
      </xdr:nvSpPr>
      <xdr:spPr bwMode="auto">
        <a:xfrm>
          <a:off x="34290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189" name="Line 7">
          <a:extLst>
            <a:ext uri="{FF2B5EF4-FFF2-40B4-BE49-F238E27FC236}">
              <a16:creationId xmlns:a16="http://schemas.microsoft.com/office/drawing/2014/main" id="{0B5843A1-4986-41D1-A26E-2A5BD1041020}"/>
            </a:ext>
          </a:extLst>
        </xdr:cNvPr>
        <xdr:cNvSpPr>
          <a:spLocks noChangeShapeType="1"/>
        </xdr:cNvSpPr>
      </xdr:nvSpPr>
      <xdr:spPr bwMode="auto">
        <a:xfrm>
          <a:off x="34290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190" name="Line 7">
          <a:extLst>
            <a:ext uri="{FF2B5EF4-FFF2-40B4-BE49-F238E27FC236}">
              <a16:creationId xmlns:a16="http://schemas.microsoft.com/office/drawing/2014/main" id="{DFFA8D23-187A-45C9-AEBA-F547C54D5B2C}"/>
            </a:ext>
          </a:extLst>
        </xdr:cNvPr>
        <xdr:cNvSpPr>
          <a:spLocks noChangeShapeType="1"/>
        </xdr:cNvSpPr>
      </xdr:nvSpPr>
      <xdr:spPr bwMode="auto">
        <a:xfrm>
          <a:off x="34290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191" name="Line 7">
          <a:extLst>
            <a:ext uri="{FF2B5EF4-FFF2-40B4-BE49-F238E27FC236}">
              <a16:creationId xmlns:a16="http://schemas.microsoft.com/office/drawing/2014/main" id="{21E2AB36-923A-463E-8D63-93204CC2B5A7}"/>
            </a:ext>
          </a:extLst>
        </xdr:cNvPr>
        <xdr:cNvSpPr>
          <a:spLocks noChangeShapeType="1"/>
        </xdr:cNvSpPr>
      </xdr:nvSpPr>
      <xdr:spPr bwMode="auto">
        <a:xfrm>
          <a:off x="34290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192" name="Line 7">
          <a:extLst>
            <a:ext uri="{FF2B5EF4-FFF2-40B4-BE49-F238E27FC236}">
              <a16:creationId xmlns:a16="http://schemas.microsoft.com/office/drawing/2014/main" id="{C1123AA0-37F2-4C99-9421-172D90828B37}"/>
            </a:ext>
          </a:extLst>
        </xdr:cNvPr>
        <xdr:cNvSpPr>
          <a:spLocks noChangeShapeType="1"/>
        </xdr:cNvSpPr>
      </xdr:nvSpPr>
      <xdr:spPr bwMode="auto">
        <a:xfrm>
          <a:off x="34290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193" name="Line 7">
          <a:extLst>
            <a:ext uri="{FF2B5EF4-FFF2-40B4-BE49-F238E27FC236}">
              <a16:creationId xmlns:a16="http://schemas.microsoft.com/office/drawing/2014/main" id="{FAA1E5DE-2310-4C5F-8BB4-70550E6FB117}"/>
            </a:ext>
          </a:extLst>
        </xdr:cNvPr>
        <xdr:cNvSpPr>
          <a:spLocks noChangeShapeType="1"/>
        </xdr:cNvSpPr>
      </xdr:nvSpPr>
      <xdr:spPr bwMode="auto">
        <a:xfrm>
          <a:off x="34290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194" name="Line 7">
          <a:extLst>
            <a:ext uri="{FF2B5EF4-FFF2-40B4-BE49-F238E27FC236}">
              <a16:creationId xmlns:a16="http://schemas.microsoft.com/office/drawing/2014/main" id="{D6654DE8-7C64-45EE-8D46-337DFB8BB026}"/>
            </a:ext>
          </a:extLst>
        </xdr:cNvPr>
        <xdr:cNvSpPr>
          <a:spLocks noChangeShapeType="1"/>
        </xdr:cNvSpPr>
      </xdr:nvSpPr>
      <xdr:spPr bwMode="auto">
        <a:xfrm>
          <a:off x="34290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195" name="Line 7">
          <a:extLst>
            <a:ext uri="{FF2B5EF4-FFF2-40B4-BE49-F238E27FC236}">
              <a16:creationId xmlns:a16="http://schemas.microsoft.com/office/drawing/2014/main" id="{F2D72D83-93E7-4311-A294-C3AA764D483B}"/>
            </a:ext>
          </a:extLst>
        </xdr:cNvPr>
        <xdr:cNvSpPr>
          <a:spLocks noChangeShapeType="1"/>
        </xdr:cNvSpPr>
      </xdr:nvSpPr>
      <xdr:spPr bwMode="auto">
        <a:xfrm>
          <a:off x="34290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196" name="Line 7">
          <a:extLst>
            <a:ext uri="{FF2B5EF4-FFF2-40B4-BE49-F238E27FC236}">
              <a16:creationId xmlns:a16="http://schemas.microsoft.com/office/drawing/2014/main" id="{C4C3D155-C2D5-4BAE-A3E5-BC8CC4173B96}"/>
            </a:ext>
          </a:extLst>
        </xdr:cNvPr>
        <xdr:cNvSpPr>
          <a:spLocks noChangeShapeType="1"/>
        </xdr:cNvSpPr>
      </xdr:nvSpPr>
      <xdr:spPr bwMode="auto">
        <a:xfrm>
          <a:off x="34290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197" name="Line 7">
          <a:extLst>
            <a:ext uri="{FF2B5EF4-FFF2-40B4-BE49-F238E27FC236}">
              <a16:creationId xmlns:a16="http://schemas.microsoft.com/office/drawing/2014/main" id="{62D9AA52-3F29-4B58-8B0F-D11D1D6CF3D7}"/>
            </a:ext>
          </a:extLst>
        </xdr:cNvPr>
        <xdr:cNvSpPr>
          <a:spLocks noChangeShapeType="1"/>
        </xdr:cNvSpPr>
      </xdr:nvSpPr>
      <xdr:spPr bwMode="auto">
        <a:xfrm>
          <a:off x="34290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198" name="Line 7">
          <a:extLst>
            <a:ext uri="{FF2B5EF4-FFF2-40B4-BE49-F238E27FC236}">
              <a16:creationId xmlns:a16="http://schemas.microsoft.com/office/drawing/2014/main" id="{BF14E49E-7657-4F82-B7D0-196E7CD96095}"/>
            </a:ext>
          </a:extLst>
        </xdr:cNvPr>
        <xdr:cNvSpPr>
          <a:spLocks noChangeShapeType="1"/>
        </xdr:cNvSpPr>
      </xdr:nvSpPr>
      <xdr:spPr bwMode="auto">
        <a:xfrm>
          <a:off x="34290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199" name="Line 7">
          <a:extLst>
            <a:ext uri="{FF2B5EF4-FFF2-40B4-BE49-F238E27FC236}">
              <a16:creationId xmlns:a16="http://schemas.microsoft.com/office/drawing/2014/main" id="{8E91B4B6-6EDF-4F38-B596-D64EFC092472}"/>
            </a:ext>
          </a:extLst>
        </xdr:cNvPr>
        <xdr:cNvSpPr>
          <a:spLocks noChangeShapeType="1"/>
        </xdr:cNvSpPr>
      </xdr:nvSpPr>
      <xdr:spPr bwMode="auto">
        <a:xfrm>
          <a:off x="34290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200" name="Line 7">
          <a:extLst>
            <a:ext uri="{FF2B5EF4-FFF2-40B4-BE49-F238E27FC236}">
              <a16:creationId xmlns:a16="http://schemas.microsoft.com/office/drawing/2014/main" id="{41CB5BE9-3F0E-4F6C-899D-0BA8092BCA52}"/>
            </a:ext>
          </a:extLst>
        </xdr:cNvPr>
        <xdr:cNvSpPr>
          <a:spLocks noChangeShapeType="1"/>
        </xdr:cNvSpPr>
      </xdr:nvSpPr>
      <xdr:spPr bwMode="auto">
        <a:xfrm>
          <a:off x="34290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201" name="Line 7">
          <a:extLst>
            <a:ext uri="{FF2B5EF4-FFF2-40B4-BE49-F238E27FC236}">
              <a16:creationId xmlns:a16="http://schemas.microsoft.com/office/drawing/2014/main" id="{926ACC7E-EDE5-49E4-BD63-2C845C209CEE}"/>
            </a:ext>
          </a:extLst>
        </xdr:cNvPr>
        <xdr:cNvSpPr>
          <a:spLocks noChangeShapeType="1"/>
        </xdr:cNvSpPr>
      </xdr:nvSpPr>
      <xdr:spPr bwMode="auto">
        <a:xfrm>
          <a:off x="34290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202" name="Line 7">
          <a:extLst>
            <a:ext uri="{FF2B5EF4-FFF2-40B4-BE49-F238E27FC236}">
              <a16:creationId xmlns:a16="http://schemas.microsoft.com/office/drawing/2014/main" id="{BD82578B-2736-4AAC-945A-7EA5CF4FBA58}"/>
            </a:ext>
          </a:extLst>
        </xdr:cNvPr>
        <xdr:cNvSpPr>
          <a:spLocks noChangeShapeType="1"/>
        </xdr:cNvSpPr>
      </xdr:nvSpPr>
      <xdr:spPr bwMode="auto">
        <a:xfrm>
          <a:off x="34290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203" name="Line 7">
          <a:extLst>
            <a:ext uri="{FF2B5EF4-FFF2-40B4-BE49-F238E27FC236}">
              <a16:creationId xmlns:a16="http://schemas.microsoft.com/office/drawing/2014/main" id="{DBE7936F-6B9A-43D1-88AF-C4E55195B2B0}"/>
            </a:ext>
          </a:extLst>
        </xdr:cNvPr>
        <xdr:cNvSpPr>
          <a:spLocks noChangeShapeType="1"/>
        </xdr:cNvSpPr>
      </xdr:nvSpPr>
      <xdr:spPr bwMode="auto">
        <a:xfrm>
          <a:off x="34290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204" name="Line 7">
          <a:extLst>
            <a:ext uri="{FF2B5EF4-FFF2-40B4-BE49-F238E27FC236}">
              <a16:creationId xmlns:a16="http://schemas.microsoft.com/office/drawing/2014/main" id="{86155AE9-52DD-46C0-877D-225093BB5426}"/>
            </a:ext>
          </a:extLst>
        </xdr:cNvPr>
        <xdr:cNvSpPr>
          <a:spLocks noChangeShapeType="1"/>
        </xdr:cNvSpPr>
      </xdr:nvSpPr>
      <xdr:spPr bwMode="auto">
        <a:xfrm>
          <a:off x="34290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205" name="Line 7">
          <a:extLst>
            <a:ext uri="{FF2B5EF4-FFF2-40B4-BE49-F238E27FC236}">
              <a16:creationId xmlns:a16="http://schemas.microsoft.com/office/drawing/2014/main" id="{F598D027-6D83-4352-B480-A4B3336253DC}"/>
            </a:ext>
          </a:extLst>
        </xdr:cNvPr>
        <xdr:cNvSpPr>
          <a:spLocks noChangeShapeType="1"/>
        </xdr:cNvSpPr>
      </xdr:nvSpPr>
      <xdr:spPr bwMode="auto">
        <a:xfrm>
          <a:off x="34290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206" name="Line 7">
          <a:extLst>
            <a:ext uri="{FF2B5EF4-FFF2-40B4-BE49-F238E27FC236}">
              <a16:creationId xmlns:a16="http://schemas.microsoft.com/office/drawing/2014/main" id="{01B549FC-AF8A-4AB9-AEFD-B0598D6F0C12}"/>
            </a:ext>
          </a:extLst>
        </xdr:cNvPr>
        <xdr:cNvSpPr>
          <a:spLocks noChangeShapeType="1"/>
        </xdr:cNvSpPr>
      </xdr:nvSpPr>
      <xdr:spPr bwMode="auto">
        <a:xfrm>
          <a:off x="34290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207" name="Line 7">
          <a:extLst>
            <a:ext uri="{FF2B5EF4-FFF2-40B4-BE49-F238E27FC236}">
              <a16:creationId xmlns:a16="http://schemas.microsoft.com/office/drawing/2014/main" id="{ADDE6F28-7C71-4677-AF87-12E6945C3079}"/>
            </a:ext>
          </a:extLst>
        </xdr:cNvPr>
        <xdr:cNvSpPr>
          <a:spLocks noChangeShapeType="1"/>
        </xdr:cNvSpPr>
      </xdr:nvSpPr>
      <xdr:spPr bwMode="auto">
        <a:xfrm>
          <a:off x="34290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208" name="Line 7">
          <a:extLst>
            <a:ext uri="{FF2B5EF4-FFF2-40B4-BE49-F238E27FC236}">
              <a16:creationId xmlns:a16="http://schemas.microsoft.com/office/drawing/2014/main" id="{495B4C73-81C3-4686-9A18-F8069C2670D3}"/>
            </a:ext>
          </a:extLst>
        </xdr:cNvPr>
        <xdr:cNvSpPr>
          <a:spLocks noChangeShapeType="1"/>
        </xdr:cNvSpPr>
      </xdr:nvSpPr>
      <xdr:spPr bwMode="auto">
        <a:xfrm>
          <a:off x="34290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209" name="Line 7">
          <a:extLst>
            <a:ext uri="{FF2B5EF4-FFF2-40B4-BE49-F238E27FC236}">
              <a16:creationId xmlns:a16="http://schemas.microsoft.com/office/drawing/2014/main" id="{BC246A21-D255-4D3E-AFF5-E910A8B10FD1}"/>
            </a:ext>
          </a:extLst>
        </xdr:cNvPr>
        <xdr:cNvSpPr>
          <a:spLocks noChangeShapeType="1"/>
        </xdr:cNvSpPr>
      </xdr:nvSpPr>
      <xdr:spPr bwMode="auto">
        <a:xfrm>
          <a:off x="34290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210" name="Line 7">
          <a:extLst>
            <a:ext uri="{FF2B5EF4-FFF2-40B4-BE49-F238E27FC236}">
              <a16:creationId xmlns:a16="http://schemas.microsoft.com/office/drawing/2014/main" id="{C55A80A5-C16C-452A-B050-CAA9AC9A4098}"/>
            </a:ext>
          </a:extLst>
        </xdr:cNvPr>
        <xdr:cNvSpPr>
          <a:spLocks noChangeShapeType="1"/>
        </xdr:cNvSpPr>
      </xdr:nvSpPr>
      <xdr:spPr bwMode="auto">
        <a:xfrm>
          <a:off x="34290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211" name="Line 7">
          <a:extLst>
            <a:ext uri="{FF2B5EF4-FFF2-40B4-BE49-F238E27FC236}">
              <a16:creationId xmlns:a16="http://schemas.microsoft.com/office/drawing/2014/main" id="{74A663D0-2E9B-46A1-987C-20C0DE770712}"/>
            </a:ext>
          </a:extLst>
        </xdr:cNvPr>
        <xdr:cNvSpPr>
          <a:spLocks noChangeShapeType="1"/>
        </xdr:cNvSpPr>
      </xdr:nvSpPr>
      <xdr:spPr bwMode="auto">
        <a:xfrm>
          <a:off x="34290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212" name="Line 7">
          <a:extLst>
            <a:ext uri="{FF2B5EF4-FFF2-40B4-BE49-F238E27FC236}">
              <a16:creationId xmlns:a16="http://schemas.microsoft.com/office/drawing/2014/main" id="{0689A47E-1B1B-4C62-A5DF-C01E663AE685}"/>
            </a:ext>
          </a:extLst>
        </xdr:cNvPr>
        <xdr:cNvSpPr>
          <a:spLocks noChangeShapeType="1"/>
        </xdr:cNvSpPr>
      </xdr:nvSpPr>
      <xdr:spPr bwMode="auto">
        <a:xfrm>
          <a:off x="34290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213" name="Line 7">
          <a:extLst>
            <a:ext uri="{FF2B5EF4-FFF2-40B4-BE49-F238E27FC236}">
              <a16:creationId xmlns:a16="http://schemas.microsoft.com/office/drawing/2014/main" id="{6D473F4E-4818-47D4-83F4-80BF3F33DAA3}"/>
            </a:ext>
          </a:extLst>
        </xdr:cNvPr>
        <xdr:cNvSpPr>
          <a:spLocks noChangeShapeType="1"/>
        </xdr:cNvSpPr>
      </xdr:nvSpPr>
      <xdr:spPr bwMode="auto">
        <a:xfrm>
          <a:off x="34290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214" name="Line 7">
          <a:extLst>
            <a:ext uri="{FF2B5EF4-FFF2-40B4-BE49-F238E27FC236}">
              <a16:creationId xmlns:a16="http://schemas.microsoft.com/office/drawing/2014/main" id="{686F1CED-4BC0-48DA-BA01-730DEB355C61}"/>
            </a:ext>
          </a:extLst>
        </xdr:cNvPr>
        <xdr:cNvSpPr>
          <a:spLocks noChangeShapeType="1"/>
        </xdr:cNvSpPr>
      </xdr:nvSpPr>
      <xdr:spPr bwMode="auto">
        <a:xfrm>
          <a:off x="34290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215" name="Line 7">
          <a:extLst>
            <a:ext uri="{FF2B5EF4-FFF2-40B4-BE49-F238E27FC236}">
              <a16:creationId xmlns:a16="http://schemas.microsoft.com/office/drawing/2014/main" id="{DDD89501-52F9-4FC4-B98F-2D17E7CB90C8}"/>
            </a:ext>
          </a:extLst>
        </xdr:cNvPr>
        <xdr:cNvSpPr>
          <a:spLocks noChangeShapeType="1"/>
        </xdr:cNvSpPr>
      </xdr:nvSpPr>
      <xdr:spPr bwMode="auto">
        <a:xfrm>
          <a:off x="34290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216" name="Line 7">
          <a:extLst>
            <a:ext uri="{FF2B5EF4-FFF2-40B4-BE49-F238E27FC236}">
              <a16:creationId xmlns:a16="http://schemas.microsoft.com/office/drawing/2014/main" id="{4572DC3F-6511-4A13-A953-11771F584167}"/>
            </a:ext>
          </a:extLst>
        </xdr:cNvPr>
        <xdr:cNvSpPr>
          <a:spLocks noChangeShapeType="1"/>
        </xdr:cNvSpPr>
      </xdr:nvSpPr>
      <xdr:spPr bwMode="auto">
        <a:xfrm>
          <a:off x="34290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217" name="Line 7">
          <a:extLst>
            <a:ext uri="{FF2B5EF4-FFF2-40B4-BE49-F238E27FC236}">
              <a16:creationId xmlns:a16="http://schemas.microsoft.com/office/drawing/2014/main" id="{85D578FA-A259-467A-86EF-FFBC2057B131}"/>
            </a:ext>
          </a:extLst>
        </xdr:cNvPr>
        <xdr:cNvSpPr>
          <a:spLocks noChangeShapeType="1"/>
        </xdr:cNvSpPr>
      </xdr:nvSpPr>
      <xdr:spPr bwMode="auto">
        <a:xfrm>
          <a:off x="34290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218" name="Line 7">
          <a:extLst>
            <a:ext uri="{FF2B5EF4-FFF2-40B4-BE49-F238E27FC236}">
              <a16:creationId xmlns:a16="http://schemas.microsoft.com/office/drawing/2014/main" id="{583182EA-CCCB-45DD-AF3F-F6EFFDFB200C}"/>
            </a:ext>
          </a:extLst>
        </xdr:cNvPr>
        <xdr:cNvSpPr>
          <a:spLocks noChangeShapeType="1"/>
        </xdr:cNvSpPr>
      </xdr:nvSpPr>
      <xdr:spPr bwMode="auto">
        <a:xfrm>
          <a:off x="34290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219" name="Line 7">
          <a:extLst>
            <a:ext uri="{FF2B5EF4-FFF2-40B4-BE49-F238E27FC236}">
              <a16:creationId xmlns:a16="http://schemas.microsoft.com/office/drawing/2014/main" id="{17972DD6-5730-4D9F-8D2D-B9AE3E41F444}"/>
            </a:ext>
          </a:extLst>
        </xdr:cNvPr>
        <xdr:cNvSpPr>
          <a:spLocks noChangeShapeType="1"/>
        </xdr:cNvSpPr>
      </xdr:nvSpPr>
      <xdr:spPr bwMode="auto">
        <a:xfrm>
          <a:off x="34290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220" name="Line 7">
          <a:extLst>
            <a:ext uri="{FF2B5EF4-FFF2-40B4-BE49-F238E27FC236}">
              <a16:creationId xmlns:a16="http://schemas.microsoft.com/office/drawing/2014/main" id="{A515437B-79E1-4156-9453-272D43800B20}"/>
            </a:ext>
          </a:extLst>
        </xdr:cNvPr>
        <xdr:cNvSpPr>
          <a:spLocks noChangeShapeType="1"/>
        </xdr:cNvSpPr>
      </xdr:nvSpPr>
      <xdr:spPr bwMode="auto">
        <a:xfrm>
          <a:off x="34290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221" name="Line 7">
          <a:extLst>
            <a:ext uri="{FF2B5EF4-FFF2-40B4-BE49-F238E27FC236}">
              <a16:creationId xmlns:a16="http://schemas.microsoft.com/office/drawing/2014/main" id="{2FA9A5B9-A167-4E22-B214-280F1F941DC4}"/>
            </a:ext>
          </a:extLst>
        </xdr:cNvPr>
        <xdr:cNvSpPr>
          <a:spLocks noChangeShapeType="1"/>
        </xdr:cNvSpPr>
      </xdr:nvSpPr>
      <xdr:spPr bwMode="auto">
        <a:xfrm>
          <a:off x="34290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222" name="Line 7">
          <a:extLst>
            <a:ext uri="{FF2B5EF4-FFF2-40B4-BE49-F238E27FC236}">
              <a16:creationId xmlns:a16="http://schemas.microsoft.com/office/drawing/2014/main" id="{AB43C5C1-3803-4E69-9DCE-35A0F45A3D6C}"/>
            </a:ext>
          </a:extLst>
        </xdr:cNvPr>
        <xdr:cNvSpPr>
          <a:spLocks noChangeShapeType="1"/>
        </xdr:cNvSpPr>
      </xdr:nvSpPr>
      <xdr:spPr bwMode="auto">
        <a:xfrm>
          <a:off x="34290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223" name="Line 7">
          <a:extLst>
            <a:ext uri="{FF2B5EF4-FFF2-40B4-BE49-F238E27FC236}">
              <a16:creationId xmlns:a16="http://schemas.microsoft.com/office/drawing/2014/main" id="{CE55F750-FAFE-45D7-BB01-F4354D17F064}"/>
            </a:ext>
          </a:extLst>
        </xdr:cNvPr>
        <xdr:cNvSpPr>
          <a:spLocks noChangeShapeType="1"/>
        </xdr:cNvSpPr>
      </xdr:nvSpPr>
      <xdr:spPr bwMode="auto">
        <a:xfrm>
          <a:off x="34290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224" name="Line 7">
          <a:extLst>
            <a:ext uri="{FF2B5EF4-FFF2-40B4-BE49-F238E27FC236}">
              <a16:creationId xmlns:a16="http://schemas.microsoft.com/office/drawing/2014/main" id="{3B1CD34D-1947-4B4C-856D-9BBD65B868FC}"/>
            </a:ext>
          </a:extLst>
        </xdr:cNvPr>
        <xdr:cNvSpPr>
          <a:spLocks noChangeShapeType="1"/>
        </xdr:cNvSpPr>
      </xdr:nvSpPr>
      <xdr:spPr bwMode="auto">
        <a:xfrm>
          <a:off x="34290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225" name="Line 7">
          <a:extLst>
            <a:ext uri="{FF2B5EF4-FFF2-40B4-BE49-F238E27FC236}">
              <a16:creationId xmlns:a16="http://schemas.microsoft.com/office/drawing/2014/main" id="{28DD13BA-158E-4D51-BB7E-D5310BD6F6AA}"/>
            </a:ext>
          </a:extLst>
        </xdr:cNvPr>
        <xdr:cNvSpPr>
          <a:spLocks noChangeShapeType="1"/>
        </xdr:cNvSpPr>
      </xdr:nvSpPr>
      <xdr:spPr bwMode="auto">
        <a:xfrm>
          <a:off x="34290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226" name="Line 7">
          <a:extLst>
            <a:ext uri="{FF2B5EF4-FFF2-40B4-BE49-F238E27FC236}">
              <a16:creationId xmlns:a16="http://schemas.microsoft.com/office/drawing/2014/main" id="{44927C03-764B-4E9A-A5B5-6BFF9B838ADB}"/>
            </a:ext>
          </a:extLst>
        </xdr:cNvPr>
        <xdr:cNvSpPr>
          <a:spLocks noChangeShapeType="1"/>
        </xdr:cNvSpPr>
      </xdr:nvSpPr>
      <xdr:spPr bwMode="auto">
        <a:xfrm>
          <a:off x="34290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227" name="Line 7">
          <a:extLst>
            <a:ext uri="{FF2B5EF4-FFF2-40B4-BE49-F238E27FC236}">
              <a16:creationId xmlns:a16="http://schemas.microsoft.com/office/drawing/2014/main" id="{BF6F929C-D474-4B43-BEB0-5108496C9635}"/>
            </a:ext>
          </a:extLst>
        </xdr:cNvPr>
        <xdr:cNvSpPr>
          <a:spLocks noChangeShapeType="1"/>
        </xdr:cNvSpPr>
      </xdr:nvSpPr>
      <xdr:spPr bwMode="auto">
        <a:xfrm>
          <a:off x="34290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228" name="Line 7">
          <a:extLst>
            <a:ext uri="{FF2B5EF4-FFF2-40B4-BE49-F238E27FC236}">
              <a16:creationId xmlns:a16="http://schemas.microsoft.com/office/drawing/2014/main" id="{2E2D64F8-2C2A-4F56-89A6-D61B1DCD6B59}"/>
            </a:ext>
          </a:extLst>
        </xdr:cNvPr>
        <xdr:cNvSpPr>
          <a:spLocks noChangeShapeType="1"/>
        </xdr:cNvSpPr>
      </xdr:nvSpPr>
      <xdr:spPr bwMode="auto">
        <a:xfrm>
          <a:off x="34290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229" name="Line 7">
          <a:extLst>
            <a:ext uri="{FF2B5EF4-FFF2-40B4-BE49-F238E27FC236}">
              <a16:creationId xmlns:a16="http://schemas.microsoft.com/office/drawing/2014/main" id="{AD3EF45B-4190-4A14-9A96-4A370F657BEB}"/>
            </a:ext>
          </a:extLst>
        </xdr:cNvPr>
        <xdr:cNvSpPr>
          <a:spLocks noChangeShapeType="1"/>
        </xdr:cNvSpPr>
      </xdr:nvSpPr>
      <xdr:spPr bwMode="auto">
        <a:xfrm>
          <a:off x="34290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230" name="Line 7">
          <a:extLst>
            <a:ext uri="{FF2B5EF4-FFF2-40B4-BE49-F238E27FC236}">
              <a16:creationId xmlns:a16="http://schemas.microsoft.com/office/drawing/2014/main" id="{14D7BC38-6F8A-4695-B289-4120E8C25113}"/>
            </a:ext>
          </a:extLst>
        </xdr:cNvPr>
        <xdr:cNvSpPr>
          <a:spLocks noChangeShapeType="1"/>
        </xdr:cNvSpPr>
      </xdr:nvSpPr>
      <xdr:spPr bwMode="auto">
        <a:xfrm>
          <a:off x="34290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231" name="Line 7">
          <a:extLst>
            <a:ext uri="{FF2B5EF4-FFF2-40B4-BE49-F238E27FC236}">
              <a16:creationId xmlns:a16="http://schemas.microsoft.com/office/drawing/2014/main" id="{349A35D0-1319-4A81-B695-F026E7064E42}"/>
            </a:ext>
          </a:extLst>
        </xdr:cNvPr>
        <xdr:cNvSpPr>
          <a:spLocks noChangeShapeType="1"/>
        </xdr:cNvSpPr>
      </xdr:nvSpPr>
      <xdr:spPr bwMode="auto">
        <a:xfrm>
          <a:off x="34290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232" name="Line 7">
          <a:extLst>
            <a:ext uri="{FF2B5EF4-FFF2-40B4-BE49-F238E27FC236}">
              <a16:creationId xmlns:a16="http://schemas.microsoft.com/office/drawing/2014/main" id="{8DD1F278-8F78-4BE3-9092-F41738D4027E}"/>
            </a:ext>
          </a:extLst>
        </xdr:cNvPr>
        <xdr:cNvSpPr>
          <a:spLocks noChangeShapeType="1"/>
        </xdr:cNvSpPr>
      </xdr:nvSpPr>
      <xdr:spPr bwMode="auto">
        <a:xfrm>
          <a:off x="34290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233" name="Line 7">
          <a:extLst>
            <a:ext uri="{FF2B5EF4-FFF2-40B4-BE49-F238E27FC236}">
              <a16:creationId xmlns:a16="http://schemas.microsoft.com/office/drawing/2014/main" id="{DC792D87-A8B8-460D-BA36-824BEACB8801}"/>
            </a:ext>
          </a:extLst>
        </xdr:cNvPr>
        <xdr:cNvSpPr>
          <a:spLocks noChangeShapeType="1"/>
        </xdr:cNvSpPr>
      </xdr:nvSpPr>
      <xdr:spPr bwMode="auto">
        <a:xfrm>
          <a:off x="34290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234" name="Line 7">
          <a:extLst>
            <a:ext uri="{FF2B5EF4-FFF2-40B4-BE49-F238E27FC236}">
              <a16:creationId xmlns:a16="http://schemas.microsoft.com/office/drawing/2014/main" id="{FDF12153-847F-4749-B4FC-71B0235E41DE}"/>
            </a:ext>
          </a:extLst>
        </xdr:cNvPr>
        <xdr:cNvSpPr>
          <a:spLocks noChangeShapeType="1"/>
        </xdr:cNvSpPr>
      </xdr:nvSpPr>
      <xdr:spPr bwMode="auto">
        <a:xfrm>
          <a:off x="34290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235" name="Line 7">
          <a:extLst>
            <a:ext uri="{FF2B5EF4-FFF2-40B4-BE49-F238E27FC236}">
              <a16:creationId xmlns:a16="http://schemas.microsoft.com/office/drawing/2014/main" id="{32258F66-E330-4A5B-A56D-3BA2C1390FEA}"/>
            </a:ext>
          </a:extLst>
        </xdr:cNvPr>
        <xdr:cNvSpPr>
          <a:spLocks noChangeShapeType="1"/>
        </xdr:cNvSpPr>
      </xdr:nvSpPr>
      <xdr:spPr bwMode="auto">
        <a:xfrm>
          <a:off x="34290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236" name="Line 7">
          <a:extLst>
            <a:ext uri="{FF2B5EF4-FFF2-40B4-BE49-F238E27FC236}">
              <a16:creationId xmlns:a16="http://schemas.microsoft.com/office/drawing/2014/main" id="{57AE8BB2-7115-4969-A64C-6FFEC35AD9CC}"/>
            </a:ext>
          </a:extLst>
        </xdr:cNvPr>
        <xdr:cNvSpPr>
          <a:spLocks noChangeShapeType="1"/>
        </xdr:cNvSpPr>
      </xdr:nvSpPr>
      <xdr:spPr bwMode="auto">
        <a:xfrm>
          <a:off x="34290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237" name="Line 7">
          <a:extLst>
            <a:ext uri="{FF2B5EF4-FFF2-40B4-BE49-F238E27FC236}">
              <a16:creationId xmlns:a16="http://schemas.microsoft.com/office/drawing/2014/main" id="{7E6AF370-53C4-42E2-BF34-3F250969C571}"/>
            </a:ext>
          </a:extLst>
        </xdr:cNvPr>
        <xdr:cNvSpPr>
          <a:spLocks noChangeShapeType="1"/>
        </xdr:cNvSpPr>
      </xdr:nvSpPr>
      <xdr:spPr bwMode="auto">
        <a:xfrm>
          <a:off x="34290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238" name="Line 7">
          <a:extLst>
            <a:ext uri="{FF2B5EF4-FFF2-40B4-BE49-F238E27FC236}">
              <a16:creationId xmlns:a16="http://schemas.microsoft.com/office/drawing/2014/main" id="{3D4E0640-2E47-47BD-8A21-87A90822FF63}"/>
            </a:ext>
          </a:extLst>
        </xdr:cNvPr>
        <xdr:cNvSpPr>
          <a:spLocks noChangeShapeType="1"/>
        </xdr:cNvSpPr>
      </xdr:nvSpPr>
      <xdr:spPr bwMode="auto">
        <a:xfrm>
          <a:off x="34290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239" name="Line 7">
          <a:extLst>
            <a:ext uri="{FF2B5EF4-FFF2-40B4-BE49-F238E27FC236}">
              <a16:creationId xmlns:a16="http://schemas.microsoft.com/office/drawing/2014/main" id="{E987083E-807C-4558-A584-61493D32F814}"/>
            </a:ext>
          </a:extLst>
        </xdr:cNvPr>
        <xdr:cNvSpPr>
          <a:spLocks noChangeShapeType="1"/>
        </xdr:cNvSpPr>
      </xdr:nvSpPr>
      <xdr:spPr bwMode="auto">
        <a:xfrm>
          <a:off x="34290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240" name="Line 7">
          <a:extLst>
            <a:ext uri="{FF2B5EF4-FFF2-40B4-BE49-F238E27FC236}">
              <a16:creationId xmlns:a16="http://schemas.microsoft.com/office/drawing/2014/main" id="{C1A73E69-9098-42C6-8369-857A5EF0C497}"/>
            </a:ext>
          </a:extLst>
        </xdr:cNvPr>
        <xdr:cNvSpPr>
          <a:spLocks noChangeShapeType="1"/>
        </xdr:cNvSpPr>
      </xdr:nvSpPr>
      <xdr:spPr bwMode="auto">
        <a:xfrm>
          <a:off x="34290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241" name="Line 7">
          <a:extLst>
            <a:ext uri="{FF2B5EF4-FFF2-40B4-BE49-F238E27FC236}">
              <a16:creationId xmlns:a16="http://schemas.microsoft.com/office/drawing/2014/main" id="{DC361846-76D0-45E9-AC32-6AB2EAA10B8B}"/>
            </a:ext>
          </a:extLst>
        </xdr:cNvPr>
        <xdr:cNvSpPr>
          <a:spLocks noChangeShapeType="1"/>
        </xdr:cNvSpPr>
      </xdr:nvSpPr>
      <xdr:spPr bwMode="auto">
        <a:xfrm>
          <a:off x="34290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242" name="Line 7">
          <a:extLst>
            <a:ext uri="{FF2B5EF4-FFF2-40B4-BE49-F238E27FC236}">
              <a16:creationId xmlns:a16="http://schemas.microsoft.com/office/drawing/2014/main" id="{41DCB053-EE7B-44B2-8464-C218EB305380}"/>
            </a:ext>
          </a:extLst>
        </xdr:cNvPr>
        <xdr:cNvSpPr>
          <a:spLocks noChangeShapeType="1"/>
        </xdr:cNvSpPr>
      </xdr:nvSpPr>
      <xdr:spPr bwMode="auto">
        <a:xfrm>
          <a:off x="34290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243" name="Line 7">
          <a:extLst>
            <a:ext uri="{FF2B5EF4-FFF2-40B4-BE49-F238E27FC236}">
              <a16:creationId xmlns:a16="http://schemas.microsoft.com/office/drawing/2014/main" id="{9B6A95A0-966F-4701-86CD-4CB93ADFD918}"/>
            </a:ext>
          </a:extLst>
        </xdr:cNvPr>
        <xdr:cNvSpPr>
          <a:spLocks noChangeShapeType="1"/>
        </xdr:cNvSpPr>
      </xdr:nvSpPr>
      <xdr:spPr bwMode="auto">
        <a:xfrm>
          <a:off x="34290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244" name="Line 7">
          <a:extLst>
            <a:ext uri="{FF2B5EF4-FFF2-40B4-BE49-F238E27FC236}">
              <a16:creationId xmlns:a16="http://schemas.microsoft.com/office/drawing/2014/main" id="{72FA46CA-4266-4F07-8A0E-44D985DDC530}"/>
            </a:ext>
          </a:extLst>
        </xdr:cNvPr>
        <xdr:cNvSpPr>
          <a:spLocks noChangeShapeType="1"/>
        </xdr:cNvSpPr>
      </xdr:nvSpPr>
      <xdr:spPr bwMode="auto">
        <a:xfrm>
          <a:off x="34290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245" name="Line 7">
          <a:extLst>
            <a:ext uri="{FF2B5EF4-FFF2-40B4-BE49-F238E27FC236}">
              <a16:creationId xmlns:a16="http://schemas.microsoft.com/office/drawing/2014/main" id="{C0A88474-014D-4D21-9C75-FF53C8C0B5F1}"/>
            </a:ext>
          </a:extLst>
        </xdr:cNvPr>
        <xdr:cNvSpPr>
          <a:spLocks noChangeShapeType="1"/>
        </xdr:cNvSpPr>
      </xdr:nvSpPr>
      <xdr:spPr bwMode="auto">
        <a:xfrm>
          <a:off x="34290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246" name="Line 7">
          <a:extLst>
            <a:ext uri="{FF2B5EF4-FFF2-40B4-BE49-F238E27FC236}">
              <a16:creationId xmlns:a16="http://schemas.microsoft.com/office/drawing/2014/main" id="{B760CA98-27C3-4075-949F-6968DFE0F491}"/>
            </a:ext>
          </a:extLst>
        </xdr:cNvPr>
        <xdr:cNvSpPr>
          <a:spLocks noChangeShapeType="1"/>
        </xdr:cNvSpPr>
      </xdr:nvSpPr>
      <xdr:spPr bwMode="auto">
        <a:xfrm>
          <a:off x="34290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247" name="Line 7">
          <a:extLst>
            <a:ext uri="{FF2B5EF4-FFF2-40B4-BE49-F238E27FC236}">
              <a16:creationId xmlns:a16="http://schemas.microsoft.com/office/drawing/2014/main" id="{1B16AC26-C7D0-4401-948B-8DF5D1EF83D9}"/>
            </a:ext>
          </a:extLst>
        </xdr:cNvPr>
        <xdr:cNvSpPr>
          <a:spLocks noChangeShapeType="1"/>
        </xdr:cNvSpPr>
      </xdr:nvSpPr>
      <xdr:spPr bwMode="auto">
        <a:xfrm>
          <a:off x="34290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248" name="Line 7">
          <a:extLst>
            <a:ext uri="{FF2B5EF4-FFF2-40B4-BE49-F238E27FC236}">
              <a16:creationId xmlns:a16="http://schemas.microsoft.com/office/drawing/2014/main" id="{4EA38799-0454-4BE9-B1E9-A590B678B551}"/>
            </a:ext>
          </a:extLst>
        </xdr:cNvPr>
        <xdr:cNvSpPr>
          <a:spLocks noChangeShapeType="1"/>
        </xdr:cNvSpPr>
      </xdr:nvSpPr>
      <xdr:spPr bwMode="auto">
        <a:xfrm>
          <a:off x="34290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249" name="Line 7">
          <a:extLst>
            <a:ext uri="{FF2B5EF4-FFF2-40B4-BE49-F238E27FC236}">
              <a16:creationId xmlns:a16="http://schemas.microsoft.com/office/drawing/2014/main" id="{D440D2DB-102A-4886-865E-E707FA4041DA}"/>
            </a:ext>
          </a:extLst>
        </xdr:cNvPr>
        <xdr:cNvSpPr>
          <a:spLocks noChangeShapeType="1"/>
        </xdr:cNvSpPr>
      </xdr:nvSpPr>
      <xdr:spPr bwMode="auto">
        <a:xfrm>
          <a:off x="34290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250" name="Line 7">
          <a:extLst>
            <a:ext uri="{FF2B5EF4-FFF2-40B4-BE49-F238E27FC236}">
              <a16:creationId xmlns:a16="http://schemas.microsoft.com/office/drawing/2014/main" id="{167F4678-80FF-4B9F-9070-C28863EB0EEF}"/>
            </a:ext>
          </a:extLst>
        </xdr:cNvPr>
        <xdr:cNvSpPr>
          <a:spLocks noChangeShapeType="1"/>
        </xdr:cNvSpPr>
      </xdr:nvSpPr>
      <xdr:spPr bwMode="auto">
        <a:xfrm>
          <a:off x="34290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251" name="Line 7">
          <a:extLst>
            <a:ext uri="{FF2B5EF4-FFF2-40B4-BE49-F238E27FC236}">
              <a16:creationId xmlns:a16="http://schemas.microsoft.com/office/drawing/2014/main" id="{2EEF4466-C22F-49AD-90C8-1FF6BBDAF079}"/>
            </a:ext>
          </a:extLst>
        </xdr:cNvPr>
        <xdr:cNvSpPr>
          <a:spLocks noChangeShapeType="1"/>
        </xdr:cNvSpPr>
      </xdr:nvSpPr>
      <xdr:spPr bwMode="auto">
        <a:xfrm>
          <a:off x="34290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252" name="Line 7">
          <a:extLst>
            <a:ext uri="{FF2B5EF4-FFF2-40B4-BE49-F238E27FC236}">
              <a16:creationId xmlns:a16="http://schemas.microsoft.com/office/drawing/2014/main" id="{2DCFEE43-61D9-46B5-9670-73C6E2BA1A3F}"/>
            </a:ext>
          </a:extLst>
        </xdr:cNvPr>
        <xdr:cNvSpPr>
          <a:spLocks noChangeShapeType="1"/>
        </xdr:cNvSpPr>
      </xdr:nvSpPr>
      <xdr:spPr bwMode="auto">
        <a:xfrm>
          <a:off x="34290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253" name="Line 7">
          <a:extLst>
            <a:ext uri="{FF2B5EF4-FFF2-40B4-BE49-F238E27FC236}">
              <a16:creationId xmlns:a16="http://schemas.microsoft.com/office/drawing/2014/main" id="{7C376A45-F1CD-4197-BAD2-75369E7FA8FF}"/>
            </a:ext>
          </a:extLst>
        </xdr:cNvPr>
        <xdr:cNvSpPr>
          <a:spLocks noChangeShapeType="1"/>
        </xdr:cNvSpPr>
      </xdr:nvSpPr>
      <xdr:spPr bwMode="auto">
        <a:xfrm>
          <a:off x="34290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254" name="Line 7">
          <a:extLst>
            <a:ext uri="{FF2B5EF4-FFF2-40B4-BE49-F238E27FC236}">
              <a16:creationId xmlns:a16="http://schemas.microsoft.com/office/drawing/2014/main" id="{74EC03C3-7D83-42B6-97DC-FD9E06DB4869}"/>
            </a:ext>
          </a:extLst>
        </xdr:cNvPr>
        <xdr:cNvSpPr>
          <a:spLocks noChangeShapeType="1"/>
        </xdr:cNvSpPr>
      </xdr:nvSpPr>
      <xdr:spPr bwMode="auto">
        <a:xfrm>
          <a:off x="34290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255" name="Line 7">
          <a:extLst>
            <a:ext uri="{FF2B5EF4-FFF2-40B4-BE49-F238E27FC236}">
              <a16:creationId xmlns:a16="http://schemas.microsoft.com/office/drawing/2014/main" id="{98761BF6-FB81-4911-8ED0-876E90D9B85F}"/>
            </a:ext>
          </a:extLst>
        </xdr:cNvPr>
        <xdr:cNvSpPr>
          <a:spLocks noChangeShapeType="1"/>
        </xdr:cNvSpPr>
      </xdr:nvSpPr>
      <xdr:spPr bwMode="auto">
        <a:xfrm>
          <a:off x="342900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256" name="Line 7">
          <a:extLst>
            <a:ext uri="{FF2B5EF4-FFF2-40B4-BE49-F238E27FC236}">
              <a16:creationId xmlns:a16="http://schemas.microsoft.com/office/drawing/2014/main" id="{F0BC2311-51E8-4AC6-8FE4-752F142CF52E}"/>
            </a:ext>
          </a:extLst>
        </xdr:cNvPr>
        <xdr:cNvSpPr>
          <a:spLocks noChangeShapeType="1"/>
        </xdr:cNvSpPr>
      </xdr:nvSpPr>
      <xdr:spPr bwMode="auto">
        <a:xfrm>
          <a:off x="367665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257" name="Line 7">
          <a:extLst>
            <a:ext uri="{FF2B5EF4-FFF2-40B4-BE49-F238E27FC236}">
              <a16:creationId xmlns:a16="http://schemas.microsoft.com/office/drawing/2014/main" id="{FC8DF720-5B9D-4B15-BEBA-B80E8C7FB5EE}"/>
            </a:ext>
          </a:extLst>
        </xdr:cNvPr>
        <xdr:cNvSpPr>
          <a:spLocks noChangeShapeType="1"/>
        </xdr:cNvSpPr>
      </xdr:nvSpPr>
      <xdr:spPr bwMode="auto">
        <a:xfrm>
          <a:off x="367665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181</xdr:row>
      <xdr:rowOff>0</xdr:rowOff>
    </xdr:from>
    <xdr:to>
      <xdr:col>6</xdr:col>
      <xdr:colOff>323850</xdr:colOff>
      <xdr:row>181</xdr:row>
      <xdr:rowOff>0</xdr:rowOff>
    </xdr:to>
    <xdr:sp macro="" textlink="">
      <xdr:nvSpPr>
        <xdr:cNvPr id="4258" name="Line 7">
          <a:extLst>
            <a:ext uri="{FF2B5EF4-FFF2-40B4-BE49-F238E27FC236}">
              <a16:creationId xmlns:a16="http://schemas.microsoft.com/office/drawing/2014/main" id="{4F37E515-1F92-4E3E-A5A9-43831A19CC41}"/>
            </a:ext>
          </a:extLst>
        </xdr:cNvPr>
        <xdr:cNvSpPr>
          <a:spLocks noChangeShapeType="1"/>
        </xdr:cNvSpPr>
      </xdr:nvSpPr>
      <xdr:spPr bwMode="auto">
        <a:xfrm>
          <a:off x="3676650" y="38261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259" name="Line 7">
          <a:extLst>
            <a:ext uri="{FF2B5EF4-FFF2-40B4-BE49-F238E27FC236}">
              <a16:creationId xmlns:a16="http://schemas.microsoft.com/office/drawing/2014/main" id="{9D2EB2FE-A3C0-46E7-A2C6-F9DB563B21DB}"/>
            </a:ext>
          </a:extLst>
        </xdr:cNvPr>
        <xdr:cNvSpPr>
          <a:spLocks noChangeShapeType="1"/>
        </xdr:cNvSpPr>
      </xdr:nvSpPr>
      <xdr:spPr bwMode="auto">
        <a:xfrm>
          <a:off x="367665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260" name="Line 7">
          <a:extLst>
            <a:ext uri="{FF2B5EF4-FFF2-40B4-BE49-F238E27FC236}">
              <a16:creationId xmlns:a16="http://schemas.microsoft.com/office/drawing/2014/main" id="{1E7E24D5-8530-493C-86B4-F56A616EC17E}"/>
            </a:ext>
          </a:extLst>
        </xdr:cNvPr>
        <xdr:cNvSpPr>
          <a:spLocks noChangeShapeType="1"/>
        </xdr:cNvSpPr>
      </xdr:nvSpPr>
      <xdr:spPr bwMode="auto">
        <a:xfrm>
          <a:off x="367665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261" name="Line 7">
          <a:extLst>
            <a:ext uri="{FF2B5EF4-FFF2-40B4-BE49-F238E27FC236}">
              <a16:creationId xmlns:a16="http://schemas.microsoft.com/office/drawing/2014/main" id="{6C98D932-4ACE-4A48-AF5C-BA3EB5D83FFC}"/>
            </a:ext>
          </a:extLst>
        </xdr:cNvPr>
        <xdr:cNvSpPr>
          <a:spLocks noChangeShapeType="1"/>
        </xdr:cNvSpPr>
      </xdr:nvSpPr>
      <xdr:spPr bwMode="auto">
        <a:xfrm>
          <a:off x="367665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262" name="Line 7">
          <a:extLst>
            <a:ext uri="{FF2B5EF4-FFF2-40B4-BE49-F238E27FC236}">
              <a16:creationId xmlns:a16="http://schemas.microsoft.com/office/drawing/2014/main" id="{09E0021A-3D43-41EF-8E31-2934C411EF4F}"/>
            </a:ext>
          </a:extLst>
        </xdr:cNvPr>
        <xdr:cNvSpPr>
          <a:spLocks noChangeShapeType="1"/>
        </xdr:cNvSpPr>
      </xdr:nvSpPr>
      <xdr:spPr bwMode="auto">
        <a:xfrm>
          <a:off x="367665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263" name="Line 7">
          <a:extLst>
            <a:ext uri="{FF2B5EF4-FFF2-40B4-BE49-F238E27FC236}">
              <a16:creationId xmlns:a16="http://schemas.microsoft.com/office/drawing/2014/main" id="{BC51C213-EE4E-444E-85DC-90D2613BC6CC}"/>
            </a:ext>
          </a:extLst>
        </xdr:cNvPr>
        <xdr:cNvSpPr>
          <a:spLocks noChangeShapeType="1"/>
        </xdr:cNvSpPr>
      </xdr:nvSpPr>
      <xdr:spPr bwMode="auto">
        <a:xfrm>
          <a:off x="367665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264" name="Line 7">
          <a:extLst>
            <a:ext uri="{FF2B5EF4-FFF2-40B4-BE49-F238E27FC236}">
              <a16:creationId xmlns:a16="http://schemas.microsoft.com/office/drawing/2014/main" id="{124B9B37-725E-403B-A80F-A1863E8CBF72}"/>
            </a:ext>
          </a:extLst>
        </xdr:cNvPr>
        <xdr:cNvSpPr>
          <a:spLocks noChangeShapeType="1"/>
        </xdr:cNvSpPr>
      </xdr:nvSpPr>
      <xdr:spPr bwMode="auto">
        <a:xfrm>
          <a:off x="367665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265" name="Line 7">
          <a:extLst>
            <a:ext uri="{FF2B5EF4-FFF2-40B4-BE49-F238E27FC236}">
              <a16:creationId xmlns:a16="http://schemas.microsoft.com/office/drawing/2014/main" id="{B0FF540F-F1A3-436F-8998-F84CA289810D}"/>
            </a:ext>
          </a:extLst>
        </xdr:cNvPr>
        <xdr:cNvSpPr>
          <a:spLocks noChangeShapeType="1"/>
        </xdr:cNvSpPr>
      </xdr:nvSpPr>
      <xdr:spPr bwMode="auto">
        <a:xfrm>
          <a:off x="367665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266" name="Line 7">
          <a:extLst>
            <a:ext uri="{FF2B5EF4-FFF2-40B4-BE49-F238E27FC236}">
              <a16:creationId xmlns:a16="http://schemas.microsoft.com/office/drawing/2014/main" id="{C2C77822-FA87-49DB-AE4B-6529955E762F}"/>
            </a:ext>
          </a:extLst>
        </xdr:cNvPr>
        <xdr:cNvSpPr>
          <a:spLocks noChangeShapeType="1"/>
        </xdr:cNvSpPr>
      </xdr:nvSpPr>
      <xdr:spPr bwMode="auto">
        <a:xfrm>
          <a:off x="367665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267" name="Line 7">
          <a:extLst>
            <a:ext uri="{FF2B5EF4-FFF2-40B4-BE49-F238E27FC236}">
              <a16:creationId xmlns:a16="http://schemas.microsoft.com/office/drawing/2014/main" id="{E4F8BC7D-DC51-414A-8C36-1B2B052A4D1E}"/>
            </a:ext>
          </a:extLst>
        </xdr:cNvPr>
        <xdr:cNvSpPr>
          <a:spLocks noChangeShapeType="1"/>
        </xdr:cNvSpPr>
      </xdr:nvSpPr>
      <xdr:spPr bwMode="auto">
        <a:xfrm>
          <a:off x="367665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268" name="Line 7">
          <a:extLst>
            <a:ext uri="{FF2B5EF4-FFF2-40B4-BE49-F238E27FC236}">
              <a16:creationId xmlns:a16="http://schemas.microsoft.com/office/drawing/2014/main" id="{EB667222-F13A-4574-95A6-C1D9FD83C44B}"/>
            </a:ext>
          </a:extLst>
        </xdr:cNvPr>
        <xdr:cNvSpPr>
          <a:spLocks noChangeShapeType="1"/>
        </xdr:cNvSpPr>
      </xdr:nvSpPr>
      <xdr:spPr bwMode="auto">
        <a:xfrm>
          <a:off x="367665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269" name="Line 7">
          <a:extLst>
            <a:ext uri="{FF2B5EF4-FFF2-40B4-BE49-F238E27FC236}">
              <a16:creationId xmlns:a16="http://schemas.microsoft.com/office/drawing/2014/main" id="{43022184-9036-45DA-8B93-B1F14A681097}"/>
            </a:ext>
          </a:extLst>
        </xdr:cNvPr>
        <xdr:cNvSpPr>
          <a:spLocks noChangeShapeType="1"/>
        </xdr:cNvSpPr>
      </xdr:nvSpPr>
      <xdr:spPr bwMode="auto">
        <a:xfrm>
          <a:off x="367665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270" name="Line 7">
          <a:extLst>
            <a:ext uri="{FF2B5EF4-FFF2-40B4-BE49-F238E27FC236}">
              <a16:creationId xmlns:a16="http://schemas.microsoft.com/office/drawing/2014/main" id="{612FC5CB-13A2-48E8-908B-B3ADEA2E05D8}"/>
            </a:ext>
          </a:extLst>
        </xdr:cNvPr>
        <xdr:cNvSpPr>
          <a:spLocks noChangeShapeType="1"/>
        </xdr:cNvSpPr>
      </xdr:nvSpPr>
      <xdr:spPr bwMode="auto">
        <a:xfrm>
          <a:off x="367665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271" name="Line 7">
          <a:extLst>
            <a:ext uri="{FF2B5EF4-FFF2-40B4-BE49-F238E27FC236}">
              <a16:creationId xmlns:a16="http://schemas.microsoft.com/office/drawing/2014/main" id="{559E08E5-59D5-446C-891E-5A3091C4F646}"/>
            </a:ext>
          </a:extLst>
        </xdr:cNvPr>
        <xdr:cNvSpPr>
          <a:spLocks noChangeShapeType="1"/>
        </xdr:cNvSpPr>
      </xdr:nvSpPr>
      <xdr:spPr bwMode="auto">
        <a:xfrm>
          <a:off x="367665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272" name="Line 7">
          <a:extLst>
            <a:ext uri="{FF2B5EF4-FFF2-40B4-BE49-F238E27FC236}">
              <a16:creationId xmlns:a16="http://schemas.microsoft.com/office/drawing/2014/main" id="{F7C2D47F-0677-4D7C-A9CB-0D5B6E1D9D4A}"/>
            </a:ext>
          </a:extLst>
        </xdr:cNvPr>
        <xdr:cNvSpPr>
          <a:spLocks noChangeShapeType="1"/>
        </xdr:cNvSpPr>
      </xdr:nvSpPr>
      <xdr:spPr bwMode="auto">
        <a:xfrm>
          <a:off x="3676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273" name="Line 7">
          <a:extLst>
            <a:ext uri="{FF2B5EF4-FFF2-40B4-BE49-F238E27FC236}">
              <a16:creationId xmlns:a16="http://schemas.microsoft.com/office/drawing/2014/main" id="{93D2367B-6755-4FEF-9F50-9A5B6512C6E8}"/>
            </a:ext>
          </a:extLst>
        </xdr:cNvPr>
        <xdr:cNvSpPr>
          <a:spLocks noChangeShapeType="1"/>
        </xdr:cNvSpPr>
      </xdr:nvSpPr>
      <xdr:spPr bwMode="auto">
        <a:xfrm>
          <a:off x="3676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274" name="Line 7">
          <a:extLst>
            <a:ext uri="{FF2B5EF4-FFF2-40B4-BE49-F238E27FC236}">
              <a16:creationId xmlns:a16="http://schemas.microsoft.com/office/drawing/2014/main" id="{1873ACB9-4543-4CA7-BCF9-30E3A1FDF29A}"/>
            </a:ext>
          </a:extLst>
        </xdr:cNvPr>
        <xdr:cNvSpPr>
          <a:spLocks noChangeShapeType="1"/>
        </xdr:cNvSpPr>
      </xdr:nvSpPr>
      <xdr:spPr bwMode="auto">
        <a:xfrm>
          <a:off x="3676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275" name="Line 7">
          <a:extLst>
            <a:ext uri="{FF2B5EF4-FFF2-40B4-BE49-F238E27FC236}">
              <a16:creationId xmlns:a16="http://schemas.microsoft.com/office/drawing/2014/main" id="{72F87908-305C-4A46-9D16-0E4B761F57DD}"/>
            </a:ext>
          </a:extLst>
        </xdr:cNvPr>
        <xdr:cNvSpPr>
          <a:spLocks noChangeShapeType="1"/>
        </xdr:cNvSpPr>
      </xdr:nvSpPr>
      <xdr:spPr bwMode="auto">
        <a:xfrm>
          <a:off x="3676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276" name="Line 7">
          <a:extLst>
            <a:ext uri="{FF2B5EF4-FFF2-40B4-BE49-F238E27FC236}">
              <a16:creationId xmlns:a16="http://schemas.microsoft.com/office/drawing/2014/main" id="{AEDA2755-743C-4DE2-9548-08018F3D960A}"/>
            </a:ext>
          </a:extLst>
        </xdr:cNvPr>
        <xdr:cNvSpPr>
          <a:spLocks noChangeShapeType="1"/>
        </xdr:cNvSpPr>
      </xdr:nvSpPr>
      <xdr:spPr bwMode="auto">
        <a:xfrm>
          <a:off x="3676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277" name="Line 7">
          <a:extLst>
            <a:ext uri="{FF2B5EF4-FFF2-40B4-BE49-F238E27FC236}">
              <a16:creationId xmlns:a16="http://schemas.microsoft.com/office/drawing/2014/main" id="{5BECD726-C810-4B25-9C02-8FAD5FB1B325}"/>
            </a:ext>
          </a:extLst>
        </xdr:cNvPr>
        <xdr:cNvSpPr>
          <a:spLocks noChangeShapeType="1"/>
        </xdr:cNvSpPr>
      </xdr:nvSpPr>
      <xdr:spPr bwMode="auto">
        <a:xfrm>
          <a:off x="3676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278" name="Line 7">
          <a:extLst>
            <a:ext uri="{FF2B5EF4-FFF2-40B4-BE49-F238E27FC236}">
              <a16:creationId xmlns:a16="http://schemas.microsoft.com/office/drawing/2014/main" id="{5C60E1FF-713A-45D2-8CC3-CC3C974A623D}"/>
            </a:ext>
          </a:extLst>
        </xdr:cNvPr>
        <xdr:cNvSpPr>
          <a:spLocks noChangeShapeType="1"/>
        </xdr:cNvSpPr>
      </xdr:nvSpPr>
      <xdr:spPr bwMode="auto">
        <a:xfrm>
          <a:off x="3676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279" name="Line 7">
          <a:extLst>
            <a:ext uri="{FF2B5EF4-FFF2-40B4-BE49-F238E27FC236}">
              <a16:creationId xmlns:a16="http://schemas.microsoft.com/office/drawing/2014/main" id="{9F71448C-AC9F-4D67-9CA6-4D9FCA27B405}"/>
            </a:ext>
          </a:extLst>
        </xdr:cNvPr>
        <xdr:cNvSpPr>
          <a:spLocks noChangeShapeType="1"/>
        </xdr:cNvSpPr>
      </xdr:nvSpPr>
      <xdr:spPr bwMode="auto">
        <a:xfrm>
          <a:off x="3676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280" name="Line 7">
          <a:extLst>
            <a:ext uri="{FF2B5EF4-FFF2-40B4-BE49-F238E27FC236}">
              <a16:creationId xmlns:a16="http://schemas.microsoft.com/office/drawing/2014/main" id="{319A7AC9-2C73-415A-B8D6-2D9D8EAA7E35}"/>
            </a:ext>
          </a:extLst>
        </xdr:cNvPr>
        <xdr:cNvSpPr>
          <a:spLocks noChangeShapeType="1"/>
        </xdr:cNvSpPr>
      </xdr:nvSpPr>
      <xdr:spPr bwMode="auto">
        <a:xfrm>
          <a:off x="3676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281" name="Line 7">
          <a:extLst>
            <a:ext uri="{FF2B5EF4-FFF2-40B4-BE49-F238E27FC236}">
              <a16:creationId xmlns:a16="http://schemas.microsoft.com/office/drawing/2014/main" id="{C181DACA-4C8C-4858-8509-C85CF26BAB97}"/>
            </a:ext>
          </a:extLst>
        </xdr:cNvPr>
        <xdr:cNvSpPr>
          <a:spLocks noChangeShapeType="1"/>
        </xdr:cNvSpPr>
      </xdr:nvSpPr>
      <xdr:spPr bwMode="auto">
        <a:xfrm>
          <a:off x="3676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282" name="Line 7">
          <a:extLst>
            <a:ext uri="{FF2B5EF4-FFF2-40B4-BE49-F238E27FC236}">
              <a16:creationId xmlns:a16="http://schemas.microsoft.com/office/drawing/2014/main" id="{BB9D8610-BD5F-4522-8CEB-A3D11EA6B868}"/>
            </a:ext>
          </a:extLst>
        </xdr:cNvPr>
        <xdr:cNvSpPr>
          <a:spLocks noChangeShapeType="1"/>
        </xdr:cNvSpPr>
      </xdr:nvSpPr>
      <xdr:spPr bwMode="auto">
        <a:xfrm>
          <a:off x="3676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283" name="Line 7">
          <a:extLst>
            <a:ext uri="{FF2B5EF4-FFF2-40B4-BE49-F238E27FC236}">
              <a16:creationId xmlns:a16="http://schemas.microsoft.com/office/drawing/2014/main" id="{FEA8E669-D89E-47B9-B400-6DA3F4F6E015}"/>
            </a:ext>
          </a:extLst>
        </xdr:cNvPr>
        <xdr:cNvSpPr>
          <a:spLocks noChangeShapeType="1"/>
        </xdr:cNvSpPr>
      </xdr:nvSpPr>
      <xdr:spPr bwMode="auto">
        <a:xfrm>
          <a:off x="3676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284" name="Line 7">
          <a:extLst>
            <a:ext uri="{FF2B5EF4-FFF2-40B4-BE49-F238E27FC236}">
              <a16:creationId xmlns:a16="http://schemas.microsoft.com/office/drawing/2014/main" id="{B12873AA-E52D-4BB9-A1C7-5B487A4E7AE7}"/>
            </a:ext>
          </a:extLst>
        </xdr:cNvPr>
        <xdr:cNvSpPr>
          <a:spLocks noChangeShapeType="1"/>
        </xdr:cNvSpPr>
      </xdr:nvSpPr>
      <xdr:spPr bwMode="auto">
        <a:xfrm>
          <a:off x="3676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285" name="Line 7">
          <a:extLst>
            <a:ext uri="{FF2B5EF4-FFF2-40B4-BE49-F238E27FC236}">
              <a16:creationId xmlns:a16="http://schemas.microsoft.com/office/drawing/2014/main" id="{3773273C-030B-4DB2-A85F-722AF3DC12A9}"/>
            </a:ext>
          </a:extLst>
        </xdr:cNvPr>
        <xdr:cNvSpPr>
          <a:spLocks noChangeShapeType="1"/>
        </xdr:cNvSpPr>
      </xdr:nvSpPr>
      <xdr:spPr bwMode="auto">
        <a:xfrm>
          <a:off x="3676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286" name="Line 7">
          <a:extLst>
            <a:ext uri="{FF2B5EF4-FFF2-40B4-BE49-F238E27FC236}">
              <a16:creationId xmlns:a16="http://schemas.microsoft.com/office/drawing/2014/main" id="{5D6B479A-3556-41A8-AE92-FAC9E2D96083}"/>
            </a:ext>
          </a:extLst>
        </xdr:cNvPr>
        <xdr:cNvSpPr>
          <a:spLocks noChangeShapeType="1"/>
        </xdr:cNvSpPr>
      </xdr:nvSpPr>
      <xdr:spPr bwMode="auto">
        <a:xfrm>
          <a:off x="3676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287" name="Line 7">
          <a:extLst>
            <a:ext uri="{FF2B5EF4-FFF2-40B4-BE49-F238E27FC236}">
              <a16:creationId xmlns:a16="http://schemas.microsoft.com/office/drawing/2014/main" id="{9974F4C9-53BC-4459-B979-267C764C0F2D}"/>
            </a:ext>
          </a:extLst>
        </xdr:cNvPr>
        <xdr:cNvSpPr>
          <a:spLocks noChangeShapeType="1"/>
        </xdr:cNvSpPr>
      </xdr:nvSpPr>
      <xdr:spPr bwMode="auto">
        <a:xfrm>
          <a:off x="3676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288" name="Line 7">
          <a:extLst>
            <a:ext uri="{FF2B5EF4-FFF2-40B4-BE49-F238E27FC236}">
              <a16:creationId xmlns:a16="http://schemas.microsoft.com/office/drawing/2014/main" id="{1D09A6B7-AD99-4428-805C-EAA74BE0E7B0}"/>
            </a:ext>
          </a:extLst>
        </xdr:cNvPr>
        <xdr:cNvSpPr>
          <a:spLocks noChangeShapeType="1"/>
        </xdr:cNvSpPr>
      </xdr:nvSpPr>
      <xdr:spPr bwMode="auto">
        <a:xfrm>
          <a:off x="3676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289" name="Line 7">
          <a:extLst>
            <a:ext uri="{FF2B5EF4-FFF2-40B4-BE49-F238E27FC236}">
              <a16:creationId xmlns:a16="http://schemas.microsoft.com/office/drawing/2014/main" id="{3A150174-4A95-40FA-88DB-B0BE5EF54FB1}"/>
            </a:ext>
          </a:extLst>
        </xdr:cNvPr>
        <xdr:cNvSpPr>
          <a:spLocks noChangeShapeType="1"/>
        </xdr:cNvSpPr>
      </xdr:nvSpPr>
      <xdr:spPr bwMode="auto">
        <a:xfrm>
          <a:off x="3676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290" name="Line 7">
          <a:extLst>
            <a:ext uri="{FF2B5EF4-FFF2-40B4-BE49-F238E27FC236}">
              <a16:creationId xmlns:a16="http://schemas.microsoft.com/office/drawing/2014/main" id="{DD92EA7D-F4EF-4C09-AA4B-1C3027C4F7D8}"/>
            </a:ext>
          </a:extLst>
        </xdr:cNvPr>
        <xdr:cNvSpPr>
          <a:spLocks noChangeShapeType="1"/>
        </xdr:cNvSpPr>
      </xdr:nvSpPr>
      <xdr:spPr bwMode="auto">
        <a:xfrm>
          <a:off x="3676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291" name="Line 7">
          <a:extLst>
            <a:ext uri="{FF2B5EF4-FFF2-40B4-BE49-F238E27FC236}">
              <a16:creationId xmlns:a16="http://schemas.microsoft.com/office/drawing/2014/main" id="{4349EBBD-5E8D-4E1B-89F6-AEC685F72854}"/>
            </a:ext>
          </a:extLst>
        </xdr:cNvPr>
        <xdr:cNvSpPr>
          <a:spLocks noChangeShapeType="1"/>
        </xdr:cNvSpPr>
      </xdr:nvSpPr>
      <xdr:spPr bwMode="auto">
        <a:xfrm>
          <a:off x="3676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292" name="Line 7">
          <a:extLst>
            <a:ext uri="{FF2B5EF4-FFF2-40B4-BE49-F238E27FC236}">
              <a16:creationId xmlns:a16="http://schemas.microsoft.com/office/drawing/2014/main" id="{8E5499E8-35AC-4F62-91F3-81C040A5B631}"/>
            </a:ext>
          </a:extLst>
        </xdr:cNvPr>
        <xdr:cNvSpPr>
          <a:spLocks noChangeShapeType="1"/>
        </xdr:cNvSpPr>
      </xdr:nvSpPr>
      <xdr:spPr bwMode="auto">
        <a:xfrm>
          <a:off x="3676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293" name="Line 7">
          <a:extLst>
            <a:ext uri="{FF2B5EF4-FFF2-40B4-BE49-F238E27FC236}">
              <a16:creationId xmlns:a16="http://schemas.microsoft.com/office/drawing/2014/main" id="{3C0B5375-81F9-4D30-92EB-FEA9D392078B}"/>
            </a:ext>
          </a:extLst>
        </xdr:cNvPr>
        <xdr:cNvSpPr>
          <a:spLocks noChangeShapeType="1"/>
        </xdr:cNvSpPr>
      </xdr:nvSpPr>
      <xdr:spPr bwMode="auto">
        <a:xfrm>
          <a:off x="3676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294" name="Line 7">
          <a:extLst>
            <a:ext uri="{FF2B5EF4-FFF2-40B4-BE49-F238E27FC236}">
              <a16:creationId xmlns:a16="http://schemas.microsoft.com/office/drawing/2014/main" id="{7F208753-A881-4C0E-842F-1717B0F8265D}"/>
            </a:ext>
          </a:extLst>
        </xdr:cNvPr>
        <xdr:cNvSpPr>
          <a:spLocks noChangeShapeType="1"/>
        </xdr:cNvSpPr>
      </xdr:nvSpPr>
      <xdr:spPr bwMode="auto">
        <a:xfrm>
          <a:off x="3676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295" name="Line 7">
          <a:extLst>
            <a:ext uri="{FF2B5EF4-FFF2-40B4-BE49-F238E27FC236}">
              <a16:creationId xmlns:a16="http://schemas.microsoft.com/office/drawing/2014/main" id="{A49360E3-4454-4947-9F73-8CB820410106}"/>
            </a:ext>
          </a:extLst>
        </xdr:cNvPr>
        <xdr:cNvSpPr>
          <a:spLocks noChangeShapeType="1"/>
        </xdr:cNvSpPr>
      </xdr:nvSpPr>
      <xdr:spPr bwMode="auto">
        <a:xfrm>
          <a:off x="3676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296" name="Line 7">
          <a:extLst>
            <a:ext uri="{FF2B5EF4-FFF2-40B4-BE49-F238E27FC236}">
              <a16:creationId xmlns:a16="http://schemas.microsoft.com/office/drawing/2014/main" id="{880CCAF0-AC58-4947-AA18-42DFF569A78F}"/>
            </a:ext>
          </a:extLst>
        </xdr:cNvPr>
        <xdr:cNvSpPr>
          <a:spLocks noChangeShapeType="1"/>
        </xdr:cNvSpPr>
      </xdr:nvSpPr>
      <xdr:spPr bwMode="auto">
        <a:xfrm>
          <a:off x="3676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297" name="Line 7">
          <a:extLst>
            <a:ext uri="{FF2B5EF4-FFF2-40B4-BE49-F238E27FC236}">
              <a16:creationId xmlns:a16="http://schemas.microsoft.com/office/drawing/2014/main" id="{7978897E-BB21-4145-95DC-3710C9A9785C}"/>
            </a:ext>
          </a:extLst>
        </xdr:cNvPr>
        <xdr:cNvSpPr>
          <a:spLocks noChangeShapeType="1"/>
        </xdr:cNvSpPr>
      </xdr:nvSpPr>
      <xdr:spPr bwMode="auto">
        <a:xfrm>
          <a:off x="3676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298" name="Line 7">
          <a:extLst>
            <a:ext uri="{FF2B5EF4-FFF2-40B4-BE49-F238E27FC236}">
              <a16:creationId xmlns:a16="http://schemas.microsoft.com/office/drawing/2014/main" id="{75E8237D-F493-4F60-A413-94A899FFF932}"/>
            </a:ext>
          </a:extLst>
        </xdr:cNvPr>
        <xdr:cNvSpPr>
          <a:spLocks noChangeShapeType="1"/>
        </xdr:cNvSpPr>
      </xdr:nvSpPr>
      <xdr:spPr bwMode="auto">
        <a:xfrm>
          <a:off x="3676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299" name="Line 7">
          <a:extLst>
            <a:ext uri="{FF2B5EF4-FFF2-40B4-BE49-F238E27FC236}">
              <a16:creationId xmlns:a16="http://schemas.microsoft.com/office/drawing/2014/main" id="{2EDCDDF7-C141-4445-A0FF-9686C28DCAE7}"/>
            </a:ext>
          </a:extLst>
        </xdr:cNvPr>
        <xdr:cNvSpPr>
          <a:spLocks noChangeShapeType="1"/>
        </xdr:cNvSpPr>
      </xdr:nvSpPr>
      <xdr:spPr bwMode="auto">
        <a:xfrm>
          <a:off x="3676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300" name="Line 7">
          <a:extLst>
            <a:ext uri="{FF2B5EF4-FFF2-40B4-BE49-F238E27FC236}">
              <a16:creationId xmlns:a16="http://schemas.microsoft.com/office/drawing/2014/main" id="{E5506A75-A6DF-4D54-A256-5A59B467DD24}"/>
            </a:ext>
          </a:extLst>
        </xdr:cNvPr>
        <xdr:cNvSpPr>
          <a:spLocks noChangeShapeType="1"/>
        </xdr:cNvSpPr>
      </xdr:nvSpPr>
      <xdr:spPr bwMode="auto">
        <a:xfrm>
          <a:off x="3676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301" name="Line 7">
          <a:extLst>
            <a:ext uri="{FF2B5EF4-FFF2-40B4-BE49-F238E27FC236}">
              <a16:creationId xmlns:a16="http://schemas.microsoft.com/office/drawing/2014/main" id="{1408037F-89AD-4465-BEFB-0EA64C930127}"/>
            </a:ext>
          </a:extLst>
        </xdr:cNvPr>
        <xdr:cNvSpPr>
          <a:spLocks noChangeShapeType="1"/>
        </xdr:cNvSpPr>
      </xdr:nvSpPr>
      <xdr:spPr bwMode="auto">
        <a:xfrm>
          <a:off x="3676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302" name="Line 7">
          <a:extLst>
            <a:ext uri="{FF2B5EF4-FFF2-40B4-BE49-F238E27FC236}">
              <a16:creationId xmlns:a16="http://schemas.microsoft.com/office/drawing/2014/main" id="{7ED26968-8DFA-47B7-AC27-560241AECAC4}"/>
            </a:ext>
          </a:extLst>
        </xdr:cNvPr>
        <xdr:cNvSpPr>
          <a:spLocks noChangeShapeType="1"/>
        </xdr:cNvSpPr>
      </xdr:nvSpPr>
      <xdr:spPr bwMode="auto">
        <a:xfrm>
          <a:off x="3676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303" name="Line 7">
          <a:extLst>
            <a:ext uri="{FF2B5EF4-FFF2-40B4-BE49-F238E27FC236}">
              <a16:creationId xmlns:a16="http://schemas.microsoft.com/office/drawing/2014/main" id="{9F5F581A-9771-465A-9C8F-AEFA2692661B}"/>
            </a:ext>
          </a:extLst>
        </xdr:cNvPr>
        <xdr:cNvSpPr>
          <a:spLocks noChangeShapeType="1"/>
        </xdr:cNvSpPr>
      </xdr:nvSpPr>
      <xdr:spPr bwMode="auto">
        <a:xfrm>
          <a:off x="3676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304" name="Line 7">
          <a:extLst>
            <a:ext uri="{FF2B5EF4-FFF2-40B4-BE49-F238E27FC236}">
              <a16:creationId xmlns:a16="http://schemas.microsoft.com/office/drawing/2014/main" id="{1A55C724-1F36-4C5B-A581-231E9733576A}"/>
            </a:ext>
          </a:extLst>
        </xdr:cNvPr>
        <xdr:cNvSpPr>
          <a:spLocks noChangeShapeType="1"/>
        </xdr:cNvSpPr>
      </xdr:nvSpPr>
      <xdr:spPr bwMode="auto">
        <a:xfrm>
          <a:off x="3676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305" name="Line 7">
          <a:extLst>
            <a:ext uri="{FF2B5EF4-FFF2-40B4-BE49-F238E27FC236}">
              <a16:creationId xmlns:a16="http://schemas.microsoft.com/office/drawing/2014/main" id="{864E4AE7-E2B7-4BAD-A98D-7953B3CA5C06}"/>
            </a:ext>
          </a:extLst>
        </xdr:cNvPr>
        <xdr:cNvSpPr>
          <a:spLocks noChangeShapeType="1"/>
        </xdr:cNvSpPr>
      </xdr:nvSpPr>
      <xdr:spPr bwMode="auto">
        <a:xfrm>
          <a:off x="3676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306" name="Line 7">
          <a:extLst>
            <a:ext uri="{FF2B5EF4-FFF2-40B4-BE49-F238E27FC236}">
              <a16:creationId xmlns:a16="http://schemas.microsoft.com/office/drawing/2014/main" id="{34D3295F-A5DF-45F8-9348-E108CF543B82}"/>
            </a:ext>
          </a:extLst>
        </xdr:cNvPr>
        <xdr:cNvSpPr>
          <a:spLocks noChangeShapeType="1"/>
        </xdr:cNvSpPr>
      </xdr:nvSpPr>
      <xdr:spPr bwMode="auto">
        <a:xfrm>
          <a:off x="3676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307" name="Line 7">
          <a:extLst>
            <a:ext uri="{FF2B5EF4-FFF2-40B4-BE49-F238E27FC236}">
              <a16:creationId xmlns:a16="http://schemas.microsoft.com/office/drawing/2014/main" id="{C8DF892C-FC99-47B9-98E3-3883A4FA9D78}"/>
            </a:ext>
          </a:extLst>
        </xdr:cNvPr>
        <xdr:cNvSpPr>
          <a:spLocks noChangeShapeType="1"/>
        </xdr:cNvSpPr>
      </xdr:nvSpPr>
      <xdr:spPr bwMode="auto">
        <a:xfrm>
          <a:off x="3676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308" name="Line 7">
          <a:extLst>
            <a:ext uri="{FF2B5EF4-FFF2-40B4-BE49-F238E27FC236}">
              <a16:creationId xmlns:a16="http://schemas.microsoft.com/office/drawing/2014/main" id="{2AE81701-7A4D-47A3-BC6E-C736CF78CFF3}"/>
            </a:ext>
          </a:extLst>
        </xdr:cNvPr>
        <xdr:cNvSpPr>
          <a:spLocks noChangeShapeType="1"/>
        </xdr:cNvSpPr>
      </xdr:nvSpPr>
      <xdr:spPr bwMode="auto">
        <a:xfrm>
          <a:off x="3676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309" name="Line 7">
          <a:extLst>
            <a:ext uri="{FF2B5EF4-FFF2-40B4-BE49-F238E27FC236}">
              <a16:creationId xmlns:a16="http://schemas.microsoft.com/office/drawing/2014/main" id="{6A8ADF21-BA1D-4B81-99D0-4821D9CE6247}"/>
            </a:ext>
          </a:extLst>
        </xdr:cNvPr>
        <xdr:cNvSpPr>
          <a:spLocks noChangeShapeType="1"/>
        </xdr:cNvSpPr>
      </xdr:nvSpPr>
      <xdr:spPr bwMode="auto">
        <a:xfrm>
          <a:off x="3676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310" name="Line 7">
          <a:extLst>
            <a:ext uri="{FF2B5EF4-FFF2-40B4-BE49-F238E27FC236}">
              <a16:creationId xmlns:a16="http://schemas.microsoft.com/office/drawing/2014/main" id="{9DC71171-7A00-4B35-BFF0-FF9BB6EDEEA0}"/>
            </a:ext>
          </a:extLst>
        </xdr:cNvPr>
        <xdr:cNvSpPr>
          <a:spLocks noChangeShapeType="1"/>
        </xdr:cNvSpPr>
      </xdr:nvSpPr>
      <xdr:spPr bwMode="auto">
        <a:xfrm>
          <a:off x="3676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311" name="Line 7">
          <a:extLst>
            <a:ext uri="{FF2B5EF4-FFF2-40B4-BE49-F238E27FC236}">
              <a16:creationId xmlns:a16="http://schemas.microsoft.com/office/drawing/2014/main" id="{E5455D41-952F-4B56-A9D8-8A0E6D00F768}"/>
            </a:ext>
          </a:extLst>
        </xdr:cNvPr>
        <xdr:cNvSpPr>
          <a:spLocks noChangeShapeType="1"/>
        </xdr:cNvSpPr>
      </xdr:nvSpPr>
      <xdr:spPr bwMode="auto">
        <a:xfrm>
          <a:off x="3676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312" name="Line 7">
          <a:extLst>
            <a:ext uri="{FF2B5EF4-FFF2-40B4-BE49-F238E27FC236}">
              <a16:creationId xmlns:a16="http://schemas.microsoft.com/office/drawing/2014/main" id="{152FFB1B-318C-45FA-A3D5-63CF1E63C9EA}"/>
            </a:ext>
          </a:extLst>
        </xdr:cNvPr>
        <xdr:cNvSpPr>
          <a:spLocks noChangeShapeType="1"/>
        </xdr:cNvSpPr>
      </xdr:nvSpPr>
      <xdr:spPr bwMode="auto">
        <a:xfrm>
          <a:off x="3676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313" name="Line 7">
          <a:extLst>
            <a:ext uri="{FF2B5EF4-FFF2-40B4-BE49-F238E27FC236}">
              <a16:creationId xmlns:a16="http://schemas.microsoft.com/office/drawing/2014/main" id="{B5795E73-31C5-4BA7-B982-DD4CE5DFD214}"/>
            </a:ext>
          </a:extLst>
        </xdr:cNvPr>
        <xdr:cNvSpPr>
          <a:spLocks noChangeShapeType="1"/>
        </xdr:cNvSpPr>
      </xdr:nvSpPr>
      <xdr:spPr bwMode="auto">
        <a:xfrm>
          <a:off x="3676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314" name="Line 7">
          <a:extLst>
            <a:ext uri="{FF2B5EF4-FFF2-40B4-BE49-F238E27FC236}">
              <a16:creationId xmlns:a16="http://schemas.microsoft.com/office/drawing/2014/main" id="{216C84F4-7057-4B2E-9FC5-B979343F1C08}"/>
            </a:ext>
          </a:extLst>
        </xdr:cNvPr>
        <xdr:cNvSpPr>
          <a:spLocks noChangeShapeType="1"/>
        </xdr:cNvSpPr>
      </xdr:nvSpPr>
      <xdr:spPr bwMode="auto">
        <a:xfrm>
          <a:off x="3676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315" name="Line 7">
          <a:extLst>
            <a:ext uri="{FF2B5EF4-FFF2-40B4-BE49-F238E27FC236}">
              <a16:creationId xmlns:a16="http://schemas.microsoft.com/office/drawing/2014/main" id="{2EC8EC87-0EB6-4CC7-B996-8501CD9C41DD}"/>
            </a:ext>
          </a:extLst>
        </xdr:cNvPr>
        <xdr:cNvSpPr>
          <a:spLocks noChangeShapeType="1"/>
        </xdr:cNvSpPr>
      </xdr:nvSpPr>
      <xdr:spPr bwMode="auto">
        <a:xfrm>
          <a:off x="3676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316" name="Line 7">
          <a:extLst>
            <a:ext uri="{FF2B5EF4-FFF2-40B4-BE49-F238E27FC236}">
              <a16:creationId xmlns:a16="http://schemas.microsoft.com/office/drawing/2014/main" id="{60493D42-76D0-4514-A0E7-BB3B87AED3D4}"/>
            </a:ext>
          </a:extLst>
        </xdr:cNvPr>
        <xdr:cNvSpPr>
          <a:spLocks noChangeShapeType="1"/>
        </xdr:cNvSpPr>
      </xdr:nvSpPr>
      <xdr:spPr bwMode="auto">
        <a:xfrm>
          <a:off x="3676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317" name="Line 7">
          <a:extLst>
            <a:ext uri="{FF2B5EF4-FFF2-40B4-BE49-F238E27FC236}">
              <a16:creationId xmlns:a16="http://schemas.microsoft.com/office/drawing/2014/main" id="{BB9FF9E1-E63D-4722-BDCB-54CC9943936E}"/>
            </a:ext>
          </a:extLst>
        </xdr:cNvPr>
        <xdr:cNvSpPr>
          <a:spLocks noChangeShapeType="1"/>
        </xdr:cNvSpPr>
      </xdr:nvSpPr>
      <xdr:spPr bwMode="auto">
        <a:xfrm>
          <a:off x="3676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318" name="Line 7">
          <a:extLst>
            <a:ext uri="{FF2B5EF4-FFF2-40B4-BE49-F238E27FC236}">
              <a16:creationId xmlns:a16="http://schemas.microsoft.com/office/drawing/2014/main" id="{72B6931D-232D-4945-B962-812CBD2D8CEB}"/>
            </a:ext>
          </a:extLst>
        </xdr:cNvPr>
        <xdr:cNvSpPr>
          <a:spLocks noChangeShapeType="1"/>
        </xdr:cNvSpPr>
      </xdr:nvSpPr>
      <xdr:spPr bwMode="auto">
        <a:xfrm>
          <a:off x="3676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319" name="Line 7">
          <a:extLst>
            <a:ext uri="{FF2B5EF4-FFF2-40B4-BE49-F238E27FC236}">
              <a16:creationId xmlns:a16="http://schemas.microsoft.com/office/drawing/2014/main" id="{19C8194F-36F8-4E39-9107-A92416930993}"/>
            </a:ext>
          </a:extLst>
        </xdr:cNvPr>
        <xdr:cNvSpPr>
          <a:spLocks noChangeShapeType="1"/>
        </xdr:cNvSpPr>
      </xdr:nvSpPr>
      <xdr:spPr bwMode="auto">
        <a:xfrm>
          <a:off x="3676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320" name="Line 7">
          <a:extLst>
            <a:ext uri="{FF2B5EF4-FFF2-40B4-BE49-F238E27FC236}">
              <a16:creationId xmlns:a16="http://schemas.microsoft.com/office/drawing/2014/main" id="{6D554901-B994-4A61-9199-6E75F7301BF1}"/>
            </a:ext>
          </a:extLst>
        </xdr:cNvPr>
        <xdr:cNvSpPr>
          <a:spLocks noChangeShapeType="1"/>
        </xdr:cNvSpPr>
      </xdr:nvSpPr>
      <xdr:spPr bwMode="auto">
        <a:xfrm>
          <a:off x="3676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321" name="Line 7">
          <a:extLst>
            <a:ext uri="{FF2B5EF4-FFF2-40B4-BE49-F238E27FC236}">
              <a16:creationId xmlns:a16="http://schemas.microsoft.com/office/drawing/2014/main" id="{FBA0E1C0-63DB-49AA-8C26-A8A68932204A}"/>
            </a:ext>
          </a:extLst>
        </xdr:cNvPr>
        <xdr:cNvSpPr>
          <a:spLocks noChangeShapeType="1"/>
        </xdr:cNvSpPr>
      </xdr:nvSpPr>
      <xdr:spPr bwMode="auto">
        <a:xfrm>
          <a:off x="3676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322" name="Line 7">
          <a:extLst>
            <a:ext uri="{FF2B5EF4-FFF2-40B4-BE49-F238E27FC236}">
              <a16:creationId xmlns:a16="http://schemas.microsoft.com/office/drawing/2014/main" id="{8E678387-AE34-431B-B0C2-1FF925F10678}"/>
            </a:ext>
          </a:extLst>
        </xdr:cNvPr>
        <xdr:cNvSpPr>
          <a:spLocks noChangeShapeType="1"/>
        </xdr:cNvSpPr>
      </xdr:nvSpPr>
      <xdr:spPr bwMode="auto">
        <a:xfrm>
          <a:off x="3676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323" name="Line 7">
          <a:extLst>
            <a:ext uri="{FF2B5EF4-FFF2-40B4-BE49-F238E27FC236}">
              <a16:creationId xmlns:a16="http://schemas.microsoft.com/office/drawing/2014/main" id="{935CCE82-CB62-43FD-BB51-E8F380EF1D58}"/>
            </a:ext>
          </a:extLst>
        </xdr:cNvPr>
        <xdr:cNvSpPr>
          <a:spLocks noChangeShapeType="1"/>
        </xdr:cNvSpPr>
      </xdr:nvSpPr>
      <xdr:spPr bwMode="auto">
        <a:xfrm>
          <a:off x="3676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324" name="Line 7">
          <a:extLst>
            <a:ext uri="{FF2B5EF4-FFF2-40B4-BE49-F238E27FC236}">
              <a16:creationId xmlns:a16="http://schemas.microsoft.com/office/drawing/2014/main" id="{28D6967A-F9F6-4AFA-A988-DF9F44F077F7}"/>
            </a:ext>
          </a:extLst>
        </xdr:cNvPr>
        <xdr:cNvSpPr>
          <a:spLocks noChangeShapeType="1"/>
        </xdr:cNvSpPr>
      </xdr:nvSpPr>
      <xdr:spPr bwMode="auto">
        <a:xfrm>
          <a:off x="3676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325" name="Line 7">
          <a:extLst>
            <a:ext uri="{FF2B5EF4-FFF2-40B4-BE49-F238E27FC236}">
              <a16:creationId xmlns:a16="http://schemas.microsoft.com/office/drawing/2014/main" id="{0D5B680D-903B-426A-8E09-56650ABD8A4B}"/>
            </a:ext>
          </a:extLst>
        </xdr:cNvPr>
        <xdr:cNvSpPr>
          <a:spLocks noChangeShapeType="1"/>
        </xdr:cNvSpPr>
      </xdr:nvSpPr>
      <xdr:spPr bwMode="auto">
        <a:xfrm>
          <a:off x="3676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326" name="Line 7">
          <a:extLst>
            <a:ext uri="{FF2B5EF4-FFF2-40B4-BE49-F238E27FC236}">
              <a16:creationId xmlns:a16="http://schemas.microsoft.com/office/drawing/2014/main" id="{54BFCF3A-FF46-4380-9C05-531563FEC7A3}"/>
            </a:ext>
          </a:extLst>
        </xdr:cNvPr>
        <xdr:cNvSpPr>
          <a:spLocks noChangeShapeType="1"/>
        </xdr:cNvSpPr>
      </xdr:nvSpPr>
      <xdr:spPr bwMode="auto">
        <a:xfrm>
          <a:off x="3676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327" name="Line 7">
          <a:extLst>
            <a:ext uri="{FF2B5EF4-FFF2-40B4-BE49-F238E27FC236}">
              <a16:creationId xmlns:a16="http://schemas.microsoft.com/office/drawing/2014/main" id="{E526C944-A6E6-4387-A916-59457DA1AFC3}"/>
            </a:ext>
          </a:extLst>
        </xdr:cNvPr>
        <xdr:cNvSpPr>
          <a:spLocks noChangeShapeType="1"/>
        </xdr:cNvSpPr>
      </xdr:nvSpPr>
      <xdr:spPr bwMode="auto">
        <a:xfrm>
          <a:off x="367665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328" name="Line 7">
          <a:extLst>
            <a:ext uri="{FF2B5EF4-FFF2-40B4-BE49-F238E27FC236}">
              <a16:creationId xmlns:a16="http://schemas.microsoft.com/office/drawing/2014/main" id="{0B40D329-0B5A-4E42-B056-D5194F351327}"/>
            </a:ext>
          </a:extLst>
        </xdr:cNvPr>
        <xdr:cNvSpPr>
          <a:spLocks noChangeShapeType="1"/>
        </xdr:cNvSpPr>
      </xdr:nvSpPr>
      <xdr:spPr bwMode="auto">
        <a:xfrm>
          <a:off x="3676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329" name="Line 7">
          <a:extLst>
            <a:ext uri="{FF2B5EF4-FFF2-40B4-BE49-F238E27FC236}">
              <a16:creationId xmlns:a16="http://schemas.microsoft.com/office/drawing/2014/main" id="{096ACA8C-CB35-42BE-9E96-ADF4D1F5F7AA}"/>
            </a:ext>
          </a:extLst>
        </xdr:cNvPr>
        <xdr:cNvSpPr>
          <a:spLocks noChangeShapeType="1"/>
        </xdr:cNvSpPr>
      </xdr:nvSpPr>
      <xdr:spPr bwMode="auto">
        <a:xfrm>
          <a:off x="3676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330" name="Line 7">
          <a:extLst>
            <a:ext uri="{FF2B5EF4-FFF2-40B4-BE49-F238E27FC236}">
              <a16:creationId xmlns:a16="http://schemas.microsoft.com/office/drawing/2014/main" id="{009880BE-0622-4C0F-B9E0-A615EFC50381}"/>
            </a:ext>
          </a:extLst>
        </xdr:cNvPr>
        <xdr:cNvSpPr>
          <a:spLocks noChangeShapeType="1"/>
        </xdr:cNvSpPr>
      </xdr:nvSpPr>
      <xdr:spPr bwMode="auto">
        <a:xfrm>
          <a:off x="3676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331" name="Line 7">
          <a:extLst>
            <a:ext uri="{FF2B5EF4-FFF2-40B4-BE49-F238E27FC236}">
              <a16:creationId xmlns:a16="http://schemas.microsoft.com/office/drawing/2014/main" id="{CCDD2254-0378-4192-A679-E7BEC4C99247}"/>
            </a:ext>
          </a:extLst>
        </xdr:cNvPr>
        <xdr:cNvSpPr>
          <a:spLocks noChangeShapeType="1"/>
        </xdr:cNvSpPr>
      </xdr:nvSpPr>
      <xdr:spPr bwMode="auto">
        <a:xfrm>
          <a:off x="3676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332" name="Line 7">
          <a:extLst>
            <a:ext uri="{FF2B5EF4-FFF2-40B4-BE49-F238E27FC236}">
              <a16:creationId xmlns:a16="http://schemas.microsoft.com/office/drawing/2014/main" id="{F09CE525-C0C1-4094-811C-E44464DE8C26}"/>
            </a:ext>
          </a:extLst>
        </xdr:cNvPr>
        <xdr:cNvSpPr>
          <a:spLocks noChangeShapeType="1"/>
        </xdr:cNvSpPr>
      </xdr:nvSpPr>
      <xdr:spPr bwMode="auto">
        <a:xfrm>
          <a:off x="367665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333" name="Line 7">
          <a:extLst>
            <a:ext uri="{FF2B5EF4-FFF2-40B4-BE49-F238E27FC236}">
              <a16:creationId xmlns:a16="http://schemas.microsoft.com/office/drawing/2014/main" id="{C36399C2-44A4-4871-8211-323C7D13756A}"/>
            </a:ext>
          </a:extLst>
        </xdr:cNvPr>
        <xdr:cNvSpPr>
          <a:spLocks noChangeShapeType="1"/>
        </xdr:cNvSpPr>
      </xdr:nvSpPr>
      <xdr:spPr bwMode="auto">
        <a:xfrm>
          <a:off x="367665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334" name="Line 7">
          <a:extLst>
            <a:ext uri="{FF2B5EF4-FFF2-40B4-BE49-F238E27FC236}">
              <a16:creationId xmlns:a16="http://schemas.microsoft.com/office/drawing/2014/main" id="{FF2D6293-53D5-45E3-9AE7-B4E167305B06}"/>
            </a:ext>
          </a:extLst>
        </xdr:cNvPr>
        <xdr:cNvSpPr>
          <a:spLocks noChangeShapeType="1"/>
        </xdr:cNvSpPr>
      </xdr:nvSpPr>
      <xdr:spPr bwMode="auto">
        <a:xfrm>
          <a:off x="367665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335" name="Line 7">
          <a:extLst>
            <a:ext uri="{FF2B5EF4-FFF2-40B4-BE49-F238E27FC236}">
              <a16:creationId xmlns:a16="http://schemas.microsoft.com/office/drawing/2014/main" id="{1F7A3C68-80EE-4881-9AD4-AE5C60455242}"/>
            </a:ext>
          </a:extLst>
        </xdr:cNvPr>
        <xdr:cNvSpPr>
          <a:spLocks noChangeShapeType="1"/>
        </xdr:cNvSpPr>
      </xdr:nvSpPr>
      <xdr:spPr bwMode="auto">
        <a:xfrm>
          <a:off x="367665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336" name="Line 7">
          <a:extLst>
            <a:ext uri="{FF2B5EF4-FFF2-40B4-BE49-F238E27FC236}">
              <a16:creationId xmlns:a16="http://schemas.microsoft.com/office/drawing/2014/main" id="{A17D4D77-EDF7-448B-B1D5-DFF4D7896DF5}"/>
            </a:ext>
          </a:extLst>
        </xdr:cNvPr>
        <xdr:cNvSpPr>
          <a:spLocks noChangeShapeType="1"/>
        </xdr:cNvSpPr>
      </xdr:nvSpPr>
      <xdr:spPr bwMode="auto">
        <a:xfrm>
          <a:off x="367665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337" name="Line 7">
          <a:extLst>
            <a:ext uri="{FF2B5EF4-FFF2-40B4-BE49-F238E27FC236}">
              <a16:creationId xmlns:a16="http://schemas.microsoft.com/office/drawing/2014/main" id="{9AE3273C-FD7B-4D65-8F34-87E31BDD722E}"/>
            </a:ext>
          </a:extLst>
        </xdr:cNvPr>
        <xdr:cNvSpPr>
          <a:spLocks noChangeShapeType="1"/>
        </xdr:cNvSpPr>
      </xdr:nvSpPr>
      <xdr:spPr bwMode="auto">
        <a:xfrm>
          <a:off x="367665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338" name="Line 7">
          <a:extLst>
            <a:ext uri="{FF2B5EF4-FFF2-40B4-BE49-F238E27FC236}">
              <a16:creationId xmlns:a16="http://schemas.microsoft.com/office/drawing/2014/main" id="{1D59B36F-43AA-487B-BD6A-54F612733E02}"/>
            </a:ext>
          </a:extLst>
        </xdr:cNvPr>
        <xdr:cNvSpPr>
          <a:spLocks noChangeShapeType="1"/>
        </xdr:cNvSpPr>
      </xdr:nvSpPr>
      <xdr:spPr bwMode="auto">
        <a:xfrm>
          <a:off x="367665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339" name="Line 7">
          <a:extLst>
            <a:ext uri="{FF2B5EF4-FFF2-40B4-BE49-F238E27FC236}">
              <a16:creationId xmlns:a16="http://schemas.microsoft.com/office/drawing/2014/main" id="{B799148F-CA03-4548-9619-73673AB9075F}"/>
            </a:ext>
          </a:extLst>
        </xdr:cNvPr>
        <xdr:cNvSpPr>
          <a:spLocks noChangeShapeType="1"/>
        </xdr:cNvSpPr>
      </xdr:nvSpPr>
      <xdr:spPr bwMode="auto">
        <a:xfrm>
          <a:off x="367665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340" name="Line 7">
          <a:extLst>
            <a:ext uri="{FF2B5EF4-FFF2-40B4-BE49-F238E27FC236}">
              <a16:creationId xmlns:a16="http://schemas.microsoft.com/office/drawing/2014/main" id="{FEB53B5C-5724-4BD8-B840-368AC1B38473}"/>
            </a:ext>
          </a:extLst>
        </xdr:cNvPr>
        <xdr:cNvSpPr>
          <a:spLocks noChangeShapeType="1"/>
        </xdr:cNvSpPr>
      </xdr:nvSpPr>
      <xdr:spPr bwMode="auto">
        <a:xfrm>
          <a:off x="3676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341" name="Line 7">
          <a:extLst>
            <a:ext uri="{FF2B5EF4-FFF2-40B4-BE49-F238E27FC236}">
              <a16:creationId xmlns:a16="http://schemas.microsoft.com/office/drawing/2014/main" id="{36837A4D-A06F-45A5-A3FB-3EC9816FDC84}"/>
            </a:ext>
          </a:extLst>
        </xdr:cNvPr>
        <xdr:cNvSpPr>
          <a:spLocks noChangeShapeType="1"/>
        </xdr:cNvSpPr>
      </xdr:nvSpPr>
      <xdr:spPr bwMode="auto">
        <a:xfrm>
          <a:off x="3676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342" name="Line 7">
          <a:extLst>
            <a:ext uri="{FF2B5EF4-FFF2-40B4-BE49-F238E27FC236}">
              <a16:creationId xmlns:a16="http://schemas.microsoft.com/office/drawing/2014/main" id="{9228023B-1D97-4784-AE7E-FFAA62BF3501}"/>
            </a:ext>
          </a:extLst>
        </xdr:cNvPr>
        <xdr:cNvSpPr>
          <a:spLocks noChangeShapeType="1"/>
        </xdr:cNvSpPr>
      </xdr:nvSpPr>
      <xdr:spPr bwMode="auto">
        <a:xfrm>
          <a:off x="3676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343" name="Line 7">
          <a:extLst>
            <a:ext uri="{FF2B5EF4-FFF2-40B4-BE49-F238E27FC236}">
              <a16:creationId xmlns:a16="http://schemas.microsoft.com/office/drawing/2014/main" id="{BE94273D-FA51-43B7-9FAC-5C1F37ABD45C}"/>
            </a:ext>
          </a:extLst>
        </xdr:cNvPr>
        <xdr:cNvSpPr>
          <a:spLocks noChangeShapeType="1"/>
        </xdr:cNvSpPr>
      </xdr:nvSpPr>
      <xdr:spPr bwMode="auto">
        <a:xfrm>
          <a:off x="367665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344" name="Line 7">
          <a:extLst>
            <a:ext uri="{FF2B5EF4-FFF2-40B4-BE49-F238E27FC236}">
              <a16:creationId xmlns:a16="http://schemas.microsoft.com/office/drawing/2014/main" id="{8FD7596C-6A7C-4436-8CD3-C2AABBC47AF1}"/>
            </a:ext>
          </a:extLst>
        </xdr:cNvPr>
        <xdr:cNvSpPr>
          <a:spLocks noChangeShapeType="1"/>
        </xdr:cNvSpPr>
      </xdr:nvSpPr>
      <xdr:spPr bwMode="auto">
        <a:xfrm>
          <a:off x="367665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345" name="Line 7">
          <a:extLst>
            <a:ext uri="{FF2B5EF4-FFF2-40B4-BE49-F238E27FC236}">
              <a16:creationId xmlns:a16="http://schemas.microsoft.com/office/drawing/2014/main" id="{704959B1-C7A5-4120-A281-8576F13C01BA}"/>
            </a:ext>
          </a:extLst>
        </xdr:cNvPr>
        <xdr:cNvSpPr>
          <a:spLocks noChangeShapeType="1"/>
        </xdr:cNvSpPr>
      </xdr:nvSpPr>
      <xdr:spPr bwMode="auto">
        <a:xfrm>
          <a:off x="367665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346" name="Line 7">
          <a:extLst>
            <a:ext uri="{FF2B5EF4-FFF2-40B4-BE49-F238E27FC236}">
              <a16:creationId xmlns:a16="http://schemas.microsoft.com/office/drawing/2014/main" id="{09CE71B9-3D51-4E6B-99AF-098A3E3B6F4D}"/>
            </a:ext>
          </a:extLst>
        </xdr:cNvPr>
        <xdr:cNvSpPr>
          <a:spLocks noChangeShapeType="1"/>
        </xdr:cNvSpPr>
      </xdr:nvSpPr>
      <xdr:spPr bwMode="auto">
        <a:xfrm>
          <a:off x="3676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347" name="Line 7">
          <a:extLst>
            <a:ext uri="{FF2B5EF4-FFF2-40B4-BE49-F238E27FC236}">
              <a16:creationId xmlns:a16="http://schemas.microsoft.com/office/drawing/2014/main" id="{DE231C76-FFE7-434E-8387-0CC347B71D9B}"/>
            </a:ext>
          </a:extLst>
        </xdr:cNvPr>
        <xdr:cNvSpPr>
          <a:spLocks noChangeShapeType="1"/>
        </xdr:cNvSpPr>
      </xdr:nvSpPr>
      <xdr:spPr bwMode="auto">
        <a:xfrm>
          <a:off x="3676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348" name="Line 7">
          <a:extLst>
            <a:ext uri="{FF2B5EF4-FFF2-40B4-BE49-F238E27FC236}">
              <a16:creationId xmlns:a16="http://schemas.microsoft.com/office/drawing/2014/main" id="{E8EEC07D-9385-4F9E-BC6A-3A7CBC84CBDA}"/>
            </a:ext>
          </a:extLst>
        </xdr:cNvPr>
        <xdr:cNvSpPr>
          <a:spLocks noChangeShapeType="1"/>
        </xdr:cNvSpPr>
      </xdr:nvSpPr>
      <xdr:spPr bwMode="auto">
        <a:xfrm>
          <a:off x="3676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349" name="Line 7">
          <a:extLst>
            <a:ext uri="{FF2B5EF4-FFF2-40B4-BE49-F238E27FC236}">
              <a16:creationId xmlns:a16="http://schemas.microsoft.com/office/drawing/2014/main" id="{554CD596-E114-4713-A76F-41689751B4A3}"/>
            </a:ext>
          </a:extLst>
        </xdr:cNvPr>
        <xdr:cNvSpPr>
          <a:spLocks noChangeShapeType="1"/>
        </xdr:cNvSpPr>
      </xdr:nvSpPr>
      <xdr:spPr bwMode="auto">
        <a:xfrm>
          <a:off x="3676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350" name="Line 7">
          <a:extLst>
            <a:ext uri="{FF2B5EF4-FFF2-40B4-BE49-F238E27FC236}">
              <a16:creationId xmlns:a16="http://schemas.microsoft.com/office/drawing/2014/main" id="{F9041FEB-BFEC-4076-ADCF-C08D07090912}"/>
            </a:ext>
          </a:extLst>
        </xdr:cNvPr>
        <xdr:cNvSpPr>
          <a:spLocks noChangeShapeType="1"/>
        </xdr:cNvSpPr>
      </xdr:nvSpPr>
      <xdr:spPr bwMode="auto">
        <a:xfrm>
          <a:off x="3676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351" name="Line 7">
          <a:extLst>
            <a:ext uri="{FF2B5EF4-FFF2-40B4-BE49-F238E27FC236}">
              <a16:creationId xmlns:a16="http://schemas.microsoft.com/office/drawing/2014/main" id="{7B982F12-2772-4BB6-8FC6-8CD3CBE236E6}"/>
            </a:ext>
          </a:extLst>
        </xdr:cNvPr>
        <xdr:cNvSpPr>
          <a:spLocks noChangeShapeType="1"/>
        </xdr:cNvSpPr>
      </xdr:nvSpPr>
      <xdr:spPr bwMode="auto">
        <a:xfrm>
          <a:off x="3676650" y="36661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352" name="Line 7">
          <a:extLst>
            <a:ext uri="{FF2B5EF4-FFF2-40B4-BE49-F238E27FC236}">
              <a16:creationId xmlns:a16="http://schemas.microsoft.com/office/drawing/2014/main" id="{7442E062-D095-470B-87C2-5C20C977F696}"/>
            </a:ext>
          </a:extLst>
        </xdr:cNvPr>
        <xdr:cNvSpPr>
          <a:spLocks noChangeShapeType="1"/>
        </xdr:cNvSpPr>
      </xdr:nvSpPr>
      <xdr:spPr bwMode="auto">
        <a:xfrm>
          <a:off x="367665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353" name="Line 7">
          <a:extLst>
            <a:ext uri="{FF2B5EF4-FFF2-40B4-BE49-F238E27FC236}">
              <a16:creationId xmlns:a16="http://schemas.microsoft.com/office/drawing/2014/main" id="{431B4D4A-8280-4961-AAE6-4B32BBC9BBAF}"/>
            </a:ext>
          </a:extLst>
        </xdr:cNvPr>
        <xdr:cNvSpPr>
          <a:spLocks noChangeShapeType="1"/>
        </xdr:cNvSpPr>
      </xdr:nvSpPr>
      <xdr:spPr bwMode="auto">
        <a:xfrm>
          <a:off x="367665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354" name="Line 7">
          <a:extLst>
            <a:ext uri="{FF2B5EF4-FFF2-40B4-BE49-F238E27FC236}">
              <a16:creationId xmlns:a16="http://schemas.microsoft.com/office/drawing/2014/main" id="{0CBBEA41-D6DC-41F8-B6E2-1EE81F245DC7}"/>
            </a:ext>
          </a:extLst>
        </xdr:cNvPr>
        <xdr:cNvSpPr>
          <a:spLocks noChangeShapeType="1"/>
        </xdr:cNvSpPr>
      </xdr:nvSpPr>
      <xdr:spPr bwMode="auto">
        <a:xfrm>
          <a:off x="367665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355" name="Line 7">
          <a:extLst>
            <a:ext uri="{FF2B5EF4-FFF2-40B4-BE49-F238E27FC236}">
              <a16:creationId xmlns:a16="http://schemas.microsoft.com/office/drawing/2014/main" id="{35BA91D5-57AD-410D-8031-24828BACF089}"/>
            </a:ext>
          </a:extLst>
        </xdr:cNvPr>
        <xdr:cNvSpPr>
          <a:spLocks noChangeShapeType="1"/>
        </xdr:cNvSpPr>
      </xdr:nvSpPr>
      <xdr:spPr bwMode="auto">
        <a:xfrm>
          <a:off x="367665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356" name="Line 7">
          <a:extLst>
            <a:ext uri="{FF2B5EF4-FFF2-40B4-BE49-F238E27FC236}">
              <a16:creationId xmlns:a16="http://schemas.microsoft.com/office/drawing/2014/main" id="{EAA6D80E-D094-4B6C-845A-6FD3832092EE}"/>
            </a:ext>
          </a:extLst>
        </xdr:cNvPr>
        <xdr:cNvSpPr>
          <a:spLocks noChangeShapeType="1"/>
        </xdr:cNvSpPr>
      </xdr:nvSpPr>
      <xdr:spPr bwMode="auto">
        <a:xfrm>
          <a:off x="367665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357" name="Line 7">
          <a:extLst>
            <a:ext uri="{FF2B5EF4-FFF2-40B4-BE49-F238E27FC236}">
              <a16:creationId xmlns:a16="http://schemas.microsoft.com/office/drawing/2014/main" id="{1748D413-84D9-4861-AADE-1F00C893F15B}"/>
            </a:ext>
          </a:extLst>
        </xdr:cNvPr>
        <xdr:cNvSpPr>
          <a:spLocks noChangeShapeType="1"/>
        </xdr:cNvSpPr>
      </xdr:nvSpPr>
      <xdr:spPr bwMode="auto">
        <a:xfrm>
          <a:off x="367665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358" name="Line 7">
          <a:extLst>
            <a:ext uri="{FF2B5EF4-FFF2-40B4-BE49-F238E27FC236}">
              <a16:creationId xmlns:a16="http://schemas.microsoft.com/office/drawing/2014/main" id="{8965DDBF-8BCB-4C55-ACA0-5067C3CACC77}"/>
            </a:ext>
          </a:extLst>
        </xdr:cNvPr>
        <xdr:cNvSpPr>
          <a:spLocks noChangeShapeType="1"/>
        </xdr:cNvSpPr>
      </xdr:nvSpPr>
      <xdr:spPr bwMode="auto">
        <a:xfrm>
          <a:off x="367665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359" name="Line 7">
          <a:extLst>
            <a:ext uri="{FF2B5EF4-FFF2-40B4-BE49-F238E27FC236}">
              <a16:creationId xmlns:a16="http://schemas.microsoft.com/office/drawing/2014/main" id="{01618A13-BFF6-4756-AFC7-18577FFE3B27}"/>
            </a:ext>
          </a:extLst>
        </xdr:cNvPr>
        <xdr:cNvSpPr>
          <a:spLocks noChangeShapeType="1"/>
        </xdr:cNvSpPr>
      </xdr:nvSpPr>
      <xdr:spPr bwMode="auto">
        <a:xfrm>
          <a:off x="367665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360" name="Line 7">
          <a:extLst>
            <a:ext uri="{FF2B5EF4-FFF2-40B4-BE49-F238E27FC236}">
              <a16:creationId xmlns:a16="http://schemas.microsoft.com/office/drawing/2014/main" id="{64528864-36DC-4C33-8FD5-EF51C48BA51F}"/>
            </a:ext>
          </a:extLst>
        </xdr:cNvPr>
        <xdr:cNvSpPr>
          <a:spLocks noChangeShapeType="1"/>
        </xdr:cNvSpPr>
      </xdr:nvSpPr>
      <xdr:spPr bwMode="auto">
        <a:xfrm>
          <a:off x="367665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361" name="Line 7">
          <a:extLst>
            <a:ext uri="{FF2B5EF4-FFF2-40B4-BE49-F238E27FC236}">
              <a16:creationId xmlns:a16="http://schemas.microsoft.com/office/drawing/2014/main" id="{04027C04-34A5-40F8-AC5A-FF223299A013}"/>
            </a:ext>
          </a:extLst>
        </xdr:cNvPr>
        <xdr:cNvSpPr>
          <a:spLocks noChangeShapeType="1"/>
        </xdr:cNvSpPr>
      </xdr:nvSpPr>
      <xdr:spPr bwMode="auto">
        <a:xfrm>
          <a:off x="367665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362" name="Line 7">
          <a:extLst>
            <a:ext uri="{FF2B5EF4-FFF2-40B4-BE49-F238E27FC236}">
              <a16:creationId xmlns:a16="http://schemas.microsoft.com/office/drawing/2014/main" id="{68B1103A-5242-4A54-9FF9-96FE4EB9F184}"/>
            </a:ext>
          </a:extLst>
        </xdr:cNvPr>
        <xdr:cNvSpPr>
          <a:spLocks noChangeShapeType="1"/>
        </xdr:cNvSpPr>
      </xdr:nvSpPr>
      <xdr:spPr bwMode="auto">
        <a:xfrm>
          <a:off x="367665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363" name="Line 7">
          <a:extLst>
            <a:ext uri="{FF2B5EF4-FFF2-40B4-BE49-F238E27FC236}">
              <a16:creationId xmlns:a16="http://schemas.microsoft.com/office/drawing/2014/main" id="{A69C31B3-9E60-4C74-90D5-F25C74C4D305}"/>
            </a:ext>
          </a:extLst>
        </xdr:cNvPr>
        <xdr:cNvSpPr>
          <a:spLocks noChangeShapeType="1"/>
        </xdr:cNvSpPr>
      </xdr:nvSpPr>
      <xdr:spPr bwMode="auto">
        <a:xfrm>
          <a:off x="367665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364" name="Line 7">
          <a:extLst>
            <a:ext uri="{FF2B5EF4-FFF2-40B4-BE49-F238E27FC236}">
              <a16:creationId xmlns:a16="http://schemas.microsoft.com/office/drawing/2014/main" id="{F5DF5024-362F-47D0-94F2-7A8C6CCD2EF2}"/>
            </a:ext>
          </a:extLst>
        </xdr:cNvPr>
        <xdr:cNvSpPr>
          <a:spLocks noChangeShapeType="1"/>
        </xdr:cNvSpPr>
      </xdr:nvSpPr>
      <xdr:spPr bwMode="auto">
        <a:xfrm>
          <a:off x="367665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365" name="Line 7">
          <a:extLst>
            <a:ext uri="{FF2B5EF4-FFF2-40B4-BE49-F238E27FC236}">
              <a16:creationId xmlns:a16="http://schemas.microsoft.com/office/drawing/2014/main" id="{ED682B45-4C71-4C2D-9F99-63DDA511E5C2}"/>
            </a:ext>
          </a:extLst>
        </xdr:cNvPr>
        <xdr:cNvSpPr>
          <a:spLocks noChangeShapeType="1"/>
        </xdr:cNvSpPr>
      </xdr:nvSpPr>
      <xdr:spPr bwMode="auto">
        <a:xfrm>
          <a:off x="367665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366" name="Line 7">
          <a:extLst>
            <a:ext uri="{FF2B5EF4-FFF2-40B4-BE49-F238E27FC236}">
              <a16:creationId xmlns:a16="http://schemas.microsoft.com/office/drawing/2014/main" id="{A0043CE9-EF20-4262-B41D-0ADFA1B85B76}"/>
            </a:ext>
          </a:extLst>
        </xdr:cNvPr>
        <xdr:cNvSpPr>
          <a:spLocks noChangeShapeType="1"/>
        </xdr:cNvSpPr>
      </xdr:nvSpPr>
      <xdr:spPr bwMode="auto">
        <a:xfrm>
          <a:off x="367665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367" name="Line 7">
          <a:extLst>
            <a:ext uri="{FF2B5EF4-FFF2-40B4-BE49-F238E27FC236}">
              <a16:creationId xmlns:a16="http://schemas.microsoft.com/office/drawing/2014/main" id="{3611F8C4-8A13-4DE0-9475-47BFB36FEA85}"/>
            </a:ext>
          </a:extLst>
        </xdr:cNvPr>
        <xdr:cNvSpPr>
          <a:spLocks noChangeShapeType="1"/>
        </xdr:cNvSpPr>
      </xdr:nvSpPr>
      <xdr:spPr bwMode="auto">
        <a:xfrm>
          <a:off x="367665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368" name="Line 7">
          <a:extLst>
            <a:ext uri="{FF2B5EF4-FFF2-40B4-BE49-F238E27FC236}">
              <a16:creationId xmlns:a16="http://schemas.microsoft.com/office/drawing/2014/main" id="{1B436FAA-F512-4D49-ABEA-20BC0EB27F20}"/>
            </a:ext>
          </a:extLst>
        </xdr:cNvPr>
        <xdr:cNvSpPr>
          <a:spLocks noChangeShapeType="1"/>
        </xdr:cNvSpPr>
      </xdr:nvSpPr>
      <xdr:spPr bwMode="auto">
        <a:xfrm>
          <a:off x="367665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369" name="Line 7">
          <a:extLst>
            <a:ext uri="{FF2B5EF4-FFF2-40B4-BE49-F238E27FC236}">
              <a16:creationId xmlns:a16="http://schemas.microsoft.com/office/drawing/2014/main" id="{58FD0F34-246C-480A-8EB1-4B89D206FAF0}"/>
            </a:ext>
          </a:extLst>
        </xdr:cNvPr>
        <xdr:cNvSpPr>
          <a:spLocks noChangeShapeType="1"/>
        </xdr:cNvSpPr>
      </xdr:nvSpPr>
      <xdr:spPr bwMode="auto">
        <a:xfrm>
          <a:off x="367665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370" name="Line 7">
          <a:extLst>
            <a:ext uri="{FF2B5EF4-FFF2-40B4-BE49-F238E27FC236}">
              <a16:creationId xmlns:a16="http://schemas.microsoft.com/office/drawing/2014/main" id="{DACAC691-7720-45BC-9F0C-9083A6291A8A}"/>
            </a:ext>
          </a:extLst>
        </xdr:cNvPr>
        <xdr:cNvSpPr>
          <a:spLocks noChangeShapeType="1"/>
        </xdr:cNvSpPr>
      </xdr:nvSpPr>
      <xdr:spPr bwMode="auto">
        <a:xfrm>
          <a:off x="367665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371" name="Line 7">
          <a:extLst>
            <a:ext uri="{FF2B5EF4-FFF2-40B4-BE49-F238E27FC236}">
              <a16:creationId xmlns:a16="http://schemas.microsoft.com/office/drawing/2014/main" id="{B264F8D5-DC2B-453F-85A7-5890C3642A16}"/>
            </a:ext>
          </a:extLst>
        </xdr:cNvPr>
        <xdr:cNvSpPr>
          <a:spLocks noChangeShapeType="1"/>
        </xdr:cNvSpPr>
      </xdr:nvSpPr>
      <xdr:spPr bwMode="auto">
        <a:xfrm>
          <a:off x="367665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372" name="Line 7">
          <a:extLst>
            <a:ext uri="{FF2B5EF4-FFF2-40B4-BE49-F238E27FC236}">
              <a16:creationId xmlns:a16="http://schemas.microsoft.com/office/drawing/2014/main" id="{9F0985AA-6143-42FC-9C10-C62B5B78E952}"/>
            </a:ext>
          </a:extLst>
        </xdr:cNvPr>
        <xdr:cNvSpPr>
          <a:spLocks noChangeShapeType="1"/>
        </xdr:cNvSpPr>
      </xdr:nvSpPr>
      <xdr:spPr bwMode="auto">
        <a:xfrm>
          <a:off x="367665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373" name="Line 7">
          <a:extLst>
            <a:ext uri="{FF2B5EF4-FFF2-40B4-BE49-F238E27FC236}">
              <a16:creationId xmlns:a16="http://schemas.microsoft.com/office/drawing/2014/main" id="{E412EBDC-C197-47B2-95C1-E7CEE95817FE}"/>
            </a:ext>
          </a:extLst>
        </xdr:cNvPr>
        <xdr:cNvSpPr>
          <a:spLocks noChangeShapeType="1"/>
        </xdr:cNvSpPr>
      </xdr:nvSpPr>
      <xdr:spPr bwMode="auto">
        <a:xfrm>
          <a:off x="367665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374" name="Line 7">
          <a:extLst>
            <a:ext uri="{FF2B5EF4-FFF2-40B4-BE49-F238E27FC236}">
              <a16:creationId xmlns:a16="http://schemas.microsoft.com/office/drawing/2014/main" id="{63AEF294-8D7F-46CE-A5ED-E0372DD90F31}"/>
            </a:ext>
          </a:extLst>
        </xdr:cNvPr>
        <xdr:cNvSpPr>
          <a:spLocks noChangeShapeType="1"/>
        </xdr:cNvSpPr>
      </xdr:nvSpPr>
      <xdr:spPr bwMode="auto">
        <a:xfrm>
          <a:off x="367665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375" name="Line 7">
          <a:extLst>
            <a:ext uri="{FF2B5EF4-FFF2-40B4-BE49-F238E27FC236}">
              <a16:creationId xmlns:a16="http://schemas.microsoft.com/office/drawing/2014/main" id="{43986576-D0BE-47FD-8C6B-7C1704309469}"/>
            </a:ext>
          </a:extLst>
        </xdr:cNvPr>
        <xdr:cNvSpPr>
          <a:spLocks noChangeShapeType="1"/>
        </xdr:cNvSpPr>
      </xdr:nvSpPr>
      <xdr:spPr bwMode="auto">
        <a:xfrm>
          <a:off x="367665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376" name="Line 7">
          <a:extLst>
            <a:ext uri="{FF2B5EF4-FFF2-40B4-BE49-F238E27FC236}">
              <a16:creationId xmlns:a16="http://schemas.microsoft.com/office/drawing/2014/main" id="{AA03B6A4-8B3C-47C2-B48D-BBB6A441462D}"/>
            </a:ext>
          </a:extLst>
        </xdr:cNvPr>
        <xdr:cNvSpPr>
          <a:spLocks noChangeShapeType="1"/>
        </xdr:cNvSpPr>
      </xdr:nvSpPr>
      <xdr:spPr bwMode="auto">
        <a:xfrm>
          <a:off x="367665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377" name="Line 7">
          <a:extLst>
            <a:ext uri="{FF2B5EF4-FFF2-40B4-BE49-F238E27FC236}">
              <a16:creationId xmlns:a16="http://schemas.microsoft.com/office/drawing/2014/main" id="{A382A41D-FF08-461D-8B69-1CA70B6551F0}"/>
            </a:ext>
          </a:extLst>
        </xdr:cNvPr>
        <xdr:cNvSpPr>
          <a:spLocks noChangeShapeType="1"/>
        </xdr:cNvSpPr>
      </xdr:nvSpPr>
      <xdr:spPr bwMode="auto">
        <a:xfrm>
          <a:off x="367665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378" name="Line 7">
          <a:extLst>
            <a:ext uri="{FF2B5EF4-FFF2-40B4-BE49-F238E27FC236}">
              <a16:creationId xmlns:a16="http://schemas.microsoft.com/office/drawing/2014/main" id="{FB278E6E-D272-4F9C-B99B-427C905DFADC}"/>
            </a:ext>
          </a:extLst>
        </xdr:cNvPr>
        <xdr:cNvSpPr>
          <a:spLocks noChangeShapeType="1"/>
        </xdr:cNvSpPr>
      </xdr:nvSpPr>
      <xdr:spPr bwMode="auto">
        <a:xfrm>
          <a:off x="367665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379" name="Line 7">
          <a:extLst>
            <a:ext uri="{FF2B5EF4-FFF2-40B4-BE49-F238E27FC236}">
              <a16:creationId xmlns:a16="http://schemas.microsoft.com/office/drawing/2014/main" id="{503C9836-8430-4213-8D06-5C336591E346}"/>
            </a:ext>
          </a:extLst>
        </xdr:cNvPr>
        <xdr:cNvSpPr>
          <a:spLocks noChangeShapeType="1"/>
        </xdr:cNvSpPr>
      </xdr:nvSpPr>
      <xdr:spPr bwMode="auto">
        <a:xfrm>
          <a:off x="367665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380" name="Line 7">
          <a:extLst>
            <a:ext uri="{FF2B5EF4-FFF2-40B4-BE49-F238E27FC236}">
              <a16:creationId xmlns:a16="http://schemas.microsoft.com/office/drawing/2014/main" id="{2D5B7FA3-87B4-4869-A38F-2DB538E6685A}"/>
            </a:ext>
          </a:extLst>
        </xdr:cNvPr>
        <xdr:cNvSpPr>
          <a:spLocks noChangeShapeType="1"/>
        </xdr:cNvSpPr>
      </xdr:nvSpPr>
      <xdr:spPr bwMode="auto">
        <a:xfrm>
          <a:off x="367665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381" name="Line 7">
          <a:extLst>
            <a:ext uri="{FF2B5EF4-FFF2-40B4-BE49-F238E27FC236}">
              <a16:creationId xmlns:a16="http://schemas.microsoft.com/office/drawing/2014/main" id="{B18EA7E2-5590-4B25-BF26-4447D189BB16}"/>
            </a:ext>
          </a:extLst>
        </xdr:cNvPr>
        <xdr:cNvSpPr>
          <a:spLocks noChangeShapeType="1"/>
        </xdr:cNvSpPr>
      </xdr:nvSpPr>
      <xdr:spPr bwMode="auto">
        <a:xfrm>
          <a:off x="367665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382" name="Line 7">
          <a:extLst>
            <a:ext uri="{FF2B5EF4-FFF2-40B4-BE49-F238E27FC236}">
              <a16:creationId xmlns:a16="http://schemas.microsoft.com/office/drawing/2014/main" id="{FAD23436-091F-41F9-82B8-3E95E9B2C9C2}"/>
            </a:ext>
          </a:extLst>
        </xdr:cNvPr>
        <xdr:cNvSpPr>
          <a:spLocks noChangeShapeType="1"/>
        </xdr:cNvSpPr>
      </xdr:nvSpPr>
      <xdr:spPr bwMode="auto">
        <a:xfrm>
          <a:off x="367665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383" name="Line 7">
          <a:extLst>
            <a:ext uri="{FF2B5EF4-FFF2-40B4-BE49-F238E27FC236}">
              <a16:creationId xmlns:a16="http://schemas.microsoft.com/office/drawing/2014/main" id="{9E900CD8-297C-4F1A-9814-8F0369AC343C}"/>
            </a:ext>
          </a:extLst>
        </xdr:cNvPr>
        <xdr:cNvSpPr>
          <a:spLocks noChangeShapeType="1"/>
        </xdr:cNvSpPr>
      </xdr:nvSpPr>
      <xdr:spPr bwMode="auto">
        <a:xfrm>
          <a:off x="367665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384" name="Line 7">
          <a:extLst>
            <a:ext uri="{FF2B5EF4-FFF2-40B4-BE49-F238E27FC236}">
              <a16:creationId xmlns:a16="http://schemas.microsoft.com/office/drawing/2014/main" id="{DF431EC9-CCBA-419B-BCF7-4CC9318D2E70}"/>
            </a:ext>
          </a:extLst>
        </xdr:cNvPr>
        <xdr:cNvSpPr>
          <a:spLocks noChangeShapeType="1"/>
        </xdr:cNvSpPr>
      </xdr:nvSpPr>
      <xdr:spPr bwMode="auto">
        <a:xfrm>
          <a:off x="367665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385" name="Line 7">
          <a:extLst>
            <a:ext uri="{FF2B5EF4-FFF2-40B4-BE49-F238E27FC236}">
              <a16:creationId xmlns:a16="http://schemas.microsoft.com/office/drawing/2014/main" id="{52B8E513-5C42-4F52-B278-2522767C25DB}"/>
            </a:ext>
          </a:extLst>
        </xdr:cNvPr>
        <xdr:cNvSpPr>
          <a:spLocks noChangeShapeType="1"/>
        </xdr:cNvSpPr>
      </xdr:nvSpPr>
      <xdr:spPr bwMode="auto">
        <a:xfrm>
          <a:off x="367665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386" name="Line 7">
          <a:extLst>
            <a:ext uri="{FF2B5EF4-FFF2-40B4-BE49-F238E27FC236}">
              <a16:creationId xmlns:a16="http://schemas.microsoft.com/office/drawing/2014/main" id="{45DD1389-74A0-4C47-9478-3C408C366ABC}"/>
            </a:ext>
          </a:extLst>
        </xdr:cNvPr>
        <xdr:cNvSpPr>
          <a:spLocks noChangeShapeType="1"/>
        </xdr:cNvSpPr>
      </xdr:nvSpPr>
      <xdr:spPr bwMode="auto">
        <a:xfrm>
          <a:off x="367665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387" name="Line 7">
          <a:extLst>
            <a:ext uri="{FF2B5EF4-FFF2-40B4-BE49-F238E27FC236}">
              <a16:creationId xmlns:a16="http://schemas.microsoft.com/office/drawing/2014/main" id="{02626AA2-57FF-44A4-ACB5-8B60B023E65D}"/>
            </a:ext>
          </a:extLst>
        </xdr:cNvPr>
        <xdr:cNvSpPr>
          <a:spLocks noChangeShapeType="1"/>
        </xdr:cNvSpPr>
      </xdr:nvSpPr>
      <xdr:spPr bwMode="auto">
        <a:xfrm>
          <a:off x="367665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388" name="Line 7">
          <a:extLst>
            <a:ext uri="{FF2B5EF4-FFF2-40B4-BE49-F238E27FC236}">
              <a16:creationId xmlns:a16="http://schemas.microsoft.com/office/drawing/2014/main" id="{E5D6E863-C14B-450D-87E4-D7DB30272A10}"/>
            </a:ext>
          </a:extLst>
        </xdr:cNvPr>
        <xdr:cNvSpPr>
          <a:spLocks noChangeShapeType="1"/>
        </xdr:cNvSpPr>
      </xdr:nvSpPr>
      <xdr:spPr bwMode="auto">
        <a:xfrm>
          <a:off x="367665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389" name="Line 7">
          <a:extLst>
            <a:ext uri="{FF2B5EF4-FFF2-40B4-BE49-F238E27FC236}">
              <a16:creationId xmlns:a16="http://schemas.microsoft.com/office/drawing/2014/main" id="{F1E51671-9B08-4CA9-8296-FB0821D88044}"/>
            </a:ext>
          </a:extLst>
        </xdr:cNvPr>
        <xdr:cNvSpPr>
          <a:spLocks noChangeShapeType="1"/>
        </xdr:cNvSpPr>
      </xdr:nvSpPr>
      <xdr:spPr bwMode="auto">
        <a:xfrm>
          <a:off x="367665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390" name="Line 7">
          <a:extLst>
            <a:ext uri="{FF2B5EF4-FFF2-40B4-BE49-F238E27FC236}">
              <a16:creationId xmlns:a16="http://schemas.microsoft.com/office/drawing/2014/main" id="{7D716C85-5253-4B31-93E5-F5C169B6D247}"/>
            </a:ext>
          </a:extLst>
        </xdr:cNvPr>
        <xdr:cNvSpPr>
          <a:spLocks noChangeShapeType="1"/>
        </xdr:cNvSpPr>
      </xdr:nvSpPr>
      <xdr:spPr bwMode="auto">
        <a:xfrm>
          <a:off x="367665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391" name="Line 7">
          <a:extLst>
            <a:ext uri="{FF2B5EF4-FFF2-40B4-BE49-F238E27FC236}">
              <a16:creationId xmlns:a16="http://schemas.microsoft.com/office/drawing/2014/main" id="{C5BF7F0A-6196-4B7D-AD0A-BFB470951151}"/>
            </a:ext>
          </a:extLst>
        </xdr:cNvPr>
        <xdr:cNvSpPr>
          <a:spLocks noChangeShapeType="1"/>
        </xdr:cNvSpPr>
      </xdr:nvSpPr>
      <xdr:spPr bwMode="auto">
        <a:xfrm>
          <a:off x="367665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392" name="Line 7">
          <a:extLst>
            <a:ext uri="{FF2B5EF4-FFF2-40B4-BE49-F238E27FC236}">
              <a16:creationId xmlns:a16="http://schemas.microsoft.com/office/drawing/2014/main" id="{08EDE86A-35B6-4AF3-8853-1421EFC5F7BB}"/>
            </a:ext>
          </a:extLst>
        </xdr:cNvPr>
        <xdr:cNvSpPr>
          <a:spLocks noChangeShapeType="1"/>
        </xdr:cNvSpPr>
      </xdr:nvSpPr>
      <xdr:spPr bwMode="auto">
        <a:xfrm>
          <a:off x="367665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393" name="Line 7">
          <a:extLst>
            <a:ext uri="{FF2B5EF4-FFF2-40B4-BE49-F238E27FC236}">
              <a16:creationId xmlns:a16="http://schemas.microsoft.com/office/drawing/2014/main" id="{9265F1B4-2694-41FE-91D0-9CF482ED2557}"/>
            </a:ext>
          </a:extLst>
        </xdr:cNvPr>
        <xdr:cNvSpPr>
          <a:spLocks noChangeShapeType="1"/>
        </xdr:cNvSpPr>
      </xdr:nvSpPr>
      <xdr:spPr bwMode="auto">
        <a:xfrm>
          <a:off x="367665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394" name="Line 7">
          <a:extLst>
            <a:ext uri="{FF2B5EF4-FFF2-40B4-BE49-F238E27FC236}">
              <a16:creationId xmlns:a16="http://schemas.microsoft.com/office/drawing/2014/main" id="{3A5B761B-A5E5-4108-A909-D2AA05A8FF9D}"/>
            </a:ext>
          </a:extLst>
        </xdr:cNvPr>
        <xdr:cNvSpPr>
          <a:spLocks noChangeShapeType="1"/>
        </xdr:cNvSpPr>
      </xdr:nvSpPr>
      <xdr:spPr bwMode="auto">
        <a:xfrm>
          <a:off x="367665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395" name="Line 7">
          <a:extLst>
            <a:ext uri="{FF2B5EF4-FFF2-40B4-BE49-F238E27FC236}">
              <a16:creationId xmlns:a16="http://schemas.microsoft.com/office/drawing/2014/main" id="{2537407C-8777-4AF7-865B-50F7B80FBA75}"/>
            </a:ext>
          </a:extLst>
        </xdr:cNvPr>
        <xdr:cNvSpPr>
          <a:spLocks noChangeShapeType="1"/>
        </xdr:cNvSpPr>
      </xdr:nvSpPr>
      <xdr:spPr bwMode="auto">
        <a:xfrm>
          <a:off x="367665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396" name="Line 7">
          <a:extLst>
            <a:ext uri="{FF2B5EF4-FFF2-40B4-BE49-F238E27FC236}">
              <a16:creationId xmlns:a16="http://schemas.microsoft.com/office/drawing/2014/main" id="{DDD90DD4-900F-49D3-955F-0671C6DF7870}"/>
            </a:ext>
          </a:extLst>
        </xdr:cNvPr>
        <xdr:cNvSpPr>
          <a:spLocks noChangeShapeType="1"/>
        </xdr:cNvSpPr>
      </xdr:nvSpPr>
      <xdr:spPr bwMode="auto">
        <a:xfrm>
          <a:off x="367665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397" name="Line 7">
          <a:extLst>
            <a:ext uri="{FF2B5EF4-FFF2-40B4-BE49-F238E27FC236}">
              <a16:creationId xmlns:a16="http://schemas.microsoft.com/office/drawing/2014/main" id="{B33E01B4-2B87-4296-82B2-F6A1EE1BE21F}"/>
            </a:ext>
          </a:extLst>
        </xdr:cNvPr>
        <xdr:cNvSpPr>
          <a:spLocks noChangeShapeType="1"/>
        </xdr:cNvSpPr>
      </xdr:nvSpPr>
      <xdr:spPr bwMode="auto">
        <a:xfrm>
          <a:off x="367665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398" name="Line 7">
          <a:extLst>
            <a:ext uri="{FF2B5EF4-FFF2-40B4-BE49-F238E27FC236}">
              <a16:creationId xmlns:a16="http://schemas.microsoft.com/office/drawing/2014/main" id="{AA5189E8-217C-467C-90B5-0C69159A7B85}"/>
            </a:ext>
          </a:extLst>
        </xdr:cNvPr>
        <xdr:cNvSpPr>
          <a:spLocks noChangeShapeType="1"/>
        </xdr:cNvSpPr>
      </xdr:nvSpPr>
      <xdr:spPr bwMode="auto">
        <a:xfrm>
          <a:off x="367665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399" name="Line 7">
          <a:extLst>
            <a:ext uri="{FF2B5EF4-FFF2-40B4-BE49-F238E27FC236}">
              <a16:creationId xmlns:a16="http://schemas.microsoft.com/office/drawing/2014/main" id="{AD35F99B-B212-455C-887B-A4F1C50FBB5D}"/>
            </a:ext>
          </a:extLst>
        </xdr:cNvPr>
        <xdr:cNvSpPr>
          <a:spLocks noChangeShapeType="1"/>
        </xdr:cNvSpPr>
      </xdr:nvSpPr>
      <xdr:spPr bwMode="auto">
        <a:xfrm>
          <a:off x="367665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400" name="Line 7">
          <a:extLst>
            <a:ext uri="{FF2B5EF4-FFF2-40B4-BE49-F238E27FC236}">
              <a16:creationId xmlns:a16="http://schemas.microsoft.com/office/drawing/2014/main" id="{A2BFD753-6E15-4379-8417-188425439431}"/>
            </a:ext>
          </a:extLst>
        </xdr:cNvPr>
        <xdr:cNvSpPr>
          <a:spLocks noChangeShapeType="1"/>
        </xdr:cNvSpPr>
      </xdr:nvSpPr>
      <xdr:spPr bwMode="auto">
        <a:xfrm>
          <a:off x="367665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401" name="Line 7">
          <a:extLst>
            <a:ext uri="{FF2B5EF4-FFF2-40B4-BE49-F238E27FC236}">
              <a16:creationId xmlns:a16="http://schemas.microsoft.com/office/drawing/2014/main" id="{3D0F761E-25D0-4B81-952F-CCB1B107D866}"/>
            </a:ext>
          </a:extLst>
        </xdr:cNvPr>
        <xdr:cNvSpPr>
          <a:spLocks noChangeShapeType="1"/>
        </xdr:cNvSpPr>
      </xdr:nvSpPr>
      <xdr:spPr bwMode="auto">
        <a:xfrm>
          <a:off x="367665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402" name="Line 7">
          <a:extLst>
            <a:ext uri="{FF2B5EF4-FFF2-40B4-BE49-F238E27FC236}">
              <a16:creationId xmlns:a16="http://schemas.microsoft.com/office/drawing/2014/main" id="{BF591333-0CC1-4853-A123-105D7E3BBE51}"/>
            </a:ext>
          </a:extLst>
        </xdr:cNvPr>
        <xdr:cNvSpPr>
          <a:spLocks noChangeShapeType="1"/>
        </xdr:cNvSpPr>
      </xdr:nvSpPr>
      <xdr:spPr bwMode="auto">
        <a:xfrm>
          <a:off x="367665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403" name="Line 7">
          <a:extLst>
            <a:ext uri="{FF2B5EF4-FFF2-40B4-BE49-F238E27FC236}">
              <a16:creationId xmlns:a16="http://schemas.microsoft.com/office/drawing/2014/main" id="{8042053C-B0E0-45F7-A044-CCDCCBBEC999}"/>
            </a:ext>
          </a:extLst>
        </xdr:cNvPr>
        <xdr:cNvSpPr>
          <a:spLocks noChangeShapeType="1"/>
        </xdr:cNvSpPr>
      </xdr:nvSpPr>
      <xdr:spPr bwMode="auto">
        <a:xfrm>
          <a:off x="367665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404" name="Line 7">
          <a:extLst>
            <a:ext uri="{FF2B5EF4-FFF2-40B4-BE49-F238E27FC236}">
              <a16:creationId xmlns:a16="http://schemas.microsoft.com/office/drawing/2014/main" id="{9ADF246F-BCE8-44FE-9B3A-46FDC35BC9CA}"/>
            </a:ext>
          </a:extLst>
        </xdr:cNvPr>
        <xdr:cNvSpPr>
          <a:spLocks noChangeShapeType="1"/>
        </xdr:cNvSpPr>
      </xdr:nvSpPr>
      <xdr:spPr bwMode="auto">
        <a:xfrm>
          <a:off x="367665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405" name="Line 7">
          <a:extLst>
            <a:ext uri="{FF2B5EF4-FFF2-40B4-BE49-F238E27FC236}">
              <a16:creationId xmlns:a16="http://schemas.microsoft.com/office/drawing/2014/main" id="{B07062BE-6455-42B5-A9D3-BB873DD6E7D1}"/>
            </a:ext>
          </a:extLst>
        </xdr:cNvPr>
        <xdr:cNvSpPr>
          <a:spLocks noChangeShapeType="1"/>
        </xdr:cNvSpPr>
      </xdr:nvSpPr>
      <xdr:spPr bwMode="auto">
        <a:xfrm>
          <a:off x="367665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406" name="Line 7">
          <a:extLst>
            <a:ext uri="{FF2B5EF4-FFF2-40B4-BE49-F238E27FC236}">
              <a16:creationId xmlns:a16="http://schemas.microsoft.com/office/drawing/2014/main" id="{F7DBBAC2-781C-4B86-9AF8-CDEA09489495}"/>
            </a:ext>
          </a:extLst>
        </xdr:cNvPr>
        <xdr:cNvSpPr>
          <a:spLocks noChangeShapeType="1"/>
        </xdr:cNvSpPr>
      </xdr:nvSpPr>
      <xdr:spPr bwMode="auto">
        <a:xfrm>
          <a:off x="367665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407" name="Line 7">
          <a:extLst>
            <a:ext uri="{FF2B5EF4-FFF2-40B4-BE49-F238E27FC236}">
              <a16:creationId xmlns:a16="http://schemas.microsoft.com/office/drawing/2014/main" id="{A47F117E-1CF8-425E-B2E1-842A9A31463B}"/>
            </a:ext>
          </a:extLst>
        </xdr:cNvPr>
        <xdr:cNvSpPr>
          <a:spLocks noChangeShapeType="1"/>
        </xdr:cNvSpPr>
      </xdr:nvSpPr>
      <xdr:spPr bwMode="auto">
        <a:xfrm>
          <a:off x="367665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408" name="Line 7">
          <a:extLst>
            <a:ext uri="{FF2B5EF4-FFF2-40B4-BE49-F238E27FC236}">
              <a16:creationId xmlns:a16="http://schemas.microsoft.com/office/drawing/2014/main" id="{4B2E3E11-7FB0-4FD2-B50B-1B3F4D1F5DA6}"/>
            </a:ext>
          </a:extLst>
        </xdr:cNvPr>
        <xdr:cNvSpPr>
          <a:spLocks noChangeShapeType="1"/>
        </xdr:cNvSpPr>
      </xdr:nvSpPr>
      <xdr:spPr bwMode="auto">
        <a:xfrm>
          <a:off x="367665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409" name="Line 7">
          <a:extLst>
            <a:ext uri="{FF2B5EF4-FFF2-40B4-BE49-F238E27FC236}">
              <a16:creationId xmlns:a16="http://schemas.microsoft.com/office/drawing/2014/main" id="{9C20F17D-9DFD-4DAA-81BA-D260396F355C}"/>
            </a:ext>
          </a:extLst>
        </xdr:cNvPr>
        <xdr:cNvSpPr>
          <a:spLocks noChangeShapeType="1"/>
        </xdr:cNvSpPr>
      </xdr:nvSpPr>
      <xdr:spPr bwMode="auto">
        <a:xfrm>
          <a:off x="367665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410" name="Line 7">
          <a:extLst>
            <a:ext uri="{FF2B5EF4-FFF2-40B4-BE49-F238E27FC236}">
              <a16:creationId xmlns:a16="http://schemas.microsoft.com/office/drawing/2014/main" id="{B64BDDDD-E074-4588-AB0F-AE9F2143233B}"/>
            </a:ext>
          </a:extLst>
        </xdr:cNvPr>
        <xdr:cNvSpPr>
          <a:spLocks noChangeShapeType="1"/>
        </xdr:cNvSpPr>
      </xdr:nvSpPr>
      <xdr:spPr bwMode="auto">
        <a:xfrm>
          <a:off x="367665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411" name="Line 7">
          <a:extLst>
            <a:ext uri="{FF2B5EF4-FFF2-40B4-BE49-F238E27FC236}">
              <a16:creationId xmlns:a16="http://schemas.microsoft.com/office/drawing/2014/main" id="{C628AB23-F4A9-4207-8EC2-D46682840888}"/>
            </a:ext>
          </a:extLst>
        </xdr:cNvPr>
        <xdr:cNvSpPr>
          <a:spLocks noChangeShapeType="1"/>
        </xdr:cNvSpPr>
      </xdr:nvSpPr>
      <xdr:spPr bwMode="auto">
        <a:xfrm>
          <a:off x="367665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412" name="Line 7">
          <a:extLst>
            <a:ext uri="{FF2B5EF4-FFF2-40B4-BE49-F238E27FC236}">
              <a16:creationId xmlns:a16="http://schemas.microsoft.com/office/drawing/2014/main" id="{2AAFAF3A-F2B1-4E3D-85A9-CD7491D64C3F}"/>
            </a:ext>
          </a:extLst>
        </xdr:cNvPr>
        <xdr:cNvSpPr>
          <a:spLocks noChangeShapeType="1"/>
        </xdr:cNvSpPr>
      </xdr:nvSpPr>
      <xdr:spPr bwMode="auto">
        <a:xfrm>
          <a:off x="367665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413" name="Line 7">
          <a:extLst>
            <a:ext uri="{FF2B5EF4-FFF2-40B4-BE49-F238E27FC236}">
              <a16:creationId xmlns:a16="http://schemas.microsoft.com/office/drawing/2014/main" id="{2C165B43-0105-4AD0-BF3C-7B58DAE6BA39}"/>
            </a:ext>
          </a:extLst>
        </xdr:cNvPr>
        <xdr:cNvSpPr>
          <a:spLocks noChangeShapeType="1"/>
        </xdr:cNvSpPr>
      </xdr:nvSpPr>
      <xdr:spPr bwMode="auto">
        <a:xfrm>
          <a:off x="367665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414" name="Line 7">
          <a:extLst>
            <a:ext uri="{FF2B5EF4-FFF2-40B4-BE49-F238E27FC236}">
              <a16:creationId xmlns:a16="http://schemas.microsoft.com/office/drawing/2014/main" id="{ADB81C4E-5B4D-4405-85B8-46A03B45442E}"/>
            </a:ext>
          </a:extLst>
        </xdr:cNvPr>
        <xdr:cNvSpPr>
          <a:spLocks noChangeShapeType="1"/>
        </xdr:cNvSpPr>
      </xdr:nvSpPr>
      <xdr:spPr bwMode="auto">
        <a:xfrm>
          <a:off x="367665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415" name="Line 7">
          <a:extLst>
            <a:ext uri="{FF2B5EF4-FFF2-40B4-BE49-F238E27FC236}">
              <a16:creationId xmlns:a16="http://schemas.microsoft.com/office/drawing/2014/main" id="{52A7C569-E1BD-43D8-B61A-05DE3B30AAB6}"/>
            </a:ext>
          </a:extLst>
        </xdr:cNvPr>
        <xdr:cNvSpPr>
          <a:spLocks noChangeShapeType="1"/>
        </xdr:cNvSpPr>
      </xdr:nvSpPr>
      <xdr:spPr bwMode="auto">
        <a:xfrm>
          <a:off x="367665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416" name="Line 7">
          <a:extLst>
            <a:ext uri="{FF2B5EF4-FFF2-40B4-BE49-F238E27FC236}">
              <a16:creationId xmlns:a16="http://schemas.microsoft.com/office/drawing/2014/main" id="{BC660512-3E25-4839-A17D-E161587666E7}"/>
            </a:ext>
          </a:extLst>
        </xdr:cNvPr>
        <xdr:cNvSpPr>
          <a:spLocks noChangeShapeType="1"/>
        </xdr:cNvSpPr>
      </xdr:nvSpPr>
      <xdr:spPr bwMode="auto">
        <a:xfrm>
          <a:off x="367665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417" name="Line 7">
          <a:extLst>
            <a:ext uri="{FF2B5EF4-FFF2-40B4-BE49-F238E27FC236}">
              <a16:creationId xmlns:a16="http://schemas.microsoft.com/office/drawing/2014/main" id="{9793B75D-0AC6-45B1-85EA-97D97055A69E}"/>
            </a:ext>
          </a:extLst>
        </xdr:cNvPr>
        <xdr:cNvSpPr>
          <a:spLocks noChangeShapeType="1"/>
        </xdr:cNvSpPr>
      </xdr:nvSpPr>
      <xdr:spPr bwMode="auto">
        <a:xfrm>
          <a:off x="367665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418" name="Line 7">
          <a:extLst>
            <a:ext uri="{FF2B5EF4-FFF2-40B4-BE49-F238E27FC236}">
              <a16:creationId xmlns:a16="http://schemas.microsoft.com/office/drawing/2014/main" id="{70BD61FD-2CA3-4CBA-835F-5134E0F7BDCF}"/>
            </a:ext>
          </a:extLst>
        </xdr:cNvPr>
        <xdr:cNvSpPr>
          <a:spLocks noChangeShapeType="1"/>
        </xdr:cNvSpPr>
      </xdr:nvSpPr>
      <xdr:spPr bwMode="auto">
        <a:xfrm>
          <a:off x="367665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419" name="Line 7">
          <a:extLst>
            <a:ext uri="{FF2B5EF4-FFF2-40B4-BE49-F238E27FC236}">
              <a16:creationId xmlns:a16="http://schemas.microsoft.com/office/drawing/2014/main" id="{3D2F2FB2-51A8-4DD0-94FE-0B28EAD35E20}"/>
            </a:ext>
          </a:extLst>
        </xdr:cNvPr>
        <xdr:cNvSpPr>
          <a:spLocks noChangeShapeType="1"/>
        </xdr:cNvSpPr>
      </xdr:nvSpPr>
      <xdr:spPr bwMode="auto">
        <a:xfrm>
          <a:off x="367665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420" name="Line 7">
          <a:extLst>
            <a:ext uri="{FF2B5EF4-FFF2-40B4-BE49-F238E27FC236}">
              <a16:creationId xmlns:a16="http://schemas.microsoft.com/office/drawing/2014/main" id="{28DB8CDE-A8A6-47DA-B9D3-A8C5F282274A}"/>
            </a:ext>
          </a:extLst>
        </xdr:cNvPr>
        <xdr:cNvSpPr>
          <a:spLocks noChangeShapeType="1"/>
        </xdr:cNvSpPr>
      </xdr:nvSpPr>
      <xdr:spPr bwMode="auto">
        <a:xfrm>
          <a:off x="367665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421" name="Line 7">
          <a:extLst>
            <a:ext uri="{FF2B5EF4-FFF2-40B4-BE49-F238E27FC236}">
              <a16:creationId xmlns:a16="http://schemas.microsoft.com/office/drawing/2014/main" id="{1ED169E3-4EC3-4DC8-BC4A-E62F702CF18C}"/>
            </a:ext>
          </a:extLst>
        </xdr:cNvPr>
        <xdr:cNvSpPr>
          <a:spLocks noChangeShapeType="1"/>
        </xdr:cNvSpPr>
      </xdr:nvSpPr>
      <xdr:spPr bwMode="auto">
        <a:xfrm>
          <a:off x="367665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422" name="Line 7">
          <a:extLst>
            <a:ext uri="{FF2B5EF4-FFF2-40B4-BE49-F238E27FC236}">
              <a16:creationId xmlns:a16="http://schemas.microsoft.com/office/drawing/2014/main" id="{4B1DB42B-33C8-4E69-AD56-EE0701759E02}"/>
            </a:ext>
          </a:extLst>
        </xdr:cNvPr>
        <xdr:cNvSpPr>
          <a:spLocks noChangeShapeType="1"/>
        </xdr:cNvSpPr>
      </xdr:nvSpPr>
      <xdr:spPr bwMode="auto">
        <a:xfrm>
          <a:off x="367665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423" name="Line 7">
          <a:extLst>
            <a:ext uri="{FF2B5EF4-FFF2-40B4-BE49-F238E27FC236}">
              <a16:creationId xmlns:a16="http://schemas.microsoft.com/office/drawing/2014/main" id="{D9E4B4A4-C029-445A-917A-69B8C83E60E1}"/>
            </a:ext>
          </a:extLst>
        </xdr:cNvPr>
        <xdr:cNvSpPr>
          <a:spLocks noChangeShapeType="1"/>
        </xdr:cNvSpPr>
      </xdr:nvSpPr>
      <xdr:spPr bwMode="auto">
        <a:xfrm>
          <a:off x="367665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424" name="Line 7">
          <a:extLst>
            <a:ext uri="{FF2B5EF4-FFF2-40B4-BE49-F238E27FC236}">
              <a16:creationId xmlns:a16="http://schemas.microsoft.com/office/drawing/2014/main" id="{88892D17-23A2-49B4-ABF2-7375C800FF8B}"/>
            </a:ext>
          </a:extLst>
        </xdr:cNvPr>
        <xdr:cNvSpPr>
          <a:spLocks noChangeShapeType="1"/>
        </xdr:cNvSpPr>
      </xdr:nvSpPr>
      <xdr:spPr bwMode="auto">
        <a:xfrm>
          <a:off x="367665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425" name="Line 7">
          <a:extLst>
            <a:ext uri="{FF2B5EF4-FFF2-40B4-BE49-F238E27FC236}">
              <a16:creationId xmlns:a16="http://schemas.microsoft.com/office/drawing/2014/main" id="{A88E79E7-9693-4C9C-A7BF-74CE4DDCFC1E}"/>
            </a:ext>
          </a:extLst>
        </xdr:cNvPr>
        <xdr:cNvSpPr>
          <a:spLocks noChangeShapeType="1"/>
        </xdr:cNvSpPr>
      </xdr:nvSpPr>
      <xdr:spPr bwMode="auto">
        <a:xfrm>
          <a:off x="367665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426" name="Line 7">
          <a:extLst>
            <a:ext uri="{FF2B5EF4-FFF2-40B4-BE49-F238E27FC236}">
              <a16:creationId xmlns:a16="http://schemas.microsoft.com/office/drawing/2014/main" id="{4F22BDFA-5EC3-48C5-92E9-064DD7CA5B50}"/>
            </a:ext>
          </a:extLst>
        </xdr:cNvPr>
        <xdr:cNvSpPr>
          <a:spLocks noChangeShapeType="1"/>
        </xdr:cNvSpPr>
      </xdr:nvSpPr>
      <xdr:spPr bwMode="auto">
        <a:xfrm>
          <a:off x="367665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427" name="Line 7">
          <a:extLst>
            <a:ext uri="{FF2B5EF4-FFF2-40B4-BE49-F238E27FC236}">
              <a16:creationId xmlns:a16="http://schemas.microsoft.com/office/drawing/2014/main" id="{6DB1CEF6-24B7-4635-9E33-415932CCD78C}"/>
            </a:ext>
          </a:extLst>
        </xdr:cNvPr>
        <xdr:cNvSpPr>
          <a:spLocks noChangeShapeType="1"/>
        </xdr:cNvSpPr>
      </xdr:nvSpPr>
      <xdr:spPr bwMode="auto">
        <a:xfrm>
          <a:off x="367665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428" name="Line 7">
          <a:extLst>
            <a:ext uri="{FF2B5EF4-FFF2-40B4-BE49-F238E27FC236}">
              <a16:creationId xmlns:a16="http://schemas.microsoft.com/office/drawing/2014/main" id="{8B73BC4D-ACBE-4D7E-819B-D45AFA2092E0}"/>
            </a:ext>
          </a:extLst>
        </xdr:cNvPr>
        <xdr:cNvSpPr>
          <a:spLocks noChangeShapeType="1"/>
        </xdr:cNvSpPr>
      </xdr:nvSpPr>
      <xdr:spPr bwMode="auto">
        <a:xfrm>
          <a:off x="367665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429" name="Line 7">
          <a:extLst>
            <a:ext uri="{FF2B5EF4-FFF2-40B4-BE49-F238E27FC236}">
              <a16:creationId xmlns:a16="http://schemas.microsoft.com/office/drawing/2014/main" id="{722DF083-948C-43C0-A1CB-0EF9EE83F295}"/>
            </a:ext>
          </a:extLst>
        </xdr:cNvPr>
        <xdr:cNvSpPr>
          <a:spLocks noChangeShapeType="1"/>
        </xdr:cNvSpPr>
      </xdr:nvSpPr>
      <xdr:spPr bwMode="auto">
        <a:xfrm>
          <a:off x="367665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430" name="Line 7">
          <a:extLst>
            <a:ext uri="{FF2B5EF4-FFF2-40B4-BE49-F238E27FC236}">
              <a16:creationId xmlns:a16="http://schemas.microsoft.com/office/drawing/2014/main" id="{7462ECA5-9778-464D-8A5E-67312D3AD959}"/>
            </a:ext>
          </a:extLst>
        </xdr:cNvPr>
        <xdr:cNvSpPr>
          <a:spLocks noChangeShapeType="1"/>
        </xdr:cNvSpPr>
      </xdr:nvSpPr>
      <xdr:spPr bwMode="auto">
        <a:xfrm>
          <a:off x="367665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431" name="Line 7">
          <a:extLst>
            <a:ext uri="{FF2B5EF4-FFF2-40B4-BE49-F238E27FC236}">
              <a16:creationId xmlns:a16="http://schemas.microsoft.com/office/drawing/2014/main" id="{B73CAED6-EACD-439B-A039-76B3F38EE735}"/>
            </a:ext>
          </a:extLst>
        </xdr:cNvPr>
        <xdr:cNvSpPr>
          <a:spLocks noChangeShapeType="1"/>
        </xdr:cNvSpPr>
      </xdr:nvSpPr>
      <xdr:spPr bwMode="auto">
        <a:xfrm>
          <a:off x="367665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432" name="Line 7">
          <a:extLst>
            <a:ext uri="{FF2B5EF4-FFF2-40B4-BE49-F238E27FC236}">
              <a16:creationId xmlns:a16="http://schemas.microsoft.com/office/drawing/2014/main" id="{4F98FF62-5A7B-4CEE-ADAB-F31E5440C7F1}"/>
            </a:ext>
          </a:extLst>
        </xdr:cNvPr>
        <xdr:cNvSpPr>
          <a:spLocks noChangeShapeType="1"/>
        </xdr:cNvSpPr>
      </xdr:nvSpPr>
      <xdr:spPr bwMode="auto">
        <a:xfrm>
          <a:off x="3676650" y="3646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163</xdr:row>
      <xdr:rowOff>0</xdr:rowOff>
    </xdr:from>
    <xdr:to>
      <xdr:col>7</xdr:col>
      <xdr:colOff>323850</xdr:colOff>
      <xdr:row>163</xdr:row>
      <xdr:rowOff>0</xdr:rowOff>
    </xdr:to>
    <xdr:sp macro="" textlink="">
      <xdr:nvSpPr>
        <xdr:cNvPr id="4433" name="Line 7">
          <a:extLst>
            <a:ext uri="{FF2B5EF4-FFF2-40B4-BE49-F238E27FC236}">
              <a16:creationId xmlns:a16="http://schemas.microsoft.com/office/drawing/2014/main" id="{7397A702-C928-4508-8CD6-765164BEFA97}"/>
            </a:ext>
          </a:extLst>
        </xdr:cNvPr>
        <xdr:cNvSpPr>
          <a:spLocks noChangeShapeType="1"/>
        </xdr:cNvSpPr>
      </xdr:nvSpPr>
      <xdr:spPr bwMode="auto">
        <a:xfrm>
          <a:off x="4000500" y="34661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163</xdr:row>
      <xdr:rowOff>0</xdr:rowOff>
    </xdr:from>
    <xdr:to>
      <xdr:col>7</xdr:col>
      <xdr:colOff>323850</xdr:colOff>
      <xdr:row>163</xdr:row>
      <xdr:rowOff>0</xdr:rowOff>
    </xdr:to>
    <xdr:sp macro="" textlink="">
      <xdr:nvSpPr>
        <xdr:cNvPr id="4434" name="Line 7">
          <a:extLst>
            <a:ext uri="{FF2B5EF4-FFF2-40B4-BE49-F238E27FC236}">
              <a16:creationId xmlns:a16="http://schemas.microsoft.com/office/drawing/2014/main" id="{DDD86A01-10A4-49F0-A208-DF2186D664B9}"/>
            </a:ext>
          </a:extLst>
        </xdr:cNvPr>
        <xdr:cNvSpPr>
          <a:spLocks noChangeShapeType="1"/>
        </xdr:cNvSpPr>
      </xdr:nvSpPr>
      <xdr:spPr bwMode="auto">
        <a:xfrm>
          <a:off x="4000500" y="34661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163</xdr:row>
      <xdr:rowOff>0</xdr:rowOff>
    </xdr:from>
    <xdr:to>
      <xdr:col>7</xdr:col>
      <xdr:colOff>323850</xdr:colOff>
      <xdr:row>163</xdr:row>
      <xdr:rowOff>0</xdr:rowOff>
    </xdr:to>
    <xdr:sp macro="" textlink="">
      <xdr:nvSpPr>
        <xdr:cNvPr id="4435" name="Line 7">
          <a:extLst>
            <a:ext uri="{FF2B5EF4-FFF2-40B4-BE49-F238E27FC236}">
              <a16:creationId xmlns:a16="http://schemas.microsoft.com/office/drawing/2014/main" id="{75091BC9-D381-4171-9A73-85E52ECFF158}"/>
            </a:ext>
          </a:extLst>
        </xdr:cNvPr>
        <xdr:cNvSpPr>
          <a:spLocks noChangeShapeType="1"/>
        </xdr:cNvSpPr>
      </xdr:nvSpPr>
      <xdr:spPr bwMode="auto">
        <a:xfrm>
          <a:off x="4000500" y="34661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163</xdr:row>
      <xdr:rowOff>0</xdr:rowOff>
    </xdr:from>
    <xdr:to>
      <xdr:col>7</xdr:col>
      <xdr:colOff>323850</xdr:colOff>
      <xdr:row>163</xdr:row>
      <xdr:rowOff>0</xdr:rowOff>
    </xdr:to>
    <xdr:sp macro="" textlink="">
      <xdr:nvSpPr>
        <xdr:cNvPr id="4436" name="Line 7">
          <a:extLst>
            <a:ext uri="{FF2B5EF4-FFF2-40B4-BE49-F238E27FC236}">
              <a16:creationId xmlns:a16="http://schemas.microsoft.com/office/drawing/2014/main" id="{C53EC01E-CAC2-4536-9721-8E9BD9A826FC}"/>
            </a:ext>
          </a:extLst>
        </xdr:cNvPr>
        <xdr:cNvSpPr>
          <a:spLocks noChangeShapeType="1"/>
        </xdr:cNvSpPr>
      </xdr:nvSpPr>
      <xdr:spPr bwMode="auto">
        <a:xfrm>
          <a:off x="4000500" y="34661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163</xdr:row>
      <xdr:rowOff>0</xdr:rowOff>
    </xdr:from>
    <xdr:to>
      <xdr:col>7</xdr:col>
      <xdr:colOff>323850</xdr:colOff>
      <xdr:row>163</xdr:row>
      <xdr:rowOff>0</xdr:rowOff>
    </xdr:to>
    <xdr:sp macro="" textlink="">
      <xdr:nvSpPr>
        <xdr:cNvPr id="4437" name="Line 7">
          <a:extLst>
            <a:ext uri="{FF2B5EF4-FFF2-40B4-BE49-F238E27FC236}">
              <a16:creationId xmlns:a16="http://schemas.microsoft.com/office/drawing/2014/main" id="{8D548353-9C88-4378-9DDB-5FBB1943F039}"/>
            </a:ext>
          </a:extLst>
        </xdr:cNvPr>
        <xdr:cNvSpPr>
          <a:spLocks noChangeShapeType="1"/>
        </xdr:cNvSpPr>
      </xdr:nvSpPr>
      <xdr:spPr bwMode="auto">
        <a:xfrm>
          <a:off x="4000500" y="34661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163</xdr:row>
      <xdr:rowOff>0</xdr:rowOff>
    </xdr:from>
    <xdr:to>
      <xdr:col>7</xdr:col>
      <xdr:colOff>323850</xdr:colOff>
      <xdr:row>163</xdr:row>
      <xdr:rowOff>0</xdr:rowOff>
    </xdr:to>
    <xdr:sp macro="" textlink="">
      <xdr:nvSpPr>
        <xdr:cNvPr id="4438" name="Line 7">
          <a:extLst>
            <a:ext uri="{FF2B5EF4-FFF2-40B4-BE49-F238E27FC236}">
              <a16:creationId xmlns:a16="http://schemas.microsoft.com/office/drawing/2014/main" id="{38A85510-A2FE-443D-AF2F-612A310268B6}"/>
            </a:ext>
          </a:extLst>
        </xdr:cNvPr>
        <xdr:cNvSpPr>
          <a:spLocks noChangeShapeType="1"/>
        </xdr:cNvSpPr>
      </xdr:nvSpPr>
      <xdr:spPr bwMode="auto">
        <a:xfrm>
          <a:off x="4000500" y="34661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163</xdr:row>
      <xdr:rowOff>0</xdr:rowOff>
    </xdr:from>
    <xdr:to>
      <xdr:col>7</xdr:col>
      <xdr:colOff>323850</xdr:colOff>
      <xdr:row>163</xdr:row>
      <xdr:rowOff>0</xdr:rowOff>
    </xdr:to>
    <xdr:sp macro="" textlink="">
      <xdr:nvSpPr>
        <xdr:cNvPr id="4439" name="Line 7">
          <a:extLst>
            <a:ext uri="{FF2B5EF4-FFF2-40B4-BE49-F238E27FC236}">
              <a16:creationId xmlns:a16="http://schemas.microsoft.com/office/drawing/2014/main" id="{4E8539F2-90E5-4FF5-A04A-CBD251F5E383}"/>
            </a:ext>
          </a:extLst>
        </xdr:cNvPr>
        <xdr:cNvSpPr>
          <a:spLocks noChangeShapeType="1"/>
        </xdr:cNvSpPr>
      </xdr:nvSpPr>
      <xdr:spPr bwMode="auto">
        <a:xfrm>
          <a:off x="4000500" y="34661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163</xdr:row>
      <xdr:rowOff>0</xdr:rowOff>
    </xdr:from>
    <xdr:to>
      <xdr:col>7</xdr:col>
      <xdr:colOff>323850</xdr:colOff>
      <xdr:row>163</xdr:row>
      <xdr:rowOff>0</xdr:rowOff>
    </xdr:to>
    <xdr:sp macro="" textlink="">
      <xdr:nvSpPr>
        <xdr:cNvPr id="4440" name="Line 7">
          <a:extLst>
            <a:ext uri="{FF2B5EF4-FFF2-40B4-BE49-F238E27FC236}">
              <a16:creationId xmlns:a16="http://schemas.microsoft.com/office/drawing/2014/main" id="{6DB7E30F-2847-4360-8206-6C90A9A71604}"/>
            </a:ext>
          </a:extLst>
        </xdr:cNvPr>
        <xdr:cNvSpPr>
          <a:spLocks noChangeShapeType="1"/>
        </xdr:cNvSpPr>
      </xdr:nvSpPr>
      <xdr:spPr bwMode="auto">
        <a:xfrm>
          <a:off x="4000500" y="34661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163</xdr:row>
      <xdr:rowOff>0</xdr:rowOff>
    </xdr:from>
    <xdr:to>
      <xdr:col>7</xdr:col>
      <xdr:colOff>323850</xdr:colOff>
      <xdr:row>163</xdr:row>
      <xdr:rowOff>0</xdr:rowOff>
    </xdr:to>
    <xdr:sp macro="" textlink="">
      <xdr:nvSpPr>
        <xdr:cNvPr id="4441" name="Line 7">
          <a:extLst>
            <a:ext uri="{FF2B5EF4-FFF2-40B4-BE49-F238E27FC236}">
              <a16:creationId xmlns:a16="http://schemas.microsoft.com/office/drawing/2014/main" id="{7F4BA168-1291-45E7-B954-7BCB1355C7A0}"/>
            </a:ext>
          </a:extLst>
        </xdr:cNvPr>
        <xdr:cNvSpPr>
          <a:spLocks noChangeShapeType="1"/>
        </xdr:cNvSpPr>
      </xdr:nvSpPr>
      <xdr:spPr bwMode="auto">
        <a:xfrm>
          <a:off x="4000500" y="34661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163</xdr:row>
      <xdr:rowOff>0</xdr:rowOff>
    </xdr:from>
    <xdr:to>
      <xdr:col>7</xdr:col>
      <xdr:colOff>323850</xdr:colOff>
      <xdr:row>163</xdr:row>
      <xdr:rowOff>0</xdr:rowOff>
    </xdr:to>
    <xdr:sp macro="" textlink="">
      <xdr:nvSpPr>
        <xdr:cNvPr id="4442" name="Line 7">
          <a:extLst>
            <a:ext uri="{FF2B5EF4-FFF2-40B4-BE49-F238E27FC236}">
              <a16:creationId xmlns:a16="http://schemas.microsoft.com/office/drawing/2014/main" id="{2A1E01CF-2B15-4790-B20A-C8F8A507CDFA}"/>
            </a:ext>
          </a:extLst>
        </xdr:cNvPr>
        <xdr:cNvSpPr>
          <a:spLocks noChangeShapeType="1"/>
        </xdr:cNvSpPr>
      </xdr:nvSpPr>
      <xdr:spPr bwMode="auto">
        <a:xfrm>
          <a:off x="4000500" y="34661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163</xdr:row>
      <xdr:rowOff>0</xdr:rowOff>
    </xdr:from>
    <xdr:to>
      <xdr:col>7</xdr:col>
      <xdr:colOff>323850</xdr:colOff>
      <xdr:row>163</xdr:row>
      <xdr:rowOff>0</xdr:rowOff>
    </xdr:to>
    <xdr:sp macro="" textlink="">
      <xdr:nvSpPr>
        <xdr:cNvPr id="4443" name="Line 7">
          <a:extLst>
            <a:ext uri="{FF2B5EF4-FFF2-40B4-BE49-F238E27FC236}">
              <a16:creationId xmlns:a16="http://schemas.microsoft.com/office/drawing/2014/main" id="{8740B8FC-229F-4865-86C2-4A5BF6CF5F68}"/>
            </a:ext>
          </a:extLst>
        </xdr:cNvPr>
        <xdr:cNvSpPr>
          <a:spLocks noChangeShapeType="1"/>
        </xdr:cNvSpPr>
      </xdr:nvSpPr>
      <xdr:spPr bwMode="auto">
        <a:xfrm>
          <a:off x="4000500" y="34661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163</xdr:row>
      <xdr:rowOff>0</xdr:rowOff>
    </xdr:from>
    <xdr:to>
      <xdr:col>7</xdr:col>
      <xdr:colOff>323850</xdr:colOff>
      <xdr:row>163</xdr:row>
      <xdr:rowOff>0</xdr:rowOff>
    </xdr:to>
    <xdr:sp macro="" textlink="">
      <xdr:nvSpPr>
        <xdr:cNvPr id="4444" name="Line 7">
          <a:extLst>
            <a:ext uri="{FF2B5EF4-FFF2-40B4-BE49-F238E27FC236}">
              <a16:creationId xmlns:a16="http://schemas.microsoft.com/office/drawing/2014/main" id="{4F0B723A-52D9-4B16-B875-4E8728373B9A}"/>
            </a:ext>
          </a:extLst>
        </xdr:cNvPr>
        <xdr:cNvSpPr>
          <a:spLocks noChangeShapeType="1"/>
        </xdr:cNvSpPr>
      </xdr:nvSpPr>
      <xdr:spPr bwMode="auto">
        <a:xfrm>
          <a:off x="4000500" y="34661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163</xdr:row>
      <xdr:rowOff>0</xdr:rowOff>
    </xdr:from>
    <xdr:to>
      <xdr:col>7</xdr:col>
      <xdr:colOff>323850</xdr:colOff>
      <xdr:row>163</xdr:row>
      <xdr:rowOff>0</xdr:rowOff>
    </xdr:to>
    <xdr:sp macro="" textlink="">
      <xdr:nvSpPr>
        <xdr:cNvPr id="4445" name="Line 7">
          <a:extLst>
            <a:ext uri="{FF2B5EF4-FFF2-40B4-BE49-F238E27FC236}">
              <a16:creationId xmlns:a16="http://schemas.microsoft.com/office/drawing/2014/main" id="{C098DC93-9D53-4EC7-97CF-003A75641096}"/>
            </a:ext>
          </a:extLst>
        </xdr:cNvPr>
        <xdr:cNvSpPr>
          <a:spLocks noChangeShapeType="1"/>
        </xdr:cNvSpPr>
      </xdr:nvSpPr>
      <xdr:spPr bwMode="auto">
        <a:xfrm>
          <a:off x="4000500" y="34661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160</xdr:row>
      <xdr:rowOff>0</xdr:rowOff>
    </xdr:from>
    <xdr:to>
      <xdr:col>7</xdr:col>
      <xdr:colOff>323850</xdr:colOff>
      <xdr:row>160</xdr:row>
      <xdr:rowOff>0</xdr:rowOff>
    </xdr:to>
    <xdr:sp macro="" textlink="">
      <xdr:nvSpPr>
        <xdr:cNvPr id="4446" name="Line 7">
          <a:extLst>
            <a:ext uri="{FF2B5EF4-FFF2-40B4-BE49-F238E27FC236}">
              <a16:creationId xmlns:a16="http://schemas.microsoft.com/office/drawing/2014/main" id="{C29376F7-FF60-4A50-95F6-BF4A9CBB0DB6}"/>
            </a:ext>
          </a:extLst>
        </xdr:cNvPr>
        <xdr:cNvSpPr>
          <a:spLocks noChangeShapeType="1"/>
        </xdr:cNvSpPr>
      </xdr:nvSpPr>
      <xdr:spPr bwMode="auto">
        <a:xfrm>
          <a:off x="4000500" y="3406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160</xdr:row>
      <xdr:rowOff>0</xdr:rowOff>
    </xdr:from>
    <xdr:to>
      <xdr:col>7</xdr:col>
      <xdr:colOff>323850</xdr:colOff>
      <xdr:row>160</xdr:row>
      <xdr:rowOff>0</xdr:rowOff>
    </xdr:to>
    <xdr:sp macro="" textlink="">
      <xdr:nvSpPr>
        <xdr:cNvPr id="4447" name="Line 7">
          <a:extLst>
            <a:ext uri="{FF2B5EF4-FFF2-40B4-BE49-F238E27FC236}">
              <a16:creationId xmlns:a16="http://schemas.microsoft.com/office/drawing/2014/main" id="{F36ED972-FE38-45B2-A676-D3EE8E3864A0}"/>
            </a:ext>
          </a:extLst>
        </xdr:cNvPr>
        <xdr:cNvSpPr>
          <a:spLocks noChangeShapeType="1"/>
        </xdr:cNvSpPr>
      </xdr:nvSpPr>
      <xdr:spPr bwMode="auto">
        <a:xfrm>
          <a:off x="4000500" y="3406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160</xdr:row>
      <xdr:rowOff>0</xdr:rowOff>
    </xdr:from>
    <xdr:to>
      <xdr:col>7</xdr:col>
      <xdr:colOff>323850</xdr:colOff>
      <xdr:row>160</xdr:row>
      <xdr:rowOff>0</xdr:rowOff>
    </xdr:to>
    <xdr:sp macro="" textlink="">
      <xdr:nvSpPr>
        <xdr:cNvPr id="4448" name="Line 7">
          <a:extLst>
            <a:ext uri="{FF2B5EF4-FFF2-40B4-BE49-F238E27FC236}">
              <a16:creationId xmlns:a16="http://schemas.microsoft.com/office/drawing/2014/main" id="{F23C3E89-F377-4A36-9E51-594002D75B89}"/>
            </a:ext>
          </a:extLst>
        </xdr:cNvPr>
        <xdr:cNvSpPr>
          <a:spLocks noChangeShapeType="1"/>
        </xdr:cNvSpPr>
      </xdr:nvSpPr>
      <xdr:spPr bwMode="auto">
        <a:xfrm>
          <a:off x="4000500" y="3406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160</xdr:row>
      <xdr:rowOff>0</xdr:rowOff>
    </xdr:from>
    <xdr:to>
      <xdr:col>7</xdr:col>
      <xdr:colOff>323850</xdr:colOff>
      <xdr:row>160</xdr:row>
      <xdr:rowOff>0</xdr:rowOff>
    </xdr:to>
    <xdr:sp macro="" textlink="">
      <xdr:nvSpPr>
        <xdr:cNvPr id="4449" name="Line 7">
          <a:extLst>
            <a:ext uri="{FF2B5EF4-FFF2-40B4-BE49-F238E27FC236}">
              <a16:creationId xmlns:a16="http://schemas.microsoft.com/office/drawing/2014/main" id="{83E2EE32-22E3-4287-AEF2-A5F96083B766}"/>
            </a:ext>
          </a:extLst>
        </xdr:cNvPr>
        <xdr:cNvSpPr>
          <a:spLocks noChangeShapeType="1"/>
        </xdr:cNvSpPr>
      </xdr:nvSpPr>
      <xdr:spPr bwMode="auto">
        <a:xfrm>
          <a:off x="4000500" y="3406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160</xdr:row>
      <xdr:rowOff>0</xdr:rowOff>
    </xdr:from>
    <xdr:to>
      <xdr:col>7</xdr:col>
      <xdr:colOff>323850</xdr:colOff>
      <xdr:row>160</xdr:row>
      <xdr:rowOff>0</xdr:rowOff>
    </xdr:to>
    <xdr:sp macro="" textlink="">
      <xdr:nvSpPr>
        <xdr:cNvPr id="4450" name="Line 7">
          <a:extLst>
            <a:ext uri="{FF2B5EF4-FFF2-40B4-BE49-F238E27FC236}">
              <a16:creationId xmlns:a16="http://schemas.microsoft.com/office/drawing/2014/main" id="{9D313950-A0E5-4E35-8121-DAB930DEA5E4}"/>
            </a:ext>
          </a:extLst>
        </xdr:cNvPr>
        <xdr:cNvSpPr>
          <a:spLocks noChangeShapeType="1"/>
        </xdr:cNvSpPr>
      </xdr:nvSpPr>
      <xdr:spPr bwMode="auto">
        <a:xfrm>
          <a:off x="4000500" y="3406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160</xdr:row>
      <xdr:rowOff>0</xdr:rowOff>
    </xdr:from>
    <xdr:to>
      <xdr:col>7</xdr:col>
      <xdr:colOff>323850</xdr:colOff>
      <xdr:row>160</xdr:row>
      <xdr:rowOff>0</xdr:rowOff>
    </xdr:to>
    <xdr:sp macro="" textlink="">
      <xdr:nvSpPr>
        <xdr:cNvPr id="4451" name="Line 7">
          <a:extLst>
            <a:ext uri="{FF2B5EF4-FFF2-40B4-BE49-F238E27FC236}">
              <a16:creationId xmlns:a16="http://schemas.microsoft.com/office/drawing/2014/main" id="{E0CE19B0-B33F-457C-BD6B-1FF72726304B}"/>
            </a:ext>
          </a:extLst>
        </xdr:cNvPr>
        <xdr:cNvSpPr>
          <a:spLocks noChangeShapeType="1"/>
        </xdr:cNvSpPr>
      </xdr:nvSpPr>
      <xdr:spPr bwMode="auto">
        <a:xfrm>
          <a:off x="4000500" y="3406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160</xdr:row>
      <xdr:rowOff>0</xdr:rowOff>
    </xdr:from>
    <xdr:to>
      <xdr:col>7</xdr:col>
      <xdr:colOff>323850</xdr:colOff>
      <xdr:row>160</xdr:row>
      <xdr:rowOff>0</xdr:rowOff>
    </xdr:to>
    <xdr:sp macro="" textlink="">
      <xdr:nvSpPr>
        <xdr:cNvPr id="4452" name="Line 7">
          <a:extLst>
            <a:ext uri="{FF2B5EF4-FFF2-40B4-BE49-F238E27FC236}">
              <a16:creationId xmlns:a16="http://schemas.microsoft.com/office/drawing/2014/main" id="{BC7C79FF-1D62-45C3-B261-955054C65FC1}"/>
            </a:ext>
          </a:extLst>
        </xdr:cNvPr>
        <xdr:cNvSpPr>
          <a:spLocks noChangeShapeType="1"/>
        </xdr:cNvSpPr>
      </xdr:nvSpPr>
      <xdr:spPr bwMode="auto">
        <a:xfrm>
          <a:off x="4000500" y="3406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160</xdr:row>
      <xdr:rowOff>0</xdr:rowOff>
    </xdr:from>
    <xdr:to>
      <xdr:col>7</xdr:col>
      <xdr:colOff>323850</xdr:colOff>
      <xdr:row>160</xdr:row>
      <xdr:rowOff>0</xdr:rowOff>
    </xdr:to>
    <xdr:sp macro="" textlink="">
      <xdr:nvSpPr>
        <xdr:cNvPr id="4453" name="Line 7">
          <a:extLst>
            <a:ext uri="{FF2B5EF4-FFF2-40B4-BE49-F238E27FC236}">
              <a16:creationId xmlns:a16="http://schemas.microsoft.com/office/drawing/2014/main" id="{D7F5070D-5999-42DC-B9A1-13A452B24A53}"/>
            </a:ext>
          </a:extLst>
        </xdr:cNvPr>
        <xdr:cNvSpPr>
          <a:spLocks noChangeShapeType="1"/>
        </xdr:cNvSpPr>
      </xdr:nvSpPr>
      <xdr:spPr bwMode="auto">
        <a:xfrm>
          <a:off x="4000500" y="3406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160</xdr:row>
      <xdr:rowOff>0</xdr:rowOff>
    </xdr:from>
    <xdr:to>
      <xdr:col>7</xdr:col>
      <xdr:colOff>323850</xdr:colOff>
      <xdr:row>160</xdr:row>
      <xdr:rowOff>0</xdr:rowOff>
    </xdr:to>
    <xdr:sp macro="" textlink="">
      <xdr:nvSpPr>
        <xdr:cNvPr id="4454" name="Line 7">
          <a:extLst>
            <a:ext uri="{FF2B5EF4-FFF2-40B4-BE49-F238E27FC236}">
              <a16:creationId xmlns:a16="http://schemas.microsoft.com/office/drawing/2014/main" id="{015F7C16-1D6B-49AA-BC1D-CF4F88F704EE}"/>
            </a:ext>
          </a:extLst>
        </xdr:cNvPr>
        <xdr:cNvSpPr>
          <a:spLocks noChangeShapeType="1"/>
        </xdr:cNvSpPr>
      </xdr:nvSpPr>
      <xdr:spPr bwMode="auto">
        <a:xfrm>
          <a:off x="4000500" y="3406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160</xdr:row>
      <xdr:rowOff>0</xdr:rowOff>
    </xdr:from>
    <xdr:to>
      <xdr:col>7</xdr:col>
      <xdr:colOff>323850</xdr:colOff>
      <xdr:row>160</xdr:row>
      <xdr:rowOff>0</xdr:rowOff>
    </xdr:to>
    <xdr:sp macro="" textlink="">
      <xdr:nvSpPr>
        <xdr:cNvPr id="4455" name="Line 7">
          <a:extLst>
            <a:ext uri="{FF2B5EF4-FFF2-40B4-BE49-F238E27FC236}">
              <a16:creationId xmlns:a16="http://schemas.microsoft.com/office/drawing/2014/main" id="{A1060C46-928A-4093-9B16-DAECE150BE45}"/>
            </a:ext>
          </a:extLst>
        </xdr:cNvPr>
        <xdr:cNvSpPr>
          <a:spLocks noChangeShapeType="1"/>
        </xdr:cNvSpPr>
      </xdr:nvSpPr>
      <xdr:spPr bwMode="auto">
        <a:xfrm>
          <a:off x="4000500" y="3406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160</xdr:row>
      <xdr:rowOff>0</xdr:rowOff>
    </xdr:from>
    <xdr:to>
      <xdr:col>7</xdr:col>
      <xdr:colOff>323850</xdr:colOff>
      <xdr:row>160</xdr:row>
      <xdr:rowOff>0</xdr:rowOff>
    </xdr:to>
    <xdr:sp macro="" textlink="">
      <xdr:nvSpPr>
        <xdr:cNvPr id="4456" name="Line 7">
          <a:extLst>
            <a:ext uri="{FF2B5EF4-FFF2-40B4-BE49-F238E27FC236}">
              <a16:creationId xmlns:a16="http://schemas.microsoft.com/office/drawing/2014/main" id="{80FC86EE-EEBD-481B-9F4D-60731F462D43}"/>
            </a:ext>
          </a:extLst>
        </xdr:cNvPr>
        <xdr:cNvSpPr>
          <a:spLocks noChangeShapeType="1"/>
        </xdr:cNvSpPr>
      </xdr:nvSpPr>
      <xdr:spPr bwMode="auto">
        <a:xfrm>
          <a:off x="4000500" y="3406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160</xdr:row>
      <xdr:rowOff>0</xdr:rowOff>
    </xdr:from>
    <xdr:to>
      <xdr:col>7</xdr:col>
      <xdr:colOff>323850</xdr:colOff>
      <xdr:row>160</xdr:row>
      <xdr:rowOff>0</xdr:rowOff>
    </xdr:to>
    <xdr:sp macro="" textlink="">
      <xdr:nvSpPr>
        <xdr:cNvPr id="4457" name="Line 7">
          <a:extLst>
            <a:ext uri="{FF2B5EF4-FFF2-40B4-BE49-F238E27FC236}">
              <a16:creationId xmlns:a16="http://schemas.microsoft.com/office/drawing/2014/main" id="{F2A41B1F-7434-4140-A94B-9B9271739A29}"/>
            </a:ext>
          </a:extLst>
        </xdr:cNvPr>
        <xdr:cNvSpPr>
          <a:spLocks noChangeShapeType="1"/>
        </xdr:cNvSpPr>
      </xdr:nvSpPr>
      <xdr:spPr bwMode="auto">
        <a:xfrm>
          <a:off x="4000500" y="3406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160</xdr:row>
      <xdr:rowOff>0</xdr:rowOff>
    </xdr:from>
    <xdr:to>
      <xdr:col>7</xdr:col>
      <xdr:colOff>323850</xdr:colOff>
      <xdr:row>160</xdr:row>
      <xdr:rowOff>0</xdr:rowOff>
    </xdr:to>
    <xdr:sp macro="" textlink="">
      <xdr:nvSpPr>
        <xdr:cNvPr id="4458" name="Line 7">
          <a:extLst>
            <a:ext uri="{FF2B5EF4-FFF2-40B4-BE49-F238E27FC236}">
              <a16:creationId xmlns:a16="http://schemas.microsoft.com/office/drawing/2014/main" id="{4A9A8581-28D8-4B78-854C-EDACFD6B1161}"/>
            </a:ext>
          </a:extLst>
        </xdr:cNvPr>
        <xdr:cNvSpPr>
          <a:spLocks noChangeShapeType="1"/>
        </xdr:cNvSpPr>
      </xdr:nvSpPr>
      <xdr:spPr bwMode="auto">
        <a:xfrm>
          <a:off x="4000500" y="3406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181</xdr:row>
      <xdr:rowOff>0</xdr:rowOff>
    </xdr:from>
    <xdr:to>
      <xdr:col>1</xdr:col>
      <xdr:colOff>323850</xdr:colOff>
      <xdr:row>181</xdr:row>
      <xdr:rowOff>0</xdr:rowOff>
    </xdr:to>
    <xdr:sp macro="" textlink="">
      <xdr:nvSpPr>
        <xdr:cNvPr id="4459" name="Line 7">
          <a:extLst>
            <a:ext uri="{FF2B5EF4-FFF2-40B4-BE49-F238E27FC236}">
              <a16:creationId xmlns:a16="http://schemas.microsoft.com/office/drawing/2014/main" id="{61B2A621-4285-4D82-9DE2-B66FE1DCFAFC}"/>
            </a:ext>
          </a:extLst>
        </xdr:cNvPr>
        <xdr:cNvSpPr>
          <a:spLocks noChangeShapeType="1"/>
        </xdr:cNvSpPr>
      </xdr:nvSpPr>
      <xdr:spPr bwMode="auto">
        <a:xfrm>
          <a:off x="419100" y="38261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460" name="Line 7">
          <a:extLst>
            <a:ext uri="{FF2B5EF4-FFF2-40B4-BE49-F238E27FC236}">
              <a16:creationId xmlns:a16="http://schemas.microsoft.com/office/drawing/2014/main" id="{852E5945-439D-4D5D-9A7E-B1BD3D1DC2A4}"/>
            </a:ext>
          </a:extLst>
        </xdr:cNvPr>
        <xdr:cNvSpPr>
          <a:spLocks noChangeShapeType="1"/>
        </xdr:cNvSpPr>
      </xdr:nvSpPr>
      <xdr:spPr bwMode="auto">
        <a:xfrm>
          <a:off x="419100" y="3857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461" name="Line 7">
          <a:extLst>
            <a:ext uri="{FF2B5EF4-FFF2-40B4-BE49-F238E27FC236}">
              <a16:creationId xmlns:a16="http://schemas.microsoft.com/office/drawing/2014/main" id="{66DB84A5-0ED9-49D1-826C-80F405DD7EDA}"/>
            </a:ext>
          </a:extLst>
        </xdr:cNvPr>
        <xdr:cNvSpPr>
          <a:spLocks noChangeShapeType="1"/>
        </xdr:cNvSpPr>
      </xdr:nvSpPr>
      <xdr:spPr bwMode="auto">
        <a:xfrm>
          <a:off x="419100" y="3857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462" name="Line 7">
          <a:extLst>
            <a:ext uri="{FF2B5EF4-FFF2-40B4-BE49-F238E27FC236}">
              <a16:creationId xmlns:a16="http://schemas.microsoft.com/office/drawing/2014/main" id="{C742DF6B-8C74-4463-9EA0-4D81D469D1B8}"/>
            </a:ext>
          </a:extLst>
        </xdr:cNvPr>
        <xdr:cNvSpPr>
          <a:spLocks noChangeShapeType="1"/>
        </xdr:cNvSpPr>
      </xdr:nvSpPr>
      <xdr:spPr bwMode="auto">
        <a:xfrm>
          <a:off x="419100" y="3857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463" name="Line 7">
          <a:extLst>
            <a:ext uri="{FF2B5EF4-FFF2-40B4-BE49-F238E27FC236}">
              <a16:creationId xmlns:a16="http://schemas.microsoft.com/office/drawing/2014/main" id="{95D2E03A-B077-4FC7-B8D9-1FC9696485CC}"/>
            </a:ext>
          </a:extLst>
        </xdr:cNvPr>
        <xdr:cNvSpPr>
          <a:spLocks noChangeShapeType="1"/>
        </xdr:cNvSpPr>
      </xdr:nvSpPr>
      <xdr:spPr bwMode="auto">
        <a:xfrm>
          <a:off x="419100" y="3857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464" name="Line 7">
          <a:extLst>
            <a:ext uri="{FF2B5EF4-FFF2-40B4-BE49-F238E27FC236}">
              <a16:creationId xmlns:a16="http://schemas.microsoft.com/office/drawing/2014/main" id="{BE9BF041-39C1-4D47-AAE8-CFF06A6C99E9}"/>
            </a:ext>
          </a:extLst>
        </xdr:cNvPr>
        <xdr:cNvSpPr>
          <a:spLocks noChangeShapeType="1"/>
        </xdr:cNvSpPr>
      </xdr:nvSpPr>
      <xdr:spPr bwMode="auto">
        <a:xfrm>
          <a:off x="419100" y="3857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465" name="Line 7">
          <a:extLst>
            <a:ext uri="{FF2B5EF4-FFF2-40B4-BE49-F238E27FC236}">
              <a16:creationId xmlns:a16="http://schemas.microsoft.com/office/drawing/2014/main" id="{3D22F52B-7FB4-457D-A8B2-DAFF18AB7356}"/>
            </a:ext>
          </a:extLst>
        </xdr:cNvPr>
        <xdr:cNvSpPr>
          <a:spLocks noChangeShapeType="1"/>
        </xdr:cNvSpPr>
      </xdr:nvSpPr>
      <xdr:spPr bwMode="auto">
        <a:xfrm>
          <a:off x="419100" y="3857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466" name="Line 7">
          <a:extLst>
            <a:ext uri="{FF2B5EF4-FFF2-40B4-BE49-F238E27FC236}">
              <a16:creationId xmlns:a16="http://schemas.microsoft.com/office/drawing/2014/main" id="{C5E58F97-74A3-484C-91BF-9586A5F67364}"/>
            </a:ext>
          </a:extLst>
        </xdr:cNvPr>
        <xdr:cNvSpPr>
          <a:spLocks noChangeShapeType="1"/>
        </xdr:cNvSpPr>
      </xdr:nvSpPr>
      <xdr:spPr bwMode="auto">
        <a:xfrm>
          <a:off x="419100" y="3857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467" name="Line 7">
          <a:extLst>
            <a:ext uri="{FF2B5EF4-FFF2-40B4-BE49-F238E27FC236}">
              <a16:creationId xmlns:a16="http://schemas.microsoft.com/office/drawing/2014/main" id="{3A3D8C8C-0D30-4DFF-9C10-20EBB6BD3B46}"/>
            </a:ext>
          </a:extLst>
        </xdr:cNvPr>
        <xdr:cNvSpPr>
          <a:spLocks noChangeShapeType="1"/>
        </xdr:cNvSpPr>
      </xdr:nvSpPr>
      <xdr:spPr bwMode="auto">
        <a:xfrm>
          <a:off x="419100" y="3857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468" name="Line 7">
          <a:extLst>
            <a:ext uri="{FF2B5EF4-FFF2-40B4-BE49-F238E27FC236}">
              <a16:creationId xmlns:a16="http://schemas.microsoft.com/office/drawing/2014/main" id="{19B48C14-B120-4CE2-B821-FDE66BD1A80F}"/>
            </a:ext>
          </a:extLst>
        </xdr:cNvPr>
        <xdr:cNvSpPr>
          <a:spLocks noChangeShapeType="1"/>
        </xdr:cNvSpPr>
      </xdr:nvSpPr>
      <xdr:spPr bwMode="auto">
        <a:xfrm>
          <a:off x="419100" y="3857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469" name="Line 7">
          <a:extLst>
            <a:ext uri="{FF2B5EF4-FFF2-40B4-BE49-F238E27FC236}">
              <a16:creationId xmlns:a16="http://schemas.microsoft.com/office/drawing/2014/main" id="{FB037B53-8469-4900-9391-082219B0D213}"/>
            </a:ext>
          </a:extLst>
        </xdr:cNvPr>
        <xdr:cNvSpPr>
          <a:spLocks noChangeShapeType="1"/>
        </xdr:cNvSpPr>
      </xdr:nvSpPr>
      <xdr:spPr bwMode="auto">
        <a:xfrm>
          <a:off x="419100" y="3857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470" name="Line 7">
          <a:extLst>
            <a:ext uri="{FF2B5EF4-FFF2-40B4-BE49-F238E27FC236}">
              <a16:creationId xmlns:a16="http://schemas.microsoft.com/office/drawing/2014/main" id="{AEBA2A33-8093-4EF0-8391-C182C12583F1}"/>
            </a:ext>
          </a:extLst>
        </xdr:cNvPr>
        <xdr:cNvSpPr>
          <a:spLocks noChangeShapeType="1"/>
        </xdr:cNvSpPr>
      </xdr:nvSpPr>
      <xdr:spPr bwMode="auto">
        <a:xfrm>
          <a:off x="419100" y="3857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471" name="Line 7">
          <a:extLst>
            <a:ext uri="{FF2B5EF4-FFF2-40B4-BE49-F238E27FC236}">
              <a16:creationId xmlns:a16="http://schemas.microsoft.com/office/drawing/2014/main" id="{03348AE3-8666-48A5-B735-430538831F5A}"/>
            </a:ext>
          </a:extLst>
        </xdr:cNvPr>
        <xdr:cNvSpPr>
          <a:spLocks noChangeShapeType="1"/>
        </xdr:cNvSpPr>
      </xdr:nvSpPr>
      <xdr:spPr bwMode="auto">
        <a:xfrm>
          <a:off x="419100" y="3857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472" name="Line 7">
          <a:extLst>
            <a:ext uri="{FF2B5EF4-FFF2-40B4-BE49-F238E27FC236}">
              <a16:creationId xmlns:a16="http://schemas.microsoft.com/office/drawing/2014/main" id="{B4FB7E39-F2EC-4BA8-B7D3-DBC08E208972}"/>
            </a:ext>
          </a:extLst>
        </xdr:cNvPr>
        <xdr:cNvSpPr>
          <a:spLocks noChangeShapeType="1"/>
        </xdr:cNvSpPr>
      </xdr:nvSpPr>
      <xdr:spPr bwMode="auto">
        <a:xfrm>
          <a:off x="419100" y="3857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473" name="Line 7">
          <a:extLst>
            <a:ext uri="{FF2B5EF4-FFF2-40B4-BE49-F238E27FC236}">
              <a16:creationId xmlns:a16="http://schemas.microsoft.com/office/drawing/2014/main" id="{D492EA11-EF0B-4259-BB87-C65E88A78E97}"/>
            </a:ext>
          </a:extLst>
        </xdr:cNvPr>
        <xdr:cNvSpPr>
          <a:spLocks noChangeShapeType="1"/>
        </xdr:cNvSpPr>
      </xdr:nvSpPr>
      <xdr:spPr bwMode="auto">
        <a:xfrm>
          <a:off x="419100" y="3857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474" name="Line 7">
          <a:extLst>
            <a:ext uri="{FF2B5EF4-FFF2-40B4-BE49-F238E27FC236}">
              <a16:creationId xmlns:a16="http://schemas.microsoft.com/office/drawing/2014/main" id="{65051E7D-6940-4152-9A61-5145801F3E54}"/>
            </a:ext>
          </a:extLst>
        </xdr:cNvPr>
        <xdr:cNvSpPr>
          <a:spLocks noChangeShapeType="1"/>
        </xdr:cNvSpPr>
      </xdr:nvSpPr>
      <xdr:spPr bwMode="auto">
        <a:xfrm>
          <a:off x="419100" y="3857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475" name="Line 7">
          <a:extLst>
            <a:ext uri="{FF2B5EF4-FFF2-40B4-BE49-F238E27FC236}">
              <a16:creationId xmlns:a16="http://schemas.microsoft.com/office/drawing/2014/main" id="{9A68F087-5CD8-493F-94B5-0046D2621A27}"/>
            </a:ext>
          </a:extLst>
        </xdr:cNvPr>
        <xdr:cNvSpPr>
          <a:spLocks noChangeShapeType="1"/>
        </xdr:cNvSpPr>
      </xdr:nvSpPr>
      <xdr:spPr bwMode="auto">
        <a:xfrm>
          <a:off x="419100" y="3857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476" name="Line 7">
          <a:extLst>
            <a:ext uri="{FF2B5EF4-FFF2-40B4-BE49-F238E27FC236}">
              <a16:creationId xmlns:a16="http://schemas.microsoft.com/office/drawing/2014/main" id="{6352AEC1-BB72-4A62-B5E1-3565248D9772}"/>
            </a:ext>
          </a:extLst>
        </xdr:cNvPr>
        <xdr:cNvSpPr>
          <a:spLocks noChangeShapeType="1"/>
        </xdr:cNvSpPr>
      </xdr:nvSpPr>
      <xdr:spPr bwMode="auto">
        <a:xfrm>
          <a:off x="419100" y="3857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477" name="Line 7">
          <a:extLst>
            <a:ext uri="{FF2B5EF4-FFF2-40B4-BE49-F238E27FC236}">
              <a16:creationId xmlns:a16="http://schemas.microsoft.com/office/drawing/2014/main" id="{13FAC99E-A459-441C-B4A4-B0C03FD32F75}"/>
            </a:ext>
          </a:extLst>
        </xdr:cNvPr>
        <xdr:cNvSpPr>
          <a:spLocks noChangeShapeType="1"/>
        </xdr:cNvSpPr>
      </xdr:nvSpPr>
      <xdr:spPr bwMode="auto">
        <a:xfrm>
          <a:off x="419100" y="3857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478" name="Line 7">
          <a:extLst>
            <a:ext uri="{FF2B5EF4-FFF2-40B4-BE49-F238E27FC236}">
              <a16:creationId xmlns:a16="http://schemas.microsoft.com/office/drawing/2014/main" id="{22FFBA61-3880-4EF2-87D2-816D2E06A626}"/>
            </a:ext>
          </a:extLst>
        </xdr:cNvPr>
        <xdr:cNvSpPr>
          <a:spLocks noChangeShapeType="1"/>
        </xdr:cNvSpPr>
      </xdr:nvSpPr>
      <xdr:spPr bwMode="auto">
        <a:xfrm>
          <a:off x="419100" y="3857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479" name="Line 7">
          <a:extLst>
            <a:ext uri="{FF2B5EF4-FFF2-40B4-BE49-F238E27FC236}">
              <a16:creationId xmlns:a16="http://schemas.microsoft.com/office/drawing/2014/main" id="{E186CD2B-5494-4B7D-9DAE-91128E8EB72D}"/>
            </a:ext>
          </a:extLst>
        </xdr:cNvPr>
        <xdr:cNvSpPr>
          <a:spLocks noChangeShapeType="1"/>
        </xdr:cNvSpPr>
      </xdr:nvSpPr>
      <xdr:spPr bwMode="auto">
        <a:xfrm>
          <a:off x="419100" y="3857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480" name="Line 7">
          <a:extLst>
            <a:ext uri="{FF2B5EF4-FFF2-40B4-BE49-F238E27FC236}">
              <a16:creationId xmlns:a16="http://schemas.microsoft.com/office/drawing/2014/main" id="{D995DE4A-E2D5-4EC5-8F59-4A11ADD9AF3D}"/>
            </a:ext>
          </a:extLst>
        </xdr:cNvPr>
        <xdr:cNvSpPr>
          <a:spLocks noChangeShapeType="1"/>
        </xdr:cNvSpPr>
      </xdr:nvSpPr>
      <xdr:spPr bwMode="auto">
        <a:xfrm>
          <a:off x="419100" y="3857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481" name="Line 7">
          <a:extLst>
            <a:ext uri="{FF2B5EF4-FFF2-40B4-BE49-F238E27FC236}">
              <a16:creationId xmlns:a16="http://schemas.microsoft.com/office/drawing/2014/main" id="{13BB024C-CB6D-4F1E-B526-FDDFC6ACE3E5}"/>
            </a:ext>
          </a:extLst>
        </xdr:cNvPr>
        <xdr:cNvSpPr>
          <a:spLocks noChangeShapeType="1"/>
        </xdr:cNvSpPr>
      </xdr:nvSpPr>
      <xdr:spPr bwMode="auto">
        <a:xfrm>
          <a:off x="419100" y="3857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482" name="Line 7">
          <a:extLst>
            <a:ext uri="{FF2B5EF4-FFF2-40B4-BE49-F238E27FC236}">
              <a16:creationId xmlns:a16="http://schemas.microsoft.com/office/drawing/2014/main" id="{B542FC32-DDD7-4DE1-90D1-6CBADDBF6C60}"/>
            </a:ext>
          </a:extLst>
        </xdr:cNvPr>
        <xdr:cNvSpPr>
          <a:spLocks noChangeShapeType="1"/>
        </xdr:cNvSpPr>
      </xdr:nvSpPr>
      <xdr:spPr bwMode="auto">
        <a:xfrm>
          <a:off x="419100" y="3857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483" name="Line 7">
          <a:extLst>
            <a:ext uri="{FF2B5EF4-FFF2-40B4-BE49-F238E27FC236}">
              <a16:creationId xmlns:a16="http://schemas.microsoft.com/office/drawing/2014/main" id="{9BF750CA-6B86-444E-8219-24069EA03FAF}"/>
            </a:ext>
          </a:extLst>
        </xdr:cNvPr>
        <xdr:cNvSpPr>
          <a:spLocks noChangeShapeType="1"/>
        </xdr:cNvSpPr>
      </xdr:nvSpPr>
      <xdr:spPr bwMode="auto">
        <a:xfrm>
          <a:off x="419100" y="3857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484" name="Line 7">
          <a:extLst>
            <a:ext uri="{FF2B5EF4-FFF2-40B4-BE49-F238E27FC236}">
              <a16:creationId xmlns:a16="http://schemas.microsoft.com/office/drawing/2014/main" id="{13004831-8A43-4D8A-A283-60920D70AF64}"/>
            </a:ext>
          </a:extLst>
        </xdr:cNvPr>
        <xdr:cNvSpPr>
          <a:spLocks noChangeShapeType="1"/>
        </xdr:cNvSpPr>
      </xdr:nvSpPr>
      <xdr:spPr bwMode="auto">
        <a:xfrm>
          <a:off x="419100" y="3857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485" name="Line 7">
          <a:extLst>
            <a:ext uri="{FF2B5EF4-FFF2-40B4-BE49-F238E27FC236}">
              <a16:creationId xmlns:a16="http://schemas.microsoft.com/office/drawing/2014/main" id="{D4C54556-1BC0-4BF4-953F-5FD272996371}"/>
            </a:ext>
          </a:extLst>
        </xdr:cNvPr>
        <xdr:cNvSpPr>
          <a:spLocks noChangeShapeType="1"/>
        </xdr:cNvSpPr>
      </xdr:nvSpPr>
      <xdr:spPr bwMode="auto">
        <a:xfrm>
          <a:off x="419100" y="3857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486" name="Line 7">
          <a:extLst>
            <a:ext uri="{FF2B5EF4-FFF2-40B4-BE49-F238E27FC236}">
              <a16:creationId xmlns:a16="http://schemas.microsoft.com/office/drawing/2014/main" id="{5B9BADF1-559F-41D9-9294-5542D35EDC2E}"/>
            </a:ext>
          </a:extLst>
        </xdr:cNvPr>
        <xdr:cNvSpPr>
          <a:spLocks noChangeShapeType="1"/>
        </xdr:cNvSpPr>
      </xdr:nvSpPr>
      <xdr:spPr bwMode="auto">
        <a:xfrm>
          <a:off x="419100" y="3857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487" name="Line 7">
          <a:extLst>
            <a:ext uri="{FF2B5EF4-FFF2-40B4-BE49-F238E27FC236}">
              <a16:creationId xmlns:a16="http://schemas.microsoft.com/office/drawing/2014/main" id="{01572BF3-1EDB-4414-9F16-E583E9E4EC26}"/>
            </a:ext>
          </a:extLst>
        </xdr:cNvPr>
        <xdr:cNvSpPr>
          <a:spLocks noChangeShapeType="1"/>
        </xdr:cNvSpPr>
      </xdr:nvSpPr>
      <xdr:spPr bwMode="auto">
        <a:xfrm>
          <a:off x="419100" y="3857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488" name="Line 7">
          <a:extLst>
            <a:ext uri="{FF2B5EF4-FFF2-40B4-BE49-F238E27FC236}">
              <a16:creationId xmlns:a16="http://schemas.microsoft.com/office/drawing/2014/main" id="{4B65E79C-73A6-4A6A-9269-32C8674EDF92}"/>
            </a:ext>
          </a:extLst>
        </xdr:cNvPr>
        <xdr:cNvSpPr>
          <a:spLocks noChangeShapeType="1"/>
        </xdr:cNvSpPr>
      </xdr:nvSpPr>
      <xdr:spPr bwMode="auto">
        <a:xfrm>
          <a:off x="419100" y="3857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489" name="Line 7">
          <a:extLst>
            <a:ext uri="{FF2B5EF4-FFF2-40B4-BE49-F238E27FC236}">
              <a16:creationId xmlns:a16="http://schemas.microsoft.com/office/drawing/2014/main" id="{2C5E0AC3-571A-4C35-B7A0-B375312231E2}"/>
            </a:ext>
          </a:extLst>
        </xdr:cNvPr>
        <xdr:cNvSpPr>
          <a:spLocks noChangeShapeType="1"/>
        </xdr:cNvSpPr>
      </xdr:nvSpPr>
      <xdr:spPr bwMode="auto">
        <a:xfrm>
          <a:off x="419100" y="3857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490" name="Line 7">
          <a:extLst>
            <a:ext uri="{FF2B5EF4-FFF2-40B4-BE49-F238E27FC236}">
              <a16:creationId xmlns:a16="http://schemas.microsoft.com/office/drawing/2014/main" id="{83998E22-9F8C-4962-A176-D8D23BF1DB08}"/>
            </a:ext>
          </a:extLst>
        </xdr:cNvPr>
        <xdr:cNvSpPr>
          <a:spLocks noChangeShapeType="1"/>
        </xdr:cNvSpPr>
      </xdr:nvSpPr>
      <xdr:spPr bwMode="auto">
        <a:xfrm>
          <a:off x="419100" y="3857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491" name="Line 7">
          <a:extLst>
            <a:ext uri="{FF2B5EF4-FFF2-40B4-BE49-F238E27FC236}">
              <a16:creationId xmlns:a16="http://schemas.microsoft.com/office/drawing/2014/main" id="{E002387E-A347-4D70-A69C-90C03BE4F585}"/>
            </a:ext>
          </a:extLst>
        </xdr:cNvPr>
        <xdr:cNvSpPr>
          <a:spLocks noChangeShapeType="1"/>
        </xdr:cNvSpPr>
      </xdr:nvSpPr>
      <xdr:spPr bwMode="auto">
        <a:xfrm>
          <a:off x="419100" y="3857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492" name="Line 7">
          <a:extLst>
            <a:ext uri="{FF2B5EF4-FFF2-40B4-BE49-F238E27FC236}">
              <a16:creationId xmlns:a16="http://schemas.microsoft.com/office/drawing/2014/main" id="{D27E0658-0ABE-4AEF-9898-CB8EE50FBDB4}"/>
            </a:ext>
          </a:extLst>
        </xdr:cNvPr>
        <xdr:cNvSpPr>
          <a:spLocks noChangeShapeType="1"/>
        </xdr:cNvSpPr>
      </xdr:nvSpPr>
      <xdr:spPr bwMode="auto">
        <a:xfrm>
          <a:off x="419100" y="3857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493" name="Line 7">
          <a:extLst>
            <a:ext uri="{FF2B5EF4-FFF2-40B4-BE49-F238E27FC236}">
              <a16:creationId xmlns:a16="http://schemas.microsoft.com/office/drawing/2014/main" id="{BD7905DD-6B0A-4366-A7F5-ED5135C892AE}"/>
            </a:ext>
          </a:extLst>
        </xdr:cNvPr>
        <xdr:cNvSpPr>
          <a:spLocks noChangeShapeType="1"/>
        </xdr:cNvSpPr>
      </xdr:nvSpPr>
      <xdr:spPr bwMode="auto">
        <a:xfrm>
          <a:off x="419100" y="3857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494" name="Line 7">
          <a:extLst>
            <a:ext uri="{FF2B5EF4-FFF2-40B4-BE49-F238E27FC236}">
              <a16:creationId xmlns:a16="http://schemas.microsoft.com/office/drawing/2014/main" id="{9834FAB9-5237-4E6E-B25B-C7D1210FBB1D}"/>
            </a:ext>
          </a:extLst>
        </xdr:cNvPr>
        <xdr:cNvSpPr>
          <a:spLocks noChangeShapeType="1"/>
        </xdr:cNvSpPr>
      </xdr:nvSpPr>
      <xdr:spPr bwMode="auto">
        <a:xfrm>
          <a:off x="419100" y="3857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495" name="Line 7">
          <a:extLst>
            <a:ext uri="{FF2B5EF4-FFF2-40B4-BE49-F238E27FC236}">
              <a16:creationId xmlns:a16="http://schemas.microsoft.com/office/drawing/2014/main" id="{848CEA08-D72E-44A1-97BE-DB06936E0B5B}"/>
            </a:ext>
          </a:extLst>
        </xdr:cNvPr>
        <xdr:cNvSpPr>
          <a:spLocks noChangeShapeType="1"/>
        </xdr:cNvSpPr>
      </xdr:nvSpPr>
      <xdr:spPr bwMode="auto">
        <a:xfrm>
          <a:off x="419100" y="3857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496" name="Line 7">
          <a:extLst>
            <a:ext uri="{FF2B5EF4-FFF2-40B4-BE49-F238E27FC236}">
              <a16:creationId xmlns:a16="http://schemas.microsoft.com/office/drawing/2014/main" id="{645BE667-9D89-4B7E-B1AA-8B0E79DCEF74}"/>
            </a:ext>
          </a:extLst>
        </xdr:cNvPr>
        <xdr:cNvSpPr>
          <a:spLocks noChangeShapeType="1"/>
        </xdr:cNvSpPr>
      </xdr:nvSpPr>
      <xdr:spPr bwMode="auto">
        <a:xfrm>
          <a:off x="419100" y="3857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497" name="Line 7">
          <a:extLst>
            <a:ext uri="{FF2B5EF4-FFF2-40B4-BE49-F238E27FC236}">
              <a16:creationId xmlns:a16="http://schemas.microsoft.com/office/drawing/2014/main" id="{CA12135C-7A56-4C1C-BDC8-0474988C3852}"/>
            </a:ext>
          </a:extLst>
        </xdr:cNvPr>
        <xdr:cNvSpPr>
          <a:spLocks noChangeShapeType="1"/>
        </xdr:cNvSpPr>
      </xdr:nvSpPr>
      <xdr:spPr bwMode="auto">
        <a:xfrm>
          <a:off x="419100" y="3857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498" name="Line 7">
          <a:extLst>
            <a:ext uri="{FF2B5EF4-FFF2-40B4-BE49-F238E27FC236}">
              <a16:creationId xmlns:a16="http://schemas.microsoft.com/office/drawing/2014/main" id="{56270060-071E-40EA-8AEB-20A629D10DA7}"/>
            </a:ext>
          </a:extLst>
        </xdr:cNvPr>
        <xdr:cNvSpPr>
          <a:spLocks noChangeShapeType="1"/>
        </xdr:cNvSpPr>
      </xdr:nvSpPr>
      <xdr:spPr bwMode="auto">
        <a:xfrm>
          <a:off x="419100" y="3857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499" name="Line 7">
          <a:extLst>
            <a:ext uri="{FF2B5EF4-FFF2-40B4-BE49-F238E27FC236}">
              <a16:creationId xmlns:a16="http://schemas.microsoft.com/office/drawing/2014/main" id="{88BB0CC8-3A68-4CEF-8EA2-34F731CA6D2F}"/>
            </a:ext>
          </a:extLst>
        </xdr:cNvPr>
        <xdr:cNvSpPr>
          <a:spLocks noChangeShapeType="1"/>
        </xdr:cNvSpPr>
      </xdr:nvSpPr>
      <xdr:spPr bwMode="auto">
        <a:xfrm>
          <a:off x="419100" y="3857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500" name="Line 7">
          <a:extLst>
            <a:ext uri="{FF2B5EF4-FFF2-40B4-BE49-F238E27FC236}">
              <a16:creationId xmlns:a16="http://schemas.microsoft.com/office/drawing/2014/main" id="{60D73688-6457-48B2-AF7A-27774F2720E5}"/>
            </a:ext>
          </a:extLst>
        </xdr:cNvPr>
        <xdr:cNvSpPr>
          <a:spLocks noChangeShapeType="1"/>
        </xdr:cNvSpPr>
      </xdr:nvSpPr>
      <xdr:spPr bwMode="auto">
        <a:xfrm>
          <a:off x="419100" y="3857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501" name="Line 7">
          <a:extLst>
            <a:ext uri="{FF2B5EF4-FFF2-40B4-BE49-F238E27FC236}">
              <a16:creationId xmlns:a16="http://schemas.microsoft.com/office/drawing/2014/main" id="{EEE22D51-3462-427E-80EE-9660FD18A094}"/>
            </a:ext>
          </a:extLst>
        </xdr:cNvPr>
        <xdr:cNvSpPr>
          <a:spLocks noChangeShapeType="1"/>
        </xdr:cNvSpPr>
      </xdr:nvSpPr>
      <xdr:spPr bwMode="auto">
        <a:xfrm>
          <a:off x="419100" y="3857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502" name="Line 7">
          <a:extLst>
            <a:ext uri="{FF2B5EF4-FFF2-40B4-BE49-F238E27FC236}">
              <a16:creationId xmlns:a16="http://schemas.microsoft.com/office/drawing/2014/main" id="{B930E49D-7C13-4F31-A04C-D8417A5AA3CC}"/>
            </a:ext>
          </a:extLst>
        </xdr:cNvPr>
        <xdr:cNvSpPr>
          <a:spLocks noChangeShapeType="1"/>
        </xdr:cNvSpPr>
      </xdr:nvSpPr>
      <xdr:spPr bwMode="auto">
        <a:xfrm>
          <a:off x="419100" y="3857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503" name="Line 7">
          <a:extLst>
            <a:ext uri="{FF2B5EF4-FFF2-40B4-BE49-F238E27FC236}">
              <a16:creationId xmlns:a16="http://schemas.microsoft.com/office/drawing/2014/main" id="{A5767530-3EEF-4713-938D-C8ACDCF2F581}"/>
            </a:ext>
          </a:extLst>
        </xdr:cNvPr>
        <xdr:cNvSpPr>
          <a:spLocks noChangeShapeType="1"/>
        </xdr:cNvSpPr>
      </xdr:nvSpPr>
      <xdr:spPr bwMode="auto">
        <a:xfrm>
          <a:off x="419100" y="3857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504" name="Line 7">
          <a:extLst>
            <a:ext uri="{FF2B5EF4-FFF2-40B4-BE49-F238E27FC236}">
              <a16:creationId xmlns:a16="http://schemas.microsoft.com/office/drawing/2014/main" id="{AF6A5739-A882-4808-AFDB-EEC1AFA3773F}"/>
            </a:ext>
          </a:extLst>
        </xdr:cNvPr>
        <xdr:cNvSpPr>
          <a:spLocks noChangeShapeType="1"/>
        </xdr:cNvSpPr>
      </xdr:nvSpPr>
      <xdr:spPr bwMode="auto">
        <a:xfrm>
          <a:off x="419100" y="3857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505" name="Line 7">
          <a:extLst>
            <a:ext uri="{FF2B5EF4-FFF2-40B4-BE49-F238E27FC236}">
              <a16:creationId xmlns:a16="http://schemas.microsoft.com/office/drawing/2014/main" id="{EEC59FBC-897E-4032-9A0C-08DAD0D87CA5}"/>
            </a:ext>
          </a:extLst>
        </xdr:cNvPr>
        <xdr:cNvSpPr>
          <a:spLocks noChangeShapeType="1"/>
        </xdr:cNvSpPr>
      </xdr:nvSpPr>
      <xdr:spPr bwMode="auto">
        <a:xfrm>
          <a:off x="419100" y="3857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506" name="Line 7">
          <a:extLst>
            <a:ext uri="{FF2B5EF4-FFF2-40B4-BE49-F238E27FC236}">
              <a16:creationId xmlns:a16="http://schemas.microsoft.com/office/drawing/2014/main" id="{F0E8B853-EA99-4B0A-9A87-25FBDBD770AB}"/>
            </a:ext>
          </a:extLst>
        </xdr:cNvPr>
        <xdr:cNvSpPr>
          <a:spLocks noChangeShapeType="1"/>
        </xdr:cNvSpPr>
      </xdr:nvSpPr>
      <xdr:spPr bwMode="auto">
        <a:xfrm>
          <a:off x="419100" y="3857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507" name="Line 7">
          <a:extLst>
            <a:ext uri="{FF2B5EF4-FFF2-40B4-BE49-F238E27FC236}">
              <a16:creationId xmlns:a16="http://schemas.microsoft.com/office/drawing/2014/main" id="{0D43E987-5873-4E0A-8ED2-CC6A75396A04}"/>
            </a:ext>
          </a:extLst>
        </xdr:cNvPr>
        <xdr:cNvSpPr>
          <a:spLocks noChangeShapeType="1"/>
        </xdr:cNvSpPr>
      </xdr:nvSpPr>
      <xdr:spPr bwMode="auto">
        <a:xfrm>
          <a:off x="419100" y="3857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508" name="Line 7">
          <a:extLst>
            <a:ext uri="{FF2B5EF4-FFF2-40B4-BE49-F238E27FC236}">
              <a16:creationId xmlns:a16="http://schemas.microsoft.com/office/drawing/2014/main" id="{A1A661D7-9B2B-4BB6-989A-11B982AC850B}"/>
            </a:ext>
          </a:extLst>
        </xdr:cNvPr>
        <xdr:cNvSpPr>
          <a:spLocks noChangeShapeType="1"/>
        </xdr:cNvSpPr>
      </xdr:nvSpPr>
      <xdr:spPr bwMode="auto">
        <a:xfrm>
          <a:off x="419100" y="3857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509" name="Line 7">
          <a:extLst>
            <a:ext uri="{FF2B5EF4-FFF2-40B4-BE49-F238E27FC236}">
              <a16:creationId xmlns:a16="http://schemas.microsoft.com/office/drawing/2014/main" id="{93E22948-9A96-4251-9B5E-352F8F774ACF}"/>
            </a:ext>
          </a:extLst>
        </xdr:cNvPr>
        <xdr:cNvSpPr>
          <a:spLocks noChangeShapeType="1"/>
        </xdr:cNvSpPr>
      </xdr:nvSpPr>
      <xdr:spPr bwMode="auto">
        <a:xfrm>
          <a:off x="419100" y="3857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510" name="Line 7">
          <a:extLst>
            <a:ext uri="{FF2B5EF4-FFF2-40B4-BE49-F238E27FC236}">
              <a16:creationId xmlns:a16="http://schemas.microsoft.com/office/drawing/2014/main" id="{3570C97B-ABAE-4967-9CC9-13F9AD241033}"/>
            </a:ext>
          </a:extLst>
        </xdr:cNvPr>
        <xdr:cNvSpPr>
          <a:spLocks noChangeShapeType="1"/>
        </xdr:cNvSpPr>
      </xdr:nvSpPr>
      <xdr:spPr bwMode="auto">
        <a:xfrm>
          <a:off x="419100" y="3857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511" name="Line 7">
          <a:extLst>
            <a:ext uri="{FF2B5EF4-FFF2-40B4-BE49-F238E27FC236}">
              <a16:creationId xmlns:a16="http://schemas.microsoft.com/office/drawing/2014/main" id="{23C9C464-CF11-4E13-A88E-BB7C055E2031}"/>
            </a:ext>
          </a:extLst>
        </xdr:cNvPr>
        <xdr:cNvSpPr>
          <a:spLocks noChangeShapeType="1"/>
        </xdr:cNvSpPr>
      </xdr:nvSpPr>
      <xdr:spPr bwMode="auto">
        <a:xfrm>
          <a:off x="419100" y="3857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512" name="Line 7">
          <a:extLst>
            <a:ext uri="{FF2B5EF4-FFF2-40B4-BE49-F238E27FC236}">
              <a16:creationId xmlns:a16="http://schemas.microsoft.com/office/drawing/2014/main" id="{10DE0F00-D46B-4618-B785-A26015E1B5CD}"/>
            </a:ext>
          </a:extLst>
        </xdr:cNvPr>
        <xdr:cNvSpPr>
          <a:spLocks noChangeShapeType="1"/>
        </xdr:cNvSpPr>
      </xdr:nvSpPr>
      <xdr:spPr bwMode="auto">
        <a:xfrm>
          <a:off x="419100" y="3857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513" name="Line 7">
          <a:extLst>
            <a:ext uri="{FF2B5EF4-FFF2-40B4-BE49-F238E27FC236}">
              <a16:creationId xmlns:a16="http://schemas.microsoft.com/office/drawing/2014/main" id="{D5B9E132-2016-4B25-BAB4-FD01284D6A3B}"/>
            </a:ext>
          </a:extLst>
        </xdr:cNvPr>
        <xdr:cNvSpPr>
          <a:spLocks noChangeShapeType="1"/>
        </xdr:cNvSpPr>
      </xdr:nvSpPr>
      <xdr:spPr bwMode="auto">
        <a:xfrm>
          <a:off x="419100" y="3857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514" name="Line 7">
          <a:extLst>
            <a:ext uri="{FF2B5EF4-FFF2-40B4-BE49-F238E27FC236}">
              <a16:creationId xmlns:a16="http://schemas.microsoft.com/office/drawing/2014/main" id="{300071BE-BDB0-492C-894F-C183DAD796D1}"/>
            </a:ext>
          </a:extLst>
        </xdr:cNvPr>
        <xdr:cNvSpPr>
          <a:spLocks noChangeShapeType="1"/>
        </xdr:cNvSpPr>
      </xdr:nvSpPr>
      <xdr:spPr bwMode="auto">
        <a:xfrm>
          <a:off x="419100" y="3857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515" name="Line 7">
          <a:extLst>
            <a:ext uri="{FF2B5EF4-FFF2-40B4-BE49-F238E27FC236}">
              <a16:creationId xmlns:a16="http://schemas.microsoft.com/office/drawing/2014/main" id="{7F1E7356-58D1-41C4-B2D2-C90F91A55DD3}"/>
            </a:ext>
          </a:extLst>
        </xdr:cNvPr>
        <xdr:cNvSpPr>
          <a:spLocks noChangeShapeType="1"/>
        </xdr:cNvSpPr>
      </xdr:nvSpPr>
      <xdr:spPr bwMode="auto">
        <a:xfrm>
          <a:off x="419100" y="3857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516" name="Line 7">
          <a:extLst>
            <a:ext uri="{FF2B5EF4-FFF2-40B4-BE49-F238E27FC236}">
              <a16:creationId xmlns:a16="http://schemas.microsoft.com/office/drawing/2014/main" id="{09FAEF9B-0BF9-42A2-895B-E10673E67130}"/>
            </a:ext>
          </a:extLst>
        </xdr:cNvPr>
        <xdr:cNvSpPr>
          <a:spLocks noChangeShapeType="1"/>
        </xdr:cNvSpPr>
      </xdr:nvSpPr>
      <xdr:spPr bwMode="auto">
        <a:xfrm>
          <a:off x="419100" y="3857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517" name="Line 7">
          <a:extLst>
            <a:ext uri="{FF2B5EF4-FFF2-40B4-BE49-F238E27FC236}">
              <a16:creationId xmlns:a16="http://schemas.microsoft.com/office/drawing/2014/main" id="{73C6EC43-5E7F-4219-A03A-084AB7364CB4}"/>
            </a:ext>
          </a:extLst>
        </xdr:cNvPr>
        <xdr:cNvSpPr>
          <a:spLocks noChangeShapeType="1"/>
        </xdr:cNvSpPr>
      </xdr:nvSpPr>
      <xdr:spPr bwMode="auto">
        <a:xfrm>
          <a:off x="419100" y="3857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518" name="Line 7">
          <a:extLst>
            <a:ext uri="{FF2B5EF4-FFF2-40B4-BE49-F238E27FC236}">
              <a16:creationId xmlns:a16="http://schemas.microsoft.com/office/drawing/2014/main" id="{9F7448E8-E95E-4867-BEAC-D13CE9712D19}"/>
            </a:ext>
          </a:extLst>
        </xdr:cNvPr>
        <xdr:cNvSpPr>
          <a:spLocks noChangeShapeType="1"/>
        </xdr:cNvSpPr>
      </xdr:nvSpPr>
      <xdr:spPr bwMode="auto">
        <a:xfrm>
          <a:off x="419100" y="3857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519" name="Line 7">
          <a:extLst>
            <a:ext uri="{FF2B5EF4-FFF2-40B4-BE49-F238E27FC236}">
              <a16:creationId xmlns:a16="http://schemas.microsoft.com/office/drawing/2014/main" id="{BA72FF27-0B7A-4014-ABF7-54E2497679E9}"/>
            </a:ext>
          </a:extLst>
        </xdr:cNvPr>
        <xdr:cNvSpPr>
          <a:spLocks noChangeShapeType="1"/>
        </xdr:cNvSpPr>
      </xdr:nvSpPr>
      <xdr:spPr bwMode="auto">
        <a:xfrm>
          <a:off x="419100" y="3857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520" name="Line 7">
          <a:extLst>
            <a:ext uri="{FF2B5EF4-FFF2-40B4-BE49-F238E27FC236}">
              <a16:creationId xmlns:a16="http://schemas.microsoft.com/office/drawing/2014/main" id="{6721F4E7-AC7A-487D-B403-C954DC490D58}"/>
            </a:ext>
          </a:extLst>
        </xdr:cNvPr>
        <xdr:cNvSpPr>
          <a:spLocks noChangeShapeType="1"/>
        </xdr:cNvSpPr>
      </xdr:nvSpPr>
      <xdr:spPr bwMode="auto">
        <a:xfrm>
          <a:off x="419100" y="3857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521" name="Line 7">
          <a:extLst>
            <a:ext uri="{FF2B5EF4-FFF2-40B4-BE49-F238E27FC236}">
              <a16:creationId xmlns:a16="http://schemas.microsoft.com/office/drawing/2014/main" id="{AAA33B44-AF10-47BC-9231-97F3A9AA7F17}"/>
            </a:ext>
          </a:extLst>
        </xdr:cNvPr>
        <xdr:cNvSpPr>
          <a:spLocks noChangeShapeType="1"/>
        </xdr:cNvSpPr>
      </xdr:nvSpPr>
      <xdr:spPr bwMode="auto">
        <a:xfrm>
          <a:off x="419100" y="3857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522" name="Line 7">
          <a:extLst>
            <a:ext uri="{FF2B5EF4-FFF2-40B4-BE49-F238E27FC236}">
              <a16:creationId xmlns:a16="http://schemas.microsoft.com/office/drawing/2014/main" id="{2066C254-6978-4419-92D2-A6BFB66ED951}"/>
            </a:ext>
          </a:extLst>
        </xdr:cNvPr>
        <xdr:cNvSpPr>
          <a:spLocks noChangeShapeType="1"/>
        </xdr:cNvSpPr>
      </xdr:nvSpPr>
      <xdr:spPr bwMode="auto">
        <a:xfrm>
          <a:off x="419100" y="3857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523" name="Line 7">
          <a:extLst>
            <a:ext uri="{FF2B5EF4-FFF2-40B4-BE49-F238E27FC236}">
              <a16:creationId xmlns:a16="http://schemas.microsoft.com/office/drawing/2014/main" id="{86413F47-9006-4B3C-BE18-8B64621729B4}"/>
            </a:ext>
          </a:extLst>
        </xdr:cNvPr>
        <xdr:cNvSpPr>
          <a:spLocks noChangeShapeType="1"/>
        </xdr:cNvSpPr>
      </xdr:nvSpPr>
      <xdr:spPr bwMode="auto">
        <a:xfrm>
          <a:off x="419100" y="3857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524" name="Line 7">
          <a:extLst>
            <a:ext uri="{FF2B5EF4-FFF2-40B4-BE49-F238E27FC236}">
              <a16:creationId xmlns:a16="http://schemas.microsoft.com/office/drawing/2014/main" id="{6CA211C8-8879-4452-9DC3-514BD37E098F}"/>
            </a:ext>
          </a:extLst>
        </xdr:cNvPr>
        <xdr:cNvSpPr>
          <a:spLocks noChangeShapeType="1"/>
        </xdr:cNvSpPr>
      </xdr:nvSpPr>
      <xdr:spPr bwMode="auto">
        <a:xfrm>
          <a:off x="419100" y="3857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525" name="Line 7">
          <a:extLst>
            <a:ext uri="{FF2B5EF4-FFF2-40B4-BE49-F238E27FC236}">
              <a16:creationId xmlns:a16="http://schemas.microsoft.com/office/drawing/2014/main" id="{90F54BB9-FABC-4AEE-9E2A-97BA4807A839}"/>
            </a:ext>
          </a:extLst>
        </xdr:cNvPr>
        <xdr:cNvSpPr>
          <a:spLocks noChangeShapeType="1"/>
        </xdr:cNvSpPr>
      </xdr:nvSpPr>
      <xdr:spPr bwMode="auto">
        <a:xfrm>
          <a:off x="419100" y="3857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526" name="Line 7">
          <a:extLst>
            <a:ext uri="{FF2B5EF4-FFF2-40B4-BE49-F238E27FC236}">
              <a16:creationId xmlns:a16="http://schemas.microsoft.com/office/drawing/2014/main" id="{E73F2068-A46B-4CFF-B2F1-F56A6E0FD450}"/>
            </a:ext>
          </a:extLst>
        </xdr:cNvPr>
        <xdr:cNvSpPr>
          <a:spLocks noChangeShapeType="1"/>
        </xdr:cNvSpPr>
      </xdr:nvSpPr>
      <xdr:spPr bwMode="auto">
        <a:xfrm>
          <a:off x="419100" y="3857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527" name="Line 7">
          <a:extLst>
            <a:ext uri="{FF2B5EF4-FFF2-40B4-BE49-F238E27FC236}">
              <a16:creationId xmlns:a16="http://schemas.microsoft.com/office/drawing/2014/main" id="{13DC5BC0-C16E-40D6-994D-F5B3FB0649F8}"/>
            </a:ext>
          </a:extLst>
        </xdr:cNvPr>
        <xdr:cNvSpPr>
          <a:spLocks noChangeShapeType="1"/>
        </xdr:cNvSpPr>
      </xdr:nvSpPr>
      <xdr:spPr bwMode="auto">
        <a:xfrm>
          <a:off x="419100" y="3857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528" name="Line 7">
          <a:extLst>
            <a:ext uri="{FF2B5EF4-FFF2-40B4-BE49-F238E27FC236}">
              <a16:creationId xmlns:a16="http://schemas.microsoft.com/office/drawing/2014/main" id="{AB8AA7F7-915A-4FDE-A226-D3AACE6BF200}"/>
            </a:ext>
          </a:extLst>
        </xdr:cNvPr>
        <xdr:cNvSpPr>
          <a:spLocks noChangeShapeType="1"/>
        </xdr:cNvSpPr>
      </xdr:nvSpPr>
      <xdr:spPr bwMode="auto">
        <a:xfrm>
          <a:off x="419100" y="3857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529" name="Line 7">
          <a:extLst>
            <a:ext uri="{FF2B5EF4-FFF2-40B4-BE49-F238E27FC236}">
              <a16:creationId xmlns:a16="http://schemas.microsoft.com/office/drawing/2014/main" id="{4243FC87-FBA4-45A8-A6F8-01611462C7FD}"/>
            </a:ext>
          </a:extLst>
        </xdr:cNvPr>
        <xdr:cNvSpPr>
          <a:spLocks noChangeShapeType="1"/>
        </xdr:cNvSpPr>
      </xdr:nvSpPr>
      <xdr:spPr bwMode="auto">
        <a:xfrm>
          <a:off x="419100" y="3857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530" name="Line 7">
          <a:extLst>
            <a:ext uri="{FF2B5EF4-FFF2-40B4-BE49-F238E27FC236}">
              <a16:creationId xmlns:a16="http://schemas.microsoft.com/office/drawing/2014/main" id="{6792E17B-9578-468E-A2B2-2E7B6E03F73D}"/>
            </a:ext>
          </a:extLst>
        </xdr:cNvPr>
        <xdr:cNvSpPr>
          <a:spLocks noChangeShapeType="1"/>
        </xdr:cNvSpPr>
      </xdr:nvSpPr>
      <xdr:spPr bwMode="auto">
        <a:xfrm>
          <a:off x="419100" y="3857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531" name="Line 7">
          <a:extLst>
            <a:ext uri="{FF2B5EF4-FFF2-40B4-BE49-F238E27FC236}">
              <a16:creationId xmlns:a16="http://schemas.microsoft.com/office/drawing/2014/main" id="{0B24778F-1B51-438C-A14D-F8F1874C4205}"/>
            </a:ext>
          </a:extLst>
        </xdr:cNvPr>
        <xdr:cNvSpPr>
          <a:spLocks noChangeShapeType="1"/>
        </xdr:cNvSpPr>
      </xdr:nvSpPr>
      <xdr:spPr bwMode="auto">
        <a:xfrm>
          <a:off x="419100" y="3857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532" name="Line 7">
          <a:extLst>
            <a:ext uri="{FF2B5EF4-FFF2-40B4-BE49-F238E27FC236}">
              <a16:creationId xmlns:a16="http://schemas.microsoft.com/office/drawing/2014/main" id="{29AFE55B-A9CB-4A60-A2E6-6ABDB78758ED}"/>
            </a:ext>
          </a:extLst>
        </xdr:cNvPr>
        <xdr:cNvSpPr>
          <a:spLocks noChangeShapeType="1"/>
        </xdr:cNvSpPr>
      </xdr:nvSpPr>
      <xdr:spPr bwMode="auto">
        <a:xfrm>
          <a:off x="419100" y="3857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533" name="Line 7">
          <a:extLst>
            <a:ext uri="{FF2B5EF4-FFF2-40B4-BE49-F238E27FC236}">
              <a16:creationId xmlns:a16="http://schemas.microsoft.com/office/drawing/2014/main" id="{4542D2AE-EA46-4529-99E1-2C0EA44D86BD}"/>
            </a:ext>
          </a:extLst>
        </xdr:cNvPr>
        <xdr:cNvSpPr>
          <a:spLocks noChangeShapeType="1"/>
        </xdr:cNvSpPr>
      </xdr:nvSpPr>
      <xdr:spPr bwMode="auto">
        <a:xfrm>
          <a:off x="419100" y="3857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534" name="Line 7">
          <a:extLst>
            <a:ext uri="{FF2B5EF4-FFF2-40B4-BE49-F238E27FC236}">
              <a16:creationId xmlns:a16="http://schemas.microsoft.com/office/drawing/2014/main" id="{107972F1-FD64-4899-871A-E4B25633FB2A}"/>
            </a:ext>
          </a:extLst>
        </xdr:cNvPr>
        <xdr:cNvSpPr>
          <a:spLocks noChangeShapeType="1"/>
        </xdr:cNvSpPr>
      </xdr:nvSpPr>
      <xdr:spPr bwMode="auto">
        <a:xfrm>
          <a:off x="419100" y="3857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535" name="Line 7">
          <a:extLst>
            <a:ext uri="{FF2B5EF4-FFF2-40B4-BE49-F238E27FC236}">
              <a16:creationId xmlns:a16="http://schemas.microsoft.com/office/drawing/2014/main" id="{DBAB55E6-DB0F-4C66-BA5A-6C2067826F39}"/>
            </a:ext>
          </a:extLst>
        </xdr:cNvPr>
        <xdr:cNvSpPr>
          <a:spLocks noChangeShapeType="1"/>
        </xdr:cNvSpPr>
      </xdr:nvSpPr>
      <xdr:spPr bwMode="auto">
        <a:xfrm>
          <a:off x="419100" y="3857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536" name="Line 7">
          <a:extLst>
            <a:ext uri="{FF2B5EF4-FFF2-40B4-BE49-F238E27FC236}">
              <a16:creationId xmlns:a16="http://schemas.microsoft.com/office/drawing/2014/main" id="{5CB96269-B0BF-49A7-96FB-E687B543A7FC}"/>
            </a:ext>
          </a:extLst>
        </xdr:cNvPr>
        <xdr:cNvSpPr>
          <a:spLocks noChangeShapeType="1"/>
        </xdr:cNvSpPr>
      </xdr:nvSpPr>
      <xdr:spPr bwMode="auto">
        <a:xfrm>
          <a:off x="419100" y="3857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537" name="Line 7">
          <a:extLst>
            <a:ext uri="{FF2B5EF4-FFF2-40B4-BE49-F238E27FC236}">
              <a16:creationId xmlns:a16="http://schemas.microsoft.com/office/drawing/2014/main" id="{0E7E0F88-03BA-4F03-8E0E-D198384AB2C1}"/>
            </a:ext>
          </a:extLst>
        </xdr:cNvPr>
        <xdr:cNvSpPr>
          <a:spLocks noChangeShapeType="1"/>
        </xdr:cNvSpPr>
      </xdr:nvSpPr>
      <xdr:spPr bwMode="auto">
        <a:xfrm>
          <a:off x="419100" y="3857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538" name="Line 7">
          <a:extLst>
            <a:ext uri="{FF2B5EF4-FFF2-40B4-BE49-F238E27FC236}">
              <a16:creationId xmlns:a16="http://schemas.microsoft.com/office/drawing/2014/main" id="{EF9B6238-86BD-482D-B4DD-AB9154748BFB}"/>
            </a:ext>
          </a:extLst>
        </xdr:cNvPr>
        <xdr:cNvSpPr>
          <a:spLocks noChangeShapeType="1"/>
        </xdr:cNvSpPr>
      </xdr:nvSpPr>
      <xdr:spPr bwMode="auto">
        <a:xfrm>
          <a:off x="419100" y="3857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539" name="Line 7">
          <a:extLst>
            <a:ext uri="{FF2B5EF4-FFF2-40B4-BE49-F238E27FC236}">
              <a16:creationId xmlns:a16="http://schemas.microsoft.com/office/drawing/2014/main" id="{46661AF9-2296-4740-94D3-EC51BE5AF2BA}"/>
            </a:ext>
          </a:extLst>
        </xdr:cNvPr>
        <xdr:cNvSpPr>
          <a:spLocks noChangeShapeType="1"/>
        </xdr:cNvSpPr>
      </xdr:nvSpPr>
      <xdr:spPr bwMode="auto">
        <a:xfrm>
          <a:off x="419100" y="3857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540" name="Line 7">
          <a:extLst>
            <a:ext uri="{FF2B5EF4-FFF2-40B4-BE49-F238E27FC236}">
              <a16:creationId xmlns:a16="http://schemas.microsoft.com/office/drawing/2014/main" id="{4418E49B-EE2B-4617-90D5-F853B4B8967D}"/>
            </a:ext>
          </a:extLst>
        </xdr:cNvPr>
        <xdr:cNvSpPr>
          <a:spLocks noChangeShapeType="1"/>
        </xdr:cNvSpPr>
      </xdr:nvSpPr>
      <xdr:spPr bwMode="auto">
        <a:xfrm>
          <a:off x="419100" y="3857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541" name="Line 7">
          <a:extLst>
            <a:ext uri="{FF2B5EF4-FFF2-40B4-BE49-F238E27FC236}">
              <a16:creationId xmlns:a16="http://schemas.microsoft.com/office/drawing/2014/main" id="{7022E8B2-BD3A-414B-B393-55F02D33B08B}"/>
            </a:ext>
          </a:extLst>
        </xdr:cNvPr>
        <xdr:cNvSpPr>
          <a:spLocks noChangeShapeType="1"/>
        </xdr:cNvSpPr>
      </xdr:nvSpPr>
      <xdr:spPr bwMode="auto">
        <a:xfrm>
          <a:off x="419100" y="3857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542" name="Line 7">
          <a:extLst>
            <a:ext uri="{FF2B5EF4-FFF2-40B4-BE49-F238E27FC236}">
              <a16:creationId xmlns:a16="http://schemas.microsoft.com/office/drawing/2014/main" id="{256B411E-58DF-4DB5-A4C9-F5EABB5DD1A5}"/>
            </a:ext>
          </a:extLst>
        </xdr:cNvPr>
        <xdr:cNvSpPr>
          <a:spLocks noChangeShapeType="1"/>
        </xdr:cNvSpPr>
      </xdr:nvSpPr>
      <xdr:spPr bwMode="auto">
        <a:xfrm>
          <a:off x="419100" y="3857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543" name="Line 7">
          <a:extLst>
            <a:ext uri="{FF2B5EF4-FFF2-40B4-BE49-F238E27FC236}">
              <a16:creationId xmlns:a16="http://schemas.microsoft.com/office/drawing/2014/main" id="{C66E67F3-82E3-4281-B892-EF198D9D3FDE}"/>
            </a:ext>
          </a:extLst>
        </xdr:cNvPr>
        <xdr:cNvSpPr>
          <a:spLocks noChangeShapeType="1"/>
        </xdr:cNvSpPr>
      </xdr:nvSpPr>
      <xdr:spPr bwMode="auto">
        <a:xfrm>
          <a:off x="419100" y="3857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544" name="Line 7">
          <a:extLst>
            <a:ext uri="{FF2B5EF4-FFF2-40B4-BE49-F238E27FC236}">
              <a16:creationId xmlns:a16="http://schemas.microsoft.com/office/drawing/2014/main" id="{8D0493AD-7515-4722-ACC7-87C4820B9148}"/>
            </a:ext>
          </a:extLst>
        </xdr:cNvPr>
        <xdr:cNvSpPr>
          <a:spLocks noChangeShapeType="1"/>
        </xdr:cNvSpPr>
      </xdr:nvSpPr>
      <xdr:spPr bwMode="auto">
        <a:xfrm>
          <a:off x="419100" y="3857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545" name="Line 7">
          <a:extLst>
            <a:ext uri="{FF2B5EF4-FFF2-40B4-BE49-F238E27FC236}">
              <a16:creationId xmlns:a16="http://schemas.microsoft.com/office/drawing/2014/main" id="{8AEC3724-5CFF-41EC-8A08-E870995CD539}"/>
            </a:ext>
          </a:extLst>
        </xdr:cNvPr>
        <xdr:cNvSpPr>
          <a:spLocks noChangeShapeType="1"/>
        </xdr:cNvSpPr>
      </xdr:nvSpPr>
      <xdr:spPr bwMode="auto">
        <a:xfrm>
          <a:off x="419100" y="3857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546" name="Line 7">
          <a:extLst>
            <a:ext uri="{FF2B5EF4-FFF2-40B4-BE49-F238E27FC236}">
              <a16:creationId xmlns:a16="http://schemas.microsoft.com/office/drawing/2014/main" id="{C1475A6E-49CC-4B43-A490-D3EEDBC09354}"/>
            </a:ext>
          </a:extLst>
        </xdr:cNvPr>
        <xdr:cNvSpPr>
          <a:spLocks noChangeShapeType="1"/>
        </xdr:cNvSpPr>
      </xdr:nvSpPr>
      <xdr:spPr bwMode="auto">
        <a:xfrm>
          <a:off x="419100" y="3857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547" name="Line 7">
          <a:extLst>
            <a:ext uri="{FF2B5EF4-FFF2-40B4-BE49-F238E27FC236}">
              <a16:creationId xmlns:a16="http://schemas.microsoft.com/office/drawing/2014/main" id="{379E1D09-5E81-4CA5-9AD3-6A481FD99726}"/>
            </a:ext>
          </a:extLst>
        </xdr:cNvPr>
        <xdr:cNvSpPr>
          <a:spLocks noChangeShapeType="1"/>
        </xdr:cNvSpPr>
      </xdr:nvSpPr>
      <xdr:spPr bwMode="auto">
        <a:xfrm>
          <a:off x="419100" y="3857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548" name="Line 7">
          <a:extLst>
            <a:ext uri="{FF2B5EF4-FFF2-40B4-BE49-F238E27FC236}">
              <a16:creationId xmlns:a16="http://schemas.microsoft.com/office/drawing/2014/main" id="{DD3FC3E1-458E-47E7-9722-55771C3B106D}"/>
            </a:ext>
          </a:extLst>
        </xdr:cNvPr>
        <xdr:cNvSpPr>
          <a:spLocks noChangeShapeType="1"/>
        </xdr:cNvSpPr>
      </xdr:nvSpPr>
      <xdr:spPr bwMode="auto">
        <a:xfrm>
          <a:off x="419100" y="3857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549" name="Line 7">
          <a:extLst>
            <a:ext uri="{FF2B5EF4-FFF2-40B4-BE49-F238E27FC236}">
              <a16:creationId xmlns:a16="http://schemas.microsoft.com/office/drawing/2014/main" id="{5507256D-C745-4948-AA57-FA82254FF664}"/>
            </a:ext>
          </a:extLst>
        </xdr:cNvPr>
        <xdr:cNvSpPr>
          <a:spLocks noChangeShapeType="1"/>
        </xdr:cNvSpPr>
      </xdr:nvSpPr>
      <xdr:spPr bwMode="auto">
        <a:xfrm>
          <a:off x="419100" y="3857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550" name="Line 7">
          <a:extLst>
            <a:ext uri="{FF2B5EF4-FFF2-40B4-BE49-F238E27FC236}">
              <a16:creationId xmlns:a16="http://schemas.microsoft.com/office/drawing/2014/main" id="{39180918-0AD2-49E7-A306-AC6517BCB0DB}"/>
            </a:ext>
          </a:extLst>
        </xdr:cNvPr>
        <xdr:cNvSpPr>
          <a:spLocks noChangeShapeType="1"/>
        </xdr:cNvSpPr>
      </xdr:nvSpPr>
      <xdr:spPr bwMode="auto">
        <a:xfrm>
          <a:off x="419100" y="3857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551" name="Line 7">
          <a:extLst>
            <a:ext uri="{FF2B5EF4-FFF2-40B4-BE49-F238E27FC236}">
              <a16:creationId xmlns:a16="http://schemas.microsoft.com/office/drawing/2014/main" id="{A37EC449-029D-4C8F-AF17-8F2330153B4E}"/>
            </a:ext>
          </a:extLst>
        </xdr:cNvPr>
        <xdr:cNvSpPr>
          <a:spLocks noChangeShapeType="1"/>
        </xdr:cNvSpPr>
      </xdr:nvSpPr>
      <xdr:spPr bwMode="auto">
        <a:xfrm>
          <a:off x="419100" y="3857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552" name="Line 7">
          <a:extLst>
            <a:ext uri="{FF2B5EF4-FFF2-40B4-BE49-F238E27FC236}">
              <a16:creationId xmlns:a16="http://schemas.microsoft.com/office/drawing/2014/main" id="{97A8FA1F-3630-4432-8BFC-61C45F0BC7B3}"/>
            </a:ext>
          </a:extLst>
        </xdr:cNvPr>
        <xdr:cNvSpPr>
          <a:spLocks noChangeShapeType="1"/>
        </xdr:cNvSpPr>
      </xdr:nvSpPr>
      <xdr:spPr bwMode="auto">
        <a:xfrm>
          <a:off x="419100" y="3857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553" name="Line 7">
          <a:extLst>
            <a:ext uri="{FF2B5EF4-FFF2-40B4-BE49-F238E27FC236}">
              <a16:creationId xmlns:a16="http://schemas.microsoft.com/office/drawing/2014/main" id="{DDB1B73E-338E-4733-A53A-B3A053307418}"/>
            </a:ext>
          </a:extLst>
        </xdr:cNvPr>
        <xdr:cNvSpPr>
          <a:spLocks noChangeShapeType="1"/>
        </xdr:cNvSpPr>
      </xdr:nvSpPr>
      <xdr:spPr bwMode="auto">
        <a:xfrm>
          <a:off x="419100" y="3857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554" name="Line 7">
          <a:extLst>
            <a:ext uri="{FF2B5EF4-FFF2-40B4-BE49-F238E27FC236}">
              <a16:creationId xmlns:a16="http://schemas.microsoft.com/office/drawing/2014/main" id="{53C5A20E-1A86-4DEA-95CC-62809D686CD7}"/>
            </a:ext>
          </a:extLst>
        </xdr:cNvPr>
        <xdr:cNvSpPr>
          <a:spLocks noChangeShapeType="1"/>
        </xdr:cNvSpPr>
      </xdr:nvSpPr>
      <xdr:spPr bwMode="auto">
        <a:xfrm>
          <a:off x="419100" y="3857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555" name="Line 7">
          <a:extLst>
            <a:ext uri="{FF2B5EF4-FFF2-40B4-BE49-F238E27FC236}">
              <a16:creationId xmlns:a16="http://schemas.microsoft.com/office/drawing/2014/main" id="{5E18FBC5-CA8E-4440-A690-FA65AF258F11}"/>
            </a:ext>
          </a:extLst>
        </xdr:cNvPr>
        <xdr:cNvSpPr>
          <a:spLocks noChangeShapeType="1"/>
        </xdr:cNvSpPr>
      </xdr:nvSpPr>
      <xdr:spPr bwMode="auto">
        <a:xfrm>
          <a:off x="419100" y="3857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556" name="Line 7">
          <a:extLst>
            <a:ext uri="{FF2B5EF4-FFF2-40B4-BE49-F238E27FC236}">
              <a16:creationId xmlns:a16="http://schemas.microsoft.com/office/drawing/2014/main" id="{5070CB98-463B-4A3E-B474-A60AF3931CCC}"/>
            </a:ext>
          </a:extLst>
        </xdr:cNvPr>
        <xdr:cNvSpPr>
          <a:spLocks noChangeShapeType="1"/>
        </xdr:cNvSpPr>
      </xdr:nvSpPr>
      <xdr:spPr bwMode="auto">
        <a:xfrm>
          <a:off x="419100" y="3857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557" name="Line 7">
          <a:extLst>
            <a:ext uri="{FF2B5EF4-FFF2-40B4-BE49-F238E27FC236}">
              <a16:creationId xmlns:a16="http://schemas.microsoft.com/office/drawing/2014/main" id="{843C37C3-5ABC-4B05-B8B2-9D36D100111F}"/>
            </a:ext>
          </a:extLst>
        </xdr:cNvPr>
        <xdr:cNvSpPr>
          <a:spLocks noChangeShapeType="1"/>
        </xdr:cNvSpPr>
      </xdr:nvSpPr>
      <xdr:spPr bwMode="auto">
        <a:xfrm>
          <a:off x="419100" y="3857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558" name="Line 7">
          <a:extLst>
            <a:ext uri="{FF2B5EF4-FFF2-40B4-BE49-F238E27FC236}">
              <a16:creationId xmlns:a16="http://schemas.microsoft.com/office/drawing/2014/main" id="{987C64D2-9711-48F3-A3F6-4A24F6D9DCB3}"/>
            </a:ext>
          </a:extLst>
        </xdr:cNvPr>
        <xdr:cNvSpPr>
          <a:spLocks noChangeShapeType="1"/>
        </xdr:cNvSpPr>
      </xdr:nvSpPr>
      <xdr:spPr bwMode="auto">
        <a:xfrm>
          <a:off x="419100" y="3857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559" name="Line 7">
          <a:extLst>
            <a:ext uri="{FF2B5EF4-FFF2-40B4-BE49-F238E27FC236}">
              <a16:creationId xmlns:a16="http://schemas.microsoft.com/office/drawing/2014/main" id="{241A4D32-EF4C-4D94-B718-D71AA78FCEA0}"/>
            </a:ext>
          </a:extLst>
        </xdr:cNvPr>
        <xdr:cNvSpPr>
          <a:spLocks noChangeShapeType="1"/>
        </xdr:cNvSpPr>
      </xdr:nvSpPr>
      <xdr:spPr bwMode="auto">
        <a:xfrm>
          <a:off x="419100" y="3857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560" name="Line 7">
          <a:extLst>
            <a:ext uri="{FF2B5EF4-FFF2-40B4-BE49-F238E27FC236}">
              <a16:creationId xmlns:a16="http://schemas.microsoft.com/office/drawing/2014/main" id="{276BEC20-F62C-4FC4-B02B-C243194842F6}"/>
            </a:ext>
          </a:extLst>
        </xdr:cNvPr>
        <xdr:cNvSpPr>
          <a:spLocks noChangeShapeType="1"/>
        </xdr:cNvSpPr>
      </xdr:nvSpPr>
      <xdr:spPr bwMode="auto">
        <a:xfrm>
          <a:off x="419100" y="3857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561" name="Line 7">
          <a:extLst>
            <a:ext uri="{FF2B5EF4-FFF2-40B4-BE49-F238E27FC236}">
              <a16:creationId xmlns:a16="http://schemas.microsoft.com/office/drawing/2014/main" id="{5D1DA6BF-C07C-4C8B-9377-E80CF408BA94}"/>
            </a:ext>
          </a:extLst>
        </xdr:cNvPr>
        <xdr:cNvSpPr>
          <a:spLocks noChangeShapeType="1"/>
        </xdr:cNvSpPr>
      </xdr:nvSpPr>
      <xdr:spPr bwMode="auto">
        <a:xfrm>
          <a:off x="419100" y="3857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562" name="Line 7">
          <a:extLst>
            <a:ext uri="{FF2B5EF4-FFF2-40B4-BE49-F238E27FC236}">
              <a16:creationId xmlns:a16="http://schemas.microsoft.com/office/drawing/2014/main" id="{7557D754-5973-4DD3-B420-265644DE5337}"/>
            </a:ext>
          </a:extLst>
        </xdr:cNvPr>
        <xdr:cNvSpPr>
          <a:spLocks noChangeShapeType="1"/>
        </xdr:cNvSpPr>
      </xdr:nvSpPr>
      <xdr:spPr bwMode="auto">
        <a:xfrm>
          <a:off x="419100" y="3857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563" name="Line 7">
          <a:extLst>
            <a:ext uri="{FF2B5EF4-FFF2-40B4-BE49-F238E27FC236}">
              <a16:creationId xmlns:a16="http://schemas.microsoft.com/office/drawing/2014/main" id="{BD6034E2-5967-4D75-8C2C-1145BB1D7484}"/>
            </a:ext>
          </a:extLst>
        </xdr:cNvPr>
        <xdr:cNvSpPr>
          <a:spLocks noChangeShapeType="1"/>
        </xdr:cNvSpPr>
      </xdr:nvSpPr>
      <xdr:spPr bwMode="auto">
        <a:xfrm>
          <a:off x="419100" y="3857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564" name="Line 7">
          <a:extLst>
            <a:ext uri="{FF2B5EF4-FFF2-40B4-BE49-F238E27FC236}">
              <a16:creationId xmlns:a16="http://schemas.microsoft.com/office/drawing/2014/main" id="{B56D87B3-58B8-4513-AFDB-8BA7A5368A52}"/>
            </a:ext>
          </a:extLst>
        </xdr:cNvPr>
        <xdr:cNvSpPr>
          <a:spLocks noChangeShapeType="1"/>
        </xdr:cNvSpPr>
      </xdr:nvSpPr>
      <xdr:spPr bwMode="auto">
        <a:xfrm>
          <a:off x="419100" y="3857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565" name="Line 7">
          <a:extLst>
            <a:ext uri="{FF2B5EF4-FFF2-40B4-BE49-F238E27FC236}">
              <a16:creationId xmlns:a16="http://schemas.microsoft.com/office/drawing/2014/main" id="{E8A35045-2807-472F-A8A4-1910C699601F}"/>
            </a:ext>
          </a:extLst>
        </xdr:cNvPr>
        <xdr:cNvSpPr>
          <a:spLocks noChangeShapeType="1"/>
        </xdr:cNvSpPr>
      </xdr:nvSpPr>
      <xdr:spPr bwMode="auto">
        <a:xfrm>
          <a:off x="419100" y="3857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566" name="Line 7">
          <a:extLst>
            <a:ext uri="{FF2B5EF4-FFF2-40B4-BE49-F238E27FC236}">
              <a16:creationId xmlns:a16="http://schemas.microsoft.com/office/drawing/2014/main" id="{321C571A-E3BE-4D7A-ACD0-54C1C6B7BD61}"/>
            </a:ext>
          </a:extLst>
        </xdr:cNvPr>
        <xdr:cNvSpPr>
          <a:spLocks noChangeShapeType="1"/>
        </xdr:cNvSpPr>
      </xdr:nvSpPr>
      <xdr:spPr bwMode="auto">
        <a:xfrm>
          <a:off x="419100" y="3857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189</xdr:row>
      <xdr:rowOff>0</xdr:rowOff>
    </xdr:from>
    <xdr:to>
      <xdr:col>1</xdr:col>
      <xdr:colOff>323850</xdr:colOff>
      <xdr:row>189</xdr:row>
      <xdr:rowOff>0</xdr:rowOff>
    </xdr:to>
    <xdr:sp macro="" textlink="">
      <xdr:nvSpPr>
        <xdr:cNvPr id="4567" name="Line 7">
          <a:extLst>
            <a:ext uri="{FF2B5EF4-FFF2-40B4-BE49-F238E27FC236}">
              <a16:creationId xmlns:a16="http://schemas.microsoft.com/office/drawing/2014/main" id="{54035193-C7FE-4C02-B19E-1E0C8F5A8099}"/>
            </a:ext>
          </a:extLst>
        </xdr:cNvPr>
        <xdr:cNvSpPr>
          <a:spLocks noChangeShapeType="1"/>
        </xdr:cNvSpPr>
      </xdr:nvSpPr>
      <xdr:spPr bwMode="auto">
        <a:xfrm>
          <a:off x="419100" y="40224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189</xdr:row>
      <xdr:rowOff>0</xdr:rowOff>
    </xdr:from>
    <xdr:to>
      <xdr:col>1</xdr:col>
      <xdr:colOff>323850</xdr:colOff>
      <xdr:row>189</xdr:row>
      <xdr:rowOff>0</xdr:rowOff>
    </xdr:to>
    <xdr:sp macro="" textlink="">
      <xdr:nvSpPr>
        <xdr:cNvPr id="4568" name="Line 7">
          <a:extLst>
            <a:ext uri="{FF2B5EF4-FFF2-40B4-BE49-F238E27FC236}">
              <a16:creationId xmlns:a16="http://schemas.microsoft.com/office/drawing/2014/main" id="{12F5DC70-FCB1-48E7-8783-67647147202D}"/>
            </a:ext>
          </a:extLst>
        </xdr:cNvPr>
        <xdr:cNvSpPr>
          <a:spLocks noChangeShapeType="1"/>
        </xdr:cNvSpPr>
      </xdr:nvSpPr>
      <xdr:spPr bwMode="auto">
        <a:xfrm>
          <a:off x="419100" y="40224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569" name="Line 7">
          <a:extLst>
            <a:ext uri="{FF2B5EF4-FFF2-40B4-BE49-F238E27FC236}">
              <a16:creationId xmlns:a16="http://schemas.microsoft.com/office/drawing/2014/main" id="{84A4BCEE-2648-467D-8153-463767B561E2}"/>
            </a:ext>
          </a:extLst>
        </xdr:cNvPr>
        <xdr:cNvSpPr>
          <a:spLocks noChangeShapeType="1"/>
        </xdr:cNvSpPr>
      </xdr:nvSpPr>
      <xdr:spPr bwMode="auto">
        <a:xfrm>
          <a:off x="419100" y="40424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570" name="Line 7">
          <a:extLst>
            <a:ext uri="{FF2B5EF4-FFF2-40B4-BE49-F238E27FC236}">
              <a16:creationId xmlns:a16="http://schemas.microsoft.com/office/drawing/2014/main" id="{9D1E89DB-387F-4A28-B0D6-776D450DC004}"/>
            </a:ext>
          </a:extLst>
        </xdr:cNvPr>
        <xdr:cNvSpPr>
          <a:spLocks noChangeShapeType="1"/>
        </xdr:cNvSpPr>
      </xdr:nvSpPr>
      <xdr:spPr bwMode="auto">
        <a:xfrm>
          <a:off x="419100" y="40424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571" name="Line 7">
          <a:extLst>
            <a:ext uri="{FF2B5EF4-FFF2-40B4-BE49-F238E27FC236}">
              <a16:creationId xmlns:a16="http://schemas.microsoft.com/office/drawing/2014/main" id="{6EC0169F-9BFA-46BD-9C7E-307515E0ED7B}"/>
            </a:ext>
          </a:extLst>
        </xdr:cNvPr>
        <xdr:cNvSpPr>
          <a:spLocks noChangeShapeType="1"/>
        </xdr:cNvSpPr>
      </xdr:nvSpPr>
      <xdr:spPr bwMode="auto">
        <a:xfrm>
          <a:off x="419100" y="40424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572" name="Line 7">
          <a:extLst>
            <a:ext uri="{FF2B5EF4-FFF2-40B4-BE49-F238E27FC236}">
              <a16:creationId xmlns:a16="http://schemas.microsoft.com/office/drawing/2014/main" id="{0E8F32F3-A039-4928-BEF7-5E5648F3A11E}"/>
            </a:ext>
          </a:extLst>
        </xdr:cNvPr>
        <xdr:cNvSpPr>
          <a:spLocks noChangeShapeType="1"/>
        </xdr:cNvSpPr>
      </xdr:nvSpPr>
      <xdr:spPr bwMode="auto">
        <a:xfrm>
          <a:off x="419100" y="40424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573" name="Line 7">
          <a:extLst>
            <a:ext uri="{FF2B5EF4-FFF2-40B4-BE49-F238E27FC236}">
              <a16:creationId xmlns:a16="http://schemas.microsoft.com/office/drawing/2014/main" id="{46A5BFBC-771B-4536-8DBD-579416B5304B}"/>
            </a:ext>
          </a:extLst>
        </xdr:cNvPr>
        <xdr:cNvSpPr>
          <a:spLocks noChangeShapeType="1"/>
        </xdr:cNvSpPr>
      </xdr:nvSpPr>
      <xdr:spPr bwMode="auto">
        <a:xfrm>
          <a:off x="419100" y="40424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574" name="Line 7">
          <a:extLst>
            <a:ext uri="{FF2B5EF4-FFF2-40B4-BE49-F238E27FC236}">
              <a16:creationId xmlns:a16="http://schemas.microsoft.com/office/drawing/2014/main" id="{2E1F6459-8F37-499B-8AB9-8B6F7A8CC122}"/>
            </a:ext>
          </a:extLst>
        </xdr:cNvPr>
        <xdr:cNvSpPr>
          <a:spLocks noChangeShapeType="1"/>
        </xdr:cNvSpPr>
      </xdr:nvSpPr>
      <xdr:spPr bwMode="auto">
        <a:xfrm>
          <a:off x="419100" y="40424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575" name="Line 7">
          <a:extLst>
            <a:ext uri="{FF2B5EF4-FFF2-40B4-BE49-F238E27FC236}">
              <a16:creationId xmlns:a16="http://schemas.microsoft.com/office/drawing/2014/main" id="{853212CB-897F-4EBF-A226-B9E4E86AC0A2}"/>
            </a:ext>
          </a:extLst>
        </xdr:cNvPr>
        <xdr:cNvSpPr>
          <a:spLocks noChangeShapeType="1"/>
        </xdr:cNvSpPr>
      </xdr:nvSpPr>
      <xdr:spPr bwMode="auto">
        <a:xfrm>
          <a:off x="419100" y="40424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576" name="Line 7">
          <a:extLst>
            <a:ext uri="{FF2B5EF4-FFF2-40B4-BE49-F238E27FC236}">
              <a16:creationId xmlns:a16="http://schemas.microsoft.com/office/drawing/2014/main" id="{09CF744D-A717-4440-8FA8-C775ECE0D938}"/>
            </a:ext>
          </a:extLst>
        </xdr:cNvPr>
        <xdr:cNvSpPr>
          <a:spLocks noChangeShapeType="1"/>
        </xdr:cNvSpPr>
      </xdr:nvSpPr>
      <xdr:spPr bwMode="auto">
        <a:xfrm>
          <a:off x="419100" y="40424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577" name="Line 7">
          <a:extLst>
            <a:ext uri="{FF2B5EF4-FFF2-40B4-BE49-F238E27FC236}">
              <a16:creationId xmlns:a16="http://schemas.microsoft.com/office/drawing/2014/main" id="{EEE82D48-6926-4892-AFD5-B4B26A19BBE4}"/>
            </a:ext>
          </a:extLst>
        </xdr:cNvPr>
        <xdr:cNvSpPr>
          <a:spLocks noChangeShapeType="1"/>
        </xdr:cNvSpPr>
      </xdr:nvSpPr>
      <xdr:spPr bwMode="auto">
        <a:xfrm>
          <a:off x="419100" y="40424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578" name="Line 7">
          <a:extLst>
            <a:ext uri="{FF2B5EF4-FFF2-40B4-BE49-F238E27FC236}">
              <a16:creationId xmlns:a16="http://schemas.microsoft.com/office/drawing/2014/main" id="{5C28C64A-5837-4933-A58E-B0BDCC5F8F71}"/>
            </a:ext>
          </a:extLst>
        </xdr:cNvPr>
        <xdr:cNvSpPr>
          <a:spLocks noChangeShapeType="1"/>
        </xdr:cNvSpPr>
      </xdr:nvSpPr>
      <xdr:spPr bwMode="auto">
        <a:xfrm>
          <a:off x="419100" y="40424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579" name="Line 7">
          <a:extLst>
            <a:ext uri="{FF2B5EF4-FFF2-40B4-BE49-F238E27FC236}">
              <a16:creationId xmlns:a16="http://schemas.microsoft.com/office/drawing/2014/main" id="{12F2B3A7-1CC6-4D66-BBE3-680802A78DFF}"/>
            </a:ext>
          </a:extLst>
        </xdr:cNvPr>
        <xdr:cNvSpPr>
          <a:spLocks noChangeShapeType="1"/>
        </xdr:cNvSpPr>
      </xdr:nvSpPr>
      <xdr:spPr bwMode="auto">
        <a:xfrm>
          <a:off x="419100" y="40424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580" name="Line 7">
          <a:extLst>
            <a:ext uri="{FF2B5EF4-FFF2-40B4-BE49-F238E27FC236}">
              <a16:creationId xmlns:a16="http://schemas.microsoft.com/office/drawing/2014/main" id="{45B1AB8C-7A67-499C-973D-5528512DD715}"/>
            </a:ext>
          </a:extLst>
        </xdr:cNvPr>
        <xdr:cNvSpPr>
          <a:spLocks noChangeShapeType="1"/>
        </xdr:cNvSpPr>
      </xdr:nvSpPr>
      <xdr:spPr bwMode="auto">
        <a:xfrm>
          <a:off x="419100" y="40424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581" name="Line 7">
          <a:extLst>
            <a:ext uri="{FF2B5EF4-FFF2-40B4-BE49-F238E27FC236}">
              <a16:creationId xmlns:a16="http://schemas.microsoft.com/office/drawing/2014/main" id="{10AE8C26-077E-42F3-B5F5-59850EC15F29}"/>
            </a:ext>
          </a:extLst>
        </xdr:cNvPr>
        <xdr:cNvSpPr>
          <a:spLocks noChangeShapeType="1"/>
        </xdr:cNvSpPr>
      </xdr:nvSpPr>
      <xdr:spPr bwMode="auto">
        <a:xfrm>
          <a:off x="419100" y="40424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582" name="Line 7">
          <a:extLst>
            <a:ext uri="{FF2B5EF4-FFF2-40B4-BE49-F238E27FC236}">
              <a16:creationId xmlns:a16="http://schemas.microsoft.com/office/drawing/2014/main" id="{C5E915FB-5F35-4E84-8B8C-8B3D9CD087A8}"/>
            </a:ext>
          </a:extLst>
        </xdr:cNvPr>
        <xdr:cNvSpPr>
          <a:spLocks noChangeShapeType="1"/>
        </xdr:cNvSpPr>
      </xdr:nvSpPr>
      <xdr:spPr bwMode="auto">
        <a:xfrm>
          <a:off x="419100" y="40424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583" name="Line 7">
          <a:extLst>
            <a:ext uri="{FF2B5EF4-FFF2-40B4-BE49-F238E27FC236}">
              <a16:creationId xmlns:a16="http://schemas.microsoft.com/office/drawing/2014/main" id="{1111DE33-6EF1-43F9-B0E6-78581A8670D2}"/>
            </a:ext>
          </a:extLst>
        </xdr:cNvPr>
        <xdr:cNvSpPr>
          <a:spLocks noChangeShapeType="1"/>
        </xdr:cNvSpPr>
      </xdr:nvSpPr>
      <xdr:spPr bwMode="auto">
        <a:xfrm>
          <a:off x="419100" y="40424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584" name="Line 7">
          <a:extLst>
            <a:ext uri="{FF2B5EF4-FFF2-40B4-BE49-F238E27FC236}">
              <a16:creationId xmlns:a16="http://schemas.microsoft.com/office/drawing/2014/main" id="{9947F02A-86F6-45BE-9A7E-5830372E56E5}"/>
            </a:ext>
          </a:extLst>
        </xdr:cNvPr>
        <xdr:cNvSpPr>
          <a:spLocks noChangeShapeType="1"/>
        </xdr:cNvSpPr>
      </xdr:nvSpPr>
      <xdr:spPr bwMode="auto">
        <a:xfrm>
          <a:off x="419100" y="40424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585" name="Line 7">
          <a:extLst>
            <a:ext uri="{FF2B5EF4-FFF2-40B4-BE49-F238E27FC236}">
              <a16:creationId xmlns:a16="http://schemas.microsoft.com/office/drawing/2014/main" id="{905874FC-1091-43CF-850E-9979642360B2}"/>
            </a:ext>
          </a:extLst>
        </xdr:cNvPr>
        <xdr:cNvSpPr>
          <a:spLocks noChangeShapeType="1"/>
        </xdr:cNvSpPr>
      </xdr:nvSpPr>
      <xdr:spPr bwMode="auto">
        <a:xfrm>
          <a:off x="419100" y="40424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586" name="Line 7">
          <a:extLst>
            <a:ext uri="{FF2B5EF4-FFF2-40B4-BE49-F238E27FC236}">
              <a16:creationId xmlns:a16="http://schemas.microsoft.com/office/drawing/2014/main" id="{E5F33984-4737-4D20-BC64-C9CDB0B64E6A}"/>
            </a:ext>
          </a:extLst>
        </xdr:cNvPr>
        <xdr:cNvSpPr>
          <a:spLocks noChangeShapeType="1"/>
        </xdr:cNvSpPr>
      </xdr:nvSpPr>
      <xdr:spPr bwMode="auto">
        <a:xfrm>
          <a:off x="419100" y="40424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587" name="Line 7">
          <a:extLst>
            <a:ext uri="{FF2B5EF4-FFF2-40B4-BE49-F238E27FC236}">
              <a16:creationId xmlns:a16="http://schemas.microsoft.com/office/drawing/2014/main" id="{387E414C-35D4-4EA2-9756-590FB9B8DFBC}"/>
            </a:ext>
          </a:extLst>
        </xdr:cNvPr>
        <xdr:cNvSpPr>
          <a:spLocks noChangeShapeType="1"/>
        </xdr:cNvSpPr>
      </xdr:nvSpPr>
      <xdr:spPr bwMode="auto">
        <a:xfrm>
          <a:off x="419100" y="40424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588" name="Line 7">
          <a:extLst>
            <a:ext uri="{FF2B5EF4-FFF2-40B4-BE49-F238E27FC236}">
              <a16:creationId xmlns:a16="http://schemas.microsoft.com/office/drawing/2014/main" id="{234BD2AE-C03C-4952-9D50-91ED75E15CC4}"/>
            </a:ext>
          </a:extLst>
        </xdr:cNvPr>
        <xdr:cNvSpPr>
          <a:spLocks noChangeShapeType="1"/>
        </xdr:cNvSpPr>
      </xdr:nvSpPr>
      <xdr:spPr bwMode="auto">
        <a:xfrm>
          <a:off x="419100" y="40424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589" name="Line 7">
          <a:extLst>
            <a:ext uri="{FF2B5EF4-FFF2-40B4-BE49-F238E27FC236}">
              <a16:creationId xmlns:a16="http://schemas.microsoft.com/office/drawing/2014/main" id="{DAA4EDEE-54D8-42F9-B78D-8028F5F6AAEF}"/>
            </a:ext>
          </a:extLst>
        </xdr:cNvPr>
        <xdr:cNvSpPr>
          <a:spLocks noChangeShapeType="1"/>
        </xdr:cNvSpPr>
      </xdr:nvSpPr>
      <xdr:spPr bwMode="auto">
        <a:xfrm>
          <a:off x="419100" y="40424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590" name="Line 7">
          <a:extLst>
            <a:ext uri="{FF2B5EF4-FFF2-40B4-BE49-F238E27FC236}">
              <a16:creationId xmlns:a16="http://schemas.microsoft.com/office/drawing/2014/main" id="{C5AFA02C-66A2-4FAE-83FC-8ADFDF544804}"/>
            </a:ext>
          </a:extLst>
        </xdr:cNvPr>
        <xdr:cNvSpPr>
          <a:spLocks noChangeShapeType="1"/>
        </xdr:cNvSpPr>
      </xdr:nvSpPr>
      <xdr:spPr bwMode="auto">
        <a:xfrm>
          <a:off x="419100" y="40424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591" name="Line 7">
          <a:extLst>
            <a:ext uri="{FF2B5EF4-FFF2-40B4-BE49-F238E27FC236}">
              <a16:creationId xmlns:a16="http://schemas.microsoft.com/office/drawing/2014/main" id="{FF0CA91D-DBA2-487E-91C3-A37B2F6785B7}"/>
            </a:ext>
          </a:extLst>
        </xdr:cNvPr>
        <xdr:cNvSpPr>
          <a:spLocks noChangeShapeType="1"/>
        </xdr:cNvSpPr>
      </xdr:nvSpPr>
      <xdr:spPr bwMode="auto">
        <a:xfrm>
          <a:off x="419100" y="40424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592" name="Line 7">
          <a:extLst>
            <a:ext uri="{FF2B5EF4-FFF2-40B4-BE49-F238E27FC236}">
              <a16:creationId xmlns:a16="http://schemas.microsoft.com/office/drawing/2014/main" id="{E3400F1B-FE88-42E8-9167-7256DCEF0425}"/>
            </a:ext>
          </a:extLst>
        </xdr:cNvPr>
        <xdr:cNvSpPr>
          <a:spLocks noChangeShapeType="1"/>
        </xdr:cNvSpPr>
      </xdr:nvSpPr>
      <xdr:spPr bwMode="auto">
        <a:xfrm>
          <a:off x="419100" y="40424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593" name="Line 7">
          <a:extLst>
            <a:ext uri="{FF2B5EF4-FFF2-40B4-BE49-F238E27FC236}">
              <a16:creationId xmlns:a16="http://schemas.microsoft.com/office/drawing/2014/main" id="{DD8520B6-FA9B-4B9C-AB7C-C281F0AA7344}"/>
            </a:ext>
          </a:extLst>
        </xdr:cNvPr>
        <xdr:cNvSpPr>
          <a:spLocks noChangeShapeType="1"/>
        </xdr:cNvSpPr>
      </xdr:nvSpPr>
      <xdr:spPr bwMode="auto">
        <a:xfrm>
          <a:off x="419100" y="40424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594" name="Line 7">
          <a:extLst>
            <a:ext uri="{FF2B5EF4-FFF2-40B4-BE49-F238E27FC236}">
              <a16:creationId xmlns:a16="http://schemas.microsoft.com/office/drawing/2014/main" id="{66F95D9C-CE79-4948-AA28-7FDDFA76CDD1}"/>
            </a:ext>
          </a:extLst>
        </xdr:cNvPr>
        <xdr:cNvSpPr>
          <a:spLocks noChangeShapeType="1"/>
        </xdr:cNvSpPr>
      </xdr:nvSpPr>
      <xdr:spPr bwMode="auto">
        <a:xfrm>
          <a:off x="419100" y="40424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595" name="Line 7">
          <a:extLst>
            <a:ext uri="{FF2B5EF4-FFF2-40B4-BE49-F238E27FC236}">
              <a16:creationId xmlns:a16="http://schemas.microsoft.com/office/drawing/2014/main" id="{13B244FC-AA5E-40CE-A718-F5FD55630361}"/>
            </a:ext>
          </a:extLst>
        </xdr:cNvPr>
        <xdr:cNvSpPr>
          <a:spLocks noChangeShapeType="1"/>
        </xdr:cNvSpPr>
      </xdr:nvSpPr>
      <xdr:spPr bwMode="auto">
        <a:xfrm>
          <a:off x="419100" y="40424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596" name="Line 7">
          <a:extLst>
            <a:ext uri="{FF2B5EF4-FFF2-40B4-BE49-F238E27FC236}">
              <a16:creationId xmlns:a16="http://schemas.microsoft.com/office/drawing/2014/main" id="{5C01C9E7-DD59-4EDC-B913-43E31A7B1ABE}"/>
            </a:ext>
          </a:extLst>
        </xdr:cNvPr>
        <xdr:cNvSpPr>
          <a:spLocks noChangeShapeType="1"/>
        </xdr:cNvSpPr>
      </xdr:nvSpPr>
      <xdr:spPr bwMode="auto">
        <a:xfrm>
          <a:off x="419100" y="40424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597" name="Line 7">
          <a:extLst>
            <a:ext uri="{FF2B5EF4-FFF2-40B4-BE49-F238E27FC236}">
              <a16:creationId xmlns:a16="http://schemas.microsoft.com/office/drawing/2014/main" id="{FB9FEE23-2D62-4B43-A862-6A1C82C12DE8}"/>
            </a:ext>
          </a:extLst>
        </xdr:cNvPr>
        <xdr:cNvSpPr>
          <a:spLocks noChangeShapeType="1"/>
        </xdr:cNvSpPr>
      </xdr:nvSpPr>
      <xdr:spPr bwMode="auto">
        <a:xfrm>
          <a:off x="419100" y="40424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598" name="Line 7">
          <a:extLst>
            <a:ext uri="{FF2B5EF4-FFF2-40B4-BE49-F238E27FC236}">
              <a16:creationId xmlns:a16="http://schemas.microsoft.com/office/drawing/2014/main" id="{1B92AF43-03CB-4762-92A1-9CCAF6629FB8}"/>
            </a:ext>
          </a:extLst>
        </xdr:cNvPr>
        <xdr:cNvSpPr>
          <a:spLocks noChangeShapeType="1"/>
        </xdr:cNvSpPr>
      </xdr:nvSpPr>
      <xdr:spPr bwMode="auto">
        <a:xfrm>
          <a:off x="419100" y="40424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599" name="Line 7">
          <a:extLst>
            <a:ext uri="{FF2B5EF4-FFF2-40B4-BE49-F238E27FC236}">
              <a16:creationId xmlns:a16="http://schemas.microsoft.com/office/drawing/2014/main" id="{F57BA335-B787-43B2-B524-8126299DB7F5}"/>
            </a:ext>
          </a:extLst>
        </xdr:cNvPr>
        <xdr:cNvSpPr>
          <a:spLocks noChangeShapeType="1"/>
        </xdr:cNvSpPr>
      </xdr:nvSpPr>
      <xdr:spPr bwMode="auto">
        <a:xfrm>
          <a:off x="419100" y="40424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600" name="Line 7">
          <a:extLst>
            <a:ext uri="{FF2B5EF4-FFF2-40B4-BE49-F238E27FC236}">
              <a16:creationId xmlns:a16="http://schemas.microsoft.com/office/drawing/2014/main" id="{CEADEC8F-543F-46AA-8275-EAED0EE06A84}"/>
            </a:ext>
          </a:extLst>
        </xdr:cNvPr>
        <xdr:cNvSpPr>
          <a:spLocks noChangeShapeType="1"/>
        </xdr:cNvSpPr>
      </xdr:nvSpPr>
      <xdr:spPr bwMode="auto">
        <a:xfrm>
          <a:off x="419100" y="40424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601" name="Line 7">
          <a:extLst>
            <a:ext uri="{FF2B5EF4-FFF2-40B4-BE49-F238E27FC236}">
              <a16:creationId xmlns:a16="http://schemas.microsoft.com/office/drawing/2014/main" id="{9A5E1F53-74A7-42D5-9E60-445C346EFC09}"/>
            </a:ext>
          </a:extLst>
        </xdr:cNvPr>
        <xdr:cNvSpPr>
          <a:spLocks noChangeShapeType="1"/>
        </xdr:cNvSpPr>
      </xdr:nvSpPr>
      <xdr:spPr bwMode="auto">
        <a:xfrm>
          <a:off x="419100" y="40424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602" name="Line 7">
          <a:extLst>
            <a:ext uri="{FF2B5EF4-FFF2-40B4-BE49-F238E27FC236}">
              <a16:creationId xmlns:a16="http://schemas.microsoft.com/office/drawing/2014/main" id="{8AD72923-2648-4575-82C0-085781FAD66A}"/>
            </a:ext>
          </a:extLst>
        </xdr:cNvPr>
        <xdr:cNvSpPr>
          <a:spLocks noChangeShapeType="1"/>
        </xdr:cNvSpPr>
      </xdr:nvSpPr>
      <xdr:spPr bwMode="auto">
        <a:xfrm>
          <a:off x="419100" y="40424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603" name="Line 7">
          <a:extLst>
            <a:ext uri="{FF2B5EF4-FFF2-40B4-BE49-F238E27FC236}">
              <a16:creationId xmlns:a16="http://schemas.microsoft.com/office/drawing/2014/main" id="{4961DADB-C97C-487C-A422-92F443757A54}"/>
            </a:ext>
          </a:extLst>
        </xdr:cNvPr>
        <xdr:cNvSpPr>
          <a:spLocks noChangeShapeType="1"/>
        </xdr:cNvSpPr>
      </xdr:nvSpPr>
      <xdr:spPr bwMode="auto">
        <a:xfrm>
          <a:off x="419100" y="40424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604" name="Line 7">
          <a:extLst>
            <a:ext uri="{FF2B5EF4-FFF2-40B4-BE49-F238E27FC236}">
              <a16:creationId xmlns:a16="http://schemas.microsoft.com/office/drawing/2014/main" id="{CB8D4E80-FC32-4CD4-8F30-509759C3F332}"/>
            </a:ext>
          </a:extLst>
        </xdr:cNvPr>
        <xdr:cNvSpPr>
          <a:spLocks noChangeShapeType="1"/>
        </xdr:cNvSpPr>
      </xdr:nvSpPr>
      <xdr:spPr bwMode="auto">
        <a:xfrm>
          <a:off x="419100" y="40424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605" name="Line 7">
          <a:extLst>
            <a:ext uri="{FF2B5EF4-FFF2-40B4-BE49-F238E27FC236}">
              <a16:creationId xmlns:a16="http://schemas.microsoft.com/office/drawing/2014/main" id="{D209764F-ACC6-41A5-893F-7E3598B0F57C}"/>
            </a:ext>
          </a:extLst>
        </xdr:cNvPr>
        <xdr:cNvSpPr>
          <a:spLocks noChangeShapeType="1"/>
        </xdr:cNvSpPr>
      </xdr:nvSpPr>
      <xdr:spPr bwMode="auto">
        <a:xfrm>
          <a:off x="419100" y="40424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606" name="Line 7">
          <a:extLst>
            <a:ext uri="{FF2B5EF4-FFF2-40B4-BE49-F238E27FC236}">
              <a16:creationId xmlns:a16="http://schemas.microsoft.com/office/drawing/2014/main" id="{4384E951-72BA-405C-876A-38CE0BAD83C2}"/>
            </a:ext>
          </a:extLst>
        </xdr:cNvPr>
        <xdr:cNvSpPr>
          <a:spLocks noChangeShapeType="1"/>
        </xdr:cNvSpPr>
      </xdr:nvSpPr>
      <xdr:spPr bwMode="auto">
        <a:xfrm>
          <a:off x="419100" y="40424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607" name="Line 7">
          <a:extLst>
            <a:ext uri="{FF2B5EF4-FFF2-40B4-BE49-F238E27FC236}">
              <a16:creationId xmlns:a16="http://schemas.microsoft.com/office/drawing/2014/main" id="{EE3708DC-64BA-49CB-B801-7C47376856F0}"/>
            </a:ext>
          </a:extLst>
        </xdr:cNvPr>
        <xdr:cNvSpPr>
          <a:spLocks noChangeShapeType="1"/>
        </xdr:cNvSpPr>
      </xdr:nvSpPr>
      <xdr:spPr bwMode="auto">
        <a:xfrm>
          <a:off x="419100" y="40424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608" name="Line 7">
          <a:extLst>
            <a:ext uri="{FF2B5EF4-FFF2-40B4-BE49-F238E27FC236}">
              <a16:creationId xmlns:a16="http://schemas.microsoft.com/office/drawing/2014/main" id="{7BE7E4EA-DFC9-4469-8822-7AF0AC90FEFE}"/>
            </a:ext>
          </a:extLst>
        </xdr:cNvPr>
        <xdr:cNvSpPr>
          <a:spLocks noChangeShapeType="1"/>
        </xdr:cNvSpPr>
      </xdr:nvSpPr>
      <xdr:spPr bwMode="auto">
        <a:xfrm>
          <a:off x="419100" y="40424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609" name="Line 7">
          <a:extLst>
            <a:ext uri="{FF2B5EF4-FFF2-40B4-BE49-F238E27FC236}">
              <a16:creationId xmlns:a16="http://schemas.microsoft.com/office/drawing/2014/main" id="{62AB081F-8C46-4B22-824A-1D13E466C0D7}"/>
            </a:ext>
          </a:extLst>
        </xdr:cNvPr>
        <xdr:cNvSpPr>
          <a:spLocks noChangeShapeType="1"/>
        </xdr:cNvSpPr>
      </xdr:nvSpPr>
      <xdr:spPr bwMode="auto">
        <a:xfrm>
          <a:off x="419100" y="40424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610" name="Line 7">
          <a:extLst>
            <a:ext uri="{FF2B5EF4-FFF2-40B4-BE49-F238E27FC236}">
              <a16:creationId xmlns:a16="http://schemas.microsoft.com/office/drawing/2014/main" id="{B1E795DC-4F5E-4877-97F0-2794249B8B79}"/>
            </a:ext>
          </a:extLst>
        </xdr:cNvPr>
        <xdr:cNvSpPr>
          <a:spLocks noChangeShapeType="1"/>
        </xdr:cNvSpPr>
      </xdr:nvSpPr>
      <xdr:spPr bwMode="auto">
        <a:xfrm>
          <a:off x="419100" y="40424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611" name="Line 7">
          <a:extLst>
            <a:ext uri="{FF2B5EF4-FFF2-40B4-BE49-F238E27FC236}">
              <a16:creationId xmlns:a16="http://schemas.microsoft.com/office/drawing/2014/main" id="{8341F570-36BF-47CD-B7EC-896DA3B2F5E4}"/>
            </a:ext>
          </a:extLst>
        </xdr:cNvPr>
        <xdr:cNvSpPr>
          <a:spLocks noChangeShapeType="1"/>
        </xdr:cNvSpPr>
      </xdr:nvSpPr>
      <xdr:spPr bwMode="auto">
        <a:xfrm>
          <a:off x="419100" y="40424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612" name="Line 7">
          <a:extLst>
            <a:ext uri="{FF2B5EF4-FFF2-40B4-BE49-F238E27FC236}">
              <a16:creationId xmlns:a16="http://schemas.microsoft.com/office/drawing/2014/main" id="{76B03B1B-8A55-4CBE-B7B8-A287C603A684}"/>
            </a:ext>
          </a:extLst>
        </xdr:cNvPr>
        <xdr:cNvSpPr>
          <a:spLocks noChangeShapeType="1"/>
        </xdr:cNvSpPr>
      </xdr:nvSpPr>
      <xdr:spPr bwMode="auto">
        <a:xfrm>
          <a:off x="419100" y="40424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613" name="Line 7">
          <a:extLst>
            <a:ext uri="{FF2B5EF4-FFF2-40B4-BE49-F238E27FC236}">
              <a16:creationId xmlns:a16="http://schemas.microsoft.com/office/drawing/2014/main" id="{F4B5FC89-6A53-47FD-867F-05EC2EF1F30A}"/>
            </a:ext>
          </a:extLst>
        </xdr:cNvPr>
        <xdr:cNvSpPr>
          <a:spLocks noChangeShapeType="1"/>
        </xdr:cNvSpPr>
      </xdr:nvSpPr>
      <xdr:spPr bwMode="auto">
        <a:xfrm>
          <a:off x="419100" y="40424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614" name="Line 7">
          <a:extLst>
            <a:ext uri="{FF2B5EF4-FFF2-40B4-BE49-F238E27FC236}">
              <a16:creationId xmlns:a16="http://schemas.microsoft.com/office/drawing/2014/main" id="{30CD982B-C141-407A-9A29-D508FD86FB08}"/>
            </a:ext>
          </a:extLst>
        </xdr:cNvPr>
        <xdr:cNvSpPr>
          <a:spLocks noChangeShapeType="1"/>
        </xdr:cNvSpPr>
      </xdr:nvSpPr>
      <xdr:spPr bwMode="auto">
        <a:xfrm>
          <a:off x="419100" y="40424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615" name="Line 7">
          <a:extLst>
            <a:ext uri="{FF2B5EF4-FFF2-40B4-BE49-F238E27FC236}">
              <a16:creationId xmlns:a16="http://schemas.microsoft.com/office/drawing/2014/main" id="{779F0601-2B5C-4499-B36E-28A2643CB567}"/>
            </a:ext>
          </a:extLst>
        </xdr:cNvPr>
        <xdr:cNvSpPr>
          <a:spLocks noChangeShapeType="1"/>
        </xdr:cNvSpPr>
      </xdr:nvSpPr>
      <xdr:spPr bwMode="auto">
        <a:xfrm>
          <a:off x="419100" y="40424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616" name="Line 7">
          <a:extLst>
            <a:ext uri="{FF2B5EF4-FFF2-40B4-BE49-F238E27FC236}">
              <a16:creationId xmlns:a16="http://schemas.microsoft.com/office/drawing/2014/main" id="{8C9E0CD5-F2CC-46A4-AB57-367B413B7620}"/>
            </a:ext>
          </a:extLst>
        </xdr:cNvPr>
        <xdr:cNvSpPr>
          <a:spLocks noChangeShapeType="1"/>
        </xdr:cNvSpPr>
      </xdr:nvSpPr>
      <xdr:spPr bwMode="auto">
        <a:xfrm>
          <a:off x="419100" y="40424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617" name="Line 7">
          <a:extLst>
            <a:ext uri="{FF2B5EF4-FFF2-40B4-BE49-F238E27FC236}">
              <a16:creationId xmlns:a16="http://schemas.microsoft.com/office/drawing/2014/main" id="{5CFA27D3-1A56-45CD-841F-73A66F21661A}"/>
            </a:ext>
          </a:extLst>
        </xdr:cNvPr>
        <xdr:cNvSpPr>
          <a:spLocks noChangeShapeType="1"/>
        </xdr:cNvSpPr>
      </xdr:nvSpPr>
      <xdr:spPr bwMode="auto">
        <a:xfrm>
          <a:off x="419100" y="40424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618" name="Line 7">
          <a:extLst>
            <a:ext uri="{FF2B5EF4-FFF2-40B4-BE49-F238E27FC236}">
              <a16:creationId xmlns:a16="http://schemas.microsoft.com/office/drawing/2014/main" id="{B8D41CB0-88A5-47AF-8F9A-17A41ABC406B}"/>
            </a:ext>
          </a:extLst>
        </xdr:cNvPr>
        <xdr:cNvSpPr>
          <a:spLocks noChangeShapeType="1"/>
        </xdr:cNvSpPr>
      </xdr:nvSpPr>
      <xdr:spPr bwMode="auto">
        <a:xfrm>
          <a:off x="419100" y="40424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619" name="Line 7">
          <a:extLst>
            <a:ext uri="{FF2B5EF4-FFF2-40B4-BE49-F238E27FC236}">
              <a16:creationId xmlns:a16="http://schemas.microsoft.com/office/drawing/2014/main" id="{896DC247-576F-4B32-8132-B0D37BC0EADA}"/>
            </a:ext>
          </a:extLst>
        </xdr:cNvPr>
        <xdr:cNvSpPr>
          <a:spLocks noChangeShapeType="1"/>
        </xdr:cNvSpPr>
      </xdr:nvSpPr>
      <xdr:spPr bwMode="auto">
        <a:xfrm>
          <a:off x="419100" y="40424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620" name="Line 7">
          <a:extLst>
            <a:ext uri="{FF2B5EF4-FFF2-40B4-BE49-F238E27FC236}">
              <a16:creationId xmlns:a16="http://schemas.microsoft.com/office/drawing/2014/main" id="{DEBBE276-AA8F-4ABF-B4DA-5F99952DDFE9}"/>
            </a:ext>
          </a:extLst>
        </xdr:cNvPr>
        <xdr:cNvSpPr>
          <a:spLocks noChangeShapeType="1"/>
        </xdr:cNvSpPr>
      </xdr:nvSpPr>
      <xdr:spPr bwMode="auto">
        <a:xfrm>
          <a:off x="419100" y="40424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621" name="Line 7">
          <a:extLst>
            <a:ext uri="{FF2B5EF4-FFF2-40B4-BE49-F238E27FC236}">
              <a16:creationId xmlns:a16="http://schemas.microsoft.com/office/drawing/2014/main" id="{716F81D0-C8FC-49D6-979D-E4F894424E11}"/>
            </a:ext>
          </a:extLst>
        </xdr:cNvPr>
        <xdr:cNvSpPr>
          <a:spLocks noChangeShapeType="1"/>
        </xdr:cNvSpPr>
      </xdr:nvSpPr>
      <xdr:spPr bwMode="auto">
        <a:xfrm>
          <a:off x="419100" y="40424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622" name="Line 7">
          <a:extLst>
            <a:ext uri="{FF2B5EF4-FFF2-40B4-BE49-F238E27FC236}">
              <a16:creationId xmlns:a16="http://schemas.microsoft.com/office/drawing/2014/main" id="{025A2A33-0260-4DD6-8D46-BD896E861438}"/>
            </a:ext>
          </a:extLst>
        </xdr:cNvPr>
        <xdr:cNvSpPr>
          <a:spLocks noChangeShapeType="1"/>
        </xdr:cNvSpPr>
      </xdr:nvSpPr>
      <xdr:spPr bwMode="auto">
        <a:xfrm>
          <a:off x="419100" y="40424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623" name="Line 7">
          <a:extLst>
            <a:ext uri="{FF2B5EF4-FFF2-40B4-BE49-F238E27FC236}">
              <a16:creationId xmlns:a16="http://schemas.microsoft.com/office/drawing/2014/main" id="{E31569F9-7CDF-4C05-973E-28C03247DA8E}"/>
            </a:ext>
          </a:extLst>
        </xdr:cNvPr>
        <xdr:cNvSpPr>
          <a:spLocks noChangeShapeType="1"/>
        </xdr:cNvSpPr>
      </xdr:nvSpPr>
      <xdr:spPr bwMode="auto">
        <a:xfrm>
          <a:off x="419100" y="40424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624" name="Line 7">
          <a:extLst>
            <a:ext uri="{FF2B5EF4-FFF2-40B4-BE49-F238E27FC236}">
              <a16:creationId xmlns:a16="http://schemas.microsoft.com/office/drawing/2014/main" id="{50A8AC80-2E15-4538-9CE0-15275E134474}"/>
            </a:ext>
          </a:extLst>
        </xdr:cNvPr>
        <xdr:cNvSpPr>
          <a:spLocks noChangeShapeType="1"/>
        </xdr:cNvSpPr>
      </xdr:nvSpPr>
      <xdr:spPr bwMode="auto">
        <a:xfrm>
          <a:off x="419100" y="40424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625" name="Line 7">
          <a:extLst>
            <a:ext uri="{FF2B5EF4-FFF2-40B4-BE49-F238E27FC236}">
              <a16:creationId xmlns:a16="http://schemas.microsoft.com/office/drawing/2014/main" id="{CAFB1DAA-C4CB-4B77-B9F1-04A2E5FA0989}"/>
            </a:ext>
          </a:extLst>
        </xdr:cNvPr>
        <xdr:cNvSpPr>
          <a:spLocks noChangeShapeType="1"/>
        </xdr:cNvSpPr>
      </xdr:nvSpPr>
      <xdr:spPr bwMode="auto">
        <a:xfrm>
          <a:off x="419100" y="40424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626" name="Line 7">
          <a:extLst>
            <a:ext uri="{FF2B5EF4-FFF2-40B4-BE49-F238E27FC236}">
              <a16:creationId xmlns:a16="http://schemas.microsoft.com/office/drawing/2014/main" id="{4D4AECBB-44F7-41D0-907A-54F47A49C0C0}"/>
            </a:ext>
          </a:extLst>
        </xdr:cNvPr>
        <xdr:cNvSpPr>
          <a:spLocks noChangeShapeType="1"/>
        </xdr:cNvSpPr>
      </xdr:nvSpPr>
      <xdr:spPr bwMode="auto">
        <a:xfrm>
          <a:off x="419100" y="40424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627" name="Line 7">
          <a:extLst>
            <a:ext uri="{FF2B5EF4-FFF2-40B4-BE49-F238E27FC236}">
              <a16:creationId xmlns:a16="http://schemas.microsoft.com/office/drawing/2014/main" id="{C4564986-FD50-4FB2-AB6B-2C0D5B15F046}"/>
            </a:ext>
          </a:extLst>
        </xdr:cNvPr>
        <xdr:cNvSpPr>
          <a:spLocks noChangeShapeType="1"/>
        </xdr:cNvSpPr>
      </xdr:nvSpPr>
      <xdr:spPr bwMode="auto">
        <a:xfrm>
          <a:off x="419100" y="40424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628" name="Line 7">
          <a:extLst>
            <a:ext uri="{FF2B5EF4-FFF2-40B4-BE49-F238E27FC236}">
              <a16:creationId xmlns:a16="http://schemas.microsoft.com/office/drawing/2014/main" id="{E3A63D74-54D5-4982-939B-E4BE04F970F9}"/>
            </a:ext>
          </a:extLst>
        </xdr:cNvPr>
        <xdr:cNvSpPr>
          <a:spLocks noChangeShapeType="1"/>
        </xdr:cNvSpPr>
      </xdr:nvSpPr>
      <xdr:spPr bwMode="auto">
        <a:xfrm>
          <a:off x="419100" y="40424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629" name="Line 7">
          <a:extLst>
            <a:ext uri="{FF2B5EF4-FFF2-40B4-BE49-F238E27FC236}">
              <a16:creationId xmlns:a16="http://schemas.microsoft.com/office/drawing/2014/main" id="{AEC5AC59-3674-4B9F-96FC-204AAA61EDC9}"/>
            </a:ext>
          </a:extLst>
        </xdr:cNvPr>
        <xdr:cNvSpPr>
          <a:spLocks noChangeShapeType="1"/>
        </xdr:cNvSpPr>
      </xdr:nvSpPr>
      <xdr:spPr bwMode="auto">
        <a:xfrm>
          <a:off x="419100" y="40424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630" name="Line 7">
          <a:extLst>
            <a:ext uri="{FF2B5EF4-FFF2-40B4-BE49-F238E27FC236}">
              <a16:creationId xmlns:a16="http://schemas.microsoft.com/office/drawing/2014/main" id="{6572FDA6-E2BC-4DCD-8C1B-E2BACAD7ADFD}"/>
            </a:ext>
          </a:extLst>
        </xdr:cNvPr>
        <xdr:cNvSpPr>
          <a:spLocks noChangeShapeType="1"/>
        </xdr:cNvSpPr>
      </xdr:nvSpPr>
      <xdr:spPr bwMode="auto">
        <a:xfrm>
          <a:off x="419100" y="40424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631" name="Line 7">
          <a:extLst>
            <a:ext uri="{FF2B5EF4-FFF2-40B4-BE49-F238E27FC236}">
              <a16:creationId xmlns:a16="http://schemas.microsoft.com/office/drawing/2014/main" id="{C4EDB8A4-D009-45D5-92BF-5FD77E212B8D}"/>
            </a:ext>
          </a:extLst>
        </xdr:cNvPr>
        <xdr:cNvSpPr>
          <a:spLocks noChangeShapeType="1"/>
        </xdr:cNvSpPr>
      </xdr:nvSpPr>
      <xdr:spPr bwMode="auto">
        <a:xfrm>
          <a:off x="419100" y="40424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632" name="Line 7">
          <a:extLst>
            <a:ext uri="{FF2B5EF4-FFF2-40B4-BE49-F238E27FC236}">
              <a16:creationId xmlns:a16="http://schemas.microsoft.com/office/drawing/2014/main" id="{E5E25D03-E597-4A59-B7E9-7511622E76F4}"/>
            </a:ext>
          </a:extLst>
        </xdr:cNvPr>
        <xdr:cNvSpPr>
          <a:spLocks noChangeShapeType="1"/>
        </xdr:cNvSpPr>
      </xdr:nvSpPr>
      <xdr:spPr bwMode="auto">
        <a:xfrm>
          <a:off x="419100" y="40424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633" name="Line 7">
          <a:extLst>
            <a:ext uri="{FF2B5EF4-FFF2-40B4-BE49-F238E27FC236}">
              <a16:creationId xmlns:a16="http://schemas.microsoft.com/office/drawing/2014/main" id="{4684521F-6098-43C2-9864-E994805C55A1}"/>
            </a:ext>
          </a:extLst>
        </xdr:cNvPr>
        <xdr:cNvSpPr>
          <a:spLocks noChangeShapeType="1"/>
        </xdr:cNvSpPr>
      </xdr:nvSpPr>
      <xdr:spPr bwMode="auto">
        <a:xfrm>
          <a:off x="419100" y="40424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634" name="Line 7">
          <a:extLst>
            <a:ext uri="{FF2B5EF4-FFF2-40B4-BE49-F238E27FC236}">
              <a16:creationId xmlns:a16="http://schemas.microsoft.com/office/drawing/2014/main" id="{2EC024ED-03C8-448E-8CB9-C9689F332528}"/>
            </a:ext>
          </a:extLst>
        </xdr:cNvPr>
        <xdr:cNvSpPr>
          <a:spLocks noChangeShapeType="1"/>
        </xdr:cNvSpPr>
      </xdr:nvSpPr>
      <xdr:spPr bwMode="auto">
        <a:xfrm>
          <a:off x="419100" y="40424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635" name="Line 7">
          <a:extLst>
            <a:ext uri="{FF2B5EF4-FFF2-40B4-BE49-F238E27FC236}">
              <a16:creationId xmlns:a16="http://schemas.microsoft.com/office/drawing/2014/main" id="{2843CE9A-050E-4AA9-B497-1D22F8AE60FB}"/>
            </a:ext>
          </a:extLst>
        </xdr:cNvPr>
        <xdr:cNvSpPr>
          <a:spLocks noChangeShapeType="1"/>
        </xdr:cNvSpPr>
      </xdr:nvSpPr>
      <xdr:spPr bwMode="auto">
        <a:xfrm>
          <a:off x="419100" y="40424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636" name="Line 7">
          <a:extLst>
            <a:ext uri="{FF2B5EF4-FFF2-40B4-BE49-F238E27FC236}">
              <a16:creationId xmlns:a16="http://schemas.microsoft.com/office/drawing/2014/main" id="{201FBBEB-2AD8-4265-8EB2-64667623588F}"/>
            </a:ext>
          </a:extLst>
        </xdr:cNvPr>
        <xdr:cNvSpPr>
          <a:spLocks noChangeShapeType="1"/>
        </xdr:cNvSpPr>
      </xdr:nvSpPr>
      <xdr:spPr bwMode="auto">
        <a:xfrm>
          <a:off x="419100" y="40424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637" name="Line 7">
          <a:extLst>
            <a:ext uri="{FF2B5EF4-FFF2-40B4-BE49-F238E27FC236}">
              <a16:creationId xmlns:a16="http://schemas.microsoft.com/office/drawing/2014/main" id="{73445808-C334-42D4-8F5A-37C0CF269F23}"/>
            </a:ext>
          </a:extLst>
        </xdr:cNvPr>
        <xdr:cNvSpPr>
          <a:spLocks noChangeShapeType="1"/>
        </xdr:cNvSpPr>
      </xdr:nvSpPr>
      <xdr:spPr bwMode="auto">
        <a:xfrm>
          <a:off x="419100" y="40424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638" name="Line 7">
          <a:extLst>
            <a:ext uri="{FF2B5EF4-FFF2-40B4-BE49-F238E27FC236}">
              <a16:creationId xmlns:a16="http://schemas.microsoft.com/office/drawing/2014/main" id="{6507C92B-A197-445D-B7CF-7BFD07EA438B}"/>
            </a:ext>
          </a:extLst>
        </xdr:cNvPr>
        <xdr:cNvSpPr>
          <a:spLocks noChangeShapeType="1"/>
        </xdr:cNvSpPr>
      </xdr:nvSpPr>
      <xdr:spPr bwMode="auto">
        <a:xfrm>
          <a:off x="419100" y="40424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639" name="Line 7">
          <a:extLst>
            <a:ext uri="{FF2B5EF4-FFF2-40B4-BE49-F238E27FC236}">
              <a16:creationId xmlns:a16="http://schemas.microsoft.com/office/drawing/2014/main" id="{CE3A6653-4E76-460E-AB3A-7FE12E72AB81}"/>
            </a:ext>
          </a:extLst>
        </xdr:cNvPr>
        <xdr:cNvSpPr>
          <a:spLocks noChangeShapeType="1"/>
        </xdr:cNvSpPr>
      </xdr:nvSpPr>
      <xdr:spPr bwMode="auto">
        <a:xfrm>
          <a:off x="419100" y="40424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640" name="Line 7">
          <a:extLst>
            <a:ext uri="{FF2B5EF4-FFF2-40B4-BE49-F238E27FC236}">
              <a16:creationId xmlns:a16="http://schemas.microsoft.com/office/drawing/2014/main" id="{04F04899-DA19-4FE5-9C72-88393E857AD3}"/>
            </a:ext>
          </a:extLst>
        </xdr:cNvPr>
        <xdr:cNvSpPr>
          <a:spLocks noChangeShapeType="1"/>
        </xdr:cNvSpPr>
      </xdr:nvSpPr>
      <xdr:spPr bwMode="auto">
        <a:xfrm>
          <a:off x="419100" y="40424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641" name="Line 7">
          <a:extLst>
            <a:ext uri="{FF2B5EF4-FFF2-40B4-BE49-F238E27FC236}">
              <a16:creationId xmlns:a16="http://schemas.microsoft.com/office/drawing/2014/main" id="{BA4D3F5C-F26A-4C3C-999F-E09592E3A2E6}"/>
            </a:ext>
          </a:extLst>
        </xdr:cNvPr>
        <xdr:cNvSpPr>
          <a:spLocks noChangeShapeType="1"/>
        </xdr:cNvSpPr>
      </xdr:nvSpPr>
      <xdr:spPr bwMode="auto">
        <a:xfrm>
          <a:off x="419100" y="40424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642" name="Line 7">
          <a:extLst>
            <a:ext uri="{FF2B5EF4-FFF2-40B4-BE49-F238E27FC236}">
              <a16:creationId xmlns:a16="http://schemas.microsoft.com/office/drawing/2014/main" id="{E10B9F7C-BC5B-4BE6-8F37-81AEC6972BDB}"/>
            </a:ext>
          </a:extLst>
        </xdr:cNvPr>
        <xdr:cNvSpPr>
          <a:spLocks noChangeShapeType="1"/>
        </xdr:cNvSpPr>
      </xdr:nvSpPr>
      <xdr:spPr bwMode="auto">
        <a:xfrm>
          <a:off x="419100" y="40424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643" name="Line 7">
          <a:extLst>
            <a:ext uri="{FF2B5EF4-FFF2-40B4-BE49-F238E27FC236}">
              <a16:creationId xmlns:a16="http://schemas.microsoft.com/office/drawing/2014/main" id="{04CA3AFD-A3F3-4130-B465-BCACB94FF405}"/>
            </a:ext>
          </a:extLst>
        </xdr:cNvPr>
        <xdr:cNvSpPr>
          <a:spLocks noChangeShapeType="1"/>
        </xdr:cNvSpPr>
      </xdr:nvSpPr>
      <xdr:spPr bwMode="auto">
        <a:xfrm>
          <a:off x="419100" y="40424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644" name="Line 7">
          <a:extLst>
            <a:ext uri="{FF2B5EF4-FFF2-40B4-BE49-F238E27FC236}">
              <a16:creationId xmlns:a16="http://schemas.microsoft.com/office/drawing/2014/main" id="{25E252E0-8EB4-484E-B9E8-DEC1A11F6B89}"/>
            </a:ext>
          </a:extLst>
        </xdr:cNvPr>
        <xdr:cNvSpPr>
          <a:spLocks noChangeShapeType="1"/>
        </xdr:cNvSpPr>
      </xdr:nvSpPr>
      <xdr:spPr bwMode="auto">
        <a:xfrm>
          <a:off x="419100" y="40424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645" name="Line 7">
          <a:extLst>
            <a:ext uri="{FF2B5EF4-FFF2-40B4-BE49-F238E27FC236}">
              <a16:creationId xmlns:a16="http://schemas.microsoft.com/office/drawing/2014/main" id="{309CF264-90D2-476D-A66E-07F966E81D7C}"/>
            </a:ext>
          </a:extLst>
        </xdr:cNvPr>
        <xdr:cNvSpPr>
          <a:spLocks noChangeShapeType="1"/>
        </xdr:cNvSpPr>
      </xdr:nvSpPr>
      <xdr:spPr bwMode="auto">
        <a:xfrm>
          <a:off x="419100" y="40424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646" name="Line 7">
          <a:extLst>
            <a:ext uri="{FF2B5EF4-FFF2-40B4-BE49-F238E27FC236}">
              <a16:creationId xmlns:a16="http://schemas.microsoft.com/office/drawing/2014/main" id="{2275A834-E49B-42D9-AFA8-A683A7004A4B}"/>
            </a:ext>
          </a:extLst>
        </xdr:cNvPr>
        <xdr:cNvSpPr>
          <a:spLocks noChangeShapeType="1"/>
        </xdr:cNvSpPr>
      </xdr:nvSpPr>
      <xdr:spPr bwMode="auto">
        <a:xfrm>
          <a:off x="419100" y="40424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647" name="Line 7">
          <a:extLst>
            <a:ext uri="{FF2B5EF4-FFF2-40B4-BE49-F238E27FC236}">
              <a16:creationId xmlns:a16="http://schemas.microsoft.com/office/drawing/2014/main" id="{E7F9AC0F-9FFE-40C2-A40D-EE316B9B0900}"/>
            </a:ext>
          </a:extLst>
        </xdr:cNvPr>
        <xdr:cNvSpPr>
          <a:spLocks noChangeShapeType="1"/>
        </xdr:cNvSpPr>
      </xdr:nvSpPr>
      <xdr:spPr bwMode="auto">
        <a:xfrm>
          <a:off x="419100" y="40424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648" name="Line 7">
          <a:extLst>
            <a:ext uri="{FF2B5EF4-FFF2-40B4-BE49-F238E27FC236}">
              <a16:creationId xmlns:a16="http://schemas.microsoft.com/office/drawing/2014/main" id="{9A41277A-C1BF-47B6-9496-1030F954B179}"/>
            </a:ext>
          </a:extLst>
        </xdr:cNvPr>
        <xdr:cNvSpPr>
          <a:spLocks noChangeShapeType="1"/>
        </xdr:cNvSpPr>
      </xdr:nvSpPr>
      <xdr:spPr bwMode="auto">
        <a:xfrm>
          <a:off x="419100" y="40424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649" name="Line 7">
          <a:extLst>
            <a:ext uri="{FF2B5EF4-FFF2-40B4-BE49-F238E27FC236}">
              <a16:creationId xmlns:a16="http://schemas.microsoft.com/office/drawing/2014/main" id="{7DF6CA20-933A-4116-AF3C-62A8DE1D2F94}"/>
            </a:ext>
          </a:extLst>
        </xdr:cNvPr>
        <xdr:cNvSpPr>
          <a:spLocks noChangeShapeType="1"/>
        </xdr:cNvSpPr>
      </xdr:nvSpPr>
      <xdr:spPr bwMode="auto">
        <a:xfrm>
          <a:off x="419100" y="40424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650" name="Line 7">
          <a:extLst>
            <a:ext uri="{FF2B5EF4-FFF2-40B4-BE49-F238E27FC236}">
              <a16:creationId xmlns:a16="http://schemas.microsoft.com/office/drawing/2014/main" id="{814F5C9E-88AB-4285-BF9B-07E0095B69B9}"/>
            </a:ext>
          </a:extLst>
        </xdr:cNvPr>
        <xdr:cNvSpPr>
          <a:spLocks noChangeShapeType="1"/>
        </xdr:cNvSpPr>
      </xdr:nvSpPr>
      <xdr:spPr bwMode="auto">
        <a:xfrm>
          <a:off x="419100" y="40424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651" name="Line 7">
          <a:extLst>
            <a:ext uri="{FF2B5EF4-FFF2-40B4-BE49-F238E27FC236}">
              <a16:creationId xmlns:a16="http://schemas.microsoft.com/office/drawing/2014/main" id="{B34A90E3-24B6-43FB-8B1F-7A89F84CACF7}"/>
            </a:ext>
          </a:extLst>
        </xdr:cNvPr>
        <xdr:cNvSpPr>
          <a:spLocks noChangeShapeType="1"/>
        </xdr:cNvSpPr>
      </xdr:nvSpPr>
      <xdr:spPr bwMode="auto">
        <a:xfrm>
          <a:off x="419100" y="40424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652" name="Line 7">
          <a:extLst>
            <a:ext uri="{FF2B5EF4-FFF2-40B4-BE49-F238E27FC236}">
              <a16:creationId xmlns:a16="http://schemas.microsoft.com/office/drawing/2014/main" id="{5DC1DEE5-E953-4C39-8074-BDB45609EA30}"/>
            </a:ext>
          </a:extLst>
        </xdr:cNvPr>
        <xdr:cNvSpPr>
          <a:spLocks noChangeShapeType="1"/>
        </xdr:cNvSpPr>
      </xdr:nvSpPr>
      <xdr:spPr bwMode="auto">
        <a:xfrm>
          <a:off x="419100" y="40424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653" name="Line 7">
          <a:extLst>
            <a:ext uri="{FF2B5EF4-FFF2-40B4-BE49-F238E27FC236}">
              <a16:creationId xmlns:a16="http://schemas.microsoft.com/office/drawing/2014/main" id="{5868C1DA-727F-494B-9C54-4BFD11387463}"/>
            </a:ext>
          </a:extLst>
        </xdr:cNvPr>
        <xdr:cNvSpPr>
          <a:spLocks noChangeShapeType="1"/>
        </xdr:cNvSpPr>
      </xdr:nvSpPr>
      <xdr:spPr bwMode="auto">
        <a:xfrm>
          <a:off x="419100" y="40424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654" name="Line 7">
          <a:extLst>
            <a:ext uri="{FF2B5EF4-FFF2-40B4-BE49-F238E27FC236}">
              <a16:creationId xmlns:a16="http://schemas.microsoft.com/office/drawing/2014/main" id="{F62C4F9D-566F-4032-AF8C-0364DCD83C2E}"/>
            </a:ext>
          </a:extLst>
        </xdr:cNvPr>
        <xdr:cNvSpPr>
          <a:spLocks noChangeShapeType="1"/>
        </xdr:cNvSpPr>
      </xdr:nvSpPr>
      <xdr:spPr bwMode="auto">
        <a:xfrm>
          <a:off x="419100" y="40424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655" name="Line 7">
          <a:extLst>
            <a:ext uri="{FF2B5EF4-FFF2-40B4-BE49-F238E27FC236}">
              <a16:creationId xmlns:a16="http://schemas.microsoft.com/office/drawing/2014/main" id="{AB6519FD-238C-426E-AF34-BF060A7CD035}"/>
            </a:ext>
          </a:extLst>
        </xdr:cNvPr>
        <xdr:cNvSpPr>
          <a:spLocks noChangeShapeType="1"/>
        </xdr:cNvSpPr>
      </xdr:nvSpPr>
      <xdr:spPr bwMode="auto">
        <a:xfrm>
          <a:off x="419100" y="40424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656" name="Line 7">
          <a:extLst>
            <a:ext uri="{FF2B5EF4-FFF2-40B4-BE49-F238E27FC236}">
              <a16:creationId xmlns:a16="http://schemas.microsoft.com/office/drawing/2014/main" id="{9B0B0468-AC8B-484D-9557-B8F5C8250499}"/>
            </a:ext>
          </a:extLst>
        </xdr:cNvPr>
        <xdr:cNvSpPr>
          <a:spLocks noChangeShapeType="1"/>
        </xdr:cNvSpPr>
      </xdr:nvSpPr>
      <xdr:spPr bwMode="auto">
        <a:xfrm>
          <a:off x="419100" y="40424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657" name="Line 7">
          <a:extLst>
            <a:ext uri="{FF2B5EF4-FFF2-40B4-BE49-F238E27FC236}">
              <a16:creationId xmlns:a16="http://schemas.microsoft.com/office/drawing/2014/main" id="{D72E8222-7BD6-4E75-8C75-6FD807144063}"/>
            </a:ext>
          </a:extLst>
        </xdr:cNvPr>
        <xdr:cNvSpPr>
          <a:spLocks noChangeShapeType="1"/>
        </xdr:cNvSpPr>
      </xdr:nvSpPr>
      <xdr:spPr bwMode="auto">
        <a:xfrm>
          <a:off x="419100" y="40424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658" name="Line 7">
          <a:extLst>
            <a:ext uri="{FF2B5EF4-FFF2-40B4-BE49-F238E27FC236}">
              <a16:creationId xmlns:a16="http://schemas.microsoft.com/office/drawing/2014/main" id="{3B7F68E5-80B0-48CE-B89D-D836253903CC}"/>
            </a:ext>
          </a:extLst>
        </xdr:cNvPr>
        <xdr:cNvSpPr>
          <a:spLocks noChangeShapeType="1"/>
        </xdr:cNvSpPr>
      </xdr:nvSpPr>
      <xdr:spPr bwMode="auto">
        <a:xfrm>
          <a:off x="419100" y="40424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659" name="Line 7">
          <a:extLst>
            <a:ext uri="{FF2B5EF4-FFF2-40B4-BE49-F238E27FC236}">
              <a16:creationId xmlns:a16="http://schemas.microsoft.com/office/drawing/2014/main" id="{CA025048-7888-4425-BCDB-E4E52272FD95}"/>
            </a:ext>
          </a:extLst>
        </xdr:cNvPr>
        <xdr:cNvSpPr>
          <a:spLocks noChangeShapeType="1"/>
        </xdr:cNvSpPr>
      </xdr:nvSpPr>
      <xdr:spPr bwMode="auto">
        <a:xfrm>
          <a:off x="419100" y="40424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660" name="Line 7">
          <a:extLst>
            <a:ext uri="{FF2B5EF4-FFF2-40B4-BE49-F238E27FC236}">
              <a16:creationId xmlns:a16="http://schemas.microsoft.com/office/drawing/2014/main" id="{BED7706C-2468-472A-8C42-26966EE85494}"/>
            </a:ext>
          </a:extLst>
        </xdr:cNvPr>
        <xdr:cNvSpPr>
          <a:spLocks noChangeShapeType="1"/>
        </xdr:cNvSpPr>
      </xdr:nvSpPr>
      <xdr:spPr bwMode="auto">
        <a:xfrm>
          <a:off x="419100" y="40424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661" name="Line 7">
          <a:extLst>
            <a:ext uri="{FF2B5EF4-FFF2-40B4-BE49-F238E27FC236}">
              <a16:creationId xmlns:a16="http://schemas.microsoft.com/office/drawing/2014/main" id="{FFDDF04B-9523-4BD5-98AA-659FCFACE666}"/>
            </a:ext>
          </a:extLst>
        </xdr:cNvPr>
        <xdr:cNvSpPr>
          <a:spLocks noChangeShapeType="1"/>
        </xdr:cNvSpPr>
      </xdr:nvSpPr>
      <xdr:spPr bwMode="auto">
        <a:xfrm>
          <a:off x="419100" y="40424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662" name="Line 7">
          <a:extLst>
            <a:ext uri="{FF2B5EF4-FFF2-40B4-BE49-F238E27FC236}">
              <a16:creationId xmlns:a16="http://schemas.microsoft.com/office/drawing/2014/main" id="{1DCF4D8E-AD15-43DB-96D4-977C64F77DEC}"/>
            </a:ext>
          </a:extLst>
        </xdr:cNvPr>
        <xdr:cNvSpPr>
          <a:spLocks noChangeShapeType="1"/>
        </xdr:cNvSpPr>
      </xdr:nvSpPr>
      <xdr:spPr bwMode="auto">
        <a:xfrm>
          <a:off x="419100" y="40424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663" name="Line 7">
          <a:extLst>
            <a:ext uri="{FF2B5EF4-FFF2-40B4-BE49-F238E27FC236}">
              <a16:creationId xmlns:a16="http://schemas.microsoft.com/office/drawing/2014/main" id="{32CA876F-3B53-427D-B482-EF093C3DD32B}"/>
            </a:ext>
          </a:extLst>
        </xdr:cNvPr>
        <xdr:cNvSpPr>
          <a:spLocks noChangeShapeType="1"/>
        </xdr:cNvSpPr>
      </xdr:nvSpPr>
      <xdr:spPr bwMode="auto">
        <a:xfrm>
          <a:off x="419100" y="40424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664" name="Line 7">
          <a:extLst>
            <a:ext uri="{FF2B5EF4-FFF2-40B4-BE49-F238E27FC236}">
              <a16:creationId xmlns:a16="http://schemas.microsoft.com/office/drawing/2014/main" id="{20E1D9BF-0EF4-4B35-95A7-F187BB5B9282}"/>
            </a:ext>
          </a:extLst>
        </xdr:cNvPr>
        <xdr:cNvSpPr>
          <a:spLocks noChangeShapeType="1"/>
        </xdr:cNvSpPr>
      </xdr:nvSpPr>
      <xdr:spPr bwMode="auto">
        <a:xfrm>
          <a:off x="419100" y="40424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665" name="Line 7">
          <a:extLst>
            <a:ext uri="{FF2B5EF4-FFF2-40B4-BE49-F238E27FC236}">
              <a16:creationId xmlns:a16="http://schemas.microsoft.com/office/drawing/2014/main" id="{5CD9C0A4-9BEE-4CCF-8C79-B6C73DFCC1C8}"/>
            </a:ext>
          </a:extLst>
        </xdr:cNvPr>
        <xdr:cNvSpPr>
          <a:spLocks noChangeShapeType="1"/>
        </xdr:cNvSpPr>
      </xdr:nvSpPr>
      <xdr:spPr bwMode="auto">
        <a:xfrm>
          <a:off x="419100" y="40424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666" name="Line 7">
          <a:extLst>
            <a:ext uri="{FF2B5EF4-FFF2-40B4-BE49-F238E27FC236}">
              <a16:creationId xmlns:a16="http://schemas.microsoft.com/office/drawing/2014/main" id="{AB64EE67-ED2E-46C9-9E8F-DBC0354294CF}"/>
            </a:ext>
          </a:extLst>
        </xdr:cNvPr>
        <xdr:cNvSpPr>
          <a:spLocks noChangeShapeType="1"/>
        </xdr:cNvSpPr>
      </xdr:nvSpPr>
      <xdr:spPr bwMode="auto">
        <a:xfrm>
          <a:off x="419100" y="40424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667" name="Line 7">
          <a:extLst>
            <a:ext uri="{FF2B5EF4-FFF2-40B4-BE49-F238E27FC236}">
              <a16:creationId xmlns:a16="http://schemas.microsoft.com/office/drawing/2014/main" id="{C0934E1C-1974-45D9-8A5A-0778BBD14269}"/>
            </a:ext>
          </a:extLst>
        </xdr:cNvPr>
        <xdr:cNvSpPr>
          <a:spLocks noChangeShapeType="1"/>
        </xdr:cNvSpPr>
      </xdr:nvSpPr>
      <xdr:spPr bwMode="auto">
        <a:xfrm>
          <a:off x="419100" y="40424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668" name="Line 7">
          <a:extLst>
            <a:ext uri="{FF2B5EF4-FFF2-40B4-BE49-F238E27FC236}">
              <a16:creationId xmlns:a16="http://schemas.microsoft.com/office/drawing/2014/main" id="{CDCFCB81-B543-4EF7-9358-C1815E60530E}"/>
            </a:ext>
          </a:extLst>
        </xdr:cNvPr>
        <xdr:cNvSpPr>
          <a:spLocks noChangeShapeType="1"/>
        </xdr:cNvSpPr>
      </xdr:nvSpPr>
      <xdr:spPr bwMode="auto">
        <a:xfrm>
          <a:off x="419100" y="40424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669" name="Line 7">
          <a:extLst>
            <a:ext uri="{FF2B5EF4-FFF2-40B4-BE49-F238E27FC236}">
              <a16:creationId xmlns:a16="http://schemas.microsoft.com/office/drawing/2014/main" id="{C9EB04D3-0A77-4571-993A-3773364CD8C5}"/>
            </a:ext>
          </a:extLst>
        </xdr:cNvPr>
        <xdr:cNvSpPr>
          <a:spLocks noChangeShapeType="1"/>
        </xdr:cNvSpPr>
      </xdr:nvSpPr>
      <xdr:spPr bwMode="auto">
        <a:xfrm>
          <a:off x="419100" y="40424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670" name="Line 7">
          <a:extLst>
            <a:ext uri="{FF2B5EF4-FFF2-40B4-BE49-F238E27FC236}">
              <a16:creationId xmlns:a16="http://schemas.microsoft.com/office/drawing/2014/main" id="{49807B5B-CA8F-4A82-964E-E089821CA45D}"/>
            </a:ext>
          </a:extLst>
        </xdr:cNvPr>
        <xdr:cNvSpPr>
          <a:spLocks noChangeShapeType="1"/>
        </xdr:cNvSpPr>
      </xdr:nvSpPr>
      <xdr:spPr bwMode="auto">
        <a:xfrm>
          <a:off x="419100" y="40424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671" name="Line 7">
          <a:extLst>
            <a:ext uri="{FF2B5EF4-FFF2-40B4-BE49-F238E27FC236}">
              <a16:creationId xmlns:a16="http://schemas.microsoft.com/office/drawing/2014/main" id="{1FF82DC3-54D5-494F-8AC7-18232B14BB30}"/>
            </a:ext>
          </a:extLst>
        </xdr:cNvPr>
        <xdr:cNvSpPr>
          <a:spLocks noChangeShapeType="1"/>
        </xdr:cNvSpPr>
      </xdr:nvSpPr>
      <xdr:spPr bwMode="auto">
        <a:xfrm>
          <a:off x="419100" y="40424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672" name="Line 7">
          <a:extLst>
            <a:ext uri="{FF2B5EF4-FFF2-40B4-BE49-F238E27FC236}">
              <a16:creationId xmlns:a16="http://schemas.microsoft.com/office/drawing/2014/main" id="{29618008-B84D-42E3-9D0E-6727DB69B238}"/>
            </a:ext>
          </a:extLst>
        </xdr:cNvPr>
        <xdr:cNvSpPr>
          <a:spLocks noChangeShapeType="1"/>
        </xdr:cNvSpPr>
      </xdr:nvSpPr>
      <xdr:spPr bwMode="auto">
        <a:xfrm>
          <a:off x="419100" y="40424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673" name="Line 7">
          <a:extLst>
            <a:ext uri="{FF2B5EF4-FFF2-40B4-BE49-F238E27FC236}">
              <a16:creationId xmlns:a16="http://schemas.microsoft.com/office/drawing/2014/main" id="{3112A0BD-5436-4B3C-B973-633E67E5A2B2}"/>
            </a:ext>
          </a:extLst>
        </xdr:cNvPr>
        <xdr:cNvSpPr>
          <a:spLocks noChangeShapeType="1"/>
        </xdr:cNvSpPr>
      </xdr:nvSpPr>
      <xdr:spPr bwMode="auto">
        <a:xfrm>
          <a:off x="419100" y="40424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674" name="Line 7">
          <a:extLst>
            <a:ext uri="{FF2B5EF4-FFF2-40B4-BE49-F238E27FC236}">
              <a16:creationId xmlns:a16="http://schemas.microsoft.com/office/drawing/2014/main" id="{FF3B73BE-C23B-423B-9B03-A31A4A8164A0}"/>
            </a:ext>
          </a:extLst>
        </xdr:cNvPr>
        <xdr:cNvSpPr>
          <a:spLocks noChangeShapeType="1"/>
        </xdr:cNvSpPr>
      </xdr:nvSpPr>
      <xdr:spPr bwMode="auto">
        <a:xfrm>
          <a:off x="419100" y="40424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675" name="Line 7">
          <a:extLst>
            <a:ext uri="{FF2B5EF4-FFF2-40B4-BE49-F238E27FC236}">
              <a16:creationId xmlns:a16="http://schemas.microsoft.com/office/drawing/2014/main" id="{847F7481-79DD-422F-9606-61E049D05A8A}"/>
            </a:ext>
          </a:extLst>
        </xdr:cNvPr>
        <xdr:cNvSpPr>
          <a:spLocks noChangeShapeType="1"/>
        </xdr:cNvSpPr>
      </xdr:nvSpPr>
      <xdr:spPr bwMode="auto">
        <a:xfrm>
          <a:off x="419100" y="40424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223</xdr:row>
      <xdr:rowOff>0</xdr:rowOff>
    </xdr:from>
    <xdr:to>
      <xdr:col>1</xdr:col>
      <xdr:colOff>323850</xdr:colOff>
      <xdr:row>223</xdr:row>
      <xdr:rowOff>0</xdr:rowOff>
    </xdr:to>
    <xdr:sp macro="" textlink="">
      <xdr:nvSpPr>
        <xdr:cNvPr id="4676" name="Line 7">
          <a:extLst>
            <a:ext uri="{FF2B5EF4-FFF2-40B4-BE49-F238E27FC236}">
              <a16:creationId xmlns:a16="http://schemas.microsoft.com/office/drawing/2014/main" id="{FB2CA663-B005-4C9C-AA11-AE6A0456D45B}"/>
            </a:ext>
          </a:extLst>
        </xdr:cNvPr>
        <xdr:cNvSpPr>
          <a:spLocks noChangeShapeType="1"/>
        </xdr:cNvSpPr>
      </xdr:nvSpPr>
      <xdr:spPr bwMode="auto">
        <a:xfrm>
          <a:off x="419100" y="47329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223</xdr:row>
      <xdr:rowOff>0</xdr:rowOff>
    </xdr:from>
    <xdr:to>
      <xdr:col>1</xdr:col>
      <xdr:colOff>323850</xdr:colOff>
      <xdr:row>223</xdr:row>
      <xdr:rowOff>0</xdr:rowOff>
    </xdr:to>
    <xdr:sp macro="" textlink="">
      <xdr:nvSpPr>
        <xdr:cNvPr id="4677" name="Line 7">
          <a:extLst>
            <a:ext uri="{FF2B5EF4-FFF2-40B4-BE49-F238E27FC236}">
              <a16:creationId xmlns:a16="http://schemas.microsoft.com/office/drawing/2014/main" id="{D92E3169-7653-4929-81DF-AD9BE84A09FD}"/>
            </a:ext>
          </a:extLst>
        </xdr:cNvPr>
        <xdr:cNvSpPr>
          <a:spLocks noChangeShapeType="1"/>
        </xdr:cNvSpPr>
      </xdr:nvSpPr>
      <xdr:spPr bwMode="auto">
        <a:xfrm>
          <a:off x="419100" y="47329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678" name="Line 7">
          <a:extLst>
            <a:ext uri="{FF2B5EF4-FFF2-40B4-BE49-F238E27FC236}">
              <a16:creationId xmlns:a16="http://schemas.microsoft.com/office/drawing/2014/main" id="{4AA33736-4113-4798-90CA-21403CE2BD09}"/>
            </a:ext>
          </a:extLst>
        </xdr:cNvPr>
        <xdr:cNvSpPr>
          <a:spLocks noChangeShapeType="1"/>
        </xdr:cNvSpPr>
      </xdr:nvSpPr>
      <xdr:spPr bwMode="auto">
        <a:xfrm>
          <a:off x="419100" y="4773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679" name="Line 7">
          <a:extLst>
            <a:ext uri="{FF2B5EF4-FFF2-40B4-BE49-F238E27FC236}">
              <a16:creationId xmlns:a16="http://schemas.microsoft.com/office/drawing/2014/main" id="{16821D91-C6A6-4F24-A486-FE90EBDB0F3B}"/>
            </a:ext>
          </a:extLst>
        </xdr:cNvPr>
        <xdr:cNvSpPr>
          <a:spLocks noChangeShapeType="1"/>
        </xdr:cNvSpPr>
      </xdr:nvSpPr>
      <xdr:spPr bwMode="auto">
        <a:xfrm>
          <a:off x="419100" y="4773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680" name="Line 7">
          <a:extLst>
            <a:ext uri="{FF2B5EF4-FFF2-40B4-BE49-F238E27FC236}">
              <a16:creationId xmlns:a16="http://schemas.microsoft.com/office/drawing/2014/main" id="{71D0EC80-A5AF-4F39-A85C-E62ABC3D4937}"/>
            </a:ext>
          </a:extLst>
        </xdr:cNvPr>
        <xdr:cNvSpPr>
          <a:spLocks noChangeShapeType="1"/>
        </xdr:cNvSpPr>
      </xdr:nvSpPr>
      <xdr:spPr bwMode="auto">
        <a:xfrm>
          <a:off x="419100" y="4773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681" name="Line 7">
          <a:extLst>
            <a:ext uri="{FF2B5EF4-FFF2-40B4-BE49-F238E27FC236}">
              <a16:creationId xmlns:a16="http://schemas.microsoft.com/office/drawing/2014/main" id="{4CF21BD1-EE77-4343-991D-AFA006A87ABE}"/>
            </a:ext>
          </a:extLst>
        </xdr:cNvPr>
        <xdr:cNvSpPr>
          <a:spLocks noChangeShapeType="1"/>
        </xdr:cNvSpPr>
      </xdr:nvSpPr>
      <xdr:spPr bwMode="auto">
        <a:xfrm>
          <a:off x="419100" y="4773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682" name="Line 7">
          <a:extLst>
            <a:ext uri="{FF2B5EF4-FFF2-40B4-BE49-F238E27FC236}">
              <a16:creationId xmlns:a16="http://schemas.microsoft.com/office/drawing/2014/main" id="{C962AF5E-E23D-42F3-BB9B-4ADC57664B68}"/>
            </a:ext>
          </a:extLst>
        </xdr:cNvPr>
        <xdr:cNvSpPr>
          <a:spLocks noChangeShapeType="1"/>
        </xdr:cNvSpPr>
      </xdr:nvSpPr>
      <xdr:spPr bwMode="auto">
        <a:xfrm>
          <a:off x="419100" y="4773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683" name="Line 7">
          <a:extLst>
            <a:ext uri="{FF2B5EF4-FFF2-40B4-BE49-F238E27FC236}">
              <a16:creationId xmlns:a16="http://schemas.microsoft.com/office/drawing/2014/main" id="{56F6BE1F-65D2-4E0A-8EB6-0BF9A0678B63}"/>
            </a:ext>
          </a:extLst>
        </xdr:cNvPr>
        <xdr:cNvSpPr>
          <a:spLocks noChangeShapeType="1"/>
        </xdr:cNvSpPr>
      </xdr:nvSpPr>
      <xdr:spPr bwMode="auto">
        <a:xfrm>
          <a:off x="419100" y="4773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684" name="Line 7">
          <a:extLst>
            <a:ext uri="{FF2B5EF4-FFF2-40B4-BE49-F238E27FC236}">
              <a16:creationId xmlns:a16="http://schemas.microsoft.com/office/drawing/2014/main" id="{A68FD70D-4B38-45B7-8C83-A913A9B10E30}"/>
            </a:ext>
          </a:extLst>
        </xdr:cNvPr>
        <xdr:cNvSpPr>
          <a:spLocks noChangeShapeType="1"/>
        </xdr:cNvSpPr>
      </xdr:nvSpPr>
      <xdr:spPr bwMode="auto">
        <a:xfrm>
          <a:off x="419100" y="4773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685" name="Line 7">
          <a:extLst>
            <a:ext uri="{FF2B5EF4-FFF2-40B4-BE49-F238E27FC236}">
              <a16:creationId xmlns:a16="http://schemas.microsoft.com/office/drawing/2014/main" id="{C892CDE5-46D2-4C68-B9E4-BC10268A89AE}"/>
            </a:ext>
          </a:extLst>
        </xdr:cNvPr>
        <xdr:cNvSpPr>
          <a:spLocks noChangeShapeType="1"/>
        </xdr:cNvSpPr>
      </xdr:nvSpPr>
      <xdr:spPr bwMode="auto">
        <a:xfrm>
          <a:off x="419100" y="4773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686" name="Line 7">
          <a:extLst>
            <a:ext uri="{FF2B5EF4-FFF2-40B4-BE49-F238E27FC236}">
              <a16:creationId xmlns:a16="http://schemas.microsoft.com/office/drawing/2014/main" id="{49014D3B-E30C-4303-B43B-B9879DBFF20B}"/>
            </a:ext>
          </a:extLst>
        </xdr:cNvPr>
        <xdr:cNvSpPr>
          <a:spLocks noChangeShapeType="1"/>
        </xdr:cNvSpPr>
      </xdr:nvSpPr>
      <xdr:spPr bwMode="auto">
        <a:xfrm>
          <a:off x="419100" y="4773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687" name="Line 7">
          <a:extLst>
            <a:ext uri="{FF2B5EF4-FFF2-40B4-BE49-F238E27FC236}">
              <a16:creationId xmlns:a16="http://schemas.microsoft.com/office/drawing/2014/main" id="{03526816-2A20-49C7-9F0A-BEBFB3177002}"/>
            </a:ext>
          </a:extLst>
        </xdr:cNvPr>
        <xdr:cNvSpPr>
          <a:spLocks noChangeShapeType="1"/>
        </xdr:cNvSpPr>
      </xdr:nvSpPr>
      <xdr:spPr bwMode="auto">
        <a:xfrm>
          <a:off x="419100" y="4773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688" name="Line 7">
          <a:extLst>
            <a:ext uri="{FF2B5EF4-FFF2-40B4-BE49-F238E27FC236}">
              <a16:creationId xmlns:a16="http://schemas.microsoft.com/office/drawing/2014/main" id="{26FD8F23-F9B8-4375-9F02-F5A70400F8AB}"/>
            </a:ext>
          </a:extLst>
        </xdr:cNvPr>
        <xdr:cNvSpPr>
          <a:spLocks noChangeShapeType="1"/>
        </xdr:cNvSpPr>
      </xdr:nvSpPr>
      <xdr:spPr bwMode="auto">
        <a:xfrm>
          <a:off x="419100" y="4773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689" name="Line 7">
          <a:extLst>
            <a:ext uri="{FF2B5EF4-FFF2-40B4-BE49-F238E27FC236}">
              <a16:creationId xmlns:a16="http://schemas.microsoft.com/office/drawing/2014/main" id="{CCA3852D-E2BF-458E-8423-9E584AED0ECD}"/>
            </a:ext>
          </a:extLst>
        </xdr:cNvPr>
        <xdr:cNvSpPr>
          <a:spLocks noChangeShapeType="1"/>
        </xdr:cNvSpPr>
      </xdr:nvSpPr>
      <xdr:spPr bwMode="auto">
        <a:xfrm>
          <a:off x="419100" y="4773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690" name="Line 7">
          <a:extLst>
            <a:ext uri="{FF2B5EF4-FFF2-40B4-BE49-F238E27FC236}">
              <a16:creationId xmlns:a16="http://schemas.microsoft.com/office/drawing/2014/main" id="{434AF939-C045-4B06-B31E-EBE3C0DC9569}"/>
            </a:ext>
          </a:extLst>
        </xdr:cNvPr>
        <xdr:cNvSpPr>
          <a:spLocks noChangeShapeType="1"/>
        </xdr:cNvSpPr>
      </xdr:nvSpPr>
      <xdr:spPr bwMode="auto">
        <a:xfrm>
          <a:off x="419100" y="4773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691" name="Line 7">
          <a:extLst>
            <a:ext uri="{FF2B5EF4-FFF2-40B4-BE49-F238E27FC236}">
              <a16:creationId xmlns:a16="http://schemas.microsoft.com/office/drawing/2014/main" id="{C07597D5-5743-43DD-8602-5E136287070A}"/>
            </a:ext>
          </a:extLst>
        </xdr:cNvPr>
        <xdr:cNvSpPr>
          <a:spLocks noChangeShapeType="1"/>
        </xdr:cNvSpPr>
      </xdr:nvSpPr>
      <xdr:spPr bwMode="auto">
        <a:xfrm>
          <a:off x="419100" y="4773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692" name="Line 7">
          <a:extLst>
            <a:ext uri="{FF2B5EF4-FFF2-40B4-BE49-F238E27FC236}">
              <a16:creationId xmlns:a16="http://schemas.microsoft.com/office/drawing/2014/main" id="{EED6E35A-DD05-4F50-A694-6EC060A93AAE}"/>
            </a:ext>
          </a:extLst>
        </xdr:cNvPr>
        <xdr:cNvSpPr>
          <a:spLocks noChangeShapeType="1"/>
        </xdr:cNvSpPr>
      </xdr:nvSpPr>
      <xdr:spPr bwMode="auto">
        <a:xfrm>
          <a:off x="419100" y="4773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693" name="Line 7">
          <a:extLst>
            <a:ext uri="{FF2B5EF4-FFF2-40B4-BE49-F238E27FC236}">
              <a16:creationId xmlns:a16="http://schemas.microsoft.com/office/drawing/2014/main" id="{AA0A4228-2CC3-4139-91DA-48B7E036C6CB}"/>
            </a:ext>
          </a:extLst>
        </xdr:cNvPr>
        <xdr:cNvSpPr>
          <a:spLocks noChangeShapeType="1"/>
        </xdr:cNvSpPr>
      </xdr:nvSpPr>
      <xdr:spPr bwMode="auto">
        <a:xfrm>
          <a:off x="419100" y="4773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694" name="Line 7">
          <a:extLst>
            <a:ext uri="{FF2B5EF4-FFF2-40B4-BE49-F238E27FC236}">
              <a16:creationId xmlns:a16="http://schemas.microsoft.com/office/drawing/2014/main" id="{87BA2E0A-622D-4956-A7B8-DC051DF97207}"/>
            </a:ext>
          </a:extLst>
        </xdr:cNvPr>
        <xdr:cNvSpPr>
          <a:spLocks noChangeShapeType="1"/>
        </xdr:cNvSpPr>
      </xdr:nvSpPr>
      <xdr:spPr bwMode="auto">
        <a:xfrm>
          <a:off x="419100" y="4773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695" name="Line 7">
          <a:extLst>
            <a:ext uri="{FF2B5EF4-FFF2-40B4-BE49-F238E27FC236}">
              <a16:creationId xmlns:a16="http://schemas.microsoft.com/office/drawing/2014/main" id="{1014DE56-7771-40DA-AA10-8A9C1F100B8D}"/>
            </a:ext>
          </a:extLst>
        </xdr:cNvPr>
        <xdr:cNvSpPr>
          <a:spLocks noChangeShapeType="1"/>
        </xdr:cNvSpPr>
      </xdr:nvSpPr>
      <xdr:spPr bwMode="auto">
        <a:xfrm>
          <a:off x="419100" y="4773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696" name="Line 7">
          <a:extLst>
            <a:ext uri="{FF2B5EF4-FFF2-40B4-BE49-F238E27FC236}">
              <a16:creationId xmlns:a16="http://schemas.microsoft.com/office/drawing/2014/main" id="{32BDB8F0-075F-4740-A62F-87942729A0A4}"/>
            </a:ext>
          </a:extLst>
        </xdr:cNvPr>
        <xdr:cNvSpPr>
          <a:spLocks noChangeShapeType="1"/>
        </xdr:cNvSpPr>
      </xdr:nvSpPr>
      <xdr:spPr bwMode="auto">
        <a:xfrm>
          <a:off x="419100" y="4773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697" name="Line 7">
          <a:extLst>
            <a:ext uri="{FF2B5EF4-FFF2-40B4-BE49-F238E27FC236}">
              <a16:creationId xmlns:a16="http://schemas.microsoft.com/office/drawing/2014/main" id="{900EDAA9-B020-424C-988F-48947FD31729}"/>
            </a:ext>
          </a:extLst>
        </xdr:cNvPr>
        <xdr:cNvSpPr>
          <a:spLocks noChangeShapeType="1"/>
        </xdr:cNvSpPr>
      </xdr:nvSpPr>
      <xdr:spPr bwMode="auto">
        <a:xfrm>
          <a:off x="419100" y="4773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698" name="Line 7">
          <a:extLst>
            <a:ext uri="{FF2B5EF4-FFF2-40B4-BE49-F238E27FC236}">
              <a16:creationId xmlns:a16="http://schemas.microsoft.com/office/drawing/2014/main" id="{C667FA2A-2AF5-4F30-8551-BE9CFE23D6FA}"/>
            </a:ext>
          </a:extLst>
        </xdr:cNvPr>
        <xdr:cNvSpPr>
          <a:spLocks noChangeShapeType="1"/>
        </xdr:cNvSpPr>
      </xdr:nvSpPr>
      <xdr:spPr bwMode="auto">
        <a:xfrm>
          <a:off x="419100" y="4773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699" name="Line 7">
          <a:extLst>
            <a:ext uri="{FF2B5EF4-FFF2-40B4-BE49-F238E27FC236}">
              <a16:creationId xmlns:a16="http://schemas.microsoft.com/office/drawing/2014/main" id="{97EDA031-95A8-4DF9-B31B-DE722F4A2A78}"/>
            </a:ext>
          </a:extLst>
        </xdr:cNvPr>
        <xdr:cNvSpPr>
          <a:spLocks noChangeShapeType="1"/>
        </xdr:cNvSpPr>
      </xdr:nvSpPr>
      <xdr:spPr bwMode="auto">
        <a:xfrm>
          <a:off x="419100" y="4773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700" name="Line 7">
          <a:extLst>
            <a:ext uri="{FF2B5EF4-FFF2-40B4-BE49-F238E27FC236}">
              <a16:creationId xmlns:a16="http://schemas.microsoft.com/office/drawing/2014/main" id="{B0E4E6D6-AB60-4512-97FC-DCDDA9814484}"/>
            </a:ext>
          </a:extLst>
        </xdr:cNvPr>
        <xdr:cNvSpPr>
          <a:spLocks noChangeShapeType="1"/>
        </xdr:cNvSpPr>
      </xdr:nvSpPr>
      <xdr:spPr bwMode="auto">
        <a:xfrm>
          <a:off x="419100" y="4773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701" name="Line 7">
          <a:extLst>
            <a:ext uri="{FF2B5EF4-FFF2-40B4-BE49-F238E27FC236}">
              <a16:creationId xmlns:a16="http://schemas.microsoft.com/office/drawing/2014/main" id="{0B3F945A-7127-4D2D-8333-CEC535918B1E}"/>
            </a:ext>
          </a:extLst>
        </xdr:cNvPr>
        <xdr:cNvSpPr>
          <a:spLocks noChangeShapeType="1"/>
        </xdr:cNvSpPr>
      </xdr:nvSpPr>
      <xdr:spPr bwMode="auto">
        <a:xfrm>
          <a:off x="419100" y="4773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702" name="Line 7">
          <a:extLst>
            <a:ext uri="{FF2B5EF4-FFF2-40B4-BE49-F238E27FC236}">
              <a16:creationId xmlns:a16="http://schemas.microsoft.com/office/drawing/2014/main" id="{58C05CD2-F63A-4672-BF10-AD762E2FE64B}"/>
            </a:ext>
          </a:extLst>
        </xdr:cNvPr>
        <xdr:cNvSpPr>
          <a:spLocks noChangeShapeType="1"/>
        </xdr:cNvSpPr>
      </xdr:nvSpPr>
      <xdr:spPr bwMode="auto">
        <a:xfrm>
          <a:off x="419100" y="4773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703" name="Line 7">
          <a:extLst>
            <a:ext uri="{FF2B5EF4-FFF2-40B4-BE49-F238E27FC236}">
              <a16:creationId xmlns:a16="http://schemas.microsoft.com/office/drawing/2014/main" id="{56E6D2CB-64F8-48A9-9136-CBDCAA7757C4}"/>
            </a:ext>
          </a:extLst>
        </xdr:cNvPr>
        <xdr:cNvSpPr>
          <a:spLocks noChangeShapeType="1"/>
        </xdr:cNvSpPr>
      </xdr:nvSpPr>
      <xdr:spPr bwMode="auto">
        <a:xfrm>
          <a:off x="419100" y="4773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704" name="Line 7">
          <a:extLst>
            <a:ext uri="{FF2B5EF4-FFF2-40B4-BE49-F238E27FC236}">
              <a16:creationId xmlns:a16="http://schemas.microsoft.com/office/drawing/2014/main" id="{26F3AA4D-96A6-44EC-B743-CBCAF8A0F182}"/>
            </a:ext>
          </a:extLst>
        </xdr:cNvPr>
        <xdr:cNvSpPr>
          <a:spLocks noChangeShapeType="1"/>
        </xdr:cNvSpPr>
      </xdr:nvSpPr>
      <xdr:spPr bwMode="auto">
        <a:xfrm>
          <a:off x="419100" y="4773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705" name="Line 7">
          <a:extLst>
            <a:ext uri="{FF2B5EF4-FFF2-40B4-BE49-F238E27FC236}">
              <a16:creationId xmlns:a16="http://schemas.microsoft.com/office/drawing/2014/main" id="{76FF72F6-F949-46F8-BFB5-D4DC9E6FB104}"/>
            </a:ext>
          </a:extLst>
        </xdr:cNvPr>
        <xdr:cNvSpPr>
          <a:spLocks noChangeShapeType="1"/>
        </xdr:cNvSpPr>
      </xdr:nvSpPr>
      <xdr:spPr bwMode="auto">
        <a:xfrm>
          <a:off x="419100" y="4773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706" name="Line 7">
          <a:extLst>
            <a:ext uri="{FF2B5EF4-FFF2-40B4-BE49-F238E27FC236}">
              <a16:creationId xmlns:a16="http://schemas.microsoft.com/office/drawing/2014/main" id="{2D79341D-46D6-4FA9-8916-43E60FA4ED69}"/>
            </a:ext>
          </a:extLst>
        </xdr:cNvPr>
        <xdr:cNvSpPr>
          <a:spLocks noChangeShapeType="1"/>
        </xdr:cNvSpPr>
      </xdr:nvSpPr>
      <xdr:spPr bwMode="auto">
        <a:xfrm>
          <a:off x="419100" y="4773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707" name="Line 7">
          <a:extLst>
            <a:ext uri="{FF2B5EF4-FFF2-40B4-BE49-F238E27FC236}">
              <a16:creationId xmlns:a16="http://schemas.microsoft.com/office/drawing/2014/main" id="{4B4B02DF-2B43-4018-8971-413E06C36140}"/>
            </a:ext>
          </a:extLst>
        </xdr:cNvPr>
        <xdr:cNvSpPr>
          <a:spLocks noChangeShapeType="1"/>
        </xdr:cNvSpPr>
      </xdr:nvSpPr>
      <xdr:spPr bwMode="auto">
        <a:xfrm>
          <a:off x="419100" y="4773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708" name="Line 7">
          <a:extLst>
            <a:ext uri="{FF2B5EF4-FFF2-40B4-BE49-F238E27FC236}">
              <a16:creationId xmlns:a16="http://schemas.microsoft.com/office/drawing/2014/main" id="{54276A18-E443-4B60-8E97-F99DC06EB9A9}"/>
            </a:ext>
          </a:extLst>
        </xdr:cNvPr>
        <xdr:cNvSpPr>
          <a:spLocks noChangeShapeType="1"/>
        </xdr:cNvSpPr>
      </xdr:nvSpPr>
      <xdr:spPr bwMode="auto">
        <a:xfrm>
          <a:off x="419100" y="4773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709" name="Line 7">
          <a:extLst>
            <a:ext uri="{FF2B5EF4-FFF2-40B4-BE49-F238E27FC236}">
              <a16:creationId xmlns:a16="http://schemas.microsoft.com/office/drawing/2014/main" id="{B150D06F-67D9-47B2-8D5C-4A33048C8324}"/>
            </a:ext>
          </a:extLst>
        </xdr:cNvPr>
        <xdr:cNvSpPr>
          <a:spLocks noChangeShapeType="1"/>
        </xdr:cNvSpPr>
      </xdr:nvSpPr>
      <xdr:spPr bwMode="auto">
        <a:xfrm>
          <a:off x="419100" y="4773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710" name="Line 7">
          <a:extLst>
            <a:ext uri="{FF2B5EF4-FFF2-40B4-BE49-F238E27FC236}">
              <a16:creationId xmlns:a16="http://schemas.microsoft.com/office/drawing/2014/main" id="{44DA9718-1ED4-4886-A30B-A57AF3BF8F1E}"/>
            </a:ext>
          </a:extLst>
        </xdr:cNvPr>
        <xdr:cNvSpPr>
          <a:spLocks noChangeShapeType="1"/>
        </xdr:cNvSpPr>
      </xdr:nvSpPr>
      <xdr:spPr bwMode="auto">
        <a:xfrm>
          <a:off x="419100" y="4773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711" name="Line 7">
          <a:extLst>
            <a:ext uri="{FF2B5EF4-FFF2-40B4-BE49-F238E27FC236}">
              <a16:creationId xmlns:a16="http://schemas.microsoft.com/office/drawing/2014/main" id="{EE8AA986-B1A3-4883-BC8B-A19FB2305BDF}"/>
            </a:ext>
          </a:extLst>
        </xdr:cNvPr>
        <xdr:cNvSpPr>
          <a:spLocks noChangeShapeType="1"/>
        </xdr:cNvSpPr>
      </xdr:nvSpPr>
      <xdr:spPr bwMode="auto">
        <a:xfrm>
          <a:off x="419100" y="4773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712" name="Line 7">
          <a:extLst>
            <a:ext uri="{FF2B5EF4-FFF2-40B4-BE49-F238E27FC236}">
              <a16:creationId xmlns:a16="http://schemas.microsoft.com/office/drawing/2014/main" id="{451B41EF-1291-44BB-B8CE-F90DE262F141}"/>
            </a:ext>
          </a:extLst>
        </xdr:cNvPr>
        <xdr:cNvSpPr>
          <a:spLocks noChangeShapeType="1"/>
        </xdr:cNvSpPr>
      </xdr:nvSpPr>
      <xdr:spPr bwMode="auto">
        <a:xfrm>
          <a:off x="419100" y="4773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713" name="Line 7">
          <a:extLst>
            <a:ext uri="{FF2B5EF4-FFF2-40B4-BE49-F238E27FC236}">
              <a16:creationId xmlns:a16="http://schemas.microsoft.com/office/drawing/2014/main" id="{9DEDAB6C-DCA6-41E4-B8A8-B3FB43C89B4B}"/>
            </a:ext>
          </a:extLst>
        </xdr:cNvPr>
        <xdr:cNvSpPr>
          <a:spLocks noChangeShapeType="1"/>
        </xdr:cNvSpPr>
      </xdr:nvSpPr>
      <xdr:spPr bwMode="auto">
        <a:xfrm>
          <a:off x="419100" y="4773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714" name="Line 7">
          <a:extLst>
            <a:ext uri="{FF2B5EF4-FFF2-40B4-BE49-F238E27FC236}">
              <a16:creationId xmlns:a16="http://schemas.microsoft.com/office/drawing/2014/main" id="{B00123F1-DD22-4B9E-80E8-F3A99AF1CC83}"/>
            </a:ext>
          </a:extLst>
        </xdr:cNvPr>
        <xdr:cNvSpPr>
          <a:spLocks noChangeShapeType="1"/>
        </xdr:cNvSpPr>
      </xdr:nvSpPr>
      <xdr:spPr bwMode="auto">
        <a:xfrm>
          <a:off x="419100" y="4773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715" name="Line 7">
          <a:extLst>
            <a:ext uri="{FF2B5EF4-FFF2-40B4-BE49-F238E27FC236}">
              <a16:creationId xmlns:a16="http://schemas.microsoft.com/office/drawing/2014/main" id="{999F4C80-B3DC-44AE-8766-E34223ABE7BC}"/>
            </a:ext>
          </a:extLst>
        </xdr:cNvPr>
        <xdr:cNvSpPr>
          <a:spLocks noChangeShapeType="1"/>
        </xdr:cNvSpPr>
      </xdr:nvSpPr>
      <xdr:spPr bwMode="auto">
        <a:xfrm>
          <a:off x="419100" y="4773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716" name="Line 7">
          <a:extLst>
            <a:ext uri="{FF2B5EF4-FFF2-40B4-BE49-F238E27FC236}">
              <a16:creationId xmlns:a16="http://schemas.microsoft.com/office/drawing/2014/main" id="{5D0D7EBB-8C3A-4586-9DC1-73BF739570CD}"/>
            </a:ext>
          </a:extLst>
        </xdr:cNvPr>
        <xdr:cNvSpPr>
          <a:spLocks noChangeShapeType="1"/>
        </xdr:cNvSpPr>
      </xdr:nvSpPr>
      <xdr:spPr bwMode="auto">
        <a:xfrm>
          <a:off x="419100" y="4773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717" name="Line 7">
          <a:extLst>
            <a:ext uri="{FF2B5EF4-FFF2-40B4-BE49-F238E27FC236}">
              <a16:creationId xmlns:a16="http://schemas.microsoft.com/office/drawing/2014/main" id="{5227BBC5-47B8-4842-B241-6B3DC27B7B84}"/>
            </a:ext>
          </a:extLst>
        </xdr:cNvPr>
        <xdr:cNvSpPr>
          <a:spLocks noChangeShapeType="1"/>
        </xdr:cNvSpPr>
      </xdr:nvSpPr>
      <xdr:spPr bwMode="auto">
        <a:xfrm>
          <a:off x="419100" y="4773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718" name="Line 7">
          <a:extLst>
            <a:ext uri="{FF2B5EF4-FFF2-40B4-BE49-F238E27FC236}">
              <a16:creationId xmlns:a16="http://schemas.microsoft.com/office/drawing/2014/main" id="{B95B3DC5-342E-4C1C-AF60-73960005216C}"/>
            </a:ext>
          </a:extLst>
        </xdr:cNvPr>
        <xdr:cNvSpPr>
          <a:spLocks noChangeShapeType="1"/>
        </xdr:cNvSpPr>
      </xdr:nvSpPr>
      <xdr:spPr bwMode="auto">
        <a:xfrm>
          <a:off x="419100" y="4773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719" name="Line 7">
          <a:extLst>
            <a:ext uri="{FF2B5EF4-FFF2-40B4-BE49-F238E27FC236}">
              <a16:creationId xmlns:a16="http://schemas.microsoft.com/office/drawing/2014/main" id="{45353EE7-97C1-4370-B530-47BD80704768}"/>
            </a:ext>
          </a:extLst>
        </xdr:cNvPr>
        <xdr:cNvSpPr>
          <a:spLocks noChangeShapeType="1"/>
        </xdr:cNvSpPr>
      </xdr:nvSpPr>
      <xdr:spPr bwMode="auto">
        <a:xfrm>
          <a:off x="419100" y="4773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720" name="Line 7">
          <a:extLst>
            <a:ext uri="{FF2B5EF4-FFF2-40B4-BE49-F238E27FC236}">
              <a16:creationId xmlns:a16="http://schemas.microsoft.com/office/drawing/2014/main" id="{B6DE4956-FE00-4347-9D62-E7AE9E9FC8F2}"/>
            </a:ext>
          </a:extLst>
        </xdr:cNvPr>
        <xdr:cNvSpPr>
          <a:spLocks noChangeShapeType="1"/>
        </xdr:cNvSpPr>
      </xdr:nvSpPr>
      <xdr:spPr bwMode="auto">
        <a:xfrm>
          <a:off x="419100" y="4773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721" name="Line 7">
          <a:extLst>
            <a:ext uri="{FF2B5EF4-FFF2-40B4-BE49-F238E27FC236}">
              <a16:creationId xmlns:a16="http://schemas.microsoft.com/office/drawing/2014/main" id="{77A0DE86-1714-47FB-9185-37EF340873E7}"/>
            </a:ext>
          </a:extLst>
        </xdr:cNvPr>
        <xdr:cNvSpPr>
          <a:spLocks noChangeShapeType="1"/>
        </xdr:cNvSpPr>
      </xdr:nvSpPr>
      <xdr:spPr bwMode="auto">
        <a:xfrm>
          <a:off x="419100" y="4773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722" name="Line 7">
          <a:extLst>
            <a:ext uri="{FF2B5EF4-FFF2-40B4-BE49-F238E27FC236}">
              <a16:creationId xmlns:a16="http://schemas.microsoft.com/office/drawing/2014/main" id="{E5CB0FF5-CB65-4452-9E5E-DC82B5B988FC}"/>
            </a:ext>
          </a:extLst>
        </xdr:cNvPr>
        <xdr:cNvSpPr>
          <a:spLocks noChangeShapeType="1"/>
        </xdr:cNvSpPr>
      </xdr:nvSpPr>
      <xdr:spPr bwMode="auto">
        <a:xfrm>
          <a:off x="419100" y="4773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723" name="Line 7">
          <a:extLst>
            <a:ext uri="{FF2B5EF4-FFF2-40B4-BE49-F238E27FC236}">
              <a16:creationId xmlns:a16="http://schemas.microsoft.com/office/drawing/2014/main" id="{8980DD22-053D-4170-A3DC-8BD5C99B8D1F}"/>
            </a:ext>
          </a:extLst>
        </xdr:cNvPr>
        <xdr:cNvSpPr>
          <a:spLocks noChangeShapeType="1"/>
        </xdr:cNvSpPr>
      </xdr:nvSpPr>
      <xdr:spPr bwMode="auto">
        <a:xfrm>
          <a:off x="419100" y="4773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724" name="Line 7">
          <a:extLst>
            <a:ext uri="{FF2B5EF4-FFF2-40B4-BE49-F238E27FC236}">
              <a16:creationId xmlns:a16="http://schemas.microsoft.com/office/drawing/2014/main" id="{0E7F97A6-AA6B-40B7-BFDD-6F017E4CC675}"/>
            </a:ext>
          </a:extLst>
        </xdr:cNvPr>
        <xdr:cNvSpPr>
          <a:spLocks noChangeShapeType="1"/>
        </xdr:cNvSpPr>
      </xdr:nvSpPr>
      <xdr:spPr bwMode="auto">
        <a:xfrm>
          <a:off x="419100" y="4773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725" name="Line 7">
          <a:extLst>
            <a:ext uri="{FF2B5EF4-FFF2-40B4-BE49-F238E27FC236}">
              <a16:creationId xmlns:a16="http://schemas.microsoft.com/office/drawing/2014/main" id="{C02F7B83-8718-498C-A0F6-466807E41D71}"/>
            </a:ext>
          </a:extLst>
        </xdr:cNvPr>
        <xdr:cNvSpPr>
          <a:spLocks noChangeShapeType="1"/>
        </xdr:cNvSpPr>
      </xdr:nvSpPr>
      <xdr:spPr bwMode="auto">
        <a:xfrm>
          <a:off x="419100" y="4773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726" name="Line 7">
          <a:extLst>
            <a:ext uri="{FF2B5EF4-FFF2-40B4-BE49-F238E27FC236}">
              <a16:creationId xmlns:a16="http://schemas.microsoft.com/office/drawing/2014/main" id="{1715AF1A-66E6-40FB-8FA8-AEC60B2C76E2}"/>
            </a:ext>
          </a:extLst>
        </xdr:cNvPr>
        <xdr:cNvSpPr>
          <a:spLocks noChangeShapeType="1"/>
        </xdr:cNvSpPr>
      </xdr:nvSpPr>
      <xdr:spPr bwMode="auto">
        <a:xfrm>
          <a:off x="419100" y="4773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727" name="Line 7">
          <a:extLst>
            <a:ext uri="{FF2B5EF4-FFF2-40B4-BE49-F238E27FC236}">
              <a16:creationId xmlns:a16="http://schemas.microsoft.com/office/drawing/2014/main" id="{18D928B6-ED71-41D4-ACCC-BC7E53B00913}"/>
            </a:ext>
          </a:extLst>
        </xdr:cNvPr>
        <xdr:cNvSpPr>
          <a:spLocks noChangeShapeType="1"/>
        </xdr:cNvSpPr>
      </xdr:nvSpPr>
      <xdr:spPr bwMode="auto">
        <a:xfrm>
          <a:off x="419100" y="4773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728" name="Line 7">
          <a:extLst>
            <a:ext uri="{FF2B5EF4-FFF2-40B4-BE49-F238E27FC236}">
              <a16:creationId xmlns:a16="http://schemas.microsoft.com/office/drawing/2014/main" id="{6C1D33FD-AEF9-4047-ADC4-9097B387D327}"/>
            </a:ext>
          </a:extLst>
        </xdr:cNvPr>
        <xdr:cNvSpPr>
          <a:spLocks noChangeShapeType="1"/>
        </xdr:cNvSpPr>
      </xdr:nvSpPr>
      <xdr:spPr bwMode="auto">
        <a:xfrm>
          <a:off x="419100" y="4773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729" name="Line 7">
          <a:extLst>
            <a:ext uri="{FF2B5EF4-FFF2-40B4-BE49-F238E27FC236}">
              <a16:creationId xmlns:a16="http://schemas.microsoft.com/office/drawing/2014/main" id="{7DCD0DA6-E9E6-43F1-B83B-802890E7D221}"/>
            </a:ext>
          </a:extLst>
        </xdr:cNvPr>
        <xdr:cNvSpPr>
          <a:spLocks noChangeShapeType="1"/>
        </xdr:cNvSpPr>
      </xdr:nvSpPr>
      <xdr:spPr bwMode="auto">
        <a:xfrm>
          <a:off x="419100" y="4773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730" name="Line 7">
          <a:extLst>
            <a:ext uri="{FF2B5EF4-FFF2-40B4-BE49-F238E27FC236}">
              <a16:creationId xmlns:a16="http://schemas.microsoft.com/office/drawing/2014/main" id="{4C4DD84B-E0C5-42EA-87EB-FA35BFECBE22}"/>
            </a:ext>
          </a:extLst>
        </xdr:cNvPr>
        <xdr:cNvSpPr>
          <a:spLocks noChangeShapeType="1"/>
        </xdr:cNvSpPr>
      </xdr:nvSpPr>
      <xdr:spPr bwMode="auto">
        <a:xfrm>
          <a:off x="419100" y="4773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731" name="Line 7">
          <a:extLst>
            <a:ext uri="{FF2B5EF4-FFF2-40B4-BE49-F238E27FC236}">
              <a16:creationId xmlns:a16="http://schemas.microsoft.com/office/drawing/2014/main" id="{A794A73A-716B-40E9-9465-0853991060E3}"/>
            </a:ext>
          </a:extLst>
        </xdr:cNvPr>
        <xdr:cNvSpPr>
          <a:spLocks noChangeShapeType="1"/>
        </xdr:cNvSpPr>
      </xdr:nvSpPr>
      <xdr:spPr bwMode="auto">
        <a:xfrm>
          <a:off x="419100" y="4773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732" name="Line 7">
          <a:extLst>
            <a:ext uri="{FF2B5EF4-FFF2-40B4-BE49-F238E27FC236}">
              <a16:creationId xmlns:a16="http://schemas.microsoft.com/office/drawing/2014/main" id="{79A7F3EE-D5DA-4A91-A8D3-BE595FA8D720}"/>
            </a:ext>
          </a:extLst>
        </xdr:cNvPr>
        <xdr:cNvSpPr>
          <a:spLocks noChangeShapeType="1"/>
        </xdr:cNvSpPr>
      </xdr:nvSpPr>
      <xdr:spPr bwMode="auto">
        <a:xfrm>
          <a:off x="419100" y="4773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733" name="Line 7">
          <a:extLst>
            <a:ext uri="{FF2B5EF4-FFF2-40B4-BE49-F238E27FC236}">
              <a16:creationId xmlns:a16="http://schemas.microsoft.com/office/drawing/2014/main" id="{9B855319-28B9-4402-BC15-336DDE84DCDC}"/>
            </a:ext>
          </a:extLst>
        </xdr:cNvPr>
        <xdr:cNvSpPr>
          <a:spLocks noChangeShapeType="1"/>
        </xdr:cNvSpPr>
      </xdr:nvSpPr>
      <xdr:spPr bwMode="auto">
        <a:xfrm>
          <a:off x="419100" y="4773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734" name="Line 7">
          <a:extLst>
            <a:ext uri="{FF2B5EF4-FFF2-40B4-BE49-F238E27FC236}">
              <a16:creationId xmlns:a16="http://schemas.microsoft.com/office/drawing/2014/main" id="{C362AB92-B95C-4BEF-9765-1F48105C346B}"/>
            </a:ext>
          </a:extLst>
        </xdr:cNvPr>
        <xdr:cNvSpPr>
          <a:spLocks noChangeShapeType="1"/>
        </xdr:cNvSpPr>
      </xdr:nvSpPr>
      <xdr:spPr bwMode="auto">
        <a:xfrm>
          <a:off x="419100" y="4773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735" name="Line 7">
          <a:extLst>
            <a:ext uri="{FF2B5EF4-FFF2-40B4-BE49-F238E27FC236}">
              <a16:creationId xmlns:a16="http://schemas.microsoft.com/office/drawing/2014/main" id="{E4281E5D-B61F-4D3A-8AEA-BB9ED6D44C32}"/>
            </a:ext>
          </a:extLst>
        </xdr:cNvPr>
        <xdr:cNvSpPr>
          <a:spLocks noChangeShapeType="1"/>
        </xdr:cNvSpPr>
      </xdr:nvSpPr>
      <xdr:spPr bwMode="auto">
        <a:xfrm>
          <a:off x="419100" y="4773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736" name="Line 7">
          <a:extLst>
            <a:ext uri="{FF2B5EF4-FFF2-40B4-BE49-F238E27FC236}">
              <a16:creationId xmlns:a16="http://schemas.microsoft.com/office/drawing/2014/main" id="{738DE534-7527-4C8E-9288-5ADD56463439}"/>
            </a:ext>
          </a:extLst>
        </xdr:cNvPr>
        <xdr:cNvSpPr>
          <a:spLocks noChangeShapeType="1"/>
        </xdr:cNvSpPr>
      </xdr:nvSpPr>
      <xdr:spPr bwMode="auto">
        <a:xfrm>
          <a:off x="419100" y="4773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737" name="Line 7">
          <a:extLst>
            <a:ext uri="{FF2B5EF4-FFF2-40B4-BE49-F238E27FC236}">
              <a16:creationId xmlns:a16="http://schemas.microsoft.com/office/drawing/2014/main" id="{4730ABE1-581D-4611-A9FA-FEDCB111A0CB}"/>
            </a:ext>
          </a:extLst>
        </xdr:cNvPr>
        <xdr:cNvSpPr>
          <a:spLocks noChangeShapeType="1"/>
        </xdr:cNvSpPr>
      </xdr:nvSpPr>
      <xdr:spPr bwMode="auto">
        <a:xfrm>
          <a:off x="419100" y="4773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738" name="Line 7">
          <a:extLst>
            <a:ext uri="{FF2B5EF4-FFF2-40B4-BE49-F238E27FC236}">
              <a16:creationId xmlns:a16="http://schemas.microsoft.com/office/drawing/2014/main" id="{B240513F-601B-4BE5-A0EE-71F7D090CB4C}"/>
            </a:ext>
          </a:extLst>
        </xdr:cNvPr>
        <xdr:cNvSpPr>
          <a:spLocks noChangeShapeType="1"/>
        </xdr:cNvSpPr>
      </xdr:nvSpPr>
      <xdr:spPr bwMode="auto">
        <a:xfrm>
          <a:off x="419100" y="4773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739" name="Line 7">
          <a:extLst>
            <a:ext uri="{FF2B5EF4-FFF2-40B4-BE49-F238E27FC236}">
              <a16:creationId xmlns:a16="http://schemas.microsoft.com/office/drawing/2014/main" id="{9DDE53F1-5CF7-4BCC-B239-3C6792F75F9F}"/>
            </a:ext>
          </a:extLst>
        </xdr:cNvPr>
        <xdr:cNvSpPr>
          <a:spLocks noChangeShapeType="1"/>
        </xdr:cNvSpPr>
      </xdr:nvSpPr>
      <xdr:spPr bwMode="auto">
        <a:xfrm>
          <a:off x="419100" y="4773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740" name="Line 7">
          <a:extLst>
            <a:ext uri="{FF2B5EF4-FFF2-40B4-BE49-F238E27FC236}">
              <a16:creationId xmlns:a16="http://schemas.microsoft.com/office/drawing/2014/main" id="{DFEE4FEB-2683-414E-9C34-8D1D85D13ACA}"/>
            </a:ext>
          </a:extLst>
        </xdr:cNvPr>
        <xdr:cNvSpPr>
          <a:spLocks noChangeShapeType="1"/>
        </xdr:cNvSpPr>
      </xdr:nvSpPr>
      <xdr:spPr bwMode="auto">
        <a:xfrm>
          <a:off x="419100" y="4773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741" name="Line 7">
          <a:extLst>
            <a:ext uri="{FF2B5EF4-FFF2-40B4-BE49-F238E27FC236}">
              <a16:creationId xmlns:a16="http://schemas.microsoft.com/office/drawing/2014/main" id="{3EFC24AF-5ECD-421B-BF8C-18B96C6BAD19}"/>
            </a:ext>
          </a:extLst>
        </xdr:cNvPr>
        <xdr:cNvSpPr>
          <a:spLocks noChangeShapeType="1"/>
        </xdr:cNvSpPr>
      </xdr:nvSpPr>
      <xdr:spPr bwMode="auto">
        <a:xfrm>
          <a:off x="419100" y="4773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742" name="Line 7">
          <a:extLst>
            <a:ext uri="{FF2B5EF4-FFF2-40B4-BE49-F238E27FC236}">
              <a16:creationId xmlns:a16="http://schemas.microsoft.com/office/drawing/2014/main" id="{1E0CD4F4-8F74-468F-8E4A-AEECD849207D}"/>
            </a:ext>
          </a:extLst>
        </xdr:cNvPr>
        <xdr:cNvSpPr>
          <a:spLocks noChangeShapeType="1"/>
        </xdr:cNvSpPr>
      </xdr:nvSpPr>
      <xdr:spPr bwMode="auto">
        <a:xfrm>
          <a:off x="419100" y="4773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743" name="Line 7">
          <a:extLst>
            <a:ext uri="{FF2B5EF4-FFF2-40B4-BE49-F238E27FC236}">
              <a16:creationId xmlns:a16="http://schemas.microsoft.com/office/drawing/2014/main" id="{2398BBDC-F0A4-4466-AFB3-636C9F141C6D}"/>
            </a:ext>
          </a:extLst>
        </xdr:cNvPr>
        <xdr:cNvSpPr>
          <a:spLocks noChangeShapeType="1"/>
        </xdr:cNvSpPr>
      </xdr:nvSpPr>
      <xdr:spPr bwMode="auto">
        <a:xfrm>
          <a:off x="419100" y="4773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744" name="Line 7">
          <a:extLst>
            <a:ext uri="{FF2B5EF4-FFF2-40B4-BE49-F238E27FC236}">
              <a16:creationId xmlns:a16="http://schemas.microsoft.com/office/drawing/2014/main" id="{8141E364-BC12-4A52-BBE7-CE2C1F8911F7}"/>
            </a:ext>
          </a:extLst>
        </xdr:cNvPr>
        <xdr:cNvSpPr>
          <a:spLocks noChangeShapeType="1"/>
        </xdr:cNvSpPr>
      </xdr:nvSpPr>
      <xdr:spPr bwMode="auto">
        <a:xfrm>
          <a:off x="419100" y="4773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745" name="Line 7">
          <a:extLst>
            <a:ext uri="{FF2B5EF4-FFF2-40B4-BE49-F238E27FC236}">
              <a16:creationId xmlns:a16="http://schemas.microsoft.com/office/drawing/2014/main" id="{E8DF290D-3844-4C81-B94C-7A1E51EA1332}"/>
            </a:ext>
          </a:extLst>
        </xdr:cNvPr>
        <xdr:cNvSpPr>
          <a:spLocks noChangeShapeType="1"/>
        </xdr:cNvSpPr>
      </xdr:nvSpPr>
      <xdr:spPr bwMode="auto">
        <a:xfrm>
          <a:off x="419100" y="4773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746" name="Line 7">
          <a:extLst>
            <a:ext uri="{FF2B5EF4-FFF2-40B4-BE49-F238E27FC236}">
              <a16:creationId xmlns:a16="http://schemas.microsoft.com/office/drawing/2014/main" id="{C4EEED9F-271B-493E-A1F8-C2F094F7958C}"/>
            </a:ext>
          </a:extLst>
        </xdr:cNvPr>
        <xdr:cNvSpPr>
          <a:spLocks noChangeShapeType="1"/>
        </xdr:cNvSpPr>
      </xdr:nvSpPr>
      <xdr:spPr bwMode="auto">
        <a:xfrm>
          <a:off x="419100" y="4773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747" name="Line 7">
          <a:extLst>
            <a:ext uri="{FF2B5EF4-FFF2-40B4-BE49-F238E27FC236}">
              <a16:creationId xmlns:a16="http://schemas.microsoft.com/office/drawing/2014/main" id="{93D94061-B31D-4324-BC92-5F0F77FC0AA6}"/>
            </a:ext>
          </a:extLst>
        </xdr:cNvPr>
        <xdr:cNvSpPr>
          <a:spLocks noChangeShapeType="1"/>
        </xdr:cNvSpPr>
      </xdr:nvSpPr>
      <xdr:spPr bwMode="auto">
        <a:xfrm>
          <a:off x="419100" y="4773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748" name="Line 7">
          <a:extLst>
            <a:ext uri="{FF2B5EF4-FFF2-40B4-BE49-F238E27FC236}">
              <a16:creationId xmlns:a16="http://schemas.microsoft.com/office/drawing/2014/main" id="{334EA9C1-4583-426B-8D85-3FF18BF267C0}"/>
            </a:ext>
          </a:extLst>
        </xdr:cNvPr>
        <xdr:cNvSpPr>
          <a:spLocks noChangeShapeType="1"/>
        </xdr:cNvSpPr>
      </xdr:nvSpPr>
      <xdr:spPr bwMode="auto">
        <a:xfrm>
          <a:off x="419100" y="4773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749" name="Line 7">
          <a:extLst>
            <a:ext uri="{FF2B5EF4-FFF2-40B4-BE49-F238E27FC236}">
              <a16:creationId xmlns:a16="http://schemas.microsoft.com/office/drawing/2014/main" id="{4C5E8845-0446-4E32-8E73-D35789C119F7}"/>
            </a:ext>
          </a:extLst>
        </xdr:cNvPr>
        <xdr:cNvSpPr>
          <a:spLocks noChangeShapeType="1"/>
        </xdr:cNvSpPr>
      </xdr:nvSpPr>
      <xdr:spPr bwMode="auto">
        <a:xfrm>
          <a:off x="419100" y="4773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750" name="Line 7">
          <a:extLst>
            <a:ext uri="{FF2B5EF4-FFF2-40B4-BE49-F238E27FC236}">
              <a16:creationId xmlns:a16="http://schemas.microsoft.com/office/drawing/2014/main" id="{36A58ACA-1DE4-4BBF-A147-00548291C0A4}"/>
            </a:ext>
          </a:extLst>
        </xdr:cNvPr>
        <xdr:cNvSpPr>
          <a:spLocks noChangeShapeType="1"/>
        </xdr:cNvSpPr>
      </xdr:nvSpPr>
      <xdr:spPr bwMode="auto">
        <a:xfrm>
          <a:off x="419100" y="4773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751" name="Line 7">
          <a:extLst>
            <a:ext uri="{FF2B5EF4-FFF2-40B4-BE49-F238E27FC236}">
              <a16:creationId xmlns:a16="http://schemas.microsoft.com/office/drawing/2014/main" id="{E1F179D6-0B60-415E-B735-DB9C213AB806}"/>
            </a:ext>
          </a:extLst>
        </xdr:cNvPr>
        <xdr:cNvSpPr>
          <a:spLocks noChangeShapeType="1"/>
        </xdr:cNvSpPr>
      </xdr:nvSpPr>
      <xdr:spPr bwMode="auto">
        <a:xfrm>
          <a:off x="419100" y="4773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752" name="Line 7">
          <a:extLst>
            <a:ext uri="{FF2B5EF4-FFF2-40B4-BE49-F238E27FC236}">
              <a16:creationId xmlns:a16="http://schemas.microsoft.com/office/drawing/2014/main" id="{5D09CE12-17A2-4EDE-BFF1-58947B8CE702}"/>
            </a:ext>
          </a:extLst>
        </xdr:cNvPr>
        <xdr:cNvSpPr>
          <a:spLocks noChangeShapeType="1"/>
        </xdr:cNvSpPr>
      </xdr:nvSpPr>
      <xdr:spPr bwMode="auto">
        <a:xfrm>
          <a:off x="419100" y="4773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753" name="Line 7">
          <a:extLst>
            <a:ext uri="{FF2B5EF4-FFF2-40B4-BE49-F238E27FC236}">
              <a16:creationId xmlns:a16="http://schemas.microsoft.com/office/drawing/2014/main" id="{40CDCA4C-9FF5-4D7C-AF6F-57E23AFA7B1F}"/>
            </a:ext>
          </a:extLst>
        </xdr:cNvPr>
        <xdr:cNvSpPr>
          <a:spLocks noChangeShapeType="1"/>
        </xdr:cNvSpPr>
      </xdr:nvSpPr>
      <xdr:spPr bwMode="auto">
        <a:xfrm>
          <a:off x="419100" y="4773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754" name="Line 7">
          <a:extLst>
            <a:ext uri="{FF2B5EF4-FFF2-40B4-BE49-F238E27FC236}">
              <a16:creationId xmlns:a16="http://schemas.microsoft.com/office/drawing/2014/main" id="{F498CD58-155C-41F7-9ED0-AFE4274C83C1}"/>
            </a:ext>
          </a:extLst>
        </xdr:cNvPr>
        <xdr:cNvSpPr>
          <a:spLocks noChangeShapeType="1"/>
        </xdr:cNvSpPr>
      </xdr:nvSpPr>
      <xdr:spPr bwMode="auto">
        <a:xfrm>
          <a:off x="419100" y="4773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755" name="Line 7">
          <a:extLst>
            <a:ext uri="{FF2B5EF4-FFF2-40B4-BE49-F238E27FC236}">
              <a16:creationId xmlns:a16="http://schemas.microsoft.com/office/drawing/2014/main" id="{44313E27-F25E-4D6F-9E59-9DCEA1851FCB}"/>
            </a:ext>
          </a:extLst>
        </xdr:cNvPr>
        <xdr:cNvSpPr>
          <a:spLocks noChangeShapeType="1"/>
        </xdr:cNvSpPr>
      </xdr:nvSpPr>
      <xdr:spPr bwMode="auto">
        <a:xfrm>
          <a:off x="419100" y="4773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756" name="Line 7">
          <a:extLst>
            <a:ext uri="{FF2B5EF4-FFF2-40B4-BE49-F238E27FC236}">
              <a16:creationId xmlns:a16="http://schemas.microsoft.com/office/drawing/2014/main" id="{E4DD85FE-34D9-4EC1-A889-9658DF760333}"/>
            </a:ext>
          </a:extLst>
        </xdr:cNvPr>
        <xdr:cNvSpPr>
          <a:spLocks noChangeShapeType="1"/>
        </xdr:cNvSpPr>
      </xdr:nvSpPr>
      <xdr:spPr bwMode="auto">
        <a:xfrm>
          <a:off x="419100" y="4773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757" name="Line 7">
          <a:extLst>
            <a:ext uri="{FF2B5EF4-FFF2-40B4-BE49-F238E27FC236}">
              <a16:creationId xmlns:a16="http://schemas.microsoft.com/office/drawing/2014/main" id="{FEF31F55-32FF-42F2-9265-4EAF27549758}"/>
            </a:ext>
          </a:extLst>
        </xdr:cNvPr>
        <xdr:cNvSpPr>
          <a:spLocks noChangeShapeType="1"/>
        </xdr:cNvSpPr>
      </xdr:nvSpPr>
      <xdr:spPr bwMode="auto">
        <a:xfrm>
          <a:off x="419100" y="4773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758" name="Line 7">
          <a:extLst>
            <a:ext uri="{FF2B5EF4-FFF2-40B4-BE49-F238E27FC236}">
              <a16:creationId xmlns:a16="http://schemas.microsoft.com/office/drawing/2014/main" id="{98B8DBF0-60E7-4C17-9912-1AFD80E0E9C3}"/>
            </a:ext>
          </a:extLst>
        </xdr:cNvPr>
        <xdr:cNvSpPr>
          <a:spLocks noChangeShapeType="1"/>
        </xdr:cNvSpPr>
      </xdr:nvSpPr>
      <xdr:spPr bwMode="auto">
        <a:xfrm>
          <a:off x="419100" y="4773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759" name="Line 7">
          <a:extLst>
            <a:ext uri="{FF2B5EF4-FFF2-40B4-BE49-F238E27FC236}">
              <a16:creationId xmlns:a16="http://schemas.microsoft.com/office/drawing/2014/main" id="{84A63101-CAB5-40D7-AE6A-1DEE328C671A}"/>
            </a:ext>
          </a:extLst>
        </xdr:cNvPr>
        <xdr:cNvSpPr>
          <a:spLocks noChangeShapeType="1"/>
        </xdr:cNvSpPr>
      </xdr:nvSpPr>
      <xdr:spPr bwMode="auto">
        <a:xfrm>
          <a:off x="419100" y="4773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760" name="Line 7">
          <a:extLst>
            <a:ext uri="{FF2B5EF4-FFF2-40B4-BE49-F238E27FC236}">
              <a16:creationId xmlns:a16="http://schemas.microsoft.com/office/drawing/2014/main" id="{673395AD-28EF-47C4-BFBF-A8B1989F01C7}"/>
            </a:ext>
          </a:extLst>
        </xdr:cNvPr>
        <xdr:cNvSpPr>
          <a:spLocks noChangeShapeType="1"/>
        </xdr:cNvSpPr>
      </xdr:nvSpPr>
      <xdr:spPr bwMode="auto">
        <a:xfrm>
          <a:off x="419100" y="4773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761" name="Line 7">
          <a:extLst>
            <a:ext uri="{FF2B5EF4-FFF2-40B4-BE49-F238E27FC236}">
              <a16:creationId xmlns:a16="http://schemas.microsoft.com/office/drawing/2014/main" id="{4E2DE3D5-8A1D-4527-AE7B-D8B492F02CEC}"/>
            </a:ext>
          </a:extLst>
        </xdr:cNvPr>
        <xdr:cNvSpPr>
          <a:spLocks noChangeShapeType="1"/>
        </xdr:cNvSpPr>
      </xdr:nvSpPr>
      <xdr:spPr bwMode="auto">
        <a:xfrm>
          <a:off x="419100" y="4773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762" name="Line 7">
          <a:extLst>
            <a:ext uri="{FF2B5EF4-FFF2-40B4-BE49-F238E27FC236}">
              <a16:creationId xmlns:a16="http://schemas.microsoft.com/office/drawing/2014/main" id="{BD7AF3F5-432F-4A8C-B5AC-A12F2F7BB525}"/>
            </a:ext>
          </a:extLst>
        </xdr:cNvPr>
        <xdr:cNvSpPr>
          <a:spLocks noChangeShapeType="1"/>
        </xdr:cNvSpPr>
      </xdr:nvSpPr>
      <xdr:spPr bwMode="auto">
        <a:xfrm>
          <a:off x="419100" y="4773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763" name="Line 7">
          <a:extLst>
            <a:ext uri="{FF2B5EF4-FFF2-40B4-BE49-F238E27FC236}">
              <a16:creationId xmlns:a16="http://schemas.microsoft.com/office/drawing/2014/main" id="{535FFE65-A704-4BB9-A849-5298873DB3AC}"/>
            </a:ext>
          </a:extLst>
        </xdr:cNvPr>
        <xdr:cNvSpPr>
          <a:spLocks noChangeShapeType="1"/>
        </xdr:cNvSpPr>
      </xdr:nvSpPr>
      <xdr:spPr bwMode="auto">
        <a:xfrm>
          <a:off x="419100" y="4773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764" name="Line 7">
          <a:extLst>
            <a:ext uri="{FF2B5EF4-FFF2-40B4-BE49-F238E27FC236}">
              <a16:creationId xmlns:a16="http://schemas.microsoft.com/office/drawing/2014/main" id="{A1D4FD3A-A1E8-47F3-B3AC-EB841A1E91F1}"/>
            </a:ext>
          </a:extLst>
        </xdr:cNvPr>
        <xdr:cNvSpPr>
          <a:spLocks noChangeShapeType="1"/>
        </xdr:cNvSpPr>
      </xdr:nvSpPr>
      <xdr:spPr bwMode="auto">
        <a:xfrm>
          <a:off x="419100" y="4773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765" name="Line 7">
          <a:extLst>
            <a:ext uri="{FF2B5EF4-FFF2-40B4-BE49-F238E27FC236}">
              <a16:creationId xmlns:a16="http://schemas.microsoft.com/office/drawing/2014/main" id="{FE78E9DE-DFD3-41D9-940D-FCBCF6C326F9}"/>
            </a:ext>
          </a:extLst>
        </xdr:cNvPr>
        <xdr:cNvSpPr>
          <a:spLocks noChangeShapeType="1"/>
        </xdr:cNvSpPr>
      </xdr:nvSpPr>
      <xdr:spPr bwMode="auto">
        <a:xfrm>
          <a:off x="419100" y="4773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766" name="Line 7">
          <a:extLst>
            <a:ext uri="{FF2B5EF4-FFF2-40B4-BE49-F238E27FC236}">
              <a16:creationId xmlns:a16="http://schemas.microsoft.com/office/drawing/2014/main" id="{A1FD32B0-79CF-47C6-AE28-E2426EC8AE66}"/>
            </a:ext>
          </a:extLst>
        </xdr:cNvPr>
        <xdr:cNvSpPr>
          <a:spLocks noChangeShapeType="1"/>
        </xdr:cNvSpPr>
      </xdr:nvSpPr>
      <xdr:spPr bwMode="auto">
        <a:xfrm>
          <a:off x="419100" y="4773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767" name="Line 7">
          <a:extLst>
            <a:ext uri="{FF2B5EF4-FFF2-40B4-BE49-F238E27FC236}">
              <a16:creationId xmlns:a16="http://schemas.microsoft.com/office/drawing/2014/main" id="{B0432628-DCA4-405D-ADAB-1F8531DE7287}"/>
            </a:ext>
          </a:extLst>
        </xdr:cNvPr>
        <xdr:cNvSpPr>
          <a:spLocks noChangeShapeType="1"/>
        </xdr:cNvSpPr>
      </xdr:nvSpPr>
      <xdr:spPr bwMode="auto">
        <a:xfrm>
          <a:off x="419100" y="4773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768" name="Line 7">
          <a:extLst>
            <a:ext uri="{FF2B5EF4-FFF2-40B4-BE49-F238E27FC236}">
              <a16:creationId xmlns:a16="http://schemas.microsoft.com/office/drawing/2014/main" id="{CB75A348-A962-449F-8935-AA6CF8290055}"/>
            </a:ext>
          </a:extLst>
        </xdr:cNvPr>
        <xdr:cNvSpPr>
          <a:spLocks noChangeShapeType="1"/>
        </xdr:cNvSpPr>
      </xdr:nvSpPr>
      <xdr:spPr bwMode="auto">
        <a:xfrm>
          <a:off x="419100" y="4773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769" name="Line 7">
          <a:extLst>
            <a:ext uri="{FF2B5EF4-FFF2-40B4-BE49-F238E27FC236}">
              <a16:creationId xmlns:a16="http://schemas.microsoft.com/office/drawing/2014/main" id="{5A527CBB-111D-4FDB-9873-A34591EDF9A9}"/>
            </a:ext>
          </a:extLst>
        </xdr:cNvPr>
        <xdr:cNvSpPr>
          <a:spLocks noChangeShapeType="1"/>
        </xdr:cNvSpPr>
      </xdr:nvSpPr>
      <xdr:spPr bwMode="auto">
        <a:xfrm>
          <a:off x="419100" y="4773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770" name="Line 7">
          <a:extLst>
            <a:ext uri="{FF2B5EF4-FFF2-40B4-BE49-F238E27FC236}">
              <a16:creationId xmlns:a16="http://schemas.microsoft.com/office/drawing/2014/main" id="{21D63697-E0FA-43CE-A3E8-6B3FEA770E11}"/>
            </a:ext>
          </a:extLst>
        </xdr:cNvPr>
        <xdr:cNvSpPr>
          <a:spLocks noChangeShapeType="1"/>
        </xdr:cNvSpPr>
      </xdr:nvSpPr>
      <xdr:spPr bwMode="auto">
        <a:xfrm>
          <a:off x="419100" y="4773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771" name="Line 7">
          <a:extLst>
            <a:ext uri="{FF2B5EF4-FFF2-40B4-BE49-F238E27FC236}">
              <a16:creationId xmlns:a16="http://schemas.microsoft.com/office/drawing/2014/main" id="{2A2D2EC2-EC89-4DE2-A7D2-BB79995C005E}"/>
            </a:ext>
          </a:extLst>
        </xdr:cNvPr>
        <xdr:cNvSpPr>
          <a:spLocks noChangeShapeType="1"/>
        </xdr:cNvSpPr>
      </xdr:nvSpPr>
      <xdr:spPr bwMode="auto">
        <a:xfrm>
          <a:off x="419100" y="4773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772" name="Line 7">
          <a:extLst>
            <a:ext uri="{FF2B5EF4-FFF2-40B4-BE49-F238E27FC236}">
              <a16:creationId xmlns:a16="http://schemas.microsoft.com/office/drawing/2014/main" id="{421F6A04-1A4A-492E-B2B0-38E6FB89A9F1}"/>
            </a:ext>
          </a:extLst>
        </xdr:cNvPr>
        <xdr:cNvSpPr>
          <a:spLocks noChangeShapeType="1"/>
        </xdr:cNvSpPr>
      </xdr:nvSpPr>
      <xdr:spPr bwMode="auto">
        <a:xfrm>
          <a:off x="419100" y="4773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773" name="Line 7">
          <a:extLst>
            <a:ext uri="{FF2B5EF4-FFF2-40B4-BE49-F238E27FC236}">
              <a16:creationId xmlns:a16="http://schemas.microsoft.com/office/drawing/2014/main" id="{CEA65050-7394-4933-A082-5295911AA3E3}"/>
            </a:ext>
          </a:extLst>
        </xdr:cNvPr>
        <xdr:cNvSpPr>
          <a:spLocks noChangeShapeType="1"/>
        </xdr:cNvSpPr>
      </xdr:nvSpPr>
      <xdr:spPr bwMode="auto">
        <a:xfrm>
          <a:off x="419100" y="4773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774" name="Line 7">
          <a:extLst>
            <a:ext uri="{FF2B5EF4-FFF2-40B4-BE49-F238E27FC236}">
              <a16:creationId xmlns:a16="http://schemas.microsoft.com/office/drawing/2014/main" id="{BC3CDD7F-4512-4EED-9AEA-AF4593B65CD2}"/>
            </a:ext>
          </a:extLst>
        </xdr:cNvPr>
        <xdr:cNvSpPr>
          <a:spLocks noChangeShapeType="1"/>
        </xdr:cNvSpPr>
      </xdr:nvSpPr>
      <xdr:spPr bwMode="auto">
        <a:xfrm>
          <a:off x="419100" y="4773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775" name="Line 7">
          <a:extLst>
            <a:ext uri="{FF2B5EF4-FFF2-40B4-BE49-F238E27FC236}">
              <a16:creationId xmlns:a16="http://schemas.microsoft.com/office/drawing/2014/main" id="{12E327D1-E99F-4B70-97CF-1688F5C8FD92}"/>
            </a:ext>
          </a:extLst>
        </xdr:cNvPr>
        <xdr:cNvSpPr>
          <a:spLocks noChangeShapeType="1"/>
        </xdr:cNvSpPr>
      </xdr:nvSpPr>
      <xdr:spPr bwMode="auto">
        <a:xfrm>
          <a:off x="419100" y="4773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776" name="Line 7">
          <a:extLst>
            <a:ext uri="{FF2B5EF4-FFF2-40B4-BE49-F238E27FC236}">
              <a16:creationId xmlns:a16="http://schemas.microsoft.com/office/drawing/2014/main" id="{9E870EAD-919B-446E-BA54-0BDD7F100148}"/>
            </a:ext>
          </a:extLst>
        </xdr:cNvPr>
        <xdr:cNvSpPr>
          <a:spLocks noChangeShapeType="1"/>
        </xdr:cNvSpPr>
      </xdr:nvSpPr>
      <xdr:spPr bwMode="auto">
        <a:xfrm>
          <a:off x="419100" y="4773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777" name="Line 7">
          <a:extLst>
            <a:ext uri="{FF2B5EF4-FFF2-40B4-BE49-F238E27FC236}">
              <a16:creationId xmlns:a16="http://schemas.microsoft.com/office/drawing/2014/main" id="{0171D914-FCB6-4EF1-9B9F-875A809385BF}"/>
            </a:ext>
          </a:extLst>
        </xdr:cNvPr>
        <xdr:cNvSpPr>
          <a:spLocks noChangeShapeType="1"/>
        </xdr:cNvSpPr>
      </xdr:nvSpPr>
      <xdr:spPr bwMode="auto">
        <a:xfrm>
          <a:off x="419100" y="4773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778" name="Line 7">
          <a:extLst>
            <a:ext uri="{FF2B5EF4-FFF2-40B4-BE49-F238E27FC236}">
              <a16:creationId xmlns:a16="http://schemas.microsoft.com/office/drawing/2014/main" id="{E7604A0B-D157-471F-A479-93725C34FB4C}"/>
            </a:ext>
          </a:extLst>
        </xdr:cNvPr>
        <xdr:cNvSpPr>
          <a:spLocks noChangeShapeType="1"/>
        </xdr:cNvSpPr>
      </xdr:nvSpPr>
      <xdr:spPr bwMode="auto">
        <a:xfrm>
          <a:off x="419100" y="4773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779" name="Line 7">
          <a:extLst>
            <a:ext uri="{FF2B5EF4-FFF2-40B4-BE49-F238E27FC236}">
              <a16:creationId xmlns:a16="http://schemas.microsoft.com/office/drawing/2014/main" id="{954D547A-FF05-4BFB-BF29-60BC38CCAE22}"/>
            </a:ext>
          </a:extLst>
        </xdr:cNvPr>
        <xdr:cNvSpPr>
          <a:spLocks noChangeShapeType="1"/>
        </xdr:cNvSpPr>
      </xdr:nvSpPr>
      <xdr:spPr bwMode="auto">
        <a:xfrm>
          <a:off x="419100" y="4773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780" name="Line 7">
          <a:extLst>
            <a:ext uri="{FF2B5EF4-FFF2-40B4-BE49-F238E27FC236}">
              <a16:creationId xmlns:a16="http://schemas.microsoft.com/office/drawing/2014/main" id="{43500E6A-FFB2-44CF-AED4-C36C9B74BFB1}"/>
            </a:ext>
          </a:extLst>
        </xdr:cNvPr>
        <xdr:cNvSpPr>
          <a:spLocks noChangeShapeType="1"/>
        </xdr:cNvSpPr>
      </xdr:nvSpPr>
      <xdr:spPr bwMode="auto">
        <a:xfrm>
          <a:off x="419100" y="4773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781" name="Line 7">
          <a:extLst>
            <a:ext uri="{FF2B5EF4-FFF2-40B4-BE49-F238E27FC236}">
              <a16:creationId xmlns:a16="http://schemas.microsoft.com/office/drawing/2014/main" id="{406091F8-F9F3-4EE7-AA5C-DE6952A23373}"/>
            </a:ext>
          </a:extLst>
        </xdr:cNvPr>
        <xdr:cNvSpPr>
          <a:spLocks noChangeShapeType="1"/>
        </xdr:cNvSpPr>
      </xdr:nvSpPr>
      <xdr:spPr bwMode="auto">
        <a:xfrm>
          <a:off x="419100" y="4773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782" name="Line 7">
          <a:extLst>
            <a:ext uri="{FF2B5EF4-FFF2-40B4-BE49-F238E27FC236}">
              <a16:creationId xmlns:a16="http://schemas.microsoft.com/office/drawing/2014/main" id="{831F2F32-D004-4D4A-BF09-8A97FA6255A5}"/>
            </a:ext>
          </a:extLst>
        </xdr:cNvPr>
        <xdr:cNvSpPr>
          <a:spLocks noChangeShapeType="1"/>
        </xdr:cNvSpPr>
      </xdr:nvSpPr>
      <xdr:spPr bwMode="auto">
        <a:xfrm>
          <a:off x="419100" y="4773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783" name="Line 7">
          <a:extLst>
            <a:ext uri="{FF2B5EF4-FFF2-40B4-BE49-F238E27FC236}">
              <a16:creationId xmlns:a16="http://schemas.microsoft.com/office/drawing/2014/main" id="{8CD2DA5B-EF38-41F4-BF4A-4BA3731FE3E7}"/>
            </a:ext>
          </a:extLst>
        </xdr:cNvPr>
        <xdr:cNvSpPr>
          <a:spLocks noChangeShapeType="1"/>
        </xdr:cNvSpPr>
      </xdr:nvSpPr>
      <xdr:spPr bwMode="auto">
        <a:xfrm>
          <a:off x="419100" y="4773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784" name="Line 7">
          <a:extLst>
            <a:ext uri="{FF2B5EF4-FFF2-40B4-BE49-F238E27FC236}">
              <a16:creationId xmlns:a16="http://schemas.microsoft.com/office/drawing/2014/main" id="{E0BF60D4-7AFE-457A-82BB-23FE0EE53582}"/>
            </a:ext>
          </a:extLst>
        </xdr:cNvPr>
        <xdr:cNvSpPr>
          <a:spLocks noChangeShapeType="1"/>
        </xdr:cNvSpPr>
      </xdr:nvSpPr>
      <xdr:spPr bwMode="auto">
        <a:xfrm>
          <a:off x="419100" y="4773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323850</xdr:colOff>
      <xdr:row>26</xdr:row>
      <xdr:rowOff>0</xdr:rowOff>
    </xdr:from>
    <xdr:to>
      <xdr:col>25</xdr:col>
      <xdr:colOff>323850</xdr:colOff>
      <xdr:row>26</xdr:row>
      <xdr:rowOff>0</xdr:rowOff>
    </xdr:to>
    <xdr:sp macro="" textlink="">
      <xdr:nvSpPr>
        <xdr:cNvPr id="4785" name="Line 7">
          <a:extLst>
            <a:ext uri="{FF2B5EF4-FFF2-40B4-BE49-F238E27FC236}">
              <a16:creationId xmlns:a16="http://schemas.microsoft.com/office/drawing/2014/main" id="{AE669194-A354-4D60-AB1E-76925F140E86}"/>
            </a:ext>
          </a:extLst>
        </xdr:cNvPr>
        <xdr:cNvSpPr>
          <a:spLocks noChangeShapeType="1"/>
        </xdr:cNvSpPr>
      </xdr:nvSpPr>
      <xdr:spPr bwMode="auto">
        <a:xfrm>
          <a:off x="17773650" y="5905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323850</xdr:colOff>
      <xdr:row>26</xdr:row>
      <xdr:rowOff>0</xdr:rowOff>
    </xdr:from>
    <xdr:to>
      <xdr:col>25</xdr:col>
      <xdr:colOff>323850</xdr:colOff>
      <xdr:row>26</xdr:row>
      <xdr:rowOff>0</xdr:rowOff>
    </xdr:to>
    <xdr:sp macro="" textlink="">
      <xdr:nvSpPr>
        <xdr:cNvPr id="4786" name="Line 7">
          <a:extLst>
            <a:ext uri="{FF2B5EF4-FFF2-40B4-BE49-F238E27FC236}">
              <a16:creationId xmlns:a16="http://schemas.microsoft.com/office/drawing/2014/main" id="{B4458142-FC37-4317-AF23-8954EBCEE124}"/>
            </a:ext>
          </a:extLst>
        </xdr:cNvPr>
        <xdr:cNvSpPr>
          <a:spLocks noChangeShapeType="1"/>
        </xdr:cNvSpPr>
      </xdr:nvSpPr>
      <xdr:spPr bwMode="auto">
        <a:xfrm>
          <a:off x="17773650" y="5905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323850</xdr:colOff>
      <xdr:row>26</xdr:row>
      <xdr:rowOff>0</xdr:rowOff>
    </xdr:from>
    <xdr:to>
      <xdr:col>25</xdr:col>
      <xdr:colOff>323850</xdr:colOff>
      <xdr:row>26</xdr:row>
      <xdr:rowOff>0</xdr:rowOff>
    </xdr:to>
    <xdr:sp macro="" textlink="">
      <xdr:nvSpPr>
        <xdr:cNvPr id="4787" name="Line 7">
          <a:extLst>
            <a:ext uri="{FF2B5EF4-FFF2-40B4-BE49-F238E27FC236}">
              <a16:creationId xmlns:a16="http://schemas.microsoft.com/office/drawing/2014/main" id="{62D06B9E-6F4D-4DD2-A35F-1201940112F1}"/>
            </a:ext>
          </a:extLst>
        </xdr:cNvPr>
        <xdr:cNvSpPr>
          <a:spLocks noChangeShapeType="1"/>
        </xdr:cNvSpPr>
      </xdr:nvSpPr>
      <xdr:spPr bwMode="auto">
        <a:xfrm>
          <a:off x="17773650" y="5905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323850</xdr:colOff>
      <xdr:row>26</xdr:row>
      <xdr:rowOff>0</xdr:rowOff>
    </xdr:from>
    <xdr:to>
      <xdr:col>25</xdr:col>
      <xdr:colOff>323850</xdr:colOff>
      <xdr:row>26</xdr:row>
      <xdr:rowOff>0</xdr:rowOff>
    </xdr:to>
    <xdr:sp macro="" textlink="">
      <xdr:nvSpPr>
        <xdr:cNvPr id="4788" name="Line 7">
          <a:extLst>
            <a:ext uri="{FF2B5EF4-FFF2-40B4-BE49-F238E27FC236}">
              <a16:creationId xmlns:a16="http://schemas.microsoft.com/office/drawing/2014/main" id="{6ED8578D-1A96-4DE2-870A-E3DB70856C95}"/>
            </a:ext>
          </a:extLst>
        </xdr:cNvPr>
        <xdr:cNvSpPr>
          <a:spLocks noChangeShapeType="1"/>
        </xdr:cNvSpPr>
      </xdr:nvSpPr>
      <xdr:spPr bwMode="auto">
        <a:xfrm>
          <a:off x="17773650" y="5905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323850</xdr:colOff>
      <xdr:row>26</xdr:row>
      <xdr:rowOff>0</xdr:rowOff>
    </xdr:from>
    <xdr:to>
      <xdr:col>25</xdr:col>
      <xdr:colOff>323850</xdr:colOff>
      <xdr:row>26</xdr:row>
      <xdr:rowOff>0</xdr:rowOff>
    </xdr:to>
    <xdr:sp macro="" textlink="">
      <xdr:nvSpPr>
        <xdr:cNvPr id="4789" name="Line 7">
          <a:extLst>
            <a:ext uri="{FF2B5EF4-FFF2-40B4-BE49-F238E27FC236}">
              <a16:creationId xmlns:a16="http://schemas.microsoft.com/office/drawing/2014/main" id="{360F03FA-A860-4529-AD60-C1CFFCA8A860}"/>
            </a:ext>
          </a:extLst>
        </xdr:cNvPr>
        <xdr:cNvSpPr>
          <a:spLocks noChangeShapeType="1"/>
        </xdr:cNvSpPr>
      </xdr:nvSpPr>
      <xdr:spPr bwMode="auto">
        <a:xfrm>
          <a:off x="17773650" y="5905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323850</xdr:colOff>
      <xdr:row>26</xdr:row>
      <xdr:rowOff>0</xdr:rowOff>
    </xdr:from>
    <xdr:to>
      <xdr:col>25</xdr:col>
      <xdr:colOff>323850</xdr:colOff>
      <xdr:row>26</xdr:row>
      <xdr:rowOff>0</xdr:rowOff>
    </xdr:to>
    <xdr:sp macro="" textlink="">
      <xdr:nvSpPr>
        <xdr:cNvPr id="4790" name="Line 7">
          <a:extLst>
            <a:ext uri="{FF2B5EF4-FFF2-40B4-BE49-F238E27FC236}">
              <a16:creationId xmlns:a16="http://schemas.microsoft.com/office/drawing/2014/main" id="{B63EEC41-24F6-46A8-8544-E59B6D0C7815}"/>
            </a:ext>
          </a:extLst>
        </xdr:cNvPr>
        <xdr:cNvSpPr>
          <a:spLocks noChangeShapeType="1"/>
        </xdr:cNvSpPr>
      </xdr:nvSpPr>
      <xdr:spPr bwMode="auto">
        <a:xfrm>
          <a:off x="17773650" y="5905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323850</xdr:colOff>
      <xdr:row>26</xdr:row>
      <xdr:rowOff>0</xdr:rowOff>
    </xdr:from>
    <xdr:to>
      <xdr:col>25</xdr:col>
      <xdr:colOff>323850</xdr:colOff>
      <xdr:row>26</xdr:row>
      <xdr:rowOff>0</xdr:rowOff>
    </xdr:to>
    <xdr:sp macro="" textlink="">
      <xdr:nvSpPr>
        <xdr:cNvPr id="4791" name="Line 7">
          <a:extLst>
            <a:ext uri="{FF2B5EF4-FFF2-40B4-BE49-F238E27FC236}">
              <a16:creationId xmlns:a16="http://schemas.microsoft.com/office/drawing/2014/main" id="{02382436-20D0-4D66-8CED-CA184F123A84}"/>
            </a:ext>
          </a:extLst>
        </xdr:cNvPr>
        <xdr:cNvSpPr>
          <a:spLocks noChangeShapeType="1"/>
        </xdr:cNvSpPr>
      </xdr:nvSpPr>
      <xdr:spPr bwMode="auto">
        <a:xfrm>
          <a:off x="17773650" y="5905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323850</xdr:colOff>
      <xdr:row>26</xdr:row>
      <xdr:rowOff>0</xdr:rowOff>
    </xdr:from>
    <xdr:to>
      <xdr:col>25</xdr:col>
      <xdr:colOff>323850</xdr:colOff>
      <xdr:row>26</xdr:row>
      <xdr:rowOff>0</xdr:rowOff>
    </xdr:to>
    <xdr:sp macro="" textlink="">
      <xdr:nvSpPr>
        <xdr:cNvPr id="4792" name="Line 7">
          <a:extLst>
            <a:ext uri="{FF2B5EF4-FFF2-40B4-BE49-F238E27FC236}">
              <a16:creationId xmlns:a16="http://schemas.microsoft.com/office/drawing/2014/main" id="{9AA8CAE3-B3C8-44C9-9FDE-F3E9756D7AB4}"/>
            </a:ext>
          </a:extLst>
        </xdr:cNvPr>
        <xdr:cNvSpPr>
          <a:spLocks noChangeShapeType="1"/>
        </xdr:cNvSpPr>
      </xdr:nvSpPr>
      <xdr:spPr bwMode="auto">
        <a:xfrm>
          <a:off x="17773650" y="5905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323850</xdr:colOff>
      <xdr:row>26</xdr:row>
      <xdr:rowOff>0</xdr:rowOff>
    </xdr:from>
    <xdr:to>
      <xdr:col>25</xdr:col>
      <xdr:colOff>323850</xdr:colOff>
      <xdr:row>26</xdr:row>
      <xdr:rowOff>0</xdr:rowOff>
    </xdr:to>
    <xdr:sp macro="" textlink="">
      <xdr:nvSpPr>
        <xdr:cNvPr id="4793" name="Line 7">
          <a:extLst>
            <a:ext uri="{FF2B5EF4-FFF2-40B4-BE49-F238E27FC236}">
              <a16:creationId xmlns:a16="http://schemas.microsoft.com/office/drawing/2014/main" id="{3C0D300C-AB84-454B-91EA-687307047F5D}"/>
            </a:ext>
          </a:extLst>
        </xdr:cNvPr>
        <xdr:cNvSpPr>
          <a:spLocks noChangeShapeType="1"/>
        </xdr:cNvSpPr>
      </xdr:nvSpPr>
      <xdr:spPr bwMode="auto">
        <a:xfrm>
          <a:off x="17773650" y="5905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323850</xdr:colOff>
      <xdr:row>26</xdr:row>
      <xdr:rowOff>0</xdr:rowOff>
    </xdr:from>
    <xdr:to>
      <xdr:col>25</xdr:col>
      <xdr:colOff>323850</xdr:colOff>
      <xdr:row>26</xdr:row>
      <xdr:rowOff>0</xdr:rowOff>
    </xdr:to>
    <xdr:sp macro="" textlink="">
      <xdr:nvSpPr>
        <xdr:cNvPr id="4794" name="Line 7">
          <a:extLst>
            <a:ext uri="{FF2B5EF4-FFF2-40B4-BE49-F238E27FC236}">
              <a16:creationId xmlns:a16="http://schemas.microsoft.com/office/drawing/2014/main" id="{CB846AF8-9644-41E8-B190-1BCB34AF0969}"/>
            </a:ext>
          </a:extLst>
        </xdr:cNvPr>
        <xdr:cNvSpPr>
          <a:spLocks noChangeShapeType="1"/>
        </xdr:cNvSpPr>
      </xdr:nvSpPr>
      <xdr:spPr bwMode="auto">
        <a:xfrm>
          <a:off x="17773650" y="5905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323850</xdr:colOff>
      <xdr:row>26</xdr:row>
      <xdr:rowOff>0</xdr:rowOff>
    </xdr:from>
    <xdr:to>
      <xdr:col>25</xdr:col>
      <xdr:colOff>323850</xdr:colOff>
      <xdr:row>26</xdr:row>
      <xdr:rowOff>0</xdr:rowOff>
    </xdr:to>
    <xdr:sp macro="" textlink="">
      <xdr:nvSpPr>
        <xdr:cNvPr id="4795" name="Line 7">
          <a:extLst>
            <a:ext uri="{FF2B5EF4-FFF2-40B4-BE49-F238E27FC236}">
              <a16:creationId xmlns:a16="http://schemas.microsoft.com/office/drawing/2014/main" id="{BF7F7464-B43C-49E3-AF7E-AE1D275F550F}"/>
            </a:ext>
          </a:extLst>
        </xdr:cNvPr>
        <xdr:cNvSpPr>
          <a:spLocks noChangeShapeType="1"/>
        </xdr:cNvSpPr>
      </xdr:nvSpPr>
      <xdr:spPr bwMode="auto">
        <a:xfrm>
          <a:off x="17773650" y="5905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323850</xdr:colOff>
      <xdr:row>26</xdr:row>
      <xdr:rowOff>0</xdr:rowOff>
    </xdr:from>
    <xdr:to>
      <xdr:col>25</xdr:col>
      <xdr:colOff>323850</xdr:colOff>
      <xdr:row>26</xdr:row>
      <xdr:rowOff>0</xdr:rowOff>
    </xdr:to>
    <xdr:sp macro="" textlink="">
      <xdr:nvSpPr>
        <xdr:cNvPr id="4796" name="Line 7">
          <a:extLst>
            <a:ext uri="{FF2B5EF4-FFF2-40B4-BE49-F238E27FC236}">
              <a16:creationId xmlns:a16="http://schemas.microsoft.com/office/drawing/2014/main" id="{52AC7768-7053-4A76-B4FD-ECF97279058E}"/>
            </a:ext>
          </a:extLst>
        </xdr:cNvPr>
        <xdr:cNvSpPr>
          <a:spLocks noChangeShapeType="1"/>
        </xdr:cNvSpPr>
      </xdr:nvSpPr>
      <xdr:spPr bwMode="auto">
        <a:xfrm>
          <a:off x="17773650" y="5905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29</xdr:row>
      <xdr:rowOff>0</xdr:rowOff>
    </xdr:from>
    <xdr:to>
      <xdr:col>21</xdr:col>
      <xdr:colOff>323850</xdr:colOff>
      <xdr:row>29</xdr:row>
      <xdr:rowOff>0</xdr:rowOff>
    </xdr:to>
    <xdr:sp macro="" textlink="">
      <xdr:nvSpPr>
        <xdr:cNvPr id="4797" name="Line 7">
          <a:extLst>
            <a:ext uri="{FF2B5EF4-FFF2-40B4-BE49-F238E27FC236}">
              <a16:creationId xmlns:a16="http://schemas.microsoft.com/office/drawing/2014/main" id="{199F505A-6087-4DDA-B621-978C6FB1372C}"/>
            </a:ext>
          </a:extLst>
        </xdr:cNvPr>
        <xdr:cNvSpPr>
          <a:spLocks noChangeShapeType="1"/>
        </xdr:cNvSpPr>
      </xdr:nvSpPr>
      <xdr:spPr bwMode="auto">
        <a:xfrm>
          <a:off x="1468755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59</xdr:row>
      <xdr:rowOff>0</xdr:rowOff>
    </xdr:from>
    <xdr:to>
      <xdr:col>13</xdr:col>
      <xdr:colOff>323850</xdr:colOff>
      <xdr:row>59</xdr:row>
      <xdr:rowOff>0</xdr:rowOff>
    </xdr:to>
    <xdr:sp macro="" textlink="">
      <xdr:nvSpPr>
        <xdr:cNvPr id="4798" name="Line 7">
          <a:extLst>
            <a:ext uri="{FF2B5EF4-FFF2-40B4-BE49-F238E27FC236}">
              <a16:creationId xmlns:a16="http://schemas.microsoft.com/office/drawing/2014/main" id="{0370D01A-F5E7-4F7D-811D-B498DCA5ED0E}"/>
            </a:ext>
          </a:extLst>
        </xdr:cNvPr>
        <xdr:cNvSpPr>
          <a:spLocks noChangeShapeType="1"/>
        </xdr:cNvSpPr>
      </xdr:nvSpPr>
      <xdr:spPr bwMode="auto">
        <a:xfrm>
          <a:off x="8515350" y="12725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63</xdr:row>
      <xdr:rowOff>0</xdr:rowOff>
    </xdr:from>
    <xdr:to>
      <xdr:col>13</xdr:col>
      <xdr:colOff>323850</xdr:colOff>
      <xdr:row>63</xdr:row>
      <xdr:rowOff>0</xdr:rowOff>
    </xdr:to>
    <xdr:sp macro="" textlink="">
      <xdr:nvSpPr>
        <xdr:cNvPr id="4799" name="Line 7">
          <a:extLst>
            <a:ext uri="{FF2B5EF4-FFF2-40B4-BE49-F238E27FC236}">
              <a16:creationId xmlns:a16="http://schemas.microsoft.com/office/drawing/2014/main" id="{6DDD54D2-4FD5-43E6-AB00-B001D5F10C27}"/>
            </a:ext>
          </a:extLst>
        </xdr:cNvPr>
        <xdr:cNvSpPr>
          <a:spLocks noChangeShapeType="1"/>
        </xdr:cNvSpPr>
      </xdr:nvSpPr>
      <xdr:spPr bwMode="auto">
        <a:xfrm>
          <a:off x="8515350" y="1344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83</xdr:row>
      <xdr:rowOff>0</xdr:rowOff>
    </xdr:from>
    <xdr:to>
      <xdr:col>13</xdr:col>
      <xdr:colOff>323850</xdr:colOff>
      <xdr:row>83</xdr:row>
      <xdr:rowOff>0</xdr:rowOff>
    </xdr:to>
    <xdr:sp macro="" textlink="">
      <xdr:nvSpPr>
        <xdr:cNvPr id="4800" name="Line 7">
          <a:extLst>
            <a:ext uri="{FF2B5EF4-FFF2-40B4-BE49-F238E27FC236}">
              <a16:creationId xmlns:a16="http://schemas.microsoft.com/office/drawing/2014/main" id="{C4DA2E94-C3A9-4470-B1DE-1C2A5D972924}"/>
            </a:ext>
          </a:extLst>
        </xdr:cNvPr>
        <xdr:cNvSpPr>
          <a:spLocks noChangeShapeType="1"/>
        </xdr:cNvSpPr>
      </xdr:nvSpPr>
      <xdr:spPr bwMode="auto">
        <a:xfrm>
          <a:off x="8515350" y="1742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25</xdr:row>
      <xdr:rowOff>0</xdr:rowOff>
    </xdr:from>
    <xdr:to>
      <xdr:col>11</xdr:col>
      <xdr:colOff>323850</xdr:colOff>
      <xdr:row>25</xdr:row>
      <xdr:rowOff>0</xdr:rowOff>
    </xdr:to>
    <xdr:sp macro="" textlink="">
      <xdr:nvSpPr>
        <xdr:cNvPr id="4801" name="Line 7">
          <a:extLst>
            <a:ext uri="{FF2B5EF4-FFF2-40B4-BE49-F238E27FC236}">
              <a16:creationId xmlns:a16="http://schemas.microsoft.com/office/drawing/2014/main" id="{9CBC951C-C27D-41E9-AAEC-0BE46A25102E}"/>
            </a:ext>
          </a:extLst>
        </xdr:cNvPr>
        <xdr:cNvSpPr>
          <a:spLocks noChangeShapeType="1"/>
        </xdr:cNvSpPr>
      </xdr:nvSpPr>
      <xdr:spPr bwMode="auto">
        <a:xfrm>
          <a:off x="69723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29</xdr:row>
      <xdr:rowOff>0</xdr:rowOff>
    </xdr:from>
    <xdr:to>
      <xdr:col>15</xdr:col>
      <xdr:colOff>323850</xdr:colOff>
      <xdr:row>29</xdr:row>
      <xdr:rowOff>0</xdr:rowOff>
    </xdr:to>
    <xdr:sp macro="" textlink="">
      <xdr:nvSpPr>
        <xdr:cNvPr id="4802" name="Line 7">
          <a:extLst>
            <a:ext uri="{FF2B5EF4-FFF2-40B4-BE49-F238E27FC236}">
              <a16:creationId xmlns:a16="http://schemas.microsoft.com/office/drawing/2014/main" id="{0AA9F1B0-0F17-4B63-9E18-80F1BCB7068B}"/>
            </a:ext>
          </a:extLst>
        </xdr:cNvPr>
        <xdr:cNvSpPr>
          <a:spLocks noChangeShapeType="1"/>
        </xdr:cNvSpPr>
      </xdr:nvSpPr>
      <xdr:spPr bwMode="auto">
        <a:xfrm>
          <a:off x="1005840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29</xdr:row>
      <xdr:rowOff>0</xdr:rowOff>
    </xdr:from>
    <xdr:to>
      <xdr:col>11</xdr:col>
      <xdr:colOff>323850</xdr:colOff>
      <xdr:row>29</xdr:row>
      <xdr:rowOff>0</xdr:rowOff>
    </xdr:to>
    <xdr:sp macro="" textlink="">
      <xdr:nvSpPr>
        <xdr:cNvPr id="4803" name="Line 7">
          <a:extLst>
            <a:ext uri="{FF2B5EF4-FFF2-40B4-BE49-F238E27FC236}">
              <a16:creationId xmlns:a16="http://schemas.microsoft.com/office/drawing/2014/main" id="{293A7D43-1DC1-4613-94D8-846EB1F324CC}"/>
            </a:ext>
          </a:extLst>
        </xdr:cNvPr>
        <xdr:cNvSpPr>
          <a:spLocks noChangeShapeType="1"/>
        </xdr:cNvSpPr>
      </xdr:nvSpPr>
      <xdr:spPr bwMode="auto">
        <a:xfrm>
          <a:off x="697230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29</xdr:row>
      <xdr:rowOff>0</xdr:rowOff>
    </xdr:from>
    <xdr:to>
      <xdr:col>21</xdr:col>
      <xdr:colOff>323850</xdr:colOff>
      <xdr:row>29</xdr:row>
      <xdr:rowOff>0</xdr:rowOff>
    </xdr:to>
    <xdr:sp macro="" textlink="">
      <xdr:nvSpPr>
        <xdr:cNvPr id="4804" name="Line 7">
          <a:extLst>
            <a:ext uri="{FF2B5EF4-FFF2-40B4-BE49-F238E27FC236}">
              <a16:creationId xmlns:a16="http://schemas.microsoft.com/office/drawing/2014/main" id="{18F9FB6D-B4A7-4314-A2B9-53D88E97C357}"/>
            </a:ext>
          </a:extLst>
        </xdr:cNvPr>
        <xdr:cNvSpPr>
          <a:spLocks noChangeShapeType="1"/>
        </xdr:cNvSpPr>
      </xdr:nvSpPr>
      <xdr:spPr bwMode="auto">
        <a:xfrm>
          <a:off x="1468755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29</xdr:row>
      <xdr:rowOff>0</xdr:rowOff>
    </xdr:from>
    <xdr:to>
      <xdr:col>21</xdr:col>
      <xdr:colOff>323850</xdr:colOff>
      <xdr:row>29</xdr:row>
      <xdr:rowOff>0</xdr:rowOff>
    </xdr:to>
    <xdr:sp macro="" textlink="">
      <xdr:nvSpPr>
        <xdr:cNvPr id="4805" name="Line 7">
          <a:extLst>
            <a:ext uri="{FF2B5EF4-FFF2-40B4-BE49-F238E27FC236}">
              <a16:creationId xmlns:a16="http://schemas.microsoft.com/office/drawing/2014/main" id="{7EFD39EF-17E2-48B7-B16B-4F53B325FEFC}"/>
            </a:ext>
          </a:extLst>
        </xdr:cNvPr>
        <xdr:cNvSpPr>
          <a:spLocks noChangeShapeType="1"/>
        </xdr:cNvSpPr>
      </xdr:nvSpPr>
      <xdr:spPr bwMode="auto">
        <a:xfrm>
          <a:off x="1468755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87</xdr:row>
      <xdr:rowOff>0</xdr:rowOff>
    </xdr:from>
    <xdr:to>
      <xdr:col>13</xdr:col>
      <xdr:colOff>323850</xdr:colOff>
      <xdr:row>87</xdr:row>
      <xdr:rowOff>0</xdr:rowOff>
    </xdr:to>
    <xdr:sp macro="" textlink="">
      <xdr:nvSpPr>
        <xdr:cNvPr id="4806" name="Line 7">
          <a:extLst>
            <a:ext uri="{FF2B5EF4-FFF2-40B4-BE49-F238E27FC236}">
              <a16:creationId xmlns:a16="http://schemas.microsoft.com/office/drawing/2014/main" id="{E41C559D-8505-4CE4-8034-D7FCB2B32AAF}"/>
            </a:ext>
          </a:extLst>
        </xdr:cNvPr>
        <xdr:cNvSpPr>
          <a:spLocks noChangeShapeType="1"/>
        </xdr:cNvSpPr>
      </xdr:nvSpPr>
      <xdr:spPr bwMode="auto">
        <a:xfrm>
          <a:off x="8515350" y="18164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87</xdr:row>
      <xdr:rowOff>0</xdr:rowOff>
    </xdr:from>
    <xdr:to>
      <xdr:col>13</xdr:col>
      <xdr:colOff>323850</xdr:colOff>
      <xdr:row>87</xdr:row>
      <xdr:rowOff>0</xdr:rowOff>
    </xdr:to>
    <xdr:sp macro="" textlink="">
      <xdr:nvSpPr>
        <xdr:cNvPr id="4807" name="Line 7">
          <a:extLst>
            <a:ext uri="{FF2B5EF4-FFF2-40B4-BE49-F238E27FC236}">
              <a16:creationId xmlns:a16="http://schemas.microsoft.com/office/drawing/2014/main" id="{B764D062-A14D-49E3-A875-D4EFDB5C14C2}"/>
            </a:ext>
          </a:extLst>
        </xdr:cNvPr>
        <xdr:cNvSpPr>
          <a:spLocks noChangeShapeType="1"/>
        </xdr:cNvSpPr>
      </xdr:nvSpPr>
      <xdr:spPr bwMode="auto">
        <a:xfrm>
          <a:off x="8515350" y="18164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87</xdr:row>
      <xdr:rowOff>0</xdr:rowOff>
    </xdr:from>
    <xdr:to>
      <xdr:col>13</xdr:col>
      <xdr:colOff>323850</xdr:colOff>
      <xdr:row>87</xdr:row>
      <xdr:rowOff>0</xdr:rowOff>
    </xdr:to>
    <xdr:sp macro="" textlink="">
      <xdr:nvSpPr>
        <xdr:cNvPr id="4808" name="Line 7">
          <a:extLst>
            <a:ext uri="{FF2B5EF4-FFF2-40B4-BE49-F238E27FC236}">
              <a16:creationId xmlns:a16="http://schemas.microsoft.com/office/drawing/2014/main" id="{303FAE28-530B-44CE-A513-BA84BC4141AD}"/>
            </a:ext>
          </a:extLst>
        </xdr:cNvPr>
        <xdr:cNvSpPr>
          <a:spLocks noChangeShapeType="1"/>
        </xdr:cNvSpPr>
      </xdr:nvSpPr>
      <xdr:spPr bwMode="auto">
        <a:xfrm>
          <a:off x="8515350" y="18164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87</xdr:row>
      <xdr:rowOff>0</xdr:rowOff>
    </xdr:from>
    <xdr:to>
      <xdr:col>13</xdr:col>
      <xdr:colOff>323850</xdr:colOff>
      <xdr:row>87</xdr:row>
      <xdr:rowOff>0</xdr:rowOff>
    </xdr:to>
    <xdr:sp macro="" textlink="">
      <xdr:nvSpPr>
        <xdr:cNvPr id="4809" name="Line 7">
          <a:extLst>
            <a:ext uri="{FF2B5EF4-FFF2-40B4-BE49-F238E27FC236}">
              <a16:creationId xmlns:a16="http://schemas.microsoft.com/office/drawing/2014/main" id="{8D2A7E25-FF61-4DCE-96FB-0BE622B8D996}"/>
            </a:ext>
          </a:extLst>
        </xdr:cNvPr>
        <xdr:cNvSpPr>
          <a:spLocks noChangeShapeType="1"/>
        </xdr:cNvSpPr>
      </xdr:nvSpPr>
      <xdr:spPr bwMode="auto">
        <a:xfrm>
          <a:off x="8515350" y="18164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87</xdr:row>
      <xdr:rowOff>0</xdr:rowOff>
    </xdr:from>
    <xdr:to>
      <xdr:col>13</xdr:col>
      <xdr:colOff>323850</xdr:colOff>
      <xdr:row>87</xdr:row>
      <xdr:rowOff>0</xdr:rowOff>
    </xdr:to>
    <xdr:sp macro="" textlink="">
      <xdr:nvSpPr>
        <xdr:cNvPr id="4810" name="Line 7">
          <a:extLst>
            <a:ext uri="{FF2B5EF4-FFF2-40B4-BE49-F238E27FC236}">
              <a16:creationId xmlns:a16="http://schemas.microsoft.com/office/drawing/2014/main" id="{F5DDD5E0-CF1B-4364-A5CB-A9BDA12A893D}"/>
            </a:ext>
          </a:extLst>
        </xdr:cNvPr>
        <xdr:cNvSpPr>
          <a:spLocks noChangeShapeType="1"/>
        </xdr:cNvSpPr>
      </xdr:nvSpPr>
      <xdr:spPr bwMode="auto">
        <a:xfrm>
          <a:off x="8515350" y="18164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21</xdr:row>
      <xdr:rowOff>0</xdr:rowOff>
    </xdr:from>
    <xdr:to>
      <xdr:col>21</xdr:col>
      <xdr:colOff>323850</xdr:colOff>
      <xdr:row>21</xdr:row>
      <xdr:rowOff>0</xdr:rowOff>
    </xdr:to>
    <xdr:sp macro="" textlink="">
      <xdr:nvSpPr>
        <xdr:cNvPr id="4811" name="Line 7">
          <a:extLst>
            <a:ext uri="{FF2B5EF4-FFF2-40B4-BE49-F238E27FC236}">
              <a16:creationId xmlns:a16="http://schemas.microsoft.com/office/drawing/2014/main" id="{C0BE095E-4177-4319-AA87-052C40A27758}"/>
            </a:ext>
          </a:extLst>
        </xdr:cNvPr>
        <xdr:cNvSpPr>
          <a:spLocks noChangeShapeType="1"/>
        </xdr:cNvSpPr>
      </xdr:nvSpPr>
      <xdr:spPr bwMode="auto">
        <a:xfrm>
          <a:off x="14687550" y="470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21</xdr:row>
      <xdr:rowOff>0</xdr:rowOff>
    </xdr:from>
    <xdr:to>
      <xdr:col>21</xdr:col>
      <xdr:colOff>323850</xdr:colOff>
      <xdr:row>21</xdr:row>
      <xdr:rowOff>0</xdr:rowOff>
    </xdr:to>
    <xdr:sp macro="" textlink="">
      <xdr:nvSpPr>
        <xdr:cNvPr id="4812" name="Line 7">
          <a:extLst>
            <a:ext uri="{FF2B5EF4-FFF2-40B4-BE49-F238E27FC236}">
              <a16:creationId xmlns:a16="http://schemas.microsoft.com/office/drawing/2014/main" id="{8C8C419B-0E08-43AF-9AF4-6D8A36835633}"/>
            </a:ext>
          </a:extLst>
        </xdr:cNvPr>
        <xdr:cNvSpPr>
          <a:spLocks noChangeShapeType="1"/>
        </xdr:cNvSpPr>
      </xdr:nvSpPr>
      <xdr:spPr bwMode="auto">
        <a:xfrm>
          <a:off x="14687550" y="470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87</xdr:row>
      <xdr:rowOff>0</xdr:rowOff>
    </xdr:from>
    <xdr:to>
      <xdr:col>13</xdr:col>
      <xdr:colOff>323850</xdr:colOff>
      <xdr:row>87</xdr:row>
      <xdr:rowOff>0</xdr:rowOff>
    </xdr:to>
    <xdr:sp macro="" textlink="">
      <xdr:nvSpPr>
        <xdr:cNvPr id="4813" name="Line 7">
          <a:extLst>
            <a:ext uri="{FF2B5EF4-FFF2-40B4-BE49-F238E27FC236}">
              <a16:creationId xmlns:a16="http://schemas.microsoft.com/office/drawing/2014/main" id="{D5641D1B-B3F9-4BD6-AE2E-54994DBF422B}"/>
            </a:ext>
          </a:extLst>
        </xdr:cNvPr>
        <xdr:cNvSpPr>
          <a:spLocks noChangeShapeType="1"/>
        </xdr:cNvSpPr>
      </xdr:nvSpPr>
      <xdr:spPr bwMode="auto">
        <a:xfrm>
          <a:off x="8515350" y="18164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87</xdr:row>
      <xdr:rowOff>0</xdr:rowOff>
    </xdr:from>
    <xdr:to>
      <xdr:col>13</xdr:col>
      <xdr:colOff>323850</xdr:colOff>
      <xdr:row>87</xdr:row>
      <xdr:rowOff>0</xdr:rowOff>
    </xdr:to>
    <xdr:sp macro="" textlink="">
      <xdr:nvSpPr>
        <xdr:cNvPr id="4814" name="Line 7">
          <a:extLst>
            <a:ext uri="{FF2B5EF4-FFF2-40B4-BE49-F238E27FC236}">
              <a16:creationId xmlns:a16="http://schemas.microsoft.com/office/drawing/2014/main" id="{87F31972-AC6D-4118-A67A-D55C8624E74B}"/>
            </a:ext>
          </a:extLst>
        </xdr:cNvPr>
        <xdr:cNvSpPr>
          <a:spLocks noChangeShapeType="1"/>
        </xdr:cNvSpPr>
      </xdr:nvSpPr>
      <xdr:spPr bwMode="auto">
        <a:xfrm>
          <a:off x="8515350" y="18164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87</xdr:row>
      <xdr:rowOff>0</xdr:rowOff>
    </xdr:from>
    <xdr:to>
      <xdr:col>13</xdr:col>
      <xdr:colOff>323850</xdr:colOff>
      <xdr:row>87</xdr:row>
      <xdr:rowOff>0</xdr:rowOff>
    </xdr:to>
    <xdr:sp macro="" textlink="">
      <xdr:nvSpPr>
        <xdr:cNvPr id="4815" name="Line 7">
          <a:extLst>
            <a:ext uri="{FF2B5EF4-FFF2-40B4-BE49-F238E27FC236}">
              <a16:creationId xmlns:a16="http://schemas.microsoft.com/office/drawing/2014/main" id="{B01A22C7-5182-4B91-BAA7-0AC49D8C35BC}"/>
            </a:ext>
          </a:extLst>
        </xdr:cNvPr>
        <xdr:cNvSpPr>
          <a:spLocks noChangeShapeType="1"/>
        </xdr:cNvSpPr>
      </xdr:nvSpPr>
      <xdr:spPr bwMode="auto">
        <a:xfrm>
          <a:off x="8515350" y="18164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87</xdr:row>
      <xdr:rowOff>0</xdr:rowOff>
    </xdr:from>
    <xdr:to>
      <xdr:col>13</xdr:col>
      <xdr:colOff>323850</xdr:colOff>
      <xdr:row>87</xdr:row>
      <xdr:rowOff>0</xdr:rowOff>
    </xdr:to>
    <xdr:sp macro="" textlink="">
      <xdr:nvSpPr>
        <xdr:cNvPr id="4816" name="Line 7">
          <a:extLst>
            <a:ext uri="{FF2B5EF4-FFF2-40B4-BE49-F238E27FC236}">
              <a16:creationId xmlns:a16="http://schemas.microsoft.com/office/drawing/2014/main" id="{1BAEEEBB-166D-4F39-98D9-73B7C2F5879E}"/>
            </a:ext>
          </a:extLst>
        </xdr:cNvPr>
        <xdr:cNvSpPr>
          <a:spLocks noChangeShapeType="1"/>
        </xdr:cNvSpPr>
      </xdr:nvSpPr>
      <xdr:spPr bwMode="auto">
        <a:xfrm>
          <a:off x="8515350" y="18164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87</xdr:row>
      <xdr:rowOff>0</xdr:rowOff>
    </xdr:from>
    <xdr:to>
      <xdr:col>13</xdr:col>
      <xdr:colOff>323850</xdr:colOff>
      <xdr:row>87</xdr:row>
      <xdr:rowOff>0</xdr:rowOff>
    </xdr:to>
    <xdr:sp macro="" textlink="">
      <xdr:nvSpPr>
        <xdr:cNvPr id="4817" name="Line 7">
          <a:extLst>
            <a:ext uri="{FF2B5EF4-FFF2-40B4-BE49-F238E27FC236}">
              <a16:creationId xmlns:a16="http://schemas.microsoft.com/office/drawing/2014/main" id="{22744E7D-BF48-4154-A92C-02D96522CCEB}"/>
            </a:ext>
          </a:extLst>
        </xdr:cNvPr>
        <xdr:cNvSpPr>
          <a:spLocks noChangeShapeType="1"/>
        </xdr:cNvSpPr>
      </xdr:nvSpPr>
      <xdr:spPr bwMode="auto">
        <a:xfrm>
          <a:off x="8515350" y="18164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21</xdr:row>
      <xdr:rowOff>0</xdr:rowOff>
    </xdr:from>
    <xdr:to>
      <xdr:col>21</xdr:col>
      <xdr:colOff>323850</xdr:colOff>
      <xdr:row>21</xdr:row>
      <xdr:rowOff>0</xdr:rowOff>
    </xdr:to>
    <xdr:sp macro="" textlink="">
      <xdr:nvSpPr>
        <xdr:cNvPr id="4818" name="Line 7">
          <a:extLst>
            <a:ext uri="{FF2B5EF4-FFF2-40B4-BE49-F238E27FC236}">
              <a16:creationId xmlns:a16="http://schemas.microsoft.com/office/drawing/2014/main" id="{986BFDC4-9FBD-43DC-9CD2-E31FB6AADA83}"/>
            </a:ext>
          </a:extLst>
        </xdr:cNvPr>
        <xdr:cNvSpPr>
          <a:spLocks noChangeShapeType="1"/>
        </xdr:cNvSpPr>
      </xdr:nvSpPr>
      <xdr:spPr bwMode="auto">
        <a:xfrm>
          <a:off x="14687550" y="470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21</xdr:row>
      <xdr:rowOff>0</xdr:rowOff>
    </xdr:from>
    <xdr:to>
      <xdr:col>21</xdr:col>
      <xdr:colOff>323850</xdr:colOff>
      <xdr:row>21</xdr:row>
      <xdr:rowOff>0</xdr:rowOff>
    </xdr:to>
    <xdr:sp macro="" textlink="">
      <xdr:nvSpPr>
        <xdr:cNvPr id="4819" name="Line 7">
          <a:extLst>
            <a:ext uri="{FF2B5EF4-FFF2-40B4-BE49-F238E27FC236}">
              <a16:creationId xmlns:a16="http://schemas.microsoft.com/office/drawing/2014/main" id="{0EAE4A2F-F0D5-43B9-BBE5-EE9C35FB6C10}"/>
            </a:ext>
          </a:extLst>
        </xdr:cNvPr>
        <xdr:cNvSpPr>
          <a:spLocks noChangeShapeType="1"/>
        </xdr:cNvSpPr>
      </xdr:nvSpPr>
      <xdr:spPr bwMode="auto">
        <a:xfrm>
          <a:off x="14687550" y="470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83</xdr:row>
      <xdr:rowOff>0</xdr:rowOff>
    </xdr:from>
    <xdr:to>
      <xdr:col>13</xdr:col>
      <xdr:colOff>323850</xdr:colOff>
      <xdr:row>83</xdr:row>
      <xdr:rowOff>0</xdr:rowOff>
    </xdr:to>
    <xdr:sp macro="" textlink="">
      <xdr:nvSpPr>
        <xdr:cNvPr id="4820" name="Line 7">
          <a:extLst>
            <a:ext uri="{FF2B5EF4-FFF2-40B4-BE49-F238E27FC236}">
              <a16:creationId xmlns:a16="http://schemas.microsoft.com/office/drawing/2014/main" id="{C1A2F34F-EE23-44FF-83A9-4A432E0391D2}"/>
            </a:ext>
          </a:extLst>
        </xdr:cNvPr>
        <xdr:cNvSpPr>
          <a:spLocks noChangeShapeType="1"/>
        </xdr:cNvSpPr>
      </xdr:nvSpPr>
      <xdr:spPr bwMode="auto">
        <a:xfrm>
          <a:off x="8515350" y="1742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83</xdr:row>
      <xdr:rowOff>0</xdr:rowOff>
    </xdr:from>
    <xdr:to>
      <xdr:col>13</xdr:col>
      <xdr:colOff>323850</xdr:colOff>
      <xdr:row>83</xdr:row>
      <xdr:rowOff>0</xdr:rowOff>
    </xdr:to>
    <xdr:sp macro="" textlink="">
      <xdr:nvSpPr>
        <xdr:cNvPr id="4821" name="Line 7">
          <a:extLst>
            <a:ext uri="{FF2B5EF4-FFF2-40B4-BE49-F238E27FC236}">
              <a16:creationId xmlns:a16="http://schemas.microsoft.com/office/drawing/2014/main" id="{422FEC9D-5EB2-412C-94F8-BE6FEAD0C04D}"/>
            </a:ext>
          </a:extLst>
        </xdr:cNvPr>
        <xdr:cNvSpPr>
          <a:spLocks noChangeShapeType="1"/>
        </xdr:cNvSpPr>
      </xdr:nvSpPr>
      <xdr:spPr bwMode="auto">
        <a:xfrm>
          <a:off x="8515350" y="1742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83</xdr:row>
      <xdr:rowOff>0</xdr:rowOff>
    </xdr:from>
    <xdr:to>
      <xdr:col>13</xdr:col>
      <xdr:colOff>323850</xdr:colOff>
      <xdr:row>83</xdr:row>
      <xdr:rowOff>0</xdr:rowOff>
    </xdr:to>
    <xdr:sp macro="" textlink="">
      <xdr:nvSpPr>
        <xdr:cNvPr id="4822" name="Line 7">
          <a:extLst>
            <a:ext uri="{FF2B5EF4-FFF2-40B4-BE49-F238E27FC236}">
              <a16:creationId xmlns:a16="http://schemas.microsoft.com/office/drawing/2014/main" id="{3235DB7C-B8CC-4EC2-B52C-5218EB92A80E}"/>
            </a:ext>
          </a:extLst>
        </xdr:cNvPr>
        <xdr:cNvSpPr>
          <a:spLocks noChangeShapeType="1"/>
        </xdr:cNvSpPr>
      </xdr:nvSpPr>
      <xdr:spPr bwMode="auto">
        <a:xfrm>
          <a:off x="8515350" y="1742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83</xdr:row>
      <xdr:rowOff>0</xdr:rowOff>
    </xdr:from>
    <xdr:to>
      <xdr:col>13</xdr:col>
      <xdr:colOff>323850</xdr:colOff>
      <xdr:row>83</xdr:row>
      <xdr:rowOff>0</xdr:rowOff>
    </xdr:to>
    <xdr:sp macro="" textlink="">
      <xdr:nvSpPr>
        <xdr:cNvPr id="4823" name="Line 7">
          <a:extLst>
            <a:ext uri="{FF2B5EF4-FFF2-40B4-BE49-F238E27FC236}">
              <a16:creationId xmlns:a16="http://schemas.microsoft.com/office/drawing/2014/main" id="{8864FCE3-38B5-438A-884A-839564828261}"/>
            </a:ext>
          </a:extLst>
        </xdr:cNvPr>
        <xdr:cNvSpPr>
          <a:spLocks noChangeShapeType="1"/>
        </xdr:cNvSpPr>
      </xdr:nvSpPr>
      <xdr:spPr bwMode="auto">
        <a:xfrm>
          <a:off x="8515350" y="1742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21</xdr:row>
      <xdr:rowOff>0</xdr:rowOff>
    </xdr:from>
    <xdr:to>
      <xdr:col>17</xdr:col>
      <xdr:colOff>323850</xdr:colOff>
      <xdr:row>21</xdr:row>
      <xdr:rowOff>0</xdr:rowOff>
    </xdr:to>
    <xdr:sp macro="" textlink="">
      <xdr:nvSpPr>
        <xdr:cNvPr id="4824" name="Line 7">
          <a:extLst>
            <a:ext uri="{FF2B5EF4-FFF2-40B4-BE49-F238E27FC236}">
              <a16:creationId xmlns:a16="http://schemas.microsoft.com/office/drawing/2014/main" id="{B4CDC63E-695C-466C-A8D9-16A824BEE178}"/>
            </a:ext>
          </a:extLst>
        </xdr:cNvPr>
        <xdr:cNvSpPr>
          <a:spLocks noChangeShapeType="1"/>
        </xdr:cNvSpPr>
      </xdr:nvSpPr>
      <xdr:spPr bwMode="auto">
        <a:xfrm>
          <a:off x="11601450" y="470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21</xdr:row>
      <xdr:rowOff>0</xdr:rowOff>
    </xdr:from>
    <xdr:to>
      <xdr:col>17</xdr:col>
      <xdr:colOff>323850</xdr:colOff>
      <xdr:row>21</xdr:row>
      <xdr:rowOff>0</xdr:rowOff>
    </xdr:to>
    <xdr:sp macro="" textlink="">
      <xdr:nvSpPr>
        <xdr:cNvPr id="4825" name="Line 7">
          <a:extLst>
            <a:ext uri="{FF2B5EF4-FFF2-40B4-BE49-F238E27FC236}">
              <a16:creationId xmlns:a16="http://schemas.microsoft.com/office/drawing/2014/main" id="{EE68F0F2-796F-4281-B2F9-9DD21D76C1B5}"/>
            </a:ext>
          </a:extLst>
        </xdr:cNvPr>
        <xdr:cNvSpPr>
          <a:spLocks noChangeShapeType="1"/>
        </xdr:cNvSpPr>
      </xdr:nvSpPr>
      <xdr:spPr bwMode="auto">
        <a:xfrm>
          <a:off x="11601450" y="470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21</xdr:row>
      <xdr:rowOff>0</xdr:rowOff>
    </xdr:from>
    <xdr:to>
      <xdr:col>17</xdr:col>
      <xdr:colOff>323850</xdr:colOff>
      <xdr:row>21</xdr:row>
      <xdr:rowOff>0</xdr:rowOff>
    </xdr:to>
    <xdr:sp macro="" textlink="">
      <xdr:nvSpPr>
        <xdr:cNvPr id="4826" name="Line 7">
          <a:extLst>
            <a:ext uri="{FF2B5EF4-FFF2-40B4-BE49-F238E27FC236}">
              <a16:creationId xmlns:a16="http://schemas.microsoft.com/office/drawing/2014/main" id="{9FB192C5-856B-4E73-8DFC-E4CEF71E5D8D}"/>
            </a:ext>
          </a:extLst>
        </xdr:cNvPr>
        <xdr:cNvSpPr>
          <a:spLocks noChangeShapeType="1"/>
        </xdr:cNvSpPr>
      </xdr:nvSpPr>
      <xdr:spPr bwMode="auto">
        <a:xfrm>
          <a:off x="11601450" y="470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21</xdr:row>
      <xdr:rowOff>0</xdr:rowOff>
    </xdr:from>
    <xdr:to>
      <xdr:col>17</xdr:col>
      <xdr:colOff>323850</xdr:colOff>
      <xdr:row>21</xdr:row>
      <xdr:rowOff>0</xdr:rowOff>
    </xdr:to>
    <xdr:sp macro="" textlink="">
      <xdr:nvSpPr>
        <xdr:cNvPr id="4827" name="Line 7">
          <a:extLst>
            <a:ext uri="{FF2B5EF4-FFF2-40B4-BE49-F238E27FC236}">
              <a16:creationId xmlns:a16="http://schemas.microsoft.com/office/drawing/2014/main" id="{F8769A6A-D52C-4AEF-BAAC-D8EF446E8168}"/>
            </a:ext>
          </a:extLst>
        </xdr:cNvPr>
        <xdr:cNvSpPr>
          <a:spLocks noChangeShapeType="1"/>
        </xdr:cNvSpPr>
      </xdr:nvSpPr>
      <xdr:spPr bwMode="auto">
        <a:xfrm>
          <a:off x="11601450" y="470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4828" name="Line 7">
          <a:extLst>
            <a:ext uri="{FF2B5EF4-FFF2-40B4-BE49-F238E27FC236}">
              <a16:creationId xmlns:a16="http://schemas.microsoft.com/office/drawing/2014/main" id="{282B3BDB-4340-4EFA-893E-668DDAA16B14}"/>
            </a:ext>
          </a:extLst>
        </xdr:cNvPr>
        <xdr:cNvSpPr>
          <a:spLocks noChangeShapeType="1"/>
        </xdr:cNvSpPr>
      </xdr:nvSpPr>
      <xdr:spPr bwMode="auto">
        <a:xfrm>
          <a:off x="851535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4829" name="Line 7">
          <a:extLst>
            <a:ext uri="{FF2B5EF4-FFF2-40B4-BE49-F238E27FC236}">
              <a16:creationId xmlns:a16="http://schemas.microsoft.com/office/drawing/2014/main" id="{F0CF2EDF-F33E-4620-8811-90B93F81C980}"/>
            </a:ext>
          </a:extLst>
        </xdr:cNvPr>
        <xdr:cNvSpPr>
          <a:spLocks noChangeShapeType="1"/>
        </xdr:cNvSpPr>
      </xdr:nvSpPr>
      <xdr:spPr bwMode="auto">
        <a:xfrm>
          <a:off x="851535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4830" name="Line 7">
          <a:extLst>
            <a:ext uri="{FF2B5EF4-FFF2-40B4-BE49-F238E27FC236}">
              <a16:creationId xmlns:a16="http://schemas.microsoft.com/office/drawing/2014/main" id="{4734EEC5-6D5C-405B-8D0B-336F171E83E8}"/>
            </a:ext>
          </a:extLst>
        </xdr:cNvPr>
        <xdr:cNvSpPr>
          <a:spLocks noChangeShapeType="1"/>
        </xdr:cNvSpPr>
      </xdr:nvSpPr>
      <xdr:spPr bwMode="auto">
        <a:xfrm>
          <a:off x="851535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4831" name="Line 7">
          <a:extLst>
            <a:ext uri="{FF2B5EF4-FFF2-40B4-BE49-F238E27FC236}">
              <a16:creationId xmlns:a16="http://schemas.microsoft.com/office/drawing/2014/main" id="{97873DD6-DFE7-4DC2-B84A-A696056C4C7F}"/>
            </a:ext>
          </a:extLst>
        </xdr:cNvPr>
        <xdr:cNvSpPr>
          <a:spLocks noChangeShapeType="1"/>
        </xdr:cNvSpPr>
      </xdr:nvSpPr>
      <xdr:spPr bwMode="auto">
        <a:xfrm>
          <a:off x="851535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4832" name="Line 7">
          <a:extLst>
            <a:ext uri="{FF2B5EF4-FFF2-40B4-BE49-F238E27FC236}">
              <a16:creationId xmlns:a16="http://schemas.microsoft.com/office/drawing/2014/main" id="{06FB4D98-185D-4F99-ABD1-62240AF5B976}"/>
            </a:ext>
          </a:extLst>
        </xdr:cNvPr>
        <xdr:cNvSpPr>
          <a:spLocks noChangeShapeType="1"/>
        </xdr:cNvSpPr>
      </xdr:nvSpPr>
      <xdr:spPr bwMode="auto">
        <a:xfrm>
          <a:off x="851535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4833" name="Line 7">
          <a:extLst>
            <a:ext uri="{FF2B5EF4-FFF2-40B4-BE49-F238E27FC236}">
              <a16:creationId xmlns:a16="http://schemas.microsoft.com/office/drawing/2014/main" id="{707271C6-51F0-480D-AC21-BCE0EED13943}"/>
            </a:ext>
          </a:extLst>
        </xdr:cNvPr>
        <xdr:cNvSpPr>
          <a:spLocks noChangeShapeType="1"/>
        </xdr:cNvSpPr>
      </xdr:nvSpPr>
      <xdr:spPr bwMode="auto">
        <a:xfrm>
          <a:off x="851535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4834" name="Line 7">
          <a:extLst>
            <a:ext uri="{FF2B5EF4-FFF2-40B4-BE49-F238E27FC236}">
              <a16:creationId xmlns:a16="http://schemas.microsoft.com/office/drawing/2014/main" id="{3ED2CABA-04EC-4F9A-8560-0122CED96A36}"/>
            </a:ext>
          </a:extLst>
        </xdr:cNvPr>
        <xdr:cNvSpPr>
          <a:spLocks noChangeShapeType="1"/>
        </xdr:cNvSpPr>
      </xdr:nvSpPr>
      <xdr:spPr bwMode="auto">
        <a:xfrm>
          <a:off x="851535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25</xdr:row>
      <xdr:rowOff>0</xdr:rowOff>
    </xdr:from>
    <xdr:to>
      <xdr:col>11</xdr:col>
      <xdr:colOff>323850</xdr:colOff>
      <xdr:row>25</xdr:row>
      <xdr:rowOff>0</xdr:rowOff>
    </xdr:to>
    <xdr:sp macro="" textlink="">
      <xdr:nvSpPr>
        <xdr:cNvPr id="4835" name="Line 7">
          <a:extLst>
            <a:ext uri="{FF2B5EF4-FFF2-40B4-BE49-F238E27FC236}">
              <a16:creationId xmlns:a16="http://schemas.microsoft.com/office/drawing/2014/main" id="{1E56E66B-CC43-4C29-992D-D3AA83CEBBA9}"/>
            </a:ext>
          </a:extLst>
        </xdr:cNvPr>
        <xdr:cNvSpPr>
          <a:spLocks noChangeShapeType="1"/>
        </xdr:cNvSpPr>
      </xdr:nvSpPr>
      <xdr:spPr bwMode="auto">
        <a:xfrm>
          <a:off x="69723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25</xdr:row>
      <xdr:rowOff>0</xdr:rowOff>
    </xdr:from>
    <xdr:to>
      <xdr:col>11</xdr:col>
      <xdr:colOff>323850</xdr:colOff>
      <xdr:row>25</xdr:row>
      <xdr:rowOff>0</xdr:rowOff>
    </xdr:to>
    <xdr:sp macro="" textlink="">
      <xdr:nvSpPr>
        <xdr:cNvPr id="4836" name="Line 7">
          <a:extLst>
            <a:ext uri="{FF2B5EF4-FFF2-40B4-BE49-F238E27FC236}">
              <a16:creationId xmlns:a16="http://schemas.microsoft.com/office/drawing/2014/main" id="{C33C9B5D-FDEA-4E4C-BBC3-3AB71EAF2699}"/>
            </a:ext>
          </a:extLst>
        </xdr:cNvPr>
        <xdr:cNvSpPr>
          <a:spLocks noChangeShapeType="1"/>
        </xdr:cNvSpPr>
      </xdr:nvSpPr>
      <xdr:spPr bwMode="auto">
        <a:xfrm>
          <a:off x="69723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4837" name="Line 7">
          <a:extLst>
            <a:ext uri="{FF2B5EF4-FFF2-40B4-BE49-F238E27FC236}">
              <a16:creationId xmlns:a16="http://schemas.microsoft.com/office/drawing/2014/main" id="{2D129BD5-D0F2-4518-80E5-A45627E5F850}"/>
            </a:ext>
          </a:extLst>
        </xdr:cNvPr>
        <xdr:cNvSpPr>
          <a:spLocks noChangeShapeType="1"/>
        </xdr:cNvSpPr>
      </xdr:nvSpPr>
      <xdr:spPr bwMode="auto">
        <a:xfrm>
          <a:off x="851535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4838" name="Line 7">
          <a:extLst>
            <a:ext uri="{FF2B5EF4-FFF2-40B4-BE49-F238E27FC236}">
              <a16:creationId xmlns:a16="http://schemas.microsoft.com/office/drawing/2014/main" id="{468A1CCB-D477-42FC-AF91-925D0BBBF772}"/>
            </a:ext>
          </a:extLst>
        </xdr:cNvPr>
        <xdr:cNvSpPr>
          <a:spLocks noChangeShapeType="1"/>
        </xdr:cNvSpPr>
      </xdr:nvSpPr>
      <xdr:spPr bwMode="auto">
        <a:xfrm>
          <a:off x="851535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4839" name="Line 7">
          <a:extLst>
            <a:ext uri="{FF2B5EF4-FFF2-40B4-BE49-F238E27FC236}">
              <a16:creationId xmlns:a16="http://schemas.microsoft.com/office/drawing/2014/main" id="{D71B5D75-3B56-476B-88F7-A3FFF9365F3D}"/>
            </a:ext>
          </a:extLst>
        </xdr:cNvPr>
        <xdr:cNvSpPr>
          <a:spLocks noChangeShapeType="1"/>
        </xdr:cNvSpPr>
      </xdr:nvSpPr>
      <xdr:spPr bwMode="auto">
        <a:xfrm>
          <a:off x="851535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4840" name="Line 7">
          <a:extLst>
            <a:ext uri="{FF2B5EF4-FFF2-40B4-BE49-F238E27FC236}">
              <a16:creationId xmlns:a16="http://schemas.microsoft.com/office/drawing/2014/main" id="{374CF719-BC35-425E-BB3D-A77904DFE80C}"/>
            </a:ext>
          </a:extLst>
        </xdr:cNvPr>
        <xdr:cNvSpPr>
          <a:spLocks noChangeShapeType="1"/>
        </xdr:cNvSpPr>
      </xdr:nvSpPr>
      <xdr:spPr bwMode="auto">
        <a:xfrm>
          <a:off x="851535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4841" name="Line 7">
          <a:extLst>
            <a:ext uri="{FF2B5EF4-FFF2-40B4-BE49-F238E27FC236}">
              <a16:creationId xmlns:a16="http://schemas.microsoft.com/office/drawing/2014/main" id="{40326E0C-FB70-4C81-ADDB-61CC5908F8BB}"/>
            </a:ext>
          </a:extLst>
        </xdr:cNvPr>
        <xdr:cNvSpPr>
          <a:spLocks noChangeShapeType="1"/>
        </xdr:cNvSpPr>
      </xdr:nvSpPr>
      <xdr:spPr bwMode="auto">
        <a:xfrm>
          <a:off x="851535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25</xdr:row>
      <xdr:rowOff>0</xdr:rowOff>
    </xdr:from>
    <xdr:to>
      <xdr:col>11</xdr:col>
      <xdr:colOff>323850</xdr:colOff>
      <xdr:row>25</xdr:row>
      <xdr:rowOff>0</xdr:rowOff>
    </xdr:to>
    <xdr:sp macro="" textlink="">
      <xdr:nvSpPr>
        <xdr:cNvPr id="4842" name="Line 7">
          <a:extLst>
            <a:ext uri="{FF2B5EF4-FFF2-40B4-BE49-F238E27FC236}">
              <a16:creationId xmlns:a16="http://schemas.microsoft.com/office/drawing/2014/main" id="{1C5B6461-DB6F-4CB8-870F-BBA4EEEFD226}"/>
            </a:ext>
          </a:extLst>
        </xdr:cNvPr>
        <xdr:cNvSpPr>
          <a:spLocks noChangeShapeType="1"/>
        </xdr:cNvSpPr>
      </xdr:nvSpPr>
      <xdr:spPr bwMode="auto">
        <a:xfrm>
          <a:off x="69723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25</xdr:row>
      <xdr:rowOff>0</xdr:rowOff>
    </xdr:from>
    <xdr:to>
      <xdr:col>11</xdr:col>
      <xdr:colOff>323850</xdr:colOff>
      <xdr:row>25</xdr:row>
      <xdr:rowOff>0</xdr:rowOff>
    </xdr:to>
    <xdr:sp macro="" textlink="">
      <xdr:nvSpPr>
        <xdr:cNvPr id="4843" name="Line 7">
          <a:extLst>
            <a:ext uri="{FF2B5EF4-FFF2-40B4-BE49-F238E27FC236}">
              <a16:creationId xmlns:a16="http://schemas.microsoft.com/office/drawing/2014/main" id="{5E1E5A85-AC22-4E7F-9947-58FF0313FF2D}"/>
            </a:ext>
          </a:extLst>
        </xdr:cNvPr>
        <xdr:cNvSpPr>
          <a:spLocks noChangeShapeType="1"/>
        </xdr:cNvSpPr>
      </xdr:nvSpPr>
      <xdr:spPr bwMode="auto">
        <a:xfrm>
          <a:off x="69723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4844" name="Line 7">
          <a:extLst>
            <a:ext uri="{FF2B5EF4-FFF2-40B4-BE49-F238E27FC236}">
              <a16:creationId xmlns:a16="http://schemas.microsoft.com/office/drawing/2014/main" id="{EE1A1C43-8D23-48EB-9A85-687908BEBDD7}"/>
            </a:ext>
          </a:extLst>
        </xdr:cNvPr>
        <xdr:cNvSpPr>
          <a:spLocks noChangeShapeType="1"/>
        </xdr:cNvSpPr>
      </xdr:nvSpPr>
      <xdr:spPr bwMode="auto">
        <a:xfrm>
          <a:off x="851535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4845" name="Line 7">
          <a:extLst>
            <a:ext uri="{FF2B5EF4-FFF2-40B4-BE49-F238E27FC236}">
              <a16:creationId xmlns:a16="http://schemas.microsoft.com/office/drawing/2014/main" id="{24D286B7-C9F0-48D0-8335-6716731698CA}"/>
            </a:ext>
          </a:extLst>
        </xdr:cNvPr>
        <xdr:cNvSpPr>
          <a:spLocks noChangeShapeType="1"/>
        </xdr:cNvSpPr>
      </xdr:nvSpPr>
      <xdr:spPr bwMode="auto">
        <a:xfrm>
          <a:off x="851535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4846" name="Line 7">
          <a:extLst>
            <a:ext uri="{FF2B5EF4-FFF2-40B4-BE49-F238E27FC236}">
              <a16:creationId xmlns:a16="http://schemas.microsoft.com/office/drawing/2014/main" id="{E40AEE7E-661F-4051-9CD3-1B654096E5F9}"/>
            </a:ext>
          </a:extLst>
        </xdr:cNvPr>
        <xdr:cNvSpPr>
          <a:spLocks noChangeShapeType="1"/>
        </xdr:cNvSpPr>
      </xdr:nvSpPr>
      <xdr:spPr bwMode="auto">
        <a:xfrm>
          <a:off x="851535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4847" name="Line 7">
          <a:extLst>
            <a:ext uri="{FF2B5EF4-FFF2-40B4-BE49-F238E27FC236}">
              <a16:creationId xmlns:a16="http://schemas.microsoft.com/office/drawing/2014/main" id="{83620DBE-B72E-491A-8195-436922F81299}"/>
            </a:ext>
          </a:extLst>
        </xdr:cNvPr>
        <xdr:cNvSpPr>
          <a:spLocks noChangeShapeType="1"/>
        </xdr:cNvSpPr>
      </xdr:nvSpPr>
      <xdr:spPr bwMode="auto">
        <a:xfrm>
          <a:off x="851535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4848" name="Line 7">
          <a:extLst>
            <a:ext uri="{FF2B5EF4-FFF2-40B4-BE49-F238E27FC236}">
              <a16:creationId xmlns:a16="http://schemas.microsoft.com/office/drawing/2014/main" id="{4464BFA9-C2F6-40C6-AA97-B6B926C86FBB}"/>
            </a:ext>
          </a:extLst>
        </xdr:cNvPr>
        <xdr:cNvSpPr>
          <a:spLocks noChangeShapeType="1"/>
        </xdr:cNvSpPr>
      </xdr:nvSpPr>
      <xdr:spPr bwMode="auto">
        <a:xfrm>
          <a:off x="851535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4849" name="Line 7">
          <a:extLst>
            <a:ext uri="{FF2B5EF4-FFF2-40B4-BE49-F238E27FC236}">
              <a16:creationId xmlns:a16="http://schemas.microsoft.com/office/drawing/2014/main" id="{5DA6573E-F4CD-452B-9285-7BC34B9A6B6A}"/>
            </a:ext>
          </a:extLst>
        </xdr:cNvPr>
        <xdr:cNvSpPr>
          <a:spLocks noChangeShapeType="1"/>
        </xdr:cNvSpPr>
      </xdr:nvSpPr>
      <xdr:spPr bwMode="auto">
        <a:xfrm>
          <a:off x="851535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4850" name="Line 7">
          <a:extLst>
            <a:ext uri="{FF2B5EF4-FFF2-40B4-BE49-F238E27FC236}">
              <a16:creationId xmlns:a16="http://schemas.microsoft.com/office/drawing/2014/main" id="{7B513428-B581-4A79-9455-40D79611E289}"/>
            </a:ext>
          </a:extLst>
        </xdr:cNvPr>
        <xdr:cNvSpPr>
          <a:spLocks noChangeShapeType="1"/>
        </xdr:cNvSpPr>
      </xdr:nvSpPr>
      <xdr:spPr bwMode="auto">
        <a:xfrm>
          <a:off x="851535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4851" name="Line 7">
          <a:extLst>
            <a:ext uri="{FF2B5EF4-FFF2-40B4-BE49-F238E27FC236}">
              <a16:creationId xmlns:a16="http://schemas.microsoft.com/office/drawing/2014/main" id="{C45A7B5C-A98D-4A4F-891B-9E677ED8AC5A}"/>
            </a:ext>
          </a:extLst>
        </xdr:cNvPr>
        <xdr:cNvSpPr>
          <a:spLocks noChangeShapeType="1"/>
        </xdr:cNvSpPr>
      </xdr:nvSpPr>
      <xdr:spPr bwMode="auto">
        <a:xfrm>
          <a:off x="851535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4852" name="Line 7">
          <a:extLst>
            <a:ext uri="{FF2B5EF4-FFF2-40B4-BE49-F238E27FC236}">
              <a16:creationId xmlns:a16="http://schemas.microsoft.com/office/drawing/2014/main" id="{D2C44CD5-E366-4608-925C-5A47CB7C75E5}"/>
            </a:ext>
          </a:extLst>
        </xdr:cNvPr>
        <xdr:cNvSpPr>
          <a:spLocks noChangeShapeType="1"/>
        </xdr:cNvSpPr>
      </xdr:nvSpPr>
      <xdr:spPr bwMode="auto">
        <a:xfrm>
          <a:off x="851535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4853" name="Line 7">
          <a:extLst>
            <a:ext uri="{FF2B5EF4-FFF2-40B4-BE49-F238E27FC236}">
              <a16:creationId xmlns:a16="http://schemas.microsoft.com/office/drawing/2014/main" id="{46B5FA36-1548-4E97-9C53-883537C07A12}"/>
            </a:ext>
          </a:extLst>
        </xdr:cNvPr>
        <xdr:cNvSpPr>
          <a:spLocks noChangeShapeType="1"/>
        </xdr:cNvSpPr>
      </xdr:nvSpPr>
      <xdr:spPr bwMode="auto">
        <a:xfrm>
          <a:off x="851535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4854" name="Line 7">
          <a:extLst>
            <a:ext uri="{FF2B5EF4-FFF2-40B4-BE49-F238E27FC236}">
              <a16:creationId xmlns:a16="http://schemas.microsoft.com/office/drawing/2014/main" id="{9F762668-AB94-45D3-BB3B-03BF6B0838BD}"/>
            </a:ext>
          </a:extLst>
        </xdr:cNvPr>
        <xdr:cNvSpPr>
          <a:spLocks noChangeShapeType="1"/>
        </xdr:cNvSpPr>
      </xdr:nvSpPr>
      <xdr:spPr bwMode="auto">
        <a:xfrm>
          <a:off x="851535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4855" name="Line 7">
          <a:extLst>
            <a:ext uri="{FF2B5EF4-FFF2-40B4-BE49-F238E27FC236}">
              <a16:creationId xmlns:a16="http://schemas.microsoft.com/office/drawing/2014/main" id="{FFE62A9C-49C1-44F2-B783-C97C1D35A390}"/>
            </a:ext>
          </a:extLst>
        </xdr:cNvPr>
        <xdr:cNvSpPr>
          <a:spLocks noChangeShapeType="1"/>
        </xdr:cNvSpPr>
      </xdr:nvSpPr>
      <xdr:spPr bwMode="auto">
        <a:xfrm>
          <a:off x="851535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4856" name="Line 7">
          <a:extLst>
            <a:ext uri="{FF2B5EF4-FFF2-40B4-BE49-F238E27FC236}">
              <a16:creationId xmlns:a16="http://schemas.microsoft.com/office/drawing/2014/main" id="{D07AF166-B9DD-4AC0-8BCD-57D3B9FAB6D0}"/>
            </a:ext>
          </a:extLst>
        </xdr:cNvPr>
        <xdr:cNvSpPr>
          <a:spLocks noChangeShapeType="1"/>
        </xdr:cNvSpPr>
      </xdr:nvSpPr>
      <xdr:spPr bwMode="auto">
        <a:xfrm>
          <a:off x="851535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4857" name="Line 7">
          <a:extLst>
            <a:ext uri="{FF2B5EF4-FFF2-40B4-BE49-F238E27FC236}">
              <a16:creationId xmlns:a16="http://schemas.microsoft.com/office/drawing/2014/main" id="{F2C21AB8-F5F2-4DA5-8685-10CEEFDBC5FA}"/>
            </a:ext>
          </a:extLst>
        </xdr:cNvPr>
        <xdr:cNvSpPr>
          <a:spLocks noChangeShapeType="1"/>
        </xdr:cNvSpPr>
      </xdr:nvSpPr>
      <xdr:spPr bwMode="auto">
        <a:xfrm>
          <a:off x="851535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4858" name="Line 7">
          <a:extLst>
            <a:ext uri="{FF2B5EF4-FFF2-40B4-BE49-F238E27FC236}">
              <a16:creationId xmlns:a16="http://schemas.microsoft.com/office/drawing/2014/main" id="{1E3EF8CD-C5F2-45B6-818A-9E1474287415}"/>
            </a:ext>
          </a:extLst>
        </xdr:cNvPr>
        <xdr:cNvSpPr>
          <a:spLocks noChangeShapeType="1"/>
        </xdr:cNvSpPr>
      </xdr:nvSpPr>
      <xdr:spPr bwMode="auto">
        <a:xfrm>
          <a:off x="851535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4859" name="Line 7">
          <a:extLst>
            <a:ext uri="{FF2B5EF4-FFF2-40B4-BE49-F238E27FC236}">
              <a16:creationId xmlns:a16="http://schemas.microsoft.com/office/drawing/2014/main" id="{DE24A6BF-F40E-41C8-B0C4-3DF3F42EACCF}"/>
            </a:ext>
          </a:extLst>
        </xdr:cNvPr>
        <xdr:cNvSpPr>
          <a:spLocks noChangeShapeType="1"/>
        </xdr:cNvSpPr>
      </xdr:nvSpPr>
      <xdr:spPr bwMode="auto">
        <a:xfrm>
          <a:off x="851535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25</xdr:row>
      <xdr:rowOff>0</xdr:rowOff>
    </xdr:from>
    <xdr:to>
      <xdr:col>11</xdr:col>
      <xdr:colOff>323850</xdr:colOff>
      <xdr:row>25</xdr:row>
      <xdr:rowOff>0</xdr:rowOff>
    </xdr:to>
    <xdr:sp macro="" textlink="">
      <xdr:nvSpPr>
        <xdr:cNvPr id="4860" name="Line 7">
          <a:extLst>
            <a:ext uri="{FF2B5EF4-FFF2-40B4-BE49-F238E27FC236}">
              <a16:creationId xmlns:a16="http://schemas.microsoft.com/office/drawing/2014/main" id="{8C0469F4-8FF4-4817-AF90-649CA26AC142}"/>
            </a:ext>
          </a:extLst>
        </xdr:cNvPr>
        <xdr:cNvSpPr>
          <a:spLocks noChangeShapeType="1"/>
        </xdr:cNvSpPr>
      </xdr:nvSpPr>
      <xdr:spPr bwMode="auto">
        <a:xfrm>
          <a:off x="69723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25</xdr:row>
      <xdr:rowOff>0</xdr:rowOff>
    </xdr:from>
    <xdr:to>
      <xdr:col>11</xdr:col>
      <xdr:colOff>323850</xdr:colOff>
      <xdr:row>25</xdr:row>
      <xdr:rowOff>0</xdr:rowOff>
    </xdr:to>
    <xdr:sp macro="" textlink="">
      <xdr:nvSpPr>
        <xdr:cNvPr id="4861" name="Line 7">
          <a:extLst>
            <a:ext uri="{FF2B5EF4-FFF2-40B4-BE49-F238E27FC236}">
              <a16:creationId xmlns:a16="http://schemas.microsoft.com/office/drawing/2014/main" id="{B871FDCB-BD9A-4EF1-A094-A6FD7667B04D}"/>
            </a:ext>
          </a:extLst>
        </xdr:cNvPr>
        <xdr:cNvSpPr>
          <a:spLocks noChangeShapeType="1"/>
        </xdr:cNvSpPr>
      </xdr:nvSpPr>
      <xdr:spPr bwMode="auto">
        <a:xfrm>
          <a:off x="69723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4862" name="Line 7">
          <a:extLst>
            <a:ext uri="{FF2B5EF4-FFF2-40B4-BE49-F238E27FC236}">
              <a16:creationId xmlns:a16="http://schemas.microsoft.com/office/drawing/2014/main" id="{EC68DCC5-A4BD-47EA-896F-3E4DDE81E715}"/>
            </a:ext>
          </a:extLst>
        </xdr:cNvPr>
        <xdr:cNvSpPr>
          <a:spLocks noChangeShapeType="1"/>
        </xdr:cNvSpPr>
      </xdr:nvSpPr>
      <xdr:spPr bwMode="auto">
        <a:xfrm>
          <a:off x="851535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4863" name="Line 7">
          <a:extLst>
            <a:ext uri="{FF2B5EF4-FFF2-40B4-BE49-F238E27FC236}">
              <a16:creationId xmlns:a16="http://schemas.microsoft.com/office/drawing/2014/main" id="{B55B5FFA-FACB-4E71-A225-CD8CFE469261}"/>
            </a:ext>
          </a:extLst>
        </xdr:cNvPr>
        <xdr:cNvSpPr>
          <a:spLocks noChangeShapeType="1"/>
        </xdr:cNvSpPr>
      </xdr:nvSpPr>
      <xdr:spPr bwMode="auto">
        <a:xfrm>
          <a:off x="851535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4864" name="Line 7">
          <a:extLst>
            <a:ext uri="{FF2B5EF4-FFF2-40B4-BE49-F238E27FC236}">
              <a16:creationId xmlns:a16="http://schemas.microsoft.com/office/drawing/2014/main" id="{A608B283-71C5-41A5-8EB4-3B524FF7C4AF}"/>
            </a:ext>
          </a:extLst>
        </xdr:cNvPr>
        <xdr:cNvSpPr>
          <a:spLocks noChangeShapeType="1"/>
        </xdr:cNvSpPr>
      </xdr:nvSpPr>
      <xdr:spPr bwMode="auto">
        <a:xfrm>
          <a:off x="851535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4865" name="Line 7">
          <a:extLst>
            <a:ext uri="{FF2B5EF4-FFF2-40B4-BE49-F238E27FC236}">
              <a16:creationId xmlns:a16="http://schemas.microsoft.com/office/drawing/2014/main" id="{CE100487-3F71-4825-AD96-10DF0073A623}"/>
            </a:ext>
          </a:extLst>
        </xdr:cNvPr>
        <xdr:cNvSpPr>
          <a:spLocks noChangeShapeType="1"/>
        </xdr:cNvSpPr>
      </xdr:nvSpPr>
      <xdr:spPr bwMode="auto">
        <a:xfrm>
          <a:off x="851535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4866" name="Line 7">
          <a:extLst>
            <a:ext uri="{FF2B5EF4-FFF2-40B4-BE49-F238E27FC236}">
              <a16:creationId xmlns:a16="http://schemas.microsoft.com/office/drawing/2014/main" id="{20902E07-29EE-492F-9A86-523DC1C62CAF}"/>
            </a:ext>
          </a:extLst>
        </xdr:cNvPr>
        <xdr:cNvSpPr>
          <a:spLocks noChangeShapeType="1"/>
        </xdr:cNvSpPr>
      </xdr:nvSpPr>
      <xdr:spPr bwMode="auto">
        <a:xfrm>
          <a:off x="851535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25</xdr:row>
      <xdr:rowOff>0</xdr:rowOff>
    </xdr:from>
    <xdr:to>
      <xdr:col>11</xdr:col>
      <xdr:colOff>323850</xdr:colOff>
      <xdr:row>25</xdr:row>
      <xdr:rowOff>0</xdr:rowOff>
    </xdr:to>
    <xdr:sp macro="" textlink="">
      <xdr:nvSpPr>
        <xdr:cNvPr id="4867" name="Line 7">
          <a:extLst>
            <a:ext uri="{FF2B5EF4-FFF2-40B4-BE49-F238E27FC236}">
              <a16:creationId xmlns:a16="http://schemas.microsoft.com/office/drawing/2014/main" id="{F9BF7E9D-A51D-49F5-95A8-83699F9A60F0}"/>
            </a:ext>
          </a:extLst>
        </xdr:cNvPr>
        <xdr:cNvSpPr>
          <a:spLocks noChangeShapeType="1"/>
        </xdr:cNvSpPr>
      </xdr:nvSpPr>
      <xdr:spPr bwMode="auto">
        <a:xfrm>
          <a:off x="69723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25</xdr:row>
      <xdr:rowOff>0</xdr:rowOff>
    </xdr:from>
    <xdr:to>
      <xdr:col>11</xdr:col>
      <xdr:colOff>323850</xdr:colOff>
      <xdr:row>25</xdr:row>
      <xdr:rowOff>0</xdr:rowOff>
    </xdr:to>
    <xdr:sp macro="" textlink="">
      <xdr:nvSpPr>
        <xdr:cNvPr id="4868" name="Line 7">
          <a:extLst>
            <a:ext uri="{FF2B5EF4-FFF2-40B4-BE49-F238E27FC236}">
              <a16:creationId xmlns:a16="http://schemas.microsoft.com/office/drawing/2014/main" id="{84E902A0-0E76-4B35-92A5-47668204701C}"/>
            </a:ext>
          </a:extLst>
        </xdr:cNvPr>
        <xdr:cNvSpPr>
          <a:spLocks noChangeShapeType="1"/>
        </xdr:cNvSpPr>
      </xdr:nvSpPr>
      <xdr:spPr bwMode="auto">
        <a:xfrm>
          <a:off x="69723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4869" name="Line 7">
          <a:extLst>
            <a:ext uri="{FF2B5EF4-FFF2-40B4-BE49-F238E27FC236}">
              <a16:creationId xmlns:a16="http://schemas.microsoft.com/office/drawing/2014/main" id="{D0608C92-2A5C-4BFF-A1CF-1CCD63E0BF66}"/>
            </a:ext>
          </a:extLst>
        </xdr:cNvPr>
        <xdr:cNvSpPr>
          <a:spLocks noChangeShapeType="1"/>
        </xdr:cNvSpPr>
      </xdr:nvSpPr>
      <xdr:spPr bwMode="auto">
        <a:xfrm>
          <a:off x="851535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4870" name="Line 7">
          <a:extLst>
            <a:ext uri="{FF2B5EF4-FFF2-40B4-BE49-F238E27FC236}">
              <a16:creationId xmlns:a16="http://schemas.microsoft.com/office/drawing/2014/main" id="{385C417E-EE63-4EB2-B2FA-05967679B01E}"/>
            </a:ext>
          </a:extLst>
        </xdr:cNvPr>
        <xdr:cNvSpPr>
          <a:spLocks noChangeShapeType="1"/>
        </xdr:cNvSpPr>
      </xdr:nvSpPr>
      <xdr:spPr bwMode="auto">
        <a:xfrm>
          <a:off x="851535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4871" name="Line 7">
          <a:extLst>
            <a:ext uri="{FF2B5EF4-FFF2-40B4-BE49-F238E27FC236}">
              <a16:creationId xmlns:a16="http://schemas.microsoft.com/office/drawing/2014/main" id="{7D1B928C-A617-4079-92F9-D89C205747AA}"/>
            </a:ext>
          </a:extLst>
        </xdr:cNvPr>
        <xdr:cNvSpPr>
          <a:spLocks noChangeShapeType="1"/>
        </xdr:cNvSpPr>
      </xdr:nvSpPr>
      <xdr:spPr bwMode="auto">
        <a:xfrm>
          <a:off x="851535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4872" name="Line 7">
          <a:extLst>
            <a:ext uri="{FF2B5EF4-FFF2-40B4-BE49-F238E27FC236}">
              <a16:creationId xmlns:a16="http://schemas.microsoft.com/office/drawing/2014/main" id="{FA763F63-DDDF-4582-9B95-B3FD734B86CD}"/>
            </a:ext>
          </a:extLst>
        </xdr:cNvPr>
        <xdr:cNvSpPr>
          <a:spLocks noChangeShapeType="1"/>
        </xdr:cNvSpPr>
      </xdr:nvSpPr>
      <xdr:spPr bwMode="auto">
        <a:xfrm>
          <a:off x="851535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4873" name="Line 7">
          <a:extLst>
            <a:ext uri="{FF2B5EF4-FFF2-40B4-BE49-F238E27FC236}">
              <a16:creationId xmlns:a16="http://schemas.microsoft.com/office/drawing/2014/main" id="{9BA39AC0-3FB1-4339-BE8E-83102369FA70}"/>
            </a:ext>
          </a:extLst>
        </xdr:cNvPr>
        <xdr:cNvSpPr>
          <a:spLocks noChangeShapeType="1"/>
        </xdr:cNvSpPr>
      </xdr:nvSpPr>
      <xdr:spPr bwMode="auto">
        <a:xfrm>
          <a:off x="851535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4874" name="Line 7">
          <a:extLst>
            <a:ext uri="{FF2B5EF4-FFF2-40B4-BE49-F238E27FC236}">
              <a16:creationId xmlns:a16="http://schemas.microsoft.com/office/drawing/2014/main" id="{5762EE2D-D6A8-41F1-91B0-0ADC4A23F7AB}"/>
            </a:ext>
          </a:extLst>
        </xdr:cNvPr>
        <xdr:cNvSpPr>
          <a:spLocks noChangeShapeType="1"/>
        </xdr:cNvSpPr>
      </xdr:nvSpPr>
      <xdr:spPr bwMode="auto">
        <a:xfrm>
          <a:off x="851535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4875" name="Line 7">
          <a:extLst>
            <a:ext uri="{FF2B5EF4-FFF2-40B4-BE49-F238E27FC236}">
              <a16:creationId xmlns:a16="http://schemas.microsoft.com/office/drawing/2014/main" id="{B2EAFA19-7903-4360-98D9-7C5C73D2AE1A}"/>
            </a:ext>
          </a:extLst>
        </xdr:cNvPr>
        <xdr:cNvSpPr>
          <a:spLocks noChangeShapeType="1"/>
        </xdr:cNvSpPr>
      </xdr:nvSpPr>
      <xdr:spPr bwMode="auto">
        <a:xfrm>
          <a:off x="851535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4876" name="Line 7">
          <a:extLst>
            <a:ext uri="{FF2B5EF4-FFF2-40B4-BE49-F238E27FC236}">
              <a16:creationId xmlns:a16="http://schemas.microsoft.com/office/drawing/2014/main" id="{A083A4C1-F923-489E-9289-71857F680FD7}"/>
            </a:ext>
          </a:extLst>
        </xdr:cNvPr>
        <xdr:cNvSpPr>
          <a:spLocks noChangeShapeType="1"/>
        </xdr:cNvSpPr>
      </xdr:nvSpPr>
      <xdr:spPr bwMode="auto">
        <a:xfrm>
          <a:off x="851535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4877" name="Line 7">
          <a:extLst>
            <a:ext uri="{FF2B5EF4-FFF2-40B4-BE49-F238E27FC236}">
              <a16:creationId xmlns:a16="http://schemas.microsoft.com/office/drawing/2014/main" id="{C94D89F6-8F60-42E3-A6EB-D17775707060}"/>
            </a:ext>
          </a:extLst>
        </xdr:cNvPr>
        <xdr:cNvSpPr>
          <a:spLocks noChangeShapeType="1"/>
        </xdr:cNvSpPr>
      </xdr:nvSpPr>
      <xdr:spPr bwMode="auto">
        <a:xfrm>
          <a:off x="851535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4878" name="Line 7">
          <a:extLst>
            <a:ext uri="{FF2B5EF4-FFF2-40B4-BE49-F238E27FC236}">
              <a16:creationId xmlns:a16="http://schemas.microsoft.com/office/drawing/2014/main" id="{03550FBB-8B56-4A82-8387-01A357363544}"/>
            </a:ext>
          </a:extLst>
        </xdr:cNvPr>
        <xdr:cNvSpPr>
          <a:spLocks noChangeShapeType="1"/>
        </xdr:cNvSpPr>
      </xdr:nvSpPr>
      <xdr:spPr bwMode="auto">
        <a:xfrm>
          <a:off x="851535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4879" name="Line 7">
          <a:extLst>
            <a:ext uri="{FF2B5EF4-FFF2-40B4-BE49-F238E27FC236}">
              <a16:creationId xmlns:a16="http://schemas.microsoft.com/office/drawing/2014/main" id="{FD2FC31D-2D87-4D17-B58D-E066E77EB501}"/>
            </a:ext>
          </a:extLst>
        </xdr:cNvPr>
        <xdr:cNvSpPr>
          <a:spLocks noChangeShapeType="1"/>
        </xdr:cNvSpPr>
      </xdr:nvSpPr>
      <xdr:spPr bwMode="auto">
        <a:xfrm>
          <a:off x="851535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4880" name="Line 7">
          <a:extLst>
            <a:ext uri="{FF2B5EF4-FFF2-40B4-BE49-F238E27FC236}">
              <a16:creationId xmlns:a16="http://schemas.microsoft.com/office/drawing/2014/main" id="{39D1C64E-08C3-4EF7-B245-C8D4923B395F}"/>
            </a:ext>
          </a:extLst>
        </xdr:cNvPr>
        <xdr:cNvSpPr>
          <a:spLocks noChangeShapeType="1"/>
        </xdr:cNvSpPr>
      </xdr:nvSpPr>
      <xdr:spPr bwMode="auto">
        <a:xfrm>
          <a:off x="851535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4881" name="Line 7">
          <a:extLst>
            <a:ext uri="{FF2B5EF4-FFF2-40B4-BE49-F238E27FC236}">
              <a16:creationId xmlns:a16="http://schemas.microsoft.com/office/drawing/2014/main" id="{41A6635A-24B9-4050-9014-A3A2C6DD50DB}"/>
            </a:ext>
          </a:extLst>
        </xdr:cNvPr>
        <xdr:cNvSpPr>
          <a:spLocks noChangeShapeType="1"/>
        </xdr:cNvSpPr>
      </xdr:nvSpPr>
      <xdr:spPr bwMode="auto">
        <a:xfrm>
          <a:off x="851535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4882" name="Line 7">
          <a:extLst>
            <a:ext uri="{FF2B5EF4-FFF2-40B4-BE49-F238E27FC236}">
              <a16:creationId xmlns:a16="http://schemas.microsoft.com/office/drawing/2014/main" id="{A3794F7E-A8AC-44CB-9CD2-9E60C5288A2E}"/>
            </a:ext>
          </a:extLst>
        </xdr:cNvPr>
        <xdr:cNvSpPr>
          <a:spLocks noChangeShapeType="1"/>
        </xdr:cNvSpPr>
      </xdr:nvSpPr>
      <xdr:spPr bwMode="auto">
        <a:xfrm>
          <a:off x="851535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4883" name="Line 7">
          <a:extLst>
            <a:ext uri="{FF2B5EF4-FFF2-40B4-BE49-F238E27FC236}">
              <a16:creationId xmlns:a16="http://schemas.microsoft.com/office/drawing/2014/main" id="{3EEC6B73-66E2-4F22-A896-0725369090A6}"/>
            </a:ext>
          </a:extLst>
        </xdr:cNvPr>
        <xdr:cNvSpPr>
          <a:spLocks noChangeShapeType="1"/>
        </xdr:cNvSpPr>
      </xdr:nvSpPr>
      <xdr:spPr bwMode="auto">
        <a:xfrm>
          <a:off x="851535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4884" name="Line 7">
          <a:extLst>
            <a:ext uri="{FF2B5EF4-FFF2-40B4-BE49-F238E27FC236}">
              <a16:creationId xmlns:a16="http://schemas.microsoft.com/office/drawing/2014/main" id="{1FAD575A-0D64-4F11-84AB-4D006D7798BC}"/>
            </a:ext>
          </a:extLst>
        </xdr:cNvPr>
        <xdr:cNvSpPr>
          <a:spLocks noChangeShapeType="1"/>
        </xdr:cNvSpPr>
      </xdr:nvSpPr>
      <xdr:spPr bwMode="auto">
        <a:xfrm>
          <a:off x="851535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4885" name="Line 7">
          <a:extLst>
            <a:ext uri="{FF2B5EF4-FFF2-40B4-BE49-F238E27FC236}">
              <a16:creationId xmlns:a16="http://schemas.microsoft.com/office/drawing/2014/main" id="{E7E18EC6-278E-4F75-9A2B-14E3CBBBF170}"/>
            </a:ext>
          </a:extLst>
        </xdr:cNvPr>
        <xdr:cNvSpPr>
          <a:spLocks noChangeShapeType="1"/>
        </xdr:cNvSpPr>
      </xdr:nvSpPr>
      <xdr:spPr bwMode="auto">
        <a:xfrm>
          <a:off x="851535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4886" name="Line 7">
          <a:extLst>
            <a:ext uri="{FF2B5EF4-FFF2-40B4-BE49-F238E27FC236}">
              <a16:creationId xmlns:a16="http://schemas.microsoft.com/office/drawing/2014/main" id="{9D4D2E23-7988-495D-BB45-D1DF38E6C0DD}"/>
            </a:ext>
          </a:extLst>
        </xdr:cNvPr>
        <xdr:cNvSpPr>
          <a:spLocks noChangeShapeType="1"/>
        </xdr:cNvSpPr>
      </xdr:nvSpPr>
      <xdr:spPr bwMode="auto">
        <a:xfrm>
          <a:off x="851535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4887" name="Line 7">
          <a:extLst>
            <a:ext uri="{FF2B5EF4-FFF2-40B4-BE49-F238E27FC236}">
              <a16:creationId xmlns:a16="http://schemas.microsoft.com/office/drawing/2014/main" id="{712B5411-D514-4514-8DFA-75DD35042818}"/>
            </a:ext>
          </a:extLst>
        </xdr:cNvPr>
        <xdr:cNvSpPr>
          <a:spLocks noChangeShapeType="1"/>
        </xdr:cNvSpPr>
      </xdr:nvSpPr>
      <xdr:spPr bwMode="auto">
        <a:xfrm>
          <a:off x="851535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4888" name="Line 7">
          <a:extLst>
            <a:ext uri="{FF2B5EF4-FFF2-40B4-BE49-F238E27FC236}">
              <a16:creationId xmlns:a16="http://schemas.microsoft.com/office/drawing/2014/main" id="{1C5EBA4C-F722-4886-81B8-1F9D49444027}"/>
            </a:ext>
          </a:extLst>
        </xdr:cNvPr>
        <xdr:cNvSpPr>
          <a:spLocks noChangeShapeType="1"/>
        </xdr:cNvSpPr>
      </xdr:nvSpPr>
      <xdr:spPr bwMode="auto">
        <a:xfrm>
          <a:off x="851535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4889" name="Line 7">
          <a:extLst>
            <a:ext uri="{FF2B5EF4-FFF2-40B4-BE49-F238E27FC236}">
              <a16:creationId xmlns:a16="http://schemas.microsoft.com/office/drawing/2014/main" id="{EA9A5BCC-F220-4C80-A6F5-85B7063DAAF8}"/>
            </a:ext>
          </a:extLst>
        </xdr:cNvPr>
        <xdr:cNvSpPr>
          <a:spLocks noChangeShapeType="1"/>
        </xdr:cNvSpPr>
      </xdr:nvSpPr>
      <xdr:spPr bwMode="auto">
        <a:xfrm>
          <a:off x="851535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4890" name="Line 7">
          <a:extLst>
            <a:ext uri="{FF2B5EF4-FFF2-40B4-BE49-F238E27FC236}">
              <a16:creationId xmlns:a16="http://schemas.microsoft.com/office/drawing/2014/main" id="{9F77BB3B-FC3E-4F9F-B9F6-959C201E99D1}"/>
            </a:ext>
          </a:extLst>
        </xdr:cNvPr>
        <xdr:cNvSpPr>
          <a:spLocks noChangeShapeType="1"/>
        </xdr:cNvSpPr>
      </xdr:nvSpPr>
      <xdr:spPr bwMode="auto">
        <a:xfrm>
          <a:off x="851535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4891" name="Line 7">
          <a:extLst>
            <a:ext uri="{FF2B5EF4-FFF2-40B4-BE49-F238E27FC236}">
              <a16:creationId xmlns:a16="http://schemas.microsoft.com/office/drawing/2014/main" id="{D6F93A2A-AF64-47CA-B5F8-BC1A6F5E76A6}"/>
            </a:ext>
          </a:extLst>
        </xdr:cNvPr>
        <xdr:cNvSpPr>
          <a:spLocks noChangeShapeType="1"/>
        </xdr:cNvSpPr>
      </xdr:nvSpPr>
      <xdr:spPr bwMode="auto">
        <a:xfrm>
          <a:off x="851535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4892" name="Line 7">
          <a:extLst>
            <a:ext uri="{FF2B5EF4-FFF2-40B4-BE49-F238E27FC236}">
              <a16:creationId xmlns:a16="http://schemas.microsoft.com/office/drawing/2014/main" id="{D377CA47-69D7-4758-B8B8-8E5C65ADDBFD}"/>
            </a:ext>
          </a:extLst>
        </xdr:cNvPr>
        <xdr:cNvSpPr>
          <a:spLocks noChangeShapeType="1"/>
        </xdr:cNvSpPr>
      </xdr:nvSpPr>
      <xdr:spPr bwMode="auto">
        <a:xfrm>
          <a:off x="851535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4893" name="Line 7">
          <a:extLst>
            <a:ext uri="{FF2B5EF4-FFF2-40B4-BE49-F238E27FC236}">
              <a16:creationId xmlns:a16="http://schemas.microsoft.com/office/drawing/2014/main" id="{B1E83714-F04A-42FD-BD5B-B459E80A6049}"/>
            </a:ext>
          </a:extLst>
        </xdr:cNvPr>
        <xdr:cNvSpPr>
          <a:spLocks noChangeShapeType="1"/>
        </xdr:cNvSpPr>
      </xdr:nvSpPr>
      <xdr:spPr bwMode="auto">
        <a:xfrm>
          <a:off x="851535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4894" name="Line 7">
          <a:extLst>
            <a:ext uri="{FF2B5EF4-FFF2-40B4-BE49-F238E27FC236}">
              <a16:creationId xmlns:a16="http://schemas.microsoft.com/office/drawing/2014/main" id="{325ACE32-ED84-43D8-AD32-D247AA8986D1}"/>
            </a:ext>
          </a:extLst>
        </xdr:cNvPr>
        <xdr:cNvSpPr>
          <a:spLocks noChangeShapeType="1"/>
        </xdr:cNvSpPr>
      </xdr:nvSpPr>
      <xdr:spPr bwMode="auto">
        <a:xfrm>
          <a:off x="851535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4895" name="Line 7">
          <a:extLst>
            <a:ext uri="{FF2B5EF4-FFF2-40B4-BE49-F238E27FC236}">
              <a16:creationId xmlns:a16="http://schemas.microsoft.com/office/drawing/2014/main" id="{674ABFF6-E387-43A5-B489-164958DBF05A}"/>
            </a:ext>
          </a:extLst>
        </xdr:cNvPr>
        <xdr:cNvSpPr>
          <a:spLocks noChangeShapeType="1"/>
        </xdr:cNvSpPr>
      </xdr:nvSpPr>
      <xdr:spPr bwMode="auto">
        <a:xfrm>
          <a:off x="851535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4896" name="Line 7">
          <a:extLst>
            <a:ext uri="{FF2B5EF4-FFF2-40B4-BE49-F238E27FC236}">
              <a16:creationId xmlns:a16="http://schemas.microsoft.com/office/drawing/2014/main" id="{55DAA4A7-0738-4465-AA32-F1F12779A8D0}"/>
            </a:ext>
          </a:extLst>
        </xdr:cNvPr>
        <xdr:cNvSpPr>
          <a:spLocks noChangeShapeType="1"/>
        </xdr:cNvSpPr>
      </xdr:nvSpPr>
      <xdr:spPr bwMode="auto">
        <a:xfrm>
          <a:off x="851535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4897" name="Line 7">
          <a:extLst>
            <a:ext uri="{FF2B5EF4-FFF2-40B4-BE49-F238E27FC236}">
              <a16:creationId xmlns:a16="http://schemas.microsoft.com/office/drawing/2014/main" id="{C9A68BEA-BB62-4ED2-81D8-C9C4BC77CDB9}"/>
            </a:ext>
          </a:extLst>
        </xdr:cNvPr>
        <xdr:cNvSpPr>
          <a:spLocks noChangeShapeType="1"/>
        </xdr:cNvSpPr>
      </xdr:nvSpPr>
      <xdr:spPr bwMode="auto">
        <a:xfrm>
          <a:off x="851535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4898" name="Line 7">
          <a:extLst>
            <a:ext uri="{FF2B5EF4-FFF2-40B4-BE49-F238E27FC236}">
              <a16:creationId xmlns:a16="http://schemas.microsoft.com/office/drawing/2014/main" id="{23F5F915-2585-40CA-96A8-1787CA1FAE0F}"/>
            </a:ext>
          </a:extLst>
        </xdr:cNvPr>
        <xdr:cNvSpPr>
          <a:spLocks noChangeShapeType="1"/>
        </xdr:cNvSpPr>
      </xdr:nvSpPr>
      <xdr:spPr bwMode="auto">
        <a:xfrm>
          <a:off x="851535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4899" name="Line 7">
          <a:extLst>
            <a:ext uri="{FF2B5EF4-FFF2-40B4-BE49-F238E27FC236}">
              <a16:creationId xmlns:a16="http://schemas.microsoft.com/office/drawing/2014/main" id="{370938DF-52C5-49AA-86F0-75FC6EB5FB10}"/>
            </a:ext>
          </a:extLst>
        </xdr:cNvPr>
        <xdr:cNvSpPr>
          <a:spLocks noChangeShapeType="1"/>
        </xdr:cNvSpPr>
      </xdr:nvSpPr>
      <xdr:spPr bwMode="auto">
        <a:xfrm>
          <a:off x="851535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4900" name="Line 7">
          <a:extLst>
            <a:ext uri="{FF2B5EF4-FFF2-40B4-BE49-F238E27FC236}">
              <a16:creationId xmlns:a16="http://schemas.microsoft.com/office/drawing/2014/main" id="{743E2222-4815-4BC8-8A9A-41BB9C4768B6}"/>
            </a:ext>
          </a:extLst>
        </xdr:cNvPr>
        <xdr:cNvSpPr>
          <a:spLocks noChangeShapeType="1"/>
        </xdr:cNvSpPr>
      </xdr:nvSpPr>
      <xdr:spPr bwMode="auto">
        <a:xfrm>
          <a:off x="851535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4901" name="Line 7">
          <a:extLst>
            <a:ext uri="{FF2B5EF4-FFF2-40B4-BE49-F238E27FC236}">
              <a16:creationId xmlns:a16="http://schemas.microsoft.com/office/drawing/2014/main" id="{B11B309C-DA51-4E54-B6C2-C623923C7D15}"/>
            </a:ext>
          </a:extLst>
        </xdr:cNvPr>
        <xdr:cNvSpPr>
          <a:spLocks noChangeShapeType="1"/>
        </xdr:cNvSpPr>
      </xdr:nvSpPr>
      <xdr:spPr bwMode="auto">
        <a:xfrm>
          <a:off x="851535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4902" name="Line 7">
          <a:extLst>
            <a:ext uri="{FF2B5EF4-FFF2-40B4-BE49-F238E27FC236}">
              <a16:creationId xmlns:a16="http://schemas.microsoft.com/office/drawing/2014/main" id="{2EEAAA00-D543-4719-A507-B9DF6E1D371B}"/>
            </a:ext>
          </a:extLst>
        </xdr:cNvPr>
        <xdr:cNvSpPr>
          <a:spLocks noChangeShapeType="1"/>
        </xdr:cNvSpPr>
      </xdr:nvSpPr>
      <xdr:spPr bwMode="auto">
        <a:xfrm>
          <a:off x="851535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4903" name="Line 7">
          <a:extLst>
            <a:ext uri="{FF2B5EF4-FFF2-40B4-BE49-F238E27FC236}">
              <a16:creationId xmlns:a16="http://schemas.microsoft.com/office/drawing/2014/main" id="{E0ACEB4B-1E3F-4BBB-A2C0-57A439195DA7}"/>
            </a:ext>
          </a:extLst>
        </xdr:cNvPr>
        <xdr:cNvSpPr>
          <a:spLocks noChangeShapeType="1"/>
        </xdr:cNvSpPr>
      </xdr:nvSpPr>
      <xdr:spPr bwMode="auto">
        <a:xfrm>
          <a:off x="851535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4904" name="Line 7">
          <a:extLst>
            <a:ext uri="{FF2B5EF4-FFF2-40B4-BE49-F238E27FC236}">
              <a16:creationId xmlns:a16="http://schemas.microsoft.com/office/drawing/2014/main" id="{32D5DFB8-C8B7-40AD-9383-054A5E7534CA}"/>
            </a:ext>
          </a:extLst>
        </xdr:cNvPr>
        <xdr:cNvSpPr>
          <a:spLocks noChangeShapeType="1"/>
        </xdr:cNvSpPr>
      </xdr:nvSpPr>
      <xdr:spPr bwMode="auto">
        <a:xfrm>
          <a:off x="851535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4905" name="Line 7">
          <a:extLst>
            <a:ext uri="{FF2B5EF4-FFF2-40B4-BE49-F238E27FC236}">
              <a16:creationId xmlns:a16="http://schemas.microsoft.com/office/drawing/2014/main" id="{510E3064-3685-4D43-B051-C9464899310E}"/>
            </a:ext>
          </a:extLst>
        </xdr:cNvPr>
        <xdr:cNvSpPr>
          <a:spLocks noChangeShapeType="1"/>
        </xdr:cNvSpPr>
      </xdr:nvSpPr>
      <xdr:spPr bwMode="auto">
        <a:xfrm>
          <a:off x="851535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4906" name="Line 7">
          <a:extLst>
            <a:ext uri="{FF2B5EF4-FFF2-40B4-BE49-F238E27FC236}">
              <a16:creationId xmlns:a16="http://schemas.microsoft.com/office/drawing/2014/main" id="{A2BC0E61-B7FC-4C30-BB90-FB14A56FCB2E}"/>
            </a:ext>
          </a:extLst>
        </xdr:cNvPr>
        <xdr:cNvSpPr>
          <a:spLocks noChangeShapeType="1"/>
        </xdr:cNvSpPr>
      </xdr:nvSpPr>
      <xdr:spPr bwMode="auto">
        <a:xfrm>
          <a:off x="851535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4907" name="Line 7">
          <a:extLst>
            <a:ext uri="{FF2B5EF4-FFF2-40B4-BE49-F238E27FC236}">
              <a16:creationId xmlns:a16="http://schemas.microsoft.com/office/drawing/2014/main" id="{5EFA52A2-808A-47A9-9CE1-9C6974C47F14}"/>
            </a:ext>
          </a:extLst>
        </xdr:cNvPr>
        <xdr:cNvSpPr>
          <a:spLocks noChangeShapeType="1"/>
        </xdr:cNvSpPr>
      </xdr:nvSpPr>
      <xdr:spPr bwMode="auto">
        <a:xfrm>
          <a:off x="851535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4908" name="Line 7">
          <a:extLst>
            <a:ext uri="{FF2B5EF4-FFF2-40B4-BE49-F238E27FC236}">
              <a16:creationId xmlns:a16="http://schemas.microsoft.com/office/drawing/2014/main" id="{A3632DFC-CED6-49E7-A698-5DBD1C4CC1D2}"/>
            </a:ext>
          </a:extLst>
        </xdr:cNvPr>
        <xdr:cNvSpPr>
          <a:spLocks noChangeShapeType="1"/>
        </xdr:cNvSpPr>
      </xdr:nvSpPr>
      <xdr:spPr bwMode="auto">
        <a:xfrm>
          <a:off x="851535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4909" name="Line 7">
          <a:extLst>
            <a:ext uri="{FF2B5EF4-FFF2-40B4-BE49-F238E27FC236}">
              <a16:creationId xmlns:a16="http://schemas.microsoft.com/office/drawing/2014/main" id="{03166F28-9173-4260-83AD-AA89F3D722AE}"/>
            </a:ext>
          </a:extLst>
        </xdr:cNvPr>
        <xdr:cNvSpPr>
          <a:spLocks noChangeShapeType="1"/>
        </xdr:cNvSpPr>
      </xdr:nvSpPr>
      <xdr:spPr bwMode="auto">
        <a:xfrm>
          <a:off x="851535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4910" name="Line 7">
          <a:extLst>
            <a:ext uri="{FF2B5EF4-FFF2-40B4-BE49-F238E27FC236}">
              <a16:creationId xmlns:a16="http://schemas.microsoft.com/office/drawing/2014/main" id="{326A5442-83D0-4163-A83F-5CB9E0E64E5E}"/>
            </a:ext>
          </a:extLst>
        </xdr:cNvPr>
        <xdr:cNvSpPr>
          <a:spLocks noChangeShapeType="1"/>
        </xdr:cNvSpPr>
      </xdr:nvSpPr>
      <xdr:spPr bwMode="auto">
        <a:xfrm>
          <a:off x="851535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4911" name="Line 7">
          <a:extLst>
            <a:ext uri="{FF2B5EF4-FFF2-40B4-BE49-F238E27FC236}">
              <a16:creationId xmlns:a16="http://schemas.microsoft.com/office/drawing/2014/main" id="{60EEA44A-0DD3-48B9-97BC-60EE106F30CF}"/>
            </a:ext>
          </a:extLst>
        </xdr:cNvPr>
        <xdr:cNvSpPr>
          <a:spLocks noChangeShapeType="1"/>
        </xdr:cNvSpPr>
      </xdr:nvSpPr>
      <xdr:spPr bwMode="auto">
        <a:xfrm>
          <a:off x="851535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4912" name="Line 7">
          <a:extLst>
            <a:ext uri="{FF2B5EF4-FFF2-40B4-BE49-F238E27FC236}">
              <a16:creationId xmlns:a16="http://schemas.microsoft.com/office/drawing/2014/main" id="{084EFB45-B04A-450A-AC08-8F184302A242}"/>
            </a:ext>
          </a:extLst>
        </xdr:cNvPr>
        <xdr:cNvSpPr>
          <a:spLocks noChangeShapeType="1"/>
        </xdr:cNvSpPr>
      </xdr:nvSpPr>
      <xdr:spPr bwMode="auto">
        <a:xfrm>
          <a:off x="851535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4913" name="Line 7">
          <a:extLst>
            <a:ext uri="{FF2B5EF4-FFF2-40B4-BE49-F238E27FC236}">
              <a16:creationId xmlns:a16="http://schemas.microsoft.com/office/drawing/2014/main" id="{2AA65617-70CB-47CB-85BA-3A934EFA0211}"/>
            </a:ext>
          </a:extLst>
        </xdr:cNvPr>
        <xdr:cNvSpPr>
          <a:spLocks noChangeShapeType="1"/>
        </xdr:cNvSpPr>
      </xdr:nvSpPr>
      <xdr:spPr bwMode="auto">
        <a:xfrm>
          <a:off x="851535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4914" name="Line 7">
          <a:extLst>
            <a:ext uri="{FF2B5EF4-FFF2-40B4-BE49-F238E27FC236}">
              <a16:creationId xmlns:a16="http://schemas.microsoft.com/office/drawing/2014/main" id="{9EB6C0CF-5BD1-40F8-BDC8-4BD4D0C7A4EE}"/>
            </a:ext>
          </a:extLst>
        </xdr:cNvPr>
        <xdr:cNvSpPr>
          <a:spLocks noChangeShapeType="1"/>
        </xdr:cNvSpPr>
      </xdr:nvSpPr>
      <xdr:spPr bwMode="auto">
        <a:xfrm>
          <a:off x="851535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4915" name="Line 7">
          <a:extLst>
            <a:ext uri="{FF2B5EF4-FFF2-40B4-BE49-F238E27FC236}">
              <a16:creationId xmlns:a16="http://schemas.microsoft.com/office/drawing/2014/main" id="{D3C11490-4D5C-4F00-B586-BFBA9C1DB367}"/>
            </a:ext>
          </a:extLst>
        </xdr:cNvPr>
        <xdr:cNvSpPr>
          <a:spLocks noChangeShapeType="1"/>
        </xdr:cNvSpPr>
      </xdr:nvSpPr>
      <xdr:spPr bwMode="auto">
        <a:xfrm>
          <a:off x="851535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4916" name="Line 7">
          <a:extLst>
            <a:ext uri="{FF2B5EF4-FFF2-40B4-BE49-F238E27FC236}">
              <a16:creationId xmlns:a16="http://schemas.microsoft.com/office/drawing/2014/main" id="{52FD3F37-39F0-4D13-9757-3DC96D93B50B}"/>
            </a:ext>
          </a:extLst>
        </xdr:cNvPr>
        <xdr:cNvSpPr>
          <a:spLocks noChangeShapeType="1"/>
        </xdr:cNvSpPr>
      </xdr:nvSpPr>
      <xdr:spPr bwMode="auto">
        <a:xfrm>
          <a:off x="851535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4917" name="Line 7">
          <a:extLst>
            <a:ext uri="{FF2B5EF4-FFF2-40B4-BE49-F238E27FC236}">
              <a16:creationId xmlns:a16="http://schemas.microsoft.com/office/drawing/2014/main" id="{01335AA8-489C-4974-B69F-53117ACE82B0}"/>
            </a:ext>
          </a:extLst>
        </xdr:cNvPr>
        <xdr:cNvSpPr>
          <a:spLocks noChangeShapeType="1"/>
        </xdr:cNvSpPr>
      </xdr:nvSpPr>
      <xdr:spPr bwMode="auto">
        <a:xfrm>
          <a:off x="851535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4918" name="Line 7">
          <a:extLst>
            <a:ext uri="{FF2B5EF4-FFF2-40B4-BE49-F238E27FC236}">
              <a16:creationId xmlns:a16="http://schemas.microsoft.com/office/drawing/2014/main" id="{1CCE6ACC-AF97-4D70-BA49-0983441F83ED}"/>
            </a:ext>
          </a:extLst>
        </xdr:cNvPr>
        <xdr:cNvSpPr>
          <a:spLocks noChangeShapeType="1"/>
        </xdr:cNvSpPr>
      </xdr:nvSpPr>
      <xdr:spPr bwMode="auto">
        <a:xfrm>
          <a:off x="851535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4919" name="Line 7">
          <a:extLst>
            <a:ext uri="{FF2B5EF4-FFF2-40B4-BE49-F238E27FC236}">
              <a16:creationId xmlns:a16="http://schemas.microsoft.com/office/drawing/2014/main" id="{65C71B5B-106D-4117-8E92-C924C6D33593}"/>
            </a:ext>
          </a:extLst>
        </xdr:cNvPr>
        <xdr:cNvSpPr>
          <a:spLocks noChangeShapeType="1"/>
        </xdr:cNvSpPr>
      </xdr:nvSpPr>
      <xdr:spPr bwMode="auto">
        <a:xfrm>
          <a:off x="851535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4920" name="Line 7">
          <a:extLst>
            <a:ext uri="{FF2B5EF4-FFF2-40B4-BE49-F238E27FC236}">
              <a16:creationId xmlns:a16="http://schemas.microsoft.com/office/drawing/2014/main" id="{BC42F6D4-74CC-400E-8BC5-5BE81F99EB69}"/>
            </a:ext>
          </a:extLst>
        </xdr:cNvPr>
        <xdr:cNvSpPr>
          <a:spLocks noChangeShapeType="1"/>
        </xdr:cNvSpPr>
      </xdr:nvSpPr>
      <xdr:spPr bwMode="auto">
        <a:xfrm>
          <a:off x="851535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4921" name="Line 7">
          <a:extLst>
            <a:ext uri="{FF2B5EF4-FFF2-40B4-BE49-F238E27FC236}">
              <a16:creationId xmlns:a16="http://schemas.microsoft.com/office/drawing/2014/main" id="{50419226-03B8-4BEE-A490-D648034CBACE}"/>
            </a:ext>
          </a:extLst>
        </xdr:cNvPr>
        <xdr:cNvSpPr>
          <a:spLocks noChangeShapeType="1"/>
        </xdr:cNvSpPr>
      </xdr:nvSpPr>
      <xdr:spPr bwMode="auto">
        <a:xfrm>
          <a:off x="851535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4922" name="Line 7">
          <a:extLst>
            <a:ext uri="{FF2B5EF4-FFF2-40B4-BE49-F238E27FC236}">
              <a16:creationId xmlns:a16="http://schemas.microsoft.com/office/drawing/2014/main" id="{2009A810-B8AA-47C5-9A26-5C31B8840BFA}"/>
            </a:ext>
          </a:extLst>
        </xdr:cNvPr>
        <xdr:cNvSpPr>
          <a:spLocks noChangeShapeType="1"/>
        </xdr:cNvSpPr>
      </xdr:nvSpPr>
      <xdr:spPr bwMode="auto">
        <a:xfrm>
          <a:off x="851535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4923" name="Line 7">
          <a:extLst>
            <a:ext uri="{FF2B5EF4-FFF2-40B4-BE49-F238E27FC236}">
              <a16:creationId xmlns:a16="http://schemas.microsoft.com/office/drawing/2014/main" id="{4F1A9F67-4A9B-4915-9772-11F440C8ED2D}"/>
            </a:ext>
          </a:extLst>
        </xdr:cNvPr>
        <xdr:cNvSpPr>
          <a:spLocks noChangeShapeType="1"/>
        </xdr:cNvSpPr>
      </xdr:nvSpPr>
      <xdr:spPr bwMode="auto">
        <a:xfrm>
          <a:off x="851535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4924" name="Line 7">
          <a:extLst>
            <a:ext uri="{FF2B5EF4-FFF2-40B4-BE49-F238E27FC236}">
              <a16:creationId xmlns:a16="http://schemas.microsoft.com/office/drawing/2014/main" id="{4CE54751-D0C8-431F-ABED-59301F7DA28C}"/>
            </a:ext>
          </a:extLst>
        </xdr:cNvPr>
        <xdr:cNvSpPr>
          <a:spLocks noChangeShapeType="1"/>
        </xdr:cNvSpPr>
      </xdr:nvSpPr>
      <xdr:spPr bwMode="auto">
        <a:xfrm>
          <a:off x="851535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4925" name="Line 7">
          <a:extLst>
            <a:ext uri="{FF2B5EF4-FFF2-40B4-BE49-F238E27FC236}">
              <a16:creationId xmlns:a16="http://schemas.microsoft.com/office/drawing/2014/main" id="{260B2562-D4EC-486C-9BE8-80350C4BBD98}"/>
            </a:ext>
          </a:extLst>
        </xdr:cNvPr>
        <xdr:cNvSpPr>
          <a:spLocks noChangeShapeType="1"/>
        </xdr:cNvSpPr>
      </xdr:nvSpPr>
      <xdr:spPr bwMode="auto">
        <a:xfrm>
          <a:off x="851535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4926" name="Line 7">
          <a:extLst>
            <a:ext uri="{FF2B5EF4-FFF2-40B4-BE49-F238E27FC236}">
              <a16:creationId xmlns:a16="http://schemas.microsoft.com/office/drawing/2014/main" id="{86EBA6F1-36AA-4571-9535-544A648F94BF}"/>
            </a:ext>
          </a:extLst>
        </xdr:cNvPr>
        <xdr:cNvSpPr>
          <a:spLocks noChangeShapeType="1"/>
        </xdr:cNvSpPr>
      </xdr:nvSpPr>
      <xdr:spPr bwMode="auto">
        <a:xfrm>
          <a:off x="851535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4927" name="Line 7">
          <a:extLst>
            <a:ext uri="{FF2B5EF4-FFF2-40B4-BE49-F238E27FC236}">
              <a16:creationId xmlns:a16="http://schemas.microsoft.com/office/drawing/2014/main" id="{0A842DF3-E695-48C5-858C-F0FC683EB756}"/>
            </a:ext>
          </a:extLst>
        </xdr:cNvPr>
        <xdr:cNvSpPr>
          <a:spLocks noChangeShapeType="1"/>
        </xdr:cNvSpPr>
      </xdr:nvSpPr>
      <xdr:spPr bwMode="auto">
        <a:xfrm>
          <a:off x="851535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4928" name="Line 7">
          <a:extLst>
            <a:ext uri="{FF2B5EF4-FFF2-40B4-BE49-F238E27FC236}">
              <a16:creationId xmlns:a16="http://schemas.microsoft.com/office/drawing/2014/main" id="{309136E2-6139-40DD-B1AE-1286B4070440}"/>
            </a:ext>
          </a:extLst>
        </xdr:cNvPr>
        <xdr:cNvSpPr>
          <a:spLocks noChangeShapeType="1"/>
        </xdr:cNvSpPr>
      </xdr:nvSpPr>
      <xdr:spPr bwMode="auto">
        <a:xfrm>
          <a:off x="851535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4929" name="Line 7">
          <a:extLst>
            <a:ext uri="{FF2B5EF4-FFF2-40B4-BE49-F238E27FC236}">
              <a16:creationId xmlns:a16="http://schemas.microsoft.com/office/drawing/2014/main" id="{47C8C8A1-D7AE-4C0F-848D-8E2FB5472AE3}"/>
            </a:ext>
          </a:extLst>
        </xdr:cNvPr>
        <xdr:cNvSpPr>
          <a:spLocks noChangeShapeType="1"/>
        </xdr:cNvSpPr>
      </xdr:nvSpPr>
      <xdr:spPr bwMode="auto">
        <a:xfrm>
          <a:off x="851535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29</xdr:row>
      <xdr:rowOff>0</xdr:rowOff>
    </xdr:from>
    <xdr:to>
      <xdr:col>11</xdr:col>
      <xdr:colOff>323850</xdr:colOff>
      <xdr:row>29</xdr:row>
      <xdr:rowOff>0</xdr:rowOff>
    </xdr:to>
    <xdr:sp macro="" textlink="">
      <xdr:nvSpPr>
        <xdr:cNvPr id="4930" name="Line 7">
          <a:extLst>
            <a:ext uri="{FF2B5EF4-FFF2-40B4-BE49-F238E27FC236}">
              <a16:creationId xmlns:a16="http://schemas.microsoft.com/office/drawing/2014/main" id="{16AFFEE3-8381-4B7B-AE86-453815211A9A}"/>
            </a:ext>
          </a:extLst>
        </xdr:cNvPr>
        <xdr:cNvSpPr>
          <a:spLocks noChangeShapeType="1"/>
        </xdr:cNvSpPr>
      </xdr:nvSpPr>
      <xdr:spPr bwMode="auto">
        <a:xfrm>
          <a:off x="697230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29</xdr:row>
      <xdr:rowOff>0</xdr:rowOff>
    </xdr:from>
    <xdr:to>
      <xdr:col>11</xdr:col>
      <xdr:colOff>323850</xdr:colOff>
      <xdr:row>29</xdr:row>
      <xdr:rowOff>0</xdr:rowOff>
    </xdr:to>
    <xdr:sp macro="" textlink="">
      <xdr:nvSpPr>
        <xdr:cNvPr id="4931" name="Line 7">
          <a:extLst>
            <a:ext uri="{FF2B5EF4-FFF2-40B4-BE49-F238E27FC236}">
              <a16:creationId xmlns:a16="http://schemas.microsoft.com/office/drawing/2014/main" id="{98868493-4CC0-4388-9A1C-973572C8E9DF}"/>
            </a:ext>
          </a:extLst>
        </xdr:cNvPr>
        <xdr:cNvSpPr>
          <a:spLocks noChangeShapeType="1"/>
        </xdr:cNvSpPr>
      </xdr:nvSpPr>
      <xdr:spPr bwMode="auto">
        <a:xfrm>
          <a:off x="697230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29</xdr:row>
      <xdr:rowOff>0</xdr:rowOff>
    </xdr:from>
    <xdr:to>
      <xdr:col>11</xdr:col>
      <xdr:colOff>323850</xdr:colOff>
      <xdr:row>29</xdr:row>
      <xdr:rowOff>0</xdr:rowOff>
    </xdr:to>
    <xdr:sp macro="" textlink="">
      <xdr:nvSpPr>
        <xdr:cNvPr id="4932" name="Line 7">
          <a:extLst>
            <a:ext uri="{FF2B5EF4-FFF2-40B4-BE49-F238E27FC236}">
              <a16:creationId xmlns:a16="http://schemas.microsoft.com/office/drawing/2014/main" id="{A37EEC1B-CE6B-4BD1-BFE4-E653964810D9}"/>
            </a:ext>
          </a:extLst>
        </xdr:cNvPr>
        <xdr:cNvSpPr>
          <a:spLocks noChangeShapeType="1"/>
        </xdr:cNvSpPr>
      </xdr:nvSpPr>
      <xdr:spPr bwMode="auto">
        <a:xfrm>
          <a:off x="697230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29</xdr:row>
      <xdr:rowOff>0</xdr:rowOff>
    </xdr:from>
    <xdr:to>
      <xdr:col>11</xdr:col>
      <xdr:colOff>323850</xdr:colOff>
      <xdr:row>29</xdr:row>
      <xdr:rowOff>0</xdr:rowOff>
    </xdr:to>
    <xdr:sp macro="" textlink="">
      <xdr:nvSpPr>
        <xdr:cNvPr id="4933" name="Line 7">
          <a:extLst>
            <a:ext uri="{FF2B5EF4-FFF2-40B4-BE49-F238E27FC236}">
              <a16:creationId xmlns:a16="http://schemas.microsoft.com/office/drawing/2014/main" id="{58821592-7DA7-4BB8-A7A8-FED1F833E272}"/>
            </a:ext>
          </a:extLst>
        </xdr:cNvPr>
        <xdr:cNvSpPr>
          <a:spLocks noChangeShapeType="1"/>
        </xdr:cNvSpPr>
      </xdr:nvSpPr>
      <xdr:spPr bwMode="auto">
        <a:xfrm>
          <a:off x="697230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29</xdr:row>
      <xdr:rowOff>0</xdr:rowOff>
    </xdr:from>
    <xdr:to>
      <xdr:col>11</xdr:col>
      <xdr:colOff>323850</xdr:colOff>
      <xdr:row>29</xdr:row>
      <xdr:rowOff>0</xdr:rowOff>
    </xdr:to>
    <xdr:sp macro="" textlink="">
      <xdr:nvSpPr>
        <xdr:cNvPr id="4934" name="Line 7">
          <a:extLst>
            <a:ext uri="{FF2B5EF4-FFF2-40B4-BE49-F238E27FC236}">
              <a16:creationId xmlns:a16="http://schemas.microsoft.com/office/drawing/2014/main" id="{669D5443-F653-4F1F-9E15-2B1011AD9EC0}"/>
            </a:ext>
          </a:extLst>
        </xdr:cNvPr>
        <xdr:cNvSpPr>
          <a:spLocks noChangeShapeType="1"/>
        </xdr:cNvSpPr>
      </xdr:nvSpPr>
      <xdr:spPr bwMode="auto">
        <a:xfrm>
          <a:off x="697230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29</xdr:row>
      <xdr:rowOff>0</xdr:rowOff>
    </xdr:from>
    <xdr:to>
      <xdr:col>11</xdr:col>
      <xdr:colOff>323850</xdr:colOff>
      <xdr:row>29</xdr:row>
      <xdr:rowOff>0</xdr:rowOff>
    </xdr:to>
    <xdr:sp macro="" textlink="">
      <xdr:nvSpPr>
        <xdr:cNvPr id="4935" name="Line 7">
          <a:extLst>
            <a:ext uri="{FF2B5EF4-FFF2-40B4-BE49-F238E27FC236}">
              <a16:creationId xmlns:a16="http://schemas.microsoft.com/office/drawing/2014/main" id="{C363BB0C-8D84-46FE-B58C-4B049FCB96DB}"/>
            </a:ext>
          </a:extLst>
        </xdr:cNvPr>
        <xdr:cNvSpPr>
          <a:spLocks noChangeShapeType="1"/>
        </xdr:cNvSpPr>
      </xdr:nvSpPr>
      <xdr:spPr bwMode="auto">
        <a:xfrm>
          <a:off x="697230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29</xdr:row>
      <xdr:rowOff>0</xdr:rowOff>
    </xdr:from>
    <xdr:to>
      <xdr:col>11</xdr:col>
      <xdr:colOff>323850</xdr:colOff>
      <xdr:row>29</xdr:row>
      <xdr:rowOff>0</xdr:rowOff>
    </xdr:to>
    <xdr:sp macro="" textlink="">
      <xdr:nvSpPr>
        <xdr:cNvPr id="4936" name="Line 7">
          <a:extLst>
            <a:ext uri="{FF2B5EF4-FFF2-40B4-BE49-F238E27FC236}">
              <a16:creationId xmlns:a16="http://schemas.microsoft.com/office/drawing/2014/main" id="{F919E808-FDC6-4A36-AF38-C2712978A657}"/>
            </a:ext>
          </a:extLst>
        </xdr:cNvPr>
        <xdr:cNvSpPr>
          <a:spLocks noChangeShapeType="1"/>
        </xdr:cNvSpPr>
      </xdr:nvSpPr>
      <xdr:spPr bwMode="auto">
        <a:xfrm>
          <a:off x="697230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29</xdr:row>
      <xdr:rowOff>0</xdr:rowOff>
    </xdr:from>
    <xdr:to>
      <xdr:col>11</xdr:col>
      <xdr:colOff>323850</xdr:colOff>
      <xdr:row>29</xdr:row>
      <xdr:rowOff>0</xdr:rowOff>
    </xdr:to>
    <xdr:sp macro="" textlink="">
      <xdr:nvSpPr>
        <xdr:cNvPr id="4937" name="Line 7">
          <a:extLst>
            <a:ext uri="{FF2B5EF4-FFF2-40B4-BE49-F238E27FC236}">
              <a16:creationId xmlns:a16="http://schemas.microsoft.com/office/drawing/2014/main" id="{0EDF0584-D534-497C-B70B-F6458D5DAFCA}"/>
            </a:ext>
          </a:extLst>
        </xdr:cNvPr>
        <xdr:cNvSpPr>
          <a:spLocks noChangeShapeType="1"/>
        </xdr:cNvSpPr>
      </xdr:nvSpPr>
      <xdr:spPr bwMode="auto">
        <a:xfrm>
          <a:off x="697230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29</xdr:row>
      <xdr:rowOff>0</xdr:rowOff>
    </xdr:from>
    <xdr:to>
      <xdr:col>11</xdr:col>
      <xdr:colOff>323850</xdr:colOff>
      <xdr:row>29</xdr:row>
      <xdr:rowOff>0</xdr:rowOff>
    </xdr:to>
    <xdr:sp macro="" textlink="">
      <xdr:nvSpPr>
        <xdr:cNvPr id="4938" name="Line 7">
          <a:extLst>
            <a:ext uri="{FF2B5EF4-FFF2-40B4-BE49-F238E27FC236}">
              <a16:creationId xmlns:a16="http://schemas.microsoft.com/office/drawing/2014/main" id="{CE6FF550-2F24-4CDC-9411-31DFABF825E1}"/>
            </a:ext>
          </a:extLst>
        </xdr:cNvPr>
        <xdr:cNvSpPr>
          <a:spLocks noChangeShapeType="1"/>
        </xdr:cNvSpPr>
      </xdr:nvSpPr>
      <xdr:spPr bwMode="auto">
        <a:xfrm>
          <a:off x="697230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29</xdr:row>
      <xdr:rowOff>0</xdr:rowOff>
    </xdr:from>
    <xdr:to>
      <xdr:col>11</xdr:col>
      <xdr:colOff>323850</xdr:colOff>
      <xdr:row>29</xdr:row>
      <xdr:rowOff>0</xdr:rowOff>
    </xdr:to>
    <xdr:sp macro="" textlink="">
      <xdr:nvSpPr>
        <xdr:cNvPr id="4939" name="Line 7">
          <a:extLst>
            <a:ext uri="{FF2B5EF4-FFF2-40B4-BE49-F238E27FC236}">
              <a16:creationId xmlns:a16="http://schemas.microsoft.com/office/drawing/2014/main" id="{68F88BC2-DE96-4795-AADF-9D0E279C5DD1}"/>
            </a:ext>
          </a:extLst>
        </xdr:cNvPr>
        <xdr:cNvSpPr>
          <a:spLocks noChangeShapeType="1"/>
        </xdr:cNvSpPr>
      </xdr:nvSpPr>
      <xdr:spPr bwMode="auto">
        <a:xfrm>
          <a:off x="697230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29</xdr:row>
      <xdr:rowOff>0</xdr:rowOff>
    </xdr:from>
    <xdr:to>
      <xdr:col>11</xdr:col>
      <xdr:colOff>323850</xdr:colOff>
      <xdr:row>29</xdr:row>
      <xdr:rowOff>0</xdr:rowOff>
    </xdr:to>
    <xdr:sp macro="" textlink="">
      <xdr:nvSpPr>
        <xdr:cNvPr id="4940" name="Line 7">
          <a:extLst>
            <a:ext uri="{FF2B5EF4-FFF2-40B4-BE49-F238E27FC236}">
              <a16:creationId xmlns:a16="http://schemas.microsoft.com/office/drawing/2014/main" id="{32A94796-E943-46C6-A4AC-595C4AE6B26A}"/>
            </a:ext>
          </a:extLst>
        </xdr:cNvPr>
        <xdr:cNvSpPr>
          <a:spLocks noChangeShapeType="1"/>
        </xdr:cNvSpPr>
      </xdr:nvSpPr>
      <xdr:spPr bwMode="auto">
        <a:xfrm>
          <a:off x="697230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29</xdr:row>
      <xdr:rowOff>0</xdr:rowOff>
    </xdr:from>
    <xdr:to>
      <xdr:col>11</xdr:col>
      <xdr:colOff>323850</xdr:colOff>
      <xdr:row>29</xdr:row>
      <xdr:rowOff>0</xdr:rowOff>
    </xdr:to>
    <xdr:sp macro="" textlink="">
      <xdr:nvSpPr>
        <xdr:cNvPr id="4941" name="Line 7">
          <a:extLst>
            <a:ext uri="{FF2B5EF4-FFF2-40B4-BE49-F238E27FC236}">
              <a16:creationId xmlns:a16="http://schemas.microsoft.com/office/drawing/2014/main" id="{8B12AAD4-1304-404A-A105-8FE2E86EC9B7}"/>
            </a:ext>
          </a:extLst>
        </xdr:cNvPr>
        <xdr:cNvSpPr>
          <a:spLocks noChangeShapeType="1"/>
        </xdr:cNvSpPr>
      </xdr:nvSpPr>
      <xdr:spPr bwMode="auto">
        <a:xfrm>
          <a:off x="697230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29</xdr:row>
      <xdr:rowOff>0</xdr:rowOff>
    </xdr:from>
    <xdr:to>
      <xdr:col>11</xdr:col>
      <xdr:colOff>323850</xdr:colOff>
      <xdr:row>29</xdr:row>
      <xdr:rowOff>0</xdr:rowOff>
    </xdr:to>
    <xdr:sp macro="" textlink="">
      <xdr:nvSpPr>
        <xdr:cNvPr id="4942" name="Line 7">
          <a:extLst>
            <a:ext uri="{FF2B5EF4-FFF2-40B4-BE49-F238E27FC236}">
              <a16:creationId xmlns:a16="http://schemas.microsoft.com/office/drawing/2014/main" id="{80D5272B-AEE2-4A08-B810-B37CFD6A2DA7}"/>
            </a:ext>
          </a:extLst>
        </xdr:cNvPr>
        <xdr:cNvSpPr>
          <a:spLocks noChangeShapeType="1"/>
        </xdr:cNvSpPr>
      </xdr:nvSpPr>
      <xdr:spPr bwMode="auto">
        <a:xfrm>
          <a:off x="697230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29</xdr:row>
      <xdr:rowOff>0</xdr:rowOff>
    </xdr:from>
    <xdr:to>
      <xdr:col>11</xdr:col>
      <xdr:colOff>323850</xdr:colOff>
      <xdr:row>29</xdr:row>
      <xdr:rowOff>0</xdr:rowOff>
    </xdr:to>
    <xdr:sp macro="" textlink="">
      <xdr:nvSpPr>
        <xdr:cNvPr id="4943" name="Line 7">
          <a:extLst>
            <a:ext uri="{FF2B5EF4-FFF2-40B4-BE49-F238E27FC236}">
              <a16:creationId xmlns:a16="http://schemas.microsoft.com/office/drawing/2014/main" id="{E3294849-C4C5-45D8-9DCA-EFA1C15DF472}"/>
            </a:ext>
          </a:extLst>
        </xdr:cNvPr>
        <xdr:cNvSpPr>
          <a:spLocks noChangeShapeType="1"/>
        </xdr:cNvSpPr>
      </xdr:nvSpPr>
      <xdr:spPr bwMode="auto">
        <a:xfrm>
          <a:off x="697230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29</xdr:row>
      <xdr:rowOff>0</xdr:rowOff>
    </xdr:from>
    <xdr:to>
      <xdr:col>11</xdr:col>
      <xdr:colOff>323850</xdr:colOff>
      <xdr:row>29</xdr:row>
      <xdr:rowOff>0</xdr:rowOff>
    </xdr:to>
    <xdr:sp macro="" textlink="">
      <xdr:nvSpPr>
        <xdr:cNvPr id="4944" name="Line 7">
          <a:extLst>
            <a:ext uri="{FF2B5EF4-FFF2-40B4-BE49-F238E27FC236}">
              <a16:creationId xmlns:a16="http://schemas.microsoft.com/office/drawing/2014/main" id="{ADCEC327-A4FC-4219-8E57-5D8CCA0372BF}"/>
            </a:ext>
          </a:extLst>
        </xdr:cNvPr>
        <xdr:cNvSpPr>
          <a:spLocks noChangeShapeType="1"/>
        </xdr:cNvSpPr>
      </xdr:nvSpPr>
      <xdr:spPr bwMode="auto">
        <a:xfrm>
          <a:off x="697230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29</xdr:row>
      <xdr:rowOff>0</xdr:rowOff>
    </xdr:from>
    <xdr:to>
      <xdr:col>11</xdr:col>
      <xdr:colOff>323850</xdr:colOff>
      <xdr:row>29</xdr:row>
      <xdr:rowOff>0</xdr:rowOff>
    </xdr:to>
    <xdr:sp macro="" textlink="">
      <xdr:nvSpPr>
        <xdr:cNvPr id="4945" name="Line 7">
          <a:extLst>
            <a:ext uri="{FF2B5EF4-FFF2-40B4-BE49-F238E27FC236}">
              <a16:creationId xmlns:a16="http://schemas.microsoft.com/office/drawing/2014/main" id="{9E584789-B46E-4A04-9AB6-72489640B00B}"/>
            </a:ext>
          </a:extLst>
        </xdr:cNvPr>
        <xdr:cNvSpPr>
          <a:spLocks noChangeShapeType="1"/>
        </xdr:cNvSpPr>
      </xdr:nvSpPr>
      <xdr:spPr bwMode="auto">
        <a:xfrm>
          <a:off x="697230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29</xdr:row>
      <xdr:rowOff>0</xdr:rowOff>
    </xdr:from>
    <xdr:to>
      <xdr:col>11</xdr:col>
      <xdr:colOff>323850</xdr:colOff>
      <xdr:row>29</xdr:row>
      <xdr:rowOff>0</xdr:rowOff>
    </xdr:to>
    <xdr:sp macro="" textlink="">
      <xdr:nvSpPr>
        <xdr:cNvPr id="4946" name="Line 7">
          <a:extLst>
            <a:ext uri="{FF2B5EF4-FFF2-40B4-BE49-F238E27FC236}">
              <a16:creationId xmlns:a16="http://schemas.microsoft.com/office/drawing/2014/main" id="{48DA5F36-1CAB-41FB-A4A3-80188F76707F}"/>
            </a:ext>
          </a:extLst>
        </xdr:cNvPr>
        <xdr:cNvSpPr>
          <a:spLocks noChangeShapeType="1"/>
        </xdr:cNvSpPr>
      </xdr:nvSpPr>
      <xdr:spPr bwMode="auto">
        <a:xfrm>
          <a:off x="697230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29</xdr:row>
      <xdr:rowOff>0</xdr:rowOff>
    </xdr:from>
    <xdr:to>
      <xdr:col>11</xdr:col>
      <xdr:colOff>323850</xdr:colOff>
      <xdr:row>29</xdr:row>
      <xdr:rowOff>0</xdr:rowOff>
    </xdr:to>
    <xdr:sp macro="" textlink="">
      <xdr:nvSpPr>
        <xdr:cNvPr id="4947" name="Line 7">
          <a:extLst>
            <a:ext uri="{FF2B5EF4-FFF2-40B4-BE49-F238E27FC236}">
              <a16:creationId xmlns:a16="http://schemas.microsoft.com/office/drawing/2014/main" id="{47F59078-F77C-49C7-9F7E-17E2C4DF504A}"/>
            </a:ext>
          </a:extLst>
        </xdr:cNvPr>
        <xdr:cNvSpPr>
          <a:spLocks noChangeShapeType="1"/>
        </xdr:cNvSpPr>
      </xdr:nvSpPr>
      <xdr:spPr bwMode="auto">
        <a:xfrm>
          <a:off x="697230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4948" name="Line 7">
          <a:extLst>
            <a:ext uri="{FF2B5EF4-FFF2-40B4-BE49-F238E27FC236}">
              <a16:creationId xmlns:a16="http://schemas.microsoft.com/office/drawing/2014/main" id="{BF1B15A1-B41E-415D-B73F-97B70390F5E9}"/>
            </a:ext>
          </a:extLst>
        </xdr:cNvPr>
        <xdr:cNvSpPr>
          <a:spLocks noChangeShapeType="1"/>
        </xdr:cNvSpPr>
      </xdr:nvSpPr>
      <xdr:spPr bwMode="auto">
        <a:xfrm>
          <a:off x="851535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29</xdr:row>
      <xdr:rowOff>0</xdr:rowOff>
    </xdr:from>
    <xdr:to>
      <xdr:col>17</xdr:col>
      <xdr:colOff>323850</xdr:colOff>
      <xdr:row>29</xdr:row>
      <xdr:rowOff>0</xdr:rowOff>
    </xdr:to>
    <xdr:sp macro="" textlink="">
      <xdr:nvSpPr>
        <xdr:cNvPr id="4949" name="Line 7">
          <a:extLst>
            <a:ext uri="{FF2B5EF4-FFF2-40B4-BE49-F238E27FC236}">
              <a16:creationId xmlns:a16="http://schemas.microsoft.com/office/drawing/2014/main" id="{A3659470-526A-479E-B49E-17C0025BC52F}"/>
            </a:ext>
          </a:extLst>
        </xdr:cNvPr>
        <xdr:cNvSpPr>
          <a:spLocks noChangeShapeType="1"/>
        </xdr:cNvSpPr>
      </xdr:nvSpPr>
      <xdr:spPr bwMode="auto">
        <a:xfrm>
          <a:off x="1160145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29</xdr:row>
      <xdr:rowOff>0</xdr:rowOff>
    </xdr:from>
    <xdr:to>
      <xdr:col>17</xdr:col>
      <xdr:colOff>323850</xdr:colOff>
      <xdr:row>29</xdr:row>
      <xdr:rowOff>0</xdr:rowOff>
    </xdr:to>
    <xdr:sp macro="" textlink="">
      <xdr:nvSpPr>
        <xdr:cNvPr id="4950" name="Line 7">
          <a:extLst>
            <a:ext uri="{FF2B5EF4-FFF2-40B4-BE49-F238E27FC236}">
              <a16:creationId xmlns:a16="http://schemas.microsoft.com/office/drawing/2014/main" id="{06E3575A-EF4C-415D-99A3-3AAFF737F35E}"/>
            </a:ext>
          </a:extLst>
        </xdr:cNvPr>
        <xdr:cNvSpPr>
          <a:spLocks noChangeShapeType="1"/>
        </xdr:cNvSpPr>
      </xdr:nvSpPr>
      <xdr:spPr bwMode="auto">
        <a:xfrm>
          <a:off x="1160145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29</xdr:row>
      <xdr:rowOff>0</xdr:rowOff>
    </xdr:from>
    <xdr:to>
      <xdr:col>17</xdr:col>
      <xdr:colOff>323850</xdr:colOff>
      <xdr:row>29</xdr:row>
      <xdr:rowOff>0</xdr:rowOff>
    </xdr:to>
    <xdr:sp macro="" textlink="">
      <xdr:nvSpPr>
        <xdr:cNvPr id="4951" name="Line 7">
          <a:extLst>
            <a:ext uri="{FF2B5EF4-FFF2-40B4-BE49-F238E27FC236}">
              <a16:creationId xmlns:a16="http://schemas.microsoft.com/office/drawing/2014/main" id="{10927180-FA8F-431E-BD15-D467A7300E56}"/>
            </a:ext>
          </a:extLst>
        </xdr:cNvPr>
        <xdr:cNvSpPr>
          <a:spLocks noChangeShapeType="1"/>
        </xdr:cNvSpPr>
      </xdr:nvSpPr>
      <xdr:spPr bwMode="auto">
        <a:xfrm>
          <a:off x="1160145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29</xdr:row>
      <xdr:rowOff>0</xdr:rowOff>
    </xdr:from>
    <xdr:to>
      <xdr:col>11</xdr:col>
      <xdr:colOff>323850</xdr:colOff>
      <xdr:row>29</xdr:row>
      <xdr:rowOff>0</xdr:rowOff>
    </xdr:to>
    <xdr:sp macro="" textlink="">
      <xdr:nvSpPr>
        <xdr:cNvPr id="4952" name="Line 7">
          <a:extLst>
            <a:ext uri="{FF2B5EF4-FFF2-40B4-BE49-F238E27FC236}">
              <a16:creationId xmlns:a16="http://schemas.microsoft.com/office/drawing/2014/main" id="{0F27F8ED-5098-42E2-8203-7BB538B0440B}"/>
            </a:ext>
          </a:extLst>
        </xdr:cNvPr>
        <xdr:cNvSpPr>
          <a:spLocks noChangeShapeType="1"/>
        </xdr:cNvSpPr>
      </xdr:nvSpPr>
      <xdr:spPr bwMode="auto">
        <a:xfrm>
          <a:off x="697230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29</xdr:row>
      <xdr:rowOff>0</xdr:rowOff>
    </xdr:from>
    <xdr:to>
      <xdr:col>11</xdr:col>
      <xdr:colOff>323850</xdr:colOff>
      <xdr:row>29</xdr:row>
      <xdr:rowOff>0</xdr:rowOff>
    </xdr:to>
    <xdr:sp macro="" textlink="">
      <xdr:nvSpPr>
        <xdr:cNvPr id="4953" name="Line 7">
          <a:extLst>
            <a:ext uri="{FF2B5EF4-FFF2-40B4-BE49-F238E27FC236}">
              <a16:creationId xmlns:a16="http://schemas.microsoft.com/office/drawing/2014/main" id="{38D1F48D-54FF-4935-A8FE-C92C914C6537}"/>
            </a:ext>
          </a:extLst>
        </xdr:cNvPr>
        <xdr:cNvSpPr>
          <a:spLocks noChangeShapeType="1"/>
        </xdr:cNvSpPr>
      </xdr:nvSpPr>
      <xdr:spPr bwMode="auto">
        <a:xfrm>
          <a:off x="697230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29</xdr:row>
      <xdr:rowOff>0</xdr:rowOff>
    </xdr:from>
    <xdr:to>
      <xdr:col>11</xdr:col>
      <xdr:colOff>323850</xdr:colOff>
      <xdr:row>29</xdr:row>
      <xdr:rowOff>0</xdr:rowOff>
    </xdr:to>
    <xdr:sp macro="" textlink="">
      <xdr:nvSpPr>
        <xdr:cNvPr id="4954" name="Line 7">
          <a:extLst>
            <a:ext uri="{FF2B5EF4-FFF2-40B4-BE49-F238E27FC236}">
              <a16:creationId xmlns:a16="http://schemas.microsoft.com/office/drawing/2014/main" id="{0BA6F65F-46F2-48F3-9A0B-3C460991BA92}"/>
            </a:ext>
          </a:extLst>
        </xdr:cNvPr>
        <xdr:cNvSpPr>
          <a:spLocks noChangeShapeType="1"/>
        </xdr:cNvSpPr>
      </xdr:nvSpPr>
      <xdr:spPr bwMode="auto">
        <a:xfrm>
          <a:off x="697230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21</xdr:row>
      <xdr:rowOff>0</xdr:rowOff>
    </xdr:from>
    <xdr:to>
      <xdr:col>15</xdr:col>
      <xdr:colOff>323850</xdr:colOff>
      <xdr:row>21</xdr:row>
      <xdr:rowOff>0</xdr:rowOff>
    </xdr:to>
    <xdr:sp macro="" textlink="">
      <xdr:nvSpPr>
        <xdr:cNvPr id="4955" name="Line 7">
          <a:extLst>
            <a:ext uri="{FF2B5EF4-FFF2-40B4-BE49-F238E27FC236}">
              <a16:creationId xmlns:a16="http://schemas.microsoft.com/office/drawing/2014/main" id="{4D6B212C-2B55-45F0-8EA9-7B61575576ED}"/>
            </a:ext>
          </a:extLst>
        </xdr:cNvPr>
        <xdr:cNvSpPr>
          <a:spLocks noChangeShapeType="1"/>
        </xdr:cNvSpPr>
      </xdr:nvSpPr>
      <xdr:spPr bwMode="auto">
        <a:xfrm>
          <a:off x="10058400" y="470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21</xdr:row>
      <xdr:rowOff>0</xdr:rowOff>
    </xdr:from>
    <xdr:to>
      <xdr:col>15</xdr:col>
      <xdr:colOff>323850</xdr:colOff>
      <xdr:row>21</xdr:row>
      <xdr:rowOff>0</xdr:rowOff>
    </xdr:to>
    <xdr:sp macro="" textlink="">
      <xdr:nvSpPr>
        <xdr:cNvPr id="4956" name="Line 7">
          <a:extLst>
            <a:ext uri="{FF2B5EF4-FFF2-40B4-BE49-F238E27FC236}">
              <a16:creationId xmlns:a16="http://schemas.microsoft.com/office/drawing/2014/main" id="{B8C6E630-D4B9-4EFD-9687-9FD8864CCD77}"/>
            </a:ext>
          </a:extLst>
        </xdr:cNvPr>
        <xdr:cNvSpPr>
          <a:spLocks noChangeShapeType="1"/>
        </xdr:cNvSpPr>
      </xdr:nvSpPr>
      <xdr:spPr bwMode="auto">
        <a:xfrm>
          <a:off x="10058400" y="470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21</xdr:row>
      <xdr:rowOff>0</xdr:rowOff>
    </xdr:from>
    <xdr:to>
      <xdr:col>15</xdr:col>
      <xdr:colOff>323850</xdr:colOff>
      <xdr:row>21</xdr:row>
      <xdr:rowOff>0</xdr:rowOff>
    </xdr:to>
    <xdr:sp macro="" textlink="">
      <xdr:nvSpPr>
        <xdr:cNvPr id="4957" name="Line 7">
          <a:extLst>
            <a:ext uri="{FF2B5EF4-FFF2-40B4-BE49-F238E27FC236}">
              <a16:creationId xmlns:a16="http://schemas.microsoft.com/office/drawing/2014/main" id="{3B23BF1A-9219-4823-BFEE-66E8A2C3A803}"/>
            </a:ext>
          </a:extLst>
        </xdr:cNvPr>
        <xdr:cNvSpPr>
          <a:spLocks noChangeShapeType="1"/>
        </xdr:cNvSpPr>
      </xdr:nvSpPr>
      <xdr:spPr bwMode="auto">
        <a:xfrm>
          <a:off x="10058400" y="470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83</xdr:row>
      <xdr:rowOff>0</xdr:rowOff>
    </xdr:from>
    <xdr:to>
      <xdr:col>13</xdr:col>
      <xdr:colOff>323850</xdr:colOff>
      <xdr:row>83</xdr:row>
      <xdr:rowOff>0</xdr:rowOff>
    </xdr:to>
    <xdr:sp macro="" textlink="">
      <xdr:nvSpPr>
        <xdr:cNvPr id="4958" name="Line 7">
          <a:extLst>
            <a:ext uri="{FF2B5EF4-FFF2-40B4-BE49-F238E27FC236}">
              <a16:creationId xmlns:a16="http://schemas.microsoft.com/office/drawing/2014/main" id="{6CE808F4-A544-4F57-8BDD-CFF5FFFD4CF9}"/>
            </a:ext>
          </a:extLst>
        </xdr:cNvPr>
        <xdr:cNvSpPr>
          <a:spLocks noChangeShapeType="1"/>
        </xdr:cNvSpPr>
      </xdr:nvSpPr>
      <xdr:spPr bwMode="auto">
        <a:xfrm>
          <a:off x="8515350" y="1742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83</xdr:row>
      <xdr:rowOff>0</xdr:rowOff>
    </xdr:from>
    <xdr:to>
      <xdr:col>13</xdr:col>
      <xdr:colOff>323850</xdr:colOff>
      <xdr:row>83</xdr:row>
      <xdr:rowOff>0</xdr:rowOff>
    </xdr:to>
    <xdr:sp macro="" textlink="">
      <xdr:nvSpPr>
        <xdr:cNvPr id="4959" name="Line 7">
          <a:extLst>
            <a:ext uri="{FF2B5EF4-FFF2-40B4-BE49-F238E27FC236}">
              <a16:creationId xmlns:a16="http://schemas.microsoft.com/office/drawing/2014/main" id="{807F0A16-05EF-4CAF-B63A-DE9B83538572}"/>
            </a:ext>
          </a:extLst>
        </xdr:cNvPr>
        <xdr:cNvSpPr>
          <a:spLocks noChangeShapeType="1"/>
        </xdr:cNvSpPr>
      </xdr:nvSpPr>
      <xdr:spPr bwMode="auto">
        <a:xfrm>
          <a:off x="8515350" y="1742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83</xdr:row>
      <xdr:rowOff>0</xdr:rowOff>
    </xdr:from>
    <xdr:to>
      <xdr:col>13</xdr:col>
      <xdr:colOff>323850</xdr:colOff>
      <xdr:row>83</xdr:row>
      <xdr:rowOff>0</xdr:rowOff>
    </xdr:to>
    <xdr:sp macro="" textlink="">
      <xdr:nvSpPr>
        <xdr:cNvPr id="4960" name="Line 7">
          <a:extLst>
            <a:ext uri="{FF2B5EF4-FFF2-40B4-BE49-F238E27FC236}">
              <a16:creationId xmlns:a16="http://schemas.microsoft.com/office/drawing/2014/main" id="{95D8366E-FAA5-405E-BB11-CE0A76524C3A}"/>
            </a:ext>
          </a:extLst>
        </xdr:cNvPr>
        <xdr:cNvSpPr>
          <a:spLocks noChangeShapeType="1"/>
        </xdr:cNvSpPr>
      </xdr:nvSpPr>
      <xdr:spPr bwMode="auto">
        <a:xfrm>
          <a:off x="8515350" y="1742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21</xdr:row>
      <xdr:rowOff>0</xdr:rowOff>
    </xdr:from>
    <xdr:to>
      <xdr:col>17</xdr:col>
      <xdr:colOff>323850</xdr:colOff>
      <xdr:row>21</xdr:row>
      <xdr:rowOff>0</xdr:rowOff>
    </xdr:to>
    <xdr:sp macro="" textlink="">
      <xdr:nvSpPr>
        <xdr:cNvPr id="4961" name="Line 7">
          <a:extLst>
            <a:ext uri="{FF2B5EF4-FFF2-40B4-BE49-F238E27FC236}">
              <a16:creationId xmlns:a16="http://schemas.microsoft.com/office/drawing/2014/main" id="{96C7345B-C808-4C12-B197-784406F58CA9}"/>
            </a:ext>
          </a:extLst>
        </xdr:cNvPr>
        <xdr:cNvSpPr>
          <a:spLocks noChangeShapeType="1"/>
        </xdr:cNvSpPr>
      </xdr:nvSpPr>
      <xdr:spPr bwMode="auto">
        <a:xfrm>
          <a:off x="11601450" y="470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21</xdr:row>
      <xdr:rowOff>0</xdr:rowOff>
    </xdr:from>
    <xdr:to>
      <xdr:col>17</xdr:col>
      <xdr:colOff>323850</xdr:colOff>
      <xdr:row>21</xdr:row>
      <xdr:rowOff>0</xdr:rowOff>
    </xdr:to>
    <xdr:sp macro="" textlink="">
      <xdr:nvSpPr>
        <xdr:cNvPr id="4962" name="Line 7">
          <a:extLst>
            <a:ext uri="{FF2B5EF4-FFF2-40B4-BE49-F238E27FC236}">
              <a16:creationId xmlns:a16="http://schemas.microsoft.com/office/drawing/2014/main" id="{38E68A98-AD65-4D57-951C-F744375FA28D}"/>
            </a:ext>
          </a:extLst>
        </xdr:cNvPr>
        <xdr:cNvSpPr>
          <a:spLocks noChangeShapeType="1"/>
        </xdr:cNvSpPr>
      </xdr:nvSpPr>
      <xdr:spPr bwMode="auto">
        <a:xfrm>
          <a:off x="11601450" y="470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21</xdr:row>
      <xdr:rowOff>0</xdr:rowOff>
    </xdr:from>
    <xdr:to>
      <xdr:col>17</xdr:col>
      <xdr:colOff>323850</xdr:colOff>
      <xdr:row>21</xdr:row>
      <xdr:rowOff>0</xdr:rowOff>
    </xdr:to>
    <xdr:sp macro="" textlink="">
      <xdr:nvSpPr>
        <xdr:cNvPr id="4963" name="Line 7">
          <a:extLst>
            <a:ext uri="{FF2B5EF4-FFF2-40B4-BE49-F238E27FC236}">
              <a16:creationId xmlns:a16="http://schemas.microsoft.com/office/drawing/2014/main" id="{75DD1EC4-860C-4E84-803C-44AB10165832}"/>
            </a:ext>
          </a:extLst>
        </xdr:cNvPr>
        <xdr:cNvSpPr>
          <a:spLocks noChangeShapeType="1"/>
        </xdr:cNvSpPr>
      </xdr:nvSpPr>
      <xdr:spPr bwMode="auto">
        <a:xfrm>
          <a:off x="11601450" y="470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87</xdr:row>
      <xdr:rowOff>0</xdr:rowOff>
    </xdr:from>
    <xdr:to>
      <xdr:col>13</xdr:col>
      <xdr:colOff>323850</xdr:colOff>
      <xdr:row>87</xdr:row>
      <xdr:rowOff>0</xdr:rowOff>
    </xdr:to>
    <xdr:sp macro="" textlink="">
      <xdr:nvSpPr>
        <xdr:cNvPr id="4964" name="Line 7">
          <a:extLst>
            <a:ext uri="{FF2B5EF4-FFF2-40B4-BE49-F238E27FC236}">
              <a16:creationId xmlns:a16="http://schemas.microsoft.com/office/drawing/2014/main" id="{22FF0501-231C-42E3-92BF-6965FDD572D8}"/>
            </a:ext>
          </a:extLst>
        </xdr:cNvPr>
        <xdr:cNvSpPr>
          <a:spLocks noChangeShapeType="1"/>
        </xdr:cNvSpPr>
      </xdr:nvSpPr>
      <xdr:spPr bwMode="auto">
        <a:xfrm>
          <a:off x="8515350" y="18164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87</xdr:row>
      <xdr:rowOff>0</xdr:rowOff>
    </xdr:from>
    <xdr:to>
      <xdr:col>13</xdr:col>
      <xdr:colOff>323850</xdr:colOff>
      <xdr:row>87</xdr:row>
      <xdr:rowOff>0</xdr:rowOff>
    </xdr:to>
    <xdr:sp macro="" textlink="">
      <xdr:nvSpPr>
        <xdr:cNvPr id="4965" name="Line 7">
          <a:extLst>
            <a:ext uri="{FF2B5EF4-FFF2-40B4-BE49-F238E27FC236}">
              <a16:creationId xmlns:a16="http://schemas.microsoft.com/office/drawing/2014/main" id="{8D7977A4-3DCE-4468-857E-EBDF4B604CDE}"/>
            </a:ext>
          </a:extLst>
        </xdr:cNvPr>
        <xdr:cNvSpPr>
          <a:spLocks noChangeShapeType="1"/>
        </xdr:cNvSpPr>
      </xdr:nvSpPr>
      <xdr:spPr bwMode="auto">
        <a:xfrm>
          <a:off x="8515350" y="18164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87</xdr:row>
      <xdr:rowOff>0</xdr:rowOff>
    </xdr:from>
    <xdr:to>
      <xdr:col>13</xdr:col>
      <xdr:colOff>323850</xdr:colOff>
      <xdr:row>87</xdr:row>
      <xdr:rowOff>0</xdr:rowOff>
    </xdr:to>
    <xdr:sp macro="" textlink="">
      <xdr:nvSpPr>
        <xdr:cNvPr id="4966" name="Line 7">
          <a:extLst>
            <a:ext uri="{FF2B5EF4-FFF2-40B4-BE49-F238E27FC236}">
              <a16:creationId xmlns:a16="http://schemas.microsoft.com/office/drawing/2014/main" id="{EC2A563F-6B61-4093-98BE-A09A9FD5F531}"/>
            </a:ext>
          </a:extLst>
        </xdr:cNvPr>
        <xdr:cNvSpPr>
          <a:spLocks noChangeShapeType="1"/>
        </xdr:cNvSpPr>
      </xdr:nvSpPr>
      <xdr:spPr bwMode="auto">
        <a:xfrm>
          <a:off x="8515350" y="18164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21</xdr:row>
      <xdr:rowOff>0</xdr:rowOff>
    </xdr:from>
    <xdr:to>
      <xdr:col>21</xdr:col>
      <xdr:colOff>323850</xdr:colOff>
      <xdr:row>21</xdr:row>
      <xdr:rowOff>0</xdr:rowOff>
    </xdr:to>
    <xdr:sp macro="" textlink="">
      <xdr:nvSpPr>
        <xdr:cNvPr id="4967" name="Line 7">
          <a:extLst>
            <a:ext uri="{FF2B5EF4-FFF2-40B4-BE49-F238E27FC236}">
              <a16:creationId xmlns:a16="http://schemas.microsoft.com/office/drawing/2014/main" id="{1D38B2D7-B9B9-4A5D-B299-A17675BA20E4}"/>
            </a:ext>
          </a:extLst>
        </xdr:cNvPr>
        <xdr:cNvSpPr>
          <a:spLocks noChangeShapeType="1"/>
        </xdr:cNvSpPr>
      </xdr:nvSpPr>
      <xdr:spPr bwMode="auto">
        <a:xfrm>
          <a:off x="14687550" y="470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21</xdr:row>
      <xdr:rowOff>0</xdr:rowOff>
    </xdr:from>
    <xdr:to>
      <xdr:col>21</xdr:col>
      <xdr:colOff>323850</xdr:colOff>
      <xdr:row>21</xdr:row>
      <xdr:rowOff>0</xdr:rowOff>
    </xdr:to>
    <xdr:sp macro="" textlink="">
      <xdr:nvSpPr>
        <xdr:cNvPr id="4968" name="Line 7">
          <a:extLst>
            <a:ext uri="{FF2B5EF4-FFF2-40B4-BE49-F238E27FC236}">
              <a16:creationId xmlns:a16="http://schemas.microsoft.com/office/drawing/2014/main" id="{76AC0A7A-8CC7-4027-895B-10B8548AAF29}"/>
            </a:ext>
          </a:extLst>
        </xdr:cNvPr>
        <xdr:cNvSpPr>
          <a:spLocks noChangeShapeType="1"/>
        </xdr:cNvSpPr>
      </xdr:nvSpPr>
      <xdr:spPr bwMode="auto">
        <a:xfrm>
          <a:off x="14687550" y="470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21</xdr:row>
      <xdr:rowOff>0</xdr:rowOff>
    </xdr:from>
    <xdr:to>
      <xdr:col>21</xdr:col>
      <xdr:colOff>323850</xdr:colOff>
      <xdr:row>21</xdr:row>
      <xdr:rowOff>0</xdr:rowOff>
    </xdr:to>
    <xdr:sp macro="" textlink="">
      <xdr:nvSpPr>
        <xdr:cNvPr id="4969" name="Line 7">
          <a:extLst>
            <a:ext uri="{FF2B5EF4-FFF2-40B4-BE49-F238E27FC236}">
              <a16:creationId xmlns:a16="http://schemas.microsoft.com/office/drawing/2014/main" id="{72C0F9AB-B32A-4508-B5A0-80FF5C751FD6}"/>
            </a:ext>
          </a:extLst>
        </xdr:cNvPr>
        <xdr:cNvSpPr>
          <a:spLocks noChangeShapeType="1"/>
        </xdr:cNvSpPr>
      </xdr:nvSpPr>
      <xdr:spPr bwMode="auto">
        <a:xfrm>
          <a:off x="14687550" y="470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25</xdr:row>
      <xdr:rowOff>0</xdr:rowOff>
    </xdr:from>
    <xdr:to>
      <xdr:col>11</xdr:col>
      <xdr:colOff>323850</xdr:colOff>
      <xdr:row>25</xdr:row>
      <xdr:rowOff>0</xdr:rowOff>
    </xdr:to>
    <xdr:sp macro="" textlink="">
      <xdr:nvSpPr>
        <xdr:cNvPr id="4970" name="Line 7">
          <a:extLst>
            <a:ext uri="{FF2B5EF4-FFF2-40B4-BE49-F238E27FC236}">
              <a16:creationId xmlns:a16="http://schemas.microsoft.com/office/drawing/2014/main" id="{479F2E87-BBD4-4F33-B504-B0FBD04EF63D}"/>
            </a:ext>
          </a:extLst>
        </xdr:cNvPr>
        <xdr:cNvSpPr>
          <a:spLocks noChangeShapeType="1"/>
        </xdr:cNvSpPr>
      </xdr:nvSpPr>
      <xdr:spPr bwMode="auto">
        <a:xfrm>
          <a:off x="69723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25</xdr:row>
      <xdr:rowOff>0</xdr:rowOff>
    </xdr:from>
    <xdr:to>
      <xdr:col>11</xdr:col>
      <xdr:colOff>323850</xdr:colOff>
      <xdr:row>25</xdr:row>
      <xdr:rowOff>0</xdr:rowOff>
    </xdr:to>
    <xdr:sp macro="" textlink="">
      <xdr:nvSpPr>
        <xdr:cNvPr id="4971" name="Line 7">
          <a:extLst>
            <a:ext uri="{FF2B5EF4-FFF2-40B4-BE49-F238E27FC236}">
              <a16:creationId xmlns:a16="http://schemas.microsoft.com/office/drawing/2014/main" id="{E89783FF-B498-4D52-8F3D-65B07357C738}"/>
            </a:ext>
          </a:extLst>
        </xdr:cNvPr>
        <xdr:cNvSpPr>
          <a:spLocks noChangeShapeType="1"/>
        </xdr:cNvSpPr>
      </xdr:nvSpPr>
      <xdr:spPr bwMode="auto">
        <a:xfrm>
          <a:off x="69723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25</xdr:row>
      <xdr:rowOff>0</xdr:rowOff>
    </xdr:from>
    <xdr:to>
      <xdr:col>11</xdr:col>
      <xdr:colOff>323850</xdr:colOff>
      <xdr:row>25</xdr:row>
      <xdr:rowOff>0</xdr:rowOff>
    </xdr:to>
    <xdr:sp macro="" textlink="">
      <xdr:nvSpPr>
        <xdr:cNvPr id="4972" name="Line 7">
          <a:extLst>
            <a:ext uri="{FF2B5EF4-FFF2-40B4-BE49-F238E27FC236}">
              <a16:creationId xmlns:a16="http://schemas.microsoft.com/office/drawing/2014/main" id="{D873641B-0C04-4F05-A26D-B2B23293DEB1}"/>
            </a:ext>
          </a:extLst>
        </xdr:cNvPr>
        <xdr:cNvSpPr>
          <a:spLocks noChangeShapeType="1"/>
        </xdr:cNvSpPr>
      </xdr:nvSpPr>
      <xdr:spPr bwMode="auto">
        <a:xfrm>
          <a:off x="69723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4973" name="Line 7">
          <a:extLst>
            <a:ext uri="{FF2B5EF4-FFF2-40B4-BE49-F238E27FC236}">
              <a16:creationId xmlns:a16="http://schemas.microsoft.com/office/drawing/2014/main" id="{E96B4FE0-D9A8-4075-9D72-AE1D2169AC6C}"/>
            </a:ext>
          </a:extLst>
        </xdr:cNvPr>
        <xdr:cNvSpPr>
          <a:spLocks noChangeShapeType="1"/>
        </xdr:cNvSpPr>
      </xdr:nvSpPr>
      <xdr:spPr bwMode="auto">
        <a:xfrm>
          <a:off x="851535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4974" name="Line 7">
          <a:extLst>
            <a:ext uri="{FF2B5EF4-FFF2-40B4-BE49-F238E27FC236}">
              <a16:creationId xmlns:a16="http://schemas.microsoft.com/office/drawing/2014/main" id="{6D62DC8B-2369-495C-88F7-4A3B353938B1}"/>
            </a:ext>
          </a:extLst>
        </xdr:cNvPr>
        <xdr:cNvSpPr>
          <a:spLocks noChangeShapeType="1"/>
        </xdr:cNvSpPr>
      </xdr:nvSpPr>
      <xdr:spPr bwMode="auto">
        <a:xfrm>
          <a:off x="851535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4975" name="Line 7">
          <a:extLst>
            <a:ext uri="{FF2B5EF4-FFF2-40B4-BE49-F238E27FC236}">
              <a16:creationId xmlns:a16="http://schemas.microsoft.com/office/drawing/2014/main" id="{7E6924BD-547F-40B8-9FCC-9A7AEC382D1A}"/>
            </a:ext>
          </a:extLst>
        </xdr:cNvPr>
        <xdr:cNvSpPr>
          <a:spLocks noChangeShapeType="1"/>
        </xdr:cNvSpPr>
      </xdr:nvSpPr>
      <xdr:spPr bwMode="auto">
        <a:xfrm>
          <a:off x="851535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29</xdr:row>
      <xdr:rowOff>0</xdr:rowOff>
    </xdr:from>
    <xdr:to>
      <xdr:col>11</xdr:col>
      <xdr:colOff>323850</xdr:colOff>
      <xdr:row>29</xdr:row>
      <xdr:rowOff>0</xdr:rowOff>
    </xdr:to>
    <xdr:sp macro="" textlink="">
      <xdr:nvSpPr>
        <xdr:cNvPr id="4976" name="Line 7">
          <a:extLst>
            <a:ext uri="{FF2B5EF4-FFF2-40B4-BE49-F238E27FC236}">
              <a16:creationId xmlns:a16="http://schemas.microsoft.com/office/drawing/2014/main" id="{9D368314-85FC-4245-8999-6DF6D60238D6}"/>
            </a:ext>
          </a:extLst>
        </xdr:cNvPr>
        <xdr:cNvSpPr>
          <a:spLocks noChangeShapeType="1"/>
        </xdr:cNvSpPr>
      </xdr:nvSpPr>
      <xdr:spPr bwMode="auto">
        <a:xfrm>
          <a:off x="697230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29</xdr:row>
      <xdr:rowOff>0</xdr:rowOff>
    </xdr:from>
    <xdr:to>
      <xdr:col>11</xdr:col>
      <xdr:colOff>323850</xdr:colOff>
      <xdr:row>29</xdr:row>
      <xdr:rowOff>0</xdr:rowOff>
    </xdr:to>
    <xdr:sp macro="" textlink="">
      <xdr:nvSpPr>
        <xdr:cNvPr id="4977" name="Line 7">
          <a:extLst>
            <a:ext uri="{FF2B5EF4-FFF2-40B4-BE49-F238E27FC236}">
              <a16:creationId xmlns:a16="http://schemas.microsoft.com/office/drawing/2014/main" id="{70213CDE-254E-4C36-8B8F-9B1A18579178}"/>
            </a:ext>
          </a:extLst>
        </xdr:cNvPr>
        <xdr:cNvSpPr>
          <a:spLocks noChangeShapeType="1"/>
        </xdr:cNvSpPr>
      </xdr:nvSpPr>
      <xdr:spPr bwMode="auto">
        <a:xfrm>
          <a:off x="697230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29</xdr:row>
      <xdr:rowOff>0</xdr:rowOff>
    </xdr:from>
    <xdr:to>
      <xdr:col>11</xdr:col>
      <xdr:colOff>323850</xdr:colOff>
      <xdr:row>29</xdr:row>
      <xdr:rowOff>0</xdr:rowOff>
    </xdr:to>
    <xdr:sp macro="" textlink="">
      <xdr:nvSpPr>
        <xdr:cNvPr id="4978" name="Line 7">
          <a:extLst>
            <a:ext uri="{FF2B5EF4-FFF2-40B4-BE49-F238E27FC236}">
              <a16:creationId xmlns:a16="http://schemas.microsoft.com/office/drawing/2014/main" id="{63720802-320C-4ECA-94BF-D5CEAE6020AB}"/>
            </a:ext>
          </a:extLst>
        </xdr:cNvPr>
        <xdr:cNvSpPr>
          <a:spLocks noChangeShapeType="1"/>
        </xdr:cNvSpPr>
      </xdr:nvSpPr>
      <xdr:spPr bwMode="auto">
        <a:xfrm>
          <a:off x="697230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4979" name="Line 7">
          <a:extLst>
            <a:ext uri="{FF2B5EF4-FFF2-40B4-BE49-F238E27FC236}">
              <a16:creationId xmlns:a16="http://schemas.microsoft.com/office/drawing/2014/main" id="{506679F9-5F8D-4BA0-BA95-BE776EE19F21}"/>
            </a:ext>
          </a:extLst>
        </xdr:cNvPr>
        <xdr:cNvSpPr>
          <a:spLocks noChangeShapeType="1"/>
        </xdr:cNvSpPr>
      </xdr:nvSpPr>
      <xdr:spPr bwMode="auto">
        <a:xfrm>
          <a:off x="851535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4980" name="Line 7">
          <a:extLst>
            <a:ext uri="{FF2B5EF4-FFF2-40B4-BE49-F238E27FC236}">
              <a16:creationId xmlns:a16="http://schemas.microsoft.com/office/drawing/2014/main" id="{BCC7E07E-4A9C-4D01-B164-F746DAD45B4D}"/>
            </a:ext>
          </a:extLst>
        </xdr:cNvPr>
        <xdr:cNvSpPr>
          <a:spLocks noChangeShapeType="1"/>
        </xdr:cNvSpPr>
      </xdr:nvSpPr>
      <xdr:spPr bwMode="auto">
        <a:xfrm>
          <a:off x="851535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4981" name="Line 7">
          <a:extLst>
            <a:ext uri="{FF2B5EF4-FFF2-40B4-BE49-F238E27FC236}">
              <a16:creationId xmlns:a16="http://schemas.microsoft.com/office/drawing/2014/main" id="{3D851FCC-90B1-4B6F-8425-E2CE845D0D85}"/>
            </a:ext>
          </a:extLst>
        </xdr:cNvPr>
        <xdr:cNvSpPr>
          <a:spLocks noChangeShapeType="1"/>
        </xdr:cNvSpPr>
      </xdr:nvSpPr>
      <xdr:spPr bwMode="auto">
        <a:xfrm>
          <a:off x="851535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29</xdr:row>
      <xdr:rowOff>0</xdr:rowOff>
    </xdr:from>
    <xdr:to>
      <xdr:col>17</xdr:col>
      <xdr:colOff>323850</xdr:colOff>
      <xdr:row>29</xdr:row>
      <xdr:rowOff>0</xdr:rowOff>
    </xdr:to>
    <xdr:sp macro="" textlink="">
      <xdr:nvSpPr>
        <xdr:cNvPr id="4982" name="Line 7">
          <a:extLst>
            <a:ext uri="{FF2B5EF4-FFF2-40B4-BE49-F238E27FC236}">
              <a16:creationId xmlns:a16="http://schemas.microsoft.com/office/drawing/2014/main" id="{9C2AFBCD-0447-4715-822B-85D1199C1E39}"/>
            </a:ext>
          </a:extLst>
        </xdr:cNvPr>
        <xdr:cNvSpPr>
          <a:spLocks noChangeShapeType="1"/>
        </xdr:cNvSpPr>
      </xdr:nvSpPr>
      <xdr:spPr bwMode="auto">
        <a:xfrm>
          <a:off x="1160145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29</xdr:row>
      <xdr:rowOff>0</xdr:rowOff>
    </xdr:from>
    <xdr:to>
      <xdr:col>17</xdr:col>
      <xdr:colOff>323850</xdr:colOff>
      <xdr:row>29</xdr:row>
      <xdr:rowOff>0</xdr:rowOff>
    </xdr:to>
    <xdr:sp macro="" textlink="">
      <xdr:nvSpPr>
        <xdr:cNvPr id="4983" name="Line 7">
          <a:extLst>
            <a:ext uri="{FF2B5EF4-FFF2-40B4-BE49-F238E27FC236}">
              <a16:creationId xmlns:a16="http://schemas.microsoft.com/office/drawing/2014/main" id="{1461597E-DA32-404B-B637-EC5876DE09A3}"/>
            </a:ext>
          </a:extLst>
        </xdr:cNvPr>
        <xdr:cNvSpPr>
          <a:spLocks noChangeShapeType="1"/>
        </xdr:cNvSpPr>
      </xdr:nvSpPr>
      <xdr:spPr bwMode="auto">
        <a:xfrm>
          <a:off x="1160145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29</xdr:row>
      <xdr:rowOff>0</xdr:rowOff>
    </xdr:from>
    <xdr:to>
      <xdr:col>17</xdr:col>
      <xdr:colOff>323850</xdr:colOff>
      <xdr:row>29</xdr:row>
      <xdr:rowOff>0</xdr:rowOff>
    </xdr:to>
    <xdr:sp macro="" textlink="">
      <xdr:nvSpPr>
        <xdr:cNvPr id="4984" name="Line 7">
          <a:extLst>
            <a:ext uri="{FF2B5EF4-FFF2-40B4-BE49-F238E27FC236}">
              <a16:creationId xmlns:a16="http://schemas.microsoft.com/office/drawing/2014/main" id="{FB17321D-7649-4AC9-97CC-8A1D8CBB95A9}"/>
            </a:ext>
          </a:extLst>
        </xdr:cNvPr>
        <xdr:cNvSpPr>
          <a:spLocks noChangeShapeType="1"/>
        </xdr:cNvSpPr>
      </xdr:nvSpPr>
      <xdr:spPr bwMode="auto">
        <a:xfrm>
          <a:off x="1160145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21</xdr:row>
      <xdr:rowOff>0</xdr:rowOff>
    </xdr:from>
    <xdr:to>
      <xdr:col>15</xdr:col>
      <xdr:colOff>323850</xdr:colOff>
      <xdr:row>21</xdr:row>
      <xdr:rowOff>0</xdr:rowOff>
    </xdr:to>
    <xdr:sp macro="" textlink="">
      <xdr:nvSpPr>
        <xdr:cNvPr id="4985" name="Line 7">
          <a:extLst>
            <a:ext uri="{FF2B5EF4-FFF2-40B4-BE49-F238E27FC236}">
              <a16:creationId xmlns:a16="http://schemas.microsoft.com/office/drawing/2014/main" id="{2DFF45C3-EBEC-4B72-B550-8A737EF01803}"/>
            </a:ext>
          </a:extLst>
        </xdr:cNvPr>
        <xdr:cNvSpPr>
          <a:spLocks noChangeShapeType="1"/>
        </xdr:cNvSpPr>
      </xdr:nvSpPr>
      <xdr:spPr bwMode="auto">
        <a:xfrm>
          <a:off x="10058400" y="470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21</xdr:row>
      <xdr:rowOff>0</xdr:rowOff>
    </xdr:from>
    <xdr:to>
      <xdr:col>15</xdr:col>
      <xdr:colOff>323850</xdr:colOff>
      <xdr:row>21</xdr:row>
      <xdr:rowOff>0</xdr:rowOff>
    </xdr:to>
    <xdr:sp macro="" textlink="">
      <xdr:nvSpPr>
        <xdr:cNvPr id="4986" name="Line 7">
          <a:extLst>
            <a:ext uri="{FF2B5EF4-FFF2-40B4-BE49-F238E27FC236}">
              <a16:creationId xmlns:a16="http://schemas.microsoft.com/office/drawing/2014/main" id="{B7EF830F-0211-4467-A040-DF98DB39EEED}"/>
            </a:ext>
          </a:extLst>
        </xdr:cNvPr>
        <xdr:cNvSpPr>
          <a:spLocks noChangeShapeType="1"/>
        </xdr:cNvSpPr>
      </xdr:nvSpPr>
      <xdr:spPr bwMode="auto">
        <a:xfrm>
          <a:off x="10058400" y="470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21</xdr:row>
      <xdr:rowOff>0</xdr:rowOff>
    </xdr:from>
    <xdr:to>
      <xdr:col>15</xdr:col>
      <xdr:colOff>323850</xdr:colOff>
      <xdr:row>21</xdr:row>
      <xdr:rowOff>0</xdr:rowOff>
    </xdr:to>
    <xdr:sp macro="" textlink="">
      <xdr:nvSpPr>
        <xdr:cNvPr id="4987" name="Line 7">
          <a:extLst>
            <a:ext uri="{FF2B5EF4-FFF2-40B4-BE49-F238E27FC236}">
              <a16:creationId xmlns:a16="http://schemas.microsoft.com/office/drawing/2014/main" id="{9E06A6CE-0FA7-430B-9B3B-631785C01BE2}"/>
            </a:ext>
          </a:extLst>
        </xdr:cNvPr>
        <xdr:cNvSpPr>
          <a:spLocks noChangeShapeType="1"/>
        </xdr:cNvSpPr>
      </xdr:nvSpPr>
      <xdr:spPr bwMode="auto">
        <a:xfrm>
          <a:off x="10058400" y="470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21</xdr:row>
      <xdr:rowOff>0</xdr:rowOff>
    </xdr:from>
    <xdr:to>
      <xdr:col>15</xdr:col>
      <xdr:colOff>323850</xdr:colOff>
      <xdr:row>21</xdr:row>
      <xdr:rowOff>0</xdr:rowOff>
    </xdr:to>
    <xdr:sp macro="" textlink="">
      <xdr:nvSpPr>
        <xdr:cNvPr id="4988" name="Line 7">
          <a:extLst>
            <a:ext uri="{FF2B5EF4-FFF2-40B4-BE49-F238E27FC236}">
              <a16:creationId xmlns:a16="http://schemas.microsoft.com/office/drawing/2014/main" id="{6426E9ED-49D2-42D9-A098-DC3D70B416A2}"/>
            </a:ext>
          </a:extLst>
        </xdr:cNvPr>
        <xdr:cNvSpPr>
          <a:spLocks noChangeShapeType="1"/>
        </xdr:cNvSpPr>
      </xdr:nvSpPr>
      <xdr:spPr bwMode="auto">
        <a:xfrm>
          <a:off x="10058400" y="470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21</xdr:row>
      <xdr:rowOff>0</xdr:rowOff>
    </xdr:from>
    <xdr:to>
      <xdr:col>15</xdr:col>
      <xdr:colOff>323850</xdr:colOff>
      <xdr:row>21</xdr:row>
      <xdr:rowOff>0</xdr:rowOff>
    </xdr:to>
    <xdr:sp macro="" textlink="">
      <xdr:nvSpPr>
        <xdr:cNvPr id="4989" name="Line 7">
          <a:extLst>
            <a:ext uri="{FF2B5EF4-FFF2-40B4-BE49-F238E27FC236}">
              <a16:creationId xmlns:a16="http://schemas.microsoft.com/office/drawing/2014/main" id="{29327742-92D5-43E8-96AA-FC8E286BC565}"/>
            </a:ext>
          </a:extLst>
        </xdr:cNvPr>
        <xdr:cNvSpPr>
          <a:spLocks noChangeShapeType="1"/>
        </xdr:cNvSpPr>
      </xdr:nvSpPr>
      <xdr:spPr bwMode="auto">
        <a:xfrm>
          <a:off x="10058400" y="470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21</xdr:row>
      <xdr:rowOff>0</xdr:rowOff>
    </xdr:from>
    <xdr:to>
      <xdr:col>15</xdr:col>
      <xdr:colOff>323850</xdr:colOff>
      <xdr:row>21</xdr:row>
      <xdr:rowOff>0</xdr:rowOff>
    </xdr:to>
    <xdr:sp macro="" textlink="">
      <xdr:nvSpPr>
        <xdr:cNvPr id="4990" name="Line 7">
          <a:extLst>
            <a:ext uri="{FF2B5EF4-FFF2-40B4-BE49-F238E27FC236}">
              <a16:creationId xmlns:a16="http://schemas.microsoft.com/office/drawing/2014/main" id="{4B089A7E-9296-48D0-AB66-1A396C01493F}"/>
            </a:ext>
          </a:extLst>
        </xdr:cNvPr>
        <xdr:cNvSpPr>
          <a:spLocks noChangeShapeType="1"/>
        </xdr:cNvSpPr>
      </xdr:nvSpPr>
      <xdr:spPr bwMode="auto">
        <a:xfrm>
          <a:off x="10058400" y="470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21</xdr:row>
      <xdr:rowOff>0</xdr:rowOff>
    </xdr:from>
    <xdr:to>
      <xdr:col>17</xdr:col>
      <xdr:colOff>323850</xdr:colOff>
      <xdr:row>21</xdr:row>
      <xdr:rowOff>0</xdr:rowOff>
    </xdr:to>
    <xdr:sp macro="" textlink="">
      <xdr:nvSpPr>
        <xdr:cNvPr id="4991" name="Line 7">
          <a:extLst>
            <a:ext uri="{FF2B5EF4-FFF2-40B4-BE49-F238E27FC236}">
              <a16:creationId xmlns:a16="http://schemas.microsoft.com/office/drawing/2014/main" id="{8876C231-F6CA-4B72-9B3A-449113A85CE4}"/>
            </a:ext>
          </a:extLst>
        </xdr:cNvPr>
        <xdr:cNvSpPr>
          <a:spLocks noChangeShapeType="1"/>
        </xdr:cNvSpPr>
      </xdr:nvSpPr>
      <xdr:spPr bwMode="auto">
        <a:xfrm>
          <a:off x="11601450" y="470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21</xdr:row>
      <xdr:rowOff>0</xdr:rowOff>
    </xdr:from>
    <xdr:to>
      <xdr:col>17</xdr:col>
      <xdr:colOff>323850</xdr:colOff>
      <xdr:row>21</xdr:row>
      <xdr:rowOff>0</xdr:rowOff>
    </xdr:to>
    <xdr:sp macro="" textlink="">
      <xdr:nvSpPr>
        <xdr:cNvPr id="4992" name="Line 7">
          <a:extLst>
            <a:ext uri="{FF2B5EF4-FFF2-40B4-BE49-F238E27FC236}">
              <a16:creationId xmlns:a16="http://schemas.microsoft.com/office/drawing/2014/main" id="{D3EAE1C3-C932-4E20-984E-CEA47D4C3D8C}"/>
            </a:ext>
          </a:extLst>
        </xdr:cNvPr>
        <xdr:cNvSpPr>
          <a:spLocks noChangeShapeType="1"/>
        </xdr:cNvSpPr>
      </xdr:nvSpPr>
      <xdr:spPr bwMode="auto">
        <a:xfrm>
          <a:off x="11601450" y="470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21</xdr:row>
      <xdr:rowOff>0</xdr:rowOff>
    </xdr:from>
    <xdr:to>
      <xdr:col>17</xdr:col>
      <xdr:colOff>323850</xdr:colOff>
      <xdr:row>21</xdr:row>
      <xdr:rowOff>0</xdr:rowOff>
    </xdr:to>
    <xdr:sp macro="" textlink="">
      <xdr:nvSpPr>
        <xdr:cNvPr id="4993" name="Line 7">
          <a:extLst>
            <a:ext uri="{FF2B5EF4-FFF2-40B4-BE49-F238E27FC236}">
              <a16:creationId xmlns:a16="http://schemas.microsoft.com/office/drawing/2014/main" id="{E63D2469-8238-4E05-8591-34414BC61323}"/>
            </a:ext>
          </a:extLst>
        </xdr:cNvPr>
        <xdr:cNvSpPr>
          <a:spLocks noChangeShapeType="1"/>
        </xdr:cNvSpPr>
      </xdr:nvSpPr>
      <xdr:spPr bwMode="auto">
        <a:xfrm>
          <a:off x="11601450" y="470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21</xdr:row>
      <xdr:rowOff>0</xdr:rowOff>
    </xdr:from>
    <xdr:to>
      <xdr:col>17</xdr:col>
      <xdr:colOff>323850</xdr:colOff>
      <xdr:row>21</xdr:row>
      <xdr:rowOff>0</xdr:rowOff>
    </xdr:to>
    <xdr:sp macro="" textlink="">
      <xdr:nvSpPr>
        <xdr:cNvPr id="4994" name="Line 7">
          <a:extLst>
            <a:ext uri="{FF2B5EF4-FFF2-40B4-BE49-F238E27FC236}">
              <a16:creationId xmlns:a16="http://schemas.microsoft.com/office/drawing/2014/main" id="{532EF0CB-8F63-4059-AFC7-85CBCFFA4AB3}"/>
            </a:ext>
          </a:extLst>
        </xdr:cNvPr>
        <xdr:cNvSpPr>
          <a:spLocks noChangeShapeType="1"/>
        </xdr:cNvSpPr>
      </xdr:nvSpPr>
      <xdr:spPr bwMode="auto">
        <a:xfrm>
          <a:off x="11601450" y="470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21</xdr:row>
      <xdr:rowOff>0</xdr:rowOff>
    </xdr:from>
    <xdr:to>
      <xdr:col>17</xdr:col>
      <xdr:colOff>323850</xdr:colOff>
      <xdr:row>21</xdr:row>
      <xdr:rowOff>0</xdr:rowOff>
    </xdr:to>
    <xdr:sp macro="" textlink="">
      <xdr:nvSpPr>
        <xdr:cNvPr id="4995" name="Line 7">
          <a:extLst>
            <a:ext uri="{FF2B5EF4-FFF2-40B4-BE49-F238E27FC236}">
              <a16:creationId xmlns:a16="http://schemas.microsoft.com/office/drawing/2014/main" id="{90743667-7463-496D-8542-7255613B50B8}"/>
            </a:ext>
          </a:extLst>
        </xdr:cNvPr>
        <xdr:cNvSpPr>
          <a:spLocks noChangeShapeType="1"/>
        </xdr:cNvSpPr>
      </xdr:nvSpPr>
      <xdr:spPr bwMode="auto">
        <a:xfrm>
          <a:off x="11601450" y="470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21</xdr:row>
      <xdr:rowOff>0</xdr:rowOff>
    </xdr:from>
    <xdr:to>
      <xdr:col>17</xdr:col>
      <xdr:colOff>323850</xdr:colOff>
      <xdr:row>21</xdr:row>
      <xdr:rowOff>0</xdr:rowOff>
    </xdr:to>
    <xdr:sp macro="" textlink="">
      <xdr:nvSpPr>
        <xdr:cNvPr id="4996" name="Line 7">
          <a:extLst>
            <a:ext uri="{FF2B5EF4-FFF2-40B4-BE49-F238E27FC236}">
              <a16:creationId xmlns:a16="http://schemas.microsoft.com/office/drawing/2014/main" id="{C1A7FD77-EE71-4D8D-B78F-A47C2B3FF8E3}"/>
            </a:ext>
          </a:extLst>
        </xdr:cNvPr>
        <xdr:cNvSpPr>
          <a:spLocks noChangeShapeType="1"/>
        </xdr:cNvSpPr>
      </xdr:nvSpPr>
      <xdr:spPr bwMode="auto">
        <a:xfrm>
          <a:off x="11601450" y="470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21</xdr:row>
      <xdr:rowOff>0</xdr:rowOff>
    </xdr:from>
    <xdr:to>
      <xdr:col>21</xdr:col>
      <xdr:colOff>323850</xdr:colOff>
      <xdr:row>21</xdr:row>
      <xdr:rowOff>0</xdr:rowOff>
    </xdr:to>
    <xdr:sp macro="" textlink="">
      <xdr:nvSpPr>
        <xdr:cNvPr id="4997" name="Line 7">
          <a:extLst>
            <a:ext uri="{FF2B5EF4-FFF2-40B4-BE49-F238E27FC236}">
              <a16:creationId xmlns:a16="http://schemas.microsoft.com/office/drawing/2014/main" id="{8C21C1F9-A898-46AD-8CC3-55C0054D139B}"/>
            </a:ext>
          </a:extLst>
        </xdr:cNvPr>
        <xdr:cNvSpPr>
          <a:spLocks noChangeShapeType="1"/>
        </xdr:cNvSpPr>
      </xdr:nvSpPr>
      <xdr:spPr bwMode="auto">
        <a:xfrm>
          <a:off x="14687550" y="470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21</xdr:row>
      <xdr:rowOff>0</xdr:rowOff>
    </xdr:from>
    <xdr:to>
      <xdr:col>21</xdr:col>
      <xdr:colOff>323850</xdr:colOff>
      <xdr:row>21</xdr:row>
      <xdr:rowOff>0</xdr:rowOff>
    </xdr:to>
    <xdr:sp macro="" textlink="">
      <xdr:nvSpPr>
        <xdr:cNvPr id="4998" name="Line 7">
          <a:extLst>
            <a:ext uri="{FF2B5EF4-FFF2-40B4-BE49-F238E27FC236}">
              <a16:creationId xmlns:a16="http://schemas.microsoft.com/office/drawing/2014/main" id="{C0094BD7-8646-4A61-986F-49873CBAFF15}"/>
            </a:ext>
          </a:extLst>
        </xdr:cNvPr>
        <xdr:cNvSpPr>
          <a:spLocks noChangeShapeType="1"/>
        </xdr:cNvSpPr>
      </xdr:nvSpPr>
      <xdr:spPr bwMode="auto">
        <a:xfrm>
          <a:off x="14687550" y="470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21</xdr:row>
      <xdr:rowOff>0</xdr:rowOff>
    </xdr:from>
    <xdr:to>
      <xdr:col>21</xdr:col>
      <xdr:colOff>323850</xdr:colOff>
      <xdr:row>21</xdr:row>
      <xdr:rowOff>0</xdr:rowOff>
    </xdr:to>
    <xdr:sp macro="" textlink="">
      <xdr:nvSpPr>
        <xdr:cNvPr id="4999" name="Line 7">
          <a:extLst>
            <a:ext uri="{FF2B5EF4-FFF2-40B4-BE49-F238E27FC236}">
              <a16:creationId xmlns:a16="http://schemas.microsoft.com/office/drawing/2014/main" id="{1B3D7781-884C-4A39-B91C-9255CA642BCE}"/>
            </a:ext>
          </a:extLst>
        </xdr:cNvPr>
        <xdr:cNvSpPr>
          <a:spLocks noChangeShapeType="1"/>
        </xdr:cNvSpPr>
      </xdr:nvSpPr>
      <xdr:spPr bwMode="auto">
        <a:xfrm>
          <a:off x="14687550" y="470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21</xdr:row>
      <xdr:rowOff>0</xdr:rowOff>
    </xdr:from>
    <xdr:to>
      <xdr:col>21</xdr:col>
      <xdr:colOff>323850</xdr:colOff>
      <xdr:row>21</xdr:row>
      <xdr:rowOff>0</xdr:rowOff>
    </xdr:to>
    <xdr:sp macro="" textlink="">
      <xdr:nvSpPr>
        <xdr:cNvPr id="5000" name="Line 7">
          <a:extLst>
            <a:ext uri="{FF2B5EF4-FFF2-40B4-BE49-F238E27FC236}">
              <a16:creationId xmlns:a16="http://schemas.microsoft.com/office/drawing/2014/main" id="{835D8AB5-6AA4-4F02-BE23-7C9C9A81A4DF}"/>
            </a:ext>
          </a:extLst>
        </xdr:cNvPr>
        <xdr:cNvSpPr>
          <a:spLocks noChangeShapeType="1"/>
        </xdr:cNvSpPr>
      </xdr:nvSpPr>
      <xdr:spPr bwMode="auto">
        <a:xfrm>
          <a:off x="14687550" y="470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21</xdr:row>
      <xdr:rowOff>0</xdr:rowOff>
    </xdr:from>
    <xdr:to>
      <xdr:col>21</xdr:col>
      <xdr:colOff>323850</xdr:colOff>
      <xdr:row>21</xdr:row>
      <xdr:rowOff>0</xdr:rowOff>
    </xdr:to>
    <xdr:sp macro="" textlink="">
      <xdr:nvSpPr>
        <xdr:cNvPr id="5001" name="Line 7">
          <a:extLst>
            <a:ext uri="{FF2B5EF4-FFF2-40B4-BE49-F238E27FC236}">
              <a16:creationId xmlns:a16="http://schemas.microsoft.com/office/drawing/2014/main" id="{7F89F2C1-1287-4B83-9E50-CBB271967F7B}"/>
            </a:ext>
          </a:extLst>
        </xdr:cNvPr>
        <xdr:cNvSpPr>
          <a:spLocks noChangeShapeType="1"/>
        </xdr:cNvSpPr>
      </xdr:nvSpPr>
      <xdr:spPr bwMode="auto">
        <a:xfrm>
          <a:off x="14687550" y="470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21</xdr:row>
      <xdr:rowOff>0</xdr:rowOff>
    </xdr:from>
    <xdr:to>
      <xdr:col>21</xdr:col>
      <xdr:colOff>323850</xdr:colOff>
      <xdr:row>21</xdr:row>
      <xdr:rowOff>0</xdr:rowOff>
    </xdr:to>
    <xdr:sp macro="" textlink="">
      <xdr:nvSpPr>
        <xdr:cNvPr id="5002" name="Line 7">
          <a:extLst>
            <a:ext uri="{FF2B5EF4-FFF2-40B4-BE49-F238E27FC236}">
              <a16:creationId xmlns:a16="http://schemas.microsoft.com/office/drawing/2014/main" id="{CCC9E2AB-37E8-4CD9-9952-E5663C05D9AE}"/>
            </a:ext>
          </a:extLst>
        </xdr:cNvPr>
        <xdr:cNvSpPr>
          <a:spLocks noChangeShapeType="1"/>
        </xdr:cNvSpPr>
      </xdr:nvSpPr>
      <xdr:spPr bwMode="auto">
        <a:xfrm>
          <a:off x="14687550" y="470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25</xdr:row>
      <xdr:rowOff>0</xdr:rowOff>
    </xdr:from>
    <xdr:to>
      <xdr:col>11</xdr:col>
      <xdr:colOff>323850</xdr:colOff>
      <xdr:row>25</xdr:row>
      <xdr:rowOff>0</xdr:rowOff>
    </xdr:to>
    <xdr:sp macro="" textlink="">
      <xdr:nvSpPr>
        <xdr:cNvPr id="5003" name="Line 7">
          <a:extLst>
            <a:ext uri="{FF2B5EF4-FFF2-40B4-BE49-F238E27FC236}">
              <a16:creationId xmlns:a16="http://schemas.microsoft.com/office/drawing/2014/main" id="{D9F8B864-DEC2-4828-AC01-BE7F8C521042}"/>
            </a:ext>
          </a:extLst>
        </xdr:cNvPr>
        <xdr:cNvSpPr>
          <a:spLocks noChangeShapeType="1"/>
        </xdr:cNvSpPr>
      </xdr:nvSpPr>
      <xdr:spPr bwMode="auto">
        <a:xfrm>
          <a:off x="69723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25</xdr:row>
      <xdr:rowOff>0</xdr:rowOff>
    </xdr:from>
    <xdr:to>
      <xdr:col>11</xdr:col>
      <xdr:colOff>323850</xdr:colOff>
      <xdr:row>25</xdr:row>
      <xdr:rowOff>0</xdr:rowOff>
    </xdr:to>
    <xdr:sp macro="" textlink="">
      <xdr:nvSpPr>
        <xdr:cNvPr id="5004" name="Line 7">
          <a:extLst>
            <a:ext uri="{FF2B5EF4-FFF2-40B4-BE49-F238E27FC236}">
              <a16:creationId xmlns:a16="http://schemas.microsoft.com/office/drawing/2014/main" id="{7944292B-35D8-4382-8F2C-2AB8350A39A0}"/>
            </a:ext>
          </a:extLst>
        </xdr:cNvPr>
        <xdr:cNvSpPr>
          <a:spLocks noChangeShapeType="1"/>
        </xdr:cNvSpPr>
      </xdr:nvSpPr>
      <xdr:spPr bwMode="auto">
        <a:xfrm>
          <a:off x="69723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25</xdr:row>
      <xdr:rowOff>0</xdr:rowOff>
    </xdr:from>
    <xdr:to>
      <xdr:col>11</xdr:col>
      <xdr:colOff>323850</xdr:colOff>
      <xdr:row>25</xdr:row>
      <xdr:rowOff>0</xdr:rowOff>
    </xdr:to>
    <xdr:sp macro="" textlink="">
      <xdr:nvSpPr>
        <xdr:cNvPr id="5005" name="Line 7">
          <a:extLst>
            <a:ext uri="{FF2B5EF4-FFF2-40B4-BE49-F238E27FC236}">
              <a16:creationId xmlns:a16="http://schemas.microsoft.com/office/drawing/2014/main" id="{ABCBCD4A-209D-492D-B12E-645D25AB4A3E}"/>
            </a:ext>
          </a:extLst>
        </xdr:cNvPr>
        <xdr:cNvSpPr>
          <a:spLocks noChangeShapeType="1"/>
        </xdr:cNvSpPr>
      </xdr:nvSpPr>
      <xdr:spPr bwMode="auto">
        <a:xfrm>
          <a:off x="69723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25</xdr:row>
      <xdr:rowOff>0</xdr:rowOff>
    </xdr:from>
    <xdr:to>
      <xdr:col>11</xdr:col>
      <xdr:colOff>323850</xdr:colOff>
      <xdr:row>25</xdr:row>
      <xdr:rowOff>0</xdr:rowOff>
    </xdr:to>
    <xdr:sp macro="" textlink="">
      <xdr:nvSpPr>
        <xdr:cNvPr id="5006" name="Line 7">
          <a:extLst>
            <a:ext uri="{FF2B5EF4-FFF2-40B4-BE49-F238E27FC236}">
              <a16:creationId xmlns:a16="http://schemas.microsoft.com/office/drawing/2014/main" id="{10C8E41F-3F1A-4D05-BFE5-F28E53C333EF}"/>
            </a:ext>
          </a:extLst>
        </xdr:cNvPr>
        <xdr:cNvSpPr>
          <a:spLocks noChangeShapeType="1"/>
        </xdr:cNvSpPr>
      </xdr:nvSpPr>
      <xdr:spPr bwMode="auto">
        <a:xfrm>
          <a:off x="69723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25</xdr:row>
      <xdr:rowOff>0</xdr:rowOff>
    </xdr:from>
    <xdr:to>
      <xdr:col>11</xdr:col>
      <xdr:colOff>323850</xdr:colOff>
      <xdr:row>25</xdr:row>
      <xdr:rowOff>0</xdr:rowOff>
    </xdr:to>
    <xdr:sp macro="" textlink="">
      <xdr:nvSpPr>
        <xdr:cNvPr id="5007" name="Line 7">
          <a:extLst>
            <a:ext uri="{FF2B5EF4-FFF2-40B4-BE49-F238E27FC236}">
              <a16:creationId xmlns:a16="http://schemas.microsoft.com/office/drawing/2014/main" id="{46BC5614-D8C5-4138-BF59-7985DBC881A4}"/>
            </a:ext>
          </a:extLst>
        </xdr:cNvPr>
        <xdr:cNvSpPr>
          <a:spLocks noChangeShapeType="1"/>
        </xdr:cNvSpPr>
      </xdr:nvSpPr>
      <xdr:spPr bwMode="auto">
        <a:xfrm>
          <a:off x="69723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25</xdr:row>
      <xdr:rowOff>0</xdr:rowOff>
    </xdr:from>
    <xdr:to>
      <xdr:col>11</xdr:col>
      <xdr:colOff>323850</xdr:colOff>
      <xdr:row>25</xdr:row>
      <xdr:rowOff>0</xdr:rowOff>
    </xdr:to>
    <xdr:sp macro="" textlink="">
      <xdr:nvSpPr>
        <xdr:cNvPr id="5008" name="Line 7">
          <a:extLst>
            <a:ext uri="{FF2B5EF4-FFF2-40B4-BE49-F238E27FC236}">
              <a16:creationId xmlns:a16="http://schemas.microsoft.com/office/drawing/2014/main" id="{7C714CEE-3A73-4D23-B6BE-82D9B7D6BD02}"/>
            </a:ext>
          </a:extLst>
        </xdr:cNvPr>
        <xdr:cNvSpPr>
          <a:spLocks noChangeShapeType="1"/>
        </xdr:cNvSpPr>
      </xdr:nvSpPr>
      <xdr:spPr bwMode="auto">
        <a:xfrm>
          <a:off x="69723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5009" name="Line 7">
          <a:extLst>
            <a:ext uri="{FF2B5EF4-FFF2-40B4-BE49-F238E27FC236}">
              <a16:creationId xmlns:a16="http://schemas.microsoft.com/office/drawing/2014/main" id="{AB4BA014-5082-452D-A398-A2CFF9F3D28E}"/>
            </a:ext>
          </a:extLst>
        </xdr:cNvPr>
        <xdr:cNvSpPr>
          <a:spLocks noChangeShapeType="1"/>
        </xdr:cNvSpPr>
      </xdr:nvSpPr>
      <xdr:spPr bwMode="auto">
        <a:xfrm>
          <a:off x="851535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5010" name="Line 7">
          <a:extLst>
            <a:ext uri="{FF2B5EF4-FFF2-40B4-BE49-F238E27FC236}">
              <a16:creationId xmlns:a16="http://schemas.microsoft.com/office/drawing/2014/main" id="{A0E6CF79-40CD-4A97-8D3A-5D0BEA604639}"/>
            </a:ext>
          </a:extLst>
        </xdr:cNvPr>
        <xdr:cNvSpPr>
          <a:spLocks noChangeShapeType="1"/>
        </xdr:cNvSpPr>
      </xdr:nvSpPr>
      <xdr:spPr bwMode="auto">
        <a:xfrm>
          <a:off x="851535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5011" name="Line 7">
          <a:extLst>
            <a:ext uri="{FF2B5EF4-FFF2-40B4-BE49-F238E27FC236}">
              <a16:creationId xmlns:a16="http://schemas.microsoft.com/office/drawing/2014/main" id="{B3185AEB-A54E-4797-B099-4016E31D182A}"/>
            </a:ext>
          </a:extLst>
        </xdr:cNvPr>
        <xdr:cNvSpPr>
          <a:spLocks noChangeShapeType="1"/>
        </xdr:cNvSpPr>
      </xdr:nvSpPr>
      <xdr:spPr bwMode="auto">
        <a:xfrm>
          <a:off x="851535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5012" name="Line 7">
          <a:extLst>
            <a:ext uri="{FF2B5EF4-FFF2-40B4-BE49-F238E27FC236}">
              <a16:creationId xmlns:a16="http://schemas.microsoft.com/office/drawing/2014/main" id="{1430FACE-35EE-42CF-9CCC-D75C78C4C58E}"/>
            </a:ext>
          </a:extLst>
        </xdr:cNvPr>
        <xdr:cNvSpPr>
          <a:spLocks noChangeShapeType="1"/>
        </xdr:cNvSpPr>
      </xdr:nvSpPr>
      <xdr:spPr bwMode="auto">
        <a:xfrm>
          <a:off x="851535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5013" name="Line 7">
          <a:extLst>
            <a:ext uri="{FF2B5EF4-FFF2-40B4-BE49-F238E27FC236}">
              <a16:creationId xmlns:a16="http://schemas.microsoft.com/office/drawing/2014/main" id="{115EEBF2-90EF-47C3-91FD-50E0CDE81D5B}"/>
            </a:ext>
          </a:extLst>
        </xdr:cNvPr>
        <xdr:cNvSpPr>
          <a:spLocks noChangeShapeType="1"/>
        </xdr:cNvSpPr>
      </xdr:nvSpPr>
      <xdr:spPr bwMode="auto">
        <a:xfrm>
          <a:off x="851535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5014" name="Line 7">
          <a:extLst>
            <a:ext uri="{FF2B5EF4-FFF2-40B4-BE49-F238E27FC236}">
              <a16:creationId xmlns:a16="http://schemas.microsoft.com/office/drawing/2014/main" id="{26C0B16D-B068-4909-942C-9B30AB0DD3FC}"/>
            </a:ext>
          </a:extLst>
        </xdr:cNvPr>
        <xdr:cNvSpPr>
          <a:spLocks noChangeShapeType="1"/>
        </xdr:cNvSpPr>
      </xdr:nvSpPr>
      <xdr:spPr bwMode="auto">
        <a:xfrm>
          <a:off x="851535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21</xdr:row>
      <xdr:rowOff>0</xdr:rowOff>
    </xdr:from>
    <xdr:to>
      <xdr:col>19</xdr:col>
      <xdr:colOff>323850</xdr:colOff>
      <xdr:row>21</xdr:row>
      <xdr:rowOff>0</xdr:rowOff>
    </xdr:to>
    <xdr:sp macro="" textlink="">
      <xdr:nvSpPr>
        <xdr:cNvPr id="5015" name="Line 7">
          <a:extLst>
            <a:ext uri="{FF2B5EF4-FFF2-40B4-BE49-F238E27FC236}">
              <a16:creationId xmlns:a16="http://schemas.microsoft.com/office/drawing/2014/main" id="{792FDB56-CE90-4AA6-9EBD-172D0E498711}"/>
            </a:ext>
          </a:extLst>
        </xdr:cNvPr>
        <xdr:cNvSpPr>
          <a:spLocks noChangeShapeType="1"/>
        </xdr:cNvSpPr>
      </xdr:nvSpPr>
      <xdr:spPr bwMode="auto">
        <a:xfrm>
          <a:off x="13144500" y="470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21</xdr:row>
      <xdr:rowOff>0</xdr:rowOff>
    </xdr:from>
    <xdr:to>
      <xdr:col>19</xdr:col>
      <xdr:colOff>323850</xdr:colOff>
      <xdr:row>21</xdr:row>
      <xdr:rowOff>0</xdr:rowOff>
    </xdr:to>
    <xdr:sp macro="" textlink="">
      <xdr:nvSpPr>
        <xdr:cNvPr id="5016" name="Line 7">
          <a:extLst>
            <a:ext uri="{FF2B5EF4-FFF2-40B4-BE49-F238E27FC236}">
              <a16:creationId xmlns:a16="http://schemas.microsoft.com/office/drawing/2014/main" id="{B4617061-C615-4FBC-AF03-966AAB32B1D8}"/>
            </a:ext>
          </a:extLst>
        </xdr:cNvPr>
        <xdr:cNvSpPr>
          <a:spLocks noChangeShapeType="1"/>
        </xdr:cNvSpPr>
      </xdr:nvSpPr>
      <xdr:spPr bwMode="auto">
        <a:xfrm>
          <a:off x="13144500" y="470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21</xdr:row>
      <xdr:rowOff>0</xdr:rowOff>
    </xdr:from>
    <xdr:to>
      <xdr:col>19</xdr:col>
      <xdr:colOff>323850</xdr:colOff>
      <xdr:row>21</xdr:row>
      <xdr:rowOff>0</xdr:rowOff>
    </xdr:to>
    <xdr:sp macro="" textlink="">
      <xdr:nvSpPr>
        <xdr:cNvPr id="5017" name="Line 7">
          <a:extLst>
            <a:ext uri="{FF2B5EF4-FFF2-40B4-BE49-F238E27FC236}">
              <a16:creationId xmlns:a16="http://schemas.microsoft.com/office/drawing/2014/main" id="{8E1CB460-41B2-4E33-A683-9CBCCDFE833E}"/>
            </a:ext>
          </a:extLst>
        </xdr:cNvPr>
        <xdr:cNvSpPr>
          <a:spLocks noChangeShapeType="1"/>
        </xdr:cNvSpPr>
      </xdr:nvSpPr>
      <xdr:spPr bwMode="auto">
        <a:xfrm>
          <a:off x="13144500" y="470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21</xdr:row>
      <xdr:rowOff>0</xdr:rowOff>
    </xdr:from>
    <xdr:to>
      <xdr:col>19</xdr:col>
      <xdr:colOff>323850</xdr:colOff>
      <xdr:row>21</xdr:row>
      <xdr:rowOff>0</xdr:rowOff>
    </xdr:to>
    <xdr:sp macro="" textlink="">
      <xdr:nvSpPr>
        <xdr:cNvPr id="5018" name="Line 7">
          <a:extLst>
            <a:ext uri="{FF2B5EF4-FFF2-40B4-BE49-F238E27FC236}">
              <a16:creationId xmlns:a16="http://schemas.microsoft.com/office/drawing/2014/main" id="{3AB360AB-6CDB-4169-91B0-3F0D94ACAFE6}"/>
            </a:ext>
          </a:extLst>
        </xdr:cNvPr>
        <xdr:cNvSpPr>
          <a:spLocks noChangeShapeType="1"/>
        </xdr:cNvSpPr>
      </xdr:nvSpPr>
      <xdr:spPr bwMode="auto">
        <a:xfrm>
          <a:off x="13144500" y="470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21</xdr:row>
      <xdr:rowOff>0</xdr:rowOff>
    </xdr:from>
    <xdr:to>
      <xdr:col>19</xdr:col>
      <xdr:colOff>323850</xdr:colOff>
      <xdr:row>21</xdr:row>
      <xdr:rowOff>0</xdr:rowOff>
    </xdr:to>
    <xdr:sp macro="" textlink="">
      <xdr:nvSpPr>
        <xdr:cNvPr id="5019" name="Line 7">
          <a:extLst>
            <a:ext uri="{FF2B5EF4-FFF2-40B4-BE49-F238E27FC236}">
              <a16:creationId xmlns:a16="http://schemas.microsoft.com/office/drawing/2014/main" id="{E4D316E0-09E7-4899-90BC-38EA4FC63342}"/>
            </a:ext>
          </a:extLst>
        </xdr:cNvPr>
        <xdr:cNvSpPr>
          <a:spLocks noChangeShapeType="1"/>
        </xdr:cNvSpPr>
      </xdr:nvSpPr>
      <xdr:spPr bwMode="auto">
        <a:xfrm>
          <a:off x="13144500" y="470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21</xdr:row>
      <xdr:rowOff>0</xdr:rowOff>
    </xdr:from>
    <xdr:to>
      <xdr:col>19</xdr:col>
      <xdr:colOff>323850</xdr:colOff>
      <xdr:row>21</xdr:row>
      <xdr:rowOff>0</xdr:rowOff>
    </xdr:to>
    <xdr:sp macro="" textlink="">
      <xdr:nvSpPr>
        <xdr:cNvPr id="5020" name="Line 7">
          <a:extLst>
            <a:ext uri="{FF2B5EF4-FFF2-40B4-BE49-F238E27FC236}">
              <a16:creationId xmlns:a16="http://schemas.microsoft.com/office/drawing/2014/main" id="{291DEBC3-9502-4FED-8B60-B98EDE7FD660}"/>
            </a:ext>
          </a:extLst>
        </xdr:cNvPr>
        <xdr:cNvSpPr>
          <a:spLocks noChangeShapeType="1"/>
        </xdr:cNvSpPr>
      </xdr:nvSpPr>
      <xdr:spPr bwMode="auto">
        <a:xfrm>
          <a:off x="13144500" y="470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21</xdr:row>
      <xdr:rowOff>0</xdr:rowOff>
    </xdr:from>
    <xdr:to>
      <xdr:col>19</xdr:col>
      <xdr:colOff>323850</xdr:colOff>
      <xdr:row>21</xdr:row>
      <xdr:rowOff>0</xdr:rowOff>
    </xdr:to>
    <xdr:sp macro="" textlink="">
      <xdr:nvSpPr>
        <xdr:cNvPr id="5021" name="Line 7">
          <a:extLst>
            <a:ext uri="{FF2B5EF4-FFF2-40B4-BE49-F238E27FC236}">
              <a16:creationId xmlns:a16="http://schemas.microsoft.com/office/drawing/2014/main" id="{30129BEA-00FD-4752-BBDF-52A79B1DE526}"/>
            </a:ext>
          </a:extLst>
        </xdr:cNvPr>
        <xdr:cNvSpPr>
          <a:spLocks noChangeShapeType="1"/>
        </xdr:cNvSpPr>
      </xdr:nvSpPr>
      <xdr:spPr bwMode="auto">
        <a:xfrm>
          <a:off x="13144500" y="470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21</xdr:row>
      <xdr:rowOff>0</xdr:rowOff>
    </xdr:from>
    <xdr:to>
      <xdr:col>19</xdr:col>
      <xdr:colOff>323850</xdr:colOff>
      <xdr:row>21</xdr:row>
      <xdr:rowOff>0</xdr:rowOff>
    </xdr:to>
    <xdr:sp macro="" textlink="">
      <xdr:nvSpPr>
        <xdr:cNvPr id="5022" name="Line 7">
          <a:extLst>
            <a:ext uri="{FF2B5EF4-FFF2-40B4-BE49-F238E27FC236}">
              <a16:creationId xmlns:a16="http://schemas.microsoft.com/office/drawing/2014/main" id="{5A8427A0-BD45-4676-90CC-6B88BC3E70DA}"/>
            </a:ext>
          </a:extLst>
        </xdr:cNvPr>
        <xdr:cNvSpPr>
          <a:spLocks noChangeShapeType="1"/>
        </xdr:cNvSpPr>
      </xdr:nvSpPr>
      <xdr:spPr bwMode="auto">
        <a:xfrm>
          <a:off x="13144500" y="470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21</xdr:row>
      <xdr:rowOff>0</xdr:rowOff>
    </xdr:from>
    <xdr:to>
      <xdr:col>19</xdr:col>
      <xdr:colOff>323850</xdr:colOff>
      <xdr:row>21</xdr:row>
      <xdr:rowOff>0</xdr:rowOff>
    </xdr:to>
    <xdr:sp macro="" textlink="">
      <xdr:nvSpPr>
        <xdr:cNvPr id="5023" name="Line 7">
          <a:extLst>
            <a:ext uri="{FF2B5EF4-FFF2-40B4-BE49-F238E27FC236}">
              <a16:creationId xmlns:a16="http://schemas.microsoft.com/office/drawing/2014/main" id="{DBE2DD42-0010-4C2C-8305-755CA7866F2E}"/>
            </a:ext>
          </a:extLst>
        </xdr:cNvPr>
        <xdr:cNvSpPr>
          <a:spLocks noChangeShapeType="1"/>
        </xdr:cNvSpPr>
      </xdr:nvSpPr>
      <xdr:spPr bwMode="auto">
        <a:xfrm>
          <a:off x="13144500" y="470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21</xdr:row>
      <xdr:rowOff>0</xdr:rowOff>
    </xdr:from>
    <xdr:to>
      <xdr:col>19</xdr:col>
      <xdr:colOff>323850</xdr:colOff>
      <xdr:row>21</xdr:row>
      <xdr:rowOff>0</xdr:rowOff>
    </xdr:to>
    <xdr:sp macro="" textlink="">
      <xdr:nvSpPr>
        <xdr:cNvPr id="5024" name="Line 7">
          <a:extLst>
            <a:ext uri="{FF2B5EF4-FFF2-40B4-BE49-F238E27FC236}">
              <a16:creationId xmlns:a16="http://schemas.microsoft.com/office/drawing/2014/main" id="{A2EABA1D-E7C8-44DD-BEAE-A5E0CDD3AE30}"/>
            </a:ext>
          </a:extLst>
        </xdr:cNvPr>
        <xdr:cNvSpPr>
          <a:spLocks noChangeShapeType="1"/>
        </xdr:cNvSpPr>
      </xdr:nvSpPr>
      <xdr:spPr bwMode="auto">
        <a:xfrm>
          <a:off x="13144500" y="470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21</xdr:row>
      <xdr:rowOff>0</xdr:rowOff>
    </xdr:from>
    <xdr:to>
      <xdr:col>19</xdr:col>
      <xdr:colOff>323850</xdr:colOff>
      <xdr:row>21</xdr:row>
      <xdr:rowOff>0</xdr:rowOff>
    </xdr:to>
    <xdr:sp macro="" textlink="">
      <xdr:nvSpPr>
        <xdr:cNvPr id="5025" name="Line 7">
          <a:extLst>
            <a:ext uri="{FF2B5EF4-FFF2-40B4-BE49-F238E27FC236}">
              <a16:creationId xmlns:a16="http://schemas.microsoft.com/office/drawing/2014/main" id="{EC39FDB9-DB29-4255-970A-4B68B15EE68F}"/>
            </a:ext>
          </a:extLst>
        </xdr:cNvPr>
        <xdr:cNvSpPr>
          <a:spLocks noChangeShapeType="1"/>
        </xdr:cNvSpPr>
      </xdr:nvSpPr>
      <xdr:spPr bwMode="auto">
        <a:xfrm>
          <a:off x="13144500" y="470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21</xdr:row>
      <xdr:rowOff>0</xdr:rowOff>
    </xdr:from>
    <xdr:to>
      <xdr:col>19</xdr:col>
      <xdr:colOff>323850</xdr:colOff>
      <xdr:row>21</xdr:row>
      <xdr:rowOff>0</xdr:rowOff>
    </xdr:to>
    <xdr:sp macro="" textlink="">
      <xdr:nvSpPr>
        <xdr:cNvPr id="5026" name="Line 7">
          <a:extLst>
            <a:ext uri="{FF2B5EF4-FFF2-40B4-BE49-F238E27FC236}">
              <a16:creationId xmlns:a16="http://schemas.microsoft.com/office/drawing/2014/main" id="{228E9D21-8882-4B21-A317-7BB8F75F07C6}"/>
            </a:ext>
          </a:extLst>
        </xdr:cNvPr>
        <xdr:cNvSpPr>
          <a:spLocks noChangeShapeType="1"/>
        </xdr:cNvSpPr>
      </xdr:nvSpPr>
      <xdr:spPr bwMode="auto">
        <a:xfrm>
          <a:off x="13144500" y="470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21</xdr:row>
      <xdr:rowOff>0</xdr:rowOff>
    </xdr:from>
    <xdr:to>
      <xdr:col>19</xdr:col>
      <xdr:colOff>323850</xdr:colOff>
      <xdr:row>21</xdr:row>
      <xdr:rowOff>0</xdr:rowOff>
    </xdr:to>
    <xdr:sp macro="" textlink="">
      <xdr:nvSpPr>
        <xdr:cNvPr id="5027" name="Line 7">
          <a:extLst>
            <a:ext uri="{FF2B5EF4-FFF2-40B4-BE49-F238E27FC236}">
              <a16:creationId xmlns:a16="http://schemas.microsoft.com/office/drawing/2014/main" id="{611B8AF9-0A23-47DA-9E60-FFCEAA7496F2}"/>
            </a:ext>
          </a:extLst>
        </xdr:cNvPr>
        <xdr:cNvSpPr>
          <a:spLocks noChangeShapeType="1"/>
        </xdr:cNvSpPr>
      </xdr:nvSpPr>
      <xdr:spPr bwMode="auto">
        <a:xfrm>
          <a:off x="13144500" y="470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21</xdr:row>
      <xdr:rowOff>0</xdr:rowOff>
    </xdr:from>
    <xdr:to>
      <xdr:col>15</xdr:col>
      <xdr:colOff>323850</xdr:colOff>
      <xdr:row>21</xdr:row>
      <xdr:rowOff>0</xdr:rowOff>
    </xdr:to>
    <xdr:sp macro="" textlink="">
      <xdr:nvSpPr>
        <xdr:cNvPr id="5028" name="Line 7">
          <a:extLst>
            <a:ext uri="{FF2B5EF4-FFF2-40B4-BE49-F238E27FC236}">
              <a16:creationId xmlns:a16="http://schemas.microsoft.com/office/drawing/2014/main" id="{4B56D554-E928-4B21-B506-FE3B5A6E960D}"/>
            </a:ext>
          </a:extLst>
        </xdr:cNvPr>
        <xdr:cNvSpPr>
          <a:spLocks noChangeShapeType="1"/>
        </xdr:cNvSpPr>
      </xdr:nvSpPr>
      <xdr:spPr bwMode="auto">
        <a:xfrm>
          <a:off x="10058400" y="470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21</xdr:row>
      <xdr:rowOff>0</xdr:rowOff>
    </xdr:from>
    <xdr:to>
      <xdr:col>15</xdr:col>
      <xdr:colOff>323850</xdr:colOff>
      <xdr:row>21</xdr:row>
      <xdr:rowOff>0</xdr:rowOff>
    </xdr:to>
    <xdr:sp macro="" textlink="">
      <xdr:nvSpPr>
        <xdr:cNvPr id="5029" name="Line 7">
          <a:extLst>
            <a:ext uri="{FF2B5EF4-FFF2-40B4-BE49-F238E27FC236}">
              <a16:creationId xmlns:a16="http://schemas.microsoft.com/office/drawing/2014/main" id="{FA297C5B-3DB3-46FF-8CEF-98766F7BCB81}"/>
            </a:ext>
          </a:extLst>
        </xdr:cNvPr>
        <xdr:cNvSpPr>
          <a:spLocks noChangeShapeType="1"/>
        </xdr:cNvSpPr>
      </xdr:nvSpPr>
      <xdr:spPr bwMode="auto">
        <a:xfrm>
          <a:off x="10058400" y="470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21</xdr:row>
      <xdr:rowOff>0</xdr:rowOff>
    </xdr:from>
    <xdr:to>
      <xdr:col>15</xdr:col>
      <xdr:colOff>323850</xdr:colOff>
      <xdr:row>21</xdr:row>
      <xdr:rowOff>0</xdr:rowOff>
    </xdr:to>
    <xdr:sp macro="" textlink="">
      <xdr:nvSpPr>
        <xdr:cNvPr id="5030" name="Line 7">
          <a:extLst>
            <a:ext uri="{FF2B5EF4-FFF2-40B4-BE49-F238E27FC236}">
              <a16:creationId xmlns:a16="http://schemas.microsoft.com/office/drawing/2014/main" id="{602E46E5-66A8-48BC-A2B2-AF3F147B58DE}"/>
            </a:ext>
          </a:extLst>
        </xdr:cNvPr>
        <xdr:cNvSpPr>
          <a:spLocks noChangeShapeType="1"/>
        </xdr:cNvSpPr>
      </xdr:nvSpPr>
      <xdr:spPr bwMode="auto">
        <a:xfrm>
          <a:off x="10058400" y="470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21</xdr:row>
      <xdr:rowOff>0</xdr:rowOff>
    </xdr:from>
    <xdr:to>
      <xdr:col>15</xdr:col>
      <xdr:colOff>323850</xdr:colOff>
      <xdr:row>21</xdr:row>
      <xdr:rowOff>0</xdr:rowOff>
    </xdr:to>
    <xdr:sp macro="" textlink="">
      <xdr:nvSpPr>
        <xdr:cNvPr id="5031" name="Line 7">
          <a:extLst>
            <a:ext uri="{FF2B5EF4-FFF2-40B4-BE49-F238E27FC236}">
              <a16:creationId xmlns:a16="http://schemas.microsoft.com/office/drawing/2014/main" id="{53AFF2F7-ACDA-4805-A48A-A1A308C3AD74}"/>
            </a:ext>
          </a:extLst>
        </xdr:cNvPr>
        <xdr:cNvSpPr>
          <a:spLocks noChangeShapeType="1"/>
        </xdr:cNvSpPr>
      </xdr:nvSpPr>
      <xdr:spPr bwMode="auto">
        <a:xfrm>
          <a:off x="10058400" y="470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21</xdr:row>
      <xdr:rowOff>0</xdr:rowOff>
    </xdr:from>
    <xdr:to>
      <xdr:col>15</xdr:col>
      <xdr:colOff>323850</xdr:colOff>
      <xdr:row>21</xdr:row>
      <xdr:rowOff>0</xdr:rowOff>
    </xdr:to>
    <xdr:sp macro="" textlink="">
      <xdr:nvSpPr>
        <xdr:cNvPr id="5032" name="Line 7">
          <a:extLst>
            <a:ext uri="{FF2B5EF4-FFF2-40B4-BE49-F238E27FC236}">
              <a16:creationId xmlns:a16="http://schemas.microsoft.com/office/drawing/2014/main" id="{804CA1D4-D616-43FE-ADD3-84F4F7D9392A}"/>
            </a:ext>
          </a:extLst>
        </xdr:cNvPr>
        <xdr:cNvSpPr>
          <a:spLocks noChangeShapeType="1"/>
        </xdr:cNvSpPr>
      </xdr:nvSpPr>
      <xdr:spPr bwMode="auto">
        <a:xfrm>
          <a:off x="10058400" y="470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21</xdr:row>
      <xdr:rowOff>0</xdr:rowOff>
    </xdr:from>
    <xdr:to>
      <xdr:col>15</xdr:col>
      <xdr:colOff>323850</xdr:colOff>
      <xdr:row>21</xdr:row>
      <xdr:rowOff>0</xdr:rowOff>
    </xdr:to>
    <xdr:sp macro="" textlink="">
      <xdr:nvSpPr>
        <xdr:cNvPr id="5033" name="Line 7">
          <a:extLst>
            <a:ext uri="{FF2B5EF4-FFF2-40B4-BE49-F238E27FC236}">
              <a16:creationId xmlns:a16="http://schemas.microsoft.com/office/drawing/2014/main" id="{D3A9E192-01A4-4023-A6E0-53B184C35068}"/>
            </a:ext>
          </a:extLst>
        </xdr:cNvPr>
        <xdr:cNvSpPr>
          <a:spLocks noChangeShapeType="1"/>
        </xdr:cNvSpPr>
      </xdr:nvSpPr>
      <xdr:spPr bwMode="auto">
        <a:xfrm>
          <a:off x="10058400" y="470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21</xdr:row>
      <xdr:rowOff>0</xdr:rowOff>
    </xdr:from>
    <xdr:to>
      <xdr:col>15</xdr:col>
      <xdr:colOff>323850</xdr:colOff>
      <xdr:row>21</xdr:row>
      <xdr:rowOff>0</xdr:rowOff>
    </xdr:to>
    <xdr:sp macro="" textlink="">
      <xdr:nvSpPr>
        <xdr:cNvPr id="5034" name="Line 7">
          <a:extLst>
            <a:ext uri="{FF2B5EF4-FFF2-40B4-BE49-F238E27FC236}">
              <a16:creationId xmlns:a16="http://schemas.microsoft.com/office/drawing/2014/main" id="{C2CA0357-F4CD-4A52-92CA-0E7DF1E1FFD1}"/>
            </a:ext>
          </a:extLst>
        </xdr:cNvPr>
        <xdr:cNvSpPr>
          <a:spLocks noChangeShapeType="1"/>
        </xdr:cNvSpPr>
      </xdr:nvSpPr>
      <xdr:spPr bwMode="auto">
        <a:xfrm>
          <a:off x="10058400" y="470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21</xdr:row>
      <xdr:rowOff>0</xdr:rowOff>
    </xdr:from>
    <xdr:to>
      <xdr:col>15</xdr:col>
      <xdr:colOff>323850</xdr:colOff>
      <xdr:row>21</xdr:row>
      <xdr:rowOff>0</xdr:rowOff>
    </xdr:to>
    <xdr:sp macro="" textlink="">
      <xdr:nvSpPr>
        <xdr:cNvPr id="5035" name="Line 7">
          <a:extLst>
            <a:ext uri="{FF2B5EF4-FFF2-40B4-BE49-F238E27FC236}">
              <a16:creationId xmlns:a16="http://schemas.microsoft.com/office/drawing/2014/main" id="{C0A6A9E0-7A1A-4F35-8A7A-1535A48BFB8A}"/>
            </a:ext>
          </a:extLst>
        </xdr:cNvPr>
        <xdr:cNvSpPr>
          <a:spLocks noChangeShapeType="1"/>
        </xdr:cNvSpPr>
      </xdr:nvSpPr>
      <xdr:spPr bwMode="auto">
        <a:xfrm>
          <a:off x="10058400" y="470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21</xdr:row>
      <xdr:rowOff>0</xdr:rowOff>
    </xdr:from>
    <xdr:to>
      <xdr:col>15</xdr:col>
      <xdr:colOff>323850</xdr:colOff>
      <xdr:row>21</xdr:row>
      <xdr:rowOff>0</xdr:rowOff>
    </xdr:to>
    <xdr:sp macro="" textlink="">
      <xdr:nvSpPr>
        <xdr:cNvPr id="5036" name="Line 7">
          <a:extLst>
            <a:ext uri="{FF2B5EF4-FFF2-40B4-BE49-F238E27FC236}">
              <a16:creationId xmlns:a16="http://schemas.microsoft.com/office/drawing/2014/main" id="{56D19E80-5FAC-4D9D-BAB2-227035273A30}"/>
            </a:ext>
          </a:extLst>
        </xdr:cNvPr>
        <xdr:cNvSpPr>
          <a:spLocks noChangeShapeType="1"/>
        </xdr:cNvSpPr>
      </xdr:nvSpPr>
      <xdr:spPr bwMode="auto">
        <a:xfrm>
          <a:off x="10058400" y="470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5037" name="Line 7">
          <a:extLst>
            <a:ext uri="{FF2B5EF4-FFF2-40B4-BE49-F238E27FC236}">
              <a16:creationId xmlns:a16="http://schemas.microsoft.com/office/drawing/2014/main" id="{EF65324F-018A-4AA7-B802-225EE86A8E6C}"/>
            </a:ext>
          </a:extLst>
        </xdr:cNvPr>
        <xdr:cNvSpPr>
          <a:spLocks noChangeShapeType="1"/>
        </xdr:cNvSpPr>
      </xdr:nvSpPr>
      <xdr:spPr bwMode="auto">
        <a:xfrm>
          <a:off x="100584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5038" name="Line 7">
          <a:extLst>
            <a:ext uri="{FF2B5EF4-FFF2-40B4-BE49-F238E27FC236}">
              <a16:creationId xmlns:a16="http://schemas.microsoft.com/office/drawing/2014/main" id="{1442ACF1-9EF8-465F-A83C-1A90570252D9}"/>
            </a:ext>
          </a:extLst>
        </xdr:cNvPr>
        <xdr:cNvSpPr>
          <a:spLocks noChangeShapeType="1"/>
        </xdr:cNvSpPr>
      </xdr:nvSpPr>
      <xdr:spPr bwMode="auto">
        <a:xfrm>
          <a:off x="100584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5039" name="Line 7">
          <a:extLst>
            <a:ext uri="{FF2B5EF4-FFF2-40B4-BE49-F238E27FC236}">
              <a16:creationId xmlns:a16="http://schemas.microsoft.com/office/drawing/2014/main" id="{D2583CD3-27B8-48EF-A5A9-B94B3062CBE1}"/>
            </a:ext>
          </a:extLst>
        </xdr:cNvPr>
        <xdr:cNvSpPr>
          <a:spLocks noChangeShapeType="1"/>
        </xdr:cNvSpPr>
      </xdr:nvSpPr>
      <xdr:spPr bwMode="auto">
        <a:xfrm>
          <a:off x="100584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5040" name="Line 7">
          <a:extLst>
            <a:ext uri="{FF2B5EF4-FFF2-40B4-BE49-F238E27FC236}">
              <a16:creationId xmlns:a16="http://schemas.microsoft.com/office/drawing/2014/main" id="{5EE8A806-F993-4EC7-98AA-92444E00070C}"/>
            </a:ext>
          </a:extLst>
        </xdr:cNvPr>
        <xdr:cNvSpPr>
          <a:spLocks noChangeShapeType="1"/>
        </xdr:cNvSpPr>
      </xdr:nvSpPr>
      <xdr:spPr bwMode="auto">
        <a:xfrm>
          <a:off x="100584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5041" name="Line 7">
          <a:extLst>
            <a:ext uri="{FF2B5EF4-FFF2-40B4-BE49-F238E27FC236}">
              <a16:creationId xmlns:a16="http://schemas.microsoft.com/office/drawing/2014/main" id="{51EF2EB8-DBA8-4786-B81C-A2EF09DB7E7D}"/>
            </a:ext>
          </a:extLst>
        </xdr:cNvPr>
        <xdr:cNvSpPr>
          <a:spLocks noChangeShapeType="1"/>
        </xdr:cNvSpPr>
      </xdr:nvSpPr>
      <xdr:spPr bwMode="auto">
        <a:xfrm>
          <a:off x="100584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5042" name="Line 7">
          <a:extLst>
            <a:ext uri="{FF2B5EF4-FFF2-40B4-BE49-F238E27FC236}">
              <a16:creationId xmlns:a16="http://schemas.microsoft.com/office/drawing/2014/main" id="{C87780B3-7510-4AC9-804A-7A0467FBC030}"/>
            </a:ext>
          </a:extLst>
        </xdr:cNvPr>
        <xdr:cNvSpPr>
          <a:spLocks noChangeShapeType="1"/>
        </xdr:cNvSpPr>
      </xdr:nvSpPr>
      <xdr:spPr bwMode="auto">
        <a:xfrm>
          <a:off x="100584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5043" name="Line 7">
          <a:extLst>
            <a:ext uri="{FF2B5EF4-FFF2-40B4-BE49-F238E27FC236}">
              <a16:creationId xmlns:a16="http://schemas.microsoft.com/office/drawing/2014/main" id="{8F427F46-22CD-478A-8767-4C5C30745E48}"/>
            </a:ext>
          </a:extLst>
        </xdr:cNvPr>
        <xdr:cNvSpPr>
          <a:spLocks noChangeShapeType="1"/>
        </xdr:cNvSpPr>
      </xdr:nvSpPr>
      <xdr:spPr bwMode="auto">
        <a:xfrm>
          <a:off x="100584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5044" name="Line 7">
          <a:extLst>
            <a:ext uri="{FF2B5EF4-FFF2-40B4-BE49-F238E27FC236}">
              <a16:creationId xmlns:a16="http://schemas.microsoft.com/office/drawing/2014/main" id="{3BBF97B1-AA1D-43D6-8E59-936CC014F5FA}"/>
            </a:ext>
          </a:extLst>
        </xdr:cNvPr>
        <xdr:cNvSpPr>
          <a:spLocks noChangeShapeType="1"/>
        </xdr:cNvSpPr>
      </xdr:nvSpPr>
      <xdr:spPr bwMode="auto">
        <a:xfrm>
          <a:off x="100584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5045" name="Line 7">
          <a:extLst>
            <a:ext uri="{FF2B5EF4-FFF2-40B4-BE49-F238E27FC236}">
              <a16:creationId xmlns:a16="http://schemas.microsoft.com/office/drawing/2014/main" id="{CC278071-2B88-499C-B034-CDF961F9C720}"/>
            </a:ext>
          </a:extLst>
        </xdr:cNvPr>
        <xdr:cNvSpPr>
          <a:spLocks noChangeShapeType="1"/>
        </xdr:cNvSpPr>
      </xdr:nvSpPr>
      <xdr:spPr bwMode="auto">
        <a:xfrm>
          <a:off x="100584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5046" name="Line 7">
          <a:extLst>
            <a:ext uri="{FF2B5EF4-FFF2-40B4-BE49-F238E27FC236}">
              <a16:creationId xmlns:a16="http://schemas.microsoft.com/office/drawing/2014/main" id="{D65027C4-6C51-4B03-B9AF-312C2C7A728D}"/>
            </a:ext>
          </a:extLst>
        </xdr:cNvPr>
        <xdr:cNvSpPr>
          <a:spLocks noChangeShapeType="1"/>
        </xdr:cNvSpPr>
      </xdr:nvSpPr>
      <xdr:spPr bwMode="auto">
        <a:xfrm>
          <a:off x="100584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5047" name="Line 7">
          <a:extLst>
            <a:ext uri="{FF2B5EF4-FFF2-40B4-BE49-F238E27FC236}">
              <a16:creationId xmlns:a16="http://schemas.microsoft.com/office/drawing/2014/main" id="{B32BB95E-1E09-45A0-91A0-E3247388ED5B}"/>
            </a:ext>
          </a:extLst>
        </xdr:cNvPr>
        <xdr:cNvSpPr>
          <a:spLocks noChangeShapeType="1"/>
        </xdr:cNvSpPr>
      </xdr:nvSpPr>
      <xdr:spPr bwMode="auto">
        <a:xfrm>
          <a:off x="100584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5048" name="Line 7">
          <a:extLst>
            <a:ext uri="{FF2B5EF4-FFF2-40B4-BE49-F238E27FC236}">
              <a16:creationId xmlns:a16="http://schemas.microsoft.com/office/drawing/2014/main" id="{226F8D84-CC58-4E91-A16F-2E3E0A0B7FEA}"/>
            </a:ext>
          </a:extLst>
        </xdr:cNvPr>
        <xdr:cNvSpPr>
          <a:spLocks noChangeShapeType="1"/>
        </xdr:cNvSpPr>
      </xdr:nvSpPr>
      <xdr:spPr bwMode="auto">
        <a:xfrm>
          <a:off x="100584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5049" name="Line 7">
          <a:extLst>
            <a:ext uri="{FF2B5EF4-FFF2-40B4-BE49-F238E27FC236}">
              <a16:creationId xmlns:a16="http://schemas.microsoft.com/office/drawing/2014/main" id="{7AA28FE6-526F-4C1D-84BE-2624884D66CA}"/>
            </a:ext>
          </a:extLst>
        </xdr:cNvPr>
        <xdr:cNvSpPr>
          <a:spLocks noChangeShapeType="1"/>
        </xdr:cNvSpPr>
      </xdr:nvSpPr>
      <xdr:spPr bwMode="auto">
        <a:xfrm>
          <a:off x="100584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5050" name="Line 7">
          <a:extLst>
            <a:ext uri="{FF2B5EF4-FFF2-40B4-BE49-F238E27FC236}">
              <a16:creationId xmlns:a16="http://schemas.microsoft.com/office/drawing/2014/main" id="{F8B7144C-83CE-4EAA-B475-AEFC222BF332}"/>
            </a:ext>
          </a:extLst>
        </xdr:cNvPr>
        <xdr:cNvSpPr>
          <a:spLocks noChangeShapeType="1"/>
        </xdr:cNvSpPr>
      </xdr:nvSpPr>
      <xdr:spPr bwMode="auto">
        <a:xfrm>
          <a:off x="100584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5051" name="Line 7">
          <a:extLst>
            <a:ext uri="{FF2B5EF4-FFF2-40B4-BE49-F238E27FC236}">
              <a16:creationId xmlns:a16="http://schemas.microsoft.com/office/drawing/2014/main" id="{36EC0797-BABF-4E05-83D4-C6704B7E939C}"/>
            </a:ext>
          </a:extLst>
        </xdr:cNvPr>
        <xdr:cNvSpPr>
          <a:spLocks noChangeShapeType="1"/>
        </xdr:cNvSpPr>
      </xdr:nvSpPr>
      <xdr:spPr bwMode="auto">
        <a:xfrm>
          <a:off x="100584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5052" name="Line 7">
          <a:extLst>
            <a:ext uri="{FF2B5EF4-FFF2-40B4-BE49-F238E27FC236}">
              <a16:creationId xmlns:a16="http://schemas.microsoft.com/office/drawing/2014/main" id="{B94B10CA-C33A-4EAA-A6F9-8E0D847660BE}"/>
            </a:ext>
          </a:extLst>
        </xdr:cNvPr>
        <xdr:cNvSpPr>
          <a:spLocks noChangeShapeType="1"/>
        </xdr:cNvSpPr>
      </xdr:nvSpPr>
      <xdr:spPr bwMode="auto">
        <a:xfrm>
          <a:off x="100584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5053" name="Line 7">
          <a:extLst>
            <a:ext uri="{FF2B5EF4-FFF2-40B4-BE49-F238E27FC236}">
              <a16:creationId xmlns:a16="http://schemas.microsoft.com/office/drawing/2014/main" id="{C259B7BD-F3CB-4E4F-9ABE-BC76E9C07FB7}"/>
            </a:ext>
          </a:extLst>
        </xdr:cNvPr>
        <xdr:cNvSpPr>
          <a:spLocks noChangeShapeType="1"/>
        </xdr:cNvSpPr>
      </xdr:nvSpPr>
      <xdr:spPr bwMode="auto">
        <a:xfrm>
          <a:off x="100584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5054" name="Line 7">
          <a:extLst>
            <a:ext uri="{FF2B5EF4-FFF2-40B4-BE49-F238E27FC236}">
              <a16:creationId xmlns:a16="http://schemas.microsoft.com/office/drawing/2014/main" id="{C1286D33-518F-488E-9E36-622E0ADF5D6A}"/>
            </a:ext>
          </a:extLst>
        </xdr:cNvPr>
        <xdr:cNvSpPr>
          <a:spLocks noChangeShapeType="1"/>
        </xdr:cNvSpPr>
      </xdr:nvSpPr>
      <xdr:spPr bwMode="auto">
        <a:xfrm>
          <a:off x="100584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5055" name="Line 7">
          <a:extLst>
            <a:ext uri="{FF2B5EF4-FFF2-40B4-BE49-F238E27FC236}">
              <a16:creationId xmlns:a16="http://schemas.microsoft.com/office/drawing/2014/main" id="{99992710-721E-4DF2-B353-EC2571872889}"/>
            </a:ext>
          </a:extLst>
        </xdr:cNvPr>
        <xdr:cNvSpPr>
          <a:spLocks noChangeShapeType="1"/>
        </xdr:cNvSpPr>
      </xdr:nvSpPr>
      <xdr:spPr bwMode="auto">
        <a:xfrm>
          <a:off x="100584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5056" name="Line 7">
          <a:extLst>
            <a:ext uri="{FF2B5EF4-FFF2-40B4-BE49-F238E27FC236}">
              <a16:creationId xmlns:a16="http://schemas.microsoft.com/office/drawing/2014/main" id="{5C81DCA3-380E-4A10-B8DE-7C9C38FDEC5C}"/>
            </a:ext>
          </a:extLst>
        </xdr:cNvPr>
        <xdr:cNvSpPr>
          <a:spLocks noChangeShapeType="1"/>
        </xdr:cNvSpPr>
      </xdr:nvSpPr>
      <xdr:spPr bwMode="auto">
        <a:xfrm>
          <a:off x="100584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5057" name="Line 7">
          <a:extLst>
            <a:ext uri="{FF2B5EF4-FFF2-40B4-BE49-F238E27FC236}">
              <a16:creationId xmlns:a16="http://schemas.microsoft.com/office/drawing/2014/main" id="{7C6A9775-3A5A-4CD8-8743-90016B9691D4}"/>
            </a:ext>
          </a:extLst>
        </xdr:cNvPr>
        <xdr:cNvSpPr>
          <a:spLocks noChangeShapeType="1"/>
        </xdr:cNvSpPr>
      </xdr:nvSpPr>
      <xdr:spPr bwMode="auto">
        <a:xfrm>
          <a:off x="100584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5058" name="Line 7">
          <a:extLst>
            <a:ext uri="{FF2B5EF4-FFF2-40B4-BE49-F238E27FC236}">
              <a16:creationId xmlns:a16="http://schemas.microsoft.com/office/drawing/2014/main" id="{74086EF3-BD0C-4660-95AC-AB8E07FCD182}"/>
            </a:ext>
          </a:extLst>
        </xdr:cNvPr>
        <xdr:cNvSpPr>
          <a:spLocks noChangeShapeType="1"/>
        </xdr:cNvSpPr>
      </xdr:nvSpPr>
      <xdr:spPr bwMode="auto">
        <a:xfrm>
          <a:off x="100584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5059" name="Line 7">
          <a:extLst>
            <a:ext uri="{FF2B5EF4-FFF2-40B4-BE49-F238E27FC236}">
              <a16:creationId xmlns:a16="http://schemas.microsoft.com/office/drawing/2014/main" id="{D3F089EA-5D9C-42AD-B6C3-76958E4D877A}"/>
            </a:ext>
          </a:extLst>
        </xdr:cNvPr>
        <xdr:cNvSpPr>
          <a:spLocks noChangeShapeType="1"/>
        </xdr:cNvSpPr>
      </xdr:nvSpPr>
      <xdr:spPr bwMode="auto">
        <a:xfrm>
          <a:off x="100584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5060" name="Line 7">
          <a:extLst>
            <a:ext uri="{FF2B5EF4-FFF2-40B4-BE49-F238E27FC236}">
              <a16:creationId xmlns:a16="http://schemas.microsoft.com/office/drawing/2014/main" id="{BE90DBCA-6360-428E-A78E-89DB53AF03DE}"/>
            </a:ext>
          </a:extLst>
        </xdr:cNvPr>
        <xdr:cNvSpPr>
          <a:spLocks noChangeShapeType="1"/>
        </xdr:cNvSpPr>
      </xdr:nvSpPr>
      <xdr:spPr bwMode="auto">
        <a:xfrm>
          <a:off x="100584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5061" name="Line 7">
          <a:extLst>
            <a:ext uri="{FF2B5EF4-FFF2-40B4-BE49-F238E27FC236}">
              <a16:creationId xmlns:a16="http://schemas.microsoft.com/office/drawing/2014/main" id="{54260B7C-609B-4C7C-9143-7EDBB3F8C661}"/>
            </a:ext>
          </a:extLst>
        </xdr:cNvPr>
        <xdr:cNvSpPr>
          <a:spLocks noChangeShapeType="1"/>
        </xdr:cNvSpPr>
      </xdr:nvSpPr>
      <xdr:spPr bwMode="auto">
        <a:xfrm>
          <a:off x="100584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5062" name="Line 7">
          <a:extLst>
            <a:ext uri="{FF2B5EF4-FFF2-40B4-BE49-F238E27FC236}">
              <a16:creationId xmlns:a16="http://schemas.microsoft.com/office/drawing/2014/main" id="{51BCD9BF-1434-42E3-AFF8-55A78CD47B1B}"/>
            </a:ext>
          </a:extLst>
        </xdr:cNvPr>
        <xdr:cNvSpPr>
          <a:spLocks noChangeShapeType="1"/>
        </xdr:cNvSpPr>
      </xdr:nvSpPr>
      <xdr:spPr bwMode="auto">
        <a:xfrm>
          <a:off x="100584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5063" name="Line 7">
          <a:extLst>
            <a:ext uri="{FF2B5EF4-FFF2-40B4-BE49-F238E27FC236}">
              <a16:creationId xmlns:a16="http://schemas.microsoft.com/office/drawing/2014/main" id="{13764077-B828-4606-8670-C303ED90DE7E}"/>
            </a:ext>
          </a:extLst>
        </xdr:cNvPr>
        <xdr:cNvSpPr>
          <a:spLocks noChangeShapeType="1"/>
        </xdr:cNvSpPr>
      </xdr:nvSpPr>
      <xdr:spPr bwMode="auto">
        <a:xfrm>
          <a:off x="100584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5064" name="Line 7">
          <a:extLst>
            <a:ext uri="{FF2B5EF4-FFF2-40B4-BE49-F238E27FC236}">
              <a16:creationId xmlns:a16="http://schemas.microsoft.com/office/drawing/2014/main" id="{DD461EDB-7495-44D4-81CF-403DD39F7AD8}"/>
            </a:ext>
          </a:extLst>
        </xdr:cNvPr>
        <xdr:cNvSpPr>
          <a:spLocks noChangeShapeType="1"/>
        </xdr:cNvSpPr>
      </xdr:nvSpPr>
      <xdr:spPr bwMode="auto">
        <a:xfrm>
          <a:off x="100584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5065" name="Line 7">
          <a:extLst>
            <a:ext uri="{FF2B5EF4-FFF2-40B4-BE49-F238E27FC236}">
              <a16:creationId xmlns:a16="http://schemas.microsoft.com/office/drawing/2014/main" id="{C4244231-D8E8-4BF2-841F-D95B7044D993}"/>
            </a:ext>
          </a:extLst>
        </xdr:cNvPr>
        <xdr:cNvSpPr>
          <a:spLocks noChangeShapeType="1"/>
        </xdr:cNvSpPr>
      </xdr:nvSpPr>
      <xdr:spPr bwMode="auto">
        <a:xfrm>
          <a:off x="100584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5066" name="Line 7">
          <a:extLst>
            <a:ext uri="{FF2B5EF4-FFF2-40B4-BE49-F238E27FC236}">
              <a16:creationId xmlns:a16="http://schemas.microsoft.com/office/drawing/2014/main" id="{1A5A7066-D0CB-4F8F-A20E-AE77D4B1252D}"/>
            </a:ext>
          </a:extLst>
        </xdr:cNvPr>
        <xdr:cNvSpPr>
          <a:spLocks noChangeShapeType="1"/>
        </xdr:cNvSpPr>
      </xdr:nvSpPr>
      <xdr:spPr bwMode="auto">
        <a:xfrm>
          <a:off x="100584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5067" name="Line 7">
          <a:extLst>
            <a:ext uri="{FF2B5EF4-FFF2-40B4-BE49-F238E27FC236}">
              <a16:creationId xmlns:a16="http://schemas.microsoft.com/office/drawing/2014/main" id="{1EE94818-CACC-403C-8FAC-D25765D0E7DF}"/>
            </a:ext>
          </a:extLst>
        </xdr:cNvPr>
        <xdr:cNvSpPr>
          <a:spLocks noChangeShapeType="1"/>
        </xdr:cNvSpPr>
      </xdr:nvSpPr>
      <xdr:spPr bwMode="auto">
        <a:xfrm>
          <a:off x="100584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5068" name="Line 7">
          <a:extLst>
            <a:ext uri="{FF2B5EF4-FFF2-40B4-BE49-F238E27FC236}">
              <a16:creationId xmlns:a16="http://schemas.microsoft.com/office/drawing/2014/main" id="{A80BF2E5-9CFD-44F0-ACA3-DFA747865AB6}"/>
            </a:ext>
          </a:extLst>
        </xdr:cNvPr>
        <xdr:cNvSpPr>
          <a:spLocks noChangeShapeType="1"/>
        </xdr:cNvSpPr>
      </xdr:nvSpPr>
      <xdr:spPr bwMode="auto">
        <a:xfrm>
          <a:off x="100584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5069" name="Line 7">
          <a:extLst>
            <a:ext uri="{FF2B5EF4-FFF2-40B4-BE49-F238E27FC236}">
              <a16:creationId xmlns:a16="http://schemas.microsoft.com/office/drawing/2014/main" id="{62454E74-0E98-4D83-85C9-7CF5650CF08F}"/>
            </a:ext>
          </a:extLst>
        </xdr:cNvPr>
        <xdr:cNvSpPr>
          <a:spLocks noChangeShapeType="1"/>
        </xdr:cNvSpPr>
      </xdr:nvSpPr>
      <xdr:spPr bwMode="auto">
        <a:xfrm>
          <a:off x="100584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5070" name="Line 7">
          <a:extLst>
            <a:ext uri="{FF2B5EF4-FFF2-40B4-BE49-F238E27FC236}">
              <a16:creationId xmlns:a16="http://schemas.microsoft.com/office/drawing/2014/main" id="{D8BAE48C-618D-49E9-8275-2C086CD1CB10}"/>
            </a:ext>
          </a:extLst>
        </xdr:cNvPr>
        <xdr:cNvSpPr>
          <a:spLocks noChangeShapeType="1"/>
        </xdr:cNvSpPr>
      </xdr:nvSpPr>
      <xdr:spPr bwMode="auto">
        <a:xfrm>
          <a:off x="100584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5071" name="Line 7">
          <a:extLst>
            <a:ext uri="{FF2B5EF4-FFF2-40B4-BE49-F238E27FC236}">
              <a16:creationId xmlns:a16="http://schemas.microsoft.com/office/drawing/2014/main" id="{DE7E74BC-D6AD-4DDB-88EC-4AFE93FADED7}"/>
            </a:ext>
          </a:extLst>
        </xdr:cNvPr>
        <xdr:cNvSpPr>
          <a:spLocks noChangeShapeType="1"/>
        </xdr:cNvSpPr>
      </xdr:nvSpPr>
      <xdr:spPr bwMode="auto">
        <a:xfrm>
          <a:off x="100584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5072" name="Line 7">
          <a:extLst>
            <a:ext uri="{FF2B5EF4-FFF2-40B4-BE49-F238E27FC236}">
              <a16:creationId xmlns:a16="http://schemas.microsoft.com/office/drawing/2014/main" id="{9A6A9E8A-41FB-485A-97FE-06298D0EDF56}"/>
            </a:ext>
          </a:extLst>
        </xdr:cNvPr>
        <xdr:cNvSpPr>
          <a:spLocks noChangeShapeType="1"/>
        </xdr:cNvSpPr>
      </xdr:nvSpPr>
      <xdr:spPr bwMode="auto">
        <a:xfrm>
          <a:off x="100584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5073" name="Line 7">
          <a:extLst>
            <a:ext uri="{FF2B5EF4-FFF2-40B4-BE49-F238E27FC236}">
              <a16:creationId xmlns:a16="http://schemas.microsoft.com/office/drawing/2014/main" id="{86C70AF4-72A2-4033-AF2B-9CA9528E920A}"/>
            </a:ext>
          </a:extLst>
        </xdr:cNvPr>
        <xdr:cNvSpPr>
          <a:spLocks noChangeShapeType="1"/>
        </xdr:cNvSpPr>
      </xdr:nvSpPr>
      <xdr:spPr bwMode="auto">
        <a:xfrm>
          <a:off x="100584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5074" name="Line 7">
          <a:extLst>
            <a:ext uri="{FF2B5EF4-FFF2-40B4-BE49-F238E27FC236}">
              <a16:creationId xmlns:a16="http://schemas.microsoft.com/office/drawing/2014/main" id="{C83DC3C5-0DA6-49C3-9951-ACA184DFEAC7}"/>
            </a:ext>
          </a:extLst>
        </xdr:cNvPr>
        <xdr:cNvSpPr>
          <a:spLocks noChangeShapeType="1"/>
        </xdr:cNvSpPr>
      </xdr:nvSpPr>
      <xdr:spPr bwMode="auto">
        <a:xfrm>
          <a:off x="100584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5075" name="Line 7">
          <a:extLst>
            <a:ext uri="{FF2B5EF4-FFF2-40B4-BE49-F238E27FC236}">
              <a16:creationId xmlns:a16="http://schemas.microsoft.com/office/drawing/2014/main" id="{17B8D877-DBC6-44EA-A783-0CB1CF4CA428}"/>
            </a:ext>
          </a:extLst>
        </xdr:cNvPr>
        <xdr:cNvSpPr>
          <a:spLocks noChangeShapeType="1"/>
        </xdr:cNvSpPr>
      </xdr:nvSpPr>
      <xdr:spPr bwMode="auto">
        <a:xfrm>
          <a:off x="100584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5076" name="Line 7">
          <a:extLst>
            <a:ext uri="{FF2B5EF4-FFF2-40B4-BE49-F238E27FC236}">
              <a16:creationId xmlns:a16="http://schemas.microsoft.com/office/drawing/2014/main" id="{2E03E133-11A5-4857-95B7-CDA56C9219ED}"/>
            </a:ext>
          </a:extLst>
        </xdr:cNvPr>
        <xdr:cNvSpPr>
          <a:spLocks noChangeShapeType="1"/>
        </xdr:cNvSpPr>
      </xdr:nvSpPr>
      <xdr:spPr bwMode="auto">
        <a:xfrm>
          <a:off x="100584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5077" name="Line 7">
          <a:extLst>
            <a:ext uri="{FF2B5EF4-FFF2-40B4-BE49-F238E27FC236}">
              <a16:creationId xmlns:a16="http://schemas.microsoft.com/office/drawing/2014/main" id="{B8F6011D-97FE-414F-9007-29A5553ED4FF}"/>
            </a:ext>
          </a:extLst>
        </xdr:cNvPr>
        <xdr:cNvSpPr>
          <a:spLocks noChangeShapeType="1"/>
        </xdr:cNvSpPr>
      </xdr:nvSpPr>
      <xdr:spPr bwMode="auto">
        <a:xfrm>
          <a:off x="100584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5078" name="Line 7">
          <a:extLst>
            <a:ext uri="{FF2B5EF4-FFF2-40B4-BE49-F238E27FC236}">
              <a16:creationId xmlns:a16="http://schemas.microsoft.com/office/drawing/2014/main" id="{AEE6A219-E43C-451B-90BC-7062762FAFEE}"/>
            </a:ext>
          </a:extLst>
        </xdr:cNvPr>
        <xdr:cNvSpPr>
          <a:spLocks noChangeShapeType="1"/>
        </xdr:cNvSpPr>
      </xdr:nvSpPr>
      <xdr:spPr bwMode="auto">
        <a:xfrm>
          <a:off x="100584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5079" name="Line 7">
          <a:extLst>
            <a:ext uri="{FF2B5EF4-FFF2-40B4-BE49-F238E27FC236}">
              <a16:creationId xmlns:a16="http://schemas.microsoft.com/office/drawing/2014/main" id="{5EA09B28-6325-48A3-8A0B-92A48C37B5A7}"/>
            </a:ext>
          </a:extLst>
        </xdr:cNvPr>
        <xdr:cNvSpPr>
          <a:spLocks noChangeShapeType="1"/>
        </xdr:cNvSpPr>
      </xdr:nvSpPr>
      <xdr:spPr bwMode="auto">
        <a:xfrm>
          <a:off x="100584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5080" name="Line 7">
          <a:extLst>
            <a:ext uri="{FF2B5EF4-FFF2-40B4-BE49-F238E27FC236}">
              <a16:creationId xmlns:a16="http://schemas.microsoft.com/office/drawing/2014/main" id="{CE8980DF-9179-4A77-AA10-31129F44C0E4}"/>
            </a:ext>
          </a:extLst>
        </xdr:cNvPr>
        <xdr:cNvSpPr>
          <a:spLocks noChangeShapeType="1"/>
        </xdr:cNvSpPr>
      </xdr:nvSpPr>
      <xdr:spPr bwMode="auto">
        <a:xfrm>
          <a:off x="100584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5081" name="Line 7">
          <a:extLst>
            <a:ext uri="{FF2B5EF4-FFF2-40B4-BE49-F238E27FC236}">
              <a16:creationId xmlns:a16="http://schemas.microsoft.com/office/drawing/2014/main" id="{05EDEBE7-B326-4E4B-B1E9-5C221BC0EB7F}"/>
            </a:ext>
          </a:extLst>
        </xdr:cNvPr>
        <xdr:cNvSpPr>
          <a:spLocks noChangeShapeType="1"/>
        </xdr:cNvSpPr>
      </xdr:nvSpPr>
      <xdr:spPr bwMode="auto">
        <a:xfrm>
          <a:off x="100584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5082" name="Line 7">
          <a:extLst>
            <a:ext uri="{FF2B5EF4-FFF2-40B4-BE49-F238E27FC236}">
              <a16:creationId xmlns:a16="http://schemas.microsoft.com/office/drawing/2014/main" id="{86B59946-358B-4666-861A-807A26CA6AF6}"/>
            </a:ext>
          </a:extLst>
        </xdr:cNvPr>
        <xdr:cNvSpPr>
          <a:spLocks noChangeShapeType="1"/>
        </xdr:cNvSpPr>
      </xdr:nvSpPr>
      <xdr:spPr bwMode="auto">
        <a:xfrm>
          <a:off x="100584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5083" name="Line 7">
          <a:extLst>
            <a:ext uri="{FF2B5EF4-FFF2-40B4-BE49-F238E27FC236}">
              <a16:creationId xmlns:a16="http://schemas.microsoft.com/office/drawing/2014/main" id="{CD4274BC-6FFA-42DC-BB63-F312618014AE}"/>
            </a:ext>
          </a:extLst>
        </xdr:cNvPr>
        <xdr:cNvSpPr>
          <a:spLocks noChangeShapeType="1"/>
        </xdr:cNvSpPr>
      </xdr:nvSpPr>
      <xdr:spPr bwMode="auto">
        <a:xfrm>
          <a:off x="100584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5084" name="Line 7">
          <a:extLst>
            <a:ext uri="{FF2B5EF4-FFF2-40B4-BE49-F238E27FC236}">
              <a16:creationId xmlns:a16="http://schemas.microsoft.com/office/drawing/2014/main" id="{903CF0E9-1DAE-4B4A-87FD-C4026E4533D4}"/>
            </a:ext>
          </a:extLst>
        </xdr:cNvPr>
        <xdr:cNvSpPr>
          <a:spLocks noChangeShapeType="1"/>
        </xdr:cNvSpPr>
      </xdr:nvSpPr>
      <xdr:spPr bwMode="auto">
        <a:xfrm>
          <a:off x="100584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5085" name="Line 7">
          <a:extLst>
            <a:ext uri="{FF2B5EF4-FFF2-40B4-BE49-F238E27FC236}">
              <a16:creationId xmlns:a16="http://schemas.microsoft.com/office/drawing/2014/main" id="{6D89C4BD-1EFA-40DB-A1E4-C76D55B0B076}"/>
            </a:ext>
          </a:extLst>
        </xdr:cNvPr>
        <xdr:cNvSpPr>
          <a:spLocks noChangeShapeType="1"/>
        </xdr:cNvSpPr>
      </xdr:nvSpPr>
      <xdr:spPr bwMode="auto">
        <a:xfrm>
          <a:off x="100584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5086" name="Line 7">
          <a:extLst>
            <a:ext uri="{FF2B5EF4-FFF2-40B4-BE49-F238E27FC236}">
              <a16:creationId xmlns:a16="http://schemas.microsoft.com/office/drawing/2014/main" id="{E05D30E9-AA52-4843-9D74-307A9E24DAE2}"/>
            </a:ext>
          </a:extLst>
        </xdr:cNvPr>
        <xdr:cNvSpPr>
          <a:spLocks noChangeShapeType="1"/>
        </xdr:cNvSpPr>
      </xdr:nvSpPr>
      <xdr:spPr bwMode="auto">
        <a:xfrm>
          <a:off x="100584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5087" name="Line 7">
          <a:extLst>
            <a:ext uri="{FF2B5EF4-FFF2-40B4-BE49-F238E27FC236}">
              <a16:creationId xmlns:a16="http://schemas.microsoft.com/office/drawing/2014/main" id="{C3D70D0F-5AF4-4C00-B330-C748C978DFCD}"/>
            </a:ext>
          </a:extLst>
        </xdr:cNvPr>
        <xdr:cNvSpPr>
          <a:spLocks noChangeShapeType="1"/>
        </xdr:cNvSpPr>
      </xdr:nvSpPr>
      <xdr:spPr bwMode="auto">
        <a:xfrm>
          <a:off x="100584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088" name="Line 7">
          <a:extLst>
            <a:ext uri="{FF2B5EF4-FFF2-40B4-BE49-F238E27FC236}">
              <a16:creationId xmlns:a16="http://schemas.microsoft.com/office/drawing/2014/main" id="{3348C611-0A9D-49B6-ACC7-A19130B17482}"/>
            </a:ext>
          </a:extLst>
        </xdr:cNvPr>
        <xdr:cNvSpPr>
          <a:spLocks noChangeShapeType="1"/>
        </xdr:cNvSpPr>
      </xdr:nvSpPr>
      <xdr:spPr bwMode="auto">
        <a:xfrm>
          <a:off x="851535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089" name="Line 7">
          <a:extLst>
            <a:ext uri="{FF2B5EF4-FFF2-40B4-BE49-F238E27FC236}">
              <a16:creationId xmlns:a16="http://schemas.microsoft.com/office/drawing/2014/main" id="{86597E0D-185C-4F4A-9D09-B3FE19506D1C}"/>
            </a:ext>
          </a:extLst>
        </xdr:cNvPr>
        <xdr:cNvSpPr>
          <a:spLocks noChangeShapeType="1"/>
        </xdr:cNvSpPr>
      </xdr:nvSpPr>
      <xdr:spPr bwMode="auto">
        <a:xfrm>
          <a:off x="851535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090" name="Line 7">
          <a:extLst>
            <a:ext uri="{FF2B5EF4-FFF2-40B4-BE49-F238E27FC236}">
              <a16:creationId xmlns:a16="http://schemas.microsoft.com/office/drawing/2014/main" id="{7AA7D06B-DF15-4CCF-8D09-64ECC2C98F5F}"/>
            </a:ext>
          </a:extLst>
        </xdr:cNvPr>
        <xdr:cNvSpPr>
          <a:spLocks noChangeShapeType="1"/>
        </xdr:cNvSpPr>
      </xdr:nvSpPr>
      <xdr:spPr bwMode="auto">
        <a:xfrm>
          <a:off x="851535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091" name="Line 7">
          <a:extLst>
            <a:ext uri="{FF2B5EF4-FFF2-40B4-BE49-F238E27FC236}">
              <a16:creationId xmlns:a16="http://schemas.microsoft.com/office/drawing/2014/main" id="{708FEFFD-3D52-4DA8-B142-DA77D64555A5}"/>
            </a:ext>
          </a:extLst>
        </xdr:cNvPr>
        <xdr:cNvSpPr>
          <a:spLocks noChangeShapeType="1"/>
        </xdr:cNvSpPr>
      </xdr:nvSpPr>
      <xdr:spPr bwMode="auto">
        <a:xfrm>
          <a:off x="851535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092" name="Line 7">
          <a:extLst>
            <a:ext uri="{FF2B5EF4-FFF2-40B4-BE49-F238E27FC236}">
              <a16:creationId xmlns:a16="http://schemas.microsoft.com/office/drawing/2014/main" id="{DEB167A8-EA3E-47ED-A02C-081B85CE26EF}"/>
            </a:ext>
          </a:extLst>
        </xdr:cNvPr>
        <xdr:cNvSpPr>
          <a:spLocks noChangeShapeType="1"/>
        </xdr:cNvSpPr>
      </xdr:nvSpPr>
      <xdr:spPr bwMode="auto">
        <a:xfrm>
          <a:off x="851535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093" name="Line 7">
          <a:extLst>
            <a:ext uri="{FF2B5EF4-FFF2-40B4-BE49-F238E27FC236}">
              <a16:creationId xmlns:a16="http://schemas.microsoft.com/office/drawing/2014/main" id="{E0E8E4AD-9738-4E0E-8BB1-5E6357A25671}"/>
            </a:ext>
          </a:extLst>
        </xdr:cNvPr>
        <xdr:cNvSpPr>
          <a:spLocks noChangeShapeType="1"/>
        </xdr:cNvSpPr>
      </xdr:nvSpPr>
      <xdr:spPr bwMode="auto">
        <a:xfrm>
          <a:off x="851535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094" name="Line 7">
          <a:extLst>
            <a:ext uri="{FF2B5EF4-FFF2-40B4-BE49-F238E27FC236}">
              <a16:creationId xmlns:a16="http://schemas.microsoft.com/office/drawing/2014/main" id="{384EA103-710A-4927-B581-CE5613A5E65F}"/>
            </a:ext>
          </a:extLst>
        </xdr:cNvPr>
        <xdr:cNvSpPr>
          <a:spLocks noChangeShapeType="1"/>
        </xdr:cNvSpPr>
      </xdr:nvSpPr>
      <xdr:spPr bwMode="auto">
        <a:xfrm>
          <a:off x="851535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095" name="Line 7">
          <a:extLst>
            <a:ext uri="{FF2B5EF4-FFF2-40B4-BE49-F238E27FC236}">
              <a16:creationId xmlns:a16="http://schemas.microsoft.com/office/drawing/2014/main" id="{B90F89EA-C6B2-40AE-A06F-168ABC679103}"/>
            </a:ext>
          </a:extLst>
        </xdr:cNvPr>
        <xdr:cNvSpPr>
          <a:spLocks noChangeShapeType="1"/>
        </xdr:cNvSpPr>
      </xdr:nvSpPr>
      <xdr:spPr bwMode="auto">
        <a:xfrm>
          <a:off x="851535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096" name="Line 7">
          <a:extLst>
            <a:ext uri="{FF2B5EF4-FFF2-40B4-BE49-F238E27FC236}">
              <a16:creationId xmlns:a16="http://schemas.microsoft.com/office/drawing/2014/main" id="{66E898C3-42D6-423B-9A26-1A9C5F0CD751}"/>
            </a:ext>
          </a:extLst>
        </xdr:cNvPr>
        <xdr:cNvSpPr>
          <a:spLocks noChangeShapeType="1"/>
        </xdr:cNvSpPr>
      </xdr:nvSpPr>
      <xdr:spPr bwMode="auto">
        <a:xfrm>
          <a:off x="851535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097" name="Line 7">
          <a:extLst>
            <a:ext uri="{FF2B5EF4-FFF2-40B4-BE49-F238E27FC236}">
              <a16:creationId xmlns:a16="http://schemas.microsoft.com/office/drawing/2014/main" id="{B059C080-11FF-4580-8C88-3A51FF15B6BA}"/>
            </a:ext>
          </a:extLst>
        </xdr:cNvPr>
        <xdr:cNvSpPr>
          <a:spLocks noChangeShapeType="1"/>
        </xdr:cNvSpPr>
      </xdr:nvSpPr>
      <xdr:spPr bwMode="auto">
        <a:xfrm>
          <a:off x="851535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098" name="Line 7">
          <a:extLst>
            <a:ext uri="{FF2B5EF4-FFF2-40B4-BE49-F238E27FC236}">
              <a16:creationId xmlns:a16="http://schemas.microsoft.com/office/drawing/2014/main" id="{8586FDCB-CDA0-46E3-AF6C-B38412A05234}"/>
            </a:ext>
          </a:extLst>
        </xdr:cNvPr>
        <xdr:cNvSpPr>
          <a:spLocks noChangeShapeType="1"/>
        </xdr:cNvSpPr>
      </xdr:nvSpPr>
      <xdr:spPr bwMode="auto">
        <a:xfrm>
          <a:off x="851535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099" name="Line 7">
          <a:extLst>
            <a:ext uri="{FF2B5EF4-FFF2-40B4-BE49-F238E27FC236}">
              <a16:creationId xmlns:a16="http://schemas.microsoft.com/office/drawing/2014/main" id="{7C2BC666-1E1A-4F78-A8E2-D6309BBA5497}"/>
            </a:ext>
          </a:extLst>
        </xdr:cNvPr>
        <xdr:cNvSpPr>
          <a:spLocks noChangeShapeType="1"/>
        </xdr:cNvSpPr>
      </xdr:nvSpPr>
      <xdr:spPr bwMode="auto">
        <a:xfrm>
          <a:off x="851535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100" name="Line 7">
          <a:extLst>
            <a:ext uri="{FF2B5EF4-FFF2-40B4-BE49-F238E27FC236}">
              <a16:creationId xmlns:a16="http://schemas.microsoft.com/office/drawing/2014/main" id="{C6C07594-3266-44F8-88DB-CC35B42C72C4}"/>
            </a:ext>
          </a:extLst>
        </xdr:cNvPr>
        <xdr:cNvSpPr>
          <a:spLocks noChangeShapeType="1"/>
        </xdr:cNvSpPr>
      </xdr:nvSpPr>
      <xdr:spPr bwMode="auto">
        <a:xfrm>
          <a:off x="851535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101" name="Line 7">
          <a:extLst>
            <a:ext uri="{FF2B5EF4-FFF2-40B4-BE49-F238E27FC236}">
              <a16:creationId xmlns:a16="http://schemas.microsoft.com/office/drawing/2014/main" id="{D9EBA679-31F4-4C65-86E3-65159079EF75}"/>
            </a:ext>
          </a:extLst>
        </xdr:cNvPr>
        <xdr:cNvSpPr>
          <a:spLocks noChangeShapeType="1"/>
        </xdr:cNvSpPr>
      </xdr:nvSpPr>
      <xdr:spPr bwMode="auto">
        <a:xfrm>
          <a:off x="851535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102" name="Line 7">
          <a:extLst>
            <a:ext uri="{FF2B5EF4-FFF2-40B4-BE49-F238E27FC236}">
              <a16:creationId xmlns:a16="http://schemas.microsoft.com/office/drawing/2014/main" id="{0D918F27-3BD9-46D7-BFB9-6480788322EB}"/>
            </a:ext>
          </a:extLst>
        </xdr:cNvPr>
        <xdr:cNvSpPr>
          <a:spLocks noChangeShapeType="1"/>
        </xdr:cNvSpPr>
      </xdr:nvSpPr>
      <xdr:spPr bwMode="auto">
        <a:xfrm>
          <a:off x="851535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103" name="Line 7">
          <a:extLst>
            <a:ext uri="{FF2B5EF4-FFF2-40B4-BE49-F238E27FC236}">
              <a16:creationId xmlns:a16="http://schemas.microsoft.com/office/drawing/2014/main" id="{D2B14C68-7EFB-4B9E-9058-DFA5BAF1D2E3}"/>
            </a:ext>
          </a:extLst>
        </xdr:cNvPr>
        <xdr:cNvSpPr>
          <a:spLocks noChangeShapeType="1"/>
        </xdr:cNvSpPr>
      </xdr:nvSpPr>
      <xdr:spPr bwMode="auto">
        <a:xfrm>
          <a:off x="851535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104" name="Line 7">
          <a:extLst>
            <a:ext uri="{FF2B5EF4-FFF2-40B4-BE49-F238E27FC236}">
              <a16:creationId xmlns:a16="http://schemas.microsoft.com/office/drawing/2014/main" id="{EE240B66-329C-417E-AA54-60A94E701AAB}"/>
            </a:ext>
          </a:extLst>
        </xdr:cNvPr>
        <xdr:cNvSpPr>
          <a:spLocks noChangeShapeType="1"/>
        </xdr:cNvSpPr>
      </xdr:nvSpPr>
      <xdr:spPr bwMode="auto">
        <a:xfrm>
          <a:off x="851535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105" name="Line 7">
          <a:extLst>
            <a:ext uri="{FF2B5EF4-FFF2-40B4-BE49-F238E27FC236}">
              <a16:creationId xmlns:a16="http://schemas.microsoft.com/office/drawing/2014/main" id="{349A46FC-ACE1-44EC-B015-D5E6EBDB717B}"/>
            </a:ext>
          </a:extLst>
        </xdr:cNvPr>
        <xdr:cNvSpPr>
          <a:spLocks noChangeShapeType="1"/>
        </xdr:cNvSpPr>
      </xdr:nvSpPr>
      <xdr:spPr bwMode="auto">
        <a:xfrm>
          <a:off x="851535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106" name="Line 7">
          <a:extLst>
            <a:ext uri="{FF2B5EF4-FFF2-40B4-BE49-F238E27FC236}">
              <a16:creationId xmlns:a16="http://schemas.microsoft.com/office/drawing/2014/main" id="{7EF39044-D2AD-43A7-99A2-6F89DDF53D94}"/>
            </a:ext>
          </a:extLst>
        </xdr:cNvPr>
        <xdr:cNvSpPr>
          <a:spLocks noChangeShapeType="1"/>
        </xdr:cNvSpPr>
      </xdr:nvSpPr>
      <xdr:spPr bwMode="auto">
        <a:xfrm>
          <a:off x="851535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107" name="Line 7">
          <a:extLst>
            <a:ext uri="{FF2B5EF4-FFF2-40B4-BE49-F238E27FC236}">
              <a16:creationId xmlns:a16="http://schemas.microsoft.com/office/drawing/2014/main" id="{B0DC1A48-8022-476A-A773-4ABEF57B7A4F}"/>
            </a:ext>
          </a:extLst>
        </xdr:cNvPr>
        <xdr:cNvSpPr>
          <a:spLocks noChangeShapeType="1"/>
        </xdr:cNvSpPr>
      </xdr:nvSpPr>
      <xdr:spPr bwMode="auto">
        <a:xfrm>
          <a:off x="851535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108" name="Line 7">
          <a:extLst>
            <a:ext uri="{FF2B5EF4-FFF2-40B4-BE49-F238E27FC236}">
              <a16:creationId xmlns:a16="http://schemas.microsoft.com/office/drawing/2014/main" id="{91759319-AE24-40B1-BAD9-28CA7B27790B}"/>
            </a:ext>
          </a:extLst>
        </xdr:cNvPr>
        <xdr:cNvSpPr>
          <a:spLocks noChangeShapeType="1"/>
        </xdr:cNvSpPr>
      </xdr:nvSpPr>
      <xdr:spPr bwMode="auto">
        <a:xfrm>
          <a:off x="851535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25</xdr:row>
      <xdr:rowOff>0</xdr:rowOff>
    </xdr:from>
    <xdr:to>
      <xdr:col>21</xdr:col>
      <xdr:colOff>323850</xdr:colOff>
      <xdr:row>25</xdr:row>
      <xdr:rowOff>0</xdr:rowOff>
    </xdr:to>
    <xdr:sp macro="" textlink="">
      <xdr:nvSpPr>
        <xdr:cNvPr id="5109" name="Line 7">
          <a:extLst>
            <a:ext uri="{FF2B5EF4-FFF2-40B4-BE49-F238E27FC236}">
              <a16:creationId xmlns:a16="http://schemas.microsoft.com/office/drawing/2014/main" id="{E49C60F4-1114-4F40-BAFF-90AE8DF9A549}"/>
            </a:ext>
          </a:extLst>
        </xdr:cNvPr>
        <xdr:cNvSpPr>
          <a:spLocks noChangeShapeType="1"/>
        </xdr:cNvSpPr>
      </xdr:nvSpPr>
      <xdr:spPr bwMode="auto">
        <a:xfrm>
          <a:off x="1468755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25</xdr:row>
      <xdr:rowOff>0</xdr:rowOff>
    </xdr:from>
    <xdr:to>
      <xdr:col>21</xdr:col>
      <xdr:colOff>323850</xdr:colOff>
      <xdr:row>25</xdr:row>
      <xdr:rowOff>0</xdr:rowOff>
    </xdr:to>
    <xdr:sp macro="" textlink="">
      <xdr:nvSpPr>
        <xdr:cNvPr id="5110" name="Line 7">
          <a:extLst>
            <a:ext uri="{FF2B5EF4-FFF2-40B4-BE49-F238E27FC236}">
              <a16:creationId xmlns:a16="http://schemas.microsoft.com/office/drawing/2014/main" id="{E30EF7B5-7766-4B67-9FFE-7E2F6C4C3A36}"/>
            </a:ext>
          </a:extLst>
        </xdr:cNvPr>
        <xdr:cNvSpPr>
          <a:spLocks noChangeShapeType="1"/>
        </xdr:cNvSpPr>
      </xdr:nvSpPr>
      <xdr:spPr bwMode="auto">
        <a:xfrm>
          <a:off x="1468755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25</xdr:row>
      <xdr:rowOff>0</xdr:rowOff>
    </xdr:from>
    <xdr:to>
      <xdr:col>21</xdr:col>
      <xdr:colOff>323850</xdr:colOff>
      <xdr:row>25</xdr:row>
      <xdr:rowOff>0</xdr:rowOff>
    </xdr:to>
    <xdr:sp macro="" textlink="">
      <xdr:nvSpPr>
        <xdr:cNvPr id="5111" name="Line 7">
          <a:extLst>
            <a:ext uri="{FF2B5EF4-FFF2-40B4-BE49-F238E27FC236}">
              <a16:creationId xmlns:a16="http://schemas.microsoft.com/office/drawing/2014/main" id="{C569010B-92C4-4030-81CB-D3A621D9254F}"/>
            </a:ext>
          </a:extLst>
        </xdr:cNvPr>
        <xdr:cNvSpPr>
          <a:spLocks noChangeShapeType="1"/>
        </xdr:cNvSpPr>
      </xdr:nvSpPr>
      <xdr:spPr bwMode="auto">
        <a:xfrm>
          <a:off x="1468755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25</xdr:row>
      <xdr:rowOff>0</xdr:rowOff>
    </xdr:from>
    <xdr:to>
      <xdr:col>21</xdr:col>
      <xdr:colOff>323850</xdr:colOff>
      <xdr:row>25</xdr:row>
      <xdr:rowOff>0</xdr:rowOff>
    </xdr:to>
    <xdr:sp macro="" textlink="">
      <xdr:nvSpPr>
        <xdr:cNvPr id="5112" name="Line 7">
          <a:extLst>
            <a:ext uri="{FF2B5EF4-FFF2-40B4-BE49-F238E27FC236}">
              <a16:creationId xmlns:a16="http://schemas.microsoft.com/office/drawing/2014/main" id="{0C544426-A7F1-4400-8EA2-1B20BEE81B39}"/>
            </a:ext>
          </a:extLst>
        </xdr:cNvPr>
        <xdr:cNvSpPr>
          <a:spLocks noChangeShapeType="1"/>
        </xdr:cNvSpPr>
      </xdr:nvSpPr>
      <xdr:spPr bwMode="auto">
        <a:xfrm>
          <a:off x="1468755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25</xdr:row>
      <xdr:rowOff>0</xdr:rowOff>
    </xdr:from>
    <xdr:to>
      <xdr:col>21</xdr:col>
      <xdr:colOff>323850</xdr:colOff>
      <xdr:row>25</xdr:row>
      <xdr:rowOff>0</xdr:rowOff>
    </xdr:to>
    <xdr:sp macro="" textlink="">
      <xdr:nvSpPr>
        <xdr:cNvPr id="5113" name="Line 7">
          <a:extLst>
            <a:ext uri="{FF2B5EF4-FFF2-40B4-BE49-F238E27FC236}">
              <a16:creationId xmlns:a16="http://schemas.microsoft.com/office/drawing/2014/main" id="{3862C702-9C25-4AAF-87EB-8F4896B2F4B7}"/>
            </a:ext>
          </a:extLst>
        </xdr:cNvPr>
        <xdr:cNvSpPr>
          <a:spLocks noChangeShapeType="1"/>
        </xdr:cNvSpPr>
      </xdr:nvSpPr>
      <xdr:spPr bwMode="auto">
        <a:xfrm>
          <a:off x="1468755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25</xdr:row>
      <xdr:rowOff>0</xdr:rowOff>
    </xdr:from>
    <xdr:to>
      <xdr:col>21</xdr:col>
      <xdr:colOff>323850</xdr:colOff>
      <xdr:row>25</xdr:row>
      <xdr:rowOff>0</xdr:rowOff>
    </xdr:to>
    <xdr:sp macro="" textlink="">
      <xdr:nvSpPr>
        <xdr:cNvPr id="5114" name="Line 7">
          <a:extLst>
            <a:ext uri="{FF2B5EF4-FFF2-40B4-BE49-F238E27FC236}">
              <a16:creationId xmlns:a16="http://schemas.microsoft.com/office/drawing/2014/main" id="{2B4BDC19-752C-4F00-BBC9-0122B4267E77}"/>
            </a:ext>
          </a:extLst>
        </xdr:cNvPr>
        <xdr:cNvSpPr>
          <a:spLocks noChangeShapeType="1"/>
        </xdr:cNvSpPr>
      </xdr:nvSpPr>
      <xdr:spPr bwMode="auto">
        <a:xfrm>
          <a:off x="1468755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29</xdr:row>
      <xdr:rowOff>0</xdr:rowOff>
    </xdr:from>
    <xdr:to>
      <xdr:col>11</xdr:col>
      <xdr:colOff>323850</xdr:colOff>
      <xdr:row>29</xdr:row>
      <xdr:rowOff>0</xdr:rowOff>
    </xdr:to>
    <xdr:sp macro="" textlink="">
      <xdr:nvSpPr>
        <xdr:cNvPr id="5115" name="Line 7">
          <a:extLst>
            <a:ext uri="{FF2B5EF4-FFF2-40B4-BE49-F238E27FC236}">
              <a16:creationId xmlns:a16="http://schemas.microsoft.com/office/drawing/2014/main" id="{E43634ED-1337-4E95-B8B1-78D65A3A285C}"/>
            </a:ext>
          </a:extLst>
        </xdr:cNvPr>
        <xdr:cNvSpPr>
          <a:spLocks noChangeShapeType="1"/>
        </xdr:cNvSpPr>
      </xdr:nvSpPr>
      <xdr:spPr bwMode="auto">
        <a:xfrm>
          <a:off x="697230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29</xdr:row>
      <xdr:rowOff>0</xdr:rowOff>
    </xdr:from>
    <xdr:to>
      <xdr:col>11</xdr:col>
      <xdr:colOff>323850</xdr:colOff>
      <xdr:row>29</xdr:row>
      <xdr:rowOff>0</xdr:rowOff>
    </xdr:to>
    <xdr:sp macro="" textlink="">
      <xdr:nvSpPr>
        <xdr:cNvPr id="5116" name="Line 7">
          <a:extLst>
            <a:ext uri="{FF2B5EF4-FFF2-40B4-BE49-F238E27FC236}">
              <a16:creationId xmlns:a16="http://schemas.microsoft.com/office/drawing/2014/main" id="{30DAD1FF-BEB9-47AB-AFBE-1037874B2ABE}"/>
            </a:ext>
          </a:extLst>
        </xdr:cNvPr>
        <xdr:cNvSpPr>
          <a:spLocks noChangeShapeType="1"/>
        </xdr:cNvSpPr>
      </xdr:nvSpPr>
      <xdr:spPr bwMode="auto">
        <a:xfrm>
          <a:off x="697230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29</xdr:row>
      <xdr:rowOff>0</xdr:rowOff>
    </xdr:from>
    <xdr:to>
      <xdr:col>11</xdr:col>
      <xdr:colOff>323850</xdr:colOff>
      <xdr:row>29</xdr:row>
      <xdr:rowOff>0</xdr:rowOff>
    </xdr:to>
    <xdr:sp macro="" textlink="">
      <xdr:nvSpPr>
        <xdr:cNvPr id="5117" name="Line 7">
          <a:extLst>
            <a:ext uri="{FF2B5EF4-FFF2-40B4-BE49-F238E27FC236}">
              <a16:creationId xmlns:a16="http://schemas.microsoft.com/office/drawing/2014/main" id="{EBAE6A35-28C5-4DCE-B69E-3A47C4FF0A6C}"/>
            </a:ext>
          </a:extLst>
        </xdr:cNvPr>
        <xdr:cNvSpPr>
          <a:spLocks noChangeShapeType="1"/>
        </xdr:cNvSpPr>
      </xdr:nvSpPr>
      <xdr:spPr bwMode="auto">
        <a:xfrm>
          <a:off x="697230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29</xdr:row>
      <xdr:rowOff>0</xdr:rowOff>
    </xdr:from>
    <xdr:to>
      <xdr:col>11</xdr:col>
      <xdr:colOff>323850</xdr:colOff>
      <xdr:row>29</xdr:row>
      <xdr:rowOff>0</xdr:rowOff>
    </xdr:to>
    <xdr:sp macro="" textlink="">
      <xdr:nvSpPr>
        <xdr:cNvPr id="5118" name="Line 7">
          <a:extLst>
            <a:ext uri="{FF2B5EF4-FFF2-40B4-BE49-F238E27FC236}">
              <a16:creationId xmlns:a16="http://schemas.microsoft.com/office/drawing/2014/main" id="{75B24EF6-9100-4EB7-8C84-EF4F7C10A0CB}"/>
            </a:ext>
          </a:extLst>
        </xdr:cNvPr>
        <xdr:cNvSpPr>
          <a:spLocks noChangeShapeType="1"/>
        </xdr:cNvSpPr>
      </xdr:nvSpPr>
      <xdr:spPr bwMode="auto">
        <a:xfrm>
          <a:off x="697230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29</xdr:row>
      <xdr:rowOff>0</xdr:rowOff>
    </xdr:from>
    <xdr:to>
      <xdr:col>11</xdr:col>
      <xdr:colOff>323850</xdr:colOff>
      <xdr:row>29</xdr:row>
      <xdr:rowOff>0</xdr:rowOff>
    </xdr:to>
    <xdr:sp macro="" textlink="">
      <xdr:nvSpPr>
        <xdr:cNvPr id="5119" name="Line 7">
          <a:extLst>
            <a:ext uri="{FF2B5EF4-FFF2-40B4-BE49-F238E27FC236}">
              <a16:creationId xmlns:a16="http://schemas.microsoft.com/office/drawing/2014/main" id="{14C2B6DE-72FE-4D18-8E11-BD339F7681F1}"/>
            </a:ext>
          </a:extLst>
        </xdr:cNvPr>
        <xdr:cNvSpPr>
          <a:spLocks noChangeShapeType="1"/>
        </xdr:cNvSpPr>
      </xdr:nvSpPr>
      <xdr:spPr bwMode="auto">
        <a:xfrm>
          <a:off x="697230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29</xdr:row>
      <xdr:rowOff>0</xdr:rowOff>
    </xdr:from>
    <xdr:to>
      <xdr:col>11</xdr:col>
      <xdr:colOff>323850</xdr:colOff>
      <xdr:row>29</xdr:row>
      <xdr:rowOff>0</xdr:rowOff>
    </xdr:to>
    <xdr:sp macro="" textlink="">
      <xdr:nvSpPr>
        <xdr:cNvPr id="5120" name="Line 7">
          <a:extLst>
            <a:ext uri="{FF2B5EF4-FFF2-40B4-BE49-F238E27FC236}">
              <a16:creationId xmlns:a16="http://schemas.microsoft.com/office/drawing/2014/main" id="{3EC4E10C-3A70-47DA-8AC7-053B7C77C1B3}"/>
            </a:ext>
          </a:extLst>
        </xdr:cNvPr>
        <xdr:cNvSpPr>
          <a:spLocks noChangeShapeType="1"/>
        </xdr:cNvSpPr>
      </xdr:nvSpPr>
      <xdr:spPr bwMode="auto">
        <a:xfrm>
          <a:off x="697230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121" name="Line 7">
          <a:extLst>
            <a:ext uri="{FF2B5EF4-FFF2-40B4-BE49-F238E27FC236}">
              <a16:creationId xmlns:a16="http://schemas.microsoft.com/office/drawing/2014/main" id="{2BCEE0FA-4376-4F54-A495-A69FD34D0E2B}"/>
            </a:ext>
          </a:extLst>
        </xdr:cNvPr>
        <xdr:cNvSpPr>
          <a:spLocks noChangeShapeType="1"/>
        </xdr:cNvSpPr>
      </xdr:nvSpPr>
      <xdr:spPr bwMode="auto">
        <a:xfrm>
          <a:off x="851535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122" name="Line 7">
          <a:extLst>
            <a:ext uri="{FF2B5EF4-FFF2-40B4-BE49-F238E27FC236}">
              <a16:creationId xmlns:a16="http://schemas.microsoft.com/office/drawing/2014/main" id="{957A230F-0591-4F02-AACE-2843000FC2F6}"/>
            </a:ext>
          </a:extLst>
        </xdr:cNvPr>
        <xdr:cNvSpPr>
          <a:spLocks noChangeShapeType="1"/>
        </xdr:cNvSpPr>
      </xdr:nvSpPr>
      <xdr:spPr bwMode="auto">
        <a:xfrm>
          <a:off x="851535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123" name="Line 7">
          <a:extLst>
            <a:ext uri="{FF2B5EF4-FFF2-40B4-BE49-F238E27FC236}">
              <a16:creationId xmlns:a16="http://schemas.microsoft.com/office/drawing/2014/main" id="{A02B883E-7437-4F17-8D22-4C6F3C896B5E}"/>
            </a:ext>
          </a:extLst>
        </xdr:cNvPr>
        <xdr:cNvSpPr>
          <a:spLocks noChangeShapeType="1"/>
        </xdr:cNvSpPr>
      </xdr:nvSpPr>
      <xdr:spPr bwMode="auto">
        <a:xfrm>
          <a:off x="851535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124" name="Line 7">
          <a:extLst>
            <a:ext uri="{FF2B5EF4-FFF2-40B4-BE49-F238E27FC236}">
              <a16:creationId xmlns:a16="http://schemas.microsoft.com/office/drawing/2014/main" id="{75BC0C32-0AF3-4CC6-A235-F56CAE0CA962}"/>
            </a:ext>
          </a:extLst>
        </xdr:cNvPr>
        <xdr:cNvSpPr>
          <a:spLocks noChangeShapeType="1"/>
        </xdr:cNvSpPr>
      </xdr:nvSpPr>
      <xdr:spPr bwMode="auto">
        <a:xfrm>
          <a:off x="851535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125" name="Line 7">
          <a:extLst>
            <a:ext uri="{FF2B5EF4-FFF2-40B4-BE49-F238E27FC236}">
              <a16:creationId xmlns:a16="http://schemas.microsoft.com/office/drawing/2014/main" id="{276ECAC5-04A5-449A-98EF-C9A0ED8A0D9B}"/>
            </a:ext>
          </a:extLst>
        </xdr:cNvPr>
        <xdr:cNvSpPr>
          <a:spLocks noChangeShapeType="1"/>
        </xdr:cNvSpPr>
      </xdr:nvSpPr>
      <xdr:spPr bwMode="auto">
        <a:xfrm>
          <a:off x="851535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126" name="Line 7">
          <a:extLst>
            <a:ext uri="{FF2B5EF4-FFF2-40B4-BE49-F238E27FC236}">
              <a16:creationId xmlns:a16="http://schemas.microsoft.com/office/drawing/2014/main" id="{FB006539-1E73-45ED-B8E5-B32C55B2C5ED}"/>
            </a:ext>
          </a:extLst>
        </xdr:cNvPr>
        <xdr:cNvSpPr>
          <a:spLocks noChangeShapeType="1"/>
        </xdr:cNvSpPr>
      </xdr:nvSpPr>
      <xdr:spPr bwMode="auto">
        <a:xfrm>
          <a:off x="851535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29</xdr:row>
      <xdr:rowOff>0</xdr:rowOff>
    </xdr:from>
    <xdr:to>
      <xdr:col>15</xdr:col>
      <xdr:colOff>323850</xdr:colOff>
      <xdr:row>29</xdr:row>
      <xdr:rowOff>0</xdr:rowOff>
    </xdr:to>
    <xdr:sp macro="" textlink="">
      <xdr:nvSpPr>
        <xdr:cNvPr id="5127" name="Line 7">
          <a:extLst>
            <a:ext uri="{FF2B5EF4-FFF2-40B4-BE49-F238E27FC236}">
              <a16:creationId xmlns:a16="http://schemas.microsoft.com/office/drawing/2014/main" id="{5B5FB8E5-CC53-48A3-983B-D9C213A4F6D9}"/>
            </a:ext>
          </a:extLst>
        </xdr:cNvPr>
        <xdr:cNvSpPr>
          <a:spLocks noChangeShapeType="1"/>
        </xdr:cNvSpPr>
      </xdr:nvSpPr>
      <xdr:spPr bwMode="auto">
        <a:xfrm>
          <a:off x="1005840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29</xdr:row>
      <xdr:rowOff>0</xdr:rowOff>
    </xdr:from>
    <xdr:to>
      <xdr:col>15</xdr:col>
      <xdr:colOff>323850</xdr:colOff>
      <xdr:row>29</xdr:row>
      <xdr:rowOff>0</xdr:rowOff>
    </xdr:to>
    <xdr:sp macro="" textlink="">
      <xdr:nvSpPr>
        <xdr:cNvPr id="5128" name="Line 7">
          <a:extLst>
            <a:ext uri="{FF2B5EF4-FFF2-40B4-BE49-F238E27FC236}">
              <a16:creationId xmlns:a16="http://schemas.microsoft.com/office/drawing/2014/main" id="{013B8B14-0EAE-43DE-897D-CF5CFB84C2A1}"/>
            </a:ext>
          </a:extLst>
        </xdr:cNvPr>
        <xdr:cNvSpPr>
          <a:spLocks noChangeShapeType="1"/>
        </xdr:cNvSpPr>
      </xdr:nvSpPr>
      <xdr:spPr bwMode="auto">
        <a:xfrm>
          <a:off x="1005840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29</xdr:row>
      <xdr:rowOff>0</xdr:rowOff>
    </xdr:from>
    <xdr:to>
      <xdr:col>15</xdr:col>
      <xdr:colOff>323850</xdr:colOff>
      <xdr:row>29</xdr:row>
      <xdr:rowOff>0</xdr:rowOff>
    </xdr:to>
    <xdr:sp macro="" textlink="">
      <xdr:nvSpPr>
        <xdr:cNvPr id="5129" name="Line 7">
          <a:extLst>
            <a:ext uri="{FF2B5EF4-FFF2-40B4-BE49-F238E27FC236}">
              <a16:creationId xmlns:a16="http://schemas.microsoft.com/office/drawing/2014/main" id="{101553CA-62B2-43CA-9D9D-447E565C49E8}"/>
            </a:ext>
          </a:extLst>
        </xdr:cNvPr>
        <xdr:cNvSpPr>
          <a:spLocks noChangeShapeType="1"/>
        </xdr:cNvSpPr>
      </xdr:nvSpPr>
      <xdr:spPr bwMode="auto">
        <a:xfrm>
          <a:off x="1005840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29</xdr:row>
      <xdr:rowOff>0</xdr:rowOff>
    </xdr:from>
    <xdr:to>
      <xdr:col>15</xdr:col>
      <xdr:colOff>323850</xdr:colOff>
      <xdr:row>29</xdr:row>
      <xdr:rowOff>0</xdr:rowOff>
    </xdr:to>
    <xdr:sp macro="" textlink="">
      <xdr:nvSpPr>
        <xdr:cNvPr id="5130" name="Line 7">
          <a:extLst>
            <a:ext uri="{FF2B5EF4-FFF2-40B4-BE49-F238E27FC236}">
              <a16:creationId xmlns:a16="http://schemas.microsoft.com/office/drawing/2014/main" id="{607C5429-5BFF-4AC1-AE37-877E2B8BEEDC}"/>
            </a:ext>
          </a:extLst>
        </xdr:cNvPr>
        <xdr:cNvSpPr>
          <a:spLocks noChangeShapeType="1"/>
        </xdr:cNvSpPr>
      </xdr:nvSpPr>
      <xdr:spPr bwMode="auto">
        <a:xfrm>
          <a:off x="1005840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29</xdr:row>
      <xdr:rowOff>0</xdr:rowOff>
    </xdr:from>
    <xdr:to>
      <xdr:col>15</xdr:col>
      <xdr:colOff>323850</xdr:colOff>
      <xdr:row>29</xdr:row>
      <xdr:rowOff>0</xdr:rowOff>
    </xdr:to>
    <xdr:sp macro="" textlink="">
      <xdr:nvSpPr>
        <xdr:cNvPr id="5131" name="Line 7">
          <a:extLst>
            <a:ext uri="{FF2B5EF4-FFF2-40B4-BE49-F238E27FC236}">
              <a16:creationId xmlns:a16="http://schemas.microsoft.com/office/drawing/2014/main" id="{9AB8291C-8A04-4CCB-860B-58C9CB165182}"/>
            </a:ext>
          </a:extLst>
        </xdr:cNvPr>
        <xdr:cNvSpPr>
          <a:spLocks noChangeShapeType="1"/>
        </xdr:cNvSpPr>
      </xdr:nvSpPr>
      <xdr:spPr bwMode="auto">
        <a:xfrm>
          <a:off x="1005840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29</xdr:row>
      <xdr:rowOff>0</xdr:rowOff>
    </xdr:from>
    <xdr:to>
      <xdr:col>15</xdr:col>
      <xdr:colOff>323850</xdr:colOff>
      <xdr:row>29</xdr:row>
      <xdr:rowOff>0</xdr:rowOff>
    </xdr:to>
    <xdr:sp macro="" textlink="">
      <xdr:nvSpPr>
        <xdr:cNvPr id="5132" name="Line 7">
          <a:extLst>
            <a:ext uri="{FF2B5EF4-FFF2-40B4-BE49-F238E27FC236}">
              <a16:creationId xmlns:a16="http://schemas.microsoft.com/office/drawing/2014/main" id="{EAA0217C-9F35-4F6E-B2FE-586E7F0C0651}"/>
            </a:ext>
          </a:extLst>
        </xdr:cNvPr>
        <xdr:cNvSpPr>
          <a:spLocks noChangeShapeType="1"/>
        </xdr:cNvSpPr>
      </xdr:nvSpPr>
      <xdr:spPr bwMode="auto">
        <a:xfrm>
          <a:off x="1005840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55</xdr:row>
      <xdr:rowOff>0</xdr:rowOff>
    </xdr:from>
    <xdr:to>
      <xdr:col>13</xdr:col>
      <xdr:colOff>323850</xdr:colOff>
      <xdr:row>55</xdr:row>
      <xdr:rowOff>0</xdr:rowOff>
    </xdr:to>
    <xdr:sp macro="" textlink="">
      <xdr:nvSpPr>
        <xdr:cNvPr id="5133" name="Line 7">
          <a:extLst>
            <a:ext uri="{FF2B5EF4-FFF2-40B4-BE49-F238E27FC236}">
              <a16:creationId xmlns:a16="http://schemas.microsoft.com/office/drawing/2014/main" id="{0CC9D990-20E5-41E4-8992-1F6CAA24FE0A}"/>
            </a:ext>
          </a:extLst>
        </xdr:cNvPr>
        <xdr:cNvSpPr>
          <a:spLocks noChangeShapeType="1"/>
        </xdr:cNvSpPr>
      </xdr:nvSpPr>
      <xdr:spPr bwMode="auto">
        <a:xfrm>
          <a:off x="8515350" y="11830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29</xdr:row>
      <xdr:rowOff>0</xdr:rowOff>
    </xdr:from>
    <xdr:to>
      <xdr:col>21</xdr:col>
      <xdr:colOff>323850</xdr:colOff>
      <xdr:row>29</xdr:row>
      <xdr:rowOff>0</xdr:rowOff>
    </xdr:to>
    <xdr:sp macro="" textlink="">
      <xdr:nvSpPr>
        <xdr:cNvPr id="5134" name="Line 7">
          <a:extLst>
            <a:ext uri="{FF2B5EF4-FFF2-40B4-BE49-F238E27FC236}">
              <a16:creationId xmlns:a16="http://schemas.microsoft.com/office/drawing/2014/main" id="{20973CAC-EB3B-47D6-9C06-C4BE392F299B}"/>
            </a:ext>
          </a:extLst>
        </xdr:cNvPr>
        <xdr:cNvSpPr>
          <a:spLocks noChangeShapeType="1"/>
        </xdr:cNvSpPr>
      </xdr:nvSpPr>
      <xdr:spPr bwMode="auto">
        <a:xfrm>
          <a:off x="1468755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21</xdr:row>
      <xdr:rowOff>0</xdr:rowOff>
    </xdr:from>
    <xdr:to>
      <xdr:col>17</xdr:col>
      <xdr:colOff>323850</xdr:colOff>
      <xdr:row>21</xdr:row>
      <xdr:rowOff>0</xdr:rowOff>
    </xdr:to>
    <xdr:sp macro="" textlink="">
      <xdr:nvSpPr>
        <xdr:cNvPr id="5135" name="Line 7">
          <a:extLst>
            <a:ext uri="{FF2B5EF4-FFF2-40B4-BE49-F238E27FC236}">
              <a16:creationId xmlns:a16="http://schemas.microsoft.com/office/drawing/2014/main" id="{C6ABFEFC-0B47-49E5-B278-8B31DDB77D19}"/>
            </a:ext>
          </a:extLst>
        </xdr:cNvPr>
        <xdr:cNvSpPr>
          <a:spLocks noChangeShapeType="1"/>
        </xdr:cNvSpPr>
      </xdr:nvSpPr>
      <xdr:spPr bwMode="auto">
        <a:xfrm>
          <a:off x="11601450" y="470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21</xdr:row>
      <xdr:rowOff>0</xdr:rowOff>
    </xdr:from>
    <xdr:to>
      <xdr:col>17</xdr:col>
      <xdr:colOff>323850</xdr:colOff>
      <xdr:row>21</xdr:row>
      <xdr:rowOff>0</xdr:rowOff>
    </xdr:to>
    <xdr:sp macro="" textlink="">
      <xdr:nvSpPr>
        <xdr:cNvPr id="5136" name="Line 7">
          <a:extLst>
            <a:ext uri="{FF2B5EF4-FFF2-40B4-BE49-F238E27FC236}">
              <a16:creationId xmlns:a16="http://schemas.microsoft.com/office/drawing/2014/main" id="{FDAE4C07-261D-47FF-A2C3-BA10AD500D0C}"/>
            </a:ext>
          </a:extLst>
        </xdr:cNvPr>
        <xdr:cNvSpPr>
          <a:spLocks noChangeShapeType="1"/>
        </xdr:cNvSpPr>
      </xdr:nvSpPr>
      <xdr:spPr bwMode="auto">
        <a:xfrm>
          <a:off x="11601450" y="470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21</xdr:row>
      <xdr:rowOff>0</xdr:rowOff>
    </xdr:from>
    <xdr:to>
      <xdr:col>17</xdr:col>
      <xdr:colOff>323850</xdr:colOff>
      <xdr:row>21</xdr:row>
      <xdr:rowOff>0</xdr:rowOff>
    </xdr:to>
    <xdr:sp macro="" textlink="">
      <xdr:nvSpPr>
        <xdr:cNvPr id="5137" name="Line 7">
          <a:extLst>
            <a:ext uri="{FF2B5EF4-FFF2-40B4-BE49-F238E27FC236}">
              <a16:creationId xmlns:a16="http://schemas.microsoft.com/office/drawing/2014/main" id="{D73E37D7-78B4-41AA-AF5C-61E72D61694D}"/>
            </a:ext>
          </a:extLst>
        </xdr:cNvPr>
        <xdr:cNvSpPr>
          <a:spLocks noChangeShapeType="1"/>
        </xdr:cNvSpPr>
      </xdr:nvSpPr>
      <xdr:spPr bwMode="auto">
        <a:xfrm>
          <a:off x="11601450" y="470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29</xdr:row>
      <xdr:rowOff>0</xdr:rowOff>
    </xdr:from>
    <xdr:to>
      <xdr:col>17</xdr:col>
      <xdr:colOff>323850</xdr:colOff>
      <xdr:row>29</xdr:row>
      <xdr:rowOff>0</xdr:rowOff>
    </xdr:to>
    <xdr:sp macro="" textlink="">
      <xdr:nvSpPr>
        <xdr:cNvPr id="5138" name="Line 7">
          <a:extLst>
            <a:ext uri="{FF2B5EF4-FFF2-40B4-BE49-F238E27FC236}">
              <a16:creationId xmlns:a16="http://schemas.microsoft.com/office/drawing/2014/main" id="{BBF2B80C-9939-4484-ABB4-E47EA6FCD768}"/>
            </a:ext>
          </a:extLst>
        </xdr:cNvPr>
        <xdr:cNvSpPr>
          <a:spLocks noChangeShapeType="1"/>
        </xdr:cNvSpPr>
      </xdr:nvSpPr>
      <xdr:spPr bwMode="auto">
        <a:xfrm>
          <a:off x="1160145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29</xdr:row>
      <xdr:rowOff>0</xdr:rowOff>
    </xdr:from>
    <xdr:to>
      <xdr:col>17</xdr:col>
      <xdr:colOff>323850</xdr:colOff>
      <xdr:row>29</xdr:row>
      <xdr:rowOff>0</xdr:rowOff>
    </xdr:to>
    <xdr:sp macro="" textlink="">
      <xdr:nvSpPr>
        <xdr:cNvPr id="5139" name="Line 7">
          <a:extLst>
            <a:ext uri="{FF2B5EF4-FFF2-40B4-BE49-F238E27FC236}">
              <a16:creationId xmlns:a16="http://schemas.microsoft.com/office/drawing/2014/main" id="{3B91D637-A266-4A0F-BA0E-C0271BF4F412}"/>
            </a:ext>
          </a:extLst>
        </xdr:cNvPr>
        <xdr:cNvSpPr>
          <a:spLocks noChangeShapeType="1"/>
        </xdr:cNvSpPr>
      </xdr:nvSpPr>
      <xdr:spPr bwMode="auto">
        <a:xfrm>
          <a:off x="1160145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29</xdr:row>
      <xdr:rowOff>0</xdr:rowOff>
    </xdr:from>
    <xdr:to>
      <xdr:col>17</xdr:col>
      <xdr:colOff>323850</xdr:colOff>
      <xdr:row>29</xdr:row>
      <xdr:rowOff>0</xdr:rowOff>
    </xdr:to>
    <xdr:sp macro="" textlink="">
      <xdr:nvSpPr>
        <xdr:cNvPr id="5140" name="Line 7">
          <a:extLst>
            <a:ext uri="{FF2B5EF4-FFF2-40B4-BE49-F238E27FC236}">
              <a16:creationId xmlns:a16="http://schemas.microsoft.com/office/drawing/2014/main" id="{C1D65A7D-B437-48F3-BD74-430C670F37E5}"/>
            </a:ext>
          </a:extLst>
        </xdr:cNvPr>
        <xdr:cNvSpPr>
          <a:spLocks noChangeShapeType="1"/>
        </xdr:cNvSpPr>
      </xdr:nvSpPr>
      <xdr:spPr bwMode="auto">
        <a:xfrm>
          <a:off x="1160145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29</xdr:row>
      <xdr:rowOff>0</xdr:rowOff>
    </xdr:from>
    <xdr:to>
      <xdr:col>17</xdr:col>
      <xdr:colOff>323850</xdr:colOff>
      <xdr:row>29</xdr:row>
      <xdr:rowOff>0</xdr:rowOff>
    </xdr:to>
    <xdr:sp macro="" textlink="">
      <xdr:nvSpPr>
        <xdr:cNvPr id="5141" name="Line 7">
          <a:extLst>
            <a:ext uri="{FF2B5EF4-FFF2-40B4-BE49-F238E27FC236}">
              <a16:creationId xmlns:a16="http://schemas.microsoft.com/office/drawing/2014/main" id="{5A9DF49B-0C4C-48C9-A357-D7EF41494579}"/>
            </a:ext>
          </a:extLst>
        </xdr:cNvPr>
        <xdr:cNvSpPr>
          <a:spLocks noChangeShapeType="1"/>
        </xdr:cNvSpPr>
      </xdr:nvSpPr>
      <xdr:spPr bwMode="auto">
        <a:xfrm>
          <a:off x="1160145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29</xdr:row>
      <xdr:rowOff>0</xdr:rowOff>
    </xdr:from>
    <xdr:to>
      <xdr:col>17</xdr:col>
      <xdr:colOff>323850</xdr:colOff>
      <xdr:row>29</xdr:row>
      <xdr:rowOff>0</xdr:rowOff>
    </xdr:to>
    <xdr:sp macro="" textlink="">
      <xdr:nvSpPr>
        <xdr:cNvPr id="5142" name="Line 7">
          <a:extLst>
            <a:ext uri="{FF2B5EF4-FFF2-40B4-BE49-F238E27FC236}">
              <a16:creationId xmlns:a16="http://schemas.microsoft.com/office/drawing/2014/main" id="{E7BCF2F5-5423-4F3E-BFB5-13021FC28ED2}"/>
            </a:ext>
          </a:extLst>
        </xdr:cNvPr>
        <xdr:cNvSpPr>
          <a:spLocks noChangeShapeType="1"/>
        </xdr:cNvSpPr>
      </xdr:nvSpPr>
      <xdr:spPr bwMode="auto">
        <a:xfrm>
          <a:off x="1160145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29</xdr:row>
      <xdr:rowOff>0</xdr:rowOff>
    </xdr:from>
    <xdr:to>
      <xdr:col>17</xdr:col>
      <xdr:colOff>323850</xdr:colOff>
      <xdr:row>29</xdr:row>
      <xdr:rowOff>0</xdr:rowOff>
    </xdr:to>
    <xdr:sp macro="" textlink="">
      <xdr:nvSpPr>
        <xdr:cNvPr id="5143" name="Line 7">
          <a:extLst>
            <a:ext uri="{FF2B5EF4-FFF2-40B4-BE49-F238E27FC236}">
              <a16:creationId xmlns:a16="http://schemas.microsoft.com/office/drawing/2014/main" id="{33130019-49AA-4B05-ABAD-7DD246F6682A}"/>
            </a:ext>
          </a:extLst>
        </xdr:cNvPr>
        <xdr:cNvSpPr>
          <a:spLocks noChangeShapeType="1"/>
        </xdr:cNvSpPr>
      </xdr:nvSpPr>
      <xdr:spPr bwMode="auto">
        <a:xfrm>
          <a:off x="11601450" y="65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99</xdr:row>
      <xdr:rowOff>0</xdr:rowOff>
    </xdr:from>
    <xdr:to>
      <xdr:col>13</xdr:col>
      <xdr:colOff>323850</xdr:colOff>
      <xdr:row>99</xdr:row>
      <xdr:rowOff>0</xdr:rowOff>
    </xdr:to>
    <xdr:sp macro="" textlink="">
      <xdr:nvSpPr>
        <xdr:cNvPr id="5144" name="Line 7">
          <a:extLst>
            <a:ext uri="{FF2B5EF4-FFF2-40B4-BE49-F238E27FC236}">
              <a16:creationId xmlns:a16="http://schemas.microsoft.com/office/drawing/2014/main" id="{55E5D8CD-0AE3-441C-B358-088C85A83588}"/>
            </a:ext>
          </a:extLst>
        </xdr:cNvPr>
        <xdr:cNvSpPr>
          <a:spLocks noChangeShapeType="1"/>
        </xdr:cNvSpPr>
      </xdr:nvSpPr>
      <xdr:spPr bwMode="auto">
        <a:xfrm>
          <a:off x="8515350" y="21088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99</xdr:row>
      <xdr:rowOff>0</xdr:rowOff>
    </xdr:from>
    <xdr:to>
      <xdr:col>13</xdr:col>
      <xdr:colOff>323850</xdr:colOff>
      <xdr:row>99</xdr:row>
      <xdr:rowOff>0</xdr:rowOff>
    </xdr:to>
    <xdr:sp macro="" textlink="">
      <xdr:nvSpPr>
        <xdr:cNvPr id="5145" name="Line 7">
          <a:extLst>
            <a:ext uri="{FF2B5EF4-FFF2-40B4-BE49-F238E27FC236}">
              <a16:creationId xmlns:a16="http://schemas.microsoft.com/office/drawing/2014/main" id="{227F2404-5182-4D1D-98A6-66382241C72B}"/>
            </a:ext>
          </a:extLst>
        </xdr:cNvPr>
        <xdr:cNvSpPr>
          <a:spLocks noChangeShapeType="1"/>
        </xdr:cNvSpPr>
      </xdr:nvSpPr>
      <xdr:spPr bwMode="auto">
        <a:xfrm>
          <a:off x="8515350" y="21088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21</xdr:row>
      <xdr:rowOff>0</xdr:rowOff>
    </xdr:from>
    <xdr:to>
      <xdr:col>11</xdr:col>
      <xdr:colOff>323850</xdr:colOff>
      <xdr:row>21</xdr:row>
      <xdr:rowOff>0</xdr:rowOff>
    </xdr:to>
    <xdr:sp macro="" textlink="">
      <xdr:nvSpPr>
        <xdr:cNvPr id="5146" name="Line 7">
          <a:extLst>
            <a:ext uri="{FF2B5EF4-FFF2-40B4-BE49-F238E27FC236}">
              <a16:creationId xmlns:a16="http://schemas.microsoft.com/office/drawing/2014/main" id="{1F673C4C-E749-401C-B581-C848D93A86C6}"/>
            </a:ext>
          </a:extLst>
        </xdr:cNvPr>
        <xdr:cNvSpPr>
          <a:spLocks noChangeShapeType="1"/>
        </xdr:cNvSpPr>
      </xdr:nvSpPr>
      <xdr:spPr bwMode="auto">
        <a:xfrm>
          <a:off x="6972300" y="470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21</xdr:row>
      <xdr:rowOff>0</xdr:rowOff>
    </xdr:from>
    <xdr:to>
      <xdr:col>11</xdr:col>
      <xdr:colOff>323850</xdr:colOff>
      <xdr:row>21</xdr:row>
      <xdr:rowOff>0</xdr:rowOff>
    </xdr:to>
    <xdr:sp macro="" textlink="">
      <xdr:nvSpPr>
        <xdr:cNvPr id="5147" name="Line 7">
          <a:extLst>
            <a:ext uri="{FF2B5EF4-FFF2-40B4-BE49-F238E27FC236}">
              <a16:creationId xmlns:a16="http://schemas.microsoft.com/office/drawing/2014/main" id="{8913AAAB-56D2-414A-A3CA-4148F4761CC2}"/>
            </a:ext>
          </a:extLst>
        </xdr:cNvPr>
        <xdr:cNvSpPr>
          <a:spLocks noChangeShapeType="1"/>
        </xdr:cNvSpPr>
      </xdr:nvSpPr>
      <xdr:spPr bwMode="auto">
        <a:xfrm>
          <a:off x="6972300" y="470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21</xdr:row>
      <xdr:rowOff>0</xdr:rowOff>
    </xdr:from>
    <xdr:to>
      <xdr:col>11</xdr:col>
      <xdr:colOff>323850</xdr:colOff>
      <xdr:row>21</xdr:row>
      <xdr:rowOff>0</xdr:rowOff>
    </xdr:to>
    <xdr:sp macro="" textlink="">
      <xdr:nvSpPr>
        <xdr:cNvPr id="5148" name="Line 7">
          <a:extLst>
            <a:ext uri="{FF2B5EF4-FFF2-40B4-BE49-F238E27FC236}">
              <a16:creationId xmlns:a16="http://schemas.microsoft.com/office/drawing/2014/main" id="{877EEF18-9601-4688-95B1-5D6586F2EC30}"/>
            </a:ext>
          </a:extLst>
        </xdr:cNvPr>
        <xdr:cNvSpPr>
          <a:spLocks noChangeShapeType="1"/>
        </xdr:cNvSpPr>
      </xdr:nvSpPr>
      <xdr:spPr bwMode="auto">
        <a:xfrm>
          <a:off x="6972300" y="470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21</xdr:row>
      <xdr:rowOff>0</xdr:rowOff>
    </xdr:from>
    <xdr:to>
      <xdr:col>11</xdr:col>
      <xdr:colOff>323850</xdr:colOff>
      <xdr:row>21</xdr:row>
      <xdr:rowOff>0</xdr:rowOff>
    </xdr:to>
    <xdr:sp macro="" textlink="">
      <xdr:nvSpPr>
        <xdr:cNvPr id="5149" name="Line 7">
          <a:extLst>
            <a:ext uri="{FF2B5EF4-FFF2-40B4-BE49-F238E27FC236}">
              <a16:creationId xmlns:a16="http://schemas.microsoft.com/office/drawing/2014/main" id="{99EF5AA1-4ED2-4F6E-9701-6CADEEC2BF71}"/>
            </a:ext>
          </a:extLst>
        </xdr:cNvPr>
        <xdr:cNvSpPr>
          <a:spLocks noChangeShapeType="1"/>
        </xdr:cNvSpPr>
      </xdr:nvSpPr>
      <xdr:spPr bwMode="auto">
        <a:xfrm>
          <a:off x="6972300" y="470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21</xdr:row>
      <xdr:rowOff>0</xdr:rowOff>
    </xdr:from>
    <xdr:to>
      <xdr:col>11</xdr:col>
      <xdr:colOff>323850</xdr:colOff>
      <xdr:row>21</xdr:row>
      <xdr:rowOff>0</xdr:rowOff>
    </xdr:to>
    <xdr:sp macro="" textlink="">
      <xdr:nvSpPr>
        <xdr:cNvPr id="5150" name="Line 7">
          <a:extLst>
            <a:ext uri="{FF2B5EF4-FFF2-40B4-BE49-F238E27FC236}">
              <a16:creationId xmlns:a16="http://schemas.microsoft.com/office/drawing/2014/main" id="{5C8862F1-26AC-499A-A458-291427ABC9E8}"/>
            </a:ext>
          </a:extLst>
        </xdr:cNvPr>
        <xdr:cNvSpPr>
          <a:spLocks noChangeShapeType="1"/>
        </xdr:cNvSpPr>
      </xdr:nvSpPr>
      <xdr:spPr bwMode="auto">
        <a:xfrm>
          <a:off x="6972300" y="470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21</xdr:row>
      <xdr:rowOff>0</xdr:rowOff>
    </xdr:from>
    <xdr:to>
      <xdr:col>11</xdr:col>
      <xdr:colOff>323850</xdr:colOff>
      <xdr:row>21</xdr:row>
      <xdr:rowOff>0</xdr:rowOff>
    </xdr:to>
    <xdr:sp macro="" textlink="">
      <xdr:nvSpPr>
        <xdr:cNvPr id="5151" name="Line 7">
          <a:extLst>
            <a:ext uri="{FF2B5EF4-FFF2-40B4-BE49-F238E27FC236}">
              <a16:creationId xmlns:a16="http://schemas.microsoft.com/office/drawing/2014/main" id="{2C680FF0-B6DD-4864-88E3-DC6A4F50011F}"/>
            </a:ext>
          </a:extLst>
        </xdr:cNvPr>
        <xdr:cNvSpPr>
          <a:spLocks noChangeShapeType="1"/>
        </xdr:cNvSpPr>
      </xdr:nvSpPr>
      <xdr:spPr bwMode="auto">
        <a:xfrm>
          <a:off x="6972300" y="470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21</xdr:row>
      <xdr:rowOff>0</xdr:rowOff>
    </xdr:from>
    <xdr:to>
      <xdr:col>11</xdr:col>
      <xdr:colOff>323850</xdr:colOff>
      <xdr:row>21</xdr:row>
      <xdr:rowOff>0</xdr:rowOff>
    </xdr:to>
    <xdr:sp macro="" textlink="">
      <xdr:nvSpPr>
        <xdr:cNvPr id="5152" name="Line 7">
          <a:extLst>
            <a:ext uri="{FF2B5EF4-FFF2-40B4-BE49-F238E27FC236}">
              <a16:creationId xmlns:a16="http://schemas.microsoft.com/office/drawing/2014/main" id="{0BFA1492-9679-4838-9EBE-31FA3AB6EBAD}"/>
            </a:ext>
          </a:extLst>
        </xdr:cNvPr>
        <xdr:cNvSpPr>
          <a:spLocks noChangeShapeType="1"/>
        </xdr:cNvSpPr>
      </xdr:nvSpPr>
      <xdr:spPr bwMode="auto">
        <a:xfrm>
          <a:off x="6972300" y="470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21</xdr:row>
      <xdr:rowOff>0</xdr:rowOff>
    </xdr:from>
    <xdr:to>
      <xdr:col>11</xdr:col>
      <xdr:colOff>323850</xdr:colOff>
      <xdr:row>21</xdr:row>
      <xdr:rowOff>0</xdr:rowOff>
    </xdr:to>
    <xdr:sp macro="" textlink="">
      <xdr:nvSpPr>
        <xdr:cNvPr id="5153" name="Line 7">
          <a:extLst>
            <a:ext uri="{FF2B5EF4-FFF2-40B4-BE49-F238E27FC236}">
              <a16:creationId xmlns:a16="http://schemas.microsoft.com/office/drawing/2014/main" id="{875B2BC9-17F0-4024-979F-69961FED11D8}"/>
            </a:ext>
          </a:extLst>
        </xdr:cNvPr>
        <xdr:cNvSpPr>
          <a:spLocks noChangeShapeType="1"/>
        </xdr:cNvSpPr>
      </xdr:nvSpPr>
      <xdr:spPr bwMode="auto">
        <a:xfrm>
          <a:off x="6972300" y="470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21</xdr:row>
      <xdr:rowOff>0</xdr:rowOff>
    </xdr:from>
    <xdr:to>
      <xdr:col>11</xdr:col>
      <xdr:colOff>323850</xdr:colOff>
      <xdr:row>21</xdr:row>
      <xdr:rowOff>0</xdr:rowOff>
    </xdr:to>
    <xdr:sp macro="" textlink="">
      <xdr:nvSpPr>
        <xdr:cNvPr id="5154" name="Line 7">
          <a:extLst>
            <a:ext uri="{FF2B5EF4-FFF2-40B4-BE49-F238E27FC236}">
              <a16:creationId xmlns:a16="http://schemas.microsoft.com/office/drawing/2014/main" id="{625A8C53-1CD7-4BD5-81B5-BB3811EB358B}"/>
            </a:ext>
          </a:extLst>
        </xdr:cNvPr>
        <xdr:cNvSpPr>
          <a:spLocks noChangeShapeType="1"/>
        </xdr:cNvSpPr>
      </xdr:nvSpPr>
      <xdr:spPr bwMode="auto">
        <a:xfrm>
          <a:off x="6972300" y="470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21</xdr:row>
      <xdr:rowOff>0</xdr:rowOff>
    </xdr:from>
    <xdr:to>
      <xdr:col>11</xdr:col>
      <xdr:colOff>323850</xdr:colOff>
      <xdr:row>21</xdr:row>
      <xdr:rowOff>0</xdr:rowOff>
    </xdr:to>
    <xdr:sp macro="" textlink="">
      <xdr:nvSpPr>
        <xdr:cNvPr id="5155" name="Line 7">
          <a:extLst>
            <a:ext uri="{FF2B5EF4-FFF2-40B4-BE49-F238E27FC236}">
              <a16:creationId xmlns:a16="http://schemas.microsoft.com/office/drawing/2014/main" id="{432268DE-BD5F-4BA8-85E9-5CE9812D6507}"/>
            </a:ext>
          </a:extLst>
        </xdr:cNvPr>
        <xdr:cNvSpPr>
          <a:spLocks noChangeShapeType="1"/>
        </xdr:cNvSpPr>
      </xdr:nvSpPr>
      <xdr:spPr bwMode="auto">
        <a:xfrm>
          <a:off x="6972300" y="470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21</xdr:row>
      <xdr:rowOff>0</xdr:rowOff>
    </xdr:from>
    <xdr:to>
      <xdr:col>11</xdr:col>
      <xdr:colOff>323850</xdr:colOff>
      <xdr:row>21</xdr:row>
      <xdr:rowOff>0</xdr:rowOff>
    </xdr:to>
    <xdr:sp macro="" textlink="">
      <xdr:nvSpPr>
        <xdr:cNvPr id="5156" name="Line 7">
          <a:extLst>
            <a:ext uri="{FF2B5EF4-FFF2-40B4-BE49-F238E27FC236}">
              <a16:creationId xmlns:a16="http://schemas.microsoft.com/office/drawing/2014/main" id="{673440FD-672C-4161-A796-6F5DED1BAA59}"/>
            </a:ext>
          </a:extLst>
        </xdr:cNvPr>
        <xdr:cNvSpPr>
          <a:spLocks noChangeShapeType="1"/>
        </xdr:cNvSpPr>
      </xdr:nvSpPr>
      <xdr:spPr bwMode="auto">
        <a:xfrm>
          <a:off x="6972300" y="470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21</xdr:row>
      <xdr:rowOff>0</xdr:rowOff>
    </xdr:from>
    <xdr:to>
      <xdr:col>11</xdr:col>
      <xdr:colOff>323850</xdr:colOff>
      <xdr:row>21</xdr:row>
      <xdr:rowOff>0</xdr:rowOff>
    </xdr:to>
    <xdr:sp macro="" textlink="">
      <xdr:nvSpPr>
        <xdr:cNvPr id="5157" name="Line 7">
          <a:extLst>
            <a:ext uri="{FF2B5EF4-FFF2-40B4-BE49-F238E27FC236}">
              <a16:creationId xmlns:a16="http://schemas.microsoft.com/office/drawing/2014/main" id="{E0F04921-3AF0-45AA-B5C2-799662C97715}"/>
            </a:ext>
          </a:extLst>
        </xdr:cNvPr>
        <xdr:cNvSpPr>
          <a:spLocks noChangeShapeType="1"/>
        </xdr:cNvSpPr>
      </xdr:nvSpPr>
      <xdr:spPr bwMode="auto">
        <a:xfrm>
          <a:off x="6972300" y="470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21</xdr:row>
      <xdr:rowOff>0</xdr:rowOff>
    </xdr:from>
    <xdr:to>
      <xdr:col>11</xdr:col>
      <xdr:colOff>323850</xdr:colOff>
      <xdr:row>21</xdr:row>
      <xdr:rowOff>0</xdr:rowOff>
    </xdr:to>
    <xdr:sp macro="" textlink="">
      <xdr:nvSpPr>
        <xdr:cNvPr id="5158" name="Line 7">
          <a:extLst>
            <a:ext uri="{FF2B5EF4-FFF2-40B4-BE49-F238E27FC236}">
              <a16:creationId xmlns:a16="http://schemas.microsoft.com/office/drawing/2014/main" id="{10343F08-B210-4AF4-BE35-B0BDB946CE66}"/>
            </a:ext>
          </a:extLst>
        </xdr:cNvPr>
        <xdr:cNvSpPr>
          <a:spLocks noChangeShapeType="1"/>
        </xdr:cNvSpPr>
      </xdr:nvSpPr>
      <xdr:spPr bwMode="auto">
        <a:xfrm>
          <a:off x="6972300" y="470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21</xdr:row>
      <xdr:rowOff>0</xdr:rowOff>
    </xdr:from>
    <xdr:to>
      <xdr:col>11</xdr:col>
      <xdr:colOff>323850</xdr:colOff>
      <xdr:row>21</xdr:row>
      <xdr:rowOff>0</xdr:rowOff>
    </xdr:to>
    <xdr:sp macro="" textlink="">
      <xdr:nvSpPr>
        <xdr:cNvPr id="5159" name="Line 7">
          <a:extLst>
            <a:ext uri="{FF2B5EF4-FFF2-40B4-BE49-F238E27FC236}">
              <a16:creationId xmlns:a16="http://schemas.microsoft.com/office/drawing/2014/main" id="{54B0F6C3-1A71-40F0-A11E-A7C8E15AE1EA}"/>
            </a:ext>
          </a:extLst>
        </xdr:cNvPr>
        <xdr:cNvSpPr>
          <a:spLocks noChangeShapeType="1"/>
        </xdr:cNvSpPr>
      </xdr:nvSpPr>
      <xdr:spPr bwMode="auto">
        <a:xfrm>
          <a:off x="6972300" y="470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21</xdr:row>
      <xdr:rowOff>0</xdr:rowOff>
    </xdr:from>
    <xdr:to>
      <xdr:col>11</xdr:col>
      <xdr:colOff>323850</xdr:colOff>
      <xdr:row>21</xdr:row>
      <xdr:rowOff>0</xdr:rowOff>
    </xdr:to>
    <xdr:sp macro="" textlink="">
      <xdr:nvSpPr>
        <xdr:cNvPr id="5160" name="Line 7">
          <a:extLst>
            <a:ext uri="{FF2B5EF4-FFF2-40B4-BE49-F238E27FC236}">
              <a16:creationId xmlns:a16="http://schemas.microsoft.com/office/drawing/2014/main" id="{B0947832-F5C9-4865-A3E2-FD3CA4A95CF8}"/>
            </a:ext>
          </a:extLst>
        </xdr:cNvPr>
        <xdr:cNvSpPr>
          <a:spLocks noChangeShapeType="1"/>
        </xdr:cNvSpPr>
      </xdr:nvSpPr>
      <xdr:spPr bwMode="auto">
        <a:xfrm>
          <a:off x="6972300" y="470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21</xdr:row>
      <xdr:rowOff>0</xdr:rowOff>
    </xdr:from>
    <xdr:to>
      <xdr:col>11</xdr:col>
      <xdr:colOff>323850</xdr:colOff>
      <xdr:row>21</xdr:row>
      <xdr:rowOff>0</xdr:rowOff>
    </xdr:to>
    <xdr:sp macro="" textlink="">
      <xdr:nvSpPr>
        <xdr:cNvPr id="5161" name="Line 7">
          <a:extLst>
            <a:ext uri="{FF2B5EF4-FFF2-40B4-BE49-F238E27FC236}">
              <a16:creationId xmlns:a16="http://schemas.microsoft.com/office/drawing/2014/main" id="{2F1464BB-78B2-4119-B037-A61163334666}"/>
            </a:ext>
          </a:extLst>
        </xdr:cNvPr>
        <xdr:cNvSpPr>
          <a:spLocks noChangeShapeType="1"/>
        </xdr:cNvSpPr>
      </xdr:nvSpPr>
      <xdr:spPr bwMode="auto">
        <a:xfrm>
          <a:off x="6972300" y="470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21</xdr:row>
      <xdr:rowOff>0</xdr:rowOff>
    </xdr:from>
    <xdr:to>
      <xdr:col>13</xdr:col>
      <xdr:colOff>323850</xdr:colOff>
      <xdr:row>21</xdr:row>
      <xdr:rowOff>0</xdr:rowOff>
    </xdr:to>
    <xdr:sp macro="" textlink="">
      <xdr:nvSpPr>
        <xdr:cNvPr id="5162" name="Line 7">
          <a:extLst>
            <a:ext uri="{FF2B5EF4-FFF2-40B4-BE49-F238E27FC236}">
              <a16:creationId xmlns:a16="http://schemas.microsoft.com/office/drawing/2014/main" id="{4594F224-9CB1-438B-B23B-78120299F7A0}"/>
            </a:ext>
          </a:extLst>
        </xdr:cNvPr>
        <xdr:cNvSpPr>
          <a:spLocks noChangeShapeType="1"/>
        </xdr:cNvSpPr>
      </xdr:nvSpPr>
      <xdr:spPr bwMode="auto">
        <a:xfrm>
          <a:off x="8515350" y="470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21</xdr:row>
      <xdr:rowOff>0</xdr:rowOff>
    </xdr:from>
    <xdr:to>
      <xdr:col>13</xdr:col>
      <xdr:colOff>323850</xdr:colOff>
      <xdr:row>21</xdr:row>
      <xdr:rowOff>0</xdr:rowOff>
    </xdr:to>
    <xdr:sp macro="" textlink="">
      <xdr:nvSpPr>
        <xdr:cNvPr id="5163" name="Line 7">
          <a:extLst>
            <a:ext uri="{FF2B5EF4-FFF2-40B4-BE49-F238E27FC236}">
              <a16:creationId xmlns:a16="http://schemas.microsoft.com/office/drawing/2014/main" id="{3D2BB9BA-0C3D-444E-8A9C-4D25F0ADE56E}"/>
            </a:ext>
          </a:extLst>
        </xdr:cNvPr>
        <xdr:cNvSpPr>
          <a:spLocks noChangeShapeType="1"/>
        </xdr:cNvSpPr>
      </xdr:nvSpPr>
      <xdr:spPr bwMode="auto">
        <a:xfrm>
          <a:off x="8515350" y="470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21</xdr:row>
      <xdr:rowOff>0</xdr:rowOff>
    </xdr:from>
    <xdr:to>
      <xdr:col>13</xdr:col>
      <xdr:colOff>323850</xdr:colOff>
      <xdr:row>21</xdr:row>
      <xdr:rowOff>0</xdr:rowOff>
    </xdr:to>
    <xdr:sp macro="" textlink="">
      <xdr:nvSpPr>
        <xdr:cNvPr id="5164" name="Line 7">
          <a:extLst>
            <a:ext uri="{FF2B5EF4-FFF2-40B4-BE49-F238E27FC236}">
              <a16:creationId xmlns:a16="http://schemas.microsoft.com/office/drawing/2014/main" id="{3D371763-B2BE-4007-953D-AC11F10BF8CB}"/>
            </a:ext>
          </a:extLst>
        </xdr:cNvPr>
        <xdr:cNvSpPr>
          <a:spLocks noChangeShapeType="1"/>
        </xdr:cNvSpPr>
      </xdr:nvSpPr>
      <xdr:spPr bwMode="auto">
        <a:xfrm>
          <a:off x="8515350" y="470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21</xdr:row>
      <xdr:rowOff>0</xdr:rowOff>
    </xdr:from>
    <xdr:to>
      <xdr:col>13</xdr:col>
      <xdr:colOff>323850</xdr:colOff>
      <xdr:row>21</xdr:row>
      <xdr:rowOff>0</xdr:rowOff>
    </xdr:to>
    <xdr:sp macro="" textlink="">
      <xdr:nvSpPr>
        <xdr:cNvPr id="5165" name="Line 7">
          <a:extLst>
            <a:ext uri="{FF2B5EF4-FFF2-40B4-BE49-F238E27FC236}">
              <a16:creationId xmlns:a16="http://schemas.microsoft.com/office/drawing/2014/main" id="{0EE7C2B8-1408-42BC-B2ED-9F2EE3712083}"/>
            </a:ext>
          </a:extLst>
        </xdr:cNvPr>
        <xdr:cNvSpPr>
          <a:spLocks noChangeShapeType="1"/>
        </xdr:cNvSpPr>
      </xdr:nvSpPr>
      <xdr:spPr bwMode="auto">
        <a:xfrm>
          <a:off x="8515350" y="470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21</xdr:row>
      <xdr:rowOff>0</xdr:rowOff>
    </xdr:from>
    <xdr:to>
      <xdr:col>13</xdr:col>
      <xdr:colOff>323850</xdr:colOff>
      <xdr:row>21</xdr:row>
      <xdr:rowOff>0</xdr:rowOff>
    </xdr:to>
    <xdr:sp macro="" textlink="">
      <xdr:nvSpPr>
        <xdr:cNvPr id="5166" name="Line 7">
          <a:extLst>
            <a:ext uri="{FF2B5EF4-FFF2-40B4-BE49-F238E27FC236}">
              <a16:creationId xmlns:a16="http://schemas.microsoft.com/office/drawing/2014/main" id="{9FD1EC5A-C0E6-4B5C-BE9F-056E39221132}"/>
            </a:ext>
          </a:extLst>
        </xdr:cNvPr>
        <xdr:cNvSpPr>
          <a:spLocks noChangeShapeType="1"/>
        </xdr:cNvSpPr>
      </xdr:nvSpPr>
      <xdr:spPr bwMode="auto">
        <a:xfrm>
          <a:off x="8515350" y="470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21</xdr:row>
      <xdr:rowOff>0</xdr:rowOff>
    </xdr:from>
    <xdr:to>
      <xdr:col>13</xdr:col>
      <xdr:colOff>323850</xdr:colOff>
      <xdr:row>21</xdr:row>
      <xdr:rowOff>0</xdr:rowOff>
    </xdr:to>
    <xdr:sp macro="" textlink="">
      <xdr:nvSpPr>
        <xdr:cNvPr id="5167" name="Line 7">
          <a:extLst>
            <a:ext uri="{FF2B5EF4-FFF2-40B4-BE49-F238E27FC236}">
              <a16:creationId xmlns:a16="http://schemas.microsoft.com/office/drawing/2014/main" id="{F8875056-5119-4C87-937A-D63F8691EABC}"/>
            </a:ext>
          </a:extLst>
        </xdr:cNvPr>
        <xdr:cNvSpPr>
          <a:spLocks noChangeShapeType="1"/>
        </xdr:cNvSpPr>
      </xdr:nvSpPr>
      <xdr:spPr bwMode="auto">
        <a:xfrm>
          <a:off x="8515350" y="470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21</xdr:row>
      <xdr:rowOff>0</xdr:rowOff>
    </xdr:from>
    <xdr:to>
      <xdr:col>13</xdr:col>
      <xdr:colOff>323850</xdr:colOff>
      <xdr:row>21</xdr:row>
      <xdr:rowOff>0</xdr:rowOff>
    </xdr:to>
    <xdr:sp macro="" textlink="">
      <xdr:nvSpPr>
        <xdr:cNvPr id="5168" name="Line 7">
          <a:extLst>
            <a:ext uri="{FF2B5EF4-FFF2-40B4-BE49-F238E27FC236}">
              <a16:creationId xmlns:a16="http://schemas.microsoft.com/office/drawing/2014/main" id="{67C8799B-7581-48E2-9781-FA8A10F6DD0B}"/>
            </a:ext>
          </a:extLst>
        </xdr:cNvPr>
        <xdr:cNvSpPr>
          <a:spLocks noChangeShapeType="1"/>
        </xdr:cNvSpPr>
      </xdr:nvSpPr>
      <xdr:spPr bwMode="auto">
        <a:xfrm>
          <a:off x="8515350" y="470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21</xdr:row>
      <xdr:rowOff>0</xdr:rowOff>
    </xdr:from>
    <xdr:to>
      <xdr:col>13</xdr:col>
      <xdr:colOff>323850</xdr:colOff>
      <xdr:row>21</xdr:row>
      <xdr:rowOff>0</xdr:rowOff>
    </xdr:to>
    <xdr:sp macro="" textlink="">
      <xdr:nvSpPr>
        <xdr:cNvPr id="5169" name="Line 7">
          <a:extLst>
            <a:ext uri="{FF2B5EF4-FFF2-40B4-BE49-F238E27FC236}">
              <a16:creationId xmlns:a16="http://schemas.microsoft.com/office/drawing/2014/main" id="{B0F7AC8F-9C36-4F25-B39F-79873ADD4A5E}"/>
            </a:ext>
          </a:extLst>
        </xdr:cNvPr>
        <xdr:cNvSpPr>
          <a:spLocks noChangeShapeType="1"/>
        </xdr:cNvSpPr>
      </xdr:nvSpPr>
      <xdr:spPr bwMode="auto">
        <a:xfrm>
          <a:off x="8515350" y="470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21</xdr:row>
      <xdr:rowOff>0</xdr:rowOff>
    </xdr:from>
    <xdr:to>
      <xdr:col>13</xdr:col>
      <xdr:colOff>323850</xdr:colOff>
      <xdr:row>21</xdr:row>
      <xdr:rowOff>0</xdr:rowOff>
    </xdr:to>
    <xdr:sp macro="" textlink="">
      <xdr:nvSpPr>
        <xdr:cNvPr id="5170" name="Line 7">
          <a:extLst>
            <a:ext uri="{FF2B5EF4-FFF2-40B4-BE49-F238E27FC236}">
              <a16:creationId xmlns:a16="http://schemas.microsoft.com/office/drawing/2014/main" id="{5141697F-7660-45F2-B2D4-CDFF947C5B17}"/>
            </a:ext>
          </a:extLst>
        </xdr:cNvPr>
        <xdr:cNvSpPr>
          <a:spLocks noChangeShapeType="1"/>
        </xdr:cNvSpPr>
      </xdr:nvSpPr>
      <xdr:spPr bwMode="auto">
        <a:xfrm>
          <a:off x="8515350" y="470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5171" name="Line 7">
          <a:extLst>
            <a:ext uri="{FF2B5EF4-FFF2-40B4-BE49-F238E27FC236}">
              <a16:creationId xmlns:a16="http://schemas.microsoft.com/office/drawing/2014/main" id="{D33F9DFB-B679-4BB8-9627-800F3460ED1A}"/>
            </a:ext>
          </a:extLst>
        </xdr:cNvPr>
        <xdr:cNvSpPr>
          <a:spLocks noChangeShapeType="1"/>
        </xdr:cNvSpPr>
      </xdr:nvSpPr>
      <xdr:spPr bwMode="auto">
        <a:xfrm>
          <a:off x="100584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5172" name="Line 7">
          <a:extLst>
            <a:ext uri="{FF2B5EF4-FFF2-40B4-BE49-F238E27FC236}">
              <a16:creationId xmlns:a16="http://schemas.microsoft.com/office/drawing/2014/main" id="{FAEDFBBB-7C40-45BF-AE71-5EFDBE4F84FB}"/>
            </a:ext>
          </a:extLst>
        </xdr:cNvPr>
        <xdr:cNvSpPr>
          <a:spLocks noChangeShapeType="1"/>
        </xdr:cNvSpPr>
      </xdr:nvSpPr>
      <xdr:spPr bwMode="auto">
        <a:xfrm>
          <a:off x="100584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5173" name="Line 7">
          <a:extLst>
            <a:ext uri="{FF2B5EF4-FFF2-40B4-BE49-F238E27FC236}">
              <a16:creationId xmlns:a16="http://schemas.microsoft.com/office/drawing/2014/main" id="{30D2D0DF-71BF-435C-BF5E-D5E68DA9E591}"/>
            </a:ext>
          </a:extLst>
        </xdr:cNvPr>
        <xdr:cNvSpPr>
          <a:spLocks noChangeShapeType="1"/>
        </xdr:cNvSpPr>
      </xdr:nvSpPr>
      <xdr:spPr bwMode="auto">
        <a:xfrm>
          <a:off x="100584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5174" name="Line 7">
          <a:extLst>
            <a:ext uri="{FF2B5EF4-FFF2-40B4-BE49-F238E27FC236}">
              <a16:creationId xmlns:a16="http://schemas.microsoft.com/office/drawing/2014/main" id="{344C28CC-6EC8-4752-B5DC-C78592E6145C}"/>
            </a:ext>
          </a:extLst>
        </xdr:cNvPr>
        <xdr:cNvSpPr>
          <a:spLocks noChangeShapeType="1"/>
        </xdr:cNvSpPr>
      </xdr:nvSpPr>
      <xdr:spPr bwMode="auto">
        <a:xfrm>
          <a:off x="100584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5175" name="Line 7">
          <a:extLst>
            <a:ext uri="{FF2B5EF4-FFF2-40B4-BE49-F238E27FC236}">
              <a16:creationId xmlns:a16="http://schemas.microsoft.com/office/drawing/2014/main" id="{E73079A9-8A84-4AD5-9B37-143225B70E08}"/>
            </a:ext>
          </a:extLst>
        </xdr:cNvPr>
        <xdr:cNvSpPr>
          <a:spLocks noChangeShapeType="1"/>
        </xdr:cNvSpPr>
      </xdr:nvSpPr>
      <xdr:spPr bwMode="auto">
        <a:xfrm>
          <a:off x="100584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5176" name="Line 7">
          <a:extLst>
            <a:ext uri="{FF2B5EF4-FFF2-40B4-BE49-F238E27FC236}">
              <a16:creationId xmlns:a16="http://schemas.microsoft.com/office/drawing/2014/main" id="{3076EE7F-559F-44EE-9864-C77C8D2C37EF}"/>
            </a:ext>
          </a:extLst>
        </xdr:cNvPr>
        <xdr:cNvSpPr>
          <a:spLocks noChangeShapeType="1"/>
        </xdr:cNvSpPr>
      </xdr:nvSpPr>
      <xdr:spPr bwMode="auto">
        <a:xfrm>
          <a:off x="100584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5177" name="Line 7">
          <a:extLst>
            <a:ext uri="{FF2B5EF4-FFF2-40B4-BE49-F238E27FC236}">
              <a16:creationId xmlns:a16="http://schemas.microsoft.com/office/drawing/2014/main" id="{CD4A5343-7E85-4F4B-863D-B1658F184A3A}"/>
            </a:ext>
          </a:extLst>
        </xdr:cNvPr>
        <xdr:cNvSpPr>
          <a:spLocks noChangeShapeType="1"/>
        </xdr:cNvSpPr>
      </xdr:nvSpPr>
      <xdr:spPr bwMode="auto">
        <a:xfrm>
          <a:off x="100584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5178" name="Line 7">
          <a:extLst>
            <a:ext uri="{FF2B5EF4-FFF2-40B4-BE49-F238E27FC236}">
              <a16:creationId xmlns:a16="http://schemas.microsoft.com/office/drawing/2014/main" id="{4C41878E-9409-4A60-AE48-AE90911328CD}"/>
            </a:ext>
          </a:extLst>
        </xdr:cNvPr>
        <xdr:cNvSpPr>
          <a:spLocks noChangeShapeType="1"/>
        </xdr:cNvSpPr>
      </xdr:nvSpPr>
      <xdr:spPr bwMode="auto">
        <a:xfrm>
          <a:off x="100584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5179" name="Line 7">
          <a:extLst>
            <a:ext uri="{FF2B5EF4-FFF2-40B4-BE49-F238E27FC236}">
              <a16:creationId xmlns:a16="http://schemas.microsoft.com/office/drawing/2014/main" id="{904F7B22-C2FE-444B-BE91-71CCEB7BE554}"/>
            </a:ext>
          </a:extLst>
        </xdr:cNvPr>
        <xdr:cNvSpPr>
          <a:spLocks noChangeShapeType="1"/>
        </xdr:cNvSpPr>
      </xdr:nvSpPr>
      <xdr:spPr bwMode="auto">
        <a:xfrm>
          <a:off x="100584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5180" name="Line 7">
          <a:extLst>
            <a:ext uri="{FF2B5EF4-FFF2-40B4-BE49-F238E27FC236}">
              <a16:creationId xmlns:a16="http://schemas.microsoft.com/office/drawing/2014/main" id="{94B8E323-7397-4E31-9A11-3B4CCCC4BF41}"/>
            </a:ext>
          </a:extLst>
        </xdr:cNvPr>
        <xdr:cNvSpPr>
          <a:spLocks noChangeShapeType="1"/>
        </xdr:cNvSpPr>
      </xdr:nvSpPr>
      <xdr:spPr bwMode="auto">
        <a:xfrm>
          <a:off x="100584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5181" name="Line 7">
          <a:extLst>
            <a:ext uri="{FF2B5EF4-FFF2-40B4-BE49-F238E27FC236}">
              <a16:creationId xmlns:a16="http://schemas.microsoft.com/office/drawing/2014/main" id="{F9E38268-F50F-4334-8DD5-F166878F7470}"/>
            </a:ext>
          </a:extLst>
        </xdr:cNvPr>
        <xdr:cNvSpPr>
          <a:spLocks noChangeShapeType="1"/>
        </xdr:cNvSpPr>
      </xdr:nvSpPr>
      <xdr:spPr bwMode="auto">
        <a:xfrm>
          <a:off x="100584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5182" name="Line 7">
          <a:extLst>
            <a:ext uri="{FF2B5EF4-FFF2-40B4-BE49-F238E27FC236}">
              <a16:creationId xmlns:a16="http://schemas.microsoft.com/office/drawing/2014/main" id="{743E5503-02E7-442E-8F1A-309A67CE6124}"/>
            </a:ext>
          </a:extLst>
        </xdr:cNvPr>
        <xdr:cNvSpPr>
          <a:spLocks noChangeShapeType="1"/>
        </xdr:cNvSpPr>
      </xdr:nvSpPr>
      <xdr:spPr bwMode="auto">
        <a:xfrm>
          <a:off x="100584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5183" name="Line 7">
          <a:extLst>
            <a:ext uri="{FF2B5EF4-FFF2-40B4-BE49-F238E27FC236}">
              <a16:creationId xmlns:a16="http://schemas.microsoft.com/office/drawing/2014/main" id="{7E1B01C4-BCFE-404F-85DD-F7988FF19124}"/>
            </a:ext>
          </a:extLst>
        </xdr:cNvPr>
        <xdr:cNvSpPr>
          <a:spLocks noChangeShapeType="1"/>
        </xdr:cNvSpPr>
      </xdr:nvSpPr>
      <xdr:spPr bwMode="auto">
        <a:xfrm>
          <a:off x="100584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5184" name="Line 7">
          <a:extLst>
            <a:ext uri="{FF2B5EF4-FFF2-40B4-BE49-F238E27FC236}">
              <a16:creationId xmlns:a16="http://schemas.microsoft.com/office/drawing/2014/main" id="{F39D5510-283D-4F28-8D86-1DB0440818E1}"/>
            </a:ext>
          </a:extLst>
        </xdr:cNvPr>
        <xdr:cNvSpPr>
          <a:spLocks noChangeShapeType="1"/>
        </xdr:cNvSpPr>
      </xdr:nvSpPr>
      <xdr:spPr bwMode="auto">
        <a:xfrm>
          <a:off x="100584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5185" name="Line 7">
          <a:extLst>
            <a:ext uri="{FF2B5EF4-FFF2-40B4-BE49-F238E27FC236}">
              <a16:creationId xmlns:a16="http://schemas.microsoft.com/office/drawing/2014/main" id="{22C0E08B-48EE-4517-B128-D84EE3EDA49D}"/>
            </a:ext>
          </a:extLst>
        </xdr:cNvPr>
        <xdr:cNvSpPr>
          <a:spLocks noChangeShapeType="1"/>
        </xdr:cNvSpPr>
      </xdr:nvSpPr>
      <xdr:spPr bwMode="auto">
        <a:xfrm>
          <a:off x="100584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5186" name="Line 7">
          <a:extLst>
            <a:ext uri="{FF2B5EF4-FFF2-40B4-BE49-F238E27FC236}">
              <a16:creationId xmlns:a16="http://schemas.microsoft.com/office/drawing/2014/main" id="{90BA4AA1-A591-408F-99EF-E2BB55A2F3A6}"/>
            </a:ext>
          </a:extLst>
        </xdr:cNvPr>
        <xdr:cNvSpPr>
          <a:spLocks noChangeShapeType="1"/>
        </xdr:cNvSpPr>
      </xdr:nvSpPr>
      <xdr:spPr bwMode="auto">
        <a:xfrm>
          <a:off x="100584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5187" name="Line 7">
          <a:extLst>
            <a:ext uri="{FF2B5EF4-FFF2-40B4-BE49-F238E27FC236}">
              <a16:creationId xmlns:a16="http://schemas.microsoft.com/office/drawing/2014/main" id="{E1CB41AC-5631-4C37-AC84-A82E04EEC6BB}"/>
            </a:ext>
          </a:extLst>
        </xdr:cNvPr>
        <xdr:cNvSpPr>
          <a:spLocks noChangeShapeType="1"/>
        </xdr:cNvSpPr>
      </xdr:nvSpPr>
      <xdr:spPr bwMode="auto">
        <a:xfrm>
          <a:off x="100584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5188" name="Line 7">
          <a:extLst>
            <a:ext uri="{FF2B5EF4-FFF2-40B4-BE49-F238E27FC236}">
              <a16:creationId xmlns:a16="http://schemas.microsoft.com/office/drawing/2014/main" id="{D3BF1DA5-3A36-4390-9D5F-E764D4399A11}"/>
            </a:ext>
          </a:extLst>
        </xdr:cNvPr>
        <xdr:cNvSpPr>
          <a:spLocks noChangeShapeType="1"/>
        </xdr:cNvSpPr>
      </xdr:nvSpPr>
      <xdr:spPr bwMode="auto">
        <a:xfrm>
          <a:off x="100584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5189" name="Line 7">
          <a:extLst>
            <a:ext uri="{FF2B5EF4-FFF2-40B4-BE49-F238E27FC236}">
              <a16:creationId xmlns:a16="http://schemas.microsoft.com/office/drawing/2014/main" id="{88ABE9A7-5026-4129-B246-C728A6F4E659}"/>
            </a:ext>
          </a:extLst>
        </xdr:cNvPr>
        <xdr:cNvSpPr>
          <a:spLocks noChangeShapeType="1"/>
        </xdr:cNvSpPr>
      </xdr:nvSpPr>
      <xdr:spPr bwMode="auto">
        <a:xfrm>
          <a:off x="100584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5190" name="Line 7">
          <a:extLst>
            <a:ext uri="{FF2B5EF4-FFF2-40B4-BE49-F238E27FC236}">
              <a16:creationId xmlns:a16="http://schemas.microsoft.com/office/drawing/2014/main" id="{BFBECC00-9FB8-4D1C-852D-30C591BE1D2F}"/>
            </a:ext>
          </a:extLst>
        </xdr:cNvPr>
        <xdr:cNvSpPr>
          <a:spLocks noChangeShapeType="1"/>
        </xdr:cNvSpPr>
      </xdr:nvSpPr>
      <xdr:spPr bwMode="auto">
        <a:xfrm>
          <a:off x="100584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5191" name="Line 7">
          <a:extLst>
            <a:ext uri="{FF2B5EF4-FFF2-40B4-BE49-F238E27FC236}">
              <a16:creationId xmlns:a16="http://schemas.microsoft.com/office/drawing/2014/main" id="{1E60FA80-E04F-4659-AE3D-4C29AC2FF31B}"/>
            </a:ext>
          </a:extLst>
        </xdr:cNvPr>
        <xdr:cNvSpPr>
          <a:spLocks noChangeShapeType="1"/>
        </xdr:cNvSpPr>
      </xdr:nvSpPr>
      <xdr:spPr bwMode="auto">
        <a:xfrm>
          <a:off x="100584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5192" name="Line 7">
          <a:extLst>
            <a:ext uri="{FF2B5EF4-FFF2-40B4-BE49-F238E27FC236}">
              <a16:creationId xmlns:a16="http://schemas.microsoft.com/office/drawing/2014/main" id="{C334131D-FACF-4A87-B03D-6A9A2F3DC726}"/>
            </a:ext>
          </a:extLst>
        </xdr:cNvPr>
        <xdr:cNvSpPr>
          <a:spLocks noChangeShapeType="1"/>
        </xdr:cNvSpPr>
      </xdr:nvSpPr>
      <xdr:spPr bwMode="auto">
        <a:xfrm>
          <a:off x="100584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5193" name="Line 7">
          <a:extLst>
            <a:ext uri="{FF2B5EF4-FFF2-40B4-BE49-F238E27FC236}">
              <a16:creationId xmlns:a16="http://schemas.microsoft.com/office/drawing/2014/main" id="{CA24FCDA-0B19-404C-8E4D-1B9AE4D5536A}"/>
            </a:ext>
          </a:extLst>
        </xdr:cNvPr>
        <xdr:cNvSpPr>
          <a:spLocks noChangeShapeType="1"/>
        </xdr:cNvSpPr>
      </xdr:nvSpPr>
      <xdr:spPr bwMode="auto">
        <a:xfrm>
          <a:off x="100584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5194" name="Line 7">
          <a:extLst>
            <a:ext uri="{FF2B5EF4-FFF2-40B4-BE49-F238E27FC236}">
              <a16:creationId xmlns:a16="http://schemas.microsoft.com/office/drawing/2014/main" id="{D746B823-4CD1-4E4C-9628-23C6799952D8}"/>
            </a:ext>
          </a:extLst>
        </xdr:cNvPr>
        <xdr:cNvSpPr>
          <a:spLocks noChangeShapeType="1"/>
        </xdr:cNvSpPr>
      </xdr:nvSpPr>
      <xdr:spPr bwMode="auto">
        <a:xfrm>
          <a:off x="100584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5195" name="Line 7">
          <a:extLst>
            <a:ext uri="{FF2B5EF4-FFF2-40B4-BE49-F238E27FC236}">
              <a16:creationId xmlns:a16="http://schemas.microsoft.com/office/drawing/2014/main" id="{293802B9-1958-4E87-9AE9-7AB701D42EA5}"/>
            </a:ext>
          </a:extLst>
        </xdr:cNvPr>
        <xdr:cNvSpPr>
          <a:spLocks noChangeShapeType="1"/>
        </xdr:cNvSpPr>
      </xdr:nvSpPr>
      <xdr:spPr bwMode="auto">
        <a:xfrm>
          <a:off x="100584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5196" name="Line 7">
          <a:extLst>
            <a:ext uri="{FF2B5EF4-FFF2-40B4-BE49-F238E27FC236}">
              <a16:creationId xmlns:a16="http://schemas.microsoft.com/office/drawing/2014/main" id="{866B4541-BE1C-4330-94F8-20A4BA5ACBBC}"/>
            </a:ext>
          </a:extLst>
        </xdr:cNvPr>
        <xdr:cNvSpPr>
          <a:spLocks noChangeShapeType="1"/>
        </xdr:cNvSpPr>
      </xdr:nvSpPr>
      <xdr:spPr bwMode="auto">
        <a:xfrm>
          <a:off x="100584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5197" name="Line 7">
          <a:extLst>
            <a:ext uri="{FF2B5EF4-FFF2-40B4-BE49-F238E27FC236}">
              <a16:creationId xmlns:a16="http://schemas.microsoft.com/office/drawing/2014/main" id="{782DF51E-DF0A-4D8A-8D3F-11C7ED62B735}"/>
            </a:ext>
          </a:extLst>
        </xdr:cNvPr>
        <xdr:cNvSpPr>
          <a:spLocks noChangeShapeType="1"/>
        </xdr:cNvSpPr>
      </xdr:nvSpPr>
      <xdr:spPr bwMode="auto">
        <a:xfrm>
          <a:off x="100584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5198" name="Line 7">
          <a:extLst>
            <a:ext uri="{FF2B5EF4-FFF2-40B4-BE49-F238E27FC236}">
              <a16:creationId xmlns:a16="http://schemas.microsoft.com/office/drawing/2014/main" id="{AD4F5EF3-F9DA-456D-9CBA-A9A91B28741C}"/>
            </a:ext>
          </a:extLst>
        </xdr:cNvPr>
        <xdr:cNvSpPr>
          <a:spLocks noChangeShapeType="1"/>
        </xdr:cNvSpPr>
      </xdr:nvSpPr>
      <xdr:spPr bwMode="auto">
        <a:xfrm>
          <a:off x="100584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5199" name="Line 7">
          <a:extLst>
            <a:ext uri="{FF2B5EF4-FFF2-40B4-BE49-F238E27FC236}">
              <a16:creationId xmlns:a16="http://schemas.microsoft.com/office/drawing/2014/main" id="{E4CEE7C3-AB63-45B6-8CDA-E8B505AE0EAE}"/>
            </a:ext>
          </a:extLst>
        </xdr:cNvPr>
        <xdr:cNvSpPr>
          <a:spLocks noChangeShapeType="1"/>
        </xdr:cNvSpPr>
      </xdr:nvSpPr>
      <xdr:spPr bwMode="auto">
        <a:xfrm>
          <a:off x="100584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5200" name="Line 7">
          <a:extLst>
            <a:ext uri="{FF2B5EF4-FFF2-40B4-BE49-F238E27FC236}">
              <a16:creationId xmlns:a16="http://schemas.microsoft.com/office/drawing/2014/main" id="{9A4FB98A-EF7A-4FD0-8FF3-C3337ABEFE68}"/>
            </a:ext>
          </a:extLst>
        </xdr:cNvPr>
        <xdr:cNvSpPr>
          <a:spLocks noChangeShapeType="1"/>
        </xdr:cNvSpPr>
      </xdr:nvSpPr>
      <xdr:spPr bwMode="auto">
        <a:xfrm>
          <a:off x="100584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5201" name="Line 7">
          <a:extLst>
            <a:ext uri="{FF2B5EF4-FFF2-40B4-BE49-F238E27FC236}">
              <a16:creationId xmlns:a16="http://schemas.microsoft.com/office/drawing/2014/main" id="{DEB62826-FCC8-4127-87A1-AB605B32FF25}"/>
            </a:ext>
          </a:extLst>
        </xdr:cNvPr>
        <xdr:cNvSpPr>
          <a:spLocks noChangeShapeType="1"/>
        </xdr:cNvSpPr>
      </xdr:nvSpPr>
      <xdr:spPr bwMode="auto">
        <a:xfrm>
          <a:off x="100584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5202" name="Line 7">
          <a:extLst>
            <a:ext uri="{FF2B5EF4-FFF2-40B4-BE49-F238E27FC236}">
              <a16:creationId xmlns:a16="http://schemas.microsoft.com/office/drawing/2014/main" id="{D446BF93-EA25-4FC9-B611-D4CDE69355F2}"/>
            </a:ext>
          </a:extLst>
        </xdr:cNvPr>
        <xdr:cNvSpPr>
          <a:spLocks noChangeShapeType="1"/>
        </xdr:cNvSpPr>
      </xdr:nvSpPr>
      <xdr:spPr bwMode="auto">
        <a:xfrm>
          <a:off x="100584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5203" name="Line 7">
          <a:extLst>
            <a:ext uri="{FF2B5EF4-FFF2-40B4-BE49-F238E27FC236}">
              <a16:creationId xmlns:a16="http://schemas.microsoft.com/office/drawing/2014/main" id="{18B1C76A-2611-4B9E-B7F0-AC0E8F215558}"/>
            </a:ext>
          </a:extLst>
        </xdr:cNvPr>
        <xdr:cNvSpPr>
          <a:spLocks noChangeShapeType="1"/>
        </xdr:cNvSpPr>
      </xdr:nvSpPr>
      <xdr:spPr bwMode="auto">
        <a:xfrm>
          <a:off x="100584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5204" name="Line 7">
          <a:extLst>
            <a:ext uri="{FF2B5EF4-FFF2-40B4-BE49-F238E27FC236}">
              <a16:creationId xmlns:a16="http://schemas.microsoft.com/office/drawing/2014/main" id="{53D25A21-1B70-4BFC-871E-31E4FC40E8F9}"/>
            </a:ext>
          </a:extLst>
        </xdr:cNvPr>
        <xdr:cNvSpPr>
          <a:spLocks noChangeShapeType="1"/>
        </xdr:cNvSpPr>
      </xdr:nvSpPr>
      <xdr:spPr bwMode="auto">
        <a:xfrm>
          <a:off x="100584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5205" name="Line 7">
          <a:extLst>
            <a:ext uri="{FF2B5EF4-FFF2-40B4-BE49-F238E27FC236}">
              <a16:creationId xmlns:a16="http://schemas.microsoft.com/office/drawing/2014/main" id="{B2CD6062-4625-4AA8-AB88-7CC4BF235897}"/>
            </a:ext>
          </a:extLst>
        </xdr:cNvPr>
        <xdr:cNvSpPr>
          <a:spLocks noChangeShapeType="1"/>
        </xdr:cNvSpPr>
      </xdr:nvSpPr>
      <xdr:spPr bwMode="auto">
        <a:xfrm>
          <a:off x="100584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5206" name="Line 7">
          <a:extLst>
            <a:ext uri="{FF2B5EF4-FFF2-40B4-BE49-F238E27FC236}">
              <a16:creationId xmlns:a16="http://schemas.microsoft.com/office/drawing/2014/main" id="{4A67EE11-7F4C-418B-9168-D88C68067B15}"/>
            </a:ext>
          </a:extLst>
        </xdr:cNvPr>
        <xdr:cNvSpPr>
          <a:spLocks noChangeShapeType="1"/>
        </xdr:cNvSpPr>
      </xdr:nvSpPr>
      <xdr:spPr bwMode="auto">
        <a:xfrm>
          <a:off x="100584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5207" name="Line 7">
          <a:extLst>
            <a:ext uri="{FF2B5EF4-FFF2-40B4-BE49-F238E27FC236}">
              <a16:creationId xmlns:a16="http://schemas.microsoft.com/office/drawing/2014/main" id="{4DFBE56E-4293-4CD2-B7B4-6B403ACE41FA}"/>
            </a:ext>
          </a:extLst>
        </xdr:cNvPr>
        <xdr:cNvSpPr>
          <a:spLocks noChangeShapeType="1"/>
        </xdr:cNvSpPr>
      </xdr:nvSpPr>
      <xdr:spPr bwMode="auto">
        <a:xfrm>
          <a:off x="100584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5208" name="Line 7">
          <a:extLst>
            <a:ext uri="{FF2B5EF4-FFF2-40B4-BE49-F238E27FC236}">
              <a16:creationId xmlns:a16="http://schemas.microsoft.com/office/drawing/2014/main" id="{8F914A4B-E11C-4E3A-8FC4-E0F6A78A7931}"/>
            </a:ext>
          </a:extLst>
        </xdr:cNvPr>
        <xdr:cNvSpPr>
          <a:spLocks noChangeShapeType="1"/>
        </xdr:cNvSpPr>
      </xdr:nvSpPr>
      <xdr:spPr bwMode="auto">
        <a:xfrm>
          <a:off x="100584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5209" name="Line 7">
          <a:extLst>
            <a:ext uri="{FF2B5EF4-FFF2-40B4-BE49-F238E27FC236}">
              <a16:creationId xmlns:a16="http://schemas.microsoft.com/office/drawing/2014/main" id="{1E066459-E0CB-44A9-967B-6D73B95D6275}"/>
            </a:ext>
          </a:extLst>
        </xdr:cNvPr>
        <xdr:cNvSpPr>
          <a:spLocks noChangeShapeType="1"/>
        </xdr:cNvSpPr>
      </xdr:nvSpPr>
      <xdr:spPr bwMode="auto">
        <a:xfrm>
          <a:off x="100584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5210" name="Line 7">
          <a:extLst>
            <a:ext uri="{FF2B5EF4-FFF2-40B4-BE49-F238E27FC236}">
              <a16:creationId xmlns:a16="http://schemas.microsoft.com/office/drawing/2014/main" id="{96D5BC9C-F848-40F5-8946-EB237D820214}"/>
            </a:ext>
          </a:extLst>
        </xdr:cNvPr>
        <xdr:cNvSpPr>
          <a:spLocks noChangeShapeType="1"/>
        </xdr:cNvSpPr>
      </xdr:nvSpPr>
      <xdr:spPr bwMode="auto">
        <a:xfrm>
          <a:off x="100584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5211" name="Line 7">
          <a:extLst>
            <a:ext uri="{FF2B5EF4-FFF2-40B4-BE49-F238E27FC236}">
              <a16:creationId xmlns:a16="http://schemas.microsoft.com/office/drawing/2014/main" id="{8CEDB2D8-DA58-41CD-8FD6-0250152A77E3}"/>
            </a:ext>
          </a:extLst>
        </xdr:cNvPr>
        <xdr:cNvSpPr>
          <a:spLocks noChangeShapeType="1"/>
        </xdr:cNvSpPr>
      </xdr:nvSpPr>
      <xdr:spPr bwMode="auto">
        <a:xfrm>
          <a:off x="100584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5212" name="Line 7">
          <a:extLst>
            <a:ext uri="{FF2B5EF4-FFF2-40B4-BE49-F238E27FC236}">
              <a16:creationId xmlns:a16="http://schemas.microsoft.com/office/drawing/2014/main" id="{FB72D900-3E58-4F27-94BB-64DD4AF71AC7}"/>
            </a:ext>
          </a:extLst>
        </xdr:cNvPr>
        <xdr:cNvSpPr>
          <a:spLocks noChangeShapeType="1"/>
        </xdr:cNvSpPr>
      </xdr:nvSpPr>
      <xdr:spPr bwMode="auto">
        <a:xfrm>
          <a:off x="100584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5213" name="Line 7">
          <a:extLst>
            <a:ext uri="{FF2B5EF4-FFF2-40B4-BE49-F238E27FC236}">
              <a16:creationId xmlns:a16="http://schemas.microsoft.com/office/drawing/2014/main" id="{C29F349C-0519-4A78-9CDA-E83D7F97CBF7}"/>
            </a:ext>
          </a:extLst>
        </xdr:cNvPr>
        <xdr:cNvSpPr>
          <a:spLocks noChangeShapeType="1"/>
        </xdr:cNvSpPr>
      </xdr:nvSpPr>
      <xdr:spPr bwMode="auto">
        <a:xfrm>
          <a:off x="100584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5214" name="Line 7">
          <a:extLst>
            <a:ext uri="{FF2B5EF4-FFF2-40B4-BE49-F238E27FC236}">
              <a16:creationId xmlns:a16="http://schemas.microsoft.com/office/drawing/2014/main" id="{6EB0EA63-B5AA-4C4D-9ED8-B3A6358FC0D8}"/>
            </a:ext>
          </a:extLst>
        </xdr:cNvPr>
        <xdr:cNvSpPr>
          <a:spLocks noChangeShapeType="1"/>
        </xdr:cNvSpPr>
      </xdr:nvSpPr>
      <xdr:spPr bwMode="auto">
        <a:xfrm>
          <a:off x="100584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5215" name="Line 7">
          <a:extLst>
            <a:ext uri="{FF2B5EF4-FFF2-40B4-BE49-F238E27FC236}">
              <a16:creationId xmlns:a16="http://schemas.microsoft.com/office/drawing/2014/main" id="{D154E0C3-68F1-4F63-9629-9F0454CCC0EE}"/>
            </a:ext>
          </a:extLst>
        </xdr:cNvPr>
        <xdr:cNvSpPr>
          <a:spLocks noChangeShapeType="1"/>
        </xdr:cNvSpPr>
      </xdr:nvSpPr>
      <xdr:spPr bwMode="auto">
        <a:xfrm>
          <a:off x="100584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5216" name="Line 7">
          <a:extLst>
            <a:ext uri="{FF2B5EF4-FFF2-40B4-BE49-F238E27FC236}">
              <a16:creationId xmlns:a16="http://schemas.microsoft.com/office/drawing/2014/main" id="{898C3902-0B5B-4B8F-A2B7-8B22BF6B1930}"/>
            </a:ext>
          </a:extLst>
        </xdr:cNvPr>
        <xdr:cNvSpPr>
          <a:spLocks noChangeShapeType="1"/>
        </xdr:cNvSpPr>
      </xdr:nvSpPr>
      <xdr:spPr bwMode="auto">
        <a:xfrm>
          <a:off x="100584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5217" name="Line 7">
          <a:extLst>
            <a:ext uri="{FF2B5EF4-FFF2-40B4-BE49-F238E27FC236}">
              <a16:creationId xmlns:a16="http://schemas.microsoft.com/office/drawing/2014/main" id="{D6EA27B4-FCA8-4407-88CD-6819481A348F}"/>
            </a:ext>
          </a:extLst>
        </xdr:cNvPr>
        <xdr:cNvSpPr>
          <a:spLocks noChangeShapeType="1"/>
        </xdr:cNvSpPr>
      </xdr:nvSpPr>
      <xdr:spPr bwMode="auto">
        <a:xfrm>
          <a:off x="100584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5218" name="Line 7">
          <a:extLst>
            <a:ext uri="{FF2B5EF4-FFF2-40B4-BE49-F238E27FC236}">
              <a16:creationId xmlns:a16="http://schemas.microsoft.com/office/drawing/2014/main" id="{84E0BD26-1B72-4364-95DB-1A21076C72F2}"/>
            </a:ext>
          </a:extLst>
        </xdr:cNvPr>
        <xdr:cNvSpPr>
          <a:spLocks noChangeShapeType="1"/>
        </xdr:cNvSpPr>
      </xdr:nvSpPr>
      <xdr:spPr bwMode="auto">
        <a:xfrm>
          <a:off x="100584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5219" name="Line 7">
          <a:extLst>
            <a:ext uri="{FF2B5EF4-FFF2-40B4-BE49-F238E27FC236}">
              <a16:creationId xmlns:a16="http://schemas.microsoft.com/office/drawing/2014/main" id="{B7501816-BD09-419F-B2BF-96414EED3E9D}"/>
            </a:ext>
          </a:extLst>
        </xdr:cNvPr>
        <xdr:cNvSpPr>
          <a:spLocks noChangeShapeType="1"/>
        </xdr:cNvSpPr>
      </xdr:nvSpPr>
      <xdr:spPr bwMode="auto">
        <a:xfrm>
          <a:off x="100584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5220" name="Line 7">
          <a:extLst>
            <a:ext uri="{FF2B5EF4-FFF2-40B4-BE49-F238E27FC236}">
              <a16:creationId xmlns:a16="http://schemas.microsoft.com/office/drawing/2014/main" id="{C129172B-8EF1-4261-BA11-1F97C37A0E60}"/>
            </a:ext>
          </a:extLst>
        </xdr:cNvPr>
        <xdr:cNvSpPr>
          <a:spLocks noChangeShapeType="1"/>
        </xdr:cNvSpPr>
      </xdr:nvSpPr>
      <xdr:spPr bwMode="auto">
        <a:xfrm>
          <a:off x="100584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5221" name="Line 7">
          <a:extLst>
            <a:ext uri="{FF2B5EF4-FFF2-40B4-BE49-F238E27FC236}">
              <a16:creationId xmlns:a16="http://schemas.microsoft.com/office/drawing/2014/main" id="{C740BF18-41EB-478F-8B90-8699D40E3B20}"/>
            </a:ext>
          </a:extLst>
        </xdr:cNvPr>
        <xdr:cNvSpPr>
          <a:spLocks noChangeShapeType="1"/>
        </xdr:cNvSpPr>
      </xdr:nvSpPr>
      <xdr:spPr bwMode="auto">
        <a:xfrm>
          <a:off x="100584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25</xdr:row>
      <xdr:rowOff>0</xdr:rowOff>
    </xdr:from>
    <xdr:to>
      <xdr:col>17</xdr:col>
      <xdr:colOff>323850</xdr:colOff>
      <xdr:row>25</xdr:row>
      <xdr:rowOff>0</xdr:rowOff>
    </xdr:to>
    <xdr:sp macro="" textlink="">
      <xdr:nvSpPr>
        <xdr:cNvPr id="5222" name="Line 7">
          <a:extLst>
            <a:ext uri="{FF2B5EF4-FFF2-40B4-BE49-F238E27FC236}">
              <a16:creationId xmlns:a16="http://schemas.microsoft.com/office/drawing/2014/main" id="{70F8063E-9706-4C81-86C5-F1E1635A9FBC}"/>
            </a:ext>
          </a:extLst>
        </xdr:cNvPr>
        <xdr:cNvSpPr>
          <a:spLocks noChangeShapeType="1"/>
        </xdr:cNvSpPr>
      </xdr:nvSpPr>
      <xdr:spPr bwMode="auto">
        <a:xfrm>
          <a:off x="1160145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5223" name="Line 7">
          <a:extLst>
            <a:ext uri="{FF2B5EF4-FFF2-40B4-BE49-F238E27FC236}">
              <a16:creationId xmlns:a16="http://schemas.microsoft.com/office/drawing/2014/main" id="{34DB7AFA-16F5-48AB-AED0-DAF403BC8FCA}"/>
            </a:ext>
          </a:extLst>
        </xdr:cNvPr>
        <xdr:cNvSpPr>
          <a:spLocks noChangeShapeType="1"/>
        </xdr:cNvSpPr>
      </xdr:nvSpPr>
      <xdr:spPr bwMode="auto">
        <a:xfrm>
          <a:off x="131445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5224" name="Line 7">
          <a:extLst>
            <a:ext uri="{FF2B5EF4-FFF2-40B4-BE49-F238E27FC236}">
              <a16:creationId xmlns:a16="http://schemas.microsoft.com/office/drawing/2014/main" id="{712B378F-F2FF-4B8D-B727-AB2900816D07}"/>
            </a:ext>
          </a:extLst>
        </xdr:cNvPr>
        <xdr:cNvSpPr>
          <a:spLocks noChangeShapeType="1"/>
        </xdr:cNvSpPr>
      </xdr:nvSpPr>
      <xdr:spPr bwMode="auto">
        <a:xfrm>
          <a:off x="131445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5225" name="Line 7">
          <a:extLst>
            <a:ext uri="{FF2B5EF4-FFF2-40B4-BE49-F238E27FC236}">
              <a16:creationId xmlns:a16="http://schemas.microsoft.com/office/drawing/2014/main" id="{00F5392B-D48F-4757-BC03-459C4E899276}"/>
            </a:ext>
          </a:extLst>
        </xdr:cNvPr>
        <xdr:cNvSpPr>
          <a:spLocks noChangeShapeType="1"/>
        </xdr:cNvSpPr>
      </xdr:nvSpPr>
      <xdr:spPr bwMode="auto">
        <a:xfrm>
          <a:off x="131445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5226" name="Line 7">
          <a:extLst>
            <a:ext uri="{FF2B5EF4-FFF2-40B4-BE49-F238E27FC236}">
              <a16:creationId xmlns:a16="http://schemas.microsoft.com/office/drawing/2014/main" id="{C7A6C6F8-DD58-4637-B048-23232BC5D60F}"/>
            </a:ext>
          </a:extLst>
        </xdr:cNvPr>
        <xdr:cNvSpPr>
          <a:spLocks noChangeShapeType="1"/>
        </xdr:cNvSpPr>
      </xdr:nvSpPr>
      <xdr:spPr bwMode="auto">
        <a:xfrm>
          <a:off x="131445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5227" name="Line 7">
          <a:extLst>
            <a:ext uri="{FF2B5EF4-FFF2-40B4-BE49-F238E27FC236}">
              <a16:creationId xmlns:a16="http://schemas.microsoft.com/office/drawing/2014/main" id="{55D4A89F-53CE-4268-A89E-B187D4F4716B}"/>
            </a:ext>
          </a:extLst>
        </xdr:cNvPr>
        <xdr:cNvSpPr>
          <a:spLocks noChangeShapeType="1"/>
        </xdr:cNvSpPr>
      </xdr:nvSpPr>
      <xdr:spPr bwMode="auto">
        <a:xfrm>
          <a:off x="131445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5228" name="Line 7">
          <a:extLst>
            <a:ext uri="{FF2B5EF4-FFF2-40B4-BE49-F238E27FC236}">
              <a16:creationId xmlns:a16="http://schemas.microsoft.com/office/drawing/2014/main" id="{B15922AB-8421-4768-A4D6-720495B6ED91}"/>
            </a:ext>
          </a:extLst>
        </xdr:cNvPr>
        <xdr:cNvSpPr>
          <a:spLocks noChangeShapeType="1"/>
        </xdr:cNvSpPr>
      </xdr:nvSpPr>
      <xdr:spPr bwMode="auto">
        <a:xfrm>
          <a:off x="131445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5229" name="Line 7">
          <a:extLst>
            <a:ext uri="{FF2B5EF4-FFF2-40B4-BE49-F238E27FC236}">
              <a16:creationId xmlns:a16="http://schemas.microsoft.com/office/drawing/2014/main" id="{2D3167E2-B95A-4585-BB2E-B25C880834C2}"/>
            </a:ext>
          </a:extLst>
        </xdr:cNvPr>
        <xdr:cNvSpPr>
          <a:spLocks noChangeShapeType="1"/>
        </xdr:cNvSpPr>
      </xdr:nvSpPr>
      <xdr:spPr bwMode="auto">
        <a:xfrm>
          <a:off x="131445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5230" name="Line 7">
          <a:extLst>
            <a:ext uri="{FF2B5EF4-FFF2-40B4-BE49-F238E27FC236}">
              <a16:creationId xmlns:a16="http://schemas.microsoft.com/office/drawing/2014/main" id="{88FF1229-2277-4AE4-A7DD-23EBCDE73BD0}"/>
            </a:ext>
          </a:extLst>
        </xdr:cNvPr>
        <xdr:cNvSpPr>
          <a:spLocks noChangeShapeType="1"/>
        </xdr:cNvSpPr>
      </xdr:nvSpPr>
      <xdr:spPr bwMode="auto">
        <a:xfrm>
          <a:off x="131445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5231" name="Line 7">
          <a:extLst>
            <a:ext uri="{FF2B5EF4-FFF2-40B4-BE49-F238E27FC236}">
              <a16:creationId xmlns:a16="http://schemas.microsoft.com/office/drawing/2014/main" id="{D03316DB-BD3D-424C-82DC-128F5F83E446}"/>
            </a:ext>
          </a:extLst>
        </xdr:cNvPr>
        <xdr:cNvSpPr>
          <a:spLocks noChangeShapeType="1"/>
        </xdr:cNvSpPr>
      </xdr:nvSpPr>
      <xdr:spPr bwMode="auto">
        <a:xfrm>
          <a:off x="131445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5232" name="Line 7">
          <a:extLst>
            <a:ext uri="{FF2B5EF4-FFF2-40B4-BE49-F238E27FC236}">
              <a16:creationId xmlns:a16="http://schemas.microsoft.com/office/drawing/2014/main" id="{941BC79B-E18A-420C-860B-BFDF22EFC5D0}"/>
            </a:ext>
          </a:extLst>
        </xdr:cNvPr>
        <xdr:cNvSpPr>
          <a:spLocks noChangeShapeType="1"/>
        </xdr:cNvSpPr>
      </xdr:nvSpPr>
      <xdr:spPr bwMode="auto">
        <a:xfrm>
          <a:off x="131445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5233" name="Line 7">
          <a:extLst>
            <a:ext uri="{FF2B5EF4-FFF2-40B4-BE49-F238E27FC236}">
              <a16:creationId xmlns:a16="http://schemas.microsoft.com/office/drawing/2014/main" id="{23D4564B-B08C-45CF-89D0-B6F142B82BCE}"/>
            </a:ext>
          </a:extLst>
        </xdr:cNvPr>
        <xdr:cNvSpPr>
          <a:spLocks noChangeShapeType="1"/>
        </xdr:cNvSpPr>
      </xdr:nvSpPr>
      <xdr:spPr bwMode="auto">
        <a:xfrm>
          <a:off x="131445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5234" name="Line 7">
          <a:extLst>
            <a:ext uri="{FF2B5EF4-FFF2-40B4-BE49-F238E27FC236}">
              <a16:creationId xmlns:a16="http://schemas.microsoft.com/office/drawing/2014/main" id="{BEA4AF6E-D345-4897-A08D-31913BA4FA50}"/>
            </a:ext>
          </a:extLst>
        </xdr:cNvPr>
        <xdr:cNvSpPr>
          <a:spLocks noChangeShapeType="1"/>
        </xdr:cNvSpPr>
      </xdr:nvSpPr>
      <xdr:spPr bwMode="auto">
        <a:xfrm>
          <a:off x="131445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5235" name="Line 7">
          <a:extLst>
            <a:ext uri="{FF2B5EF4-FFF2-40B4-BE49-F238E27FC236}">
              <a16:creationId xmlns:a16="http://schemas.microsoft.com/office/drawing/2014/main" id="{88795CD5-CA07-4FB8-BC87-BCDA39F2C0D2}"/>
            </a:ext>
          </a:extLst>
        </xdr:cNvPr>
        <xdr:cNvSpPr>
          <a:spLocks noChangeShapeType="1"/>
        </xdr:cNvSpPr>
      </xdr:nvSpPr>
      <xdr:spPr bwMode="auto">
        <a:xfrm>
          <a:off x="131445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5236" name="Line 7">
          <a:extLst>
            <a:ext uri="{FF2B5EF4-FFF2-40B4-BE49-F238E27FC236}">
              <a16:creationId xmlns:a16="http://schemas.microsoft.com/office/drawing/2014/main" id="{809147AD-DFB1-47B0-B519-3A135AACD44B}"/>
            </a:ext>
          </a:extLst>
        </xdr:cNvPr>
        <xdr:cNvSpPr>
          <a:spLocks noChangeShapeType="1"/>
        </xdr:cNvSpPr>
      </xdr:nvSpPr>
      <xdr:spPr bwMode="auto">
        <a:xfrm>
          <a:off x="131445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5237" name="Line 7">
          <a:extLst>
            <a:ext uri="{FF2B5EF4-FFF2-40B4-BE49-F238E27FC236}">
              <a16:creationId xmlns:a16="http://schemas.microsoft.com/office/drawing/2014/main" id="{023F1E99-075F-403B-99B0-E98A1AD667F6}"/>
            </a:ext>
          </a:extLst>
        </xdr:cNvPr>
        <xdr:cNvSpPr>
          <a:spLocks noChangeShapeType="1"/>
        </xdr:cNvSpPr>
      </xdr:nvSpPr>
      <xdr:spPr bwMode="auto">
        <a:xfrm>
          <a:off x="131445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5238" name="Line 7">
          <a:extLst>
            <a:ext uri="{FF2B5EF4-FFF2-40B4-BE49-F238E27FC236}">
              <a16:creationId xmlns:a16="http://schemas.microsoft.com/office/drawing/2014/main" id="{B8CFD02B-2FF5-4423-8A03-F64AA9B6357B}"/>
            </a:ext>
          </a:extLst>
        </xdr:cNvPr>
        <xdr:cNvSpPr>
          <a:spLocks noChangeShapeType="1"/>
        </xdr:cNvSpPr>
      </xdr:nvSpPr>
      <xdr:spPr bwMode="auto">
        <a:xfrm>
          <a:off x="131445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5239" name="Line 7">
          <a:extLst>
            <a:ext uri="{FF2B5EF4-FFF2-40B4-BE49-F238E27FC236}">
              <a16:creationId xmlns:a16="http://schemas.microsoft.com/office/drawing/2014/main" id="{29015061-AF5D-4591-A9E8-DA85C123E8FD}"/>
            </a:ext>
          </a:extLst>
        </xdr:cNvPr>
        <xdr:cNvSpPr>
          <a:spLocks noChangeShapeType="1"/>
        </xdr:cNvSpPr>
      </xdr:nvSpPr>
      <xdr:spPr bwMode="auto">
        <a:xfrm>
          <a:off x="131445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5240" name="Line 7">
          <a:extLst>
            <a:ext uri="{FF2B5EF4-FFF2-40B4-BE49-F238E27FC236}">
              <a16:creationId xmlns:a16="http://schemas.microsoft.com/office/drawing/2014/main" id="{D3812E52-D412-40A1-910F-C998237EC138}"/>
            </a:ext>
          </a:extLst>
        </xdr:cNvPr>
        <xdr:cNvSpPr>
          <a:spLocks noChangeShapeType="1"/>
        </xdr:cNvSpPr>
      </xdr:nvSpPr>
      <xdr:spPr bwMode="auto">
        <a:xfrm>
          <a:off x="131445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5241" name="Line 7">
          <a:extLst>
            <a:ext uri="{FF2B5EF4-FFF2-40B4-BE49-F238E27FC236}">
              <a16:creationId xmlns:a16="http://schemas.microsoft.com/office/drawing/2014/main" id="{B9DCAAA9-BB23-40C1-A55B-307C863B98F9}"/>
            </a:ext>
          </a:extLst>
        </xdr:cNvPr>
        <xdr:cNvSpPr>
          <a:spLocks noChangeShapeType="1"/>
        </xdr:cNvSpPr>
      </xdr:nvSpPr>
      <xdr:spPr bwMode="auto">
        <a:xfrm>
          <a:off x="131445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5242" name="Line 7">
          <a:extLst>
            <a:ext uri="{FF2B5EF4-FFF2-40B4-BE49-F238E27FC236}">
              <a16:creationId xmlns:a16="http://schemas.microsoft.com/office/drawing/2014/main" id="{F07A3038-01EC-40BC-BB94-13347359A341}"/>
            </a:ext>
          </a:extLst>
        </xdr:cNvPr>
        <xdr:cNvSpPr>
          <a:spLocks noChangeShapeType="1"/>
        </xdr:cNvSpPr>
      </xdr:nvSpPr>
      <xdr:spPr bwMode="auto">
        <a:xfrm>
          <a:off x="131445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5243" name="Line 7">
          <a:extLst>
            <a:ext uri="{FF2B5EF4-FFF2-40B4-BE49-F238E27FC236}">
              <a16:creationId xmlns:a16="http://schemas.microsoft.com/office/drawing/2014/main" id="{ABCE277A-CE31-4236-B725-659EACD76379}"/>
            </a:ext>
          </a:extLst>
        </xdr:cNvPr>
        <xdr:cNvSpPr>
          <a:spLocks noChangeShapeType="1"/>
        </xdr:cNvSpPr>
      </xdr:nvSpPr>
      <xdr:spPr bwMode="auto">
        <a:xfrm>
          <a:off x="131445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5244" name="Line 7">
          <a:extLst>
            <a:ext uri="{FF2B5EF4-FFF2-40B4-BE49-F238E27FC236}">
              <a16:creationId xmlns:a16="http://schemas.microsoft.com/office/drawing/2014/main" id="{AC3312B9-99F6-4213-8611-88F09F71B6EA}"/>
            </a:ext>
          </a:extLst>
        </xdr:cNvPr>
        <xdr:cNvSpPr>
          <a:spLocks noChangeShapeType="1"/>
        </xdr:cNvSpPr>
      </xdr:nvSpPr>
      <xdr:spPr bwMode="auto">
        <a:xfrm>
          <a:off x="131445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5245" name="Line 7">
          <a:extLst>
            <a:ext uri="{FF2B5EF4-FFF2-40B4-BE49-F238E27FC236}">
              <a16:creationId xmlns:a16="http://schemas.microsoft.com/office/drawing/2014/main" id="{2006BD30-E2DE-45FC-A850-D5837D9EEBA9}"/>
            </a:ext>
          </a:extLst>
        </xdr:cNvPr>
        <xdr:cNvSpPr>
          <a:spLocks noChangeShapeType="1"/>
        </xdr:cNvSpPr>
      </xdr:nvSpPr>
      <xdr:spPr bwMode="auto">
        <a:xfrm>
          <a:off x="131445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5246" name="Line 7">
          <a:extLst>
            <a:ext uri="{FF2B5EF4-FFF2-40B4-BE49-F238E27FC236}">
              <a16:creationId xmlns:a16="http://schemas.microsoft.com/office/drawing/2014/main" id="{375FD980-868B-429E-9F7B-E835FD563E14}"/>
            </a:ext>
          </a:extLst>
        </xdr:cNvPr>
        <xdr:cNvSpPr>
          <a:spLocks noChangeShapeType="1"/>
        </xdr:cNvSpPr>
      </xdr:nvSpPr>
      <xdr:spPr bwMode="auto">
        <a:xfrm>
          <a:off x="131445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5247" name="Line 7">
          <a:extLst>
            <a:ext uri="{FF2B5EF4-FFF2-40B4-BE49-F238E27FC236}">
              <a16:creationId xmlns:a16="http://schemas.microsoft.com/office/drawing/2014/main" id="{D4E8B9E6-FBF9-4F43-AEB5-01A680AD3FE6}"/>
            </a:ext>
          </a:extLst>
        </xdr:cNvPr>
        <xdr:cNvSpPr>
          <a:spLocks noChangeShapeType="1"/>
        </xdr:cNvSpPr>
      </xdr:nvSpPr>
      <xdr:spPr bwMode="auto">
        <a:xfrm>
          <a:off x="131445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5248" name="Line 7">
          <a:extLst>
            <a:ext uri="{FF2B5EF4-FFF2-40B4-BE49-F238E27FC236}">
              <a16:creationId xmlns:a16="http://schemas.microsoft.com/office/drawing/2014/main" id="{6B876FF1-6530-4A45-BD15-6BA8B8AA93BF}"/>
            </a:ext>
          </a:extLst>
        </xdr:cNvPr>
        <xdr:cNvSpPr>
          <a:spLocks noChangeShapeType="1"/>
        </xdr:cNvSpPr>
      </xdr:nvSpPr>
      <xdr:spPr bwMode="auto">
        <a:xfrm>
          <a:off x="131445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5249" name="Line 7">
          <a:extLst>
            <a:ext uri="{FF2B5EF4-FFF2-40B4-BE49-F238E27FC236}">
              <a16:creationId xmlns:a16="http://schemas.microsoft.com/office/drawing/2014/main" id="{6097109F-EEC0-421E-AE3A-DCBC2C7EDD1D}"/>
            </a:ext>
          </a:extLst>
        </xdr:cNvPr>
        <xdr:cNvSpPr>
          <a:spLocks noChangeShapeType="1"/>
        </xdr:cNvSpPr>
      </xdr:nvSpPr>
      <xdr:spPr bwMode="auto">
        <a:xfrm>
          <a:off x="131445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5250" name="Line 7">
          <a:extLst>
            <a:ext uri="{FF2B5EF4-FFF2-40B4-BE49-F238E27FC236}">
              <a16:creationId xmlns:a16="http://schemas.microsoft.com/office/drawing/2014/main" id="{CDCC7FAF-FE28-48CE-98E2-CE737817462A}"/>
            </a:ext>
          </a:extLst>
        </xdr:cNvPr>
        <xdr:cNvSpPr>
          <a:spLocks noChangeShapeType="1"/>
        </xdr:cNvSpPr>
      </xdr:nvSpPr>
      <xdr:spPr bwMode="auto">
        <a:xfrm>
          <a:off x="131445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5251" name="Line 7">
          <a:extLst>
            <a:ext uri="{FF2B5EF4-FFF2-40B4-BE49-F238E27FC236}">
              <a16:creationId xmlns:a16="http://schemas.microsoft.com/office/drawing/2014/main" id="{92F8EBD5-F61E-4E4B-B4D2-1F8827D3A98F}"/>
            </a:ext>
          </a:extLst>
        </xdr:cNvPr>
        <xdr:cNvSpPr>
          <a:spLocks noChangeShapeType="1"/>
        </xdr:cNvSpPr>
      </xdr:nvSpPr>
      <xdr:spPr bwMode="auto">
        <a:xfrm>
          <a:off x="131445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5252" name="Line 7">
          <a:extLst>
            <a:ext uri="{FF2B5EF4-FFF2-40B4-BE49-F238E27FC236}">
              <a16:creationId xmlns:a16="http://schemas.microsoft.com/office/drawing/2014/main" id="{B690B70A-132F-46F2-979E-CB988228687E}"/>
            </a:ext>
          </a:extLst>
        </xdr:cNvPr>
        <xdr:cNvSpPr>
          <a:spLocks noChangeShapeType="1"/>
        </xdr:cNvSpPr>
      </xdr:nvSpPr>
      <xdr:spPr bwMode="auto">
        <a:xfrm>
          <a:off x="131445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5253" name="Line 7">
          <a:extLst>
            <a:ext uri="{FF2B5EF4-FFF2-40B4-BE49-F238E27FC236}">
              <a16:creationId xmlns:a16="http://schemas.microsoft.com/office/drawing/2014/main" id="{18B1DBB8-6450-4B3F-936B-62C2D4A1874A}"/>
            </a:ext>
          </a:extLst>
        </xdr:cNvPr>
        <xdr:cNvSpPr>
          <a:spLocks noChangeShapeType="1"/>
        </xdr:cNvSpPr>
      </xdr:nvSpPr>
      <xdr:spPr bwMode="auto">
        <a:xfrm>
          <a:off x="131445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5254" name="Line 7">
          <a:extLst>
            <a:ext uri="{FF2B5EF4-FFF2-40B4-BE49-F238E27FC236}">
              <a16:creationId xmlns:a16="http://schemas.microsoft.com/office/drawing/2014/main" id="{82C98FA5-81E9-4187-8E5A-6DF1458755BF}"/>
            </a:ext>
          </a:extLst>
        </xdr:cNvPr>
        <xdr:cNvSpPr>
          <a:spLocks noChangeShapeType="1"/>
        </xdr:cNvSpPr>
      </xdr:nvSpPr>
      <xdr:spPr bwMode="auto">
        <a:xfrm>
          <a:off x="131445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5255" name="Line 7">
          <a:extLst>
            <a:ext uri="{FF2B5EF4-FFF2-40B4-BE49-F238E27FC236}">
              <a16:creationId xmlns:a16="http://schemas.microsoft.com/office/drawing/2014/main" id="{4A301A3B-FFF2-40BF-B24D-57D362F2E20F}"/>
            </a:ext>
          </a:extLst>
        </xdr:cNvPr>
        <xdr:cNvSpPr>
          <a:spLocks noChangeShapeType="1"/>
        </xdr:cNvSpPr>
      </xdr:nvSpPr>
      <xdr:spPr bwMode="auto">
        <a:xfrm>
          <a:off x="131445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5256" name="Line 7">
          <a:extLst>
            <a:ext uri="{FF2B5EF4-FFF2-40B4-BE49-F238E27FC236}">
              <a16:creationId xmlns:a16="http://schemas.microsoft.com/office/drawing/2014/main" id="{22881BEE-67DB-4AC5-B431-A1D892B45612}"/>
            </a:ext>
          </a:extLst>
        </xdr:cNvPr>
        <xdr:cNvSpPr>
          <a:spLocks noChangeShapeType="1"/>
        </xdr:cNvSpPr>
      </xdr:nvSpPr>
      <xdr:spPr bwMode="auto">
        <a:xfrm>
          <a:off x="131445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5257" name="Line 7">
          <a:extLst>
            <a:ext uri="{FF2B5EF4-FFF2-40B4-BE49-F238E27FC236}">
              <a16:creationId xmlns:a16="http://schemas.microsoft.com/office/drawing/2014/main" id="{3935EA0E-BA10-4A65-9848-B8990EDF541B}"/>
            </a:ext>
          </a:extLst>
        </xdr:cNvPr>
        <xdr:cNvSpPr>
          <a:spLocks noChangeShapeType="1"/>
        </xdr:cNvSpPr>
      </xdr:nvSpPr>
      <xdr:spPr bwMode="auto">
        <a:xfrm>
          <a:off x="131445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5258" name="Line 7">
          <a:extLst>
            <a:ext uri="{FF2B5EF4-FFF2-40B4-BE49-F238E27FC236}">
              <a16:creationId xmlns:a16="http://schemas.microsoft.com/office/drawing/2014/main" id="{58AD77A9-323D-40F4-8B34-1BB5FF7F13B2}"/>
            </a:ext>
          </a:extLst>
        </xdr:cNvPr>
        <xdr:cNvSpPr>
          <a:spLocks noChangeShapeType="1"/>
        </xdr:cNvSpPr>
      </xdr:nvSpPr>
      <xdr:spPr bwMode="auto">
        <a:xfrm>
          <a:off x="131445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5259" name="Line 7">
          <a:extLst>
            <a:ext uri="{FF2B5EF4-FFF2-40B4-BE49-F238E27FC236}">
              <a16:creationId xmlns:a16="http://schemas.microsoft.com/office/drawing/2014/main" id="{A9884870-17DE-4A3A-874A-382E6DCA899A}"/>
            </a:ext>
          </a:extLst>
        </xdr:cNvPr>
        <xdr:cNvSpPr>
          <a:spLocks noChangeShapeType="1"/>
        </xdr:cNvSpPr>
      </xdr:nvSpPr>
      <xdr:spPr bwMode="auto">
        <a:xfrm>
          <a:off x="131445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5260" name="Line 7">
          <a:extLst>
            <a:ext uri="{FF2B5EF4-FFF2-40B4-BE49-F238E27FC236}">
              <a16:creationId xmlns:a16="http://schemas.microsoft.com/office/drawing/2014/main" id="{36777F71-990C-4CF0-8039-23BE7D45C2AF}"/>
            </a:ext>
          </a:extLst>
        </xdr:cNvPr>
        <xdr:cNvSpPr>
          <a:spLocks noChangeShapeType="1"/>
        </xdr:cNvSpPr>
      </xdr:nvSpPr>
      <xdr:spPr bwMode="auto">
        <a:xfrm>
          <a:off x="131445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5261" name="Line 7">
          <a:extLst>
            <a:ext uri="{FF2B5EF4-FFF2-40B4-BE49-F238E27FC236}">
              <a16:creationId xmlns:a16="http://schemas.microsoft.com/office/drawing/2014/main" id="{66154B2F-2202-4242-9CAD-F2CE074529EE}"/>
            </a:ext>
          </a:extLst>
        </xdr:cNvPr>
        <xdr:cNvSpPr>
          <a:spLocks noChangeShapeType="1"/>
        </xdr:cNvSpPr>
      </xdr:nvSpPr>
      <xdr:spPr bwMode="auto">
        <a:xfrm>
          <a:off x="131445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5262" name="Line 7">
          <a:extLst>
            <a:ext uri="{FF2B5EF4-FFF2-40B4-BE49-F238E27FC236}">
              <a16:creationId xmlns:a16="http://schemas.microsoft.com/office/drawing/2014/main" id="{63DCF72E-34E4-4F83-8813-F4BC982B60F5}"/>
            </a:ext>
          </a:extLst>
        </xdr:cNvPr>
        <xdr:cNvSpPr>
          <a:spLocks noChangeShapeType="1"/>
        </xdr:cNvSpPr>
      </xdr:nvSpPr>
      <xdr:spPr bwMode="auto">
        <a:xfrm>
          <a:off x="131445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5263" name="Line 7">
          <a:extLst>
            <a:ext uri="{FF2B5EF4-FFF2-40B4-BE49-F238E27FC236}">
              <a16:creationId xmlns:a16="http://schemas.microsoft.com/office/drawing/2014/main" id="{91AD8858-DE69-4A9F-A3A5-26B7500F0851}"/>
            </a:ext>
          </a:extLst>
        </xdr:cNvPr>
        <xdr:cNvSpPr>
          <a:spLocks noChangeShapeType="1"/>
        </xdr:cNvSpPr>
      </xdr:nvSpPr>
      <xdr:spPr bwMode="auto">
        <a:xfrm>
          <a:off x="131445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5264" name="Line 7">
          <a:extLst>
            <a:ext uri="{FF2B5EF4-FFF2-40B4-BE49-F238E27FC236}">
              <a16:creationId xmlns:a16="http://schemas.microsoft.com/office/drawing/2014/main" id="{36427238-FFDD-4946-B10C-295E625D9618}"/>
            </a:ext>
          </a:extLst>
        </xdr:cNvPr>
        <xdr:cNvSpPr>
          <a:spLocks noChangeShapeType="1"/>
        </xdr:cNvSpPr>
      </xdr:nvSpPr>
      <xdr:spPr bwMode="auto">
        <a:xfrm>
          <a:off x="131445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5265" name="Line 7">
          <a:extLst>
            <a:ext uri="{FF2B5EF4-FFF2-40B4-BE49-F238E27FC236}">
              <a16:creationId xmlns:a16="http://schemas.microsoft.com/office/drawing/2014/main" id="{673626CD-6B17-472E-BD5C-EA1ADA2F3A2B}"/>
            </a:ext>
          </a:extLst>
        </xdr:cNvPr>
        <xdr:cNvSpPr>
          <a:spLocks noChangeShapeType="1"/>
        </xdr:cNvSpPr>
      </xdr:nvSpPr>
      <xdr:spPr bwMode="auto">
        <a:xfrm>
          <a:off x="131445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5266" name="Line 7">
          <a:extLst>
            <a:ext uri="{FF2B5EF4-FFF2-40B4-BE49-F238E27FC236}">
              <a16:creationId xmlns:a16="http://schemas.microsoft.com/office/drawing/2014/main" id="{0C2A035D-5347-4BBF-ABC7-209B2C969032}"/>
            </a:ext>
          </a:extLst>
        </xdr:cNvPr>
        <xdr:cNvSpPr>
          <a:spLocks noChangeShapeType="1"/>
        </xdr:cNvSpPr>
      </xdr:nvSpPr>
      <xdr:spPr bwMode="auto">
        <a:xfrm>
          <a:off x="131445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5267" name="Line 7">
          <a:extLst>
            <a:ext uri="{FF2B5EF4-FFF2-40B4-BE49-F238E27FC236}">
              <a16:creationId xmlns:a16="http://schemas.microsoft.com/office/drawing/2014/main" id="{14CA45DC-03E3-4774-A345-53ABA27CAEC7}"/>
            </a:ext>
          </a:extLst>
        </xdr:cNvPr>
        <xdr:cNvSpPr>
          <a:spLocks noChangeShapeType="1"/>
        </xdr:cNvSpPr>
      </xdr:nvSpPr>
      <xdr:spPr bwMode="auto">
        <a:xfrm>
          <a:off x="131445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5268" name="Line 7">
          <a:extLst>
            <a:ext uri="{FF2B5EF4-FFF2-40B4-BE49-F238E27FC236}">
              <a16:creationId xmlns:a16="http://schemas.microsoft.com/office/drawing/2014/main" id="{95FBAFC6-A953-4270-ABCD-02FDBE38EBF5}"/>
            </a:ext>
          </a:extLst>
        </xdr:cNvPr>
        <xdr:cNvSpPr>
          <a:spLocks noChangeShapeType="1"/>
        </xdr:cNvSpPr>
      </xdr:nvSpPr>
      <xdr:spPr bwMode="auto">
        <a:xfrm>
          <a:off x="131445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5269" name="Line 7">
          <a:extLst>
            <a:ext uri="{FF2B5EF4-FFF2-40B4-BE49-F238E27FC236}">
              <a16:creationId xmlns:a16="http://schemas.microsoft.com/office/drawing/2014/main" id="{A69CE11F-EB0B-45DF-B85F-96D227CB16D5}"/>
            </a:ext>
          </a:extLst>
        </xdr:cNvPr>
        <xdr:cNvSpPr>
          <a:spLocks noChangeShapeType="1"/>
        </xdr:cNvSpPr>
      </xdr:nvSpPr>
      <xdr:spPr bwMode="auto">
        <a:xfrm>
          <a:off x="131445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5270" name="Line 7">
          <a:extLst>
            <a:ext uri="{FF2B5EF4-FFF2-40B4-BE49-F238E27FC236}">
              <a16:creationId xmlns:a16="http://schemas.microsoft.com/office/drawing/2014/main" id="{4262C153-0BFF-470C-BC71-B1832ED6A90A}"/>
            </a:ext>
          </a:extLst>
        </xdr:cNvPr>
        <xdr:cNvSpPr>
          <a:spLocks noChangeShapeType="1"/>
        </xdr:cNvSpPr>
      </xdr:nvSpPr>
      <xdr:spPr bwMode="auto">
        <a:xfrm>
          <a:off x="131445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5271" name="Line 7">
          <a:extLst>
            <a:ext uri="{FF2B5EF4-FFF2-40B4-BE49-F238E27FC236}">
              <a16:creationId xmlns:a16="http://schemas.microsoft.com/office/drawing/2014/main" id="{87806FE3-2A13-4827-9DC2-0177648DE901}"/>
            </a:ext>
          </a:extLst>
        </xdr:cNvPr>
        <xdr:cNvSpPr>
          <a:spLocks noChangeShapeType="1"/>
        </xdr:cNvSpPr>
      </xdr:nvSpPr>
      <xdr:spPr bwMode="auto">
        <a:xfrm>
          <a:off x="131445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5272" name="Line 7">
          <a:extLst>
            <a:ext uri="{FF2B5EF4-FFF2-40B4-BE49-F238E27FC236}">
              <a16:creationId xmlns:a16="http://schemas.microsoft.com/office/drawing/2014/main" id="{8EA640B9-7B11-481F-846F-BBB6F34506AA}"/>
            </a:ext>
          </a:extLst>
        </xdr:cNvPr>
        <xdr:cNvSpPr>
          <a:spLocks noChangeShapeType="1"/>
        </xdr:cNvSpPr>
      </xdr:nvSpPr>
      <xdr:spPr bwMode="auto">
        <a:xfrm>
          <a:off x="131445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5273" name="Line 7">
          <a:extLst>
            <a:ext uri="{FF2B5EF4-FFF2-40B4-BE49-F238E27FC236}">
              <a16:creationId xmlns:a16="http://schemas.microsoft.com/office/drawing/2014/main" id="{277D4D8D-EC12-44CD-A359-D0D6EFA2D916}"/>
            </a:ext>
          </a:extLst>
        </xdr:cNvPr>
        <xdr:cNvSpPr>
          <a:spLocks noChangeShapeType="1"/>
        </xdr:cNvSpPr>
      </xdr:nvSpPr>
      <xdr:spPr bwMode="auto">
        <a:xfrm>
          <a:off x="131445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5274" name="Line 7">
          <a:extLst>
            <a:ext uri="{FF2B5EF4-FFF2-40B4-BE49-F238E27FC236}">
              <a16:creationId xmlns:a16="http://schemas.microsoft.com/office/drawing/2014/main" id="{EF152217-0429-4E09-83C9-4AE975AFEAA7}"/>
            </a:ext>
          </a:extLst>
        </xdr:cNvPr>
        <xdr:cNvSpPr>
          <a:spLocks noChangeShapeType="1"/>
        </xdr:cNvSpPr>
      </xdr:nvSpPr>
      <xdr:spPr bwMode="auto">
        <a:xfrm>
          <a:off x="131445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25</xdr:row>
      <xdr:rowOff>0</xdr:rowOff>
    </xdr:from>
    <xdr:to>
      <xdr:col>17</xdr:col>
      <xdr:colOff>323850</xdr:colOff>
      <xdr:row>25</xdr:row>
      <xdr:rowOff>0</xdr:rowOff>
    </xdr:to>
    <xdr:sp macro="" textlink="">
      <xdr:nvSpPr>
        <xdr:cNvPr id="5275" name="Line 7">
          <a:extLst>
            <a:ext uri="{FF2B5EF4-FFF2-40B4-BE49-F238E27FC236}">
              <a16:creationId xmlns:a16="http://schemas.microsoft.com/office/drawing/2014/main" id="{DEEC6C11-427A-4275-88B3-466B465A20E0}"/>
            </a:ext>
          </a:extLst>
        </xdr:cNvPr>
        <xdr:cNvSpPr>
          <a:spLocks noChangeShapeType="1"/>
        </xdr:cNvSpPr>
      </xdr:nvSpPr>
      <xdr:spPr bwMode="auto">
        <a:xfrm>
          <a:off x="1160145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25</xdr:row>
      <xdr:rowOff>0</xdr:rowOff>
    </xdr:from>
    <xdr:to>
      <xdr:col>17</xdr:col>
      <xdr:colOff>323850</xdr:colOff>
      <xdr:row>25</xdr:row>
      <xdr:rowOff>0</xdr:rowOff>
    </xdr:to>
    <xdr:sp macro="" textlink="">
      <xdr:nvSpPr>
        <xdr:cNvPr id="5276" name="Line 7">
          <a:extLst>
            <a:ext uri="{FF2B5EF4-FFF2-40B4-BE49-F238E27FC236}">
              <a16:creationId xmlns:a16="http://schemas.microsoft.com/office/drawing/2014/main" id="{F85079FD-131A-4F4E-9727-CFA360D5EE6E}"/>
            </a:ext>
          </a:extLst>
        </xdr:cNvPr>
        <xdr:cNvSpPr>
          <a:spLocks noChangeShapeType="1"/>
        </xdr:cNvSpPr>
      </xdr:nvSpPr>
      <xdr:spPr bwMode="auto">
        <a:xfrm>
          <a:off x="1160145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25</xdr:row>
      <xdr:rowOff>0</xdr:rowOff>
    </xdr:from>
    <xdr:to>
      <xdr:col>17</xdr:col>
      <xdr:colOff>323850</xdr:colOff>
      <xdr:row>25</xdr:row>
      <xdr:rowOff>0</xdr:rowOff>
    </xdr:to>
    <xdr:sp macro="" textlink="">
      <xdr:nvSpPr>
        <xdr:cNvPr id="5277" name="Line 7">
          <a:extLst>
            <a:ext uri="{FF2B5EF4-FFF2-40B4-BE49-F238E27FC236}">
              <a16:creationId xmlns:a16="http://schemas.microsoft.com/office/drawing/2014/main" id="{D5E36464-2EA8-445C-A1BD-B0C670FF483B}"/>
            </a:ext>
          </a:extLst>
        </xdr:cNvPr>
        <xdr:cNvSpPr>
          <a:spLocks noChangeShapeType="1"/>
        </xdr:cNvSpPr>
      </xdr:nvSpPr>
      <xdr:spPr bwMode="auto">
        <a:xfrm>
          <a:off x="1160145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25</xdr:row>
      <xdr:rowOff>0</xdr:rowOff>
    </xdr:from>
    <xdr:to>
      <xdr:col>17</xdr:col>
      <xdr:colOff>323850</xdr:colOff>
      <xdr:row>25</xdr:row>
      <xdr:rowOff>0</xdr:rowOff>
    </xdr:to>
    <xdr:sp macro="" textlink="">
      <xdr:nvSpPr>
        <xdr:cNvPr id="5278" name="Line 7">
          <a:extLst>
            <a:ext uri="{FF2B5EF4-FFF2-40B4-BE49-F238E27FC236}">
              <a16:creationId xmlns:a16="http://schemas.microsoft.com/office/drawing/2014/main" id="{CE688A91-0835-49AB-89B8-46C72E75E82C}"/>
            </a:ext>
          </a:extLst>
        </xdr:cNvPr>
        <xdr:cNvSpPr>
          <a:spLocks noChangeShapeType="1"/>
        </xdr:cNvSpPr>
      </xdr:nvSpPr>
      <xdr:spPr bwMode="auto">
        <a:xfrm>
          <a:off x="1160145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25</xdr:row>
      <xdr:rowOff>0</xdr:rowOff>
    </xdr:from>
    <xdr:to>
      <xdr:col>17</xdr:col>
      <xdr:colOff>323850</xdr:colOff>
      <xdr:row>25</xdr:row>
      <xdr:rowOff>0</xdr:rowOff>
    </xdr:to>
    <xdr:sp macro="" textlink="">
      <xdr:nvSpPr>
        <xdr:cNvPr id="5279" name="Line 7">
          <a:extLst>
            <a:ext uri="{FF2B5EF4-FFF2-40B4-BE49-F238E27FC236}">
              <a16:creationId xmlns:a16="http://schemas.microsoft.com/office/drawing/2014/main" id="{2932B6B3-E496-4332-92D5-D007F2AD98B1}"/>
            </a:ext>
          </a:extLst>
        </xdr:cNvPr>
        <xdr:cNvSpPr>
          <a:spLocks noChangeShapeType="1"/>
        </xdr:cNvSpPr>
      </xdr:nvSpPr>
      <xdr:spPr bwMode="auto">
        <a:xfrm>
          <a:off x="1160145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25</xdr:row>
      <xdr:rowOff>0</xdr:rowOff>
    </xdr:from>
    <xdr:to>
      <xdr:col>17</xdr:col>
      <xdr:colOff>323850</xdr:colOff>
      <xdr:row>25</xdr:row>
      <xdr:rowOff>0</xdr:rowOff>
    </xdr:to>
    <xdr:sp macro="" textlink="">
      <xdr:nvSpPr>
        <xdr:cNvPr id="5280" name="Line 7">
          <a:extLst>
            <a:ext uri="{FF2B5EF4-FFF2-40B4-BE49-F238E27FC236}">
              <a16:creationId xmlns:a16="http://schemas.microsoft.com/office/drawing/2014/main" id="{BB8A897B-EB87-43D0-BD2F-06891445CA2B}"/>
            </a:ext>
          </a:extLst>
        </xdr:cNvPr>
        <xdr:cNvSpPr>
          <a:spLocks noChangeShapeType="1"/>
        </xdr:cNvSpPr>
      </xdr:nvSpPr>
      <xdr:spPr bwMode="auto">
        <a:xfrm>
          <a:off x="1160145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25</xdr:row>
      <xdr:rowOff>0</xdr:rowOff>
    </xdr:from>
    <xdr:to>
      <xdr:col>17</xdr:col>
      <xdr:colOff>323850</xdr:colOff>
      <xdr:row>25</xdr:row>
      <xdr:rowOff>0</xdr:rowOff>
    </xdr:to>
    <xdr:sp macro="" textlink="">
      <xdr:nvSpPr>
        <xdr:cNvPr id="5281" name="Line 7">
          <a:extLst>
            <a:ext uri="{FF2B5EF4-FFF2-40B4-BE49-F238E27FC236}">
              <a16:creationId xmlns:a16="http://schemas.microsoft.com/office/drawing/2014/main" id="{11FE9908-1606-412A-A440-04858FDE07BF}"/>
            </a:ext>
          </a:extLst>
        </xdr:cNvPr>
        <xdr:cNvSpPr>
          <a:spLocks noChangeShapeType="1"/>
        </xdr:cNvSpPr>
      </xdr:nvSpPr>
      <xdr:spPr bwMode="auto">
        <a:xfrm>
          <a:off x="1160145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25</xdr:row>
      <xdr:rowOff>0</xdr:rowOff>
    </xdr:from>
    <xdr:to>
      <xdr:col>17</xdr:col>
      <xdr:colOff>323850</xdr:colOff>
      <xdr:row>25</xdr:row>
      <xdr:rowOff>0</xdr:rowOff>
    </xdr:to>
    <xdr:sp macro="" textlink="">
      <xdr:nvSpPr>
        <xdr:cNvPr id="5282" name="Line 7">
          <a:extLst>
            <a:ext uri="{FF2B5EF4-FFF2-40B4-BE49-F238E27FC236}">
              <a16:creationId xmlns:a16="http://schemas.microsoft.com/office/drawing/2014/main" id="{73E5BC5E-46F5-4965-B4B2-5314BB70B718}"/>
            </a:ext>
          </a:extLst>
        </xdr:cNvPr>
        <xdr:cNvSpPr>
          <a:spLocks noChangeShapeType="1"/>
        </xdr:cNvSpPr>
      </xdr:nvSpPr>
      <xdr:spPr bwMode="auto">
        <a:xfrm>
          <a:off x="1160145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25</xdr:row>
      <xdr:rowOff>0</xdr:rowOff>
    </xdr:from>
    <xdr:to>
      <xdr:col>17</xdr:col>
      <xdr:colOff>323850</xdr:colOff>
      <xdr:row>25</xdr:row>
      <xdr:rowOff>0</xdr:rowOff>
    </xdr:to>
    <xdr:sp macro="" textlink="">
      <xdr:nvSpPr>
        <xdr:cNvPr id="5283" name="Line 7">
          <a:extLst>
            <a:ext uri="{FF2B5EF4-FFF2-40B4-BE49-F238E27FC236}">
              <a16:creationId xmlns:a16="http://schemas.microsoft.com/office/drawing/2014/main" id="{BD080C4B-FDF4-4BE6-A2DF-908295984D24}"/>
            </a:ext>
          </a:extLst>
        </xdr:cNvPr>
        <xdr:cNvSpPr>
          <a:spLocks noChangeShapeType="1"/>
        </xdr:cNvSpPr>
      </xdr:nvSpPr>
      <xdr:spPr bwMode="auto">
        <a:xfrm>
          <a:off x="1160145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25</xdr:row>
      <xdr:rowOff>0</xdr:rowOff>
    </xdr:from>
    <xdr:to>
      <xdr:col>17</xdr:col>
      <xdr:colOff>323850</xdr:colOff>
      <xdr:row>25</xdr:row>
      <xdr:rowOff>0</xdr:rowOff>
    </xdr:to>
    <xdr:sp macro="" textlink="">
      <xdr:nvSpPr>
        <xdr:cNvPr id="5284" name="Line 7">
          <a:extLst>
            <a:ext uri="{FF2B5EF4-FFF2-40B4-BE49-F238E27FC236}">
              <a16:creationId xmlns:a16="http://schemas.microsoft.com/office/drawing/2014/main" id="{7FECB79A-2210-4C6F-A51D-928889482C57}"/>
            </a:ext>
          </a:extLst>
        </xdr:cNvPr>
        <xdr:cNvSpPr>
          <a:spLocks noChangeShapeType="1"/>
        </xdr:cNvSpPr>
      </xdr:nvSpPr>
      <xdr:spPr bwMode="auto">
        <a:xfrm>
          <a:off x="1160145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25</xdr:row>
      <xdr:rowOff>0</xdr:rowOff>
    </xdr:from>
    <xdr:to>
      <xdr:col>17</xdr:col>
      <xdr:colOff>323850</xdr:colOff>
      <xdr:row>25</xdr:row>
      <xdr:rowOff>0</xdr:rowOff>
    </xdr:to>
    <xdr:sp macro="" textlink="">
      <xdr:nvSpPr>
        <xdr:cNvPr id="5285" name="Line 7">
          <a:extLst>
            <a:ext uri="{FF2B5EF4-FFF2-40B4-BE49-F238E27FC236}">
              <a16:creationId xmlns:a16="http://schemas.microsoft.com/office/drawing/2014/main" id="{B151F709-DE80-4F57-AFBE-591FB076CCFA}"/>
            </a:ext>
          </a:extLst>
        </xdr:cNvPr>
        <xdr:cNvSpPr>
          <a:spLocks noChangeShapeType="1"/>
        </xdr:cNvSpPr>
      </xdr:nvSpPr>
      <xdr:spPr bwMode="auto">
        <a:xfrm>
          <a:off x="1160145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25</xdr:row>
      <xdr:rowOff>0</xdr:rowOff>
    </xdr:from>
    <xdr:to>
      <xdr:col>17</xdr:col>
      <xdr:colOff>323850</xdr:colOff>
      <xdr:row>25</xdr:row>
      <xdr:rowOff>0</xdr:rowOff>
    </xdr:to>
    <xdr:sp macro="" textlink="">
      <xdr:nvSpPr>
        <xdr:cNvPr id="5286" name="Line 7">
          <a:extLst>
            <a:ext uri="{FF2B5EF4-FFF2-40B4-BE49-F238E27FC236}">
              <a16:creationId xmlns:a16="http://schemas.microsoft.com/office/drawing/2014/main" id="{6AF97C62-0998-4EA4-A48C-0B99BA08AD91}"/>
            </a:ext>
          </a:extLst>
        </xdr:cNvPr>
        <xdr:cNvSpPr>
          <a:spLocks noChangeShapeType="1"/>
        </xdr:cNvSpPr>
      </xdr:nvSpPr>
      <xdr:spPr bwMode="auto">
        <a:xfrm>
          <a:off x="1160145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25</xdr:row>
      <xdr:rowOff>0</xdr:rowOff>
    </xdr:from>
    <xdr:to>
      <xdr:col>17</xdr:col>
      <xdr:colOff>323850</xdr:colOff>
      <xdr:row>25</xdr:row>
      <xdr:rowOff>0</xdr:rowOff>
    </xdr:to>
    <xdr:sp macro="" textlink="">
      <xdr:nvSpPr>
        <xdr:cNvPr id="5287" name="Line 7">
          <a:extLst>
            <a:ext uri="{FF2B5EF4-FFF2-40B4-BE49-F238E27FC236}">
              <a16:creationId xmlns:a16="http://schemas.microsoft.com/office/drawing/2014/main" id="{A7BFC9BA-6A62-4310-AB44-1A9C3C919E09}"/>
            </a:ext>
          </a:extLst>
        </xdr:cNvPr>
        <xdr:cNvSpPr>
          <a:spLocks noChangeShapeType="1"/>
        </xdr:cNvSpPr>
      </xdr:nvSpPr>
      <xdr:spPr bwMode="auto">
        <a:xfrm>
          <a:off x="1160145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25</xdr:row>
      <xdr:rowOff>0</xdr:rowOff>
    </xdr:from>
    <xdr:to>
      <xdr:col>17</xdr:col>
      <xdr:colOff>323850</xdr:colOff>
      <xdr:row>25</xdr:row>
      <xdr:rowOff>0</xdr:rowOff>
    </xdr:to>
    <xdr:sp macro="" textlink="">
      <xdr:nvSpPr>
        <xdr:cNvPr id="5288" name="Line 7">
          <a:extLst>
            <a:ext uri="{FF2B5EF4-FFF2-40B4-BE49-F238E27FC236}">
              <a16:creationId xmlns:a16="http://schemas.microsoft.com/office/drawing/2014/main" id="{4ACC82A3-9064-4CCE-81C1-491B3C93C263}"/>
            </a:ext>
          </a:extLst>
        </xdr:cNvPr>
        <xdr:cNvSpPr>
          <a:spLocks noChangeShapeType="1"/>
        </xdr:cNvSpPr>
      </xdr:nvSpPr>
      <xdr:spPr bwMode="auto">
        <a:xfrm>
          <a:off x="1160145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25</xdr:row>
      <xdr:rowOff>0</xdr:rowOff>
    </xdr:from>
    <xdr:to>
      <xdr:col>17</xdr:col>
      <xdr:colOff>323850</xdr:colOff>
      <xdr:row>25</xdr:row>
      <xdr:rowOff>0</xdr:rowOff>
    </xdr:to>
    <xdr:sp macro="" textlink="">
      <xdr:nvSpPr>
        <xdr:cNvPr id="5289" name="Line 7">
          <a:extLst>
            <a:ext uri="{FF2B5EF4-FFF2-40B4-BE49-F238E27FC236}">
              <a16:creationId xmlns:a16="http://schemas.microsoft.com/office/drawing/2014/main" id="{7E5BE96B-931E-47D8-AEF5-E57E781BE234}"/>
            </a:ext>
          </a:extLst>
        </xdr:cNvPr>
        <xdr:cNvSpPr>
          <a:spLocks noChangeShapeType="1"/>
        </xdr:cNvSpPr>
      </xdr:nvSpPr>
      <xdr:spPr bwMode="auto">
        <a:xfrm>
          <a:off x="1160145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25</xdr:row>
      <xdr:rowOff>0</xdr:rowOff>
    </xdr:from>
    <xdr:to>
      <xdr:col>17</xdr:col>
      <xdr:colOff>323850</xdr:colOff>
      <xdr:row>25</xdr:row>
      <xdr:rowOff>0</xdr:rowOff>
    </xdr:to>
    <xdr:sp macro="" textlink="">
      <xdr:nvSpPr>
        <xdr:cNvPr id="5290" name="Line 7">
          <a:extLst>
            <a:ext uri="{FF2B5EF4-FFF2-40B4-BE49-F238E27FC236}">
              <a16:creationId xmlns:a16="http://schemas.microsoft.com/office/drawing/2014/main" id="{220DCDCB-D8E1-4A60-A24D-1CD8F048F474}"/>
            </a:ext>
          </a:extLst>
        </xdr:cNvPr>
        <xdr:cNvSpPr>
          <a:spLocks noChangeShapeType="1"/>
        </xdr:cNvSpPr>
      </xdr:nvSpPr>
      <xdr:spPr bwMode="auto">
        <a:xfrm>
          <a:off x="1160145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25</xdr:row>
      <xdr:rowOff>0</xdr:rowOff>
    </xdr:from>
    <xdr:to>
      <xdr:col>17</xdr:col>
      <xdr:colOff>323850</xdr:colOff>
      <xdr:row>25</xdr:row>
      <xdr:rowOff>0</xdr:rowOff>
    </xdr:to>
    <xdr:sp macro="" textlink="">
      <xdr:nvSpPr>
        <xdr:cNvPr id="5291" name="Line 7">
          <a:extLst>
            <a:ext uri="{FF2B5EF4-FFF2-40B4-BE49-F238E27FC236}">
              <a16:creationId xmlns:a16="http://schemas.microsoft.com/office/drawing/2014/main" id="{06FE5DDA-6EA7-41C1-87CC-E43F42171936}"/>
            </a:ext>
          </a:extLst>
        </xdr:cNvPr>
        <xdr:cNvSpPr>
          <a:spLocks noChangeShapeType="1"/>
        </xdr:cNvSpPr>
      </xdr:nvSpPr>
      <xdr:spPr bwMode="auto">
        <a:xfrm>
          <a:off x="1160145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25</xdr:row>
      <xdr:rowOff>0</xdr:rowOff>
    </xdr:from>
    <xdr:to>
      <xdr:col>17</xdr:col>
      <xdr:colOff>323850</xdr:colOff>
      <xdr:row>25</xdr:row>
      <xdr:rowOff>0</xdr:rowOff>
    </xdr:to>
    <xdr:sp macro="" textlink="">
      <xdr:nvSpPr>
        <xdr:cNvPr id="5292" name="Line 7">
          <a:extLst>
            <a:ext uri="{FF2B5EF4-FFF2-40B4-BE49-F238E27FC236}">
              <a16:creationId xmlns:a16="http://schemas.microsoft.com/office/drawing/2014/main" id="{0CD6CCE7-1159-4D51-BBA0-E9DBB89D27B0}"/>
            </a:ext>
          </a:extLst>
        </xdr:cNvPr>
        <xdr:cNvSpPr>
          <a:spLocks noChangeShapeType="1"/>
        </xdr:cNvSpPr>
      </xdr:nvSpPr>
      <xdr:spPr bwMode="auto">
        <a:xfrm>
          <a:off x="1160145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5293" name="Line 7">
          <a:extLst>
            <a:ext uri="{FF2B5EF4-FFF2-40B4-BE49-F238E27FC236}">
              <a16:creationId xmlns:a16="http://schemas.microsoft.com/office/drawing/2014/main" id="{1DDA0087-C62F-4657-A240-AF98A2AAD501}"/>
            </a:ext>
          </a:extLst>
        </xdr:cNvPr>
        <xdr:cNvSpPr>
          <a:spLocks noChangeShapeType="1"/>
        </xdr:cNvSpPr>
      </xdr:nvSpPr>
      <xdr:spPr bwMode="auto">
        <a:xfrm>
          <a:off x="131445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25</xdr:row>
      <xdr:rowOff>0</xdr:rowOff>
    </xdr:from>
    <xdr:to>
      <xdr:col>17</xdr:col>
      <xdr:colOff>323850</xdr:colOff>
      <xdr:row>25</xdr:row>
      <xdr:rowOff>0</xdr:rowOff>
    </xdr:to>
    <xdr:sp macro="" textlink="">
      <xdr:nvSpPr>
        <xdr:cNvPr id="5294" name="Line 7">
          <a:extLst>
            <a:ext uri="{FF2B5EF4-FFF2-40B4-BE49-F238E27FC236}">
              <a16:creationId xmlns:a16="http://schemas.microsoft.com/office/drawing/2014/main" id="{73CA387C-D377-4110-A01C-0EBF0AC3F369}"/>
            </a:ext>
          </a:extLst>
        </xdr:cNvPr>
        <xdr:cNvSpPr>
          <a:spLocks noChangeShapeType="1"/>
        </xdr:cNvSpPr>
      </xdr:nvSpPr>
      <xdr:spPr bwMode="auto">
        <a:xfrm>
          <a:off x="1160145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25</xdr:row>
      <xdr:rowOff>0</xdr:rowOff>
    </xdr:from>
    <xdr:to>
      <xdr:col>17</xdr:col>
      <xdr:colOff>323850</xdr:colOff>
      <xdr:row>25</xdr:row>
      <xdr:rowOff>0</xdr:rowOff>
    </xdr:to>
    <xdr:sp macro="" textlink="">
      <xdr:nvSpPr>
        <xdr:cNvPr id="5295" name="Line 7">
          <a:extLst>
            <a:ext uri="{FF2B5EF4-FFF2-40B4-BE49-F238E27FC236}">
              <a16:creationId xmlns:a16="http://schemas.microsoft.com/office/drawing/2014/main" id="{D30B7DFE-C103-47F2-ADBF-653EEBF68E73}"/>
            </a:ext>
          </a:extLst>
        </xdr:cNvPr>
        <xdr:cNvSpPr>
          <a:spLocks noChangeShapeType="1"/>
        </xdr:cNvSpPr>
      </xdr:nvSpPr>
      <xdr:spPr bwMode="auto">
        <a:xfrm>
          <a:off x="1160145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25</xdr:row>
      <xdr:rowOff>0</xdr:rowOff>
    </xdr:from>
    <xdr:to>
      <xdr:col>17</xdr:col>
      <xdr:colOff>323850</xdr:colOff>
      <xdr:row>25</xdr:row>
      <xdr:rowOff>0</xdr:rowOff>
    </xdr:to>
    <xdr:sp macro="" textlink="">
      <xdr:nvSpPr>
        <xdr:cNvPr id="5296" name="Line 7">
          <a:extLst>
            <a:ext uri="{FF2B5EF4-FFF2-40B4-BE49-F238E27FC236}">
              <a16:creationId xmlns:a16="http://schemas.microsoft.com/office/drawing/2014/main" id="{3A5D7109-F687-4B88-A72C-3B1584072917}"/>
            </a:ext>
          </a:extLst>
        </xdr:cNvPr>
        <xdr:cNvSpPr>
          <a:spLocks noChangeShapeType="1"/>
        </xdr:cNvSpPr>
      </xdr:nvSpPr>
      <xdr:spPr bwMode="auto">
        <a:xfrm>
          <a:off x="1160145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25</xdr:row>
      <xdr:rowOff>0</xdr:rowOff>
    </xdr:from>
    <xdr:to>
      <xdr:col>17</xdr:col>
      <xdr:colOff>323850</xdr:colOff>
      <xdr:row>25</xdr:row>
      <xdr:rowOff>0</xdr:rowOff>
    </xdr:to>
    <xdr:sp macro="" textlink="">
      <xdr:nvSpPr>
        <xdr:cNvPr id="5297" name="Line 7">
          <a:extLst>
            <a:ext uri="{FF2B5EF4-FFF2-40B4-BE49-F238E27FC236}">
              <a16:creationId xmlns:a16="http://schemas.microsoft.com/office/drawing/2014/main" id="{9D412B9F-2DE9-4AA7-9D28-D23D80FE92DD}"/>
            </a:ext>
          </a:extLst>
        </xdr:cNvPr>
        <xdr:cNvSpPr>
          <a:spLocks noChangeShapeType="1"/>
        </xdr:cNvSpPr>
      </xdr:nvSpPr>
      <xdr:spPr bwMode="auto">
        <a:xfrm>
          <a:off x="1160145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25</xdr:row>
      <xdr:rowOff>0</xdr:rowOff>
    </xdr:from>
    <xdr:to>
      <xdr:col>17</xdr:col>
      <xdr:colOff>323850</xdr:colOff>
      <xdr:row>25</xdr:row>
      <xdr:rowOff>0</xdr:rowOff>
    </xdr:to>
    <xdr:sp macro="" textlink="">
      <xdr:nvSpPr>
        <xdr:cNvPr id="5298" name="Line 7">
          <a:extLst>
            <a:ext uri="{FF2B5EF4-FFF2-40B4-BE49-F238E27FC236}">
              <a16:creationId xmlns:a16="http://schemas.microsoft.com/office/drawing/2014/main" id="{17C377D3-635E-44CC-815B-B4AE685E7B46}"/>
            </a:ext>
          </a:extLst>
        </xdr:cNvPr>
        <xdr:cNvSpPr>
          <a:spLocks noChangeShapeType="1"/>
        </xdr:cNvSpPr>
      </xdr:nvSpPr>
      <xdr:spPr bwMode="auto">
        <a:xfrm>
          <a:off x="1160145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25</xdr:row>
      <xdr:rowOff>0</xdr:rowOff>
    </xdr:from>
    <xdr:to>
      <xdr:col>17</xdr:col>
      <xdr:colOff>323850</xdr:colOff>
      <xdr:row>25</xdr:row>
      <xdr:rowOff>0</xdr:rowOff>
    </xdr:to>
    <xdr:sp macro="" textlink="">
      <xdr:nvSpPr>
        <xdr:cNvPr id="5299" name="Line 7">
          <a:extLst>
            <a:ext uri="{FF2B5EF4-FFF2-40B4-BE49-F238E27FC236}">
              <a16:creationId xmlns:a16="http://schemas.microsoft.com/office/drawing/2014/main" id="{97E24E1A-0307-4235-881A-0FFAAA55568E}"/>
            </a:ext>
          </a:extLst>
        </xdr:cNvPr>
        <xdr:cNvSpPr>
          <a:spLocks noChangeShapeType="1"/>
        </xdr:cNvSpPr>
      </xdr:nvSpPr>
      <xdr:spPr bwMode="auto">
        <a:xfrm>
          <a:off x="1160145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5300" name="Line 7">
          <a:extLst>
            <a:ext uri="{FF2B5EF4-FFF2-40B4-BE49-F238E27FC236}">
              <a16:creationId xmlns:a16="http://schemas.microsoft.com/office/drawing/2014/main" id="{154F4464-DE17-44C1-B241-2D14E1A301FB}"/>
            </a:ext>
          </a:extLst>
        </xdr:cNvPr>
        <xdr:cNvSpPr>
          <a:spLocks noChangeShapeType="1"/>
        </xdr:cNvSpPr>
      </xdr:nvSpPr>
      <xdr:spPr bwMode="auto">
        <a:xfrm>
          <a:off x="131445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5301" name="Line 7">
          <a:extLst>
            <a:ext uri="{FF2B5EF4-FFF2-40B4-BE49-F238E27FC236}">
              <a16:creationId xmlns:a16="http://schemas.microsoft.com/office/drawing/2014/main" id="{1368C73A-14CA-4917-8E25-7CC7E9ED0E20}"/>
            </a:ext>
          </a:extLst>
        </xdr:cNvPr>
        <xdr:cNvSpPr>
          <a:spLocks noChangeShapeType="1"/>
        </xdr:cNvSpPr>
      </xdr:nvSpPr>
      <xdr:spPr bwMode="auto">
        <a:xfrm>
          <a:off x="131445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5302" name="Line 7">
          <a:extLst>
            <a:ext uri="{FF2B5EF4-FFF2-40B4-BE49-F238E27FC236}">
              <a16:creationId xmlns:a16="http://schemas.microsoft.com/office/drawing/2014/main" id="{76C62048-0BB8-4A2B-80CF-5BEBA0EB2C2D}"/>
            </a:ext>
          </a:extLst>
        </xdr:cNvPr>
        <xdr:cNvSpPr>
          <a:spLocks noChangeShapeType="1"/>
        </xdr:cNvSpPr>
      </xdr:nvSpPr>
      <xdr:spPr bwMode="auto">
        <a:xfrm>
          <a:off x="131445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5303" name="Line 7">
          <a:extLst>
            <a:ext uri="{FF2B5EF4-FFF2-40B4-BE49-F238E27FC236}">
              <a16:creationId xmlns:a16="http://schemas.microsoft.com/office/drawing/2014/main" id="{AFA9086C-DC44-49BF-B19A-9F7F7D0D71F1}"/>
            </a:ext>
          </a:extLst>
        </xdr:cNvPr>
        <xdr:cNvSpPr>
          <a:spLocks noChangeShapeType="1"/>
        </xdr:cNvSpPr>
      </xdr:nvSpPr>
      <xdr:spPr bwMode="auto">
        <a:xfrm>
          <a:off x="131445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5304" name="Line 7">
          <a:extLst>
            <a:ext uri="{FF2B5EF4-FFF2-40B4-BE49-F238E27FC236}">
              <a16:creationId xmlns:a16="http://schemas.microsoft.com/office/drawing/2014/main" id="{F4CA5CF2-7A16-46FC-8F80-9D7180AE2A06}"/>
            </a:ext>
          </a:extLst>
        </xdr:cNvPr>
        <xdr:cNvSpPr>
          <a:spLocks noChangeShapeType="1"/>
        </xdr:cNvSpPr>
      </xdr:nvSpPr>
      <xdr:spPr bwMode="auto">
        <a:xfrm>
          <a:off x="131445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5305" name="Line 7">
          <a:extLst>
            <a:ext uri="{FF2B5EF4-FFF2-40B4-BE49-F238E27FC236}">
              <a16:creationId xmlns:a16="http://schemas.microsoft.com/office/drawing/2014/main" id="{762640AB-92A8-4221-8C5C-E9A5D9585612}"/>
            </a:ext>
          </a:extLst>
        </xdr:cNvPr>
        <xdr:cNvSpPr>
          <a:spLocks noChangeShapeType="1"/>
        </xdr:cNvSpPr>
      </xdr:nvSpPr>
      <xdr:spPr bwMode="auto">
        <a:xfrm>
          <a:off x="131445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5306" name="Line 7">
          <a:extLst>
            <a:ext uri="{FF2B5EF4-FFF2-40B4-BE49-F238E27FC236}">
              <a16:creationId xmlns:a16="http://schemas.microsoft.com/office/drawing/2014/main" id="{6F1C217D-91AD-4517-9E72-5EA973BE4DCE}"/>
            </a:ext>
          </a:extLst>
        </xdr:cNvPr>
        <xdr:cNvSpPr>
          <a:spLocks noChangeShapeType="1"/>
        </xdr:cNvSpPr>
      </xdr:nvSpPr>
      <xdr:spPr bwMode="auto">
        <a:xfrm>
          <a:off x="131445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5307" name="Line 7">
          <a:extLst>
            <a:ext uri="{FF2B5EF4-FFF2-40B4-BE49-F238E27FC236}">
              <a16:creationId xmlns:a16="http://schemas.microsoft.com/office/drawing/2014/main" id="{A581968E-2258-4E7E-8FF1-950765E48319}"/>
            </a:ext>
          </a:extLst>
        </xdr:cNvPr>
        <xdr:cNvSpPr>
          <a:spLocks noChangeShapeType="1"/>
        </xdr:cNvSpPr>
      </xdr:nvSpPr>
      <xdr:spPr bwMode="auto">
        <a:xfrm>
          <a:off x="131445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5308" name="Line 7">
          <a:extLst>
            <a:ext uri="{FF2B5EF4-FFF2-40B4-BE49-F238E27FC236}">
              <a16:creationId xmlns:a16="http://schemas.microsoft.com/office/drawing/2014/main" id="{A7177CE4-A2A4-4FEC-BBBE-3464CED1986E}"/>
            </a:ext>
          </a:extLst>
        </xdr:cNvPr>
        <xdr:cNvSpPr>
          <a:spLocks noChangeShapeType="1"/>
        </xdr:cNvSpPr>
      </xdr:nvSpPr>
      <xdr:spPr bwMode="auto">
        <a:xfrm>
          <a:off x="131445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5309" name="Line 7">
          <a:extLst>
            <a:ext uri="{FF2B5EF4-FFF2-40B4-BE49-F238E27FC236}">
              <a16:creationId xmlns:a16="http://schemas.microsoft.com/office/drawing/2014/main" id="{FAF8D5C5-B6E0-4B25-90C9-EA24C5962B52}"/>
            </a:ext>
          </a:extLst>
        </xdr:cNvPr>
        <xdr:cNvSpPr>
          <a:spLocks noChangeShapeType="1"/>
        </xdr:cNvSpPr>
      </xdr:nvSpPr>
      <xdr:spPr bwMode="auto">
        <a:xfrm>
          <a:off x="131445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5310" name="Line 7">
          <a:extLst>
            <a:ext uri="{FF2B5EF4-FFF2-40B4-BE49-F238E27FC236}">
              <a16:creationId xmlns:a16="http://schemas.microsoft.com/office/drawing/2014/main" id="{6917BAFE-514B-4EFE-AA64-0284A19F14CD}"/>
            </a:ext>
          </a:extLst>
        </xdr:cNvPr>
        <xdr:cNvSpPr>
          <a:spLocks noChangeShapeType="1"/>
        </xdr:cNvSpPr>
      </xdr:nvSpPr>
      <xdr:spPr bwMode="auto">
        <a:xfrm>
          <a:off x="131445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5311" name="Line 7">
          <a:extLst>
            <a:ext uri="{FF2B5EF4-FFF2-40B4-BE49-F238E27FC236}">
              <a16:creationId xmlns:a16="http://schemas.microsoft.com/office/drawing/2014/main" id="{1723D936-522E-41B9-AA09-3AF4CD1308A9}"/>
            </a:ext>
          </a:extLst>
        </xdr:cNvPr>
        <xdr:cNvSpPr>
          <a:spLocks noChangeShapeType="1"/>
        </xdr:cNvSpPr>
      </xdr:nvSpPr>
      <xdr:spPr bwMode="auto">
        <a:xfrm>
          <a:off x="131445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5312" name="Line 7">
          <a:extLst>
            <a:ext uri="{FF2B5EF4-FFF2-40B4-BE49-F238E27FC236}">
              <a16:creationId xmlns:a16="http://schemas.microsoft.com/office/drawing/2014/main" id="{D53191B2-1066-4EFA-BB14-BA4171D8EB9E}"/>
            </a:ext>
          </a:extLst>
        </xdr:cNvPr>
        <xdr:cNvSpPr>
          <a:spLocks noChangeShapeType="1"/>
        </xdr:cNvSpPr>
      </xdr:nvSpPr>
      <xdr:spPr bwMode="auto">
        <a:xfrm>
          <a:off x="131445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5313" name="Line 7">
          <a:extLst>
            <a:ext uri="{FF2B5EF4-FFF2-40B4-BE49-F238E27FC236}">
              <a16:creationId xmlns:a16="http://schemas.microsoft.com/office/drawing/2014/main" id="{74A406C3-D2A2-44C9-8093-7CEC43F82DBA}"/>
            </a:ext>
          </a:extLst>
        </xdr:cNvPr>
        <xdr:cNvSpPr>
          <a:spLocks noChangeShapeType="1"/>
        </xdr:cNvSpPr>
      </xdr:nvSpPr>
      <xdr:spPr bwMode="auto">
        <a:xfrm>
          <a:off x="131445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5314" name="Line 7">
          <a:extLst>
            <a:ext uri="{FF2B5EF4-FFF2-40B4-BE49-F238E27FC236}">
              <a16:creationId xmlns:a16="http://schemas.microsoft.com/office/drawing/2014/main" id="{5CF2364B-D059-4ABC-B81E-90B14A49B9A9}"/>
            </a:ext>
          </a:extLst>
        </xdr:cNvPr>
        <xdr:cNvSpPr>
          <a:spLocks noChangeShapeType="1"/>
        </xdr:cNvSpPr>
      </xdr:nvSpPr>
      <xdr:spPr bwMode="auto">
        <a:xfrm>
          <a:off x="131445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5315" name="Line 7">
          <a:extLst>
            <a:ext uri="{FF2B5EF4-FFF2-40B4-BE49-F238E27FC236}">
              <a16:creationId xmlns:a16="http://schemas.microsoft.com/office/drawing/2014/main" id="{1F845B4B-9FD9-47A0-9781-DA32C1F9669E}"/>
            </a:ext>
          </a:extLst>
        </xdr:cNvPr>
        <xdr:cNvSpPr>
          <a:spLocks noChangeShapeType="1"/>
        </xdr:cNvSpPr>
      </xdr:nvSpPr>
      <xdr:spPr bwMode="auto">
        <a:xfrm>
          <a:off x="131445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5316" name="Line 7">
          <a:extLst>
            <a:ext uri="{FF2B5EF4-FFF2-40B4-BE49-F238E27FC236}">
              <a16:creationId xmlns:a16="http://schemas.microsoft.com/office/drawing/2014/main" id="{8538CEF6-77BB-4B0E-88BC-0ADE2ACF68CB}"/>
            </a:ext>
          </a:extLst>
        </xdr:cNvPr>
        <xdr:cNvSpPr>
          <a:spLocks noChangeShapeType="1"/>
        </xdr:cNvSpPr>
      </xdr:nvSpPr>
      <xdr:spPr bwMode="auto">
        <a:xfrm>
          <a:off x="131445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5317" name="Line 7">
          <a:extLst>
            <a:ext uri="{FF2B5EF4-FFF2-40B4-BE49-F238E27FC236}">
              <a16:creationId xmlns:a16="http://schemas.microsoft.com/office/drawing/2014/main" id="{3D4D6EEF-7395-46D1-BCC2-6F5676CB5D8C}"/>
            </a:ext>
          </a:extLst>
        </xdr:cNvPr>
        <xdr:cNvSpPr>
          <a:spLocks noChangeShapeType="1"/>
        </xdr:cNvSpPr>
      </xdr:nvSpPr>
      <xdr:spPr bwMode="auto">
        <a:xfrm>
          <a:off x="131445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5318" name="Line 7">
          <a:extLst>
            <a:ext uri="{FF2B5EF4-FFF2-40B4-BE49-F238E27FC236}">
              <a16:creationId xmlns:a16="http://schemas.microsoft.com/office/drawing/2014/main" id="{CE4CFB3F-1131-4903-9D12-736724E69993}"/>
            </a:ext>
          </a:extLst>
        </xdr:cNvPr>
        <xdr:cNvSpPr>
          <a:spLocks noChangeShapeType="1"/>
        </xdr:cNvSpPr>
      </xdr:nvSpPr>
      <xdr:spPr bwMode="auto">
        <a:xfrm>
          <a:off x="131445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5319" name="Line 7">
          <a:extLst>
            <a:ext uri="{FF2B5EF4-FFF2-40B4-BE49-F238E27FC236}">
              <a16:creationId xmlns:a16="http://schemas.microsoft.com/office/drawing/2014/main" id="{44210776-8887-485F-82C2-38694EED84ED}"/>
            </a:ext>
          </a:extLst>
        </xdr:cNvPr>
        <xdr:cNvSpPr>
          <a:spLocks noChangeShapeType="1"/>
        </xdr:cNvSpPr>
      </xdr:nvSpPr>
      <xdr:spPr bwMode="auto">
        <a:xfrm>
          <a:off x="131445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5320" name="Line 7">
          <a:extLst>
            <a:ext uri="{FF2B5EF4-FFF2-40B4-BE49-F238E27FC236}">
              <a16:creationId xmlns:a16="http://schemas.microsoft.com/office/drawing/2014/main" id="{F2D2A0C8-D7FD-4905-997A-794AE9BE8FE7}"/>
            </a:ext>
          </a:extLst>
        </xdr:cNvPr>
        <xdr:cNvSpPr>
          <a:spLocks noChangeShapeType="1"/>
        </xdr:cNvSpPr>
      </xdr:nvSpPr>
      <xdr:spPr bwMode="auto">
        <a:xfrm>
          <a:off x="131445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5321" name="Line 7">
          <a:extLst>
            <a:ext uri="{FF2B5EF4-FFF2-40B4-BE49-F238E27FC236}">
              <a16:creationId xmlns:a16="http://schemas.microsoft.com/office/drawing/2014/main" id="{C09F8BA1-18FD-418C-B64A-D51C306DFAF7}"/>
            </a:ext>
          </a:extLst>
        </xdr:cNvPr>
        <xdr:cNvSpPr>
          <a:spLocks noChangeShapeType="1"/>
        </xdr:cNvSpPr>
      </xdr:nvSpPr>
      <xdr:spPr bwMode="auto">
        <a:xfrm>
          <a:off x="131445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5322" name="Line 7">
          <a:extLst>
            <a:ext uri="{FF2B5EF4-FFF2-40B4-BE49-F238E27FC236}">
              <a16:creationId xmlns:a16="http://schemas.microsoft.com/office/drawing/2014/main" id="{A5C80980-C6CA-41F1-826A-1F467098548F}"/>
            </a:ext>
          </a:extLst>
        </xdr:cNvPr>
        <xdr:cNvSpPr>
          <a:spLocks noChangeShapeType="1"/>
        </xdr:cNvSpPr>
      </xdr:nvSpPr>
      <xdr:spPr bwMode="auto">
        <a:xfrm>
          <a:off x="131445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5323" name="Line 7">
          <a:extLst>
            <a:ext uri="{FF2B5EF4-FFF2-40B4-BE49-F238E27FC236}">
              <a16:creationId xmlns:a16="http://schemas.microsoft.com/office/drawing/2014/main" id="{588D70D0-7266-48EB-AC70-2F1B561FA5F4}"/>
            </a:ext>
          </a:extLst>
        </xdr:cNvPr>
        <xdr:cNvSpPr>
          <a:spLocks noChangeShapeType="1"/>
        </xdr:cNvSpPr>
      </xdr:nvSpPr>
      <xdr:spPr bwMode="auto">
        <a:xfrm>
          <a:off x="13144500" y="565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56</xdr:row>
      <xdr:rowOff>0</xdr:rowOff>
    </xdr:from>
    <xdr:to>
      <xdr:col>15</xdr:col>
      <xdr:colOff>323850</xdr:colOff>
      <xdr:row>56</xdr:row>
      <xdr:rowOff>0</xdr:rowOff>
    </xdr:to>
    <xdr:sp macro="" textlink="">
      <xdr:nvSpPr>
        <xdr:cNvPr id="5324" name="Line 7">
          <a:extLst>
            <a:ext uri="{FF2B5EF4-FFF2-40B4-BE49-F238E27FC236}">
              <a16:creationId xmlns:a16="http://schemas.microsoft.com/office/drawing/2014/main" id="{397185DA-6389-4178-A3E8-5CCBA03B0EAF}"/>
            </a:ext>
          </a:extLst>
        </xdr:cNvPr>
        <xdr:cNvSpPr>
          <a:spLocks noChangeShapeType="1"/>
        </xdr:cNvSpPr>
      </xdr:nvSpPr>
      <xdr:spPr bwMode="auto">
        <a:xfrm>
          <a:off x="1005840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56</xdr:row>
      <xdr:rowOff>0</xdr:rowOff>
    </xdr:from>
    <xdr:to>
      <xdr:col>17</xdr:col>
      <xdr:colOff>323850</xdr:colOff>
      <xdr:row>56</xdr:row>
      <xdr:rowOff>0</xdr:rowOff>
    </xdr:to>
    <xdr:sp macro="" textlink="">
      <xdr:nvSpPr>
        <xdr:cNvPr id="5325" name="Line 7">
          <a:extLst>
            <a:ext uri="{FF2B5EF4-FFF2-40B4-BE49-F238E27FC236}">
              <a16:creationId xmlns:a16="http://schemas.microsoft.com/office/drawing/2014/main" id="{70B790D1-EECE-4E27-8672-11FD829C03F2}"/>
            </a:ext>
          </a:extLst>
        </xdr:cNvPr>
        <xdr:cNvSpPr>
          <a:spLocks noChangeShapeType="1"/>
        </xdr:cNvSpPr>
      </xdr:nvSpPr>
      <xdr:spPr bwMode="auto">
        <a:xfrm>
          <a:off x="1160145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56</xdr:row>
      <xdr:rowOff>0</xdr:rowOff>
    </xdr:from>
    <xdr:to>
      <xdr:col>15</xdr:col>
      <xdr:colOff>323850</xdr:colOff>
      <xdr:row>56</xdr:row>
      <xdr:rowOff>0</xdr:rowOff>
    </xdr:to>
    <xdr:sp macro="" textlink="">
      <xdr:nvSpPr>
        <xdr:cNvPr id="5326" name="Line 7">
          <a:extLst>
            <a:ext uri="{FF2B5EF4-FFF2-40B4-BE49-F238E27FC236}">
              <a16:creationId xmlns:a16="http://schemas.microsoft.com/office/drawing/2014/main" id="{284C7244-FAC6-4D81-8EB8-1A1E7FB13EC2}"/>
            </a:ext>
          </a:extLst>
        </xdr:cNvPr>
        <xdr:cNvSpPr>
          <a:spLocks noChangeShapeType="1"/>
        </xdr:cNvSpPr>
      </xdr:nvSpPr>
      <xdr:spPr bwMode="auto">
        <a:xfrm>
          <a:off x="1005840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56</xdr:row>
      <xdr:rowOff>0</xdr:rowOff>
    </xdr:from>
    <xdr:to>
      <xdr:col>17</xdr:col>
      <xdr:colOff>323850</xdr:colOff>
      <xdr:row>56</xdr:row>
      <xdr:rowOff>0</xdr:rowOff>
    </xdr:to>
    <xdr:sp macro="" textlink="">
      <xdr:nvSpPr>
        <xdr:cNvPr id="5327" name="Line 7">
          <a:extLst>
            <a:ext uri="{FF2B5EF4-FFF2-40B4-BE49-F238E27FC236}">
              <a16:creationId xmlns:a16="http://schemas.microsoft.com/office/drawing/2014/main" id="{4CF6179C-CCB3-4A41-B4FF-EB67A1166414}"/>
            </a:ext>
          </a:extLst>
        </xdr:cNvPr>
        <xdr:cNvSpPr>
          <a:spLocks noChangeShapeType="1"/>
        </xdr:cNvSpPr>
      </xdr:nvSpPr>
      <xdr:spPr bwMode="auto">
        <a:xfrm>
          <a:off x="1160145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56</xdr:row>
      <xdr:rowOff>0</xdr:rowOff>
    </xdr:from>
    <xdr:to>
      <xdr:col>17</xdr:col>
      <xdr:colOff>323850</xdr:colOff>
      <xdr:row>56</xdr:row>
      <xdr:rowOff>0</xdr:rowOff>
    </xdr:to>
    <xdr:sp macro="" textlink="">
      <xdr:nvSpPr>
        <xdr:cNvPr id="5328" name="Line 7">
          <a:extLst>
            <a:ext uri="{FF2B5EF4-FFF2-40B4-BE49-F238E27FC236}">
              <a16:creationId xmlns:a16="http://schemas.microsoft.com/office/drawing/2014/main" id="{9A95D8E0-8E09-41E7-ABA5-5251668F69A1}"/>
            </a:ext>
          </a:extLst>
        </xdr:cNvPr>
        <xdr:cNvSpPr>
          <a:spLocks noChangeShapeType="1"/>
        </xdr:cNvSpPr>
      </xdr:nvSpPr>
      <xdr:spPr bwMode="auto">
        <a:xfrm>
          <a:off x="1160145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56</xdr:row>
      <xdr:rowOff>0</xdr:rowOff>
    </xdr:from>
    <xdr:to>
      <xdr:col>19</xdr:col>
      <xdr:colOff>323850</xdr:colOff>
      <xdr:row>56</xdr:row>
      <xdr:rowOff>0</xdr:rowOff>
    </xdr:to>
    <xdr:sp macro="" textlink="">
      <xdr:nvSpPr>
        <xdr:cNvPr id="5329" name="Line 7">
          <a:extLst>
            <a:ext uri="{FF2B5EF4-FFF2-40B4-BE49-F238E27FC236}">
              <a16:creationId xmlns:a16="http://schemas.microsoft.com/office/drawing/2014/main" id="{35462803-5DBD-488C-873B-077659632A3E}"/>
            </a:ext>
          </a:extLst>
        </xdr:cNvPr>
        <xdr:cNvSpPr>
          <a:spLocks noChangeShapeType="1"/>
        </xdr:cNvSpPr>
      </xdr:nvSpPr>
      <xdr:spPr bwMode="auto">
        <a:xfrm>
          <a:off x="1314450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56</xdr:row>
      <xdr:rowOff>0</xdr:rowOff>
    </xdr:from>
    <xdr:to>
      <xdr:col>19</xdr:col>
      <xdr:colOff>323850</xdr:colOff>
      <xdr:row>56</xdr:row>
      <xdr:rowOff>0</xdr:rowOff>
    </xdr:to>
    <xdr:sp macro="" textlink="">
      <xdr:nvSpPr>
        <xdr:cNvPr id="5330" name="Line 7">
          <a:extLst>
            <a:ext uri="{FF2B5EF4-FFF2-40B4-BE49-F238E27FC236}">
              <a16:creationId xmlns:a16="http://schemas.microsoft.com/office/drawing/2014/main" id="{3F9F42AA-3E42-4441-A1D5-896E8EA3D519}"/>
            </a:ext>
          </a:extLst>
        </xdr:cNvPr>
        <xdr:cNvSpPr>
          <a:spLocks noChangeShapeType="1"/>
        </xdr:cNvSpPr>
      </xdr:nvSpPr>
      <xdr:spPr bwMode="auto">
        <a:xfrm>
          <a:off x="1314450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56</xdr:row>
      <xdr:rowOff>0</xdr:rowOff>
    </xdr:from>
    <xdr:to>
      <xdr:col>19</xdr:col>
      <xdr:colOff>323850</xdr:colOff>
      <xdr:row>56</xdr:row>
      <xdr:rowOff>0</xdr:rowOff>
    </xdr:to>
    <xdr:sp macro="" textlink="">
      <xdr:nvSpPr>
        <xdr:cNvPr id="5331" name="Line 7">
          <a:extLst>
            <a:ext uri="{FF2B5EF4-FFF2-40B4-BE49-F238E27FC236}">
              <a16:creationId xmlns:a16="http://schemas.microsoft.com/office/drawing/2014/main" id="{0E15DAED-6501-4A52-9481-C5168EDFB66E}"/>
            </a:ext>
          </a:extLst>
        </xdr:cNvPr>
        <xdr:cNvSpPr>
          <a:spLocks noChangeShapeType="1"/>
        </xdr:cNvSpPr>
      </xdr:nvSpPr>
      <xdr:spPr bwMode="auto">
        <a:xfrm>
          <a:off x="1314450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52</xdr:row>
      <xdr:rowOff>0</xdr:rowOff>
    </xdr:from>
    <xdr:to>
      <xdr:col>13</xdr:col>
      <xdr:colOff>323850</xdr:colOff>
      <xdr:row>52</xdr:row>
      <xdr:rowOff>0</xdr:rowOff>
    </xdr:to>
    <xdr:sp macro="" textlink="">
      <xdr:nvSpPr>
        <xdr:cNvPr id="5332" name="Line 7">
          <a:extLst>
            <a:ext uri="{FF2B5EF4-FFF2-40B4-BE49-F238E27FC236}">
              <a16:creationId xmlns:a16="http://schemas.microsoft.com/office/drawing/2014/main" id="{7B6182FA-C1AC-40D3-A36F-495191A22169}"/>
            </a:ext>
          </a:extLst>
        </xdr:cNvPr>
        <xdr:cNvSpPr>
          <a:spLocks noChangeShapeType="1"/>
        </xdr:cNvSpPr>
      </xdr:nvSpPr>
      <xdr:spPr bwMode="auto">
        <a:xfrm>
          <a:off x="851535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56</xdr:row>
      <xdr:rowOff>0</xdr:rowOff>
    </xdr:from>
    <xdr:to>
      <xdr:col>11</xdr:col>
      <xdr:colOff>323850</xdr:colOff>
      <xdr:row>56</xdr:row>
      <xdr:rowOff>0</xdr:rowOff>
    </xdr:to>
    <xdr:sp macro="" textlink="">
      <xdr:nvSpPr>
        <xdr:cNvPr id="5333" name="Line 7">
          <a:extLst>
            <a:ext uri="{FF2B5EF4-FFF2-40B4-BE49-F238E27FC236}">
              <a16:creationId xmlns:a16="http://schemas.microsoft.com/office/drawing/2014/main" id="{9F4AC122-F508-4DB8-B20D-B69CB53E6EF5}"/>
            </a:ext>
          </a:extLst>
        </xdr:cNvPr>
        <xdr:cNvSpPr>
          <a:spLocks noChangeShapeType="1"/>
        </xdr:cNvSpPr>
      </xdr:nvSpPr>
      <xdr:spPr bwMode="auto">
        <a:xfrm>
          <a:off x="697230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52</xdr:row>
      <xdr:rowOff>0</xdr:rowOff>
    </xdr:from>
    <xdr:to>
      <xdr:col>21</xdr:col>
      <xdr:colOff>323850</xdr:colOff>
      <xdr:row>52</xdr:row>
      <xdr:rowOff>0</xdr:rowOff>
    </xdr:to>
    <xdr:sp macro="" textlink="">
      <xdr:nvSpPr>
        <xdr:cNvPr id="5334" name="Line 7">
          <a:extLst>
            <a:ext uri="{FF2B5EF4-FFF2-40B4-BE49-F238E27FC236}">
              <a16:creationId xmlns:a16="http://schemas.microsoft.com/office/drawing/2014/main" id="{E6036E87-439C-406A-9AD1-F541D2457923}"/>
            </a:ext>
          </a:extLst>
        </xdr:cNvPr>
        <xdr:cNvSpPr>
          <a:spLocks noChangeShapeType="1"/>
        </xdr:cNvSpPr>
      </xdr:nvSpPr>
      <xdr:spPr bwMode="auto">
        <a:xfrm>
          <a:off x="1468755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52</xdr:row>
      <xdr:rowOff>0</xdr:rowOff>
    </xdr:from>
    <xdr:to>
      <xdr:col>21</xdr:col>
      <xdr:colOff>323850</xdr:colOff>
      <xdr:row>52</xdr:row>
      <xdr:rowOff>0</xdr:rowOff>
    </xdr:to>
    <xdr:sp macro="" textlink="">
      <xdr:nvSpPr>
        <xdr:cNvPr id="5335" name="Line 7">
          <a:extLst>
            <a:ext uri="{FF2B5EF4-FFF2-40B4-BE49-F238E27FC236}">
              <a16:creationId xmlns:a16="http://schemas.microsoft.com/office/drawing/2014/main" id="{68E6870C-1E6B-46E1-AB63-874A8A28C339}"/>
            </a:ext>
          </a:extLst>
        </xdr:cNvPr>
        <xdr:cNvSpPr>
          <a:spLocks noChangeShapeType="1"/>
        </xdr:cNvSpPr>
      </xdr:nvSpPr>
      <xdr:spPr bwMode="auto">
        <a:xfrm>
          <a:off x="1468755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52</xdr:row>
      <xdr:rowOff>0</xdr:rowOff>
    </xdr:from>
    <xdr:to>
      <xdr:col>21</xdr:col>
      <xdr:colOff>323850</xdr:colOff>
      <xdr:row>52</xdr:row>
      <xdr:rowOff>0</xdr:rowOff>
    </xdr:to>
    <xdr:sp macro="" textlink="">
      <xdr:nvSpPr>
        <xdr:cNvPr id="5336" name="Line 7">
          <a:extLst>
            <a:ext uri="{FF2B5EF4-FFF2-40B4-BE49-F238E27FC236}">
              <a16:creationId xmlns:a16="http://schemas.microsoft.com/office/drawing/2014/main" id="{3997229F-C1F7-48EC-8F8A-E66B09258A30}"/>
            </a:ext>
          </a:extLst>
        </xdr:cNvPr>
        <xdr:cNvSpPr>
          <a:spLocks noChangeShapeType="1"/>
        </xdr:cNvSpPr>
      </xdr:nvSpPr>
      <xdr:spPr bwMode="auto">
        <a:xfrm>
          <a:off x="1468755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52</xdr:row>
      <xdr:rowOff>0</xdr:rowOff>
    </xdr:from>
    <xdr:to>
      <xdr:col>21</xdr:col>
      <xdr:colOff>323850</xdr:colOff>
      <xdr:row>52</xdr:row>
      <xdr:rowOff>0</xdr:rowOff>
    </xdr:to>
    <xdr:sp macro="" textlink="">
      <xdr:nvSpPr>
        <xdr:cNvPr id="5337" name="Line 7">
          <a:extLst>
            <a:ext uri="{FF2B5EF4-FFF2-40B4-BE49-F238E27FC236}">
              <a16:creationId xmlns:a16="http://schemas.microsoft.com/office/drawing/2014/main" id="{8BC5029D-D6A2-4BA5-903E-F3B994EAF6C9}"/>
            </a:ext>
          </a:extLst>
        </xdr:cNvPr>
        <xdr:cNvSpPr>
          <a:spLocks noChangeShapeType="1"/>
        </xdr:cNvSpPr>
      </xdr:nvSpPr>
      <xdr:spPr bwMode="auto">
        <a:xfrm>
          <a:off x="1468755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52</xdr:row>
      <xdr:rowOff>0</xdr:rowOff>
    </xdr:from>
    <xdr:to>
      <xdr:col>21</xdr:col>
      <xdr:colOff>323850</xdr:colOff>
      <xdr:row>52</xdr:row>
      <xdr:rowOff>0</xdr:rowOff>
    </xdr:to>
    <xdr:sp macro="" textlink="">
      <xdr:nvSpPr>
        <xdr:cNvPr id="5338" name="Line 7">
          <a:extLst>
            <a:ext uri="{FF2B5EF4-FFF2-40B4-BE49-F238E27FC236}">
              <a16:creationId xmlns:a16="http://schemas.microsoft.com/office/drawing/2014/main" id="{75A12084-7099-4F01-AA90-E73CD8C57BFA}"/>
            </a:ext>
          </a:extLst>
        </xdr:cNvPr>
        <xdr:cNvSpPr>
          <a:spLocks noChangeShapeType="1"/>
        </xdr:cNvSpPr>
      </xdr:nvSpPr>
      <xdr:spPr bwMode="auto">
        <a:xfrm>
          <a:off x="1468755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52</xdr:row>
      <xdr:rowOff>0</xdr:rowOff>
    </xdr:from>
    <xdr:to>
      <xdr:col>21</xdr:col>
      <xdr:colOff>323850</xdr:colOff>
      <xdr:row>52</xdr:row>
      <xdr:rowOff>0</xdr:rowOff>
    </xdr:to>
    <xdr:sp macro="" textlink="">
      <xdr:nvSpPr>
        <xdr:cNvPr id="5339" name="Line 7">
          <a:extLst>
            <a:ext uri="{FF2B5EF4-FFF2-40B4-BE49-F238E27FC236}">
              <a16:creationId xmlns:a16="http://schemas.microsoft.com/office/drawing/2014/main" id="{7059786C-7743-4288-A2F8-AE6F2CB9FEF4}"/>
            </a:ext>
          </a:extLst>
        </xdr:cNvPr>
        <xdr:cNvSpPr>
          <a:spLocks noChangeShapeType="1"/>
        </xdr:cNvSpPr>
      </xdr:nvSpPr>
      <xdr:spPr bwMode="auto">
        <a:xfrm>
          <a:off x="1468755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52</xdr:row>
      <xdr:rowOff>0</xdr:rowOff>
    </xdr:from>
    <xdr:to>
      <xdr:col>21</xdr:col>
      <xdr:colOff>323850</xdr:colOff>
      <xdr:row>52</xdr:row>
      <xdr:rowOff>0</xdr:rowOff>
    </xdr:to>
    <xdr:sp macro="" textlink="">
      <xdr:nvSpPr>
        <xdr:cNvPr id="5340" name="Line 7">
          <a:extLst>
            <a:ext uri="{FF2B5EF4-FFF2-40B4-BE49-F238E27FC236}">
              <a16:creationId xmlns:a16="http://schemas.microsoft.com/office/drawing/2014/main" id="{24AB40E3-10F3-4836-B195-8E8DA5E784B4}"/>
            </a:ext>
          </a:extLst>
        </xdr:cNvPr>
        <xdr:cNvSpPr>
          <a:spLocks noChangeShapeType="1"/>
        </xdr:cNvSpPr>
      </xdr:nvSpPr>
      <xdr:spPr bwMode="auto">
        <a:xfrm>
          <a:off x="1468755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52</xdr:row>
      <xdr:rowOff>0</xdr:rowOff>
    </xdr:from>
    <xdr:to>
      <xdr:col>21</xdr:col>
      <xdr:colOff>323850</xdr:colOff>
      <xdr:row>52</xdr:row>
      <xdr:rowOff>0</xdr:rowOff>
    </xdr:to>
    <xdr:sp macro="" textlink="">
      <xdr:nvSpPr>
        <xdr:cNvPr id="5341" name="Line 7">
          <a:extLst>
            <a:ext uri="{FF2B5EF4-FFF2-40B4-BE49-F238E27FC236}">
              <a16:creationId xmlns:a16="http://schemas.microsoft.com/office/drawing/2014/main" id="{DD7D80C9-8D48-4F43-B798-AEB59766B811}"/>
            </a:ext>
          </a:extLst>
        </xdr:cNvPr>
        <xdr:cNvSpPr>
          <a:spLocks noChangeShapeType="1"/>
        </xdr:cNvSpPr>
      </xdr:nvSpPr>
      <xdr:spPr bwMode="auto">
        <a:xfrm>
          <a:off x="1468755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52</xdr:row>
      <xdr:rowOff>0</xdr:rowOff>
    </xdr:from>
    <xdr:to>
      <xdr:col>21</xdr:col>
      <xdr:colOff>323850</xdr:colOff>
      <xdr:row>52</xdr:row>
      <xdr:rowOff>0</xdr:rowOff>
    </xdr:to>
    <xdr:sp macro="" textlink="">
      <xdr:nvSpPr>
        <xdr:cNvPr id="5342" name="Line 7">
          <a:extLst>
            <a:ext uri="{FF2B5EF4-FFF2-40B4-BE49-F238E27FC236}">
              <a16:creationId xmlns:a16="http://schemas.microsoft.com/office/drawing/2014/main" id="{5505329C-DED6-4685-B1E5-ADDA54B8090B}"/>
            </a:ext>
          </a:extLst>
        </xdr:cNvPr>
        <xdr:cNvSpPr>
          <a:spLocks noChangeShapeType="1"/>
        </xdr:cNvSpPr>
      </xdr:nvSpPr>
      <xdr:spPr bwMode="auto">
        <a:xfrm>
          <a:off x="1468755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52</xdr:row>
      <xdr:rowOff>0</xdr:rowOff>
    </xdr:from>
    <xdr:to>
      <xdr:col>21</xdr:col>
      <xdr:colOff>323850</xdr:colOff>
      <xdr:row>52</xdr:row>
      <xdr:rowOff>0</xdr:rowOff>
    </xdr:to>
    <xdr:sp macro="" textlink="">
      <xdr:nvSpPr>
        <xdr:cNvPr id="5343" name="Line 7">
          <a:extLst>
            <a:ext uri="{FF2B5EF4-FFF2-40B4-BE49-F238E27FC236}">
              <a16:creationId xmlns:a16="http://schemas.microsoft.com/office/drawing/2014/main" id="{BFCA73CB-C564-4624-83A5-4E8E71A50301}"/>
            </a:ext>
          </a:extLst>
        </xdr:cNvPr>
        <xdr:cNvSpPr>
          <a:spLocks noChangeShapeType="1"/>
        </xdr:cNvSpPr>
      </xdr:nvSpPr>
      <xdr:spPr bwMode="auto">
        <a:xfrm>
          <a:off x="1468755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52</xdr:row>
      <xdr:rowOff>0</xdr:rowOff>
    </xdr:from>
    <xdr:to>
      <xdr:col>21</xdr:col>
      <xdr:colOff>323850</xdr:colOff>
      <xdr:row>52</xdr:row>
      <xdr:rowOff>0</xdr:rowOff>
    </xdr:to>
    <xdr:sp macro="" textlink="">
      <xdr:nvSpPr>
        <xdr:cNvPr id="5344" name="Line 7">
          <a:extLst>
            <a:ext uri="{FF2B5EF4-FFF2-40B4-BE49-F238E27FC236}">
              <a16:creationId xmlns:a16="http://schemas.microsoft.com/office/drawing/2014/main" id="{4404C9DB-3760-4C2E-BE09-485DCBAB77CC}"/>
            </a:ext>
          </a:extLst>
        </xdr:cNvPr>
        <xdr:cNvSpPr>
          <a:spLocks noChangeShapeType="1"/>
        </xdr:cNvSpPr>
      </xdr:nvSpPr>
      <xdr:spPr bwMode="auto">
        <a:xfrm>
          <a:off x="1468755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52</xdr:row>
      <xdr:rowOff>0</xdr:rowOff>
    </xdr:from>
    <xdr:to>
      <xdr:col>21</xdr:col>
      <xdr:colOff>323850</xdr:colOff>
      <xdr:row>52</xdr:row>
      <xdr:rowOff>0</xdr:rowOff>
    </xdr:to>
    <xdr:sp macro="" textlink="">
      <xdr:nvSpPr>
        <xdr:cNvPr id="5345" name="Line 7">
          <a:extLst>
            <a:ext uri="{FF2B5EF4-FFF2-40B4-BE49-F238E27FC236}">
              <a16:creationId xmlns:a16="http://schemas.microsoft.com/office/drawing/2014/main" id="{9504B458-DA77-421F-B355-602B278F2D61}"/>
            </a:ext>
          </a:extLst>
        </xdr:cNvPr>
        <xdr:cNvSpPr>
          <a:spLocks noChangeShapeType="1"/>
        </xdr:cNvSpPr>
      </xdr:nvSpPr>
      <xdr:spPr bwMode="auto">
        <a:xfrm>
          <a:off x="1468755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52</xdr:row>
      <xdr:rowOff>0</xdr:rowOff>
    </xdr:from>
    <xdr:to>
      <xdr:col>21</xdr:col>
      <xdr:colOff>323850</xdr:colOff>
      <xdr:row>52</xdr:row>
      <xdr:rowOff>0</xdr:rowOff>
    </xdr:to>
    <xdr:sp macro="" textlink="">
      <xdr:nvSpPr>
        <xdr:cNvPr id="5346" name="Line 7">
          <a:extLst>
            <a:ext uri="{FF2B5EF4-FFF2-40B4-BE49-F238E27FC236}">
              <a16:creationId xmlns:a16="http://schemas.microsoft.com/office/drawing/2014/main" id="{F818F283-078A-455F-AF99-81AEF34F0AB7}"/>
            </a:ext>
          </a:extLst>
        </xdr:cNvPr>
        <xdr:cNvSpPr>
          <a:spLocks noChangeShapeType="1"/>
        </xdr:cNvSpPr>
      </xdr:nvSpPr>
      <xdr:spPr bwMode="auto">
        <a:xfrm>
          <a:off x="1468755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52</xdr:row>
      <xdr:rowOff>0</xdr:rowOff>
    </xdr:from>
    <xdr:to>
      <xdr:col>21</xdr:col>
      <xdr:colOff>323850</xdr:colOff>
      <xdr:row>52</xdr:row>
      <xdr:rowOff>0</xdr:rowOff>
    </xdr:to>
    <xdr:sp macro="" textlink="">
      <xdr:nvSpPr>
        <xdr:cNvPr id="5347" name="Line 7">
          <a:extLst>
            <a:ext uri="{FF2B5EF4-FFF2-40B4-BE49-F238E27FC236}">
              <a16:creationId xmlns:a16="http://schemas.microsoft.com/office/drawing/2014/main" id="{252F8D41-5B86-40CF-8E33-3A5B044559BD}"/>
            </a:ext>
          </a:extLst>
        </xdr:cNvPr>
        <xdr:cNvSpPr>
          <a:spLocks noChangeShapeType="1"/>
        </xdr:cNvSpPr>
      </xdr:nvSpPr>
      <xdr:spPr bwMode="auto">
        <a:xfrm>
          <a:off x="1468755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52</xdr:row>
      <xdr:rowOff>0</xdr:rowOff>
    </xdr:from>
    <xdr:to>
      <xdr:col>21</xdr:col>
      <xdr:colOff>323850</xdr:colOff>
      <xdr:row>52</xdr:row>
      <xdr:rowOff>0</xdr:rowOff>
    </xdr:to>
    <xdr:sp macro="" textlink="">
      <xdr:nvSpPr>
        <xdr:cNvPr id="5348" name="Line 7">
          <a:extLst>
            <a:ext uri="{FF2B5EF4-FFF2-40B4-BE49-F238E27FC236}">
              <a16:creationId xmlns:a16="http://schemas.microsoft.com/office/drawing/2014/main" id="{DF3854A4-2E4C-437F-90F8-A3C34022C21C}"/>
            </a:ext>
          </a:extLst>
        </xdr:cNvPr>
        <xdr:cNvSpPr>
          <a:spLocks noChangeShapeType="1"/>
        </xdr:cNvSpPr>
      </xdr:nvSpPr>
      <xdr:spPr bwMode="auto">
        <a:xfrm>
          <a:off x="1468755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52</xdr:row>
      <xdr:rowOff>0</xdr:rowOff>
    </xdr:from>
    <xdr:to>
      <xdr:col>21</xdr:col>
      <xdr:colOff>323850</xdr:colOff>
      <xdr:row>52</xdr:row>
      <xdr:rowOff>0</xdr:rowOff>
    </xdr:to>
    <xdr:sp macro="" textlink="">
      <xdr:nvSpPr>
        <xdr:cNvPr id="5349" name="Line 7">
          <a:extLst>
            <a:ext uri="{FF2B5EF4-FFF2-40B4-BE49-F238E27FC236}">
              <a16:creationId xmlns:a16="http://schemas.microsoft.com/office/drawing/2014/main" id="{658F10E3-7B1A-4013-B2D7-63D20395ABEE}"/>
            </a:ext>
          </a:extLst>
        </xdr:cNvPr>
        <xdr:cNvSpPr>
          <a:spLocks noChangeShapeType="1"/>
        </xdr:cNvSpPr>
      </xdr:nvSpPr>
      <xdr:spPr bwMode="auto">
        <a:xfrm>
          <a:off x="1468755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52</xdr:row>
      <xdr:rowOff>0</xdr:rowOff>
    </xdr:from>
    <xdr:to>
      <xdr:col>21</xdr:col>
      <xdr:colOff>323850</xdr:colOff>
      <xdr:row>52</xdr:row>
      <xdr:rowOff>0</xdr:rowOff>
    </xdr:to>
    <xdr:sp macro="" textlink="">
      <xdr:nvSpPr>
        <xdr:cNvPr id="5350" name="Line 7">
          <a:extLst>
            <a:ext uri="{FF2B5EF4-FFF2-40B4-BE49-F238E27FC236}">
              <a16:creationId xmlns:a16="http://schemas.microsoft.com/office/drawing/2014/main" id="{C7A309CF-CC1B-425F-8E28-9FCBF89916B8}"/>
            </a:ext>
          </a:extLst>
        </xdr:cNvPr>
        <xdr:cNvSpPr>
          <a:spLocks noChangeShapeType="1"/>
        </xdr:cNvSpPr>
      </xdr:nvSpPr>
      <xdr:spPr bwMode="auto">
        <a:xfrm>
          <a:off x="1468755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52</xdr:row>
      <xdr:rowOff>0</xdr:rowOff>
    </xdr:from>
    <xdr:to>
      <xdr:col>21</xdr:col>
      <xdr:colOff>323850</xdr:colOff>
      <xdr:row>52</xdr:row>
      <xdr:rowOff>0</xdr:rowOff>
    </xdr:to>
    <xdr:sp macro="" textlink="">
      <xdr:nvSpPr>
        <xdr:cNvPr id="5351" name="Line 7">
          <a:extLst>
            <a:ext uri="{FF2B5EF4-FFF2-40B4-BE49-F238E27FC236}">
              <a16:creationId xmlns:a16="http://schemas.microsoft.com/office/drawing/2014/main" id="{2129FD8F-2AD5-4113-BCDE-8C2E061CF61A}"/>
            </a:ext>
          </a:extLst>
        </xdr:cNvPr>
        <xdr:cNvSpPr>
          <a:spLocks noChangeShapeType="1"/>
        </xdr:cNvSpPr>
      </xdr:nvSpPr>
      <xdr:spPr bwMode="auto">
        <a:xfrm>
          <a:off x="1468755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52</xdr:row>
      <xdr:rowOff>0</xdr:rowOff>
    </xdr:from>
    <xdr:to>
      <xdr:col>21</xdr:col>
      <xdr:colOff>323850</xdr:colOff>
      <xdr:row>52</xdr:row>
      <xdr:rowOff>0</xdr:rowOff>
    </xdr:to>
    <xdr:sp macro="" textlink="">
      <xdr:nvSpPr>
        <xdr:cNvPr id="5352" name="Line 7">
          <a:extLst>
            <a:ext uri="{FF2B5EF4-FFF2-40B4-BE49-F238E27FC236}">
              <a16:creationId xmlns:a16="http://schemas.microsoft.com/office/drawing/2014/main" id="{44EA0A0A-254C-4AFE-8B69-D3A9F0A62358}"/>
            </a:ext>
          </a:extLst>
        </xdr:cNvPr>
        <xdr:cNvSpPr>
          <a:spLocks noChangeShapeType="1"/>
        </xdr:cNvSpPr>
      </xdr:nvSpPr>
      <xdr:spPr bwMode="auto">
        <a:xfrm>
          <a:off x="1468755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52</xdr:row>
      <xdr:rowOff>0</xdr:rowOff>
    </xdr:from>
    <xdr:to>
      <xdr:col>21</xdr:col>
      <xdr:colOff>323850</xdr:colOff>
      <xdr:row>52</xdr:row>
      <xdr:rowOff>0</xdr:rowOff>
    </xdr:to>
    <xdr:sp macro="" textlink="">
      <xdr:nvSpPr>
        <xdr:cNvPr id="5353" name="Line 7">
          <a:extLst>
            <a:ext uri="{FF2B5EF4-FFF2-40B4-BE49-F238E27FC236}">
              <a16:creationId xmlns:a16="http://schemas.microsoft.com/office/drawing/2014/main" id="{AD0E92C2-0BFE-4F90-A8F2-9695EA202E05}"/>
            </a:ext>
          </a:extLst>
        </xdr:cNvPr>
        <xdr:cNvSpPr>
          <a:spLocks noChangeShapeType="1"/>
        </xdr:cNvSpPr>
      </xdr:nvSpPr>
      <xdr:spPr bwMode="auto">
        <a:xfrm>
          <a:off x="1468755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52</xdr:row>
      <xdr:rowOff>0</xdr:rowOff>
    </xdr:from>
    <xdr:to>
      <xdr:col>21</xdr:col>
      <xdr:colOff>323850</xdr:colOff>
      <xdr:row>52</xdr:row>
      <xdr:rowOff>0</xdr:rowOff>
    </xdr:to>
    <xdr:sp macro="" textlink="">
      <xdr:nvSpPr>
        <xdr:cNvPr id="5354" name="Line 7">
          <a:extLst>
            <a:ext uri="{FF2B5EF4-FFF2-40B4-BE49-F238E27FC236}">
              <a16:creationId xmlns:a16="http://schemas.microsoft.com/office/drawing/2014/main" id="{D6682734-4D85-471C-A227-82B67739C478}"/>
            </a:ext>
          </a:extLst>
        </xdr:cNvPr>
        <xdr:cNvSpPr>
          <a:spLocks noChangeShapeType="1"/>
        </xdr:cNvSpPr>
      </xdr:nvSpPr>
      <xdr:spPr bwMode="auto">
        <a:xfrm>
          <a:off x="1468755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52</xdr:row>
      <xdr:rowOff>0</xdr:rowOff>
    </xdr:from>
    <xdr:to>
      <xdr:col>21</xdr:col>
      <xdr:colOff>323850</xdr:colOff>
      <xdr:row>52</xdr:row>
      <xdr:rowOff>0</xdr:rowOff>
    </xdr:to>
    <xdr:sp macro="" textlink="">
      <xdr:nvSpPr>
        <xdr:cNvPr id="5355" name="Line 7">
          <a:extLst>
            <a:ext uri="{FF2B5EF4-FFF2-40B4-BE49-F238E27FC236}">
              <a16:creationId xmlns:a16="http://schemas.microsoft.com/office/drawing/2014/main" id="{DCD5AF30-1EA2-4ED8-9E14-E9363253EEDD}"/>
            </a:ext>
          </a:extLst>
        </xdr:cNvPr>
        <xdr:cNvSpPr>
          <a:spLocks noChangeShapeType="1"/>
        </xdr:cNvSpPr>
      </xdr:nvSpPr>
      <xdr:spPr bwMode="auto">
        <a:xfrm>
          <a:off x="1468755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52</xdr:row>
      <xdr:rowOff>0</xdr:rowOff>
    </xdr:from>
    <xdr:to>
      <xdr:col>21</xdr:col>
      <xdr:colOff>323850</xdr:colOff>
      <xdr:row>52</xdr:row>
      <xdr:rowOff>0</xdr:rowOff>
    </xdr:to>
    <xdr:sp macro="" textlink="">
      <xdr:nvSpPr>
        <xdr:cNvPr id="5356" name="Line 7">
          <a:extLst>
            <a:ext uri="{FF2B5EF4-FFF2-40B4-BE49-F238E27FC236}">
              <a16:creationId xmlns:a16="http://schemas.microsoft.com/office/drawing/2014/main" id="{1A3AF141-06F7-4AB6-9AC1-52E2BF3A2B27}"/>
            </a:ext>
          </a:extLst>
        </xdr:cNvPr>
        <xdr:cNvSpPr>
          <a:spLocks noChangeShapeType="1"/>
        </xdr:cNvSpPr>
      </xdr:nvSpPr>
      <xdr:spPr bwMode="auto">
        <a:xfrm>
          <a:off x="1468755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52</xdr:row>
      <xdr:rowOff>0</xdr:rowOff>
    </xdr:from>
    <xdr:to>
      <xdr:col>21</xdr:col>
      <xdr:colOff>323850</xdr:colOff>
      <xdr:row>52</xdr:row>
      <xdr:rowOff>0</xdr:rowOff>
    </xdr:to>
    <xdr:sp macro="" textlink="">
      <xdr:nvSpPr>
        <xdr:cNvPr id="5357" name="Line 7">
          <a:extLst>
            <a:ext uri="{FF2B5EF4-FFF2-40B4-BE49-F238E27FC236}">
              <a16:creationId xmlns:a16="http://schemas.microsoft.com/office/drawing/2014/main" id="{45418728-2E8E-4A72-AA66-D80FC216F166}"/>
            </a:ext>
          </a:extLst>
        </xdr:cNvPr>
        <xdr:cNvSpPr>
          <a:spLocks noChangeShapeType="1"/>
        </xdr:cNvSpPr>
      </xdr:nvSpPr>
      <xdr:spPr bwMode="auto">
        <a:xfrm>
          <a:off x="1468755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56</xdr:row>
      <xdr:rowOff>0</xdr:rowOff>
    </xdr:from>
    <xdr:to>
      <xdr:col>15</xdr:col>
      <xdr:colOff>323850</xdr:colOff>
      <xdr:row>56</xdr:row>
      <xdr:rowOff>0</xdr:rowOff>
    </xdr:to>
    <xdr:sp macro="" textlink="">
      <xdr:nvSpPr>
        <xdr:cNvPr id="5358" name="Line 7">
          <a:extLst>
            <a:ext uri="{FF2B5EF4-FFF2-40B4-BE49-F238E27FC236}">
              <a16:creationId xmlns:a16="http://schemas.microsoft.com/office/drawing/2014/main" id="{00D2C62F-10AA-4201-8F24-ECFDB612DC50}"/>
            </a:ext>
          </a:extLst>
        </xdr:cNvPr>
        <xdr:cNvSpPr>
          <a:spLocks noChangeShapeType="1"/>
        </xdr:cNvSpPr>
      </xdr:nvSpPr>
      <xdr:spPr bwMode="auto">
        <a:xfrm>
          <a:off x="1005840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56</xdr:row>
      <xdr:rowOff>0</xdr:rowOff>
    </xdr:from>
    <xdr:to>
      <xdr:col>15</xdr:col>
      <xdr:colOff>323850</xdr:colOff>
      <xdr:row>56</xdr:row>
      <xdr:rowOff>0</xdr:rowOff>
    </xdr:to>
    <xdr:sp macro="" textlink="">
      <xdr:nvSpPr>
        <xdr:cNvPr id="5359" name="Line 7">
          <a:extLst>
            <a:ext uri="{FF2B5EF4-FFF2-40B4-BE49-F238E27FC236}">
              <a16:creationId xmlns:a16="http://schemas.microsoft.com/office/drawing/2014/main" id="{81B11DCF-08AA-4AA5-B22B-AD30EFCAD28D}"/>
            </a:ext>
          </a:extLst>
        </xdr:cNvPr>
        <xdr:cNvSpPr>
          <a:spLocks noChangeShapeType="1"/>
        </xdr:cNvSpPr>
      </xdr:nvSpPr>
      <xdr:spPr bwMode="auto">
        <a:xfrm>
          <a:off x="1005840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56</xdr:row>
      <xdr:rowOff>0</xdr:rowOff>
    </xdr:from>
    <xdr:to>
      <xdr:col>15</xdr:col>
      <xdr:colOff>323850</xdr:colOff>
      <xdr:row>56</xdr:row>
      <xdr:rowOff>0</xdr:rowOff>
    </xdr:to>
    <xdr:sp macro="" textlink="">
      <xdr:nvSpPr>
        <xdr:cNvPr id="5360" name="Line 7">
          <a:extLst>
            <a:ext uri="{FF2B5EF4-FFF2-40B4-BE49-F238E27FC236}">
              <a16:creationId xmlns:a16="http://schemas.microsoft.com/office/drawing/2014/main" id="{4CCFB5E4-0590-470F-9CC3-0439F001C019}"/>
            </a:ext>
          </a:extLst>
        </xdr:cNvPr>
        <xdr:cNvSpPr>
          <a:spLocks noChangeShapeType="1"/>
        </xdr:cNvSpPr>
      </xdr:nvSpPr>
      <xdr:spPr bwMode="auto">
        <a:xfrm>
          <a:off x="1005840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56</xdr:row>
      <xdr:rowOff>0</xdr:rowOff>
    </xdr:from>
    <xdr:to>
      <xdr:col>15</xdr:col>
      <xdr:colOff>323850</xdr:colOff>
      <xdr:row>56</xdr:row>
      <xdr:rowOff>0</xdr:rowOff>
    </xdr:to>
    <xdr:sp macro="" textlink="">
      <xdr:nvSpPr>
        <xdr:cNvPr id="5361" name="Line 7">
          <a:extLst>
            <a:ext uri="{FF2B5EF4-FFF2-40B4-BE49-F238E27FC236}">
              <a16:creationId xmlns:a16="http://schemas.microsoft.com/office/drawing/2014/main" id="{9778728F-E4C5-4167-A93F-885812029F9C}"/>
            </a:ext>
          </a:extLst>
        </xdr:cNvPr>
        <xdr:cNvSpPr>
          <a:spLocks noChangeShapeType="1"/>
        </xdr:cNvSpPr>
      </xdr:nvSpPr>
      <xdr:spPr bwMode="auto">
        <a:xfrm>
          <a:off x="1005840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56</xdr:row>
      <xdr:rowOff>0</xdr:rowOff>
    </xdr:from>
    <xdr:to>
      <xdr:col>15</xdr:col>
      <xdr:colOff>323850</xdr:colOff>
      <xdr:row>56</xdr:row>
      <xdr:rowOff>0</xdr:rowOff>
    </xdr:to>
    <xdr:sp macro="" textlink="">
      <xdr:nvSpPr>
        <xdr:cNvPr id="5362" name="Line 7">
          <a:extLst>
            <a:ext uri="{FF2B5EF4-FFF2-40B4-BE49-F238E27FC236}">
              <a16:creationId xmlns:a16="http://schemas.microsoft.com/office/drawing/2014/main" id="{D438E628-BA13-47B8-B6AE-00E9EA47F5AB}"/>
            </a:ext>
          </a:extLst>
        </xdr:cNvPr>
        <xdr:cNvSpPr>
          <a:spLocks noChangeShapeType="1"/>
        </xdr:cNvSpPr>
      </xdr:nvSpPr>
      <xdr:spPr bwMode="auto">
        <a:xfrm>
          <a:off x="1005840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56</xdr:row>
      <xdr:rowOff>0</xdr:rowOff>
    </xdr:from>
    <xdr:to>
      <xdr:col>15</xdr:col>
      <xdr:colOff>323850</xdr:colOff>
      <xdr:row>56</xdr:row>
      <xdr:rowOff>0</xdr:rowOff>
    </xdr:to>
    <xdr:sp macro="" textlink="">
      <xdr:nvSpPr>
        <xdr:cNvPr id="5363" name="Line 7">
          <a:extLst>
            <a:ext uri="{FF2B5EF4-FFF2-40B4-BE49-F238E27FC236}">
              <a16:creationId xmlns:a16="http://schemas.microsoft.com/office/drawing/2014/main" id="{4B0ADBB1-7DD4-4000-9ACF-5CDAEB007BBE}"/>
            </a:ext>
          </a:extLst>
        </xdr:cNvPr>
        <xdr:cNvSpPr>
          <a:spLocks noChangeShapeType="1"/>
        </xdr:cNvSpPr>
      </xdr:nvSpPr>
      <xdr:spPr bwMode="auto">
        <a:xfrm>
          <a:off x="1005840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56</xdr:row>
      <xdr:rowOff>0</xdr:rowOff>
    </xdr:from>
    <xdr:to>
      <xdr:col>15</xdr:col>
      <xdr:colOff>323850</xdr:colOff>
      <xdr:row>56</xdr:row>
      <xdr:rowOff>0</xdr:rowOff>
    </xdr:to>
    <xdr:sp macro="" textlink="">
      <xdr:nvSpPr>
        <xdr:cNvPr id="5364" name="Line 7">
          <a:extLst>
            <a:ext uri="{FF2B5EF4-FFF2-40B4-BE49-F238E27FC236}">
              <a16:creationId xmlns:a16="http://schemas.microsoft.com/office/drawing/2014/main" id="{BD68A430-2806-49DF-9F8F-43DAAB558801}"/>
            </a:ext>
          </a:extLst>
        </xdr:cNvPr>
        <xdr:cNvSpPr>
          <a:spLocks noChangeShapeType="1"/>
        </xdr:cNvSpPr>
      </xdr:nvSpPr>
      <xdr:spPr bwMode="auto">
        <a:xfrm>
          <a:off x="1005840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56</xdr:row>
      <xdr:rowOff>0</xdr:rowOff>
    </xdr:from>
    <xdr:to>
      <xdr:col>15</xdr:col>
      <xdr:colOff>323850</xdr:colOff>
      <xdr:row>56</xdr:row>
      <xdr:rowOff>0</xdr:rowOff>
    </xdr:to>
    <xdr:sp macro="" textlink="">
      <xdr:nvSpPr>
        <xdr:cNvPr id="5365" name="Line 7">
          <a:extLst>
            <a:ext uri="{FF2B5EF4-FFF2-40B4-BE49-F238E27FC236}">
              <a16:creationId xmlns:a16="http://schemas.microsoft.com/office/drawing/2014/main" id="{DBAEC3F8-709A-41A0-BE26-73CC4AAAEE18}"/>
            </a:ext>
          </a:extLst>
        </xdr:cNvPr>
        <xdr:cNvSpPr>
          <a:spLocks noChangeShapeType="1"/>
        </xdr:cNvSpPr>
      </xdr:nvSpPr>
      <xdr:spPr bwMode="auto">
        <a:xfrm>
          <a:off x="1005840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56</xdr:row>
      <xdr:rowOff>0</xdr:rowOff>
    </xdr:from>
    <xdr:to>
      <xdr:col>21</xdr:col>
      <xdr:colOff>323850</xdr:colOff>
      <xdr:row>56</xdr:row>
      <xdr:rowOff>0</xdr:rowOff>
    </xdr:to>
    <xdr:sp macro="" textlink="">
      <xdr:nvSpPr>
        <xdr:cNvPr id="5366" name="Line 7">
          <a:extLst>
            <a:ext uri="{FF2B5EF4-FFF2-40B4-BE49-F238E27FC236}">
              <a16:creationId xmlns:a16="http://schemas.microsoft.com/office/drawing/2014/main" id="{EEFFF168-2EAD-46C2-A0C6-0088AD2CDF07}"/>
            </a:ext>
          </a:extLst>
        </xdr:cNvPr>
        <xdr:cNvSpPr>
          <a:spLocks noChangeShapeType="1"/>
        </xdr:cNvSpPr>
      </xdr:nvSpPr>
      <xdr:spPr bwMode="auto">
        <a:xfrm>
          <a:off x="1468755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56</xdr:row>
      <xdr:rowOff>0</xdr:rowOff>
    </xdr:from>
    <xdr:to>
      <xdr:col>21</xdr:col>
      <xdr:colOff>323850</xdr:colOff>
      <xdr:row>56</xdr:row>
      <xdr:rowOff>0</xdr:rowOff>
    </xdr:to>
    <xdr:sp macro="" textlink="">
      <xdr:nvSpPr>
        <xdr:cNvPr id="5367" name="Line 7">
          <a:extLst>
            <a:ext uri="{FF2B5EF4-FFF2-40B4-BE49-F238E27FC236}">
              <a16:creationId xmlns:a16="http://schemas.microsoft.com/office/drawing/2014/main" id="{DFCFFCC1-7603-4D25-9A11-E8A1501481F5}"/>
            </a:ext>
          </a:extLst>
        </xdr:cNvPr>
        <xdr:cNvSpPr>
          <a:spLocks noChangeShapeType="1"/>
        </xdr:cNvSpPr>
      </xdr:nvSpPr>
      <xdr:spPr bwMode="auto">
        <a:xfrm>
          <a:off x="1468755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56</xdr:row>
      <xdr:rowOff>0</xdr:rowOff>
    </xdr:from>
    <xdr:to>
      <xdr:col>21</xdr:col>
      <xdr:colOff>323850</xdr:colOff>
      <xdr:row>56</xdr:row>
      <xdr:rowOff>0</xdr:rowOff>
    </xdr:to>
    <xdr:sp macro="" textlink="">
      <xdr:nvSpPr>
        <xdr:cNvPr id="5368" name="Line 7">
          <a:extLst>
            <a:ext uri="{FF2B5EF4-FFF2-40B4-BE49-F238E27FC236}">
              <a16:creationId xmlns:a16="http://schemas.microsoft.com/office/drawing/2014/main" id="{722E6872-7ACA-4212-8750-71EF441F510D}"/>
            </a:ext>
          </a:extLst>
        </xdr:cNvPr>
        <xdr:cNvSpPr>
          <a:spLocks noChangeShapeType="1"/>
        </xdr:cNvSpPr>
      </xdr:nvSpPr>
      <xdr:spPr bwMode="auto">
        <a:xfrm>
          <a:off x="1468755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56</xdr:row>
      <xdr:rowOff>0</xdr:rowOff>
    </xdr:from>
    <xdr:to>
      <xdr:col>21</xdr:col>
      <xdr:colOff>323850</xdr:colOff>
      <xdr:row>56</xdr:row>
      <xdr:rowOff>0</xdr:rowOff>
    </xdr:to>
    <xdr:sp macro="" textlink="">
      <xdr:nvSpPr>
        <xdr:cNvPr id="5369" name="Line 7">
          <a:extLst>
            <a:ext uri="{FF2B5EF4-FFF2-40B4-BE49-F238E27FC236}">
              <a16:creationId xmlns:a16="http://schemas.microsoft.com/office/drawing/2014/main" id="{FFC71E42-D965-4040-89A7-10BF08DC7F9E}"/>
            </a:ext>
          </a:extLst>
        </xdr:cNvPr>
        <xdr:cNvSpPr>
          <a:spLocks noChangeShapeType="1"/>
        </xdr:cNvSpPr>
      </xdr:nvSpPr>
      <xdr:spPr bwMode="auto">
        <a:xfrm>
          <a:off x="1468755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56</xdr:row>
      <xdr:rowOff>0</xdr:rowOff>
    </xdr:from>
    <xdr:to>
      <xdr:col>21</xdr:col>
      <xdr:colOff>323850</xdr:colOff>
      <xdr:row>56</xdr:row>
      <xdr:rowOff>0</xdr:rowOff>
    </xdr:to>
    <xdr:sp macro="" textlink="">
      <xdr:nvSpPr>
        <xdr:cNvPr id="5370" name="Line 7">
          <a:extLst>
            <a:ext uri="{FF2B5EF4-FFF2-40B4-BE49-F238E27FC236}">
              <a16:creationId xmlns:a16="http://schemas.microsoft.com/office/drawing/2014/main" id="{CB1CA6CE-19EA-4A2B-BB14-3E87F3D7E2A2}"/>
            </a:ext>
          </a:extLst>
        </xdr:cNvPr>
        <xdr:cNvSpPr>
          <a:spLocks noChangeShapeType="1"/>
        </xdr:cNvSpPr>
      </xdr:nvSpPr>
      <xdr:spPr bwMode="auto">
        <a:xfrm>
          <a:off x="1468755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56</xdr:row>
      <xdr:rowOff>0</xdr:rowOff>
    </xdr:from>
    <xdr:to>
      <xdr:col>21</xdr:col>
      <xdr:colOff>323850</xdr:colOff>
      <xdr:row>56</xdr:row>
      <xdr:rowOff>0</xdr:rowOff>
    </xdr:to>
    <xdr:sp macro="" textlink="">
      <xdr:nvSpPr>
        <xdr:cNvPr id="5371" name="Line 7">
          <a:extLst>
            <a:ext uri="{FF2B5EF4-FFF2-40B4-BE49-F238E27FC236}">
              <a16:creationId xmlns:a16="http://schemas.microsoft.com/office/drawing/2014/main" id="{FCC1BABF-FD53-4A11-B34C-9DAF9356FD6C}"/>
            </a:ext>
          </a:extLst>
        </xdr:cNvPr>
        <xdr:cNvSpPr>
          <a:spLocks noChangeShapeType="1"/>
        </xdr:cNvSpPr>
      </xdr:nvSpPr>
      <xdr:spPr bwMode="auto">
        <a:xfrm>
          <a:off x="1468755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56</xdr:row>
      <xdr:rowOff>0</xdr:rowOff>
    </xdr:from>
    <xdr:to>
      <xdr:col>21</xdr:col>
      <xdr:colOff>323850</xdr:colOff>
      <xdr:row>56</xdr:row>
      <xdr:rowOff>0</xdr:rowOff>
    </xdr:to>
    <xdr:sp macro="" textlink="">
      <xdr:nvSpPr>
        <xdr:cNvPr id="5372" name="Line 7">
          <a:extLst>
            <a:ext uri="{FF2B5EF4-FFF2-40B4-BE49-F238E27FC236}">
              <a16:creationId xmlns:a16="http://schemas.microsoft.com/office/drawing/2014/main" id="{AFB0CD69-0C7E-4EEA-8192-262937B35B66}"/>
            </a:ext>
          </a:extLst>
        </xdr:cNvPr>
        <xdr:cNvSpPr>
          <a:spLocks noChangeShapeType="1"/>
        </xdr:cNvSpPr>
      </xdr:nvSpPr>
      <xdr:spPr bwMode="auto">
        <a:xfrm>
          <a:off x="1468755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56</xdr:row>
      <xdr:rowOff>0</xdr:rowOff>
    </xdr:from>
    <xdr:to>
      <xdr:col>21</xdr:col>
      <xdr:colOff>323850</xdr:colOff>
      <xdr:row>56</xdr:row>
      <xdr:rowOff>0</xdr:rowOff>
    </xdr:to>
    <xdr:sp macro="" textlink="">
      <xdr:nvSpPr>
        <xdr:cNvPr id="5373" name="Line 7">
          <a:extLst>
            <a:ext uri="{FF2B5EF4-FFF2-40B4-BE49-F238E27FC236}">
              <a16:creationId xmlns:a16="http://schemas.microsoft.com/office/drawing/2014/main" id="{8363104C-9AA6-440F-A9DC-16224589E752}"/>
            </a:ext>
          </a:extLst>
        </xdr:cNvPr>
        <xdr:cNvSpPr>
          <a:spLocks noChangeShapeType="1"/>
        </xdr:cNvSpPr>
      </xdr:nvSpPr>
      <xdr:spPr bwMode="auto">
        <a:xfrm>
          <a:off x="1468755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56</xdr:row>
      <xdr:rowOff>0</xdr:rowOff>
    </xdr:from>
    <xdr:to>
      <xdr:col>21</xdr:col>
      <xdr:colOff>323850</xdr:colOff>
      <xdr:row>56</xdr:row>
      <xdr:rowOff>0</xdr:rowOff>
    </xdr:to>
    <xdr:sp macro="" textlink="">
      <xdr:nvSpPr>
        <xdr:cNvPr id="5374" name="Line 7">
          <a:extLst>
            <a:ext uri="{FF2B5EF4-FFF2-40B4-BE49-F238E27FC236}">
              <a16:creationId xmlns:a16="http://schemas.microsoft.com/office/drawing/2014/main" id="{20DFB8C4-C4FE-445D-8C5B-808761D6784E}"/>
            </a:ext>
          </a:extLst>
        </xdr:cNvPr>
        <xdr:cNvSpPr>
          <a:spLocks noChangeShapeType="1"/>
        </xdr:cNvSpPr>
      </xdr:nvSpPr>
      <xdr:spPr bwMode="auto">
        <a:xfrm>
          <a:off x="1468755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56</xdr:row>
      <xdr:rowOff>0</xdr:rowOff>
    </xdr:from>
    <xdr:to>
      <xdr:col>21</xdr:col>
      <xdr:colOff>323850</xdr:colOff>
      <xdr:row>56</xdr:row>
      <xdr:rowOff>0</xdr:rowOff>
    </xdr:to>
    <xdr:sp macro="" textlink="">
      <xdr:nvSpPr>
        <xdr:cNvPr id="5375" name="Line 7">
          <a:extLst>
            <a:ext uri="{FF2B5EF4-FFF2-40B4-BE49-F238E27FC236}">
              <a16:creationId xmlns:a16="http://schemas.microsoft.com/office/drawing/2014/main" id="{81462352-FAD8-44E9-97BC-89998C43E362}"/>
            </a:ext>
          </a:extLst>
        </xdr:cNvPr>
        <xdr:cNvSpPr>
          <a:spLocks noChangeShapeType="1"/>
        </xdr:cNvSpPr>
      </xdr:nvSpPr>
      <xdr:spPr bwMode="auto">
        <a:xfrm>
          <a:off x="1468755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56</xdr:row>
      <xdr:rowOff>0</xdr:rowOff>
    </xdr:from>
    <xdr:to>
      <xdr:col>21</xdr:col>
      <xdr:colOff>323850</xdr:colOff>
      <xdr:row>56</xdr:row>
      <xdr:rowOff>0</xdr:rowOff>
    </xdr:to>
    <xdr:sp macro="" textlink="">
      <xdr:nvSpPr>
        <xdr:cNvPr id="5376" name="Line 7">
          <a:extLst>
            <a:ext uri="{FF2B5EF4-FFF2-40B4-BE49-F238E27FC236}">
              <a16:creationId xmlns:a16="http://schemas.microsoft.com/office/drawing/2014/main" id="{F2C99585-6288-4CE5-A55C-DF2FD96589B8}"/>
            </a:ext>
          </a:extLst>
        </xdr:cNvPr>
        <xdr:cNvSpPr>
          <a:spLocks noChangeShapeType="1"/>
        </xdr:cNvSpPr>
      </xdr:nvSpPr>
      <xdr:spPr bwMode="auto">
        <a:xfrm>
          <a:off x="1468755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56</xdr:row>
      <xdr:rowOff>0</xdr:rowOff>
    </xdr:from>
    <xdr:to>
      <xdr:col>21</xdr:col>
      <xdr:colOff>323850</xdr:colOff>
      <xdr:row>56</xdr:row>
      <xdr:rowOff>0</xdr:rowOff>
    </xdr:to>
    <xdr:sp macro="" textlink="">
      <xdr:nvSpPr>
        <xdr:cNvPr id="5377" name="Line 7">
          <a:extLst>
            <a:ext uri="{FF2B5EF4-FFF2-40B4-BE49-F238E27FC236}">
              <a16:creationId xmlns:a16="http://schemas.microsoft.com/office/drawing/2014/main" id="{00A59F80-3246-4AD3-ADB2-1C9293162873}"/>
            </a:ext>
          </a:extLst>
        </xdr:cNvPr>
        <xdr:cNvSpPr>
          <a:spLocks noChangeShapeType="1"/>
        </xdr:cNvSpPr>
      </xdr:nvSpPr>
      <xdr:spPr bwMode="auto">
        <a:xfrm>
          <a:off x="1468755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56</xdr:row>
      <xdr:rowOff>0</xdr:rowOff>
    </xdr:from>
    <xdr:to>
      <xdr:col>21</xdr:col>
      <xdr:colOff>323850</xdr:colOff>
      <xdr:row>56</xdr:row>
      <xdr:rowOff>0</xdr:rowOff>
    </xdr:to>
    <xdr:sp macro="" textlink="">
      <xdr:nvSpPr>
        <xdr:cNvPr id="5378" name="Line 7">
          <a:extLst>
            <a:ext uri="{FF2B5EF4-FFF2-40B4-BE49-F238E27FC236}">
              <a16:creationId xmlns:a16="http://schemas.microsoft.com/office/drawing/2014/main" id="{D1819912-334A-4D68-90BC-5157F1AE063E}"/>
            </a:ext>
          </a:extLst>
        </xdr:cNvPr>
        <xdr:cNvSpPr>
          <a:spLocks noChangeShapeType="1"/>
        </xdr:cNvSpPr>
      </xdr:nvSpPr>
      <xdr:spPr bwMode="auto">
        <a:xfrm>
          <a:off x="1468755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56</xdr:row>
      <xdr:rowOff>0</xdr:rowOff>
    </xdr:from>
    <xdr:to>
      <xdr:col>21</xdr:col>
      <xdr:colOff>323850</xdr:colOff>
      <xdr:row>56</xdr:row>
      <xdr:rowOff>0</xdr:rowOff>
    </xdr:to>
    <xdr:sp macro="" textlink="">
      <xdr:nvSpPr>
        <xdr:cNvPr id="5379" name="Line 7">
          <a:extLst>
            <a:ext uri="{FF2B5EF4-FFF2-40B4-BE49-F238E27FC236}">
              <a16:creationId xmlns:a16="http://schemas.microsoft.com/office/drawing/2014/main" id="{1C8893CA-49D0-470E-AD69-C53C331F450F}"/>
            </a:ext>
          </a:extLst>
        </xdr:cNvPr>
        <xdr:cNvSpPr>
          <a:spLocks noChangeShapeType="1"/>
        </xdr:cNvSpPr>
      </xdr:nvSpPr>
      <xdr:spPr bwMode="auto">
        <a:xfrm>
          <a:off x="1468755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56</xdr:row>
      <xdr:rowOff>0</xdr:rowOff>
    </xdr:from>
    <xdr:to>
      <xdr:col>21</xdr:col>
      <xdr:colOff>323850</xdr:colOff>
      <xdr:row>56</xdr:row>
      <xdr:rowOff>0</xdr:rowOff>
    </xdr:to>
    <xdr:sp macro="" textlink="">
      <xdr:nvSpPr>
        <xdr:cNvPr id="5380" name="Line 7">
          <a:extLst>
            <a:ext uri="{FF2B5EF4-FFF2-40B4-BE49-F238E27FC236}">
              <a16:creationId xmlns:a16="http://schemas.microsoft.com/office/drawing/2014/main" id="{0AB7FD53-6C30-4744-B53A-B6485B4274BB}"/>
            </a:ext>
          </a:extLst>
        </xdr:cNvPr>
        <xdr:cNvSpPr>
          <a:spLocks noChangeShapeType="1"/>
        </xdr:cNvSpPr>
      </xdr:nvSpPr>
      <xdr:spPr bwMode="auto">
        <a:xfrm>
          <a:off x="1468755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56</xdr:row>
      <xdr:rowOff>0</xdr:rowOff>
    </xdr:from>
    <xdr:to>
      <xdr:col>21</xdr:col>
      <xdr:colOff>323850</xdr:colOff>
      <xdr:row>56</xdr:row>
      <xdr:rowOff>0</xdr:rowOff>
    </xdr:to>
    <xdr:sp macro="" textlink="">
      <xdr:nvSpPr>
        <xdr:cNvPr id="5381" name="Line 7">
          <a:extLst>
            <a:ext uri="{FF2B5EF4-FFF2-40B4-BE49-F238E27FC236}">
              <a16:creationId xmlns:a16="http://schemas.microsoft.com/office/drawing/2014/main" id="{D570C634-A7D5-4004-B42F-60B13C098B47}"/>
            </a:ext>
          </a:extLst>
        </xdr:cNvPr>
        <xdr:cNvSpPr>
          <a:spLocks noChangeShapeType="1"/>
        </xdr:cNvSpPr>
      </xdr:nvSpPr>
      <xdr:spPr bwMode="auto">
        <a:xfrm>
          <a:off x="1468755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56</xdr:row>
      <xdr:rowOff>0</xdr:rowOff>
    </xdr:from>
    <xdr:to>
      <xdr:col>21</xdr:col>
      <xdr:colOff>323850</xdr:colOff>
      <xdr:row>56</xdr:row>
      <xdr:rowOff>0</xdr:rowOff>
    </xdr:to>
    <xdr:sp macro="" textlink="">
      <xdr:nvSpPr>
        <xdr:cNvPr id="5382" name="Line 7">
          <a:extLst>
            <a:ext uri="{FF2B5EF4-FFF2-40B4-BE49-F238E27FC236}">
              <a16:creationId xmlns:a16="http://schemas.microsoft.com/office/drawing/2014/main" id="{730E3170-7C62-4A9E-BC54-F51429F98EA2}"/>
            </a:ext>
          </a:extLst>
        </xdr:cNvPr>
        <xdr:cNvSpPr>
          <a:spLocks noChangeShapeType="1"/>
        </xdr:cNvSpPr>
      </xdr:nvSpPr>
      <xdr:spPr bwMode="auto">
        <a:xfrm>
          <a:off x="1468755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56</xdr:row>
      <xdr:rowOff>0</xdr:rowOff>
    </xdr:from>
    <xdr:to>
      <xdr:col>21</xdr:col>
      <xdr:colOff>323850</xdr:colOff>
      <xdr:row>56</xdr:row>
      <xdr:rowOff>0</xdr:rowOff>
    </xdr:to>
    <xdr:sp macro="" textlink="">
      <xdr:nvSpPr>
        <xdr:cNvPr id="5383" name="Line 7">
          <a:extLst>
            <a:ext uri="{FF2B5EF4-FFF2-40B4-BE49-F238E27FC236}">
              <a16:creationId xmlns:a16="http://schemas.microsoft.com/office/drawing/2014/main" id="{1DA841C4-F27E-43CF-931C-D32691D536DF}"/>
            </a:ext>
          </a:extLst>
        </xdr:cNvPr>
        <xdr:cNvSpPr>
          <a:spLocks noChangeShapeType="1"/>
        </xdr:cNvSpPr>
      </xdr:nvSpPr>
      <xdr:spPr bwMode="auto">
        <a:xfrm>
          <a:off x="1468755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56</xdr:row>
      <xdr:rowOff>0</xdr:rowOff>
    </xdr:from>
    <xdr:to>
      <xdr:col>15</xdr:col>
      <xdr:colOff>323850</xdr:colOff>
      <xdr:row>56</xdr:row>
      <xdr:rowOff>0</xdr:rowOff>
    </xdr:to>
    <xdr:sp macro="" textlink="">
      <xdr:nvSpPr>
        <xdr:cNvPr id="5384" name="Line 7">
          <a:extLst>
            <a:ext uri="{FF2B5EF4-FFF2-40B4-BE49-F238E27FC236}">
              <a16:creationId xmlns:a16="http://schemas.microsoft.com/office/drawing/2014/main" id="{0F4D654D-405E-4762-A63B-C352298E3408}"/>
            </a:ext>
          </a:extLst>
        </xdr:cNvPr>
        <xdr:cNvSpPr>
          <a:spLocks noChangeShapeType="1"/>
        </xdr:cNvSpPr>
      </xdr:nvSpPr>
      <xdr:spPr bwMode="auto">
        <a:xfrm>
          <a:off x="1005840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56</xdr:row>
      <xdr:rowOff>0</xdr:rowOff>
    </xdr:from>
    <xdr:to>
      <xdr:col>15</xdr:col>
      <xdr:colOff>323850</xdr:colOff>
      <xdr:row>56</xdr:row>
      <xdr:rowOff>0</xdr:rowOff>
    </xdr:to>
    <xdr:sp macro="" textlink="">
      <xdr:nvSpPr>
        <xdr:cNvPr id="5385" name="Line 7">
          <a:extLst>
            <a:ext uri="{FF2B5EF4-FFF2-40B4-BE49-F238E27FC236}">
              <a16:creationId xmlns:a16="http://schemas.microsoft.com/office/drawing/2014/main" id="{FD628C44-D1E4-4F7C-BA31-69413E1A5102}"/>
            </a:ext>
          </a:extLst>
        </xdr:cNvPr>
        <xdr:cNvSpPr>
          <a:spLocks noChangeShapeType="1"/>
        </xdr:cNvSpPr>
      </xdr:nvSpPr>
      <xdr:spPr bwMode="auto">
        <a:xfrm>
          <a:off x="1005840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56</xdr:row>
      <xdr:rowOff>0</xdr:rowOff>
    </xdr:from>
    <xdr:to>
      <xdr:col>15</xdr:col>
      <xdr:colOff>323850</xdr:colOff>
      <xdr:row>56</xdr:row>
      <xdr:rowOff>0</xdr:rowOff>
    </xdr:to>
    <xdr:sp macro="" textlink="">
      <xdr:nvSpPr>
        <xdr:cNvPr id="5386" name="Line 7">
          <a:extLst>
            <a:ext uri="{FF2B5EF4-FFF2-40B4-BE49-F238E27FC236}">
              <a16:creationId xmlns:a16="http://schemas.microsoft.com/office/drawing/2014/main" id="{057B6C90-90BD-4B11-8E3D-F2722445A440}"/>
            </a:ext>
          </a:extLst>
        </xdr:cNvPr>
        <xdr:cNvSpPr>
          <a:spLocks noChangeShapeType="1"/>
        </xdr:cNvSpPr>
      </xdr:nvSpPr>
      <xdr:spPr bwMode="auto">
        <a:xfrm>
          <a:off x="1005840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52</xdr:row>
      <xdr:rowOff>0</xdr:rowOff>
    </xdr:from>
    <xdr:to>
      <xdr:col>21</xdr:col>
      <xdr:colOff>323850</xdr:colOff>
      <xdr:row>52</xdr:row>
      <xdr:rowOff>0</xdr:rowOff>
    </xdr:to>
    <xdr:sp macro="" textlink="">
      <xdr:nvSpPr>
        <xdr:cNvPr id="5387" name="Line 7">
          <a:extLst>
            <a:ext uri="{FF2B5EF4-FFF2-40B4-BE49-F238E27FC236}">
              <a16:creationId xmlns:a16="http://schemas.microsoft.com/office/drawing/2014/main" id="{AB89472B-E21D-4ECC-9DCD-DD351887D268}"/>
            </a:ext>
          </a:extLst>
        </xdr:cNvPr>
        <xdr:cNvSpPr>
          <a:spLocks noChangeShapeType="1"/>
        </xdr:cNvSpPr>
      </xdr:nvSpPr>
      <xdr:spPr bwMode="auto">
        <a:xfrm>
          <a:off x="1468755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52</xdr:row>
      <xdr:rowOff>0</xdr:rowOff>
    </xdr:from>
    <xdr:to>
      <xdr:col>21</xdr:col>
      <xdr:colOff>323850</xdr:colOff>
      <xdr:row>52</xdr:row>
      <xdr:rowOff>0</xdr:rowOff>
    </xdr:to>
    <xdr:sp macro="" textlink="">
      <xdr:nvSpPr>
        <xdr:cNvPr id="5388" name="Line 7">
          <a:extLst>
            <a:ext uri="{FF2B5EF4-FFF2-40B4-BE49-F238E27FC236}">
              <a16:creationId xmlns:a16="http://schemas.microsoft.com/office/drawing/2014/main" id="{AD3FC059-B699-4FFC-958B-86C1C3FE3F79}"/>
            </a:ext>
          </a:extLst>
        </xdr:cNvPr>
        <xdr:cNvSpPr>
          <a:spLocks noChangeShapeType="1"/>
        </xdr:cNvSpPr>
      </xdr:nvSpPr>
      <xdr:spPr bwMode="auto">
        <a:xfrm>
          <a:off x="1468755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52</xdr:row>
      <xdr:rowOff>0</xdr:rowOff>
    </xdr:from>
    <xdr:to>
      <xdr:col>21</xdr:col>
      <xdr:colOff>323850</xdr:colOff>
      <xdr:row>52</xdr:row>
      <xdr:rowOff>0</xdr:rowOff>
    </xdr:to>
    <xdr:sp macro="" textlink="">
      <xdr:nvSpPr>
        <xdr:cNvPr id="5389" name="Line 7">
          <a:extLst>
            <a:ext uri="{FF2B5EF4-FFF2-40B4-BE49-F238E27FC236}">
              <a16:creationId xmlns:a16="http://schemas.microsoft.com/office/drawing/2014/main" id="{58A9D0B4-6D04-4DAA-9E3E-4F70236B5BC9}"/>
            </a:ext>
          </a:extLst>
        </xdr:cNvPr>
        <xdr:cNvSpPr>
          <a:spLocks noChangeShapeType="1"/>
        </xdr:cNvSpPr>
      </xdr:nvSpPr>
      <xdr:spPr bwMode="auto">
        <a:xfrm>
          <a:off x="1468755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56</xdr:row>
      <xdr:rowOff>0</xdr:rowOff>
    </xdr:from>
    <xdr:to>
      <xdr:col>21</xdr:col>
      <xdr:colOff>323850</xdr:colOff>
      <xdr:row>56</xdr:row>
      <xdr:rowOff>0</xdr:rowOff>
    </xdr:to>
    <xdr:sp macro="" textlink="">
      <xdr:nvSpPr>
        <xdr:cNvPr id="5390" name="Line 7">
          <a:extLst>
            <a:ext uri="{FF2B5EF4-FFF2-40B4-BE49-F238E27FC236}">
              <a16:creationId xmlns:a16="http://schemas.microsoft.com/office/drawing/2014/main" id="{FB03E0AF-E804-4A69-A720-F512EB69CF91}"/>
            </a:ext>
          </a:extLst>
        </xdr:cNvPr>
        <xdr:cNvSpPr>
          <a:spLocks noChangeShapeType="1"/>
        </xdr:cNvSpPr>
      </xdr:nvSpPr>
      <xdr:spPr bwMode="auto">
        <a:xfrm>
          <a:off x="1468755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56</xdr:row>
      <xdr:rowOff>0</xdr:rowOff>
    </xdr:from>
    <xdr:to>
      <xdr:col>21</xdr:col>
      <xdr:colOff>323850</xdr:colOff>
      <xdr:row>56</xdr:row>
      <xdr:rowOff>0</xdr:rowOff>
    </xdr:to>
    <xdr:sp macro="" textlink="">
      <xdr:nvSpPr>
        <xdr:cNvPr id="5391" name="Line 7">
          <a:extLst>
            <a:ext uri="{FF2B5EF4-FFF2-40B4-BE49-F238E27FC236}">
              <a16:creationId xmlns:a16="http://schemas.microsoft.com/office/drawing/2014/main" id="{5B9D2D0F-6088-47F1-995D-F9E47D8B383C}"/>
            </a:ext>
          </a:extLst>
        </xdr:cNvPr>
        <xdr:cNvSpPr>
          <a:spLocks noChangeShapeType="1"/>
        </xdr:cNvSpPr>
      </xdr:nvSpPr>
      <xdr:spPr bwMode="auto">
        <a:xfrm>
          <a:off x="1468755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56</xdr:row>
      <xdr:rowOff>0</xdr:rowOff>
    </xdr:from>
    <xdr:to>
      <xdr:col>21</xdr:col>
      <xdr:colOff>323850</xdr:colOff>
      <xdr:row>56</xdr:row>
      <xdr:rowOff>0</xdr:rowOff>
    </xdr:to>
    <xdr:sp macro="" textlink="">
      <xdr:nvSpPr>
        <xdr:cNvPr id="5392" name="Line 7">
          <a:extLst>
            <a:ext uri="{FF2B5EF4-FFF2-40B4-BE49-F238E27FC236}">
              <a16:creationId xmlns:a16="http://schemas.microsoft.com/office/drawing/2014/main" id="{85383846-1BD4-4A92-A5BB-38625AB41F61}"/>
            </a:ext>
          </a:extLst>
        </xdr:cNvPr>
        <xdr:cNvSpPr>
          <a:spLocks noChangeShapeType="1"/>
        </xdr:cNvSpPr>
      </xdr:nvSpPr>
      <xdr:spPr bwMode="auto">
        <a:xfrm>
          <a:off x="1468755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52</xdr:row>
      <xdr:rowOff>0</xdr:rowOff>
    </xdr:from>
    <xdr:to>
      <xdr:col>11</xdr:col>
      <xdr:colOff>323850</xdr:colOff>
      <xdr:row>52</xdr:row>
      <xdr:rowOff>0</xdr:rowOff>
    </xdr:to>
    <xdr:sp macro="" textlink="">
      <xdr:nvSpPr>
        <xdr:cNvPr id="5393" name="Line 7">
          <a:extLst>
            <a:ext uri="{FF2B5EF4-FFF2-40B4-BE49-F238E27FC236}">
              <a16:creationId xmlns:a16="http://schemas.microsoft.com/office/drawing/2014/main" id="{B5264F55-4CDC-4B22-90A9-A1E804D9DE98}"/>
            </a:ext>
          </a:extLst>
        </xdr:cNvPr>
        <xdr:cNvSpPr>
          <a:spLocks noChangeShapeType="1"/>
        </xdr:cNvSpPr>
      </xdr:nvSpPr>
      <xdr:spPr bwMode="auto">
        <a:xfrm>
          <a:off x="697230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52</xdr:row>
      <xdr:rowOff>0</xdr:rowOff>
    </xdr:from>
    <xdr:to>
      <xdr:col>11</xdr:col>
      <xdr:colOff>323850</xdr:colOff>
      <xdr:row>52</xdr:row>
      <xdr:rowOff>0</xdr:rowOff>
    </xdr:to>
    <xdr:sp macro="" textlink="">
      <xdr:nvSpPr>
        <xdr:cNvPr id="5394" name="Line 7">
          <a:extLst>
            <a:ext uri="{FF2B5EF4-FFF2-40B4-BE49-F238E27FC236}">
              <a16:creationId xmlns:a16="http://schemas.microsoft.com/office/drawing/2014/main" id="{DC4DB0CB-C5C4-4313-A97E-150679C9E209}"/>
            </a:ext>
          </a:extLst>
        </xdr:cNvPr>
        <xdr:cNvSpPr>
          <a:spLocks noChangeShapeType="1"/>
        </xdr:cNvSpPr>
      </xdr:nvSpPr>
      <xdr:spPr bwMode="auto">
        <a:xfrm>
          <a:off x="697230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52</xdr:row>
      <xdr:rowOff>0</xdr:rowOff>
    </xdr:from>
    <xdr:to>
      <xdr:col>11</xdr:col>
      <xdr:colOff>323850</xdr:colOff>
      <xdr:row>52</xdr:row>
      <xdr:rowOff>0</xdr:rowOff>
    </xdr:to>
    <xdr:sp macro="" textlink="">
      <xdr:nvSpPr>
        <xdr:cNvPr id="5395" name="Line 7">
          <a:extLst>
            <a:ext uri="{FF2B5EF4-FFF2-40B4-BE49-F238E27FC236}">
              <a16:creationId xmlns:a16="http://schemas.microsoft.com/office/drawing/2014/main" id="{9C8B3145-EE4E-4A86-828B-E5EE620028A5}"/>
            </a:ext>
          </a:extLst>
        </xdr:cNvPr>
        <xdr:cNvSpPr>
          <a:spLocks noChangeShapeType="1"/>
        </xdr:cNvSpPr>
      </xdr:nvSpPr>
      <xdr:spPr bwMode="auto">
        <a:xfrm>
          <a:off x="697230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52</xdr:row>
      <xdr:rowOff>0</xdr:rowOff>
    </xdr:from>
    <xdr:to>
      <xdr:col>11</xdr:col>
      <xdr:colOff>323850</xdr:colOff>
      <xdr:row>52</xdr:row>
      <xdr:rowOff>0</xdr:rowOff>
    </xdr:to>
    <xdr:sp macro="" textlink="">
      <xdr:nvSpPr>
        <xdr:cNvPr id="5396" name="Line 7">
          <a:extLst>
            <a:ext uri="{FF2B5EF4-FFF2-40B4-BE49-F238E27FC236}">
              <a16:creationId xmlns:a16="http://schemas.microsoft.com/office/drawing/2014/main" id="{D7BD578E-8D75-4D75-8065-28B1D3152678}"/>
            </a:ext>
          </a:extLst>
        </xdr:cNvPr>
        <xdr:cNvSpPr>
          <a:spLocks noChangeShapeType="1"/>
        </xdr:cNvSpPr>
      </xdr:nvSpPr>
      <xdr:spPr bwMode="auto">
        <a:xfrm>
          <a:off x="697230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52</xdr:row>
      <xdr:rowOff>0</xdr:rowOff>
    </xdr:from>
    <xdr:to>
      <xdr:col>11</xdr:col>
      <xdr:colOff>323850</xdr:colOff>
      <xdr:row>52</xdr:row>
      <xdr:rowOff>0</xdr:rowOff>
    </xdr:to>
    <xdr:sp macro="" textlink="">
      <xdr:nvSpPr>
        <xdr:cNvPr id="5397" name="Line 7">
          <a:extLst>
            <a:ext uri="{FF2B5EF4-FFF2-40B4-BE49-F238E27FC236}">
              <a16:creationId xmlns:a16="http://schemas.microsoft.com/office/drawing/2014/main" id="{D33E9397-7EEE-44B1-9658-B40B78B26176}"/>
            </a:ext>
          </a:extLst>
        </xdr:cNvPr>
        <xdr:cNvSpPr>
          <a:spLocks noChangeShapeType="1"/>
        </xdr:cNvSpPr>
      </xdr:nvSpPr>
      <xdr:spPr bwMode="auto">
        <a:xfrm>
          <a:off x="697230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52</xdr:row>
      <xdr:rowOff>0</xdr:rowOff>
    </xdr:from>
    <xdr:to>
      <xdr:col>11</xdr:col>
      <xdr:colOff>323850</xdr:colOff>
      <xdr:row>52</xdr:row>
      <xdr:rowOff>0</xdr:rowOff>
    </xdr:to>
    <xdr:sp macro="" textlink="">
      <xdr:nvSpPr>
        <xdr:cNvPr id="5398" name="Line 7">
          <a:extLst>
            <a:ext uri="{FF2B5EF4-FFF2-40B4-BE49-F238E27FC236}">
              <a16:creationId xmlns:a16="http://schemas.microsoft.com/office/drawing/2014/main" id="{5318CE4D-A227-4B7D-A4B8-EC59BCB9BB8E}"/>
            </a:ext>
          </a:extLst>
        </xdr:cNvPr>
        <xdr:cNvSpPr>
          <a:spLocks noChangeShapeType="1"/>
        </xdr:cNvSpPr>
      </xdr:nvSpPr>
      <xdr:spPr bwMode="auto">
        <a:xfrm>
          <a:off x="697230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52</xdr:row>
      <xdr:rowOff>0</xdr:rowOff>
    </xdr:from>
    <xdr:to>
      <xdr:col>13</xdr:col>
      <xdr:colOff>323850</xdr:colOff>
      <xdr:row>52</xdr:row>
      <xdr:rowOff>0</xdr:rowOff>
    </xdr:to>
    <xdr:sp macro="" textlink="">
      <xdr:nvSpPr>
        <xdr:cNvPr id="5399" name="Line 7">
          <a:extLst>
            <a:ext uri="{FF2B5EF4-FFF2-40B4-BE49-F238E27FC236}">
              <a16:creationId xmlns:a16="http://schemas.microsoft.com/office/drawing/2014/main" id="{5EE4E9E7-C4DB-4F9C-9A2D-AB925E6AD0FA}"/>
            </a:ext>
          </a:extLst>
        </xdr:cNvPr>
        <xdr:cNvSpPr>
          <a:spLocks noChangeShapeType="1"/>
        </xdr:cNvSpPr>
      </xdr:nvSpPr>
      <xdr:spPr bwMode="auto">
        <a:xfrm>
          <a:off x="851535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52</xdr:row>
      <xdr:rowOff>0</xdr:rowOff>
    </xdr:from>
    <xdr:to>
      <xdr:col>13</xdr:col>
      <xdr:colOff>323850</xdr:colOff>
      <xdr:row>52</xdr:row>
      <xdr:rowOff>0</xdr:rowOff>
    </xdr:to>
    <xdr:sp macro="" textlink="">
      <xdr:nvSpPr>
        <xdr:cNvPr id="5400" name="Line 7">
          <a:extLst>
            <a:ext uri="{FF2B5EF4-FFF2-40B4-BE49-F238E27FC236}">
              <a16:creationId xmlns:a16="http://schemas.microsoft.com/office/drawing/2014/main" id="{0E4730DC-8C3B-4503-97E1-F14B40E81E3A}"/>
            </a:ext>
          </a:extLst>
        </xdr:cNvPr>
        <xdr:cNvSpPr>
          <a:spLocks noChangeShapeType="1"/>
        </xdr:cNvSpPr>
      </xdr:nvSpPr>
      <xdr:spPr bwMode="auto">
        <a:xfrm>
          <a:off x="851535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52</xdr:row>
      <xdr:rowOff>0</xdr:rowOff>
    </xdr:from>
    <xdr:to>
      <xdr:col>13</xdr:col>
      <xdr:colOff>323850</xdr:colOff>
      <xdr:row>52</xdr:row>
      <xdr:rowOff>0</xdr:rowOff>
    </xdr:to>
    <xdr:sp macro="" textlink="">
      <xdr:nvSpPr>
        <xdr:cNvPr id="5401" name="Line 7">
          <a:extLst>
            <a:ext uri="{FF2B5EF4-FFF2-40B4-BE49-F238E27FC236}">
              <a16:creationId xmlns:a16="http://schemas.microsoft.com/office/drawing/2014/main" id="{62EEAA86-5E8E-43D3-BB0C-A19E49559EB5}"/>
            </a:ext>
          </a:extLst>
        </xdr:cNvPr>
        <xdr:cNvSpPr>
          <a:spLocks noChangeShapeType="1"/>
        </xdr:cNvSpPr>
      </xdr:nvSpPr>
      <xdr:spPr bwMode="auto">
        <a:xfrm>
          <a:off x="851535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52</xdr:row>
      <xdr:rowOff>0</xdr:rowOff>
    </xdr:from>
    <xdr:to>
      <xdr:col>13</xdr:col>
      <xdr:colOff>323850</xdr:colOff>
      <xdr:row>52</xdr:row>
      <xdr:rowOff>0</xdr:rowOff>
    </xdr:to>
    <xdr:sp macro="" textlink="">
      <xdr:nvSpPr>
        <xdr:cNvPr id="5402" name="Line 7">
          <a:extLst>
            <a:ext uri="{FF2B5EF4-FFF2-40B4-BE49-F238E27FC236}">
              <a16:creationId xmlns:a16="http://schemas.microsoft.com/office/drawing/2014/main" id="{3723C1E9-DD63-4ABF-AC42-B5F93EE5F8D6}"/>
            </a:ext>
          </a:extLst>
        </xdr:cNvPr>
        <xdr:cNvSpPr>
          <a:spLocks noChangeShapeType="1"/>
        </xdr:cNvSpPr>
      </xdr:nvSpPr>
      <xdr:spPr bwMode="auto">
        <a:xfrm>
          <a:off x="851535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52</xdr:row>
      <xdr:rowOff>0</xdr:rowOff>
    </xdr:from>
    <xdr:to>
      <xdr:col>13</xdr:col>
      <xdr:colOff>323850</xdr:colOff>
      <xdr:row>52</xdr:row>
      <xdr:rowOff>0</xdr:rowOff>
    </xdr:to>
    <xdr:sp macro="" textlink="">
      <xdr:nvSpPr>
        <xdr:cNvPr id="5403" name="Line 7">
          <a:extLst>
            <a:ext uri="{FF2B5EF4-FFF2-40B4-BE49-F238E27FC236}">
              <a16:creationId xmlns:a16="http://schemas.microsoft.com/office/drawing/2014/main" id="{FA199EBC-AAEA-4543-968B-38871CE78AF0}"/>
            </a:ext>
          </a:extLst>
        </xdr:cNvPr>
        <xdr:cNvSpPr>
          <a:spLocks noChangeShapeType="1"/>
        </xdr:cNvSpPr>
      </xdr:nvSpPr>
      <xdr:spPr bwMode="auto">
        <a:xfrm>
          <a:off x="851535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52</xdr:row>
      <xdr:rowOff>0</xdr:rowOff>
    </xdr:from>
    <xdr:to>
      <xdr:col>13</xdr:col>
      <xdr:colOff>323850</xdr:colOff>
      <xdr:row>52</xdr:row>
      <xdr:rowOff>0</xdr:rowOff>
    </xdr:to>
    <xdr:sp macro="" textlink="">
      <xdr:nvSpPr>
        <xdr:cNvPr id="5404" name="Line 7">
          <a:extLst>
            <a:ext uri="{FF2B5EF4-FFF2-40B4-BE49-F238E27FC236}">
              <a16:creationId xmlns:a16="http://schemas.microsoft.com/office/drawing/2014/main" id="{9C3FB0B6-0B43-4D13-85BE-692C8C675379}"/>
            </a:ext>
          </a:extLst>
        </xdr:cNvPr>
        <xdr:cNvSpPr>
          <a:spLocks noChangeShapeType="1"/>
        </xdr:cNvSpPr>
      </xdr:nvSpPr>
      <xdr:spPr bwMode="auto">
        <a:xfrm>
          <a:off x="851535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52</xdr:row>
      <xdr:rowOff>0</xdr:rowOff>
    </xdr:from>
    <xdr:to>
      <xdr:col>11</xdr:col>
      <xdr:colOff>323850</xdr:colOff>
      <xdr:row>52</xdr:row>
      <xdr:rowOff>0</xdr:rowOff>
    </xdr:to>
    <xdr:sp macro="" textlink="">
      <xdr:nvSpPr>
        <xdr:cNvPr id="5405" name="Line 7">
          <a:extLst>
            <a:ext uri="{FF2B5EF4-FFF2-40B4-BE49-F238E27FC236}">
              <a16:creationId xmlns:a16="http://schemas.microsoft.com/office/drawing/2014/main" id="{C599FE09-03A5-4118-8B00-9D60BBD9A809}"/>
            </a:ext>
          </a:extLst>
        </xdr:cNvPr>
        <xdr:cNvSpPr>
          <a:spLocks noChangeShapeType="1"/>
        </xdr:cNvSpPr>
      </xdr:nvSpPr>
      <xdr:spPr bwMode="auto">
        <a:xfrm>
          <a:off x="697230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52</xdr:row>
      <xdr:rowOff>0</xdr:rowOff>
    </xdr:from>
    <xdr:to>
      <xdr:col>11</xdr:col>
      <xdr:colOff>323850</xdr:colOff>
      <xdr:row>52</xdr:row>
      <xdr:rowOff>0</xdr:rowOff>
    </xdr:to>
    <xdr:sp macro="" textlink="">
      <xdr:nvSpPr>
        <xdr:cNvPr id="5406" name="Line 7">
          <a:extLst>
            <a:ext uri="{FF2B5EF4-FFF2-40B4-BE49-F238E27FC236}">
              <a16:creationId xmlns:a16="http://schemas.microsoft.com/office/drawing/2014/main" id="{34D8F1F6-A95B-4A99-9B00-447C4FAB2E4F}"/>
            </a:ext>
          </a:extLst>
        </xdr:cNvPr>
        <xdr:cNvSpPr>
          <a:spLocks noChangeShapeType="1"/>
        </xdr:cNvSpPr>
      </xdr:nvSpPr>
      <xdr:spPr bwMode="auto">
        <a:xfrm>
          <a:off x="697230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52</xdr:row>
      <xdr:rowOff>0</xdr:rowOff>
    </xdr:from>
    <xdr:to>
      <xdr:col>11</xdr:col>
      <xdr:colOff>323850</xdr:colOff>
      <xdr:row>52</xdr:row>
      <xdr:rowOff>0</xdr:rowOff>
    </xdr:to>
    <xdr:sp macro="" textlink="">
      <xdr:nvSpPr>
        <xdr:cNvPr id="5407" name="Line 7">
          <a:extLst>
            <a:ext uri="{FF2B5EF4-FFF2-40B4-BE49-F238E27FC236}">
              <a16:creationId xmlns:a16="http://schemas.microsoft.com/office/drawing/2014/main" id="{2B4F5966-30E3-497E-BDC6-492C783046D0}"/>
            </a:ext>
          </a:extLst>
        </xdr:cNvPr>
        <xdr:cNvSpPr>
          <a:spLocks noChangeShapeType="1"/>
        </xdr:cNvSpPr>
      </xdr:nvSpPr>
      <xdr:spPr bwMode="auto">
        <a:xfrm>
          <a:off x="697230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52</xdr:row>
      <xdr:rowOff>0</xdr:rowOff>
    </xdr:from>
    <xdr:to>
      <xdr:col>11</xdr:col>
      <xdr:colOff>323850</xdr:colOff>
      <xdr:row>52</xdr:row>
      <xdr:rowOff>0</xdr:rowOff>
    </xdr:to>
    <xdr:sp macro="" textlink="">
      <xdr:nvSpPr>
        <xdr:cNvPr id="5408" name="Line 7">
          <a:extLst>
            <a:ext uri="{FF2B5EF4-FFF2-40B4-BE49-F238E27FC236}">
              <a16:creationId xmlns:a16="http://schemas.microsoft.com/office/drawing/2014/main" id="{D5002FD4-FB54-4689-BBD9-1F4BCFECB570}"/>
            </a:ext>
          </a:extLst>
        </xdr:cNvPr>
        <xdr:cNvSpPr>
          <a:spLocks noChangeShapeType="1"/>
        </xdr:cNvSpPr>
      </xdr:nvSpPr>
      <xdr:spPr bwMode="auto">
        <a:xfrm>
          <a:off x="697230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52</xdr:row>
      <xdr:rowOff>0</xdr:rowOff>
    </xdr:from>
    <xdr:to>
      <xdr:col>11</xdr:col>
      <xdr:colOff>323850</xdr:colOff>
      <xdr:row>52</xdr:row>
      <xdr:rowOff>0</xdr:rowOff>
    </xdr:to>
    <xdr:sp macro="" textlink="">
      <xdr:nvSpPr>
        <xdr:cNvPr id="5409" name="Line 7">
          <a:extLst>
            <a:ext uri="{FF2B5EF4-FFF2-40B4-BE49-F238E27FC236}">
              <a16:creationId xmlns:a16="http://schemas.microsoft.com/office/drawing/2014/main" id="{76D15224-65C5-49B2-8B46-CD682F04C3DF}"/>
            </a:ext>
          </a:extLst>
        </xdr:cNvPr>
        <xdr:cNvSpPr>
          <a:spLocks noChangeShapeType="1"/>
        </xdr:cNvSpPr>
      </xdr:nvSpPr>
      <xdr:spPr bwMode="auto">
        <a:xfrm>
          <a:off x="697230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52</xdr:row>
      <xdr:rowOff>0</xdr:rowOff>
    </xdr:from>
    <xdr:to>
      <xdr:col>11</xdr:col>
      <xdr:colOff>323850</xdr:colOff>
      <xdr:row>52</xdr:row>
      <xdr:rowOff>0</xdr:rowOff>
    </xdr:to>
    <xdr:sp macro="" textlink="">
      <xdr:nvSpPr>
        <xdr:cNvPr id="5410" name="Line 7">
          <a:extLst>
            <a:ext uri="{FF2B5EF4-FFF2-40B4-BE49-F238E27FC236}">
              <a16:creationId xmlns:a16="http://schemas.microsoft.com/office/drawing/2014/main" id="{89ED46AF-B95B-477C-9E87-607341106B23}"/>
            </a:ext>
          </a:extLst>
        </xdr:cNvPr>
        <xdr:cNvSpPr>
          <a:spLocks noChangeShapeType="1"/>
        </xdr:cNvSpPr>
      </xdr:nvSpPr>
      <xdr:spPr bwMode="auto">
        <a:xfrm>
          <a:off x="697230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52</xdr:row>
      <xdr:rowOff>0</xdr:rowOff>
    </xdr:from>
    <xdr:to>
      <xdr:col>11</xdr:col>
      <xdr:colOff>323850</xdr:colOff>
      <xdr:row>52</xdr:row>
      <xdr:rowOff>0</xdr:rowOff>
    </xdr:to>
    <xdr:sp macro="" textlink="">
      <xdr:nvSpPr>
        <xdr:cNvPr id="5411" name="Line 7">
          <a:extLst>
            <a:ext uri="{FF2B5EF4-FFF2-40B4-BE49-F238E27FC236}">
              <a16:creationId xmlns:a16="http://schemas.microsoft.com/office/drawing/2014/main" id="{187BEB51-7E6E-48AF-9BDF-66092D867078}"/>
            </a:ext>
          </a:extLst>
        </xdr:cNvPr>
        <xdr:cNvSpPr>
          <a:spLocks noChangeShapeType="1"/>
        </xdr:cNvSpPr>
      </xdr:nvSpPr>
      <xdr:spPr bwMode="auto">
        <a:xfrm>
          <a:off x="697230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52</xdr:row>
      <xdr:rowOff>0</xdr:rowOff>
    </xdr:from>
    <xdr:to>
      <xdr:col>13</xdr:col>
      <xdr:colOff>323850</xdr:colOff>
      <xdr:row>52</xdr:row>
      <xdr:rowOff>0</xdr:rowOff>
    </xdr:to>
    <xdr:sp macro="" textlink="">
      <xdr:nvSpPr>
        <xdr:cNvPr id="5412" name="Line 7">
          <a:extLst>
            <a:ext uri="{FF2B5EF4-FFF2-40B4-BE49-F238E27FC236}">
              <a16:creationId xmlns:a16="http://schemas.microsoft.com/office/drawing/2014/main" id="{AF95C163-0980-49C8-94C9-59234AEEC875}"/>
            </a:ext>
          </a:extLst>
        </xdr:cNvPr>
        <xdr:cNvSpPr>
          <a:spLocks noChangeShapeType="1"/>
        </xdr:cNvSpPr>
      </xdr:nvSpPr>
      <xdr:spPr bwMode="auto">
        <a:xfrm>
          <a:off x="851535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52</xdr:row>
      <xdr:rowOff>0</xdr:rowOff>
    </xdr:from>
    <xdr:to>
      <xdr:col>13</xdr:col>
      <xdr:colOff>323850</xdr:colOff>
      <xdr:row>52</xdr:row>
      <xdr:rowOff>0</xdr:rowOff>
    </xdr:to>
    <xdr:sp macro="" textlink="">
      <xdr:nvSpPr>
        <xdr:cNvPr id="5413" name="Line 7">
          <a:extLst>
            <a:ext uri="{FF2B5EF4-FFF2-40B4-BE49-F238E27FC236}">
              <a16:creationId xmlns:a16="http://schemas.microsoft.com/office/drawing/2014/main" id="{67A3F790-B923-4FE9-8A2D-76A5F69D1A23}"/>
            </a:ext>
          </a:extLst>
        </xdr:cNvPr>
        <xdr:cNvSpPr>
          <a:spLocks noChangeShapeType="1"/>
        </xdr:cNvSpPr>
      </xdr:nvSpPr>
      <xdr:spPr bwMode="auto">
        <a:xfrm>
          <a:off x="851535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52</xdr:row>
      <xdr:rowOff>0</xdr:rowOff>
    </xdr:from>
    <xdr:to>
      <xdr:col>13</xdr:col>
      <xdr:colOff>323850</xdr:colOff>
      <xdr:row>52</xdr:row>
      <xdr:rowOff>0</xdr:rowOff>
    </xdr:to>
    <xdr:sp macro="" textlink="">
      <xdr:nvSpPr>
        <xdr:cNvPr id="5414" name="Line 7">
          <a:extLst>
            <a:ext uri="{FF2B5EF4-FFF2-40B4-BE49-F238E27FC236}">
              <a16:creationId xmlns:a16="http://schemas.microsoft.com/office/drawing/2014/main" id="{7A2DB5DC-EED6-4E95-8172-2AD2667703B2}"/>
            </a:ext>
          </a:extLst>
        </xdr:cNvPr>
        <xdr:cNvSpPr>
          <a:spLocks noChangeShapeType="1"/>
        </xdr:cNvSpPr>
      </xdr:nvSpPr>
      <xdr:spPr bwMode="auto">
        <a:xfrm>
          <a:off x="851535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52</xdr:row>
      <xdr:rowOff>0</xdr:rowOff>
    </xdr:from>
    <xdr:to>
      <xdr:col>13</xdr:col>
      <xdr:colOff>323850</xdr:colOff>
      <xdr:row>52</xdr:row>
      <xdr:rowOff>0</xdr:rowOff>
    </xdr:to>
    <xdr:sp macro="" textlink="">
      <xdr:nvSpPr>
        <xdr:cNvPr id="5415" name="Line 7">
          <a:extLst>
            <a:ext uri="{FF2B5EF4-FFF2-40B4-BE49-F238E27FC236}">
              <a16:creationId xmlns:a16="http://schemas.microsoft.com/office/drawing/2014/main" id="{B34FA1D1-C9BC-475B-B499-D3761B4A1E86}"/>
            </a:ext>
          </a:extLst>
        </xdr:cNvPr>
        <xdr:cNvSpPr>
          <a:spLocks noChangeShapeType="1"/>
        </xdr:cNvSpPr>
      </xdr:nvSpPr>
      <xdr:spPr bwMode="auto">
        <a:xfrm>
          <a:off x="851535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52</xdr:row>
      <xdr:rowOff>0</xdr:rowOff>
    </xdr:from>
    <xdr:to>
      <xdr:col>13</xdr:col>
      <xdr:colOff>323850</xdr:colOff>
      <xdr:row>52</xdr:row>
      <xdr:rowOff>0</xdr:rowOff>
    </xdr:to>
    <xdr:sp macro="" textlink="">
      <xdr:nvSpPr>
        <xdr:cNvPr id="5416" name="Line 7">
          <a:extLst>
            <a:ext uri="{FF2B5EF4-FFF2-40B4-BE49-F238E27FC236}">
              <a16:creationId xmlns:a16="http://schemas.microsoft.com/office/drawing/2014/main" id="{49E7A84A-57F2-4302-AB9A-38C2753B5AF2}"/>
            </a:ext>
          </a:extLst>
        </xdr:cNvPr>
        <xdr:cNvSpPr>
          <a:spLocks noChangeShapeType="1"/>
        </xdr:cNvSpPr>
      </xdr:nvSpPr>
      <xdr:spPr bwMode="auto">
        <a:xfrm>
          <a:off x="851535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52</xdr:row>
      <xdr:rowOff>0</xdr:rowOff>
    </xdr:from>
    <xdr:to>
      <xdr:col>13</xdr:col>
      <xdr:colOff>323850</xdr:colOff>
      <xdr:row>52</xdr:row>
      <xdr:rowOff>0</xdr:rowOff>
    </xdr:to>
    <xdr:sp macro="" textlink="">
      <xdr:nvSpPr>
        <xdr:cNvPr id="5417" name="Line 7">
          <a:extLst>
            <a:ext uri="{FF2B5EF4-FFF2-40B4-BE49-F238E27FC236}">
              <a16:creationId xmlns:a16="http://schemas.microsoft.com/office/drawing/2014/main" id="{37AC8C19-D0B8-47CC-8918-68C8E89549EB}"/>
            </a:ext>
          </a:extLst>
        </xdr:cNvPr>
        <xdr:cNvSpPr>
          <a:spLocks noChangeShapeType="1"/>
        </xdr:cNvSpPr>
      </xdr:nvSpPr>
      <xdr:spPr bwMode="auto">
        <a:xfrm>
          <a:off x="851535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52</xdr:row>
      <xdr:rowOff>0</xdr:rowOff>
    </xdr:from>
    <xdr:to>
      <xdr:col>13</xdr:col>
      <xdr:colOff>323850</xdr:colOff>
      <xdr:row>52</xdr:row>
      <xdr:rowOff>0</xdr:rowOff>
    </xdr:to>
    <xdr:sp macro="" textlink="">
      <xdr:nvSpPr>
        <xdr:cNvPr id="5418" name="Line 7">
          <a:extLst>
            <a:ext uri="{FF2B5EF4-FFF2-40B4-BE49-F238E27FC236}">
              <a16:creationId xmlns:a16="http://schemas.microsoft.com/office/drawing/2014/main" id="{9F682560-FFFD-48E1-A8F1-7CC64BDD2EAD}"/>
            </a:ext>
          </a:extLst>
        </xdr:cNvPr>
        <xdr:cNvSpPr>
          <a:spLocks noChangeShapeType="1"/>
        </xdr:cNvSpPr>
      </xdr:nvSpPr>
      <xdr:spPr bwMode="auto">
        <a:xfrm>
          <a:off x="851535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52</xdr:row>
      <xdr:rowOff>0</xdr:rowOff>
    </xdr:from>
    <xdr:to>
      <xdr:col>15</xdr:col>
      <xdr:colOff>323850</xdr:colOff>
      <xdr:row>52</xdr:row>
      <xdr:rowOff>0</xdr:rowOff>
    </xdr:to>
    <xdr:sp macro="" textlink="">
      <xdr:nvSpPr>
        <xdr:cNvPr id="5419" name="Line 7">
          <a:extLst>
            <a:ext uri="{FF2B5EF4-FFF2-40B4-BE49-F238E27FC236}">
              <a16:creationId xmlns:a16="http://schemas.microsoft.com/office/drawing/2014/main" id="{CE1E97F6-2D31-43C3-8B2B-AEEACEDFD3A4}"/>
            </a:ext>
          </a:extLst>
        </xdr:cNvPr>
        <xdr:cNvSpPr>
          <a:spLocks noChangeShapeType="1"/>
        </xdr:cNvSpPr>
      </xdr:nvSpPr>
      <xdr:spPr bwMode="auto">
        <a:xfrm>
          <a:off x="1005840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52</xdr:row>
      <xdr:rowOff>0</xdr:rowOff>
    </xdr:from>
    <xdr:to>
      <xdr:col>15</xdr:col>
      <xdr:colOff>323850</xdr:colOff>
      <xdr:row>52</xdr:row>
      <xdr:rowOff>0</xdr:rowOff>
    </xdr:to>
    <xdr:sp macro="" textlink="">
      <xdr:nvSpPr>
        <xdr:cNvPr id="5420" name="Line 7">
          <a:extLst>
            <a:ext uri="{FF2B5EF4-FFF2-40B4-BE49-F238E27FC236}">
              <a16:creationId xmlns:a16="http://schemas.microsoft.com/office/drawing/2014/main" id="{CC20FC6D-B2EC-4EB9-9A1B-A93484989020}"/>
            </a:ext>
          </a:extLst>
        </xdr:cNvPr>
        <xdr:cNvSpPr>
          <a:spLocks noChangeShapeType="1"/>
        </xdr:cNvSpPr>
      </xdr:nvSpPr>
      <xdr:spPr bwMode="auto">
        <a:xfrm>
          <a:off x="1005840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52</xdr:row>
      <xdr:rowOff>0</xdr:rowOff>
    </xdr:from>
    <xdr:to>
      <xdr:col>15</xdr:col>
      <xdr:colOff>323850</xdr:colOff>
      <xdr:row>52</xdr:row>
      <xdr:rowOff>0</xdr:rowOff>
    </xdr:to>
    <xdr:sp macro="" textlink="">
      <xdr:nvSpPr>
        <xdr:cNvPr id="5421" name="Line 7">
          <a:extLst>
            <a:ext uri="{FF2B5EF4-FFF2-40B4-BE49-F238E27FC236}">
              <a16:creationId xmlns:a16="http://schemas.microsoft.com/office/drawing/2014/main" id="{8202D4B6-0C7D-4AF7-B7A6-D8AE25D5EDB6}"/>
            </a:ext>
          </a:extLst>
        </xdr:cNvPr>
        <xdr:cNvSpPr>
          <a:spLocks noChangeShapeType="1"/>
        </xdr:cNvSpPr>
      </xdr:nvSpPr>
      <xdr:spPr bwMode="auto">
        <a:xfrm>
          <a:off x="1005840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52</xdr:row>
      <xdr:rowOff>0</xdr:rowOff>
    </xdr:from>
    <xdr:to>
      <xdr:col>15</xdr:col>
      <xdr:colOff>323850</xdr:colOff>
      <xdr:row>52</xdr:row>
      <xdr:rowOff>0</xdr:rowOff>
    </xdr:to>
    <xdr:sp macro="" textlink="">
      <xdr:nvSpPr>
        <xdr:cNvPr id="5422" name="Line 7">
          <a:extLst>
            <a:ext uri="{FF2B5EF4-FFF2-40B4-BE49-F238E27FC236}">
              <a16:creationId xmlns:a16="http://schemas.microsoft.com/office/drawing/2014/main" id="{FA0B38D8-EA64-4494-B1B9-2FF9E27EA626}"/>
            </a:ext>
          </a:extLst>
        </xdr:cNvPr>
        <xdr:cNvSpPr>
          <a:spLocks noChangeShapeType="1"/>
        </xdr:cNvSpPr>
      </xdr:nvSpPr>
      <xdr:spPr bwMode="auto">
        <a:xfrm>
          <a:off x="1005840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52</xdr:row>
      <xdr:rowOff>0</xdr:rowOff>
    </xdr:from>
    <xdr:to>
      <xdr:col>15</xdr:col>
      <xdr:colOff>323850</xdr:colOff>
      <xdr:row>52</xdr:row>
      <xdr:rowOff>0</xdr:rowOff>
    </xdr:to>
    <xdr:sp macro="" textlink="">
      <xdr:nvSpPr>
        <xdr:cNvPr id="5423" name="Line 7">
          <a:extLst>
            <a:ext uri="{FF2B5EF4-FFF2-40B4-BE49-F238E27FC236}">
              <a16:creationId xmlns:a16="http://schemas.microsoft.com/office/drawing/2014/main" id="{89246BA5-5CFA-4AF7-BD18-87E7D5B3F81A}"/>
            </a:ext>
          </a:extLst>
        </xdr:cNvPr>
        <xdr:cNvSpPr>
          <a:spLocks noChangeShapeType="1"/>
        </xdr:cNvSpPr>
      </xdr:nvSpPr>
      <xdr:spPr bwMode="auto">
        <a:xfrm>
          <a:off x="1005840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52</xdr:row>
      <xdr:rowOff>0</xdr:rowOff>
    </xdr:from>
    <xdr:to>
      <xdr:col>15</xdr:col>
      <xdr:colOff>323850</xdr:colOff>
      <xdr:row>52</xdr:row>
      <xdr:rowOff>0</xdr:rowOff>
    </xdr:to>
    <xdr:sp macro="" textlink="">
      <xdr:nvSpPr>
        <xdr:cNvPr id="5424" name="Line 7">
          <a:extLst>
            <a:ext uri="{FF2B5EF4-FFF2-40B4-BE49-F238E27FC236}">
              <a16:creationId xmlns:a16="http://schemas.microsoft.com/office/drawing/2014/main" id="{9BE91672-5EF9-4C8D-92C9-B249A96FF5E3}"/>
            </a:ext>
          </a:extLst>
        </xdr:cNvPr>
        <xdr:cNvSpPr>
          <a:spLocks noChangeShapeType="1"/>
        </xdr:cNvSpPr>
      </xdr:nvSpPr>
      <xdr:spPr bwMode="auto">
        <a:xfrm>
          <a:off x="1005840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52</xdr:row>
      <xdr:rowOff>0</xdr:rowOff>
    </xdr:from>
    <xdr:to>
      <xdr:col>15</xdr:col>
      <xdr:colOff>323850</xdr:colOff>
      <xdr:row>52</xdr:row>
      <xdr:rowOff>0</xdr:rowOff>
    </xdr:to>
    <xdr:sp macro="" textlink="">
      <xdr:nvSpPr>
        <xdr:cNvPr id="5425" name="Line 7">
          <a:extLst>
            <a:ext uri="{FF2B5EF4-FFF2-40B4-BE49-F238E27FC236}">
              <a16:creationId xmlns:a16="http://schemas.microsoft.com/office/drawing/2014/main" id="{38759575-75CE-4D07-AB64-43D98B1EEC47}"/>
            </a:ext>
          </a:extLst>
        </xdr:cNvPr>
        <xdr:cNvSpPr>
          <a:spLocks noChangeShapeType="1"/>
        </xdr:cNvSpPr>
      </xdr:nvSpPr>
      <xdr:spPr bwMode="auto">
        <a:xfrm>
          <a:off x="1005840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52</xdr:row>
      <xdr:rowOff>0</xdr:rowOff>
    </xdr:from>
    <xdr:to>
      <xdr:col>17</xdr:col>
      <xdr:colOff>323850</xdr:colOff>
      <xdr:row>52</xdr:row>
      <xdr:rowOff>0</xdr:rowOff>
    </xdr:to>
    <xdr:sp macro="" textlink="">
      <xdr:nvSpPr>
        <xdr:cNvPr id="5426" name="Line 7">
          <a:extLst>
            <a:ext uri="{FF2B5EF4-FFF2-40B4-BE49-F238E27FC236}">
              <a16:creationId xmlns:a16="http://schemas.microsoft.com/office/drawing/2014/main" id="{90D6E930-5C7A-4D1D-B1F8-EA7472192A44}"/>
            </a:ext>
          </a:extLst>
        </xdr:cNvPr>
        <xdr:cNvSpPr>
          <a:spLocks noChangeShapeType="1"/>
        </xdr:cNvSpPr>
      </xdr:nvSpPr>
      <xdr:spPr bwMode="auto">
        <a:xfrm>
          <a:off x="1160145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52</xdr:row>
      <xdr:rowOff>0</xdr:rowOff>
    </xdr:from>
    <xdr:to>
      <xdr:col>17</xdr:col>
      <xdr:colOff>323850</xdr:colOff>
      <xdr:row>52</xdr:row>
      <xdr:rowOff>0</xdr:rowOff>
    </xdr:to>
    <xdr:sp macro="" textlink="">
      <xdr:nvSpPr>
        <xdr:cNvPr id="5427" name="Line 7">
          <a:extLst>
            <a:ext uri="{FF2B5EF4-FFF2-40B4-BE49-F238E27FC236}">
              <a16:creationId xmlns:a16="http://schemas.microsoft.com/office/drawing/2014/main" id="{05289EA6-4C86-4C17-B04F-BA0D61D34663}"/>
            </a:ext>
          </a:extLst>
        </xdr:cNvPr>
        <xdr:cNvSpPr>
          <a:spLocks noChangeShapeType="1"/>
        </xdr:cNvSpPr>
      </xdr:nvSpPr>
      <xdr:spPr bwMode="auto">
        <a:xfrm>
          <a:off x="1160145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52</xdr:row>
      <xdr:rowOff>0</xdr:rowOff>
    </xdr:from>
    <xdr:to>
      <xdr:col>17</xdr:col>
      <xdr:colOff>323850</xdr:colOff>
      <xdr:row>52</xdr:row>
      <xdr:rowOff>0</xdr:rowOff>
    </xdr:to>
    <xdr:sp macro="" textlink="">
      <xdr:nvSpPr>
        <xdr:cNvPr id="5428" name="Line 7">
          <a:extLst>
            <a:ext uri="{FF2B5EF4-FFF2-40B4-BE49-F238E27FC236}">
              <a16:creationId xmlns:a16="http://schemas.microsoft.com/office/drawing/2014/main" id="{A10A4E2E-FA64-4E48-86E7-7EA2392AA804}"/>
            </a:ext>
          </a:extLst>
        </xdr:cNvPr>
        <xdr:cNvSpPr>
          <a:spLocks noChangeShapeType="1"/>
        </xdr:cNvSpPr>
      </xdr:nvSpPr>
      <xdr:spPr bwMode="auto">
        <a:xfrm>
          <a:off x="1160145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52</xdr:row>
      <xdr:rowOff>0</xdr:rowOff>
    </xdr:from>
    <xdr:to>
      <xdr:col>17</xdr:col>
      <xdr:colOff>323850</xdr:colOff>
      <xdr:row>52</xdr:row>
      <xdr:rowOff>0</xdr:rowOff>
    </xdr:to>
    <xdr:sp macro="" textlink="">
      <xdr:nvSpPr>
        <xdr:cNvPr id="5429" name="Line 7">
          <a:extLst>
            <a:ext uri="{FF2B5EF4-FFF2-40B4-BE49-F238E27FC236}">
              <a16:creationId xmlns:a16="http://schemas.microsoft.com/office/drawing/2014/main" id="{47766937-ACB9-44D4-8996-9C9C106E97EF}"/>
            </a:ext>
          </a:extLst>
        </xdr:cNvPr>
        <xdr:cNvSpPr>
          <a:spLocks noChangeShapeType="1"/>
        </xdr:cNvSpPr>
      </xdr:nvSpPr>
      <xdr:spPr bwMode="auto">
        <a:xfrm>
          <a:off x="1160145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52</xdr:row>
      <xdr:rowOff>0</xdr:rowOff>
    </xdr:from>
    <xdr:to>
      <xdr:col>17</xdr:col>
      <xdr:colOff>323850</xdr:colOff>
      <xdr:row>52</xdr:row>
      <xdr:rowOff>0</xdr:rowOff>
    </xdr:to>
    <xdr:sp macro="" textlink="">
      <xdr:nvSpPr>
        <xdr:cNvPr id="5430" name="Line 7">
          <a:extLst>
            <a:ext uri="{FF2B5EF4-FFF2-40B4-BE49-F238E27FC236}">
              <a16:creationId xmlns:a16="http://schemas.microsoft.com/office/drawing/2014/main" id="{31E2468D-23AA-4A5B-BFD8-22849382382A}"/>
            </a:ext>
          </a:extLst>
        </xdr:cNvPr>
        <xdr:cNvSpPr>
          <a:spLocks noChangeShapeType="1"/>
        </xdr:cNvSpPr>
      </xdr:nvSpPr>
      <xdr:spPr bwMode="auto">
        <a:xfrm>
          <a:off x="1160145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52</xdr:row>
      <xdr:rowOff>0</xdr:rowOff>
    </xdr:from>
    <xdr:to>
      <xdr:col>17</xdr:col>
      <xdr:colOff>323850</xdr:colOff>
      <xdr:row>52</xdr:row>
      <xdr:rowOff>0</xdr:rowOff>
    </xdr:to>
    <xdr:sp macro="" textlink="">
      <xdr:nvSpPr>
        <xdr:cNvPr id="5431" name="Line 7">
          <a:extLst>
            <a:ext uri="{FF2B5EF4-FFF2-40B4-BE49-F238E27FC236}">
              <a16:creationId xmlns:a16="http://schemas.microsoft.com/office/drawing/2014/main" id="{AE976A4E-DC5C-45C3-9696-F70655623C90}"/>
            </a:ext>
          </a:extLst>
        </xdr:cNvPr>
        <xdr:cNvSpPr>
          <a:spLocks noChangeShapeType="1"/>
        </xdr:cNvSpPr>
      </xdr:nvSpPr>
      <xdr:spPr bwMode="auto">
        <a:xfrm>
          <a:off x="1160145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52</xdr:row>
      <xdr:rowOff>0</xdr:rowOff>
    </xdr:from>
    <xdr:to>
      <xdr:col>17</xdr:col>
      <xdr:colOff>323850</xdr:colOff>
      <xdr:row>52</xdr:row>
      <xdr:rowOff>0</xdr:rowOff>
    </xdr:to>
    <xdr:sp macro="" textlink="">
      <xdr:nvSpPr>
        <xdr:cNvPr id="5432" name="Line 7">
          <a:extLst>
            <a:ext uri="{FF2B5EF4-FFF2-40B4-BE49-F238E27FC236}">
              <a16:creationId xmlns:a16="http://schemas.microsoft.com/office/drawing/2014/main" id="{998ACA72-C4BB-4B20-A0A2-7F6AA2EE8BB5}"/>
            </a:ext>
          </a:extLst>
        </xdr:cNvPr>
        <xdr:cNvSpPr>
          <a:spLocks noChangeShapeType="1"/>
        </xdr:cNvSpPr>
      </xdr:nvSpPr>
      <xdr:spPr bwMode="auto">
        <a:xfrm>
          <a:off x="1160145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52</xdr:row>
      <xdr:rowOff>0</xdr:rowOff>
    </xdr:from>
    <xdr:to>
      <xdr:col>17</xdr:col>
      <xdr:colOff>323850</xdr:colOff>
      <xdr:row>52</xdr:row>
      <xdr:rowOff>0</xdr:rowOff>
    </xdr:to>
    <xdr:sp macro="" textlink="">
      <xdr:nvSpPr>
        <xdr:cNvPr id="5433" name="Line 7">
          <a:extLst>
            <a:ext uri="{FF2B5EF4-FFF2-40B4-BE49-F238E27FC236}">
              <a16:creationId xmlns:a16="http://schemas.microsoft.com/office/drawing/2014/main" id="{576E6417-F194-4D80-84BD-8FF7AD6B67AA}"/>
            </a:ext>
          </a:extLst>
        </xdr:cNvPr>
        <xdr:cNvSpPr>
          <a:spLocks noChangeShapeType="1"/>
        </xdr:cNvSpPr>
      </xdr:nvSpPr>
      <xdr:spPr bwMode="auto">
        <a:xfrm>
          <a:off x="1160145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52</xdr:row>
      <xdr:rowOff>0</xdr:rowOff>
    </xdr:from>
    <xdr:to>
      <xdr:col>17</xdr:col>
      <xdr:colOff>323850</xdr:colOff>
      <xdr:row>52</xdr:row>
      <xdr:rowOff>0</xdr:rowOff>
    </xdr:to>
    <xdr:sp macro="" textlink="">
      <xdr:nvSpPr>
        <xdr:cNvPr id="5434" name="Line 7">
          <a:extLst>
            <a:ext uri="{FF2B5EF4-FFF2-40B4-BE49-F238E27FC236}">
              <a16:creationId xmlns:a16="http://schemas.microsoft.com/office/drawing/2014/main" id="{B0906680-36CA-4D16-9736-F5948290FCCA}"/>
            </a:ext>
          </a:extLst>
        </xdr:cNvPr>
        <xdr:cNvSpPr>
          <a:spLocks noChangeShapeType="1"/>
        </xdr:cNvSpPr>
      </xdr:nvSpPr>
      <xdr:spPr bwMode="auto">
        <a:xfrm>
          <a:off x="1160145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52</xdr:row>
      <xdr:rowOff>0</xdr:rowOff>
    </xdr:from>
    <xdr:to>
      <xdr:col>17</xdr:col>
      <xdr:colOff>323850</xdr:colOff>
      <xdr:row>52</xdr:row>
      <xdr:rowOff>0</xdr:rowOff>
    </xdr:to>
    <xdr:sp macro="" textlink="">
      <xdr:nvSpPr>
        <xdr:cNvPr id="5435" name="Line 7">
          <a:extLst>
            <a:ext uri="{FF2B5EF4-FFF2-40B4-BE49-F238E27FC236}">
              <a16:creationId xmlns:a16="http://schemas.microsoft.com/office/drawing/2014/main" id="{4CFC7A2B-5E23-4D81-8E01-F6C4DF123881}"/>
            </a:ext>
          </a:extLst>
        </xdr:cNvPr>
        <xdr:cNvSpPr>
          <a:spLocks noChangeShapeType="1"/>
        </xdr:cNvSpPr>
      </xdr:nvSpPr>
      <xdr:spPr bwMode="auto">
        <a:xfrm>
          <a:off x="1160145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52</xdr:row>
      <xdr:rowOff>0</xdr:rowOff>
    </xdr:from>
    <xdr:to>
      <xdr:col>17</xdr:col>
      <xdr:colOff>323850</xdr:colOff>
      <xdr:row>52</xdr:row>
      <xdr:rowOff>0</xdr:rowOff>
    </xdr:to>
    <xdr:sp macro="" textlink="">
      <xdr:nvSpPr>
        <xdr:cNvPr id="5436" name="Line 7">
          <a:extLst>
            <a:ext uri="{FF2B5EF4-FFF2-40B4-BE49-F238E27FC236}">
              <a16:creationId xmlns:a16="http://schemas.microsoft.com/office/drawing/2014/main" id="{41E2B426-20DA-4257-B74A-20D06F613D29}"/>
            </a:ext>
          </a:extLst>
        </xdr:cNvPr>
        <xdr:cNvSpPr>
          <a:spLocks noChangeShapeType="1"/>
        </xdr:cNvSpPr>
      </xdr:nvSpPr>
      <xdr:spPr bwMode="auto">
        <a:xfrm>
          <a:off x="1160145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52</xdr:row>
      <xdr:rowOff>0</xdr:rowOff>
    </xdr:from>
    <xdr:to>
      <xdr:col>17</xdr:col>
      <xdr:colOff>323850</xdr:colOff>
      <xdr:row>52</xdr:row>
      <xdr:rowOff>0</xdr:rowOff>
    </xdr:to>
    <xdr:sp macro="" textlink="">
      <xdr:nvSpPr>
        <xdr:cNvPr id="5437" name="Line 7">
          <a:extLst>
            <a:ext uri="{FF2B5EF4-FFF2-40B4-BE49-F238E27FC236}">
              <a16:creationId xmlns:a16="http://schemas.microsoft.com/office/drawing/2014/main" id="{50F6B6C7-67C3-4326-AE7C-EBB36D816CC0}"/>
            </a:ext>
          </a:extLst>
        </xdr:cNvPr>
        <xdr:cNvSpPr>
          <a:spLocks noChangeShapeType="1"/>
        </xdr:cNvSpPr>
      </xdr:nvSpPr>
      <xdr:spPr bwMode="auto">
        <a:xfrm>
          <a:off x="1160145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52</xdr:row>
      <xdr:rowOff>0</xdr:rowOff>
    </xdr:from>
    <xdr:to>
      <xdr:col>17</xdr:col>
      <xdr:colOff>323850</xdr:colOff>
      <xdr:row>52</xdr:row>
      <xdr:rowOff>0</xdr:rowOff>
    </xdr:to>
    <xdr:sp macro="" textlink="">
      <xdr:nvSpPr>
        <xdr:cNvPr id="5438" name="Line 7">
          <a:extLst>
            <a:ext uri="{FF2B5EF4-FFF2-40B4-BE49-F238E27FC236}">
              <a16:creationId xmlns:a16="http://schemas.microsoft.com/office/drawing/2014/main" id="{C217256E-0A3B-4D0C-9B41-9D52FD84C863}"/>
            </a:ext>
          </a:extLst>
        </xdr:cNvPr>
        <xdr:cNvSpPr>
          <a:spLocks noChangeShapeType="1"/>
        </xdr:cNvSpPr>
      </xdr:nvSpPr>
      <xdr:spPr bwMode="auto">
        <a:xfrm>
          <a:off x="1160145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52</xdr:row>
      <xdr:rowOff>0</xdr:rowOff>
    </xdr:from>
    <xdr:to>
      <xdr:col>17</xdr:col>
      <xdr:colOff>323850</xdr:colOff>
      <xdr:row>52</xdr:row>
      <xdr:rowOff>0</xdr:rowOff>
    </xdr:to>
    <xdr:sp macro="" textlink="">
      <xdr:nvSpPr>
        <xdr:cNvPr id="5439" name="Line 7">
          <a:extLst>
            <a:ext uri="{FF2B5EF4-FFF2-40B4-BE49-F238E27FC236}">
              <a16:creationId xmlns:a16="http://schemas.microsoft.com/office/drawing/2014/main" id="{4777819F-B7B3-46E1-A63F-3A3F1163C647}"/>
            </a:ext>
          </a:extLst>
        </xdr:cNvPr>
        <xdr:cNvSpPr>
          <a:spLocks noChangeShapeType="1"/>
        </xdr:cNvSpPr>
      </xdr:nvSpPr>
      <xdr:spPr bwMode="auto">
        <a:xfrm>
          <a:off x="1160145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56</xdr:row>
      <xdr:rowOff>0</xdr:rowOff>
    </xdr:from>
    <xdr:to>
      <xdr:col>11</xdr:col>
      <xdr:colOff>323850</xdr:colOff>
      <xdr:row>56</xdr:row>
      <xdr:rowOff>0</xdr:rowOff>
    </xdr:to>
    <xdr:sp macro="" textlink="">
      <xdr:nvSpPr>
        <xdr:cNvPr id="5440" name="Line 7">
          <a:extLst>
            <a:ext uri="{FF2B5EF4-FFF2-40B4-BE49-F238E27FC236}">
              <a16:creationId xmlns:a16="http://schemas.microsoft.com/office/drawing/2014/main" id="{0F21F4E1-7DB0-442E-A9E5-ADF8101D2DAB}"/>
            </a:ext>
          </a:extLst>
        </xdr:cNvPr>
        <xdr:cNvSpPr>
          <a:spLocks noChangeShapeType="1"/>
        </xdr:cNvSpPr>
      </xdr:nvSpPr>
      <xdr:spPr bwMode="auto">
        <a:xfrm>
          <a:off x="697230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56</xdr:row>
      <xdr:rowOff>0</xdr:rowOff>
    </xdr:from>
    <xdr:to>
      <xdr:col>11</xdr:col>
      <xdr:colOff>323850</xdr:colOff>
      <xdr:row>56</xdr:row>
      <xdr:rowOff>0</xdr:rowOff>
    </xdr:to>
    <xdr:sp macro="" textlink="">
      <xdr:nvSpPr>
        <xdr:cNvPr id="5441" name="Line 7">
          <a:extLst>
            <a:ext uri="{FF2B5EF4-FFF2-40B4-BE49-F238E27FC236}">
              <a16:creationId xmlns:a16="http://schemas.microsoft.com/office/drawing/2014/main" id="{E44AF2D3-CFCE-4155-970B-2CE857CE8F65}"/>
            </a:ext>
          </a:extLst>
        </xdr:cNvPr>
        <xdr:cNvSpPr>
          <a:spLocks noChangeShapeType="1"/>
        </xdr:cNvSpPr>
      </xdr:nvSpPr>
      <xdr:spPr bwMode="auto">
        <a:xfrm>
          <a:off x="697230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56</xdr:row>
      <xdr:rowOff>0</xdr:rowOff>
    </xdr:from>
    <xdr:to>
      <xdr:col>11</xdr:col>
      <xdr:colOff>323850</xdr:colOff>
      <xdr:row>56</xdr:row>
      <xdr:rowOff>0</xdr:rowOff>
    </xdr:to>
    <xdr:sp macro="" textlink="">
      <xdr:nvSpPr>
        <xdr:cNvPr id="5442" name="Line 7">
          <a:extLst>
            <a:ext uri="{FF2B5EF4-FFF2-40B4-BE49-F238E27FC236}">
              <a16:creationId xmlns:a16="http://schemas.microsoft.com/office/drawing/2014/main" id="{84BBB382-933A-4A6B-8C71-5046F1EBD849}"/>
            </a:ext>
          </a:extLst>
        </xdr:cNvPr>
        <xdr:cNvSpPr>
          <a:spLocks noChangeShapeType="1"/>
        </xdr:cNvSpPr>
      </xdr:nvSpPr>
      <xdr:spPr bwMode="auto">
        <a:xfrm>
          <a:off x="697230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56</xdr:row>
      <xdr:rowOff>0</xdr:rowOff>
    </xdr:from>
    <xdr:to>
      <xdr:col>11</xdr:col>
      <xdr:colOff>323850</xdr:colOff>
      <xdr:row>56</xdr:row>
      <xdr:rowOff>0</xdr:rowOff>
    </xdr:to>
    <xdr:sp macro="" textlink="">
      <xdr:nvSpPr>
        <xdr:cNvPr id="5443" name="Line 7">
          <a:extLst>
            <a:ext uri="{FF2B5EF4-FFF2-40B4-BE49-F238E27FC236}">
              <a16:creationId xmlns:a16="http://schemas.microsoft.com/office/drawing/2014/main" id="{8234E2BF-7450-4180-9373-9E32B192EB1A}"/>
            </a:ext>
          </a:extLst>
        </xdr:cNvPr>
        <xdr:cNvSpPr>
          <a:spLocks noChangeShapeType="1"/>
        </xdr:cNvSpPr>
      </xdr:nvSpPr>
      <xdr:spPr bwMode="auto">
        <a:xfrm>
          <a:off x="697230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56</xdr:row>
      <xdr:rowOff>0</xdr:rowOff>
    </xdr:from>
    <xdr:to>
      <xdr:col>11</xdr:col>
      <xdr:colOff>323850</xdr:colOff>
      <xdr:row>56</xdr:row>
      <xdr:rowOff>0</xdr:rowOff>
    </xdr:to>
    <xdr:sp macro="" textlink="">
      <xdr:nvSpPr>
        <xdr:cNvPr id="5444" name="Line 7">
          <a:extLst>
            <a:ext uri="{FF2B5EF4-FFF2-40B4-BE49-F238E27FC236}">
              <a16:creationId xmlns:a16="http://schemas.microsoft.com/office/drawing/2014/main" id="{D19A9FCD-AD2B-4F18-9AEF-12D64B3123A2}"/>
            </a:ext>
          </a:extLst>
        </xdr:cNvPr>
        <xdr:cNvSpPr>
          <a:spLocks noChangeShapeType="1"/>
        </xdr:cNvSpPr>
      </xdr:nvSpPr>
      <xdr:spPr bwMode="auto">
        <a:xfrm>
          <a:off x="697230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56</xdr:row>
      <xdr:rowOff>0</xdr:rowOff>
    </xdr:from>
    <xdr:to>
      <xdr:col>11</xdr:col>
      <xdr:colOff>323850</xdr:colOff>
      <xdr:row>56</xdr:row>
      <xdr:rowOff>0</xdr:rowOff>
    </xdr:to>
    <xdr:sp macro="" textlink="">
      <xdr:nvSpPr>
        <xdr:cNvPr id="5445" name="Line 7">
          <a:extLst>
            <a:ext uri="{FF2B5EF4-FFF2-40B4-BE49-F238E27FC236}">
              <a16:creationId xmlns:a16="http://schemas.microsoft.com/office/drawing/2014/main" id="{93D34621-2DC6-4080-8526-8713B9ABE0B7}"/>
            </a:ext>
          </a:extLst>
        </xdr:cNvPr>
        <xdr:cNvSpPr>
          <a:spLocks noChangeShapeType="1"/>
        </xdr:cNvSpPr>
      </xdr:nvSpPr>
      <xdr:spPr bwMode="auto">
        <a:xfrm>
          <a:off x="697230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56</xdr:row>
      <xdr:rowOff>0</xdr:rowOff>
    </xdr:from>
    <xdr:to>
      <xdr:col>11</xdr:col>
      <xdr:colOff>323850</xdr:colOff>
      <xdr:row>56</xdr:row>
      <xdr:rowOff>0</xdr:rowOff>
    </xdr:to>
    <xdr:sp macro="" textlink="">
      <xdr:nvSpPr>
        <xdr:cNvPr id="5446" name="Line 7">
          <a:extLst>
            <a:ext uri="{FF2B5EF4-FFF2-40B4-BE49-F238E27FC236}">
              <a16:creationId xmlns:a16="http://schemas.microsoft.com/office/drawing/2014/main" id="{73C9AB1D-C0AF-46D9-B32B-87AF23655E0F}"/>
            </a:ext>
          </a:extLst>
        </xdr:cNvPr>
        <xdr:cNvSpPr>
          <a:spLocks noChangeShapeType="1"/>
        </xdr:cNvSpPr>
      </xdr:nvSpPr>
      <xdr:spPr bwMode="auto">
        <a:xfrm>
          <a:off x="697230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56</xdr:row>
      <xdr:rowOff>0</xdr:rowOff>
    </xdr:from>
    <xdr:to>
      <xdr:col>11</xdr:col>
      <xdr:colOff>323850</xdr:colOff>
      <xdr:row>56</xdr:row>
      <xdr:rowOff>0</xdr:rowOff>
    </xdr:to>
    <xdr:sp macro="" textlink="">
      <xdr:nvSpPr>
        <xdr:cNvPr id="5447" name="Line 7">
          <a:extLst>
            <a:ext uri="{FF2B5EF4-FFF2-40B4-BE49-F238E27FC236}">
              <a16:creationId xmlns:a16="http://schemas.microsoft.com/office/drawing/2014/main" id="{97815C6A-795D-439B-BC9F-658A5F95B72C}"/>
            </a:ext>
          </a:extLst>
        </xdr:cNvPr>
        <xdr:cNvSpPr>
          <a:spLocks noChangeShapeType="1"/>
        </xdr:cNvSpPr>
      </xdr:nvSpPr>
      <xdr:spPr bwMode="auto">
        <a:xfrm>
          <a:off x="697230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56</xdr:row>
      <xdr:rowOff>0</xdr:rowOff>
    </xdr:from>
    <xdr:to>
      <xdr:col>11</xdr:col>
      <xdr:colOff>323850</xdr:colOff>
      <xdr:row>56</xdr:row>
      <xdr:rowOff>0</xdr:rowOff>
    </xdr:to>
    <xdr:sp macro="" textlink="">
      <xdr:nvSpPr>
        <xdr:cNvPr id="5448" name="Line 7">
          <a:extLst>
            <a:ext uri="{FF2B5EF4-FFF2-40B4-BE49-F238E27FC236}">
              <a16:creationId xmlns:a16="http://schemas.microsoft.com/office/drawing/2014/main" id="{13135541-123A-4B79-9831-6BCEA4BBD621}"/>
            </a:ext>
          </a:extLst>
        </xdr:cNvPr>
        <xdr:cNvSpPr>
          <a:spLocks noChangeShapeType="1"/>
        </xdr:cNvSpPr>
      </xdr:nvSpPr>
      <xdr:spPr bwMode="auto">
        <a:xfrm>
          <a:off x="697230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56</xdr:row>
      <xdr:rowOff>0</xdr:rowOff>
    </xdr:from>
    <xdr:to>
      <xdr:col>11</xdr:col>
      <xdr:colOff>323850</xdr:colOff>
      <xdr:row>56</xdr:row>
      <xdr:rowOff>0</xdr:rowOff>
    </xdr:to>
    <xdr:sp macro="" textlink="">
      <xdr:nvSpPr>
        <xdr:cNvPr id="5449" name="Line 7">
          <a:extLst>
            <a:ext uri="{FF2B5EF4-FFF2-40B4-BE49-F238E27FC236}">
              <a16:creationId xmlns:a16="http://schemas.microsoft.com/office/drawing/2014/main" id="{3E854124-512A-4CE0-8608-7E9E0496D0D0}"/>
            </a:ext>
          </a:extLst>
        </xdr:cNvPr>
        <xdr:cNvSpPr>
          <a:spLocks noChangeShapeType="1"/>
        </xdr:cNvSpPr>
      </xdr:nvSpPr>
      <xdr:spPr bwMode="auto">
        <a:xfrm>
          <a:off x="697230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56</xdr:row>
      <xdr:rowOff>0</xdr:rowOff>
    </xdr:from>
    <xdr:to>
      <xdr:col>11</xdr:col>
      <xdr:colOff>323850</xdr:colOff>
      <xdr:row>56</xdr:row>
      <xdr:rowOff>0</xdr:rowOff>
    </xdr:to>
    <xdr:sp macro="" textlink="">
      <xdr:nvSpPr>
        <xdr:cNvPr id="5450" name="Line 7">
          <a:extLst>
            <a:ext uri="{FF2B5EF4-FFF2-40B4-BE49-F238E27FC236}">
              <a16:creationId xmlns:a16="http://schemas.microsoft.com/office/drawing/2014/main" id="{B9CEA38C-19E9-4ABD-AC0B-F85B88300F23}"/>
            </a:ext>
          </a:extLst>
        </xdr:cNvPr>
        <xdr:cNvSpPr>
          <a:spLocks noChangeShapeType="1"/>
        </xdr:cNvSpPr>
      </xdr:nvSpPr>
      <xdr:spPr bwMode="auto">
        <a:xfrm>
          <a:off x="697230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56</xdr:row>
      <xdr:rowOff>0</xdr:rowOff>
    </xdr:from>
    <xdr:to>
      <xdr:col>11</xdr:col>
      <xdr:colOff>323850</xdr:colOff>
      <xdr:row>56</xdr:row>
      <xdr:rowOff>0</xdr:rowOff>
    </xdr:to>
    <xdr:sp macro="" textlink="">
      <xdr:nvSpPr>
        <xdr:cNvPr id="5451" name="Line 7">
          <a:extLst>
            <a:ext uri="{FF2B5EF4-FFF2-40B4-BE49-F238E27FC236}">
              <a16:creationId xmlns:a16="http://schemas.microsoft.com/office/drawing/2014/main" id="{F280738C-BD9B-44DA-9A66-5515D2AF36A6}"/>
            </a:ext>
          </a:extLst>
        </xdr:cNvPr>
        <xdr:cNvSpPr>
          <a:spLocks noChangeShapeType="1"/>
        </xdr:cNvSpPr>
      </xdr:nvSpPr>
      <xdr:spPr bwMode="auto">
        <a:xfrm>
          <a:off x="697230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56</xdr:row>
      <xdr:rowOff>0</xdr:rowOff>
    </xdr:from>
    <xdr:to>
      <xdr:col>11</xdr:col>
      <xdr:colOff>323850</xdr:colOff>
      <xdr:row>56</xdr:row>
      <xdr:rowOff>0</xdr:rowOff>
    </xdr:to>
    <xdr:sp macro="" textlink="">
      <xdr:nvSpPr>
        <xdr:cNvPr id="5452" name="Line 7">
          <a:extLst>
            <a:ext uri="{FF2B5EF4-FFF2-40B4-BE49-F238E27FC236}">
              <a16:creationId xmlns:a16="http://schemas.microsoft.com/office/drawing/2014/main" id="{DDC954CA-7F38-47A0-B94A-42C16FC47ECF}"/>
            </a:ext>
          </a:extLst>
        </xdr:cNvPr>
        <xdr:cNvSpPr>
          <a:spLocks noChangeShapeType="1"/>
        </xdr:cNvSpPr>
      </xdr:nvSpPr>
      <xdr:spPr bwMode="auto">
        <a:xfrm>
          <a:off x="697230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56</xdr:row>
      <xdr:rowOff>0</xdr:rowOff>
    </xdr:from>
    <xdr:to>
      <xdr:col>11</xdr:col>
      <xdr:colOff>323850</xdr:colOff>
      <xdr:row>56</xdr:row>
      <xdr:rowOff>0</xdr:rowOff>
    </xdr:to>
    <xdr:sp macro="" textlink="">
      <xdr:nvSpPr>
        <xdr:cNvPr id="5453" name="Line 7">
          <a:extLst>
            <a:ext uri="{FF2B5EF4-FFF2-40B4-BE49-F238E27FC236}">
              <a16:creationId xmlns:a16="http://schemas.microsoft.com/office/drawing/2014/main" id="{EF5995C4-5109-46AA-A6BD-5F6DE3FB5886}"/>
            </a:ext>
          </a:extLst>
        </xdr:cNvPr>
        <xdr:cNvSpPr>
          <a:spLocks noChangeShapeType="1"/>
        </xdr:cNvSpPr>
      </xdr:nvSpPr>
      <xdr:spPr bwMode="auto">
        <a:xfrm>
          <a:off x="697230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56</xdr:row>
      <xdr:rowOff>0</xdr:rowOff>
    </xdr:from>
    <xdr:to>
      <xdr:col>11</xdr:col>
      <xdr:colOff>323850</xdr:colOff>
      <xdr:row>56</xdr:row>
      <xdr:rowOff>0</xdr:rowOff>
    </xdr:to>
    <xdr:sp macro="" textlink="">
      <xdr:nvSpPr>
        <xdr:cNvPr id="5454" name="Line 7">
          <a:extLst>
            <a:ext uri="{FF2B5EF4-FFF2-40B4-BE49-F238E27FC236}">
              <a16:creationId xmlns:a16="http://schemas.microsoft.com/office/drawing/2014/main" id="{85C611FB-4BF6-4BD8-B4B4-FE5218FC4C62}"/>
            </a:ext>
          </a:extLst>
        </xdr:cNvPr>
        <xdr:cNvSpPr>
          <a:spLocks noChangeShapeType="1"/>
        </xdr:cNvSpPr>
      </xdr:nvSpPr>
      <xdr:spPr bwMode="auto">
        <a:xfrm>
          <a:off x="697230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56</xdr:row>
      <xdr:rowOff>0</xdr:rowOff>
    </xdr:from>
    <xdr:to>
      <xdr:col>11</xdr:col>
      <xdr:colOff>323850</xdr:colOff>
      <xdr:row>56</xdr:row>
      <xdr:rowOff>0</xdr:rowOff>
    </xdr:to>
    <xdr:sp macro="" textlink="">
      <xdr:nvSpPr>
        <xdr:cNvPr id="5455" name="Line 7">
          <a:extLst>
            <a:ext uri="{FF2B5EF4-FFF2-40B4-BE49-F238E27FC236}">
              <a16:creationId xmlns:a16="http://schemas.microsoft.com/office/drawing/2014/main" id="{AB72CFE3-286B-4170-80BC-8C4775C04DD6}"/>
            </a:ext>
          </a:extLst>
        </xdr:cNvPr>
        <xdr:cNvSpPr>
          <a:spLocks noChangeShapeType="1"/>
        </xdr:cNvSpPr>
      </xdr:nvSpPr>
      <xdr:spPr bwMode="auto">
        <a:xfrm>
          <a:off x="697230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56</xdr:row>
      <xdr:rowOff>0</xdr:rowOff>
    </xdr:from>
    <xdr:to>
      <xdr:col>11</xdr:col>
      <xdr:colOff>323850</xdr:colOff>
      <xdr:row>56</xdr:row>
      <xdr:rowOff>0</xdr:rowOff>
    </xdr:to>
    <xdr:sp macro="" textlink="">
      <xdr:nvSpPr>
        <xdr:cNvPr id="5456" name="Line 7">
          <a:extLst>
            <a:ext uri="{FF2B5EF4-FFF2-40B4-BE49-F238E27FC236}">
              <a16:creationId xmlns:a16="http://schemas.microsoft.com/office/drawing/2014/main" id="{EFE72E1B-F998-4F3E-90DD-BC96588488D5}"/>
            </a:ext>
          </a:extLst>
        </xdr:cNvPr>
        <xdr:cNvSpPr>
          <a:spLocks noChangeShapeType="1"/>
        </xdr:cNvSpPr>
      </xdr:nvSpPr>
      <xdr:spPr bwMode="auto">
        <a:xfrm>
          <a:off x="697230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56</xdr:row>
      <xdr:rowOff>0</xdr:rowOff>
    </xdr:from>
    <xdr:to>
      <xdr:col>11</xdr:col>
      <xdr:colOff>323850</xdr:colOff>
      <xdr:row>56</xdr:row>
      <xdr:rowOff>0</xdr:rowOff>
    </xdr:to>
    <xdr:sp macro="" textlink="">
      <xdr:nvSpPr>
        <xdr:cNvPr id="5457" name="Line 7">
          <a:extLst>
            <a:ext uri="{FF2B5EF4-FFF2-40B4-BE49-F238E27FC236}">
              <a16:creationId xmlns:a16="http://schemas.microsoft.com/office/drawing/2014/main" id="{D0DFDAAC-0698-4324-937E-4A0598C413D7}"/>
            </a:ext>
          </a:extLst>
        </xdr:cNvPr>
        <xdr:cNvSpPr>
          <a:spLocks noChangeShapeType="1"/>
        </xdr:cNvSpPr>
      </xdr:nvSpPr>
      <xdr:spPr bwMode="auto">
        <a:xfrm>
          <a:off x="697230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56</xdr:row>
      <xdr:rowOff>0</xdr:rowOff>
    </xdr:from>
    <xdr:to>
      <xdr:col>11</xdr:col>
      <xdr:colOff>323850</xdr:colOff>
      <xdr:row>56</xdr:row>
      <xdr:rowOff>0</xdr:rowOff>
    </xdr:to>
    <xdr:sp macro="" textlink="">
      <xdr:nvSpPr>
        <xdr:cNvPr id="5458" name="Line 7">
          <a:extLst>
            <a:ext uri="{FF2B5EF4-FFF2-40B4-BE49-F238E27FC236}">
              <a16:creationId xmlns:a16="http://schemas.microsoft.com/office/drawing/2014/main" id="{73749EFB-EB96-41CF-843E-FFB02D7650E8}"/>
            </a:ext>
          </a:extLst>
        </xdr:cNvPr>
        <xdr:cNvSpPr>
          <a:spLocks noChangeShapeType="1"/>
        </xdr:cNvSpPr>
      </xdr:nvSpPr>
      <xdr:spPr bwMode="auto">
        <a:xfrm>
          <a:off x="697230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56</xdr:row>
      <xdr:rowOff>0</xdr:rowOff>
    </xdr:from>
    <xdr:to>
      <xdr:col>11</xdr:col>
      <xdr:colOff>323850</xdr:colOff>
      <xdr:row>56</xdr:row>
      <xdr:rowOff>0</xdr:rowOff>
    </xdr:to>
    <xdr:sp macro="" textlink="">
      <xdr:nvSpPr>
        <xdr:cNvPr id="5459" name="Line 7">
          <a:extLst>
            <a:ext uri="{FF2B5EF4-FFF2-40B4-BE49-F238E27FC236}">
              <a16:creationId xmlns:a16="http://schemas.microsoft.com/office/drawing/2014/main" id="{E1588252-B564-4248-BC01-B17558CB8ACA}"/>
            </a:ext>
          </a:extLst>
        </xdr:cNvPr>
        <xdr:cNvSpPr>
          <a:spLocks noChangeShapeType="1"/>
        </xdr:cNvSpPr>
      </xdr:nvSpPr>
      <xdr:spPr bwMode="auto">
        <a:xfrm>
          <a:off x="697230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56</xdr:row>
      <xdr:rowOff>0</xdr:rowOff>
    </xdr:from>
    <xdr:to>
      <xdr:col>11</xdr:col>
      <xdr:colOff>323850</xdr:colOff>
      <xdr:row>56</xdr:row>
      <xdr:rowOff>0</xdr:rowOff>
    </xdr:to>
    <xdr:sp macro="" textlink="">
      <xdr:nvSpPr>
        <xdr:cNvPr id="5460" name="Line 7">
          <a:extLst>
            <a:ext uri="{FF2B5EF4-FFF2-40B4-BE49-F238E27FC236}">
              <a16:creationId xmlns:a16="http://schemas.microsoft.com/office/drawing/2014/main" id="{A2C4B540-02FD-4BDD-B92A-74DFDB4CAEFD}"/>
            </a:ext>
          </a:extLst>
        </xdr:cNvPr>
        <xdr:cNvSpPr>
          <a:spLocks noChangeShapeType="1"/>
        </xdr:cNvSpPr>
      </xdr:nvSpPr>
      <xdr:spPr bwMode="auto">
        <a:xfrm>
          <a:off x="697230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5461" name="Line 7">
          <a:extLst>
            <a:ext uri="{FF2B5EF4-FFF2-40B4-BE49-F238E27FC236}">
              <a16:creationId xmlns:a16="http://schemas.microsoft.com/office/drawing/2014/main" id="{480A0EB1-7E67-4156-83B3-41A56E34DD23}"/>
            </a:ext>
          </a:extLst>
        </xdr:cNvPr>
        <xdr:cNvSpPr>
          <a:spLocks noChangeShapeType="1"/>
        </xdr:cNvSpPr>
      </xdr:nvSpPr>
      <xdr:spPr bwMode="auto">
        <a:xfrm>
          <a:off x="851535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5462" name="Line 7">
          <a:extLst>
            <a:ext uri="{FF2B5EF4-FFF2-40B4-BE49-F238E27FC236}">
              <a16:creationId xmlns:a16="http://schemas.microsoft.com/office/drawing/2014/main" id="{4FCC379D-3A08-4670-8C49-0F79957A45C5}"/>
            </a:ext>
          </a:extLst>
        </xdr:cNvPr>
        <xdr:cNvSpPr>
          <a:spLocks noChangeShapeType="1"/>
        </xdr:cNvSpPr>
      </xdr:nvSpPr>
      <xdr:spPr bwMode="auto">
        <a:xfrm>
          <a:off x="851535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5463" name="Line 7">
          <a:extLst>
            <a:ext uri="{FF2B5EF4-FFF2-40B4-BE49-F238E27FC236}">
              <a16:creationId xmlns:a16="http://schemas.microsoft.com/office/drawing/2014/main" id="{3F32C33F-54F9-4E70-A314-998C0549C29E}"/>
            </a:ext>
          </a:extLst>
        </xdr:cNvPr>
        <xdr:cNvSpPr>
          <a:spLocks noChangeShapeType="1"/>
        </xdr:cNvSpPr>
      </xdr:nvSpPr>
      <xdr:spPr bwMode="auto">
        <a:xfrm>
          <a:off x="851535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5464" name="Line 7">
          <a:extLst>
            <a:ext uri="{FF2B5EF4-FFF2-40B4-BE49-F238E27FC236}">
              <a16:creationId xmlns:a16="http://schemas.microsoft.com/office/drawing/2014/main" id="{1D8104DD-4717-4044-B1E8-F37F8D9D5CEC}"/>
            </a:ext>
          </a:extLst>
        </xdr:cNvPr>
        <xdr:cNvSpPr>
          <a:spLocks noChangeShapeType="1"/>
        </xdr:cNvSpPr>
      </xdr:nvSpPr>
      <xdr:spPr bwMode="auto">
        <a:xfrm>
          <a:off x="851535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5465" name="Line 7">
          <a:extLst>
            <a:ext uri="{FF2B5EF4-FFF2-40B4-BE49-F238E27FC236}">
              <a16:creationId xmlns:a16="http://schemas.microsoft.com/office/drawing/2014/main" id="{01698E7F-8A49-40BA-86F7-7F6AD6EF1CED}"/>
            </a:ext>
          </a:extLst>
        </xdr:cNvPr>
        <xdr:cNvSpPr>
          <a:spLocks noChangeShapeType="1"/>
        </xdr:cNvSpPr>
      </xdr:nvSpPr>
      <xdr:spPr bwMode="auto">
        <a:xfrm>
          <a:off x="851535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5466" name="Line 7">
          <a:extLst>
            <a:ext uri="{FF2B5EF4-FFF2-40B4-BE49-F238E27FC236}">
              <a16:creationId xmlns:a16="http://schemas.microsoft.com/office/drawing/2014/main" id="{4F55088D-2676-482D-9554-2AA3B1DD78AE}"/>
            </a:ext>
          </a:extLst>
        </xdr:cNvPr>
        <xdr:cNvSpPr>
          <a:spLocks noChangeShapeType="1"/>
        </xdr:cNvSpPr>
      </xdr:nvSpPr>
      <xdr:spPr bwMode="auto">
        <a:xfrm>
          <a:off x="851535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5467" name="Line 7">
          <a:extLst>
            <a:ext uri="{FF2B5EF4-FFF2-40B4-BE49-F238E27FC236}">
              <a16:creationId xmlns:a16="http://schemas.microsoft.com/office/drawing/2014/main" id="{969B7A03-C773-4814-B7ED-84CC2B1EAA08}"/>
            </a:ext>
          </a:extLst>
        </xdr:cNvPr>
        <xdr:cNvSpPr>
          <a:spLocks noChangeShapeType="1"/>
        </xdr:cNvSpPr>
      </xdr:nvSpPr>
      <xdr:spPr bwMode="auto">
        <a:xfrm>
          <a:off x="851535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5468" name="Line 7">
          <a:extLst>
            <a:ext uri="{FF2B5EF4-FFF2-40B4-BE49-F238E27FC236}">
              <a16:creationId xmlns:a16="http://schemas.microsoft.com/office/drawing/2014/main" id="{AC38C59E-71B4-4076-9805-550B2C8069BC}"/>
            </a:ext>
          </a:extLst>
        </xdr:cNvPr>
        <xdr:cNvSpPr>
          <a:spLocks noChangeShapeType="1"/>
        </xdr:cNvSpPr>
      </xdr:nvSpPr>
      <xdr:spPr bwMode="auto">
        <a:xfrm>
          <a:off x="851535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5469" name="Line 7">
          <a:extLst>
            <a:ext uri="{FF2B5EF4-FFF2-40B4-BE49-F238E27FC236}">
              <a16:creationId xmlns:a16="http://schemas.microsoft.com/office/drawing/2014/main" id="{6CD54A1C-F37E-4CBA-BF7B-F0F5CC2A166D}"/>
            </a:ext>
          </a:extLst>
        </xdr:cNvPr>
        <xdr:cNvSpPr>
          <a:spLocks noChangeShapeType="1"/>
        </xdr:cNvSpPr>
      </xdr:nvSpPr>
      <xdr:spPr bwMode="auto">
        <a:xfrm>
          <a:off x="851535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5470" name="Line 7">
          <a:extLst>
            <a:ext uri="{FF2B5EF4-FFF2-40B4-BE49-F238E27FC236}">
              <a16:creationId xmlns:a16="http://schemas.microsoft.com/office/drawing/2014/main" id="{FB6BE802-E182-4EF2-895D-39FBECADBC78}"/>
            </a:ext>
          </a:extLst>
        </xdr:cNvPr>
        <xdr:cNvSpPr>
          <a:spLocks noChangeShapeType="1"/>
        </xdr:cNvSpPr>
      </xdr:nvSpPr>
      <xdr:spPr bwMode="auto">
        <a:xfrm>
          <a:off x="851535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5471" name="Line 7">
          <a:extLst>
            <a:ext uri="{FF2B5EF4-FFF2-40B4-BE49-F238E27FC236}">
              <a16:creationId xmlns:a16="http://schemas.microsoft.com/office/drawing/2014/main" id="{E5C6A537-7EAE-4BE1-B052-9568CB68C95D}"/>
            </a:ext>
          </a:extLst>
        </xdr:cNvPr>
        <xdr:cNvSpPr>
          <a:spLocks noChangeShapeType="1"/>
        </xdr:cNvSpPr>
      </xdr:nvSpPr>
      <xdr:spPr bwMode="auto">
        <a:xfrm>
          <a:off x="851535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5472" name="Line 7">
          <a:extLst>
            <a:ext uri="{FF2B5EF4-FFF2-40B4-BE49-F238E27FC236}">
              <a16:creationId xmlns:a16="http://schemas.microsoft.com/office/drawing/2014/main" id="{CA0356EB-54CA-47C8-A8BA-2AD7680CFB9D}"/>
            </a:ext>
          </a:extLst>
        </xdr:cNvPr>
        <xdr:cNvSpPr>
          <a:spLocks noChangeShapeType="1"/>
        </xdr:cNvSpPr>
      </xdr:nvSpPr>
      <xdr:spPr bwMode="auto">
        <a:xfrm>
          <a:off x="851535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5473" name="Line 7">
          <a:extLst>
            <a:ext uri="{FF2B5EF4-FFF2-40B4-BE49-F238E27FC236}">
              <a16:creationId xmlns:a16="http://schemas.microsoft.com/office/drawing/2014/main" id="{7303E48B-AB92-4A8C-BF5D-0D526FF1A33D}"/>
            </a:ext>
          </a:extLst>
        </xdr:cNvPr>
        <xdr:cNvSpPr>
          <a:spLocks noChangeShapeType="1"/>
        </xdr:cNvSpPr>
      </xdr:nvSpPr>
      <xdr:spPr bwMode="auto">
        <a:xfrm>
          <a:off x="851535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5474" name="Line 7">
          <a:extLst>
            <a:ext uri="{FF2B5EF4-FFF2-40B4-BE49-F238E27FC236}">
              <a16:creationId xmlns:a16="http://schemas.microsoft.com/office/drawing/2014/main" id="{D211D52F-97D4-4560-9D49-C3BF80603F63}"/>
            </a:ext>
          </a:extLst>
        </xdr:cNvPr>
        <xdr:cNvSpPr>
          <a:spLocks noChangeShapeType="1"/>
        </xdr:cNvSpPr>
      </xdr:nvSpPr>
      <xdr:spPr bwMode="auto">
        <a:xfrm>
          <a:off x="851535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52</xdr:row>
      <xdr:rowOff>0</xdr:rowOff>
    </xdr:from>
    <xdr:to>
      <xdr:col>13</xdr:col>
      <xdr:colOff>323850</xdr:colOff>
      <xdr:row>52</xdr:row>
      <xdr:rowOff>0</xdr:rowOff>
    </xdr:to>
    <xdr:sp macro="" textlink="">
      <xdr:nvSpPr>
        <xdr:cNvPr id="5475" name="Line 7">
          <a:extLst>
            <a:ext uri="{FF2B5EF4-FFF2-40B4-BE49-F238E27FC236}">
              <a16:creationId xmlns:a16="http://schemas.microsoft.com/office/drawing/2014/main" id="{E5F1EFCF-55A6-4060-B9C8-9FC9954E2DB1}"/>
            </a:ext>
          </a:extLst>
        </xdr:cNvPr>
        <xdr:cNvSpPr>
          <a:spLocks noChangeShapeType="1"/>
        </xdr:cNvSpPr>
      </xdr:nvSpPr>
      <xdr:spPr bwMode="auto">
        <a:xfrm>
          <a:off x="851535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52</xdr:row>
      <xdr:rowOff>0</xdr:rowOff>
    </xdr:from>
    <xdr:to>
      <xdr:col>13</xdr:col>
      <xdr:colOff>323850</xdr:colOff>
      <xdr:row>52</xdr:row>
      <xdr:rowOff>0</xdr:rowOff>
    </xdr:to>
    <xdr:sp macro="" textlink="">
      <xdr:nvSpPr>
        <xdr:cNvPr id="5476" name="Line 7">
          <a:extLst>
            <a:ext uri="{FF2B5EF4-FFF2-40B4-BE49-F238E27FC236}">
              <a16:creationId xmlns:a16="http://schemas.microsoft.com/office/drawing/2014/main" id="{0F79DF6F-9057-4F9A-904B-6E5FF0C000FF}"/>
            </a:ext>
          </a:extLst>
        </xdr:cNvPr>
        <xdr:cNvSpPr>
          <a:spLocks noChangeShapeType="1"/>
        </xdr:cNvSpPr>
      </xdr:nvSpPr>
      <xdr:spPr bwMode="auto">
        <a:xfrm>
          <a:off x="851535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52</xdr:row>
      <xdr:rowOff>0</xdr:rowOff>
    </xdr:from>
    <xdr:to>
      <xdr:col>13</xdr:col>
      <xdr:colOff>323850</xdr:colOff>
      <xdr:row>52</xdr:row>
      <xdr:rowOff>0</xdr:rowOff>
    </xdr:to>
    <xdr:sp macro="" textlink="">
      <xdr:nvSpPr>
        <xdr:cNvPr id="5477" name="Line 7">
          <a:extLst>
            <a:ext uri="{FF2B5EF4-FFF2-40B4-BE49-F238E27FC236}">
              <a16:creationId xmlns:a16="http://schemas.microsoft.com/office/drawing/2014/main" id="{6DE3F5B5-BB90-4FDA-B917-C06AB8684FA6}"/>
            </a:ext>
          </a:extLst>
        </xdr:cNvPr>
        <xdr:cNvSpPr>
          <a:spLocks noChangeShapeType="1"/>
        </xdr:cNvSpPr>
      </xdr:nvSpPr>
      <xdr:spPr bwMode="auto">
        <a:xfrm>
          <a:off x="851535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52</xdr:row>
      <xdr:rowOff>0</xdr:rowOff>
    </xdr:from>
    <xdr:to>
      <xdr:col>13</xdr:col>
      <xdr:colOff>323850</xdr:colOff>
      <xdr:row>52</xdr:row>
      <xdr:rowOff>0</xdr:rowOff>
    </xdr:to>
    <xdr:sp macro="" textlink="">
      <xdr:nvSpPr>
        <xdr:cNvPr id="5478" name="Line 7">
          <a:extLst>
            <a:ext uri="{FF2B5EF4-FFF2-40B4-BE49-F238E27FC236}">
              <a16:creationId xmlns:a16="http://schemas.microsoft.com/office/drawing/2014/main" id="{C225D92F-83E2-4817-9BB4-6E83A9310A06}"/>
            </a:ext>
          </a:extLst>
        </xdr:cNvPr>
        <xdr:cNvSpPr>
          <a:spLocks noChangeShapeType="1"/>
        </xdr:cNvSpPr>
      </xdr:nvSpPr>
      <xdr:spPr bwMode="auto">
        <a:xfrm>
          <a:off x="851535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52</xdr:row>
      <xdr:rowOff>0</xdr:rowOff>
    </xdr:from>
    <xdr:to>
      <xdr:col>13</xdr:col>
      <xdr:colOff>323850</xdr:colOff>
      <xdr:row>52</xdr:row>
      <xdr:rowOff>0</xdr:rowOff>
    </xdr:to>
    <xdr:sp macro="" textlink="">
      <xdr:nvSpPr>
        <xdr:cNvPr id="5479" name="Line 7">
          <a:extLst>
            <a:ext uri="{FF2B5EF4-FFF2-40B4-BE49-F238E27FC236}">
              <a16:creationId xmlns:a16="http://schemas.microsoft.com/office/drawing/2014/main" id="{25BFA365-1CF4-4B12-B88E-D44F1AD05662}"/>
            </a:ext>
          </a:extLst>
        </xdr:cNvPr>
        <xdr:cNvSpPr>
          <a:spLocks noChangeShapeType="1"/>
        </xdr:cNvSpPr>
      </xdr:nvSpPr>
      <xdr:spPr bwMode="auto">
        <a:xfrm>
          <a:off x="851535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52</xdr:row>
      <xdr:rowOff>0</xdr:rowOff>
    </xdr:from>
    <xdr:to>
      <xdr:col>13</xdr:col>
      <xdr:colOff>323850</xdr:colOff>
      <xdr:row>52</xdr:row>
      <xdr:rowOff>0</xdr:rowOff>
    </xdr:to>
    <xdr:sp macro="" textlink="">
      <xdr:nvSpPr>
        <xdr:cNvPr id="5480" name="Line 7">
          <a:extLst>
            <a:ext uri="{FF2B5EF4-FFF2-40B4-BE49-F238E27FC236}">
              <a16:creationId xmlns:a16="http://schemas.microsoft.com/office/drawing/2014/main" id="{6099B7ED-1AD7-47C7-ADE8-2FBB51662900}"/>
            </a:ext>
          </a:extLst>
        </xdr:cNvPr>
        <xdr:cNvSpPr>
          <a:spLocks noChangeShapeType="1"/>
        </xdr:cNvSpPr>
      </xdr:nvSpPr>
      <xdr:spPr bwMode="auto">
        <a:xfrm>
          <a:off x="851535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52</xdr:row>
      <xdr:rowOff>0</xdr:rowOff>
    </xdr:from>
    <xdr:to>
      <xdr:col>13</xdr:col>
      <xdr:colOff>323850</xdr:colOff>
      <xdr:row>52</xdr:row>
      <xdr:rowOff>0</xdr:rowOff>
    </xdr:to>
    <xdr:sp macro="" textlink="">
      <xdr:nvSpPr>
        <xdr:cNvPr id="5481" name="Line 7">
          <a:extLst>
            <a:ext uri="{FF2B5EF4-FFF2-40B4-BE49-F238E27FC236}">
              <a16:creationId xmlns:a16="http://schemas.microsoft.com/office/drawing/2014/main" id="{764E2675-9524-451C-831E-AF9A83C71862}"/>
            </a:ext>
          </a:extLst>
        </xdr:cNvPr>
        <xdr:cNvSpPr>
          <a:spLocks noChangeShapeType="1"/>
        </xdr:cNvSpPr>
      </xdr:nvSpPr>
      <xdr:spPr bwMode="auto">
        <a:xfrm>
          <a:off x="851535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52</xdr:row>
      <xdr:rowOff>0</xdr:rowOff>
    </xdr:from>
    <xdr:to>
      <xdr:col>13</xdr:col>
      <xdr:colOff>323850</xdr:colOff>
      <xdr:row>52</xdr:row>
      <xdr:rowOff>0</xdr:rowOff>
    </xdr:to>
    <xdr:sp macro="" textlink="">
      <xdr:nvSpPr>
        <xdr:cNvPr id="5482" name="Line 7">
          <a:extLst>
            <a:ext uri="{FF2B5EF4-FFF2-40B4-BE49-F238E27FC236}">
              <a16:creationId xmlns:a16="http://schemas.microsoft.com/office/drawing/2014/main" id="{1948FB58-18B0-4D7A-B8AC-0E1BC3A21F8F}"/>
            </a:ext>
          </a:extLst>
        </xdr:cNvPr>
        <xdr:cNvSpPr>
          <a:spLocks noChangeShapeType="1"/>
        </xdr:cNvSpPr>
      </xdr:nvSpPr>
      <xdr:spPr bwMode="auto">
        <a:xfrm>
          <a:off x="851535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52</xdr:row>
      <xdr:rowOff>0</xdr:rowOff>
    </xdr:from>
    <xdr:to>
      <xdr:col>13</xdr:col>
      <xdr:colOff>323850</xdr:colOff>
      <xdr:row>52</xdr:row>
      <xdr:rowOff>0</xdr:rowOff>
    </xdr:to>
    <xdr:sp macro="" textlink="">
      <xdr:nvSpPr>
        <xdr:cNvPr id="5483" name="Line 7">
          <a:extLst>
            <a:ext uri="{FF2B5EF4-FFF2-40B4-BE49-F238E27FC236}">
              <a16:creationId xmlns:a16="http://schemas.microsoft.com/office/drawing/2014/main" id="{6E74B463-8ED3-4525-B3FF-8A26842839C7}"/>
            </a:ext>
          </a:extLst>
        </xdr:cNvPr>
        <xdr:cNvSpPr>
          <a:spLocks noChangeShapeType="1"/>
        </xdr:cNvSpPr>
      </xdr:nvSpPr>
      <xdr:spPr bwMode="auto">
        <a:xfrm>
          <a:off x="851535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52</xdr:row>
      <xdr:rowOff>0</xdr:rowOff>
    </xdr:from>
    <xdr:to>
      <xdr:col>13</xdr:col>
      <xdr:colOff>323850</xdr:colOff>
      <xdr:row>52</xdr:row>
      <xdr:rowOff>0</xdr:rowOff>
    </xdr:to>
    <xdr:sp macro="" textlink="">
      <xdr:nvSpPr>
        <xdr:cNvPr id="5484" name="Line 7">
          <a:extLst>
            <a:ext uri="{FF2B5EF4-FFF2-40B4-BE49-F238E27FC236}">
              <a16:creationId xmlns:a16="http://schemas.microsoft.com/office/drawing/2014/main" id="{F87AF77F-71EE-4D75-BD68-89C7C4879F46}"/>
            </a:ext>
          </a:extLst>
        </xdr:cNvPr>
        <xdr:cNvSpPr>
          <a:spLocks noChangeShapeType="1"/>
        </xdr:cNvSpPr>
      </xdr:nvSpPr>
      <xdr:spPr bwMode="auto">
        <a:xfrm>
          <a:off x="851535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52</xdr:row>
      <xdr:rowOff>0</xdr:rowOff>
    </xdr:from>
    <xdr:to>
      <xdr:col>13</xdr:col>
      <xdr:colOff>323850</xdr:colOff>
      <xdr:row>52</xdr:row>
      <xdr:rowOff>0</xdr:rowOff>
    </xdr:to>
    <xdr:sp macro="" textlink="">
      <xdr:nvSpPr>
        <xdr:cNvPr id="5485" name="Line 7">
          <a:extLst>
            <a:ext uri="{FF2B5EF4-FFF2-40B4-BE49-F238E27FC236}">
              <a16:creationId xmlns:a16="http://schemas.microsoft.com/office/drawing/2014/main" id="{D9709A93-77FE-4E54-8DD3-BBAB5F3277BD}"/>
            </a:ext>
          </a:extLst>
        </xdr:cNvPr>
        <xdr:cNvSpPr>
          <a:spLocks noChangeShapeType="1"/>
        </xdr:cNvSpPr>
      </xdr:nvSpPr>
      <xdr:spPr bwMode="auto">
        <a:xfrm>
          <a:off x="851535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52</xdr:row>
      <xdr:rowOff>0</xdr:rowOff>
    </xdr:from>
    <xdr:to>
      <xdr:col>13</xdr:col>
      <xdr:colOff>323850</xdr:colOff>
      <xdr:row>52</xdr:row>
      <xdr:rowOff>0</xdr:rowOff>
    </xdr:to>
    <xdr:sp macro="" textlink="">
      <xdr:nvSpPr>
        <xdr:cNvPr id="5486" name="Line 7">
          <a:extLst>
            <a:ext uri="{FF2B5EF4-FFF2-40B4-BE49-F238E27FC236}">
              <a16:creationId xmlns:a16="http://schemas.microsoft.com/office/drawing/2014/main" id="{9D4735B4-B379-4DFE-90AE-393F0F467D9C}"/>
            </a:ext>
          </a:extLst>
        </xdr:cNvPr>
        <xdr:cNvSpPr>
          <a:spLocks noChangeShapeType="1"/>
        </xdr:cNvSpPr>
      </xdr:nvSpPr>
      <xdr:spPr bwMode="auto">
        <a:xfrm>
          <a:off x="851535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52</xdr:row>
      <xdr:rowOff>0</xdr:rowOff>
    </xdr:from>
    <xdr:to>
      <xdr:col>13</xdr:col>
      <xdr:colOff>323850</xdr:colOff>
      <xdr:row>52</xdr:row>
      <xdr:rowOff>0</xdr:rowOff>
    </xdr:to>
    <xdr:sp macro="" textlink="">
      <xdr:nvSpPr>
        <xdr:cNvPr id="5487" name="Line 7">
          <a:extLst>
            <a:ext uri="{FF2B5EF4-FFF2-40B4-BE49-F238E27FC236}">
              <a16:creationId xmlns:a16="http://schemas.microsoft.com/office/drawing/2014/main" id="{98C5E91A-7936-414F-8D4E-EB354B95512A}"/>
            </a:ext>
          </a:extLst>
        </xdr:cNvPr>
        <xdr:cNvSpPr>
          <a:spLocks noChangeShapeType="1"/>
        </xdr:cNvSpPr>
      </xdr:nvSpPr>
      <xdr:spPr bwMode="auto">
        <a:xfrm>
          <a:off x="851535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52</xdr:row>
      <xdr:rowOff>0</xdr:rowOff>
    </xdr:from>
    <xdr:to>
      <xdr:col>15</xdr:col>
      <xdr:colOff>323850</xdr:colOff>
      <xdr:row>52</xdr:row>
      <xdr:rowOff>0</xdr:rowOff>
    </xdr:to>
    <xdr:sp macro="" textlink="">
      <xdr:nvSpPr>
        <xdr:cNvPr id="5488" name="Line 7">
          <a:extLst>
            <a:ext uri="{FF2B5EF4-FFF2-40B4-BE49-F238E27FC236}">
              <a16:creationId xmlns:a16="http://schemas.microsoft.com/office/drawing/2014/main" id="{983BEF6F-BB0F-4BD7-B893-FA49D104BEBF}"/>
            </a:ext>
          </a:extLst>
        </xdr:cNvPr>
        <xdr:cNvSpPr>
          <a:spLocks noChangeShapeType="1"/>
        </xdr:cNvSpPr>
      </xdr:nvSpPr>
      <xdr:spPr bwMode="auto">
        <a:xfrm>
          <a:off x="1005840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52</xdr:row>
      <xdr:rowOff>0</xdr:rowOff>
    </xdr:from>
    <xdr:to>
      <xdr:col>15</xdr:col>
      <xdr:colOff>323850</xdr:colOff>
      <xdr:row>52</xdr:row>
      <xdr:rowOff>0</xdr:rowOff>
    </xdr:to>
    <xdr:sp macro="" textlink="">
      <xdr:nvSpPr>
        <xdr:cNvPr id="5489" name="Line 7">
          <a:extLst>
            <a:ext uri="{FF2B5EF4-FFF2-40B4-BE49-F238E27FC236}">
              <a16:creationId xmlns:a16="http://schemas.microsoft.com/office/drawing/2014/main" id="{FE9CB229-2E96-4A49-B8DD-E4504EB65468}"/>
            </a:ext>
          </a:extLst>
        </xdr:cNvPr>
        <xdr:cNvSpPr>
          <a:spLocks noChangeShapeType="1"/>
        </xdr:cNvSpPr>
      </xdr:nvSpPr>
      <xdr:spPr bwMode="auto">
        <a:xfrm>
          <a:off x="1005840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52</xdr:row>
      <xdr:rowOff>0</xdr:rowOff>
    </xdr:from>
    <xdr:to>
      <xdr:col>15</xdr:col>
      <xdr:colOff>323850</xdr:colOff>
      <xdr:row>52</xdr:row>
      <xdr:rowOff>0</xdr:rowOff>
    </xdr:to>
    <xdr:sp macro="" textlink="">
      <xdr:nvSpPr>
        <xdr:cNvPr id="5490" name="Line 7">
          <a:extLst>
            <a:ext uri="{FF2B5EF4-FFF2-40B4-BE49-F238E27FC236}">
              <a16:creationId xmlns:a16="http://schemas.microsoft.com/office/drawing/2014/main" id="{8A897379-9FDF-4E74-A0B2-2B59991562B5}"/>
            </a:ext>
          </a:extLst>
        </xdr:cNvPr>
        <xdr:cNvSpPr>
          <a:spLocks noChangeShapeType="1"/>
        </xdr:cNvSpPr>
      </xdr:nvSpPr>
      <xdr:spPr bwMode="auto">
        <a:xfrm>
          <a:off x="1005840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52</xdr:row>
      <xdr:rowOff>0</xdr:rowOff>
    </xdr:from>
    <xdr:to>
      <xdr:col>15</xdr:col>
      <xdr:colOff>323850</xdr:colOff>
      <xdr:row>52</xdr:row>
      <xdr:rowOff>0</xdr:rowOff>
    </xdr:to>
    <xdr:sp macro="" textlink="">
      <xdr:nvSpPr>
        <xdr:cNvPr id="5491" name="Line 7">
          <a:extLst>
            <a:ext uri="{FF2B5EF4-FFF2-40B4-BE49-F238E27FC236}">
              <a16:creationId xmlns:a16="http://schemas.microsoft.com/office/drawing/2014/main" id="{39BD77E7-1307-49BF-BA4D-FC182C36DD2C}"/>
            </a:ext>
          </a:extLst>
        </xdr:cNvPr>
        <xdr:cNvSpPr>
          <a:spLocks noChangeShapeType="1"/>
        </xdr:cNvSpPr>
      </xdr:nvSpPr>
      <xdr:spPr bwMode="auto">
        <a:xfrm>
          <a:off x="1005840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52</xdr:row>
      <xdr:rowOff>0</xdr:rowOff>
    </xdr:from>
    <xdr:to>
      <xdr:col>15</xdr:col>
      <xdr:colOff>323850</xdr:colOff>
      <xdr:row>52</xdr:row>
      <xdr:rowOff>0</xdr:rowOff>
    </xdr:to>
    <xdr:sp macro="" textlink="">
      <xdr:nvSpPr>
        <xdr:cNvPr id="5492" name="Line 7">
          <a:extLst>
            <a:ext uri="{FF2B5EF4-FFF2-40B4-BE49-F238E27FC236}">
              <a16:creationId xmlns:a16="http://schemas.microsoft.com/office/drawing/2014/main" id="{7DF003AA-B697-421C-894C-29D1727888C9}"/>
            </a:ext>
          </a:extLst>
        </xdr:cNvPr>
        <xdr:cNvSpPr>
          <a:spLocks noChangeShapeType="1"/>
        </xdr:cNvSpPr>
      </xdr:nvSpPr>
      <xdr:spPr bwMode="auto">
        <a:xfrm>
          <a:off x="1005840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52</xdr:row>
      <xdr:rowOff>0</xdr:rowOff>
    </xdr:from>
    <xdr:to>
      <xdr:col>15</xdr:col>
      <xdr:colOff>323850</xdr:colOff>
      <xdr:row>52</xdr:row>
      <xdr:rowOff>0</xdr:rowOff>
    </xdr:to>
    <xdr:sp macro="" textlink="">
      <xdr:nvSpPr>
        <xdr:cNvPr id="5493" name="Line 7">
          <a:extLst>
            <a:ext uri="{FF2B5EF4-FFF2-40B4-BE49-F238E27FC236}">
              <a16:creationId xmlns:a16="http://schemas.microsoft.com/office/drawing/2014/main" id="{53BCC1F5-7070-4592-A641-C997E67432E2}"/>
            </a:ext>
          </a:extLst>
        </xdr:cNvPr>
        <xdr:cNvSpPr>
          <a:spLocks noChangeShapeType="1"/>
        </xdr:cNvSpPr>
      </xdr:nvSpPr>
      <xdr:spPr bwMode="auto">
        <a:xfrm>
          <a:off x="1005840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52</xdr:row>
      <xdr:rowOff>0</xdr:rowOff>
    </xdr:from>
    <xdr:to>
      <xdr:col>15</xdr:col>
      <xdr:colOff>323850</xdr:colOff>
      <xdr:row>52</xdr:row>
      <xdr:rowOff>0</xdr:rowOff>
    </xdr:to>
    <xdr:sp macro="" textlink="">
      <xdr:nvSpPr>
        <xdr:cNvPr id="5494" name="Line 7">
          <a:extLst>
            <a:ext uri="{FF2B5EF4-FFF2-40B4-BE49-F238E27FC236}">
              <a16:creationId xmlns:a16="http://schemas.microsoft.com/office/drawing/2014/main" id="{FEDC409A-8E75-4E92-8A25-4EDA3F32C1AE}"/>
            </a:ext>
          </a:extLst>
        </xdr:cNvPr>
        <xdr:cNvSpPr>
          <a:spLocks noChangeShapeType="1"/>
        </xdr:cNvSpPr>
      </xdr:nvSpPr>
      <xdr:spPr bwMode="auto">
        <a:xfrm>
          <a:off x="1005840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52</xdr:row>
      <xdr:rowOff>0</xdr:rowOff>
    </xdr:from>
    <xdr:to>
      <xdr:col>15</xdr:col>
      <xdr:colOff>323850</xdr:colOff>
      <xdr:row>52</xdr:row>
      <xdr:rowOff>0</xdr:rowOff>
    </xdr:to>
    <xdr:sp macro="" textlink="">
      <xdr:nvSpPr>
        <xdr:cNvPr id="5495" name="Line 7">
          <a:extLst>
            <a:ext uri="{FF2B5EF4-FFF2-40B4-BE49-F238E27FC236}">
              <a16:creationId xmlns:a16="http://schemas.microsoft.com/office/drawing/2014/main" id="{679A7D7D-3D01-4C47-ADF0-F4E06D04A841}"/>
            </a:ext>
          </a:extLst>
        </xdr:cNvPr>
        <xdr:cNvSpPr>
          <a:spLocks noChangeShapeType="1"/>
        </xdr:cNvSpPr>
      </xdr:nvSpPr>
      <xdr:spPr bwMode="auto">
        <a:xfrm>
          <a:off x="1005840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52</xdr:row>
      <xdr:rowOff>0</xdr:rowOff>
    </xdr:from>
    <xdr:to>
      <xdr:col>15</xdr:col>
      <xdr:colOff>323850</xdr:colOff>
      <xdr:row>52</xdr:row>
      <xdr:rowOff>0</xdr:rowOff>
    </xdr:to>
    <xdr:sp macro="" textlink="">
      <xdr:nvSpPr>
        <xdr:cNvPr id="5496" name="Line 7">
          <a:extLst>
            <a:ext uri="{FF2B5EF4-FFF2-40B4-BE49-F238E27FC236}">
              <a16:creationId xmlns:a16="http://schemas.microsoft.com/office/drawing/2014/main" id="{3577083D-844B-44D0-AF72-7023F62E3886}"/>
            </a:ext>
          </a:extLst>
        </xdr:cNvPr>
        <xdr:cNvSpPr>
          <a:spLocks noChangeShapeType="1"/>
        </xdr:cNvSpPr>
      </xdr:nvSpPr>
      <xdr:spPr bwMode="auto">
        <a:xfrm>
          <a:off x="1005840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52</xdr:row>
      <xdr:rowOff>0</xdr:rowOff>
    </xdr:from>
    <xdr:to>
      <xdr:col>15</xdr:col>
      <xdr:colOff>323850</xdr:colOff>
      <xdr:row>52</xdr:row>
      <xdr:rowOff>0</xdr:rowOff>
    </xdr:to>
    <xdr:sp macro="" textlink="">
      <xdr:nvSpPr>
        <xdr:cNvPr id="5497" name="Line 7">
          <a:extLst>
            <a:ext uri="{FF2B5EF4-FFF2-40B4-BE49-F238E27FC236}">
              <a16:creationId xmlns:a16="http://schemas.microsoft.com/office/drawing/2014/main" id="{AB174400-0B19-45C1-82D9-3ABC35B97172}"/>
            </a:ext>
          </a:extLst>
        </xdr:cNvPr>
        <xdr:cNvSpPr>
          <a:spLocks noChangeShapeType="1"/>
        </xdr:cNvSpPr>
      </xdr:nvSpPr>
      <xdr:spPr bwMode="auto">
        <a:xfrm>
          <a:off x="1005840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52</xdr:row>
      <xdr:rowOff>0</xdr:rowOff>
    </xdr:from>
    <xdr:to>
      <xdr:col>15</xdr:col>
      <xdr:colOff>323850</xdr:colOff>
      <xdr:row>52</xdr:row>
      <xdr:rowOff>0</xdr:rowOff>
    </xdr:to>
    <xdr:sp macro="" textlink="">
      <xdr:nvSpPr>
        <xdr:cNvPr id="5498" name="Line 7">
          <a:extLst>
            <a:ext uri="{FF2B5EF4-FFF2-40B4-BE49-F238E27FC236}">
              <a16:creationId xmlns:a16="http://schemas.microsoft.com/office/drawing/2014/main" id="{24C799A3-D7C6-4BB5-9DAB-98941C092D61}"/>
            </a:ext>
          </a:extLst>
        </xdr:cNvPr>
        <xdr:cNvSpPr>
          <a:spLocks noChangeShapeType="1"/>
        </xdr:cNvSpPr>
      </xdr:nvSpPr>
      <xdr:spPr bwMode="auto">
        <a:xfrm>
          <a:off x="1005840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52</xdr:row>
      <xdr:rowOff>0</xdr:rowOff>
    </xdr:from>
    <xdr:to>
      <xdr:col>15</xdr:col>
      <xdr:colOff>323850</xdr:colOff>
      <xdr:row>52</xdr:row>
      <xdr:rowOff>0</xdr:rowOff>
    </xdr:to>
    <xdr:sp macro="" textlink="">
      <xdr:nvSpPr>
        <xdr:cNvPr id="5499" name="Line 7">
          <a:extLst>
            <a:ext uri="{FF2B5EF4-FFF2-40B4-BE49-F238E27FC236}">
              <a16:creationId xmlns:a16="http://schemas.microsoft.com/office/drawing/2014/main" id="{0F427212-9D2D-4CF8-A40B-D046B983F58A}"/>
            </a:ext>
          </a:extLst>
        </xdr:cNvPr>
        <xdr:cNvSpPr>
          <a:spLocks noChangeShapeType="1"/>
        </xdr:cNvSpPr>
      </xdr:nvSpPr>
      <xdr:spPr bwMode="auto">
        <a:xfrm>
          <a:off x="1005840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52</xdr:row>
      <xdr:rowOff>0</xdr:rowOff>
    </xdr:from>
    <xdr:to>
      <xdr:col>15</xdr:col>
      <xdr:colOff>323850</xdr:colOff>
      <xdr:row>52</xdr:row>
      <xdr:rowOff>0</xdr:rowOff>
    </xdr:to>
    <xdr:sp macro="" textlink="">
      <xdr:nvSpPr>
        <xdr:cNvPr id="5500" name="Line 7">
          <a:extLst>
            <a:ext uri="{FF2B5EF4-FFF2-40B4-BE49-F238E27FC236}">
              <a16:creationId xmlns:a16="http://schemas.microsoft.com/office/drawing/2014/main" id="{482B12FA-9D2D-474E-90F5-F76BE42FA10E}"/>
            </a:ext>
          </a:extLst>
        </xdr:cNvPr>
        <xdr:cNvSpPr>
          <a:spLocks noChangeShapeType="1"/>
        </xdr:cNvSpPr>
      </xdr:nvSpPr>
      <xdr:spPr bwMode="auto">
        <a:xfrm>
          <a:off x="1005840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52</xdr:row>
      <xdr:rowOff>0</xdr:rowOff>
    </xdr:from>
    <xdr:to>
      <xdr:col>17</xdr:col>
      <xdr:colOff>323850</xdr:colOff>
      <xdr:row>52</xdr:row>
      <xdr:rowOff>0</xdr:rowOff>
    </xdr:to>
    <xdr:sp macro="" textlink="">
      <xdr:nvSpPr>
        <xdr:cNvPr id="5501" name="Line 7">
          <a:extLst>
            <a:ext uri="{FF2B5EF4-FFF2-40B4-BE49-F238E27FC236}">
              <a16:creationId xmlns:a16="http://schemas.microsoft.com/office/drawing/2014/main" id="{6BB511FA-8E91-4911-89DF-186CDAD8C429}"/>
            </a:ext>
          </a:extLst>
        </xdr:cNvPr>
        <xdr:cNvSpPr>
          <a:spLocks noChangeShapeType="1"/>
        </xdr:cNvSpPr>
      </xdr:nvSpPr>
      <xdr:spPr bwMode="auto">
        <a:xfrm>
          <a:off x="1160145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52</xdr:row>
      <xdr:rowOff>0</xdr:rowOff>
    </xdr:from>
    <xdr:to>
      <xdr:col>17</xdr:col>
      <xdr:colOff>323850</xdr:colOff>
      <xdr:row>52</xdr:row>
      <xdr:rowOff>0</xdr:rowOff>
    </xdr:to>
    <xdr:sp macro="" textlink="">
      <xdr:nvSpPr>
        <xdr:cNvPr id="5502" name="Line 7">
          <a:extLst>
            <a:ext uri="{FF2B5EF4-FFF2-40B4-BE49-F238E27FC236}">
              <a16:creationId xmlns:a16="http://schemas.microsoft.com/office/drawing/2014/main" id="{0FF1FF66-3A2E-4AA7-8A96-37408D0A7ACA}"/>
            </a:ext>
          </a:extLst>
        </xdr:cNvPr>
        <xdr:cNvSpPr>
          <a:spLocks noChangeShapeType="1"/>
        </xdr:cNvSpPr>
      </xdr:nvSpPr>
      <xdr:spPr bwMode="auto">
        <a:xfrm>
          <a:off x="1160145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52</xdr:row>
      <xdr:rowOff>0</xdr:rowOff>
    </xdr:from>
    <xdr:to>
      <xdr:col>17</xdr:col>
      <xdr:colOff>323850</xdr:colOff>
      <xdr:row>52</xdr:row>
      <xdr:rowOff>0</xdr:rowOff>
    </xdr:to>
    <xdr:sp macro="" textlink="">
      <xdr:nvSpPr>
        <xdr:cNvPr id="5503" name="Line 7">
          <a:extLst>
            <a:ext uri="{FF2B5EF4-FFF2-40B4-BE49-F238E27FC236}">
              <a16:creationId xmlns:a16="http://schemas.microsoft.com/office/drawing/2014/main" id="{A885061A-63B6-4812-B4A4-A0994A933590}"/>
            </a:ext>
          </a:extLst>
        </xdr:cNvPr>
        <xdr:cNvSpPr>
          <a:spLocks noChangeShapeType="1"/>
        </xdr:cNvSpPr>
      </xdr:nvSpPr>
      <xdr:spPr bwMode="auto">
        <a:xfrm>
          <a:off x="1160145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52</xdr:row>
      <xdr:rowOff>0</xdr:rowOff>
    </xdr:from>
    <xdr:to>
      <xdr:col>17</xdr:col>
      <xdr:colOff>323850</xdr:colOff>
      <xdr:row>52</xdr:row>
      <xdr:rowOff>0</xdr:rowOff>
    </xdr:to>
    <xdr:sp macro="" textlink="">
      <xdr:nvSpPr>
        <xdr:cNvPr id="5504" name="Line 7">
          <a:extLst>
            <a:ext uri="{FF2B5EF4-FFF2-40B4-BE49-F238E27FC236}">
              <a16:creationId xmlns:a16="http://schemas.microsoft.com/office/drawing/2014/main" id="{43C85AA5-9691-4705-91BA-45E257439D47}"/>
            </a:ext>
          </a:extLst>
        </xdr:cNvPr>
        <xdr:cNvSpPr>
          <a:spLocks noChangeShapeType="1"/>
        </xdr:cNvSpPr>
      </xdr:nvSpPr>
      <xdr:spPr bwMode="auto">
        <a:xfrm>
          <a:off x="1160145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52</xdr:row>
      <xdr:rowOff>0</xdr:rowOff>
    </xdr:from>
    <xdr:to>
      <xdr:col>17</xdr:col>
      <xdr:colOff>323850</xdr:colOff>
      <xdr:row>52</xdr:row>
      <xdr:rowOff>0</xdr:rowOff>
    </xdr:to>
    <xdr:sp macro="" textlink="">
      <xdr:nvSpPr>
        <xdr:cNvPr id="5505" name="Line 7">
          <a:extLst>
            <a:ext uri="{FF2B5EF4-FFF2-40B4-BE49-F238E27FC236}">
              <a16:creationId xmlns:a16="http://schemas.microsoft.com/office/drawing/2014/main" id="{5A02B8E0-79CC-4370-BE92-A0C4A3EDD98E}"/>
            </a:ext>
          </a:extLst>
        </xdr:cNvPr>
        <xdr:cNvSpPr>
          <a:spLocks noChangeShapeType="1"/>
        </xdr:cNvSpPr>
      </xdr:nvSpPr>
      <xdr:spPr bwMode="auto">
        <a:xfrm>
          <a:off x="1160145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52</xdr:row>
      <xdr:rowOff>0</xdr:rowOff>
    </xdr:from>
    <xdr:to>
      <xdr:col>17</xdr:col>
      <xdr:colOff>323850</xdr:colOff>
      <xdr:row>52</xdr:row>
      <xdr:rowOff>0</xdr:rowOff>
    </xdr:to>
    <xdr:sp macro="" textlink="">
      <xdr:nvSpPr>
        <xdr:cNvPr id="5506" name="Line 7">
          <a:extLst>
            <a:ext uri="{FF2B5EF4-FFF2-40B4-BE49-F238E27FC236}">
              <a16:creationId xmlns:a16="http://schemas.microsoft.com/office/drawing/2014/main" id="{8DC8E51C-A2C8-4E70-9077-D686A0CF85ED}"/>
            </a:ext>
          </a:extLst>
        </xdr:cNvPr>
        <xdr:cNvSpPr>
          <a:spLocks noChangeShapeType="1"/>
        </xdr:cNvSpPr>
      </xdr:nvSpPr>
      <xdr:spPr bwMode="auto">
        <a:xfrm>
          <a:off x="1160145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52</xdr:row>
      <xdr:rowOff>0</xdr:rowOff>
    </xdr:from>
    <xdr:to>
      <xdr:col>17</xdr:col>
      <xdr:colOff>323850</xdr:colOff>
      <xdr:row>52</xdr:row>
      <xdr:rowOff>0</xdr:rowOff>
    </xdr:to>
    <xdr:sp macro="" textlink="">
      <xdr:nvSpPr>
        <xdr:cNvPr id="5507" name="Line 7">
          <a:extLst>
            <a:ext uri="{FF2B5EF4-FFF2-40B4-BE49-F238E27FC236}">
              <a16:creationId xmlns:a16="http://schemas.microsoft.com/office/drawing/2014/main" id="{EBD30BF4-0F9C-497D-9C26-CF41E2F52A26}"/>
            </a:ext>
          </a:extLst>
        </xdr:cNvPr>
        <xdr:cNvSpPr>
          <a:spLocks noChangeShapeType="1"/>
        </xdr:cNvSpPr>
      </xdr:nvSpPr>
      <xdr:spPr bwMode="auto">
        <a:xfrm>
          <a:off x="1160145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52</xdr:row>
      <xdr:rowOff>0</xdr:rowOff>
    </xdr:from>
    <xdr:to>
      <xdr:col>17</xdr:col>
      <xdr:colOff>323850</xdr:colOff>
      <xdr:row>52</xdr:row>
      <xdr:rowOff>0</xdr:rowOff>
    </xdr:to>
    <xdr:sp macro="" textlink="">
      <xdr:nvSpPr>
        <xdr:cNvPr id="5508" name="Line 7">
          <a:extLst>
            <a:ext uri="{FF2B5EF4-FFF2-40B4-BE49-F238E27FC236}">
              <a16:creationId xmlns:a16="http://schemas.microsoft.com/office/drawing/2014/main" id="{976026B0-6564-4098-821C-7829F65BA5C5}"/>
            </a:ext>
          </a:extLst>
        </xdr:cNvPr>
        <xdr:cNvSpPr>
          <a:spLocks noChangeShapeType="1"/>
        </xdr:cNvSpPr>
      </xdr:nvSpPr>
      <xdr:spPr bwMode="auto">
        <a:xfrm>
          <a:off x="1160145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52</xdr:row>
      <xdr:rowOff>0</xdr:rowOff>
    </xdr:from>
    <xdr:to>
      <xdr:col>17</xdr:col>
      <xdr:colOff>323850</xdr:colOff>
      <xdr:row>52</xdr:row>
      <xdr:rowOff>0</xdr:rowOff>
    </xdr:to>
    <xdr:sp macro="" textlink="">
      <xdr:nvSpPr>
        <xdr:cNvPr id="5509" name="Line 7">
          <a:extLst>
            <a:ext uri="{FF2B5EF4-FFF2-40B4-BE49-F238E27FC236}">
              <a16:creationId xmlns:a16="http://schemas.microsoft.com/office/drawing/2014/main" id="{7964A327-28DA-452E-893A-13BB5BFE1978}"/>
            </a:ext>
          </a:extLst>
        </xdr:cNvPr>
        <xdr:cNvSpPr>
          <a:spLocks noChangeShapeType="1"/>
        </xdr:cNvSpPr>
      </xdr:nvSpPr>
      <xdr:spPr bwMode="auto">
        <a:xfrm>
          <a:off x="1160145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52</xdr:row>
      <xdr:rowOff>0</xdr:rowOff>
    </xdr:from>
    <xdr:to>
      <xdr:col>17</xdr:col>
      <xdr:colOff>323850</xdr:colOff>
      <xdr:row>52</xdr:row>
      <xdr:rowOff>0</xdr:rowOff>
    </xdr:to>
    <xdr:sp macro="" textlink="">
      <xdr:nvSpPr>
        <xdr:cNvPr id="5510" name="Line 7">
          <a:extLst>
            <a:ext uri="{FF2B5EF4-FFF2-40B4-BE49-F238E27FC236}">
              <a16:creationId xmlns:a16="http://schemas.microsoft.com/office/drawing/2014/main" id="{AF97C970-C728-4E6C-B3B3-AEDB4788201C}"/>
            </a:ext>
          </a:extLst>
        </xdr:cNvPr>
        <xdr:cNvSpPr>
          <a:spLocks noChangeShapeType="1"/>
        </xdr:cNvSpPr>
      </xdr:nvSpPr>
      <xdr:spPr bwMode="auto">
        <a:xfrm>
          <a:off x="1160145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52</xdr:row>
      <xdr:rowOff>0</xdr:rowOff>
    </xdr:from>
    <xdr:to>
      <xdr:col>17</xdr:col>
      <xdr:colOff>323850</xdr:colOff>
      <xdr:row>52</xdr:row>
      <xdr:rowOff>0</xdr:rowOff>
    </xdr:to>
    <xdr:sp macro="" textlink="">
      <xdr:nvSpPr>
        <xdr:cNvPr id="5511" name="Line 7">
          <a:extLst>
            <a:ext uri="{FF2B5EF4-FFF2-40B4-BE49-F238E27FC236}">
              <a16:creationId xmlns:a16="http://schemas.microsoft.com/office/drawing/2014/main" id="{A6825390-CEAF-4B2A-9F1E-A239830A792B}"/>
            </a:ext>
          </a:extLst>
        </xdr:cNvPr>
        <xdr:cNvSpPr>
          <a:spLocks noChangeShapeType="1"/>
        </xdr:cNvSpPr>
      </xdr:nvSpPr>
      <xdr:spPr bwMode="auto">
        <a:xfrm>
          <a:off x="1160145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52</xdr:row>
      <xdr:rowOff>0</xdr:rowOff>
    </xdr:from>
    <xdr:to>
      <xdr:col>17</xdr:col>
      <xdr:colOff>323850</xdr:colOff>
      <xdr:row>52</xdr:row>
      <xdr:rowOff>0</xdr:rowOff>
    </xdr:to>
    <xdr:sp macro="" textlink="">
      <xdr:nvSpPr>
        <xdr:cNvPr id="5512" name="Line 7">
          <a:extLst>
            <a:ext uri="{FF2B5EF4-FFF2-40B4-BE49-F238E27FC236}">
              <a16:creationId xmlns:a16="http://schemas.microsoft.com/office/drawing/2014/main" id="{9F60C1CE-F1C6-4F57-AE85-191DC9E95B6F}"/>
            </a:ext>
          </a:extLst>
        </xdr:cNvPr>
        <xdr:cNvSpPr>
          <a:spLocks noChangeShapeType="1"/>
        </xdr:cNvSpPr>
      </xdr:nvSpPr>
      <xdr:spPr bwMode="auto">
        <a:xfrm>
          <a:off x="1160145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52</xdr:row>
      <xdr:rowOff>0</xdr:rowOff>
    </xdr:from>
    <xdr:to>
      <xdr:col>17</xdr:col>
      <xdr:colOff>323850</xdr:colOff>
      <xdr:row>52</xdr:row>
      <xdr:rowOff>0</xdr:rowOff>
    </xdr:to>
    <xdr:sp macro="" textlink="">
      <xdr:nvSpPr>
        <xdr:cNvPr id="5513" name="Line 7">
          <a:extLst>
            <a:ext uri="{FF2B5EF4-FFF2-40B4-BE49-F238E27FC236}">
              <a16:creationId xmlns:a16="http://schemas.microsoft.com/office/drawing/2014/main" id="{DA9C7403-E8FF-41C7-A9D8-A9D4E0084124}"/>
            </a:ext>
          </a:extLst>
        </xdr:cNvPr>
        <xdr:cNvSpPr>
          <a:spLocks noChangeShapeType="1"/>
        </xdr:cNvSpPr>
      </xdr:nvSpPr>
      <xdr:spPr bwMode="auto">
        <a:xfrm>
          <a:off x="1160145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52</xdr:row>
      <xdr:rowOff>0</xdr:rowOff>
    </xdr:from>
    <xdr:to>
      <xdr:col>17</xdr:col>
      <xdr:colOff>323850</xdr:colOff>
      <xdr:row>52</xdr:row>
      <xdr:rowOff>0</xdr:rowOff>
    </xdr:to>
    <xdr:sp macro="" textlink="">
      <xdr:nvSpPr>
        <xdr:cNvPr id="5514" name="Line 7">
          <a:extLst>
            <a:ext uri="{FF2B5EF4-FFF2-40B4-BE49-F238E27FC236}">
              <a16:creationId xmlns:a16="http://schemas.microsoft.com/office/drawing/2014/main" id="{203AF076-9502-41F4-89A3-EB263948719B}"/>
            </a:ext>
          </a:extLst>
        </xdr:cNvPr>
        <xdr:cNvSpPr>
          <a:spLocks noChangeShapeType="1"/>
        </xdr:cNvSpPr>
      </xdr:nvSpPr>
      <xdr:spPr bwMode="auto">
        <a:xfrm>
          <a:off x="1160145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52</xdr:row>
      <xdr:rowOff>0</xdr:rowOff>
    </xdr:from>
    <xdr:to>
      <xdr:col>17</xdr:col>
      <xdr:colOff>323850</xdr:colOff>
      <xdr:row>52</xdr:row>
      <xdr:rowOff>0</xdr:rowOff>
    </xdr:to>
    <xdr:sp macro="" textlink="">
      <xdr:nvSpPr>
        <xdr:cNvPr id="5515" name="Line 7">
          <a:extLst>
            <a:ext uri="{FF2B5EF4-FFF2-40B4-BE49-F238E27FC236}">
              <a16:creationId xmlns:a16="http://schemas.microsoft.com/office/drawing/2014/main" id="{BEFDC89E-70E0-4917-9D92-B417071D77A7}"/>
            </a:ext>
          </a:extLst>
        </xdr:cNvPr>
        <xdr:cNvSpPr>
          <a:spLocks noChangeShapeType="1"/>
        </xdr:cNvSpPr>
      </xdr:nvSpPr>
      <xdr:spPr bwMode="auto">
        <a:xfrm>
          <a:off x="1160145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52</xdr:row>
      <xdr:rowOff>0</xdr:rowOff>
    </xdr:from>
    <xdr:to>
      <xdr:col>17</xdr:col>
      <xdr:colOff>323850</xdr:colOff>
      <xdr:row>52</xdr:row>
      <xdr:rowOff>0</xdr:rowOff>
    </xdr:to>
    <xdr:sp macro="" textlink="">
      <xdr:nvSpPr>
        <xdr:cNvPr id="5516" name="Line 7">
          <a:extLst>
            <a:ext uri="{FF2B5EF4-FFF2-40B4-BE49-F238E27FC236}">
              <a16:creationId xmlns:a16="http://schemas.microsoft.com/office/drawing/2014/main" id="{D638C3A7-B4D8-486B-B3BD-1D128C8BE56F}"/>
            </a:ext>
          </a:extLst>
        </xdr:cNvPr>
        <xdr:cNvSpPr>
          <a:spLocks noChangeShapeType="1"/>
        </xdr:cNvSpPr>
      </xdr:nvSpPr>
      <xdr:spPr bwMode="auto">
        <a:xfrm>
          <a:off x="1160145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52</xdr:row>
      <xdr:rowOff>0</xdr:rowOff>
    </xdr:from>
    <xdr:to>
      <xdr:col>17</xdr:col>
      <xdr:colOff>323850</xdr:colOff>
      <xdr:row>52</xdr:row>
      <xdr:rowOff>0</xdr:rowOff>
    </xdr:to>
    <xdr:sp macro="" textlink="">
      <xdr:nvSpPr>
        <xdr:cNvPr id="5517" name="Line 7">
          <a:extLst>
            <a:ext uri="{FF2B5EF4-FFF2-40B4-BE49-F238E27FC236}">
              <a16:creationId xmlns:a16="http://schemas.microsoft.com/office/drawing/2014/main" id="{0D5A805C-8AD9-4B2D-8B9C-5E835B1776E1}"/>
            </a:ext>
          </a:extLst>
        </xdr:cNvPr>
        <xdr:cNvSpPr>
          <a:spLocks noChangeShapeType="1"/>
        </xdr:cNvSpPr>
      </xdr:nvSpPr>
      <xdr:spPr bwMode="auto">
        <a:xfrm>
          <a:off x="1160145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52</xdr:row>
      <xdr:rowOff>0</xdr:rowOff>
    </xdr:from>
    <xdr:to>
      <xdr:col>17</xdr:col>
      <xdr:colOff>323850</xdr:colOff>
      <xdr:row>52</xdr:row>
      <xdr:rowOff>0</xdr:rowOff>
    </xdr:to>
    <xdr:sp macro="" textlink="">
      <xdr:nvSpPr>
        <xdr:cNvPr id="5518" name="Line 7">
          <a:extLst>
            <a:ext uri="{FF2B5EF4-FFF2-40B4-BE49-F238E27FC236}">
              <a16:creationId xmlns:a16="http://schemas.microsoft.com/office/drawing/2014/main" id="{3CDD4579-8FF1-4D33-8546-F6EA3751DE81}"/>
            </a:ext>
          </a:extLst>
        </xdr:cNvPr>
        <xdr:cNvSpPr>
          <a:spLocks noChangeShapeType="1"/>
        </xdr:cNvSpPr>
      </xdr:nvSpPr>
      <xdr:spPr bwMode="auto">
        <a:xfrm>
          <a:off x="1160145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52</xdr:row>
      <xdr:rowOff>0</xdr:rowOff>
    </xdr:from>
    <xdr:to>
      <xdr:col>17</xdr:col>
      <xdr:colOff>323850</xdr:colOff>
      <xdr:row>52</xdr:row>
      <xdr:rowOff>0</xdr:rowOff>
    </xdr:to>
    <xdr:sp macro="" textlink="">
      <xdr:nvSpPr>
        <xdr:cNvPr id="5519" name="Line 7">
          <a:extLst>
            <a:ext uri="{FF2B5EF4-FFF2-40B4-BE49-F238E27FC236}">
              <a16:creationId xmlns:a16="http://schemas.microsoft.com/office/drawing/2014/main" id="{D4CF75D0-235A-4FC8-A9A8-624CCAF7C59A}"/>
            </a:ext>
          </a:extLst>
        </xdr:cNvPr>
        <xdr:cNvSpPr>
          <a:spLocks noChangeShapeType="1"/>
        </xdr:cNvSpPr>
      </xdr:nvSpPr>
      <xdr:spPr bwMode="auto">
        <a:xfrm>
          <a:off x="1160145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52</xdr:row>
      <xdr:rowOff>0</xdr:rowOff>
    </xdr:from>
    <xdr:to>
      <xdr:col>17</xdr:col>
      <xdr:colOff>323850</xdr:colOff>
      <xdr:row>52</xdr:row>
      <xdr:rowOff>0</xdr:rowOff>
    </xdr:to>
    <xdr:sp macro="" textlink="">
      <xdr:nvSpPr>
        <xdr:cNvPr id="5520" name="Line 7">
          <a:extLst>
            <a:ext uri="{FF2B5EF4-FFF2-40B4-BE49-F238E27FC236}">
              <a16:creationId xmlns:a16="http://schemas.microsoft.com/office/drawing/2014/main" id="{3D8075D2-B497-43C6-94F6-9FFB0B2191A8}"/>
            </a:ext>
          </a:extLst>
        </xdr:cNvPr>
        <xdr:cNvSpPr>
          <a:spLocks noChangeShapeType="1"/>
        </xdr:cNvSpPr>
      </xdr:nvSpPr>
      <xdr:spPr bwMode="auto">
        <a:xfrm>
          <a:off x="1160145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52</xdr:row>
      <xdr:rowOff>0</xdr:rowOff>
    </xdr:from>
    <xdr:to>
      <xdr:col>17</xdr:col>
      <xdr:colOff>323850</xdr:colOff>
      <xdr:row>52</xdr:row>
      <xdr:rowOff>0</xdr:rowOff>
    </xdr:to>
    <xdr:sp macro="" textlink="">
      <xdr:nvSpPr>
        <xdr:cNvPr id="5521" name="Line 7">
          <a:extLst>
            <a:ext uri="{FF2B5EF4-FFF2-40B4-BE49-F238E27FC236}">
              <a16:creationId xmlns:a16="http://schemas.microsoft.com/office/drawing/2014/main" id="{77C343BB-4697-4161-AF6F-5CEDA05F7330}"/>
            </a:ext>
          </a:extLst>
        </xdr:cNvPr>
        <xdr:cNvSpPr>
          <a:spLocks noChangeShapeType="1"/>
        </xdr:cNvSpPr>
      </xdr:nvSpPr>
      <xdr:spPr bwMode="auto">
        <a:xfrm>
          <a:off x="1160145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52</xdr:row>
      <xdr:rowOff>0</xdr:rowOff>
    </xdr:from>
    <xdr:to>
      <xdr:col>17</xdr:col>
      <xdr:colOff>323850</xdr:colOff>
      <xdr:row>52</xdr:row>
      <xdr:rowOff>0</xdr:rowOff>
    </xdr:to>
    <xdr:sp macro="" textlink="">
      <xdr:nvSpPr>
        <xdr:cNvPr id="5522" name="Line 7">
          <a:extLst>
            <a:ext uri="{FF2B5EF4-FFF2-40B4-BE49-F238E27FC236}">
              <a16:creationId xmlns:a16="http://schemas.microsoft.com/office/drawing/2014/main" id="{E48A769C-4E62-4A8C-839D-667570871367}"/>
            </a:ext>
          </a:extLst>
        </xdr:cNvPr>
        <xdr:cNvSpPr>
          <a:spLocks noChangeShapeType="1"/>
        </xdr:cNvSpPr>
      </xdr:nvSpPr>
      <xdr:spPr bwMode="auto">
        <a:xfrm>
          <a:off x="1160145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52</xdr:row>
      <xdr:rowOff>0</xdr:rowOff>
    </xdr:from>
    <xdr:to>
      <xdr:col>17</xdr:col>
      <xdr:colOff>323850</xdr:colOff>
      <xdr:row>52</xdr:row>
      <xdr:rowOff>0</xdr:rowOff>
    </xdr:to>
    <xdr:sp macro="" textlink="">
      <xdr:nvSpPr>
        <xdr:cNvPr id="5523" name="Line 7">
          <a:extLst>
            <a:ext uri="{FF2B5EF4-FFF2-40B4-BE49-F238E27FC236}">
              <a16:creationId xmlns:a16="http://schemas.microsoft.com/office/drawing/2014/main" id="{ED334845-A62B-41CF-AD01-F4E3239B5DE5}"/>
            </a:ext>
          </a:extLst>
        </xdr:cNvPr>
        <xdr:cNvSpPr>
          <a:spLocks noChangeShapeType="1"/>
        </xdr:cNvSpPr>
      </xdr:nvSpPr>
      <xdr:spPr bwMode="auto">
        <a:xfrm>
          <a:off x="1160145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52</xdr:row>
      <xdr:rowOff>0</xdr:rowOff>
    </xdr:from>
    <xdr:to>
      <xdr:col>17</xdr:col>
      <xdr:colOff>323850</xdr:colOff>
      <xdr:row>52</xdr:row>
      <xdr:rowOff>0</xdr:rowOff>
    </xdr:to>
    <xdr:sp macro="" textlink="">
      <xdr:nvSpPr>
        <xdr:cNvPr id="5524" name="Line 7">
          <a:extLst>
            <a:ext uri="{FF2B5EF4-FFF2-40B4-BE49-F238E27FC236}">
              <a16:creationId xmlns:a16="http://schemas.microsoft.com/office/drawing/2014/main" id="{1DE330A2-E647-4483-95E3-E490D4D8B14E}"/>
            </a:ext>
          </a:extLst>
        </xdr:cNvPr>
        <xdr:cNvSpPr>
          <a:spLocks noChangeShapeType="1"/>
        </xdr:cNvSpPr>
      </xdr:nvSpPr>
      <xdr:spPr bwMode="auto">
        <a:xfrm>
          <a:off x="1160145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52</xdr:row>
      <xdr:rowOff>0</xdr:rowOff>
    </xdr:from>
    <xdr:to>
      <xdr:col>17</xdr:col>
      <xdr:colOff>323850</xdr:colOff>
      <xdr:row>52</xdr:row>
      <xdr:rowOff>0</xdr:rowOff>
    </xdr:to>
    <xdr:sp macro="" textlink="">
      <xdr:nvSpPr>
        <xdr:cNvPr id="5525" name="Line 7">
          <a:extLst>
            <a:ext uri="{FF2B5EF4-FFF2-40B4-BE49-F238E27FC236}">
              <a16:creationId xmlns:a16="http://schemas.microsoft.com/office/drawing/2014/main" id="{CEBB0728-6BA3-4FF2-8FED-4EFB1746619E}"/>
            </a:ext>
          </a:extLst>
        </xdr:cNvPr>
        <xdr:cNvSpPr>
          <a:spLocks noChangeShapeType="1"/>
        </xdr:cNvSpPr>
      </xdr:nvSpPr>
      <xdr:spPr bwMode="auto">
        <a:xfrm>
          <a:off x="1160145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52</xdr:row>
      <xdr:rowOff>0</xdr:rowOff>
    </xdr:from>
    <xdr:to>
      <xdr:col>17</xdr:col>
      <xdr:colOff>323850</xdr:colOff>
      <xdr:row>52</xdr:row>
      <xdr:rowOff>0</xdr:rowOff>
    </xdr:to>
    <xdr:sp macro="" textlink="">
      <xdr:nvSpPr>
        <xdr:cNvPr id="5526" name="Line 7">
          <a:extLst>
            <a:ext uri="{FF2B5EF4-FFF2-40B4-BE49-F238E27FC236}">
              <a16:creationId xmlns:a16="http://schemas.microsoft.com/office/drawing/2014/main" id="{CD6FFA68-598C-4DE0-80C5-F061BBC25F2E}"/>
            </a:ext>
          </a:extLst>
        </xdr:cNvPr>
        <xdr:cNvSpPr>
          <a:spLocks noChangeShapeType="1"/>
        </xdr:cNvSpPr>
      </xdr:nvSpPr>
      <xdr:spPr bwMode="auto">
        <a:xfrm>
          <a:off x="1160145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52</xdr:row>
      <xdr:rowOff>0</xdr:rowOff>
    </xdr:from>
    <xdr:to>
      <xdr:col>17</xdr:col>
      <xdr:colOff>323850</xdr:colOff>
      <xdr:row>52</xdr:row>
      <xdr:rowOff>0</xdr:rowOff>
    </xdr:to>
    <xdr:sp macro="" textlink="">
      <xdr:nvSpPr>
        <xdr:cNvPr id="5527" name="Line 7">
          <a:extLst>
            <a:ext uri="{FF2B5EF4-FFF2-40B4-BE49-F238E27FC236}">
              <a16:creationId xmlns:a16="http://schemas.microsoft.com/office/drawing/2014/main" id="{B9D69A75-342F-4547-BB8B-3F92B06FE617}"/>
            </a:ext>
          </a:extLst>
        </xdr:cNvPr>
        <xdr:cNvSpPr>
          <a:spLocks noChangeShapeType="1"/>
        </xdr:cNvSpPr>
      </xdr:nvSpPr>
      <xdr:spPr bwMode="auto">
        <a:xfrm>
          <a:off x="1160145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56</xdr:row>
      <xdr:rowOff>0</xdr:rowOff>
    </xdr:from>
    <xdr:to>
      <xdr:col>11</xdr:col>
      <xdr:colOff>323850</xdr:colOff>
      <xdr:row>56</xdr:row>
      <xdr:rowOff>0</xdr:rowOff>
    </xdr:to>
    <xdr:sp macro="" textlink="">
      <xdr:nvSpPr>
        <xdr:cNvPr id="5528" name="Line 7">
          <a:extLst>
            <a:ext uri="{FF2B5EF4-FFF2-40B4-BE49-F238E27FC236}">
              <a16:creationId xmlns:a16="http://schemas.microsoft.com/office/drawing/2014/main" id="{FC83F9F8-C521-4F70-B810-6FE33D7C5F9F}"/>
            </a:ext>
          </a:extLst>
        </xdr:cNvPr>
        <xdr:cNvSpPr>
          <a:spLocks noChangeShapeType="1"/>
        </xdr:cNvSpPr>
      </xdr:nvSpPr>
      <xdr:spPr bwMode="auto">
        <a:xfrm>
          <a:off x="697230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56</xdr:row>
      <xdr:rowOff>0</xdr:rowOff>
    </xdr:from>
    <xdr:to>
      <xdr:col>11</xdr:col>
      <xdr:colOff>323850</xdr:colOff>
      <xdr:row>56</xdr:row>
      <xdr:rowOff>0</xdr:rowOff>
    </xdr:to>
    <xdr:sp macro="" textlink="">
      <xdr:nvSpPr>
        <xdr:cNvPr id="5529" name="Line 7">
          <a:extLst>
            <a:ext uri="{FF2B5EF4-FFF2-40B4-BE49-F238E27FC236}">
              <a16:creationId xmlns:a16="http://schemas.microsoft.com/office/drawing/2014/main" id="{42A93187-7B35-43AA-B9BE-C01979FF8D7E}"/>
            </a:ext>
          </a:extLst>
        </xdr:cNvPr>
        <xdr:cNvSpPr>
          <a:spLocks noChangeShapeType="1"/>
        </xdr:cNvSpPr>
      </xdr:nvSpPr>
      <xdr:spPr bwMode="auto">
        <a:xfrm>
          <a:off x="697230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56</xdr:row>
      <xdr:rowOff>0</xdr:rowOff>
    </xdr:from>
    <xdr:to>
      <xdr:col>11</xdr:col>
      <xdr:colOff>323850</xdr:colOff>
      <xdr:row>56</xdr:row>
      <xdr:rowOff>0</xdr:rowOff>
    </xdr:to>
    <xdr:sp macro="" textlink="">
      <xdr:nvSpPr>
        <xdr:cNvPr id="5530" name="Line 7">
          <a:extLst>
            <a:ext uri="{FF2B5EF4-FFF2-40B4-BE49-F238E27FC236}">
              <a16:creationId xmlns:a16="http://schemas.microsoft.com/office/drawing/2014/main" id="{A2EED051-E563-4D78-BC2D-82D78A47A59E}"/>
            </a:ext>
          </a:extLst>
        </xdr:cNvPr>
        <xdr:cNvSpPr>
          <a:spLocks noChangeShapeType="1"/>
        </xdr:cNvSpPr>
      </xdr:nvSpPr>
      <xdr:spPr bwMode="auto">
        <a:xfrm>
          <a:off x="697230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56</xdr:row>
      <xdr:rowOff>0</xdr:rowOff>
    </xdr:from>
    <xdr:to>
      <xdr:col>11</xdr:col>
      <xdr:colOff>323850</xdr:colOff>
      <xdr:row>56</xdr:row>
      <xdr:rowOff>0</xdr:rowOff>
    </xdr:to>
    <xdr:sp macro="" textlink="">
      <xdr:nvSpPr>
        <xdr:cNvPr id="5531" name="Line 7">
          <a:extLst>
            <a:ext uri="{FF2B5EF4-FFF2-40B4-BE49-F238E27FC236}">
              <a16:creationId xmlns:a16="http://schemas.microsoft.com/office/drawing/2014/main" id="{EF116B08-519E-47D2-A29E-AFE386D3D912}"/>
            </a:ext>
          </a:extLst>
        </xdr:cNvPr>
        <xdr:cNvSpPr>
          <a:spLocks noChangeShapeType="1"/>
        </xdr:cNvSpPr>
      </xdr:nvSpPr>
      <xdr:spPr bwMode="auto">
        <a:xfrm>
          <a:off x="697230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56</xdr:row>
      <xdr:rowOff>0</xdr:rowOff>
    </xdr:from>
    <xdr:to>
      <xdr:col>11</xdr:col>
      <xdr:colOff>323850</xdr:colOff>
      <xdr:row>56</xdr:row>
      <xdr:rowOff>0</xdr:rowOff>
    </xdr:to>
    <xdr:sp macro="" textlink="">
      <xdr:nvSpPr>
        <xdr:cNvPr id="5532" name="Line 7">
          <a:extLst>
            <a:ext uri="{FF2B5EF4-FFF2-40B4-BE49-F238E27FC236}">
              <a16:creationId xmlns:a16="http://schemas.microsoft.com/office/drawing/2014/main" id="{7E7C0417-6274-4DE2-A789-ABEBBC35EAD0}"/>
            </a:ext>
          </a:extLst>
        </xdr:cNvPr>
        <xdr:cNvSpPr>
          <a:spLocks noChangeShapeType="1"/>
        </xdr:cNvSpPr>
      </xdr:nvSpPr>
      <xdr:spPr bwMode="auto">
        <a:xfrm>
          <a:off x="697230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56</xdr:row>
      <xdr:rowOff>0</xdr:rowOff>
    </xdr:from>
    <xdr:to>
      <xdr:col>11</xdr:col>
      <xdr:colOff>323850</xdr:colOff>
      <xdr:row>56</xdr:row>
      <xdr:rowOff>0</xdr:rowOff>
    </xdr:to>
    <xdr:sp macro="" textlink="">
      <xdr:nvSpPr>
        <xdr:cNvPr id="5533" name="Line 7">
          <a:extLst>
            <a:ext uri="{FF2B5EF4-FFF2-40B4-BE49-F238E27FC236}">
              <a16:creationId xmlns:a16="http://schemas.microsoft.com/office/drawing/2014/main" id="{65170A50-58FD-4AB5-AEA2-2764CE2E6CA1}"/>
            </a:ext>
          </a:extLst>
        </xdr:cNvPr>
        <xdr:cNvSpPr>
          <a:spLocks noChangeShapeType="1"/>
        </xdr:cNvSpPr>
      </xdr:nvSpPr>
      <xdr:spPr bwMode="auto">
        <a:xfrm>
          <a:off x="697230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56</xdr:row>
      <xdr:rowOff>0</xdr:rowOff>
    </xdr:from>
    <xdr:to>
      <xdr:col>11</xdr:col>
      <xdr:colOff>323850</xdr:colOff>
      <xdr:row>56</xdr:row>
      <xdr:rowOff>0</xdr:rowOff>
    </xdr:to>
    <xdr:sp macro="" textlink="">
      <xdr:nvSpPr>
        <xdr:cNvPr id="5534" name="Line 7">
          <a:extLst>
            <a:ext uri="{FF2B5EF4-FFF2-40B4-BE49-F238E27FC236}">
              <a16:creationId xmlns:a16="http://schemas.microsoft.com/office/drawing/2014/main" id="{59E13DCF-C154-4654-BE04-4558CDC24657}"/>
            </a:ext>
          </a:extLst>
        </xdr:cNvPr>
        <xdr:cNvSpPr>
          <a:spLocks noChangeShapeType="1"/>
        </xdr:cNvSpPr>
      </xdr:nvSpPr>
      <xdr:spPr bwMode="auto">
        <a:xfrm>
          <a:off x="697230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56</xdr:row>
      <xdr:rowOff>0</xdr:rowOff>
    </xdr:from>
    <xdr:to>
      <xdr:col>11</xdr:col>
      <xdr:colOff>323850</xdr:colOff>
      <xdr:row>56</xdr:row>
      <xdr:rowOff>0</xdr:rowOff>
    </xdr:to>
    <xdr:sp macro="" textlink="">
      <xdr:nvSpPr>
        <xdr:cNvPr id="5535" name="Line 7">
          <a:extLst>
            <a:ext uri="{FF2B5EF4-FFF2-40B4-BE49-F238E27FC236}">
              <a16:creationId xmlns:a16="http://schemas.microsoft.com/office/drawing/2014/main" id="{82DF5894-448C-4D44-8798-B91095F4E1A9}"/>
            </a:ext>
          </a:extLst>
        </xdr:cNvPr>
        <xdr:cNvSpPr>
          <a:spLocks noChangeShapeType="1"/>
        </xdr:cNvSpPr>
      </xdr:nvSpPr>
      <xdr:spPr bwMode="auto">
        <a:xfrm>
          <a:off x="697230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56</xdr:row>
      <xdr:rowOff>0</xdr:rowOff>
    </xdr:from>
    <xdr:to>
      <xdr:col>11</xdr:col>
      <xdr:colOff>323850</xdr:colOff>
      <xdr:row>56</xdr:row>
      <xdr:rowOff>0</xdr:rowOff>
    </xdr:to>
    <xdr:sp macro="" textlink="">
      <xdr:nvSpPr>
        <xdr:cNvPr id="5536" name="Line 7">
          <a:extLst>
            <a:ext uri="{FF2B5EF4-FFF2-40B4-BE49-F238E27FC236}">
              <a16:creationId xmlns:a16="http://schemas.microsoft.com/office/drawing/2014/main" id="{40EFA607-27E7-4D8B-9474-0992322FD6B2}"/>
            </a:ext>
          </a:extLst>
        </xdr:cNvPr>
        <xdr:cNvSpPr>
          <a:spLocks noChangeShapeType="1"/>
        </xdr:cNvSpPr>
      </xdr:nvSpPr>
      <xdr:spPr bwMode="auto">
        <a:xfrm>
          <a:off x="697230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56</xdr:row>
      <xdr:rowOff>0</xdr:rowOff>
    </xdr:from>
    <xdr:to>
      <xdr:col>11</xdr:col>
      <xdr:colOff>323850</xdr:colOff>
      <xdr:row>56</xdr:row>
      <xdr:rowOff>0</xdr:rowOff>
    </xdr:to>
    <xdr:sp macro="" textlink="">
      <xdr:nvSpPr>
        <xdr:cNvPr id="5537" name="Line 7">
          <a:extLst>
            <a:ext uri="{FF2B5EF4-FFF2-40B4-BE49-F238E27FC236}">
              <a16:creationId xmlns:a16="http://schemas.microsoft.com/office/drawing/2014/main" id="{BECA3EC1-8B10-4195-AE77-4D602A89ECFF}"/>
            </a:ext>
          </a:extLst>
        </xdr:cNvPr>
        <xdr:cNvSpPr>
          <a:spLocks noChangeShapeType="1"/>
        </xdr:cNvSpPr>
      </xdr:nvSpPr>
      <xdr:spPr bwMode="auto">
        <a:xfrm>
          <a:off x="697230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56</xdr:row>
      <xdr:rowOff>0</xdr:rowOff>
    </xdr:from>
    <xdr:to>
      <xdr:col>11</xdr:col>
      <xdr:colOff>323850</xdr:colOff>
      <xdr:row>56</xdr:row>
      <xdr:rowOff>0</xdr:rowOff>
    </xdr:to>
    <xdr:sp macro="" textlink="">
      <xdr:nvSpPr>
        <xdr:cNvPr id="5538" name="Line 7">
          <a:extLst>
            <a:ext uri="{FF2B5EF4-FFF2-40B4-BE49-F238E27FC236}">
              <a16:creationId xmlns:a16="http://schemas.microsoft.com/office/drawing/2014/main" id="{F627E603-0D51-4B4D-B792-48505AFD2616}"/>
            </a:ext>
          </a:extLst>
        </xdr:cNvPr>
        <xdr:cNvSpPr>
          <a:spLocks noChangeShapeType="1"/>
        </xdr:cNvSpPr>
      </xdr:nvSpPr>
      <xdr:spPr bwMode="auto">
        <a:xfrm>
          <a:off x="697230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56</xdr:row>
      <xdr:rowOff>0</xdr:rowOff>
    </xdr:from>
    <xdr:to>
      <xdr:col>11</xdr:col>
      <xdr:colOff>323850</xdr:colOff>
      <xdr:row>56</xdr:row>
      <xdr:rowOff>0</xdr:rowOff>
    </xdr:to>
    <xdr:sp macro="" textlink="">
      <xdr:nvSpPr>
        <xdr:cNvPr id="5539" name="Line 7">
          <a:extLst>
            <a:ext uri="{FF2B5EF4-FFF2-40B4-BE49-F238E27FC236}">
              <a16:creationId xmlns:a16="http://schemas.microsoft.com/office/drawing/2014/main" id="{D311DA66-FBFE-49C6-84BF-85E9BBF4818D}"/>
            </a:ext>
          </a:extLst>
        </xdr:cNvPr>
        <xdr:cNvSpPr>
          <a:spLocks noChangeShapeType="1"/>
        </xdr:cNvSpPr>
      </xdr:nvSpPr>
      <xdr:spPr bwMode="auto">
        <a:xfrm>
          <a:off x="697230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56</xdr:row>
      <xdr:rowOff>0</xdr:rowOff>
    </xdr:from>
    <xdr:to>
      <xdr:col>11</xdr:col>
      <xdr:colOff>323850</xdr:colOff>
      <xdr:row>56</xdr:row>
      <xdr:rowOff>0</xdr:rowOff>
    </xdr:to>
    <xdr:sp macro="" textlink="">
      <xdr:nvSpPr>
        <xdr:cNvPr id="5540" name="Line 7">
          <a:extLst>
            <a:ext uri="{FF2B5EF4-FFF2-40B4-BE49-F238E27FC236}">
              <a16:creationId xmlns:a16="http://schemas.microsoft.com/office/drawing/2014/main" id="{2E91199B-E70D-4293-AEC3-4CAC3268222F}"/>
            </a:ext>
          </a:extLst>
        </xdr:cNvPr>
        <xdr:cNvSpPr>
          <a:spLocks noChangeShapeType="1"/>
        </xdr:cNvSpPr>
      </xdr:nvSpPr>
      <xdr:spPr bwMode="auto">
        <a:xfrm>
          <a:off x="697230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56</xdr:row>
      <xdr:rowOff>0</xdr:rowOff>
    </xdr:from>
    <xdr:to>
      <xdr:col>11</xdr:col>
      <xdr:colOff>323850</xdr:colOff>
      <xdr:row>56</xdr:row>
      <xdr:rowOff>0</xdr:rowOff>
    </xdr:to>
    <xdr:sp macro="" textlink="">
      <xdr:nvSpPr>
        <xdr:cNvPr id="5541" name="Line 7">
          <a:extLst>
            <a:ext uri="{FF2B5EF4-FFF2-40B4-BE49-F238E27FC236}">
              <a16:creationId xmlns:a16="http://schemas.microsoft.com/office/drawing/2014/main" id="{18A603B5-D769-4111-B942-A616D1E637E7}"/>
            </a:ext>
          </a:extLst>
        </xdr:cNvPr>
        <xdr:cNvSpPr>
          <a:spLocks noChangeShapeType="1"/>
        </xdr:cNvSpPr>
      </xdr:nvSpPr>
      <xdr:spPr bwMode="auto">
        <a:xfrm>
          <a:off x="697230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56</xdr:row>
      <xdr:rowOff>0</xdr:rowOff>
    </xdr:from>
    <xdr:to>
      <xdr:col>11</xdr:col>
      <xdr:colOff>323850</xdr:colOff>
      <xdr:row>56</xdr:row>
      <xdr:rowOff>0</xdr:rowOff>
    </xdr:to>
    <xdr:sp macro="" textlink="">
      <xdr:nvSpPr>
        <xdr:cNvPr id="5542" name="Line 7">
          <a:extLst>
            <a:ext uri="{FF2B5EF4-FFF2-40B4-BE49-F238E27FC236}">
              <a16:creationId xmlns:a16="http://schemas.microsoft.com/office/drawing/2014/main" id="{D2E46710-2D37-4749-A1C3-56ACE8653621}"/>
            </a:ext>
          </a:extLst>
        </xdr:cNvPr>
        <xdr:cNvSpPr>
          <a:spLocks noChangeShapeType="1"/>
        </xdr:cNvSpPr>
      </xdr:nvSpPr>
      <xdr:spPr bwMode="auto">
        <a:xfrm>
          <a:off x="697230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56</xdr:row>
      <xdr:rowOff>0</xdr:rowOff>
    </xdr:from>
    <xdr:to>
      <xdr:col>11</xdr:col>
      <xdr:colOff>323850</xdr:colOff>
      <xdr:row>56</xdr:row>
      <xdr:rowOff>0</xdr:rowOff>
    </xdr:to>
    <xdr:sp macro="" textlink="">
      <xdr:nvSpPr>
        <xdr:cNvPr id="5543" name="Line 7">
          <a:extLst>
            <a:ext uri="{FF2B5EF4-FFF2-40B4-BE49-F238E27FC236}">
              <a16:creationId xmlns:a16="http://schemas.microsoft.com/office/drawing/2014/main" id="{7C7F105E-93B6-4577-8131-0936A2F81575}"/>
            </a:ext>
          </a:extLst>
        </xdr:cNvPr>
        <xdr:cNvSpPr>
          <a:spLocks noChangeShapeType="1"/>
        </xdr:cNvSpPr>
      </xdr:nvSpPr>
      <xdr:spPr bwMode="auto">
        <a:xfrm>
          <a:off x="697230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56</xdr:row>
      <xdr:rowOff>0</xdr:rowOff>
    </xdr:from>
    <xdr:to>
      <xdr:col>11</xdr:col>
      <xdr:colOff>323850</xdr:colOff>
      <xdr:row>56</xdr:row>
      <xdr:rowOff>0</xdr:rowOff>
    </xdr:to>
    <xdr:sp macro="" textlink="">
      <xdr:nvSpPr>
        <xdr:cNvPr id="5544" name="Line 7">
          <a:extLst>
            <a:ext uri="{FF2B5EF4-FFF2-40B4-BE49-F238E27FC236}">
              <a16:creationId xmlns:a16="http://schemas.microsoft.com/office/drawing/2014/main" id="{DD0EDED3-F85A-49CD-887C-FE0765F6CCA8}"/>
            </a:ext>
          </a:extLst>
        </xdr:cNvPr>
        <xdr:cNvSpPr>
          <a:spLocks noChangeShapeType="1"/>
        </xdr:cNvSpPr>
      </xdr:nvSpPr>
      <xdr:spPr bwMode="auto">
        <a:xfrm>
          <a:off x="697230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56</xdr:row>
      <xdr:rowOff>0</xdr:rowOff>
    </xdr:from>
    <xdr:to>
      <xdr:col>11</xdr:col>
      <xdr:colOff>323850</xdr:colOff>
      <xdr:row>56</xdr:row>
      <xdr:rowOff>0</xdr:rowOff>
    </xdr:to>
    <xdr:sp macro="" textlink="">
      <xdr:nvSpPr>
        <xdr:cNvPr id="5545" name="Line 7">
          <a:extLst>
            <a:ext uri="{FF2B5EF4-FFF2-40B4-BE49-F238E27FC236}">
              <a16:creationId xmlns:a16="http://schemas.microsoft.com/office/drawing/2014/main" id="{369A8983-7992-4CDE-A2C6-B13E9A0FFA8B}"/>
            </a:ext>
          </a:extLst>
        </xdr:cNvPr>
        <xdr:cNvSpPr>
          <a:spLocks noChangeShapeType="1"/>
        </xdr:cNvSpPr>
      </xdr:nvSpPr>
      <xdr:spPr bwMode="auto">
        <a:xfrm>
          <a:off x="697230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56</xdr:row>
      <xdr:rowOff>0</xdr:rowOff>
    </xdr:from>
    <xdr:to>
      <xdr:col>11</xdr:col>
      <xdr:colOff>323850</xdr:colOff>
      <xdr:row>56</xdr:row>
      <xdr:rowOff>0</xdr:rowOff>
    </xdr:to>
    <xdr:sp macro="" textlink="">
      <xdr:nvSpPr>
        <xdr:cNvPr id="5546" name="Line 7">
          <a:extLst>
            <a:ext uri="{FF2B5EF4-FFF2-40B4-BE49-F238E27FC236}">
              <a16:creationId xmlns:a16="http://schemas.microsoft.com/office/drawing/2014/main" id="{22CCDDA0-7122-4764-B939-A3E3BF8B10F0}"/>
            </a:ext>
          </a:extLst>
        </xdr:cNvPr>
        <xdr:cNvSpPr>
          <a:spLocks noChangeShapeType="1"/>
        </xdr:cNvSpPr>
      </xdr:nvSpPr>
      <xdr:spPr bwMode="auto">
        <a:xfrm>
          <a:off x="697230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56</xdr:row>
      <xdr:rowOff>0</xdr:rowOff>
    </xdr:from>
    <xdr:to>
      <xdr:col>11</xdr:col>
      <xdr:colOff>323850</xdr:colOff>
      <xdr:row>56</xdr:row>
      <xdr:rowOff>0</xdr:rowOff>
    </xdr:to>
    <xdr:sp macro="" textlink="">
      <xdr:nvSpPr>
        <xdr:cNvPr id="5547" name="Line 7">
          <a:extLst>
            <a:ext uri="{FF2B5EF4-FFF2-40B4-BE49-F238E27FC236}">
              <a16:creationId xmlns:a16="http://schemas.microsoft.com/office/drawing/2014/main" id="{57182EE9-4CE4-4ACA-9B16-28055B24F60B}"/>
            </a:ext>
          </a:extLst>
        </xdr:cNvPr>
        <xdr:cNvSpPr>
          <a:spLocks noChangeShapeType="1"/>
        </xdr:cNvSpPr>
      </xdr:nvSpPr>
      <xdr:spPr bwMode="auto">
        <a:xfrm>
          <a:off x="697230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5548" name="Line 7">
          <a:extLst>
            <a:ext uri="{FF2B5EF4-FFF2-40B4-BE49-F238E27FC236}">
              <a16:creationId xmlns:a16="http://schemas.microsoft.com/office/drawing/2014/main" id="{1F8676CA-6C57-4246-99B9-BBA6B5B38640}"/>
            </a:ext>
          </a:extLst>
        </xdr:cNvPr>
        <xdr:cNvSpPr>
          <a:spLocks noChangeShapeType="1"/>
        </xdr:cNvSpPr>
      </xdr:nvSpPr>
      <xdr:spPr bwMode="auto">
        <a:xfrm>
          <a:off x="851535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5549" name="Line 7">
          <a:extLst>
            <a:ext uri="{FF2B5EF4-FFF2-40B4-BE49-F238E27FC236}">
              <a16:creationId xmlns:a16="http://schemas.microsoft.com/office/drawing/2014/main" id="{03F8C903-F2D5-4855-9EB1-3DE1841D81DD}"/>
            </a:ext>
          </a:extLst>
        </xdr:cNvPr>
        <xdr:cNvSpPr>
          <a:spLocks noChangeShapeType="1"/>
        </xdr:cNvSpPr>
      </xdr:nvSpPr>
      <xdr:spPr bwMode="auto">
        <a:xfrm>
          <a:off x="851535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5550" name="Line 7">
          <a:extLst>
            <a:ext uri="{FF2B5EF4-FFF2-40B4-BE49-F238E27FC236}">
              <a16:creationId xmlns:a16="http://schemas.microsoft.com/office/drawing/2014/main" id="{8A338F4C-A7B0-4010-A2D7-CB240300D1A7}"/>
            </a:ext>
          </a:extLst>
        </xdr:cNvPr>
        <xdr:cNvSpPr>
          <a:spLocks noChangeShapeType="1"/>
        </xdr:cNvSpPr>
      </xdr:nvSpPr>
      <xdr:spPr bwMode="auto">
        <a:xfrm>
          <a:off x="851535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5551" name="Line 7">
          <a:extLst>
            <a:ext uri="{FF2B5EF4-FFF2-40B4-BE49-F238E27FC236}">
              <a16:creationId xmlns:a16="http://schemas.microsoft.com/office/drawing/2014/main" id="{047CDB90-48A8-4E4A-99F6-5A228891493A}"/>
            </a:ext>
          </a:extLst>
        </xdr:cNvPr>
        <xdr:cNvSpPr>
          <a:spLocks noChangeShapeType="1"/>
        </xdr:cNvSpPr>
      </xdr:nvSpPr>
      <xdr:spPr bwMode="auto">
        <a:xfrm>
          <a:off x="851535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5552" name="Line 7">
          <a:extLst>
            <a:ext uri="{FF2B5EF4-FFF2-40B4-BE49-F238E27FC236}">
              <a16:creationId xmlns:a16="http://schemas.microsoft.com/office/drawing/2014/main" id="{AF82A8F1-3543-413C-85F6-70F1A656DEF2}"/>
            </a:ext>
          </a:extLst>
        </xdr:cNvPr>
        <xdr:cNvSpPr>
          <a:spLocks noChangeShapeType="1"/>
        </xdr:cNvSpPr>
      </xdr:nvSpPr>
      <xdr:spPr bwMode="auto">
        <a:xfrm>
          <a:off x="851535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5553" name="Line 7">
          <a:extLst>
            <a:ext uri="{FF2B5EF4-FFF2-40B4-BE49-F238E27FC236}">
              <a16:creationId xmlns:a16="http://schemas.microsoft.com/office/drawing/2014/main" id="{E400C597-2C02-410E-870D-5E564E5EEBB7}"/>
            </a:ext>
          </a:extLst>
        </xdr:cNvPr>
        <xdr:cNvSpPr>
          <a:spLocks noChangeShapeType="1"/>
        </xdr:cNvSpPr>
      </xdr:nvSpPr>
      <xdr:spPr bwMode="auto">
        <a:xfrm>
          <a:off x="851535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5554" name="Line 7">
          <a:extLst>
            <a:ext uri="{FF2B5EF4-FFF2-40B4-BE49-F238E27FC236}">
              <a16:creationId xmlns:a16="http://schemas.microsoft.com/office/drawing/2014/main" id="{1778E05D-2913-469F-BBD1-FEE8F298E377}"/>
            </a:ext>
          </a:extLst>
        </xdr:cNvPr>
        <xdr:cNvSpPr>
          <a:spLocks noChangeShapeType="1"/>
        </xdr:cNvSpPr>
      </xdr:nvSpPr>
      <xdr:spPr bwMode="auto">
        <a:xfrm>
          <a:off x="851535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5555" name="Line 7">
          <a:extLst>
            <a:ext uri="{FF2B5EF4-FFF2-40B4-BE49-F238E27FC236}">
              <a16:creationId xmlns:a16="http://schemas.microsoft.com/office/drawing/2014/main" id="{45B3CBA4-B688-45B9-987C-62A2B10B96A1}"/>
            </a:ext>
          </a:extLst>
        </xdr:cNvPr>
        <xdr:cNvSpPr>
          <a:spLocks noChangeShapeType="1"/>
        </xdr:cNvSpPr>
      </xdr:nvSpPr>
      <xdr:spPr bwMode="auto">
        <a:xfrm>
          <a:off x="851535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5556" name="Line 7">
          <a:extLst>
            <a:ext uri="{FF2B5EF4-FFF2-40B4-BE49-F238E27FC236}">
              <a16:creationId xmlns:a16="http://schemas.microsoft.com/office/drawing/2014/main" id="{77B3E8B9-B82F-44D9-AFED-8DBB025529A6}"/>
            </a:ext>
          </a:extLst>
        </xdr:cNvPr>
        <xdr:cNvSpPr>
          <a:spLocks noChangeShapeType="1"/>
        </xdr:cNvSpPr>
      </xdr:nvSpPr>
      <xdr:spPr bwMode="auto">
        <a:xfrm>
          <a:off x="851535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5557" name="Line 7">
          <a:extLst>
            <a:ext uri="{FF2B5EF4-FFF2-40B4-BE49-F238E27FC236}">
              <a16:creationId xmlns:a16="http://schemas.microsoft.com/office/drawing/2014/main" id="{4EDC5C96-5E29-4B9D-B59E-0AE559CBD0DA}"/>
            </a:ext>
          </a:extLst>
        </xdr:cNvPr>
        <xdr:cNvSpPr>
          <a:spLocks noChangeShapeType="1"/>
        </xdr:cNvSpPr>
      </xdr:nvSpPr>
      <xdr:spPr bwMode="auto">
        <a:xfrm>
          <a:off x="851535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5558" name="Line 7">
          <a:extLst>
            <a:ext uri="{FF2B5EF4-FFF2-40B4-BE49-F238E27FC236}">
              <a16:creationId xmlns:a16="http://schemas.microsoft.com/office/drawing/2014/main" id="{9124D8DD-9030-469A-8687-915CB5D49416}"/>
            </a:ext>
          </a:extLst>
        </xdr:cNvPr>
        <xdr:cNvSpPr>
          <a:spLocks noChangeShapeType="1"/>
        </xdr:cNvSpPr>
      </xdr:nvSpPr>
      <xdr:spPr bwMode="auto">
        <a:xfrm>
          <a:off x="851535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5559" name="Line 7">
          <a:extLst>
            <a:ext uri="{FF2B5EF4-FFF2-40B4-BE49-F238E27FC236}">
              <a16:creationId xmlns:a16="http://schemas.microsoft.com/office/drawing/2014/main" id="{91D9E202-6E8D-41B4-9888-9588E01CB3C4}"/>
            </a:ext>
          </a:extLst>
        </xdr:cNvPr>
        <xdr:cNvSpPr>
          <a:spLocks noChangeShapeType="1"/>
        </xdr:cNvSpPr>
      </xdr:nvSpPr>
      <xdr:spPr bwMode="auto">
        <a:xfrm>
          <a:off x="851535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5560" name="Line 7">
          <a:extLst>
            <a:ext uri="{FF2B5EF4-FFF2-40B4-BE49-F238E27FC236}">
              <a16:creationId xmlns:a16="http://schemas.microsoft.com/office/drawing/2014/main" id="{623CD738-8625-42CD-BE7C-214C72CD8DF1}"/>
            </a:ext>
          </a:extLst>
        </xdr:cNvPr>
        <xdr:cNvSpPr>
          <a:spLocks noChangeShapeType="1"/>
        </xdr:cNvSpPr>
      </xdr:nvSpPr>
      <xdr:spPr bwMode="auto">
        <a:xfrm>
          <a:off x="851535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5561" name="Line 7">
          <a:extLst>
            <a:ext uri="{FF2B5EF4-FFF2-40B4-BE49-F238E27FC236}">
              <a16:creationId xmlns:a16="http://schemas.microsoft.com/office/drawing/2014/main" id="{CC572226-CC0C-47F2-981A-0D6C1F425495}"/>
            </a:ext>
          </a:extLst>
        </xdr:cNvPr>
        <xdr:cNvSpPr>
          <a:spLocks noChangeShapeType="1"/>
        </xdr:cNvSpPr>
      </xdr:nvSpPr>
      <xdr:spPr bwMode="auto">
        <a:xfrm>
          <a:off x="851535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5562" name="Line 7">
          <a:extLst>
            <a:ext uri="{FF2B5EF4-FFF2-40B4-BE49-F238E27FC236}">
              <a16:creationId xmlns:a16="http://schemas.microsoft.com/office/drawing/2014/main" id="{2A1B3732-FB2B-417F-8BB3-43D0C18D859D}"/>
            </a:ext>
          </a:extLst>
        </xdr:cNvPr>
        <xdr:cNvSpPr>
          <a:spLocks noChangeShapeType="1"/>
        </xdr:cNvSpPr>
      </xdr:nvSpPr>
      <xdr:spPr bwMode="auto">
        <a:xfrm>
          <a:off x="851535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5563" name="Line 7">
          <a:extLst>
            <a:ext uri="{FF2B5EF4-FFF2-40B4-BE49-F238E27FC236}">
              <a16:creationId xmlns:a16="http://schemas.microsoft.com/office/drawing/2014/main" id="{78B6F917-AE3D-414D-A00F-484E554F73D3}"/>
            </a:ext>
          </a:extLst>
        </xdr:cNvPr>
        <xdr:cNvSpPr>
          <a:spLocks noChangeShapeType="1"/>
        </xdr:cNvSpPr>
      </xdr:nvSpPr>
      <xdr:spPr bwMode="auto">
        <a:xfrm>
          <a:off x="851535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5564" name="Line 7">
          <a:extLst>
            <a:ext uri="{FF2B5EF4-FFF2-40B4-BE49-F238E27FC236}">
              <a16:creationId xmlns:a16="http://schemas.microsoft.com/office/drawing/2014/main" id="{DBD2D57D-7A44-48D0-A388-4A09AEBB80D1}"/>
            </a:ext>
          </a:extLst>
        </xdr:cNvPr>
        <xdr:cNvSpPr>
          <a:spLocks noChangeShapeType="1"/>
        </xdr:cNvSpPr>
      </xdr:nvSpPr>
      <xdr:spPr bwMode="auto">
        <a:xfrm>
          <a:off x="851535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5565" name="Line 7">
          <a:extLst>
            <a:ext uri="{FF2B5EF4-FFF2-40B4-BE49-F238E27FC236}">
              <a16:creationId xmlns:a16="http://schemas.microsoft.com/office/drawing/2014/main" id="{76F21E28-08A8-4157-8868-7B7F67994066}"/>
            </a:ext>
          </a:extLst>
        </xdr:cNvPr>
        <xdr:cNvSpPr>
          <a:spLocks noChangeShapeType="1"/>
        </xdr:cNvSpPr>
      </xdr:nvSpPr>
      <xdr:spPr bwMode="auto">
        <a:xfrm>
          <a:off x="851535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5566" name="Line 7">
          <a:extLst>
            <a:ext uri="{FF2B5EF4-FFF2-40B4-BE49-F238E27FC236}">
              <a16:creationId xmlns:a16="http://schemas.microsoft.com/office/drawing/2014/main" id="{FFCC3662-4ECF-4FF6-B449-D917220B389E}"/>
            </a:ext>
          </a:extLst>
        </xdr:cNvPr>
        <xdr:cNvSpPr>
          <a:spLocks noChangeShapeType="1"/>
        </xdr:cNvSpPr>
      </xdr:nvSpPr>
      <xdr:spPr bwMode="auto">
        <a:xfrm>
          <a:off x="851535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5567" name="Line 7">
          <a:extLst>
            <a:ext uri="{FF2B5EF4-FFF2-40B4-BE49-F238E27FC236}">
              <a16:creationId xmlns:a16="http://schemas.microsoft.com/office/drawing/2014/main" id="{AD4B8B50-880C-4AB0-A1E3-A4718675D375}"/>
            </a:ext>
          </a:extLst>
        </xdr:cNvPr>
        <xdr:cNvSpPr>
          <a:spLocks noChangeShapeType="1"/>
        </xdr:cNvSpPr>
      </xdr:nvSpPr>
      <xdr:spPr bwMode="auto">
        <a:xfrm>
          <a:off x="851535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5568" name="Line 7">
          <a:extLst>
            <a:ext uri="{FF2B5EF4-FFF2-40B4-BE49-F238E27FC236}">
              <a16:creationId xmlns:a16="http://schemas.microsoft.com/office/drawing/2014/main" id="{2DA81484-CF6E-47AD-9B73-AA0DD7865AAF}"/>
            </a:ext>
          </a:extLst>
        </xdr:cNvPr>
        <xdr:cNvSpPr>
          <a:spLocks noChangeShapeType="1"/>
        </xdr:cNvSpPr>
      </xdr:nvSpPr>
      <xdr:spPr bwMode="auto">
        <a:xfrm>
          <a:off x="851535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5569" name="Line 7">
          <a:extLst>
            <a:ext uri="{FF2B5EF4-FFF2-40B4-BE49-F238E27FC236}">
              <a16:creationId xmlns:a16="http://schemas.microsoft.com/office/drawing/2014/main" id="{6DA64905-F322-43CD-AE1B-243D221C36C8}"/>
            </a:ext>
          </a:extLst>
        </xdr:cNvPr>
        <xdr:cNvSpPr>
          <a:spLocks noChangeShapeType="1"/>
        </xdr:cNvSpPr>
      </xdr:nvSpPr>
      <xdr:spPr bwMode="auto">
        <a:xfrm>
          <a:off x="851535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5570" name="Line 7">
          <a:extLst>
            <a:ext uri="{FF2B5EF4-FFF2-40B4-BE49-F238E27FC236}">
              <a16:creationId xmlns:a16="http://schemas.microsoft.com/office/drawing/2014/main" id="{9C721CD6-B0C6-46FC-A053-C08EC98E690A}"/>
            </a:ext>
          </a:extLst>
        </xdr:cNvPr>
        <xdr:cNvSpPr>
          <a:spLocks noChangeShapeType="1"/>
        </xdr:cNvSpPr>
      </xdr:nvSpPr>
      <xdr:spPr bwMode="auto">
        <a:xfrm>
          <a:off x="851535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5571" name="Line 7">
          <a:extLst>
            <a:ext uri="{FF2B5EF4-FFF2-40B4-BE49-F238E27FC236}">
              <a16:creationId xmlns:a16="http://schemas.microsoft.com/office/drawing/2014/main" id="{1E49A061-2B8A-4AC1-A576-95062C43716F}"/>
            </a:ext>
          </a:extLst>
        </xdr:cNvPr>
        <xdr:cNvSpPr>
          <a:spLocks noChangeShapeType="1"/>
        </xdr:cNvSpPr>
      </xdr:nvSpPr>
      <xdr:spPr bwMode="auto">
        <a:xfrm>
          <a:off x="851535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5572" name="Line 7">
          <a:extLst>
            <a:ext uri="{FF2B5EF4-FFF2-40B4-BE49-F238E27FC236}">
              <a16:creationId xmlns:a16="http://schemas.microsoft.com/office/drawing/2014/main" id="{1008F55D-C44A-4E59-B23C-7D0A4CB26C88}"/>
            </a:ext>
          </a:extLst>
        </xdr:cNvPr>
        <xdr:cNvSpPr>
          <a:spLocks noChangeShapeType="1"/>
        </xdr:cNvSpPr>
      </xdr:nvSpPr>
      <xdr:spPr bwMode="auto">
        <a:xfrm>
          <a:off x="851535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5573" name="Line 7">
          <a:extLst>
            <a:ext uri="{FF2B5EF4-FFF2-40B4-BE49-F238E27FC236}">
              <a16:creationId xmlns:a16="http://schemas.microsoft.com/office/drawing/2014/main" id="{41DDDA73-1BDE-44CA-BB82-69CB657BE72C}"/>
            </a:ext>
          </a:extLst>
        </xdr:cNvPr>
        <xdr:cNvSpPr>
          <a:spLocks noChangeShapeType="1"/>
        </xdr:cNvSpPr>
      </xdr:nvSpPr>
      <xdr:spPr bwMode="auto">
        <a:xfrm>
          <a:off x="851535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5574" name="Line 7">
          <a:extLst>
            <a:ext uri="{FF2B5EF4-FFF2-40B4-BE49-F238E27FC236}">
              <a16:creationId xmlns:a16="http://schemas.microsoft.com/office/drawing/2014/main" id="{81B36B36-B308-4033-B348-440B3C23E8A7}"/>
            </a:ext>
          </a:extLst>
        </xdr:cNvPr>
        <xdr:cNvSpPr>
          <a:spLocks noChangeShapeType="1"/>
        </xdr:cNvSpPr>
      </xdr:nvSpPr>
      <xdr:spPr bwMode="auto">
        <a:xfrm>
          <a:off x="851535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5575" name="Line 7">
          <a:extLst>
            <a:ext uri="{FF2B5EF4-FFF2-40B4-BE49-F238E27FC236}">
              <a16:creationId xmlns:a16="http://schemas.microsoft.com/office/drawing/2014/main" id="{2F80863F-6E93-46CB-B2B6-DF01FF2E1296}"/>
            </a:ext>
          </a:extLst>
        </xdr:cNvPr>
        <xdr:cNvSpPr>
          <a:spLocks noChangeShapeType="1"/>
        </xdr:cNvSpPr>
      </xdr:nvSpPr>
      <xdr:spPr bwMode="auto">
        <a:xfrm>
          <a:off x="851535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5576" name="Line 7">
          <a:extLst>
            <a:ext uri="{FF2B5EF4-FFF2-40B4-BE49-F238E27FC236}">
              <a16:creationId xmlns:a16="http://schemas.microsoft.com/office/drawing/2014/main" id="{EC1418E7-27D7-40E6-A092-85C9DC770992}"/>
            </a:ext>
          </a:extLst>
        </xdr:cNvPr>
        <xdr:cNvSpPr>
          <a:spLocks noChangeShapeType="1"/>
        </xdr:cNvSpPr>
      </xdr:nvSpPr>
      <xdr:spPr bwMode="auto">
        <a:xfrm>
          <a:off x="851535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5577" name="Line 7">
          <a:extLst>
            <a:ext uri="{FF2B5EF4-FFF2-40B4-BE49-F238E27FC236}">
              <a16:creationId xmlns:a16="http://schemas.microsoft.com/office/drawing/2014/main" id="{0F3ED4AF-41FE-411E-AEAF-98F8D610DC74}"/>
            </a:ext>
          </a:extLst>
        </xdr:cNvPr>
        <xdr:cNvSpPr>
          <a:spLocks noChangeShapeType="1"/>
        </xdr:cNvSpPr>
      </xdr:nvSpPr>
      <xdr:spPr bwMode="auto">
        <a:xfrm>
          <a:off x="851535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5578" name="Line 7">
          <a:extLst>
            <a:ext uri="{FF2B5EF4-FFF2-40B4-BE49-F238E27FC236}">
              <a16:creationId xmlns:a16="http://schemas.microsoft.com/office/drawing/2014/main" id="{44C2E61F-6BBD-4E8C-9455-45C5B35F553B}"/>
            </a:ext>
          </a:extLst>
        </xdr:cNvPr>
        <xdr:cNvSpPr>
          <a:spLocks noChangeShapeType="1"/>
        </xdr:cNvSpPr>
      </xdr:nvSpPr>
      <xdr:spPr bwMode="auto">
        <a:xfrm>
          <a:off x="851535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5579" name="Line 7">
          <a:extLst>
            <a:ext uri="{FF2B5EF4-FFF2-40B4-BE49-F238E27FC236}">
              <a16:creationId xmlns:a16="http://schemas.microsoft.com/office/drawing/2014/main" id="{87B7D57F-E33D-443C-A110-39C1565A4735}"/>
            </a:ext>
          </a:extLst>
        </xdr:cNvPr>
        <xdr:cNvSpPr>
          <a:spLocks noChangeShapeType="1"/>
        </xdr:cNvSpPr>
      </xdr:nvSpPr>
      <xdr:spPr bwMode="auto">
        <a:xfrm>
          <a:off x="851535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5580" name="Line 7">
          <a:extLst>
            <a:ext uri="{FF2B5EF4-FFF2-40B4-BE49-F238E27FC236}">
              <a16:creationId xmlns:a16="http://schemas.microsoft.com/office/drawing/2014/main" id="{AA8949F4-A12B-42E2-AC31-BDF7A69DD2F2}"/>
            </a:ext>
          </a:extLst>
        </xdr:cNvPr>
        <xdr:cNvSpPr>
          <a:spLocks noChangeShapeType="1"/>
        </xdr:cNvSpPr>
      </xdr:nvSpPr>
      <xdr:spPr bwMode="auto">
        <a:xfrm>
          <a:off x="851535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5581" name="Line 7">
          <a:extLst>
            <a:ext uri="{FF2B5EF4-FFF2-40B4-BE49-F238E27FC236}">
              <a16:creationId xmlns:a16="http://schemas.microsoft.com/office/drawing/2014/main" id="{F46BE3BB-F3B3-40D3-B404-CE432E4A8E97}"/>
            </a:ext>
          </a:extLst>
        </xdr:cNvPr>
        <xdr:cNvSpPr>
          <a:spLocks noChangeShapeType="1"/>
        </xdr:cNvSpPr>
      </xdr:nvSpPr>
      <xdr:spPr bwMode="auto">
        <a:xfrm>
          <a:off x="851535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5582" name="Line 7">
          <a:extLst>
            <a:ext uri="{FF2B5EF4-FFF2-40B4-BE49-F238E27FC236}">
              <a16:creationId xmlns:a16="http://schemas.microsoft.com/office/drawing/2014/main" id="{F7B5293D-2286-4615-B765-0736B11CC079}"/>
            </a:ext>
          </a:extLst>
        </xdr:cNvPr>
        <xdr:cNvSpPr>
          <a:spLocks noChangeShapeType="1"/>
        </xdr:cNvSpPr>
      </xdr:nvSpPr>
      <xdr:spPr bwMode="auto">
        <a:xfrm>
          <a:off x="851535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5583" name="Line 7">
          <a:extLst>
            <a:ext uri="{FF2B5EF4-FFF2-40B4-BE49-F238E27FC236}">
              <a16:creationId xmlns:a16="http://schemas.microsoft.com/office/drawing/2014/main" id="{FBEB4195-E894-4F2C-9060-2F0E3E7AB077}"/>
            </a:ext>
          </a:extLst>
        </xdr:cNvPr>
        <xdr:cNvSpPr>
          <a:spLocks noChangeShapeType="1"/>
        </xdr:cNvSpPr>
      </xdr:nvSpPr>
      <xdr:spPr bwMode="auto">
        <a:xfrm>
          <a:off x="851535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5584" name="Line 7">
          <a:extLst>
            <a:ext uri="{FF2B5EF4-FFF2-40B4-BE49-F238E27FC236}">
              <a16:creationId xmlns:a16="http://schemas.microsoft.com/office/drawing/2014/main" id="{1AD4807B-BE63-49A0-BD93-223B2051E002}"/>
            </a:ext>
          </a:extLst>
        </xdr:cNvPr>
        <xdr:cNvSpPr>
          <a:spLocks noChangeShapeType="1"/>
        </xdr:cNvSpPr>
      </xdr:nvSpPr>
      <xdr:spPr bwMode="auto">
        <a:xfrm>
          <a:off x="851535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5585" name="Line 7">
          <a:extLst>
            <a:ext uri="{FF2B5EF4-FFF2-40B4-BE49-F238E27FC236}">
              <a16:creationId xmlns:a16="http://schemas.microsoft.com/office/drawing/2014/main" id="{1CDB8516-77F8-49F4-8828-B2000F1AC568}"/>
            </a:ext>
          </a:extLst>
        </xdr:cNvPr>
        <xdr:cNvSpPr>
          <a:spLocks noChangeShapeType="1"/>
        </xdr:cNvSpPr>
      </xdr:nvSpPr>
      <xdr:spPr bwMode="auto">
        <a:xfrm>
          <a:off x="851535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5586" name="Line 7">
          <a:extLst>
            <a:ext uri="{FF2B5EF4-FFF2-40B4-BE49-F238E27FC236}">
              <a16:creationId xmlns:a16="http://schemas.microsoft.com/office/drawing/2014/main" id="{96A91944-A29F-4CEF-A6B0-8DF4CCC62DAC}"/>
            </a:ext>
          </a:extLst>
        </xdr:cNvPr>
        <xdr:cNvSpPr>
          <a:spLocks noChangeShapeType="1"/>
        </xdr:cNvSpPr>
      </xdr:nvSpPr>
      <xdr:spPr bwMode="auto">
        <a:xfrm>
          <a:off x="851535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5587" name="Line 7">
          <a:extLst>
            <a:ext uri="{FF2B5EF4-FFF2-40B4-BE49-F238E27FC236}">
              <a16:creationId xmlns:a16="http://schemas.microsoft.com/office/drawing/2014/main" id="{5CBDA78D-1FE4-46A8-9B36-61E8961719FC}"/>
            </a:ext>
          </a:extLst>
        </xdr:cNvPr>
        <xdr:cNvSpPr>
          <a:spLocks noChangeShapeType="1"/>
        </xdr:cNvSpPr>
      </xdr:nvSpPr>
      <xdr:spPr bwMode="auto">
        <a:xfrm>
          <a:off x="851535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5588" name="Line 7">
          <a:extLst>
            <a:ext uri="{FF2B5EF4-FFF2-40B4-BE49-F238E27FC236}">
              <a16:creationId xmlns:a16="http://schemas.microsoft.com/office/drawing/2014/main" id="{C0F33556-75F3-4CD1-B77A-16466D41D1D8}"/>
            </a:ext>
          </a:extLst>
        </xdr:cNvPr>
        <xdr:cNvSpPr>
          <a:spLocks noChangeShapeType="1"/>
        </xdr:cNvSpPr>
      </xdr:nvSpPr>
      <xdr:spPr bwMode="auto">
        <a:xfrm>
          <a:off x="8515350" y="1207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65</xdr:row>
      <xdr:rowOff>0</xdr:rowOff>
    </xdr:from>
    <xdr:to>
      <xdr:col>19</xdr:col>
      <xdr:colOff>323850</xdr:colOff>
      <xdr:row>65</xdr:row>
      <xdr:rowOff>0</xdr:rowOff>
    </xdr:to>
    <xdr:sp macro="" textlink="">
      <xdr:nvSpPr>
        <xdr:cNvPr id="5589" name="Line 7">
          <a:extLst>
            <a:ext uri="{FF2B5EF4-FFF2-40B4-BE49-F238E27FC236}">
              <a16:creationId xmlns:a16="http://schemas.microsoft.com/office/drawing/2014/main" id="{8F76D0BC-C749-4B09-9A13-F15A5FBDF30B}"/>
            </a:ext>
          </a:extLst>
        </xdr:cNvPr>
        <xdr:cNvSpPr>
          <a:spLocks noChangeShapeType="1"/>
        </xdr:cNvSpPr>
      </xdr:nvSpPr>
      <xdr:spPr bwMode="auto">
        <a:xfrm>
          <a:off x="13144500" y="1370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65</xdr:row>
      <xdr:rowOff>0</xdr:rowOff>
    </xdr:from>
    <xdr:to>
      <xdr:col>19</xdr:col>
      <xdr:colOff>323850</xdr:colOff>
      <xdr:row>65</xdr:row>
      <xdr:rowOff>0</xdr:rowOff>
    </xdr:to>
    <xdr:sp macro="" textlink="">
      <xdr:nvSpPr>
        <xdr:cNvPr id="5590" name="Line 7">
          <a:extLst>
            <a:ext uri="{FF2B5EF4-FFF2-40B4-BE49-F238E27FC236}">
              <a16:creationId xmlns:a16="http://schemas.microsoft.com/office/drawing/2014/main" id="{311EA1CA-3426-4A94-A2F8-E8BDE33E5349}"/>
            </a:ext>
          </a:extLst>
        </xdr:cNvPr>
        <xdr:cNvSpPr>
          <a:spLocks noChangeShapeType="1"/>
        </xdr:cNvSpPr>
      </xdr:nvSpPr>
      <xdr:spPr bwMode="auto">
        <a:xfrm>
          <a:off x="13144500" y="1370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65</xdr:row>
      <xdr:rowOff>0</xdr:rowOff>
    </xdr:from>
    <xdr:to>
      <xdr:col>19</xdr:col>
      <xdr:colOff>323850</xdr:colOff>
      <xdr:row>65</xdr:row>
      <xdr:rowOff>0</xdr:rowOff>
    </xdr:to>
    <xdr:sp macro="" textlink="">
      <xdr:nvSpPr>
        <xdr:cNvPr id="5591" name="Line 7">
          <a:extLst>
            <a:ext uri="{FF2B5EF4-FFF2-40B4-BE49-F238E27FC236}">
              <a16:creationId xmlns:a16="http://schemas.microsoft.com/office/drawing/2014/main" id="{1C6D21E1-AC42-43EF-8DBC-8A020F4F1245}"/>
            </a:ext>
          </a:extLst>
        </xdr:cNvPr>
        <xdr:cNvSpPr>
          <a:spLocks noChangeShapeType="1"/>
        </xdr:cNvSpPr>
      </xdr:nvSpPr>
      <xdr:spPr bwMode="auto">
        <a:xfrm>
          <a:off x="13144500" y="1370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61</xdr:row>
      <xdr:rowOff>0</xdr:rowOff>
    </xdr:from>
    <xdr:to>
      <xdr:col>21</xdr:col>
      <xdr:colOff>323850</xdr:colOff>
      <xdr:row>61</xdr:row>
      <xdr:rowOff>0</xdr:rowOff>
    </xdr:to>
    <xdr:sp macro="" textlink="">
      <xdr:nvSpPr>
        <xdr:cNvPr id="5592" name="Line 7">
          <a:extLst>
            <a:ext uri="{FF2B5EF4-FFF2-40B4-BE49-F238E27FC236}">
              <a16:creationId xmlns:a16="http://schemas.microsoft.com/office/drawing/2014/main" id="{DA0E6B17-4961-4EFA-8330-C1B558C96B63}"/>
            </a:ext>
          </a:extLst>
        </xdr:cNvPr>
        <xdr:cNvSpPr>
          <a:spLocks noChangeShapeType="1"/>
        </xdr:cNvSpPr>
      </xdr:nvSpPr>
      <xdr:spPr bwMode="auto">
        <a:xfrm>
          <a:off x="14687550" y="1312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61</xdr:row>
      <xdr:rowOff>0</xdr:rowOff>
    </xdr:from>
    <xdr:to>
      <xdr:col>21</xdr:col>
      <xdr:colOff>323850</xdr:colOff>
      <xdr:row>61</xdr:row>
      <xdr:rowOff>0</xdr:rowOff>
    </xdr:to>
    <xdr:sp macro="" textlink="">
      <xdr:nvSpPr>
        <xdr:cNvPr id="5593" name="Line 7">
          <a:extLst>
            <a:ext uri="{FF2B5EF4-FFF2-40B4-BE49-F238E27FC236}">
              <a16:creationId xmlns:a16="http://schemas.microsoft.com/office/drawing/2014/main" id="{E1ED21C3-2B3C-4CED-B619-95D0A29F00E6}"/>
            </a:ext>
          </a:extLst>
        </xdr:cNvPr>
        <xdr:cNvSpPr>
          <a:spLocks noChangeShapeType="1"/>
        </xdr:cNvSpPr>
      </xdr:nvSpPr>
      <xdr:spPr bwMode="auto">
        <a:xfrm>
          <a:off x="14687550" y="1312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61</xdr:row>
      <xdr:rowOff>0</xdr:rowOff>
    </xdr:from>
    <xdr:to>
      <xdr:col>21</xdr:col>
      <xdr:colOff>323850</xdr:colOff>
      <xdr:row>61</xdr:row>
      <xdr:rowOff>0</xdr:rowOff>
    </xdr:to>
    <xdr:sp macro="" textlink="">
      <xdr:nvSpPr>
        <xdr:cNvPr id="5594" name="Line 7">
          <a:extLst>
            <a:ext uri="{FF2B5EF4-FFF2-40B4-BE49-F238E27FC236}">
              <a16:creationId xmlns:a16="http://schemas.microsoft.com/office/drawing/2014/main" id="{E5EEE9C3-E5E4-484C-8D73-F74EBD7B5E24}"/>
            </a:ext>
          </a:extLst>
        </xdr:cNvPr>
        <xdr:cNvSpPr>
          <a:spLocks noChangeShapeType="1"/>
        </xdr:cNvSpPr>
      </xdr:nvSpPr>
      <xdr:spPr bwMode="auto">
        <a:xfrm>
          <a:off x="14687550" y="1312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61</xdr:row>
      <xdr:rowOff>0</xdr:rowOff>
    </xdr:from>
    <xdr:to>
      <xdr:col>21</xdr:col>
      <xdr:colOff>323850</xdr:colOff>
      <xdr:row>61</xdr:row>
      <xdr:rowOff>0</xdr:rowOff>
    </xdr:to>
    <xdr:sp macro="" textlink="">
      <xdr:nvSpPr>
        <xdr:cNvPr id="5595" name="Line 7">
          <a:extLst>
            <a:ext uri="{FF2B5EF4-FFF2-40B4-BE49-F238E27FC236}">
              <a16:creationId xmlns:a16="http://schemas.microsoft.com/office/drawing/2014/main" id="{E69DC300-6B6B-4ACF-9294-C3BB2AFCDBE2}"/>
            </a:ext>
          </a:extLst>
        </xdr:cNvPr>
        <xdr:cNvSpPr>
          <a:spLocks noChangeShapeType="1"/>
        </xdr:cNvSpPr>
      </xdr:nvSpPr>
      <xdr:spPr bwMode="auto">
        <a:xfrm>
          <a:off x="14687550" y="1312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61</xdr:row>
      <xdr:rowOff>0</xdr:rowOff>
    </xdr:from>
    <xdr:to>
      <xdr:col>21</xdr:col>
      <xdr:colOff>323850</xdr:colOff>
      <xdr:row>61</xdr:row>
      <xdr:rowOff>0</xdr:rowOff>
    </xdr:to>
    <xdr:sp macro="" textlink="">
      <xdr:nvSpPr>
        <xdr:cNvPr id="5596" name="Line 7">
          <a:extLst>
            <a:ext uri="{FF2B5EF4-FFF2-40B4-BE49-F238E27FC236}">
              <a16:creationId xmlns:a16="http://schemas.microsoft.com/office/drawing/2014/main" id="{6C3AAD06-EF46-4E75-8356-380AC48A481B}"/>
            </a:ext>
          </a:extLst>
        </xdr:cNvPr>
        <xdr:cNvSpPr>
          <a:spLocks noChangeShapeType="1"/>
        </xdr:cNvSpPr>
      </xdr:nvSpPr>
      <xdr:spPr bwMode="auto">
        <a:xfrm>
          <a:off x="14687550" y="1312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61</xdr:row>
      <xdr:rowOff>0</xdr:rowOff>
    </xdr:from>
    <xdr:to>
      <xdr:col>21</xdr:col>
      <xdr:colOff>323850</xdr:colOff>
      <xdr:row>61</xdr:row>
      <xdr:rowOff>0</xdr:rowOff>
    </xdr:to>
    <xdr:sp macro="" textlink="">
      <xdr:nvSpPr>
        <xdr:cNvPr id="5597" name="Line 7">
          <a:extLst>
            <a:ext uri="{FF2B5EF4-FFF2-40B4-BE49-F238E27FC236}">
              <a16:creationId xmlns:a16="http://schemas.microsoft.com/office/drawing/2014/main" id="{C94B9691-D58A-41DC-8AF6-8EFC749CBF7C}"/>
            </a:ext>
          </a:extLst>
        </xdr:cNvPr>
        <xdr:cNvSpPr>
          <a:spLocks noChangeShapeType="1"/>
        </xdr:cNvSpPr>
      </xdr:nvSpPr>
      <xdr:spPr bwMode="auto">
        <a:xfrm>
          <a:off x="14687550" y="1312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61</xdr:row>
      <xdr:rowOff>0</xdr:rowOff>
    </xdr:from>
    <xdr:to>
      <xdr:col>21</xdr:col>
      <xdr:colOff>323850</xdr:colOff>
      <xdr:row>61</xdr:row>
      <xdr:rowOff>0</xdr:rowOff>
    </xdr:to>
    <xdr:sp macro="" textlink="">
      <xdr:nvSpPr>
        <xdr:cNvPr id="5598" name="Line 7">
          <a:extLst>
            <a:ext uri="{FF2B5EF4-FFF2-40B4-BE49-F238E27FC236}">
              <a16:creationId xmlns:a16="http://schemas.microsoft.com/office/drawing/2014/main" id="{B89E825B-423A-492D-87D1-00AAE4BD2973}"/>
            </a:ext>
          </a:extLst>
        </xdr:cNvPr>
        <xdr:cNvSpPr>
          <a:spLocks noChangeShapeType="1"/>
        </xdr:cNvSpPr>
      </xdr:nvSpPr>
      <xdr:spPr bwMode="auto">
        <a:xfrm>
          <a:off x="14687550" y="1312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61</xdr:row>
      <xdr:rowOff>0</xdr:rowOff>
    </xdr:from>
    <xdr:to>
      <xdr:col>21</xdr:col>
      <xdr:colOff>323850</xdr:colOff>
      <xdr:row>61</xdr:row>
      <xdr:rowOff>0</xdr:rowOff>
    </xdr:to>
    <xdr:sp macro="" textlink="">
      <xdr:nvSpPr>
        <xdr:cNvPr id="5599" name="Line 7">
          <a:extLst>
            <a:ext uri="{FF2B5EF4-FFF2-40B4-BE49-F238E27FC236}">
              <a16:creationId xmlns:a16="http://schemas.microsoft.com/office/drawing/2014/main" id="{CFD10949-9AD7-452B-97F3-BF67DBADED05}"/>
            </a:ext>
          </a:extLst>
        </xdr:cNvPr>
        <xdr:cNvSpPr>
          <a:spLocks noChangeShapeType="1"/>
        </xdr:cNvSpPr>
      </xdr:nvSpPr>
      <xdr:spPr bwMode="auto">
        <a:xfrm>
          <a:off x="14687550" y="1312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61</xdr:row>
      <xdr:rowOff>0</xdr:rowOff>
    </xdr:from>
    <xdr:to>
      <xdr:col>21</xdr:col>
      <xdr:colOff>323850</xdr:colOff>
      <xdr:row>61</xdr:row>
      <xdr:rowOff>0</xdr:rowOff>
    </xdr:to>
    <xdr:sp macro="" textlink="">
      <xdr:nvSpPr>
        <xdr:cNvPr id="5600" name="Line 7">
          <a:extLst>
            <a:ext uri="{FF2B5EF4-FFF2-40B4-BE49-F238E27FC236}">
              <a16:creationId xmlns:a16="http://schemas.microsoft.com/office/drawing/2014/main" id="{8D3C0379-5A3F-4DF1-9AB8-1E540DE999D1}"/>
            </a:ext>
          </a:extLst>
        </xdr:cNvPr>
        <xdr:cNvSpPr>
          <a:spLocks noChangeShapeType="1"/>
        </xdr:cNvSpPr>
      </xdr:nvSpPr>
      <xdr:spPr bwMode="auto">
        <a:xfrm>
          <a:off x="14687550" y="1312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61</xdr:row>
      <xdr:rowOff>0</xdr:rowOff>
    </xdr:from>
    <xdr:to>
      <xdr:col>21</xdr:col>
      <xdr:colOff>323850</xdr:colOff>
      <xdr:row>61</xdr:row>
      <xdr:rowOff>0</xdr:rowOff>
    </xdr:to>
    <xdr:sp macro="" textlink="">
      <xdr:nvSpPr>
        <xdr:cNvPr id="5601" name="Line 7">
          <a:extLst>
            <a:ext uri="{FF2B5EF4-FFF2-40B4-BE49-F238E27FC236}">
              <a16:creationId xmlns:a16="http://schemas.microsoft.com/office/drawing/2014/main" id="{B784FEFE-EE4F-415E-93E4-B64F27D0B0D0}"/>
            </a:ext>
          </a:extLst>
        </xdr:cNvPr>
        <xdr:cNvSpPr>
          <a:spLocks noChangeShapeType="1"/>
        </xdr:cNvSpPr>
      </xdr:nvSpPr>
      <xdr:spPr bwMode="auto">
        <a:xfrm>
          <a:off x="14687550" y="1312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61</xdr:row>
      <xdr:rowOff>0</xdr:rowOff>
    </xdr:from>
    <xdr:to>
      <xdr:col>21</xdr:col>
      <xdr:colOff>323850</xdr:colOff>
      <xdr:row>61</xdr:row>
      <xdr:rowOff>0</xdr:rowOff>
    </xdr:to>
    <xdr:sp macro="" textlink="">
      <xdr:nvSpPr>
        <xdr:cNvPr id="5602" name="Line 7">
          <a:extLst>
            <a:ext uri="{FF2B5EF4-FFF2-40B4-BE49-F238E27FC236}">
              <a16:creationId xmlns:a16="http://schemas.microsoft.com/office/drawing/2014/main" id="{2348D480-C6AF-48F9-8667-407EE61713B8}"/>
            </a:ext>
          </a:extLst>
        </xdr:cNvPr>
        <xdr:cNvSpPr>
          <a:spLocks noChangeShapeType="1"/>
        </xdr:cNvSpPr>
      </xdr:nvSpPr>
      <xdr:spPr bwMode="auto">
        <a:xfrm>
          <a:off x="14687550" y="1312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61</xdr:row>
      <xdr:rowOff>0</xdr:rowOff>
    </xdr:from>
    <xdr:to>
      <xdr:col>21</xdr:col>
      <xdr:colOff>323850</xdr:colOff>
      <xdr:row>61</xdr:row>
      <xdr:rowOff>0</xdr:rowOff>
    </xdr:to>
    <xdr:sp macro="" textlink="">
      <xdr:nvSpPr>
        <xdr:cNvPr id="5603" name="Line 7">
          <a:extLst>
            <a:ext uri="{FF2B5EF4-FFF2-40B4-BE49-F238E27FC236}">
              <a16:creationId xmlns:a16="http://schemas.microsoft.com/office/drawing/2014/main" id="{FCF69055-EBD6-42A0-A08C-B2EC9F666C11}"/>
            </a:ext>
          </a:extLst>
        </xdr:cNvPr>
        <xdr:cNvSpPr>
          <a:spLocks noChangeShapeType="1"/>
        </xdr:cNvSpPr>
      </xdr:nvSpPr>
      <xdr:spPr bwMode="auto">
        <a:xfrm>
          <a:off x="14687550" y="1312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61</xdr:row>
      <xdr:rowOff>0</xdr:rowOff>
    </xdr:from>
    <xdr:to>
      <xdr:col>21</xdr:col>
      <xdr:colOff>323850</xdr:colOff>
      <xdr:row>61</xdr:row>
      <xdr:rowOff>0</xdr:rowOff>
    </xdr:to>
    <xdr:sp macro="" textlink="">
      <xdr:nvSpPr>
        <xdr:cNvPr id="5604" name="Line 7">
          <a:extLst>
            <a:ext uri="{FF2B5EF4-FFF2-40B4-BE49-F238E27FC236}">
              <a16:creationId xmlns:a16="http://schemas.microsoft.com/office/drawing/2014/main" id="{9F7C9832-E128-4796-AB30-7EB057E3BCFC}"/>
            </a:ext>
          </a:extLst>
        </xdr:cNvPr>
        <xdr:cNvSpPr>
          <a:spLocks noChangeShapeType="1"/>
        </xdr:cNvSpPr>
      </xdr:nvSpPr>
      <xdr:spPr bwMode="auto">
        <a:xfrm>
          <a:off x="14687550" y="1312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61</xdr:row>
      <xdr:rowOff>0</xdr:rowOff>
    </xdr:from>
    <xdr:to>
      <xdr:col>21</xdr:col>
      <xdr:colOff>323850</xdr:colOff>
      <xdr:row>61</xdr:row>
      <xdr:rowOff>0</xdr:rowOff>
    </xdr:to>
    <xdr:sp macro="" textlink="">
      <xdr:nvSpPr>
        <xdr:cNvPr id="5605" name="Line 7">
          <a:extLst>
            <a:ext uri="{FF2B5EF4-FFF2-40B4-BE49-F238E27FC236}">
              <a16:creationId xmlns:a16="http://schemas.microsoft.com/office/drawing/2014/main" id="{40252745-21EE-4F24-B4BD-C5EBE5C0C520}"/>
            </a:ext>
          </a:extLst>
        </xdr:cNvPr>
        <xdr:cNvSpPr>
          <a:spLocks noChangeShapeType="1"/>
        </xdr:cNvSpPr>
      </xdr:nvSpPr>
      <xdr:spPr bwMode="auto">
        <a:xfrm>
          <a:off x="14687550" y="1312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61</xdr:row>
      <xdr:rowOff>0</xdr:rowOff>
    </xdr:from>
    <xdr:to>
      <xdr:col>21</xdr:col>
      <xdr:colOff>323850</xdr:colOff>
      <xdr:row>61</xdr:row>
      <xdr:rowOff>0</xdr:rowOff>
    </xdr:to>
    <xdr:sp macro="" textlink="">
      <xdr:nvSpPr>
        <xdr:cNvPr id="5606" name="Line 7">
          <a:extLst>
            <a:ext uri="{FF2B5EF4-FFF2-40B4-BE49-F238E27FC236}">
              <a16:creationId xmlns:a16="http://schemas.microsoft.com/office/drawing/2014/main" id="{8C4143AC-4D44-41CE-B642-AB00CFBB30E5}"/>
            </a:ext>
          </a:extLst>
        </xdr:cNvPr>
        <xdr:cNvSpPr>
          <a:spLocks noChangeShapeType="1"/>
        </xdr:cNvSpPr>
      </xdr:nvSpPr>
      <xdr:spPr bwMode="auto">
        <a:xfrm>
          <a:off x="14687550" y="1312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61</xdr:row>
      <xdr:rowOff>0</xdr:rowOff>
    </xdr:from>
    <xdr:to>
      <xdr:col>21</xdr:col>
      <xdr:colOff>323850</xdr:colOff>
      <xdr:row>61</xdr:row>
      <xdr:rowOff>0</xdr:rowOff>
    </xdr:to>
    <xdr:sp macro="" textlink="">
      <xdr:nvSpPr>
        <xdr:cNvPr id="5607" name="Line 7">
          <a:extLst>
            <a:ext uri="{FF2B5EF4-FFF2-40B4-BE49-F238E27FC236}">
              <a16:creationId xmlns:a16="http://schemas.microsoft.com/office/drawing/2014/main" id="{BA8A5AA1-0C09-4E81-A2D5-37F15D455DDD}"/>
            </a:ext>
          </a:extLst>
        </xdr:cNvPr>
        <xdr:cNvSpPr>
          <a:spLocks noChangeShapeType="1"/>
        </xdr:cNvSpPr>
      </xdr:nvSpPr>
      <xdr:spPr bwMode="auto">
        <a:xfrm>
          <a:off x="14687550" y="1312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61</xdr:row>
      <xdr:rowOff>0</xdr:rowOff>
    </xdr:from>
    <xdr:to>
      <xdr:col>21</xdr:col>
      <xdr:colOff>323850</xdr:colOff>
      <xdr:row>61</xdr:row>
      <xdr:rowOff>0</xdr:rowOff>
    </xdr:to>
    <xdr:sp macro="" textlink="">
      <xdr:nvSpPr>
        <xdr:cNvPr id="5608" name="Line 7">
          <a:extLst>
            <a:ext uri="{FF2B5EF4-FFF2-40B4-BE49-F238E27FC236}">
              <a16:creationId xmlns:a16="http://schemas.microsoft.com/office/drawing/2014/main" id="{61431E29-954F-4A26-AAB5-BD735A78AD8F}"/>
            </a:ext>
          </a:extLst>
        </xdr:cNvPr>
        <xdr:cNvSpPr>
          <a:spLocks noChangeShapeType="1"/>
        </xdr:cNvSpPr>
      </xdr:nvSpPr>
      <xdr:spPr bwMode="auto">
        <a:xfrm>
          <a:off x="14687550" y="1312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61</xdr:row>
      <xdr:rowOff>0</xdr:rowOff>
    </xdr:from>
    <xdr:to>
      <xdr:col>21</xdr:col>
      <xdr:colOff>323850</xdr:colOff>
      <xdr:row>61</xdr:row>
      <xdr:rowOff>0</xdr:rowOff>
    </xdr:to>
    <xdr:sp macro="" textlink="">
      <xdr:nvSpPr>
        <xdr:cNvPr id="5609" name="Line 7">
          <a:extLst>
            <a:ext uri="{FF2B5EF4-FFF2-40B4-BE49-F238E27FC236}">
              <a16:creationId xmlns:a16="http://schemas.microsoft.com/office/drawing/2014/main" id="{7E323986-B559-4757-A129-903932C03985}"/>
            </a:ext>
          </a:extLst>
        </xdr:cNvPr>
        <xdr:cNvSpPr>
          <a:spLocks noChangeShapeType="1"/>
        </xdr:cNvSpPr>
      </xdr:nvSpPr>
      <xdr:spPr bwMode="auto">
        <a:xfrm>
          <a:off x="14687550" y="1312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61</xdr:row>
      <xdr:rowOff>0</xdr:rowOff>
    </xdr:from>
    <xdr:to>
      <xdr:col>21</xdr:col>
      <xdr:colOff>323850</xdr:colOff>
      <xdr:row>61</xdr:row>
      <xdr:rowOff>0</xdr:rowOff>
    </xdr:to>
    <xdr:sp macro="" textlink="">
      <xdr:nvSpPr>
        <xdr:cNvPr id="5610" name="Line 7">
          <a:extLst>
            <a:ext uri="{FF2B5EF4-FFF2-40B4-BE49-F238E27FC236}">
              <a16:creationId xmlns:a16="http://schemas.microsoft.com/office/drawing/2014/main" id="{B47737F9-B786-49DE-8778-F2A7E0666CDF}"/>
            </a:ext>
          </a:extLst>
        </xdr:cNvPr>
        <xdr:cNvSpPr>
          <a:spLocks noChangeShapeType="1"/>
        </xdr:cNvSpPr>
      </xdr:nvSpPr>
      <xdr:spPr bwMode="auto">
        <a:xfrm>
          <a:off x="14687550" y="1312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61</xdr:row>
      <xdr:rowOff>0</xdr:rowOff>
    </xdr:from>
    <xdr:to>
      <xdr:col>21</xdr:col>
      <xdr:colOff>323850</xdr:colOff>
      <xdr:row>61</xdr:row>
      <xdr:rowOff>0</xdr:rowOff>
    </xdr:to>
    <xdr:sp macro="" textlink="">
      <xdr:nvSpPr>
        <xdr:cNvPr id="5611" name="Line 7">
          <a:extLst>
            <a:ext uri="{FF2B5EF4-FFF2-40B4-BE49-F238E27FC236}">
              <a16:creationId xmlns:a16="http://schemas.microsoft.com/office/drawing/2014/main" id="{CE4FCCA2-AA53-4B56-A87A-6B838675FED6}"/>
            </a:ext>
          </a:extLst>
        </xdr:cNvPr>
        <xdr:cNvSpPr>
          <a:spLocks noChangeShapeType="1"/>
        </xdr:cNvSpPr>
      </xdr:nvSpPr>
      <xdr:spPr bwMode="auto">
        <a:xfrm>
          <a:off x="14687550" y="1312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61</xdr:row>
      <xdr:rowOff>0</xdr:rowOff>
    </xdr:from>
    <xdr:to>
      <xdr:col>21</xdr:col>
      <xdr:colOff>323850</xdr:colOff>
      <xdr:row>61</xdr:row>
      <xdr:rowOff>0</xdr:rowOff>
    </xdr:to>
    <xdr:sp macro="" textlink="">
      <xdr:nvSpPr>
        <xdr:cNvPr id="5612" name="Line 7">
          <a:extLst>
            <a:ext uri="{FF2B5EF4-FFF2-40B4-BE49-F238E27FC236}">
              <a16:creationId xmlns:a16="http://schemas.microsoft.com/office/drawing/2014/main" id="{9541B574-5708-4320-A76D-BDC9D6905F97}"/>
            </a:ext>
          </a:extLst>
        </xdr:cNvPr>
        <xdr:cNvSpPr>
          <a:spLocks noChangeShapeType="1"/>
        </xdr:cNvSpPr>
      </xdr:nvSpPr>
      <xdr:spPr bwMode="auto">
        <a:xfrm>
          <a:off x="14687550" y="1312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61</xdr:row>
      <xdr:rowOff>0</xdr:rowOff>
    </xdr:from>
    <xdr:to>
      <xdr:col>21</xdr:col>
      <xdr:colOff>323850</xdr:colOff>
      <xdr:row>61</xdr:row>
      <xdr:rowOff>0</xdr:rowOff>
    </xdr:to>
    <xdr:sp macro="" textlink="">
      <xdr:nvSpPr>
        <xdr:cNvPr id="5613" name="Line 7">
          <a:extLst>
            <a:ext uri="{FF2B5EF4-FFF2-40B4-BE49-F238E27FC236}">
              <a16:creationId xmlns:a16="http://schemas.microsoft.com/office/drawing/2014/main" id="{EA48D02D-F17B-4AFF-BAA1-0D7F7B2464AF}"/>
            </a:ext>
          </a:extLst>
        </xdr:cNvPr>
        <xdr:cNvSpPr>
          <a:spLocks noChangeShapeType="1"/>
        </xdr:cNvSpPr>
      </xdr:nvSpPr>
      <xdr:spPr bwMode="auto">
        <a:xfrm>
          <a:off x="14687550" y="1312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61</xdr:row>
      <xdr:rowOff>0</xdr:rowOff>
    </xdr:from>
    <xdr:to>
      <xdr:col>21</xdr:col>
      <xdr:colOff>323850</xdr:colOff>
      <xdr:row>61</xdr:row>
      <xdr:rowOff>0</xdr:rowOff>
    </xdr:to>
    <xdr:sp macro="" textlink="">
      <xdr:nvSpPr>
        <xdr:cNvPr id="5614" name="Line 7">
          <a:extLst>
            <a:ext uri="{FF2B5EF4-FFF2-40B4-BE49-F238E27FC236}">
              <a16:creationId xmlns:a16="http://schemas.microsoft.com/office/drawing/2014/main" id="{E10514C7-7844-4548-AC79-056DAFD99A60}"/>
            </a:ext>
          </a:extLst>
        </xdr:cNvPr>
        <xdr:cNvSpPr>
          <a:spLocks noChangeShapeType="1"/>
        </xdr:cNvSpPr>
      </xdr:nvSpPr>
      <xdr:spPr bwMode="auto">
        <a:xfrm>
          <a:off x="14687550" y="1312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61</xdr:row>
      <xdr:rowOff>0</xdr:rowOff>
    </xdr:from>
    <xdr:to>
      <xdr:col>21</xdr:col>
      <xdr:colOff>323850</xdr:colOff>
      <xdr:row>61</xdr:row>
      <xdr:rowOff>0</xdr:rowOff>
    </xdr:to>
    <xdr:sp macro="" textlink="">
      <xdr:nvSpPr>
        <xdr:cNvPr id="5615" name="Line 7">
          <a:extLst>
            <a:ext uri="{FF2B5EF4-FFF2-40B4-BE49-F238E27FC236}">
              <a16:creationId xmlns:a16="http://schemas.microsoft.com/office/drawing/2014/main" id="{FB6A4BCE-EB4D-414A-8D0A-F783CEB6A875}"/>
            </a:ext>
          </a:extLst>
        </xdr:cNvPr>
        <xdr:cNvSpPr>
          <a:spLocks noChangeShapeType="1"/>
        </xdr:cNvSpPr>
      </xdr:nvSpPr>
      <xdr:spPr bwMode="auto">
        <a:xfrm>
          <a:off x="14687550" y="1312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65</xdr:row>
      <xdr:rowOff>0</xdr:rowOff>
    </xdr:from>
    <xdr:to>
      <xdr:col>21</xdr:col>
      <xdr:colOff>323850</xdr:colOff>
      <xdr:row>65</xdr:row>
      <xdr:rowOff>0</xdr:rowOff>
    </xdr:to>
    <xdr:sp macro="" textlink="">
      <xdr:nvSpPr>
        <xdr:cNvPr id="5616" name="Line 7">
          <a:extLst>
            <a:ext uri="{FF2B5EF4-FFF2-40B4-BE49-F238E27FC236}">
              <a16:creationId xmlns:a16="http://schemas.microsoft.com/office/drawing/2014/main" id="{135C2902-CB5B-47E1-B6EB-0B9BB7FD7D5F}"/>
            </a:ext>
          </a:extLst>
        </xdr:cNvPr>
        <xdr:cNvSpPr>
          <a:spLocks noChangeShapeType="1"/>
        </xdr:cNvSpPr>
      </xdr:nvSpPr>
      <xdr:spPr bwMode="auto">
        <a:xfrm>
          <a:off x="14687550" y="1370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65</xdr:row>
      <xdr:rowOff>0</xdr:rowOff>
    </xdr:from>
    <xdr:to>
      <xdr:col>21</xdr:col>
      <xdr:colOff>323850</xdr:colOff>
      <xdr:row>65</xdr:row>
      <xdr:rowOff>0</xdr:rowOff>
    </xdr:to>
    <xdr:sp macro="" textlink="">
      <xdr:nvSpPr>
        <xdr:cNvPr id="5617" name="Line 7">
          <a:extLst>
            <a:ext uri="{FF2B5EF4-FFF2-40B4-BE49-F238E27FC236}">
              <a16:creationId xmlns:a16="http://schemas.microsoft.com/office/drawing/2014/main" id="{FBAA13E5-D61D-4878-ABDD-63532877CEAC}"/>
            </a:ext>
          </a:extLst>
        </xdr:cNvPr>
        <xdr:cNvSpPr>
          <a:spLocks noChangeShapeType="1"/>
        </xdr:cNvSpPr>
      </xdr:nvSpPr>
      <xdr:spPr bwMode="auto">
        <a:xfrm>
          <a:off x="14687550" y="1370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65</xdr:row>
      <xdr:rowOff>0</xdr:rowOff>
    </xdr:from>
    <xdr:to>
      <xdr:col>21</xdr:col>
      <xdr:colOff>323850</xdr:colOff>
      <xdr:row>65</xdr:row>
      <xdr:rowOff>0</xdr:rowOff>
    </xdr:to>
    <xdr:sp macro="" textlink="">
      <xdr:nvSpPr>
        <xdr:cNvPr id="5618" name="Line 7">
          <a:extLst>
            <a:ext uri="{FF2B5EF4-FFF2-40B4-BE49-F238E27FC236}">
              <a16:creationId xmlns:a16="http://schemas.microsoft.com/office/drawing/2014/main" id="{083E98F5-8D7E-41C6-AFBD-52B1D7B49859}"/>
            </a:ext>
          </a:extLst>
        </xdr:cNvPr>
        <xdr:cNvSpPr>
          <a:spLocks noChangeShapeType="1"/>
        </xdr:cNvSpPr>
      </xdr:nvSpPr>
      <xdr:spPr bwMode="auto">
        <a:xfrm>
          <a:off x="14687550" y="1370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65</xdr:row>
      <xdr:rowOff>0</xdr:rowOff>
    </xdr:from>
    <xdr:to>
      <xdr:col>21</xdr:col>
      <xdr:colOff>323850</xdr:colOff>
      <xdr:row>65</xdr:row>
      <xdr:rowOff>0</xdr:rowOff>
    </xdr:to>
    <xdr:sp macro="" textlink="">
      <xdr:nvSpPr>
        <xdr:cNvPr id="5619" name="Line 7">
          <a:extLst>
            <a:ext uri="{FF2B5EF4-FFF2-40B4-BE49-F238E27FC236}">
              <a16:creationId xmlns:a16="http://schemas.microsoft.com/office/drawing/2014/main" id="{56F77086-4132-4B38-9A9F-1733669F0EB3}"/>
            </a:ext>
          </a:extLst>
        </xdr:cNvPr>
        <xdr:cNvSpPr>
          <a:spLocks noChangeShapeType="1"/>
        </xdr:cNvSpPr>
      </xdr:nvSpPr>
      <xdr:spPr bwMode="auto">
        <a:xfrm>
          <a:off x="14687550" y="1370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65</xdr:row>
      <xdr:rowOff>0</xdr:rowOff>
    </xdr:from>
    <xdr:to>
      <xdr:col>21</xdr:col>
      <xdr:colOff>323850</xdr:colOff>
      <xdr:row>65</xdr:row>
      <xdr:rowOff>0</xdr:rowOff>
    </xdr:to>
    <xdr:sp macro="" textlink="">
      <xdr:nvSpPr>
        <xdr:cNvPr id="5620" name="Line 7">
          <a:extLst>
            <a:ext uri="{FF2B5EF4-FFF2-40B4-BE49-F238E27FC236}">
              <a16:creationId xmlns:a16="http://schemas.microsoft.com/office/drawing/2014/main" id="{CB35A47A-EA0F-4C21-A02A-AA0D44B3D868}"/>
            </a:ext>
          </a:extLst>
        </xdr:cNvPr>
        <xdr:cNvSpPr>
          <a:spLocks noChangeShapeType="1"/>
        </xdr:cNvSpPr>
      </xdr:nvSpPr>
      <xdr:spPr bwMode="auto">
        <a:xfrm>
          <a:off x="14687550" y="1370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65</xdr:row>
      <xdr:rowOff>0</xdr:rowOff>
    </xdr:from>
    <xdr:to>
      <xdr:col>21</xdr:col>
      <xdr:colOff>323850</xdr:colOff>
      <xdr:row>65</xdr:row>
      <xdr:rowOff>0</xdr:rowOff>
    </xdr:to>
    <xdr:sp macro="" textlink="">
      <xdr:nvSpPr>
        <xdr:cNvPr id="5621" name="Line 7">
          <a:extLst>
            <a:ext uri="{FF2B5EF4-FFF2-40B4-BE49-F238E27FC236}">
              <a16:creationId xmlns:a16="http://schemas.microsoft.com/office/drawing/2014/main" id="{318961E7-F0ED-489B-A428-3EA70657447D}"/>
            </a:ext>
          </a:extLst>
        </xdr:cNvPr>
        <xdr:cNvSpPr>
          <a:spLocks noChangeShapeType="1"/>
        </xdr:cNvSpPr>
      </xdr:nvSpPr>
      <xdr:spPr bwMode="auto">
        <a:xfrm>
          <a:off x="14687550" y="1370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65</xdr:row>
      <xdr:rowOff>0</xdr:rowOff>
    </xdr:from>
    <xdr:to>
      <xdr:col>21</xdr:col>
      <xdr:colOff>323850</xdr:colOff>
      <xdr:row>65</xdr:row>
      <xdr:rowOff>0</xdr:rowOff>
    </xdr:to>
    <xdr:sp macro="" textlink="">
      <xdr:nvSpPr>
        <xdr:cNvPr id="5622" name="Line 7">
          <a:extLst>
            <a:ext uri="{FF2B5EF4-FFF2-40B4-BE49-F238E27FC236}">
              <a16:creationId xmlns:a16="http://schemas.microsoft.com/office/drawing/2014/main" id="{979F3975-5623-4EFE-BEE6-5B8D46C886E9}"/>
            </a:ext>
          </a:extLst>
        </xdr:cNvPr>
        <xdr:cNvSpPr>
          <a:spLocks noChangeShapeType="1"/>
        </xdr:cNvSpPr>
      </xdr:nvSpPr>
      <xdr:spPr bwMode="auto">
        <a:xfrm>
          <a:off x="14687550" y="1370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65</xdr:row>
      <xdr:rowOff>0</xdr:rowOff>
    </xdr:from>
    <xdr:to>
      <xdr:col>21</xdr:col>
      <xdr:colOff>323850</xdr:colOff>
      <xdr:row>65</xdr:row>
      <xdr:rowOff>0</xdr:rowOff>
    </xdr:to>
    <xdr:sp macro="" textlink="">
      <xdr:nvSpPr>
        <xdr:cNvPr id="5623" name="Line 7">
          <a:extLst>
            <a:ext uri="{FF2B5EF4-FFF2-40B4-BE49-F238E27FC236}">
              <a16:creationId xmlns:a16="http://schemas.microsoft.com/office/drawing/2014/main" id="{98E0478A-F11B-44F8-BCE7-E0BEC627F5AA}"/>
            </a:ext>
          </a:extLst>
        </xdr:cNvPr>
        <xdr:cNvSpPr>
          <a:spLocks noChangeShapeType="1"/>
        </xdr:cNvSpPr>
      </xdr:nvSpPr>
      <xdr:spPr bwMode="auto">
        <a:xfrm>
          <a:off x="14687550" y="1370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65</xdr:row>
      <xdr:rowOff>0</xdr:rowOff>
    </xdr:from>
    <xdr:to>
      <xdr:col>21</xdr:col>
      <xdr:colOff>323850</xdr:colOff>
      <xdr:row>65</xdr:row>
      <xdr:rowOff>0</xdr:rowOff>
    </xdr:to>
    <xdr:sp macro="" textlink="">
      <xdr:nvSpPr>
        <xdr:cNvPr id="5624" name="Line 7">
          <a:extLst>
            <a:ext uri="{FF2B5EF4-FFF2-40B4-BE49-F238E27FC236}">
              <a16:creationId xmlns:a16="http://schemas.microsoft.com/office/drawing/2014/main" id="{74488E6C-243D-43A4-91D8-29E16F1FC5D2}"/>
            </a:ext>
          </a:extLst>
        </xdr:cNvPr>
        <xdr:cNvSpPr>
          <a:spLocks noChangeShapeType="1"/>
        </xdr:cNvSpPr>
      </xdr:nvSpPr>
      <xdr:spPr bwMode="auto">
        <a:xfrm>
          <a:off x="14687550" y="1370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65</xdr:row>
      <xdr:rowOff>0</xdr:rowOff>
    </xdr:from>
    <xdr:to>
      <xdr:col>21</xdr:col>
      <xdr:colOff>323850</xdr:colOff>
      <xdr:row>65</xdr:row>
      <xdr:rowOff>0</xdr:rowOff>
    </xdr:to>
    <xdr:sp macro="" textlink="">
      <xdr:nvSpPr>
        <xdr:cNvPr id="5625" name="Line 7">
          <a:extLst>
            <a:ext uri="{FF2B5EF4-FFF2-40B4-BE49-F238E27FC236}">
              <a16:creationId xmlns:a16="http://schemas.microsoft.com/office/drawing/2014/main" id="{FB222ECE-1FCE-42F7-8380-EB667C1822A4}"/>
            </a:ext>
          </a:extLst>
        </xdr:cNvPr>
        <xdr:cNvSpPr>
          <a:spLocks noChangeShapeType="1"/>
        </xdr:cNvSpPr>
      </xdr:nvSpPr>
      <xdr:spPr bwMode="auto">
        <a:xfrm>
          <a:off x="14687550" y="1370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65</xdr:row>
      <xdr:rowOff>0</xdr:rowOff>
    </xdr:from>
    <xdr:to>
      <xdr:col>21</xdr:col>
      <xdr:colOff>323850</xdr:colOff>
      <xdr:row>65</xdr:row>
      <xdr:rowOff>0</xdr:rowOff>
    </xdr:to>
    <xdr:sp macro="" textlink="">
      <xdr:nvSpPr>
        <xdr:cNvPr id="5626" name="Line 7">
          <a:extLst>
            <a:ext uri="{FF2B5EF4-FFF2-40B4-BE49-F238E27FC236}">
              <a16:creationId xmlns:a16="http://schemas.microsoft.com/office/drawing/2014/main" id="{F6652726-BFFF-4D2C-9BDB-F68E63275478}"/>
            </a:ext>
          </a:extLst>
        </xdr:cNvPr>
        <xdr:cNvSpPr>
          <a:spLocks noChangeShapeType="1"/>
        </xdr:cNvSpPr>
      </xdr:nvSpPr>
      <xdr:spPr bwMode="auto">
        <a:xfrm>
          <a:off x="14687550" y="1370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65</xdr:row>
      <xdr:rowOff>0</xdr:rowOff>
    </xdr:from>
    <xdr:to>
      <xdr:col>21</xdr:col>
      <xdr:colOff>323850</xdr:colOff>
      <xdr:row>65</xdr:row>
      <xdr:rowOff>0</xdr:rowOff>
    </xdr:to>
    <xdr:sp macro="" textlink="">
      <xdr:nvSpPr>
        <xdr:cNvPr id="5627" name="Line 7">
          <a:extLst>
            <a:ext uri="{FF2B5EF4-FFF2-40B4-BE49-F238E27FC236}">
              <a16:creationId xmlns:a16="http://schemas.microsoft.com/office/drawing/2014/main" id="{134550D8-6069-4EEB-BDBF-5B20F30776DA}"/>
            </a:ext>
          </a:extLst>
        </xdr:cNvPr>
        <xdr:cNvSpPr>
          <a:spLocks noChangeShapeType="1"/>
        </xdr:cNvSpPr>
      </xdr:nvSpPr>
      <xdr:spPr bwMode="auto">
        <a:xfrm>
          <a:off x="14687550" y="1370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65</xdr:row>
      <xdr:rowOff>0</xdr:rowOff>
    </xdr:from>
    <xdr:to>
      <xdr:col>21</xdr:col>
      <xdr:colOff>323850</xdr:colOff>
      <xdr:row>65</xdr:row>
      <xdr:rowOff>0</xdr:rowOff>
    </xdr:to>
    <xdr:sp macro="" textlink="">
      <xdr:nvSpPr>
        <xdr:cNvPr id="5628" name="Line 7">
          <a:extLst>
            <a:ext uri="{FF2B5EF4-FFF2-40B4-BE49-F238E27FC236}">
              <a16:creationId xmlns:a16="http://schemas.microsoft.com/office/drawing/2014/main" id="{9DAFABA8-F66E-4EFB-A753-7CE0BC9315B4}"/>
            </a:ext>
          </a:extLst>
        </xdr:cNvPr>
        <xdr:cNvSpPr>
          <a:spLocks noChangeShapeType="1"/>
        </xdr:cNvSpPr>
      </xdr:nvSpPr>
      <xdr:spPr bwMode="auto">
        <a:xfrm>
          <a:off x="14687550" y="1370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65</xdr:row>
      <xdr:rowOff>0</xdr:rowOff>
    </xdr:from>
    <xdr:to>
      <xdr:col>21</xdr:col>
      <xdr:colOff>323850</xdr:colOff>
      <xdr:row>65</xdr:row>
      <xdr:rowOff>0</xdr:rowOff>
    </xdr:to>
    <xdr:sp macro="" textlink="">
      <xdr:nvSpPr>
        <xdr:cNvPr id="5629" name="Line 7">
          <a:extLst>
            <a:ext uri="{FF2B5EF4-FFF2-40B4-BE49-F238E27FC236}">
              <a16:creationId xmlns:a16="http://schemas.microsoft.com/office/drawing/2014/main" id="{F90DE0FE-6010-434D-8AF8-E23F3745C1E0}"/>
            </a:ext>
          </a:extLst>
        </xdr:cNvPr>
        <xdr:cNvSpPr>
          <a:spLocks noChangeShapeType="1"/>
        </xdr:cNvSpPr>
      </xdr:nvSpPr>
      <xdr:spPr bwMode="auto">
        <a:xfrm>
          <a:off x="14687550" y="1370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65</xdr:row>
      <xdr:rowOff>0</xdr:rowOff>
    </xdr:from>
    <xdr:to>
      <xdr:col>21</xdr:col>
      <xdr:colOff>323850</xdr:colOff>
      <xdr:row>65</xdr:row>
      <xdr:rowOff>0</xdr:rowOff>
    </xdr:to>
    <xdr:sp macro="" textlink="">
      <xdr:nvSpPr>
        <xdr:cNvPr id="5630" name="Line 7">
          <a:extLst>
            <a:ext uri="{FF2B5EF4-FFF2-40B4-BE49-F238E27FC236}">
              <a16:creationId xmlns:a16="http://schemas.microsoft.com/office/drawing/2014/main" id="{910BE6B5-F233-46F5-B7EF-587A574E98DF}"/>
            </a:ext>
          </a:extLst>
        </xdr:cNvPr>
        <xdr:cNvSpPr>
          <a:spLocks noChangeShapeType="1"/>
        </xdr:cNvSpPr>
      </xdr:nvSpPr>
      <xdr:spPr bwMode="auto">
        <a:xfrm>
          <a:off x="14687550" y="1370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65</xdr:row>
      <xdr:rowOff>0</xdr:rowOff>
    </xdr:from>
    <xdr:to>
      <xdr:col>21</xdr:col>
      <xdr:colOff>323850</xdr:colOff>
      <xdr:row>65</xdr:row>
      <xdr:rowOff>0</xdr:rowOff>
    </xdr:to>
    <xdr:sp macro="" textlink="">
      <xdr:nvSpPr>
        <xdr:cNvPr id="5631" name="Line 7">
          <a:extLst>
            <a:ext uri="{FF2B5EF4-FFF2-40B4-BE49-F238E27FC236}">
              <a16:creationId xmlns:a16="http://schemas.microsoft.com/office/drawing/2014/main" id="{14F0A558-215A-4E65-8EC8-2AC6B9F97D2D}"/>
            </a:ext>
          </a:extLst>
        </xdr:cNvPr>
        <xdr:cNvSpPr>
          <a:spLocks noChangeShapeType="1"/>
        </xdr:cNvSpPr>
      </xdr:nvSpPr>
      <xdr:spPr bwMode="auto">
        <a:xfrm>
          <a:off x="14687550" y="1370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65</xdr:row>
      <xdr:rowOff>0</xdr:rowOff>
    </xdr:from>
    <xdr:to>
      <xdr:col>21</xdr:col>
      <xdr:colOff>323850</xdr:colOff>
      <xdr:row>65</xdr:row>
      <xdr:rowOff>0</xdr:rowOff>
    </xdr:to>
    <xdr:sp macro="" textlink="">
      <xdr:nvSpPr>
        <xdr:cNvPr id="5632" name="Line 7">
          <a:extLst>
            <a:ext uri="{FF2B5EF4-FFF2-40B4-BE49-F238E27FC236}">
              <a16:creationId xmlns:a16="http://schemas.microsoft.com/office/drawing/2014/main" id="{363FFC97-3E4A-45C8-B92C-EAEEA658B05F}"/>
            </a:ext>
          </a:extLst>
        </xdr:cNvPr>
        <xdr:cNvSpPr>
          <a:spLocks noChangeShapeType="1"/>
        </xdr:cNvSpPr>
      </xdr:nvSpPr>
      <xdr:spPr bwMode="auto">
        <a:xfrm>
          <a:off x="14687550" y="1370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65</xdr:row>
      <xdr:rowOff>0</xdr:rowOff>
    </xdr:from>
    <xdr:to>
      <xdr:col>21</xdr:col>
      <xdr:colOff>323850</xdr:colOff>
      <xdr:row>65</xdr:row>
      <xdr:rowOff>0</xdr:rowOff>
    </xdr:to>
    <xdr:sp macro="" textlink="">
      <xdr:nvSpPr>
        <xdr:cNvPr id="5633" name="Line 7">
          <a:extLst>
            <a:ext uri="{FF2B5EF4-FFF2-40B4-BE49-F238E27FC236}">
              <a16:creationId xmlns:a16="http://schemas.microsoft.com/office/drawing/2014/main" id="{42E1E189-335E-44F2-ACAE-4EDCE7401C26}"/>
            </a:ext>
          </a:extLst>
        </xdr:cNvPr>
        <xdr:cNvSpPr>
          <a:spLocks noChangeShapeType="1"/>
        </xdr:cNvSpPr>
      </xdr:nvSpPr>
      <xdr:spPr bwMode="auto">
        <a:xfrm>
          <a:off x="14687550" y="1370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61</xdr:row>
      <xdr:rowOff>0</xdr:rowOff>
    </xdr:from>
    <xdr:to>
      <xdr:col>21</xdr:col>
      <xdr:colOff>323850</xdr:colOff>
      <xdr:row>61</xdr:row>
      <xdr:rowOff>0</xdr:rowOff>
    </xdr:to>
    <xdr:sp macro="" textlink="">
      <xdr:nvSpPr>
        <xdr:cNvPr id="5634" name="Line 7">
          <a:extLst>
            <a:ext uri="{FF2B5EF4-FFF2-40B4-BE49-F238E27FC236}">
              <a16:creationId xmlns:a16="http://schemas.microsoft.com/office/drawing/2014/main" id="{D61C6B7C-2971-4203-AC5E-5936AA0AE7E1}"/>
            </a:ext>
          </a:extLst>
        </xdr:cNvPr>
        <xdr:cNvSpPr>
          <a:spLocks noChangeShapeType="1"/>
        </xdr:cNvSpPr>
      </xdr:nvSpPr>
      <xdr:spPr bwMode="auto">
        <a:xfrm>
          <a:off x="14687550" y="1312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61</xdr:row>
      <xdr:rowOff>0</xdr:rowOff>
    </xdr:from>
    <xdr:to>
      <xdr:col>21</xdr:col>
      <xdr:colOff>323850</xdr:colOff>
      <xdr:row>61</xdr:row>
      <xdr:rowOff>0</xdr:rowOff>
    </xdr:to>
    <xdr:sp macro="" textlink="">
      <xdr:nvSpPr>
        <xdr:cNvPr id="5635" name="Line 7">
          <a:extLst>
            <a:ext uri="{FF2B5EF4-FFF2-40B4-BE49-F238E27FC236}">
              <a16:creationId xmlns:a16="http://schemas.microsoft.com/office/drawing/2014/main" id="{B0D3747F-0A57-49D2-A46F-D27A00C500A3}"/>
            </a:ext>
          </a:extLst>
        </xdr:cNvPr>
        <xdr:cNvSpPr>
          <a:spLocks noChangeShapeType="1"/>
        </xdr:cNvSpPr>
      </xdr:nvSpPr>
      <xdr:spPr bwMode="auto">
        <a:xfrm>
          <a:off x="14687550" y="1312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61</xdr:row>
      <xdr:rowOff>0</xdr:rowOff>
    </xdr:from>
    <xdr:to>
      <xdr:col>21</xdr:col>
      <xdr:colOff>323850</xdr:colOff>
      <xdr:row>61</xdr:row>
      <xdr:rowOff>0</xdr:rowOff>
    </xdr:to>
    <xdr:sp macro="" textlink="">
      <xdr:nvSpPr>
        <xdr:cNvPr id="5636" name="Line 7">
          <a:extLst>
            <a:ext uri="{FF2B5EF4-FFF2-40B4-BE49-F238E27FC236}">
              <a16:creationId xmlns:a16="http://schemas.microsoft.com/office/drawing/2014/main" id="{16B02AC9-124C-41A6-9B25-2E453DB9E225}"/>
            </a:ext>
          </a:extLst>
        </xdr:cNvPr>
        <xdr:cNvSpPr>
          <a:spLocks noChangeShapeType="1"/>
        </xdr:cNvSpPr>
      </xdr:nvSpPr>
      <xdr:spPr bwMode="auto">
        <a:xfrm>
          <a:off x="14687550" y="1312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65</xdr:row>
      <xdr:rowOff>0</xdr:rowOff>
    </xdr:from>
    <xdr:to>
      <xdr:col>21</xdr:col>
      <xdr:colOff>323850</xdr:colOff>
      <xdr:row>65</xdr:row>
      <xdr:rowOff>0</xdr:rowOff>
    </xdr:to>
    <xdr:sp macro="" textlink="">
      <xdr:nvSpPr>
        <xdr:cNvPr id="5637" name="Line 7">
          <a:extLst>
            <a:ext uri="{FF2B5EF4-FFF2-40B4-BE49-F238E27FC236}">
              <a16:creationId xmlns:a16="http://schemas.microsoft.com/office/drawing/2014/main" id="{1F775944-938D-4CDF-81EE-0C21E7530682}"/>
            </a:ext>
          </a:extLst>
        </xdr:cNvPr>
        <xdr:cNvSpPr>
          <a:spLocks noChangeShapeType="1"/>
        </xdr:cNvSpPr>
      </xdr:nvSpPr>
      <xdr:spPr bwMode="auto">
        <a:xfrm>
          <a:off x="14687550" y="1370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65</xdr:row>
      <xdr:rowOff>0</xdr:rowOff>
    </xdr:from>
    <xdr:to>
      <xdr:col>21</xdr:col>
      <xdr:colOff>323850</xdr:colOff>
      <xdr:row>65</xdr:row>
      <xdr:rowOff>0</xdr:rowOff>
    </xdr:to>
    <xdr:sp macro="" textlink="">
      <xdr:nvSpPr>
        <xdr:cNvPr id="5638" name="Line 7">
          <a:extLst>
            <a:ext uri="{FF2B5EF4-FFF2-40B4-BE49-F238E27FC236}">
              <a16:creationId xmlns:a16="http://schemas.microsoft.com/office/drawing/2014/main" id="{277FB979-83DA-4969-B6F4-D00CC83EBD36}"/>
            </a:ext>
          </a:extLst>
        </xdr:cNvPr>
        <xdr:cNvSpPr>
          <a:spLocks noChangeShapeType="1"/>
        </xdr:cNvSpPr>
      </xdr:nvSpPr>
      <xdr:spPr bwMode="auto">
        <a:xfrm>
          <a:off x="14687550" y="1370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65</xdr:row>
      <xdr:rowOff>0</xdr:rowOff>
    </xdr:from>
    <xdr:to>
      <xdr:col>21</xdr:col>
      <xdr:colOff>323850</xdr:colOff>
      <xdr:row>65</xdr:row>
      <xdr:rowOff>0</xdr:rowOff>
    </xdr:to>
    <xdr:sp macro="" textlink="">
      <xdr:nvSpPr>
        <xdr:cNvPr id="5639" name="Line 7">
          <a:extLst>
            <a:ext uri="{FF2B5EF4-FFF2-40B4-BE49-F238E27FC236}">
              <a16:creationId xmlns:a16="http://schemas.microsoft.com/office/drawing/2014/main" id="{BBE78ED1-1F40-4754-B872-1CB107A4FC34}"/>
            </a:ext>
          </a:extLst>
        </xdr:cNvPr>
        <xdr:cNvSpPr>
          <a:spLocks noChangeShapeType="1"/>
        </xdr:cNvSpPr>
      </xdr:nvSpPr>
      <xdr:spPr bwMode="auto">
        <a:xfrm>
          <a:off x="14687550" y="1370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52</xdr:row>
      <xdr:rowOff>0</xdr:rowOff>
    </xdr:from>
    <xdr:to>
      <xdr:col>19</xdr:col>
      <xdr:colOff>323850</xdr:colOff>
      <xdr:row>52</xdr:row>
      <xdr:rowOff>0</xdr:rowOff>
    </xdr:to>
    <xdr:sp macro="" textlink="">
      <xdr:nvSpPr>
        <xdr:cNvPr id="5640" name="Line 7">
          <a:extLst>
            <a:ext uri="{FF2B5EF4-FFF2-40B4-BE49-F238E27FC236}">
              <a16:creationId xmlns:a16="http://schemas.microsoft.com/office/drawing/2014/main" id="{DFA9DB05-9958-4DB9-8013-57EAB0337A18}"/>
            </a:ext>
          </a:extLst>
        </xdr:cNvPr>
        <xdr:cNvSpPr>
          <a:spLocks noChangeShapeType="1"/>
        </xdr:cNvSpPr>
      </xdr:nvSpPr>
      <xdr:spPr bwMode="auto">
        <a:xfrm>
          <a:off x="1314450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52</xdr:row>
      <xdr:rowOff>0</xdr:rowOff>
    </xdr:from>
    <xdr:to>
      <xdr:col>19</xdr:col>
      <xdr:colOff>323850</xdr:colOff>
      <xdr:row>52</xdr:row>
      <xdr:rowOff>0</xdr:rowOff>
    </xdr:to>
    <xdr:sp macro="" textlink="">
      <xdr:nvSpPr>
        <xdr:cNvPr id="5641" name="Line 7">
          <a:extLst>
            <a:ext uri="{FF2B5EF4-FFF2-40B4-BE49-F238E27FC236}">
              <a16:creationId xmlns:a16="http://schemas.microsoft.com/office/drawing/2014/main" id="{38C717EF-5F20-46D7-8876-215CF54DEF22}"/>
            </a:ext>
          </a:extLst>
        </xdr:cNvPr>
        <xdr:cNvSpPr>
          <a:spLocks noChangeShapeType="1"/>
        </xdr:cNvSpPr>
      </xdr:nvSpPr>
      <xdr:spPr bwMode="auto">
        <a:xfrm>
          <a:off x="1314450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52</xdr:row>
      <xdr:rowOff>0</xdr:rowOff>
    </xdr:from>
    <xdr:to>
      <xdr:col>19</xdr:col>
      <xdr:colOff>323850</xdr:colOff>
      <xdr:row>52</xdr:row>
      <xdr:rowOff>0</xdr:rowOff>
    </xdr:to>
    <xdr:sp macro="" textlink="">
      <xdr:nvSpPr>
        <xdr:cNvPr id="5642" name="Line 7">
          <a:extLst>
            <a:ext uri="{FF2B5EF4-FFF2-40B4-BE49-F238E27FC236}">
              <a16:creationId xmlns:a16="http://schemas.microsoft.com/office/drawing/2014/main" id="{3C1266DA-9820-41A0-9C7C-037CD9E0EA9A}"/>
            </a:ext>
          </a:extLst>
        </xdr:cNvPr>
        <xdr:cNvSpPr>
          <a:spLocks noChangeShapeType="1"/>
        </xdr:cNvSpPr>
      </xdr:nvSpPr>
      <xdr:spPr bwMode="auto">
        <a:xfrm>
          <a:off x="13144500" y="1119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118</xdr:row>
      <xdr:rowOff>0</xdr:rowOff>
    </xdr:from>
    <xdr:to>
      <xdr:col>7</xdr:col>
      <xdr:colOff>323850</xdr:colOff>
      <xdr:row>118</xdr:row>
      <xdr:rowOff>0</xdr:rowOff>
    </xdr:to>
    <xdr:sp macro="" textlink="">
      <xdr:nvSpPr>
        <xdr:cNvPr id="5643" name="Line 7">
          <a:extLst>
            <a:ext uri="{FF2B5EF4-FFF2-40B4-BE49-F238E27FC236}">
              <a16:creationId xmlns:a16="http://schemas.microsoft.com/office/drawing/2014/main" id="{509B5131-23C8-48BA-B3C4-9E9417197A56}"/>
            </a:ext>
          </a:extLst>
        </xdr:cNvPr>
        <xdr:cNvSpPr>
          <a:spLocks noChangeShapeType="1"/>
        </xdr:cNvSpPr>
      </xdr:nvSpPr>
      <xdr:spPr bwMode="auto">
        <a:xfrm>
          <a:off x="4000500" y="24955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118</xdr:row>
      <xdr:rowOff>0</xdr:rowOff>
    </xdr:from>
    <xdr:to>
      <xdr:col>7</xdr:col>
      <xdr:colOff>323850</xdr:colOff>
      <xdr:row>118</xdr:row>
      <xdr:rowOff>0</xdr:rowOff>
    </xdr:to>
    <xdr:sp macro="" textlink="">
      <xdr:nvSpPr>
        <xdr:cNvPr id="5644" name="Line 7">
          <a:extLst>
            <a:ext uri="{FF2B5EF4-FFF2-40B4-BE49-F238E27FC236}">
              <a16:creationId xmlns:a16="http://schemas.microsoft.com/office/drawing/2014/main" id="{6E54A086-8C41-40F4-9DBD-2A7FD32B69F9}"/>
            </a:ext>
          </a:extLst>
        </xdr:cNvPr>
        <xdr:cNvSpPr>
          <a:spLocks noChangeShapeType="1"/>
        </xdr:cNvSpPr>
      </xdr:nvSpPr>
      <xdr:spPr bwMode="auto">
        <a:xfrm>
          <a:off x="4000500" y="24955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118</xdr:row>
      <xdr:rowOff>0</xdr:rowOff>
    </xdr:from>
    <xdr:to>
      <xdr:col>11</xdr:col>
      <xdr:colOff>323850</xdr:colOff>
      <xdr:row>118</xdr:row>
      <xdr:rowOff>0</xdr:rowOff>
    </xdr:to>
    <xdr:sp macro="" textlink="">
      <xdr:nvSpPr>
        <xdr:cNvPr id="5645" name="Line 7">
          <a:extLst>
            <a:ext uri="{FF2B5EF4-FFF2-40B4-BE49-F238E27FC236}">
              <a16:creationId xmlns:a16="http://schemas.microsoft.com/office/drawing/2014/main" id="{4E6FF783-7EAE-421F-A406-DE33BFE109AA}"/>
            </a:ext>
          </a:extLst>
        </xdr:cNvPr>
        <xdr:cNvSpPr>
          <a:spLocks noChangeShapeType="1"/>
        </xdr:cNvSpPr>
      </xdr:nvSpPr>
      <xdr:spPr bwMode="auto">
        <a:xfrm>
          <a:off x="6972300" y="24955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118</xdr:row>
      <xdr:rowOff>0</xdr:rowOff>
    </xdr:from>
    <xdr:to>
      <xdr:col>9</xdr:col>
      <xdr:colOff>323850</xdr:colOff>
      <xdr:row>118</xdr:row>
      <xdr:rowOff>0</xdr:rowOff>
    </xdr:to>
    <xdr:sp macro="" textlink="">
      <xdr:nvSpPr>
        <xdr:cNvPr id="5646" name="Line 7">
          <a:extLst>
            <a:ext uri="{FF2B5EF4-FFF2-40B4-BE49-F238E27FC236}">
              <a16:creationId xmlns:a16="http://schemas.microsoft.com/office/drawing/2014/main" id="{5389673B-84B6-43CD-9AFA-87CFFD23FEBD}"/>
            </a:ext>
          </a:extLst>
        </xdr:cNvPr>
        <xdr:cNvSpPr>
          <a:spLocks noChangeShapeType="1"/>
        </xdr:cNvSpPr>
      </xdr:nvSpPr>
      <xdr:spPr bwMode="auto">
        <a:xfrm>
          <a:off x="5495925" y="24955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118</xdr:row>
      <xdr:rowOff>0</xdr:rowOff>
    </xdr:from>
    <xdr:to>
      <xdr:col>3</xdr:col>
      <xdr:colOff>323850</xdr:colOff>
      <xdr:row>118</xdr:row>
      <xdr:rowOff>0</xdr:rowOff>
    </xdr:to>
    <xdr:sp macro="" textlink="">
      <xdr:nvSpPr>
        <xdr:cNvPr id="5647" name="Line 7">
          <a:extLst>
            <a:ext uri="{FF2B5EF4-FFF2-40B4-BE49-F238E27FC236}">
              <a16:creationId xmlns:a16="http://schemas.microsoft.com/office/drawing/2014/main" id="{FA0EBB1A-A734-437D-9BFE-4C39E39A6EF4}"/>
            </a:ext>
          </a:extLst>
        </xdr:cNvPr>
        <xdr:cNvSpPr>
          <a:spLocks noChangeShapeType="1"/>
        </xdr:cNvSpPr>
      </xdr:nvSpPr>
      <xdr:spPr bwMode="auto">
        <a:xfrm>
          <a:off x="1009650" y="24955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118</xdr:row>
      <xdr:rowOff>0</xdr:rowOff>
    </xdr:from>
    <xdr:to>
      <xdr:col>3</xdr:col>
      <xdr:colOff>323850</xdr:colOff>
      <xdr:row>118</xdr:row>
      <xdr:rowOff>0</xdr:rowOff>
    </xdr:to>
    <xdr:sp macro="" textlink="">
      <xdr:nvSpPr>
        <xdr:cNvPr id="5648" name="Line 7">
          <a:extLst>
            <a:ext uri="{FF2B5EF4-FFF2-40B4-BE49-F238E27FC236}">
              <a16:creationId xmlns:a16="http://schemas.microsoft.com/office/drawing/2014/main" id="{8D4976E6-7314-417C-A2DE-9287CCEFC600}"/>
            </a:ext>
          </a:extLst>
        </xdr:cNvPr>
        <xdr:cNvSpPr>
          <a:spLocks noChangeShapeType="1"/>
        </xdr:cNvSpPr>
      </xdr:nvSpPr>
      <xdr:spPr bwMode="auto">
        <a:xfrm>
          <a:off x="1009650" y="24955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118</xdr:row>
      <xdr:rowOff>0</xdr:rowOff>
    </xdr:from>
    <xdr:to>
      <xdr:col>5</xdr:col>
      <xdr:colOff>323850</xdr:colOff>
      <xdr:row>118</xdr:row>
      <xdr:rowOff>0</xdr:rowOff>
    </xdr:to>
    <xdr:sp macro="" textlink="">
      <xdr:nvSpPr>
        <xdr:cNvPr id="5649" name="Line 7">
          <a:extLst>
            <a:ext uri="{FF2B5EF4-FFF2-40B4-BE49-F238E27FC236}">
              <a16:creationId xmlns:a16="http://schemas.microsoft.com/office/drawing/2014/main" id="{FFB545C6-EDE7-46EB-9FFD-B2CD87C365FF}"/>
            </a:ext>
          </a:extLst>
        </xdr:cNvPr>
        <xdr:cNvSpPr>
          <a:spLocks noChangeShapeType="1"/>
        </xdr:cNvSpPr>
      </xdr:nvSpPr>
      <xdr:spPr bwMode="auto">
        <a:xfrm>
          <a:off x="2505075" y="24955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118</xdr:row>
      <xdr:rowOff>0</xdr:rowOff>
    </xdr:from>
    <xdr:to>
      <xdr:col>5</xdr:col>
      <xdr:colOff>323850</xdr:colOff>
      <xdr:row>118</xdr:row>
      <xdr:rowOff>0</xdr:rowOff>
    </xdr:to>
    <xdr:sp macro="" textlink="">
      <xdr:nvSpPr>
        <xdr:cNvPr id="5650" name="Line 7">
          <a:extLst>
            <a:ext uri="{FF2B5EF4-FFF2-40B4-BE49-F238E27FC236}">
              <a16:creationId xmlns:a16="http://schemas.microsoft.com/office/drawing/2014/main" id="{DA7BED8A-6485-4245-A9EA-300A5CA4CAAC}"/>
            </a:ext>
          </a:extLst>
        </xdr:cNvPr>
        <xdr:cNvSpPr>
          <a:spLocks noChangeShapeType="1"/>
        </xdr:cNvSpPr>
      </xdr:nvSpPr>
      <xdr:spPr bwMode="auto">
        <a:xfrm>
          <a:off x="2505075" y="24955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118</xdr:row>
      <xdr:rowOff>0</xdr:rowOff>
    </xdr:from>
    <xdr:to>
      <xdr:col>5</xdr:col>
      <xdr:colOff>323850</xdr:colOff>
      <xdr:row>118</xdr:row>
      <xdr:rowOff>0</xdr:rowOff>
    </xdr:to>
    <xdr:sp macro="" textlink="">
      <xdr:nvSpPr>
        <xdr:cNvPr id="5651" name="Line 7">
          <a:extLst>
            <a:ext uri="{FF2B5EF4-FFF2-40B4-BE49-F238E27FC236}">
              <a16:creationId xmlns:a16="http://schemas.microsoft.com/office/drawing/2014/main" id="{E3924F70-FEAD-4725-8759-5466C2AFA414}"/>
            </a:ext>
          </a:extLst>
        </xdr:cNvPr>
        <xdr:cNvSpPr>
          <a:spLocks noChangeShapeType="1"/>
        </xdr:cNvSpPr>
      </xdr:nvSpPr>
      <xdr:spPr bwMode="auto">
        <a:xfrm>
          <a:off x="2505075" y="24955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118</xdr:row>
      <xdr:rowOff>0</xdr:rowOff>
    </xdr:from>
    <xdr:to>
      <xdr:col>5</xdr:col>
      <xdr:colOff>323850</xdr:colOff>
      <xdr:row>118</xdr:row>
      <xdr:rowOff>0</xdr:rowOff>
    </xdr:to>
    <xdr:sp macro="" textlink="">
      <xdr:nvSpPr>
        <xdr:cNvPr id="5652" name="Line 7">
          <a:extLst>
            <a:ext uri="{FF2B5EF4-FFF2-40B4-BE49-F238E27FC236}">
              <a16:creationId xmlns:a16="http://schemas.microsoft.com/office/drawing/2014/main" id="{8DD7E551-B0B4-4689-9E0A-9005249DAEE9}"/>
            </a:ext>
          </a:extLst>
        </xdr:cNvPr>
        <xdr:cNvSpPr>
          <a:spLocks noChangeShapeType="1"/>
        </xdr:cNvSpPr>
      </xdr:nvSpPr>
      <xdr:spPr bwMode="auto">
        <a:xfrm>
          <a:off x="2505075" y="24955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118</xdr:row>
      <xdr:rowOff>0</xdr:rowOff>
    </xdr:from>
    <xdr:to>
      <xdr:col>5</xdr:col>
      <xdr:colOff>323850</xdr:colOff>
      <xdr:row>118</xdr:row>
      <xdr:rowOff>0</xdr:rowOff>
    </xdr:to>
    <xdr:sp macro="" textlink="">
      <xdr:nvSpPr>
        <xdr:cNvPr id="5653" name="Line 7">
          <a:extLst>
            <a:ext uri="{FF2B5EF4-FFF2-40B4-BE49-F238E27FC236}">
              <a16:creationId xmlns:a16="http://schemas.microsoft.com/office/drawing/2014/main" id="{5214E76F-CBA8-479F-AF8A-E8A469DBC95C}"/>
            </a:ext>
          </a:extLst>
        </xdr:cNvPr>
        <xdr:cNvSpPr>
          <a:spLocks noChangeShapeType="1"/>
        </xdr:cNvSpPr>
      </xdr:nvSpPr>
      <xdr:spPr bwMode="auto">
        <a:xfrm>
          <a:off x="2505075" y="24955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118</xdr:row>
      <xdr:rowOff>0</xdr:rowOff>
    </xdr:from>
    <xdr:to>
      <xdr:col>5</xdr:col>
      <xdr:colOff>323850</xdr:colOff>
      <xdr:row>118</xdr:row>
      <xdr:rowOff>0</xdr:rowOff>
    </xdr:to>
    <xdr:sp macro="" textlink="">
      <xdr:nvSpPr>
        <xdr:cNvPr id="5654" name="Line 7">
          <a:extLst>
            <a:ext uri="{FF2B5EF4-FFF2-40B4-BE49-F238E27FC236}">
              <a16:creationId xmlns:a16="http://schemas.microsoft.com/office/drawing/2014/main" id="{5F686241-3DC9-4EDC-A007-EA1C3133444A}"/>
            </a:ext>
          </a:extLst>
        </xdr:cNvPr>
        <xdr:cNvSpPr>
          <a:spLocks noChangeShapeType="1"/>
        </xdr:cNvSpPr>
      </xdr:nvSpPr>
      <xdr:spPr bwMode="auto">
        <a:xfrm>
          <a:off x="2505075" y="24955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118</xdr:row>
      <xdr:rowOff>0</xdr:rowOff>
    </xdr:from>
    <xdr:to>
      <xdr:col>5</xdr:col>
      <xdr:colOff>323850</xdr:colOff>
      <xdr:row>118</xdr:row>
      <xdr:rowOff>0</xdr:rowOff>
    </xdr:to>
    <xdr:sp macro="" textlink="">
      <xdr:nvSpPr>
        <xdr:cNvPr id="5655" name="Line 7">
          <a:extLst>
            <a:ext uri="{FF2B5EF4-FFF2-40B4-BE49-F238E27FC236}">
              <a16:creationId xmlns:a16="http://schemas.microsoft.com/office/drawing/2014/main" id="{0410D94F-BBE7-46E6-874E-17F23160DD0C}"/>
            </a:ext>
          </a:extLst>
        </xdr:cNvPr>
        <xdr:cNvSpPr>
          <a:spLocks noChangeShapeType="1"/>
        </xdr:cNvSpPr>
      </xdr:nvSpPr>
      <xdr:spPr bwMode="auto">
        <a:xfrm>
          <a:off x="2505075" y="24955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118</xdr:row>
      <xdr:rowOff>0</xdr:rowOff>
    </xdr:from>
    <xdr:to>
      <xdr:col>5</xdr:col>
      <xdr:colOff>323850</xdr:colOff>
      <xdr:row>118</xdr:row>
      <xdr:rowOff>0</xdr:rowOff>
    </xdr:to>
    <xdr:sp macro="" textlink="">
      <xdr:nvSpPr>
        <xdr:cNvPr id="5656" name="Line 7">
          <a:extLst>
            <a:ext uri="{FF2B5EF4-FFF2-40B4-BE49-F238E27FC236}">
              <a16:creationId xmlns:a16="http://schemas.microsoft.com/office/drawing/2014/main" id="{F2184351-AA67-430B-B3F2-41D5E14D6603}"/>
            </a:ext>
          </a:extLst>
        </xdr:cNvPr>
        <xdr:cNvSpPr>
          <a:spLocks noChangeShapeType="1"/>
        </xdr:cNvSpPr>
      </xdr:nvSpPr>
      <xdr:spPr bwMode="auto">
        <a:xfrm>
          <a:off x="2505075" y="24955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118</xdr:row>
      <xdr:rowOff>0</xdr:rowOff>
    </xdr:from>
    <xdr:to>
      <xdr:col>5</xdr:col>
      <xdr:colOff>323850</xdr:colOff>
      <xdr:row>118</xdr:row>
      <xdr:rowOff>0</xdr:rowOff>
    </xdr:to>
    <xdr:sp macro="" textlink="">
      <xdr:nvSpPr>
        <xdr:cNvPr id="5657" name="Line 7">
          <a:extLst>
            <a:ext uri="{FF2B5EF4-FFF2-40B4-BE49-F238E27FC236}">
              <a16:creationId xmlns:a16="http://schemas.microsoft.com/office/drawing/2014/main" id="{16F0DE1F-6846-4FF3-A2BE-B321B291C541}"/>
            </a:ext>
          </a:extLst>
        </xdr:cNvPr>
        <xdr:cNvSpPr>
          <a:spLocks noChangeShapeType="1"/>
        </xdr:cNvSpPr>
      </xdr:nvSpPr>
      <xdr:spPr bwMode="auto">
        <a:xfrm>
          <a:off x="2505075" y="24955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118</xdr:row>
      <xdr:rowOff>0</xdr:rowOff>
    </xdr:from>
    <xdr:to>
      <xdr:col>5</xdr:col>
      <xdr:colOff>323850</xdr:colOff>
      <xdr:row>118</xdr:row>
      <xdr:rowOff>0</xdr:rowOff>
    </xdr:to>
    <xdr:sp macro="" textlink="">
      <xdr:nvSpPr>
        <xdr:cNvPr id="5658" name="Line 7">
          <a:extLst>
            <a:ext uri="{FF2B5EF4-FFF2-40B4-BE49-F238E27FC236}">
              <a16:creationId xmlns:a16="http://schemas.microsoft.com/office/drawing/2014/main" id="{D9D21049-00C3-456C-9960-85A4E348D5FD}"/>
            </a:ext>
          </a:extLst>
        </xdr:cNvPr>
        <xdr:cNvSpPr>
          <a:spLocks noChangeShapeType="1"/>
        </xdr:cNvSpPr>
      </xdr:nvSpPr>
      <xdr:spPr bwMode="auto">
        <a:xfrm>
          <a:off x="2505075" y="24955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118</xdr:row>
      <xdr:rowOff>0</xdr:rowOff>
    </xdr:from>
    <xdr:to>
      <xdr:col>5</xdr:col>
      <xdr:colOff>323850</xdr:colOff>
      <xdr:row>118</xdr:row>
      <xdr:rowOff>0</xdr:rowOff>
    </xdr:to>
    <xdr:sp macro="" textlink="">
      <xdr:nvSpPr>
        <xdr:cNvPr id="5659" name="Line 7">
          <a:extLst>
            <a:ext uri="{FF2B5EF4-FFF2-40B4-BE49-F238E27FC236}">
              <a16:creationId xmlns:a16="http://schemas.microsoft.com/office/drawing/2014/main" id="{EF78C8D0-A415-43F2-BC3A-27DAAE1A27BE}"/>
            </a:ext>
          </a:extLst>
        </xdr:cNvPr>
        <xdr:cNvSpPr>
          <a:spLocks noChangeShapeType="1"/>
        </xdr:cNvSpPr>
      </xdr:nvSpPr>
      <xdr:spPr bwMode="auto">
        <a:xfrm>
          <a:off x="2505075" y="24955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118</xdr:row>
      <xdr:rowOff>0</xdr:rowOff>
    </xdr:from>
    <xdr:to>
      <xdr:col>5</xdr:col>
      <xdr:colOff>323850</xdr:colOff>
      <xdr:row>118</xdr:row>
      <xdr:rowOff>0</xdr:rowOff>
    </xdr:to>
    <xdr:sp macro="" textlink="">
      <xdr:nvSpPr>
        <xdr:cNvPr id="5660" name="Line 7">
          <a:extLst>
            <a:ext uri="{FF2B5EF4-FFF2-40B4-BE49-F238E27FC236}">
              <a16:creationId xmlns:a16="http://schemas.microsoft.com/office/drawing/2014/main" id="{0F1E334B-1E8A-4452-860B-15DAA02DC081}"/>
            </a:ext>
          </a:extLst>
        </xdr:cNvPr>
        <xdr:cNvSpPr>
          <a:spLocks noChangeShapeType="1"/>
        </xdr:cNvSpPr>
      </xdr:nvSpPr>
      <xdr:spPr bwMode="auto">
        <a:xfrm>
          <a:off x="2505075" y="24955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118</xdr:row>
      <xdr:rowOff>0</xdr:rowOff>
    </xdr:from>
    <xdr:to>
      <xdr:col>5</xdr:col>
      <xdr:colOff>323850</xdr:colOff>
      <xdr:row>118</xdr:row>
      <xdr:rowOff>0</xdr:rowOff>
    </xdr:to>
    <xdr:sp macro="" textlink="">
      <xdr:nvSpPr>
        <xdr:cNvPr id="5661" name="Line 7">
          <a:extLst>
            <a:ext uri="{FF2B5EF4-FFF2-40B4-BE49-F238E27FC236}">
              <a16:creationId xmlns:a16="http://schemas.microsoft.com/office/drawing/2014/main" id="{75CAFEBE-64A8-41AC-887F-6F6CBE124D6B}"/>
            </a:ext>
          </a:extLst>
        </xdr:cNvPr>
        <xdr:cNvSpPr>
          <a:spLocks noChangeShapeType="1"/>
        </xdr:cNvSpPr>
      </xdr:nvSpPr>
      <xdr:spPr bwMode="auto">
        <a:xfrm>
          <a:off x="2505075" y="24955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116</xdr:row>
      <xdr:rowOff>0</xdr:rowOff>
    </xdr:from>
    <xdr:to>
      <xdr:col>17</xdr:col>
      <xdr:colOff>323850</xdr:colOff>
      <xdr:row>116</xdr:row>
      <xdr:rowOff>0</xdr:rowOff>
    </xdr:to>
    <xdr:sp macro="" textlink="">
      <xdr:nvSpPr>
        <xdr:cNvPr id="5662" name="Line 7">
          <a:extLst>
            <a:ext uri="{FF2B5EF4-FFF2-40B4-BE49-F238E27FC236}">
              <a16:creationId xmlns:a16="http://schemas.microsoft.com/office/drawing/2014/main" id="{D3981E91-403D-4637-911F-122C129FFD1B}"/>
            </a:ext>
          </a:extLst>
        </xdr:cNvPr>
        <xdr:cNvSpPr>
          <a:spLocks noChangeShapeType="1"/>
        </xdr:cNvSpPr>
      </xdr:nvSpPr>
      <xdr:spPr bwMode="auto">
        <a:xfrm>
          <a:off x="116014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116</xdr:row>
      <xdr:rowOff>0</xdr:rowOff>
    </xdr:from>
    <xdr:to>
      <xdr:col>17</xdr:col>
      <xdr:colOff>323850</xdr:colOff>
      <xdr:row>116</xdr:row>
      <xdr:rowOff>0</xdr:rowOff>
    </xdr:to>
    <xdr:sp macro="" textlink="">
      <xdr:nvSpPr>
        <xdr:cNvPr id="5663" name="Line 7">
          <a:extLst>
            <a:ext uri="{FF2B5EF4-FFF2-40B4-BE49-F238E27FC236}">
              <a16:creationId xmlns:a16="http://schemas.microsoft.com/office/drawing/2014/main" id="{244F8F6A-05CA-4C5D-9BD2-CA3A7665A34C}"/>
            </a:ext>
          </a:extLst>
        </xdr:cNvPr>
        <xdr:cNvSpPr>
          <a:spLocks noChangeShapeType="1"/>
        </xdr:cNvSpPr>
      </xdr:nvSpPr>
      <xdr:spPr bwMode="auto">
        <a:xfrm>
          <a:off x="116014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117</xdr:row>
      <xdr:rowOff>0</xdr:rowOff>
    </xdr:from>
    <xdr:to>
      <xdr:col>17</xdr:col>
      <xdr:colOff>323850</xdr:colOff>
      <xdr:row>117</xdr:row>
      <xdr:rowOff>0</xdr:rowOff>
    </xdr:to>
    <xdr:sp macro="" textlink="">
      <xdr:nvSpPr>
        <xdr:cNvPr id="5664" name="Line 7">
          <a:extLst>
            <a:ext uri="{FF2B5EF4-FFF2-40B4-BE49-F238E27FC236}">
              <a16:creationId xmlns:a16="http://schemas.microsoft.com/office/drawing/2014/main" id="{D26EB23A-9C8D-4C91-B69D-8DA95FC9FCB9}"/>
            </a:ext>
          </a:extLst>
        </xdr:cNvPr>
        <xdr:cNvSpPr>
          <a:spLocks noChangeShapeType="1"/>
        </xdr:cNvSpPr>
      </xdr:nvSpPr>
      <xdr:spPr bwMode="auto">
        <a:xfrm>
          <a:off x="11601450" y="2475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121</xdr:row>
      <xdr:rowOff>0</xdr:rowOff>
    </xdr:from>
    <xdr:to>
      <xdr:col>5</xdr:col>
      <xdr:colOff>323850</xdr:colOff>
      <xdr:row>121</xdr:row>
      <xdr:rowOff>0</xdr:rowOff>
    </xdr:to>
    <xdr:sp macro="" textlink="">
      <xdr:nvSpPr>
        <xdr:cNvPr id="5665" name="Line 7">
          <a:extLst>
            <a:ext uri="{FF2B5EF4-FFF2-40B4-BE49-F238E27FC236}">
              <a16:creationId xmlns:a16="http://schemas.microsoft.com/office/drawing/2014/main" id="{E8635722-81BC-44E1-B781-0EE2A4942D13}"/>
            </a:ext>
          </a:extLst>
        </xdr:cNvPr>
        <xdr:cNvSpPr>
          <a:spLocks noChangeShapeType="1"/>
        </xdr:cNvSpPr>
      </xdr:nvSpPr>
      <xdr:spPr bwMode="auto">
        <a:xfrm>
          <a:off x="2505075" y="2559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122</xdr:row>
      <xdr:rowOff>0</xdr:rowOff>
    </xdr:from>
    <xdr:to>
      <xdr:col>7</xdr:col>
      <xdr:colOff>323850</xdr:colOff>
      <xdr:row>122</xdr:row>
      <xdr:rowOff>0</xdr:rowOff>
    </xdr:to>
    <xdr:sp macro="" textlink="">
      <xdr:nvSpPr>
        <xdr:cNvPr id="5666" name="Line 7">
          <a:extLst>
            <a:ext uri="{FF2B5EF4-FFF2-40B4-BE49-F238E27FC236}">
              <a16:creationId xmlns:a16="http://schemas.microsoft.com/office/drawing/2014/main" id="{C7B61B03-F0C2-4ACC-B8C1-698AB7871116}"/>
            </a:ext>
          </a:extLst>
        </xdr:cNvPr>
        <xdr:cNvSpPr>
          <a:spLocks noChangeShapeType="1"/>
        </xdr:cNvSpPr>
      </xdr:nvSpPr>
      <xdr:spPr bwMode="auto">
        <a:xfrm>
          <a:off x="4000500" y="25793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122</xdr:row>
      <xdr:rowOff>0</xdr:rowOff>
    </xdr:from>
    <xdr:to>
      <xdr:col>5</xdr:col>
      <xdr:colOff>323850</xdr:colOff>
      <xdr:row>122</xdr:row>
      <xdr:rowOff>0</xdr:rowOff>
    </xdr:to>
    <xdr:sp macro="" textlink="">
      <xdr:nvSpPr>
        <xdr:cNvPr id="5667" name="Line 7">
          <a:extLst>
            <a:ext uri="{FF2B5EF4-FFF2-40B4-BE49-F238E27FC236}">
              <a16:creationId xmlns:a16="http://schemas.microsoft.com/office/drawing/2014/main" id="{EFAF22A3-3448-401E-91CB-C67480510AAB}"/>
            </a:ext>
          </a:extLst>
        </xdr:cNvPr>
        <xdr:cNvSpPr>
          <a:spLocks noChangeShapeType="1"/>
        </xdr:cNvSpPr>
      </xdr:nvSpPr>
      <xdr:spPr bwMode="auto">
        <a:xfrm>
          <a:off x="2505075" y="25793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122</xdr:row>
      <xdr:rowOff>0</xdr:rowOff>
    </xdr:from>
    <xdr:to>
      <xdr:col>7</xdr:col>
      <xdr:colOff>323850</xdr:colOff>
      <xdr:row>122</xdr:row>
      <xdr:rowOff>0</xdr:rowOff>
    </xdr:to>
    <xdr:sp macro="" textlink="">
      <xdr:nvSpPr>
        <xdr:cNvPr id="5668" name="Line 7">
          <a:extLst>
            <a:ext uri="{FF2B5EF4-FFF2-40B4-BE49-F238E27FC236}">
              <a16:creationId xmlns:a16="http://schemas.microsoft.com/office/drawing/2014/main" id="{72228BCA-B28F-4366-BFCD-3827E175C3CA}"/>
            </a:ext>
          </a:extLst>
        </xdr:cNvPr>
        <xdr:cNvSpPr>
          <a:spLocks noChangeShapeType="1"/>
        </xdr:cNvSpPr>
      </xdr:nvSpPr>
      <xdr:spPr bwMode="auto">
        <a:xfrm>
          <a:off x="4000500" y="25793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122</xdr:row>
      <xdr:rowOff>0</xdr:rowOff>
    </xdr:from>
    <xdr:to>
      <xdr:col>7</xdr:col>
      <xdr:colOff>323850</xdr:colOff>
      <xdr:row>122</xdr:row>
      <xdr:rowOff>0</xdr:rowOff>
    </xdr:to>
    <xdr:sp macro="" textlink="">
      <xdr:nvSpPr>
        <xdr:cNvPr id="5669" name="Line 7">
          <a:extLst>
            <a:ext uri="{FF2B5EF4-FFF2-40B4-BE49-F238E27FC236}">
              <a16:creationId xmlns:a16="http://schemas.microsoft.com/office/drawing/2014/main" id="{7273F2B2-BD35-44B6-91CF-688428CF219C}"/>
            </a:ext>
          </a:extLst>
        </xdr:cNvPr>
        <xdr:cNvSpPr>
          <a:spLocks noChangeShapeType="1"/>
        </xdr:cNvSpPr>
      </xdr:nvSpPr>
      <xdr:spPr bwMode="auto">
        <a:xfrm>
          <a:off x="4000500" y="25793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122</xdr:row>
      <xdr:rowOff>0</xdr:rowOff>
    </xdr:from>
    <xdr:to>
      <xdr:col>7</xdr:col>
      <xdr:colOff>323850</xdr:colOff>
      <xdr:row>122</xdr:row>
      <xdr:rowOff>0</xdr:rowOff>
    </xdr:to>
    <xdr:sp macro="" textlink="">
      <xdr:nvSpPr>
        <xdr:cNvPr id="5670" name="Line 7">
          <a:extLst>
            <a:ext uri="{FF2B5EF4-FFF2-40B4-BE49-F238E27FC236}">
              <a16:creationId xmlns:a16="http://schemas.microsoft.com/office/drawing/2014/main" id="{01996910-CF3A-4A46-A5F5-C19595DCC55E}"/>
            </a:ext>
          </a:extLst>
        </xdr:cNvPr>
        <xdr:cNvSpPr>
          <a:spLocks noChangeShapeType="1"/>
        </xdr:cNvSpPr>
      </xdr:nvSpPr>
      <xdr:spPr bwMode="auto">
        <a:xfrm>
          <a:off x="4000500" y="25793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122</xdr:row>
      <xdr:rowOff>0</xdr:rowOff>
    </xdr:from>
    <xdr:to>
      <xdr:col>7</xdr:col>
      <xdr:colOff>323850</xdr:colOff>
      <xdr:row>122</xdr:row>
      <xdr:rowOff>0</xdr:rowOff>
    </xdr:to>
    <xdr:sp macro="" textlink="">
      <xdr:nvSpPr>
        <xdr:cNvPr id="5671" name="Line 7">
          <a:extLst>
            <a:ext uri="{FF2B5EF4-FFF2-40B4-BE49-F238E27FC236}">
              <a16:creationId xmlns:a16="http://schemas.microsoft.com/office/drawing/2014/main" id="{F33A5204-167F-4C33-903D-E0FB086AFAEA}"/>
            </a:ext>
          </a:extLst>
        </xdr:cNvPr>
        <xdr:cNvSpPr>
          <a:spLocks noChangeShapeType="1"/>
        </xdr:cNvSpPr>
      </xdr:nvSpPr>
      <xdr:spPr bwMode="auto">
        <a:xfrm>
          <a:off x="4000500" y="25793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122</xdr:row>
      <xdr:rowOff>0</xdr:rowOff>
    </xdr:from>
    <xdr:to>
      <xdr:col>9</xdr:col>
      <xdr:colOff>323850</xdr:colOff>
      <xdr:row>122</xdr:row>
      <xdr:rowOff>0</xdr:rowOff>
    </xdr:to>
    <xdr:sp macro="" textlink="">
      <xdr:nvSpPr>
        <xdr:cNvPr id="5672" name="Line 7">
          <a:extLst>
            <a:ext uri="{FF2B5EF4-FFF2-40B4-BE49-F238E27FC236}">
              <a16:creationId xmlns:a16="http://schemas.microsoft.com/office/drawing/2014/main" id="{2BC9F83F-FC88-4DE9-B62A-EA1C145D07E6}"/>
            </a:ext>
          </a:extLst>
        </xdr:cNvPr>
        <xdr:cNvSpPr>
          <a:spLocks noChangeShapeType="1"/>
        </xdr:cNvSpPr>
      </xdr:nvSpPr>
      <xdr:spPr bwMode="auto">
        <a:xfrm>
          <a:off x="5495925" y="25793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118</xdr:row>
      <xdr:rowOff>0</xdr:rowOff>
    </xdr:from>
    <xdr:to>
      <xdr:col>13</xdr:col>
      <xdr:colOff>323850</xdr:colOff>
      <xdr:row>118</xdr:row>
      <xdr:rowOff>0</xdr:rowOff>
    </xdr:to>
    <xdr:sp macro="" textlink="">
      <xdr:nvSpPr>
        <xdr:cNvPr id="5673" name="Line 7">
          <a:extLst>
            <a:ext uri="{FF2B5EF4-FFF2-40B4-BE49-F238E27FC236}">
              <a16:creationId xmlns:a16="http://schemas.microsoft.com/office/drawing/2014/main" id="{6A5B9348-3BF7-4EA2-B022-A85103081EFA}"/>
            </a:ext>
          </a:extLst>
        </xdr:cNvPr>
        <xdr:cNvSpPr>
          <a:spLocks noChangeShapeType="1"/>
        </xdr:cNvSpPr>
      </xdr:nvSpPr>
      <xdr:spPr bwMode="auto">
        <a:xfrm>
          <a:off x="8515350" y="24955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98</xdr:row>
      <xdr:rowOff>0</xdr:rowOff>
    </xdr:from>
    <xdr:to>
      <xdr:col>13</xdr:col>
      <xdr:colOff>323850</xdr:colOff>
      <xdr:row>98</xdr:row>
      <xdr:rowOff>0</xdr:rowOff>
    </xdr:to>
    <xdr:sp macro="" textlink="">
      <xdr:nvSpPr>
        <xdr:cNvPr id="5674" name="Line 7">
          <a:extLst>
            <a:ext uri="{FF2B5EF4-FFF2-40B4-BE49-F238E27FC236}">
              <a16:creationId xmlns:a16="http://schemas.microsoft.com/office/drawing/2014/main" id="{3FCE92C3-04F0-41F4-8126-6437A9B192F5}"/>
            </a:ext>
          </a:extLst>
        </xdr:cNvPr>
        <xdr:cNvSpPr>
          <a:spLocks noChangeShapeType="1"/>
        </xdr:cNvSpPr>
      </xdr:nvSpPr>
      <xdr:spPr bwMode="auto">
        <a:xfrm>
          <a:off x="8515350" y="20935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98</xdr:row>
      <xdr:rowOff>0</xdr:rowOff>
    </xdr:from>
    <xdr:to>
      <xdr:col>13</xdr:col>
      <xdr:colOff>323850</xdr:colOff>
      <xdr:row>98</xdr:row>
      <xdr:rowOff>0</xdr:rowOff>
    </xdr:to>
    <xdr:sp macro="" textlink="">
      <xdr:nvSpPr>
        <xdr:cNvPr id="5675" name="Line 7">
          <a:extLst>
            <a:ext uri="{FF2B5EF4-FFF2-40B4-BE49-F238E27FC236}">
              <a16:creationId xmlns:a16="http://schemas.microsoft.com/office/drawing/2014/main" id="{942C4083-3DEE-4E0D-A542-4A005475A56A}"/>
            </a:ext>
          </a:extLst>
        </xdr:cNvPr>
        <xdr:cNvSpPr>
          <a:spLocks noChangeShapeType="1"/>
        </xdr:cNvSpPr>
      </xdr:nvSpPr>
      <xdr:spPr bwMode="auto">
        <a:xfrm>
          <a:off x="8515350" y="20935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128</xdr:row>
      <xdr:rowOff>0</xdr:rowOff>
    </xdr:from>
    <xdr:to>
      <xdr:col>19</xdr:col>
      <xdr:colOff>323850</xdr:colOff>
      <xdr:row>128</xdr:row>
      <xdr:rowOff>0</xdr:rowOff>
    </xdr:to>
    <xdr:sp macro="" textlink="">
      <xdr:nvSpPr>
        <xdr:cNvPr id="5676" name="Line 7">
          <a:extLst>
            <a:ext uri="{FF2B5EF4-FFF2-40B4-BE49-F238E27FC236}">
              <a16:creationId xmlns:a16="http://schemas.microsoft.com/office/drawing/2014/main" id="{04761179-5169-437E-A0B9-4FC15E102DD7}"/>
            </a:ext>
          </a:extLst>
        </xdr:cNvPr>
        <xdr:cNvSpPr>
          <a:spLocks noChangeShapeType="1"/>
        </xdr:cNvSpPr>
      </xdr:nvSpPr>
      <xdr:spPr bwMode="auto">
        <a:xfrm>
          <a:off x="13144500" y="2714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128</xdr:row>
      <xdr:rowOff>0</xdr:rowOff>
    </xdr:from>
    <xdr:to>
      <xdr:col>19</xdr:col>
      <xdr:colOff>323850</xdr:colOff>
      <xdr:row>128</xdr:row>
      <xdr:rowOff>0</xdr:rowOff>
    </xdr:to>
    <xdr:sp macro="" textlink="">
      <xdr:nvSpPr>
        <xdr:cNvPr id="5677" name="Line 7">
          <a:extLst>
            <a:ext uri="{FF2B5EF4-FFF2-40B4-BE49-F238E27FC236}">
              <a16:creationId xmlns:a16="http://schemas.microsoft.com/office/drawing/2014/main" id="{EF748402-D79F-4C65-AA47-F3D8746764F1}"/>
            </a:ext>
          </a:extLst>
        </xdr:cNvPr>
        <xdr:cNvSpPr>
          <a:spLocks noChangeShapeType="1"/>
        </xdr:cNvSpPr>
      </xdr:nvSpPr>
      <xdr:spPr bwMode="auto">
        <a:xfrm>
          <a:off x="13144500" y="2714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128</xdr:row>
      <xdr:rowOff>0</xdr:rowOff>
    </xdr:from>
    <xdr:to>
      <xdr:col>3</xdr:col>
      <xdr:colOff>323850</xdr:colOff>
      <xdr:row>128</xdr:row>
      <xdr:rowOff>0</xdr:rowOff>
    </xdr:to>
    <xdr:sp macro="" textlink="">
      <xdr:nvSpPr>
        <xdr:cNvPr id="5678" name="Line 7">
          <a:extLst>
            <a:ext uri="{FF2B5EF4-FFF2-40B4-BE49-F238E27FC236}">
              <a16:creationId xmlns:a16="http://schemas.microsoft.com/office/drawing/2014/main" id="{B9B5F603-D307-4086-BDCB-7F96BD8CA3D7}"/>
            </a:ext>
          </a:extLst>
        </xdr:cNvPr>
        <xdr:cNvSpPr>
          <a:spLocks noChangeShapeType="1"/>
        </xdr:cNvSpPr>
      </xdr:nvSpPr>
      <xdr:spPr bwMode="auto">
        <a:xfrm>
          <a:off x="1009650" y="2714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128</xdr:row>
      <xdr:rowOff>0</xdr:rowOff>
    </xdr:from>
    <xdr:to>
      <xdr:col>3</xdr:col>
      <xdr:colOff>323850</xdr:colOff>
      <xdr:row>128</xdr:row>
      <xdr:rowOff>0</xdr:rowOff>
    </xdr:to>
    <xdr:sp macro="" textlink="">
      <xdr:nvSpPr>
        <xdr:cNvPr id="5679" name="Line 7">
          <a:extLst>
            <a:ext uri="{FF2B5EF4-FFF2-40B4-BE49-F238E27FC236}">
              <a16:creationId xmlns:a16="http://schemas.microsoft.com/office/drawing/2014/main" id="{28155074-028B-4FB9-81EC-7E71DC9E13CD}"/>
            </a:ext>
          </a:extLst>
        </xdr:cNvPr>
        <xdr:cNvSpPr>
          <a:spLocks noChangeShapeType="1"/>
        </xdr:cNvSpPr>
      </xdr:nvSpPr>
      <xdr:spPr bwMode="auto">
        <a:xfrm>
          <a:off x="1009650" y="2714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128</xdr:row>
      <xdr:rowOff>0</xdr:rowOff>
    </xdr:from>
    <xdr:to>
      <xdr:col>5</xdr:col>
      <xdr:colOff>323850</xdr:colOff>
      <xdr:row>128</xdr:row>
      <xdr:rowOff>0</xdr:rowOff>
    </xdr:to>
    <xdr:sp macro="" textlink="">
      <xdr:nvSpPr>
        <xdr:cNvPr id="5680" name="Line 7">
          <a:extLst>
            <a:ext uri="{FF2B5EF4-FFF2-40B4-BE49-F238E27FC236}">
              <a16:creationId xmlns:a16="http://schemas.microsoft.com/office/drawing/2014/main" id="{0540CCF4-DC88-40A0-A83C-213EA9008561}"/>
            </a:ext>
          </a:extLst>
        </xdr:cNvPr>
        <xdr:cNvSpPr>
          <a:spLocks noChangeShapeType="1"/>
        </xdr:cNvSpPr>
      </xdr:nvSpPr>
      <xdr:spPr bwMode="auto">
        <a:xfrm>
          <a:off x="2505075" y="2714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128</xdr:row>
      <xdr:rowOff>0</xdr:rowOff>
    </xdr:from>
    <xdr:to>
      <xdr:col>5</xdr:col>
      <xdr:colOff>323850</xdr:colOff>
      <xdr:row>128</xdr:row>
      <xdr:rowOff>0</xdr:rowOff>
    </xdr:to>
    <xdr:sp macro="" textlink="">
      <xdr:nvSpPr>
        <xdr:cNvPr id="5681" name="Line 7">
          <a:extLst>
            <a:ext uri="{FF2B5EF4-FFF2-40B4-BE49-F238E27FC236}">
              <a16:creationId xmlns:a16="http://schemas.microsoft.com/office/drawing/2014/main" id="{52F4DE3A-1C2C-4F33-ADAD-9FCF327AC4DB}"/>
            </a:ext>
          </a:extLst>
        </xdr:cNvPr>
        <xdr:cNvSpPr>
          <a:spLocks noChangeShapeType="1"/>
        </xdr:cNvSpPr>
      </xdr:nvSpPr>
      <xdr:spPr bwMode="auto">
        <a:xfrm>
          <a:off x="2505075" y="2714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128</xdr:row>
      <xdr:rowOff>0</xdr:rowOff>
    </xdr:from>
    <xdr:to>
      <xdr:col>5</xdr:col>
      <xdr:colOff>323850</xdr:colOff>
      <xdr:row>128</xdr:row>
      <xdr:rowOff>0</xdr:rowOff>
    </xdr:to>
    <xdr:sp macro="" textlink="">
      <xdr:nvSpPr>
        <xdr:cNvPr id="5682" name="Line 7">
          <a:extLst>
            <a:ext uri="{FF2B5EF4-FFF2-40B4-BE49-F238E27FC236}">
              <a16:creationId xmlns:a16="http://schemas.microsoft.com/office/drawing/2014/main" id="{528F21B3-715F-4026-9261-A131DACCC0A7}"/>
            </a:ext>
          </a:extLst>
        </xdr:cNvPr>
        <xdr:cNvSpPr>
          <a:spLocks noChangeShapeType="1"/>
        </xdr:cNvSpPr>
      </xdr:nvSpPr>
      <xdr:spPr bwMode="auto">
        <a:xfrm>
          <a:off x="2505075" y="2714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128</xdr:row>
      <xdr:rowOff>0</xdr:rowOff>
    </xdr:from>
    <xdr:to>
      <xdr:col>5</xdr:col>
      <xdr:colOff>323850</xdr:colOff>
      <xdr:row>128</xdr:row>
      <xdr:rowOff>0</xdr:rowOff>
    </xdr:to>
    <xdr:sp macro="" textlink="">
      <xdr:nvSpPr>
        <xdr:cNvPr id="5683" name="Line 7">
          <a:extLst>
            <a:ext uri="{FF2B5EF4-FFF2-40B4-BE49-F238E27FC236}">
              <a16:creationId xmlns:a16="http://schemas.microsoft.com/office/drawing/2014/main" id="{8D15F3F8-F85B-4D5B-9399-63BD43784C6A}"/>
            </a:ext>
          </a:extLst>
        </xdr:cNvPr>
        <xdr:cNvSpPr>
          <a:spLocks noChangeShapeType="1"/>
        </xdr:cNvSpPr>
      </xdr:nvSpPr>
      <xdr:spPr bwMode="auto">
        <a:xfrm>
          <a:off x="2505075" y="2714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128</xdr:row>
      <xdr:rowOff>0</xdr:rowOff>
    </xdr:from>
    <xdr:to>
      <xdr:col>5</xdr:col>
      <xdr:colOff>323850</xdr:colOff>
      <xdr:row>128</xdr:row>
      <xdr:rowOff>0</xdr:rowOff>
    </xdr:to>
    <xdr:sp macro="" textlink="">
      <xdr:nvSpPr>
        <xdr:cNvPr id="5684" name="Line 7">
          <a:extLst>
            <a:ext uri="{FF2B5EF4-FFF2-40B4-BE49-F238E27FC236}">
              <a16:creationId xmlns:a16="http://schemas.microsoft.com/office/drawing/2014/main" id="{85DC6F13-E3C0-4FBD-8D80-86F26F6F567B}"/>
            </a:ext>
          </a:extLst>
        </xdr:cNvPr>
        <xdr:cNvSpPr>
          <a:spLocks noChangeShapeType="1"/>
        </xdr:cNvSpPr>
      </xdr:nvSpPr>
      <xdr:spPr bwMode="auto">
        <a:xfrm>
          <a:off x="2505075" y="2714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128</xdr:row>
      <xdr:rowOff>0</xdr:rowOff>
    </xdr:from>
    <xdr:to>
      <xdr:col>5</xdr:col>
      <xdr:colOff>323850</xdr:colOff>
      <xdr:row>128</xdr:row>
      <xdr:rowOff>0</xdr:rowOff>
    </xdr:to>
    <xdr:sp macro="" textlink="">
      <xdr:nvSpPr>
        <xdr:cNvPr id="5685" name="Line 7">
          <a:extLst>
            <a:ext uri="{FF2B5EF4-FFF2-40B4-BE49-F238E27FC236}">
              <a16:creationId xmlns:a16="http://schemas.microsoft.com/office/drawing/2014/main" id="{17AD0927-114C-4DBB-8838-7EF822076CDF}"/>
            </a:ext>
          </a:extLst>
        </xdr:cNvPr>
        <xdr:cNvSpPr>
          <a:spLocks noChangeShapeType="1"/>
        </xdr:cNvSpPr>
      </xdr:nvSpPr>
      <xdr:spPr bwMode="auto">
        <a:xfrm>
          <a:off x="2505075" y="2714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128</xdr:row>
      <xdr:rowOff>0</xdr:rowOff>
    </xdr:from>
    <xdr:to>
      <xdr:col>5</xdr:col>
      <xdr:colOff>323850</xdr:colOff>
      <xdr:row>128</xdr:row>
      <xdr:rowOff>0</xdr:rowOff>
    </xdr:to>
    <xdr:sp macro="" textlink="">
      <xdr:nvSpPr>
        <xdr:cNvPr id="5686" name="Line 7">
          <a:extLst>
            <a:ext uri="{FF2B5EF4-FFF2-40B4-BE49-F238E27FC236}">
              <a16:creationId xmlns:a16="http://schemas.microsoft.com/office/drawing/2014/main" id="{FB43F6FE-7CB5-4400-B7E7-2667A7B7258A}"/>
            </a:ext>
          </a:extLst>
        </xdr:cNvPr>
        <xdr:cNvSpPr>
          <a:spLocks noChangeShapeType="1"/>
        </xdr:cNvSpPr>
      </xdr:nvSpPr>
      <xdr:spPr bwMode="auto">
        <a:xfrm>
          <a:off x="2505075" y="2714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128</xdr:row>
      <xdr:rowOff>0</xdr:rowOff>
    </xdr:from>
    <xdr:to>
      <xdr:col>5</xdr:col>
      <xdr:colOff>323850</xdr:colOff>
      <xdr:row>128</xdr:row>
      <xdr:rowOff>0</xdr:rowOff>
    </xdr:to>
    <xdr:sp macro="" textlink="">
      <xdr:nvSpPr>
        <xdr:cNvPr id="5687" name="Line 7">
          <a:extLst>
            <a:ext uri="{FF2B5EF4-FFF2-40B4-BE49-F238E27FC236}">
              <a16:creationId xmlns:a16="http://schemas.microsoft.com/office/drawing/2014/main" id="{31BDF242-A2B7-43B8-A43B-35ED9622EDEA}"/>
            </a:ext>
          </a:extLst>
        </xdr:cNvPr>
        <xdr:cNvSpPr>
          <a:spLocks noChangeShapeType="1"/>
        </xdr:cNvSpPr>
      </xdr:nvSpPr>
      <xdr:spPr bwMode="auto">
        <a:xfrm>
          <a:off x="2505075" y="2714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128</xdr:row>
      <xdr:rowOff>0</xdr:rowOff>
    </xdr:from>
    <xdr:to>
      <xdr:col>5</xdr:col>
      <xdr:colOff>323850</xdr:colOff>
      <xdr:row>128</xdr:row>
      <xdr:rowOff>0</xdr:rowOff>
    </xdr:to>
    <xdr:sp macro="" textlink="">
      <xdr:nvSpPr>
        <xdr:cNvPr id="5688" name="Line 7">
          <a:extLst>
            <a:ext uri="{FF2B5EF4-FFF2-40B4-BE49-F238E27FC236}">
              <a16:creationId xmlns:a16="http://schemas.microsoft.com/office/drawing/2014/main" id="{0779C49D-4E19-4686-8D02-EC7E3831A800}"/>
            </a:ext>
          </a:extLst>
        </xdr:cNvPr>
        <xdr:cNvSpPr>
          <a:spLocks noChangeShapeType="1"/>
        </xdr:cNvSpPr>
      </xdr:nvSpPr>
      <xdr:spPr bwMode="auto">
        <a:xfrm>
          <a:off x="2505075" y="2714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128</xdr:row>
      <xdr:rowOff>0</xdr:rowOff>
    </xdr:from>
    <xdr:to>
      <xdr:col>5</xdr:col>
      <xdr:colOff>323850</xdr:colOff>
      <xdr:row>128</xdr:row>
      <xdr:rowOff>0</xdr:rowOff>
    </xdr:to>
    <xdr:sp macro="" textlink="">
      <xdr:nvSpPr>
        <xdr:cNvPr id="5689" name="Line 7">
          <a:extLst>
            <a:ext uri="{FF2B5EF4-FFF2-40B4-BE49-F238E27FC236}">
              <a16:creationId xmlns:a16="http://schemas.microsoft.com/office/drawing/2014/main" id="{E740AB35-4C47-405B-87CB-0FE854B1192A}"/>
            </a:ext>
          </a:extLst>
        </xdr:cNvPr>
        <xdr:cNvSpPr>
          <a:spLocks noChangeShapeType="1"/>
        </xdr:cNvSpPr>
      </xdr:nvSpPr>
      <xdr:spPr bwMode="auto">
        <a:xfrm>
          <a:off x="2505075" y="2714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128</xdr:row>
      <xdr:rowOff>0</xdr:rowOff>
    </xdr:from>
    <xdr:to>
      <xdr:col>5</xdr:col>
      <xdr:colOff>323850</xdr:colOff>
      <xdr:row>128</xdr:row>
      <xdr:rowOff>0</xdr:rowOff>
    </xdr:to>
    <xdr:sp macro="" textlink="">
      <xdr:nvSpPr>
        <xdr:cNvPr id="5690" name="Line 7">
          <a:extLst>
            <a:ext uri="{FF2B5EF4-FFF2-40B4-BE49-F238E27FC236}">
              <a16:creationId xmlns:a16="http://schemas.microsoft.com/office/drawing/2014/main" id="{0BF15E54-F1D9-4A6B-8938-362B5FDAFB66}"/>
            </a:ext>
          </a:extLst>
        </xdr:cNvPr>
        <xdr:cNvSpPr>
          <a:spLocks noChangeShapeType="1"/>
        </xdr:cNvSpPr>
      </xdr:nvSpPr>
      <xdr:spPr bwMode="auto">
        <a:xfrm>
          <a:off x="2505075" y="2714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128</xdr:row>
      <xdr:rowOff>0</xdr:rowOff>
    </xdr:from>
    <xdr:to>
      <xdr:col>5</xdr:col>
      <xdr:colOff>323850</xdr:colOff>
      <xdr:row>128</xdr:row>
      <xdr:rowOff>0</xdr:rowOff>
    </xdr:to>
    <xdr:sp macro="" textlink="">
      <xdr:nvSpPr>
        <xdr:cNvPr id="5691" name="Line 7">
          <a:extLst>
            <a:ext uri="{FF2B5EF4-FFF2-40B4-BE49-F238E27FC236}">
              <a16:creationId xmlns:a16="http://schemas.microsoft.com/office/drawing/2014/main" id="{2AEEAD48-03E8-470B-9D42-ED58E4D78AF1}"/>
            </a:ext>
          </a:extLst>
        </xdr:cNvPr>
        <xdr:cNvSpPr>
          <a:spLocks noChangeShapeType="1"/>
        </xdr:cNvSpPr>
      </xdr:nvSpPr>
      <xdr:spPr bwMode="auto">
        <a:xfrm>
          <a:off x="2505075" y="2714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128</xdr:row>
      <xdr:rowOff>0</xdr:rowOff>
    </xdr:from>
    <xdr:to>
      <xdr:col>5</xdr:col>
      <xdr:colOff>323850</xdr:colOff>
      <xdr:row>128</xdr:row>
      <xdr:rowOff>0</xdr:rowOff>
    </xdr:to>
    <xdr:sp macro="" textlink="">
      <xdr:nvSpPr>
        <xdr:cNvPr id="5692" name="Line 7">
          <a:extLst>
            <a:ext uri="{FF2B5EF4-FFF2-40B4-BE49-F238E27FC236}">
              <a16:creationId xmlns:a16="http://schemas.microsoft.com/office/drawing/2014/main" id="{FEEC9447-BAF8-4736-A627-AD8CD95D29E1}"/>
            </a:ext>
          </a:extLst>
        </xdr:cNvPr>
        <xdr:cNvSpPr>
          <a:spLocks noChangeShapeType="1"/>
        </xdr:cNvSpPr>
      </xdr:nvSpPr>
      <xdr:spPr bwMode="auto">
        <a:xfrm>
          <a:off x="2505075" y="2714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5693" name="Line 7">
          <a:extLst>
            <a:ext uri="{FF2B5EF4-FFF2-40B4-BE49-F238E27FC236}">
              <a16:creationId xmlns:a16="http://schemas.microsoft.com/office/drawing/2014/main" id="{FEB0D505-310B-41A3-B64A-AF58A15ADE6E}"/>
            </a:ext>
          </a:extLst>
        </xdr:cNvPr>
        <xdr:cNvSpPr>
          <a:spLocks noChangeShapeType="1"/>
        </xdr:cNvSpPr>
      </xdr:nvSpPr>
      <xdr:spPr bwMode="auto">
        <a:xfrm>
          <a:off x="549592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5694" name="Line 7">
          <a:extLst>
            <a:ext uri="{FF2B5EF4-FFF2-40B4-BE49-F238E27FC236}">
              <a16:creationId xmlns:a16="http://schemas.microsoft.com/office/drawing/2014/main" id="{842BC576-0C61-42AE-B9EB-F13CA145EA06}"/>
            </a:ext>
          </a:extLst>
        </xdr:cNvPr>
        <xdr:cNvSpPr>
          <a:spLocks noChangeShapeType="1"/>
        </xdr:cNvSpPr>
      </xdr:nvSpPr>
      <xdr:spPr bwMode="auto">
        <a:xfrm>
          <a:off x="549592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5695" name="Line 7">
          <a:extLst>
            <a:ext uri="{FF2B5EF4-FFF2-40B4-BE49-F238E27FC236}">
              <a16:creationId xmlns:a16="http://schemas.microsoft.com/office/drawing/2014/main" id="{E04D8CBF-F64B-484B-9247-BAA1B638754F}"/>
            </a:ext>
          </a:extLst>
        </xdr:cNvPr>
        <xdr:cNvSpPr>
          <a:spLocks noChangeShapeType="1"/>
        </xdr:cNvSpPr>
      </xdr:nvSpPr>
      <xdr:spPr bwMode="auto">
        <a:xfrm>
          <a:off x="549592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5696" name="Line 7">
          <a:extLst>
            <a:ext uri="{FF2B5EF4-FFF2-40B4-BE49-F238E27FC236}">
              <a16:creationId xmlns:a16="http://schemas.microsoft.com/office/drawing/2014/main" id="{62C4B123-4E7A-43E0-B756-7802A52F3BF8}"/>
            </a:ext>
          </a:extLst>
        </xdr:cNvPr>
        <xdr:cNvSpPr>
          <a:spLocks noChangeShapeType="1"/>
        </xdr:cNvSpPr>
      </xdr:nvSpPr>
      <xdr:spPr bwMode="auto">
        <a:xfrm>
          <a:off x="549592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5697" name="Line 7">
          <a:extLst>
            <a:ext uri="{FF2B5EF4-FFF2-40B4-BE49-F238E27FC236}">
              <a16:creationId xmlns:a16="http://schemas.microsoft.com/office/drawing/2014/main" id="{D488C974-9DCA-4DCD-B49E-14A04D7F561B}"/>
            </a:ext>
          </a:extLst>
        </xdr:cNvPr>
        <xdr:cNvSpPr>
          <a:spLocks noChangeShapeType="1"/>
        </xdr:cNvSpPr>
      </xdr:nvSpPr>
      <xdr:spPr bwMode="auto">
        <a:xfrm>
          <a:off x="549592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5698" name="Line 7">
          <a:extLst>
            <a:ext uri="{FF2B5EF4-FFF2-40B4-BE49-F238E27FC236}">
              <a16:creationId xmlns:a16="http://schemas.microsoft.com/office/drawing/2014/main" id="{4AD9A5D5-91E1-4BC8-9196-59F401B1D0BF}"/>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5699" name="Line 7">
          <a:extLst>
            <a:ext uri="{FF2B5EF4-FFF2-40B4-BE49-F238E27FC236}">
              <a16:creationId xmlns:a16="http://schemas.microsoft.com/office/drawing/2014/main" id="{CB66C49D-8C44-4242-AF29-1F840914F28B}"/>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5700" name="Line 7">
          <a:extLst>
            <a:ext uri="{FF2B5EF4-FFF2-40B4-BE49-F238E27FC236}">
              <a16:creationId xmlns:a16="http://schemas.microsoft.com/office/drawing/2014/main" id="{5E688EA3-7D53-4E96-8794-E81333A8FBE0}"/>
            </a:ext>
          </a:extLst>
        </xdr:cNvPr>
        <xdr:cNvSpPr>
          <a:spLocks noChangeShapeType="1"/>
        </xdr:cNvSpPr>
      </xdr:nvSpPr>
      <xdr:spPr bwMode="auto">
        <a:xfrm>
          <a:off x="549592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5701" name="Line 7">
          <a:extLst>
            <a:ext uri="{FF2B5EF4-FFF2-40B4-BE49-F238E27FC236}">
              <a16:creationId xmlns:a16="http://schemas.microsoft.com/office/drawing/2014/main" id="{773BF2BE-203F-4825-8D96-07ED83AC7264}"/>
            </a:ext>
          </a:extLst>
        </xdr:cNvPr>
        <xdr:cNvSpPr>
          <a:spLocks noChangeShapeType="1"/>
        </xdr:cNvSpPr>
      </xdr:nvSpPr>
      <xdr:spPr bwMode="auto">
        <a:xfrm>
          <a:off x="549592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5702" name="Line 7">
          <a:extLst>
            <a:ext uri="{FF2B5EF4-FFF2-40B4-BE49-F238E27FC236}">
              <a16:creationId xmlns:a16="http://schemas.microsoft.com/office/drawing/2014/main" id="{9F94930D-E2FC-40B7-915D-65D54972A6B1}"/>
            </a:ext>
          </a:extLst>
        </xdr:cNvPr>
        <xdr:cNvSpPr>
          <a:spLocks noChangeShapeType="1"/>
        </xdr:cNvSpPr>
      </xdr:nvSpPr>
      <xdr:spPr bwMode="auto">
        <a:xfrm>
          <a:off x="549592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5703" name="Line 7">
          <a:extLst>
            <a:ext uri="{FF2B5EF4-FFF2-40B4-BE49-F238E27FC236}">
              <a16:creationId xmlns:a16="http://schemas.microsoft.com/office/drawing/2014/main" id="{3B1797EA-2A54-4B8D-B2EE-20F6113646C5}"/>
            </a:ext>
          </a:extLst>
        </xdr:cNvPr>
        <xdr:cNvSpPr>
          <a:spLocks noChangeShapeType="1"/>
        </xdr:cNvSpPr>
      </xdr:nvSpPr>
      <xdr:spPr bwMode="auto">
        <a:xfrm>
          <a:off x="549592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5704" name="Line 7">
          <a:extLst>
            <a:ext uri="{FF2B5EF4-FFF2-40B4-BE49-F238E27FC236}">
              <a16:creationId xmlns:a16="http://schemas.microsoft.com/office/drawing/2014/main" id="{D45F964B-B484-44F5-A814-47B59C81FEC8}"/>
            </a:ext>
          </a:extLst>
        </xdr:cNvPr>
        <xdr:cNvSpPr>
          <a:spLocks noChangeShapeType="1"/>
        </xdr:cNvSpPr>
      </xdr:nvSpPr>
      <xdr:spPr bwMode="auto">
        <a:xfrm>
          <a:off x="549592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5705" name="Line 7">
          <a:extLst>
            <a:ext uri="{FF2B5EF4-FFF2-40B4-BE49-F238E27FC236}">
              <a16:creationId xmlns:a16="http://schemas.microsoft.com/office/drawing/2014/main" id="{9914D193-BBC3-486A-9265-3883E848EB47}"/>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5706" name="Line 7">
          <a:extLst>
            <a:ext uri="{FF2B5EF4-FFF2-40B4-BE49-F238E27FC236}">
              <a16:creationId xmlns:a16="http://schemas.microsoft.com/office/drawing/2014/main" id="{28D4A22F-ACE2-4277-9127-B3AA51AF800C}"/>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5707" name="Line 7">
          <a:extLst>
            <a:ext uri="{FF2B5EF4-FFF2-40B4-BE49-F238E27FC236}">
              <a16:creationId xmlns:a16="http://schemas.microsoft.com/office/drawing/2014/main" id="{E83572E7-B28A-4170-B4E8-1A4B69F23F39}"/>
            </a:ext>
          </a:extLst>
        </xdr:cNvPr>
        <xdr:cNvSpPr>
          <a:spLocks noChangeShapeType="1"/>
        </xdr:cNvSpPr>
      </xdr:nvSpPr>
      <xdr:spPr bwMode="auto">
        <a:xfrm>
          <a:off x="400050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5708" name="Line 7">
          <a:extLst>
            <a:ext uri="{FF2B5EF4-FFF2-40B4-BE49-F238E27FC236}">
              <a16:creationId xmlns:a16="http://schemas.microsoft.com/office/drawing/2014/main" id="{D3F7E8E1-3ED8-42CD-954E-FAD5F7A29432}"/>
            </a:ext>
          </a:extLst>
        </xdr:cNvPr>
        <xdr:cNvSpPr>
          <a:spLocks noChangeShapeType="1"/>
        </xdr:cNvSpPr>
      </xdr:nvSpPr>
      <xdr:spPr bwMode="auto">
        <a:xfrm>
          <a:off x="400050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5709" name="Line 7">
          <a:extLst>
            <a:ext uri="{FF2B5EF4-FFF2-40B4-BE49-F238E27FC236}">
              <a16:creationId xmlns:a16="http://schemas.microsoft.com/office/drawing/2014/main" id="{E4CDA7A1-A74F-493E-B2BC-D4D199C3FD1B}"/>
            </a:ext>
          </a:extLst>
        </xdr:cNvPr>
        <xdr:cNvSpPr>
          <a:spLocks noChangeShapeType="1"/>
        </xdr:cNvSpPr>
      </xdr:nvSpPr>
      <xdr:spPr bwMode="auto">
        <a:xfrm>
          <a:off x="400050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5710" name="Line 7">
          <a:extLst>
            <a:ext uri="{FF2B5EF4-FFF2-40B4-BE49-F238E27FC236}">
              <a16:creationId xmlns:a16="http://schemas.microsoft.com/office/drawing/2014/main" id="{5031699F-E5D7-49E9-A4A2-5FD92E7F1D28}"/>
            </a:ext>
          </a:extLst>
        </xdr:cNvPr>
        <xdr:cNvSpPr>
          <a:spLocks noChangeShapeType="1"/>
        </xdr:cNvSpPr>
      </xdr:nvSpPr>
      <xdr:spPr bwMode="auto">
        <a:xfrm>
          <a:off x="400050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138</xdr:row>
      <xdr:rowOff>0</xdr:rowOff>
    </xdr:from>
    <xdr:to>
      <xdr:col>3</xdr:col>
      <xdr:colOff>323850</xdr:colOff>
      <xdr:row>138</xdr:row>
      <xdr:rowOff>0</xdr:rowOff>
    </xdr:to>
    <xdr:sp macro="" textlink="">
      <xdr:nvSpPr>
        <xdr:cNvPr id="5711" name="Line 7">
          <a:extLst>
            <a:ext uri="{FF2B5EF4-FFF2-40B4-BE49-F238E27FC236}">
              <a16:creationId xmlns:a16="http://schemas.microsoft.com/office/drawing/2014/main" id="{8FFDFDB2-ED32-4DEE-8662-B15EEE62BE89}"/>
            </a:ext>
          </a:extLst>
        </xdr:cNvPr>
        <xdr:cNvSpPr>
          <a:spLocks noChangeShapeType="1"/>
        </xdr:cNvSpPr>
      </xdr:nvSpPr>
      <xdr:spPr bwMode="auto">
        <a:xfrm>
          <a:off x="100965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138</xdr:row>
      <xdr:rowOff>0</xdr:rowOff>
    </xdr:from>
    <xdr:to>
      <xdr:col>3</xdr:col>
      <xdr:colOff>323850</xdr:colOff>
      <xdr:row>138</xdr:row>
      <xdr:rowOff>0</xdr:rowOff>
    </xdr:to>
    <xdr:sp macro="" textlink="">
      <xdr:nvSpPr>
        <xdr:cNvPr id="5712" name="Line 7">
          <a:extLst>
            <a:ext uri="{FF2B5EF4-FFF2-40B4-BE49-F238E27FC236}">
              <a16:creationId xmlns:a16="http://schemas.microsoft.com/office/drawing/2014/main" id="{56262643-FC07-42CC-94FD-FF10ABA861A5}"/>
            </a:ext>
          </a:extLst>
        </xdr:cNvPr>
        <xdr:cNvSpPr>
          <a:spLocks noChangeShapeType="1"/>
        </xdr:cNvSpPr>
      </xdr:nvSpPr>
      <xdr:spPr bwMode="auto">
        <a:xfrm>
          <a:off x="100965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138</xdr:row>
      <xdr:rowOff>0</xdr:rowOff>
    </xdr:from>
    <xdr:to>
      <xdr:col>3</xdr:col>
      <xdr:colOff>323850</xdr:colOff>
      <xdr:row>138</xdr:row>
      <xdr:rowOff>0</xdr:rowOff>
    </xdr:to>
    <xdr:sp macro="" textlink="">
      <xdr:nvSpPr>
        <xdr:cNvPr id="5713" name="Line 7">
          <a:extLst>
            <a:ext uri="{FF2B5EF4-FFF2-40B4-BE49-F238E27FC236}">
              <a16:creationId xmlns:a16="http://schemas.microsoft.com/office/drawing/2014/main" id="{E61F8A91-6EC5-4D3A-B143-964F69A31E2A}"/>
            </a:ext>
          </a:extLst>
        </xdr:cNvPr>
        <xdr:cNvSpPr>
          <a:spLocks noChangeShapeType="1"/>
        </xdr:cNvSpPr>
      </xdr:nvSpPr>
      <xdr:spPr bwMode="auto">
        <a:xfrm>
          <a:off x="100965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138</xdr:row>
      <xdr:rowOff>0</xdr:rowOff>
    </xdr:from>
    <xdr:to>
      <xdr:col>3</xdr:col>
      <xdr:colOff>323850</xdr:colOff>
      <xdr:row>138</xdr:row>
      <xdr:rowOff>0</xdr:rowOff>
    </xdr:to>
    <xdr:sp macro="" textlink="">
      <xdr:nvSpPr>
        <xdr:cNvPr id="5714" name="Line 7">
          <a:extLst>
            <a:ext uri="{FF2B5EF4-FFF2-40B4-BE49-F238E27FC236}">
              <a16:creationId xmlns:a16="http://schemas.microsoft.com/office/drawing/2014/main" id="{ED342B37-42AE-4E2E-8D76-DFC0546F6011}"/>
            </a:ext>
          </a:extLst>
        </xdr:cNvPr>
        <xdr:cNvSpPr>
          <a:spLocks noChangeShapeType="1"/>
        </xdr:cNvSpPr>
      </xdr:nvSpPr>
      <xdr:spPr bwMode="auto">
        <a:xfrm>
          <a:off x="100965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138</xdr:row>
      <xdr:rowOff>0</xdr:rowOff>
    </xdr:from>
    <xdr:to>
      <xdr:col>17</xdr:col>
      <xdr:colOff>323850</xdr:colOff>
      <xdr:row>138</xdr:row>
      <xdr:rowOff>0</xdr:rowOff>
    </xdr:to>
    <xdr:sp macro="" textlink="">
      <xdr:nvSpPr>
        <xdr:cNvPr id="5715" name="Line 7">
          <a:extLst>
            <a:ext uri="{FF2B5EF4-FFF2-40B4-BE49-F238E27FC236}">
              <a16:creationId xmlns:a16="http://schemas.microsoft.com/office/drawing/2014/main" id="{F1C37A26-0AA2-4EE6-B0BE-CEF148A962FF}"/>
            </a:ext>
          </a:extLst>
        </xdr:cNvPr>
        <xdr:cNvSpPr>
          <a:spLocks noChangeShapeType="1"/>
        </xdr:cNvSpPr>
      </xdr:nvSpPr>
      <xdr:spPr bwMode="auto">
        <a:xfrm>
          <a:off x="1160145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138</xdr:row>
      <xdr:rowOff>0</xdr:rowOff>
    </xdr:from>
    <xdr:to>
      <xdr:col>17</xdr:col>
      <xdr:colOff>323850</xdr:colOff>
      <xdr:row>138</xdr:row>
      <xdr:rowOff>0</xdr:rowOff>
    </xdr:to>
    <xdr:sp macro="" textlink="">
      <xdr:nvSpPr>
        <xdr:cNvPr id="5716" name="Line 7">
          <a:extLst>
            <a:ext uri="{FF2B5EF4-FFF2-40B4-BE49-F238E27FC236}">
              <a16:creationId xmlns:a16="http://schemas.microsoft.com/office/drawing/2014/main" id="{BF5462FF-7A5A-4854-816F-C2508E6A4922}"/>
            </a:ext>
          </a:extLst>
        </xdr:cNvPr>
        <xdr:cNvSpPr>
          <a:spLocks noChangeShapeType="1"/>
        </xdr:cNvSpPr>
      </xdr:nvSpPr>
      <xdr:spPr bwMode="auto">
        <a:xfrm>
          <a:off x="1160145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138</xdr:row>
      <xdr:rowOff>0</xdr:rowOff>
    </xdr:from>
    <xdr:to>
      <xdr:col>17</xdr:col>
      <xdr:colOff>323850</xdr:colOff>
      <xdr:row>138</xdr:row>
      <xdr:rowOff>0</xdr:rowOff>
    </xdr:to>
    <xdr:sp macro="" textlink="">
      <xdr:nvSpPr>
        <xdr:cNvPr id="5717" name="Line 7">
          <a:extLst>
            <a:ext uri="{FF2B5EF4-FFF2-40B4-BE49-F238E27FC236}">
              <a16:creationId xmlns:a16="http://schemas.microsoft.com/office/drawing/2014/main" id="{87510256-04D4-4E79-94D7-BFAA00780AC3}"/>
            </a:ext>
          </a:extLst>
        </xdr:cNvPr>
        <xdr:cNvSpPr>
          <a:spLocks noChangeShapeType="1"/>
        </xdr:cNvSpPr>
      </xdr:nvSpPr>
      <xdr:spPr bwMode="auto">
        <a:xfrm>
          <a:off x="1160145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138</xdr:row>
      <xdr:rowOff>0</xdr:rowOff>
    </xdr:from>
    <xdr:to>
      <xdr:col>17</xdr:col>
      <xdr:colOff>323850</xdr:colOff>
      <xdr:row>138</xdr:row>
      <xdr:rowOff>0</xdr:rowOff>
    </xdr:to>
    <xdr:sp macro="" textlink="">
      <xdr:nvSpPr>
        <xdr:cNvPr id="5718" name="Line 7">
          <a:extLst>
            <a:ext uri="{FF2B5EF4-FFF2-40B4-BE49-F238E27FC236}">
              <a16:creationId xmlns:a16="http://schemas.microsoft.com/office/drawing/2014/main" id="{1542E4AD-1FDF-489F-BAF4-5517EA8B6113}"/>
            </a:ext>
          </a:extLst>
        </xdr:cNvPr>
        <xdr:cNvSpPr>
          <a:spLocks noChangeShapeType="1"/>
        </xdr:cNvSpPr>
      </xdr:nvSpPr>
      <xdr:spPr bwMode="auto">
        <a:xfrm>
          <a:off x="1160145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138</xdr:row>
      <xdr:rowOff>0</xdr:rowOff>
    </xdr:from>
    <xdr:to>
      <xdr:col>17</xdr:col>
      <xdr:colOff>323850</xdr:colOff>
      <xdr:row>138</xdr:row>
      <xdr:rowOff>0</xdr:rowOff>
    </xdr:to>
    <xdr:sp macro="" textlink="">
      <xdr:nvSpPr>
        <xdr:cNvPr id="5719" name="Line 7">
          <a:extLst>
            <a:ext uri="{FF2B5EF4-FFF2-40B4-BE49-F238E27FC236}">
              <a16:creationId xmlns:a16="http://schemas.microsoft.com/office/drawing/2014/main" id="{0C89F3A1-DEBA-4AB4-B265-1EBB105EB98D}"/>
            </a:ext>
          </a:extLst>
        </xdr:cNvPr>
        <xdr:cNvSpPr>
          <a:spLocks noChangeShapeType="1"/>
        </xdr:cNvSpPr>
      </xdr:nvSpPr>
      <xdr:spPr bwMode="auto">
        <a:xfrm>
          <a:off x="1160145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138</xdr:row>
      <xdr:rowOff>0</xdr:rowOff>
    </xdr:from>
    <xdr:to>
      <xdr:col>13</xdr:col>
      <xdr:colOff>323850</xdr:colOff>
      <xdr:row>138</xdr:row>
      <xdr:rowOff>0</xdr:rowOff>
    </xdr:to>
    <xdr:sp macro="" textlink="">
      <xdr:nvSpPr>
        <xdr:cNvPr id="5720" name="Line 7">
          <a:extLst>
            <a:ext uri="{FF2B5EF4-FFF2-40B4-BE49-F238E27FC236}">
              <a16:creationId xmlns:a16="http://schemas.microsoft.com/office/drawing/2014/main" id="{12A185DB-FFE4-4800-87F1-F095B967A3B1}"/>
            </a:ext>
          </a:extLst>
        </xdr:cNvPr>
        <xdr:cNvSpPr>
          <a:spLocks noChangeShapeType="1"/>
        </xdr:cNvSpPr>
      </xdr:nvSpPr>
      <xdr:spPr bwMode="auto">
        <a:xfrm>
          <a:off x="851535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138</xdr:row>
      <xdr:rowOff>0</xdr:rowOff>
    </xdr:from>
    <xdr:to>
      <xdr:col>13</xdr:col>
      <xdr:colOff>323850</xdr:colOff>
      <xdr:row>138</xdr:row>
      <xdr:rowOff>0</xdr:rowOff>
    </xdr:to>
    <xdr:sp macro="" textlink="">
      <xdr:nvSpPr>
        <xdr:cNvPr id="5721" name="Line 7">
          <a:extLst>
            <a:ext uri="{FF2B5EF4-FFF2-40B4-BE49-F238E27FC236}">
              <a16:creationId xmlns:a16="http://schemas.microsoft.com/office/drawing/2014/main" id="{EAB9644C-179A-4F5F-8128-DD6A3F044BEE}"/>
            </a:ext>
          </a:extLst>
        </xdr:cNvPr>
        <xdr:cNvSpPr>
          <a:spLocks noChangeShapeType="1"/>
        </xdr:cNvSpPr>
      </xdr:nvSpPr>
      <xdr:spPr bwMode="auto">
        <a:xfrm>
          <a:off x="851535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138</xdr:row>
      <xdr:rowOff>0</xdr:rowOff>
    </xdr:from>
    <xdr:to>
      <xdr:col>13</xdr:col>
      <xdr:colOff>323850</xdr:colOff>
      <xdr:row>138</xdr:row>
      <xdr:rowOff>0</xdr:rowOff>
    </xdr:to>
    <xdr:sp macro="" textlink="">
      <xdr:nvSpPr>
        <xdr:cNvPr id="5722" name="Line 7">
          <a:extLst>
            <a:ext uri="{FF2B5EF4-FFF2-40B4-BE49-F238E27FC236}">
              <a16:creationId xmlns:a16="http://schemas.microsoft.com/office/drawing/2014/main" id="{37A71F01-6BB9-4272-9158-3EF6CDDFAA98}"/>
            </a:ext>
          </a:extLst>
        </xdr:cNvPr>
        <xdr:cNvSpPr>
          <a:spLocks noChangeShapeType="1"/>
        </xdr:cNvSpPr>
      </xdr:nvSpPr>
      <xdr:spPr bwMode="auto">
        <a:xfrm>
          <a:off x="851535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138</xdr:row>
      <xdr:rowOff>0</xdr:rowOff>
    </xdr:from>
    <xdr:to>
      <xdr:col>13</xdr:col>
      <xdr:colOff>323850</xdr:colOff>
      <xdr:row>138</xdr:row>
      <xdr:rowOff>0</xdr:rowOff>
    </xdr:to>
    <xdr:sp macro="" textlink="">
      <xdr:nvSpPr>
        <xdr:cNvPr id="5723" name="Line 7">
          <a:extLst>
            <a:ext uri="{FF2B5EF4-FFF2-40B4-BE49-F238E27FC236}">
              <a16:creationId xmlns:a16="http://schemas.microsoft.com/office/drawing/2014/main" id="{846CE402-312B-4AC8-A454-31401BB80E2A}"/>
            </a:ext>
          </a:extLst>
        </xdr:cNvPr>
        <xdr:cNvSpPr>
          <a:spLocks noChangeShapeType="1"/>
        </xdr:cNvSpPr>
      </xdr:nvSpPr>
      <xdr:spPr bwMode="auto">
        <a:xfrm>
          <a:off x="851535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138</xdr:row>
      <xdr:rowOff>0</xdr:rowOff>
    </xdr:from>
    <xdr:to>
      <xdr:col>13</xdr:col>
      <xdr:colOff>323850</xdr:colOff>
      <xdr:row>138</xdr:row>
      <xdr:rowOff>0</xdr:rowOff>
    </xdr:to>
    <xdr:sp macro="" textlink="">
      <xdr:nvSpPr>
        <xdr:cNvPr id="5724" name="Line 7">
          <a:extLst>
            <a:ext uri="{FF2B5EF4-FFF2-40B4-BE49-F238E27FC236}">
              <a16:creationId xmlns:a16="http://schemas.microsoft.com/office/drawing/2014/main" id="{F25593B2-78AD-4564-8822-523268ED8FC4}"/>
            </a:ext>
          </a:extLst>
        </xdr:cNvPr>
        <xdr:cNvSpPr>
          <a:spLocks noChangeShapeType="1"/>
        </xdr:cNvSpPr>
      </xdr:nvSpPr>
      <xdr:spPr bwMode="auto">
        <a:xfrm>
          <a:off x="851535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138</xdr:row>
      <xdr:rowOff>0</xdr:rowOff>
    </xdr:from>
    <xdr:to>
      <xdr:col>13</xdr:col>
      <xdr:colOff>323850</xdr:colOff>
      <xdr:row>138</xdr:row>
      <xdr:rowOff>0</xdr:rowOff>
    </xdr:to>
    <xdr:sp macro="" textlink="">
      <xdr:nvSpPr>
        <xdr:cNvPr id="5725" name="Line 7">
          <a:extLst>
            <a:ext uri="{FF2B5EF4-FFF2-40B4-BE49-F238E27FC236}">
              <a16:creationId xmlns:a16="http://schemas.microsoft.com/office/drawing/2014/main" id="{1822445C-1FCD-4F01-9F9E-143E1ECEC5CD}"/>
            </a:ext>
          </a:extLst>
        </xdr:cNvPr>
        <xdr:cNvSpPr>
          <a:spLocks noChangeShapeType="1"/>
        </xdr:cNvSpPr>
      </xdr:nvSpPr>
      <xdr:spPr bwMode="auto">
        <a:xfrm>
          <a:off x="851535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138</xdr:row>
      <xdr:rowOff>0</xdr:rowOff>
    </xdr:from>
    <xdr:to>
      <xdr:col>13</xdr:col>
      <xdr:colOff>323850</xdr:colOff>
      <xdr:row>138</xdr:row>
      <xdr:rowOff>0</xdr:rowOff>
    </xdr:to>
    <xdr:sp macro="" textlink="">
      <xdr:nvSpPr>
        <xdr:cNvPr id="5726" name="Line 7">
          <a:extLst>
            <a:ext uri="{FF2B5EF4-FFF2-40B4-BE49-F238E27FC236}">
              <a16:creationId xmlns:a16="http://schemas.microsoft.com/office/drawing/2014/main" id="{B829FA35-589F-4B1B-8425-E36334989FC4}"/>
            </a:ext>
          </a:extLst>
        </xdr:cNvPr>
        <xdr:cNvSpPr>
          <a:spLocks noChangeShapeType="1"/>
        </xdr:cNvSpPr>
      </xdr:nvSpPr>
      <xdr:spPr bwMode="auto">
        <a:xfrm>
          <a:off x="851535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138</xdr:row>
      <xdr:rowOff>0</xdr:rowOff>
    </xdr:from>
    <xdr:to>
      <xdr:col>11</xdr:col>
      <xdr:colOff>323850</xdr:colOff>
      <xdr:row>138</xdr:row>
      <xdr:rowOff>0</xdr:rowOff>
    </xdr:to>
    <xdr:sp macro="" textlink="">
      <xdr:nvSpPr>
        <xdr:cNvPr id="5727" name="Line 7">
          <a:extLst>
            <a:ext uri="{FF2B5EF4-FFF2-40B4-BE49-F238E27FC236}">
              <a16:creationId xmlns:a16="http://schemas.microsoft.com/office/drawing/2014/main" id="{4FBDCDFC-F473-4A68-B023-CF859CE7F91C}"/>
            </a:ext>
          </a:extLst>
        </xdr:cNvPr>
        <xdr:cNvSpPr>
          <a:spLocks noChangeShapeType="1"/>
        </xdr:cNvSpPr>
      </xdr:nvSpPr>
      <xdr:spPr bwMode="auto">
        <a:xfrm>
          <a:off x="697230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138</xdr:row>
      <xdr:rowOff>0</xdr:rowOff>
    </xdr:from>
    <xdr:to>
      <xdr:col>11</xdr:col>
      <xdr:colOff>323850</xdr:colOff>
      <xdr:row>138</xdr:row>
      <xdr:rowOff>0</xdr:rowOff>
    </xdr:to>
    <xdr:sp macro="" textlink="">
      <xdr:nvSpPr>
        <xdr:cNvPr id="5728" name="Line 7">
          <a:extLst>
            <a:ext uri="{FF2B5EF4-FFF2-40B4-BE49-F238E27FC236}">
              <a16:creationId xmlns:a16="http://schemas.microsoft.com/office/drawing/2014/main" id="{DFE11E77-E764-419A-B2A6-FF13B87935F3}"/>
            </a:ext>
          </a:extLst>
        </xdr:cNvPr>
        <xdr:cNvSpPr>
          <a:spLocks noChangeShapeType="1"/>
        </xdr:cNvSpPr>
      </xdr:nvSpPr>
      <xdr:spPr bwMode="auto">
        <a:xfrm>
          <a:off x="697230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138</xdr:row>
      <xdr:rowOff>0</xdr:rowOff>
    </xdr:from>
    <xdr:to>
      <xdr:col>17</xdr:col>
      <xdr:colOff>323850</xdr:colOff>
      <xdr:row>138</xdr:row>
      <xdr:rowOff>0</xdr:rowOff>
    </xdr:to>
    <xdr:sp macro="" textlink="">
      <xdr:nvSpPr>
        <xdr:cNvPr id="5729" name="Line 7">
          <a:extLst>
            <a:ext uri="{FF2B5EF4-FFF2-40B4-BE49-F238E27FC236}">
              <a16:creationId xmlns:a16="http://schemas.microsoft.com/office/drawing/2014/main" id="{A1AE283A-963B-4749-A9FC-8F00E7BB9B21}"/>
            </a:ext>
          </a:extLst>
        </xdr:cNvPr>
        <xdr:cNvSpPr>
          <a:spLocks noChangeShapeType="1"/>
        </xdr:cNvSpPr>
      </xdr:nvSpPr>
      <xdr:spPr bwMode="auto">
        <a:xfrm>
          <a:off x="1160145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138</xdr:row>
      <xdr:rowOff>0</xdr:rowOff>
    </xdr:from>
    <xdr:to>
      <xdr:col>13</xdr:col>
      <xdr:colOff>323850</xdr:colOff>
      <xdr:row>138</xdr:row>
      <xdr:rowOff>0</xdr:rowOff>
    </xdr:to>
    <xdr:sp macro="" textlink="">
      <xdr:nvSpPr>
        <xdr:cNvPr id="5730" name="Line 7">
          <a:extLst>
            <a:ext uri="{FF2B5EF4-FFF2-40B4-BE49-F238E27FC236}">
              <a16:creationId xmlns:a16="http://schemas.microsoft.com/office/drawing/2014/main" id="{9475BE3E-0150-4943-86BD-27807AD97B54}"/>
            </a:ext>
          </a:extLst>
        </xdr:cNvPr>
        <xdr:cNvSpPr>
          <a:spLocks noChangeShapeType="1"/>
        </xdr:cNvSpPr>
      </xdr:nvSpPr>
      <xdr:spPr bwMode="auto">
        <a:xfrm>
          <a:off x="851535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138</xdr:row>
      <xdr:rowOff>0</xdr:rowOff>
    </xdr:from>
    <xdr:to>
      <xdr:col>17</xdr:col>
      <xdr:colOff>323850</xdr:colOff>
      <xdr:row>138</xdr:row>
      <xdr:rowOff>0</xdr:rowOff>
    </xdr:to>
    <xdr:sp macro="" textlink="">
      <xdr:nvSpPr>
        <xdr:cNvPr id="5731" name="Line 7">
          <a:extLst>
            <a:ext uri="{FF2B5EF4-FFF2-40B4-BE49-F238E27FC236}">
              <a16:creationId xmlns:a16="http://schemas.microsoft.com/office/drawing/2014/main" id="{62C02002-1D9A-4445-9ED5-6286CCEA80B6}"/>
            </a:ext>
          </a:extLst>
        </xdr:cNvPr>
        <xdr:cNvSpPr>
          <a:spLocks noChangeShapeType="1"/>
        </xdr:cNvSpPr>
      </xdr:nvSpPr>
      <xdr:spPr bwMode="auto">
        <a:xfrm>
          <a:off x="1160145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138</xdr:row>
      <xdr:rowOff>0</xdr:rowOff>
    </xdr:from>
    <xdr:to>
      <xdr:col>13</xdr:col>
      <xdr:colOff>323850</xdr:colOff>
      <xdr:row>138</xdr:row>
      <xdr:rowOff>0</xdr:rowOff>
    </xdr:to>
    <xdr:sp macro="" textlink="">
      <xdr:nvSpPr>
        <xdr:cNvPr id="5732" name="Line 7">
          <a:extLst>
            <a:ext uri="{FF2B5EF4-FFF2-40B4-BE49-F238E27FC236}">
              <a16:creationId xmlns:a16="http://schemas.microsoft.com/office/drawing/2014/main" id="{63CA8B6A-A012-4AF7-88A0-DBEC221448B9}"/>
            </a:ext>
          </a:extLst>
        </xdr:cNvPr>
        <xdr:cNvSpPr>
          <a:spLocks noChangeShapeType="1"/>
        </xdr:cNvSpPr>
      </xdr:nvSpPr>
      <xdr:spPr bwMode="auto">
        <a:xfrm>
          <a:off x="851535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138</xdr:row>
      <xdr:rowOff>0</xdr:rowOff>
    </xdr:from>
    <xdr:to>
      <xdr:col>13</xdr:col>
      <xdr:colOff>323850</xdr:colOff>
      <xdr:row>138</xdr:row>
      <xdr:rowOff>0</xdr:rowOff>
    </xdr:to>
    <xdr:sp macro="" textlink="">
      <xdr:nvSpPr>
        <xdr:cNvPr id="5733" name="Line 7">
          <a:extLst>
            <a:ext uri="{FF2B5EF4-FFF2-40B4-BE49-F238E27FC236}">
              <a16:creationId xmlns:a16="http://schemas.microsoft.com/office/drawing/2014/main" id="{BD5B3183-17AA-426C-B076-C92F5540D5F8}"/>
            </a:ext>
          </a:extLst>
        </xdr:cNvPr>
        <xdr:cNvSpPr>
          <a:spLocks noChangeShapeType="1"/>
        </xdr:cNvSpPr>
      </xdr:nvSpPr>
      <xdr:spPr bwMode="auto">
        <a:xfrm>
          <a:off x="851535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138</xdr:row>
      <xdr:rowOff>0</xdr:rowOff>
    </xdr:from>
    <xdr:to>
      <xdr:col>13</xdr:col>
      <xdr:colOff>323850</xdr:colOff>
      <xdr:row>138</xdr:row>
      <xdr:rowOff>0</xdr:rowOff>
    </xdr:to>
    <xdr:sp macro="" textlink="">
      <xdr:nvSpPr>
        <xdr:cNvPr id="5734" name="Line 7">
          <a:extLst>
            <a:ext uri="{FF2B5EF4-FFF2-40B4-BE49-F238E27FC236}">
              <a16:creationId xmlns:a16="http://schemas.microsoft.com/office/drawing/2014/main" id="{4088655D-0DC6-4B49-848B-AA7BABB74235}"/>
            </a:ext>
          </a:extLst>
        </xdr:cNvPr>
        <xdr:cNvSpPr>
          <a:spLocks noChangeShapeType="1"/>
        </xdr:cNvSpPr>
      </xdr:nvSpPr>
      <xdr:spPr bwMode="auto">
        <a:xfrm>
          <a:off x="851535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138</xdr:row>
      <xdr:rowOff>0</xdr:rowOff>
    </xdr:from>
    <xdr:to>
      <xdr:col>13</xdr:col>
      <xdr:colOff>323850</xdr:colOff>
      <xdr:row>138</xdr:row>
      <xdr:rowOff>0</xdr:rowOff>
    </xdr:to>
    <xdr:sp macro="" textlink="">
      <xdr:nvSpPr>
        <xdr:cNvPr id="5735" name="Line 7">
          <a:extLst>
            <a:ext uri="{FF2B5EF4-FFF2-40B4-BE49-F238E27FC236}">
              <a16:creationId xmlns:a16="http://schemas.microsoft.com/office/drawing/2014/main" id="{58DD43EB-C75C-45F2-8BAC-22E018815F63}"/>
            </a:ext>
          </a:extLst>
        </xdr:cNvPr>
        <xdr:cNvSpPr>
          <a:spLocks noChangeShapeType="1"/>
        </xdr:cNvSpPr>
      </xdr:nvSpPr>
      <xdr:spPr bwMode="auto">
        <a:xfrm>
          <a:off x="851535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138</xdr:row>
      <xdr:rowOff>0</xdr:rowOff>
    </xdr:from>
    <xdr:to>
      <xdr:col>11</xdr:col>
      <xdr:colOff>323850</xdr:colOff>
      <xdr:row>138</xdr:row>
      <xdr:rowOff>0</xdr:rowOff>
    </xdr:to>
    <xdr:sp macro="" textlink="">
      <xdr:nvSpPr>
        <xdr:cNvPr id="5736" name="Line 7">
          <a:extLst>
            <a:ext uri="{FF2B5EF4-FFF2-40B4-BE49-F238E27FC236}">
              <a16:creationId xmlns:a16="http://schemas.microsoft.com/office/drawing/2014/main" id="{265E9627-AE55-4390-A637-B1438A4A9B37}"/>
            </a:ext>
          </a:extLst>
        </xdr:cNvPr>
        <xdr:cNvSpPr>
          <a:spLocks noChangeShapeType="1"/>
        </xdr:cNvSpPr>
      </xdr:nvSpPr>
      <xdr:spPr bwMode="auto">
        <a:xfrm>
          <a:off x="697230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138</xdr:row>
      <xdr:rowOff>0</xdr:rowOff>
    </xdr:from>
    <xdr:to>
      <xdr:col>11</xdr:col>
      <xdr:colOff>323850</xdr:colOff>
      <xdr:row>138</xdr:row>
      <xdr:rowOff>0</xdr:rowOff>
    </xdr:to>
    <xdr:sp macro="" textlink="">
      <xdr:nvSpPr>
        <xdr:cNvPr id="5737" name="Line 7">
          <a:extLst>
            <a:ext uri="{FF2B5EF4-FFF2-40B4-BE49-F238E27FC236}">
              <a16:creationId xmlns:a16="http://schemas.microsoft.com/office/drawing/2014/main" id="{C139A976-3CB6-464A-834C-29ECD768E419}"/>
            </a:ext>
          </a:extLst>
        </xdr:cNvPr>
        <xdr:cNvSpPr>
          <a:spLocks noChangeShapeType="1"/>
        </xdr:cNvSpPr>
      </xdr:nvSpPr>
      <xdr:spPr bwMode="auto">
        <a:xfrm>
          <a:off x="697230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138</xdr:row>
      <xdr:rowOff>0</xdr:rowOff>
    </xdr:from>
    <xdr:to>
      <xdr:col>17</xdr:col>
      <xdr:colOff>323850</xdr:colOff>
      <xdr:row>138</xdr:row>
      <xdr:rowOff>0</xdr:rowOff>
    </xdr:to>
    <xdr:sp macro="" textlink="">
      <xdr:nvSpPr>
        <xdr:cNvPr id="5738" name="Line 7">
          <a:extLst>
            <a:ext uri="{FF2B5EF4-FFF2-40B4-BE49-F238E27FC236}">
              <a16:creationId xmlns:a16="http://schemas.microsoft.com/office/drawing/2014/main" id="{820B70CA-6D93-42BE-954B-A5245AEF72AC}"/>
            </a:ext>
          </a:extLst>
        </xdr:cNvPr>
        <xdr:cNvSpPr>
          <a:spLocks noChangeShapeType="1"/>
        </xdr:cNvSpPr>
      </xdr:nvSpPr>
      <xdr:spPr bwMode="auto">
        <a:xfrm>
          <a:off x="1160145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138</xdr:row>
      <xdr:rowOff>0</xdr:rowOff>
    </xdr:from>
    <xdr:to>
      <xdr:col>17</xdr:col>
      <xdr:colOff>323850</xdr:colOff>
      <xdr:row>138</xdr:row>
      <xdr:rowOff>0</xdr:rowOff>
    </xdr:to>
    <xdr:sp macro="" textlink="">
      <xdr:nvSpPr>
        <xdr:cNvPr id="5739" name="Line 7">
          <a:extLst>
            <a:ext uri="{FF2B5EF4-FFF2-40B4-BE49-F238E27FC236}">
              <a16:creationId xmlns:a16="http://schemas.microsoft.com/office/drawing/2014/main" id="{A82800DC-744C-483D-B78C-C93DE071B4E7}"/>
            </a:ext>
          </a:extLst>
        </xdr:cNvPr>
        <xdr:cNvSpPr>
          <a:spLocks noChangeShapeType="1"/>
        </xdr:cNvSpPr>
      </xdr:nvSpPr>
      <xdr:spPr bwMode="auto">
        <a:xfrm>
          <a:off x="1160145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138</xdr:row>
      <xdr:rowOff>0</xdr:rowOff>
    </xdr:from>
    <xdr:to>
      <xdr:col>17</xdr:col>
      <xdr:colOff>323850</xdr:colOff>
      <xdr:row>138</xdr:row>
      <xdr:rowOff>0</xdr:rowOff>
    </xdr:to>
    <xdr:sp macro="" textlink="">
      <xdr:nvSpPr>
        <xdr:cNvPr id="5740" name="Line 7">
          <a:extLst>
            <a:ext uri="{FF2B5EF4-FFF2-40B4-BE49-F238E27FC236}">
              <a16:creationId xmlns:a16="http://schemas.microsoft.com/office/drawing/2014/main" id="{6A4B0E96-1AFD-45D0-A324-1AC4154B851D}"/>
            </a:ext>
          </a:extLst>
        </xdr:cNvPr>
        <xdr:cNvSpPr>
          <a:spLocks noChangeShapeType="1"/>
        </xdr:cNvSpPr>
      </xdr:nvSpPr>
      <xdr:spPr bwMode="auto">
        <a:xfrm>
          <a:off x="1160145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138</xdr:row>
      <xdr:rowOff>0</xdr:rowOff>
    </xdr:from>
    <xdr:to>
      <xdr:col>17</xdr:col>
      <xdr:colOff>323850</xdr:colOff>
      <xdr:row>138</xdr:row>
      <xdr:rowOff>0</xdr:rowOff>
    </xdr:to>
    <xdr:sp macro="" textlink="">
      <xdr:nvSpPr>
        <xdr:cNvPr id="5741" name="Line 7">
          <a:extLst>
            <a:ext uri="{FF2B5EF4-FFF2-40B4-BE49-F238E27FC236}">
              <a16:creationId xmlns:a16="http://schemas.microsoft.com/office/drawing/2014/main" id="{826D6C25-7103-4562-871F-89FE07FC8D6A}"/>
            </a:ext>
          </a:extLst>
        </xdr:cNvPr>
        <xdr:cNvSpPr>
          <a:spLocks noChangeShapeType="1"/>
        </xdr:cNvSpPr>
      </xdr:nvSpPr>
      <xdr:spPr bwMode="auto">
        <a:xfrm>
          <a:off x="1160145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138</xdr:row>
      <xdr:rowOff>0</xdr:rowOff>
    </xdr:from>
    <xdr:to>
      <xdr:col>17</xdr:col>
      <xdr:colOff>323850</xdr:colOff>
      <xdr:row>138</xdr:row>
      <xdr:rowOff>0</xdr:rowOff>
    </xdr:to>
    <xdr:sp macro="" textlink="">
      <xdr:nvSpPr>
        <xdr:cNvPr id="5742" name="Line 7">
          <a:extLst>
            <a:ext uri="{FF2B5EF4-FFF2-40B4-BE49-F238E27FC236}">
              <a16:creationId xmlns:a16="http://schemas.microsoft.com/office/drawing/2014/main" id="{E89DC30F-F8D8-4B62-B769-22C5D0C39C44}"/>
            </a:ext>
          </a:extLst>
        </xdr:cNvPr>
        <xdr:cNvSpPr>
          <a:spLocks noChangeShapeType="1"/>
        </xdr:cNvSpPr>
      </xdr:nvSpPr>
      <xdr:spPr bwMode="auto">
        <a:xfrm>
          <a:off x="1160145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138</xdr:row>
      <xdr:rowOff>0</xdr:rowOff>
    </xdr:from>
    <xdr:to>
      <xdr:col>13</xdr:col>
      <xdr:colOff>323850</xdr:colOff>
      <xdr:row>138</xdr:row>
      <xdr:rowOff>0</xdr:rowOff>
    </xdr:to>
    <xdr:sp macro="" textlink="">
      <xdr:nvSpPr>
        <xdr:cNvPr id="5743" name="Line 7">
          <a:extLst>
            <a:ext uri="{FF2B5EF4-FFF2-40B4-BE49-F238E27FC236}">
              <a16:creationId xmlns:a16="http://schemas.microsoft.com/office/drawing/2014/main" id="{BF7573AB-F0ED-4FDA-90EB-65830C0F4B41}"/>
            </a:ext>
          </a:extLst>
        </xdr:cNvPr>
        <xdr:cNvSpPr>
          <a:spLocks noChangeShapeType="1"/>
        </xdr:cNvSpPr>
      </xdr:nvSpPr>
      <xdr:spPr bwMode="auto">
        <a:xfrm>
          <a:off x="851535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138</xdr:row>
      <xdr:rowOff>0</xdr:rowOff>
    </xdr:from>
    <xdr:to>
      <xdr:col>13</xdr:col>
      <xdr:colOff>323850</xdr:colOff>
      <xdr:row>138</xdr:row>
      <xdr:rowOff>0</xdr:rowOff>
    </xdr:to>
    <xdr:sp macro="" textlink="">
      <xdr:nvSpPr>
        <xdr:cNvPr id="5744" name="Line 7">
          <a:extLst>
            <a:ext uri="{FF2B5EF4-FFF2-40B4-BE49-F238E27FC236}">
              <a16:creationId xmlns:a16="http://schemas.microsoft.com/office/drawing/2014/main" id="{EA50FC37-0BCF-4111-BACE-E21AB3777926}"/>
            </a:ext>
          </a:extLst>
        </xdr:cNvPr>
        <xdr:cNvSpPr>
          <a:spLocks noChangeShapeType="1"/>
        </xdr:cNvSpPr>
      </xdr:nvSpPr>
      <xdr:spPr bwMode="auto">
        <a:xfrm>
          <a:off x="851535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138</xdr:row>
      <xdr:rowOff>0</xdr:rowOff>
    </xdr:from>
    <xdr:to>
      <xdr:col>13</xdr:col>
      <xdr:colOff>323850</xdr:colOff>
      <xdr:row>138</xdr:row>
      <xdr:rowOff>0</xdr:rowOff>
    </xdr:to>
    <xdr:sp macro="" textlink="">
      <xdr:nvSpPr>
        <xdr:cNvPr id="5745" name="Line 7">
          <a:extLst>
            <a:ext uri="{FF2B5EF4-FFF2-40B4-BE49-F238E27FC236}">
              <a16:creationId xmlns:a16="http://schemas.microsoft.com/office/drawing/2014/main" id="{3D8E42CE-1406-461C-BB87-28BC3428E5A1}"/>
            </a:ext>
          </a:extLst>
        </xdr:cNvPr>
        <xdr:cNvSpPr>
          <a:spLocks noChangeShapeType="1"/>
        </xdr:cNvSpPr>
      </xdr:nvSpPr>
      <xdr:spPr bwMode="auto">
        <a:xfrm>
          <a:off x="851535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138</xdr:row>
      <xdr:rowOff>0</xdr:rowOff>
    </xdr:from>
    <xdr:to>
      <xdr:col>13</xdr:col>
      <xdr:colOff>323850</xdr:colOff>
      <xdr:row>138</xdr:row>
      <xdr:rowOff>0</xdr:rowOff>
    </xdr:to>
    <xdr:sp macro="" textlink="">
      <xdr:nvSpPr>
        <xdr:cNvPr id="5746" name="Line 7">
          <a:extLst>
            <a:ext uri="{FF2B5EF4-FFF2-40B4-BE49-F238E27FC236}">
              <a16:creationId xmlns:a16="http://schemas.microsoft.com/office/drawing/2014/main" id="{BB92C77A-C370-4277-B42B-B9B778487B58}"/>
            </a:ext>
          </a:extLst>
        </xdr:cNvPr>
        <xdr:cNvSpPr>
          <a:spLocks noChangeShapeType="1"/>
        </xdr:cNvSpPr>
      </xdr:nvSpPr>
      <xdr:spPr bwMode="auto">
        <a:xfrm>
          <a:off x="851535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138</xdr:row>
      <xdr:rowOff>0</xdr:rowOff>
    </xdr:from>
    <xdr:to>
      <xdr:col>13</xdr:col>
      <xdr:colOff>323850</xdr:colOff>
      <xdr:row>138</xdr:row>
      <xdr:rowOff>0</xdr:rowOff>
    </xdr:to>
    <xdr:sp macro="" textlink="">
      <xdr:nvSpPr>
        <xdr:cNvPr id="5747" name="Line 7">
          <a:extLst>
            <a:ext uri="{FF2B5EF4-FFF2-40B4-BE49-F238E27FC236}">
              <a16:creationId xmlns:a16="http://schemas.microsoft.com/office/drawing/2014/main" id="{CF949B03-CAB7-41A7-A801-4F166F8CEC92}"/>
            </a:ext>
          </a:extLst>
        </xdr:cNvPr>
        <xdr:cNvSpPr>
          <a:spLocks noChangeShapeType="1"/>
        </xdr:cNvSpPr>
      </xdr:nvSpPr>
      <xdr:spPr bwMode="auto">
        <a:xfrm>
          <a:off x="851535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138</xdr:row>
      <xdr:rowOff>0</xdr:rowOff>
    </xdr:from>
    <xdr:to>
      <xdr:col>13</xdr:col>
      <xdr:colOff>323850</xdr:colOff>
      <xdr:row>138</xdr:row>
      <xdr:rowOff>0</xdr:rowOff>
    </xdr:to>
    <xdr:sp macro="" textlink="">
      <xdr:nvSpPr>
        <xdr:cNvPr id="5748" name="Line 7">
          <a:extLst>
            <a:ext uri="{FF2B5EF4-FFF2-40B4-BE49-F238E27FC236}">
              <a16:creationId xmlns:a16="http://schemas.microsoft.com/office/drawing/2014/main" id="{8DC751A2-1A74-436A-9A78-928EABC171FD}"/>
            </a:ext>
          </a:extLst>
        </xdr:cNvPr>
        <xdr:cNvSpPr>
          <a:spLocks noChangeShapeType="1"/>
        </xdr:cNvSpPr>
      </xdr:nvSpPr>
      <xdr:spPr bwMode="auto">
        <a:xfrm>
          <a:off x="851535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138</xdr:row>
      <xdr:rowOff>0</xdr:rowOff>
    </xdr:from>
    <xdr:to>
      <xdr:col>13</xdr:col>
      <xdr:colOff>323850</xdr:colOff>
      <xdr:row>138</xdr:row>
      <xdr:rowOff>0</xdr:rowOff>
    </xdr:to>
    <xdr:sp macro="" textlink="">
      <xdr:nvSpPr>
        <xdr:cNvPr id="5749" name="Line 7">
          <a:extLst>
            <a:ext uri="{FF2B5EF4-FFF2-40B4-BE49-F238E27FC236}">
              <a16:creationId xmlns:a16="http://schemas.microsoft.com/office/drawing/2014/main" id="{6FC5F30F-6400-47BF-BE93-B1998E4B503A}"/>
            </a:ext>
          </a:extLst>
        </xdr:cNvPr>
        <xdr:cNvSpPr>
          <a:spLocks noChangeShapeType="1"/>
        </xdr:cNvSpPr>
      </xdr:nvSpPr>
      <xdr:spPr bwMode="auto">
        <a:xfrm>
          <a:off x="851535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138</xdr:row>
      <xdr:rowOff>0</xdr:rowOff>
    </xdr:from>
    <xdr:to>
      <xdr:col>13</xdr:col>
      <xdr:colOff>323850</xdr:colOff>
      <xdr:row>138</xdr:row>
      <xdr:rowOff>0</xdr:rowOff>
    </xdr:to>
    <xdr:sp macro="" textlink="">
      <xdr:nvSpPr>
        <xdr:cNvPr id="5750" name="Line 7">
          <a:extLst>
            <a:ext uri="{FF2B5EF4-FFF2-40B4-BE49-F238E27FC236}">
              <a16:creationId xmlns:a16="http://schemas.microsoft.com/office/drawing/2014/main" id="{F2AEC223-6FC1-4817-B1B5-62990FE1E9EF}"/>
            </a:ext>
          </a:extLst>
        </xdr:cNvPr>
        <xdr:cNvSpPr>
          <a:spLocks noChangeShapeType="1"/>
        </xdr:cNvSpPr>
      </xdr:nvSpPr>
      <xdr:spPr bwMode="auto">
        <a:xfrm>
          <a:off x="851535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138</xdr:row>
      <xdr:rowOff>0</xdr:rowOff>
    </xdr:from>
    <xdr:to>
      <xdr:col>13</xdr:col>
      <xdr:colOff>323850</xdr:colOff>
      <xdr:row>138</xdr:row>
      <xdr:rowOff>0</xdr:rowOff>
    </xdr:to>
    <xdr:sp macro="" textlink="">
      <xdr:nvSpPr>
        <xdr:cNvPr id="5751" name="Line 7">
          <a:extLst>
            <a:ext uri="{FF2B5EF4-FFF2-40B4-BE49-F238E27FC236}">
              <a16:creationId xmlns:a16="http://schemas.microsoft.com/office/drawing/2014/main" id="{241158D5-AC93-4B15-8D14-7795D4BE21D9}"/>
            </a:ext>
          </a:extLst>
        </xdr:cNvPr>
        <xdr:cNvSpPr>
          <a:spLocks noChangeShapeType="1"/>
        </xdr:cNvSpPr>
      </xdr:nvSpPr>
      <xdr:spPr bwMode="auto">
        <a:xfrm>
          <a:off x="851535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138</xdr:row>
      <xdr:rowOff>0</xdr:rowOff>
    </xdr:from>
    <xdr:to>
      <xdr:col>17</xdr:col>
      <xdr:colOff>323850</xdr:colOff>
      <xdr:row>138</xdr:row>
      <xdr:rowOff>0</xdr:rowOff>
    </xdr:to>
    <xdr:sp macro="" textlink="">
      <xdr:nvSpPr>
        <xdr:cNvPr id="5752" name="Line 7">
          <a:extLst>
            <a:ext uri="{FF2B5EF4-FFF2-40B4-BE49-F238E27FC236}">
              <a16:creationId xmlns:a16="http://schemas.microsoft.com/office/drawing/2014/main" id="{10C4CEDF-485C-4261-B703-18FB1CD266E2}"/>
            </a:ext>
          </a:extLst>
        </xdr:cNvPr>
        <xdr:cNvSpPr>
          <a:spLocks noChangeShapeType="1"/>
        </xdr:cNvSpPr>
      </xdr:nvSpPr>
      <xdr:spPr bwMode="auto">
        <a:xfrm>
          <a:off x="1160145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138</xdr:row>
      <xdr:rowOff>0</xdr:rowOff>
    </xdr:from>
    <xdr:to>
      <xdr:col>17</xdr:col>
      <xdr:colOff>323850</xdr:colOff>
      <xdr:row>138</xdr:row>
      <xdr:rowOff>0</xdr:rowOff>
    </xdr:to>
    <xdr:sp macro="" textlink="">
      <xdr:nvSpPr>
        <xdr:cNvPr id="5753" name="Line 7">
          <a:extLst>
            <a:ext uri="{FF2B5EF4-FFF2-40B4-BE49-F238E27FC236}">
              <a16:creationId xmlns:a16="http://schemas.microsoft.com/office/drawing/2014/main" id="{77BE6B8A-DEE9-4737-B1FF-0E4654D56082}"/>
            </a:ext>
          </a:extLst>
        </xdr:cNvPr>
        <xdr:cNvSpPr>
          <a:spLocks noChangeShapeType="1"/>
        </xdr:cNvSpPr>
      </xdr:nvSpPr>
      <xdr:spPr bwMode="auto">
        <a:xfrm>
          <a:off x="1160145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138</xdr:row>
      <xdr:rowOff>0</xdr:rowOff>
    </xdr:from>
    <xdr:to>
      <xdr:col>17</xdr:col>
      <xdr:colOff>323850</xdr:colOff>
      <xdr:row>138</xdr:row>
      <xdr:rowOff>0</xdr:rowOff>
    </xdr:to>
    <xdr:sp macro="" textlink="">
      <xdr:nvSpPr>
        <xdr:cNvPr id="5754" name="Line 7">
          <a:extLst>
            <a:ext uri="{FF2B5EF4-FFF2-40B4-BE49-F238E27FC236}">
              <a16:creationId xmlns:a16="http://schemas.microsoft.com/office/drawing/2014/main" id="{DD779B25-1C79-4710-84F0-2EB934DB2C09}"/>
            </a:ext>
          </a:extLst>
        </xdr:cNvPr>
        <xdr:cNvSpPr>
          <a:spLocks noChangeShapeType="1"/>
        </xdr:cNvSpPr>
      </xdr:nvSpPr>
      <xdr:spPr bwMode="auto">
        <a:xfrm>
          <a:off x="1160145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138</xdr:row>
      <xdr:rowOff>0</xdr:rowOff>
    </xdr:from>
    <xdr:to>
      <xdr:col>17</xdr:col>
      <xdr:colOff>323850</xdr:colOff>
      <xdr:row>138</xdr:row>
      <xdr:rowOff>0</xdr:rowOff>
    </xdr:to>
    <xdr:sp macro="" textlink="">
      <xdr:nvSpPr>
        <xdr:cNvPr id="5755" name="Line 7">
          <a:extLst>
            <a:ext uri="{FF2B5EF4-FFF2-40B4-BE49-F238E27FC236}">
              <a16:creationId xmlns:a16="http://schemas.microsoft.com/office/drawing/2014/main" id="{A4355DBB-23E7-4B36-A8EB-BF3871649320}"/>
            </a:ext>
          </a:extLst>
        </xdr:cNvPr>
        <xdr:cNvSpPr>
          <a:spLocks noChangeShapeType="1"/>
        </xdr:cNvSpPr>
      </xdr:nvSpPr>
      <xdr:spPr bwMode="auto">
        <a:xfrm>
          <a:off x="1160145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138</xdr:row>
      <xdr:rowOff>0</xdr:rowOff>
    </xdr:from>
    <xdr:to>
      <xdr:col>17</xdr:col>
      <xdr:colOff>323850</xdr:colOff>
      <xdr:row>138</xdr:row>
      <xdr:rowOff>0</xdr:rowOff>
    </xdr:to>
    <xdr:sp macro="" textlink="">
      <xdr:nvSpPr>
        <xdr:cNvPr id="5756" name="Line 7">
          <a:extLst>
            <a:ext uri="{FF2B5EF4-FFF2-40B4-BE49-F238E27FC236}">
              <a16:creationId xmlns:a16="http://schemas.microsoft.com/office/drawing/2014/main" id="{C3896113-FF3B-4D4A-A600-E44D5847CF4A}"/>
            </a:ext>
          </a:extLst>
        </xdr:cNvPr>
        <xdr:cNvSpPr>
          <a:spLocks noChangeShapeType="1"/>
        </xdr:cNvSpPr>
      </xdr:nvSpPr>
      <xdr:spPr bwMode="auto">
        <a:xfrm>
          <a:off x="1160145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138</xdr:row>
      <xdr:rowOff>0</xdr:rowOff>
    </xdr:from>
    <xdr:to>
      <xdr:col>13</xdr:col>
      <xdr:colOff>323850</xdr:colOff>
      <xdr:row>138</xdr:row>
      <xdr:rowOff>0</xdr:rowOff>
    </xdr:to>
    <xdr:sp macro="" textlink="">
      <xdr:nvSpPr>
        <xdr:cNvPr id="5757" name="Line 7">
          <a:extLst>
            <a:ext uri="{FF2B5EF4-FFF2-40B4-BE49-F238E27FC236}">
              <a16:creationId xmlns:a16="http://schemas.microsoft.com/office/drawing/2014/main" id="{C2C33570-38AA-4B7C-9ABD-4858A4740C6B}"/>
            </a:ext>
          </a:extLst>
        </xdr:cNvPr>
        <xdr:cNvSpPr>
          <a:spLocks noChangeShapeType="1"/>
        </xdr:cNvSpPr>
      </xdr:nvSpPr>
      <xdr:spPr bwMode="auto">
        <a:xfrm>
          <a:off x="851535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138</xdr:row>
      <xdr:rowOff>0</xdr:rowOff>
    </xdr:from>
    <xdr:to>
      <xdr:col>13</xdr:col>
      <xdr:colOff>323850</xdr:colOff>
      <xdr:row>138</xdr:row>
      <xdr:rowOff>0</xdr:rowOff>
    </xdr:to>
    <xdr:sp macro="" textlink="">
      <xdr:nvSpPr>
        <xdr:cNvPr id="5758" name="Line 7">
          <a:extLst>
            <a:ext uri="{FF2B5EF4-FFF2-40B4-BE49-F238E27FC236}">
              <a16:creationId xmlns:a16="http://schemas.microsoft.com/office/drawing/2014/main" id="{E4BD9DD2-E0E2-4C7A-A2A0-7EB26A76423A}"/>
            </a:ext>
          </a:extLst>
        </xdr:cNvPr>
        <xdr:cNvSpPr>
          <a:spLocks noChangeShapeType="1"/>
        </xdr:cNvSpPr>
      </xdr:nvSpPr>
      <xdr:spPr bwMode="auto">
        <a:xfrm>
          <a:off x="851535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138</xdr:row>
      <xdr:rowOff>0</xdr:rowOff>
    </xdr:from>
    <xdr:to>
      <xdr:col>13</xdr:col>
      <xdr:colOff>323850</xdr:colOff>
      <xdr:row>138</xdr:row>
      <xdr:rowOff>0</xdr:rowOff>
    </xdr:to>
    <xdr:sp macro="" textlink="">
      <xdr:nvSpPr>
        <xdr:cNvPr id="5759" name="Line 7">
          <a:extLst>
            <a:ext uri="{FF2B5EF4-FFF2-40B4-BE49-F238E27FC236}">
              <a16:creationId xmlns:a16="http://schemas.microsoft.com/office/drawing/2014/main" id="{BBEDE1C8-80D7-441F-927F-B28346A813AB}"/>
            </a:ext>
          </a:extLst>
        </xdr:cNvPr>
        <xdr:cNvSpPr>
          <a:spLocks noChangeShapeType="1"/>
        </xdr:cNvSpPr>
      </xdr:nvSpPr>
      <xdr:spPr bwMode="auto">
        <a:xfrm>
          <a:off x="851535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138</xdr:row>
      <xdr:rowOff>0</xdr:rowOff>
    </xdr:from>
    <xdr:to>
      <xdr:col>13</xdr:col>
      <xdr:colOff>323850</xdr:colOff>
      <xdr:row>138</xdr:row>
      <xdr:rowOff>0</xdr:rowOff>
    </xdr:to>
    <xdr:sp macro="" textlink="">
      <xdr:nvSpPr>
        <xdr:cNvPr id="5760" name="Line 7">
          <a:extLst>
            <a:ext uri="{FF2B5EF4-FFF2-40B4-BE49-F238E27FC236}">
              <a16:creationId xmlns:a16="http://schemas.microsoft.com/office/drawing/2014/main" id="{D51876D2-5160-485E-BD5B-9BDE033D2417}"/>
            </a:ext>
          </a:extLst>
        </xdr:cNvPr>
        <xdr:cNvSpPr>
          <a:spLocks noChangeShapeType="1"/>
        </xdr:cNvSpPr>
      </xdr:nvSpPr>
      <xdr:spPr bwMode="auto">
        <a:xfrm>
          <a:off x="851535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138</xdr:row>
      <xdr:rowOff>0</xdr:rowOff>
    </xdr:from>
    <xdr:to>
      <xdr:col>13</xdr:col>
      <xdr:colOff>323850</xdr:colOff>
      <xdr:row>138</xdr:row>
      <xdr:rowOff>0</xdr:rowOff>
    </xdr:to>
    <xdr:sp macro="" textlink="">
      <xdr:nvSpPr>
        <xdr:cNvPr id="5761" name="Line 7">
          <a:extLst>
            <a:ext uri="{FF2B5EF4-FFF2-40B4-BE49-F238E27FC236}">
              <a16:creationId xmlns:a16="http://schemas.microsoft.com/office/drawing/2014/main" id="{4E37698B-441E-4742-8E1B-AAF1F12E021D}"/>
            </a:ext>
          </a:extLst>
        </xdr:cNvPr>
        <xdr:cNvSpPr>
          <a:spLocks noChangeShapeType="1"/>
        </xdr:cNvSpPr>
      </xdr:nvSpPr>
      <xdr:spPr bwMode="auto">
        <a:xfrm>
          <a:off x="851535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138</xdr:row>
      <xdr:rowOff>0</xdr:rowOff>
    </xdr:from>
    <xdr:to>
      <xdr:col>13</xdr:col>
      <xdr:colOff>323850</xdr:colOff>
      <xdr:row>138</xdr:row>
      <xdr:rowOff>0</xdr:rowOff>
    </xdr:to>
    <xdr:sp macro="" textlink="">
      <xdr:nvSpPr>
        <xdr:cNvPr id="5762" name="Line 7">
          <a:extLst>
            <a:ext uri="{FF2B5EF4-FFF2-40B4-BE49-F238E27FC236}">
              <a16:creationId xmlns:a16="http://schemas.microsoft.com/office/drawing/2014/main" id="{C1CE44AD-0829-4139-8BE8-395F88C5828D}"/>
            </a:ext>
          </a:extLst>
        </xdr:cNvPr>
        <xdr:cNvSpPr>
          <a:spLocks noChangeShapeType="1"/>
        </xdr:cNvSpPr>
      </xdr:nvSpPr>
      <xdr:spPr bwMode="auto">
        <a:xfrm>
          <a:off x="851535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138</xdr:row>
      <xdr:rowOff>0</xdr:rowOff>
    </xdr:from>
    <xdr:to>
      <xdr:col>13</xdr:col>
      <xdr:colOff>323850</xdr:colOff>
      <xdr:row>138</xdr:row>
      <xdr:rowOff>0</xdr:rowOff>
    </xdr:to>
    <xdr:sp macro="" textlink="">
      <xdr:nvSpPr>
        <xdr:cNvPr id="5763" name="Line 7">
          <a:extLst>
            <a:ext uri="{FF2B5EF4-FFF2-40B4-BE49-F238E27FC236}">
              <a16:creationId xmlns:a16="http://schemas.microsoft.com/office/drawing/2014/main" id="{72650EF3-13A7-4BB3-823F-2FF64A3DC298}"/>
            </a:ext>
          </a:extLst>
        </xdr:cNvPr>
        <xdr:cNvSpPr>
          <a:spLocks noChangeShapeType="1"/>
        </xdr:cNvSpPr>
      </xdr:nvSpPr>
      <xdr:spPr bwMode="auto">
        <a:xfrm>
          <a:off x="851535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138</xdr:row>
      <xdr:rowOff>0</xdr:rowOff>
    </xdr:from>
    <xdr:to>
      <xdr:col>11</xdr:col>
      <xdr:colOff>323850</xdr:colOff>
      <xdr:row>138</xdr:row>
      <xdr:rowOff>0</xdr:rowOff>
    </xdr:to>
    <xdr:sp macro="" textlink="">
      <xdr:nvSpPr>
        <xdr:cNvPr id="5764" name="Line 7">
          <a:extLst>
            <a:ext uri="{FF2B5EF4-FFF2-40B4-BE49-F238E27FC236}">
              <a16:creationId xmlns:a16="http://schemas.microsoft.com/office/drawing/2014/main" id="{750DC14A-5111-46DA-8255-D714155C56F3}"/>
            </a:ext>
          </a:extLst>
        </xdr:cNvPr>
        <xdr:cNvSpPr>
          <a:spLocks noChangeShapeType="1"/>
        </xdr:cNvSpPr>
      </xdr:nvSpPr>
      <xdr:spPr bwMode="auto">
        <a:xfrm>
          <a:off x="697230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138</xdr:row>
      <xdr:rowOff>0</xdr:rowOff>
    </xdr:from>
    <xdr:to>
      <xdr:col>11</xdr:col>
      <xdr:colOff>323850</xdr:colOff>
      <xdr:row>138</xdr:row>
      <xdr:rowOff>0</xdr:rowOff>
    </xdr:to>
    <xdr:sp macro="" textlink="">
      <xdr:nvSpPr>
        <xdr:cNvPr id="5765" name="Line 7">
          <a:extLst>
            <a:ext uri="{FF2B5EF4-FFF2-40B4-BE49-F238E27FC236}">
              <a16:creationId xmlns:a16="http://schemas.microsoft.com/office/drawing/2014/main" id="{ACD08FD6-4337-49EC-954D-C154E508871E}"/>
            </a:ext>
          </a:extLst>
        </xdr:cNvPr>
        <xdr:cNvSpPr>
          <a:spLocks noChangeShapeType="1"/>
        </xdr:cNvSpPr>
      </xdr:nvSpPr>
      <xdr:spPr bwMode="auto">
        <a:xfrm>
          <a:off x="697230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138</xdr:row>
      <xdr:rowOff>0</xdr:rowOff>
    </xdr:from>
    <xdr:to>
      <xdr:col>17</xdr:col>
      <xdr:colOff>323850</xdr:colOff>
      <xdr:row>138</xdr:row>
      <xdr:rowOff>0</xdr:rowOff>
    </xdr:to>
    <xdr:sp macro="" textlink="">
      <xdr:nvSpPr>
        <xdr:cNvPr id="5766" name="Line 7">
          <a:extLst>
            <a:ext uri="{FF2B5EF4-FFF2-40B4-BE49-F238E27FC236}">
              <a16:creationId xmlns:a16="http://schemas.microsoft.com/office/drawing/2014/main" id="{0E1CB515-F156-4509-9D03-AAE05F7CCE8E}"/>
            </a:ext>
          </a:extLst>
        </xdr:cNvPr>
        <xdr:cNvSpPr>
          <a:spLocks noChangeShapeType="1"/>
        </xdr:cNvSpPr>
      </xdr:nvSpPr>
      <xdr:spPr bwMode="auto">
        <a:xfrm>
          <a:off x="1160145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138</xdr:row>
      <xdr:rowOff>0</xdr:rowOff>
    </xdr:from>
    <xdr:to>
      <xdr:col>13</xdr:col>
      <xdr:colOff>323850</xdr:colOff>
      <xdr:row>138</xdr:row>
      <xdr:rowOff>0</xdr:rowOff>
    </xdr:to>
    <xdr:sp macro="" textlink="">
      <xdr:nvSpPr>
        <xdr:cNvPr id="5767" name="Line 7">
          <a:extLst>
            <a:ext uri="{FF2B5EF4-FFF2-40B4-BE49-F238E27FC236}">
              <a16:creationId xmlns:a16="http://schemas.microsoft.com/office/drawing/2014/main" id="{113C4AF0-9A53-4E72-9F72-D16CAA31C564}"/>
            </a:ext>
          </a:extLst>
        </xdr:cNvPr>
        <xdr:cNvSpPr>
          <a:spLocks noChangeShapeType="1"/>
        </xdr:cNvSpPr>
      </xdr:nvSpPr>
      <xdr:spPr bwMode="auto">
        <a:xfrm>
          <a:off x="851535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138</xdr:row>
      <xdr:rowOff>0</xdr:rowOff>
    </xdr:from>
    <xdr:to>
      <xdr:col>17</xdr:col>
      <xdr:colOff>323850</xdr:colOff>
      <xdr:row>138</xdr:row>
      <xdr:rowOff>0</xdr:rowOff>
    </xdr:to>
    <xdr:sp macro="" textlink="">
      <xdr:nvSpPr>
        <xdr:cNvPr id="5768" name="Line 7">
          <a:extLst>
            <a:ext uri="{FF2B5EF4-FFF2-40B4-BE49-F238E27FC236}">
              <a16:creationId xmlns:a16="http://schemas.microsoft.com/office/drawing/2014/main" id="{54FD3BC2-BCC8-4413-B0AF-2DFD6D2B8621}"/>
            </a:ext>
          </a:extLst>
        </xdr:cNvPr>
        <xdr:cNvSpPr>
          <a:spLocks noChangeShapeType="1"/>
        </xdr:cNvSpPr>
      </xdr:nvSpPr>
      <xdr:spPr bwMode="auto">
        <a:xfrm>
          <a:off x="1160145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138</xdr:row>
      <xdr:rowOff>0</xdr:rowOff>
    </xdr:from>
    <xdr:to>
      <xdr:col>13</xdr:col>
      <xdr:colOff>323850</xdr:colOff>
      <xdr:row>138</xdr:row>
      <xdr:rowOff>0</xdr:rowOff>
    </xdr:to>
    <xdr:sp macro="" textlink="">
      <xdr:nvSpPr>
        <xdr:cNvPr id="5769" name="Line 7">
          <a:extLst>
            <a:ext uri="{FF2B5EF4-FFF2-40B4-BE49-F238E27FC236}">
              <a16:creationId xmlns:a16="http://schemas.microsoft.com/office/drawing/2014/main" id="{B10C9194-4F2E-422F-95FB-92ECAD897577}"/>
            </a:ext>
          </a:extLst>
        </xdr:cNvPr>
        <xdr:cNvSpPr>
          <a:spLocks noChangeShapeType="1"/>
        </xdr:cNvSpPr>
      </xdr:nvSpPr>
      <xdr:spPr bwMode="auto">
        <a:xfrm>
          <a:off x="851535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138</xdr:row>
      <xdr:rowOff>0</xdr:rowOff>
    </xdr:from>
    <xdr:to>
      <xdr:col>13</xdr:col>
      <xdr:colOff>323850</xdr:colOff>
      <xdr:row>138</xdr:row>
      <xdr:rowOff>0</xdr:rowOff>
    </xdr:to>
    <xdr:sp macro="" textlink="">
      <xdr:nvSpPr>
        <xdr:cNvPr id="5770" name="Line 7">
          <a:extLst>
            <a:ext uri="{FF2B5EF4-FFF2-40B4-BE49-F238E27FC236}">
              <a16:creationId xmlns:a16="http://schemas.microsoft.com/office/drawing/2014/main" id="{4C64605D-1434-404D-99D2-3CD704F53A9B}"/>
            </a:ext>
          </a:extLst>
        </xdr:cNvPr>
        <xdr:cNvSpPr>
          <a:spLocks noChangeShapeType="1"/>
        </xdr:cNvSpPr>
      </xdr:nvSpPr>
      <xdr:spPr bwMode="auto">
        <a:xfrm>
          <a:off x="851535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138</xdr:row>
      <xdr:rowOff>0</xdr:rowOff>
    </xdr:from>
    <xdr:to>
      <xdr:col>13</xdr:col>
      <xdr:colOff>323850</xdr:colOff>
      <xdr:row>138</xdr:row>
      <xdr:rowOff>0</xdr:rowOff>
    </xdr:to>
    <xdr:sp macro="" textlink="">
      <xdr:nvSpPr>
        <xdr:cNvPr id="5771" name="Line 7">
          <a:extLst>
            <a:ext uri="{FF2B5EF4-FFF2-40B4-BE49-F238E27FC236}">
              <a16:creationId xmlns:a16="http://schemas.microsoft.com/office/drawing/2014/main" id="{B4104992-11E3-47E3-82DE-9195E742E477}"/>
            </a:ext>
          </a:extLst>
        </xdr:cNvPr>
        <xdr:cNvSpPr>
          <a:spLocks noChangeShapeType="1"/>
        </xdr:cNvSpPr>
      </xdr:nvSpPr>
      <xdr:spPr bwMode="auto">
        <a:xfrm>
          <a:off x="851535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138</xdr:row>
      <xdr:rowOff>0</xdr:rowOff>
    </xdr:from>
    <xdr:to>
      <xdr:col>13</xdr:col>
      <xdr:colOff>323850</xdr:colOff>
      <xdr:row>138</xdr:row>
      <xdr:rowOff>0</xdr:rowOff>
    </xdr:to>
    <xdr:sp macro="" textlink="">
      <xdr:nvSpPr>
        <xdr:cNvPr id="5772" name="Line 7">
          <a:extLst>
            <a:ext uri="{FF2B5EF4-FFF2-40B4-BE49-F238E27FC236}">
              <a16:creationId xmlns:a16="http://schemas.microsoft.com/office/drawing/2014/main" id="{B9FD54B5-B07D-4980-A2ED-9F44CDE7E7AB}"/>
            </a:ext>
          </a:extLst>
        </xdr:cNvPr>
        <xdr:cNvSpPr>
          <a:spLocks noChangeShapeType="1"/>
        </xdr:cNvSpPr>
      </xdr:nvSpPr>
      <xdr:spPr bwMode="auto">
        <a:xfrm>
          <a:off x="851535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138</xdr:row>
      <xdr:rowOff>0</xdr:rowOff>
    </xdr:from>
    <xdr:to>
      <xdr:col>11</xdr:col>
      <xdr:colOff>323850</xdr:colOff>
      <xdr:row>138</xdr:row>
      <xdr:rowOff>0</xdr:rowOff>
    </xdr:to>
    <xdr:sp macro="" textlink="">
      <xdr:nvSpPr>
        <xdr:cNvPr id="5773" name="Line 7">
          <a:extLst>
            <a:ext uri="{FF2B5EF4-FFF2-40B4-BE49-F238E27FC236}">
              <a16:creationId xmlns:a16="http://schemas.microsoft.com/office/drawing/2014/main" id="{081B9677-1B8D-41DA-87AC-C343296095E0}"/>
            </a:ext>
          </a:extLst>
        </xdr:cNvPr>
        <xdr:cNvSpPr>
          <a:spLocks noChangeShapeType="1"/>
        </xdr:cNvSpPr>
      </xdr:nvSpPr>
      <xdr:spPr bwMode="auto">
        <a:xfrm>
          <a:off x="697230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138</xdr:row>
      <xdr:rowOff>0</xdr:rowOff>
    </xdr:from>
    <xdr:to>
      <xdr:col>11</xdr:col>
      <xdr:colOff>323850</xdr:colOff>
      <xdr:row>138</xdr:row>
      <xdr:rowOff>0</xdr:rowOff>
    </xdr:to>
    <xdr:sp macro="" textlink="">
      <xdr:nvSpPr>
        <xdr:cNvPr id="5774" name="Line 7">
          <a:extLst>
            <a:ext uri="{FF2B5EF4-FFF2-40B4-BE49-F238E27FC236}">
              <a16:creationId xmlns:a16="http://schemas.microsoft.com/office/drawing/2014/main" id="{71D2640E-2214-4A60-BCF0-348A8D5F525B}"/>
            </a:ext>
          </a:extLst>
        </xdr:cNvPr>
        <xdr:cNvSpPr>
          <a:spLocks noChangeShapeType="1"/>
        </xdr:cNvSpPr>
      </xdr:nvSpPr>
      <xdr:spPr bwMode="auto">
        <a:xfrm>
          <a:off x="697230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138</xdr:row>
      <xdr:rowOff>0</xdr:rowOff>
    </xdr:from>
    <xdr:to>
      <xdr:col>17</xdr:col>
      <xdr:colOff>323850</xdr:colOff>
      <xdr:row>138</xdr:row>
      <xdr:rowOff>0</xdr:rowOff>
    </xdr:to>
    <xdr:sp macro="" textlink="">
      <xdr:nvSpPr>
        <xdr:cNvPr id="5775" name="Line 7">
          <a:extLst>
            <a:ext uri="{FF2B5EF4-FFF2-40B4-BE49-F238E27FC236}">
              <a16:creationId xmlns:a16="http://schemas.microsoft.com/office/drawing/2014/main" id="{11D622EF-3396-4389-A05A-58BBDBC5BADC}"/>
            </a:ext>
          </a:extLst>
        </xdr:cNvPr>
        <xdr:cNvSpPr>
          <a:spLocks noChangeShapeType="1"/>
        </xdr:cNvSpPr>
      </xdr:nvSpPr>
      <xdr:spPr bwMode="auto">
        <a:xfrm>
          <a:off x="1160145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138</xdr:row>
      <xdr:rowOff>0</xdr:rowOff>
    </xdr:from>
    <xdr:to>
      <xdr:col>17</xdr:col>
      <xdr:colOff>323850</xdr:colOff>
      <xdr:row>138</xdr:row>
      <xdr:rowOff>0</xdr:rowOff>
    </xdr:to>
    <xdr:sp macro="" textlink="">
      <xdr:nvSpPr>
        <xdr:cNvPr id="5776" name="Line 7">
          <a:extLst>
            <a:ext uri="{FF2B5EF4-FFF2-40B4-BE49-F238E27FC236}">
              <a16:creationId xmlns:a16="http://schemas.microsoft.com/office/drawing/2014/main" id="{38357B36-29CF-4EB8-9509-D66045733587}"/>
            </a:ext>
          </a:extLst>
        </xdr:cNvPr>
        <xdr:cNvSpPr>
          <a:spLocks noChangeShapeType="1"/>
        </xdr:cNvSpPr>
      </xdr:nvSpPr>
      <xdr:spPr bwMode="auto">
        <a:xfrm>
          <a:off x="1160145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138</xdr:row>
      <xdr:rowOff>0</xdr:rowOff>
    </xdr:from>
    <xdr:to>
      <xdr:col>17</xdr:col>
      <xdr:colOff>323850</xdr:colOff>
      <xdr:row>138</xdr:row>
      <xdr:rowOff>0</xdr:rowOff>
    </xdr:to>
    <xdr:sp macro="" textlink="">
      <xdr:nvSpPr>
        <xdr:cNvPr id="5777" name="Line 7">
          <a:extLst>
            <a:ext uri="{FF2B5EF4-FFF2-40B4-BE49-F238E27FC236}">
              <a16:creationId xmlns:a16="http://schemas.microsoft.com/office/drawing/2014/main" id="{31FE7B56-ADE5-447F-8E8E-824FE2FE4D58}"/>
            </a:ext>
          </a:extLst>
        </xdr:cNvPr>
        <xdr:cNvSpPr>
          <a:spLocks noChangeShapeType="1"/>
        </xdr:cNvSpPr>
      </xdr:nvSpPr>
      <xdr:spPr bwMode="auto">
        <a:xfrm>
          <a:off x="1160145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138</xdr:row>
      <xdr:rowOff>0</xdr:rowOff>
    </xdr:from>
    <xdr:to>
      <xdr:col>17</xdr:col>
      <xdr:colOff>323850</xdr:colOff>
      <xdr:row>138</xdr:row>
      <xdr:rowOff>0</xdr:rowOff>
    </xdr:to>
    <xdr:sp macro="" textlink="">
      <xdr:nvSpPr>
        <xdr:cNvPr id="5778" name="Line 7">
          <a:extLst>
            <a:ext uri="{FF2B5EF4-FFF2-40B4-BE49-F238E27FC236}">
              <a16:creationId xmlns:a16="http://schemas.microsoft.com/office/drawing/2014/main" id="{A112BBD8-27D3-4DE9-B8B6-3E42FD19DE14}"/>
            </a:ext>
          </a:extLst>
        </xdr:cNvPr>
        <xdr:cNvSpPr>
          <a:spLocks noChangeShapeType="1"/>
        </xdr:cNvSpPr>
      </xdr:nvSpPr>
      <xdr:spPr bwMode="auto">
        <a:xfrm>
          <a:off x="1160145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138</xdr:row>
      <xdr:rowOff>0</xdr:rowOff>
    </xdr:from>
    <xdr:to>
      <xdr:col>17</xdr:col>
      <xdr:colOff>323850</xdr:colOff>
      <xdr:row>138</xdr:row>
      <xdr:rowOff>0</xdr:rowOff>
    </xdr:to>
    <xdr:sp macro="" textlink="">
      <xdr:nvSpPr>
        <xdr:cNvPr id="5779" name="Line 7">
          <a:extLst>
            <a:ext uri="{FF2B5EF4-FFF2-40B4-BE49-F238E27FC236}">
              <a16:creationId xmlns:a16="http://schemas.microsoft.com/office/drawing/2014/main" id="{7D377089-7CBB-403E-81A1-4164E14BA4B8}"/>
            </a:ext>
          </a:extLst>
        </xdr:cNvPr>
        <xdr:cNvSpPr>
          <a:spLocks noChangeShapeType="1"/>
        </xdr:cNvSpPr>
      </xdr:nvSpPr>
      <xdr:spPr bwMode="auto">
        <a:xfrm>
          <a:off x="1160145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138</xdr:row>
      <xdr:rowOff>0</xdr:rowOff>
    </xdr:from>
    <xdr:to>
      <xdr:col>13</xdr:col>
      <xdr:colOff>323850</xdr:colOff>
      <xdr:row>138</xdr:row>
      <xdr:rowOff>0</xdr:rowOff>
    </xdr:to>
    <xdr:sp macro="" textlink="">
      <xdr:nvSpPr>
        <xdr:cNvPr id="5780" name="Line 7">
          <a:extLst>
            <a:ext uri="{FF2B5EF4-FFF2-40B4-BE49-F238E27FC236}">
              <a16:creationId xmlns:a16="http://schemas.microsoft.com/office/drawing/2014/main" id="{91D8EA65-FB60-45B6-AE20-B203E0C0A48D}"/>
            </a:ext>
          </a:extLst>
        </xdr:cNvPr>
        <xdr:cNvSpPr>
          <a:spLocks noChangeShapeType="1"/>
        </xdr:cNvSpPr>
      </xdr:nvSpPr>
      <xdr:spPr bwMode="auto">
        <a:xfrm>
          <a:off x="851535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138</xdr:row>
      <xdr:rowOff>0</xdr:rowOff>
    </xdr:from>
    <xdr:to>
      <xdr:col>13</xdr:col>
      <xdr:colOff>323850</xdr:colOff>
      <xdr:row>138</xdr:row>
      <xdr:rowOff>0</xdr:rowOff>
    </xdr:to>
    <xdr:sp macro="" textlink="">
      <xdr:nvSpPr>
        <xdr:cNvPr id="5781" name="Line 7">
          <a:extLst>
            <a:ext uri="{FF2B5EF4-FFF2-40B4-BE49-F238E27FC236}">
              <a16:creationId xmlns:a16="http://schemas.microsoft.com/office/drawing/2014/main" id="{6C85D9D7-43DF-472F-A8F3-2AEA86293F55}"/>
            </a:ext>
          </a:extLst>
        </xdr:cNvPr>
        <xdr:cNvSpPr>
          <a:spLocks noChangeShapeType="1"/>
        </xdr:cNvSpPr>
      </xdr:nvSpPr>
      <xdr:spPr bwMode="auto">
        <a:xfrm>
          <a:off x="851535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138</xdr:row>
      <xdr:rowOff>0</xdr:rowOff>
    </xdr:from>
    <xdr:to>
      <xdr:col>13</xdr:col>
      <xdr:colOff>323850</xdr:colOff>
      <xdr:row>138</xdr:row>
      <xdr:rowOff>0</xdr:rowOff>
    </xdr:to>
    <xdr:sp macro="" textlink="">
      <xdr:nvSpPr>
        <xdr:cNvPr id="5782" name="Line 7">
          <a:extLst>
            <a:ext uri="{FF2B5EF4-FFF2-40B4-BE49-F238E27FC236}">
              <a16:creationId xmlns:a16="http://schemas.microsoft.com/office/drawing/2014/main" id="{F4B2168B-11AD-4214-BFFA-E7D82956102D}"/>
            </a:ext>
          </a:extLst>
        </xdr:cNvPr>
        <xdr:cNvSpPr>
          <a:spLocks noChangeShapeType="1"/>
        </xdr:cNvSpPr>
      </xdr:nvSpPr>
      <xdr:spPr bwMode="auto">
        <a:xfrm>
          <a:off x="851535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138</xdr:row>
      <xdr:rowOff>0</xdr:rowOff>
    </xdr:from>
    <xdr:to>
      <xdr:col>13</xdr:col>
      <xdr:colOff>323850</xdr:colOff>
      <xdr:row>138</xdr:row>
      <xdr:rowOff>0</xdr:rowOff>
    </xdr:to>
    <xdr:sp macro="" textlink="">
      <xdr:nvSpPr>
        <xdr:cNvPr id="5783" name="Line 7">
          <a:extLst>
            <a:ext uri="{FF2B5EF4-FFF2-40B4-BE49-F238E27FC236}">
              <a16:creationId xmlns:a16="http://schemas.microsoft.com/office/drawing/2014/main" id="{9ABCB9A4-74FD-4D53-8CA5-2A80921E7CA0}"/>
            </a:ext>
          </a:extLst>
        </xdr:cNvPr>
        <xdr:cNvSpPr>
          <a:spLocks noChangeShapeType="1"/>
        </xdr:cNvSpPr>
      </xdr:nvSpPr>
      <xdr:spPr bwMode="auto">
        <a:xfrm>
          <a:off x="851535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138</xdr:row>
      <xdr:rowOff>0</xdr:rowOff>
    </xdr:from>
    <xdr:to>
      <xdr:col>13</xdr:col>
      <xdr:colOff>323850</xdr:colOff>
      <xdr:row>138</xdr:row>
      <xdr:rowOff>0</xdr:rowOff>
    </xdr:to>
    <xdr:sp macro="" textlink="">
      <xdr:nvSpPr>
        <xdr:cNvPr id="5784" name="Line 7">
          <a:extLst>
            <a:ext uri="{FF2B5EF4-FFF2-40B4-BE49-F238E27FC236}">
              <a16:creationId xmlns:a16="http://schemas.microsoft.com/office/drawing/2014/main" id="{42DC6D83-AC01-49D0-815A-FA42AC47BC3E}"/>
            </a:ext>
          </a:extLst>
        </xdr:cNvPr>
        <xdr:cNvSpPr>
          <a:spLocks noChangeShapeType="1"/>
        </xdr:cNvSpPr>
      </xdr:nvSpPr>
      <xdr:spPr bwMode="auto">
        <a:xfrm>
          <a:off x="851535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138</xdr:row>
      <xdr:rowOff>0</xdr:rowOff>
    </xdr:from>
    <xdr:to>
      <xdr:col>13</xdr:col>
      <xdr:colOff>323850</xdr:colOff>
      <xdr:row>138</xdr:row>
      <xdr:rowOff>0</xdr:rowOff>
    </xdr:to>
    <xdr:sp macro="" textlink="">
      <xdr:nvSpPr>
        <xdr:cNvPr id="5785" name="Line 7">
          <a:extLst>
            <a:ext uri="{FF2B5EF4-FFF2-40B4-BE49-F238E27FC236}">
              <a16:creationId xmlns:a16="http://schemas.microsoft.com/office/drawing/2014/main" id="{FEDBA0C9-755E-41A0-B1A8-930618C3F45B}"/>
            </a:ext>
          </a:extLst>
        </xdr:cNvPr>
        <xdr:cNvSpPr>
          <a:spLocks noChangeShapeType="1"/>
        </xdr:cNvSpPr>
      </xdr:nvSpPr>
      <xdr:spPr bwMode="auto">
        <a:xfrm>
          <a:off x="851535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138</xdr:row>
      <xdr:rowOff>0</xdr:rowOff>
    </xdr:from>
    <xdr:to>
      <xdr:col>13</xdr:col>
      <xdr:colOff>323850</xdr:colOff>
      <xdr:row>138</xdr:row>
      <xdr:rowOff>0</xdr:rowOff>
    </xdr:to>
    <xdr:sp macro="" textlink="">
      <xdr:nvSpPr>
        <xdr:cNvPr id="5786" name="Line 7">
          <a:extLst>
            <a:ext uri="{FF2B5EF4-FFF2-40B4-BE49-F238E27FC236}">
              <a16:creationId xmlns:a16="http://schemas.microsoft.com/office/drawing/2014/main" id="{0C7E2D20-D70F-4BA2-AA1D-8B6816E2F2F8}"/>
            </a:ext>
          </a:extLst>
        </xdr:cNvPr>
        <xdr:cNvSpPr>
          <a:spLocks noChangeShapeType="1"/>
        </xdr:cNvSpPr>
      </xdr:nvSpPr>
      <xdr:spPr bwMode="auto">
        <a:xfrm>
          <a:off x="851535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138</xdr:row>
      <xdr:rowOff>0</xdr:rowOff>
    </xdr:from>
    <xdr:to>
      <xdr:col>13</xdr:col>
      <xdr:colOff>323850</xdr:colOff>
      <xdr:row>138</xdr:row>
      <xdr:rowOff>0</xdr:rowOff>
    </xdr:to>
    <xdr:sp macro="" textlink="">
      <xdr:nvSpPr>
        <xdr:cNvPr id="5787" name="Line 7">
          <a:extLst>
            <a:ext uri="{FF2B5EF4-FFF2-40B4-BE49-F238E27FC236}">
              <a16:creationId xmlns:a16="http://schemas.microsoft.com/office/drawing/2014/main" id="{FC6B0CBD-166A-49B6-8F1E-416B404403EE}"/>
            </a:ext>
          </a:extLst>
        </xdr:cNvPr>
        <xdr:cNvSpPr>
          <a:spLocks noChangeShapeType="1"/>
        </xdr:cNvSpPr>
      </xdr:nvSpPr>
      <xdr:spPr bwMode="auto">
        <a:xfrm>
          <a:off x="851535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138</xdr:row>
      <xdr:rowOff>0</xdr:rowOff>
    </xdr:from>
    <xdr:to>
      <xdr:col>13</xdr:col>
      <xdr:colOff>323850</xdr:colOff>
      <xdr:row>138</xdr:row>
      <xdr:rowOff>0</xdr:rowOff>
    </xdr:to>
    <xdr:sp macro="" textlink="">
      <xdr:nvSpPr>
        <xdr:cNvPr id="5788" name="Line 7">
          <a:extLst>
            <a:ext uri="{FF2B5EF4-FFF2-40B4-BE49-F238E27FC236}">
              <a16:creationId xmlns:a16="http://schemas.microsoft.com/office/drawing/2014/main" id="{1AD4233B-9000-4742-83C0-76CAAC0A92A3}"/>
            </a:ext>
          </a:extLst>
        </xdr:cNvPr>
        <xdr:cNvSpPr>
          <a:spLocks noChangeShapeType="1"/>
        </xdr:cNvSpPr>
      </xdr:nvSpPr>
      <xdr:spPr bwMode="auto">
        <a:xfrm>
          <a:off x="851535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138</xdr:row>
      <xdr:rowOff>0</xdr:rowOff>
    </xdr:from>
    <xdr:to>
      <xdr:col>15</xdr:col>
      <xdr:colOff>323850</xdr:colOff>
      <xdr:row>138</xdr:row>
      <xdr:rowOff>0</xdr:rowOff>
    </xdr:to>
    <xdr:sp macro="" textlink="">
      <xdr:nvSpPr>
        <xdr:cNvPr id="5789" name="Line 7">
          <a:extLst>
            <a:ext uri="{FF2B5EF4-FFF2-40B4-BE49-F238E27FC236}">
              <a16:creationId xmlns:a16="http://schemas.microsoft.com/office/drawing/2014/main" id="{9248F8DC-26C4-4FA9-ABD7-99A121994DF9}"/>
            </a:ext>
          </a:extLst>
        </xdr:cNvPr>
        <xdr:cNvSpPr>
          <a:spLocks noChangeShapeType="1"/>
        </xdr:cNvSpPr>
      </xdr:nvSpPr>
      <xdr:spPr bwMode="auto">
        <a:xfrm>
          <a:off x="1005840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138</xdr:row>
      <xdr:rowOff>0</xdr:rowOff>
    </xdr:from>
    <xdr:to>
      <xdr:col>15</xdr:col>
      <xdr:colOff>323850</xdr:colOff>
      <xdr:row>138</xdr:row>
      <xdr:rowOff>0</xdr:rowOff>
    </xdr:to>
    <xdr:sp macro="" textlink="">
      <xdr:nvSpPr>
        <xdr:cNvPr id="5790" name="Line 7">
          <a:extLst>
            <a:ext uri="{FF2B5EF4-FFF2-40B4-BE49-F238E27FC236}">
              <a16:creationId xmlns:a16="http://schemas.microsoft.com/office/drawing/2014/main" id="{CBB03349-82AB-47CE-989F-EA8098B8A305}"/>
            </a:ext>
          </a:extLst>
        </xdr:cNvPr>
        <xdr:cNvSpPr>
          <a:spLocks noChangeShapeType="1"/>
        </xdr:cNvSpPr>
      </xdr:nvSpPr>
      <xdr:spPr bwMode="auto">
        <a:xfrm>
          <a:off x="1005840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138</xdr:row>
      <xdr:rowOff>0</xdr:rowOff>
    </xdr:from>
    <xdr:to>
      <xdr:col>15</xdr:col>
      <xdr:colOff>323850</xdr:colOff>
      <xdr:row>138</xdr:row>
      <xdr:rowOff>0</xdr:rowOff>
    </xdr:to>
    <xdr:sp macro="" textlink="">
      <xdr:nvSpPr>
        <xdr:cNvPr id="5791" name="Line 7">
          <a:extLst>
            <a:ext uri="{FF2B5EF4-FFF2-40B4-BE49-F238E27FC236}">
              <a16:creationId xmlns:a16="http://schemas.microsoft.com/office/drawing/2014/main" id="{354E2ED9-3D9E-4827-A6A7-E95892C67478}"/>
            </a:ext>
          </a:extLst>
        </xdr:cNvPr>
        <xdr:cNvSpPr>
          <a:spLocks noChangeShapeType="1"/>
        </xdr:cNvSpPr>
      </xdr:nvSpPr>
      <xdr:spPr bwMode="auto">
        <a:xfrm>
          <a:off x="1005840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138</xdr:row>
      <xdr:rowOff>0</xdr:rowOff>
    </xdr:from>
    <xdr:to>
      <xdr:col>15</xdr:col>
      <xdr:colOff>323850</xdr:colOff>
      <xdr:row>138</xdr:row>
      <xdr:rowOff>0</xdr:rowOff>
    </xdr:to>
    <xdr:sp macro="" textlink="">
      <xdr:nvSpPr>
        <xdr:cNvPr id="5792" name="Line 7">
          <a:extLst>
            <a:ext uri="{FF2B5EF4-FFF2-40B4-BE49-F238E27FC236}">
              <a16:creationId xmlns:a16="http://schemas.microsoft.com/office/drawing/2014/main" id="{27BF6086-B5EB-40CC-974A-1D43473F7AFE}"/>
            </a:ext>
          </a:extLst>
        </xdr:cNvPr>
        <xdr:cNvSpPr>
          <a:spLocks noChangeShapeType="1"/>
        </xdr:cNvSpPr>
      </xdr:nvSpPr>
      <xdr:spPr bwMode="auto">
        <a:xfrm>
          <a:off x="1005840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138</xdr:row>
      <xdr:rowOff>0</xdr:rowOff>
    </xdr:from>
    <xdr:to>
      <xdr:col>15</xdr:col>
      <xdr:colOff>323850</xdr:colOff>
      <xdr:row>138</xdr:row>
      <xdr:rowOff>0</xdr:rowOff>
    </xdr:to>
    <xdr:sp macro="" textlink="">
      <xdr:nvSpPr>
        <xdr:cNvPr id="5793" name="Line 7">
          <a:extLst>
            <a:ext uri="{FF2B5EF4-FFF2-40B4-BE49-F238E27FC236}">
              <a16:creationId xmlns:a16="http://schemas.microsoft.com/office/drawing/2014/main" id="{9F9B2710-940E-4094-8BF7-08BF9FB112AE}"/>
            </a:ext>
          </a:extLst>
        </xdr:cNvPr>
        <xdr:cNvSpPr>
          <a:spLocks noChangeShapeType="1"/>
        </xdr:cNvSpPr>
      </xdr:nvSpPr>
      <xdr:spPr bwMode="auto">
        <a:xfrm>
          <a:off x="1005840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138</xdr:row>
      <xdr:rowOff>0</xdr:rowOff>
    </xdr:from>
    <xdr:to>
      <xdr:col>15</xdr:col>
      <xdr:colOff>323850</xdr:colOff>
      <xdr:row>138</xdr:row>
      <xdr:rowOff>0</xdr:rowOff>
    </xdr:to>
    <xdr:sp macro="" textlink="">
      <xdr:nvSpPr>
        <xdr:cNvPr id="5794" name="Line 7">
          <a:extLst>
            <a:ext uri="{FF2B5EF4-FFF2-40B4-BE49-F238E27FC236}">
              <a16:creationId xmlns:a16="http://schemas.microsoft.com/office/drawing/2014/main" id="{9635D789-5586-4A8C-8532-5D78C3983601}"/>
            </a:ext>
          </a:extLst>
        </xdr:cNvPr>
        <xdr:cNvSpPr>
          <a:spLocks noChangeShapeType="1"/>
        </xdr:cNvSpPr>
      </xdr:nvSpPr>
      <xdr:spPr bwMode="auto">
        <a:xfrm>
          <a:off x="1005840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138</xdr:row>
      <xdr:rowOff>0</xdr:rowOff>
    </xdr:from>
    <xdr:to>
      <xdr:col>15</xdr:col>
      <xdr:colOff>323850</xdr:colOff>
      <xdr:row>138</xdr:row>
      <xdr:rowOff>0</xdr:rowOff>
    </xdr:to>
    <xdr:sp macro="" textlink="">
      <xdr:nvSpPr>
        <xdr:cNvPr id="5795" name="Line 7">
          <a:extLst>
            <a:ext uri="{FF2B5EF4-FFF2-40B4-BE49-F238E27FC236}">
              <a16:creationId xmlns:a16="http://schemas.microsoft.com/office/drawing/2014/main" id="{765DC05D-EE63-4CFB-9D79-7B62B623B33D}"/>
            </a:ext>
          </a:extLst>
        </xdr:cNvPr>
        <xdr:cNvSpPr>
          <a:spLocks noChangeShapeType="1"/>
        </xdr:cNvSpPr>
      </xdr:nvSpPr>
      <xdr:spPr bwMode="auto">
        <a:xfrm>
          <a:off x="1005840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138</xdr:row>
      <xdr:rowOff>0</xdr:rowOff>
    </xdr:from>
    <xdr:to>
      <xdr:col>15</xdr:col>
      <xdr:colOff>323850</xdr:colOff>
      <xdr:row>138</xdr:row>
      <xdr:rowOff>0</xdr:rowOff>
    </xdr:to>
    <xdr:sp macro="" textlink="">
      <xdr:nvSpPr>
        <xdr:cNvPr id="5796" name="Line 7">
          <a:extLst>
            <a:ext uri="{FF2B5EF4-FFF2-40B4-BE49-F238E27FC236}">
              <a16:creationId xmlns:a16="http://schemas.microsoft.com/office/drawing/2014/main" id="{A2329E43-E4A0-4FD7-BC56-D4855BFB848E}"/>
            </a:ext>
          </a:extLst>
        </xdr:cNvPr>
        <xdr:cNvSpPr>
          <a:spLocks noChangeShapeType="1"/>
        </xdr:cNvSpPr>
      </xdr:nvSpPr>
      <xdr:spPr bwMode="auto">
        <a:xfrm>
          <a:off x="1005840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142</xdr:row>
      <xdr:rowOff>0</xdr:rowOff>
    </xdr:from>
    <xdr:to>
      <xdr:col>9</xdr:col>
      <xdr:colOff>323850</xdr:colOff>
      <xdr:row>142</xdr:row>
      <xdr:rowOff>0</xdr:rowOff>
    </xdr:to>
    <xdr:sp macro="" textlink="">
      <xdr:nvSpPr>
        <xdr:cNvPr id="5797" name="Line 7">
          <a:extLst>
            <a:ext uri="{FF2B5EF4-FFF2-40B4-BE49-F238E27FC236}">
              <a16:creationId xmlns:a16="http://schemas.microsoft.com/office/drawing/2014/main" id="{65632596-1DFF-4449-83B7-CA6411D6AB9B}"/>
            </a:ext>
          </a:extLst>
        </xdr:cNvPr>
        <xdr:cNvSpPr>
          <a:spLocks noChangeShapeType="1"/>
        </xdr:cNvSpPr>
      </xdr:nvSpPr>
      <xdr:spPr bwMode="auto">
        <a:xfrm>
          <a:off x="5495925"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142</xdr:row>
      <xdr:rowOff>0</xdr:rowOff>
    </xdr:from>
    <xdr:to>
      <xdr:col>9</xdr:col>
      <xdr:colOff>323850</xdr:colOff>
      <xdr:row>142</xdr:row>
      <xdr:rowOff>0</xdr:rowOff>
    </xdr:to>
    <xdr:sp macro="" textlink="">
      <xdr:nvSpPr>
        <xdr:cNvPr id="5798" name="Line 7">
          <a:extLst>
            <a:ext uri="{FF2B5EF4-FFF2-40B4-BE49-F238E27FC236}">
              <a16:creationId xmlns:a16="http://schemas.microsoft.com/office/drawing/2014/main" id="{E96D0DFF-6FA1-4000-980C-47241A838AB7}"/>
            </a:ext>
          </a:extLst>
        </xdr:cNvPr>
        <xdr:cNvSpPr>
          <a:spLocks noChangeShapeType="1"/>
        </xdr:cNvSpPr>
      </xdr:nvSpPr>
      <xdr:spPr bwMode="auto">
        <a:xfrm>
          <a:off x="5495925"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142</xdr:row>
      <xdr:rowOff>0</xdr:rowOff>
    </xdr:from>
    <xdr:to>
      <xdr:col>9</xdr:col>
      <xdr:colOff>323850</xdr:colOff>
      <xdr:row>142</xdr:row>
      <xdr:rowOff>0</xdr:rowOff>
    </xdr:to>
    <xdr:sp macro="" textlink="">
      <xdr:nvSpPr>
        <xdr:cNvPr id="5799" name="Line 7">
          <a:extLst>
            <a:ext uri="{FF2B5EF4-FFF2-40B4-BE49-F238E27FC236}">
              <a16:creationId xmlns:a16="http://schemas.microsoft.com/office/drawing/2014/main" id="{96CA3B6C-D50F-45A4-91AD-46A368A98C0A}"/>
            </a:ext>
          </a:extLst>
        </xdr:cNvPr>
        <xdr:cNvSpPr>
          <a:spLocks noChangeShapeType="1"/>
        </xdr:cNvSpPr>
      </xdr:nvSpPr>
      <xdr:spPr bwMode="auto">
        <a:xfrm>
          <a:off x="5495925"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142</xdr:row>
      <xdr:rowOff>0</xdr:rowOff>
    </xdr:from>
    <xdr:to>
      <xdr:col>9</xdr:col>
      <xdr:colOff>323850</xdr:colOff>
      <xdr:row>142</xdr:row>
      <xdr:rowOff>0</xdr:rowOff>
    </xdr:to>
    <xdr:sp macro="" textlink="">
      <xdr:nvSpPr>
        <xdr:cNvPr id="5800" name="Line 7">
          <a:extLst>
            <a:ext uri="{FF2B5EF4-FFF2-40B4-BE49-F238E27FC236}">
              <a16:creationId xmlns:a16="http://schemas.microsoft.com/office/drawing/2014/main" id="{13C4B242-1941-4F01-A560-6A788E3100FB}"/>
            </a:ext>
          </a:extLst>
        </xdr:cNvPr>
        <xdr:cNvSpPr>
          <a:spLocks noChangeShapeType="1"/>
        </xdr:cNvSpPr>
      </xdr:nvSpPr>
      <xdr:spPr bwMode="auto">
        <a:xfrm>
          <a:off x="5495925"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142</xdr:row>
      <xdr:rowOff>0</xdr:rowOff>
    </xdr:from>
    <xdr:to>
      <xdr:col>9</xdr:col>
      <xdr:colOff>323850</xdr:colOff>
      <xdr:row>142</xdr:row>
      <xdr:rowOff>0</xdr:rowOff>
    </xdr:to>
    <xdr:sp macro="" textlink="">
      <xdr:nvSpPr>
        <xdr:cNvPr id="5801" name="Line 7">
          <a:extLst>
            <a:ext uri="{FF2B5EF4-FFF2-40B4-BE49-F238E27FC236}">
              <a16:creationId xmlns:a16="http://schemas.microsoft.com/office/drawing/2014/main" id="{C7E19742-B286-4A73-9020-ABF7EF5478D9}"/>
            </a:ext>
          </a:extLst>
        </xdr:cNvPr>
        <xdr:cNvSpPr>
          <a:spLocks noChangeShapeType="1"/>
        </xdr:cNvSpPr>
      </xdr:nvSpPr>
      <xdr:spPr bwMode="auto">
        <a:xfrm>
          <a:off x="5495925"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142</xdr:row>
      <xdr:rowOff>0</xdr:rowOff>
    </xdr:from>
    <xdr:to>
      <xdr:col>9</xdr:col>
      <xdr:colOff>323850</xdr:colOff>
      <xdr:row>142</xdr:row>
      <xdr:rowOff>0</xdr:rowOff>
    </xdr:to>
    <xdr:sp macro="" textlink="">
      <xdr:nvSpPr>
        <xdr:cNvPr id="5802" name="Line 7">
          <a:extLst>
            <a:ext uri="{FF2B5EF4-FFF2-40B4-BE49-F238E27FC236}">
              <a16:creationId xmlns:a16="http://schemas.microsoft.com/office/drawing/2014/main" id="{AA136114-8E87-4929-918D-070D84C59111}"/>
            </a:ext>
          </a:extLst>
        </xdr:cNvPr>
        <xdr:cNvSpPr>
          <a:spLocks noChangeShapeType="1"/>
        </xdr:cNvSpPr>
      </xdr:nvSpPr>
      <xdr:spPr bwMode="auto">
        <a:xfrm>
          <a:off x="5495925"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142</xdr:row>
      <xdr:rowOff>0</xdr:rowOff>
    </xdr:from>
    <xdr:to>
      <xdr:col>9</xdr:col>
      <xdr:colOff>323850</xdr:colOff>
      <xdr:row>142</xdr:row>
      <xdr:rowOff>0</xdr:rowOff>
    </xdr:to>
    <xdr:sp macro="" textlink="">
      <xdr:nvSpPr>
        <xdr:cNvPr id="5803" name="Line 7">
          <a:extLst>
            <a:ext uri="{FF2B5EF4-FFF2-40B4-BE49-F238E27FC236}">
              <a16:creationId xmlns:a16="http://schemas.microsoft.com/office/drawing/2014/main" id="{0FBC9EAA-D433-433E-A75F-7695268F189C}"/>
            </a:ext>
          </a:extLst>
        </xdr:cNvPr>
        <xdr:cNvSpPr>
          <a:spLocks noChangeShapeType="1"/>
        </xdr:cNvSpPr>
      </xdr:nvSpPr>
      <xdr:spPr bwMode="auto">
        <a:xfrm>
          <a:off x="5495925"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5804" name="Line 7">
          <a:extLst>
            <a:ext uri="{FF2B5EF4-FFF2-40B4-BE49-F238E27FC236}">
              <a16:creationId xmlns:a16="http://schemas.microsoft.com/office/drawing/2014/main" id="{055813DB-2920-4C99-8C35-46B59E818310}"/>
            </a:ext>
          </a:extLst>
        </xdr:cNvPr>
        <xdr:cNvSpPr>
          <a:spLocks noChangeShapeType="1"/>
        </xdr:cNvSpPr>
      </xdr:nvSpPr>
      <xdr:spPr bwMode="auto">
        <a:xfrm>
          <a:off x="2505075"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5805" name="Line 7">
          <a:extLst>
            <a:ext uri="{FF2B5EF4-FFF2-40B4-BE49-F238E27FC236}">
              <a16:creationId xmlns:a16="http://schemas.microsoft.com/office/drawing/2014/main" id="{BB5AE3C4-2E97-4FAC-ADDE-A2D5A955CC80}"/>
            </a:ext>
          </a:extLst>
        </xdr:cNvPr>
        <xdr:cNvSpPr>
          <a:spLocks noChangeShapeType="1"/>
        </xdr:cNvSpPr>
      </xdr:nvSpPr>
      <xdr:spPr bwMode="auto">
        <a:xfrm>
          <a:off x="2505075"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5806" name="Line 7">
          <a:extLst>
            <a:ext uri="{FF2B5EF4-FFF2-40B4-BE49-F238E27FC236}">
              <a16:creationId xmlns:a16="http://schemas.microsoft.com/office/drawing/2014/main" id="{4D73D3DD-BE6B-46F3-A56D-1A4401BB3FB0}"/>
            </a:ext>
          </a:extLst>
        </xdr:cNvPr>
        <xdr:cNvSpPr>
          <a:spLocks noChangeShapeType="1"/>
        </xdr:cNvSpPr>
      </xdr:nvSpPr>
      <xdr:spPr bwMode="auto">
        <a:xfrm>
          <a:off x="2505075"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5807" name="Line 7">
          <a:extLst>
            <a:ext uri="{FF2B5EF4-FFF2-40B4-BE49-F238E27FC236}">
              <a16:creationId xmlns:a16="http://schemas.microsoft.com/office/drawing/2014/main" id="{7BAFCEB9-CE56-4D45-9C1F-6001B1CC9F87}"/>
            </a:ext>
          </a:extLst>
        </xdr:cNvPr>
        <xdr:cNvSpPr>
          <a:spLocks noChangeShapeType="1"/>
        </xdr:cNvSpPr>
      </xdr:nvSpPr>
      <xdr:spPr bwMode="auto">
        <a:xfrm>
          <a:off x="2505075"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5808" name="Line 7">
          <a:extLst>
            <a:ext uri="{FF2B5EF4-FFF2-40B4-BE49-F238E27FC236}">
              <a16:creationId xmlns:a16="http://schemas.microsoft.com/office/drawing/2014/main" id="{B8FD170D-FC76-4EBA-AEC4-48024EE051A0}"/>
            </a:ext>
          </a:extLst>
        </xdr:cNvPr>
        <xdr:cNvSpPr>
          <a:spLocks noChangeShapeType="1"/>
        </xdr:cNvSpPr>
      </xdr:nvSpPr>
      <xdr:spPr bwMode="auto">
        <a:xfrm>
          <a:off x="2505075"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5809" name="Line 7">
          <a:extLst>
            <a:ext uri="{FF2B5EF4-FFF2-40B4-BE49-F238E27FC236}">
              <a16:creationId xmlns:a16="http://schemas.microsoft.com/office/drawing/2014/main" id="{A517EE76-06DD-4242-853F-8271E3076FAE}"/>
            </a:ext>
          </a:extLst>
        </xdr:cNvPr>
        <xdr:cNvSpPr>
          <a:spLocks noChangeShapeType="1"/>
        </xdr:cNvSpPr>
      </xdr:nvSpPr>
      <xdr:spPr bwMode="auto">
        <a:xfrm>
          <a:off x="2505075"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5810" name="Line 7">
          <a:extLst>
            <a:ext uri="{FF2B5EF4-FFF2-40B4-BE49-F238E27FC236}">
              <a16:creationId xmlns:a16="http://schemas.microsoft.com/office/drawing/2014/main" id="{635E61DA-B6FF-4ABD-97A2-B0538263857A}"/>
            </a:ext>
          </a:extLst>
        </xdr:cNvPr>
        <xdr:cNvSpPr>
          <a:spLocks noChangeShapeType="1"/>
        </xdr:cNvSpPr>
      </xdr:nvSpPr>
      <xdr:spPr bwMode="auto">
        <a:xfrm>
          <a:off x="2505075"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5811" name="Line 7">
          <a:extLst>
            <a:ext uri="{FF2B5EF4-FFF2-40B4-BE49-F238E27FC236}">
              <a16:creationId xmlns:a16="http://schemas.microsoft.com/office/drawing/2014/main" id="{1E8C40ED-7CBD-4143-82A5-783720C46792}"/>
            </a:ext>
          </a:extLst>
        </xdr:cNvPr>
        <xdr:cNvSpPr>
          <a:spLocks noChangeShapeType="1"/>
        </xdr:cNvSpPr>
      </xdr:nvSpPr>
      <xdr:spPr bwMode="auto">
        <a:xfrm>
          <a:off x="2505075"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5812" name="Line 7">
          <a:extLst>
            <a:ext uri="{FF2B5EF4-FFF2-40B4-BE49-F238E27FC236}">
              <a16:creationId xmlns:a16="http://schemas.microsoft.com/office/drawing/2014/main" id="{11555123-5B12-4BA8-9BDE-4EEF5EF544A2}"/>
            </a:ext>
          </a:extLst>
        </xdr:cNvPr>
        <xdr:cNvSpPr>
          <a:spLocks noChangeShapeType="1"/>
        </xdr:cNvSpPr>
      </xdr:nvSpPr>
      <xdr:spPr bwMode="auto">
        <a:xfrm>
          <a:off x="2505075"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5813" name="Line 7">
          <a:extLst>
            <a:ext uri="{FF2B5EF4-FFF2-40B4-BE49-F238E27FC236}">
              <a16:creationId xmlns:a16="http://schemas.microsoft.com/office/drawing/2014/main" id="{5EB6A828-34B7-47A4-9E91-1B8FAA6E72AB}"/>
            </a:ext>
          </a:extLst>
        </xdr:cNvPr>
        <xdr:cNvSpPr>
          <a:spLocks noChangeShapeType="1"/>
        </xdr:cNvSpPr>
      </xdr:nvSpPr>
      <xdr:spPr bwMode="auto">
        <a:xfrm>
          <a:off x="2505075"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5814" name="Line 7">
          <a:extLst>
            <a:ext uri="{FF2B5EF4-FFF2-40B4-BE49-F238E27FC236}">
              <a16:creationId xmlns:a16="http://schemas.microsoft.com/office/drawing/2014/main" id="{3FBF483A-599D-4D6B-9000-65C2DCB20495}"/>
            </a:ext>
          </a:extLst>
        </xdr:cNvPr>
        <xdr:cNvSpPr>
          <a:spLocks noChangeShapeType="1"/>
        </xdr:cNvSpPr>
      </xdr:nvSpPr>
      <xdr:spPr bwMode="auto">
        <a:xfrm>
          <a:off x="2505075"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5815" name="Line 7">
          <a:extLst>
            <a:ext uri="{FF2B5EF4-FFF2-40B4-BE49-F238E27FC236}">
              <a16:creationId xmlns:a16="http://schemas.microsoft.com/office/drawing/2014/main" id="{40D0EF51-7F01-448B-978F-057E551EAC77}"/>
            </a:ext>
          </a:extLst>
        </xdr:cNvPr>
        <xdr:cNvSpPr>
          <a:spLocks noChangeShapeType="1"/>
        </xdr:cNvSpPr>
      </xdr:nvSpPr>
      <xdr:spPr bwMode="auto">
        <a:xfrm>
          <a:off x="2505075"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5816" name="Line 7">
          <a:extLst>
            <a:ext uri="{FF2B5EF4-FFF2-40B4-BE49-F238E27FC236}">
              <a16:creationId xmlns:a16="http://schemas.microsoft.com/office/drawing/2014/main" id="{D902480B-7EC6-4982-A767-E99EF7CDB0D7}"/>
            </a:ext>
          </a:extLst>
        </xdr:cNvPr>
        <xdr:cNvSpPr>
          <a:spLocks noChangeShapeType="1"/>
        </xdr:cNvSpPr>
      </xdr:nvSpPr>
      <xdr:spPr bwMode="auto">
        <a:xfrm>
          <a:off x="2505075"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5817" name="Line 7">
          <a:extLst>
            <a:ext uri="{FF2B5EF4-FFF2-40B4-BE49-F238E27FC236}">
              <a16:creationId xmlns:a16="http://schemas.microsoft.com/office/drawing/2014/main" id="{68940323-A8D5-480E-BB7C-0BA379932688}"/>
            </a:ext>
          </a:extLst>
        </xdr:cNvPr>
        <xdr:cNvSpPr>
          <a:spLocks noChangeShapeType="1"/>
        </xdr:cNvSpPr>
      </xdr:nvSpPr>
      <xdr:spPr bwMode="auto">
        <a:xfrm>
          <a:off x="2505075"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5818" name="Line 7">
          <a:extLst>
            <a:ext uri="{FF2B5EF4-FFF2-40B4-BE49-F238E27FC236}">
              <a16:creationId xmlns:a16="http://schemas.microsoft.com/office/drawing/2014/main" id="{61FD5651-514B-4B19-9FF5-AB06EE5F2751}"/>
            </a:ext>
          </a:extLst>
        </xdr:cNvPr>
        <xdr:cNvSpPr>
          <a:spLocks noChangeShapeType="1"/>
        </xdr:cNvSpPr>
      </xdr:nvSpPr>
      <xdr:spPr bwMode="auto">
        <a:xfrm>
          <a:off x="2505075"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5819" name="Line 7">
          <a:extLst>
            <a:ext uri="{FF2B5EF4-FFF2-40B4-BE49-F238E27FC236}">
              <a16:creationId xmlns:a16="http://schemas.microsoft.com/office/drawing/2014/main" id="{AA5FE576-5282-4562-91B1-9475B7EDC39D}"/>
            </a:ext>
          </a:extLst>
        </xdr:cNvPr>
        <xdr:cNvSpPr>
          <a:spLocks noChangeShapeType="1"/>
        </xdr:cNvSpPr>
      </xdr:nvSpPr>
      <xdr:spPr bwMode="auto">
        <a:xfrm>
          <a:off x="2505075"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5820" name="Line 7">
          <a:extLst>
            <a:ext uri="{FF2B5EF4-FFF2-40B4-BE49-F238E27FC236}">
              <a16:creationId xmlns:a16="http://schemas.microsoft.com/office/drawing/2014/main" id="{426E4E78-5D35-4E3C-839C-61FED6731B8C}"/>
            </a:ext>
          </a:extLst>
        </xdr:cNvPr>
        <xdr:cNvSpPr>
          <a:spLocks noChangeShapeType="1"/>
        </xdr:cNvSpPr>
      </xdr:nvSpPr>
      <xdr:spPr bwMode="auto">
        <a:xfrm>
          <a:off x="2505075"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5821" name="Line 7">
          <a:extLst>
            <a:ext uri="{FF2B5EF4-FFF2-40B4-BE49-F238E27FC236}">
              <a16:creationId xmlns:a16="http://schemas.microsoft.com/office/drawing/2014/main" id="{829FFE57-97DA-4EBA-BC16-9E692CFD4233}"/>
            </a:ext>
          </a:extLst>
        </xdr:cNvPr>
        <xdr:cNvSpPr>
          <a:spLocks noChangeShapeType="1"/>
        </xdr:cNvSpPr>
      </xdr:nvSpPr>
      <xdr:spPr bwMode="auto">
        <a:xfrm>
          <a:off x="2505075"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5822" name="Line 7">
          <a:extLst>
            <a:ext uri="{FF2B5EF4-FFF2-40B4-BE49-F238E27FC236}">
              <a16:creationId xmlns:a16="http://schemas.microsoft.com/office/drawing/2014/main" id="{AC45EC6B-3081-4BC3-BC77-B65BC591130E}"/>
            </a:ext>
          </a:extLst>
        </xdr:cNvPr>
        <xdr:cNvSpPr>
          <a:spLocks noChangeShapeType="1"/>
        </xdr:cNvSpPr>
      </xdr:nvSpPr>
      <xdr:spPr bwMode="auto">
        <a:xfrm>
          <a:off x="2505075"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5823" name="Line 7">
          <a:extLst>
            <a:ext uri="{FF2B5EF4-FFF2-40B4-BE49-F238E27FC236}">
              <a16:creationId xmlns:a16="http://schemas.microsoft.com/office/drawing/2014/main" id="{EBBE02C6-049A-464B-9093-A4202D4E74D4}"/>
            </a:ext>
          </a:extLst>
        </xdr:cNvPr>
        <xdr:cNvSpPr>
          <a:spLocks noChangeShapeType="1"/>
        </xdr:cNvSpPr>
      </xdr:nvSpPr>
      <xdr:spPr bwMode="auto">
        <a:xfrm>
          <a:off x="2505075"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5824" name="Line 7">
          <a:extLst>
            <a:ext uri="{FF2B5EF4-FFF2-40B4-BE49-F238E27FC236}">
              <a16:creationId xmlns:a16="http://schemas.microsoft.com/office/drawing/2014/main" id="{E8ED21BB-E3B4-450C-8B0E-10097379876C}"/>
            </a:ext>
          </a:extLst>
        </xdr:cNvPr>
        <xdr:cNvSpPr>
          <a:spLocks noChangeShapeType="1"/>
        </xdr:cNvSpPr>
      </xdr:nvSpPr>
      <xdr:spPr bwMode="auto">
        <a:xfrm>
          <a:off x="2505075"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5825" name="Line 7">
          <a:extLst>
            <a:ext uri="{FF2B5EF4-FFF2-40B4-BE49-F238E27FC236}">
              <a16:creationId xmlns:a16="http://schemas.microsoft.com/office/drawing/2014/main" id="{CBF4FDE2-4DF3-4212-9C07-050FB574050D}"/>
            </a:ext>
          </a:extLst>
        </xdr:cNvPr>
        <xdr:cNvSpPr>
          <a:spLocks noChangeShapeType="1"/>
        </xdr:cNvSpPr>
      </xdr:nvSpPr>
      <xdr:spPr bwMode="auto">
        <a:xfrm>
          <a:off x="697230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5826" name="Line 7">
          <a:extLst>
            <a:ext uri="{FF2B5EF4-FFF2-40B4-BE49-F238E27FC236}">
              <a16:creationId xmlns:a16="http://schemas.microsoft.com/office/drawing/2014/main" id="{29E5E768-3161-4FDD-9C9B-524507744A6F}"/>
            </a:ext>
          </a:extLst>
        </xdr:cNvPr>
        <xdr:cNvSpPr>
          <a:spLocks noChangeShapeType="1"/>
        </xdr:cNvSpPr>
      </xdr:nvSpPr>
      <xdr:spPr bwMode="auto">
        <a:xfrm>
          <a:off x="697230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5827" name="Line 7">
          <a:extLst>
            <a:ext uri="{FF2B5EF4-FFF2-40B4-BE49-F238E27FC236}">
              <a16:creationId xmlns:a16="http://schemas.microsoft.com/office/drawing/2014/main" id="{3790FD6C-B3F6-452E-A214-E97301F40CE6}"/>
            </a:ext>
          </a:extLst>
        </xdr:cNvPr>
        <xdr:cNvSpPr>
          <a:spLocks noChangeShapeType="1"/>
        </xdr:cNvSpPr>
      </xdr:nvSpPr>
      <xdr:spPr bwMode="auto">
        <a:xfrm>
          <a:off x="697230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5828" name="Line 7">
          <a:extLst>
            <a:ext uri="{FF2B5EF4-FFF2-40B4-BE49-F238E27FC236}">
              <a16:creationId xmlns:a16="http://schemas.microsoft.com/office/drawing/2014/main" id="{66E37375-BF95-4FB7-A3CB-CD39B1077EF1}"/>
            </a:ext>
          </a:extLst>
        </xdr:cNvPr>
        <xdr:cNvSpPr>
          <a:spLocks noChangeShapeType="1"/>
        </xdr:cNvSpPr>
      </xdr:nvSpPr>
      <xdr:spPr bwMode="auto">
        <a:xfrm>
          <a:off x="697230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5829" name="Line 7">
          <a:extLst>
            <a:ext uri="{FF2B5EF4-FFF2-40B4-BE49-F238E27FC236}">
              <a16:creationId xmlns:a16="http://schemas.microsoft.com/office/drawing/2014/main" id="{2B6B96BD-D700-4444-84E5-8C70C7A72371}"/>
            </a:ext>
          </a:extLst>
        </xdr:cNvPr>
        <xdr:cNvSpPr>
          <a:spLocks noChangeShapeType="1"/>
        </xdr:cNvSpPr>
      </xdr:nvSpPr>
      <xdr:spPr bwMode="auto">
        <a:xfrm>
          <a:off x="697230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5830" name="Line 7">
          <a:extLst>
            <a:ext uri="{FF2B5EF4-FFF2-40B4-BE49-F238E27FC236}">
              <a16:creationId xmlns:a16="http://schemas.microsoft.com/office/drawing/2014/main" id="{81572B36-4A5A-4366-99F4-0C06AA58F013}"/>
            </a:ext>
          </a:extLst>
        </xdr:cNvPr>
        <xdr:cNvSpPr>
          <a:spLocks noChangeShapeType="1"/>
        </xdr:cNvSpPr>
      </xdr:nvSpPr>
      <xdr:spPr bwMode="auto">
        <a:xfrm>
          <a:off x="697230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5831" name="Line 7">
          <a:extLst>
            <a:ext uri="{FF2B5EF4-FFF2-40B4-BE49-F238E27FC236}">
              <a16:creationId xmlns:a16="http://schemas.microsoft.com/office/drawing/2014/main" id="{3F880F33-3CF0-41CE-B0BD-18356D3F45D1}"/>
            </a:ext>
          </a:extLst>
        </xdr:cNvPr>
        <xdr:cNvSpPr>
          <a:spLocks noChangeShapeType="1"/>
        </xdr:cNvSpPr>
      </xdr:nvSpPr>
      <xdr:spPr bwMode="auto">
        <a:xfrm>
          <a:off x="697230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5832" name="Line 7">
          <a:extLst>
            <a:ext uri="{FF2B5EF4-FFF2-40B4-BE49-F238E27FC236}">
              <a16:creationId xmlns:a16="http://schemas.microsoft.com/office/drawing/2014/main" id="{5C442B86-50EA-4ABD-8E2A-270E6D9783B8}"/>
            </a:ext>
          </a:extLst>
        </xdr:cNvPr>
        <xdr:cNvSpPr>
          <a:spLocks noChangeShapeType="1"/>
        </xdr:cNvSpPr>
      </xdr:nvSpPr>
      <xdr:spPr bwMode="auto">
        <a:xfrm>
          <a:off x="697230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5833" name="Line 7">
          <a:extLst>
            <a:ext uri="{FF2B5EF4-FFF2-40B4-BE49-F238E27FC236}">
              <a16:creationId xmlns:a16="http://schemas.microsoft.com/office/drawing/2014/main" id="{32CBA52F-4653-4DFC-A01B-D8ADA62C5DF6}"/>
            </a:ext>
          </a:extLst>
        </xdr:cNvPr>
        <xdr:cNvSpPr>
          <a:spLocks noChangeShapeType="1"/>
        </xdr:cNvSpPr>
      </xdr:nvSpPr>
      <xdr:spPr bwMode="auto">
        <a:xfrm>
          <a:off x="697230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5834" name="Line 7">
          <a:extLst>
            <a:ext uri="{FF2B5EF4-FFF2-40B4-BE49-F238E27FC236}">
              <a16:creationId xmlns:a16="http://schemas.microsoft.com/office/drawing/2014/main" id="{489CF5FB-142B-4AC9-A284-A9628870E150}"/>
            </a:ext>
          </a:extLst>
        </xdr:cNvPr>
        <xdr:cNvSpPr>
          <a:spLocks noChangeShapeType="1"/>
        </xdr:cNvSpPr>
      </xdr:nvSpPr>
      <xdr:spPr bwMode="auto">
        <a:xfrm>
          <a:off x="697230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5835" name="Line 7">
          <a:extLst>
            <a:ext uri="{FF2B5EF4-FFF2-40B4-BE49-F238E27FC236}">
              <a16:creationId xmlns:a16="http://schemas.microsoft.com/office/drawing/2014/main" id="{83C745D8-1A32-4D7C-84AF-6C1C0735C2E4}"/>
            </a:ext>
          </a:extLst>
        </xdr:cNvPr>
        <xdr:cNvSpPr>
          <a:spLocks noChangeShapeType="1"/>
        </xdr:cNvSpPr>
      </xdr:nvSpPr>
      <xdr:spPr bwMode="auto">
        <a:xfrm>
          <a:off x="697230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5836" name="Line 7">
          <a:extLst>
            <a:ext uri="{FF2B5EF4-FFF2-40B4-BE49-F238E27FC236}">
              <a16:creationId xmlns:a16="http://schemas.microsoft.com/office/drawing/2014/main" id="{5DBDD97C-943A-442D-9C09-1C6A3B905343}"/>
            </a:ext>
          </a:extLst>
        </xdr:cNvPr>
        <xdr:cNvSpPr>
          <a:spLocks noChangeShapeType="1"/>
        </xdr:cNvSpPr>
      </xdr:nvSpPr>
      <xdr:spPr bwMode="auto">
        <a:xfrm>
          <a:off x="697230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5837" name="Line 7">
          <a:extLst>
            <a:ext uri="{FF2B5EF4-FFF2-40B4-BE49-F238E27FC236}">
              <a16:creationId xmlns:a16="http://schemas.microsoft.com/office/drawing/2014/main" id="{7DBADA84-98E2-47D1-A416-68379C775A02}"/>
            </a:ext>
          </a:extLst>
        </xdr:cNvPr>
        <xdr:cNvSpPr>
          <a:spLocks noChangeShapeType="1"/>
        </xdr:cNvSpPr>
      </xdr:nvSpPr>
      <xdr:spPr bwMode="auto">
        <a:xfrm>
          <a:off x="697230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5838" name="Line 7">
          <a:extLst>
            <a:ext uri="{FF2B5EF4-FFF2-40B4-BE49-F238E27FC236}">
              <a16:creationId xmlns:a16="http://schemas.microsoft.com/office/drawing/2014/main" id="{55AA1186-2F47-4671-B6B2-9A24664BB31A}"/>
            </a:ext>
          </a:extLst>
        </xdr:cNvPr>
        <xdr:cNvSpPr>
          <a:spLocks noChangeShapeType="1"/>
        </xdr:cNvSpPr>
      </xdr:nvSpPr>
      <xdr:spPr bwMode="auto">
        <a:xfrm>
          <a:off x="697230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5839" name="Line 7">
          <a:extLst>
            <a:ext uri="{FF2B5EF4-FFF2-40B4-BE49-F238E27FC236}">
              <a16:creationId xmlns:a16="http://schemas.microsoft.com/office/drawing/2014/main" id="{6C03650B-3424-4B41-AA01-61732AD2B278}"/>
            </a:ext>
          </a:extLst>
        </xdr:cNvPr>
        <xdr:cNvSpPr>
          <a:spLocks noChangeShapeType="1"/>
        </xdr:cNvSpPr>
      </xdr:nvSpPr>
      <xdr:spPr bwMode="auto">
        <a:xfrm>
          <a:off x="697230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5840" name="Line 7">
          <a:extLst>
            <a:ext uri="{FF2B5EF4-FFF2-40B4-BE49-F238E27FC236}">
              <a16:creationId xmlns:a16="http://schemas.microsoft.com/office/drawing/2014/main" id="{C9848795-EABD-4CA9-965D-DDCE1CB73F90}"/>
            </a:ext>
          </a:extLst>
        </xdr:cNvPr>
        <xdr:cNvSpPr>
          <a:spLocks noChangeShapeType="1"/>
        </xdr:cNvSpPr>
      </xdr:nvSpPr>
      <xdr:spPr bwMode="auto">
        <a:xfrm>
          <a:off x="697230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5841" name="Line 7">
          <a:extLst>
            <a:ext uri="{FF2B5EF4-FFF2-40B4-BE49-F238E27FC236}">
              <a16:creationId xmlns:a16="http://schemas.microsoft.com/office/drawing/2014/main" id="{CB396651-9E54-4921-B9D8-F730C633B1FD}"/>
            </a:ext>
          </a:extLst>
        </xdr:cNvPr>
        <xdr:cNvSpPr>
          <a:spLocks noChangeShapeType="1"/>
        </xdr:cNvSpPr>
      </xdr:nvSpPr>
      <xdr:spPr bwMode="auto">
        <a:xfrm>
          <a:off x="697230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5842" name="Line 7">
          <a:extLst>
            <a:ext uri="{FF2B5EF4-FFF2-40B4-BE49-F238E27FC236}">
              <a16:creationId xmlns:a16="http://schemas.microsoft.com/office/drawing/2014/main" id="{57022961-280A-4B44-A222-01F3E724A9F0}"/>
            </a:ext>
          </a:extLst>
        </xdr:cNvPr>
        <xdr:cNvSpPr>
          <a:spLocks noChangeShapeType="1"/>
        </xdr:cNvSpPr>
      </xdr:nvSpPr>
      <xdr:spPr bwMode="auto">
        <a:xfrm>
          <a:off x="697230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5843" name="Line 7">
          <a:extLst>
            <a:ext uri="{FF2B5EF4-FFF2-40B4-BE49-F238E27FC236}">
              <a16:creationId xmlns:a16="http://schemas.microsoft.com/office/drawing/2014/main" id="{D7F60F5C-C6FA-499E-99B9-994A6E3648B2}"/>
            </a:ext>
          </a:extLst>
        </xdr:cNvPr>
        <xdr:cNvSpPr>
          <a:spLocks noChangeShapeType="1"/>
        </xdr:cNvSpPr>
      </xdr:nvSpPr>
      <xdr:spPr bwMode="auto">
        <a:xfrm>
          <a:off x="697230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5844" name="Line 7">
          <a:extLst>
            <a:ext uri="{FF2B5EF4-FFF2-40B4-BE49-F238E27FC236}">
              <a16:creationId xmlns:a16="http://schemas.microsoft.com/office/drawing/2014/main" id="{1C7BD263-AC6C-46F7-BC9E-F7B1502A3633}"/>
            </a:ext>
          </a:extLst>
        </xdr:cNvPr>
        <xdr:cNvSpPr>
          <a:spLocks noChangeShapeType="1"/>
        </xdr:cNvSpPr>
      </xdr:nvSpPr>
      <xdr:spPr bwMode="auto">
        <a:xfrm>
          <a:off x="697230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5845" name="Line 7">
          <a:extLst>
            <a:ext uri="{FF2B5EF4-FFF2-40B4-BE49-F238E27FC236}">
              <a16:creationId xmlns:a16="http://schemas.microsoft.com/office/drawing/2014/main" id="{767F69F2-D400-4621-BAF4-13CB224A754C}"/>
            </a:ext>
          </a:extLst>
        </xdr:cNvPr>
        <xdr:cNvSpPr>
          <a:spLocks noChangeShapeType="1"/>
        </xdr:cNvSpPr>
      </xdr:nvSpPr>
      <xdr:spPr bwMode="auto">
        <a:xfrm>
          <a:off x="697230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5846" name="Line 7">
          <a:extLst>
            <a:ext uri="{FF2B5EF4-FFF2-40B4-BE49-F238E27FC236}">
              <a16:creationId xmlns:a16="http://schemas.microsoft.com/office/drawing/2014/main" id="{C142CDDB-915F-4031-84CA-391842F08EE8}"/>
            </a:ext>
          </a:extLst>
        </xdr:cNvPr>
        <xdr:cNvSpPr>
          <a:spLocks noChangeShapeType="1"/>
        </xdr:cNvSpPr>
      </xdr:nvSpPr>
      <xdr:spPr bwMode="auto">
        <a:xfrm>
          <a:off x="851535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5847" name="Line 7">
          <a:extLst>
            <a:ext uri="{FF2B5EF4-FFF2-40B4-BE49-F238E27FC236}">
              <a16:creationId xmlns:a16="http://schemas.microsoft.com/office/drawing/2014/main" id="{23D8FF4C-DEED-4D7D-ABB2-7C20244A0A59}"/>
            </a:ext>
          </a:extLst>
        </xdr:cNvPr>
        <xdr:cNvSpPr>
          <a:spLocks noChangeShapeType="1"/>
        </xdr:cNvSpPr>
      </xdr:nvSpPr>
      <xdr:spPr bwMode="auto">
        <a:xfrm>
          <a:off x="851535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5848" name="Line 7">
          <a:extLst>
            <a:ext uri="{FF2B5EF4-FFF2-40B4-BE49-F238E27FC236}">
              <a16:creationId xmlns:a16="http://schemas.microsoft.com/office/drawing/2014/main" id="{3645641C-EC3E-4A3D-AE3F-AAF2E98EE6A3}"/>
            </a:ext>
          </a:extLst>
        </xdr:cNvPr>
        <xdr:cNvSpPr>
          <a:spLocks noChangeShapeType="1"/>
        </xdr:cNvSpPr>
      </xdr:nvSpPr>
      <xdr:spPr bwMode="auto">
        <a:xfrm>
          <a:off x="851535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5849" name="Line 7">
          <a:extLst>
            <a:ext uri="{FF2B5EF4-FFF2-40B4-BE49-F238E27FC236}">
              <a16:creationId xmlns:a16="http://schemas.microsoft.com/office/drawing/2014/main" id="{56EEABD2-6AE9-401D-8494-4A04A5CD10C5}"/>
            </a:ext>
          </a:extLst>
        </xdr:cNvPr>
        <xdr:cNvSpPr>
          <a:spLocks noChangeShapeType="1"/>
        </xdr:cNvSpPr>
      </xdr:nvSpPr>
      <xdr:spPr bwMode="auto">
        <a:xfrm>
          <a:off x="851535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5850" name="Line 7">
          <a:extLst>
            <a:ext uri="{FF2B5EF4-FFF2-40B4-BE49-F238E27FC236}">
              <a16:creationId xmlns:a16="http://schemas.microsoft.com/office/drawing/2014/main" id="{E6D23F96-A213-452E-9834-71F1FA51B2F7}"/>
            </a:ext>
          </a:extLst>
        </xdr:cNvPr>
        <xdr:cNvSpPr>
          <a:spLocks noChangeShapeType="1"/>
        </xdr:cNvSpPr>
      </xdr:nvSpPr>
      <xdr:spPr bwMode="auto">
        <a:xfrm>
          <a:off x="851535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5851" name="Line 7">
          <a:extLst>
            <a:ext uri="{FF2B5EF4-FFF2-40B4-BE49-F238E27FC236}">
              <a16:creationId xmlns:a16="http://schemas.microsoft.com/office/drawing/2014/main" id="{D2A6A43D-BE29-42D4-896B-BFC58EA36DB5}"/>
            </a:ext>
          </a:extLst>
        </xdr:cNvPr>
        <xdr:cNvSpPr>
          <a:spLocks noChangeShapeType="1"/>
        </xdr:cNvSpPr>
      </xdr:nvSpPr>
      <xdr:spPr bwMode="auto">
        <a:xfrm>
          <a:off x="851535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5852" name="Line 7">
          <a:extLst>
            <a:ext uri="{FF2B5EF4-FFF2-40B4-BE49-F238E27FC236}">
              <a16:creationId xmlns:a16="http://schemas.microsoft.com/office/drawing/2014/main" id="{11F191A8-44A4-4BF4-87DF-7154B446E210}"/>
            </a:ext>
          </a:extLst>
        </xdr:cNvPr>
        <xdr:cNvSpPr>
          <a:spLocks noChangeShapeType="1"/>
        </xdr:cNvSpPr>
      </xdr:nvSpPr>
      <xdr:spPr bwMode="auto">
        <a:xfrm>
          <a:off x="851535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5853" name="Line 7">
          <a:extLst>
            <a:ext uri="{FF2B5EF4-FFF2-40B4-BE49-F238E27FC236}">
              <a16:creationId xmlns:a16="http://schemas.microsoft.com/office/drawing/2014/main" id="{B090426D-CAE3-492A-AF7C-F3BEA2D37817}"/>
            </a:ext>
          </a:extLst>
        </xdr:cNvPr>
        <xdr:cNvSpPr>
          <a:spLocks noChangeShapeType="1"/>
        </xdr:cNvSpPr>
      </xdr:nvSpPr>
      <xdr:spPr bwMode="auto">
        <a:xfrm>
          <a:off x="851535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5854" name="Line 7">
          <a:extLst>
            <a:ext uri="{FF2B5EF4-FFF2-40B4-BE49-F238E27FC236}">
              <a16:creationId xmlns:a16="http://schemas.microsoft.com/office/drawing/2014/main" id="{D5AF0376-E18C-4ECC-B3BF-F767EEA0C74A}"/>
            </a:ext>
          </a:extLst>
        </xdr:cNvPr>
        <xdr:cNvSpPr>
          <a:spLocks noChangeShapeType="1"/>
        </xdr:cNvSpPr>
      </xdr:nvSpPr>
      <xdr:spPr bwMode="auto">
        <a:xfrm>
          <a:off x="851535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5855" name="Line 7">
          <a:extLst>
            <a:ext uri="{FF2B5EF4-FFF2-40B4-BE49-F238E27FC236}">
              <a16:creationId xmlns:a16="http://schemas.microsoft.com/office/drawing/2014/main" id="{AD5073AC-0A52-4E10-84EC-02DD65E46B78}"/>
            </a:ext>
          </a:extLst>
        </xdr:cNvPr>
        <xdr:cNvSpPr>
          <a:spLocks noChangeShapeType="1"/>
        </xdr:cNvSpPr>
      </xdr:nvSpPr>
      <xdr:spPr bwMode="auto">
        <a:xfrm>
          <a:off x="851535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5856" name="Line 7">
          <a:extLst>
            <a:ext uri="{FF2B5EF4-FFF2-40B4-BE49-F238E27FC236}">
              <a16:creationId xmlns:a16="http://schemas.microsoft.com/office/drawing/2014/main" id="{FD006006-0B74-4A1C-A64D-992621F3A41C}"/>
            </a:ext>
          </a:extLst>
        </xdr:cNvPr>
        <xdr:cNvSpPr>
          <a:spLocks noChangeShapeType="1"/>
        </xdr:cNvSpPr>
      </xdr:nvSpPr>
      <xdr:spPr bwMode="auto">
        <a:xfrm>
          <a:off x="851535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5857" name="Line 7">
          <a:extLst>
            <a:ext uri="{FF2B5EF4-FFF2-40B4-BE49-F238E27FC236}">
              <a16:creationId xmlns:a16="http://schemas.microsoft.com/office/drawing/2014/main" id="{567AE050-58EA-4F74-A2A1-280E764E66E1}"/>
            </a:ext>
          </a:extLst>
        </xdr:cNvPr>
        <xdr:cNvSpPr>
          <a:spLocks noChangeShapeType="1"/>
        </xdr:cNvSpPr>
      </xdr:nvSpPr>
      <xdr:spPr bwMode="auto">
        <a:xfrm>
          <a:off x="851535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5858" name="Line 7">
          <a:extLst>
            <a:ext uri="{FF2B5EF4-FFF2-40B4-BE49-F238E27FC236}">
              <a16:creationId xmlns:a16="http://schemas.microsoft.com/office/drawing/2014/main" id="{73F4616F-99F2-4EA7-9BDF-235AF34BF9CF}"/>
            </a:ext>
          </a:extLst>
        </xdr:cNvPr>
        <xdr:cNvSpPr>
          <a:spLocks noChangeShapeType="1"/>
        </xdr:cNvSpPr>
      </xdr:nvSpPr>
      <xdr:spPr bwMode="auto">
        <a:xfrm>
          <a:off x="851535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5859" name="Line 7">
          <a:extLst>
            <a:ext uri="{FF2B5EF4-FFF2-40B4-BE49-F238E27FC236}">
              <a16:creationId xmlns:a16="http://schemas.microsoft.com/office/drawing/2014/main" id="{BE9AB763-6C96-4EDA-B5A2-6556D9F5AD8D}"/>
            </a:ext>
          </a:extLst>
        </xdr:cNvPr>
        <xdr:cNvSpPr>
          <a:spLocks noChangeShapeType="1"/>
        </xdr:cNvSpPr>
      </xdr:nvSpPr>
      <xdr:spPr bwMode="auto">
        <a:xfrm>
          <a:off x="851535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5860" name="Line 7">
          <a:extLst>
            <a:ext uri="{FF2B5EF4-FFF2-40B4-BE49-F238E27FC236}">
              <a16:creationId xmlns:a16="http://schemas.microsoft.com/office/drawing/2014/main" id="{72A4118E-D363-4814-AEB9-C51AD40C9A35}"/>
            </a:ext>
          </a:extLst>
        </xdr:cNvPr>
        <xdr:cNvSpPr>
          <a:spLocks noChangeShapeType="1"/>
        </xdr:cNvSpPr>
      </xdr:nvSpPr>
      <xdr:spPr bwMode="auto">
        <a:xfrm>
          <a:off x="851535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5861" name="Line 7">
          <a:extLst>
            <a:ext uri="{FF2B5EF4-FFF2-40B4-BE49-F238E27FC236}">
              <a16:creationId xmlns:a16="http://schemas.microsoft.com/office/drawing/2014/main" id="{A50DD008-61DB-4E1A-9EEA-FA0D44C0BDE0}"/>
            </a:ext>
          </a:extLst>
        </xdr:cNvPr>
        <xdr:cNvSpPr>
          <a:spLocks noChangeShapeType="1"/>
        </xdr:cNvSpPr>
      </xdr:nvSpPr>
      <xdr:spPr bwMode="auto">
        <a:xfrm>
          <a:off x="851535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5862" name="Line 7">
          <a:extLst>
            <a:ext uri="{FF2B5EF4-FFF2-40B4-BE49-F238E27FC236}">
              <a16:creationId xmlns:a16="http://schemas.microsoft.com/office/drawing/2014/main" id="{D7DA799B-FE3A-4391-A80D-A245B3AB3718}"/>
            </a:ext>
          </a:extLst>
        </xdr:cNvPr>
        <xdr:cNvSpPr>
          <a:spLocks noChangeShapeType="1"/>
        </xdr:cNvSpPr>
      </xdr:nvSpPr>
      <xdr:spPr bwMode="auto">
        <a:xfrm>
          <a:off x="851535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5863" name="Line 7">
          <a:extLst>
            <a:ext uri="{FF2B5EF4-FFF2-40B4-BE49-F238E27FC236}">
              <a16:creationId xmlns:a16="http://schemas.microsoft.com/office/drawing/2014/main" id="{CA911A95-C779-4E25-BD7A-369CFE921C47}"/>
            </a:ext>
          </a:extLst>
        </xdr:cNvPr>
        <xdr:cNvSpPr>
          <a:spLocks noChangeShapeType="1"/>
        </xdr:cNvSpPr>
      </xdr:nvSpPr>
      <xdr:spPr bwMode="auto">
        <a:xfrm>
          <a:off x="851535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5864" name="Line 7">
          <a:extLst>
            <a:ext uri="{FF2B5EF4-FFF2-40B4-BE49-F238E27FC236}">
              <a16:creationId xmlns:a16="http://schemas.microsoft.com/office/drawing/2014/main" id="{708BD7A2-47E1-4CEA-9A92-DD1B5562A7D9}"/>
            </a:ext>
          </a:extLst>
        </xdr:cNvPr>
        <xdr:cNvSpPr>
          <a:spLocks noChangeShapeType="1"/>
        </xdr:cNvSpPr>
      </xdr:nvSpPr>
      <xdr:spPr bwMode="auto">
        <a:xfrm>
          <a:off x="851535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5865" name="Line 7">
          <a:extLst>
            <a:ext uri="{FF2B5EF4-FFF2-40B4-BE49-F238E27FC236}">
              <a16:creationId xmlns:a16="http://schemas.microsoft.com/office/drawing/2014/main" id="{8A2AC4B1-7AAE-4A09-8D10-0EF5F33CD5E9}"/>
            </a:ext>
          </a:extLst>
        </xdr:cNvPr>
        <xdr:cNvSpPr>
          <a:spLocks noChangeShapeType="1"/>
        </xdr:cNvSpPr>
      </xdr:nvSpPr>
      <xdr:spPr bwMode="auto">
        <a:xfrm>
          <a:off x="851535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5866" name="Line 7">
          <a:extLst>
            <a:ext uri="{FF2B5EF4-FFF2-40B4-BE49-F238E27FC236}">
              <a16:creationId xmlns:a16="http://schemas.microsoft.com/office/drawing/2014/main" id="{1777FF77-BCBC-471B-A7D8-105A45DFD2ED}"/>
            </a:ext>
          </a:extLst>
        </xdr:cNvPr>
        <xdr:cNvSpPr>
          <a:spLocks noChangeShapeType="1"/>
        </xdr:cNvSpPr>
      </xdr:nvSpPr>
      <xdr:spPr bwMode="auto">
        <a:xfrm>
          <a:off x="851535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5867" name="Line 7">
          <a:extLst>
            <a:ext uri="{FF2B5EF4-FFF2-40B4-BE49-F238E27FC236}">
              <a16:creationId xmlns:a16="http://schemas.microsoft.com/office/drawing/2014/main" id="{1FF409F3-94C7-47E5-BFD4-3589545ED5BE}"/>
            </a:ext>
          </a:extLst>
        </xdr:cNvPr>
        <xdr:cNvSpPr>
          <a:spLocks noChangeShapeType="1"/>
        </xdr:cNvSpPr>
      </xdr:nvSpPr>
      <xdr:spPr bwMode="auto">
        <a:xfrm>
          <a:off x="851535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5868" name="Line 7">
          <a:extLst>
            <a:ext uri="{FF2B5EF4-FFF2-40B4-BE49-F238E27FC236}">
              <a16:creationId xmlns:a16="http://schemas.microsoft.com/office/drawing/2014/main" id="{2E329941-9497-4B34-9624-0F175E902CB8}"/>
            </a:ext>
          </a:extLst>
        </xdr:cNvPr>
        <xdr:cNvSpPr>
          <a:spLocks noChangeShapeType="1"/>
        </xdr:cNvSpPr>
      </xdr:nvSpPr>
      <xdr:spPr bwMode="auto">
        <a:xfrm>
          <a:off x="851535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5869" name="Line 7">
          <a:extLst>
            <a:ext uri="{FF2B5EF4-FFF2-40B4-BE49-F238E27FC236}">
              <a16:creationId xmlns:a16="http://schemas.microsoft.com/office/drawing/2014/main" id="{E5D3330D-0707-4647-990D-D97A2BFDD1CC}"/>
            </a:ext>
          </a:extLst>
        </xdr:cNvPr>
        <xdr:cNvSpPr>
          <a:spLocks noChangeShapeType="1"/>
        </xdr:cNvSpPr>
      </xdr:nvSpPr>
      <xdr:spPr bwMode="auto">
        <a:xfrm>
          <a:off x="851535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5870" name="Line 7">
          <a:extLst>
            <a:ext uri="{FF2B5EF4-FFF2-40B4-BE49-F238E27FC236}">
              <a16:creationId xmlns:a16="http://schemas.microsoft.com/office/drawing/2014/main" id="{8571DC17-24AB-4B52-8562-C08910E519CA}"/>
            </a:ext>
          </a:extLst>
        </xdr:cNvPr>
        <xdr:cNvSpPr>
          <a:spLocks noChangeShapeType="1"/>
        </xdr:cNvSpPr>
      </xdr:nvSpPr>
      <xdr:spPr bwMode="auto">
        <a:xfrm>
          <a:off x="851535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5871" name="Line 7">
          <a:extLst>
            <a:ext uri="{FF2B5EF4-FFF2-40B4-BE49-F238E27FC236}">
              <a16:creationId xmlns:a16="http://schemas.microsoft.com/office/drawing/2014/main" id="{5E8BB93A-CF93-45A7-B36A-C8A3D3D2A4B7}"/>
            </a:ext>
          </a:extLst>
        </xdr:cNvPr>
        <xdr:cNvSpPr>
          <a:spLocks noChangeShapeType="1"/>
        </xdr:cNvSpPr>
      </xdr:nvSpPr>
      <xdr:spPr bwMode="auto">
        <a:xfrm>
          <a:off x="851535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5872" name="Line 7">
          <a:extLst>
            <a:ext uri="{FF2B5EF4-FFF2-40B4-BE49-F238E27FC236}">
              <a16:creationId xmlns:a16="http://schemas.microsoft.com/office/drawing/2014/main" id="{4E07B6FD-23CE-4067-811A-CB6F29F9C6F9}"/>
            </a:ext>
          </a:extLst>
        </xdr:cNvPr>
        <xdr:cNvSpPr>
          <a:spLocks noChangeShapeType="1"/>
        </xdr:cNvSpPr>
      </xdr:nvSpPr>
      <xdr:spPr bwMode="auto">
        <a:xfrm>
          <a:off x="851535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5873" name="Line 7">
          <a:extLst>
            <a:ext uri="{FF2B5EF4-FFF2-40B4-BE49-F238E27FC236}">
              <a16:creationId xmlns:a16="http://schemas.microsoft.com/office/drawing/2014/main" id="{75238B8C-A9F7-4476-A913-30FA6FC73871}"/>
            </a:ext>
          </a:extLst>
        </xdr:cNvPr>
        <xdr:cNvSpPr>
          <a:spLocks noChangeShapeType="1"/>
        </xdr:cNvSpPr>
      </xdr:nvSpPr>
      <xdr:spPr bwMode="auto">
        <a:xfrm>
          <a:off x="851535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5874" name="Line 7">
          <a:extLst>
            <a:ext uri="{FF2B5EF4-FFF2-40B4-BE49-F238E27FC236}">
              <a16:creationId xmlns:a16="http://schemas.microsoft.com/office/drawing/2014/main" id="{5AE0EA86-393D-45E3-8DFE-D52929074316}"/>
            </a:ext>
          </a:extLst>
        </xdr:cNvPr>
        <xdr:cNvSpPr>
          <a:spLocks noChangeShapeType="1"/>
        </xdr:cNvSpPr>
      </xdr:nvSpPr>
      <xdr:spPr bwMode="auto">
        <a:xfrm>
          <a:off x="851535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5875" name="Line 7">
          <a:extLst>
            <a:ext uri="{FF2B5EF4-FFF2-40B4-BE49-F238E27FC236}">
              <a16:creationId xmlns:a16="http://schemas.microsoft.com/office/drawing/2014/main" id="{2C680382-BFD3-4FDE-AEA4-23F38A9B1433}"/>
            </a:ext>
          </a:extLst>
        </xdr:cNvPr>
        <xdr:cNvSpPr>
          <a:spLocks noChangeShapeType="1"/>
        </xdr:cNvSpPr>
      </xdr:nvSpPr>
      <xdr:spPr bwMode="auto">
        <a:xfrm>
          <a:off x="851535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5876" name="Line 7">
          <a:extLst>
            <a:ext uri="{FF2B5EF4-FFF2-40B4-BE49-F238E27FC236}">
              <a16:creationId xmlns:a16="http://schemas.microsoft.com/office/drawing/2014/main" id="{9FFA5BF2-2193-406D-954A-DB4CCDB4A7B7}"/>
            </a:ext>
          </a:extLst>
        </xdr:cNvPr>
        <xdr:cNvSpPr>
          <a:spLocks noChangeShapeType="1"/>
        </xdr:cNvSpPr>
      </xdr:nvSpPr>
      <xdr:spPr bwMode="auto">
        <a:xfrm>
          <a:off x="851535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5877" name="Line 7">
          <a:extLst>
            <a:ext uri="{FF2B5EF4-FFF2-40B4-BE49-F238E27FC236}">
              <a16:creationId xmlns:a16="http://schemas.microsoft.com/office/drawing/2014/main" id="{FED02A26-58C4-4206-8412-4AA14D2842EF}"/>
            </a:ext>
          </a:extLst>
        </xdr:cNvPr>
        <xdr:cNvSpPr>
          <a:spLocks noChangeShapeType="1"/>
        </xdr:cNvSpPr>
      </xdr:nvSpPr>
      <xdr:spPr bwMode="auto">
        <a:xfrm>
          <a:off x="851535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5878" name="Line 7">
          <a:extLst>
            <a:ext uri="{FF2B5EF4-FFF2-40B4-BE49-F238E27FC236}">
              <a16:creationId xmlns:a16="http://schemas.microsoft.com/office/drawing/2014/main" id="{24A5694F-44A3-4EC1-A432-DA71B1AEF541}"/>
            </a:ext>
          </a:extLst>
        </xdr:cNvPr>
        <xdr:cNvSpPr>
          <a:spLocks noChangeShapeType="1"/>
        </xdr:cNvSpPr>
      </xdr:nvSpPr>
      <xdr:spPr bwMode="auto">
        <a:xfrm>
          <a:off x="851535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5879" name="Line 7">
          <a:extLst>
            <a:ext uri="{FF2B5EF4-FFF2-40B4-BE49-F238E27FC236}">
              <a16:creationId xmlns:a16="http://schemas.microsoft.com/office/drawing/2014/main" id="{E551F39B-B042-4287-91E7-5CCC0BDAE8CB}"/>
            </a:ext>
          </a:extLst>
        </xdr:cNvPr>
        <xdr:cNvSpPr>
          <a:spLocks noChangeShapeType="1"/>
        </xdr:cNvSpPr>
      </xdr:nvSpPr>
      <xdr:spPr bwMode="auto">
        <a:xfrm>
          <a:off x="851535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5880" name="Line 7">
          <a:extLst>
            <a:ext uri="{FF2B5EF4-FFF2-40B4-BE49-F238E27FC236}">
              <a16:creationId xmlns:a16="http://schemas.microsoft.com/office/drawing/2014/main" id="{7A807B29-6746-4B56-BA7C-DA5632AB3674}"/>
            </a:ext>
          </a:extLst>
        </xdr:cNvPr>
        <xdr:cNvSpPr>
          <a:spLocks noChangeShapeType="1"/>
        </xdr:cNvSpPr>
      </xdr:nvSpPr>
      <xdr:spPr bwMode="auto">
        <a:xfrm>
          <a:off x="851535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5881" name="Line 7">
          <a:extLst>
            <a:ext uri="{FF2B5EF4-FFF2-40B4-BE49-F238E27FC236}">
              <a16:creationId xmlns:a16="http://schemas.microsoft.com/office/drawing/2014/main" id="{FFDBD4A0-569C-42E5-878D-AB44A101C2D2}"/>
            </a:ext>
          </a:extLst>
        </xdr:cNvPr>
        <xdr:cNvSpPr>
          <a:spLocks noChangeShapeType="1"/>
        </xdr:cNvSpPr>
      </xdr:nvSpPr>
      <xdr:spPr bwMode="auto">
        <a:xfrm>
          <a:off x="851535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5882" name="Line 7">
          <a:extLst>
            <a:ext uri="{FF2B5EF4-FFF2-40B4-BE49-F238E27FC236}">
              <a16:creationId xmlns:a16="http://schemas.microsoft.com/office/drawing/2014/main" id="{CC76E3BD-4DF1-49E8-AD1C-27A266004B5D}"/>
            </a:ext>
          </a:extLst>
        </xdr:cNvPr>
        <xdr:cNvSpPr>
          <a:spLocks noChangeShapeType="1"/>
        </xdr:cNvSpPr>
      </xdr:nvSpPr>
      <xdr:spPr bwMode="auto">
        <a:xfrm>
          <a:off x="851535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5883" name="Line 7">
          <a:extLst>
            <a:ext uri="{FF2B5EF4-FFF2-40B4-BE49-F238E27FC236}">
              <a16:creationId xmlns:a16="http://schemas.microsoft.com/office/drawing/2014/main" id="{06B7871A-1272-4268-B601-B50BC0FD7A54}"/>
            </a:ext>
          </a:extLst>
        </xdr:cNvPr>
        <xdr:cNvSpPr>
          <a:spLocks noChangeShapeType="1"/>
        </xdr:cNvSpPr>
      </xdr:nvSpPr>
      <xdr:spPr bwMode="auto">
        <a:xfrm>
          <a:off x="851535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5884" name="Line 7">
          <a:extLst>
            <a:ext uri="{FF2B5EF4-FFF2-40B4-BE49-F238E27FC236}">
              <a16:creationId xmlns:a16="http://schemas.microsoft.com/office/drawing/2014/main" id="{2460F6B3-512A-4B88-AAFA-1085E93A009C}"/>
            </a:ext>
          </a:extLst>
        </xdr:cNvPr>
        <xdr:cNvSpPr>
          <a:spLocks noChangeShapeType="1"/>
        </xdr:cNvSpPr>
      </xdr:nvSpPr>
      <xdr:spPr bwMode="auto">
        <a:xfrm>
          <a:off x="851535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5885" name="Line 7">
          <a:extLst>
            <a:ext uri="{FF2B5EF4-FFF2-40B4-BE49-F238E27FC236}">
              <a16:creationId xmlns:a16="http://schemas.microsoft.com/office/drawing/2014/main" id="{E8FC27B1-DDA3-4A16-8F02-5C8A851972CA}"/>
            </a:ext>
          </a:extLst>
        </xdr:cNvPr>
        <xdr:cNvSpPr>
          <a:spLocks noChangeShapeType="1"/>
        </xdr:cNvSpPr>
      </xdr:nvSpPr>
      <xdr:spPr bwMode="auto">
        <a:xfrm>
          <a:off x="851535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5886" name="Line 7">
          <a:extLst>
            <a:ext uri="{FF2B5EF4-FFF2-40B4-BE49-F238E27FC236}">
              <a16:creationId xmlns:a16="http://schemas.microsoft.com/office/drawing/2014/main" id="{7F5E30A8-7B8F-48FE-8EFD-1A9E3BF0E366}"/>
            </a:ext>
          </a:extLst>
        </xdr:cNvPr>
        <xdr:cNvSpPr>
          <a:spLocks noChangeShapeType="1"/>
        </xdr:cNvSpPr>
      </xdr:nvSpPr>
      <xdr:spPr bwMode="auto">
        <a:xfrm>
          <a:off x="851535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5887" name="Line 7">
          <a:extLst>
            <a:ext uri="{FF2B5EF4-FFF2-40B4-BE49-F238E27FC236}">
              <a16:creationId xmlns:a16="http://schemas.microsoft.com/office/drawing/2014/main" id="{25AA8FA8-7F9B-443F-A62C-19454E9B6A2C}"/>
            </a:ext>
          </a:extLst>
        </xdr:cNvPr>
        <xdr:cNvSpPr>
          <a:spLocks noChangeShapeType="1"/>
        </xdr:cNvSpPr>
      </xdr:nvSpPr>
      <xdr:spPr bwMode="auto">
        <a:xfrm>
          <a:off x="851535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142</xdr:row>
      <xdr:rowOff>0</xdr:rowOff>
    </xdr:from>
    <xdr:to>
      <xdr:col>9</xdr:col>
      <xdr:colOff>323850</xdr:colOff>
      <xdr:row>142</xdr:row>
      <xdr:rowOff>0</xdr:rowOff>
    </xdr:to>
    <xdr:sp macro="" textlink="">
      <xdr:nvSpPr>
        <xdr:cNvPr id="5888" name="Line 7">
          <a:extLst>
            <a:ext uri="{FF2B5EF4-FFF2-40B4-BE49-F238E27FC236}">
              <a16:creationId xmlns:a16="http://schemas.microsoft.com/office/drawing/2014/main" id="{0FE8ABDF-6B76-4700-B8B0-EE39BE723BEC}"/>
            </a:ext>
          </a:extLst>
        </xdr:cNvPr>
        <xdr:cNvSpPr>
          <a:spLocks noChangeShapeType="1"/>
        </xdr:cNvSpPr>
      </xdr:nvSpPr>
      <xdr:spPr bwMode="auto">
        <a:xfrm>
          <a:off x="5495925"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142</xdr:row>
      <xdr:rowOff>0</xdr:rowOff>
    </xdr:from>
    <xdr:to>
      <xdr:col>9</xdr:col>
      <xdr:colOff>323850</xdr:colOff>
      <xdr:row>142</xdr:row>
      <xdr:rowOff>0</xdr:rowOff>
    </xdr:to>
    <xdr:sp macro="" textlink="">
      <xdr:nvSpPr>
        <xdr:cNvPr id="5889" name="Line 7">
          <a:extLst>
            <a:ext uri="{FF2B5EF4-FFF2-40B4-BE49-F238E27FC236}">
              <a16:creationId xmlns:a16="http://schemas.microsoft.com/office/drawing/2014/main" id="{41B507B5-C679-4EF4-A296-5B97B67DCB01}"/>
            </a:ext>
          </a:extLst>
        </xdr:cNvPr>
        <xdr:cNvSpPr>
          <a:spLocks noChangeShapeType="1"/>
        </xdr:cNvSpPr>
      </xdr:nvSpPr>
      <xdr:spPr bwMode="auto">
        <a:xfrm>
          <a:off x="5495925"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5890" name="Line 7">
          <a:extLst>
            <a:ext uri="{FF2B5EF4-FFF2-40B4-BE49-F238E27FC236}">
              <a16:creationId xmlns:a16="http://schemas.microsoft.com/office/drawing/2014/main" id="{0DBB0C2B-E233-41BC-B5CB-DC5EC46F77B5}"/>
            </a:ext>
          </a:extLst>
        </xdr:cNvPr>
        <xdr:cNvSpPr>
          <a:spLocks noChangeShapeType="1"/>
        </xdr:cNvSpPr>
      </xdr:nvSpPr>
      <xdr:spPr bwMode="auto">
        <a:xfrm>
          <a:off x="2505075"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5891" name="Line 7">
          <a:extLst>
            <a:ext uri="{FF2B5EF4-FFF2-40B4-BE49-F238E27FC236}">
              <a16:creationId xmlns:a16="http://schemas.microsoft.com/office/drawing/2014/main" id="{5D3CE738-8FE1-47B6-A439-51AF2C87BF78}"/>
            </a:ext>
          </a:extLst>
        </xdr:cNvPr>
        <xdr:cNvSpPr>
          <a:spLocks noChangeShapeType="1"/>
        </xdr:cNvSpPr>
      </xdr:nvSpPr>
      <xdr:spPr bwMode="auto">
        <a:xfrm>
          <a:off x="2505075"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5892" name="Line 7">
          <a:extLst>
            <a:ext uri="{FF2B5EF4-FFF2-40B4-BE49-F238E27FC236}">
              <a16:creationId xmlns:a16="http://schemas.microsoft.com/office/drawing/2014/main" id="{BD8F638E-6814-4D88-A316-753114A6A574}"/>
            </a:ext>
          </a:extLst>
        </xdr:cNvPr>
        <xdr:cNvSpPr>
          <a:spLocks noChangeShapeType="1"/>
        </xdr:cNvSpPr>
      </xdr:nvSpPr>
      <xdr:spPr bwMode="auto">
        <a:xfrm>
          <a:off x="2505075"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5893" name="Line 7">
          <a:extLst>
            <a:ext uri="{FF2B5EF4-FFF2-40B4-BE49-F238E27FC236}">
              <a16:creationId xmlns:a16="http://schemas.microsoft.com/office/drawing/2014/main" id="{CBD7920D-08A3-44EB-80C1-7AD7FE9C5FE2}"/>
            </a:ext>
          </a:extLst>
        </xdr:cNvPr>
        <xdr:cNvSpPr>
          <a:spLocks noChangeShapeType="1"/>
        </xdr:cNvSpPr>
      </xdr:nvSpPr>
      <xdr:spPr bwMode="auto">
        <a:xfrm>
          <a:off x="2505075"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5894" name="Line 7">
          <a:extLst>
            <a:ext uri="{FF2B5EF4-FFF2-40B4-BE49-F238E27FC236}">
              <a16:creationId xmlns:a16="http://schemas.microsoft.com/office/drawing/2014/main" id="{CF46811F-09B1-4A67-B896-0024BCCE85FF}"/>
            </a:ext>
          </a:extLst>
        </xdr:cNvPr>
        <xdr:cNvSpPr>
          <a:spLocks noChangeShapeType="1"/>
        </xdr:cNvSpPr>
      </xdr:nvSpPr>
      <xdr:spPr bwMode="auto">
        <a:xfrm>
          <a:off x="2505075"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5895" name="Line 7">
          <a:extLst>
            <a:ext uri="{FF2B5EF4-FFF2-40B4-BE49-F238E27FC236}">
              <a16:creationId xmlns:a16="http://schemas.microsoft.com/office/drawing/2014/main" id="{E0DC2D65-7E67-4F04-93F7-25831E3FED26}"/>
            </a:ext>
          </a:extLst>
        </xdr:cNvPr>
        <xdr:cNvSpPr>
          <a:spLocks noChangeShapeType="1"/>
        </xdr:cNvSpPr>
      </xdr:nvSpPr>
      <xdr:spPr bwMode="auto">
        <a:xfrm>
          <a:off x="697230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5896" name="Line 7">
          <a:extLst>
            <a:ext uri="{FF2B5EF4-FFF2-40B4-BE49-F238E27FC236}">
              <a16:creationId xmlns:a16="http://schemas.microsoft.com/office/drawing/2014/main" id="{14CE37FA-44FC-42C4-84D8-3EEF4D3115C7}"/>
            </a:ext>
          </a:extLst>
        </xdr:cNvPr>
        <xdr:cNvSpPr>
          <a:spLocks noChangeShapeType="1"/>
        </xdr:cNvSpPr>
      </xdr:nvSpPr>
      <xdr:spPr bwMode="auto">
        <a:xfrm>
          <a:off x="697230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5897" name="Line 7">
          <a:extLst>
            <a:ext uri="{FF2B5EF4-FFF2-40B4-BE49-F238E27FC236}">
              <a16:creationId xmlns:a16="http://schemas.microsoft.com/office/drawing/2014/main" id="{3E6C5E19-6139-4BE3-958F-04F753465D60}"/>
            </a:ext>
          </a:extLst>
        </xdr:cNvPr>
        <xdr:cNvSpPr>
          <a:spLocks noChangeShapeType="1"/>
        </xdr:cNvSpPr>
      </xdr:nvSpPr>
      <xdr:spPr bwMode="auto">
        <a:xfrm>
          <a:off x="697230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5898" name="Line 7">
          <a:extLst>
            <a:ext uri="{FF2B5EF4-FFF2-40B4-BE49-F238E27FC236}">
              <a16:creationId xmlns:a16="http://schemas.microsoft.com/office/drawing/2014/main" id="{C5ECCFED-C37F-40CC-8E70-3389A6DC8776}"/>
            </a:ext>
          </a:extLst>
        </xdr:cNvPr>
        <xdr:cNvSpPr>
          <a:spLocks noChangeShapeType="1"/>
        </xdr:cNvSpPr>
      </xdr:nvSpPr>
      <xdr:spPr bwMode="auto">
        <a:xfrm>
          <a:off x="697230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5899" name="Line 7">
          <a:extLst>
            <a:ext uri="{FF2B5EF4-FFF2-40B4-BE49-F238E27FC236}">
              <a16:creationId xmlns:a16="http://schemas.microsoft.com/office/drawing/2014/main" id="{A53036E4-722D-45B8-A463-1926328AB663}"/>
            </a:ext>
          </a:extLst>
        </xdr:cNvPr>
        <xdr:cNvSpPr>
          <a:spLocks noChangeShapeType="1"/>
        </xdr:cNvSpPr>
      </xdr:nvSpPr>
      <xdr:spPr bwMode="auto">
        <a:xfrm>
          <a:off x="697230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5900" name="Line 7">
          <a:extLst>
            <a:ext uri="{FF2B5EF4-FFF2-40B4-BE49-F238E27FC236}">
              <a16:creationId xmlns:a16="http://schemas.microsoft.com/office/drawing/2014/main" id="{5EA0F0C2-C74A-4D47-8B5F-FC20B9D3B17E}"/>
            </a:ext>
          </a:extLst>
        </xdr:cNvPr>
        <xdr:cNvSpPr>
          <a:spLocks noChangeShapeType="1"/>
        </xdr:cNvSpPr>
      </xdr:nvSpPr>
      <xdr:spPr bwMode="auto">
        <a:xfrm>
          <a:off x="851535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5901" name="Line 7">
          <a:extLst>
            <a:ext uri="{FF2B5EF4-FFF2-40B4-BE49-F238E27FC236}">
              <a16:creationId xmlns:a16="http://schemas.microsoft.com/office/drawing/2014/main" id="{5DA1B6EA-D7D1-4FEE-963D-E6C833A20BAB}"/>
            </a:ext>
          </a:extLst>
        </xdr:cNvPr>
        <xdr:cNvSpPr>
          <a:spLocks noChangeShapeType="1"/>
        </xdr:cNvSpPr>
      </xdr:nvSpPr>
      <xdr:spPr bwMode="auto">
        <a:xfrm>
          <a:off x="851535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5902" name="Line 7">
          <a:extLst>
            <a:ext uri="{FF2B5EF4-FFF2-40B4-BE49-F238E27FC236}">
              <a16:creationId xmlns:a16="http://schemas.microsoft.com/office/drawing/2014/main" id="{5722EFD0-6051-4B49-898D-6DAC6B7E3329}"/>
            </a:ext>
          </a:extLst>
        </xdr:cNvPr>
        <xdr:cNvSpPr>
          <a:spLocks noChangeShapeType="1"/>
        </xdr:cNvSpPr>
      </xdr:nvSpPr>
      <xdr:spPr bwMode="auto">
        <a:xfrm>
          <a:off x="851535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5903" name="Line 7">
          <a:extLst>
            <a:ext uri="{FF2B5EF4-FFF2-40B4-BE49-F238E27FC236}">
              <a16:creationId xmlns:a16="http://schemas.microsoft.com/office/drawing/2014/main" id="{98041FA2-B040-46E9-B376-26FE45E1CDBD}"/>
            </a:ext>
          </a:extLst>
        </xdr:cNvPr>
        <xdr:cNvSpPr>
          <a:spLocks noChangeShapeType="1"/>
        </xdr:cNvSpPr>
      </xdr:nvSpPr>
      <xdr:spPr bwMode="auto">
        <a:xfrm>
          <a:off x="851535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5904" name="Line 7">
          <a:extLst>
            <a:ext uri="{FF2B5EF4-FFF2-40B4-BE49-F238E27FC236}">
              <a16:creationId xmlns:a16="http://schemas.microsoft.com/office/drawing/2014/main" id="{967AA379-3A66-49FA-88BD-5A712A2906C1}"/>
            </a:ext>
          </a:extLst>
        </xdr:cNvPr>
        <xdr:cNvSpPr>
          <a:spLocks noChangeShapeType="1"/>
        </xdr:cNvSpPr>
      </xdr:nvSpPr>
      <xdr:spPr bwMode="auto">
        <a:xfrm>
          <a:off x="851535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5905" name="Line 7">
          <a:extLst>
            <a:ext uri="{FF2B5EF4-FFF2-40B4-BE49-F238E27FC236}">
              <a16:creationId xmlns:a16="http://schemas.microsoft.com/office/drawing/2014/main" id="{176945E0-1D00-4466-B634-3BA1D43221CE}"/>
            </a:ext>
          </a:extLst>
        </xdr:cNvPr>
        <xdr:cNvSpPr>
          <a:spLocks noChangeShapeType="1"/>
        </xdr:cNvSpPr>
      </xdr:nvSpPr>
      <xdr:spPr bwMode="auto">
        <a:xfrm>
          <a:off x="851535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5906" name="Line 7">
          <a:extLst>
            <a:ext uri="{FF2B5EF4-FFF2-40B4-BE49-F238E27FC236}">
              <a16:creationId xmlns:a16="http://schemas.microsoft.com/office/drawing/2014/main" id="{8CFF486E-07FB-4C49-9322-221CE328A6D9}"/>
            </a:ext>
          </a:extLst>
        </xdr:cNvPr>
        <xdr:cNvSpPr>
          <a:spLocks noChangeShapeType="1"/>
        </xdr:cNvSpPr>
      </xdr:nvSpPr>
      <xdr:spPr bwMode="auto">
        <a:xfrm>
          <a:off x="851535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5907" name="Line 7">
          <a:extLst>
            <a:ext uri="{FF2B5EF4-FFF2-40B4-BE49-F238E27FC236}">
              <a16:creationId xmlns:a16="http://schemas.microsoft.com/office/drawing/2014/main" id="{384018C7-036F-4D5D-AF99-DCCDE60172BD}"/>
            </a:ext>
          </a:extLst>
        </xdr:cNvPr>
        <xdr:cNvSpPr>
          <a:spLocks noChangeShapeType="1"/>
        </xdr:cNvSpPr>
      </xdr:nvSpPr>
      <xdr:spPr bwMode="auto">
        <a:xfrm>
          <a:off x="851535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5908" name="Line 7">
          <a:extLst>
            <a:ext uri="{FF2B5EF4-FFF2-40B4-BE49-F238E27FC236}">
              <a16:creationId xmlns:a16="http://schemas.microsoft.com/office/drawing/2014/main" id="{19526889-17D5-4CF9-93C5-B9825639754A}"/>
            </a:ext>
          </a:extLst>
        </xdr:cNvPr>
        <xdr:cNvSpPr>
          <a:spLocks noChangeShapeType="1"/>
        </xdr:cNvSpPr>
      </xdr:nvSpPr>
      <xdr:spPr bwMode="auto">
        <a:xfrm>
          <a:off x="851535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5909" name="Line 7">
          <a:extLst>
            <a:ext uri="{FF2B5EF4-FFF2-40B4-BE49-F238E27FC236}">
              <a16:creationId xmlns:a16="http://schemas.microsoft.com/office/drawing/2014/main" id="{2C5C6259-B979-4957-A262-E90F969B3DDD}"/>
            </a:ext>
          </a:extLst>
        </xdr:cNvPr>
        <xdr:cNvSpPr>
          <a:spLocks noChangeShapeType="1"/>
        </xdr:cNvSpPr>
      </xdr:nvSpPr>
      <xdr:spPr bwMode="auto">
        <a:xfrm>
          <a:off x="851535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5910" name="Line 7">
          <a:extLst>
            <a:ext uri="{FF2B5EF4-FFF2-40B4-BE49-F238E27FC236}">
              <a16:creationId xmlns:a16="http://schemas.microsoft.com/office/drawing/2014/main" id="{CD409B8A-B13D-4827-B8D0-9F638D3FD7C3}"/>
            </a:ext>
          </a:extLst>
        </xdr:cNvPr>
        <xdr:cNvSpPr>
          <a:spLocks noChangeShapeType="1"/>
        </xdr:cNvSpPr>
      </xdr:nvSpPr>
      <xdr:spPr bwMode="auto">
        <a:xfrm>
          <a:off x="851535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5911" name="Line 7">
          <a:extLst>
            <a:ext uri="{FF2B5EF4-FFF2-40B4-BE49-F238E27FC236}">
              <a16:creationId xmlns:a16="http://schemas.microsoft.com/office/drawing/2014/main" id="{F3A4C399-05E5-4D0E-A323-12968CFF8D92}"/>
            </a:ext>
          </a:extLst>
        </xdr:cNvPr>
        <xdr:cNvSpPr>
          <a:spLocks noChangeShapeType="1"/>
        </xdr:cNvSpPr>
      </xdr:nvSpPr>
      <xdr:spPr bwMode="auto">
        <a:xfrm>
          <a:off x="851535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5912" name="Line 7">
          <a:extLst>
            <a:ext uri="{FF2B5EF4-FFF2-40B4-BE49-F238E27FC236}">
              <a16:creationId xmlns:a16="http://schemas.microsoft.com/office/drawing/2014/main" id="{4D5F24E1-F46C-446B-89CC-6BA0EAD05F37}"/>
            </a:ext>
          </a:extLst>
        </xdr:cNvPr>
        <xdr:cNvSpPr>
          <a:spLocks noChangeShapeType="1"/>
        </xdr:cNvSpPr>
      </xdr:nvSpPr>
      <xdr:spPr bwMode="auto">
        <a:xfrm>
          <a:off x="851535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5913" name="Line 7">
          <a:extLst>
            <a:ext uri="{FF2B5EF4-FFF2-40B4-BE49-F238E27FC236}">
              <a16:creationId xmlns:a16="http://schemas.microsoft.com/office/drawing/2014/main" id="{F75B3CAE-A91B-4420-88C5-3292BC0F5D70}"/>
            </a:ext>
          </a:extLst>
        </xdr:cNvPr>
        <xdr:cNvSpPr>
          <a:spLocks noChangeShapeType="1"/>
        </xdr:cNvSpPr>
      </xdr:nvSpPr>
      <xdr:spPr bwMode="auto">
        <a:xfrm>
          <a:off x="851535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5914" name="Line 7">
          <a:extLst>
            <a:ext uri="{FF2B5EF4-FFF2-40B4-BE49-F238E27FC236}">
              <a16:creationId xmlns:a16="http://schemas.microsoft.com/office/drawing/2014/main" id="{A4636BA5-FDEC-4B78-9565-15F9C7E7E856}"/>
            </a:ext>
          </a:extLst>
        </xdr:cNvPr>
        <xdr:cNvSpPr>
          <a:spLocks noChangeShapeType="1"/>
        </xdr:cNvSpPr>
      </xdr:nvSpPr>
      <xdr:spPr bwMode="auto">
        <a:xfrm>
          <a:off x="851535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5915" name="Line 7">
          <a:extLst>
            <a:ext uri="{FF2B5EF4-FFF2-40B4-BE49-F238E27FC236}">
              <a16:creationId xmlns:a16="http://schemas.microsoft.com/office/drawing/2014/main" id="{9B5DA52C-A111-4387-A92A-A497336D18FB}"/>
            </a:ext>
          </a:extLst>
        </xdr:cNvPr>
        <xdr:cNvSpPr>
          <a:spLocks noChangeShapeType="1"/>
        </xdr:cNvSpPr>
      </xdr:nvSpPr>
      <xdr:spPr bwMode="auto">
        <a:xfrm>
          <a:off x="851535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5916" name="Line 7">
          <a:extLst>
            <a:ext uri="{FF2B5EF4-FFF2-40B4-BE49-F238E27FC236}">
              <a16:creationId xmlns:a16="http://schemas.microsoft.com/office/drawing/2014/main" id="{8035F135-27A0-4A51-B716-56CA63B6B4F7}"/>
            </a:ext>
          </a:extLst>
        </xdr:cNvPr>
        <xdr:cNvSpPr>
          <a:spLocks noChangeShapeType="1"/>
        </xdr:cNvSpPr>
      </xdr:nvSpPr>
      <xdr:spPr bwMode="auto">
        <a:xfrm>
          <a:off x="851535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5917" name="Line 7">
          <a:extLst>
            <a:ext uri="{FF2B5EF4-FFF2-40B4-BE49-F238E27FC236}">
              <a16:creationId xmlns:a16="http://schemas.microsoft.com/office/drawing/2014/main" id="{B22D3827-9526-4D49-A80A-5F2913D4A7D2}"/>
            </a:ext>
          </a:extLst>
        </xdr:cNvPr>
        <xdr:cNvSpPr>
          <a:spLocks noChangeShapeType="1"/>
        </xdr:cNvSpPr>
      </xdr:nvSpPr>
      <xdr:spPr bwMode="auto">
        <a:xfrm>
          <a:off x="851535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5918" name="Line 7">
          <a:extLst>
            <a:ext uri="{FF2B5EF4-FFF2-40B4-BE49-F238E27FC236}">
              <a16:creationId xmlns:a16="http://schemas.microsoft.com/office/drawing/2014/main" id="{EA074CE8-DC54-408E-A7CC-CB3A10AEED84}"/>
            </a:ext>
          </a:extLst>
        </xdr:cNvPr>
        <xdr:cNvSpPr>
          <a:spLocks noChangeShapeType="1"/>
        </xdr:cNvSpPr>
      </xdr:nvSpPr>
      <xdr:spPr bwMode="auto">
        <a:xfrm>
          <a:off x="851535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5919" name="Line 7">
          <a:extLst>
            <a:ext uri="{FF2B5EF4-FFF2-40B4-BE49-F238E27FC236}">
              <a16:creationId xmlns:a16="http://schemas.microsoft.com/office/drawing/2014/main" id="{FC0C60E0-AEDA-4ADD-ADC3-01911A571E1B}"/>
            </a:ext>
          </a:extLst>
        </xdr:cNvPr>
        <xdr:cNvSpPr>
          <a:spLocks noChangeShapeType="1"/>
        </xdr:cNvSpPr>
      </xdr:nvSpPr>
      <xdr:spPr bwMode="auto">
        <a:xfrm>
          <a:off x="851535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5920" name="Line 7">
          <a:extLst>
            <a:ext uri="{FF2B5EF4-FFF2-40B4-BE49-F238E27FC236}">
              <a16:creationId xmlns:a16="http://schemas.microsoft.com/office/drawing/2014/main" id="{1E481438-E72D-4CDC-8EB6-D352CE6780CA}"/>
            </a:ext>
          </a:extLst>
        </xdr:cNvPr>
        <xdr:cNvSpPr>
          <a:spLocks noChangeShapeType="1"/>
        </xdr:cNvSpPr>
      </xdr:nvSpPr>
      <xdr:spPr bwMode="auto">
        <a:xfrm>
          <a:off x="851535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142</xdr:row>
      <xdr:rowOff>0</xdr:rowOff>
    </xdr:from>
    <xdr:to>
      <xdr:col>9</xdr:col>
      <xdr:colOff>323850</xdr:colOff>
      <xdr:row>142</xdr:row>
      <xdr:rowOff>0</xdr:rowOff>
    </xdr:to>
    <xdr:sp macro="" textlink="">
      <xdr:nvSpPr>
        <xdr:cNvPr id="5921" name="Line 7">
          <a:extLst>
            <a:ext uri="{FF2B5EF4-FFF2-40B4-BE49-F238E27FC236}">
              <a16:creationId xmlns:a16="http://schemas.microsoft.com/office/drawing/2014/main" id="{6E71105A-1340-4956-AA7B-BF751C556922}"/>
            </a:ext>
          </a:extLst>
        </xdr:cNvPr>
        <xdr:cNvSpPr>
          <a:spLocks noChangeShapeType="1"/>
        </xdr:cNvSpPr>
      </xdr:nvSpPr>
      <xdr:spPr bwMode="auto">
        <a:xfrm>
          <a:off x="5495925"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142</xdr:row>
      <xdr:rowOff>0</xdr:rowOff>
    </xdr:from>
    <xdr:to>
      <xdr:col>9</xdr:col>
      <xdr:colOff>323850</xdr:colOff>
      <xdr:row>142</xdr:row>
      <xdr:rowOff>0</xdr:rowOff>
    </xdr:to>
    <xdr:sp macro="" textlink="">
      <xdr:nvSpPr>
        <xdr:cNvPr id="5922" name="Line 7">
          <a:extLst>
            <a:ext uri="{FF2B5EF4-FFF2-40B4-BE49-F238E27FC236}">
              <a16:creationId xmlns:a16="http://schemas.microsoft.com/office/drawing/2014/main" id="{F3FDD6AE-6A92-4BE5-99C9-3C361BB2C5DF}"/>
            </a:ext>
          </a:extLst>
        </xdr:cNvPr>
        <xdr:cNvSpPr>
          <a:spLocks noChangeShapeType="1"/>
        </xdr:cNvSpPr>
      </xdr:nvSpPr>
      <xdr:spPr bwMode="auto">
        <a:xfrm>
          <a:off x="5495925"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142</xdr:row>
      <xdr:rowOff>0</xdr:rowOff>
    </xdr:from>
    <xdr:to>
      <xdr:col>9</xdr:col>
      <xdr:colOff>323850</xdr:colOff>
      <xdr:row>142</xdr:row>
      <xdr:rowOff>0</xdr:rowOff>
    </xdr:to>
    <xdr:sp macro="" textlink="">
      <xdr:nvSpPr>
        <xdr:cNvPr id="5923" name="Line 7">
          <a:extLst>
            <a:ext uri="{FF2B5EF4-FFF2-40B4-BE49-F238E27FC236}">
              <a16:creationId xmlns:a16="http://schemas.microsoft.com/office/drawing/2014/main" id="{A2FBE84C-1850-435F-80B6-40CAE331315D}"/>
            </a:ext>
          </a:extLst>
        </xdr:cNvPr>
        <xdr:cNvSpPr>
          <a:spLocks noChangeShapeType="1"/>
        </xdr:cNvSpPr>
      </xdr:nvSpPr>
      <xdr:spPr bwMode="auto">
        <a:xfrm>
          <a:off x="5495925"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142</xdr:row>
      <xdr:rowOff>0</xdr:rowOff>
    </xdr:from>
    <xdr:to>
      <xdr:col>9</xdr:col>
      <xdr:colOff>323850</xdr:colOff>
      <xdr:row>142</xdr:row>
      <xdr:rowOff>0</xdr:rowOff>
    </xdr:to>
    <xdr:sp macro="" textlink="">
      <xdr:nvSpPr>
        <xdr:cNvPr id="5924" name="Line 7">
          <a:extLst>
            <a:ext uri="{FF2B5EF4-FFF2-40B4-BE49-F238E27FC236}">
              <a16:creationId xmlns:a16="http://schemas.microsoft.com/office/drawing/2014/main" id="{B9C75D01-4723-4207-B31A-2490276EF2E7}"/>
            </a:ext>
          </a:extLst>
        </xdr:cNvPr>
        <xdr:cNvSpPr>
          <a:spLocks noChangeShapeType="1"/>
        </xdr:cNvSpPr>
      </xdr:nvSpPr>
      <xdr:spPr bwMode="auto">
        <a:xfrm>
          <a:off x="5495925"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142</xdr:row>
      <xdr:rowOff>0</xdr:rowOff>
    </xdr:from>
    <xdr:to>
      <xdr:col>9</xdr:col>
      <xdr:colOff>323850</xdr:colOff>
      <xdr:row>142</xdr:row>
      <xdr:rowOff>0</xdr:rowOff>
    </xdr:to>
    <xdr:sp macro="" textlink="">
      <xdr:nvSpPr>
        <xdr:cNvPr id="5925" name="Line 7">
          <a:extLst>
            <a:ext uri="{FF2B5EF4-FFF2-40B4-BE49-F238E27FC236}">
              <a16:creationId xmlns:a16="http://schemas.microsoft.com/office/drawing/2014/main" id="{0C09ACD4-AB73-42B9-93B7-C0B43C23E417}"/>
            </a:ext>
          </a:extLst>
        </xdr:cNvPr>
        <xdr:cNvSpPr>
          <a:spLocks noChangeShapeType="1"/>
        </xdr:cNvSpPr>
      </xdr:nvSpPr>
      <xdr:spPr bwMode="auto">
        <a:xfrm>
          <a:off x="5495925"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142</xdr:row>
      <xdr:rowOff>0</xdr:rowOff>
    </xdr:from>
    <xdr:to>
      <xdr:col>9</xdr:col>
      <xdr:colOff>323850</xdr:colOff>
      <xdr:row>142</xdr:row>
      <xdr:rowOff>0</xdr:rowOff>
    </xdr:to>
    <xdr:sp macro="" textlink="">
      <xdr:nvSpPr>
        <xdr:cNvPr id="5926" name="Line 7">
          <a:extLst>
            <a:ext uri="{FF2B5EF4-FFF2-40B4-BE49-F238E27FC236}">
              <a16:creationId xmlns:a16="http://schemas.microsoft.com/office/drawing/2014/main" id="{92A0A74F-B5CB-415D-922B-9134FDA68D85}"/>
            </a:ext>
          </a:extLst>
        </xdr:cNvPr>
        <xdr:cNvSpPr>
          <a:spLocks noChangeShapeType="1"/>
        </xdr:cNvSpPr>
      </xdr:nvSpPr>
      <xdr:spPr bwMode="auto">
        <a:xfrm>
          <a:off x="5495925"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142</xdr:row>
      <xdr:rowOff>0</xdr:rowOff>
    </xdr:from>
    <xdr:to>
      <xdr:col>9</xdr:col>
      <xdr:colOff>323850</xdr:colOff>
      <xdr:row>142</xdr:row>
      <xdr:rowOff>0</xdr:rowOff>
    </xdr:to>
    <xdr:sp macro="" textlink="">
      <xdr:nvSpPr>
        <xdr:cNvPr id="5927" name="Line 7">
          <a:extLst>
            <a:ext uri="{FF2B5EF4-FFF2-40B4-BE49-F238E27FC236}">
              <a16:creationId xmlns:a16="http://schemas.microsoft.com/office/drawing/2014/main" id="{C82C2D86-D117-4F3E-95FC-77D96869B987}"/>
            </a:ext>
          </a:extLst>
        </xdr:cNvPr>
        <xdr:cNvSpPr>
          <a:spLocks noChangeShapeType="1"/>
        </xdr:cNvSpPr>
      </xdr:nvSpPr>
      <xdr:spPr bwMode="auto">
        <a:xfrm>
          <a:off x="5495925"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142</xdr:row>
      <xdr:rowOff>0</xdr:rowOff>
    </xdr:from>
    <xdr:to>
      <xdr:col>9</xdr:col>
      <xdr:colOff>323850</xdr:colOff>
      <xdr:row>142</xdr:row>
      <xdr:rowOff>0</xdr:rowOff>
    </xdr:to>
    <xdr:sp macro="" textlink="">
      <xdr:nvSpPr>
        <xdr:cNvPr id="5928" name="Line 7">
          <a:extLst>
            <a:ext uri="{FF2B5EF4-FFF2-40B4-BE49-F238E27FC236}">
              <a16:creationId xmlns:a16="http://schemas.microsoft.com/office/drawing/2014/main" id="{F2C304FB-8B2A-4958-9638-8972E85EACE6}"/>
            </a:ext>
          </a:extLst>
        </xdr:cNvPr>
        <xdr:cNvSpPr>
          <a:spLocks noChangeShapeType="1"/>
        </xdr:cNvSpPr>
      </xdr:nvSpPr>
      <xdr:spPr bwMode="auto">
        <a:xfrm>
          <a:off x="5495925"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142</xdr:row>
      <xdr:rowOff>0</xdr:rowOff>
    </xdr:from>
    <xdr:to>
      <xdr:col>9</xdr:col>
      <xdr:colOff>323850</xdr:colOff>
      <xdr:row>142</xdr:row>
      <xdr:rowOff>0</xdr:rowOff>
    </xdr:to>
    <xdr:sp macro="" textlink="">
      <xdr:nvSpPr>
        <xdr:cNvPr id="5929" name="Line 7">
          <a:extLst>
            <a:ext uri="{FF2B5EF4-FFF2-40B4-BE49-F238E27FC236}">
              <a16:creationId xmlns:a16="http://schemas.microsoft.com/office/drawing/2014/main" id="{E4B1BF32-EC33-4A36-93C3-646AAD258C20}"/>
            </a:ext>
          </a:extLst>
        </xdr:cNvPr>
        <xdr:cNvSpPr>
          <a:spLocks noChangeShapeType="1"/>
        </xdr:cNvSpPr>
      </xdr:nvSpPr>
      <xdr:spPr bwMode="auto">
        <a:xfrm>
          <a:off x="5495925"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142</xdr:row>
      <xdr:rowOff>0</xdr:rowOff>
    </xdr:from>
    <xdr:to>
      <xdr:col>9</xdr:col>
      <xdr:colOff>323850</xdr:colOff>
      <xdr:row>142</xdr:row>
      <xdr:rowOff>0</xdr:rowOff>
    </xdr:to>
    <xdr:sp macro="" textlink="">
      <xdr:nvSpPr>
        <xdr:cNvPr id="5930" name="Line 7">
          <a:extLst>
            <a:ext uri="{FF2B5EF4-FFF2-40B4-BE49-F238E27FC236}">
              <a16:creationId xmlns:a16="http://schemas.microsoft.com/office/drawing/2014/main" id="{BFCF197E-3220-457C-94F0-A83E02D183B6}"/>
            </a:ext>
          </a:extLst>
        </xdr:cNvPr>
        <xdr:cNvSpPr>
          <a:spLocks noChangeShapeType="1"/>
        </xdr:cNvSpPr>
      </xdr:nvSpPr>
      <xdr:spPr bwMode="auto">
        <a:xfrm>
          <a:off x="5495925"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142</xdr:row>
      <xdr:rowOff>0</xdr:rowOff>
    </xdr:from>
    <xdr:to>
      <xdr:col>9</xdr:col>
      <xdr:colOff>323850</xdr:colOff>
      <xdr:row>142</xdr:row>
      <xdr:rowOff>0</xdr:rowOff>
    </xdr:to>
    <xdr:sp macro="" textlink="">
      <xdr:nvSpPr>
        <xdr:cNvPr id="5931" name="Line 7">
          <a:extLst>
            <a:ext uri="{FF2B5EF4-FFF2-40B4-BE49-F238E27FC236}">
              <a16:creationId xmlns:a16="http://schemas.microsoft.com/office/drawing/2014/main" id="{6F0A3F36-3535-4FCC-924C-44A5A6EA4F0F}"/>
            </a:ext>
          </a:extLst>
        </xdr:cNvPr>
        <xdr:cNvSpPr>
          <a:spLocks noChangeShapeType="1"/>
        </xdr:cNvSpPr>
      </xdr:nvSpPr>
      <xdr:spPr bwMode="auto">
        <a:xfrm>
          <a:off x="5495925"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142</xdr:row>
      <xdr:rowOff>0</xdr:rowOff>
    </xdr:from>
    <xdr:to>
      <xdr:col>9</xdr:col>
      <xdr:colOff>323850</xdr:colOff>
      <xdr:row>142</xdr:row>
      <xdr:rowOff>0</xdr:rowOff>
    </xdr:to>
    <xdr:sp macro="" textlink="">
      <xdr:nvSpPr>
        <xdr:cNvPr id="5932" name="Line 7">
          <a:extLst>
            <a:ext uri="{FF2B5EF4-FFF2-40B4-BE49-F238E27FC236}">
              <a16:creationId xmlns:a16="http://schemas.microsoft.com/office/drawing/2014/main" id="{352B9E55-A343-4244-A133-15DD7BE09600}"/>
            </a:ext>
          </a:extLst>
        </xdr:cNvPr>
        <xdr:cNvSpPr>
          <a:spLocks noChangeShapeType="1"/>
        </xdr:cNvSpPr>
      </xdr:nvSpPr>
      <xdr:spPr bwMode="auto">
        <a:xfrm>
          <a:off x="5495925"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142</xdr:row>
      <xdr:rowOff>0</xdr:rowOff>
    </xdr:from>
    <xdr:to>
      <xdr:col>9</xdr:col>
      <xdr:colOff>323850</xdr:colOff>
      <xdr:row>142</xdr:row>
      <xdr:rowOff>0</xdr:rowOff>
    </xdr:to>
    <xdr:sp macro="" textlink="">
      <xdr:nvSpPr>
        <xdr:cNvPr id="5933" name="Line 7">
          <a:extLst>
            <a:ext uri="{FF2B5EF4-FFF2-40B4-BE49-F238E27FC236}">
              <a16:creationId xmlns:a16="http://schemas.microsoft.com/office/drawing/2014/main" id="{D1A212B2-6E64-4490-AB8F-704F290D7FC5}"/>
            </a:ext>
          </a:extLst>
        </xdr:cNvPr>
        <xdr:cNvSpPr>
          <a:spLocks noChangeShapeType="1"/>
        </xdr:cNvSpPr>
      </xdr:nvSpPr>
      <xdr:spPr bwMode="auto">
        <a:xfrm>
          <a:off x="5495925"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142</xdr:row>
      <xdr:rowOff>0</xdr:rowOff>
    </xdr:from>
    <xdr:to>
      <xdr:col>9</xdr:col>
      <xdr:colOff>323850</xdr:colOff>
      <xdr:row>142</xdr:row>
      <xdr:rowOff>0</xdr:rowOff>
    </xdr:to>
    <xdr:sp macro="" textlink="">
      <xdr:nvSpPr>
        <xdr:cNvPr id="5934" name="Line 7">
          <a:extLst>
            <a:ext uri="{FF2B5EF4-FFF2-40B4-BE49-F238E27FC236}">
              <a16:creationId xmlns:a16="http://schemas.microsoft.com/office/drawing/2014/main" id="{FB211642-CA59-473F-8F79-77100559D070}"/>
            </a:ext>
          </a:extLst>
        </xdr:cNvPr>
        <xdr:cNvSpPr>
          <a:spLocks noChangeShapeType="1"/>
        </xdr:cNvSpPr>
      </xdr:nvSpPr>
      <xdr:spPr bwMode="auto">
        <a:xfrm>
          <a:off x="5495925"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142</xdr:row>
      <xdr:rowOff>0</xdr:rowOff>
    </xdr:from>
    <xdr:to>
      <xdr:col>9</xdr:col>
      <xdr:colOff>323850</xdr:colOff>
      <xdr:row>142</xdr:row>
      <xdr:rowOff>0</xdr:rowOff>
    </xdr:to>
    <xdr:sp macro="" textlink="">
      <xdr:nvSpPr>
        <xdr:cNvPr id="5935" name="Line 7">
          <a:extLst>
            <a:ext uri="{FF2B5EF4-FFF2-40B4-BE49-F238E27FC236}">
              <a16:creationId xmlns:a16="http://schemas.microsoft.com/office/drawing/2014/main" id="{4346C74C-AE4E-48F5-A868-B94CBFEB4853}"/>
            </a:ext>
          </a:extLst>
        </xdr:cNvPr>
        <xdr:cNvSpPr>
          <a:spLocks noChangeShapeType="1"/>
        </xdr:cNvSpPr>
      </xdr:nvSpPr>
      <xdr:spPr bwMode="auto">
        <a:xfrm>
          <a:off x="5495925"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142</xdr:row>
      <xdr:rowOff>0</xdr:rowOff>
    </xdr:from>
    <xdr:to>
      <xdr:col>9</xdr:col>
      <xdr:colOff>323850</xdr:colOff>
      <xdr:row>142</xdr:row>
      <xdr:rowOff>0</xdr:rowOff>
    </xdr:to>
    <xdr:sp macro="" textlink="">
      <xdr:nvSpPr>
        <xdr:cNvPr id="5936" name="Line 7">
          <a:extLst>
            <a:ext uri="{FF2B5EF4-FFF2-40B4-BE49-F238E27FC236}">
              <a16:creationId xmlns:a16="http://schemas.microsoft.com/office/drawing/2014/main" id="{91FDED9A-394E-4DE6-972D-C8F1D617BD4C}"/>
            </a:ext>
          </a:extLst>
        </xdr:cNvPr>
        <xdr:cNvSpPr>
          <a:spLocks noChangeShapeType="1"/>
        </xdr:cNvSpPr>
      </xdr:nvSpPr>
      <xdr:spPr bwMode="auto">
        <a:xfrm>
          <a:off x="5495925"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142</xdr:row>
      <xdr:rowOff>0</xdr:rowOff>
    </xdr:from>
    <xdr:to>
      <xdr:col>9</xdr:col>
      <xdr:colOff>323850</xdr:colOff>
      <xdr:row>142</xdr:row>
      <xdr:rowOff>0</xdr:rowOff>
    </xdr:to>
    <xdr:sp macro="" textlink="">
      <xdr:nvSpPr>
        <xdr:cNvPr id="5937" name="Line 7">
          <a:extLst>
            <a:ext uri="{FF2B5EF4-FFF2-40B4-BE49-F238E27FC236}">
              <a16:creationId xmlns:a16="http://schemas.microsoft.com/office/drawing/2014/main" id="{F66EAE66-7812-4722-A736-972FB6A3F2DF}"/>
            </a:ext>
          </a:extLst>
        </xdr:cNvPr>
        <xdr:cNvSpPr>
          <a:spLocks noChangeShapeType="1"/>
        </xdr:cNvSpPr>
      </xdr:nvSpPr>
      <xdr:spPr bwMode="auto">
        <a:xfrm>
          <a:off x="5495925"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142</xdr:row>
      <xdr:rowOff>0</xdr:rowOff>
    </xdr:from>
    <xdr:to>
      <xdr:col>9</xdr:col>
      <xdr:colOff>323850</xdr:colOff>
      <xdr:row>142</xdr:row>
      <xdr:rowOff>0</xdr:rowOff>
    </xdr:to>
    <xdr:sp macro="" textlink="">
      <xdr:nvSpPr>
        <xdr:cNvPr id="5938" name="Line 7">
          <a:extLst>
            <a:ext uri="{FF2B5EF4-FFF2-40B4-BE49-F238E27FC236}">
              <a16:creationId xmlns:a16="http://schemas.microsoft.com/office/drawing/2014/main" id="{79C9F7FE-ACD6-4619-92EF-1CAE5545742E}"/>
            </a:ext>
          </a:extLst>
        </xdr:cNvPr>
        <xdr:cNvSpPr>
          <a:spLocks noChangeShapeType="1"/>
        </xdr:cNvSpPr>
      </xdr:nvSpPr>
      <xdr:spPr bwMode="auto">
        <a:xfrm>
          <a:off x="5495925"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142</xdr:row>
      <xdr:rowOff>0</xdr:rowOff>
    </xdr:from>
    <xdr:to>
      <xdr:col>9</xdr:col>
      <xdr:colOff>323850</xdr:colOff>
      <xdr:row>142</xdr:row>
      <xdr:rowOff>0</xdr:rowOff>
    </xdr:to>
    <xdr:sp macro="" textlink="">
      <xdr:nvSpPr>
        <xdr:cNvPr id="5939" name="Line 7">
          <a:extLst>
            <a:ext uri="{FF2B5EF4-FFF2-40B4-BE49-F238E27FC236}">
              <a16:creationId xmlns:a16="http://schemas.microsoft.com/office/drawing/2014/main" id="{0667BD20-C14B-4860-B4BD-2F35AEB6E2A6}"/>
            </a:ext>
          </a:extLst>
        </xdr:cNvPr>
        <xdr:cNvSpPr>
          <a:spLocks noChangeShapeType="1"/>
        </xdr:cNvSpPr>
      </xdr:nvSpPr>
      <xdr:spPr bwMode="auto">
        <a:xfrm>
          <a:off x="5495925"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142</xdr:row>
      <xdr:rowOff>0</xdr:rowOff>
    </xdr:from>
    <xdr:to>
      <xdr:col>9</xdr:col>
      <xdr:colOff>323850</xdr:colOff>
      <xdr:row>142</xdr:row>
      <xdr:rowOff>0</xdr:rowOff>
    </xdr:to>
    <xdr:sp macro="" textlink="">
      <xdr:nvSpPr>
        <xdr:cNvPr id="5940" name="Line 7">
          <a:extLst>
            <a:ext uri="{FF2B5EF4-FFF2-40B4-BE49-F238E27FC236}">
              <a16:creationId xmlns:a16="http://schemas.microsoft.com/office/drawing/2014/main" id="{2D4A2DEF-778C-47F2-B569-82EBDC104C42}"/>
            </a:ext>
          </a:extLst>
        </xdr:cNvPr>
        <xdr:cNvSpPr>
          <a:spLocks noChangeShapeType="1"/>
        </xdr:cNvSpPr>
      </xdr:nvSpPr>
      <xdr:spPr bwMode="auto">
        <a:xfrm>
          <a:off x="5495925"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142</xdr:row>
      <xdr:rowOff>0</xdr:rowOff>
    </xdr:from>
    <xdr:to>
      <xdr:col>9</xdr:col>
      <xdr:colOff>323850</xdr:colOff>
      <xdr:row>142</xdr:row>
      <xdr:rowOff>0</xdr:rowOff>
    </xdr:to>
    <xdr:sp macro="" textlink="">
      <xdr:nvSpPr>
        <xdr:cNvPr id="5941" name="Line 7">
          <a:extLst>
            <a:ext uri="{FF2B5EF4-FFF2-40B4-BE49-F238E27FC236}">
              <a16:creationId xmlns:a16="http://schemas.microsoft.com/office/drawing/2014/main" id="{EED0EC00-1CB0-4756-B112-050245DE26D3}"/>
            </a:ext>
          </a:extLst>
        </xdr:cNvPr>
        <xdr:cNvSpPr>
          <a:spLocks noChangeShapeType="1"/>
        </xdr:cNvSpPr>
      </xdr:nvSpPr>
      <xdr:spPr bwMode="auto">
        <a:xfrm>
          <a:off x="5495925"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5942" name="Line 7">
          <a:extLst>
            <a:ext uri="{FF2B5EF4-FFF2-40B4-BE49-F238E27FC236}">
              <a16:creationId xmlns:a16="http://schemas.microsoft.com/office/drawing/2014/main" id="{F8C47931-BFB4-4A8C-9964-1AF8EDBEBF50}"/>
            </a:ext>
          </a:extLst>
        </xdr:cNvPr>
        <xdr:cNvSpPr>
          <a:spLocks noChangeShapeType="1"/>
        </xdr:cNvSpPr>
      </xdr:nvSpPr>
      <xdr:spPr bwMode="auto">
        <a:xfrm>
          <a:off x="2505075"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5943" name="Line 7">
          <a:extLst>
            <a:ext uri="{FF2B5EF4-FFF2-40B4-BE49-F238E27FC236}">
              <a16:creationId xmlns:a16="http://schemas.microsoft.com/office/drawing/2014/main" id="{71BCD9FB-22D4-4489-9855-9B4D8E535691}"/>
            </a:ext>
          </a:extLst>
        </xdr:cNvPr>
        <xdr:cNvSpPr>
          <a:spLocks noChangeShapeType="1"/>
        </xdr:cNvSpPr>
      </xdr:nvSpPr>
      <xdr:spPr bwMode="auto">
        <a:xfrm>
          <a:off x="2505075"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5944" name="Line 7">
          <a:extLst>
            <a:ext uri="{FF2B5EF4-FFF2-40B4-BE49-F238E27FC236}">
              <a16:creationId xmlns:a16="http://schemas.microsoft.com/office/drawing/2014/main" id="{D04C32C5-3CAF-430F-B460-00AF93A1F312}"/>
            </a:ext>
          </a:extLst>
        </xdr:cNvPr>
        <xdr:cNvSpPr>
          <a:spLocks noChangeShapeType="1"/>
        </xdr:cNvSpPr>
      </xdr:nvSpPr>
      <xdr:spPr bwMode="auto">
        <a:xfrm>
          <a:off x="2505075"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5945" name="Line 7">
          <a:extLst>
            <a:ext uri="{FF2B5EF4-FFF2-40B4-BE49-F238E27FC236}">
              <a16:creationId xmlns:a16="http://schemas.microsoft.com/office/drawing/2014/main" id="{F48C9205-7F67-4590-AA8A-58D50015DA5D}"/>
            </a:ext>
          </a:extLst>
        </xdr:cNvPr>
        <xdr:cNvSpPr>
          <a:spLocks noChangeShapeType="1"/>
        </xdr:cNvSpPr>
      </xdr:nvSpPr>
      <xdr:spPr bwMode="auto">
        <a:xfrm>
          <a:off x="2505075"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5946" name="Line 7">
          <a:extLst>
            <a:ext uri="{FF2B5EF4-FFF2-40B4-BE49-F238E27FC236}">
              <a16:creationId xmlns:a16="http://schemas.microsoft.com/office/drawing/2014/main" id="{AB3401EC-4B74-46AC-8D06-C520607F9996}"/>
            </a:ext>
          </a:extLst>
        </xdr:cNvPr>
        <xdr:cNvSpPr>
          <a:spLocks noChangeShapeType="1"/>
        </xdr:cNvSpPr>
      </xdr:nvSpPr>
      <xdr:spPr bwMode="auto">
        <a:xfrm>
          <a:off x="2505075"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5947" name="Line 7">
          <a:extLst>
            <a:ext uri="{FF2B5EF4-FFF2-40B4-BE49-F238E27FC236}">
              <a16:creationId xmlns:a16="http://schemas.microsoft.com/office/drawing/2014/main" id="{6D888A3D-3678-405A-B711-5FC6C25B155D}"/>
            </a:ext>
          </a:extLst>
        </xdr:cNvPr>
        <xdr:cNvSpPr>
          <a:spLocks noChangeShapeType="1"/>
        </xdr:cNvSpPr>
      </xdr:nvSpPr>
      <xdr:spPr bwMode="auto">
        <a:xfrm>
          <a:off x="2505075"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5948" name="Line 7">
          <a:extLst>
            <a:ext uri="{FF2B5EF4-FFF2-40B4-BE49-F238E27FC236}">
              <a16:creationId xmlns:a16="http://schemas.microsoft.com/office/drawing/2014/main" id="{2D8A0F6F-236F-477C-8904-2D49B446389B}"/>
            </a:ext>
          </a:extLst>
        </xdr:cNvPr>
        <xdr:cNvSpPr>
          <a:spLocks noChangeShapeType="1"/>
        </xdr:cNvSpPr>
      </xdr:nvSpPr>
      <xdr:spPr bwMode="auto">
        <a:xfrm>
          <a:off x="2505075"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5949" name="Line 7">
          <a:extLst>
            <a:ext uri="{FF2B5EF4-FFF2-40B4-BE49-F238E27FC236}">
              <a16:creationId xmlns:a16="http://schemas.microsoft.com/office/drawing/2014/main" id="{71EB60B7-A551-495E-811F-E7D42084733E}"/>
            </a:ext>
          </a:extLst>
        </xdr:cNvPr>
        <xdr:cNvSpPr>
          <a:spLocks noChangeShapeType="1"/>
        </xdr:cNvSpPr>
      </xdr:nvSpPr>
      <xdr:spPr bwMode="auto">
        <a:xfrm>
          <a:off x="2505075"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5950" name="Line 7">
          <a:extLst>
            <a:ext uri="{FF2B5EF4-FFF2-40B4-BE49-F238E27FC236}">
              <a16:creationId xmlns:a16="http://schemas.microsoft.com/office/drawing/2014/main" id="{6E557454-FAE2-4A09-8AD1-1752879026BD}"/>
            </a:ext>
          </a:extLst>
        </xdr:cNvPr>
        <xdr:cNvSpPr>
          <a:spLocks noChangeShapeType="1"/>
        </xdr:cNvSpPr>
      </xdr:nvSpPr>
      <xdr:spPr bwMode="auto">
        <a:xfrm>
          <a:off x="2505075"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5951" name="Line 7">
          <a:extLst>
            <a:ext uri="{FF2B5EF4-FFF2-40B4-BE49-F238E27FC236}">
              <a16:creationId xmlns:a16="http://schemas.microsoft.com/office/drawing/2014/main" id="{ED8069AE-F975-4F2C-80ED-792642BCB6C5}"/>
            </a:ext>
          </a:extLst>
        </xdr:cNvPr>
        <xdr:cNvSpPr>
          <a:spLocks noChangeShapeType="1"/>
        </xdr:cNvSpPr>
      </xdr:nvSpPr>
      <xdr:spPr bwMode="auto">
        <a:xfrm>
          <a:off x="2505075"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5952" name="Line 7">
          <a:extLst>
            <a:ext uri="{FF2B5EF4-FFF2-40B4-BE49-F238E27FC236}">
              <a16:creationId xmlns:a16="http://schemas.microsoft.com/office/drawing/2014/main" id="{145923FF-1276-47E5-ACCD-6B4F80EFAABE}"/>
            </a:ext>
          </a:extLst>
        </xdr:cNvPr>
        <xdr:cNvSpPr>
          <a:spLocks noChangeShapeType="1"/>
        </xdr:cNvSpPr>
      </xdr:nvSpPr>
      <xdr:spPr bwMode="auto">
        <a:xfrm>
          <a:off x="2505075"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5953" name="Line 7">
          <a:extLst>
            <a:ext uri="{FF2B5EF4-FFF2-40B4-BE49-F238E27FC236}">
              <a16:creationId xmlns:a16="http://schemas.microsoft.com/office/drawing/2014/main" id="{9443CD97-4AEB-4925-863D-D6A1B0237A23}"/>
            </a:ext>
          </a:extLst>
        </xdr:cNvPr>
        <xdr:cNvSpPr>
          <a:spLocks noChangeShapeType="1"/>
        </xdr:cNvSpPr>
      </xdr:nvSpPr>
      <xdr:spPr bwMode="auto">
        <a:xfrm>
          <a:off x="2505075"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5954" name="Line 7">
          <a:extLst>
            <a:ext uri="{FF2B5EF4-FFF2-40B4-BE49-F238E27FC236}">
              <a16:creationId xmlns:a16="http://schemas.microsoft.com/office/drawing/2014/main" id="{0877A4E7-74C4-4A33-9629-5E491E9D2D74}"/>
            </a:ext>
          </a:extLst>
        </xdr:cNvPr>
        <xdr:cNvSpPr>
          <a:spLocks noChangeShapeType="1"/>
        </xdr:cNvSpPr>
      </xdr:nvSpPr>
      <xdr:spPr bwMode="auto">
        <a:xfrm>
          <a:off x="2505075"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5955" name="Line 7">
          <a:extLst>
            <a:ext uri="{FF2B5EF4-FFF2-40B4-BE49-F238E27FC236}">
              <a16:creationId xmlns:a16="http://schemas.microsoft.com/office/drawing/2014/main" id="{48F47B65-2AAA-4BA0-940B-0EB4C241FAC7}"/>
            </a:ext>
          </a:extLst>
        </xdr:cNvPr>
        <xdr:cNvSpPr>
          <a:spLocks noChangeShapeType="1"/>
        </xdr:cNvSpPr>
      </xdr:nvSpPr>
      <xdr:spPr bwMode="auto">
        <a:xfrm>
          <a:off x="2505075"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5956" name="Line 7">
          <a:extLst>
            <a:ext uri="{FF2B5EF4-FFF2-40B4-BE49-F238E27FC236}">
              <a16:creationId xmlns:a16="http://schemas.microsoft.com/office/drawing/2014/main" id="{4C3AD1B3-4084-41C9-8A0D-951D4F947EEA}"/>
            </a:ext>
          </a:extLst>
        </xdr:cNvPr>
        <xdr:cNvSpPr>
          <a:spLocks noChangeShapeType="1"/>
        </xdr:cNvSpPr>
      </xdr:nvSpPr>
      <xdr:spPr bwMode="auto">
        <a:xfrm>
          <a:off x="2505075"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5957" name="Line 7">
          <a:extLst>
            <a:ext uri="{FF2B5EF4-FFF2-40B4-BE49-F238E27FC236}">
              <a16:creationId xmlns:a16="http://schemas.microsoft.com/office/drawing/2014/main" id="{0A32D469-422B-4F6F-A6EE-69C315CAF033}"/>
            </a:ext>
          </a:extLst>
        </xdr:cNvPr>
        <xdr:cNvSpPr>
          <a:spLocks noChangeShapeType="1"/>
        </xdr:cNvSpPr>
      </xdr:nvSpPr>
      <xdr:spPr bwMode="auto">
        <a:xfrm>
          <a:off x="2505075"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5958" name="Line 7">
          <a:extLst>
            <a:ext uri="{FF2B5EF4-FFF2-40B4-BE49-F238E27FC236}">
              <a16:creationId xmlns:a16="http://schemas.microsoft.com/office/drawing/2014/main" id="{8F26CDB9-D6CE-42E0-8F0B-CD5D3AC8DE2D}"/>
            </a:ext>
          </a:extLst>
        </xdr:cNvPr>
        <xdr:cNvSpPr>
          <a:spLocks noChangeShapeType="1"/>
        </xdr:cNvSpPr>
      </xdr:nvSpPr>
      <xdr:spPr bwMode="auto">
        <a:xfrm>
          <a:off x="2505075"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5959" name="Line 7">
          <a:extLst>
            <a:ext uri="{FF2B5EF4-FFF2-40B4-BE49-F238E27FC236}">
              <a16:creationId xmlns:a16="http://schemas.microsoft.com/office/drawing/2014/main" id="{48BAD467-DAFE-4BED-9BEC-30063019B966}"/>
            </a:ext>
          </a:extLst>
        </xdr:cNvPr>
        <xdr:cNvSpPr>
          <a:spLocks noChangeShapeType="1"/>
        </xdr:cNvSpPr>
      </xdr:nvSpPr>
      <xdr:spPr bwMode="auto">
        <a:xfrm>
          <a:off x="2505075"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5960" name="Line 7">
          <a:extLst>
            <a:ext uri="{FF2B5EF4-FFF2-40B4-BE49-F238E27FC236}">
              <a16:creationId xmlns:a16="http://schemas.microsoft.com/office/drawing/2014/main" id="{86C4534B-6942-4A84-92A6-7B5BF1DC1AB5}"/>
            </a:ext>
          </a:extLst>
        </xdr:cNvPr>
        <xdr:cNvSpPr>
          <a:spLocks noChangeShapeType="1"/>
        </xdr:cNvSpPr>
      </xdr:nvSpPr>
      <xdr:spPr bwMode="auto">
        <a:xfrm>
          <a:off x="2505075"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5961" name="Line 7">
          <a:extLst>
            <a:ext uri="{FF2B5EF4-FFF2-40B4-BE49-F238E27FC236}">
              <a16:creationId xmlns:a16="http://schemas.microsoft.com/office/drawing/2014/main" id="{E91B0E6D-EA13-439D-8EDF-B9BB9C5C5B10}"/>
            </a:ext>
          </a:extLst>
        </xdr:cNvPr>
        <xdr:cNvSpPr>
          <a:spLocks noChangeShapeType="1"/>
        </xdr:cNvSpPr>
      </xdr:nvSpPr>
      <xdr:spPr bwMode="auto">
        <a:xfrm>
          <a:off x="2505075"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5962" name="Line 7">
          <a:extLst>
            <a:ext uri="{FF2B5EF4-FFF2-40B4-BE49-F238E27FC236}">
              <a16:creationId xmlns:a16="http://schemas.microsoft.com/office/drawing/2014/main" id="{D2614E72-7327-4F4B-B9BE-00294A877074}"/>
            </a:ext>
          </a:extLst>
        </xdr:cNvPr>
        <xdr:cNvSpPr>
          <a:spLocks noChangeShapeType="1"/>
        </xdr:cNvSpPr>
      </xdr:nvSpPr>
      <xdr:spPr bwMode="auto">
        <a:xfrm>
          <a:off x="2505075"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5963" name="Line 7">
          <a:extLst>
            <a:ext uri="{FF2B5EF4-FFF2-40B4-BE49-F238E27FC236}">
              <a16:creationId xmlns:a16="http://schemas.microsoft.com/office/drawing/2014/main" id="{02D64E15-A8CF-4C9D-8F0A-3C28FEFB156F}"/>
            </a:ext>
          </a:extLst>
        </xdr:cNvPr>
        <xdr:cNvSpPr>
          <a:spLocks noChangeShapeType="1"/>
        </xdr:cNvSpPr>
      </xdr:nvSpPr>
      <xdr:spPr bwMode="auto">
        <a:xfrm>
          <a:off x="697230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5964" name="Line 7">
          <a:extLst>
            <a:ext uri="{FF2B5EF4-FFF2-40B4-BE49-F238E27FC236}">
              <a16:creationId xmlns:a16="http://schemas.microsoft.com/office/drawing/2014/main" id="{EE619360-3A17-40E9-BE89-CA6D1BF91829}"/>
            </a:ext>
          </a:extLst>
        </xdr:cNvPr>
        <xdr:cNvSpPr>
          <a:spLocks noChangeShapeType="1"/>
        </xdr:cNvSpPr>
      </xdr:nvSpPr>
      <xdr:spPr bwMode="auto">
        <a:xfrm>
          <a:off x="697230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5965" name="Line 7">
          <a:extLst>
            <a:ext uri="{FF2B5EF4-FFF2-40B4-BE49-F238E27FC236}">
              <a16:creationId xmlns:a16="http://schemas.microsoft.com/office/drawing/2014/main" id="{96603368-A6C7-42EB-AEAF-B2CE0F4ABE45}"/>
            </a:ext>
          </a:extLst>
        </xdr:cNvPr>
        <xdr:cNvSpPr>
          <a:spLocks noChangeShapeType="1"/>
        </xdr:cNvSpPr>
      </xdr:nvSpPr>
      <xdr:spPr bwMode="auto">
        <a:xfrm>
          <a:off x="697230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5966" name="Line 7">
          <a:extLst>
            <a:ext uri="{FF2B5EF4-FFF2-40B4-BE49-F238E27FC236}">
              <a16:creationId xmlns:a16="http://schemas.microsoft.com/office/drawing/2014/main" id="{1FDF5FA3-8D69-4FA0-AC06-72F784A3A4A9}"/>
            </a:ext>
          </a:extLst>
        </xdr:cNvPr>
        <xdr:cNvSpPr>
          <a:spLocks noChangeShapeType="1"/>
        </xdr:cNvSpPr>
      </xdr:nvSpPr>
      <xdr:spPr bwMode="auto">
        <a:xfrm>
          <a:off x="697230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5967" name="Line 7">
          <a:extLst>
            <a:ext uri="{FF2B5EF4-FFF2-40B4-BE49-F238E27FC236}">
              <a16:creationId xmlns:a16="http://schemas.microsoft.com/office/drawing/2014/main" id="{2D4DB211-E8A8-463A-9C4D-41C0DB1EB8C2}"/>
            </a:ext>
          </a:extLst>
        </xdr:cNvPr>
        <xdr:cNvSpPr>
          <a:spLocks noChangeShapeType="1"/>
        </xdr:cNvSpPr>
      </xdr:nvSpPr>
      <xdr:spPr bwMode="auto">
        <a:xfrm>
          <a:off x="697230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5968" name="Line 7">
          <a:extLst>
            <a:ext uri="{FF2B5EF4-FFF2-40B4-BE49-F238E27FC236}">
              <a16:creationId xmlns:a16="http://schemas.microsoft.com/office/drawing/2014/main" id="{9250678E-ABD5-45C2-80F5-9C2B326293D6}"/>
            </a:ext>
          </a:extLst>
        </xdr:cNvPr>
        <xdr:cNvSpPr>
          <a:spLocks noChangeShapeType="1"/>
        </xdr:cNvSpPr>
      </xdr:nvSpPr>
      <xdr:spPr bwMode="auto">
        <a:xfrm>
          <a:off x="697230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5969" name="Line 7">
          <a:extLst>
            <a:ext uri="{FF2B5EF4-FFF2-40B4-BE49-F238E27FC236}">
              <a16:creationId xmlns:a16="http://schemas.microsoft.com/office/drawing/2014/main" id="{A86F4A00-7108-467C-B8E3-BDE9750986AC}"/>
            </a:ext>
          </a:extLst>
        </xdr:cNvPr>
        <xdr:cNvSpPr>
          <a:spLocks noChangeShapeType="1"/>
        </xdr:cNvSpPr>
      </xdr:nvSpPr>
      <xdr:spPr bwMode="auto">
        <a:xfrm>
          <a:off x="697230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5970" name="Line 7">
          <a:extLst>
            <a:ext uri="{FF2B5EF4-FFF2-40B4-BE49-F238E27FC236}">
              <a16:creationId xmlns:a16="http://schemas.microsoft.com/office/drawing/2014/main" id="{9E13622F-4520-4B38-AD32-23779BDF9A83}"/>
            </a:ext>
          </a:extLst>
        </xdr:cNvPr>
        <xdr:cNvSpPr>
          <a:spLocks noChangeShapeType="1"/>
        </xdr:cNvSpPr>
      </xdr:nvSpPr>
      <xdr:spPr bwMode="auto">
        <a:xfrm>
          <a:off x="697230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5971" name="Line 7">
          <a:extLst>
            <a:ext uri="{FF2B5EF4-FFF2-40B4-BE49-F238E27FC236}">
              <a16:creationId xmlns:a16="http://schemas.microsoft.com/office/drawing/2014/main" id="{C5EA0A7B-90A4-432E-82D9-0B8CC920C28F}"/>
            </a:ext>
          </a:extLst>
        </xdr:cNvPr>
        <xdr:cNvSpPr>
          <a:spLocks noChangeShapeType="1"/>
        </xdr:cNvSpPr>
      </xdr:nvSpPr>
      <xdr:spPr bwMode="auto">
        <a:xfrm>
          <a:off x="697230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5972" name="Line 7">
          <a:extLst>
            <a:ext uri="{FF2B5EF4-FFF2-40B4-BE49-F238E27FC236}">
              <a16:creationId xmlns:a16="http://schemas.microsoft.com/office/drawing/2014/main" id="{3A1AC663-F3F1-40B7-AA49-9138312C82CB}"/>
            </a:ext>
          </a:extLst>
        </xdr:cNvPr>
        <xdr:cNvSpPr>
          <a:spLocks noChangeShapeType="1"/>
        </xdr:cNvSpPr>
      </xdr:nvSpPr>
      <xdr:spPr bwMode="auto">
        <a:xfrm>
          <a:off x="697230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5973" name="Line 7">
          <a:extLst>
            <a:ext uri="{FF2B5EF4-FFF2-40B4-BE49-F238E27FC236}">
              <a16:creationId xmlns:a16="http://schemas.microsoft.com/office/drawing/2014/main" id="{A7F57BA7-3E0F-4135-B565-C8DA3D35449A}"/>
            </a:ext>
          </a:extLst>
        </xdr:cNvPr>
        <xdr:cNvSpPr>
          <a:spLocks noChangeShapeType="1"/>
        </xdr:cNvSpPr>
      </xdr:nvSpPr>
      <xdr:spPr bwMode="auto">
        <a:xfrm>
          <a:off x="697230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5974" name="Line 7">
          <a:extLst>
            <a:ext uri="{FF2B5EF4-FFF2-40B4-BE49-F238E27FC236}">
              <a16:creationId xmlns:a16="http://schemas.microsoft.com/office/drawing/2014/main" id="{2D52A021-0FF3-4A60-B60A-C3636435F0EC}"/>
            </a:ext>
          </a:extLst>
        </xdr:cNvPr>
        <xdr:cNvSpPr>
          <a:spLocks noChangeShapeType="1"/>
        </xdr:cNvSpPr>
      </xdr:nvSpPr>
      <xdr:spPr bwMode="auto">
        <a:xfrm>
          <a:off x="697230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5975" name="Line 7">
          <a:extLst>
            <a:ext uri="{FF2B5EF4-FFF2-40B4-BE49-F238E27FC236}">
              <a16:creationId xmlns:a16="http://schemas.microsoft.com/office/drawing/2014/main" id="{8658CD5E-0084-4D4D-9F77-2F71727B5475}"/>
            </a:ext>
          </a:extLst>
        </xdr:cNvPr>
        <xdr:cNvSpPr>
          <a:spLocks noChangeShapeType="1"/>
        </xdr:cNvSpPr>
      </xdr:nvSpPr>
      <xdr:spPr bwMode="auto">
        <a:xfrm>
          <a:off x="697230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5976" name="Line 7">
          <a:extLst>
            <a:ext uri="{FF2B5EF4-FFF2-40B4-BE49-F238E27FC236}">
              <a16:creationId xmlns:a16="http://schemas.microsoft.com/office/drawing/2014/main" id="{319BB32B-0E35-4F05-A897-86B0EA10AB34}"/>
            </a:ext>
          </a:extLst>
        </xdr:cNvPr>
        <xdr:cNvSpPr>
          <a:spLocks noChangeShapeType="1"/>
        </xdr:cNvSpPr>
      </xdr:nvSpPr>
      <xdr:spPr bwMode="auto">
        <a:xfrm>
          <a:off x="697230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5977" name="Line 7">
          <a:extLst>
            <a:ext uri="{FF2B5EF4-FFF2-40B4-BE49-F238E27FC236}">
              <a16:creationId xmlns:a16="http://schemas.microsoft.com/office/drawing/2014/main" id="{B424D411-7CA5-477B-953F-0CC9E17B37FD}"/>
            </a:ext>
          </a:extLst>
        </xdr:cNvPr>
        <xdr:cNvSpPr>
          <a:spLocks noChangeShapeType="1"/>
        </xdr:cNvSpPr>
      </xdr:nvSpPr>
      <xdr:spPr bwMode="auto">
        <a:xfrm>
          <a:off x="697230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5978" name="Line 7">
          <a:extLst>
            <a:ext uri="{FF2B5EF4-FFF2-40B4-BE49-F238E27FC236}">
              <a16:creationId xmlns:a16="http://schemas.microsoft.com/office/drawing/2014/main" id="{A2594575-30CC-4088-9609-5BC46F0B6BB9}"/>
            </a:ext>
          </a:extLst>
        </xdr:cNvPr>
        <xdr:cNvSpPr>
          <a:spLocks noChangeShapeType="1"/>
        </xdr:cNvSpPr>
      </xdr:nvSpPr>
      <xdr:spPr bwMode="auto">
        <a:xfrm>
          <a:off x="697230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5979" name="Line 7">
          <a:extLst>
            <a:ext uri="{FF2B5EF4-FFF2-40B4-BE49-F238E27FC236}">
              <a16:creationId xmlns:a16="http://schemas.microsoft.com/office/drawing/2014/main" id="{621AFF64-62AD-49CB-943C-62B8FCC9A9D4}"/>
            </a:ext>
          </a:extLst>
        </xdr:cNvPr>
        <xdr:cNvSpPr>
          <a:spLocks noChangeShapeType="1"/>
        </xdr:cNvSpPr>
      </xdr:nvSpPr>
      <xdr:spPr bwMode="auto">
        <a:xfrm>
          <a:off x="697230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5980" name="Line 7">
          <a:extLst>
            <a:ext uri="{FF2B5EF4-FFF2-40B4-BE49-F238E27FC236}">
              <a16:creationId xmlns:a16="http://schemas.microsoft.com/office/drawing/2014/main" id="{08D8F114-C25B-4E9F-9790-89ABF5C59836}"/>
            </a:ext>
          </a:extLst>
        </xdr:cNvPr>
        <xdr:cNvSpPr>
          <a:spLocks noChangeShapeType="1"/>
        </xdr:cNvSpPr>
      </xdr:nvSpPr>
      <xdr:spPr bwMode="auto">
        <a:xfrm>
          <a:off x="697230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5981" name="Line 7">
          <a:extLst>
            <a:ext uri="{FF2B5EF4-FFF2-40B4-BE49-F238E27FC236}">
              <a16:creationId xmlns:a16="http://schemas.microsoft.com/office/drawing/2014/main" id="{B087661A-3544-4997-A6FF-940460E7F4D9}"/>
            </a:ext>
          </a:extLst>
        </xdr:cNvPr>
        <xdr:cNvSpPr>
          <a:spLocks noChangeShapeType="1"/>
        </xdr:cNvSpPr>
      </xdr:nvSpPr>
      <xdr:spPr bwMode="auto">
        <a:xfrm>
          <a:off x="697230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5982" name="Line 7">
          <a:extLst>
            <a:ext uri="{FF2B5EF4-FFF2-40B4-BE49-F238E27FC236}">
              <a16:creationId xmlns:a16="http://schemas.microsoft.com/office/drawing/2014/main" id="{326BCC69-465C-40C6-B005-06A81D3E9F65}"/>
            </a:ext>
          </a:extLst>
        </xdr:cNvPr>
        <xdr:cNvSpPr>
          <a:spLocks noChangeShapeType="1"/>
        </xdr:cNvSpPr>
      </xdr:nvSpPr>
      <xdr:spPr bwMode="auto">
        <a:xfrm>
          <a:off x="697230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5983" name="Line 7">
          <a:extLst>
            <a:ext uri="{FF2B5EF4-FFF2-40B4-BE49-F238E27FC236}">
              <a16:creationId xmlns:a16="http://schemas.microsoft.com/office/drawing/2014/main" id="{0F38EBD8-18DE-40B9-B268-79879DFE0F3B}"/>
            </a:ext>
          </a:extLst>
        </xdr:cNvPr>
        <xdr:cNvSpPr>
          <a:spLocks noChangeShapeType="1"/>
        </xdr:cNvSpPr>
      </xdr:nvSpPr>
      <xdr:spPr bwMode="auto">
        <a:xfrm>
          <a:off x="697230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5984" name="Line 7">
          <a:extLst>
            <a:ext uri="{FF2B5EF4-FFF2-40B4-BE49-F238E27FC236}">
              <a16:creationId xmlns:a16="http://schemas.microsoft.com/office/drawing/2014/main" id="{0E687D55-48AF-4FC6-8AFA-C222D9FBECC7}"/>
            </a:ext>
          </a:extLst>
        </xdr:cNvPr>
        <xdr:cNvSpPr>
          <a:spLocks noChangeShapeType="1"/>
        </xdr:cNvSpPr>
      </xdr:nvSpPr>
      <xdr:spPr bwMode="auto">
        <a:xfrm>
          <a:off x="851535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5985" name="Line 7">
          <a:extLst>
            <a:ext uri="{FF2B5EF4-FFF2-40B4-BE49-F238E27FC236}">
              <a16:creationId xmlns:a16="http://schemas.microsoft.com/office/drawing/2014/main" id="{6D9EBDF4-3F10-424C-847D-6BF27FB2691B}"/>
            </a:ext>
          </a:extLst>
        </xdr:cNvPr>
        <xdr:cNvSpPr>
          <a:spLocks noChangeShapeType="1"/>
        </xdr:cNvSpPr>
      </xdr:nvSpPr>
      <xdr:spPr bwMode="auto">
        <a:xfrm>
          <a:off x="851535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5986" name="Line 7">
          <a:extLst>
            <a:ext uri="{FF2B5EF4-FFF2-40B4-BE49-F238E27FC236}">
              <a16:creationId xmlns:a16="http://schemas.microsoft.com/office/drawing/2014/main" id="{5A11B375-7B8E-4DCE-BA65-6ACC4C5AD209}"/>
            </a:ext>
          </a:extLst>
        </xdr:cNvPr>
        <xdr:cNvSpPr>
          <a:spLocks noChangeShapeType="1"/>
        </xdr:cNvSpPr>
      </xdr:nvSpPr>
      <xdr:spPr bwMode="auto">
        <a:xfrm>
          <a:off x="851535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5987" name="Line 7">
          <a:extLst>
            <a:ext uri="{FF2B5EF4-FFF2-40B4-BE49-F238E27FC236}">
              <a16:creationId xmlns:a16="http://schemas.microsoft.com/office/drawing/2014/main" id="{984F4B76-6E7D-48A9-9F01-0D520AC109AB}"/>
            </a:ext>
          </a:extLst>
        </xdr:cNvPr>
        <xdr:cNvSpPr>
          <a:spLocks noChangeShapeType="1"/>
        </xdr:cNvSpPr>
      </xdr:nvSpPr>
      <xdr:spPr bwMode="auto">
        <a:xfrm>
          <a:off x="851535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5988" name="Line 7">
          <a:extLst>
            <a:ext uri="{FF2B5EF4-FFF2-40B4-BE49-F238E27FC236}">
              <a16:creationId xmlns:a16="http://schemas.microsoft.com/office/drawing/2014/main" id="{2D2EFE4A-AE78-4994-B755-3DCADC080538}"/>
            </a:ext>
          </a:extLst>
        </xdr:cNvPr>
        <xdr:cNvSpPr>
          <a:spLocks noChangeShapeType="1"/>
        </xdr:cNvSpPr>
      </xdr:nvSpPr>
      <xdr:spPr bwMode="auto">
        <a:xfrm>
          <a:off x="851535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5989" name="Line 7">
          <a:extLst>
            <a:ext uri="{FF2B5EF4-FFF2-40B4-BE49-F238E27FC236}">
              <a16:creationId xmlns:a16="http://schemas.microsoft.com/office/drawing/2014/main" id="{2CFA323F-181B-4809-9415-80E4B3D90620}"/>
            </a:ext>
          </a:extLst>
        </xdr:cNvPr>
        <xdr:cNvSpPr>
          <a:spLocks noChangeShapeType="1"/>
        </xdr:cNvSpPr>
      </xdr:nvSpPr>
      <xdr:spPr bwMode="auto">
        <a:xfrm>
          <a:off x="851535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5990" name="Line 7">
          <a:extLst>
            <a:ext uri="{FF2B5EF4-FFF2-40B4-BE49-F238E27FC236}">
              <a16:creationId xmlns:a16="http://schemas.microsoft.com/office/drawing/2014/main" id="{2E058F53-26D9-40B5-9ED9-34135A77B03A}"/>
            </a:ext>
          </a:extLst>
        </xdr:cNvPr>
        <xdr:cNvSpPr>
          <a:spLocks noChangeShapeType="1"/>
        </xdr:cNvSpPr>
      </xdr:nvSpPr>
      <xdr:spPr bwMode="auto">
        <a:xfrm>
          <a:off x="851535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5991" name="Line 7">
          <a:extLst>
            <a:ext uri="{FF2B5EF4-FFF2-40B4-BE49-F238E27FC236}">
              <a16:creationId xmlns:a16="http://schemas.microsoft.com/office/drawing/2014/main" id="{446FE89B-11B7-4834-A554-3C75CBF0E6A5}"/>
            </a:ext>
          </a:extLst>
        </xdr:cNvPr>
        <xdr:cNvSpPr>
          <a:spLocks noChangeShapeType="1"/>
        </xdr:cNvSpPr>
      </xdr:nvSpPr>
      <xdr:spPr bwMode="auto">
        <a:xfrm>
          <a:off x="851535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5992" name="Line 7">
          <a:extLst>
            <a:ext uri="{FF2B5EF4-FFF2-40B4-BE49-F238E27FC236}">
              <a16:creationId xmlns:a16="http://schemas.microsoft.com/office/drawing/2014/main" id="{67175AF7-0474-4857-BA8D-66507B1C3E01}"/>
            </a:ext>
          </a:extLst>
        </xdr:cNvPr>
        <xdr:cNvSpPr>
          <a:spLocks noChangeShapeType="1"/>
        </xdr:cNvSpPr>
      </xdr:nvSpPr>
      <xdr:spPr bwMode="auto">
        <a:xfrm>
          <a:off x="851535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5993" name="Line 7">
          <a:extLst>
            <a:ext uri="{FF2B5EF4-FFF2-40B4-BE49-F238E27FC236}">
              <a16:creationId xmlns:a16="http://schemas.microsoft.com/office/drawing/2014/main" id="{D4C8E349-EBE6-41BE-8EE0-70A695BFFD97}"/>
            </a:ext>
          </a:extLst>
        </xdr:cNvPr>
        <xdr:cNvSpPr>
          <a:spLocks noChangeShapeType="1"/>
        </xdr:cNvSpPr>
      </xdr:nvSpPr>
      <xdr:spPr bwMode="auto">
        <a:xfrm>
          <a:off x="851535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5994" name="Line 7">
          <a:extLst>
            <a:ext uri="{FF2B5EF4-FFF2-40B4-BE49-F238E27FC236}">
              <a16:creationId xmlns:a16="http://schemas.microsoft.com/office/drawing/2014/main" id="{D225EDDB-6460-44FE-8D3F-3A14994C1DD7}"/>
            </a:ext>
          </a:extLst>
        </xdr:cNvPr>
        <xdr:cNvSpPr>
          <a:spLocks noChangeShapeType="1"/>
        </xdr:cNvSpPr>
      </xdr:nvSpPr>
      <xdr:spPr bwMode="auto">
        <a:xfrm>
          <a:off x="851535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5995" name="Line 7">
          <a:extLst>
            <a:ext uri="{FF2B5EF4-FFF2-40B4-BE49-F238E27FC236}">
              <a16:creationId xmlns:a16="http://schemas.microsoft.com/office/drawing/2014/main" id="{41D1C510-2A65-442F-9E20-4F1183A4C559}"/>
            </a:ext>
          </a:extLst>
        </xdr:cNvPr>
        <xdr:cNvSpPr>
          <a:spLocks noChangeShapeType="1"/>
        </xdr:cNvSpPr>
      </xdr:nvSpPr>
      <xdr:spPr bwMode="auto">
        <a:xfrm>
          <a:off x="851535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5996" name="Line 7">
          <a:extLst>
            <a:ext uri="{FF2B5EF4-FFF2-40B4-BE49-F238E27FC236}">
              <a16:creationId xmlns:a16="http://schemas.microsoft.com/office/drawing/2014/main" id="{B23EB77E-0651-4A23-8C3E-3DE0B6445F86}"/>
            </a:ext>
          </a:extLst>
        </xdr:cNvPr>
        <xdr:cNvSpPr>
          <a:spLocks noChangeShapeType="1"/>
        </xdr:cNvSpPr>
      </xdr:nvSpPr>
      <xdr:spPr bwMode="auto">
        <a:xfrm>
          <a:off x="851535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5997" name="Line 7">
          <a:extLst>
            <a:ext uri="{FF2B5EF4-FFF2-40B4-BE49-F238E27FC236}">
              <a16:creationId xmlns:a16="http://schemas.microsoft.com/office/drawing/2014/main" id="{F9096907-C66E-407F-BF4D-1745760FBB5F}"/>
            </a:ext>
          </a:extLst>
        </xdr:cNvPr>
        <xdr:cNvSpPr>
          <a:spLocks noChangeShapeType="1"/>
        </xdr:cNvSpPr>
      </xdr:nvSpPr>
      <xdr:spPr bwMode="auto">
        <a:xfrm>
          <a:off x="851535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5998" name="Line 7">
          <a:extLst>
            <a:ext uri="{FF2B5EF4-FFF2-40B4-BE49-F238E27FC236}">
              <a16:creationId xmlns:a16="http://schemas.microsoft.com/office/drawing/2014/main" id="{521430DB-2AC0-4611-9D04-B54026668051}"/>
            </a:ext>
          </a:extLst>
        </xdr:cNvPr>
        <xdr:cNvSpPr>
          <a:spLocks noChangeShapeType="1"/>
        </xdr:cNvSpPr>
      </xdr:nvSpPr>
      <xdr:spPr bwMode="auto">
        <a:xfrm>
          <a:off x="851535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5999" name="Line 7">
          <a:extLst>
            <a:ext uri="{FF2B5EF4-FFF2-40B4-BE49-F238E27FC236}">
              <a16:creationId xmlns:a16="http://schemas.microsoft.com/office/drawing/2014/main" id="{329423A1-D1A0-4BCE-98D7-53334A7EF2DB}"/>
            </a:ext>
          </a:extLst>
        </xdr:cNvPr>
        <xdr:cNvSpPr>
          <a:spLocks noChangeShapeType="1"/>
        </xdr:cNvSpPr>
      </xdr:nvSpPr>
      <xdr:spPr bwMode="auto">
        <a:xfrm>
          <a:off x="851535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6000" name="Line 7">
          <a:extLst>
            <a:ext uri="{FF2B5EF4-FFF2-40B4-BE49-F238E27FC236}">
              <a16:creationId xmlns:a16="http://schemas.microsoft.com/office/drawing/2014/main" id="{9A52F102-7380-4553-9918-3D8BC1222FC8}"/>
            </a:ext>
          </a:extLst>
        </xdr:cNvPr>
        <xdr:cNvSpPr>
          <a:spLocks noChangeShapeType="1"/>
        </xdr:cNvSpPr>
      </xdr:nvSpPr>
      <xdr:spPr bwMode="auto">
        <a:xfrm>
          <a:off x="851535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6001" name="Line 7">
          <a:extLst>
            <a:ext uri="{FF2B5EF4-FFF2-40B4-BE49-F238E27FC236}">
              <a16:creationId xmlns:a16="http://schemas.microsoft.com/office/drawing/2014/main" id="{1013108F-79E7-479F-AD3C-00453E3BD522}"/>
            </a:ext>
          </a:extLst>
        </xdr:cNvPr>
        <xdr:cNvSpPr>
          <a:spLocks noChangeShapeType="1"/>
        </xdr:cNvSpPr>
      </xdr:nvSpPr>
      <xdr:spPr bwMode="auto">
        <a:xfrm>
          <a:off x="851535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6002" name="Line 7">
          <a:extLst>
            <a:ext uri="{FF2B5EF4-FFF2-40B4-BE49-F238E27FC236}">
              <a16:creationId xmlns:a16="http://schemas.microsoft.com/office/drawing/2014/main" id="{3AD353B4-14A9-4B65-8B8E-F5BA86806375}"/>
            </a:ext>
          </a:extLst>
        </xdr:cNvPr>
        <xdr:cNvSpPr>
          <a:spLocks noChangeShapeType="1"/>
        </xdr:cNvSpPr>
      </xdr:nvSpPr>
      <xdr:spPr bwMode="auto">
        <a:xfrm>
          <a:off x="851535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6003" name="Line 7">
          <a:extLst>
            <a:ext uri="{FF2B5EF4-FFF2-40B4-BE49-F238E27FC236}">
              <a16:creationId xmlns:a16="http://schemas.microsoft.com/office/drawing/2014/main" id="{546B5A13-9088-4E25-B38F-4FA29A4AB1F2}"/>
            </a:ext>
          </a:extLst>
        </xdr:cNvPr>
        <xdr:cNvSpPr>
          <a:spLocks noChangeShapeType="1"/>
        </xdr:cNvSpPr>
      </xdr:nvSpPr>
      <xdr:spPr bwMode="auto">
        <a:xfrm>
          <a:off x="851535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6004" name="Line 7">
          <a:extLst>
            <a:ext uri="{FF2B5EF4-FFF2-40B4-BE49-F238E27FC236}">
              <a16:creationId xmlns:a16="http://schemas.microsoft.com/office/drawing/2014/main" id="{996FB51F-2931-492A-A398-AC3422516F2C}"/>
            </a:ext>
          </a:extLst>
        </xdr:cNvPr>
        <xdr:cNvSpPr>
          <a:spLocks noChangeShapeType="1"/>
        </xdr:cNvSpPr>
      </xdr:nvSpPr>
      <xdr:spPr bwMode="auto">
        <a:xfrm>
          <a:off x="851535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142</xdr:row>
      <xdr:rowOff>0</xdr:rowOff>
    </xdr:from>
    <xdr:to>
      <xdr:col>9</xdr:col>
      <xdr:colOff>323850</xdr:colOff>
      <xdr:row>142</xdr:row>
      <xdr:rowOff>0</xdr:rowOff>
    </xdr:to>
    <xdr:sp macro="" textlink="">
      <xdr:nvSpPr>
        <xdr:cNvPr id="6005" name="Line 7">
          <a:extLst>
            <a:ext uri="{FF2B5EF4-FFF2-40B4-BE49-F238E27FC236}">
              <a16:creationId xmlns:a16="http://schemas.microsoft.com/office/drawing/2014/main" id="{BA77B64B-C02A-4A9B-860C-C5D88B87823C}"/>
            </a:ext>
          </a:extLst>
        </xdr:cNvPr>
        <xdr:cNvSpPr>
          <a:spLocks noChangeShapeType="1"/>
        </xdr:cNvSpPr>
      </xdr:nvSpPr>
      <xdr:spPr bwMode="auto">
        <a:xfrm>
          <a:off x="5495925"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142</xdr:row>
      <xdr:rowOff>0</xdr:rowOff>
    </xdr:from>
    <xdr:to>
      <xdr:col>9</xdr:col>
      <xdr:colOff>323850</xdr:colOff>
      <xdr:row>142</xdr:row>
      <xdr:rowOff>0</xdr:rowOff>
    </xdr:to>
    <xdr:sp macro="" textlink="">
      <xdr:nvSpPr>
        <xdr:cNvPr id="6006" name="Line 7">
          <a:extLst>
            <a:ext uri="{FF2B5EF4-FFF2-40B4-BE49-F238E27FC236}">
              <a16:creationId xmlns:a16="http://schemas.microsoft.com/office/drawing/2014/main" id="{32F766AD-E971-49F5-AFD7-74F78A0FD25B}"/>
            </a:ext>
          </a:extLst>
        </xdr:cNvPr>
        <xdr:cNvSpPr>
          <a:spLocks noChangeShapeType="1"/>
        </xdr:cNvSpPr>
      </xdr:nvSpPr>
      <xdr:spPr bwMode="auto">
        <a:xfrm>
          <a:off x="5495925"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142</xdr:row>
      <xdr:rowOff>0</xdr:rowOff>
    </xdr:from>
    <xdr:to>
      <xdr:col>9</xdr:col>
      <xdr:colOff>323850</xdr:colOff>
      <xdr:row>142</xdr:row>
      <xdr:rowOff>0</xdr:rowOff>
    </xdr:to>
    <xdr:sp macro="" textlink="">
      <xdr:nvSpPr>
        <xdr:cNvPr id="6007" name="Line 7">
          <a:extLst>
            <a:ext uri="{FF2B5EF4-FFF2-40B4-BE49-F238E27FC236}">
              <a16:creationId xmlns:a16="http://schemas.microsoft.com/office/drawing/2014/main" id="{2F691B24-F6A9-4E0D-996E-4BD7B518B9BE}"/>
            </a:ext>
          </a:extLst>
        </xdr:cNvPr>
        <xdr:cNvSpPr>
          <a:spLocks noChangeShapeType="1"/>
        </xdr:cNvSpPr>
      </xdr:nvSpPr>
      <xdr:spPr bwMode="auto">
        <a:xfrm>
          <a:off x="5495925"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142</xdr:row>
      <xdr:rowOff>0</xdr:rowOff>
    </xdr:from>
    <xdr:to>
      <xdr:col>9</xdr:col>
      <xdr:colOff>323850</xdr:colOff>
      <xdr:row>142</xdr:row>
      <xdr:rowOff>0</xdr:rowOff>
    </xdr:to>
    <xdr:sp macro="" textlink="">
      <xdr:nvSpPr>
        <xdr:cNvPr id="6008" name="Line 7">
          <a:extLst>
            <a:ext uri="{FF2B5EF4-FFF2-40B4-BE49-F238E27FC236}">
              <a16:creationId xmlns:a16="http://schemas.microsoft.com/office/drawing/2014/main" id="{DFB13FA9-DC2D-40D5-9EB1-26474985C39C}"/>
            </a:ext>
          </a:extLst>
        </xdr:cNvPr>
        <xdr:cNvSpPr>
          <a:spLocks noChangeShapeType="1"/>
        </xdr:cNvSpPr>
      </xdr:nvSpPr>
      <xdr:spPr bwMode="auto">
        <a:xfrm>
          <a:off x="5495925"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142</xdr:row>
      <xdr:rowOff>0</xdr:rowOff>
    </xdr:from>
    <xdr:to>
      <xdr:col>9</xdr:col>
      <xdr:colOff>323850</xdr:colOff>
      <xdr:row>142</xdr:row>
      <xdr:rowOff>0</xdr:rowOff>
    </xdr:to>
    <xdr:sp macro="" textlink="">
      <xdr:nvSpPr>
        <xdr:cNvPr id="6009" name="Line 7">
          <a:extLst>
            <a:ext uri="{FF2B5EF4-FFF2-40B4-BE49-F238E27FC236}">
              <a16:creationId xmlns:a16="http://schemas.microsoft.com/office/drawing/2014/main" id="{4DFBEB55-D4DC-4A78-8FA4-95833C9D69F7}"/>
            </a:ext>
          </a:extLst>
        </xdr:cNvPr>
        <xdr:cNvSpPr>
          <a:spLocks noChangeShapeType="1"/>
        </xdr:cNvSpPr>
      </xdr:nvSpPr>
      <xdr:spPr bwMode="auto">
        <a:xfrm>
          <a:off x="5495925"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6010" name="Line 7">
          <a:extLst>
            <a:ext uri="{FF2B5EF4-FFF2-40B4-BE49-F238E27FC236}">
              <a16:creationId xmlns:a16="http://schemas.microsoft.com/office/drawing/2014/main" id="{3E39230D-7671-48A5-8058-3C28AED4ED79}"/>
            </a:ext>
          </a:extLst>
        </xdr:cNvPr>
        <xdr:cNvSpPr>
          <a:spLocks noChangeShapeType="1"/>
        </xdr:cNvSpPr>
      </xdr:nvSpPr>
      <xdr:spPr bwMode="auto">
        <a:xfrm>
          <a:off x="2505075"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6011" name="Line 7">
          <a:extLst>
            <a:ext uri="{FF2B5EF4-FFF2-40B4-BE49-F238E27FC236}">
              <a16:creationId xmlns:a16="http://schemas.microsoft.com/office/drawing/2014/main" id="{7AAE0798-B9CC-4E89-B0B3-4036EB527EA0}"/>
            </a:ext>
          </a:extLst>
        </xdr:cNvPr>
        <xdr:cNvSpPr>
          <a:spLocks noChangeShapeType="1"/>
        </xdr:cNvSpPr>
      </xdr:nvSpPr>
      <xdr:spPr bwMode="auto">
        <a:xfrm>
          <a:off x="2505075"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6012" name="Line 7">
          <a:extLst>
            <a:ext uri="{FF2B5EF4-FFF2-40B4-BE49-F238E27FC236}">
              <a16:creationId xmlns:a16="http://schemas.microsoft.com/office/drawing/2014/main" id="{5577AC74-7A44-490B-9208-0AAE2A5ECBF7}"/>
            </a:ext>
          </a:extLst>
        </xdr:cNvPr>
        <xdr:cNvSpPr>
          <a:spLocks noChangeShapeType="1"/>
        </xdr:cNvSpPr>
      </xdr:nvSpPr>
      <xdr:spPr bwMode="auto">
        <a:xfrm>
          <a:off x="2505075"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6013" name="Line 7">
          <a:extLst>
            <a:ext uri="{FF2B5EF4-FFF2-40B4-BE49-F238E27FC236}">
              <a16:creationId xmlns:a16="http://schemas.microsoft.com/office/drawing/2014/main" id="{35A18E9B-AF73-498F-8488-528E2D125EE4}"/>
            </a:ext>
          </a:extLst>
        </xdr:cNvPr>
        <xdr:cNvSpPr>
          <a:spLocks noChangeShapeType="1"/>
        </xdr:cNvSpPr>
      </xdr:nvSpPr>
      <xdr:spPr bwMode="auto">
        <a:xfrm>
          <a:off x="2505075"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6014" name="Line 7">
          <a:extLst>
            <a:ext uri="{FF2B5EF4-FFF2-40B4-BE49-F238E27FC236}">
              <a16:creationId xmlns:a16="http://schemas.microsoft.com/office/drawing/2014/main" id="{CF68716B-0501-452F-AEAA-4C042F4C4DF6}"/>
            </a:ext>
          </a:extLst>
        </xdr:cNvPr>
        <xdr:cNvSpPr>
          <a:spLocks noChangeShapeType="1"/>
        </xdr:cNvSpPr>
      </xdr:nvSpPr>
      <xdr:spPr bwMode="auto">
        <a:xfrm>
          <a:off x="2505075"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6015" name="Line 7">
          <a:extLst>
            <a:ext uri="{FF2B5EF4-FFF2-40B4-BE49-F238E27FC236}">
              <a16:creationId xmlns:a16="http://schemas.microsoft.com/office/drawing/2014/main" id="{13A86C68-0B49-4D9D-A2FF-B5D7917B469B}"/>
            </a:ext>
          </a:extLst>
        </xdr:cNvPr>
        <xdr:cNvSpPr>
          <a:spLocks noChangeShapeType="1"/>
        </xdr:cNvSpPr>
      </xdr:nvSpPr>
      <xdr:spPr bwMode="auto">
        <a:xfrm>
          <a:off x="851535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6016" name="Line 7">
          <a:extLst>
            <a:ext uri="{FF2B5EF4-FFF2-40B4-BE49-F238E27FC236}">
              <a16:creationId xmlns:a16="http://schemas.microsoft.com/office/drawing/2014/main" id="{940FE3DD-BB29-436A-9B7B-E61B0A48B150}"/>
            </a:ext>
          </a:extLst>
        </xdr:cNvPr>
        <xdr:cNvSpPr>
          <a:spLocks noChangeShapeType="1"/>
        </xdr:cNvSpPr>
      </xdr:nvSpPr>
      <xdr:spPr bwMode="auto">
        <a:xfrm>
          <a:off x="851535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6017" name="Line 7">
          <a:extLst>
            <a:ext uri="{FF2B5EF4-FFF2-40B4-BE49-F238E27FC236}">
              <a16:creationId xmlns:a16="http://schemas.microsoft.com/office/drawing/2014/main" id="{5245D8FF-7473-490D-871A-E62A384ED9B6}"/>
            </a:ext>
          </a:extLst>
        </xdr:cNvPr>
        <xdr:cNvSpPr>
          <a:spLocks noChangeShapeType="1"/>
        </xdr:cNvSpPr>
      </xdr:nvSpPr>
      <xdr:spPr bwMode="auto">
        <a:xfrm>
          <a:off x="851535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6018" name="Line 7">
          <a:extLst>
            <a:ext uri="{FF2B5EF4-FFF2-40B4-BE49-F238E27FC236}">
              <a16:creationId xmlns:a16="http://schemas.microsoft.com/office/drawing/2014/main" id="{52C1ED6B-CB31-4D6E-8C1F-2724553DF3D8}"/>
            </a:ext>
          </a:extLst>
        </xdr:cNvPr>
        <xdr:cNvSpPr>
          <a:spLocks noChangeShapeType="1"/>
        </xdr:cNvSpPr>
      </xdr:nvSpPr>
      <xdr:spPr bwMode="auto">
        <a:xfrm>
          <a:off x="851535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6019" name="Line 7">
          <a:extLst>
            <a:ext uri="{FF2B5EF4-FFF2-40B4-BE49-F238E27FC236}">
              <a16:creationId xmlns:a16="http://schemas.microsoft.com/office/drawing/2014/main" id="{535E549B-8582-4581-AE81-44C80EB1F7F3}"/>
            </a:ext>
          </a:extLst>
        </xdr:cNvPr>
        <xdr:cNvSpPr>
          <a:spLocks noChangeShapeType="1"/>
        </xdr:cNvSpPr>
      </xdr:nvSpPr>
      <xdr:spPr bwMode="auto">
        <a:xfrm>
          <a:off x="851535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6020" name="Line 7">
          <a:extLst>
            <a:ext uri="{FF2B5EF4-FFF2-40B4-BE49-F238E27FC236}">
              <a16:creationId xmlns:a16="http://schemas.microsoft.com/office/drawing/2014/main" id="{A1A0F5AA-19CE-49CD-AEE5-4DDABECA31E4}"/>
            </a:ext>
          </a:extLst>
        </xdr:cNvPr>
        <xdr:cNvSpPr>
          <a:spLocks noChangeShapeType="1"/>
        </xdr:cNvSpPr>
      </xdr:nvSpPr>
      <xdr:spPr bwMode="auto">
        <a:xfrm>
          <a:off x="851535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6021" name="Line 7">
          <a:extLst>
            <a:ext uri="{FF2B5EF4-FFF2-40B4-BE49-F238E27FC236}">
              <a16:creationId xmlns:a16="http://schemas.microsoft.com/office/drawing/2014/main" id="{3E818F45-9CC6-4274-8A14-0C91EDE55168}"/>
            </a:ext>
          </a:extLst>
        </xdr:cNvPr>
        <xdr:cNvSpPr>
          <a:spLocks noChangeShapeType="1"/>
        </xdr:cNvSpPr>
      </xdr:nvSpPr>
      <xdr:spPr bwMode="auto">
        <a:xfrm>
          <a:off x="851535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6022" name="Line 7">
          <a:extLst>
            <a:ext uri="{FF2B5EF4-FFF2-40B4-BE49-F238E27FC236}">
              <a16:creationId xmlns:a16="http://schemas.microsoft.com/office/drawing/2014/main" id="{A6B19FDC-B134-48BB-8DD5-F90AEB724A91}"/>
            </a:ext>
          </a:extLst>
        </xdr:cNvPr>
        <xdr:cNvSpPr>
          <a:spLocks noChangeShapeType="1"/>
        </xdr:cNvSpPr>
      </xdr:nvSpPr>
      <xdr:spPr bwMode="auto">
        <a:xfrm>
          <a:off x="851535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6023" name="Line 7">
          <a:extLst>
            <a:ext uri="{FF2B5EF4-FFF2-40B4-BE49-F238E27FC236}">
              <a16:creationId xmlns:a16="http://schemas.microsoft.com/office/drawing/2014/main" id="{444C8F7F-91AC-4254-87FD-BCA146119D0A}"/>
            </a:ext>
          </a:extLst>
        </xdr:cNvPr>
        <xdr:cNvSpPr>
          <a:spLocks noChangeShapeType="1"/>
        </xdr:cNvSpPr>
      </xdr:nvSpPr>
      <xdr:spPr bwMode="auto">
        <a:xfrm>
          <a:off x="851535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6024" name="Line 7">
          <a:extLst>
            <a:ext uri="{FF2B5EF4-FFF2-40B4-BE49-F238E27FC236}">
              <a16:creationId xmlns:a16="http://schemas.microsoft.com/office/drawing/2014/main" id="{68919B47-8721-42B4-906F-4B2124131E85}"/>
            </a:ext>
          </a:extLst>
        </xdr:cNvPr>
        <xdr:cNvSpPr>
          <a:spLocks noChangeShapeType="1"/>
        </xdr:cNvSpPr>
      </xdr:nvSpPr>
      <xdr:spPr bwMode="auto">
        <a:xfrm>
          <a:off x="851535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6025" name="Line 7">
          <a:extLst>
            <a:ext uri="{FF2B5EF4-FFF2-40B4-BE49-F238E27FC236}">
              <a16:creationId xmlns:a16="http://schemas.microsoft.com/office/drawing/2014/main" id="{0D3E62B8-A46E-457F-8731-10D57FF21063}"/>
            </a:ext>
          </a:extLst>
        </xdr:cNvPr>
        <xdr:cNvSpPr>
          <a:spLocks noChangeShapeType="1"/>
        </xdr:cNvSpPr>
      </xdr:nvSpPr>
      <xdr:spPr bwMode="auto">
        <a:xfrm>
          <a:off x="851535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6026" name="Line 7">
          <a:extLst>
            <a:ext uri="{FF2B5EF4-FFF2-40B4-BE49-F238E27FC236}">
              <a16:creationId xmlns:a16="http://schemas.microsoft.com/office/drawing/2014/main" id="{D20E4F94-0289-45E7-81FE-5C5BBD85EB7B}"/>
            </a:ext>
          </a:extLst>
        </xdr:cNvPr>
        <xdr:cNvSpPr>
          <a:spLocks noChangeShapeType="1"/>
        </xdr:cNvSpPr>
      </xdr:nvSpPr>
      <xdr:spPr bwMode="auto">
        <a:xfrm>
          <a:off x="851535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6027" name="Line 7">
          <a:extLst>
            <a:ext uri="{FF2B5EF4-FFF2-40B4-BE49-F238E27FC236}">
              <a16:creationId xmlns:a16="http://schemas.microsoft.com/office/drawing/2014/main" id="{81E6751A-F751-447D-A8F9-B749D85CF6BC}"/>
            </a:ext>
          </a:extLst>
        </xdr:cNvPr>
        <xdr:cNvSpPr>
          <a:spLocks noChangeShapeType="1"/>
        </xdr:cNvSpPr>
      </xdr:nvSpPr>
      <xdr:spPr bwMode="auto">
        <a:xfrm>
          <a:off x="851535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6028" name="Line 7">
          <a:extLst>
            <a:ext uri="{FF2B5EF4-FFF2-40B4-BE49-F238E27FC236}">
              <a16:creationId xmlns:a16="http://schemas.microsoft.com/office/drawing/2014/main" id="{A36892A2-B1A5-4F5A-9A61-9825EF973206}"/>
            </a:ext>
          </a:extLst>
        </xdr:cNvPr>
        <xdr:cNvSpPr>
          <a:spLocks noChangeShapeType="1"/>
        </xdr:cNvSpPr>
      </xdr:nvSpPr>
      <xdr:spPr bwMode="auto">
        <a:xfrm>
          <a:off x="851535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6029" name="Line 7">
          <a:extLst>
            <a:ext uri="{FF2B5EF4-FFF2-40B4-BE49-F238E27FC236}">
              <a16:creationId xmlns:a16="http://schemas.microsoft.com/office/drawing/2014/main" id="{7E9A605B-E62C-44E8-83D7-FDD269193F5A}"/>
            </a:ext>
          </a:extLst>
        </xdr:cNvPr>
        <xdr:cNvSpPr>
          <a:spLocks noChangeShapeType="1"/>
        </xdr:cNvSpPr>
      </xdr:nvSpPr>
      <xdr:spPr bwMode="auto">
        <a:xfrm>
          <a:off x="851535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6030" name="Line 7">
          <a:extLst>
            <a:ext uri="{FF2B5EF4-FFF2-40B4-BE49-F238E27FC236}">
              <a16:creationId xmlns:a16="http://schemas.microsoft.com/office/drawing/2014/main" id="{6E71B282-09D5-4AFB-A66E-D010155F09D1}"/>
            </a:ext>
          </a:extLst>
        </xdr:cNvPr>
        <xdr:cNvSpPr>
          <a:spLocks noChangeShapeType="1"/>
        </xdr:cNvSpPr>
      </xdr:nvSpPr>
      <xdr:spPr bwMode="auto">
        <a:xfrm>
          <a:off x="851535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6031" name="Line 7">
          <a:extLst>
            <a:ext uri="{FF2B5EF4-FFF2-40B4-BE49-F238E27FC236}">
              <a16:creationId xmlns:a16="http://schemas.microsoft.com/office/drawing/2014/main" id="{3368F104-17DC-4BF5-93BB-422D920C2448}"/>
            </a:ext>
          </a:extLst>
        </xdr:cNvPr>
        <xdr:cNvSpPr>
          <a:spLocks noChangeShapeType="1"/>
        </xdr:cNvSpPr>
      </xdr:nvSpPr>
      <xdr:spPr bwMode="auto">
        <a:xfrm>
          <a:off x="851535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6032" name="Line 7">
          <a:extLst>
            <a:ext uri="{FF2B5EF4-FFF2-40B4-BE49-F238E27FC236}">
              <a16:creationId xmlns:a16="http://schemas.microsoft.com/office/drawing/2014/main" id="{7A977DDE-46C6-42EB-82B2-55E97A316209}"/>
            </a:ext>
          </a:extLst>
        </xdr:cNvPr>
        <xdr:cNvSpPr>
          <a:spLocks noChangeShapeType="1"/>
        </xdr:cNvSpPr>
      </xdr:nvSpPr>
      <xdr:spPr bwMode="auto">
        <a:xfrm>
          <a:off x="851535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6033" name="Line 7">
          <a:extLst>
            <a:ext uri="{FF2B5EF4-FFF2-40B4-BE49-F238E27FC236}">
              <a16:creationId xmlns:a16="http://schemas.microsoft.com/office/drawing/2014/main" id="{0E31CCF2-0412-4E80-A4E0-6C6B913A9403}"/>
            </a:ext>
          </a:extLst>
        </xdr:cNvPr>
        <xdr:cNvSpPr>
          <a:spLocks noChangeShapeType="1"/>
        </xdr:cNvSpPr>
      </xdr:nvSpPr>
      <xdr:spPr bwMode="auto">
        <a:xfrm>
          <a:off x="851535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6034" name="Line 7">
          <a:extLst>
            <a:ext uri="{FF2B5EF4-FFF2-40B4-BE49-F238E27FC236}">
              <a16:creationId xmlns:a16="http://schemas.microsoft.com/office/drawing/2014/main" id="{2E26FE9E-1B23-41A1-AE8C-9770A7D98887}"/>
            </a:ext>
          </a:extLst>
        </xdr:cNvPr>
        <xdr:cNvSpPr>
          <a:spLocks noChangeShapeType="1"/>
        </xdr:cNvSpPr>
      </xdr:nvSpPr>
      <xdr:spPr bwMode="auto">
        <a:xfrm>
          <a:off x="851535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6035" name="Line 7">
          <a:extLst>
            <a:ext uri="{FF2B5EF4-FFF2-40B4-BE49-F238E27FC236}">
              <a16:creationId xmlns:a16="http://schemas.microsoft.com/office/drawing/2014/main" id="{CB9C42E6-0889-4343-99C5-3B43D529C6B6}"/>
            </a:ext>
          </a:extLst>
        </xdr:cNvPr>
        <xdr:cNvSpPr>
          <a:spLocks noChangeShapeType="1"/>
        </xdr:cNvSpPr>
      </xdr:nvSpPr>
      <xdr:spPr bwMode="auto">
        <a:xfrm>
          <a:off x="851535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142</xdr:row>
      <xdr:rowOff>0</xdr:rowOff>
    </xdr:from>
    <xdr:to>
      <xdr:col>7</xdr:col>
      <xdr:colOff>323850</xdr:colOff>
      <xdr:row>142</xdr:row>
      <xdr:rowOff>0</xdr:rowOff>
    </xdr:to>
    <xdr:sp macro="" textlink="">
      <xdr:nvSpPr>
        <xdr:cNvPr id="6036" name="Line 7">
          <a:extLst>
            <a:ext uri="{FF2B5EF4-FFF2-40B4-BE49-F238E27FC236}">
              <a16:creationId xmlns:a16="http://schemas.microsoft.com/office/drawing/2014/main" id="{427687BE-8417-41FA-A050-3139614D7572}"/>
            </a:ext>
          </a:extLst>
        </xdr:cNvPr>
        <xdr:cNvSpPr>
          <a:spLocks noChangeShapeType="1"/>
        </xdr:cNvSpPr>
      </xdr:nvSpPr>
      <xdr:spPr bwMode="auto">
        <a:xfrm>
          <a:off x="400050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142</xdr:row>
      <xdr:rowOff>0</xdr:rowOff>
    </xdr:from>
    <xdr:to>
      <xdr:col>7</xdr:col>
      <xdr:colOff>323850</xdr:colOff>
      <xdr:row>142</xdr:row>
      <xdr:rowOff>0</xdr:rowOff>
    </xdr:to>
    <xdr:sp macro="" textlink="">
      <xdr:nvSpPr>
        <xdr:cNvPr id="6037" name="Line 7">
          <a:extLst>
            <a:ext uri="{FF2B5EF4-FFF2-40B4-BE49-F238E27FC236}">
              <a16:creationId xmlns:a16="http://schemas.microsoft.com/office/drawing/2014/main" id="{4E143ABA-CF50-4FB9-A929-F31D405A3411}"/>
            </a:ext>
          </a:extLst>
        </xdr:cNvPr>
        <xdr:cNvSpPr>
          <a:spLocks noChangeShapeType="1"/>
        </xdr:cNvSpPr>
      </xdr:nvSpPr>
      <xdr:spPr bwMode="auto">
        <a:xfrm>
          <a:off x="400050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142</xdr:row>
      <xdr:rowOff>0</xdr:rowOff>
    </xdr:from>
    <xdr:to>
      <xdr:col>7</xdr:col>
      <xdr:colOff>323850</xdr:colOff>
      <xdr:row>142</xdr:row>
      <xdr:rowOff>0</xdr:rowOff>
    </xdr:to>
    <xdr:sp macro="" textlink="">
      <xdr:nvSpPr>
        <xdr:cNvPr id="6038" name="Line 7">
          <a:extLst>
            <a:ext uri="{FF2B5EF4-FFF2-40B4-BE49-F238E27FC236}">
              <a16:creationId xmlns:a16="http://schemas.microsoft.com/office/drawing/2014/main" id="{514FEB67-9516-4ABE-82AC-73C9B036BF39}"/>
            </a:ext>
          </a:extLst>
        </xdr:cNvPr>
        <xdr:cNvSpPr>
          <a:spLocks noChangeShapeType="1"/>
        </xdr:cNvSpPr>
      </xdr:nvSpPr>
      <xdr:spPr bwMode="auto">
        <a:xfrm>
          <a:off x="400050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142</xdr:row>
      <xdr:rowOff>0</xdr:rowOff>
    </xdr:from>
    <xdr:to>
      <xdr:col>7</xdr:col>
      <xdr:colOff>323850</xdr:colOff>
      <xdr:row>142</xdr:row>
      <xdr:rowOff>0</xdr:rowOff>
    </xdr:to>
    <xdr:sp macro="" textlink="">
      <xdr:nvSpPr>
        <xdr:cNvPr id="6039" name="Line 7">
          <a:extLst>
            <a:ext uri="{FF2B5EF4-FFF2-40B4-BE49-F238E27FC236}">
              <a16:creationId xmlns:a16="http://schemas.microsoft.com/office/drawing/2014/main" id="{EA84DC9E-3745-444E-8039-5ACCD62A623E}"/>
            </a:ext>
          </a:extLst>
        </xdr:cNvPr>
        <xdr:cNvSpPr>
          <a:spLocks noChangeShapeType="1"/>
        </xdr:cNvSpPr>
      </xdr:nvSpPr>
      <xdr:spPr bwMode="auto">
        <a:xfrm>
          <a:off x="400050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142</xdr:row>
      <xdr:rowOff>0</xdr:rowOff>
    </xdr:from>
    <xdr:to>
      <xdr:col>7</xdr:col>
      <xdr:colOff>323850</xdr:colOff>
      <xdr:row>142</xdr:row>
      <xdr:rowOff>0</xdr:rowOff>
    </xdr:to>
    <xdr:sp macro="" textlink="">
      <xdr:nvSpPr>
        <xdr:cNvPr id="6040" name="Line 7">
          <a:extLst>
            <a:ext uri="{FF2B5EF4-FFF2-40B4-BE49-F238E27FC236}">
              <a16:creationId xmlns:a16="http://schemas.microsoft.com/office/drawing/2014/main" id="{EE4D8DB0-C25D-4859-A365-401B4747D7E3}"/>
            </a:ext>
          </a:extLst>
        </xdr:cNvPr>
        <xdr:cNvSpPr>
          <a:spLocks noChangeShapeType="1"/>
        </xdr:cNvSpPr>
      </xdr:nvSpPr>
      <xdr:spPr bwMode="auto">
        <a:xfrm>
          <a:off x="400050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142</xdr:row>
      <xdr:rowOff>0</xdr:rowOff>
    </xdr:from>
    <xdr:to>
      <xdr:col>7</xdr:col>
      <xdr:colOff>323850</xdr:colOff>
      <xdr:row>142</xdr:row>
      <xdr:rowOff>0</xdr:rowOff>
    </xdr:to>
    <xdr:sp macro="" textlink="">
      <xdr:nvSpPr>
        <xdr:cNvPr id="6041" name="Line 7">
          <a:extLst>
            <a:ext uri="{FF2B5EF4-FFF2-40B4-BE49-F238E27FC236}">
              <a16:creationId xmlns:a16="http://schemas.microsoft.com/office/drawing/2014/main" id="{BDBDE181-F732-4550-AF7F-E3B64919C976}"/>
            </a:ext>
          </a:extLst>
        </xdr:cNvPr>
        <xdr:cNvSpPr>
          <a:spLocks noChangeShapeType="1"/>
        </xdr:cNvSpPr>
      </xdr:nvSpPr>
      <xdr:spPr bwMode="auto">
        <a:xfrm>
          <a:off x="400050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142</xdr:row>
      <xdr:rowOff>0</xdr:rowOff>
    </xdr:from>
    <xdr:to>
      <xdr:col>7</xdr:col>
      <xdr:colOff>323850</xdr:colOff>
      <xdr:row>142</xdr:row>
      <xdr:rowOff>0</xdr:rowOff>
    </xdr:to>
    <xdr:sp macro="" textlink="">
      <xdr:nvSpPr>
        <xdr:cNvPr id="6042" name="Line 7">
          <a:extLst>
            <a:ext uri="{FF2B5EF4-FFF2-40B4-BE49-F238E27FC236}">
              <a16:creationId xmlns:a16="http://schemas.microsoft.com/office/drawing/2014/main" id="{DA5F3AA6-4096-4D75-A51C-DCAD2F7026E9}"/>
            </a:ext>
          </a:extLst>
        </xdr:cNvPr>
        <xdr:cNvSpPr>
          <a:spLocks noChangeShapeType="1"/>
        </xdr:cNvSpPr>
      </xdr:nvSpPr>
      <xdr:spPr bwMode="auto">
        <a:xfrm>
          <a:off x="400050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142</xdr:row>
      <xdr:rowOff>0</xdr:rowOff>
    </xdr:from>
    <xdr:to>
      <xdr:col>7</xdr:col>
      <xdr:colOff>323850</xdr:colOff>
      <xdr:row>142</xdr:row>
      <xdr:rowOff>0</xdr:rowOff>
    </xdr:to>
    <xdr:sp macro="" textlink="">
      <xdr:nvSpPr>
        <xdr:cNvPr id="6043" name="Line 7">
          <a:extLst>
            <a:ext uri="{FF2B5EF4-FFF2-40B4-BE49-F238E27FC236}">
              <a16:creationId xmlns:a16="http://schemas.microsoft.com/office/drawing/2014/main" id="{7E0A3F6E-9514-464A-90D9-6389DE5FDDDD}"/>
            </a:ext>
          </a:extLst>
        </xdr:cNvPr>
        <xdr:cNvSpPr>
          <a:spLocks noChangeShapeType="1"/>
        </xdr:cNvSpPr>
      </xdr:nvSpPr>
      <xdr:spPr bwMode="auto">
        <a:xfrm>
          <a:off x="400050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142</xdr:row>
      <xdr:rowOff>0</xdr:rowOff>
    </xdr:from>
    <xdr:to>
      <xdr:col>7</xdr:col>
      <xdr:colOff>323850</xdr:colOff>
      <xdr:row>142</xdr:row>
      <xdr:rowOff>0</xdr:rowOff>
    </xdr:to>
    <xdr:sp macro="" textlink="">
      <xdr:nvSpPr>
        <xdr:cNvPr id="6044" name="Line 7">
          <a:extLst>
            <a:ext uri="{FF2B5EF4-FFF2-40B4-BE49-F238E27FC236}">
              <a16:creationId xmlns:a16="http://schemas.microsoft.com/office/drawing/2014/main" id="{E0AF9C0A-7BB0-435E-9D54-0222978AE2E9}"/>
            </a:ext>
          </a:extLst>
        </xdr:cNvPr>
        <xdr:cNvSpPr>
          <a:spLocks noChangeShapeType="1"/>
        </xdr:cNvSpPr>
      </xdr:nvSpPr>
      <xdr:spPr bwMode="auto">
        <a:xfrm>
          <a:off x="400050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142</xdr:row>
      <xdr:rowOff>0</xdr:rowOff>
    </xdr:from>
    <xdr:to>
      <xdr:col>7</xdr:col>
      <xdr:colOff>323850</xdr:colOff>
      <xdr:row>142</xdr:row>
      <xdr:rowOff>0</xdr:rowOff>
    </xdr:to>
    <xdr:sp macro="" textlink="">
      <xdr:nvSpPr>
        <xdr:cNvPr id="6045" name="Line 7">
          <a:extLst>
            <a:ext uri="{FF2B5EF4-FFF2-40B4-BE49-F238E27FC236}">
              <a16:creationId xmlns:a16="http://schemas.microsoft.com/office/drawing/2014/main" id="{CC01F792-90C7-49B7-A810-8FBA755A6185}"/>
            </a:ext>
          </a:extLst>
        </xdr:cNvPr>
        <xdr:cNvSpPr>
          <a:spLocks noChangeShapeType="1"/>
        </xdr:cNvSpPr>
      </xdr:nvSpPr>
      <xdr:spPr bwMode="auto">
        <a:xfrm>
          <a:off x="400050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142</xdr:row>
      <xdr:rowOff>0</xdr:rowOff>
    </xdr:from>
    <xdr:to>
      <xdr:col>7</xdr:col>
      <xdr:colOff>323850</xdr:colOff>
      <xdr:row>142</xdr:row>
      <xdr:rowOff>0</xdr:rowOff>
    </xdr:to>
    <xdr:sp macro="" textlink="">
      <xdr:nvSpPr>
        <xdr:cNvPr id="6046" name="Line 7">
          <a:extLst>
            <a:ext uri="{FF2B5EF4-FFF2-40B4-BE49-F238E27FC236}">
              <a16:creationId xmlns:a16="http://schemas.microsoft.com/office/drawing/2014/main" id="{644E271A-5122-4558-8221-4A1FF56C0169}"/>
            </a:ext>
          </a:extLst>
        </xdr:cNvPr>
        <xdr:cNvSpPr>
          <a:spLocks noChangeShapeType="1"/>
        </xdr:cNvSpPr>
      </xdr:nvSpPr>
      <xdr:spPr bwMode="auto">
        <a:xfrm>
          <a:off x="400050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142</xdr:row>
      <xdr:rowOff>0</xdr:rowOff>
    </xdr:from>
    <xdr:to>
      <xdr:col>7</xdr:col>
      <xdr:colOff>323850</xdr:colOff>
      <xdr:row>142</xdr:row>
      <xdr:rowOff>0</xdr:rowOff>
    </xdr:to>
    <xdr:sp macro="" textlink="">
      <xdr:nvSpPr>
        <xdr:cNvPr id="6047" name="Line 7">
          <a:extLst>
            <a:ext uri="{FF2B5EF4-FFF2-40B4-BE49-F238E27FC236}">
              <a16:creationId xmlns:a16="http://schemas.microsoft.com/office/drawing/2014/main" id="{8B09603F-4AD2-48D3-83CD-2F3DBE050387}"/>
            </a:ext>
          </a:extLst>
        </xdr:cNvPr>
        <xdr:cNvSpPr>
          <a:spLocks noChangeShapeType="1"/>
        </xdr:cNvSpPr>
      </xdr:nvSpPr>
      <xdr:spPr bwMode="auto">
        <a:xfrm>
          <a:off x="400050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142</xdr:row>
      <xdr:rowOff>0</xdr:rowOff>
    </xdr:from>
    <xdr:to>
      <xdr:col>7</xdr:col>
      <xdr:colOff>323850</xdr:colOff>
      <xdr:row>142</xdr:row>
      <xdr:rowOff>0</xdr:rowOff>
    </xdr:to>
    <xdr:sp macro="" textlink="">
      <xdr:nvSpPr>
        <xdr:cNvPr id="6048" name="Line 7">
          <a:extLst>
            <a:ext uri="{FF2B5EF4-FFF2-40B4-BE49-F238E27FC236}">
              <a16:creationId xmlns:a16="http://schemas.microsoft.com/office/drawing/2014/main" id="{9385CED0-EF30-489C-9C4A-96933F03C1DA}"/>
            </a:ext>
          </a:extLst>
        </xdr:cNvPr>
        <xdr:cNvSpPr>
          <a:spLocks noChangeShapeType="1"/>
        </xdr:cNvSpPr>
      </xdr:nvSpPr>
      <xdr:spPr bwMode="auto">
        <a:xfrm>
          <a:off x="400050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142</xdr:row>
      <xdr:rowOff>0</xdr:rowOff>
    </xdr:from>
    <xdr:to>
      <xdr:col>7</xdr:col>
      <xdr:colOff>323850</xdr:colOff>
      <xdr:row>142</xdr:row>
      <xdr:rowOff>0</xdr:rowOff>
    </xdr:to>
    <xdr:sp macro="" textlink="">
      <xdr:nvSpPr>
        <xdr:cNvPr id="6049" name="Line 7">
          <a:extLst>
            <a:ext uri="{FF2B5EF4-FFF2-40B4-BE49-F238E27FC236}">
              <a16:creationId xmlns:a16="http://schemas.microsoft.com/office/drawing/2014/main" id="{F6D9D220-4CF5-4A9C-BDFC-1399E71C7B4D}"/>
            </a:ext>
          </a:extLst>
        </xdr:cNvPr>
        <xdr:cNvSpPr>
          <a:spLocks noChangeShapeType="1"/>
        </xdr:cNvSpPr>
      </xdr:nvSpPr>
      <xdr:spPr bwMode="auto">
        <a:xfrm>
          <a:off x="400050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142</xdr:row>
      <xdr:rowOff>0</xdr:rowOff>
    </xdr:from>
    <xdr:to>
      <xdr:col>7</xdr:col>
      <xdr:colOff>323850</xdr:colOff>
      <xdr:row>142</xdr:row>
      <xdr:rowOff>0</xdr:rowOff>
    </xdr:to>
    <xdr:sp macro="" textlink="">
      <xdr:nvSpPr>
        <xdr:cNvPr id="6050" name="Line 7">
          <a:extLst>
            <a:ext uri="{FF2B5EF4-FFF2-40B4-BE49-F238E27FC236}">
              <a16:creationId xmlns:a16="http://schemas.microsoft.com/office/drawing/2014/main" id="{762BCACF-3906-421C-971B-05E81854D70C}"/>
            </a:ext>
          </a:extLst>
        </xdr:cNvPr>
        <xdr:cNvSpPr>
          <a:spLocks noChangeShapeType="1"/>
        </xdr:cNvSpPr>
      </xdr:nvSpPr>
      <xdr:spPr bwMode="auto">
        <a:xfrm>
          <a:off x="400050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142</xdr:row>
      <xdr:rowOff>0</xdr:rowOff>
    </xdr:from>
    <xdr:to>
      <xdr:col>7</xdr:col>
      <xdr:colOff>323850</xdr:colOff>
      <xdr:row>142</xdr:row>
      <xdr:rowOff>0</xdr:rowOff>
    </xdr:to>
    <xdr:sp macro="" textlink="">
      <xdr:nvSpPr>
        <xdr:cNvPr id="6051" name="Line 7">
          <a:extLst>
            <a:ext uri="{FF2B5EF4-FFF2-40B4-BE49-F238E27FC236}">
              <a16:creationId xmlns:a16="http://schemas.microsoft.com/office/drawing/2014/main" id="{F242D755-23B7-4AFB-825C-4D99C8967A74}"/>
            </a:ext>
          </a:extLst>
        </xdr:cNvPr>
        <xdr:cNvSpPr>
          <a:spLocks noChangeShapeType="1"/>
        </xdr:cNvSpPr>
      </xdr:nvSpPr>
      <xdr:spPr bwMode="auto">
        <a:xfrm>
          <a:off x="400050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142</xdr:row>
      <xdr:rowOff>0</xdr:rowOff>
    </xdr:from>
    <xdr:to>
      <xdr:col>7</xdr:col>
      <xdr:colOff>323850</xdr:colOff>
      <xdr:row>142</xdr:row>
      <xdr:rowOff>0</xdr:rowOff>
    </xdr:to>
    <xdr:sp macro="" textlink="">
      <xdr:nvSpPr>
        <xdr:cNvPr id="6052" name="Line 7">
          <a:extLst>
            <a:ext uri="{FF2B5EF4-FFF2-40B4-BE49-F238E27FC236}">
              <a16:creationId xmlns:a16="http://schemas.microsoft.com/office/drawing/2014/main" id="{866D612C-962A-459D-8F06-A8E91EA2558F}"/>
            </a:ext>
          </a:extLst>
        </xdr:cNvPr>
        <xdr:cNvSpPr>
          <a:spLocks noChangeShapeType="1"/>
        </xdr:cNvSpPr>
      </xdr:nvSpPr>
      <xdr:spPr bwMode="auto">
        <a:xfrm>
          <a:off x="400050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142</xdr:row>
      <xdr:rowOff>0</xdr:rowOff>
    </xdr:from>
    <xdr:to>
      <xdr:col>7</xdr:col>
      <xdr:colOff>323850</xdr:colOff>
      <xdr:row>142</xdr:row>
      <xdr:rowOff>0</xdr:rowOff>
    </xdr:to>
    <xdr:sp macro="" textlink="">
      <xdr:nvSpPr>
        <xdr:cNvPr id="6053" name="Line 7">
          <a:extLst>
            <a:ext uri="{FF2B5EF4-FFF2-40B4-BE49-F238E27FC236}">
              <a16:creationId xmlns:a16="http://schemas.microsoft.com/office/drawing/2014/main" id="{648A0380-D09C-4037-BA2C-5FA30DE9D82B}"/>
            </a:ext>
          </a:extLst>
        </xdr:cNvPr>
        <xdr:cNvSpPr>
          <a:spLocks noChangeShapeType="1"/>
        </xdr:cNvSpPr>
      </xdr:nvSpPr>
      <xdr:spPr bwMode="auto">
        <a:xfrm>
          <a:off x="400050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142</xdr:row>
      <xdr:rowOff>0</xdr:rowOff>
    </xdr:from>
    <xdr:to>
      <xdr:col>3</xdr:col>
      <xdr:colOff>323850</xdr:colOff>
      <xdr:row>142</xdr:row>
      <xdr:rowOff>0</xdr:rowOff>
    </xdr:to>
    <xdr:sp macro="" textlink="">
      <xdr:nvSpPr>
        <xdr:cNvPr id="6054" name="Line 7">
          <a:extLst>
            <a:ext uri="{FF2B5EF4-FFF2-40B4-BE49-F238E27FC236}">
              <a16:creationId xmlns:a16="http://schemas.microsoft.com/office/drawing/2014/main" id="{CBDB6E8D-B656-413E-9EE4-3C319E488D9F}"/>
            </a:ext>
          </a:extLst>
        </xdr:cNvPr>
        <xdr:cNvSpPr>
          <a:spLocks noChangeShapeType="1"/>
        </xdr:cNvSpPr>
      </xdr:nvSpPr>
      <xdr:spPr bwMode="auto">
        <a:xfrm>
          <a:off x="100965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142</xdr:row>
      <xdr:rowOff>0</xdr:rowOff>
    </xdr:from>
    <xdr:to>
      <xdr:col>3</xdr:col>
      <xdr:colOff>323850</xdr:colOff>
      <xdr:row>142</xdr:row>
      <xdr:rowOff>0</xdr:rowOff>
    </xdr:to>
    <xdr:sp macro="" textlink="">
      <xdr:nvSpPr>
        <xdr:cNvPr id="6055" name="Line 7">
          <a:extLst>
            <a:ext uri="{FF2B5EF4-FFF2-40B4-BE49-F238E27FC236}">
              <a16:creationId xmlns:a16="http://schemas.microsoft.com/office/drawing/2014/main" id="{83554D11-922E-44C2-924A-748FFDCF5C76}"/>
            </a:ext>
          </a:extLst>
        </xdr:cNvPr>
        <xdr:cNvSpPr>
          <a:spLocks noChangeShapeType="1"/>
        </xdr:cNvSpPr>
      </xdr:nvSpPr>
      <xdr:spPr bwMode="auto">
        <a:xfrm>
          <a:off x="100965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142</xdr:row>
      <xdr:rowOff>0</xdr:rowOff>
    </xdr:from>
    <xdr:to>
      <xdr:col>3</xdr:col>
      <xdr:colOff>323850</xdr:colOff>
      <xdr:row>142</xdr:row>
      <xdr:rowOff>0</xdr:rowOff>
    </xdr:to>
    <xdr:sp macro="" textlink="">
      <xdr:nvSpPr>
        <xdr:cNvPr id="6056" name="Line 7">
          <a:extLst>
            <a:ext uri="{FF2B5EF4-FFF2-40B4-BE49-F238E27FC236}">
              <a16:creationId xmlns:a16="http://schemas.microsoft.com/office/drawing/2014/main" id="{FEB9A7FF-6639-4F4E-ADE5-7E2CA36BD183}"/>
            </a:ext>
          </a:extLst>
        </xdr:cNvPr>
        <xdr:cNvSpPr>
          <a:spLocks noChangeShapeType="1"/>
        </xdr:cNvSpPr>
      </xdr:nvSpPr>
      <xdr:spPr bwMode="auto">
        <a:xfrm>
          <a:off x="100965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142</xdr:row>
      <xdr:rowOff>0</xdr:rowOff>
    </xdr:from>
    <xdr:to>
      <xdr:col>3</xdr:col>
      <xdr:colOff>323850</xdr:colOff>
      <xdr:row>142</xdr:row>
      <xdr:rowOff>0</xdr:rowOff>
    </xdr:to>
    <xdr:sp macro="" textlink="">
      <xdr:nvSpPr>
        <xdr:cNvPr id="6057" name="Line 7">
          <a:extLst>
            <a:ext uri="{FF2B5EF4-FFF2-40B4-BE49-F238E27FC236}">
              <a16:creationId xmlns:a16="http://schemas.microsoft.com/office/drawing/2014/main" id="{99BACAD1-1CD7-4F6C-ABC2-E6854C372131}"/>
            </a:ext>
          </a:extLst>
        </xdr:cNvPr>
        <xdr:cNvSpPr>
          <a:spLocks noChangeShapeType="1"/>
        </xdr:cNvSpPr>
      </xdr:nvSpPr>
      <xdr:spPr bwMode="auto">
        <a:xfrm>
          <a:off x="100965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142</xdr:row>
      <xdr:rowOff>0</xdr:rowOff>
    </xdr:from>
    <xdr:to>
      <xdr:col>3</xdr:col>
      <xdr:colOff>323850</xdr:colOff>
      <xdr:row>142</xdr:row>
      <xdr:rowOff>0</xdr:rowOff>
    </xdr:to>
    <xdr:sp macro="" textlink="">
      <xdr:nvSpPr>
        <xdr:cNvPr id="6058" name="Line 7">
          <a:extLst>
            <a:ext uri="{FF2B5EF4-FFF2-40B4-BE49-F238E27FC236}">
              <a16:creationId xmlns:a16="http://schemas.microsoft.com/office/drawing/2014/main" id="{D964FBBE-9EDA-40BE-86A4-89C0266119E3}"/>
            </a:ext>
          </a:extLst>
        </xdr:cNvPr>
        <xdr:cNvSpPr>
          <a:spLocks noChangeShapeType="1"/>
        </xdr:cNvSpPr>
      </xdr:nvSpPr>
      <xdr:spPr bwMode="auto">
        <a:xfrm>
          <a:off x="100965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142</xdr:row>
      <xdr:rowOff>0</xdr:rowOff>
    </xdr:from>
    <xdr:to>
      <xdr:col>3</xdr:col>
      <xdr:colOff>323850</xdr:colOff>
      <xdr:row>142</xdr:row>
      <xdr:rowOff>0</xdr:rowOff>
    </xdr:to>
    <xdr:sp macro="" textlink="">
      <xdr:nvSpPr>
        <xdr:cNvPr id="6059" name="Line 7">
          <a:extLst>
            <a:ext uri="{FF2B5EF4-FFF2-40B4-BE49-F238E27FC236}">
              <a16:creationId xmlns:a16="http://schemas.microsoft.com/office/drawing/2014/main" id="{0E8AB6D5-4E15-4619-BC94-FE1D761A625F}"/>
            </a:ext>
          </a:extLst>
        </xdr:cNvPr>
        <xdr:cNvSpPr>
          <a:spLocks noChangeShapeType="1"/>
        </xdr:cNvSpPr>
      </xdr:nvSpPr>
      <xdr:spPr bwMode="auto">
        <a:xfrm>
          <a:off x="100965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142</xdr:row>
      <xdr:rowOff>0</xdr:rowOff>
    </xdr:from>
    <xdr:to>
      <xdr:col>3</xdr:col>
      <xdr:colOff>323850</xdr:colOff>
      <xdr:row>142</xdr:row>
      <xdr:rowOff>0</xdr:rowOff>
    </xdr:to>
    <xdr:sp macro="" textlink="">
      <xdr:nvSpPr>
        <xdr:cNvPr id="6060" name="Line 7">
          <a:extLst>
            <a:ext uri="{FF2B5EF4-FFF2-40B4-BE49-F238E27FC236}">
              <a16:creationId xmlns:a16="http://schemas.microsoft.com/office/drawing/2014/main" id="{CD603A37-D051-4027-818A-8F2F8DC48932}"/>
            </a:ext>
          </a:extLst>
        </xdr:cNvPr>
        <xdr:cNvSpPr>
          <a:spLocks noChangeShapeType="1"/>
        </xdr:cNvSpPr>
      </xdr:nvSpPr>
      <xdr:spPr bwMode="auto">
        <a:xfrm>
          <a:off x="100965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142</xdr:row>
      <xdr:rowOff>0</xdr:rowOff>
    </xdr:from>
    <xdr:to>
      <xdr:col>3</xdr:col>
      <xdr:colOff>323850</xdr:colOff>
      <xdr:row>142</xdr:row>
      <xdr:rowOff>0</xdr:rowOff>
    </xdr:to>
    <xdr:sp macro="" textlink="">
      <xdr:nvSpPr>
        <xdr:cNvPr id="6061" name="Line 7">
          <a:extLst>
            <a:ext uri="{FF2B5EF4-FFF2-40B4-BE49-F238E27FC236}">
              <a16:creationId xmlns:a16="http://schemas.microsoft.com/office/drawing/2014/main" id="{EBF92FBD-0603-43E2-88D1-4365AE97BB41}"/>
            </a:ext>
          </a:extLst>
        </xdr:cNvPr>
        <xdr:cNvSpPr>
          <a:spLocks noChangeShapeType="1"/>
        </xdr:cNvSpPr>
      </xdr:nvSpPr>
      <xdr:spPr bwMode="auto">
        <a:xfrm>
          <a:off x="100965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142</xdr:row>
      <xdr:rowOff>0</xdr:rowOff>
    </xdr:from>
    <xdr:to>
      <xdr:col>3</xdr:col>
      <xdr:colOff>323850</xdr:colOff>
      <xdr:row>142</xdr:row>
      <xdr:rowOff>0</xdr:rowOff>
    </xdr:to>
    <xdr:sp macro="" textlink="">
      <xdr:nvSpPr>
        <xdr:cNvPr id="6062" name="Line 7">
          <a:extLst>
            <a:ext uri="{FF2B5EF4-FFF2-40B4-BE49-F238E27FC236}">
              <a16:creationId xmlns:a16="http://schemas.microsoft.com/office/drawing/2014/main" id="{6B61808B-1FCA-4DBA-AAEE-3538C4FC3772}"/>
            </a:ext>
          </a:extLst>
        </xdr:cNvPr>
        <xdr:cNvSpPr>
          <a:spLocks noChangeShapeType="1"/>
        </xdr:cNvSpPr>
      </xdr:nvSpPr>
      <xdr:spPr bwMode="auto">
        <a:xfrm>
          <a:off x="100965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142</xdr:row>
      <xdr:rowOff>0</xdr:rowOff>
    </xdr:from>
    <xdr:to>
      <xdr:col>3</xdr:col>
      <xdr:colOff>323850</xdr:colOff>
      <xdr:row>142</xdr:row>
      <xdr:rowOff>0</xdr:rowOff>
    </xdr:to>
    <xdr:sp macro="" textlink="">
      <xdr:nvSpPr>
        <xdr:cNvPr id="6063" name="Line 7">
          <a:extLst>
            <a:ext uri="{FF2B5EF4-FFF2-40B4-BE49-F238E27FC236}">
              <a16:creationId xmlns:a16="http://schemas.microsoft.com/office/drawing/2014/main" id="{A8A049BB-6689-4913-8CC5-590B4C439D87}"/>
            </a:ext>
          </a:extLst>
        </xdr:cNvPr>
        <xdr:cNvSpPr>
          <a:spLocks noChangeShapeType="1"/>
        </xdr:cNvSpPr>
      </xdr:nvSpPr>
      <xdr:spPr bwMode="auto">
        <a:xfrm>
          <a:off x="100965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142</xdr:row>
      <xdr:rowOff>0</xdr:rowOff>
    </xdr:from>
    <xdr:to>
      <xdr:col>3</xdr:col>
      <xdr:colOff>323850</xdr:colOff>
      <xdr:row>142</xdr:row>
      <xdr:rowOff>0</xdr:rowOff>
    </xdr:to>
    <xdr:sp macro="" textlink="">
      <xdr:nvSpPr>
        <xdr:cNvPr id="6064" name="Line 7">
          <a:extLst>
            <a:ext uri="{FF2B5EF4-FFF2-40B4-BE49-F238E27FC236}">
              <a16:creationId xmlns:a16="http://schemas.microsoft.com/office/drawing/2014/main" id="{3C5A1A7A-DBBC-4F58-A0AB-CADFDC4335D9}"/>
            </a:ext>
          </a:extLst>
        </xdr:cNvPr>
        <xdr:cNvSpPr>
          <a:spLocks noChangeShapeType="1"/>
        </xdr:cNvSpPr>
      </xdr:nvSpPr>
      <xdr:spPr bwMode="auto">
        <a:xfrm>
          <a:off x="100965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142</xdr:row>
      <xdr:rowOff>0</xdr:rowOff>
    </xdr:from>
    <xdr:to>
      <xdr:col>3</xdr:col>
      <xdr:colOff>323850</xdr:colOff>
      <xdr:row>142</xdr:row>
      <xdr:rowOff>0</xdr:rowOff>
    </xdr:to>
    <xdr:sp macro="" textlink="">
      <xdr:nvSpPr>
        <xdr:cNvPr id="6065" name="Line 7">
          <a:extLst>
            <a:ext uri="{FF2B5EF4-FFF2-40B4-BE49-F238E27FC236}">
              <a16:creationId xmlns:a16="http://schemas.microsoft.com/office/drawing/2014/main" id="{24C1B053-46D4-43A3-BD2B-490C71330A79}"/>
            </a:ext>
          </a:extLst>
        </xdr:cNvPr>
        <xdr:cNvSpPr>
          <a:spLocks noChangeShapeType="1"/>
        </xdr:cNvSpPr>
      </xdr:nvSpPr>
      <xdr:spPr bwMode="auto">
        <a:xfrm>
          <a:off x="100965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142</xdr:row>
      <xdr:rowOff>0</xdr:rowOff>
    </xdr:from>
    <xdr:to>
      <xdr:col>3</xdr:col>
      <xdr:colOff>323850</xdr:colOff>
      <xdr:row>142</xdr:row>
      <xdr:rowOff>0</xdr:rowOff>
    </xdr:to>
    <xdr:sp macro="" textlink="">
      <xdr:nvSpPr>
        <xdr:cNvPr id="6066" name="Line 7">
          <a:extLst>
            <a:ext uri="{FF2B5EF4-FFF2-40B4-BE49-F238E27FC236}">
              <a16:creationId xmlns:a16="http://schemas.microsoft.com/office/drawing/2014/main" id="{DD6DDED2-4DB4-4B4D-A847-D48039B6993E}"/>
            </a:ext>
          </a:extLst>
        </xdr:cNvPr>
        <xdr:cNvSpPr>
          <a:spLocks noChangeShapeType="1"/>
        </xdr:cNvSpPr>
      </xdr:nvSpPr>
      <xdr:spPr bwMode="auto">
        <a:xfrm>
          <a:off x="100965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142</xdr:row>
      <xdr:rowOff>0</xdr:rowOff>
    </xdr:from>
    <xdr:to>
      <xdr:col>3</xdr:col>
      <xdr:colOff>323850</xdr:colOff>
      <xdr:row>142</xdr:row>
      <xdr:rowOff>0</xdr:rowOff>
    </xdr:to>
    <xdr:sp macro="" textlink="">
      <xdr:nvSpPr>
        <xdr:cNvPr id="6067" name="Line 7">
          <a:extLst>
            <a:ext uri="{FF2B5EF4-FFF2-40B4-BE49-F238E27FC236}">
              <a16:creationId xmlns:a16="http://schemas.microsoft.com/office/drawing/2014/main" id="{2DF63135-5A9A-4B18-9870-609A3CD325D3}"/>
            </a:ext>
          </a:extLst>
        </xdr:cNvPr>
        <xdr:cNvSpPr>
          <a:spLocks noChangeShapeType="1"/>
        </xdr:cNvSpPr>
      </xdr:nvSpPr>
      <xdr:spPr bwMode="auto">
        <a:xfrm>
          <a:off x="100965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142</xdr:row>
      <xdr:rowOff>0</xdr:rowOff>
    </xdr:from>
    <xdr:to>
      <xdr:col>3</xdr:col>
      <xdr:colOff>323850</xdr:colOff>
      <xdr:row>142</xdr:row>
      <xdr:rowOff>0</xdr:rowOff>
    </xdr:to>
    <xdr:sp macro="" textlink="">
      <xdr:nvSpPr>
        <xdr:cNvPr id="6068" name="Line 7">
          <a:extLst>
            <a:ext uri="{FF2B5EF4-FFF2-40B4-BE49-F238E27FC236}">
              <a16:creationId xmlns:a16="http://schemas.microsoft.com/office/drawing/2014/main" id="{7B70BBCB-9D78-4EA7-8D3C-E7CE38F89284}"/>
            </a:ext>
          </a:extLst>
        </xdr:cNvPr>
        <xdr:cNvSpPr>
          <a:spLocks noChangeShapeType="1"/>
        </xdr:cNvSpPr>
      </xdr:nvSpPr>
      <xdr:spPr bwMode="auto">
        <a:xfrm>
          <a:off x="100965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142</xdr:row>
      <xdr:rowOff>0</xdr:rowOff>
    </xdr:from>
    <xdr:to>
      <xdr:col>3</xdr:col>
      <xdr:colOff>323850</xdr:colOff>
      <xdr:row>142</xdr:row>
      <xdr:rowOff>0</xdr:rowOff>
    </xdr:to>
    <xdr:sp macro="" textlink="">
      <xdr:nvSpPr>
        <xdr:cNvPr id="6069" name="Line 7">
          <a:extLst>
            <a:ext uri="{FF2B5EF4-FFF2-40B4-BE49-F238E27FC236}">
              <a16:creationId xmlns:a16="http://schemas.microsoft.com/office/drawing/2014/main" id="{674A6703-F199-4F07-AD7F-0C0B54F4DAEF}"/>
            </a:ext>
          </a:extLst>
        </xdr:cNvPr>
        <xdr:cNvSpPr>
          <a:spLocks noChangeShapeType="1"/>
        </xdr:cNvSpPr>
      </xdr:nvSpPr>
      <xdr:spPr bwMode="auto">
        <a:xfrm>
          <a:off x="100965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142</xdr:row>
      <xdr:rowOff>0</xdr:rowOff>
    </xdr:from>
    <xdr:to>
      <xdr:col>3</xdr:col>
      <xdr:colOff>323850</xdr:colOff>
      <xdr:row>142</xdr:row>
      <xdr:rowOff>0</xdr:rowOff>
    </xdr:to>
    <xdr:sp macro="" textlink="">
      <xdr:nvSpPr>
        <xdr:cNvPr id="6070" name="Line 7">
          <a:extLst>
            <a:ext uri="{FF2B5EF4-FFF2-40B4-BE49-F238E27FC236}">
              <a16:creationId xmlns:a16="http://schemas.microsoft.com/office/drawing/2014/main" id="{0D716E5B-7459-4DFB-92FF-DC59CD84FA72}"/>
            </a:ext>
          </a:extLst>
        </xdr:cNvPr>
        <xdr:cNvSpPr>
          <a:spLocks noChangeShapeType="1"/>
        </xdr:cNvSpPr>
      </xdr:nvSpPr>
      <xdr:spPr bwMode="auto">
        <a:xfrm>
          <a:off x="100965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142</xdr:row>
      <xdr:rowOff>0</xdr:rowOff>
    </xdr:from>
    <xdr:to>
      <xdr:col>3</xdr:col>
      <xdr:colOff>323850</xdr:colOff>
      <xdr:row>142</xdr:row>
      <xdr:rowOff>0</xdr:rowOff>
    </xdr:to>
    <xdr:sp macro="" textlink="">
      <xdr:nvSpPr>
        <xdr:cNvPr id="6071" name="Line 7">
          <a:extLst>
            <a:ext uri="{FF2B5EF4-FFF2-40B4-BE49-F238E27FC236}">
              <a16:creationId xmlns:a16="http://schemas.microsoft.com/office/drawing/2014/main" id="{07060699-99DC-4D61-AD3F-411AE9C7E252}"/>
            </a:ext>
          </a:extLst>
        </xdr:cNvPr>
        <xdr:cNvSpPr>
          <a:spLocks noChangeShapeType="1"/>
        </xdr:cNvSpPr>
      </xdr:nvSpPr>
      <xdr:spPr bwMode="auto">
        <a:xfrm>
          <a:off x="1009650"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138</xdr:row>
      <xdr:rowOff>0</xdr:rowOff>
    </xdr:from>
    <xdr:to>
      <xdr:col>11</xdr:col>
      <xdr:colOff>323850</xdr:colOff>
      <xdr:row>138</xdr:row>
      <xdr:rowOff>0</xdr:rowOff>
    </xdr:to>
    <xdr:sp macro="" textlink="">
      <xdr:nvSpPr>
        <xdr:cNvPr id="6072" name="Line 7">
          <a:extLst>
            <a:ext uri="{FF2B5EF4-FFF2-40B4-BE49-F238E27FC236}">
              <a16:creationId xmlns:a16="http://schemas.microsoft.com/office/drawing/2014/main" id="{55A0B98E-E725-4C8B-9FA3-433A4FA661DF}"/>
            </a:ext>
          </a:extLst>
        </xdr:cNvPr>
        <xdr:cNvSpPr>
          <a:spLocks noChangeShapeType="1"/>
        </xdr:cNvSpPr>
      </xdr:nvSpPr>
      <xdr:spPr bwMode="auto">
        <a:xfrm>
          <a:off x="697230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6073" name="Line 7">
          <a:extLst>
            <a:ext uri="{FF2B5EF4-FFF2-40B4-BE49-F238E27FC236}">
              <a16:creationId xmlns:a16="http://schemas.microsoft.com/office/drawing/2014/main" id="{3E08F21F-CB85-4AC1-8EF6-A1675093B585}"/>
            </a:ext>
          </a:extLst>
        </xdr:cNvPr>
        <xdr:cNvSpPr>
          <a:spLocks noChangeShapeType="1"/>
        </xdr:cNvSpPr>
      </xdr:nvSpPr>
      <xdr:spPr bwMode="auto">
        <a:xfrm>
          <a:off x="400050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6074" name="Line 7">
          <a:extLst>
            <a:ext uri="{FF2B5EF4-FFF2-40B4-BE49-F238E27FC236}">
              <a16:creationId xmlns:a16="http://schemas.microsoft.com/office/drawing/2014/main" id="{FEDC04CA-A143-41CC-9C29-E7937FC1E24B}"/>
            </a:ext>
          </a:extLst>
        </xdr:cNvPr>
        <xdr:cNvSpPr>
          <a:spLocks noChangeShapeType="1"/>
        </xdr:cNvSpPr>
      </xdr:nvSpPr>
      <xdr:spPr bwMode="auto">
        <a:xfrm>
          <a:off x="400050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6075" name="Line 7">
          <a:extLst>
            <a:ext uri="{FF2B5EF4-FFF2-40B4-BE49-F238E27FC236}">
              <a16:creationId xmlns:a16="http://schemas.microsoft.com/office/drawing/2014/main" id="{CD3654FC-7C4E-42CF-ABFB-BBB3A29BF9C8}"/>
            </a:ext>
          </a:extLst>
        </xdr:cNvPr>
        <xdr:cNvSpPr>
          <a:spLocks noChangeShapeType="1"/>
        </xdr:cNvSpPr>
      </xdr:nvSpPr>
      <xdr:spPr bwMode="auto">
        <a:xfrm>
          <a:off x="400050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6076" name="Line 7">
          <a:extLst>
            <a:ext uri="{FF2B5EF4-FFF2-40B4-BE49-F238E27FC236}">
              <a16:creationId xmlns:a16="http://schemas.microsoft.com/office/drawing/2014/main" id="{8F86090D-CD66-466A-A1FB-4796EABC2894}"/>
            </a:ext>
          </a:extLst>
        </xdr:cNvPr>
        <xdr:cNvSpPr>
          <a:spLocks noChangeShapeType="1"/>
        </xdr:cNvSpPr>
      </xdr:nvSpPr>
      <xdr:spPr bwMode="auto">
        <a:xfrm>
          <a:off x="400050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6077" name="Line 7">
          <a:extLst>
            <a:ext uri="{FF2B5EF4-FFF2-40B4-BE49-F238E27FC236}">
              <a16:creationId xmlns:a16="http://schemas.microsoft.com/office/drawing/2014/main" id="{87BDCA02-E3E1-410B-A1EB-330DBE1175AC}"/>
            </a:ext>
          </a:extLst>
        </xdr:cNvPr>
        <xdr:cNvSpPr>
          <a:spLocks noChangeShapeType="1"/>
        </xdr:cNvSpPr>
      </xdr:nvSpPr>
      <xdr:spPr bwMode="auto">
        <a:xfrm>
          <a:off x="400050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6078" name="Line 7">
          <a:extLst>
            <a:ext uri="{FF2B5EF4-FFF2-40B4-BE49-F238E27FC236}">
              <a16:creationId xmlns:a16="http://schemas.microsoft.com/office/drawing/2014/main" id="{6DA9D571-72A8-4C01-9F1F-11B073349BB7}"/>
            </a:ext>
          </a:extLst>
        </xdr:cNvPr>
        <xdr:cNvSpPr>
          <a:spLocks noChangeShapeType="1"/>
        </xdr:cNvSpPr>
      </xdr:nvSpPr>
      <xdr:spPr bwMode="auto">
        <a:xfrm>
          <a:off x="400050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6079" name="Line 7">
          <a:extLst>
            <a:ext uri="{FF2B5EF4-FFF2-40B4-BE49-F238E27FC236}">
              <a16:creationId xmlns:a16="http://schemas.microsoft.com/office/drawing/2014/main" id="{C2C3649C-C106-4C02-A754-984D27ACD420}"/>
            </a:ext>
          </a:extLst>
        </xdr:cNvPr>
        <xdr:cNvSpPr>
          <a:spLocks noChangeShapeType="1"/>
        </xdr:cNvSpPr>
      </xdr:nvSpPr>
      <xdr:spPr bwMode="auto">
        <a:xfrm>
          <a:off x="400050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6080" name="Line 7">
          <a:extLst>
            <a:ext uri="{FF2B5EF4-FFF2-40B4-BE49-F238E27FC236}">
              <a16:creationId xmlns:a16="http://schemas.microsoft.com/office/drawing/2014/main" id="{DF8DB8F8-90C7-404B-A5F7-DA16337BDED0}"/>
            </a:ext>
          </a:extLst>
        </xdr:cNvPr>
        <xdr:cNvSpPr>
          <a:spLocks noChangeShapeType="1"/>
        </xdr:cNvSpPr>
      </xdr:nvSpPr>
      <xdr:spPr bwMode="auto">
        <a:xfrm>
          <a:off x="549592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6081" name="Line 7">
          <a:extLst>
            <a:ext uri="{FF2B5EF4-FFF2-40B4-BE49-F238E27FC236}">
              <a16:creationId xmlns:a16="http://schemas.microsoft.com/office/drawing/2014/main" id="{D969D262-FDA8-47B8-8DDF-DF968779C0D1}"/>
            </a:ext>
          </a:extLst>
        </xdr:cNvPr>
        <xdr:cNvSpPr>
          <a:spLocks noChangeShapeType="1"/>
        </xdr:cNvSpPr>
      </xdr:nvSpPr>
      <xdr:spPr bwMode="auto">
        <a:xfrm>
          <a:off x="549592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6082" name="Line 7">
          <a:extLst>
            <a:ext uri="{FF2B5EF4-FFF2-40B4-BE49-F238E27FC236}">
              <a16:creationId xmlns:a16="http://schemas.microsoft.com/office/drawing/2014/main" id="{A85A362E-D481-40C4-80FF-7BB7148D2FF3}"/>
            </a:ext>
          </a:extLst>
        </xdr:cNvPr>
        <xdr:cNvSpPr>
          <a:spLocks noChangeShapeType="1"/>
        </xdr:cNvSpPr>
      </xdr:nvSpPr>
      <xdr:spPr bwMode="auto">
        <a:xfrm>
          <a:off x="549592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6083" name="Line 7">
          <a:extLst>
            <a:ext uri="{FF2B5EF4-FFF2-40B4-BE49-F238E27FC236}">
              <a16:creationId xmlns:a16="http://schemas.microsoft.com/office/drawing/2014/main" id="{60E7C023-6FA9-4877-A37C-8A59709A7253}"/>
            </a:ext>
          </a:extLst>
        </xdr:cNvPr>
        <xdr:cNvSpPr>
          <a:spLocks noChangeShapeType="1"/>
        </xdr:cNvSpPr>
      </xdr:nvSpPr>
      <xdr:spPr bwMode="auto">
        <a:xfrm>
          <a:off x="549592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6084" name="Line 7">
          <a:extLst>
            <a:ext uri="{FF2B5EF4-FFF2-40B4-BE49-F238E27FC236}">
              <a16:creationId xmlns:a16="http://schemas.microsoft.com/office/drawing/2014/main" id="{188B8552-6B9D-42A2-AD90-9AFAA4A33D91}"/>
            </a:ext>
          </a:extLst>
        </xdr:cNvPr>
        <xdr:cNvSpPr>
          <a:spLocks noChangeShapeType="1"/>
        </xdr:cNvSpPr>
      </xdr:nvSpPr>
      <xdr:spPr bwMode="auto">
        <a:xfrm>
          <a:off x="549592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6085" name="Line 7">
          <a:extLst>
            <a:ext uri="{FF2B5EF4-FFF2-40B4-BE49-F238E27FC236}">
              <a16:creationId xmlns:a16="http://schemas.microsoft.com/office/drawing/2014/main" id="{B8539D30-9AA3-4AB7-A8AE-E36ECCAA2813}"/>
            </a:ext>
          </a:extLst>
        </xdr:cNvPr>
        <xdr:cNvSpPr>
          <a:spLocks noChangeShapeType="1"/>
        </xdr:cNvSpPr>
      </xdr:nvSpPr>
      <xdr:spPr bwMode="auto">
        <a:xfrm>
          <a:off x="549592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6086" name="Line 7">
          <a:extLst>
            <a:ext uri="{FF2B5EF4-FFF2-40B4-BE49-F238E27FC236}">
              <a16:creationId xmlns:a16="http://schemas.microsoft.com/office/drawing/2014/main" id="{AF732D0B-DC3E-4278-9017-0624E7AB6C31}"/>
            </a:ext>
          </a:extLst>
        </xdr:cNvPr>
        <xdr:cNvSpPr>
          <a:spLocks noChangeShapeType="1"/>
        </xdr:cNvSpPr>
      </xdr:nvSpPr>
      <xdr:spPr bwMode="auto">
        <a:xfrm>
          <a:off x="549592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6087" name="Line 7">
          <a:extLst>
            <a:ext uri="{FF2B5EF4-FFF2-40B4-BE49-F238E27FC236}">
              <a16:creationId xmlns:a16="http://schemas.microsoft.com/office/drawing/2014/main" id="{CBA99DB7-E613-41F9-89A9-1A4A9910DAF1}"/>
            </a:ext>
          </a:extLst>
        </xdr:cNvPr>
        <xdr:cNvSpPr>
          <a:spLocks noChangeShapeType="1"/>
        </xdr:cNvSpPr>
      </xdr:nvSpPr>
      <xdr:spPr bwMode="auto">
        <a:xfrm>
          <a:off x="549592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6088" name="Line 7">
          <a:extLst>
            <a:ext uri="{FF2B5EF4-FFF2-40B4-BE49-F238E27FC236}">
              <a16:creationId xmlns:a16="http://schemas.microsoft.com/office/drawing/2014/main" id="{BF8C89C1-8B80-4C0A-89C3-65957B3AF1EE}"/>
            </a:ext>
          </a:extLst>
        </xdr:cNvPr>
        <xdr:cNvSpPr>
          <a:spLocks noChangeShapeType="1"/>
        </xdr:cNvSpPr>
      </xdr:nvSpPr>
      <xdr:spPr bwMode="auto">
        <a:xfrm>
          <a:off x="549592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6089" name="Line 7">
          <a:extLst>
            <a:ext uri="{FF2B5EF4-FFF2-40B4-BE49-F238E27FC236}">
              <a16:creationId xmlns:a16="http://schemas.microsoft.com/office/drawing/2014/main" id="{E1D9515E-D94C-4C74-AA62-85398A69622B}"/>
            </a:ext>
          </a:extLst>
        </xdr:cNvPr>
        <xdr:cNvSpPr>
          <a:spLocks noChangeShapeType="1"/>
        </xdr:cNvSpPr>
      </xdr:nvSpPr>
      <xdr:spPr bwMode="auto">
        <a:xfrm>
          <a:off x="549592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6090" name="Line 7">
          <a:extLst>
            <a:ext uri="{FF2B5EF4-FFF2-40B4-BE49-F238E27FC236}">
              <a16:creationId xmlns:a16="http://schemas.microsoft.com/office/drawing/2014/main" id="{399927F4-4945-4ADC-B3FB-2B0C9DC7C843}"/>
            </a:ext>
          </a:extLst>
        </xdr:cNvPr>
        <xdr:cNvSpPr>
          <a:spLocks noChangeShapeType="1"/>
        </xdr:cNvSpPr>
      </xdr:nvSpPr>
      <xdr:spPr bwMode="auto">
        <a:xfrm>
          <a:off x="549592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6091" name="Line 7">
          <a:extLst>
            <a:ext uri="{FF2B5EF4-FFF2-40B4-BE49-F238E27FC236}">
              <a16:creationId xmlns:a16="http://schemas.microsoft.com/office/drawing/2014/main" id="{6053E382-F485-44DC-9C84-1BF1C1BEF5D5}"/>
            </a:ext>
          </a:extLst>
        </xdr:cNvPr>
        <xdr:cNvSpPr>
          <a:spLocks noChangeShapeType="1"/>
        </xdr:cNvSpPr>
      </xdr:nvSpPr>
      <xdr:spPr bwMode="auto">
        <a:xfrm>
          <a:off x="549592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6092" name="Line 7">
          <a:extLst>
            <a:ext uri="{FF2B5EF4-FFF2-40B4-BE49-F238E27FC236}">
              <a16:creationId xmlns:a16="http://schemas.microsoft.com/office/drawing/2014/main" id="{224A0511-AA9F-4F35-BACD-672BC8DAAAF8}"/>
            </a:ext>
          </a:extLst>
        </xdr:cNvPr>
        <xdr:cNvSpPr>
          <a:spLocks noChangeShapeType="1"/>
        </xdr:cNvSpPr>
      </xdr:nvSpPr>
      <xdr:spPr bwMode="auto">
        <a:xfrm>
          <a:off x="549592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6093" name="Line 7">
          <a:extLst>
            <a:ext uri="{FF2B5EF4-FFF2-40B4-BE49-F238E27FC236}">
              <a16:creationId xmlns:a16="http://schemas.microsoft.com/office/drawing/2014/main" id="{60B5D737-A521-4B22-B07D-6A9CE7C39FBD}"/>
            </a:ext>
          </a:extLst>
        </xdr:cNvPr>
        <xdr:cNvSpPr>
          <a:spLocks noChangeShapeType="1"/>
        </xdr:cNvSpPr>
      </xdr:nvSpPr>
      <xdr:spPr bwMode="auto">
        <a:xfrm>
          <a:off x="549592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6094" name="Line 7">
          <a:extLst>
            <a:ext uri="{FF2B5EF4-FFF2-40B4-BE49-F238E27FC236}">
              <a16:creationId xmlns:a16="http://schemas.microsoft.com/office/drawing/2014/main" id="{61B8C14E-854C-4407-9C1B-021C0F6E4236}"/>
            </a:ext>
          </a:extLst>
        </xdr:cNvPr>
        <xdr:cNvSpPr>
          <a:spLocks noChangeShapeType="1"/>
        </xdr:cNvSpPr>
      </xdr:nvSpPr>
      <xdr:spPr bwMode="auto">
        <a:xfrm>
          <a:off x="549592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6095" name="Line 7">
          <a:extLst>
            <a:ext uri="{FF2B5EF4-FFF2-40B4-BE49-F238E27FC236}">
              <a16:creationId xmlns:a16="http://schemas.microsoft.com/office/drawing/2014/main" id="{81C047C1-DC4D-4155-866E-155081C937D3}"/>
            </a:ext>
          </a:extLst>
        </xdr:cNvPr>
        <xdr:cNvSpPr>
          <a:spLocks noChangeShapeType="1"/>
        </xdr:cNvSpPr>
      </xdr:nvSpPr>
      <xdr:spPr bwMode="auto">
        <a:xfrm>
          <a:off x="549592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6096" name="Line 7">
          <a:extLst>
            <a:ext uri="{FF2B5EF4-FFF2-40B4-BE49-F238E27FC236}">
              <a16:creationId xmlns:a16="http://schemas.microsoft.com/office/drawing/2014/main" id="{0D8A5A1E-2DF6-4756-936C-9E810586CB28}"/>
            </a:ext>
          </a:extLst>
        </xdr:cNvPr>
        <xdr:cNvSpPr>
          <a:spLocks noChangeShapeType="1"/>
        </xdr:cNvSpPr>
      </xdr:nvSpPr>
      <xdr:spPr bwMode="auto">
        <a:xfrm>
          <a:off x="549592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6097" name="Line 7">
          <a:extLst>
            <a:ext uri="{FF2B5EF4-FFF2-40B4-BE49-F238E27FC236}">
              <a16:creationId xmlns:a16="http://schemas.microsoft.com/office/drawing/2014/main" id="{789AEBF0-9F01-4786-B571-2765E4DECFFF}"/>
            </a:ext>
          </a:extLst>
        </xdr:cNvPr>
        <xdr:cNvSpPr>
          <a:spLocks noChangeShapeType="1"/>
        </xdr:cNvSpPr>
      </xdr:nvSpPr>
      <xdr:spPr bwMode="auto">
        <a:xfrm>
          <a:off x="549592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6098" name="Line 7">
          <a:extLst>
            <a:ext uri="{FF2B5EF4-FFF2-40B4-BE49-F238E27FC236}">
              <a16:creationId xmlns:a16="http://schemas.microsoft.com/office/drawing/2014/main" id="{0FC69584-CA73-4450-A299-A9B61178219D}"/>
            </a:ext>
          </a:extLst>
        </xdr:cNvPr>
        <xdr:cNvSpPr>
          <a:spLocks noChangeShapeType="1"/>
        </xdr:cNvSpPr>
      </xdr:nvSpPr>
      <xdr:spPr bwMode="auto">
        <a:xfrm>
          <a:off x="549592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6099" name="Line 7">
          <a:extLst>
            <a:ext uri="{FF2B5EF4-FFF2-40B4-BE49-F238E27FC236}">
              <a16:creationId xmlns:a16="http://schemas.microsoft.com/office/drawing/2014/main" id="{8B00BBBD-3845-4098-AE7A-AC49357E24E3}"/>
            </a:ext>
          </a:extLst>
        </xdr:cNvPr>
        <xdr:cNvSpPr>
          <a:spLocks noChangeShapeType="1"/>
        </xdr:cNvSpPr>
      </xdr:nvSpPr>
      <xdr:spPr bwMode="auto">
        <a:xfrm>
          <a:off x="549592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6100" name="Line 7">
          <a:extLst>
            <a:ext uri="{FF2B5EF4-FFF2-40B4-BE49-F238E27FC236}">
              <a16:creationId xmlns:a16="http://schemas.microsoft.com/office/drawing/2014/main" id="{FBEE0F6A-CC04-4554-B1DC-56680B2E8B53}"/>
            </a:ext>
          </a:extLst>
        </xdr:cNvPr>
        <xdr:cNvSpPr>
          <a:spLocks noChangeShapeType="1"/>
        </xdr:cNvSpPr>
      </xdr:nvSpPr>
      <xdr:spPr bwMode="auto">
        <a:xfrm>
          <a:off x="549592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6101" name="Line 7">
          <a:extLst>
            <a:ext uri="{FF2B5EF4-FFF2-40B4-BE49-F238E27FC236}">
              <a16:creationId xmlns:a16="http://schemas.microsoft.com/office/drawing/2014/main" id="{E412E2B4-E306-4C97-B739-DE91B736EB8C}"/>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6102" name="Line 7">
          <a:extLst>
            <a:ext uri="{FF2B5EF4-FFF2-40B4-BE49-F238E27FC236}">
              <a16:creationId xmlns:a16="http://schemas.microsoft.com/office/drawing/2014/main" id="{D5880C90-6149-4DA7-A81D-09CD036F4D77}"/>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6103" name="Line 7">
          <a:extLst>
            <a:ext uri="{FF2B5EF4-FFF2-40B4-BE49-F238E27FC236}">
              <a16:creationId xmlns:a16="http://schemas.microsoft.com/office/drawing/2014/main" id="{B43BE8D0-41BF-48BE-8947-D739A09EF9CA}"/>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6104" name="Line 7">
          <a:extLst>
            <a:ext uri="{FF2B5EF4-FFF2-40B4-BE49-F238E27FC236}">
              <a16:creationId xmlns:a16="http://schemas.microsoft.com/office/drawing/2014/main" id="{64AC5861-05A2-467F-8876-0AA9BE79FDA3}"/>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6105" name="Line 7">
          <a:extLst>
            <a:ext uri="{FF2B5EF4-FFF2-40B4-BE49-F238E27FC236}">
              <a16:creationId xmlns:a16="http://schemas.microsoft.com/office/drawing/2014/main" id="{DBD7161B-B798-4ACE-B8AA-88453AF6DAA8}"/>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6106" name="Line 7">
          <a:extLst>
            <a:ext uri="{FF2B5EF4-FFF2-40B4-BE49-F238E27FC236}">
              <a16:creationId xmlns:a16="http://schemas.microsoft.com/office/drawing/2014/main" id="{BC2A68B9-D873-4895-9CC9-ADA0F990CD3B}"/>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6107" name="Line 7">
          <a:extLst>
            <a:ext uri="{FF2B5EF4-FFF2-40B4-BE49-F238E27FC236}">
              <a16:creationId xmlns:a16="http://schemas.microsoft.com/office/drawing/2014/main" id="{EB86A0ED-2253-4495-8A40-7CF5ECF2A85F}"/>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6108" name="Line 7">
          <a:extLst>
            <a:ext uri="{FF2B5EF4-FFF2-40B4-BE49-F238E27FC236}">
              <a16:creationId xmlns:a16="http://schemas.microsoft.com/office/drawing/2014/main" id="{06FBEA8C-6AF6-4CF2-9837-FFA5DB72CBE5}"/>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6109" name="Line 7">
          <a:extLst>
            <a:ext uri="{FF2B5EF4-FFF2-40B4-BE49-F238E27FC236}">
              <a16:creationId xmlns:a16="http://schemas.microsoft.com/office/drawing/2014/main" id="{48AF1338-E115-4795-A2FB-E0D03110FC7B}"/>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6110" name="Line 7">
          <a:extLst>
            <a:ext uri="{FF2B5EF4-FFF2-40B4-BE49-F238E27FC236}">
              <a16:creationId xmlns:a16="http://schemas.microsoft.com/office/drawing/2014/main" id="{3979105F-7CD5-4296-A287-4D7B0BE56F0A}"/>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6111" name="Line 7">
          <a:extLst>
            <a:ext uri="{FF2B5EF4-FFF2-40B4-BE49-F238E27FC236}">
              <a16:creationId xmlns:a16="http://schemas.microsoft.com/office/drawing/2014/main" id="{82167449-9FCB-4CC1-9AE7-866C8CEA341D}"/>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6112" name="Line 7">
          <a:extLst>
            <a:ext uri="{FF2B5EF4-FFF2-40B4-BE49-F238E27FC236}">
              <a16:creationId xmlns:a16="http://schemas.microsoft.com/office/drawing/2014/main" id="{62925995-6DCD-4D9E-B26A-3EA4A4451397}"/>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6113" name="Line 7">
          <a:extLst>
            <a:ext uri="{FF2B5EF4-FFF2-40B4-BE49-F238E27FC236}">
              <a16:creationId xmlns:a16="http://schemas.microsoft.com/office/drawing/2014/main" id="{54434523-FD87-4DEB-987D-9923696A4090}"/>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6114" name="Line 7">
          <a:extLst>
            <a:ext uri="{FF2B5EF4-FFF2-40B4-BE49-F238E27FC236}">
              <a16:creationId xmlns:a16="http://schemas.microsoft.com/office/drawing/2014/main" id="{3EDEC461-0516-4F9F-B8A7-B9CDC2F611A9}"/>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6115" name="Line 7">
          <a:extLst>
            <a:ext uri="{FF2B5EF4-FFF2-40B4-BE49-F238E27FC236}">
              <a16:creationId xmlns:a16="http://schemas.microsoft.com/office/drawing/2014/main" id="{F98E59E2-0375-4533-B107-276A80AFA707}"/>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6116" name="Line 7">
          <a:extLst>
            <a:ext uri="{FF2B5EF4-FFF2-40B4-BE49-F238E27FC236}">
              <a16:creationId xmlns:a16="http://schemas.microsoft.com/office/drawing/2014/main" id="{737E3F89-A1BF-4EB8-9CC7-B75AA8710B96}"/>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6117" name="Line 7">
          <a:extLst>
            <a:ext uri="{FF2B5EF4-FFF2-40B4-BE49-F238E27FC236}">
              <a16:creationId xmlns:a16="http://schemas.microsoft.com/office/drawing/2014/main" id="{79F32FFB-D6C3-4718-9F87-28DE93ABF380}"/>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6118" name="Line 7">
          <a:extLst>
            <a:ext uri="{FF2B5EF4-FFF2-40B4-BE49-F238E27FC236}">
              <a16:creationId xmlns:a16="http://schemas.microsoft.com/office/drawing/2014/main" id="{A5E052EC-DDBF-44A7-8A44-B33BB170A15D}"/>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6119" name="Line 7">
          <a:extLst>
            <a:ext uri="{FF2B5EF4-FFF2-40B4-BE49-F238E27FC236}">
              <a16:creationId xmlns:a16="http://schemas.microsoft.com/office/drawing/2014/main" id="{613769B8-3F88-4A89-A8A3-CBC209001C1A}"/>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6120" name="Line 7">
          <a:extLst>
            <a:ext uri="{FF2B5EF4-FFF2-40B4-BE49-F238E27FC236}">
              <a16:creationId xmlns:a16="http://schemas.microsoft.com/office/drawing/2014/main" id="{9FC109C0-4335-4F41-A0F3-352D5302E745}"/>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6121" name="Line 7">
          <a:extLst>
            <a:ext uri="{FF2B5EF4-FFF2-40B4-BE49-F238E27FC236}">
              <a16:creationId xmlns:a16="http://schemas.microsoft.com/office/drawing/2014/main" id="{4B32AB92-F57B-4E0A-A05C-F7354DEA95AE}"/>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6122" name="Line 7">
          <a:extLst>
            <a:ext uri="{FF2B5EF4-FFF2-40B4-BE49-F238E27FC236}">
              <a16:creationId xmlns:a16="http://schemas.microsoft.com/office/drawing/2014/main" id="{704AF378-A344-4A86-ABAB-01372637DE8E}"/>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6123" name="Line 7">
          <a:extLst>
            <a:ext uri="{FF2B5EF4-FFF2-40B4-BE49-F238E27FC236}">
              <a16:creationId xmlns:a16="http://schemas.microsoft.com/office/drawing/2014/main" id="{00E3ED16-9AF7-4F8E-9CA1-68FB9C13F6DC}"/>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6124" name="Line 7">
          <a:extLst>
            <a:ext uri="{FF2B5EF4-FFF2-40B4-BE49-F238E27FC236}">
              <a16:creationId xmlns:a16="http://schemas.microsoft.com/office/drawing/2014/main" id="{A387CAFF-9176-49C0-97F6-CD7EDD5AA1FC}"/>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6125" name="Line 7">
          <a:extLst>
            <a:ext uri="{FF2B5EF4-FFF2-40B4-BE49-F238E27FC236}">
              <a16:creationId xmlns:a16="http://schemas.microsoft.com/office/drawing/2014/main" id="{661B5BCB-FADA-4CF8-AF2E-14934CB3E2ED}"/>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6126" name="Line 7">
          <a:extLst>
            <a:ext uri="{FF2B5EF4-FFF2-40B4-BE49-F238E27FC236}">
              <a16:creationId xmlns:a16="http://schemas.microsoft.com/office/drawing/2014/main" id="{B9F03E64-7E5D-4204-A0E1-2F40035B7543}"/>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6127" name="Line 7">
          <a:extLst>
            <a:ext uri="{FF2B5EF4-FFF2-40B4-BE49-F238E27FC236}">
              <a16:creationId xmlns:a16="http://schemas.microsoft.com/office/drawing/2014/main" id="{9953728C-5DF0-4AE6-A5F9-6E48BC23A5A5}"/>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6128" name="Line 7">
          <a:extLst>
            <a:ext uri="{FF2B5EF4-FFF2-40B4-BE49-F238E27FC236}">
              <a16:creationId xmlns:a16="http://schemas.microsoft.com/office/drawing/2014/main" id="{EA7C80D3-96E9-4ED0-9A88-B63D800BEFA9}"/>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6129" name="Line 7">
          <a:extLst>
            <a:ext uri="{FF2B5EF4-FFF2-40B4-BE49-F238E27FC236}">
              <a16:creationId xmlns:a16="http://schemas.microsoft.com/office/drawing/2014/main" id="{D843B3C3-DE18-4B2E-AC0A-DCC8142F3DC8}"/>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6130" name="Line 7">
          <a:extLst>
            <a:ext uri="{FF2B5EF4-FFF2-40B4-BE49-F238E27FC236}">
              <a16:creationId xmlns:a16="http://schemas.microsoft.com/office/drawing/2014/main" id="{4B9E7911-B54A-41F1-BE9E-555468C564EF}"/>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6131" name="Line 7">
          <a:extLst>
            <a:ext uri="{FF2B5EF4-FFF2-40B4-BE49-F238E27FC236}">
              <a16:creationId xmlns:a16="http://schemas.microsoft.com/office/drawing/2014/main" id="{60262A17-1BCA-4ACD-99A2-9410CF2E239D}"/>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6132" name="Line 7">
          <a:extLst>
            <a:ext uri="{FF2B5EF4-FFF2-40B4-BE49-F238E27FC236}">
              <a16:creationId xmlns:a16="http://schemas.microsoft.com/office/drawing/2014/main" id="{C9401623-5914-4A7C-8A9C-089764D2316E}"/>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6133" name="Line 7">
          <a:extLst>
            <a:ext uri="{FF2B5EF4-FFF2-40B4-BE49-F238E27FC236}">
              <a16:creationId xmlns:a16="http://schemas.microsoft.com/office/drawing/2014/main" id="{00757A61-CC62-466A-8065-CDB48C024E81}"/>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6134" name="Line 7">
          <a:extLst>
            <a:ext uri="{FF2B5EF4-FFF2-40B4-BE49-F238E27FC236}">
              <a16:creationId xmlns:a16="http://schemas.microsoft.com/office/drawing/2014/main" id="{711CC928-C1F6-477C-8D74-818712D5F1C7}"/>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6135" name="Line 7">
          <a:extLst>
            <a:ext uri="{FF2B5EF4-FFF2-40B4-BE49-F238E27FC236}">
              <a16:creationId xmlns:a16="http://schemas.microsoft.com/office/drawing/2014/main" id="{A3A1FA6D-FCA8-4080-87D5-6229B30F5DCD}"/>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6136" name="Line 7">
          <a:extLst>
            <a:ext uri="{FF2B5EF4-FFF2-40B4-BE49-F238E27FC236}">
              <a16:creationId xmlns:a16="http://schemas.microsoft.com/office/drawing/2014/main" id="{4FCC107C-081A-49F5-95CF-C5AFDC680A93}"/>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6137" name="Line 7">
          <a:extLst>
            <a:ext uri="{FF2B5EF4-FFF2-40B4-BE49-F238E27FC236}">
              <a16:creationId xmlns:a16="http://schemas.microsoft.com/office/drawing/2014/main" id="{CAE7EC51-03DB-4641-BFDA-61C943AF6794}"/>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6138" name="Line 7">
          <a:extLst>
            <a:ext uri="{FF2B5EF4-FFF2-40B4-BE49-F238E27FC236}">
              <a16:creationId xmlns:a16="http://schemas.microsoft.com/office/drawing/2014/main" id="{9B5F740C-89DA-4E32-8A17-84377EF96156}"/>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6139" name="Line 7">
          <a:extLst>
            <a:ext uri="{FF2B5EF4-FFF2-40B4-BE49-F238E27FC236}">
              <a16:creationId xmlns:a16="http://schemas.microsoft.com/office/drawing/2014/main" id="{DA4E4A3B-EFE2-4FF4-872D-CDB8DDA65801}"/>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6140" name="Line 7">
          <a:extLst>
            <a:ext uri="{FF2B5EF4-FFF2-40B4-BE49-F238E27FC236}">
              <a16:creationId xmlns:a16="http://schemas.microsoft.com/office/drawing/2014/main" id="{BB23159F-BB0D-4682-829D-6AA5CAC3DE01}"/>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6141" name="Line 7">
          <a:extLst>
            <a:ext uri="{FF2B5EF4-FFF2-40B4-BE49-F238E27FC236}">
              <a16:creationId xmlns:a16="http://schemas.microsoft.com/office/drawing/2014/main" id="{B8F7ACED-787C-4ADB-BA78-F42D7D39F395}"/>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6142" name="Line 7">
          <a:extLst>
            <a:ext uri="{FF2B5EF4-FFF2-40B4-BE49-F238E27FC236}">
              <a16:creationId xmlns:a16="http://schemas.microsoft.com/office/drawing/2014/main" id="{37B3E50A-7ACE-4C75-AF09-A1C83855F438}"/>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6143" name="Line 7">
          <a:extLst>
            <a:ext uri="{FF2B5EF4-FFF2-40B4-BE49-F238E27FC236}">
              <a16:creationId xmlns:a16="http://schemas.microsoft.com/office/drawing/2014/main" id="{F79506AD-82C5-4B2F-9665-BD65DD1EFF3D}"/>
            </a:ext>
          </a:extLst>
        </xdr:cNvPr>
        <xdr:cNvSpPr>
          <a:spLocks noChangeShapeType="1"/>
        </xdr:cNvSpPr>
      </xdr:nvSpPr>
      <xdr:spPr bwMode="auto">
        <a:xfrm>
          <a:off x="400050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6144" name="Line 7">
          <a:extLst>
            <a:ext uri="{FF2B5EF4-FFF2-40B4-BE49-F238E27FC236}">
              <a16:creationId xmlns:a16="http://schemas.microsoft.com/office/drawing/2014/main" id="{E7A0E5AF-A347-49DC-8F59-1EA2BD9FD489}"/>
            </a:ext>
          </a:extLst>
        </xdr:cNvPr>
        <xdr:cNvSpPr>
          <a:spLocks noChangeShapeType="1"/>
        </xdr:cNvSpPr>
      </xdr:nvSpPr>
      <xdr:spPr bwMode="auto">
        <a:xfrm>
          <a:off x="400050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6145" name="Line 7">
          <a:extLst>
            <a:ext uri="{FF2B5EF4-FFF2-40B4-BE49-F238E27FC236}">
              <a16:creationId xmlns:a16="http://schemas.microsoft.com/office/drawing/2014/main" id="{03B4CF37-3E4B-4054-978C-996A6644D936}"/>
            </a:ext>
          </a:extLst>
        </xdr:cNvPr>
        <xdr:cNvSpPr>
          <a:spLocks noChangeShapeType="1"/>
        </xdr:cNvSpPr>
      </xdr:nvSpPr>
      <xdr:spPr bwMode="auto">
        <a:xfrm>
          <a:off x="549592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6146" name="Line 7">
          <a:extLst>
            <a:ext uri="{FF2B5EF4-FFF2-40B4-BE49-F238E27FC236}">
              <a16:creationId xmlns:a16="http://schemas.microsoft.com/office/drawing/2014/main" id="{D0E02089-6785-4D26-8662-B7F08485A4F6}"/>
            </a:ext>
          </a:extLst>
        </xdr:cNvPr>
        <xdr:cNvSpPr>
          <a:spLocks noChangeShapeType="1"/>
        </xdr:cNvSpPr>
      </xdr:nvSpPr>
      <xdr:spPr bwMode="auto">
        <a:xfrm>
          <a:off x="549592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6147" name="Line 7">
          <a:extLst>
            <a:ext uri="{FF2B5EF4-FFF2-40B4-BE49-F238E27FC236}">
              <a16:creationId xmlns:a16="http://schemas.microsoft.com/office/drawing/2014/main" id="{17D66887-C5E1-4C4D-A231-50FE404233AC}"/>
            </a:ext>
          </a:extLst>
        </xdr:cNvPr>
        <xdr:cNvSpPr>
          <a:spLocks noChangeShapeType="1"/>
        </xdr:cNvSpPr>
      </xdr:nvSpPr>
      <xdr:spPr bwMode="auto">
        <a:xfrm>
          <a:off x="549592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6148" name="Line 7">
          <a:extLst>
            <a:ext uri="{FF2B5EF4-FFF2-40B4-BE49-F238E27FC236}">
              <a16:creationId xmlns:a16="http://schemas.microsoft.com/office/drawing/2014/main" id="{CCBCEAF9-B674-4704-ADFB-5C3A9EAAA874}"/>
            </a:ext>
          </a:extLst>
        </xdr:cNvPr>
        <xdr:cNvSpPr>
          <a:spLocks noChangeShapeType="1"/>
        </xdr:cNvSpPr>
      </xdr:nvSpPr>
      <xdr:spPr bwMode="auto">
        <a:xfrm>
          <a:off x="549592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6149" name="Line 7">
          <a:extLst>
            <a:ext uri="{FF2B5EF4-FFF2-40B4-BE49-F238E27FC236}">
              <a16:creationId xmlns:a16="http://schemas.microsoft.com/office/drawing/2014/main" id="{65D2943B-D014-461E-88F7-6ABAE939441D}"/>
            </a:ext>
          </a:extLst>
        </xdr:cNvPr>
        <xdr:cNvSpPr>
          <a:spLocks noChangeShapeType="1"/>
        </xdr:cNvSpPr>
      </xdr:nvSpPr>
      <xdr:spPr bwMode="auto">
        <a:xfrm>
          <a:off x="549592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6150" name="Line 7">
          <a:extLst>
            <a:ext uri="{FF2B5EF4-FFF2-40B4-BE49-F238E27FC236}">
              <a16:creationId xmlns:a16="http://schemas.microsoft.com/office/drawing/2014/main" id="{57194981-8AA4-4AF3-9B2C-D59F863945EE}"/>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6151" name="Line 7">
          <a:extLst>
            <a:ext uri="{FF2B5EF4-FFF2-40B4-BE49-F238E27FC236}">
              <a16:creationId xmlns:a16="http://schemas.microsoft.com/office/drawing/2014/main" id="{485D48A4-7BA1-4B22-8C2C-CD8F0BBF8DD9}"/>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6152" name="Line 7">
          <a:extLst>
            <a:ext uri="{FF2B5EF4-FFF2-40B4-BE49-F238E27FC236}">
              <a16:creationId xmlns:a16="http://schemas.microsoft.com/office/drawing/2014/main" id="{79B6346D-8997-4D4A-9B46-3F8CD528DEF2}"/>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6153" name="Line 7">
          <a:extLst>
            <a:ext uri="{FF2B5EF4-FFF2-40B4-BE49-F238E27FC236}">
              <a16:creationId xmlns:a16="http://schemas.microsoft.com/office/drawing/2014/main" id="{DE72F352-6F84-4DE7-B0B1-F26F0A8FC03F}"/>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6154" name="Line 7">
          <a:extLst>
            <a:ext uri="{FF2B5EF4-FFF2-40B4-BE49-F238E27FC236}">
              <a16:creationId xmlns:a16="http://schemas.microsoft.com/office/drawing/2014/main" id="{1551825D-F241-401A-8BDF-15ECB18EA081}"/>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6155" name="Line 7">
          <a:extLst>
            <a:ext uri="{FF2B5EF4-FFF2-40B4-BE49-F238E27FC236}">
              <a16:creationId xmlns:a16="http://schemas.microsoft.com/office/drawing/2014/main" id="{7D0D50F1-AAE2-4D29-B12B-9A095A1F5BC4}"/>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6156" name="Line 7">
          <a:extLst>
            <a:ext uri="{FF2B5EF4-FFF2-40B4-BE49-F238E27FC236}">
              <a16:creationId xmlns:a16="http://schemas.microsoft.com/office/drawing/2014/main" id="{968360F0-1BCC-463E-BBE8-179646CD1811}"/>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6157" name="Line 7">
          <a:extLst>
            <a:ext uri="{FF2B5EF4-FFF2-40B4-BE49-F238E27FC236}">
              <a16:creationId xmlns:a16="http://schemas.microsoft.com/office/drawing/2014/main" id="{09EF7495-8025-4C84-9741-4E00BC09FD98}"/>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6158" name="Line 7">
          <a:extLst>
            <a:ext uri="{FF2B5EF4-FFF2-40B4-BE49-F238E27FC236}">
              <a16:creationId xmlns:a16="http://schemas.microsoft.com/office/drawing/2014/main" id="{FCF2C6C5-0ED2-417D-876D-23CB885AB1BD}"/>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6159" name="Line 7">
          <a:extLst>
            <a:ext uri="{FF2B5EF4-FFF2-40B4-BE49-F238E27FC236}">
              <a16:creationId xmlns:a16="http://schemas.microsoft.com/office/drawing/2014/main" id="{9432F46D-4573-4ACC-A6B0-DB4C5A58D182}"/>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6160" name="Line 7">
          <a:extLst>
            <a:ext uri="{FF2B5EF4-FFF2-40B4-BE49-F238E27FC236}">
              <a16:creationId xmlns:a16="http://schemas.microsoft.com/office/drawing/2014/main" id="{B348C960-BD20-4C12-A894-9B78A86922E1}"/>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6161" name="Line 7">
          <a:extLst>
            <a:ext uri="{FF2B5EF4-FFF2-40B4-BE49-F238E27FC236}">
              <a16:creationId xmlns:a16="http://schemas.microsoft.com/office/drawing/2014/main" id="{47AFE6E9-CF3F-4AEE-AAFF-1279DEC96AF4}"/>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6162" name="Line 7">
          <a:extLst>
            <a:ext uri="{FF2B5EF4-FFF2-40B4-BE49-F238E27FC236}">
              <a16:creationId xmlns:a16="http://schemas.microsoft.com/office/drawing/2014/main" id="{5CEAA6CC-31B5-4531-AC67-097AB2AADFDA}"/>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6163" name="Line 7">
          <a:extLst>
            <a:ext uri="{FF2B5EF4-FFF2-40B4-BE49-F238E27FC236}">
              <a16:creationId xmlns:a16="http://schemas.microsoft.com/office/drawing/2014/main" id="{38571187-C0AA-406D-A5CA-CC4D3AD70D7A}"/>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6164" name="Line 7">
          <a:extLst>
            <a:ext uri="{FF2B5EF4-FFF2-40B4-BE49-F238E27FC236}">
              <a16:creationId xmlns:a16="http://schemas.microsoft.com/office/drawing/2014/main" id="{8D6413F7-21A8-4008-A782-07D2368FBFF7}"/>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6165" name="Line 7">
          <a:extLst>
            <a:ext uri="{FF2B5EF4-FFF2-40B4-BE49-F238E27FC236}">
              <a16:creationId xmlns:a16="http://schemas.microsoft.com/office/drawing/2014/main" id="{BC5DF1DC-FDC9-4227-BE8C-A3A307AA95A1}"/>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6166" name="Line 7">
          <a:extLst>
            <a:ext uri="{FF2B5EF4-FFF2-40B4-BE49-F238E27FC236}">
              <a16:creationId xmlns:a16="http://schemas.microsoft.com/office/drawing/2014/main" id="{A127E8FC-2FE9-4316-83A2-8337EB3CAC30}"/>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6167" name="Line 7">
          <a:extLst>
            <a:ext uri="{FF2B5EF4-FFF2-40B4-BE49-F238E27FC236}">
              <a16:creationId xmlns:a16="http://schemas.microsoft.com/office/drawing/2014/main" id="{D84F55ED-4AA0-494B-AB78-721C2A5E6005}"/>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6168" name="Line 7">
          <a:extLst>
            <a:ext uri="{FF2B5EF4-FFF2-40B4-BE49-F238E27FC236}">
              <a16:creationId xmlns:a16="http://schemas.microsoft.com/office/drawing/2014/main" id="{11207E68-2F88-4275-BC82-1BDBB82C9B1F}"/>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6169" name="Line 7">
          <a:extLst>
            <a:ext uri="{FF2B5EF4-FFF2-40B4-BE49-F238E27FC236}">
              <a16:creationId xmlns:a16="http://schemas.microsoft.com/office/drawing/2014/main" id="{4B2E8D5C-9698-4248-94DC-0B8C3B715C03}"/>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6170" name="Line 7">
          <a:extLst>
            <a:ext uri="{FF2B5EF4-FFF2-40B4-BE49-F238E27FC236}">
              <a16:creationId xmlns:a16="http://schemas.microsoft.com/office/drawing/2014/main" id="{D324C299-1FF5-436C-8941-5AD90793F37D}"/>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6171" name="Line 7">
          <a:extLst>
            <a:ext uri="{FF2B5EF4-FFF2-40B4-BE49-F238E27FC236}">
              <a16:creationId xmlns:a16="http://schemas.microsoft.com/office/drawing/2014/main" id="{FAA77A47-02B6-4864-AD27-EB4FDF363174}"/>
            </a:ext>
          </a:extLst>
        </xdr:cNvPr>
        <xdr:cNvSpPr>
          <a:spLocks noChangeShapeType="1"/>
        </xdr:cNvSpPr>
      </xdr:nvSpPr>
      <xdr:spPr bwMode="auto">
        <a:xfrm>
          <a:off x="400050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6172" name="Line 7">
          <a:extLst>
            <a:ext uri="{FF2B5EF4-FFF2-40B4-BE49-F238E27FC236}">
              <a16:creationId xmlns:a16="http://schemas.microsoft.com/office/drawing/2014/main" id="{CFFD79D8-F03A-41DE-87A7-E702967F52B8}"/>
            </a:ext>
          </a:extLst>
        </xdr:cNvPr>
        <xdr:cNvSpPr>
          <a:spLocks noChangeShapeType="1"/>
        </xdr:cNvSpPr>
      </xdr:nvSpPr>
      <xdr:spPr bwMode="auto">
        <a:xfrm>
          <a:off x="400050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6173" name="Line 7">
          <a:extLst>
            <a:ext uri="{FF2B5EF4-FFF2-40B4-BE49-F238E27FC236}">
              <a16:creationId xmlns:a16="http://schemas.microsoft.com/office/drawing/2014/main" id="{45F97CC4-0FAD-4007-BA3C-F51779CEDB13}"/>
            </a:ext>
          </a:extLst>
        </xdr:cNvPr>
        <xdr:cNvSpPr>
          <a:spLocks noChangeShapeType="1"/>
        </xdr:cNvSpPr>
      </xdr:nvSpPr>
      <xdr:spPr bwMode="auto">
        <a:xfrm>
          <a:off x="400050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6174" name="Line 7">
          <a:extLst>
            <a:ext uri="{FF2B5EF4-FFF2-40B4-BE49-F238E27FC236}">
              <a16:creationId xmlns:a16="http://schemas.microsoft.com/office/drawing/2014/main" id="{50075B8D-40A1-4AE2-B3A9-EB509AA35C69}"/>
            </a:ext>
          </a:extLst>
        </xdr:cNvPr>
        <xdr:cNvSpPr>
          <a:spLocks noChangeShapeType="1"/>
        </xdr:cNvSpPr>
      </xdr:nvSpPr>
      <xdr:spPr bwMode="auto">
        <a:xfrm>
          <a:off x="400050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6175" name="Line 7">
          <a:extLst>
            <a:ext uri="{FF2B5EF4-FFF2-40B4-BE49-F238E27FC236}">
              <a16:creationId xmlns:a16="http://schemas.microsoft.com/office/drawing/2014/main" id="{E4F47E1D-AEDC-43F8-A287-DF3EAA7D0E2F}"/>
            </a:ext>
          </a:extLst>
        </xdr:cNvPr>
        <xdr:cNvSpPr>
          <a:spLocks noChangeShapeType="1"/>
        </xdr:cNvSpPr>
      </xdr:nvSpPr>
      <xdr:spPr bwMode="auto">
        <a:xfrm>
          <a:off x="400050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6176" name="Line 7">
          <a:extLst>
            <a:ext uri="{FF2B5EF4-FFF2-40B4-BE49-F238E27FC236}">
              <a16:creationId xmlns:a16="http://schemas.microsoft.com/office/drawing/2014/main" id="{1918CE62-C2A3-43BF-B2F4-ABA822DED496}"/>
            </a:ext>
          </a:extLst>
        </xdr:cNvPr>
        <xdr:cNvSpPr>
          <a:spLocks noChangeShapeType="1"/>
        </xdr:cNvSpPr>
      </xdr:nvSpPr>
      <xdr:spPr bwMode="auto">
        <a:xfrm>
          <a:off x="400050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6177" name="Line 7">
          <a:extLst>
            <a:ext uri="{FF2B5EF4-FFF2-40B4-BE49-F238E27FC236}">
              <a16:creationId xmlns:a16="http://schemas.microsoft.com/office/drawing/2014/main" id="{7E5F5E82-84C4-44FF-ABE2-46D136183531}"/>
            </a:ext>
          </a:extLst>
        </xdr:cNvPr>
        <xdr:cNvSpPr>
          <a:spLocks noChangeShapeType="1"/>
        </xdr:cNvSpPr>
      </xdr:nvSpPr>
      <xdr:spPr bwMode="auto">
        <a:xfrm>
          <a:off x="400050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6178" name="Line 7">
          <a:extLst>
            <a:ext uri="{FF2B5EF4-FFF2-40B4-BE49-F238E27FC236}">
              <a16:creationId xmlns:a16="http://schemas.microsoft.com/office/drawing/2014/main" id="{4E21768C-E1CA-45E7-83BE-8525C2BFA322}"/>
            </a:ext>
          </a:extLst>
        </xdr:cNvPr>
        <xdr:cNvSpPr>
          <a:spLocks noChangeShapeType="1"/>
        </xdr:cNvSpPr>
      </xdr:nvSpPr>
      <xdr:spPr bwMode="auto">
        <a:xfrm>
          <a:off x="400050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6179" name="Line 7">
          <a:extLst>
            <a:ext uri="{FF2B5EF4-FFF2-40B4-BE49-F238E27FC236}">
              <a16:creationId xmlns:a16="http://schemas.microsoft.com/office/drawing/2014/main" id="{CE3DCA2F-EA8A-4A4D-8A59-DC34C1EA956F}"/>
            </a:ext>
          </a:extLst>
        </xdr:cNvPr>
        <xdr:cNvSpPr>
          <a:spLocks noChangeShapeType="1"/>
        </xdr:cNvSpPr>
      </xdr:nvSpPr>
      <xdr:spPr bwMode="auto">
        <a:xfrm>
          <a:off x="400050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6180" name="Line 7">
          <a:extLst>
            <a:ext uri="{FF2B5EF4-FFF2-40B4-BE49-F238E27FC236}">
              <a16:creationId xmlns:a16="http://schemas.microsoft.com/office/drawing/2014/main" id="{ED613C2F-B515-4F91-BF0A-DDE7E827B6DD}"/>
            </a:ext>
          </a:extLst>
        </xdr:cNvPr>
        <xdr:cNvSpPr>
          <a:spLocks noChangeShapeType="1"/>
        </xdr:cNvSpPr>
      </xdr:nvSpPr>
      <xdr:spPr bwMode="auto">
        <a:xfrm>
          <a:off x="400050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6181" name="Line 7">
          <a:extLst>
            <a:ext uri="{FF2B5EF4-FFF2-40B4-BE49-F238E27FC236}">
              <a16:creationId xmlns:a16="http://schemas.microsoft.com/office/drawing/2014/main" id="{85E193CA-F614-4C52-A6EC-0E28653C932C}"/>
            </a:ext>
          </a:extLst>
        </xdr:cNvPr>
        <xdr:cNvSpPr>
          <a:spLocks noChangeShapeType="1"/>
        </xdr:cNvSpPr>
      </xdr:nvSpPr>
      <xdr:spPr bwMode="auto">
        <a:xfrm>
          <a:off x="400050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6182" name="Line 7">
          <a:extLst>
            <a:ext uri="{FF2B5EF4-FFF2-40B4-BE49-F238E27FC236}">
              <a16:creationId xmlns:a16="http://schemas.microsoft.com/office/drawing/2014/main" id="{A12277E1-48E6-41A1-AA79-42416E6DE4FA}"/>
            </a:ext>
          </a:extLst>
        </xdr:cNvPr>
        <xdr:cNvSpPr>
          <a:spLocks noChangeShapeType="1"/>
        </xdr:cNvSpPr>
      </xdr:nvSpPr>
      <xdr:spPr bwMode="auto">
        <a:xfrm>
          <a:off x="400050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6183" name="Line 7">
          <a:extLst>
            <a:ext uri="{FF2B5EF4-FFF2-40B4-BE49-F238E27FC236}">
              <a16:creationId xmlns:a16="http://schemas.microsoft.com/office/drawing/2014/main" id="{2D52EF04-D3F7-417F-9C85-3D7C1B5E55D0}"/>
            </a:ext>
          </a:extLst>
        </xdr:cNvPr>
        <xdr:cNvSpPr>
          <a:spLocks noChangeShapeType="1"/>
        </xdr:cNvSpPr>
      </xdr:nvSpPr>
      <xdr:spPr bwMode="auto">
        <a:xfrm>
          <a:off x="400050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6184" name="Line 7">
          <a:extLst>
            <a:ext uri="{FF2B5EF4-FFF2-40B4-BE49-F238E27FC236}">
              <a16:creationId xmlns:a16="http://schemas.microsoft.com/office/drawing/2014/main" id="{DF9C1C6C-FD8F-45B7-84E8-09BCC8A67CB3}"/>
            </a:ext>
          </a:extLst>
        </xdr:cNvPr>
        <xdr:cNvSpPr>
          <a:spLocks noChangeShapeType="1"/>
        </xdr:cNvSpPr>
      </xdr:nvSpPr>
      <xdr:spPr bwMode="auto">
        <a:xfrm>
          <a:off x="400050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6185" name="Line 7">
          <a:extLst>
            <a:ext uri="{FF2B5EF4-FFF2-40B4-BE49-F238E27FC236}">
              <a16:creationId xmlns:a16="http://schemas.microsoft.com/office/drawing/2014/main" id="{B89A857C-1FDF-412E-B422-EEAE391B111B}"/>
            </a:ext>
          </a:extLst>
        </xdr:cNvPr>
        <xdr:cNvSpPr>
          <a:spLocks noChangeShapeType="1"/>
        </xdr:cNvSpPr>
      </xdr:nvSpPr>
      <xdr:spPr bwMode="auto">
        <a:xfrm>
          <a:off x="400050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6186" name="Line 7">
          <a:extLst>
            <a:ext uri="{FF2B5EF4-FFF2-40B4-BE49-F238E27FC236}">
              <a16:creationId xmlns:a16="http://schemas.microsoft.com/office/drawing/2014/main" id="{40139EBD-8576-4F7A-83C6-47A04A4C53F2}"/>
            </a:ext>
          </a:extLst>
        </xdr:cNvPr>
        <xdr:cNvSpPr>
          <a:spLocks noChangeShapeType="1"/>
        </xdr:cNvSpPr>
      </xdr:nvSpPr>
      <xdr:spPr bwMode="auto">
        <a:xfrm>
          <a:off x="400050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6187" name="Line 7">
          <a:extLst>
            <a:ext uri="{FF2B5EF4-FFF2-40B4-BE49-F238E27FC236}">
              <a16:creationId xmlns:a16="http://schemas.microsoft.com/office/drawing/2014/main" id="{65940FD3-C2B2-42CE-9FA7-6F432B2DDDD4}"/>
            </a:ext>
          </a:extLst>
        </xdr:cNvPr>
        <xdr:cNvSpPr>
          <a:spLocks noChangeShapeType="1"/>
        </xdr:cNvSpPr>
      </xdr:nvSpPr>
      <xdr:spPr bwMode="auto">
        <a:xfrm>
          <a:off x="400050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6188" name="Line 7">
          <a:extLst>
            <a:ext uri="{FF2B5EF4-FFF2-40B4-BE49-F238E27FC236}">
              <a16:creationId xmlns:a16="http://schemas.microsoft.com/office/drawing/2014/main" id="{858ABF55-E5C0-47C6-B4E4-403392637EB6}"/>
            </a:ext>
          </a:extLst>
        </xdr:cNvPr>
        <xdr:cNvSpPr>
          <a:spLocks noChangeShapeType="1"/>
        </xdr:cNvSpPr>
      </xdr:nvSpPr>
      <xdr:spPr bwMode="auto">
        <a:xfrm>
          <a:off x="400050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6189" name="Line 7">
          <a:extLst>
            <a:ext uri="{FF2B5EF4-FFF2-40B4-BE49-F238E27FC236}">
              <a16:creationId xmlns:a16="http://schemas.microsoft.com/office/drawing/2014/main" id="{C91B1853-229C-4294-81DF-1AF74371537E}"/>
            </a:ext>
          </a:extLst>
        </xdr:cNvPr>
        <xdr:cNvSpPr>
          <a:spLocks noChangeShapeType="1"/>
        </xdr:cNvSpPr>
      </xdr:nvSpPr>
      <xdr:spPr bwMode="auto">
        <a:xfrm>
          <a:off x="400050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6190" name="Line 7">
          <a:extLst>
            <a:ext uri="{FF2B5EF4-FFF2-40B4-BE49-F238E27FC236}">
              <a16:creationId xmlns:a16="http://schemas.microsoft.com/office/drawing/2014/main" id="{8968E335-50B6-4F4F-A353-0D4CA51C5EEC}"/>
            </a:ext>
          </a:extLst>
        </xdr:cNvPr>
        <xdr:cNvSpPr>
          <a:spLocks noChangeShapeType="1"/>
        </xdr:cNvSpPr>
      </xdr:nvSpPr>
      <xdr:spPr bwMode="auto">
        <a:xfrm>
          <a:off x="400050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6191" name="Line 7">
          <a:extLst>
            <a:ext uri="{FF2B5EF4-FFF2-40B4-BE49-F238E27FC236}">
              <a16:creationId xmlns:a16="http://schemas.microsoft.com/office/drawing/2014/main" id="{34A66569-D605-4DC7-9C83-DE08AB7BDA48}"/>
            </a:ext>
          </a:extLst>
        </xdr:cNvPr>
        <xdr:cNvSpPr>
          <a:spLocks noChangeShapeType="1"/>
        </xdr:cNvSpPr>
      </xdr:nvSpPr>
      <xdr:spPr bwMode="auto">
        <a:xfrm>
          <a:off x="400050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6192" name="Line 7">
          <a:extLst>
            <a:ext uri="{FF2B5EF4-FFF2-40B4-BE49-F238E27FC236}">
              <a16:creationId xmlns:a16="http://schemas.microsoft.com/office/drawing/2014/main" id="{8B9AD10C-1C4E-41F5-BC89-E2689148611E}"/>
            </a:ext>
          </a:extLst>
        </xdr:cNvPr>
        <xdr:cNvSpPr>
          <a:spLocks noChangeShapeType="1"/>
        </xdr:cNvSpPr>
      </xdr:nvSpPr>
      <xdr:spPr bwMode="auto">
        <a:xfrm>
          <a:off x="549592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6193" name="Line 7">
          <a:extLst>
            <a:ext uri="{FF2B5EF4-FFF2-40B4-BE49-F238E27FC236}">
              <a16:creationId xmlns:a16="http://schemas.microsoft.com/office/drawing/2014/main" id="{E0D1AE76-6183-4170-B5B6-BE64CC69C021}"/>
            </a:ext>
          </a:extLst>
        </xdr:cNvPr>
        <xdr:cNvSpPr>
          <a:spLocks noChangeShapeType="1"/>
        </xdr:cNvSpPr>
      </xdr:nvSpPr>
      <xdr:spPr bwMode="auto">
        <a:xfrm>
          <a:off x="549592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6194" name="Line 7">
          <a:extLst>
            <a:ext uri="{FF2B5EF4-FFF2-40B4-BE49-F238E27FC236}">
              <a16:creationId xmlns:a16="http://schemas.microsoft.com/office/drawing/2014/main" id="{119E11E8-420D-4399-981A-4BB5560AA763}"/>
            </a:ext>
          </a:extLst>
        </xdr:cNvPr>
        <xdr:cNvSpPr>
          <a:spLocks noChangeShapeType="1"/>
        </xdr:cNvSpPr>
      </xdr:nvSpPr>
      <xdr:spPr bwMode="auto">
        <a:xfrm>
          <a:off x="549592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6195" name="Line 7">
          <a:extLst>
            <a:ext uri="{FF2B5EF4-FFF2-40B4-BE49-F238E27FC236}">
              <a16:creationId xmlns:a16="http://schemas.microsoft.com/office/drawing/2014/main" id="{48CAD6F6-D751-4138-B534-E5C9E204A8BF}"/>
            </a:ext>
          </a:extLst>
        </xdr:cNvPr>
        <xdr:cNvSpPr>
          <a:spLocks noChangeShapeType="1"/>
        </xdr:cNvSpPr>
      </xdr:nvSpPr>
      <xdr:spPr bwMode="auto">
        <a:xfrm>
          <a:off x="549592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6196" name="Line 7">
          <a:extLst>
            <a:ext uri="{FF2B5EF4-FFF2-40B4-BE49-F238E27FC236}">
              <a16:creationId xmlns:a16="http://schemas.microsoft.com/office/drawing/2014/main" id="{E6C287BE-CFE8-4A36-8261-CCF657CA5552}"/>
            </a:ext>
          </a:extLst>
        </xdr:cNvPr>
        <xdr:cNvSpPr>
          <a:spLocks noChangeShapeType="1"/>
        </xdr:cNvSpPr>
      </xdr:nvSpPr>
      <xdr:spPr bwMode="auto">
        <a:xfrm>
          <a:off x="549592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6197" name="Line 7">
          <a:extLst>
            <a:ext uri="{FF2B5EF4-FFF2-40B4-BE49-F238E27FC236}">
              <a16:creationId xmlns:a16="http://schemas.microsoft.com/office/drawing/2014/main" id="{16519E3A-F73B-42C4-B4DD-DEE85CBB88D0}"/>
            </a:ext>
          </a:extLst>
        </xdr:cNvPr>
        <xdr:cNvSpPr>
          <a:spLocks noChangeShapeType="1"/>
        </xdr:cNvSpPr>
      </xdr:nvSpPr>
      <xdr:spPr bwMode="auto">
        <a:xfrm>
          <a:off x="549592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6198" name="Line 7">
          <a:extLst>
            <a:ext uri="{FF2B5EF4-FFF2-40B4-BE49-F238E27FC236}">
              <a16:creationId xmlns:a16="http://schemas.microsoft.com/office/drawing/2014/main" id="{B3B538C1-F755-40C6-9956-D49585C96384}"/>
            </a:ext>
          </a:extLst>
        </xdr:cNvPr>
        <xdr:cNvSpPr>
          <a:spLocks noChangeShapeType="1"/>
        </xdr:cNvSpPr>
      </xdr:nvSpPr>
      <xdr:spPr bwMode="auto">
        <a:xfrm>
          <a:off x="549592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6199" name="Line 7">
          <a:extLst>
            <a:ext uri="{FF2B5EF4-FFF2-40B4-BE49-F238E27FC236}">
              <a16:creationId xmlns:a16="http://schemas.microsoft.com/office/drawing/2014/main" id="{69B2E5E5-DC75-4AFE-97A6-6AA02ECA50EE}"/>
            </a:ext>
          </a:extLst>
        </xdr:cNvPr>
        <xdr:cNvSpPr>
          <a:spLocks noChangeShapeType="1"/>
        </xdr:cNvSpPr>
      </xdr:nvSpPr>
      <xdr:spPr bwMode="auto">
        <a:xfrm>
          <a:off x="549592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6200" name="Line 7">
          <a:extLst>
            <a:ext uri="{FF2B5EF4-FFF2-40B4-BE49-F238E27FC236}">
              <a16:creationId xmlns:a16="http://schemas.microsoft.com/office/drawing/2014/main" id="{E2EE2777-4C86-4DF8-9E01-218839621B64}"/>
            </a:ext>
          </a:extLst>
        </xdr:cNvPr>
        <xdr:cNvSpPr>
          <a:spLocks noChangeShapeType="1"/>
        </xdr:cNvSpPr>
      </xdr:nvSpPr>
      <xdr:spPr bwMode="auto">
        <a:xfrm>
          <a:off x="549592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6201" name="Line 7">
          <a:extLst>
            <a:ext uri="{FF2B5EF4-FFF2-40B4-BE49-F238E27FC236}">
              <a16:creationId xmlns:a16="http://schemas.microsoft.com/office/drawing/2014/main" id="{8FB1B4FD-1CBD-4560-8198-BB73E4F9BE19}"/>
            </a:ext>
          </a:extLst>
        </xdr:cNvPr>
        <xdr:cNvSpPr>
          <a:spLocks noChangeShapeType="1"/>
        </xdr:cNvSpPr>
      </xdr:nvSpPr>
      <xdr:spPr bwMode="auto">
        <a:xfrm>
          <a:off x="549592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6202" name="Line 7">
          <a:extLst>
            <a:ext uri="{FF2B5EF4-FFF2-40B4-BE49-F238E27FC236}">
              <a16:creationId xmlns:a16="http://schemas.microsoft.com/office/drawing/2014/main" id="{E849F6B1-BBCA-4954-9408-40A99946648F}"/>
            </a:ext>
          </a:extLst>
        </xdr:cNvPr>
        <xdr:cNvSpPr>
          <a:spLocks noChangeShapeType="1"/>
        </xdr:cNvSpPr>
      </xdr:nvSpPr>
      <xdr:spPr bwMode="auto">
        <a:xfrm>
          <a:off x="549592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6203" name="Line 7">
          <a:extLst>
            <a:ext uri="{FF2B5EF4-FFF2-40B4-BE49-F238E27FC236}">
              <a16:creationId xmlns:a16="http://schemas.microsoft.com/office/drawing/2014/main" id="{B613DC58-58F8-4375-AF4D-180F5ECBB8C8}"/>
            </a:ext>
          </a:extLst>
        </xdr:cNvPr>
        <xdr:cNvSpPr>
          <a:spLocks noChangeShapeType="1"/>
        </xdr:cNvSpPr>
      </xdr:nvSpPr>
      <xdr:spPr bwMode="auto">
        <a:xfrm>
          <a:off x="549592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6204" name="Line 7">
          <a:extLst>
            <a:ext uri="{FF2B5EF4-FFF2-40B4-BE49-F238E27FC236}">
              <a16:creationId xmlns:a16="http://schemas.microsoft.com/office/drawing/2014/main" id="{63F96F41-1C3F-4F82-BDBA-C8B665248A30}"/>
            </a:ext>
          </a:extLst>
        </xdr:cNvPr>
        <xdr:cNvSpPr>
          <a:spLocks noChangeShapeType="1"/>
        </xdr:cNvSpPr>
      </xdr:nvSpPr>
      <xdr:spPr bwMode="auto">
        <a:xfrm>
          <a:off x="549592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6205" name="Line 7">
          <a:extLst>
            <a:ext uri="{FF2B5EF4-FFF2-40B4-BE49-F238E27FC236}">
              <a16:creationId xmlns:a16="http://schemas.microsoft.com/office/drawing/2014/main" id="{19504BAD-0725-4686-9988-82D37A6F63C9}"/>
            </a:ext>
          </a:extLst>
        </xdr:cNvPr>
        <xdr:cNvSpPr>
          <a:spLocks noChangeShapeType="1"/>
        </xdr:cNvSpPr>
      </xdr:nvSpPr>
      <xdr:spPr bwMode="auto">
        <a:xfrm>
          <a:off x="549592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6206" name="Line 7">
          <a:extLst>
            <a:ext uri="{FF2B5EF4-FFF2-40B4-BE49-F238E27FC236}">
              <a16:creationId xmlns:a16="http://schemas.microsoft.com/office/drawing/2014/main" id="{87188ED1-48D7-49E3-A55A-15E50CC4D4B8}"/>
            </a:ext>
          </a:extLst>
        </xdr:cNvPr>
        <xdr:cNvSpPr>
          <a:spLocks noChangeShapeType="1"/>
        </xdr:cNvSpPr>
      </xdr:nvSpPr>
      <xdr:spPr bwMode="auto">
        <a:xfrm>
          <a:off x="549592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6207" name="Line 7">
          <a:extLst>
            <a:ext uri="{FF2B5EF4-FFF2-40B4-BE49-F238E27FC236}">
              <a16:creationId xmlns:a16="http://schemas.microsoft.com/office/drawing/2014/main" id="{3E601792-EF94-44DE-B2E5-CBF92777B819}"/>
            </a:ext>
          </a:extLst>
        </xdr:cNvPr>
        <xdr:cNvSpPr>
          <a:spLocks noChangeShapeType="1"/>
        </xdr:cNvSpPr>
      </xdr:nvSpPr>
      <xdr:spPr bwMode="auto">
        <a:xfrm>
          <a:off x="549592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6208" name="Line 7">
          <a:extLst>
            <a:ext uri="{FF2B5EF4-FFF2-40B4-BE49-F238E27FC236}">
              <a16:creationId xmlns:a16="http://schemas.microsoft.com/office/drawing/2014/main" id="{B4CFA1DB-7785-449E-BA39-1939BA0C6DE0}"/>
            </a:ext>
          </a:extLst>
        </xdr:cNvPr>
        <xdr:cNvSpPr>
          <a:spLocks noChangeShapeType="1"/>
        </xdr:cNvSpPr>
      </xdr:nvSpPr>
      <xdr:spPr bwMode="auto">
        <a:xfrm>
          <a:off x="549592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6209" name="Line 7">
          <a:extLst>
            <a:ext uri="{FF2B5EF4-FFF2-40B4-BE49-F238E27FC236}">
              <a16:creationId xmlns:a16="http://schemas.microsoft.com/office/drawing/2014/main" id="{F2720450-3CAF-44D0-886F-FCDED8DCAC69}"/>
            </a:ext>
          </a:extLst>
        </xdr:cNvPr>
        <xdr:cNvSpPr>
          <a:spLocks noChangeShapeType="1"/>
        </xdr:cNvSpPr>
      </xdr:nvSpPr>
      <xdr:spPr bwMode="auto">
        <a:xfrm>
          <a:off x="549592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6210" name="Line 7">
          <a:extLst>
            <a:ext uri="{FF2B5EF4-FFF2-40B4-BE49-F238E27FC236}">
              <a16:creationId xmlns:a16="http://schemas.microsoft.com/office/drawing/2014/main" id="{4DA57C7C-6423-4435-A439-3A3596497F90}"/>
            </a:ext>
          </a:extLst>
        </xdr:cNvPr>
        <xdr:cNvSpPr>
          <a:spLocks noChangeShapeType="1"/>
        </xdr:cNvSpPr>
      </xdr:nvSpPr>
      <xdr:spPr bwMode="auto">
        <a:xfrm>
          <a:off x="549592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6211" name="Line 7">
          <a:extLst>
            <a:ext uri="{FF2B5EF4-FFF2-40B4-BE49-F238E27FC236}">
              <a16:creationId xmlns:a16="http://schemas.microsoft.com/office/drawing/2014/main" id="{BE520FAD-F703-456D-BF98-5907D453E5C8}"/>
            </a:ext>
          </a:extLst>
        </xdr:cNvPr>
        <xdr:cNvSpPr>
          <a:spLocks noChangeShapeType="1"/>
        </xdr:cNvSpPr>
      </xdr:nvSpPr>
      <xdr:spPr bwMode="auto">
        <a:xfrm>
          <a:off x="549592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6212" name="Line 7">
          <a:extLst>
            <a:ext uri="{FF2B5EF4-FFF2-40B4-BE49-F238E27FC236}">
              <a16:creationId xmlns:a16="http://schemas.microsoft.com/office/drawing/2014/main" id="{7D7E85E8-AAB4-4B42-9F2D-C24CFBF97C71}"/>
            </a:ext>
          </a:extLst>
        </xdr:cNvPr>
        <xdr:cNvSpPr>
          <a:spLocks noChangeShapeType="1"/>
        </xdr:cNvSpPr>
      </xdr:nvSpPr>
      <xdr:spPr bwMode="auto">
        <a:xfrm>
          <a:off x="549592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6213" name="Line 7">
          <a:extLst>
            <a:ext uri="{FF2B5EF4-FFF2-40B4-BE49-F238E27FC236}">
              <a16:creationId xmlns:a16="http://schemas.microsoft.com/office/drawing/2014/main" id="{3BD0A6C1-F3B6-4BF5-A8BC-B541F1914CD2}"/>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6214" name="Line 7">
          <a:extLst>
            <a:ext uri="{FF2B5EF4-FFF2-40B4-BE49-F238E27FC236}">
              <a16:creationId xmlns:a16="http://schemas.microsoft.com/office/drawing/2014/main" id="{28DD1762-E3E9-47CB-9DEA-C7D2ADF88B9D}"/>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6215" name="Line 7">
          <a:extLst>
            <a:ext uri="{FF2B5EF4-FFF2-40B4-BE49-F238E27FC236}">
              <a16:creationId xmlns:a16="http://schemas.microsoft.com/office/drawing/2014/main" id="{F575E5AC-43D4-4796-972D-0F2E43997A42}"/>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6216" name="Line 7">
          <a:extLst>
            <a:ext uri="{FF2B5EF4-FFF2-40B4-BE49-F238E27FC236}">
              <a16:creationId xmlns:a16="http://schemas.microsoft.com/office/drawing/2014/main" id="{2DAC606E-1BE9-487F-AD3E-7386A708D0FD}"/>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6217" name="Line 7">
          <a:extLst>
            <a:ext uri="{FF2B5EF4-FFF2-40B4-BE49-F238E27FC236}">
              <a16:creationId xmlns:a16="http://schemas.microsoft.com/office/drawing/2014/main" id="{0D23EFC9-A7C1-4B83-B70D-B9A7970C3874}"/>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6218" name="Line 7">
          <a:extLst>
            <a:ext uri="{FF2B5EF4-FFF2-40B4-BE49-F238E27FC236}">
              <a16:creationId xmlns:a16="http://schemas.microsoft.com/office/drawing/2014/main" id="{8F164CB5-3C74-4A43-880E-DBCA06F88005}"/>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6219" name="Line 7">
          <a:extLst>
            <a:ext uri="{FF2B5EF4-FFF2-40B4-BE49-F238E27FC236}">
              <a16:creationId xmlns:a16="http://schemas.microsoft.com/office/drawing/2014/main" id="{B304A3F0-1416-4144-A23F-DBAB9204B5F1}"/>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6220" name="Line 7">
          <a:extLst>
            <a:ext uri="{FF2B5EF4-FFF2-40B4-BE49-F238E27FC236}">
              <a16:creationId xmlns:a16="http://schemas.microsoft.com/office/drawing/2014/main" id="{2E0E306F-02B2-43AE-854C-BFEB87523973}"/>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6221" name="Line 7">
          <a:extLst>
            <a:ext uri="{FF2B5EF4-FFF2-40B4-BE49-F238E27FC236}">
              <a16:creationId xmlns:a16="http://schemas.microsoft.com/office/drawing/2014/main" id="{255A9010-7F81-4CF5-870C-EA88CBC4609D}"/>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6222" name="Line 7">
          <a:extLst>
            <a:ext uri="{FF2B5EF4-FFF2-40B4-BE49-F238E27FC236}">
              <a16:creationId xmlns:a16="http://schemas.microsoft.com/office/drawing/2014/main" id="{82E95A09-4B6E-4645-8E4A-9B3E3C144974}"/>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6223" name="Line 7">
          <a:extLst>
            <a:ext uri="{FF2B5EF4-FFF2-40B4-BE49-F238E27FC236}">
              <a16:creationId xmlns:a16="http://schemas.microsoft.com/office/drawing/2014/main" id="{4C689987-9E86-4410-9AF0-05C613601239}"/>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6224" name="Line 7">
          <a:extLst>
            <a:ext uri="{FF2B5EF4-FFF2-40B4-BE49-F238E27FC236}">
              <a16:creationId xmlns:a16="http://schemas.microsoft.com/office/drawing/2014/main" id="{F5CBA638-C3D6-4D16-8DFE-D6950B650EE9}"/>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6225" name="Line 7">
          <a:extLst>
            <a:ext uri="{FF2B5EF4-FFF2-40B4-BE49-F238E27FC236}">
              <a16:creationId xmlns:a16="http://schemas.microsoft.com/office/drawing/2014/main" id="{D88ACCF8-734F-4522-B180-03CC2857C81B}"/>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6226" name="Line 7">
          <a:extLst>
            <a:ext uri="{FF2B5EF4-FFF2-40B4-BE49-F238E27FC236}">
              <a16:creationId xmlns:a16="http://schemas.microsoft.com/office/drawing/2014/main" id="{08C7367C-E196-4484-AE9F-00F5314371FA}"/>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6227" name="Line 7">
          <a:extLst>
            <a:ext uri="{FF2B5EF4-FFF2-40B4-BE49-F238E27FC236}">
              <a16:creationId xmlns:a16="http://schemas.microsoft.com/office/drawing/2014/main" id="{309711D7-214C-472C-9AA9-45640885D94A}"/>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6228" name="Line 7">
          <a:extLst>
            <a:ext uri="{FF2B5EF4-FFF2-40B4-BE49-F238E27FC236}">
              <a16:creationId xmlns:a16="http://schemas.microsoft.com/office/drawing/2014/main" id="{3DD7716A-1B6C-4C6B-9C63-47F507B13B2E}"/>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6229" name="Line 7">
          <a:extLst>
            <a:ext uri="{FF2B5EF4-FFF2-40B4-BE49-F238E27FC236}">
              <a16:creationId xmlns:a16="http://schemas.microsoft.com/office/drawing/2014/main" id="{FC857E3E-4930-473F-8FB0-46993862D8A1}"/>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6230" name="Line 7">
          <a:extLst>
            <a:ext uri="{FF2B5EF4-FFF2-40B4-BE49-F238E27FC236}">
              <a16:creationId xmlns:a16="http://schemas.microsoft.com/office/drawing/2014/main" id="{F6D255F2-7ACD-4060-8932-FFFD62DCED89}"/>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6231" name="Line 7">
          <a:extLst>
            <a:ext uri="{FF2B5EF4-FFF2-40B4-BE49-F238E27FC236}">
              <a16:creationId xmlns:a16="http://schemas.microsoft.com/office/drawing/2014/main" id="{4352DB6F-9C6B-423F-9F3A-7D19DC02E0BB}"/>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6232" name="Line 7">
          <a:extLst>
            <a:ext uri="{FF2B5EF4-FFF2-40B4-BE49-F238E27FC236}">
              <a16:creationId xmlns:a16="http://schemas.microsoft.com/office/drawing/2014/main" id="{F4740C80-2F3A-4914-B5A3-4C54CEEAC8B2}"/>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6233" name="Line 7">
          <a:extLst>
            <a:ext uri="{FF2B5EF4-FFF2-40B4-BE49-F238E27FC236}">
              <a16:creationId xmlns:a16="http://schemas.microsoft.com/office/drawing/2014/main" id="{6D78E00F-E141-4E50-AC49-FD6E97F52559}"/>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6234" name="Line 7">
          <a:extLst>
            <a:ext uri="{FF2B5EF4-FFF2-40B4-BE49-F238E27FC236}">
              <a16:creationId xmlns:a16="http://schemas.microsoft.com/office/drawing/2014/main" id="{A4B24351-C753-4733-B6C3-A27CDC3D46DD}"/>
            </a:ext>
          </a:extLst>
        </xdr:cNvPr>
        <xdr:cNvSpPr>
          <a:spLocks noChangeShapeType="1"/>
        </xdr:cNvSpPr>
      </xdr:nvSpPr>
      <xdr:spPr bwMode="auto">
        <a:xfrm>
          <a:off x="400050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6235" name="Line 7">
          <a:extLst>
            <a:ext uri="{FF2B5EF4-FFF2-40B4-BE49-F238E27FC236}">
              <a16:creationId xmlns:a16="http://schemas.microsoft.com/office/drawing/2014/main" id="{346FA741-3769-43E2-B0B6-4754574FFFE4}"/>
            </a:ext>
          </a:extLst>
        </xdr:cNvPr>
        <xdr:cNvSpPr>
          <a:spLocks noChangeShapeType="1"/>
        </xdr:cNvSpPr>
      </xdr:nvSpPr>
      <xdr:spPr bwMode="auto">
        <a:xfrm>
          <a:off x="400050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6236" name="Line 7">
          <a:extLst>
            <a:ext uri="{FF2B5EF4-FFF2-40B4-BE49-F238E27FC236}">
              <a16:creationId xmlns:a16="http://schemas.microsoft.com/office/drawing/2014/main" id="{349AFB61-010E-44D3-9790-AC8CDA905D9B}"/>
            </a:ext>
          </a:extLst>
        </xdr:cNvPr>
        <xdr:cNvSpPr>
          <a:spLocks noChangeShapeType="1"/>
        </xdr:cNvSpPr>
      </xdr:nvSpPr>
      <xdr:spPr bwMode="auto">
        <a:xfrm>
          <a:off x="400050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6237" name="Line 7">
          <a:extLst>
            <a:ext uri="{FF2B5EF4-FFF2-40B4-BE49-F238E27FC236}">
              <a16:creationId xmlns:a16="http://schemas.microsoft.com/office/drawing/2014/main" id="{B134C4C0-AE39-41EB-894F-CFD9FFBA1B98}"/>
            </a:ext>
          </a:extLst>
        </xdr:cNvPr>
        <xdr:cNvSpPr>
          <a:spLocks noChangeShapeType="1"/>
        </xdr:cNvSpPr>
      </xdr:nvSpPr>
      <xdr:spPr bwMode="auto">
        <a:xfrm>
          <a:off x="400050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6238" name="Line 7">
          <a:extLst>
            <a:ext uri="{FF2B5EF4-FFF2-40B4-BE49-F238E27FC236}">
              <a16:creationId xmlns:a16="http://schemas.microsoft.com/office/drawing/2014/main" id="{33F6969C-B948-4D23-96A8-4BE60C61BBC6}"/>
            </a:ext>
          </a:extLst>
        </xdr:cNvPr>
        <xdr:cNvSpPr>
          <a:spLocks noChangeShapeType="1"/>
        </xdr:cNvSpPr>
      </xdr:nvSpPr>
      <xdr:spPr bwMode="auto">
        <a:xfrm>
          <a:off x="400050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6239" name="Line 7">
          <a:extLst>
            <a:ext uri="{FF2B5EF4-FFF2-40B4-BE49-F238E27FC236}">
              <a16:creationId xmlns:a16="http://schemas.microsoft.com/office/drawing/2014/main" id="{5669D08D-0108-4B91-8291-FE4C97EA6D36}"/>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6240" name="Line 7">
          <a:extLst>
            <a:ext uri="{FF2B5EF4-FFF2-40B4-BE49-F238E27FC236}">
              <a16:creationId xmlns:a16="http://schemas.microsoft.com/office/drawing/2014/main" id="{DE827AD0-074E-4075-9733-29AA58262ECF}"/>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6241" name="Line 7">
          <a:extLst>
            <a:ext uri="{FF2B5EF4-FFF2-40B4-BE49-F238E27FC236}">
              <a16:creationId xmlns:a16="http://schemas.microsoft.com/office/drawing/2014/main" id="{87E2804F-1EB8-4699-9FAC-0FCB1DC8643B}"/>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6242" name="Line 7">
          <a:extLst>
            <a:ext uri="{FF2B5EF4-FFF2-40B4-BE49-F238E27FC236}">
              <a16:creationId xmlns:a16="http://schemas.microsoft.com/office/drawing/2014/main" id="{FF6FF5A2-0CE9-4A12-9264-7F80453951EA}"/>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6243" name="Line 7">
          <a:extLst>
            <a:ext uri="{FF2B5EF4-FFF2-40B4-BE49-F238E27FC236}">
              <a16:creationId xmlns:a16="http://schemas.microsoft.com/office/drawing/2014/main" id="{79882A4A-7218-40B5-86C3-4EA2181B140B}"/>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6244" name="Line 7">
          <a:extLst>
            <a:ext uri="{FF2B5EF4-FFF2-40B4-BE49-F238E27FC236}">
              <a16:creationId xmlns:a16="http://schemas.microsoft.com/office/drawing/2014/main" id="{45FC35B2-8574-4DBD-B774-56D0958982A4}"/>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6245" name="Line 7">
          <a:extLst>
            <a:ext uri="{FF2B5EF4-FFF2-40B4-BE49-F238E27FC236}">
              <a16:creationId xmlns:a16="http://schemas.microsoft.com/office/drawing/2014/main" id="{86DA55F1-AEFC-4E5F-A884-92D3C330B72F}"/>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6246" name="Line 7">
          <a:extLst>
            <a:ext uri="{FF2B5EF4-FFF2-40B4-BE49-F238E27FC236}">
              <a16:creationId xmlns:a16="http://schemas.microsoft.com/office/drawing/2014/main" id="{C671BE63-DC82-4F85-A6AC-B868D34E2F26}"/>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6247" name="Line 7">
          <a:extLst>
            <a:ext uri="{FF2B5EF4-FFF2-40B4-BE49-F238E27FC236}">
              <a16:creationId xmlns:a16="http://schemas.microsoft.com/office/drawing/2014/main" id="{D074B2D5-F898-44B8-9238-F103BDC76F26}"/>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6248" name="Line 7">
          <a:extLst>
            <a:ext uri="{FF2B5EF4-FFF2-40B4-BE49-F238E27FC236}">
              <a16:creationId xmlns:a16="http://schemas.microsoft.com/office/drawing/2014/main" id="{B31828A3-8E34-4053-AC8E-4839E13E47AA}"/>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6249" name="Line 7">
          <a:extLst>
            <a:ext uri="{FF2B5EF4-FFF2-40B4-BE49-F238E27FC236}">
              <a16:creationId xmlns:a16="http://schemas.microsoft.com/office/drawing/2014/main" id="{728C8561-CE92-4ADE-90B2-BB1E6AFF2870}"/>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6250" name="Line 7">
          <a:extLst>
            <a:ext uri="{FF2B5EF4-FFF2-40B4-BE49-F238E27FC236}">
              <a16:creationId xmlns:a16="http://schemas.microsoft.com/office/drawing/2014/main" id="{A77943BF-11F3-4B40-BB88-38AD03249EE0}"/>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6251" name="Line 7">
          <a:extLst>
            <a:ext uri="{FF2B5EF4-FFF2-40B4-BE49-F238E27FC236}">
              <a16:creationId xmlns:a16="http://schemas.microsoft.com/office/drawing/2014/main" id="{75F805F9-867C-4FCD-833D-FEA57F893FBA}"/>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6252" name="Line 7">
          <a:extLst>
            <a:ext uri="{FF2B5EF4-FFF2-40B4-BE49-F238E27FC236}">
              <a16:creationId xmlns:a16="http://schemas.microsoft.com/office/drawing/2014/main" id="{00D2C48E-E0E0-4B0A-A970-3EFA331701B6}"/>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6253" name="Line 7">
          <a:extLst>
            <a:ext uri="{FF2B5EF4-FFF2-40B4-BE49-F238E27FC236}">
              <a16:creationId xmlns:a16="http://schemas.microsoft.com/office/drawing/2014/main" id="{A2E1EBED-3E87-4D45-8A1E-9CE7DAE89FB0}"/>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6254" name="Line 7">
          <a:extLst>
            <a:ext uri="{FF2B5EF4-FFF2-40B4-BE49-F238E27FC236}">
              <a16:creationId xmlns:a16="http://schemas.microsoft.com/office/drawing/2014/main" id="{4B1C36E3-DC42-45BF-A0EC-F337C27E7C6A}"/>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6255" name="Line 7">
          <a:extLst>
            <a:ext uri="{FF2B5EF4-FFF2-40B4-BE49-F238E27FC236}">
              <a16:creationId xmlns:a16="http://schemas.microsoft.com/office/drawing/2014/main" id="{F62E7DA9-2D7A-45A5-B81B-2EB5A82F9422}"/>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6256" name="Line 7">
          <a:extLst>
            <a:ext uri="{FF2B5EF4-FFF2-40B4-BE49-F238E27FC236}">
              <a16:creationId xmlns:a16="http://schemas.microsoft.com/office/drawing/2014/main" id="{2A655665-0A0F-4AFD-B990-F18E12CB2C8E}"/>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6257" name="Line 7">
          <a:extLst>
            <a:ext uri="{FF2B5EF4-FFF2-40B4-BE49-F238E27FC236}">
              <a16:creationId xmlns:a16="http://schemas.microsoft.com/office/drawing/2014/main" id="{FD749F10-578D-4D33-A0A6-FF57290E73ED}"/>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6258" name="Line 7">
          <a:extLst>
            <a:ext uri="{FF2B5EF4-FFF2-40B4-BE49-F238E27FC236}">
              <a16:creationId xmlns:a16="http://schemas.microsoft.com/office/drawing/2014/main" id="{EB2A82FD-8FBA-48B3-9ECF-1C8744717C41}"/>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6259" name="Line 7">
          <a:extLst>
            <a:ext uri="{FF2B5EF4-FFF2-40B4-BE49-F238E27FC236}">
              <a16:creationId xmlns:a16="http://schemas.microsoft.com/office/drawing/2014/main" id="{1E10E54C-73EE-4C34-A42F-1549D8215375}"/>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138</xdr:row>
      <xdr:rowOff>0</xdr:rowOff>
    </xdr:from>
    <xdr:to>
      <xdr:col>17</xdr:col>
      <xdr:colOff>323850</xdr:colOff>
      <xdr:row>138</xdr:row>
      <xdr:rowOff>0</xdr:rowOff>
    </xdr:to>
    <xdr:sp macro="" textlink="">
      <xdr:nvSpPr>
        <xdr:cNvPr id="6260" name="Line 7">
          <a:extLst>
            <a:ext uri="{FF2B5EF4-FFF2-40B4-BE49-F238E27FC236}">
              <a16:creationId xmlns:a16="http://schemas.microsoft.com/office/drawing/2014/main" id="{13B23778-4C0D-4E6E-A080-09A65791DF2D}"/>
            </a:ext>
          </a:extLst>
        </xdr:cNvPr>
        <xdr:cNvSpPr>
          <a:spLocks noChangeShapeType="1"/>
        </xdr:cNvSpPr>
      </xdr:nvSpPr>
      <xdr:spPr bwMode="auto">
        <a:xfrm>
          <a:off x="1160145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138</xdr:row>
      <xdr:rowOff>0</xdr:rowOff>
    </xdr:from>
    <xdr:to>
      <xdr:col>11</xdr:col>
      <xdr:colOff>323850</xdr:colOff>
      <xdr:row>138</xdr:row>
      <xdr:rowOff>0</xdr:rowOff>
    </xdr:to>
    <xdr:sp macro="" textlink="">
      <xdr:nvSpPr>
        <xdr:cNvPr id="6261" name="Line 7">
          <a:extLst>
            <a:ext uri="{FF2B5EF4-FFF2-40B4-BE49-F238E27FC236}">
              <a16:creationId xmlns:a16="http://schemas.microsoft.com/office/drawing/2014/main" id="{32CCBD46-6D82-4007-94C7-6211EDCC9097}"/>
            </a:ext>
          </a:extLst>
        </xdr:cNvPr>
        <xdr:cNvSpPr>
          <a:spLocks noChangeShapeType="1"/>
        </xdr:cNvSpPr>
      </xdr:nvSpPr>
      <xdr:spPr bwMode="auto">
        <a:xfrm>
          <a:off x="697230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138</xdr:row>
      <xdr:rowOff>0</xdr:rowOff>
    </xdr:from>
    <xdr:to>
      <xdr:col>17</xdr:col>
      <xdr:colOff>323850</xdr:colOff>
      <xdr:row>138</xdr:row>
      <xdr:rowOff>0</xdr:rowOff>
    </xdr:to>
    <xdr:sp macro="" textlink="">
      <xdr:nvSpPr>
        <xdr:cNvPr id="6262" name="Line 7">
          <a:extLst>
            <a:ext uri="{FF2B5EF4-FFF2-40B4-BE49-F238E27FC236}">
              <a16:creationId xmlns:a16="http://schemas.microsoft.com/office/drawing/2014/main" id="{91B5514D-849E-418D-8892-25174BAF55BA}"/>
            </a:ext>
          </a:extLst>
        </xdr:cNvPr>
        <xdr:cNvSpPr>
          <a:spLocks noChangeShapeType="1"/>
        </xdr:cNvSpPr>
      </xdr:nvSpPr>
      <xdr:spPr bwMode="auto">
        <a:xfrm>
          <a:off x="1160145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138</xdr:row>
      <xdr:rowOff>0</xdr:rowOff>
    </xdr:from>
    <xdr:to>
      <xdr:col>11</xdr:col>
      <xdr:colOff>323850</xdr:colOff>
      <xdr:row>138</xdr:row>
      <xdr:rowOff>0</xdr:rowOff>
    </xdr:to>
    <xdr:sp macro="" textlink="">
      <xdr:nvSpPr>
        <xdr:cNvPr id="6263" name="Line 7">
          <a:extLst>
            <a:ext uri="{FF2B5EF4-FFF2-40B4-BE49-F238E27FC236}">
              <a16:creationId xmlns:a16="http://schemas.microsoft.com/office/drawing/2014/main" id="{F2FB6743-EF0D-427C-8EB7-0342E6C16390}"/>
            </a:ext>
          </a:extLst>
        </xdr:cNvPr>
        <xdr:cNvSpPr>
          <a:spLocks noChangeShapeType="1"/>
        </xdr:cNvSpPr>
      </xdr:nvSpPr>
      <xdr:spPr bwMode="auto">
        <a:xfrm>
          <a:off x="697230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138</xdr:row>
      <xdr:rowOff>0</xdr:rowOff>
    </xdr:from>
    <xdr:to>
      <xdr:col>11</xdr:col>
      <xdr:colOff>323850</xdr:colOff>
      <xdr:row>138</xdr:row>
      <xdr:rowOff>0</xdr:rowOff>
    </xdr:to>
    <xdr:sp macro="" textlink="">
      <xdr:nvSpPr>
        <xdr:cNvPr id="6264" name="Line 7">
          <a:extLst>
            <a:ext uri="{FF2B5EF4-FFF2-40B4-BE49-F238E27FC236}">
              <a16:creationId xmlns:a16="http://schemas.microsoft.com/office/drawing/2014/main" id="{C15F2F18-C70A-435A-A004-431310530D40}"/>
            </a:ext>
          </a:extLst>
        </xdr:cNvPr>
        <xdr:cNvSpPr>
          <a:spLocks noChangeShapeType="1"/>
        </xdr:cNvSpPr>
      </xdr:nvSpPr>
      <xdr:spPr bwMode="auto">
        <a:xfrm>
          <a:off x="697230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6265" name="Line 7">
          <a:extLst>
            <a:ext uri="{FF2B5EF4-FFF2-40B4-BE49-F238E27FC236}">
              <a16:creationId xmlns:a16="http://schemas.microsoft.com/office/drawing/2014/main" id="{0EA23091-FB04-4C1A-8FDA-2EEF6B07E08E}"/>
            </a:ext>
          </a:extLst>
        </xdr:cNvPr>
        <xdr:cNvSpPr>
          <a:spLocks noChangeShapeType="1"/>
        </xdr:cNvSpPr>
      </xdr:nvSpPr>
      <xdr:spPr bwMode="auto">
        <a:xfrm>
          <a:off x="400050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6266" name="Line 7">
          <a:extLst>
            <a:ext uri="{FF2B5EF4-FFF2-40B4-BE49-F238E27FC236}">
              <a16:creationId xmlns:a16="http://schemas.microsoft.com/office/drawing/2014/main" id="{A4793739-9DF5-4FE0-BF44-2873E6C0AE8A}"/>
            </a:ext>
          </a:extLst>
        </xdr:cNvPr>
        <xdr:cNvSpPr>
          <a:spLocks noChangeShapeType="1"/>
        </xdr:cNvSpPr>
      </xdr:nvSpPr>
      <xdr:spPr bwMode="auto">
        <a:xfrm>
          <a:off x="400050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6267" name="Line 7">
          <a:extLst>
            <a:ext uri="{FF2B5EF4-FFF2-40B4-BE49-F238E27FC236}">
              <a16:creationId xmlns:a16="http://schemas.microsoft.com/office/drawing/2014/main" id="{173E4F5F-902D-4AF2-B03D-4AFB6E8C4ED5}"/>
            </a:ext>
          </a:extLst>
        </xdr:cNvPr>
        <xdr:cNvSpPr>
          <a:spLocks noChangeShapeType="1"/>
        </xdr:cNvSpPr>
      </xdr:nvSpPr>
      <xdr:spPr bwMode="auto">
        <a:xfrm>
          <a:off x="400050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6268" name="Line 7">
          <a:extLst>
            <a:ext uri="{FF2B5EF4-FFF2-40B4-BE49-F238E27FC236}">
              <a16:creationId xmlns:a16="http://schemas.microsoft.com/office/drawing/2014/main" id="{77331DEE-0BC1-44D0-BCE1-B8031986F3C6}"/>
            </a:ext>
          </a:extLst>
        </xdr:cNvPr>
        <xdr:cNvSpPr>
          <a:spLocks noChangeShapeType="1"/>
        </xdr:cNvSpPr>
      </xdr:nvSpPr>
      <xdr:spPr bwMode="auto">
        <a:xfrm>
          <a:off x="549592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6269" name="Line 7">
          <a:extLst>
            <a:ext uri="{FF2B5EF4-FFF2-40B4-BE49-F238E27FC236}">
              <a16:creationId xmlns:a16="http://schemas.microsoft.com/office/drawing/2014/main" id="{5B9F6214-EF3D-4EEF-BB84-EEAE7D46A2B9}"/>
            </a:ext>
          </a:extLst>
        </xdr:cNvPr>
        <xdr:cNvSpPr>
          <a:spLocks noChangeShapeType="1"/>
        </xdr:cNvSpPr>
      </xdr:nvSpPr>
      <xdr:spPr bwMode="auto">
        <a:xfrm>
          <a:off x="549592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6270" name="Line 7">
          <a:extLst>
            <a:ext uri="{FF2B5EF4-FFF2-40B4-BE49-F238E27FC236}">
              <a16:creationId xmlns:a16="http://schemas.microsoft.com/office/drawing/2014/main" id="{24CB3840-47AB-49D9-A9D0-499E51E4861E}"/>
            </a:ext>
          </a:extLst>
        </xdr:cNvPr>
        <xdr:cNvSpPr>
          <a:spLocks noChangeShapeType="1"/>
        </xdr:cNvSpPr>
      </xdr:nvSpPr>
      <xdr:spPr bwMode="auto">
        <a:xfrm>
          <a:off x="549592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138</xdr:row>
      <xdr:rowOff>0</xdr:rowOff>
    </xdr:from>
    <xdr:to>
      <xdr:col>17</xdr:col>
      <xdr:colOff>323850</xdr:colOff>
      <xdr:row>138</xdr:row>
      <xdr:rowOff>0</xdr:rowOff>
    </xdr:to>
    <xdr:sp macro="" textlink="">
      <xdr:nvSpPr>
        <xdr:cNvPr id="6271" name="Line 7">
          <a:extLst>
            <a:ext uri="{FF2B5EF4-FFF2-40B4-BE49-F238E27FC236}">
              <a16:creationId xmlns:a16="http://schemas.microsoft.com/office/drawing/2014/main" id="{1EBD14E8-FAFB-474A-A21E-C903106ED3D2}"/>
            </a:ext>
          </a:extLst>
        </xdr:cNvPr>
        <xdr:cNvSpPr>
          <a:spLocks noChangeShapeType="1"/>
        </xdr:cNvSpPr>
      </xdr:nvSpPr>
      <xdr:spPr bwMode="auto">
        <a:xfrm>
          <a:off x="1160145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138</xdr:row>
      <xdr:rowOff>0</xdr:rowOff>
    </xdr:from>
    <xdr:to>
      <xdr:col>3</xdr:col>
      <xdr:colOff>323850</xdr:colOff>
      <xdr:row>138</xdr:row>
      <xdr:rowOff>0</xdr:rowOff>
    </xdr:to>
    <xdr:sp macro="" textlink="">
      <xdr:nvSpPr>
        <xdr:cNvPr id="6272" name="Line 7">
          <a:extLst>
            <a:ext uri="{FF2B5EF4-FFF2-40B4-BE49-F238E27FC236}">
              <a16:creationId xmlns:a16="http://schemas.microsoft.com/office/drawing/2014/main" id="{56DAF471-39DF-4074-B7B7-E62025D18CFB}"/>
            </a:ext>
          </a:extLst>
        </xdr:cNvPr>
        <xdr:cNvSpPr>
          <a:spLocks noChangeShapeType="1"/>
        </xdr:cNvSpPr>
      </xdr:nvSpPr>
      <xdr:spPr bwMode="auto">
        <a:xfrm>
          <a:off x="100965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138</xdr:row>
      <xdr:rowOff>0</xdr:rowOff>
    </xdr:from>
    <xdr:to>
      <xdr:col>3</xdr:col>
      <xdr:colOff>323850</xdr:colOff>
      <xdr:row>138</xdr:row>
      <xdr:rowOff>0</xdr:rowOff>
    </xdr:to>
    <xdr:sp macro="" textlink="">
      <xdr:nvSpPr>
        <xdr:cNvPr id="6273" name="Line 7">
          <a:extLst>
            <a:ext uri="{FF2B5EF4-FFF2-40B4-BE49-F238E27FC236}">
              <a16:creationId xmlns:a16="http://schemas.microsoft.com/office/drawing/2014/main" id="{7234ACAE-3570-4883-9263-02D83ED00F9F}"/>
            </a:ext>
          </a:extLst>
        </xdr:cNvPr>
        <xdr:cNvSpPr>
          <a:spLocks noChangeShapeType="1"/>
        </xdr:cNvSpPr>
      </xdr:nvSpPr>
      <xdr:spPr bwMode="auto">
        <a:xfrm>
          <a:off x="1009650"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6274" name="Line 7">
          <a:extLst>
            <a:ext uri="{FF2B5EF4-FFF2-40B4-BE49-F238E27FC236}">
              <a16:creationId xmlns:a16="http://schemas.microsoft.com/office/drawing/2014/main" id="{85FC087B-F738-4485-B1FE-947839F465C5}"/>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6275" name="Line 7">
          <a:extLst>
            <a:ext uri="{FF2B5EF4-FFF2-40B4-BE49-F238E27FC236}">
              <a16:creationId xmlns:a16="http://schemas.microsoft.com/office/drawing/2014/main" id="{C0C486AF-E054-450F-8E58-770A1883CA6C}"/>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6276" name="Line 7">
          <a:extLst>
            <a:ext uri="{FF2B5EF4-FFF2-40B4-BE49-F238E27FC236}">
              <a16:creationId xmlns:a16="http://schemas.microsoft.com/office/drawing/2014/main" id="{AC3B2870-ECC5-4326-8861-7578D3120A8D}"/>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6277" name="Line 7">
          <a:extLst>
            <a:ext uri="{FF2B5EF4-FFF2-40B4-BE49-F238E27FC236}">
              <a16:creationId xmlns:a16="http://schemas.microsoft.com/office/drawing/2014/main" id="{79F8B8F4-6AA4-46CE-9578-F81662A4477A}"/>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6278" name="Line 7">
          <a:extLst>
            <a:ext uri="{FF2B5EF4-FFF2-40B4-BE49-F238E27FC236}">
              <a16:creationId xmlns:a16="http://schemas.microsoft.com/office/drawing/2014/main" id="{B4FAFBBF-4510-43EE-B8E1-2D5E4E148E15}"/>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6279" name="Line 7">
          <a:extLst>
            <a:ext uri="{FF2B5EF4-FFF2-40B4-BE49-F238E27FC236}">
              <a16:creationId xmlns:a16="http://schemas.microsoft.com/office/drawing/2014/main" id="{0E772054-4575-499D-A064-EB4B813DE7DA}"/>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6280" name="Line 7">
          <a:extLst>
            <a:ext uri="{FF2B5EF4-FFF2-40B4-BE49-F238E27FC236}">
              <a16:creationId xmlns:a16="http://schemas.microsoft.com/office/drawing/2014/main" id="{2AD43933-B79E-4280-B8B9-69362344B307}"/>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6281" name="Line 7">
          <a:extLst>
            <a:ext uri="{FF2B5EF4-FFF2-40B4-BE49-F238E27FC236}">
              <a16:creationId xmlns:a16="http://schemas.microsoft.com/office/drawing/2014/main" id="{3A386B73-A2AE-41C3-B6D0-993C5005EDFC}"/>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6282" name="Line 7">
          <a:extLst>
            <a:ext uri="{FF2B5EF4-FFF2-40B4-BE49-F238E27FC236}">
              <a16:creationId xmlns:a16="http://schemas.microsoft.com/office/drawing/2014/main" id="{34B551CF-8CCF-455D-BE1C-F30A6FFE00A8}"/>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6283" name="Line 7">
          <a:extLst>
            <a:ext uri="{FF2B5EF4-FFF2-40B4-BE49-F238E27FC236}">
              <a16:creationId xmlns:a16="http://schemas.microsoft.com/office/drawing/2014/main" id="{F841F0AA-EB7E-4191-8879-61BFFD086E3B}"/>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6284" name="Line 7">
          <a:extLst>
            <a:ext uri="{FF2B5EF4-FFF2-40B4-BE49-F238E27FC236}">
              <a16:creationId xmlns:a16="http://schemas.microsoft.com/office/drawing/2014/main" id="{A7BCA14A-4123-42ED-ADE7-028AE70D2FA1}"/>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6285" name="Line 7">
          <a:extLst>
            <a:ext uri="{FF2B5EF4-FFF2-40B4-BE49-F238E27FC236}">
              <a16:creationId xmlns:a16="http://schemas.microsoft.com/office/drawing/2014/main" id="{3F71B3C2-6705-4133-80E0-A01D4A8330FE}"/>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6286" name="Line 7">
          <a:extLst>
            <a:ext uri="{FF2B5EF4-FFF2-40B4-BE49-F238E27FC236}">
              <a16:creationId xmlns:a16="http://schemas.microsoft.com/office/drawing/2014/main" id="{5DDF567A-10F4-4177-B6AC-9C2E66D40386}"/>
            </a:ext>
          </a:extLst>
        </xdr:cNvPr>
        <xdr:cNvSpPr>
          <a:spLocks noChangeShapeType="1"/>
        </xdr:cNvSpPr>
      </xdr:nvSpPr>
      <xdr:spPr bwMode="auto">
        <a:xfrm>
          <a:off x="2505075" y="29356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158</xdr:row>
      <xdr:rowOff>0</xdr:rowOff>
    </xdr:from>
    <xdr:to>
      <xdr:col>13</xdr:col>
      <xdr:colOff>323850</xdr:colOff>
      <xdr:row>158</xdr:row>
      <xdr:rowOff>0</xdr:rowOff>
    </xdr:to>
    <xdr:sp macro="" textlink="">
      <xdr:nvSpPr>
        <xdr:cNvPr id="6287" name="Line 7">
          <a:extLst>
            <a:ext uri="{FF2B5EF4-FFF2-40B4-BE49-F238E27FC236}">
              <a16:creationId xmlns:a16="http://schemas.microsoft.com/office/drawing/2014/main" id="{C87DFF05-BCBE-42BC-97C5-FDF90F84968C}"/>
            </a:ext>
          </a:extLst>
        </xdr:cNvPr>
        <xdr:cNvSpPr>
          <a:spLocks noChangeShapeType="1"/>
        </xdr:cNvSpPr>
      </xdr:nvSpPr>
      <xdr:spPr bwMode="auto">
        <a:xfrm>
          <a:off x="8515350" y="33661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158</xdr:row>
      <xdr:rowOff>0</xdr:rowOff>
    </xdr:from>
    <xdr:to>
      <xdr:col>13</xdr:col>
      <xdr:colOff>323850</xdr:colOff>
      <xdr:row>158</xdr:row>
      <xdr:rowOff>0</xdr:rowOff>
    </xdr:to>
    <xdr:sp macro="" textlink="">
      <xdr:nvSpPr>
        <xdr:cNvPr id="6288" name="Line 7">
          <a:extLst>
            <a:ext uri="{FF2B5EF4-FFF2-40B4-BE49-F238E27FC236}">
              <a16:creationId xmlns:a16="http://schemas.microsoft.com/office/drawing/2014/main" id="{89D67F4D-B711-4C2B-9BF0-E6B496AABD2B}"/>
            </a:ext>
          </a:extLst>
        </xdr:cNvPr>
        <xdr:cNvSpPr>
          <a:spLocks noChangeShapeType="1"/>
        </xdr:cNvSpPr>
      </xdr:nvSpPr>
      <xdr:spPr bwMode="auto">
        <a:xfrm>
          <a:off x="8515350" y="33661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158</xdr:row>
      <xdr:rowOff>0</xdr:rowOff>
    </xdr:from>
    <xdr:to>
      <xdr:col>13</xdr:col>
      <xdr:colOff>323850</xdr:colOff>
      <xdr:row>158</xdr:row>
      <xdr:rowOff>0</xdr:rowOff>
    </xdr:to>
    <xdr:sp macro="" textlink="">
      <xdr:nvSpPr>
        <xdr:cNvPr id="6289" name="Line 7">
          <a:extLst>
            <a:ext uri="{FF2B5EF4-FFF2-40B4-BE49-F238E27FC236}">
              <a16:creationId xmlns:a16="http://schemas.microsoft.com/office/drawing/2014/main" id="{4F5ED716-A2CE-4E6D-A603-E9ACA7E20722}"/>
            </a:ext>
          </a:extLst>
        </xdr:cNvPr>
        <xdr:cNvSpPr>
          <a:spLocks noChangeShapeType="1"/>
        </xdr:cNvSpPr>
      </xdr:nvSpPr>
      <xdr:spPr bwMode="auto">
        <a:xfrm>
          <a:off x="8515350" y="33661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158</xdr:row>
      <xdr:rowOff>0</xdr:rowOff>
    </xdr:from>
    <xdr:to>
      <xdr:col>13</xdr:col>
      <xdr:colOff>323850</xdr:colOff>
      <xdr:row>158</xdr:row>
      <xdr:rowOff>0</xdr:rowOff>
    </xdr:to>
    <xdr:sp macro="" textlink="">
      <xdr:nvSpPr>
        <xdr:cNvPr id="6290" name="Line 7">
          <a:extLst>
            <a:ext uri="{FF2B5EF4-FFF2-40B4-BE49-F238E27FC236}">
              <a16:creationId xmlns:a16="http://schemas.microsoft.com/office/drawing/2014/main" id="{C2821C54-7AA8-4471-98E4-1CC2C7716192}"/>
            </a:ext>
          </a:extLst>
        </xdr:cNvPr>
        <xdr:cNvSpPr>
          <a:spLocks noChangeShapeType="1"/>
        </xdr:cNvSpPr>
      </xdr:nvSpPr>
      <xdr:spPr bwMode="auto">
        <a:xfrm>
          <a:off x="8515350" y="33661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158</xdr:row>
      <xdr:rowOff>0</xdr:rowOff>
    </xdr:from>
    <xdr:to>
      <xdr:col>13</xdr:col>
      <xdr:colOff>323850</xdr:colOff>
      <xdr:row>158</xdr:row>
      <xdr:rowOff>0</xdr:rowOff>
    </xdr:to>
    <xdr:sp macro="" textlink="">
      <xdr:nvSpPr>
        <xdr:cNvPr id="6291" name="Line 7">
          <a:extLst>
            <a:ext uri="{FF2B5EF4-FFF2-40B4-BE49-F238E27FC236}">
              <a16:creationId xmlns:a16="http://schemas.microsoft.com/office/drawing/2014/main" id="{724F26D2-1810-4750-A1F2-5AC6E5B5C858}"/>
            </a:ext>
          </a:extLst>
        </xdr:cNvPr>
        <xdr:cNvSpPr>
          <a:spLocks noChangeShapeType="1"/>
        </xdr:cNvSpPr>
      </xdr:nvSpPr>
      <xdr:spPr bwMode="auto">
        <a:xfrm>
          <a:off x="8515350" y="33661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158</xdr:row>
      <xdr:rowOff>0</xdr:rowOff>
    </xdr:from>
    <xdr:to>
      <xdr:col>13</xdr:col>
      <xdr:colOff>323850</xdr:colOff>
      <xdr:row>158</xdr:row>
      <xdr:rowOff>0</xdr:rowOff>
    </xdr:to>
    <xdr:sp macro="" textlink="">
      <xdr:nvSpPr>
        <xdr:cNvPr id="6292" name="Line 7">
          <a:extLst>
            <a:ext uri="{FF2B5EF4-FFF2-40B4-BE49-F238E27FC236}">
              <a16:creationId xmlns:a16="http://schemas.microsoft.com/office/drawing/2014/main" id="{DFC0A1C2-1E64-4720-A4F6-585DD601510F}"/>
            </a:ext>
          </a:extLst>
        </xdr:cNvPr>
        <xdr:cNvSpPr>
          <a:spLocks noChangeShapeType="1"/>
        </xdr:cNvSpPr>
      </xdr:nvSpPr>
      <xdr:spPr bwMode="auto">
        <a:xfrm>
          <a:off x="8515350" y="33661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158</xdr:row>
      <xdr:rowOff>0</xdr:rowOff>
    </xdr:from>
    <xdr:to>
      <xdr:col>13</xdr:col>
      <xdr:colOff>323850</xdr:colOff>
      <xdr:row>158</xdr:row>
      <xdr:rowOff>0</xdr:rowOff>
    </xdr:to>
    <xdr:sp macro="" textlink="">
      <xdr:nvSpPr>
        <xdr:cNvPr id="6293" name="Line 7">
          <a:extLst>
            <a:ext uri="{FF2B5EF4-FFF2-40B4-BE49-F238E27FC236}">
              <a16:creationId xmlns:a16="http://schemas.microsoft.com/office/drawing/2014/main" id="{54CEC5C8-59CF-422A-B5F1-ACE8D803CC50}"/>
            </a:ext>
          </a:extLst>
        </xdr:cNvPr>
        <xdr:cNvSpPr>
          <a:spLocks noChangeShapeType="1"/>
        </xdr:cNvSpPr>
      </xdr:nvSpPr>
      <xdr:spPr bwMode="auto">
        <a:xfrm>
          <a:off x="8515350" y="33661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158</xdr:row>
      <xdr:rowOff>0</xdr:rowOff>
    </xdr:from>
    <xdr:to>
      <xdr:col>13</xdr:col>
      <xdr:colOff>323850</xdr:colOff>
      <xdr:row>158</xdr:row>
      <xdr:rowOff>0</xdr:rowOff>
    </xdr:to>
    <xdr:sp macro="" textlink="">
      <xdr:nvSpPr>
        <xdr:cNvPr id="6294" name="Line 7">
          <a:extLst>
            <a:ext uri="{FF2B5EF4-FFF2-40B4-BE49-F238E27FC236}">
              <a16:creationId xmlns:a16="http://schemas.microsoft.com/office/drawing/2014/main" id="{F5A3F725-044B-485C-84A9-1720DFA44596}"/>
            </a:ext>
          </a:extLst>
        </xdr:cNvPr>
        <xdr:cNvSpPr>
          <a:spLocks noChangeShapeType="1"/>
        </xdr:cNvSpPr>
      </xdr:nvSpPr>
      <xdr:spPr bwMode="auto">
        <a:xfrm>
          <a:off x="8515350" y="33661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158</xdr:row>
      <xdr:rowOff>0</xdr:rowOff>
    </xdr:from>
    <xdr:to>
      <xdr:col>13</xdr:col>
      <xdr:colOff>323850</xdr:colOff>
      <xdr:row>158</xdr:row>
      <xdr:rowOff>0</xdr:rowOff>
    </xdr:to>
    <xdr:sp macro="" textlink="">
      <xdr:nvSpPr>
        <xdr:cNvPr id="6295" name="Line 7">
          <a:extLst>
            <a:ext uri="{FF2B5EF4-FFF2-40B4-BE49-F238E27FC236}">
              <a16:creationId xmlns:a16="http://schemas.microsoft.com/office/drawing/2014/main" id="{B08C72A6-D0CE-4B86-AFA2-91C40EF68E07}"/>
            </a:ext>
          </a:extLst>
        </xdr:cNvPr>
        <xdr:cNvSpPr>
          <a:spLocks noChangeShapeType="1"/>
        </xdr:cNvSpPr>
      </xdr:nvSpPr>
      <xdr:spPr bwMode="auto">
        <a:xfrm>
          <a:off x="8515350" y="33661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158</xdr:row>
      <xdr:rowOff>0</xdr:rowOff>
    </xdr:from>
    <xdr:to>
      <xdr:col>13</xdr:col>
      <xdr:colOff>323850</xdr:colOff>
      <xdr:row>158</xdr:row>
      <xdr:rowOff>0</xdr:rowOff>
    </xdr:to>
    <xdr:sp macro="" textlink="">
      <xdr:nvSpPr>
        <xdr:cNvPr id="6296" name="Line 7">
          <a:extLst>
            <a:ext uri="{FF2B5EF4-FFF2-40B4-BE49-F238E27FC236}">
              <a16:creationId xmlns:a16="http://schemas.microsoft.com/office/drawing/2014/main" id="{8490664E-379C-4B30-9864-9A05CF3B0E6D}"/>
            </a:ext>
          </a:extLst>
        </xdr:cNvPr>
        <xdr:cNvSpPr>
          <a:spLocks noChangeShapeType="1"/>
        </xdr:cNvSpPr>
      </xdr:nvSpPr>
      <xdr:spPr bwMode="auto">
        <a:xfrm>
          <a:off x="8515350" y="33661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158</xdr:row>
      <xdr:rowOff>0</xdr:rowOff>
    </xdr:from>
    <xdr:to>
      <xdr:col>13</xdr:col>
      <xdr:colOff>323850</xdr:colOff>
      <xdr:row>158</xdr:row>
      <xdr:rowOff>0</xdr:rowOff>
    </xdr:to>
    <xdr:sp macro="" textlink="">
      <xdr:nvSpPr>
        <xdr:cNvPr id="6297" name="Line 7">
          <a:extLst>
            <a:ext uri="{FF2B5EF4-FFF2-40B4-BE49-F238E27FC236}">
              <a16:creationId xmlns:a16="http://schemas.microsoft.com/office/drawing/2014/main" id="{F73828DD-BCDF-4317-BA7A-2D700E110EFB}"/>
            </a:ext>
          </a:extLst>
        </xdr:cNvPr>
        <xdr:cNvSpPr>
          <a:spLocks noChangeShapeType="1"/>
        </xdr:cNvSpPr>
      </xdr:nvSpPr>
      <xdr:spPr bwMode="auto">
        <a:xfrm>
          <a:off x="8515350" y="33661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158</xdr:row>
      <xdr:rowOff>0</xdr:rowOff>
    </xdr:from>
    <xdr:to>
      <xdr:col>13</xdr:col>
      <xdr:colOff>323850</xdr:colOff>
      <xdr:row>158</xdr:row>
      <xdr:rowOff>0</xdr:rowOff>
    </xdr:to>
    <xdr:sp macro="" textlink="">
      <xdr:nvSpPr>
        <xdr:cNvPr id="6298" name="Line 7">
          <a:extLst>
            <a:ext uri="{FF2B5EF4-FFF2-40B4-BE49-F238E27FC236}">
              <a16:creationId xmlns:a16="http://schemas.microsoft.com/office/drawing/2014/main" id="{E6B942E2-4418-4D34-956F-08831F24FB34}"/>
            </a:ext>
          </a:extLst>
        </xdr:cNvPr>
        <xdr:cNvSpPr>
          <a:spLocks noChangeShapeType="1"/>
        </xdr:cNvSpPr>
      </xdr:nvSpPr>
      <xdr:spPr bwMode="auto">
        <a:xfrm>
          <a:off x="8515350" y="33661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158</xdr:row>
      <xdr:rowOff>0</xdr:rowOff>
    </xdr:from>
    <xdr:to>
      <xdr:col>13</xdr:col>
      <xdr:colOff>323850</xdr:colOff>
      <xdr:row>158</xdr:row>
      <xdr:rowOff>0</xdr:rowOff>
    </xdr:to>
    <xdr:sp macro="" textlink="">
      <xdr:nvSpPr>
        <xdr:cNvPr id="6299" name="Line 7">
          <a:extLst>
            <a:ext uri="{FF2B5EF4-FFF2-40B4-BE49-F238E27FC236}">
              <a16:creationId xmlns:a16="http://schemas.microsoft.com/office/drawing/2014/main" id="{24B7C012-8F90-4F2C-A0DC-4D27AD8F9EE5}"/>
            </a:ext>
          </a:extLst>
        </xdr:cNvPr>
        <xdr:cNvSpPr>
          <a:spLocks noChangeShapeType="1"/>
        </xdr:cNvSpPr>
      </xdr:nvSpPr>
      <xdr:spPr bwMode="auto">
        <a:xfrm>
          <a:off x="8515350" y="33661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159</xdr:row>
      <xdr:rowOff>0</xdr:rowOff>
    </xdr:from>
    <xdr:to>
      <xdr:col>12</xdr:col>
      <xdr:colOff>323850</xdr:colOff>
      <xdr:row>159</xdr:row>
      <xdr:rowOff>0</xdr:rowOff>
    </xdr:to>
    <xdr:sp macro="" textlink="">
      <xdr:nvSpPr>
        <xdr:cNvPr id="6300" name="Line 7">
          <a:extLst>
            <a:ext uri="{FF2B5EF4-FFF2-40B4-BE49-F238E27FC236}">
              <a16:creationId xmlns:a16="http://schemas.microsoft.com/office/drawing/2014/main" id="{5382EB12-BC81-4F37-8D61-F98E4CC09B5B}"/>
            </a:ext>
          </a:extLst>
        </xdr:cNvPr>
        <xdr:cNvSpPr>
          <a:spLocks noChangeShapeType="1"/>
        </xdr:cNvSpPr>
      </xdr:nvSpPr>
      <xdr:spPr bwMode="auto">
        <a:xfrm>
          <a:off x="8191500" y="33861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159</xdr:row>
      <xdr:rowOff>0</xdr:rowOff>
    </xdr:from>
    <xdr:to>
      <xdr:col>12</xdr:col>
      <xdr:colOff>323850</xdr:colOff>
      <xdr:row>159</xdr:row>
      <xdr:rowOff>0</xdr:rowOff>
    </xdr:to>
    <xdr:sp macro="" textlink="">
      <xdr:nvSpPr>
        <xdr:cNvPr id="6301" name="Line 7">
          <a:extLst>
            <a:ext uri="{FF2B5EF4-FFF2-40B4-BE49-F238E27FC236}">
              <a16:creationId xmlns:a16="http://schemas.microsoft.com/office/drawing/2014/main" id="{E08BFC99-7819-41CA-A919-C37D9122257F}"/>
            </a:ext>
          </a:extLst>
        </xdr:cNvPr>
        <xdr:cNvSpPr>
          <a:spLocks noChangeShapeType="1"/>
        </xdr:cNvSpPr>
      </xdr:nvSpPr>
      <xdr:spPr bwMode="auto">
        <a:xfrm>
          <a:off x="8191500" y="33861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6302" name="Line 7">
          <a:extLst>
            <a:ext uri="{FF2B5EF4-FFF2-40B4-BE49-F238E27FC236}">
              <a16:creationId xmlns:a16="http://schemas.microsoft.com/office/drawing/2014/main" id="{CEB03ECD-F9FF-4510-9FC8-AFDE903414BC}"/>
            </a:ext>
          </a:extLst>
        </xdr:cNvPr>
        <xdr:cNvSpPr>
          <a:spLocks noChangeShapeType="1"/>
        </xdr:cNvSpPr>
      </xdr:nvSpPr>
      <xdr:spPr bwMode="auto">
        <a:xfrm>
          <a:off x="8191500" y="3406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6303" name="Line 7">
          <a:extLst>
            <a:ext uri="{FF2B5EF4-FFF2-40B4-BE49-F238E27FC236}">
              <a16:creationId xmlns:a16="http://schemas.microsoft.com/office/drawing/2014/main" id="{D258CB01-3C3C-4654-A9AF-E0725BED8557}"/>
            </a:ext>
          </a:extLst>
        </xdr:cNvPr>
        <xdr:cNvSpPr>
          <a:spLocks noChangeShapeType="1"/>
        </xdr:cNvSpPr>
      </xdr:nvSpPr>
      <xdr:spPr bwMode="auto">
        <a:xfrm>
          <a:off x="8191500" y="3406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6304" name="Line 7">
          <a:extLst>
            <a:ext uri="{FF2B5EF4-FFF2-40B4-BE49-F238E27FC236}">
              <a16:creationId xmlns:a16="http://schemas.microsoft.com/office/drawing/2014/main" id="{F4ADD693-D1F4-4916-8CAD-E5BBA757BED7}"/>
            </a:ext>
          </a:extLst>
        </xdr:cNvPr>
        <xdr:cNvSpPr>
          <a:spLocks noChangeShapeType="1"/>
        </xdr:cNvSpPr>
      </xdr:nvSpPr>
      <xdr:spPr bwMode="auto">
        <a:xfrm>
          <a:off x="8191500" y="3406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6305" name="Line 7">
          <a:extLst>
            <a:ext uri="{FF2B5EF4-FFF2-40B4-BE49-F238E27FC236}">
              <a16:creationId xmlns:a16="http://schemas.microsoft.com/office/drawing/2014/main" id="{DD9362DA-205A-46E6-93F1-33A1789A7186}"/>
            </a:ext>
          </a:extLst>
        </xdr:cNvPr>
        <xdr:cNvSpPr>
          <a:spLocks noChangeShapeType="1"/>
        </xdr:cNvSpPr>
      </xdr:nvSpPr>
      <xdr:spPr bwMode="auto">
        <a:xfrm>
          <a:off x="8191500" y="3406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6306" name="Line 7">
          <a:extLst>
            <a:ext uri="{FF2B5EF4-FFF2-40B4-BE49-F238E27FC236}">
              <a16:creationId xmlns:a16="http://schemas.microsoft.com/office/drawing/2014/main" id="{8CFBC2AF-734E-4689-9015-56995A2D115F}"/>
            </a:ext>
          </a:extLst>
        </xdr:cNvPr>
        <xdr:cNvSpPr>
          <a:spLocks noChangeShapeType="1"/>
        </xdr:cNvSpPr>
      </xdr:nvSpPr>
      <xdr:spPr bwMode="auto">
        <a:xfrm>
          <a:off x="8191500" y="3406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6307" name="Line 7">
          <a:extLst>
            <a:ext uri="{FF2B5EF4-FFF2-40B4-BE49-F238E27FC236}">
              <a16:creationId xmlns:a16="http://schemas.microsoft.com/office/drawing/2014/main" id="{D152ADF8-39CA-483B-88CA-F64F7575D747}"/>
            </a:ext>
          </a:extLst>
        </xdr:cNvPr>
        <xdr:cNvSpPr>
          <a:spLocks noChangeShapeType="1"/>
        </xdr:cNvSpPr>
      </xdr:nvSpPr>
      <xdr:spPr bwMode="auto">
        <a:xfrm>
          <a:off x="8191500" y="3406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6308" name="Line 7">
          <a:extLst>
            <a:ext uri="{FF2B5EF4-FFF2-40B4-BE49-F238E27FC236}">
              <a16:creationId xmlns:a16="http://schemas.microsoft.com/office/drawing/2014/main" id="{D512D795-8DE6-4268-8207-0B6F73C2CE4C}"/>
            </a:ext>
          </a:extLst>
        </xdr:cNvPr>
        <xdr:cNvSpPr>
          <a:spLocks noChangeShapeType="1"/>
        </xdr:cNvSpPr>
      </xdr:nvSpPr>
      <xdr:spPr bwMode="auto">
        <a:xfrm>
          <a:off x="8191500" y="3406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6309" name="Line 7">
          <a:extLst>
            <a:ext uri="{FF2B5EF4-FFF2-40B4-BE49-F238E27FC236}">
              <a16:creationId xmlns:a16="http://schemas.microsoft.com/office/drawing/2014/main" id="{FAFEF615-8974-4D25-8DD3-FC70A3B01C6F}"/>
            </a:ext>
          </a:extLst>
        </xdr:cNvPr>
        <xdr:cNvSpPr>
          <a:spLocks noChangeShapeType="1"/>
        </xdr:cNvSpPr>
      </xdr:nvSpPr>
      <xdr:spPr bwMode="auto">
        <a:xfrm>
          <a:off x="8191500" y="3406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6310" name="Line 7">
          <a:extLst>
            <a:ext uri="{FF2B5EF4-FFF2-40B4-BE49-F238E27FC236}">
              <a16:creationId xmlns:a16="http://schemas.microsoft.com/office/drawing/2014/main" id="{DA7B6A99-5194-4874-A549-9B90A4C98809}"/>
            </a:ext>
          </a:extLst>
        </xdr:cNvPr>
        <xdr:cNvSpPr>
          <a:spLocks noChangeShapeType="1"/>
        </xdr:cNvSpPr>
      </xdr:nvSpPr>
      <xdr:spPr bwMode="auto">
        <a:xfrm>
          <a:off x="8191500" y="3406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6311" name="Line 7">
          <a:extLst>
            <a:ext uri="{FF2B5EF4-FFF2-40B4-BE49-F238E27FC236}">
              <a16:creationId xmlns:a16="http://schemas.microsoft.com/office/drawing/2014/main" id="{F94E8256-0B83-4670-BC12-0CD4E0704856}"/>
            </a:ext>
          </a:extLst>
        </xdr:cNvPr>
        <xdr:cNvSpPr>
          <a:spLocks noChangeShapeType="1"/>
        </xdr:cNvSpPr>
      </xdr:nvSpPr>
      <xdr:spPr bwMode="auto">
        <a:xfrm>
          <a:off x="8191500" y="3406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6312" name="Line 7">
          <a:extLst>
            <a:ext uri="{FF2B5EF4-FFF2-40B4-BE49-F238E27FC236}">
              <a16:creationId xmlns:a16="http://schemas.microsoft.com/office/drawing/2014/main" id="{C4E4A6A9-BD95-433D-B3CA-496F21F90D72}"/>
            </a:ext>
          </a:extLst>
        </xdr:cNvPr>
        <xdr:cNvSpPr>
          <a:spLocks noChangeShapeType="1"/>
        </xdr:cNvSpPr>
      </xdr:nvSpPr>
      <xdr:spPr bwMode="auto">
        <a:xfrm>
          <a:off x="8191500" y="3406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6313" name="Line 7">
          <a:extLst>
            <a:ext uri="{FF2B5EF4-FFF2-40B4-BE49-F238E27FC236}">
              <a16:creationId xmlns:a16="http://schemas.microsoft.com/office/drawing/2014/main" id="{C29EDE08-238E-4335-B223-DD6CA790EA1A}"/>
            </a:ext>
          </a:extLst>
        </xdr:cNvPr>
        <xdr:cNvSpPr>
          <a:spLocks noChangeShapeType="1"/>
        </xdr:cNvSpPr>
      </xdr:nvSpPr>
      <xdr:spPr bwMode="auto">
        <a:xfrm>
          <a:off x="8191500" y="3406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6314" name="Line 7">
          <a:extLst>
            <a:ext uri="{FF2B5EF4-FFF2-40B4-BE49-F238E27FC236}">
              <a16:creationId xmlns:a16="http://schemas.microsoft.com/office/drawing/2014/main" id="{8E101780-8665-41D7-9768-866E0B316599}"/>
            </a:ext>
          </a:extLst>
        </xdr:cNvPr>
        <xdr:cNvSpPr>
          <a:spLocks noChangeShapeType="1"/>
        </xdr:cNvSpPr>
      </xdr:nvSpPr>
      <xdr:spPr bwMode="auto">
        <a:xfrm>
          <a:off x="8191500" y="3406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6315" name="Line 7">
          <a:extLst>
            <a:ext uri="{FF2B5EF4-FFF2-40B4-BE49-F238E27FC236}">
              <a16:creationId xmlns:a16="http://schemas.microsoft.com/office/drawing/2014/main" id="{94C7DDB4-2B00-4712-A68E-AC7084B41654}"/>
            </a:ext>
          </a:extLst>
        </xdr:cNvPr>
        <xdr:cNvSpPr>
          <a:spLocks noChangeShapeType="1"/>
        </xdr:cNvSpPr>
      </xdr:nvSpPr>
      <xdr:spPr bwMode="auto">
        <a:xfrm>
          <a:off x="8191500" y="3406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6316" name="Line 7">
          <a:extLst>
            <a:ext uri="{FF2B5EF4-FFF2-40B4-BE49-F238E27FC236}">
              <a16:creationId xmlns:a16="http://schemas.microsoft.com/office/drawing/2014/main" id="{5F87CE38-989A-44DD-8993-6254BE1988AA}"/>
            </a:ext>
          </a:extLst>
        </xdr:cNvPr>
        <xdr:cNvSpPr>
          <a:spLocks noChangeShapeType="1"/>
        </xdr:cNvSpPr>
      </xdr:nvSpPr>
      <xdr:spPr bwMode="auto">
        <a:xfrm>
          <a:off x="8191500" y="3406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6317" name="Line 7">
          <a:extLst>
            <a:ext uri="{FF2B5EF4-FFF2-40B4-BE49-F238E27FC236}">
              <a16:creationId xmlns:a16="http://schemas.microsoft.com/office/drawing/2014/main" id="{40A33E92-7E04-41D5-B7C8-C3EB6FD74297}"/>
            </a:ext>
          </a:extLst>
        </xdr:cNvPr>
        <xdr:cNvSpPr>
          <a:spLocks noChangeShapeType="1"/>
        </xdr:cNvSpPr>
      </xdr:nvSpPr>
      <xdr:spPr bwMode="auto">
        <a:xfrm>
          <a:off x="8191500" y="3406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6318" name="Line 7">
          <a:extLst>
            <a:ext uri="{FF2B5EF4-FFF2-40B4-BE49-F238E27FC236}">
              <a16:creationId xmlns:a16="http://schemas.microsoft.com/office/drawing/2014/main" id="{7D53DA95-E272-4392-B87A-498760A04C78}"/>
            </a:ext>
          </a:extLst>
        </xdr:cNvPr>
        <xdr:cNvSpPr>
          <a:spLocks noChangeShapeType="1"/>
        </xdr:cNvSpPr>
      </xdr:nvSpPr>
      <xdr:spPr bwMode="auto">
        <a:xfrm>
          <a:off x="8191500" y="3406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6319" name="Line 7">
          <a:extLst>
            <a:ext uri="{FF2B5EF4-FFF2-40B4-BE49-F238E27FC236}">
              <a16:creationId xmlns:a16="http://schemas.microsoft.com/office/drawing/2014/main" id="{F7589C74-3C19-4FC9-B3AC-4C6851B6BBEF}"/>
            </a:ext>
          </a:extLst>
        </xdr:cNvPr>
        <xdr:cNvSpPr>
          <a:spLocks noChangeShapeType="1"/>
        </xdr:cNvSpPr>
      </xdr:nvSpPr>
      <xdr:spPr bwMode="auto">
        <a:xfrm>
          <a:off x="8191500" y="3406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6320" name="Line 7">
          <a:extLst>
            <a:ext uri="{FF2B5EF4-FFF2-40B4-BE49-F238E27FC236}">
              <a16:creationId xmlns:a16="http://schemas.microsoft.com/office/drawing/2014/main" id="{150CF9C9-EF03-4CBC-AD5E-C87F66870034}"/>
            </a:ext>
          </a:extLst>
        </xdr:cNvPr>
        <xdr:cNvSpPr>
          <a:spLocks noChangeShapeType="1"/>
        </xdr:cNvSpPr>
      </xdr:nvSpPr>
      <xdr:spPr bwMode="auto">
        <a:xfrm>
          <a:off x="8191500" y="3406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6321" name="Line 7">
          <a:extLst>
            <a:ext uri="{FF2B5EF4-FFF2-40B4-BE49-F238E27FC236}">
              <a16:creationId xmlns:a16="http://schemas.microsoft.com/office/drawing/2014/main" id="{A4D18697-B6C7-44E9-A574-3BB9203A253E}"/>
            </a:ext>
          </a:extLst>
        </xdr:cNvPr>
        <xdr:cNvSpPr>
          <a:spLocks noChangeShapeType="1"/>
        </xdr:cNvSpPr>
      </xdr:nvSpPr>
      <xdr:spPr bwMode="auto">
        <a:xfrm>
          <a:off x="8191500" y="3406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6322" name="Line 7">
          <a:extLst>
            <a:ext uri="{FF2B5EF4-FFF2-40B4-BE49-F238E27FC236}">
              <a16:creationId xmlns:a16="http://schemas.microsoft.com/office/drawing/2014/main" id="{E7820B35-1228-4B5C-AEC0-BBFB889D086A}"/>
            </a:ext>
          </a:extLst>
        </xdr:cNvPr>
        <xdr:cNvSpPr>
          <a:spLocks noChangeShapeType="1"/>
        </xdr:cNvSpPr>
      </xdr:nvSpPr>
      <xdr:spPr bwMode="auto">
        <a:xfrm>
          <a:off x="8191500" y="3406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6323" name="Line 7">
          <a:extLst>
            <a:ext uri="{FF2B5EF4-FFF2-40B4-BE49-F238E27FC236}">
              <a16:creationId xmlns:a16="http://schemas.microsoft.com/office/drawing/2014/main" id="{2494B5B2-3561-4843-90F2-5F623D7D2A13}"/>
            </a:ext>
          </a:extLst>
        </xdr:cNvPr>
        <xdr:cNvSpPr>
          <a:spLocks noChangeShapeType="1"/>
        </xdr:cNvSpPr>
      </xdr:nvSpPr>
      <xdr:spPr bwMode="auto">
        <a:xfrm>
          <a:off x="8191500" y="3406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6324" name="Line 7">
          <a:extLst>
            <a:ext uri="{FF2B5EF4-FFF2-40B4-BE49-F238E27FC236}">
              <a16:creationId xmlns:a16="http://schemas.microsoft.com/office/drawing/2014/main" id="{7D5E40C3-EE7C-4720-8519-EF3D32D19959}"/>
            </a:ext>
          </a:extLst>
        </xdr:cNvPr>
        <xdr:cNvSpPr>
          <a:spLocks noChangeShapeType="1"/>
        </xdr:cNvSpPr>
      </xdr:nvSpPr>
      <xdr:spPr bwMode="auto">
        <a:xfrm>
          <a:off x="8191500" y="3406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6325" name="Line 7">
          <a:extLst>
            <a:ext uri="{FF2B5EF4-FFF2-40B4-BE49-F238E27FC236}">
              <a16:creationId xmlns:a16="http://schemas.microsoft.com/office/drawing/2014/main" id="{CCFAB32D-4A6F-45F9-9D10-5A879E7D13AA}"/>
            </a:ext>
          </a:extLst>
        </xdr:cNvPr>
        <xdr:cNvSpPr>
          <a:spLocks noChangeShapeType="1"/>
        </xdr:cNvSpPr>
      </xdr:nvSpPr>
      <xdr:spPr bwMode="auto">
        <a:xfrm>
          <a:off x="8191500" y="3406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6326" name="Line 7">
          <a:extLst>
            <a:ext uri="{FF2B5EF4-FFF2-40B4-BE49-F238E27FC236}">
              <a16:creationId xmlns:a16="http://schemas.microsoft.com/office/drawing/2014/main" id="{9EB9B3DB-CB0A-42B5-B0EE-BB3CD114E34B}"/>
            </a:ext>
          </a:extLst>
        </xdr:cNvPr>
        <xdr:cNvSpPr>
          <a:spLocks noChangeShapeType="1"/>
        </xdr:cNvSpPr>
      </xdr:nvSpPr>
      <xdr:spPr bwMode="auto">
        <a:xfrm>
          <a:off x="8191500" y="3406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6327" name="Line 7">
          <a:extLst>
            <a:ext uri="{FF2B5EF4-FFF2-40B4-BE49-F238E27FC236}">
              <a16:creationId xmlns:a16="http://schemas.microsoft.com/office/drawing/2014/main" id="{1C5E3BA7-433E-4467-AABD-0695E857DB19}"/>
            </a:ext>
          </a:extLst>
        </xdr:cNvPr>
        <xdr:cNvSpPr>
          <a:spLocks noChangeShapeType="1"/>
        </xdr:cNvSpPr>
      </xdr:nvSpPr>
      <xdr:spPr bwMode="auto">
        <a:xfrm>
          <a:off x="8191500" y="3406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6328" name="Line 7">
          <a:extLst>
            <a:ext uri="{FF2B5EF4-FFF2-40B4-BE49-F238E27FC236}">
              <a16:creationId xmlns:a16="http://schemas.microsoft.com/office/drawing/2014/main" id="{B9EB3CE0-D33B-4834-AB54-6661832E03DD}"/>
            </a:ext>
          </a:extLst>
        </xdr:cNvPr>
        <xdr:cNvSpPr>
          <a:spLocks noChangeShapeType="1"/>
        </xdr:cNvSpPr>
      </xdr:nvSpPr>
      <xdr:spPr bwMode="auto">
        <a:xfrm>
          <a:off x="8191500" y="3406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6329" name="Line 7">
          <a:extLst>
            <a:ext uri="{FF2B5EF4-FFF2-40B4-BE49-F238E27FC236}">
              <a16:creationId xmlns:a16="http://schemas.microsoft.com/office/drawing/2014/main" id="{A6A956D1-815B-412C-91AB-18AFEF1DC120}"/>
            </a:ext>
          </a:extLst>
        </xdr:cNvPr>
        <xdr:cNvSpPr>
          <a:spLocks noChangeShapeType="1"/>
        </xdr:cNvSpPr>
      </xdr:nvSpPr>
      <xdr:spPr bwMode="auto">
        <a:xfrm>
          <a:off x="8191500" y="3406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6330" name="Line 7">
          <a:extLst>
            <a:ext uri="{FF2B5EF4-FFF2-40B4-BE49-F238E27FC236}">
              <a16:creationId xmlns:a16="http://schemas.microsoft.com/office/drawing/2014/main" id="{2E255923-7245-45B4-A68B-277D152F2652}"/>
            </a:ext>
          </a:extLst>
        </xdr:cNvPr>
        <xdr:cNvSpPr>
          <a:spLocks noChangeShapeType="1"/>
        </xdr:cNvSpPr>
      </xdr:nvSpPr>
      <xdr:spPr bwMode="auto">
        <a:xfrm>
          <a:off x="8191500" y="3406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6331" name="Line 7">
          <a:extLst>
            <a:ext uri="{FF2B5EF4-FFF2-40B4-BE49-F238E27FC236}">
              <a16:creationId xmlns:a16="http://schemas.microsoft.com/office/drawing/2014/main" id="{DE38D804-9D00-415D-86F3-594DC768418D}"/>
            </a:ext>
          </a:extLst>
        </xdr:cNvPr>
        <xdr:cNvSpPr>
          <a:spLocks noChangeShapeType="1"/>
        </xdr:cNvSpPr>
      </xdr:nvSpPr>
      <xdr:spPr bwMode="auto">
        <a:xfrm>
          <a:off x="8191500" y="3406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6332" name="Line 7">
          <a:extLst>
            <a:ext uri="{FF2B5EF4-FFF2-40B4-BE49-F238E27FC236}">
              <a16:creationId xmlns:a16="http://schemas.microsoft.com/office/drawing/2014/main" id="{1A6369F1-371E-4BF9-AC28-F7C396803418}"/>
            </a:ext>
          </a:extLst>
        </xdr:cNvPr>
        <xdr:cNvSpPr>
          <a:spLocks noChangeShapeType="1"/>
        </xdr:cNvSpPr>
      </xdr:nvSpPr>
      <xdr:spPr bwMode="auto">
        <a:xfrm>
          <a:off x="8191500" y="3406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6333" name="Line 7">
          <a:extLst>
            <a:ext uri="{FF2B5EF4-FFF2-40B4-BE49-F238E27FC236}">
              <a16:creationId xmlns:a16="http://schemas.microsoft.com/office/drawing/2014/main" id="{00F6FF30-0D17-4CB3-A6B7-F621480D45FC}"/>
            </a:ext>
          </a:extLst>
        </xdr:cNvPr>
        <xdr:cNvSpPr>
          <a:spLocks noChangeShapeType="1"/>
        </xdr:cNvSpPr>
      </xdr:nvSpPr>
      <xdr:spPr bwMode="auto">
        <a:xfrm>
          <a:off x="8191500" y="3406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6334" name="Line 7">
          <a:extLst>
            <a:ext uri="{FF2B5EF4-FFF2-40B4-BE49-F238E27FC236}">
              <a16:creationId xmlns:a16="http://schemas.microsoft.com/office/drawing/2014/main" id="{82EAFA91-E164-46B6-AADC-6BD52D7AAA9A}"/>
            </a:ext>
          </a:extLst>
        </xdr:cNvPr>
        <xdr:cNvSpPr>
          <a:spLocks noChangeShapeType="1"/>
        </xdr:cNvSpPr>
      </xdr:nvSpPr>
      <xdr:spPr bwMode="auto">
        <a:xfrm>
          <a:off x="8191500" y="3406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6335" name="Line 7">
          <a:extLst>
            <a:ext uri="{FF2B5EF4-FFF2-40B4-BE49-F238E27FC236}">
              <a16:creationId xmlns:a16="http://schemas.microsoft.com/office/drawing/2014/main" id="{FBF50F82-9D8E-485A-B659-726A181386FA}"/>
            </a:ext>
          </a:extLst>
        </xdr:cNvPr>
        <xdr:cNvSpPr>
          <a:spLocks noChangeShapeType="1"/>
        </xdr:cNvSpPr>
      </xdr:nvSpPr>
      <xdr:spPr bwMode="auto">
        <a:xfrm>
          <a:off x="8191500" y="3406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6336" name="Line 7">
          <a:extLst>
            <a:ext uri="{FF2B5EF4-FFF2-40B4-BE49-F238E27FC236}">
              <a16:creationId xmlns:a16="http://schemas.microsoft.com/office/drawing/2014/main" id="{57B266C8-46F8-412B-9452-0ACB564032E5}"/>
            </a:ext>
          </a:extLst>
        </xdr:cNvPr>
        <xdr:cNvSpPr>
          <a:spLocks noChangeShapeType="1"/>
        </xdr:cNvSpPr>
      </xdr:nvSpPr>
      <xdr:spPr bwMode="auto">
        <a:xfrm>
          <a:off x="8191500" y="3406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6337" name="Line 7">
          <a:extLst>
            <a:ext uri="{FF2B5EF4-FFF2-40B4-BE49-F238E27FC236}">
              <a16:creationId xmlns:a16="http://schemas.microsoft.com/office/drawing/2014/main" id="{BB592FE1-ECF8-41AD-919A-81021B57DFB4}"/>
            </a:ext>
          </a:extLst>
        </xdr:cNvPr>
        <xdr:cNvSpPr>
          <a:spLocks noChangeShapeType="1"/>
        </xdr:cNvSpPr>
      </xdr:nvSpPr>
      <xdr:spPr bwMode="auto">
        <a:xfrm>
          <a:off x="8191500" y="3406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6338" name="Line 7">
          <a:extLst>
            <a:ext uri="{FF2B5EF4-FFF2-40B4-BE49-F238E27FC236}">
              <a16:creationId xmlns:a16="http://schemas.microsoft.com/office/drawing/2014/main" id="{D7C58D36-A890-440B-A002-47F332C06965}"/>
            </a:ext>
          </a:extLst>
        </xdr:cNvPr>
        <xdr:cNvSpPr>
          <a:spLocks noChangeShapeType="1"/>
        </xdr:cNvSpPr>
      </xdr:nvSpPr>
      <xdr:spPr bwMode="auto">
        <a:xfrm>
          <a:off x="8191500" y="3406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6339" name="Line 7">
          <a:extLst>
            <a:ext uri="{FF2B5EF4-FFF2-40B4-BE49-F238E27FC236}">
              <a16:creationId xmlns:a16="http://schemas.microsoft.com/office/drawing/2014/main" id="{4244F1F4-1F68-481C-8233-78E45E04221E}"/>
            </a:ext>
          </a:extLst>
        </xdr:cNvPr>
        <xdr:cNvSpPr>
          <a:spLocks noChangeShapeType="1"/>
        </xdr:cNvSpPr>
      </xdr:nvSpPr>
      <xdr:spPr bwMode="auto">
        <a:xfrm>
          <a:off x="8191500" y="3406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6340" name="Line 7">
          <a:extLst>
            <a:ext uri="{FF2B5EF4-FFF2-40B4-BE49-F238E27FC236}">
              <a16:creationId xmlns:a16="http://schemas.microsoft.com/office/drawing/2014/main" id="{5271F567-2B45-4146-B622-3F6A96418E85}"/>
            </a:ext>
          </a:extLst>
        </xdr:cNvPr>
        <xdr:cNvSpPr>
          <a:spLocks noChangeShapeType="1"/>
        </xdr:cNvSpPr>
      </xdr:nvSpPr>
      <xdr:spPr bwMode="auto">
        <a:xfrm>
          <a:off x="8191500" y="3406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6341" name="Line 7">
          <a:extLst>
            <a:ext uri="{FF2B5EF4-FFF2-40B4-BE49-F238E27FC236}">
              <a16:creationId xmlns:a16="http://schemas.microsoft.com/office/drawing/2014/main" id="{AD69D9A0-E09E-4DB4-A7E6-F80CA3AE13F4}"/>
            </a:ext>
          </a:extLst>
        </xdr:cNvPr>
        <xdr:cNvSpPr>
          <a:spLocks noChangeShapeType="1"/>
        </xdr:cNvSpPr>
      </xdr:nvSpPr>
      <xdr:spPr bwMode="auto">
        <a:xfrm>
          <a:off x="8191500" y="3406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6342" name="Line 7">
          <a:extLst>
            <a:ext uri="{FF2B5EF4-FFF2-40B4-BE49-F238E27FC236}">
              <a16:creationId xmlns:a16="http://schemas.microsoft.com/office/drawing/2014/main" id="{B9C35DD8-43A7-427D-AA95-79B2B840DBCD}"/>
            </a:ext>
          </a:extLst>
        </xdr:cNvPr>
        <xdr:cNvSpPr>
          <a:spLocks noChangeShapeType="1"/>
        </xdr:cNvSpPr>
      </xdr:nvSpPr>
      <xdr:spPr bwMode="auto">
        <a:xfrm>
          <a:off x="8191500" y="3406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6343" name="Line 7">
          <a:extLst>
            <a:ext uri="{FF2B5EF4-FFF2-40B4-BE49-F238E27FC236}">
              <a16:creationId xmlns:a16="http://schemas.microsoft.com/office/drawing/2014/main" id="{87B0A717-BF3A-416B-BB38-682B2F7775E9}"/>
            </a:ext>
          </a:extLst>
        </xdr:cNvPr>
        <xdr:cNvSpPr>
          <a:spLocks noChangeShapeType="1"/>
        </xdr:cNvSpPr>
      </xdr:nvSpPr>
      <xdr:spPr bwMode="auto">
        <a:xfrm>
          <a:off x="8191500" y="3406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6344" name="Line 7">
          <a:extLst>
            <a:ext uri="{FF2B5EF4-FFF2-40B4-BE49-F238E27FC236}">
              <a16:creationId xmlns:a16="http://schemas.microsoft.com/office/drawing/2014/main" id="{E0162FAF-E15A-4196-8D23-9356587C1038}"/>
            </a:ext>
          </a:extLst>
        </xdr:cNvPr>
        <xdr:cNvSpPr>
          <a:spLocks noChangeShapeType="1"/>
        </xdr:cNvSpPr>
      </xdr:nvSpPr>
      <xdr:spPr bwMode="auto">
        <a:xfrm>
          <a:off x="8191500" y="3406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6345" name="Line 7">
          <a:extLst>
            <a:ext uri="{FF2B5EF4-FFF2-40B4-BE49-F238E27FC236}">
              <a16:creationId xmlns:a16="http://schemas.microsoft.com/office/drawing/2014/main" id="{12168782-4B6D-4765-B69B-7E53792DDBF9}"/>
            </a:ext>
          </a:extLst>
        </xdr:cNvPr>
        <xdr:cNvSpPr>
          <a:spLocks noChangeShapeType="1"/>
        </xdr:cNvSpPr>
      </xdr:nvSpPr>
      <xdr:spPr bwMode="auto">
        <a:xfrm>
          <a:off x="8191500" y="3406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6346" name="Line 7">
          <a:extLst>
            <a:ext uri="{FF2B5EF4-FFF2-40B4-BE49-F238E27FC236}">
              <a16:creationId xmlns:a16="http://schemas.microsoft.com/office/drawing/2014/main" id="{42A84D67-3988-4F28-8763-450468BA8E81}"/>
            </a:ext>
          </a:extLst>
        </xdr:cNvPr>
        <xdr:cNvSpPr>
          <a:spLocks noChangeShapeType="1"/>
        </xdr:cNvSpPr>
      </xdr:nvSpPr>
      <xdr:spPr bwMode="auto">
        <a:xfrm>
          <a:off x="8191500" y="3406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6347" name="Line 7">
          <a:extLst>
            <a:ext uri="{FF2B5EF4-FFF2-40B4-BE49-F238E27FC236}">
              <a16:creationId xmlns:a16="http://schemas.microsoft.com/office/drawing/2014/main" id="{B5F46E53-1427-44A9-97C1-F1128050F197}"/>
            </a:ext>
          </a:extLst>
        </xdr:cNvPr>
        <xdr:cNvSpPr>
          <a:spLocks noChangeShapeType="1"/>
        </xdr:cNvSpPr>
      </xdr:nvSpPr>
      <xdr:spPr bwMode="auto">
        <a:xfrm>
          <a:off x="8191500" y="3406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6348" name="Line 7">
          <a:extLst>
            <a:ext uri="{FF2B5EF4-FFF2-40B4-BE49-F238E27FC236}">
              <a16:creationId xmlns:a16="http://schemas.microsoft.com/office/drawing/2014/main" id="{0D7ECA6C-3D07-4F04-A95D-1F88E36FC329}"/>
            </a:ext>
          </a:extLst>
        </xdr:cNvPr>
        <xdr:cNvSpPr>
          <a:spLocks noChangeShapeType="1"/>
        </xdr:cNvSpPr>
      </xdr:nvSpPr>
      <xdr:spPr bwMode="auto">
        <a:xfrm>
          <a:off x="8191500" y="3406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6349" name="Line 7">
          <a:extLst>
            <a:ext uri="{FF2B5EF4-FFF2-40B4-BE49-F238E27FC236}">
              <a16:creationId xmlns:a16="http://schemas.microsoft.com/office/drawing/2014/main" id="{3AF5A0A7-E797-4CD5-BE91-F5B05F0967F6}"/>
            </a:ext>
          </a:extLst>
        </xdr:cNvPr>
        <xdr:cNvSpPr>
          <a:spLocks noChangeShapeType="1"/>
        </xdr:cNvSpPr>
      </xdr:nvSpPr>
      <xdr:spPr bwMode="auto">
        <a:xfrm>
          <a:off x="8191500" y="3406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6350" name="Line 7">
          <a:extLst>
            <a:ext uri="{FF2B5EF4-FFF2-40B4-BE49-F238E27FC236}">
              <a16:creationId xmlns:a16="http://schemas.microsoft.com/office/drawing/2014/main" id="{62B83BE0-6E55-4246-A0A0-784F881AF89C}"/>
            </a:ext>
          </a:extLst>
        </xdr:cNvPr>
        <xdr:cNvSpPr>
          <a:spLocks noChangeShapeType="1"/>
        </xdr:cNvSpPr>
      </xdr:nvSpPr>
      <xdr:spPr bwMode="auto">
        <a:xfrm>
          <a:off x="8191500" y="3406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6351" name="Line 7">
          <a:extLst>
            <a:ext uri="{FF2B5EF4-FFF2-40B4-BE49-F238E27FC236}">
              <a16:creationId xmlns:a16="http://schemas.microsoft.com/office/drawing/2014/main" id="{8C86BD8A-1A81-4ABA-AA37-0AE9503D47CA}"/>
            </a:ext>
          </a:extLst>
        </xdr:cNvPr>
        <xdr:cNvSpPr>
          <a:spLocks noChangeShapeType="1"/>
        </xdr:cNvSpPr>
      </xdr:nvSpPr>
      <xdr:spPr bwMode="auto">
        <a:xfrm>
          <a:off x="8191500" y="3406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6352" name="Line 7">
          <a:extLst>
            <a:ext uri="{FF2B5EF4-FFF2-40B4-BE49-F238E27FC236}">
              <a16:creationId xmlns:a16="http://schemas.microsoft.com/office/drawing/2014/main" id="{DD7A5F61-471F-419D-899C-3721660E5FA0}"/>
            </a:ext>
          </a:extLst>
        </xdr:cNvPr>
        <xdr:cNvSpPr>
          <a:spLocks noChangeShapeType="1"/>
        </xdr:cNvSpPr>
      </xdr:nvSpPr>
      <xdr:spPr bwMode="auto">
        <a:xfrm>
          <a:off x="8191500" y="3406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6353" name="Line 7">
          <a:extLst>
            <a:ext uri="{FF2B5EF4-FFF2-40B4-BE49-F238E27FC236}">
              <a16:creationId xmlns:a16="http://schemas.microsoft.com/office/drawing/2014/main" id="{700A1387-6901-4DC2-A819-B00F0E7F826E}"/>
            </a:ext>
          </a:extLst>
        </xdr:cNvPr>
        <xdr:cNvSpPr>
          <a:spLocks noChangeShapeType="1"/>
        </xdr:cNvSpPr>
      </xdr:nvSpPr>
      <xdr:spPr bwMode="auto">
        <a:xfrm>
          <a:off x="8191500" y="3406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6354" name="Line 7">
          <a:extLst>
            <a:ext uri="{FF2B5EF4-FFF2-40B4-BE49-F238E27FC236}">
              <a16:creationId xmlns:a16="http://schemas.microsoft.com/office/drawing/2014/main" id="{BD7520EF-6A52-42F0-B7A4-FF090DAD670A}"/>
            </a:ext>
          </a:extLst>
        </xdr:cNvPr>
        <xdr:cNvSpPr>
          <a:spLocks noChangeShapeType="1"/>
        </xdr:cNvSpPr>
      </xdr:nvSpPr>
      <xdr:spPr bwMode="auto">
        <a:xfrm>
          <a:off x="8191500" y="3406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6355" name="Line 7">
          <a:extLst>
            <a:ext uri="{FF2B5EF4-FFF2-40B4-BE49-F238E27FC236}">
              <a16:creationId xmlns:a16="http://schemas.microsoft.com/office/drawing/2014/main" id="{DA6A868F-2473-4811-A8C5-7D984211C48B}"/>
            </a:ext>
          </a:extLst>
        </xdr:cNvPr>
        <xdr:cNvSpPr>
          <a:spLocks noChangeShapeType="1"/>
        </xdr:cNvSpPr>
      </xdr:nvSpPr>
      <xdr:spPr bwMode="auto">
        <a:xfrm>
          <a:off x="8191500" y="3406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6356" name="Line 7">
          <a:extLst>
            <a:ext uri="{FF2B5EF4-FFF2-40B4-BE49-F238E27FC236}">
              <a16:creationId xmlns:a16="http://schemas.microsoft.com/office/drawing/2014/main" id="{78372098-4B2F-47A6-A053-E8143582A17C}"/>
            </a:ext>
          </a:extLst>
        </xdr:cNvPr>
        <xdr:cNvSpPr>
          <a:spLocks noChangeShapeType="1"/>
        </xdr:cNvSpPr>
      </xdr:nvSpPr>
      <xdr:spPr bwMode="auto">
        <a:xfrm>
          <a:off x="8191500" y="3406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6357" name="Line 7">
          <a:extLst>
            <a:ext uri="{FF2B5EF4-FFF2-40B4-BE49-F238E27FC236}">
              <a16:creationId xmlns:a16="http://schemas.microsoft.com/office/drawing/2014/main" id="{84C6B4C5-6B3D-47E0-B0C9-D4357AEF89FD}"/>
            </a:ext>
          </a:extLst>
        </xdr:cNvPr>
        <xdr:cNvSpPr>
          <a:spLocks noChangeShapeType="1"/>
        </xdr:cNvSpPr>
      </xdr:nvSpPr>
      <xdr:spPr bwMode="auto">
        <a:xfrm>
          <a:off x="8191500" y="3406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6358" name="Line 7">
          <a:extLst>
            <a:ext uri="{FF2B5EF4-FFF2-40B4-BE49-F238E27FC236}">
              <a16:creationId xmlns:a16="http://schemas.microsoft.com/office/drawing/2014/main" id="{D70D43AA-AD59-4544-8EB4-03EF867F8877}"/>
            </a:ext>
          </a:extLst>
        </xdr:cNvPr>
        <xdr:cNvSpPr>
          <a:spLocks noChangeShapeType="1"/>
        </xdr:cNvSpPr>
      </xdr:nvSpPr>
      <xdr:spPr bwMode="auto">
        <a:xfrm>
          <a:off x="8191500" y="3406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6359" name="Line 7">
          <a:extLst>
            <a:ext uri="{FF2B5EF4-FFF2-40B4-BE49-F238E27FC236}">
              <a16:creationId xmlns:a16="http://schemas.microsoft.com/office/drawing/2014/main" id="{62FE0CA3-694A-42C5-AB80-59FE29488B86}"/>
            </a:ext>
          </a:extLst>
        </xdr:cNvPr>
        <xdr:cNvSpPr>
          <a:spLocks noChangeShapeType="1"/>
        </xdr:cNvSpPr>
      </xdr:nvSpPr>
      <xdr:spPr bwMode="auto">
        <a:xfrm>
          <a:off x="8191500" y="3406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6360" name="Line 7">
          <a:extLst>
            <a:ext uri="{FF2B5EF4-FFF2-40B4-BE49-F238E27FC236}">
              <a16:creationId xmlns:a16="http://schemas.microsoft.com/office/drawing/2014/main" id="{A63A2D9B-E9BF-4E08-BFAE-8DDE78F7B5A9}"/>
            </a:ext>
          </a:extLst>
        </xdr:cNvPr>
        <xdr:cNvSpPr>
          <a:spLocks noChangeShapeType="1"/>
        </xdr:cNvSpPr>
      </xdr:nvSpPr>
      <xdr:spPr bwMode="auto">
        <a:xfrm>
          <a:off x="8191500" y="3406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6361" name="Line 7">
          <a:extLst>
            <a:ext uri="{FF2B5EF4-FFF2-40B4-BE49-F238E27FC236}">
              <a16:creationId xmlns:a16="http://schemas.microsoft.com/office/drawing/2014/main" id="{333B2BD1-1A15-43A8-A78E-D23AC0003C56}"/>
            </a:ext>
          </a:extLst>
        </xdr:cNvPr>
        <xdr:cNvSpPr>
          <a:spLocks noChangeShapeType="1"/>
        </xdr:cNvSpPr>
      </xdr:nvSpPr>
      <xdr:spPr bwMode="auto">
        <a:xfrm>
          <a:off x="8191500" y="3406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6362" name="Line 7">
          <a:extLst>
            <a:ext uri="{FF2B5EF4-FFF2-40B4-BE49-F238E27FC236}">
              <a16:creationId xmlns:a16="http://schemas.microsoft.com/office/drawing/2014/main" id="{DA500A5C-A9BF-4DDC-BDE6-0F1678129847}"/>
            </a:ext>
          </a:extLst>
        </xdr:cNvPr>
        <xdr:cNvSpPr>
          <a:spLocks noChangeShapeType="1"/>
        </xdr:cNvSpPr>
      </xdr:nvSpPr>
      <xdr:spPr bwMode="auto">
        <a:xfrm>
          <a:off x="8191500" y="3406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6363" name="Line 7">
          <a:extLst>
            <a:ext uri="{FF2B5EF4-FFF2-40B4-BE49-F238E27FC236}">
              <a16:creationId xmlns:a16="http://schemas.microsoft.com/office/drawing/2014/main" id="{2DD2F5EA-CD8A-4BD2-9AB8-ABAB79D3EEB7}"/>
            </a:ext>
          </a:extLst>
        </xdr:cNvPr>
        <xdr:cNvSpPr>
          <a:spLocks noChangeShapeType="1"/>
        </xdr:cNvSpPr>
      </xdr:nvSpPr>
      <xdr:spPr bwMode="auto">
        <a:xfrm>
          <a:off x="8191500" y="3406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6364" name="Line 7">
          <a:extLst>
            <a:ext uri="{FF2B5EF4-FFF2-40B4-BE49-F238E27FC236}">
              <a16:creationId xmlns:a16="http://schemas.microsoft.com/office/drawing/2014/main" id="{5DCCE0A6-D158-4893-B05E-34F77BF7C283}"/>
            </a:ext>
          </a:extLst>
        </xdr:cNvPr>
        <xdr:cNvSpPr>
          <a:spLocks noChangeShapeType="1"/>
        </xdr:cNvSpPr>
      </xdr:nvSpPr>
      <xdr:spPr bwMode="auto">
        <a:xfrm>
          <a:off x="8191500" y="3406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6365" name="Line 7">
          <a:extLst>
            <a:ext uri="{FF2B5EF4-FFF2-40B4-BE49-F238E27FC236}">
              <a16:creationId xmlns:a16="http://schemas.microsoft.com/office/drawing/2014/main" id="{3EA496CE-AC77-4284-A3A1-D8B968B32F89}"/>
            </a:ext>
          </a:extLst>
        </xdr:cNvPr>
        <xdr:cNvSpPr>
          <a:spLocks noChangeShapeType="1"/>
        </xdr:cNvSpPr>
      </xdr:nvSpPr>
      <xdr:spPr bwMode="auto">
        <a:xfrm>
          <a:off x="8191500" y="3406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6366" name="Line 7">
          <a:extLst>
            <a:ext uri="{FF2B5EF4-FFF2-40B4-BE49-F238E27FC236}">
              <a16:creationId xmlns:a16="http://schemas.microsoft.com/office/drawing/2014/main" id="{73213A6B-5989-4E2C-B363-AA9660689C92}"/>
            </a:ext>
          </a:extLst>
        </xdr:cNvPr>
        <xdr:cNvSpPr>
          <a:spLocks noChangeShapeType="1"/>
        </xdr:cNvSpPr>
      </xdr:nvSpPr>
      <xdr:spPr bwMode="auto">
        <a:xfrm>
          <a:off x="8191500" y="3406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6367" name="Line 7">
          <a:extLst>
            <a:ext uri="{FF2B5EF4-FFF2-40B4-BE49-F238E27FC236}">
              <a16:creationId xmlns:a16="http://schemas.microsoft.com/office/drawing/2014/main" id="{BCDEBE01-33E4-4182-99E1-497318F2F61B}"/>
            </a:ext>
          </a:extLst>
        </xdr:cNvPr>
        <xdr:cNvSpPr>
          <a:spLocks noChangeShapeType="1"/>
        </xdr:cNvSpPr>
      </xdr:nvSpPr>
      <xdr:spPr bwMode="auto">
        <a:xfrm>
          <a:off x="8191500" y="3406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6368" name="Line 7">
          <a:extLst>
            <a:ext uri="{FF2B5EF4-FFF2-40B4-BE49-F238E27FC236}">
              <a16:creationId xmlns:a16="http://schemas.microsoft.com/office/drawing/2014/main" id="{8E73C02B-CD8E-4508-AC2C-295F3E9E920D}"/>
            </a:ext>
          </a:extLst>
        </xdr:cNvPr>
        <xdr:cNvSpPr>
          <a:spLocks noChangeShapeType="1"/>
        </xdr:cNvSpPr>
      </xdr:nvSpPr>
      <xdr:spPr bwMode="auto">
        <a:xfrm>
          <a:off x="8191500" y="3406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6369" name="Line 7">
          <a:extLst>
            <a:ext uri="{FF2B5EF4-FFF2-40B4-BE49-F238E27FC236}">
              <a16:creationId xmlns:a16="http://schemas.microsoft.com/office/drawing/2014/main" id="{B92B0AA9-20BB-4F12-8207-03437E7DE1C8}"/>
            </a:ext>
          </a:extLst>
        </xdr:cNvPr>
        <xdr:cNvSpPr>
          <a:spLocks noChangeShapeType="1"/>
        </xdr:cNvSpPr>
      </xdr:nvSpPr>
      <xdr:spPr bwMode="auto">
        <a:xfrm>
          <a:off x="8191500" y="3406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6370" name="Line 7">
          <a:extLst>
            <a:ext uri="{FF2B5EF4-FFF2-40B4-BE49-F238E27FC236}">
              <a16:creationId xmlns:a16="http://schemas.microsoft.com/office/drawing/2014/main" id="{6C703E7F-AB0E-4EF2-9FA6-ABE74749BB9B}"/>
            </a:ext>
          </a:extLst>
        </xdr:cNvPr>
        <xdr:cNvSpPr>
          <a:spLocks noChangeShapeType="1"/>
        </xdr:cNvSpPr>
      </xdr:nvSpPr>
      <xdr:spPr bwMode="auto">
        <a:xfrm>
          <a:off x="8191500" y="3406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6371" name="Line 7">
          <a:extLst>
            <a:ext uri="{FF2B5EF4-FFF2-40B4-BE49-F238E27FC236}">
              <a16:creationId xmlns:a16="http://schemas.microsoft.com/office/drawing/2014/main" id="{50DA59E3-C77C-4D2A-91F7-812530DD18F6}"/>
            </a:ext>
          </a:extLst>
        </xdr:cNvPr>
        <xdr:cNvSpPr>
          <a:spLocks noChangeShapeType="1"/>
        </xdr:cNvSpPr>
      </xdr:nvSpPr>
      <xdr:spPr bwMode="auto">
        <a:xfrm>
          <a:off x="8191500" y="3406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6372" name="Line 7">
          <a:extLst>
            <a:ext uri="{FF2B5EF4-FFF2-40B4-BE49-F238E27FC236}">
              <a16:creationId xmlns:a16="http://schemas.microsoft.com/office/drawing/2014/main" id="{46D67AA6-3061-402A-AC0B-A6044738328F}"/>
            </a:ext>
          </a:extLst>
        </xdr:cNvPr>
        <xdr:cNvSpPr>
          <a:spLocks noChangeShapeType="1"/>
        </xdr:cNvSpPr>
      </xdr:nvSpPr>
      <xdr:spPr bwMode="auto">
        <a:xfrm>
          <a:off x="8191500" y="3406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6373" name="Line 7">
          <a:extLst>
            <a:ext uri="{FF2B5EF4-FFF2-40B4-BE49-F238E27FC236}">
              <a16:creationId xmlns:a16="http://schemas.microsoft.com/office/drawing/2014/main" id="{DC0FF13F-C62E-4A88-B629-76FB1D5D635D}"/>
            </a:ext>
          </a:extLst>
        </xdr:cNvPr>
        <xdr:cNvSpPr>
          <a:spLocks noChangeShapeType="1"/>
        </xdr:cNvSpPr>
      </xdr:nvSpPr>
      <xdr:spPr bwMode="auto">
        <a:xfrm>
          <a:off x="8191500" y="3406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6374" name="Line 7">
          <a:extLst>
            <a:ext uri="{FF2B5EF4-FFF2-40B4-BE49-F238E27FC236}">
              <a16:creationId xmlns:a16="http://schemas.microsoft.com/office/drawing/2014/main" id="{D37DE34B-12D2-4D14-AE81-4B8493A35AF7}"/>
            </a:ext>
          </a:extLst>
        </xdr:cNvPr>
        <xdr:cNvSpPr>
          <a:spLocks noChangeShapeType="1"/>
        </xdr:cNvSpPr>
      </xdr:nvSpPr>
      <xdr:spPr bwMode="auto">
        <a:xfrm>
          <a:off x="8191500" y="3406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6375" name="Line 7">
          <a:extLst>
            <a:ext uri="{FF2B5EF4-FFF2-40B4-BE49-F238E27FC236}">
              <a16:creationId xmlns:a16="http://schemas.microsoft.com/office/drawing/2014/main" id="{B9CFDF1C-11DA-4DDA-B843-03350F749A56}"/>
            </a:ext>
          </a:extLst>
        </xdr:cNvPr>
        <xdr:cNvSpPr>
          <a:spLocks noChangeShapeType="1"/>
        </xdr:cNvSpPr>
      </xdr:nvSpPr>
      <xdr:spPr bwMode="auto">
        <a:xfrm>
          <a:off x="8191500" y="3406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6376" name="Line 7">
          <a:extLst>
            <a:ext uri="{FF2B5EF4-FFF2-40B4-BE49-F238E27FC236}">
              <a16:creationId xmlns:a16="http://schemas.microsoft.com/office/drawing/2014/main" id="{9A9E7168-4ECC-4917-BE34-F9771A4832BE}"/>
            </a:ext>
          </a:extLst>
        </xdr:cNvPr>
        <xdr:cNvSpPr>
          <a:spLocks noChangeShapeType="1"/>
        </xdr:cNvSpPr>
      </xdr:nvSpPr>
      <xdr:spPr bwMode="auto">
        <a:xfrm>
          <a:off x="8191500" y="3406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6377" name="Line 7">
          <a:extLst>
            <a:ext uri="{FF2B5EF4-FFF2-40B4-BE49-F238E27FC236}">
              <a16:creationId xmlns:a16="http://schemas.microsoft.com/office/drawing/2014/main" id="{784DB46D-139C-405F-8BCF-AF3B2C6A7A0F}"/>
            </a:ext>
          </a:extLst>
        </xdr:cNvPr>
        <xdr:cNvSpPr>
          <a:spLocks noChangeShapeType="1"/>
        </xdr:cNvSpPr>
      </xdr:nvSpPr>
      <xdr:spPr bwMode="auto">
        <a:xfrm>
          <a:off x="8191500" y="3406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6378" name="Line 7">
          <a:extLst>
            <a:ext uri="{FF2B5EF4-FFF2-40B4-BE49-F238E27FC236}">
              <a16:creationId xmlns:a16="http://schemas.microsoft.com/office/drawing/2014/main" id="{9A403A9C-7304-4A83-BE90-B0E48ABFDCD9}"/>
            </a:ext>
          </a:extLst>
        </xdr:cNvPr>
        <xdr:cNvSpPr>
          <a:spLocks noChangeShapeType="1"/>
        </xdr:cNvSpPr>
      </xdr:nvSpPr>
      <xdr:spPr bwMode="auto">
        <a:xfrm>
          <a:off x="8191500" y="3406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6379" name="Line 7">
          <a:extLst>
            <a:ext uri="{FF2B5EF4-FFF2-40B4-BE49-F238E27FC236}">
              <a16:creationId xmlns:a16="http://schemas.microsoft.com/office/drawing/2014/main" id="{FDDFB477-C342-464C-AFA1-57C87D27A494}"/>
            </a:ext>
          </a:extLst>
        </xdr:cNvPr>
        <xdr:cNvSpPr>
          <a:spLocks noChangeShapeType="1"/>
        </xdr:cNvSpPr>
      </xdr:nvSpPr>
      <xdr:spPr bwMode="auto">
        <a:xfrm>
          <a:off x="8191500" y="3406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6380" name="Line 7">
          <a:extLst>
            <a:ext uri="{FF2B5EF4-FFF2-40B4-BE49-F238E27FC236}">
              <a16:creationId xmlns:a16="http://schemas.microsoft.com/office/drawing/2014/main" id="{2BAC28EE-D36E-46EB-A6BC-930B02FA2D02}"/>
            </a:ext>
          </a:extLst>
        </xdr:cNvPr>
        <xdr:cNvSpPr>
          <a:spLocks noChangeShapeType="1"/>
        </xdr:cNvSpPr>
      </xdr:nvSpPr>
      <xdr:spPr bwMode="auto">
        <a:xfrm>
          <a:off x="8191500" y="3406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6381" name="Line 7">
          <a:extLst>
            <a:ext uri="{FF2B5EF4-FFF2-40B4-BE49-F238E27FC236}">
              <a16:creationId xmlns:a16="http://schemas.microsoft.com/office/drawing/2014/main" id="{2E1A4215-D104-4373-81FE-B1D45A1AA626}"/>
            </a:ext>
          </a:extLst>
        </xdr:cNvPr>
        <xdr:cNvSpPr>
          <a:spLocks noChangeShapeType="1"/>
        </xdr:cNvSpPr>
      </xdr:nvSpPr>
      <xdr:spPr bwMode="auto">
        <a:xfrm>
          <a:off x="8191500" y="3406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6382" name="Line 7">
          <a:extLst>
            <a:ext uri="{FF2B5EF4-FFF2-40B4-BE49-F238E27FC236}">
              <a16:creationId xmlns:a16="http://schemas.microsoft.com/office/drawing/2014/main" id="{59DC724F-3888-476B-A77A-85664AF1B203}"/>
            </a:ext>
          </a:extLst>
        </xdr:cNvPr>
        <xdr:cNvSpPr>
          <a:spLocks noChangeShapeType="1"/>
        </xdr:cNvSpPr>
      </xdr:nvSpPr>
      <xdr:spPr bwMode="auto">
        <a:xfrm>
          <a:off x="8191500" y="3406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6383" name="Line 7">
          <a:extLst>
            <a:ext uri="{FF2B5EF4-FFF2-40B4-BE49-F238E27FC236}">
              <a16:creationId xmlns:a16="http://schemas.microsoft.com/office/drawing/2014/main" id="{F7C33AC5-74A8-4C86-89D0-B7B7013F6B45}"/>
            </a:ext>
          </a:extLst>
        </xdr:cNvPr>
        <xdr:cNvSpPr>
          <a:spLocks noChangeShapeType="1"/>
        </xdr:cNvSpPr>
      </xdr:nvSpPr>
      <xdr:spPr bwMode="auto">
        <a:xfrm>
          <a:off x="8191500" y="3406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6384" name="Line 7">
          <a:extLst>
            <a:ext uri="{FF2B5EF4-FFF2-40B4-BE49-F238E27FC236}">
              <a16:creationId xmlns:a16="http://schemas.microsoft.com/office/drawing/2014/main" id="{9EE33EB4-5179-48EE-AC98-0790D469A84B}"/>
            </a:ext>
          </a:extLst>
        </xdr:cNvPr>
        <xdr:cNvSpPr>
          <a:spLocks noChangeShapeType="1"/>
        </xdr:cNvSpPr>
      </xdr:nvSpPr>
      <xdr:spPr bwMode="auto">
        <a:xfrm>
          <a:off x="8191500" y="3406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6385" name="Line 7">
          <a:extLst>
            <a:ext uri="{FF2B5EF4-FFF2-40B4-BE49-F238E27FC236}">
              <a16:creationId xmlns:a16="http://schemas.microsoft.com/office/drawing/2014/main" id="{AE93CCD8-65E0-455E-B804-CEA8C165F8EC}"/>
            </a:ext>
          </a:extLst>
        </xdr:cNvPr>
        <xdr:cNvSpPr>
          <a:spLocks noChangeShapeType="1"/>
        </xdr:cNvSpPr>
      </xdr:nvSpPr>
      <xdr:spPr bwMode="auto">
        <a:xfrm>
          <a:off x="8191500" y="3406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6386" name="Line 7">
          <a:extLst>
            <a:ext uri="{FF2B5EF4-FFF2-40B4-BE49-F238E27FC236}">
              <a16:creationId xmlns:a16="http://schemas.microsoft.com/office/drawing/2014/main" id="{F0C9D120-571D-47D9-9FE8-D7286D60AAC4}"/>
            </a:ext>
          </a:extLst>
        </xdr:cNvPr>
        <xdr:cNvSpPr>
          <a:spLocks noChangeShapeType="1"/>
        </xdr:cNvSpPr>
      </xdr:nvSpPr>
      <xdr:spPr bwMode="auto">
        <a:xfrm>
          <a:off x="8191500" y="3406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6387" name="Line 7">
          <a:extLst>
            <a:ext uri="{FF2B5EF4-FFF2-40B4-BE49-F238E27FC236}">
              <a16:creationId xmlns:a16="http://schemas.microsoft.com/office/drawing/2014/main" id="{4E6F8A8C-1027-4B92-9781-512466FB2B91}"/>
            </a:ext>
          </a:extLst>
        </xdr:cNvPr>
        <xdr:cNvSpPr>
          <a:spLocks noChangeShapeType="1"/>
        </xdr:cNvSpPr>
      </xdr:nvSpPr>
      <xdr:spPr bwMode="auto">
        <a:xfrm>
          <a:off x="8191500" y="3406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6388" name="Line 7">
          <a:extLst>
            <a:ext uri="{FF2B5EF4-FFF2-40B4-BE49-F238E27FC236}">
              <a16:creationId xmlns:a16="http://schemas.microsoft.com/office/drawing/2014/main" id="{3BD7A368-0EB3-4575-9C50-8C644C11CCEA}"/>
            </a:ext>
          </a:extLst>
        </xdr:cNvPr>
        <xdr:cNvSpPr>
          <a:spLocks noChangeShapeType="1"/>
        </xdr:cNvSpPr>
      </xdr:nvSpPr>
      <xdr:spPr bwMode="auto">
        <a:xfrm>
          <a:off x="8191500" y="3406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6389" name="Line 7">
          <a:extLst>
            <a:ext uri="{FF2B5EF4-FFF2-40B4-BE49-F238E27FC236}">
              <a16:creationId xmlns:a16="http://schemas.microsoft.com/office/drawing/2014/main" id="{F368ED9D-344E-4AE2-884F-0E7B910DABC4}"/>
            </a:ext>
          </a:extLst>
        </xdr:cNvPr>
        <xdr:cNvSpPr>
          <a:spLocks noChangeShapeType="1"/>
        </xdr:cNvSpPr>
      </xdr:nvSpPr>
      <xdr:spPr bwMode="auto">
        <a:xfrm>
          <a:off x="8191500" y="3406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6390" name="Line 7">
          <a:extLst>
            <a:ext uri="{FF2B5EF4-FFF2-40B4-BE49-F238E27FC236}">
              <a16:creationId xmlns:a16="http://schemas.microsoft.com/office/drawing/2014/main" id="{616A1772-39E4-402C-9017-4BDD7E401DFC}"/>
            </a:ext>
          </a:extLst>
        </xdr:cNvPr>
        <xdr:cNvSpPr>
          <a:spLocks noChangeShapeType="1"/>
        </xdr:cNvSpPr>
      </xdr:nvSpPr>
      <xdr:spPr bwMode="auto">
        <a:xfrm>
          <a:off x="8191500" y="3406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6391" name="Line 7">
          <a:extLst>
            <a:ext uri="{FF2B5EF4-FFF2-40B4-BE49-F238E27FC236}">
              <a16:creationId xmlns:a16="http://schemas.microsoft.com/office/drawing/2014/main" id="{C152B062-E40B-42C0-AE6B-7AE621595317}"/>
            </a:ext>
          </a:extLst>
        </xdr:cNvPr>
        <xdr:cNvSpPr>
          <a:spLocks noChangeShapeType="1"/>
        </xdr:cNvSpPr>
      </xdr:nvSpPr>
      <xdr:spPr bwMode="auto">
        <a:xfrm>
          <a:off x="8191500" y="3406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6392" name="Line 7">
          <a:extLst>
            <a:ext uri="{FF2B5EF4-FFF2-40B4-BE49-F238E27FC236}">
              <a16:creationId xmlns:a16="http://schemas.microsoft.com/office/drawing/2014/main" id="{4A815646-0A63-4A91-8189-5A54858E1B93}"/>
            </a:ext>
          </a:extLst>
        </xdr:cNvPr>
        <xdr:cNvSpPr>
          <a:spLocks noChangeShapeType="1"/>
        </xdr:cNvSpPr>
      </xdr:nvSpPr>
      <xdr:spPr bwMode="auto">
        <a:xfrm>
          <a:off x="8191500" y="3406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6393" name="Line 7">
          <a:extLst>
            <a:ext uri="{FF2B5EF4-FFF2-40B4-BE49-F238E27FC236}">
              <a16:creationId xmlns:a16="http://schemas.microsoft.com/office/drawing/2014/main" id="{12ABED8D-868D-459C-915D-DCB11952FBE0}"/>
            </a:ext>
          </a:extLst>
        </xdr:cNvPr>
        <xdr:cNvSpPr>
          <a:spLocks noChangeShapeType="1"/>
        </xdr:cNvSpPr>
      </xdr:nvSpPr>
      <xdr:spPr bwMode="auto">
        <a:xfrm>
          <a:off x="8191500" y="3406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6394" name="Line 7">
          <a:extLst>
            <a:ext uri="{FF2B5EF4-FFF2-40B4-BE49-F238E27FC236}">
              <a16:creationId xmlns:a16="http://schemas.microsoft.com/office/drawing/2014/main" id="{69D23A59-BA52-4B4D-93D5-2879403D2FB0}"/>
            </a:ext>
          </a:extLst>
        </xdr:cNvPr>
        <xdr:cNvSpPr>
          <a:spLocks noChangeShapeType="1"/>
        </xdr:cNvSpPr>
      </xdr:nvSpPr>
      <xdr:spPr bwMode="auto">
        <a:xfrm>
          <a:off x="8191500" y="3406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6395" name="Line 7">
          <a:extLst>
            <a:ext uri="{FF2B5EF4-FFF2-40B4-BE49-F238E27FC236}">
              <a16:creationId xmlns:a16="http://schemas.microsoft.com/office/drawing/2014/main" id="{7198AD83-A119-41E7-95FE-14AA1FF6E225}"/>
            </a:ext>
          </a:extLst>
        </xdr:cNvPr>
        <xdr:cNvSpPr>
          <a:spLocks noChangeShapeType="1"/>
        </xdr:cNvSpPr>
      </xdr:nvSpPr>
      <xdr:spPr bwMode="auto">
        <a:xfrm>
          <a:off x="8191500" y="3406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6396" name="Line 7">
          <a:extLst>
            <a:ext uri="{FF2B5EF4-FFF2-40B4-BE49-F238E27FC236}">
              <a16:creationId xmlns:a16="http://schemas.microsoft.com/office/drawing/2014/main" id="{F5005012-6CD5-4F64-997E-42AC777B8DAB}"/>
            </a:ext>
          </a:extLst>
        </xdr:cNvPr>
        <xdr:cNvSpPr>
          <a:spLocks noChangeShapeType="1"/>
        </xdr:cNvSpPr>
      </xdr:nvSpPr>
      <xdr:spPr bwMode="auto">
        <a:xfrm>
          <a:off x="8191500" y="3406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6397" name="Line 7">
          <a:extLst>
            <a:ext uri="{FF2B5EF4-FFF2-40B4-BE49-F238E27FC236}">
              <a16:creationId xmlns:a16="http://schemas.microsoft.com/office/drawing/2014/main" id="{8CBECBC4-3002-46A3-8A0E-050150FCA277}"/>
            </a:ext>
          </a:extLst>
        </xdr:cNvPr>
        <xdr:cNvSpPr>
          <a:spLocks noChangeShapeType="1"/>
        </xdr:cNvSpPr>
      </xdr:nvSpPr>
      <xdr:spPr bwMode="auto">
        <a:xfrm>
          <a:off x="8191500" y="3406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6398" name="Line 7">
          <a:extLst>
            <a:ext uri="{FF2B5EF4-FFF2-40B4-BE49-F238E27FC236}">
              <a16:creationId xmlns:a16="http://schemas.microsoft.com/office/drawing/2014/main" id="{EEB3CE06-1D1A-458B-9E0E-D9A57819DD83}"/>
            </a:ext>
          </a:extLst>
        </xdr:cNvPr>
        <xdr:cNvSpPr>
          <a:spLocks noChangeShapeType="1"/>
        </xdr:cNvSpPr>
      </xdr:nvSpPr>
      <xdr:spPr bwMode="auto">
        <a:xfrm>
          <a:off x="8191500" y="3406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6399" name="Line 7">
          <a:extLst>
            <a:ext uri="{FF2B5EF4-FFF2-40B4-BE49-F238E27FC236}">
              <a16:creationId xmlns:a16="http://schemas.microsoft.com/office/drawing/2014/main" id="{435CC40D-EDC6-4433-88FC-2594133EACE9}"/>
            </a:ext>
          </a:extLst>
        </xdr:cNvPr>
        <xdr:cNvSpPr>
          <a:spLocks noChangeShapeType="1"/>
        </xdr:cNvSpPr>
      </xdr:nvSpPr>
      <xdr:spPr bwMode="auto">
        <a:xfrm>
          <a:off x="8191500" y="3406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6400" name="Line 7">
          <a:extLst>
            <a:ext uri="{FF2B5EF4-FFF2-40B4-BE49-F238E27FC236}">
              <a16:creationId xmlns:a16="http://schemas.microsoft.com/office/drawing/2014/main" id="{F12E5F7E-05C7-49F1-94C4-2B3D0B8E0120}"/>
            </a:ext>
          </a:extLst>
        </xdr:cNvPr>
        <xdr:cNvSpPr>
          <a:spLocks noChangeShapeType="1"/>
        </xdr:cNvSpPr>
      </xdr:nvSpPr>
      <xdr:spPr bwMode="auto">
        <a:xfrm>
          <a:off x="8191500" y="3406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6401" name="Line 7">
          <a:extLst>
            <a:ext uri="{FF2B5EF4-FFF2-40B4-BE49-F238E27FC236}">
              <a16:creationId xmlns:a16="http://schemas.microsoft.com/office/drawing/2014/main" id="{50ACA3FD-C7E3-4F97-8DCE-1F12E2BF8B23}"/>
            </a:ext>
          </a:extLst>
        </xdr:cNvPr>
        <xdr:cNvSpPr>
          <a:spLocks noChangeShapeType="1"/>
        </xdr:cNvSpPr>
      </xdr:nvSpPr>
      <xdr:spPr bwMode="auto">
        <a:xfrm>
          <a:off x="8191500" y="3406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6402" name="Line 7">
          <a:extLst>
            <a:ext uri="{FF2B5EF4-FFF2-40B4-BE49-F238E27FC236}">
              <a16:creationId xmlns:a16="http://schemas.microsoft.com/office/drawing/2014/main" id="{07D8C5CC-2B43-4388-B704-E189A27A23A6}"/>
            </a:ext>
          </a:extLst>
        </xdr:cNvPr>
        <xdr:cNvSpPr>
          <a:spLocks noChangeShapeType="1"/>
        </xdr:cNvSpPr>
      </xdr:nvSpPr>
      <xdr:spPr bwMode="auto">
        <a:xfrm>
          <a:off x="8191500" y="3406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6403" name="Line 7">
          <a:extLst>
            <a:ext uri="{FF2B5EF4-FFF2-40B4-BE49-F238E27FC236}">
              <a16:creationId xmlns:a16="http://schemas.microsoft.com/office/drawing/2014/main" id="{5CF446F7-833F-4FCD-82A8-1B803B08B9AF}"/>
            </a:ext>
          </a:extLst>
        </xdr:cNvPr>
        <xdr:cNvSpPr>
          <a:spLocks noChangeShapeType="1"/>
        </xdr:cNvSpPr>
      </xdr:nvSpPr>
      <xdr:spPr bwMode="auto">
        <a:xfrm>
          <a:off x="8191500" y="3406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6404" name="Line 7">
          <a:extLst>
            <a:ext uri="{FF2B5EF4-FFF2-40B4-BE49-F238E27FC236}">
              <a16:creationId xmlns:a16="http://schemas.microsoft.com/office/drawing/2014/main" id="{906CE8A3-8259-4D96-B5A7-F824CF326659}"/>
            </a:ext>
          </a:extLst>
        </xdr:cNvPr>
        <xdr:cNvSpPr>
          <a:spLocks noChangeShapeType="1"/>
        </xdr:cNvSpPr>
      </xdr:nvSpPr>
      <xdr:spPr bwMode="auto">
        <a:xfrm>
          <a:off x="8191500" y="3406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6405" name="Line 7">
          <a:extLst>
            <a:ext uri="{FF2B5EF4-FFF2-40B4-BE49-F238E27FC236}">
              <a16:creationId xmlns:a16="http://schemas.microsoft.com/office/drawing/2014/main" id="{ABAF3A4C-9364-4D5E-BD9F-AAB7920F3C4F}"/>
            </a:ext>
          </a:extLst>
        </xdr:cNvPr>
        <xdr:cNvSpPr>
          <a:spLocks noChangeShapeType="1"/>
        </xdr:cNvSpPr>
      </xdr:nvSpPr>
      <xdr:spPr bwMode="auto">
        <a:xfrm>
          <a:off x="8191500" y="3406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6406" name="Line 7">
          <a:extLst>
            <a:ext uri="{FF2B5EF4-FFF2-40B4-BE49-F238E27FC236}">
              <a16:creationId xmlns:a16="http://schemas.microsoft.com/office/drawing/2014/main" id="{B406C73A-A388-407D-9874-BC68262A1E32}"/>
            </a:ext>
          </a:extLst>
        </xdr:cNvPr>
        <xdr:cNvSpPr>
          <a:spLocks noChangeShapeType="1"/>
        </xdr:cNvSpPr>
      </xdr:nvSpPr>
      <xdr:spPr bwMode="auto">
        <a:xfrm>
          <a:off x="8191500" y="3406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6407" name="Line 7">
          <a:extLst>
            <a:ext uri="{FF2B5EF4-FFF2-40B4-BE49-F238E27FC236}">
              <a16:creationId xmlns:a16="http://schemas.microsoft.com/office/drawing/2014/main" id="{D3C94474-3C3C-4934-9FEC-458C693BC57B}"/>
            </a:ext>
          </a:extLst>
        </xdr:cNvPr>
        <xdr:cNvSpPr>
          <a:spLocks noChangeShapeType="1"/>
        </xdr:cNvSpPr>
      </xdr:nvSpPr>
      <xdr:spPr bwMode="auto">
        <a:xfrm>
          <a:off x="8191500" y="3406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6408" name="Line 7">
          <a:extLst>
            <a:ext uri="{FF2B5EF4-FFF2-40B4-BE49-F238E27FC236}">
              <a16:creationId xmlns:a16="http://schemas.microsoft.com/office/drawing/2014/main" id="{39049D6E-974C-4048-84DB-201E0D97C6FA}"/>
            </a:ext>
          </a:extLst>
        </xdr:cNvPr>
        <xdr:cNvSpPr>
          <a:spLocks noChangeShapeType="1"/>
        </xdr:cNvSpPr>
      </xdr:nvSpPr>
      <xdr:spPr bwMode="auto">
        <a:xfrm>
          <a:off x="8191500" y="3406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167</xdr:row>
      <xdr:rowOff>0</xdr:rowOff>
    </xdr:from>
    <xdr:to>
      <xdr:col>12</xdr:col>
      <xdr:colOff>323850</xdr:colOff>
      <xdr:row>167</xdr:row>
      <xdr:rowOff>0</xdr:rowOff>
    </xdr:to>
    <xdr:sp macro="" textlink="">
      <xdr:nvSpPr>
        <xdr:cNvPr id="6409" name="Line 7">
          <a:extLst>
            <a:ext uri="{FF2B5EF4-FFF2-40B4-BE49-F238E27FC236}">
              <a16:creationId xmlns:a16="http://schemas.microsoft.com/office/drawing/2014/main" id="{CB36AA93-6462-41C4-869D-C7ACBBE36C13}"/>
            </a:ext>
          </a:extLst>
        </xdr:cNvPr>
        <xdr:cNvSpPr>
          <a:spLocks noChangeShapeType="1"/>
        </xdr:cNvSpPr>
      </xdr:nvSpPr>
      <xdr:spPr bwMode="auto">
        <a:xfrm>
          <a:off x="8191500" y="35461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167</xdr:row>
      <xdr:rowOff>0</xdr:rowOff>
    </xdr:from>
    <xdr:to>
      <xdr:col>12</xdr:col>
      <xdr:colOff>323850</xdr:colOff>
      <xdr:row>167</xdr:row>
      <xdr:rowOff>0</xdr:rowOff>
    </xdr:to>
    <xdr:sp macro="" textlink="">
      <xdr:nvSpPr>
        <xdr:cNvPr id="6410" name="Line 7">
          <a:extLst>
            <a:ext uri="{FF2B5EF4-FFF2-40B4-BE49-F238E27FC236}">
              <a16:creationId xmlns:a16="http://schemas.microsoft.com/office/drawing/2014/main" id="{A0048E54-1680-42D3-A7A0-D7E8BB808F47}"/>
            </a:ext>
          </a:extLst>
        </xdr:cNvPr>
        <xdr:cNvSpPr>
          <a:spLocks noChangeShapeType="1"/>
        </xdr:cNvSpPr>
      </xdr:nvSpPr>
      <xdr:spPr bwMode="auto">
        <a:xfrm>
          <a:off x="8191500" y="35461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6411" name="Line 7">
          <a:extLst>
            <a:ext uri="{FF2B5EF4-FFF2-40B4-BE49-F238E27FC236}">
              <a16:creationId xmlns:a16="http://schemas.microsoft.com/office/drawing/2014/main" id="{2C7269E5-D7F7-478F-893F-B4C446856F3C}"/>
            </a:ext>
          </a:extLst>
        </xdr:cNvPr>
        <xdr:cNvSpPr>
          <a:spLocks noChangeShapeType="1"/>
        </xdr:cNvSpPr>
      </xdr:nvSpPr>
      <xdr:spPr bwMode="auto">
        <a:xfrm>
          <a:off x="8191500" y="3566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6412" name="Line 7">
          <a:extLst>
            <a:ext uri="{FF2B5EF4-FFF2-40B4-BE49-F238E27FC236}">
              <a16:creationId xmlns:a16="http://schemas.microsoft.com/office/drawing/2014/main" id="{4F1ED54C-A0EF-4FB3-8AE4-8C42C02EE176}"/>
            </a:ext>
          </a:extLst>
        </xdr:cNvPr>
        <xdr:cNvSpPr>
          <a:spLocks noChangeShapeType="1"/>
        </xdr:cNvSpPr>
      </xdr:nvSpPr>
      <xdr:spPr bwMode="auto">
        <a:xfrm>
          <a:off x="8191500" y="3566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6413" name="Line 7">
          <a:extLst>
            <a:ext uri="{FF2B5EF4-FFF2-40B4-BE49-F238E27FC236}">
              <a16:creationId xmlns:a16="http://schemas.microsoft.com/office/drawing/2014/main" id="{7319A27A-8799-4E2D-A81F-E9EABE333755}"/>
            </a:ext>
          </a:extLst>
        </xdr:cNvPr>
        <xdr:cNvSpPr>
          <a:spLocks noChangeShapeType="1"/>
        </xdr:cNvSpPr>
      </xdr:nvSpPr>
      <xdr:spPr bwMode="auto">
        <a:xfrm>
          <a:off x="8191500" y="3566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6414" name="Line 7">
          <a:extLst>
            <a:ext uri="{FF2B5EF4-FFF2-40B4-BE49-F238E27FC236}">
              <a16:creationId xmlns:a16="http://schemas.microsoft.com/office/drawing/2014/main" id="{203AF2BE-CF57-497D-9966-B95280812616}"/>
            </a:ext>
          </a:extLst>
        </xdr:cNvPr>
        <xdr:cNvSpPr>
          <a:spLocks noChangeShapeType="1"/>
        </xdr:cNvSpPr>
      </xdr:nvSpPr>
      <xdr:spPr bwMode="auto">
        <a:xfrm>
          <a:off x="8191500" y="3566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6415" name="Line 7">
          <a:extLst>
            <a:ext uri="{FF2B5EF4-FFF2-40B4-BE49-F238E27FC236}">
              <a16:creationId xmlns:a16="http://schemas.microsoft.com/office/drawing/2014/main" id="{C557C3EF-A646-41A6-813A-6282AF58136B}"/>
            </a:ext>
          </a:extLst>
        </xdr:cNvPr>
        <xdr:cNvSpPr>
          <a:spLocks noChangeShapeType="1"/>
        </xdr:cNvSpPr>
      </xdr:nvSpPr>
      <xdr:spPr bwMode="auto">
        <a:xfrm>
          <a:off x="8191500" y="3566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6416" name="Line 7">
          <a:extLst>
            <a:ext uri="{FF2B5EF4-FFF2-40B4-BE49-F238E27FC236}">
              <a16:creationId xmlns:a16="http://schemas.microsoft.com/office/drawing/2014/main" id="{E2263637-74E1-467D-9B61-94AD560F52AE}"/>
            </a:ext>
          </a:extLst>
        </xdr:cNvPr>
        <xdr:cNvSpPr>
          <a:spLocks noChangeShapeType="1"/>
        </xdr:cNvSpPr>
      </xdr:nvSpPr>
      <xdr:spPr bwMode="auto">
        <a:xfrm>
          <a:off x="8191500" y="3566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6417" name="Line 7">
          <a:extLst>
            <a:ext uri="{FF2B5EF4-FFF2-40B4-BE49-F238E27FC236}">
              <a16:creationId xmlns:a16="http://schemas.microsoft.com/office/drawing/2014/main" id="{17C215A7-F773-40F9-9270-CA8BC8A51688}"/>
            </a:ext>
          </a:extLst>
        </xdr:cNvPr>
        <xdr:cNvSpPr>
          <a:spLocks noChangeShapeType="1"/>
        </xdr:cNvSpPr>
      </xdr:nvSpPr>
      <xdr:spPr bwMode="auto">
        <a:xfrm>
          <a:off x="8191500" y="3566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6418" name="Line 7">
          <a:extLst>
            <a:ext uri="{FF2B5EF4-FFF2-40B4-BE49-F238E27FC236}">
              <a16:creationId xmlns:a16="http://schemas.microsoft.com/office/drawing/2014/main" id="{FDBA4F77-6C01-46E8-A3C2-6D044E5F8073}"/>
            </a:ext>
          </a:extLst>
        </xdr:cNvPr>
        <xdr:cNvSpPr>
          <a:spLocks noChangeShapeType="1"/>
        </xdr:cNvSpPr>
      </xdr:nvSpPr>
      <xdr:spPr bwMode="auto">
        <a:xfrm>
          <a:off x="8191500" y="3566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6419" name="Line 7">
          <a:extLst>
            <a:ext uri="{FF2B5EF4-FFF2-40B4-BE49-F238E27FC236}">
              <a16:creationId xmlns:a16="http://schemas.microsoft.com/office/drawing/2014/main" id="{BDAFF944-870B-4796-9DD8-BE3126E650CC}"/>
            </a:ext>
          </a:extLst>
        </xdr:cNvPr>
        <xdr:cNvSpPr>
          <a:spLocks noChangeShapeType="1"/>
        </xdr:cNvSpPr>
      </xdr:nvSpPr>
      <xdr:spPr bwMode="auto">
        <a:xfrm>
          <a:off x="8191500" y="3566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6420" name="Line 7">
          <a:extLst>
            <a:ext uri="{FF2B5EF4-FFF2-40B4-BE49-F238E27FC236}">
              <a16:creationId xmlns:a16="http://schemas.microsoft.com/office/drawing/2014/main" id="{4BB6C829-9696-432D-935B-BE3B3D1A7626}"/>
            </a:ext>
          </a:extLst>
        </xdr:cNvPr>
        <xdr:cNvSpPr>
          <a:spLocks noChangeShapeType="1"/>
        </xdr:cNvSpPr>
      </xdr:nvSpPr>
      <xdr:spPr bwMode="auto">
        <a:xfrm>
          <a:off x="8191500" y="3566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6421" name="Line 7">
          <a:extLst>
            <a:ext uri="{FF2B5EF4-FFF2-40B4-BE49-F238E27FC236}">
              <a16:creationId xmlns:a16="http://schemas.microsoft.com/office/drawing/2014/main" id="{C430EF41-9286-4ECD-92B3-21CF12BDBF79}"/>
            </a:ext>
          </a:extLst>
        </xdr:cNvPr>
        <xdr:cNvSpPr>
          <a:spLocks noChangeShapeType="1"/>
        </xdr:cNvSpPr>
      </xdr:nvSpPr>
      <xdr:spPr bwMode="auto">
        <a:xfrm>
          <a:off x="8191500" y="3566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6422" name="Line 7">
          <a:extLst>
            <a:ext uri="{FF2B5EF4-FFF2-40B4-BE49-F238E27FC236}">
              <a16:creationId xmlns:a16="http://schemas.microsoft.com/office/drawing/2014/main" id="{A235FF43-4962-4EE5-A85C-EA1EB5DA4A7D}"/>
            </a:ext>
          </a:extLst>
        </xdr:cNvPr>
        <xdr:cNvSpPr>
          <a:spLocks noChangeShapeType="1"/>
        </xdr:cNvSpPr>
      </xdr:nvSpPr>
      <xdr:spPr bwMode="auto">
        <a:xfrm>
          <a:off x="8191500" y="3566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6423" name="Line 7">
          <a:extLst>
            <a:ext uri="{FF2B5EF4-FFF2-40B4-BE49-F238E27FC236}">
              <a16:creationId xmlns:a16="http://schemas.microsoft.com/office/drawing/2014/main" id="{562839D0-8990-492C-BD51-A2FB2A8AF4A3}"/>
            </a:ext>
          </a:extLst>
        </xdr:cNvPr>
        <xdr:cNvSpPr>
          <a:spLocks noChangeShapeType="1"/>
        </xdr:cNvSpPr>
      </xdr:nvSpPr>
      <xdr:spPr bwMode="auto">
        <a:xfrm>
          <a:off x="8191500" y="3566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6424" name="Line 7">
          <a:extLst>
            <a:ext uri="{FF2B5EF4-FFF2-40B4-BE49-F238E27FC236}">
              <a16:creationId xmlns:a16="http://schemas.microsoft.com/office/drawing/2014/main" id="{30FDA4E7-5CC1-43D9-AB39-D4D2E4D1E10F}"/>
            </a:ext>
          </a:extLst>
        </xdr:cNvPr>
        <xdr:cNvSpPr>
          <a:spLocks noChangeShapeType="1"/>
        </xdr:cNvSpPr>
      </xdr:nvSpPr>
      <xdr:spPr bwMode="auto">
        <a:xfrm>
          <a:off x="8191500" y="3566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6425" name="Line 7">
          <a:extLst>
            <a:ext uri="{FF2B5EF4-FFF2-40B4-BE49-F238E27FC236}">
              <a16:creationId xmlns:a16="http://schemas.microsoft.com/office/drawing/2014/main" id="{5E4A7929-9469-436B-91C3-42E49B07CA2D}"/>
            </a:ext>
          </a:extLst>
        </xdr:cNvPr>
        <xdr:cNvSpPr>
          <a:spLocks noChangeShapeType="1"/>
        </xdr:cNvSpPr>
      </xdr:nvSpPr>
      <xdr:spPr bwMode="auto">
        <a:xfrm>
          <a:off x="8191500" y="3566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6426" name="Line 7">
          <a:extLst>
            <a:ext uri="{FF2B5EF4-FFF2-40B4-BE49-F238E27FC236}">
              <a16:creationId xmlns:a16="http://schemas.microsoft.com/office/drawing/2014/main" id="{CA5D7A6F-930E-4C6D-A9BB-993107FF2D51}"/>
            </a:ext>
          </a:extLst>
        </xdr:cNvPr>
        <xdr:cNvSpPr>
          <a:spLocks noChangeShapeType="1"/>
        </xdr:cNvSpPr>
      </xdr:nvSpPr>
      <xdr:spPr bwMode="auto">
        <a:xfrm>
          <a:off x="8191500" y="3566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6427" name="Line 7">
          <a:extLst>
            <a:ext uri="{FF2B5EF4-FFF2-40B4-BE49-F238E27FC236}">
              <a16:creationId xmlns:a16="http://schemas.microsoft.com/office/drawing/2014/main" id="{0E789F92-B206-4AC1-864D-1A1B61CE8E1D}"/>
            </a:ext>
          </a:extLst>
        </xdr:cNvPr>
        <xdr:cNvSpPr>
          <a:spLocks noChangeShapeType="1"/>
        </xdr:cNvSpPr>
      </xdr:nvSpPr>
      <xdr:spPr bwMode="auto">
        <a:xfrm>
          <a:off x="8191500" y="3566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6428" name="Line 7">
          <a:extLst>
            <a:ext uri="{FF2B5EF4-FFF2-40B4-BE49-F238E27FC236}">
              <a16:creationId xmlns:a16="http://schemas.microsoft.com/office/drawing/2014/main" id="{796F21C7-2633-4239-9C4C-B7758F5BF2C2}"/>
            </a:ext>
          </a:extLst>
        </xdr:cNvPr>
        <xdr:cNvSpPr>
          <a:spLocks noChangeShapeType="1"/>
        </xdr:cNvSpPr>
      </xdr:nvSpPr>
      <xdr:spPr bwMode="auto">
        <a:xfrm>
          <a:off x="8191500" y="3566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6429" name="Line 7">
          <a:extLst>
            <a:ext uri="{FF2B5EF4-FFF2-40B4-BE49-F238E27FC236}">
              <a16:creationId xmlns:a16="http://schemas.microsoft.com/office/drawing/2014/main" id="{709CFC43-B7A0-4B0C-84A0-DB5C6A233AAD}"/>
            </a:ext>
          </a:extLst>
        </xdr:cNvPr>
        <xdr:cNvSpPr>
          <a:spLocks noChangeShapeType="1"/>
        </xdr:cNvSpPr>
      </xdr:nvSpPr>
      <xdr:spPr bwMode="auto">
        <a:xfrm>
          <a:off x="8191500" y="3566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6430" name="Line 7">
          <a:extLst>
            <a:ext uri="{FF2B5EF4-FFF2-40B4-BE49-F238E27FC236}">
              <a16:creationId xmlns:a16="http://schemas.microsoft.com/office/drawing/2014/main" id="{09795E55-D84F-4882-8328-A55214B83595}"/>
            </a:ext>
          </a:extLst>
        </xdr:cNvPr>
        <xdr:cNvSpPr>
          <a:spLocks noChangeShapeType="1"/>
        </xdr:cNvSpPr>
      </xdr:nvSpPr>
      <xdr:spPr bwMode="auto">
        <a:xfrm>
          <a:off x="8191500" y="3566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6431" name="Line 7">
          <a:extLst>
            <a:ext uri="{FF2B5EF4-FFF2-40B4-BE49-F238E27FC236}">
              <a16:creationId xmlns:a16="http://schemas.microsoft.com/office/drawing/2014/main" id="{7074202F-BDA6-4CA4-B3D1-E90932E909D2}"/>
            </a:ext>
          </a:extLst>
        </xdr:cNvPr>
        <xdr:cNvSpPr>
          <a:spLocks noChangeShapeType="1"/>
        </xdr:cNvSpPr>
      </xdr:nvSpPr>
      <xdr:spPr bwMode="auto">
        <a:xfrm>
          <a:off x="8191500" y="3566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6432" name="Line 7">
          <a:extLst>
            <a:ext uri="{FF2B5EF4-FFF2-40B4-BE49-F238E27FC236}">
              <a16:creationId xmlns:a16="http://schemas.microsoft.com/office/drawing/2014/main" id="{9B5837B5-E4D3-48AB-A92A-83AC80A61B10}"/>
            </a:ext>
          </a:extLst>
        </xdr:cNvPr>
        <xdr:cNvSpPr>
          <a:spLocks noChangeShapeType="1"/>
        </xdr:cNvSpPr>
      </xdr:nvSpPr>
      <xdr:spPr bwMode="auto">
        <a:xfrm>
          <a:off x="8191500" y="3566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6433" name="Line 7">
          <a:extLst>
            <a:ext uri="{FF2B5EF4-FFF2-40B4-BE49-F238E27FC236}">
              <a16:creationId xmlns:a16="http://schemas.microsoft.com/office/drawing/2014/main" id="{48FA5972-1AED-45D4-ADD8-2EBF9183A1A7}"/>
            </a:ext>
          </a:extLst>
        </xdr:cNvPr>
        <xdr:cNvSpPr>
          <a:spLocks noChangeShapeType="1"/>
        </xdr:cNvSpPr>
      </xdr:nvSpPr>
      <xdr:spPr bwMode="auto">
        <a:xfrm>
          <a:off x="8191500" y="3566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6434" name="Line 7">
          <a:extLst>
            <a:ext uri="{FF2B5EF4-FFF2-40B4-BE49-F238E27FC236}">
              <a16:creationId xmlns:a16="http://schemas.microsoft.com/office/drawing/2014/main" id="{2144A0FD-5F7D-470E-96AA-6C4452F47CC3}"/>
            </a:ext>
          </a:extLst>
        </xdr:cNvPr>
        <xdr:cNvSpPr>
          <a:spLocks noChangeShapeType="1"/>
        </xdr:cNvSpPr>
      </xdr:nvSpPr>
      <xdr:spPr bwMode="auto">
        <a:xfrm>
          <a:off x="8191500" y="3566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6435" name="Line 7">
          <a:extLst>
            <a:ext uri="{FF2B5EF4-FFF2-40B4-BE49-F238E27FC236}">
              <a16:creationId xmlns:a16="http://schemas.microsoft.com/office/drawing/2014/main" id="{50698C1F-E0BB-499D-A1C6-5FCB979147BC}"/>
            </a:ext>
          </a:extLst>
        </xdr:cNvPr>
        <xdr:cNvSpPr>
          <a:spLocks noChangeShapeType="1"/>
        </xdr:cNvSpPr>
      </xdr:nvSpPr>
      <xdr:spPr bwMode="auto">
        <a:xfrm>
          <a:off x="8191500" y="3566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6436" name="Line 7">
          <a:extLst>
            <a:ext uri="{FF2B5EF4-FFF2-40B4-BE49-F238E27FC236}">
              <a16:creationId xmlns:a16="http://schemas.microsoft.com/office/drawing/2014/main" id="{AD096BDD-E8CC-491D-9347-D91E6B15A21B}"/>
            </a:ext>
          </a:extLst>
        </xdr:cNvPr>
        <xdr:cNvSpPr>
          <a:spLocks noChangeShapeType="1"/>
        </xdr:cNvSpPr>
      </xdr:nvSpPr>
      <xdr:spPr bwMode="auto">
        <a:xfrm>
          <a:off x="8191500" y="3566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6437" name="Line 7">
          <a:extLst>
            <a:ext uri="{FF2B5EF4-FFF2-40B4-BE49-F238E27FC236}">
              <a16:creationId xmlns:a16="http://schemas.microsoft.com/office/drawing/2014/main" id="{64D25CBF-E3C4-465D-B199-7E9C508004CC}"/>
            </a:ext>
          </a:extLst>
        </xdr:cNvPr>
        <xdr:cNvSpPr>
          <a:spLocks noChangeShapeType="1"/>
        </xdr:cNvSpPr>
      </xdr:nvSpPr>
      <xdr:spPr bwMode="auto">
        <a:xfrm>
          <a:off x="8191500" y="3566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6438" name="Line 7">
          <a:extLst>
            <a:ext uri="{FF2B5EF4-FFF2-40B4-BE49-F238E27FC236}">
              <a16:creationId xmlns:a16="http://schemas.microsoft.com/office/drawing/2014/main" id="{47FF85F6-1E1A-497B-8BF8-D609F0AD558B}"/>
            </a:ext>
          </a:extLst>
        </xdr:cNvPr>
        <xdr:cNvSpPr>
          <a:spLocks noChangeShapeType="1"/>
        </xdr:cNvSpPr>
      </xdr:nvSpPr>
      <xdr:spPr bwMode="auto">
        <a:xfrm>
          <a:off x="8191500" y="3566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6439" name="Line 7">
          <a:extLst>
            <a:ext uri="{FF2B5EF4-FFF2-40B4-BE49-F238E27FC236}">
              <a16:creationId xmlns:a16="http://schemas.microsoft.com/office/drawing/2014/main" id="{5B814891-DB77-4BEE-A599-81FFAFDA54F2}"/>
            </a:ext>
          </a:extLst>
        </xdr:cNvPr>
        <xdr:cNvSpPr>
          <a:spLocks noChangeShapeType="1"/>
        </xdr:cNvSpPr>
      </xdr:nvSpPr>
      <xdr:spPr bwMode="auto">
        <a:xfrm>
          <a:off x="8191500" y="3566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6440" name="Line 7">
          <a:extLst>
            <a:ext uri="{FF2B5EF4-FFF2-40B4-BE49-F238E27FC236}">
              <a16:creationId xmlns:a16="http://schemas.microsoft.com/office/drawing/2014/main" id="{ED53C0C3-F97F-41EC-B697-A2C84E561C53}"/>
            </a:ext>
          </a:extLst>
        </xdr:cNvPr>
        <xdr:cNvSpPr>
          <a:spLocks noChangeShapeType="1"/>
        </xdr:cNvSpPr>
      </xdr:nvSpPr>
      <xdr:spPr bwMode="auto">
        <a:xfrm>
          <a:off x="8191500" y="3566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6441" name="Line 7">
          <a:extLst>
            <a:ext uri="{FF2B5EF4-FFF2-40B4-BE49-F238E27FC236}">
              <a16:creationId xmlns:a16="http://schemas.microsoft.com/office/drawing/2014/main" id="{F5D44B4F-9283-4F17-AA4D-9A1159C302F2}"/>
            </a:ext>
          </a:extLst>
        </xdr:cNvPr>
        <xdr:cNvSpPr>
          <a:spLocks noChangeShapeType="1"/>
        </xdr:cNvSpPr>
      </xdr:nvSpPr>
      <xdr:spPr bwMode="auto">
        <a:xfrm>
          <a:off x="8191500" y="3566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6442" name="Line 7">
          <a:extLst>
            <a:ext uri="{FF2B5EF4-FFF2-40B4-BE49-F238E27FC236}">
              <a16:creationId xmlns:a16="http://schemas.microsoft.com/office/drawing/2014/main" id="{5CB535AE-182E-4BF9-A721-009494E4EB0D}"/>
            </a:ext>
          </a:extLst>
        </xdr:cNvPr>
        <xdr:cNvSpPr>
          <a:spLocks noChangeShapeType="1"/>
        </xdr:cNvSpPr>
      </xdr:nvSpPr>
      <xdr:spPr bwMode="auto">
        <a:xfrm>
          <a:off x="8191500" y="3566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6443" name="Line 7">
          <a:extLst>
            <a:ext uri="{FF2B5EF4-FFF2-40B4-BE49-F238E27FC236}">
              <a16:creationId xmlns:a16="http://schemas.microsoft.com/office/drawing/2014/main" id="{88B8CFCE-A6BF-4256-8930-EDE3A9E0C0AC}"/>
            </a:ext>
          </a:extLst>
        </xdr:cNvPr>
        <xdr:cNvSpPr>
          <a:spLocks noChangeShapeType="1"/>
        </xdr:cNvSpPr>
      </xdr:nvSpPr>
      <xdr:spPr bwMode="auto">
        <a:xfrm>
          <a:off x="8191500" y="3566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6444" name="Line 7">
          <a:extLst>
            <a:ext uri="{FF2B5EF4-FFF2-40B4-BE49-F238E27FC236}">
              <a16:creationId xmlns:a16="http://schemas.microsoft.com/office/drawing/2014/main" id="{9E3267BD-615E-4E00-AB36-E9B41078A35F}"/>
            </a:ext>
          </a:extLst>
        </xdr:cNvPr>
        <xdr:cNvSpPr>
          <a:spLocks noChangeShapeType="1"/>
        </xdr:cNvSpPr>
      </xdr:nvSpPr>
      <xdr:spPr bwMode="auto">
        <a:xfrm>
          <a:off x="8191500" y="3566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6445" name="Line 7">
          <a:extLst>
            <a:ext uri="{FF2B5EF4-FFF2-40B4-BE49-F238E27FC236}">
              <a16:creationId xmlns:a16="http://schemas.microsoft.com/office/drawing/2014/main" id="{D052E9F1-F07B-4E44-98B5-A7B24488BAD8}"/>
            </a:ext>
          </a:extLst>
        </xdr:cNvPr>
        <xdr:cNvSpPr>
          <a:spLocks noChangeShapeType="1"/>
        </xdr:cNvSpPr>
      </xdr:nvSpPr>
      <xdr:spPr bwMode="auto">
        <a:xfrm>
          <a:off x="8191500" y="3566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6446" name="Line 7">
          <a:extLst>
            <a:ext uri="{FF2B5EF4-FFF2-40B4-BE49-F238E27FC236}">
              <a16:creationId xmlns:a16="http://schemas.microsoft.com/office/drawing/2014/main" id="{03102AE0-D613-469F-8D1E-737A8E4FAA3A}"/>
            </a:ext>
          </a:extLst>
        </xdr:cNvPr>
        <xdr:cNvSpPr>
          <a:spLocks noChangeShapeType="1"/>
        </xdr:cNvSpPr>
      </xdr:nvSpPr>
      <xdr:spPr bwMode="auto">
        <a:xfrm>
          <a:off x="8191500" y="3566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6447" name="Line 7">
          <a:extLst>
            <a:ext uri="{FF2B5EF4-FFF2-40B4-BE49-F238E27FC236}">
              <a16:creationId xmlns:a16="http://schemas.microsoft.com/office/drawing/2014/main" id="{0FC601A2-693C-4F39-A8B6-F7A438F3ACCA}"/>
            </a:ext>
          </a:extLst>
        </xdr:cNvPr>
        <xdr:cNvSpPr>
          <a:spLocks noChangeShapeType="1"/>
        </xdr:cNvSpPr>
      </xdr:nvSpPr>
      <xdr:spPr bwMode="auto">
        <a:xfrm>
          <a:off x="8191500" y="3566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6448" name="Line 7">
          <a:extLst>
            <a:ext uri="{FF2B5EF4-FFF2-40B4-BE49-F238E27FC236}">
              <a16:creationId xmlns:a16="http://schemas.microsoft.com/office/drawing/2014/main" id="{16F0792E-D154-4738-B9BC-D1F2B349A131}"/>
            </a:ext>
          </a:extLst>
        </xdr:cNvPr>
        <xdr:cNvSpPr>
          <a:spLocks noChangeShapeType="1"/>
        </xdr:cNvSpPr>
      </xdr:nvSpPr>
      <xdr:spPr bwMode="auto">
        <a:xfrm>
          <a:off x="8191500" y="3566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6449" name="Line 7">
          <a:extLst>
            <a:ext uri="{FF2B5EF4-FFF2-40B4-BE49-F238E27FC236}">
              <a16:creationId xmlns:a16="http://schemas.microsoft.com/office/drawing/2014/main" id="{01581CB2-D0FD-49D7-A82B-C1175A412AE8}"/>
            </a:ext>
          </a:extLst>
        </xdr:cNvPr>
        <xdr:cNvSpPr>
          <a:spLocks noChangeShapeType="1"/>
        </xdr:cNvSpPr>
      </xdr:nvSpPr>
      <xdr:spPr bwMode="auto">
        <a:xfrm>
          <a:off x="8191500" y="3566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6450" name="Line 7">
          <a:extLst>
            <a:ext uri="{FF2B5EF4-FFF2-40B4-BE49-F238E27FC236}">
              <a16:creationId xmlns:a16="http://schemas.microsoft.com/office/drawing/2014/main" id="{1883C7D6-0E14-4165-BBC3-813396F31D64}"/>
            </a:ext>
          </a:extLst>
        </xdr:cNvPr>
        <xdr:cNvSpPr>
          <a:spLocks noChangeShapeType="1"/>
        </xdr:cNvSpPr>
      </xdr:nvSpPr>
      <xdr:spPr bwMode="auto">
        <a:xfrm>
          <a:off x="8191500" y="3566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6451" name="Line 7">
          <a:extLst>
            <a:ext uri="{FF2B5EF4-FFF2-40B4-BE49-F238E27FC236}">
              <a16:creationId xmlns:a16="http://schemas.microsoft.com/office/drawing/2014/main" id="{62AEE8CA-198C-4861-A9C1-722241DB7F4C}"/>
            </a:ext>
          </a:extLst>
        </xdr:cNvPr>
        <xdr:cNvSpPr>
          <a:spLocks noChangeShapeType="1"/>
        </xdr:cNvSpPr>
      </xdr:nvSpPr>
      <xdr:spPr bwMode="auto">
        <a:xfrm>
          <a:off x="8191500" y="3566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6452" name="Line 7">
          <a:extLst>
            <a:ext uri="{FF2B5EF4-FFF2-40B4-BE49-F238E27FC236}">
              <a16:creationId xmlns:a16="http://schemas.microsoft.com/office/drawing/2014/main" id="{C3D922A0-ED2B-4584-8886-0741C4F4DAC1}"/>
            </a:ext>
          </a:extLst>
        </xdr:cNvPr>
        <xdr:cNvSpPr>
          <a:spLocks noChangeShapeType="1"/>
        </xdr:cNvSpPr>
      </xdr:nvSpPr>
      <xdr:spPr bwMode="auto">
        <a:xfrm>
          <a:off x="8191500" y="3566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6453" name="Line 7">
          <a:extLst>
            <a:ext uri="{FF2B5EF4-FFF2-40B4-BE49-F238E27FC236}">
              <a16:creationId xmlns:a16="http://schemas.microsoft.com/office/drawing/2014/main" id="{8AAF9479-A63C-4030-9838-FF785C35F1A4}"/>
            </a:ext>
          </a:extLst>
        </xdr:cNvPr>
        <xdr:cNvSpPr>
          <a:spLocks noChangeShapeType="1"/>
        </xdr:cNvSpPr>
      </xdr:nvSpPr>
      <xdr:spPr bwMode="auto">
        <a:xfrm>
          <a:off x="8191500" y="3566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6454" name="Line 7">
          <a:extLst>
            <a:ext uri="{FF2B5EF4-FFF2-40B4-BE49-F238E27FC236}">
              <a16:creationId xmlns:a16="http://schemas.microsoft.com/office/drawing/2014/main" id="{C642DD83-7CF7-43EE-A1B7-E5376B5122ED}"/>
            </a:ext>
          </a:extLst>
        </xdr:cNvPr>
        <xdr:cNvSpPr>
          <a:spLocks noChangeShapeType="1"/>
        </xdr:cNvSpPr>
      </xdr:nvSpPr>
      <xdr:spPr bwMode="auto">
        <a:xfrm>
          <a:off x="8191500" y="3566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6455" name="Line 7">
          <a:extLst>
            <a:ext uri="{FF2B5EF4-FFF2-40B4-BE49-F238E27FC236}">
              <a16:creationId xmlns:a16="http://schemas.microsoft.com/office/drawing/2014/main" id="{D11B5CB3-AC30-490E-A055-44BDD249F30D}"/>
            </a:ext>
          </a:extLst>
        </xdr:cNvPr>
        <xdr:cNvSpPr>
          <a:spLocks noChangeShapeType="1"/>
        </xdr:cNvSpPr>
      </xdr:nvSpPr>
      <xdr:spPr bwMode="auto">
        <a:xfrm>
          <a:off x="8191500" y="3566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6456" name="Line 7">
          <a:extLst>
            <a:ext uri="{FF2B5EF4-FFF2-40B4-BE49-F238E27FC236}">
              <a16:creationId xmlns:a16="http://schemas.microsoft.com/office/drawing/2014/main" id="{AABB90F4-AE7E-4F7B-BAA1-BF3830585C06}"/>
            </a:ext>
          </a:extLst>
        </xdr:cNvPr>
        <xdr:cNvSpPr>
          <a:spLocks noChangeShapeType="1"/>
        </xdr:cNvSpPr>
      </xdr:nvSpPr>
      <xdr:spPr bwMode="auto">
        <a:xfrm>
          <a:off x="8191500" y="3566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6457" name="Line 7">
          <a:extLst>
            <a:ext uri="{FF2B5EF4-FFF2-40B4-BE49-F238E27FC236}">
              <a16:creationId xmlns:a16="http://schemas.microsoft.com/office/drawing/2014/main" id="{7B473213-F4BB-4A89-88FC-E183CF135922}"/>
            </a:ext>
          </a:extLst>
        </xdr:cNvPr>
        <xdr:cNvSpPr>
          <a:spLocks noChangeShapeType="1"/>
        </xdr:cNvSpPr>
      </xdr:nvSpPr>
      <xdr:spPr bwMode="auto">
        <a:xfrm>
          <a:off x="8191500" y="3566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6458" name="Line 7">
          <a:extLst>
            <a:ext uri="{FF2B5EF4-FFF2-40B4-BE49-F238E27FC236}">
              <a16:creationId xmlns:a16="http://schemas.microsoft.com/office/drawing/2014/main" id="{FF8FB473-AD0A-426F-BBFF-B8474722E7F7}"/>
            </a:ext>
          </a:extLst>
        </xdr:cNvPr>
        <xdr:cNvSpPr>
          <a:spLocks noChangeShapeType="1"/>
        </xdr:cNvSpPr>
      </xdr:nvSpPr>
      <xdr:spPr bwMode="auto">
        <a:xfrm>
          <a:off x="8191500" y="3566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6459" name="Line 7">
          <a:extLst>
            <a:ext uri="{FF2B5EF4-FFF2-40B4-BE49-F238E27FC236}">
              <a16:creationId xmlns:a16="http://schemas.microsoft.com/office/drawing/2014/main" id="{0D4A1BA4-31AD-4A07-BC49-B409E733EEA8}"/>
            </a:ext>
          </a:extLst>
        </xdr:cNvPr>
        <xdr:cNvSpPr>
          <a:spLocks noChangeShapeType="1"/>
        </xdr:cNvSpPr>
      </xdr:nvSpPr>
      <xdr:spPr bwMode="auto">
        <a:xfrm>
          <a:off x="8191500" y="3566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6460" name="Line 7">
          <a:extLst>
            <a:ext uri="{FF2B5EF4-FFF2-40B4-BE49-F238E27FC236}">
              <a16:creationId xmlns:a16="http://schemas.microsoft.com/office/drawing/2014/main" id="{B51311A2-042A-4D43-911F-849531E27DA5}"/>
            </a:ext>
          </a:extLst>
        </xdr:cNvPr>
        <xdr:cNvSpPr>
          <a:spLocks noChangeShapeType="1"/>
        </xdr:cNvSpPr>
      </xdr:nvSpPr>
      <xdr:spPr bwMode="auto">
        <a:xfrm>
          <a:off x="8191500" y="3566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6461" name="Line 7">
          <a:extLst>
            <a:ext uri="{FF2B5EF4-FFF2-40B4-BE49-F238E27FC236}">
              <a16:creationId xmlns:a16="http://schemas.microsoft.com/office/drawing/2014/main" id="{4FA88CEB-DB2F-4D80-A4C1-975A71D3C542}"/>
            </a:ext>
          </a:extLst>
        </xdr:cNvPr>
        <xdr:cNvSpPr>
          <a:spLocks noChangeShapeType="1"/>
        </xdr:cNvSpPr>
      </xdr:nvSpPr>
      <xdr:spPr bwMode="auto">
        <a:xfrm>
          <a:off x="8191500" y="3566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6462" name="Line 7">
          <a:extLst>
            <a:ext uri="{FF2B5EF4-FFF2-40B4-BE49-F238E27FC236}">
              <a16:creationId xmlns:a16="http://schemas.microsoft.com/office/drawing/2014/main" id="{EE0A9D2D-A7B6-4D26-AB46-7786FCF4FAC0}"/>
            </a:ext>
          </a:extLst>
        </xdr:cNvPr>
        <xdr:cNvSpPr>
          <a:spLocks noChangeShapeType="1"/>
        </xdr:cNvSpPr>
      </xdr:nvSpPr>
      <xdr:spPr bwMode="auto">
        <a:xfrm>
          <a:off x="8191500" y="3566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6463" name="Line 7">
          <a:extLst>
            <a:ext uri="{FF2B5EF4-FFF2-40B4-BE49-F238E27FC236}">
              <a16:creationId xmlns:a16="http://schemas.microsoft.com/office/drawing/2014/main" id="{2D8C700D-3814-4A41-A5DC-807DA1311F8B}"/>
            </a:ext>
          </a:extLst>
        </xdr:cNvPr>
        <xdr:cNvSpPr>
          <a:spLocks noChangeShapeType="1"/>
        </xdr:cNvSpPr>
      </xdr:nvSpPr>
      <xdr:spPr bwMode="auto">
        <a:xfrm>
          <a:off x="8191500" y="3566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6464" name="Line 7">
          <a:extLst>
            <a:ext uri="{FF2B5EF4-FFF2-40B4-BE49-F238E27FC236}">
              <a16:creationId xmlns:a16="http://schemas.microsoft.com/office/drawing/2014/main" id="{2F50EE9E-AA45-4837-BC81-C101C988298E}"/>
            </a:ext>
          </a:extLst>
        </xdr:cNvPr>
        <xdr:cNvSpPr>
          <a:spLocks noChangeShapeType="1"/>
        </xdr:cNvSpPr>
      </xdr:nvSpPr>
      <xdr:spPr bwMode="auto">
        <a:xfrm>
          <a:off x="8191500" y="3566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6465" name="Line 7">
          <a:extLst>
            <a:ext uri="{FF2B5EF4-FFF2-40B4-BE49-F238E27FC236}">
              <a16:creationId xmlns:a16="http://schemas.microsoft.com/office/drawing/2014/main" id="{401CB725-F994-43F8-B28B-A5B036D96FA8}"/>
            </a:ext>
          </a:extLst>
        </xdr:cNvPr>
        <xdr:cNvSpPr>
          <a:spLocks noChangeShapeType="1"/>
        </xdr:cNvSpPr>
      </xdr:nvSpPr>
      <xdr:spPr bwMode="auto">
        <a:xfrm>
          <a:off x="8191500" y="3566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6466" name="Line 7">
          <a:extLst>
            <a:ext uri="{FF2B5EF4-FFF2-40B4-BE49-F238E27FC236}">
              <a16:creationId xmlns:a16="http://schemas.microsoft.com/office/drawing/2014/main" id="{5A031418-1226-4045-B156-049ECE0638BD}"/>
            </a:ext>
          </a:extLst>
        </xdr:cNvPr>
        <xdr:cNvSpPr>
          <a:spLocks noChangeShapeType="1"/>
        </xdr:cNvSpPr>
      </xdr:nvSpPr>
      <xdr:spPr bwMode="auto">
        <a:xfrm>
          <a:off x="8191500" y="3566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6467" name="Line 7">
          <a:extLst>
            <a:ext uri="{FF2B5EF4-FFF2-40B4-BE49-F238E27FC236}">
              <a16:creationId xmlns:a16="http://schemas.microsoft.com/office/drawing/2014/main" id="{C5BF16FB-A7C7-4E44-990E-B6DA6494574A}"/>
            </a:ext>
          </a:extLst>
        </xdr:cNvPr>
        <xdr:cNvSpPr>
          <a:spLocks noChangeShapeType="1"/>
        </xdr:cNvSpPr>
      </xdr:nvSpPr>
      <xdr:spPr bwMode="auto">
        <a:xfrm>
          <a:off x="8191500" y="3566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6468" name="Line 7">
          <a:extLst>
            <a:ext uri="{FF2B5EF4-FFF2-40B4-BE49-F238E27FC236}">
              <a16:creationId xmlns:a16="http://schemas.microsoft.com/office/drawing/2014/main" id="{DE9DE585-4133-4F5D-8EF3-014B92447FFB}"/>
            </a:ext>
          </a:extLst>
        </xdr:cNvPr>
        <xdr:cNvSpPr>
          <a:spLocks noChangeShapeType="1"/>
        </xdr:cNvSpPr>
      </xdr:nvSpPr>
      <xdr:spPr bwMode="auto">
        <a:xfrm>
          <a:off x="8191500" y="3566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6469" name="Line 7">
          <a:extLst>
            <a:ext uri="{FF2B5EF4-FFF2-40B4-BE49-F238E27FC236}">
              <a16:creationId xmlns:a16="http://schemas.microsoft.com/office/drawing/2014/main" id="{380B5906-E9AC-4B52-9E50-36482EDDA3D0}"/>
            </a:ext>
          </a:extLst>
        </xdr:cNvPr>
        <xdr:cNvSpPr>
          <a:spLocks noChangeShapeType="1"/>
        </xdr:cNvSpPr>
      </xdr:nvSpPr>
      <xdr:spPr bwMode="auto">
        <a:xfrm>
          <a:off x="8191500" y="3566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6470" name="Line 7">
          <a:extLst>
            <a:ext uri="{FF2B5EF4-FFF2-40B4-BE49-F238E27FC236}">
              <a16:creationId xmlns:a16="http://schemas.microsoft.com/office/drawing/2014/main" id="{74C958D2-C0D8-4749-887E-A98E9381E579}"/>
            </a:ext>
          </a:extLst>
        </xdr:cNvPr>
        <xdr:cNvSpPr>
          <a:spLocks noChangeShapeType="1"/>
        </xdr:cNvSpPr>
      </xdr:nvSpPr>
      <xdr:spPr bwMode="auto">
        <a:xfrm>
          <a:off x="8191500" y="3566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6471" name="Line 7">
          <a:extLst>
            <a:ext uri="{FF2B5EF4-FFF2-40B4-BE49-F238E27FC236}">
              <a16:creationId xmlns:a16="http://schemas.microsoft.com/office/drawing/2014/main" id="{CAC5C088-9CD8-4156-B7CF-7011E689394E}"/>
            </a:ext>
          </a:extLst>
        </xdr:cNvPr>
        <xdr:cNvSpPr>
          <a:spLocks noChangeShapeType="1"/>
        </xdr:cNvSpPr>
      </xdr:nvSpPr>
      <xdr:spPr bwMode="auto">
        <a:xfrm>
          <a:off x="8191500" y="3566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6472" name="Line 7">
          <a:extLst>
            <a:ext uri="{FF2B5EF4-FFF2-40B4-BE49-F238E27FC236}">
              <a16:creationId xmlns:a16="http://schemas.microsoft.com/office/drawing/2014/main" id="{0A4AB930-EC51-4B8B-8173-E12C17842B85}"/>
            </a:ext>
          </a:extLst>
        </xdr:cNvPr>
        <xdr:cNvSpPr>
          <a:spLocks noChangeShapeType="1"/>
        </xdr:cNvSpPr>
      </xdr:nvSpPr>
      <xdr:spPr bwMode="auto">
        <a:xfrm>
          <a:off x="8191500" y="3566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6473" name="Line 7">
          <a:extLst>
            <a:ext uri="{FF2B5EF4-FFF2-40B4-BE49-F238E27FC236}">
              <a16:creationId xmlns:a16="http://schemas.microsoft.com/office/drawing/2014/main" id="{A40A2BBB-BC5E-4D77-B743-A70AD0C201F8}"/>
            </a:ext>
          </a:extLst>
        </xdr:cNvPr>
        <xdr:cNvSpPr>
          <a:spLocks noChangeShapeType="1"/>
        </xdr:cNvSpPr>
      </xdr:nvSpPr>
      <xdr:spPr bwMode="auto">
        <a:xfrm>
          <a:off x="8191500" y="3566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6474" name="Line 7">
          <a:extLst>
            <a:ext uri="{FF2B5EF4-FFF2-40B4-BE49-F238E27FC236}">
              <a16:creationId xmlns:a16="http://schemas.microsoft.com/office/drawing/2014/main" id="{85BA3840-DEB2-4628-9B0B-43803D616BF2}"/>
            </a:ext>
          </a:extLst>
        </xdr:cNvPr>
        <xdr:cNvSpPr>
          <a:spLocks noChangeShapeType="1"/>
        </xdr:cNvSpPr>
      </xdr:nvSpPr>
      <xdr:spPr bwMode="auto">
        <a:xfrm>
          <a:off x="8191500" y="3566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6475" name="Line 7">
          <a:extLst>
            <a:ext uri="{FF2B5EF4-FFF2-40B4-BE49-F238E27FC236}">
              <a16:creationId xmlns:a16="http://schemas.microsoft.com/office/drawing/2014/main" id="{380F8EEB-4B8B-430F-84FC-B446544926EB}"/>
            </a:ext>
          </a:extLst>
        </xdr:cNvPr>
        <xdr:cNvSpPr>
          <a:spLocks noChangeShapeType="1"/>
        </xdr:cNvSpPr>
      </xdr:nvSpPr>
      <xdr:spPr bwMode="auto">
        <a:xfrm>
          <a:off x="8191500" y="3566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6476" name="Line 7">
          <a:extLst>
            <a:ext uri="{FF2B5EF4-FFF2-40B4-BE49-F238E27FC236}">
              <a16:creationId xmlns:a16="http://schemas.microsoft.com/office/drawing/2014/main" id="{492253B3-85D5-4A29-8A06-468059E93277}"/>
            </a:ext>
          </a:extLst>
        </xdr:cNvPr>
        <xdr:cNvSpPr>
          <a:spLocks noChangeShapeType="1"/>
        </xdr:cNvSpPr>
      </xdr:nvSpPr>
      <xdr:spPr bwMode="auto">
        <a:xfrm>
          <a:off x="8191500" y="3566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6477" name="Line 7">
          <a:extLst>
            <a:ext uri="{FF2B5EF4-FFF2-40B4-BE49-F238E27FC236}">
              <a16:creationId xmlns:a16="http://schemas.microsoft.com/office/drawing/2014/main" id="{AC7D0DA1-EA6E-43B9-ADFC-954B83754FAD}"/>
            </a:ext>
          </a:extLst>
        </xdr:cNvPr>
        <xdr:cNvSpPr>
          <a:spLocks noChangeShapeType="1"/>
        </xdr:cNvSpPr>
      </xdr:nvSpPr>
      <xdr:spPr bwMode="auto">
        <a:xfrm>
          <a:off x="8191500" y="3566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6478" name="Line 7">
          <a:extLst>
            <a:ext uri="{FF2B5EF4-FFF2-40B4-BE49-F238E27FC236}">
              <a16:creationId xmlns:a16="http://schemas.microsoft.com/office/drawing/2014/main" id="{8D0B2D0C-62E9-481F-A4FB-EF885FC8BD25}"/>
            </a:ext>
          </a:extLst>
        </xdr:cNvPr>
        <xdr:cNvSpPr>
          <a:spLocks noChangeShapeType="1"/>
        </xdr:cNvSpPr>
      </xdr:nvSpPr>
      <xdr:spPr bwMode="auto">
        <a:xfrm>
          <a:off x="8191500" y="3566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6479" name="Line 7">
          <a:extLst>
            <a:ext uri="{FF2B5EF4-FFF2-40B4-BE49-F238E27FC236}">
              <a16:creationId xmlns:a16="http://schemas.microsoft.com/office/drawing/2014/main" id="{13F7577F-E336-4399-98A0-7E641A6E59E4}"/>
            </a:ext>
          </a:extLst>
        </xdr:cNvPr>
        <xdr:cNvSpPr>
          <a:spLocks noChangeShapeType="1"/>
        </xdr:cNvSpPr>
      </xdr:nvSpPr>
      <xdr:spPr bwMode="auto">
        <a:xfrm>
          <a:off x="8191500" y="3566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6480" name="Line 7">
          <a:extLst>
            <a:ext uri="{FF2B5EF4-FFF2-40B4-BE49-F238E27FC236}">
              <a16:creationId xmlns:a16="http://schemas.microsoft.com/office/drawing/2014/main" id="{B67C0848-227A-45A8-B310-E10EDD57BFB6}"/>
            </a:ext>
          </a:extLst>
        </xdr:cNvPr>
        <xdr:cNvSpPr>
          <a:spLocks noChangeShapeType="1"/>
        </xdr:cNvSpPr>
      </xdr:nvSpPr>
      <xdr:spPr bwMode="auto">
        <a:xfrm>
          <a:off x="8191500" y="3566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6481" name="Line 7">
          <a:extLst>
            <a:ext uri="{FF2B5EF4-FFF2-40B4-BE49-F238E27FC236}">
              <a16:creationId xmlns:a16="http://schemas.microsoft.com/office/drawing/2014/main" id="{91A2F7C1-D50D-4681-92A9-3F7391740F53}"/>
            </a:ext>
          </a:extLst>
        </xdr:cNvPr>
        <xdr:cNvSpPr>
          <a:spLocks noChangeShapeType="1"/>
        </xdr:cNvSpPr>
      </xdr:nvSpPr>
      <xdr:spPr bwMode="auto">
        <a:xfrm>
          <a:off x="8191500" y="3566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6482" name="Line 7">
          <a:extLst>
            <a:ext uri="{FF2B5EF4-FFF2-40B4-BE49-F238E27FC236}">
              <a16:creationId xmlns:a16="http://schemas.microsoft.com/office/drawing/2014/main" id="{54825916-C5E3-4AAF-8BDA-DE7B4ACE836D}"/>
            </a:ext>
          </a:extLst>
        </xdr:cNvPr>
        <xdr:cNvSpPr>
          <a:spLocks noChangeShapeType="1"/>
        </xdr:cNvSpPr>
      </xdr:nvSpPr>
      <xdr:spPr bwMode="auto">
        <a:xfrm>
          <a:off x="8191500" y="3566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6483" name="Line 7">
          <a:extLst>
            <a:ext uri="{FF2B5EF4-FFF2-40B4-BE49-F238E27FC236}">
              <a16:creationId xmlns:a16="http://schemas.microsoft.com/office/drawing/2014/main" id="{C6A02B6D-8635-42AA-BFF2-DA7AFD77A0F5}"/>
            </a:ext>
          </a:extLst>
        </xdr:cNvPr>
        <xdr:cNvSpPr>
          <a:spLocks noChangeShapeType="1"/>
        </xdr:cNvSpPr>
      </xdr:nvSpPr>
      <xdr:spPr bwMode="auto">
        <a:xfrm>
          <a:off x="8191500" y="3566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6484" name="Line 7">
          <a:extLst>
            <a:ext uri="{FF2B5EF4-FFF2-40B4-BE49-F238E27FC236}">
              <a16:creationId xmlns:a16="http://schemas.microsoft.com/office/drawing/2014/main" id="{1CB0C418-BC9E-41BA-B853-538FF88A7065}"/>
            </a:ext>
          </a:extLst>
        </xdr:cNvPr>
        <xdr:cNvSpPr>
          <a:spLocks noChangeShapeType="1"/>
        </xdr:cNvSpPr>
      </xdr:nvSpPr>
      <xdr:spPr bwMode="auto">
        <a:xfrm>
          <a:off x="8191500" y="3566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6485" name="Line 7">
          <a:extLst>
            <a:ext uri="{FF2B5EF4-FFF2-40B4-BE49-F238E27FC236}">
              <a16:creationId xmlns:a16="http://schemas.microsoft.com/office/drawing/2014/main" id="{3D2C1B8B-986B-4222-869C-E1DC829030CD}"/>
            </a:ext>
          </a:extLst>
        </xdr:cNvPr>
        <xdr:cNvSpPr>
          <a:spLocks noChangeShapeType="1"/>
        </xdr:cNvSpPr>
      </xdr:nvSpPr>
      <xdr:spPr bwMode="auto">
        <a:xfrm>
          <a:off x="8191500" y="3566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6486" name="Line 7">
          <a:extLst>
            <a:ext uri="{FF2B5EF4-FFF2-40B4-BE49-F238E27FC236}">
              <a16:creationId xmlns:a16="http://schemas.microsoft.com/office/drawing/2014/main" id="{5916F544-37B8-4964-A713-C3FDF3A8251D}"/>
            </a:ext>
          </a:extLst>
        </xdr:cNvPr>
        <xdr:cNvSpPr>
          <a:spLocks noChangeShapeType="1"/>
        </xdr:cNvSpPr>
      </xdr:nvSpPr>
      <xdr:spPr bwMode="auto">
        <a:xfrm>
          <a:off x="8191500" y="3566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6487" name="Line 7">
          <a:extLst>
            <a:ext uri="{FF2B5EF4-FFF2-40B4-BE49-F238E27FC236}">
              <a16:creationId xmlns:a16="http://schemas.microsoft.com/office/drawing/2014/main" id="{1B0F2A4A-C92D-4F2A-A775-8C04B5F6CB96}"/>
            </a:ext>
          </a:extLst>
        </xdr:cNvPr>
        <xdr:cNvSpPr>
          <a:spLocks noChangeShapeType="1"/>
        </xdr:cNvSpPr>
      </xdr:nvSpPr>
      <xdr:spPr bwMode="auto">
        <a:xfrm>
          <a:off x="8191500" y="3566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6488" name="Line 7">
          <a:extLst>
            <a:ext uri="{FF2B5EF4-FFF2-40B4-BE49-F238E27FC236}">
              <a16:creationId xmlns:a16="http://schemas.microsoft.com/office/drawing/2014/main" id="{3DC9222D-6C25-4139-B1BC-D075526C69F5}"/>
            </a:ext>
          </a:extLst>
        </xdr:cNvPr>
        <xdr:cNvSpPr>
          <a:spLocks noChangeShapeType="1"/>
        </xdr:cNvSpPr>
      </xdr:nvSpPr>
      <xdr:spPr bwMode="auto">
        <a:xfrm>
          <a:off x="8191500" y="3566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6489" name="Line 7">
          <a:extLst>
            <a:ext uri="{FF2B5EF4-FFF2-40B4-BE49-F238E27FC236}">
              <a16:creationId xmlns:a16="http://schemas.microsoft.com/office/drawing/2014/main" id="{5D216C3E-81FA-42DE-A004-4D636E88896F}"/>
            </a:ext>
          </a:extLst>
        </xdr:cNvPr>
        <xdr:cNvSpPr>
          <a:spLocks noChangeShapeType="1"/>
        </xdr:cNvSpPr>
      </xdr:nvSpPr>
      <xdr:spPr bwMode="auto">
        <a:xfrm>
          <a:off x="8191500" y="3566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6490" name="Line 7">
          <a:extLst>
            <a:ext uri="{FF2B5EF4-FFF2-40B4-BE49-F238E27FC236}">
              <a16:creationId xmlns:a16="http://schemas.microsoft.com/office/drawing/2014/main" id="{0EED2C29-781A-482A-9107-A1ED1E59C0A1}"/>
            </a:ext>
          </a:extLst>
        </xdr:cNvPr>
        <xdr:cNvSpPr>
          <a:spLocks noChangeShapeType="1"/>
        </xdr:cNvSpPr>
      </xdr:nvSpPr>
      <xdr:spPr bwMode="auto">
        <a:xfrm>
          <a:off x="8191500" y="3566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6491" name="Line 7">
          <a:extLst>
            <a:ext uri="{FF2B5EF4-FFF2-40B4-BE49-F238E27FC236}">
              <a16:creationId xmlns:a16="http://schemas.microsoft.com/office/drawing/2014/main" id="{2EDE3E21-F09F-463D-8A3E-7CDEDD380B77}"/>
            </a:ext>
          </a:extLst>
        </xdr:cNvPr>
        <xdr:cNvSpPr>
          <a:spLocks noChangeShapeType="1"/>
        </xdr:cNvSpPr>
      </xdr:nvSpPr>
      <xdr:spPr bwMode="auto">
        <a:xfrm>
          <a:off x="8191500" y="3566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6492" name="Line 7">
          <a:extLst>
            <a:ext uri="{FF2B5EF4-FFF2-40B4-BE49-F238E27FC236}">
              <a16:creationId xmlns:a16="http://schemas.microsoft.com/office/drawing/2014/main" id="{B532974E-AF73-430C-A51F-3CDF54DC2D2E}"/>
            </a:ext>
          </a:extLst>
        </xdr:cNvPr>
        <xdr:cNvSpPr>
          <a:spLocks noChangeShapeType="1"/>
        </xdr:cNvSpPr>
      </xdr:nvSpPr>
      <xdr:spPr bwMode="auto">
        <a:xfrm>
          <a:off x="8191500" y="3566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6493" name="Line 7">
          <a:extLst>
            <a:ext uri="{FF2B5EF4-FFF2-40B4-BE49-F238E27FC236}">
              <a16:creationId xmlns:a16="http://schemas.microsoft.com/office/drawing/2014/main" id="{994A29DC-2763-42DB-BDFB-5C4258515445}"/>
            </a:ext>
          </a:extLst>
        </xdr:cNvPr>
        <xdr:cNvSpPr>
          <a:spLocks noChangeShapeType="1"/>
        </xdr:cNvSpPr>
      </xdr:nvSpPr>
      <xdr:spPr bwMode="auto">
        <a:xfrm>
          <a:off x="8191500" y="3566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6494" name="Line 7">
          <a:extLst>
            <a:ext uri="{FF2B5EF4-FFF2-40B4-BE49-F238E27FC236}">
              <a16:creationId xmlns:a16="http://schemas.microsoft.com/office/drawing/2014/main" id="{19DAB68E-F56C-4474-96F8-B9A82D09A885}"/>
            </a:ext>
          </a:extLst>
        </xdr:cNvPr>
        <xdr:cNvSpPr>
          <a:spLocks noChangeShapeType="1"/>
        </xdr:cNvSpPr>
      </xdr:nvSpPr>
      <xdr:spPr bwMode="auto">
        <a:xfrm>
          <a:off x="8191500" y="3566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6495" name="Line 7">
          <a:extLst>
            <a:ext uri="{FF2B5EF4-FFF2-40B4-BE49-F238E27FC236}">
              <a16:creationId xmlns:a16="http://schemas.microsoft.com/office/drawing/2014/main" id="{7EEF157D-47A7-41A3-BB38-1B1ECCCE9E27}"/>
            </a:ext>
          </a:extLst>
        </xdr:cNvPr>
        <xdr:cNvSpPr>
          <a:spLocks noChangeShapeType="1"/>
        </xdr:cNvSpPr>
      </xdr:nvSpPr>
      <xdr:spPr bwMode="auto">
        <a:xfrm>
          <a:off x="8191500" y="3566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6496" name="Line 7">
          <a:extLst>
            <a:ext uri="{FF2B5EF4-FFF2-40B4-BE49-F238E27FC236}">
              <a16:creationId xmlns:a16="http://schemas.microsoft.com/office/drawing/2014/main" id="{14E2EFFD-270B-461A-A91E-2FEF863FDA22}"/>
            </a:ext>
          </a:extLst>
        </xdr:cNvPr>
        <xdr:cNvSpPr>
          <a:spLocks noChangeShapeType="1"/>
        </xdr:cNvSpPr>
      </xdr:nvSpPr>
      <xdr:spPr bwMode="auto">
        <a:xfrm>
          <a:off x="8191500" y="3566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6497" name="Line 7">
          <a:extLst>
            <a:ext uri="{FF2B5EF4-FFF2-40B4-BE49-F238E27FC236}">
              <a16:creationId xmlns:a16="http://schemas.microsoft.com/office/drawing/2014/main" id="{619FED77-5ED3-428D-8D47-9657C41BF720}"/>
            </a:ext>
          </a:extLst>
        </xdr:cNvPr>
        <xdr:cNvSpPr>
          <a:spLocks noChangeShapeType="1"/>
        </xdr:cNvSpPr>
      </xdr:nvSpPr>
      <xdr:spPr bwMode="auto">
        <a:xfrm>
          <a:off x="8191500" y="3566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6498" name="Line 7">
          <a:extLst>
            <a:ext uri="{FF2B5EF4-FFF2-40B4-BE49-F238E27FC236}">
              <a16:creationId xmlns:a16="http://schemas.microsoft.com/office/drawing/2014/main" id="{09F3BB29-330F-40FC-8A76-AB39A8C5DBF3}"/>
            </a:ext>
          </a:extLst>
        </xdr:cNvPr>
        <xdr:cNvSpPr>
          <a:spLocks noChangeShapeType="1"/>
        </xdr:cNvSpPr>
      </xdr:nvSpPr>
      <xdr:spPr bwMode="auto">
        <a:xfrm>
          <a:off x="8191500" y="3566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6499" name="Line 7">
          <a:extLst>
            <a:ext uri="{FF2B5EF4-FFF2-40B4-BE49-F238E27FC236}">
              <a16:creationId xmlns:a16="http://schemas.microsoft.com/office/drawing/2014/main" id="{115B9347-76FF-43CC-B5CA-FFB9E34A7D55}"/>
            </a:ext>
          </a:extLst>
        </xdr:cNvPr>
        <xdr:cNvSpPr>
          <a:spLocks noChangeShapeType="1"/>
        </xdr:cNvSpPr>
      </xdr:nvSpPr>
      <xdr:spPr bwMode="auto">
        <a:xfrm>
          <a:off x="8191500" y="3566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6500" name="Line 7">
          <a:extLst>
            <a:ext uri="{FF2B5EF4-FFF2-40B4-BE49-F238E27FC236}">
              <a16:creationId xmlns:a16="http://schemas.microsoft.com/office/drawing/2014/main" id="{30BAB81D-7899-45C8-895D-522F957DA817}"/>
            </a:ext>
          </a:extLst>
        </xdr:cNvPr>
        <xdr:cNvSpPr>
          <a:spLocks noChangeShapeType="1"/>
        </xdr:cNvSpPr>
      </xdr:nvSpPr>
      <xdr:spPr bwMode="auto">
        <a:xfrm>
          <a:off x="8191500" y="3566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6501" name="Line 7">
          <a:extLst>
            <a:ext uri="{FF2B5EF4-FFF2-40B4-BE49-F238E27FC236}">
              <a16:creationId xmlns:a16="http://schemas.microsoft.com/office/drawing/2014/main" id="{6D11E4D1-D914-47D1-A711-DFE5219D6B79}"/>
            </a:ext>
          </a:extLst>
        </xdr:cNvPr>
        <xdr:cNvSpPr>
          <a:spLocks noChangeShapeType="1"/>
        </xdr:cNvSpPr>
      </xdr:nvSpPr>
      <xdr:spPr bwMode="auto">
        <a:xfrm>
          <a:off x="8191500" y="3566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6502" name="Line 7">
          <a:extLst>
            <a:ext uri="{FF2B5EF4-FFF2-40B4-BE49-F238E27FC236}">
              <a16:creationId xmlns:a16="http://schemas.microsoft.com/office/drawing/2014/main" id="{46F1C00C-27E6-4AD3-9975-6EBAEDFFAD4E}"/>
            </a:ext>
          </a:extLst>
        </xdr:cNvPr>
        <xdr:cNvSpPr>
          <a:spLocks noChangeShapeType="1"/>
        </xdr:cNvSpPr>
      </xdr:nvSpPr>
      <xdr:spPr bwMode="auto">
        <a:xfrm>
          <a:off x="8191500" y="3566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6503" name="Line 7">
          <a:extLst>
            <a:ext uri="{FF2B5EF4-FFF2-40B4-BE49-F238E27FC236}">
              <a16:creationId xmlns:a16="http://schemas.microsoft.com/office/drawing/2014/main" id="{46505377-8872-4FCF-BADB-07571CC1068F}"/>
            </a:ext>
          </a:extLst>
        </xdr:cNvPr>
        <xdr:cNvSpPr>
          <a:spLocks noChangeShapeType="1"/>
        </xdr:cNvSpPr>
      </xdr:nvSpPr>
      <xdr:spPr bwMode="auto">
        <a:xfrm>
          <a:off x="8191500" y="3566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6504" name="Line 7">
          <a:extLst>
            <a:ext uri="{FF2B5EF4-FFF2-40B4-BE49-F238E27FC236}">
              <a16:creationId xmlns:a16="http://schemas.microsoft.com/office/drawing/2014/main" id="{7A546752-2388-455F-AF5D-A8612D2EFE3D}"/>
            </a:ext>
          </a:extLst>
        </xdr:cNvPr>
        <xdr:cNvSpPr>
          <a:spLocks noChangeShapeType="1"/>
        </xdr:cNvSpPr>
      </xdr:nvSpPr>
      <xdr:spPr bwMode="auto">
        <a:xfrm>
          <a:off x="8191500" y="3566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6505" name="Line 7">
          <a:extLst>
            <a:ext uri="{FF2B5EF4-FFF2-40B4-BE49-F238E27FC236}">
              <a16:creationId xmlns:a16="http://schemas.microsoft.com/office/drawing/2014/main" id="{53678A3E-ED49-40A8-947C-6E257CF07E75}"/>
            </a:ext>
          </a:extLst>
        </xdr:cNvPr>
        <xdr:cNvSpPr>
          <a:spLocks noChangeShapeType="1"/>
        </xdr:cNvSpPr>
      </xdr:nvSpPr>
      <xdr:spPr bwMode="auto">
        <a:xfrm>
          <a:off x="8191500" y="3566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6506" name="Line 7">
          <a:extLst>
            <a:ext uri="{FF2B5EF4-FFF2-40B4-BE49-F238E27FC236}">
              <a16:creationId xmlns:a16="http://schemas.microsoft.com/office/drawing/2014/main" id="{CBDF266A-7B20-4392-A7CA-5DFC7696A754}"/>
            </a:ext>
          </a:extLst>
        </xdr:cNvPr>
        <xdr:cNvSpPr>
          <a:spLocks noChangeShapeType="1"/>
        </xdr:cNvSpPr>
      </xdr:nvSpPr>
      <xdr:spPr bwMode="auto">
        <a:xfrm>
          <a:off x="8191500" y="3566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6507" name="Line 7">
          <a:extLst>
            <a:ext uri="{FF2B5EF4-FFF2-40B4-BE49-F238E27FC236}">
              <a16:creationId xmlns:a16="http://schemas.microsoft.com/office/drawing/2014/main" id="{FDAC8211-DD0B-452E-88EC-3C891E9B6DCA}"/>
            </a:ext>
          </a:extLst>
        </xdr:cNvPr>
        <xdr:cNvSpPr>
          <a:spLocks noChangeShapeType="1"/>
        </xdr:cNvSpPr>
      </xdr:nvSpPr>
      <xdr:spPr bwMode="auto">
        <a:xfrm>
          <a:off x="8191500" y="3566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6508" name="Line 7">
          <a:extLst>
            <a:ext uri="{FF2B5EF4-FFF2-40B4-BE49-F238E27FC236}">
              <a16:creationId xmlns:a16="http://schemas.microsoft.com/office/drawing/2014/main" id="{BC7C3B6F-012A-47AF-B8CE-93AED6BD6546}"/>
            </a:ext>
          </a:extLst>
        </xdr:cNvPr>
        <xdr:cNvSpPr>
          <a:spLocks noChangeShapeType="1"/>
        </xdr:cNvSpPr>
      </xdr:nvSpPr>
      <xdr:spPr bwMode="auto">
        <a:xfrm>
          <a:off x="8191500" y="3566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6509" name="Line 7">
          <a:extLst>
            <a:ext uri="{FF2B5EF4-FFF2-40B4-BE49-F238E27FC236}">
              <a16:creationId xmlns:a16="http://schemas.microsoft.com/office/drawing/2014/main" id="{174A4BC2-2ED9-4B01-992A-9F483525A8A7}"/>
            </a:ext>
          </a:extLst>
        </xdr:cNvPr>
        <xdr:cNvSpPr>
          <a:spLocks noChangeShapeType="1"/>
        </xdr:cNvSpPr>
      </xdr:nvSpPr>
      <xdr:spPr bwMode="auto">
        <a:xfrm>
          <a:off x="8191500" y="3566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6510" name="Line 7">
          <a:extLst>
            <a:ext uri="{FF2B5EF4-FFF2-40B4-BE49-F238E27FC236}">
              <a16:creationId xmlns:a16="http://schemas.microsoft.com/office/drawing/2014/main" id="{313DCDBF-E611-4BC4-A0D4-7D181610A111}"/>
            </a:ext>
          </a:extLst>
        </xdr:cNvPr>
        <xdr:cNvSpPr>
          <a:spLocks noChangeShapeType="1"/>
        </xdr:cNvSpPr>
      </xdr:nvSpPr>
      <xdr:spPr bwMode="auto">
        <a:xfrm>
          <a:off x="8191500" y="3566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6511" name="Line 7">
          <a:extLst>
            <a:ext uri="{FF2B5EF4-FFF2-40B4-BE49-F238E27FC236}">
              <a16:creationId xmlns:a16="http://schemas.microsoft.com/office/drawing/2014/main" id="{C42C663D-55EF-4E49-8737-1899BD12C623}"/>
            </a:ext>
          </a:extLst>
        </xdr:cNvPr>
        <xdr:cNvSpPr>
          <a:spLocks noChangeShapeType="1"/>
        </xdr:cNvSpPr>
      </xdr:nvSpPr>
      <xdr:spPr bwMode="auto">
        <a:xfrm>
          <a:off x="8191500" y="3566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6512" name="Line 7">
          <a:extLst>
            <a:ext uri="{FF2B5EF4-FFF2-40B4-BE49-F238E27FC236}">
              <a16:creationId xmlns:a16="http://schemas.microsoft.com/office/drawing/2014/main" id="{B7583C87-CCC4-46FA-97C1-71B571AAEEE3}"/>
            </a:ext>
          </a:extLst>
        </xdr:cNvPr>
        <xdr:cNvSpPr>
          <a:spLocks noChangeShapeType="1"/>
        </xdr:cNvSpPr>
      </xdr:nvSpPr>
      <xdr:spPr bwMode="auto">
        <a:xfrm>
          <a:off x="8191500" y="3566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6513" name="Line 7">
          <a:extLst>
            <a:ext uri="{FF2B5EF4-FFF2-40B4-BE49-F238E27FC236}">
              <a16:creationId xmlns:a16="http://schemas.microsoft.com/office/drawing/2014/main" id="{D9845EAD-442B-4CF0-A7CC-A61C3A98B82E}"/>
            </a:ext>
          </a:extLst>
        </xdr:cNvPr>
        <xdr:cNvSpPr>
          <a:spLocks noChangeShapeType="1"/>
        </xdr:cNvSpPr>
      </xdr:nvSpPr>
      <xdr:spPr bwMode="auto">
        <a:xfrm>
          <a:off x="8191500" y="3566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6514" name="Line 7">
          <a:extLst>
            <a:ext uri="{FF2B5EF4-FFF2-40B4-BE49-F238E27FC236}">
              <a16:creationId xmlns:a16="http://schemas.microsoft.com/office/drawing/2014/main" id="{E4E6009A-FD1B-40A9-B75E-88C77D7C647F}"/>
            </a:ext>
          </a:extLst>
        </xdr:cNvPr>
        <xdr:cNvSpPr>
          <a:spLocks noChangeShapeType="1"/>
        </xdr:cNvSpPr>
      </xdr:nvSpPr>
      <xdr:spPr bwMode="auto">
        <a:xfrm>
          <a:off x="8191500" y="3566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6515" name="Line 7">
          <a:extLst>
            <a:ext uri="{FF2B5EF4-FFF2-40B4-BE49-F238E27FC236}">
              <a16:creationId xmlns:a16="http://schemas.microsoft.com/office/drawing/2014/main" id="{03703009-F8D9-4688-A670-8230F7E5E231}"/>
            </a:ext>
          </a:extLst>
        </xdr:cNvPr>
        <xdr:cNvSpPr>
          <a:spLocks noChangeShapeType="1"/>
        </xdr:cNvSpPr>
      </xdr:nvSpPr>
      <xdr:spPr bwMode="auto">
        <a:xfrm>
          <a:off x="8191500" y="3566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6516" name="Line 7">
          <a:extLst>
            <a:ext uri="{FF2B5EF4-FFF2-40B4-BE49-F238E27FC236}">
              <a16:creationId xmlns:a16="http://schemas.microsoft.com/office/drawing/2014/main" id="{8F709762-9A40-4EF7-90CF-EB2B1595F77B}"/>
            </a:ext>
          </a:extLst>
        </xdr:cNvPr>
        <xdr:cNvSpPr>
          <a:spLocks noChangeShapeType="1"/>
        </xdr:cNvSpPr>
      </xdr:nvSpPr>
      <xdr:spPr bwMode="auto">
        <a:xfrm>
          <a:off x="8191500" y="3566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6517" name="Line 7">
          <a:extLst>
            <a:ext uri="{FF2B5EF4-FFF2-40B4-BE49-F238E27FC236}">
              <a16:creationId xmlns:a16="http://schemas.microsoft.com/office/drawing/2014/main" id="{8F2D4173-97E4-4D8C-BCE7-15797A14CF54}"/>
            </a:ext>
          </a:extLst>
        </xdr:cNvPr>
        <xdr:cNvSpPr>
          <a:spLocks noChangeShapeType="1"/>
        </xdr:cNvSpPr>
      </xdr:nvSpPr>
      <xdr:spPr bwMode="auto">
        <a:xfrm>
          <a:off x="8191500" y="3566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175</xdr:row>
      <xdr:rowOff>0</xdr:rowOff>
    </xdr:from>
    <xdr:to>
      <xdr:col>12</xdr:col>
      <xdr:colOff>323850</xdr:colOff>
      <xdr:row>175</xdr:row>
      <xdr:rowOff>0</xdr:rowOff>
    </xdr:to>
    <xdr:sp macro="" textlink="">
      <xdr:nvSpPr>
        <xdr:cNvPr id="6518" name="Line 7">
          <a:extLst>
            <a:ext uri="{FF2B5EF4-FFF2-40B4-BE49-F238E27FC236}">
              <a16:creationId xmlns:a16="http://schemas.microsoft.com/office/drawing/2014/main" id="{9DCBDEEE-E60A-4BC1-AD33-5378AF944CD3}"/>
            </a:ext>
          </a:extLst>
        </xdr:cNvPr>
        <xdr:cNvSpPr>
          <a:spLocks noChangeShapeType="1"/>
        </xdr:cNvSpPr>
      </xdr:nvSpPr>
      <xdr:spPr bwMode="auto">
        <a:xfrm>
          <a:off x="8191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175</xdr:row>
      <xdr:rowOff>0</xdr:rowOff>
    </xdr:from>
    <xdr:to>
      <xdr:col>12</xdr:col>
      <xdr:colOff>323850</xdr:colOff>
      <xdr:row>175</xdr:row>
      <xdr:rowOff>0</xdr:rowOff>
    </xdr:to>
    <xdr:sp macro="" textlink="">
      <xdr:nvSpPr>
        <xdr:cNvPr id="6519" name="Line 7">
          <a:extLst>
            <a:ext uri="{FF2B5EF4-FFF2-40B4-BE49-F238E27FC236}">
              <a16:creationId xmlns:a16="http://schemas.microsoft.com/office/drawing/2014/main" id="{B2350A53-D5EC-4846-9A4B-F16672D04E9D}"/>
            </a:ext>
          </a:extLst>
        </xdr:cNvPr>
        <xdr:cNvSpPr>
          <a:spLocks noChangeShapeType="1"/>
        </xdr:cNvSpPr>
      </xdr:nvSpPr>
      <xdr:spPr bwMode="auto">
        <a:xfrm>
          <a:off x="8191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6520" name="Line 7">
          <a:extLst>
            <a:ext uri="{FF2B5EF4-FFF2-40B4-BE49-F238E27FC236}">
              <a16:creationId xmlns:a16="http://schemas.microsoft.com/office/drawing/2014/main" id="{6D77709C-6CBD-431F-BE37-0222F037B721}"/>
            </a:ext>
          </a:extLst>
        </xdr:cNvPr>
        <xdr:cNvSpPr>
          <a:spLocks noChangeShapeType="1"/>
        </xdr:cNvSpPr>
      </xdr:nvSpPr>
      <xdr:spPr bwMode="auto">
        <a:xfrm>
          <a:off x="8191500" y="3726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6521" name="Line 7">
          <a:extLst>
            <a:ext uri="{FF2B5EF4-FFF2-40B4-BE49-F238E27FC236}">
              <a16:creationId xmlns:a16="http://schemas.microsoft.com/office/drawing/2014/main" id="{E6522238-C590-465F-BA33-CD848706EE5D}"/>
            </a:ext>
          </a:extLst>
        </xdr:cNvPr>
        <xdr:cNvSpPr>
          <a:spLocks noChangeShapeType="1"/>
        </xdr:cNvSpPr>
      </xdr:nvSpPr>
      <xdr:spPr bwMode="auto">
        <a:xfrm>
          <a:off x="8191500" y="3726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6522" name="Line 7">
          <a:extLst>
            <a:ext uri="{FF2B5EF4-FFF2-40B4-BE49-F238E27FC236}">
              <a16:creationId xmlns:a16="http://schemas.microsoft.com/office/drawing/2014/main" id="{06BB089F-FC10-4036-824B-0E9315487A96}"/>
            </a:ext>
          </a:extLst>
        </xdr:cNvPr>
        <xdr:cNvSpPr>
          <a:spLocks noChangeShapeType="1"/>
        </xdr:cNvSpPr>
      </xdr:nvSpPr>
      <xdr:spPr bwMode="auto">
        <a:xfrm>
          <a:off x="8191500" y="3726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6523" name="Line 7">
          <a:extLst>
            <a:ext uri="{FF2B5EF4-FFF2-40B4-BE49-F238E27FC236}">
              <a16:creationId xmlns:a16="http://schemas.microsoft.com/office/drawing/2014/main" id="{73AA0C69-9FDB-4610-8D68-85F4A09A0944}"/>
            </a:ext>
          </a:extLst>
        </xdr:cNvPr>
        <xdr:cNvSpPr>
          <a:spLocks noChangeShapeType="1"/>
        </xdr:cNvSpPr>
      </xdr:nvSpPr>
      <xdr:spPr bwMode="auto">
        <a:xfrm>
          <a:off x="8191500" y="3726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6524" name="Line 7">
          <a:extLst>
            <a:ext uri="{FF2B5EF4-FFF2-40B4-BE49-F238E27FC236}">
              <a16:creationId xmlns:a16="http://schemas.microsoft.com/office/drawing/2014/main" id="{E2A389DA-398B-4965-939F-410B6AFED01C}"/>
            </a:ext>
          </a:extLst>
        </xdr:cNvPr>
        <xdr:cNvSpPr>
          <a:spLocks noChangeShapeType="1"/>
        </xdr:cNvSpPr>
      </xdr:nvSpPr>
      <xdr:spPr bwMode="auto">
        <a:xfrm>
          <a:off x="8191500" y="3726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6525" name="Line 7">
          <a:extLst>
            <a:ext uri="{FF2B5EF4-FFF2-40B4-BE49-F238E27FC236}">
              <a16:creationId xmlns:a16="http://schemas.microsoft.com/office/drawing/2014/main" id="{9988277A-4D24-4D91-A058-B38A52D4B42F}"/>
            </a:ext>
          </a:extLst>
        </xdr:cNvPr>
        <xdr:cNvSpPr>
          <a:spLocks noChangeShapeType="1"/>
        </xdr:cNvSpPr>
      </xdr:nvSpPr>
      <xdr:spPr bwMode="auto">
        <a:xfrm>
          <a:off x="8191500" y="3726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6526" name="Line 7">
          <a:extLst>
            <a:ext uri="{FF2B5EF4-FFF2-40B4-BE49-F238E27FC236}">
              <a16:creationId xmlns:a16="http://schemas.microsoft.com/office/drawing/2014/main" id="{983B477D-EADA-4CEE-B64F-430EEE15F717}"/>
            </a:ext>
          </a:extLst>
        </xdr:cNvPr>
        <xdr:cNvSpPr>
          <a:spLocks noChangeShapeType="1"/>
        </xdr:cNvSpPr>
      </xdr:nvSpPr>
      <xdr:spPr bwMode="auto">
        <a:xfrm>
          <a:off x="8191500" y="3726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6527" name="Line 7">
          <a:extLst>
            <a:ext uri="{FF2B5EF4-FFF2-40B4-BE49-F238E27FC236}">
              <a16:creationId xmlns:a16="http://schemas.microsoft.com/office/drawing/2014/main" id="{23C5575F-2511-4FD5-91DD-2B564F34BC6E}"/>
            </a:ext>
          </a:extLst>
        </xdr:cNvPr>
        <xdr:cNvSpPr>
          <a:spLocks noChangeShapeType="1"/>
        </xdr:cNvSpPr>
      </xdr:nvSpPr>
      <xdr:spPr bwMode="auto">
        <a:xfrm>
          <a:off x="8191500" y="3726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6528" name="Line 7">
          <a:extLst>
            <a:ext uri="{FF2B5EF4-FFF2-40B4-BE49-F238E27FC236}">
              <a16:creationId xmlns:a16="http://schemas.microsoft.com/office/drawing/2014/main" id="{89C7F4FD-0CCD-4F53-991A-7F45DB0B99FA}"/>
            </a:ext>
          </a:extLst>
        </xdr:cNvPr>
        <xdr:cNvSpPr>
          <a:spLocks noChangeShapeType="1"/>
        </xdr:cNvSpPr>
      </xdr:nvSpPr>
      <xdr:spPr bwMode="auto">
        <a:xfrm>
          <a:off x="8191500" y="3726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6529" name="Line 7">
          <a:extLst>
            <a:ext uri="{FF2B5EF4-FFF2-40B4-BE49-F238E27FC236}">
              <a16:creationId xmlns:a16="http://schemas.microsoft.com/office/drawing/2014/main" id="{7AD61A5A-A49B-40D1-989D-1C1254FCB87C}"/>
            </a:ext>
          </a:extLst>
        </xdr:cNvPr>
        <xdr:cNvSpPr>
          <a:spLocks noChangeShapeType="1"/>
        </xdr:cNvSpPr>
      </xdr:nvSpPr>
      <xdr:spPr bwMode="auto">
        <a:xfrm>
          <a:off x="8191500" y="3726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6530" name="Line 7">
          <a:extLst>
            <a:ext uri="{FF2B5EF4-FFF2-40B4-BE49-F238E27FC236}">
              <a16:creationId xmlns:a16="http://schemas.microsoft.com/office/drawing/2014/main" id="{5FB1CCB9-D1AB-443E-AB7D-6626F2B9C6F5}"/>
            </a:ext>
          </a:extLst>
        </xdr:cNvPr>
        <xdr:cNvSpPr>
          <a:spLocks noChangeShapeType="1"/>
        </xdr:cNvSpPr>
      </xdr:nvSpPr>
      <xdr:spPr bwMode="auto">
        <a:xfrm>
          <a:off x="8191500" y="3726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6531" name="Line 7">
          <a:extLst>
            <a:ext uri="{FF2B5EF4-FFF2-40B4-BE49-F238E27FC236}">
              <a16:creationId xmlns:a16="http://schemas.microsoft.com/office/drawing/2014/main" id="{9A9280FA-E3D6-4548-90F4-85E98B1C8623}"/>
            </a:ext>
          </a:extLst>
        </xdr:cNvPr>
        <xdr:cNvSpPr>
          <a:spLocks noChangeShapeType="1"/>
        </xdr:cNvSpPr>
      </xdr:nvSpPr>
      <xdr:spPr bwMode="auto">
        <a:xfrm>
          <a:off x="8191500" y="3726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6532" name="Line 7">
          <a:extLst>
            <a:ext uri="{FF2B5EF4-FFF2-40B4-BE49-F238E27FC236}">
              <a16:creationId xmlns:a16="http://schemas.microsoft.com/office/drawing/2014/main" id="{6D335665-9749-4BDF-ABCE-7F4BC04E9DFF}"/>
            </a:ext>
          </a:extLst>
        </xdr:cNvPr>
        <xdr:cNvSpPr>
          <a:spLocks noChangeShapeType="1"/>
        </xdr:cNvSpPr>
      </xdr:nvSpPr>
      <xdr:spPr bwMode="auto">
        <a:xfrm>
          <a:off x="8191500" y="3726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6533" name="Line 7">
          <a:extLst>
            <a:ext uri="{FF2B5EF4-FFF2-40B4-BE49-F238E27FC236}">
              <a16:creationId xmlns:a16="http://schemas.microsoft.com/office/drawing/2014/main" id="{7CF6073B-5A96-44D3-A6B4-28F2C13AEF2D}"/>
            </a:ext>
          </a:extLst>
        </xdr:cNvPr>
        <xdr:cNvSpPr>
          <a:spLocks noChangeShapeType="1"/>
        </xdr:cNvSpPr>
      </xdr:nvSpPr>
      <xdr:spPr bwMode="auto">
        <a:xfrm>
          <a:off x="8191500" y="3726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6534" name="Line 7">
          <a:extLst>
            <a:ext uri="{FF2B5EF4-FFF2-40B4-BE49-F238E27FC236}">
              <a16:creationId xmlns:a16="http://schemas.microsoft.com/office/drawing/2014/main" id="{BC05F9B6-8F2C-4809-B8FA-0E55A9D54B90}"/>
            </a:ext>
          </a:extLst>
        </xdr:cNvPr>
        <xdr:cNvSpPr>
          <a:spLocks noChangeShapeType="1"/>
        </xdr:cNvSpPr>
      </xdr:nvSpPr>
      <xdr:spPr bwMode="auto">
        <a:xfrm>
          <a:off x="8191500" y="3726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6535" name="Line 7">
          <a:extLst>
            <a:ext uri="{FF2B5EF4-FFF2-40B4-BE49-F238E27FC236}">
              <a16:creationId xmlns:a16="http://schemas.microsoft.com/office/drawing/2014/main" id="{3490D625-2A8A-4F86-98D9-FAF7E37CCC1A}"/>
            </a:ext>
          </a:extLst>
        </xdr:cNvPr>
        <xdr:cNvSpPr>
          <a:spLocks noChangeShapeType="1"/>
        </xdr:cNvSpPr>
      </xdr:nvSpPr>
      <xdr:spPr bwMode="auto">
        <a:xfrm>
          <a:off x="8191500" y="3726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6536" name="Line 7">
          <a:extLst>
            <a:ext uri="{FF2B5EF4-FFF2-40B4-BE49-F238E27FC236}">
              <a16:creationId xmlns:a16="http://schemas.microsoft.com/office/drawing/2014/main" id="{D6054B5E-94F8-477A-8B09-78E4189DA069}"/>
            </a:ext>
          </a:extLst>
        </xdr:cNvPr>
        <xdr:cNvSpPr>
          <a:spLocks noChangeShapeType="1"/>
        </xdr:cNvSpPr>
      </xdr:nvSpPr>
      <xdr:spPr bwMode="auto">
        <a:xfrm>
          <a:off x="8191500" y="3726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6537" name="Line 7">
          <a:extLst>
            <a:ext uri="{FF2B5EF4-FFF2-40B4-BE49-F238E27FC236}">
              <a16:creationId xmlns:a16="http://schemas.microsoft.com/office/drawing/2014/main" id="{9BE3C422-7B5A-4ADC-95F4-D87278026EE2}"/>
            </a:ext>
          </a:extLst>
        </xdr:cNvPr>
        <xdr:cNvSpPr>
          <a:spLocks noChangeShapeType="1"/>
        </xdr:cNvSpPr>
      </xdr:nvSpPr>
      <xdr:spPr bwMode="auto">
        <a:xfrm>
          <a:off x="8191500" y="3726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6538" name="Line 7">
          <a:extLst>
            <a:ext uri="{FF2B5EF4-FFF2-40B4-BE49-F238E27FC236}">
              <a16:creationId xmlns:a16="http://schemas.microsoft.com/office/drawing/2014/main" id="{4600EB76-3592-4381-A746-1DE10AA998B3}"/>
            </a:ext>
          </a:extLst>
        </xdr:cNvPr>
        <xdr:cNvSpPr>
          <a:spLocks noChangeShapeType="1"/>
        </xdr:cNvSpPr>
      </xdr:nvSpPr>
      <xdr:spPr bwMode="auto">
        <a:xfrm>
          <a:off x="8191500" y="3726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6539" name="Line 7">
          <a:extLst>
            <a:ext uri="{FF2B5EF4-FFF2-40B4-BE49-F238E27FC236}">
              <a16:creationId xmlns:a16="http://schemas.microsoft.com/office/drawing/2014/main" id="{7A1D414C-6255-4506-8A0A-80BEE7F17B8C}"/>
            </a:ext>
          </a:extLst>
        </xdr:cNvPr>
        <xdr:cNvSpPr>
          <a:spLocks noChangeShapeType="1"/>
        </xdr:cNvSpPr>
      </xdr:nvSpPr>
      <xdr:spPr bwMode="auto">
        <a:xfrm>
          <a:off x="8191500" y="3726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6540" name="Line 7">
          <a:extLst>
            <a:ext uri="{FF2B5EF4-FFF2-40B4-BE49-F238E27FC236}">
              <a16:creationId xmlns:a16="http://schemas.microsoft.com/office/drawing/2014/main" id="{5F8D81D8-DFAC-4146-9204-61146BF5A3DF}"/>
            </a:ext>
          </a:extLst>
        </xdr:cNvPr>
        <xdr:cNvSpPr>
          <a:spLocks noChangeShapeType="1"/>
        </xdr:cNvSpPr>
      </xdr:nvSpPr>
      <xdr:spPr bwMode="auto">
        <a:xfrm>
          <a:off x="8191500" y="3726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6541" name="Line 7">
          <a:extLst>
            <a:ext uri="{FF2B5EF4-FFF2-40B4-BE49-F238E27FC236}">
              <a16:creationId xmlns:a16="http://schemas.microsoft.com/office/drawing/2014/main" id="{348BC2B1-FF8A-4B49-A213-B6E5558D38D2}"/>
            </a:ext>
          </a:extLst>
        </xdr:cNvPr>
        <xdr:cNvSpPr>
          <a:spLocks noChangeShapeType="1"/>
        </xdr:cNvSpPr>
      </xdr:nvSpPr>
      <xdr:spPr bwMode="auto">
        <a:xfrm>
          <a:off x="8191500" y="3726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6542" name="Line 7">
          <a:extLst>
            <a:ext uri="{FF2B5EF4-FFF2-40B4-BE49-F238E27FC236}">
              <a16:creationId xmlns:a16="http://schemas.microsoft.com/office/drawing/2014/main" id="{D810F42C-33CA-4DFA-B56A-861F4FFB1F39}"/>
            </a:ext>
          </a:extLst>
        </xdr:cNvPr>
        <xdr:cNvSpPr>
          <a:spLocks noChangeShapeType="1"/>
        </xdr:cNvSpPr>
      </xdr:nvSpPr>
      <xdr:spPr bwMode="auto">
        <a:xfrm>
          <a:off x="8191500" y="3726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6543" name="Line 7">
          <a:extLst>
            <a:ext uri="{FF2B5EF4-FFF2-40B4-BE49-F238E27FC236}">
              <a16:creationId xmlns:a16="http://schemas.microsoft.com/office/drawing/2014/main" id="{A4FDFE09-8AC8-4885-BCFD-A9F7C081D059}"/>
            </a:ext>
          </a:extLst>
        </xdr:cNvPr>
        <xdr:cNvSpPr>
          <a:spLocks noChangeShapeType="1"/>
        </xdr:cNvSpPr>
      </xdr:nvSpPr>
      <xdr:spPr bwMode="auto">
        <a:xfrm>
          <a:off x="8191500" y="3726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6544" name="Line 7">
          <a:extLst>
            <a:ext uri="{FF2B5EF4-FFF2-40B4-BE49-F238E27FC236}">
              <a16:creationId xmlns:a16="http://schemas.microsoft.com/office/drawing/2014/main" id="{47B20EF4-C590-447B-906C-DCA679E255B6}"/>
            </a:ext>
          </a:extLst>
        </xdr:cNvPr>
        <xdr:cNvSpPr>
          <a:spLocks noChangeShapeType="1"/>
        </xdr:cNvSpPr>
      </xdr:nvSpPr>
      <xdr:spPr bwMode="auto">
        <a:xfrm>
          <a:off x="8191500" y="3726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6545" name="Line 7">
          <a:extLst>
            <a:ext uri="{FF2B5EF4-FFF2-40B4-BE49-F238E27FC236}">
              <a16:creationId xmlns:a16="http://schemas.microsoft.com/office/drawing/2014/main" id="{49387E92-CD91-452E-917B-1C08996FD7F4}"/>
            </a:ext>
          </a:extLst>
        </xdr:cNvPr>
        <xdr:cNvSpPr>
          <a:spLocks noChangeShapeType="1"/>
        </xdr:cNvSpPr>
      </xdr:nvSpPr>
      <xdr:spPr bwMode="auto">
        <a:xfrm>
          <a:off x="8191500" y="3726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6546" name="Line 7">
          <a:extLst>
            <a:ext uri="{FF2B5EF4-FFF2-40B4-BE49-F238E27FC236}">
              <a16:creationId xmlns:a16="http://schemas.microsoft.com/office/drawing/2014/main" id="{05DA00B9-2315-4ACA-9C8B-7F9695CA14C3}"/>
            </a:ext>
          </a:extLst>
        </xdr:cNvPr>
        <xdr:cNvSpPr>
          <a:spLocks noChangeShapeType="1"/>
        </xdr:cNvSpPr>
      </xdr:nvSpPr>
      <xdr:spPr bwMode="auto">
        <a:xfrm>
          <a:off x="8191500" y="3726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6547" name="Line 7">
          <a:extLst>
            <a:ext uri="{FF2B5EF4-FFF2-40B4-BE49-F238E27FC236}">
              <a16:creationId xmlns:a16="http://schemas.microsoft.com/office/drawing/2014/main" id="{2A656AD2-1746-4630-9466-838836AA8F9B}"/>
            </a:ext>
          </a:extLst>
        </xdr:cNvPr>
        <xdr:cNvSpPr>
          <a:spLocks noChangeShapeType="1"/>
        </xdr:cNvSpPr>
      </xdr:nvSpPr>
      <xdr:spPr bwMode="auto">
        <a:xfrm>
          <a:off x="8191500" y="3726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6548" name="Line 7">
          <a:extLst>
            <a:ext uri="{FF2B5EF4-FFF2-40B4-BE49-F238E27FC236}">
              <a16:creationId xmlns:a16="http://schemas.microsoft.com/office/drawing/2014/main" id="{854B26E9-DE08-4507-BC13-4491497CDDD6}"/>
            </a:ext>
          </a:extLst>
        </xdr:cNvPr>
        <xdr:cNvSpPr>
          <a:spLocks noChangeShapeType="1"/>
        </xdr:cNvSpPr>
      </xdr:nvSpPr>
      <xdr:spPr bwMode="auto">
        <a:xfrm>
          <a:off x="8191500" y="3726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6549" name="Line 7">
          <a:extLst>
            <a:ext uri="{FF2B5EF4-FFF2-40B4-BE49-F238E27FC236}">
              <a16:creationId xmlns:a16="http://schemas.microsoft.com/office/drawing/2014/main" id="{81E33F97-F6B5-4C20-A34E-6DC9D85D0804}"/>
            </a:ext>
          </a:extLst>
        </xdr:cNvPr>
        <xdr:cNvSpPr>
          <a:spLocks noChangeShapeType="1"/>
        </xdr:cNvSpPr>
      </xdr:nvSpPr>
      <xdr:spPr bwMode="auto">
        <a:xfrm>
          <a:off x="8191500" y="3726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6550" name="Line 7">
          <a:extLst>
            <a:ext uri="{FF2B5EF4-FFF2-40B4-BE49-F238E27FC236}">
              <a16:creationId xmlns:a16="http://schemas.microsoft.com/office/drawing/2014/main" id="{229820DA-5173-4770-B990-9B0AA1C787ED}"/>
            </a:ext>
          </a:extLst>
        </xdr:cNvPr>
        <xdr:cNvSpPr>
          <a:spLocks noChangeShapeType="1"/>
        </xdr:cNvSpPr>
      </xdr:nvSpPr>
      <xdr:spPr bwMode="auto">
        <a:xfrm>
          <a:off x="8191500" y="3726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6551" name="Line 7">
          <a:extLst>
            <a:ext uri="{FF2B5EF4-FFF2-40B4-BE49-F238E27FC236}">
              <a16:creationId xmlns:a16="http://schemas.microsoft.com/office/drawing/2014/main" id="{6ACC150C-FBED-43D3-B589-1CE869A1D576}"/>
            </a:ext>
          </a:extLst>
        </xdr:cNvPr>
        <xdr:cNvSpPr>
          <a:spLocks noChangeShapeType="1"/>
        </xdr:cNvSpPr>
      </xdr:nvSpPr>
      <xdr:spPr bwMode="auto">
        <a:xfrm>
          <a:off x="8191500" y="3726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6552" name="Line 7">
          <a:extLst>
            <a:ext uri="{FF2B5EF4-FFF2-40B4-BE49-F238E27FC236}">
              <a16:creationId xmlns:a16="http://schemas.microsoft.com/office/drawing/2014/main" id="{4218077C-DF26-41A6-8134-5706C5028D21}"/>
            </a:ext>
          </a:extLst>
        </xdr:cNvPr>
        <xdr:cNvSpPr>
          <a:spLocks noChangeShapeType="1"/>
        </xdr:cNvSpPr>
      </xdr:nvSpPr>
      <xdr:spPr bwMode="auto">
        <a:xfrm>
          <a:off x="8191500" y="3726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6553" name="Line 7">
          <a:extLst>
            <a:ext uri="{FF2B5EF4-FFF2-40B4-BE49-F238E27FC236}">
              <a16:creationId xmlns:a16="http://schemas.microsoft.com/office/drawing/2014/main" id="{43F440C4-50AE-4E9F-973D-96BD22A530CB}"/>
            </a:ext>
          </a:extLst>
        </xdr:cNvPr>
        <xdr:cNvSpPr>
          <a:spLocks noChangeShapeType="1"/>
        </xdr:cNvSpPr>
      </xdr:nvSpPr>
      <xdr:spPr bwMode="auto">
        <a:xfrm>
          <a:off x="8191500" y="3726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6554" name="Line 7">
          <a:extLst>
            <a:ext uri="{FF2B5EF4-FFF2-40B4-BE49-F238E27FC236}">
              <a16:creationId xmlns:a16="http://schemas.microsoft.com/office/drawing/2014/main" id="{597D367B-8EC9-45C4-8767-4BCECB7C7422}"/>
            </a:ext>
          </a:extLst>
        </xdr:cNvPr>
        <xdr:cNvSpPr>
          <a:spLocks noChangeShapeType="1"/>
        </xdr:cNvSpPr>
      </xdr:nvSpPr>
      <xdr:spPr bwMode="auto">
        <a:xfrm>
          <a:off x="8191500" y="3726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6555" name="Line 7">
          <a:extLst>
            <a:ext uri="{FF2B5EF4-FFF2-40B4-BE49-F238E27FC236}">
              <a16:creationId xmlns:a16="http://schemas.microsoft.com/office/drawing/2014/main" id="{7C466E57-6322-4482-95B0-003F577B9901}"/>
            </a:ext>
          </a:extLst>
        </xdr:cNvPr>
        <xdr:cNvSpPr>
          <a:spLocks noChangeShapeType="1"/>
        </xdr:cNvSpPr>
      </xdr:nvSpPr>
      <xdr:spPr bwMode="auto">
        <a:xfrm>
          <a:off x="8191500" y="3726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6556" name="Line 7">
          <a:extLst>
            <a:ext uri="{FF2B5EF4-FFF2-40B4-BE49-F238E27FC236}">
              <a16:creationId xmlns:a16="http://schemas.microsoft.com/office/drawing/2014/main" id="{DDD16B8B-973B-4F9C-9ADE-7543C1D1C5D6}"/>
            </a:ext>
          </a:extLst>
        </xdr:cNvPr>
        <xdr:cNvSpPr>
          <a:spLocks noChangeShapeType="1"/>
        </xdr:cNvSpPr>
      </xdr:nvSpPr>
      <xdr:spPr bwMode="auto">
        <a:xfrm>
          <a:off x="8191500" y="3726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6557" name="Line 7">
          <a:extLst>
            <a:ext uri="{FF2B5EF4-FFF2-40B4-BE49-F238E27FC236}">
              <a16:creationId xmlns:a16="http://schemas.microsoft.com/office/drawing/2014/main" id="{F908A241-1C1A-4104-B9AA-B7250A1B8D0E}"/>
            </a:ext>
          </a:extLst>
        </xdr:cNvPr>
        <xdr:cNvSpPr>
          <a:spLocks noChangeShapeType="1"/>
        </xdr:cNvSpPr>
      </xdr:nvSpPr>
      <xdr:spPr bwMode="auto">
        <a:xfrm>
          <a:off x="8191500" y="3726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6558" name="Line 7">
          <a:extLst>
            <a:ext uri="{FF2B5EF4-FFF2-40B4-BE49-F238E27FC236}">
              <a16:creationId xmlns:a16="http://schemas.microsoft.com/office/drawing/2014/main" id="{5566EFDC-BA0B-439C-B23A-295B12182269}"/>
            </a:ext>
          </a:extLst>
        </xdr:cNvPr>
        <xdr:cNvSpPr>
          <a:spLocks noChangeShapeType="1"/>
        </xdr:cNvSpPr>
      </xdr:nvSpPr>
      <xdr:spPr bwMode="auto">
        <a:xfrm>
          <a:off x="8191500" y="3726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6559" name="Line 7">
          <a:extLst>
            <a:ext uri="{FF2B5EF4-FFF2-40B4-BE49-F238E27FC236}">
              <a16:creationId xmlns:a16="http://schemas.microsoft.com/office/drawing/2014/main" id="{E4A5EDA2-CD8B-49F3-B591-3897B5CDEE19}"/>
            </a:ext>
          </a:extLst>
        </xdr:cNvPr>
        <xdr:cNvSpPr>
          <a:spLocks noChangeShapeType="1"/>
        </xdr:cNvSpPr>
      </xdr:nvSpPr>
      <xdr:spPr bwMode="auto">
        <a:xfrm>
          <a:off x="8191500" y="3726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6560" name="Line 7">
          <a:extLst>
            <a:ext uri="{FF2B5EF4-FFF2-40B4-BE49-F238E27FC236}">
              <a16:creationId xmlns:a16="http://schemas.microsoft.com/office/drawing/2014/main" id="{1D8719D5-171F-4399-B5BC-7AC78048D9A5}"/>
            </a:ext>
          </a:extLst>
        </xdr:cNvPr>
        <xdr:cNvSpPr>
          <a:spLocks noChangeShapeType="1"/>
        </xdr:cNvSpPr>
      </xdr:nvSpPr>
      <xdr:spPr bwMode="auto">
        <a:xfrm>
          <a:off x="8191500" y="3726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6561" name="Line 7">
          <a:extLst>
            <a:ext uri="{FF2B5EF4-FFF2-40B4-BE49-F238E27FC236}">
              <a16:creationId xmlns:a16="http://schemas.microsoft.com/office/drawing/2014/main" id="{E7C2C5D8-0BB3-429F-B419-991FC7214D00}"/>
            </a:ext>
          </a:extLst>
        </xdr:cNvPr>
        <xdr:cNvSpPr>
          <a:spLocks noChangeShapeType="1"/>
        </xdr:cNvSpPr>
      </xdr:nvSpPr>
      <xdr:spPr bwMode="auto">
        <a:xfrm>
          <a:off x="8191500" y="3726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6562" name="Line 7">
          <a:extLst>
            <a:ext uri="{FF2B5EF4-FFF2-40B4-BE49-F238E27FC236}">
              <a16:creationId xmlns:a16="http://schemas.microsoft.com/office/drawing/2014/main" id="{4BFCA9EE-5064-4538-AD3D-24FD26F9C6D4}"/>
            </a:ext>
          </a:extLst>
        </xdr:cNvPr>
        <xdr:cNvSpPr>
          <a:spLocks noChangeShapeType="1"/>
        </xdr:cNvSpPr>
      </xdr:nvSpPr>
      <xdr:spPr bwMode="auto">
        <a:xfrm>
          <a:off x="8191500" y="3726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6563" name="Line 7">
          <a:extLst>
            <a:ext uri="{FF2B5EF4-FFF2-40B4-BE49-F238E27FC236}">
              <a16:creationId xmlns:a16="http://schemas.microsoft.com/office/drawing/2014/main" id="{9B4DA856-6EF5-4629-99E5-C2B9836BAF6F}"/>
            </a:ext>
          </a:extLst>
        </xdr:cNvPr>
        <xdr:cNvSpPr>
          <a:spLocks noChangeShapeType="1"/>
        </xdr:cNvSpPr>
      </xdr:nvSpPr>
      <xdr:spPr bwMode="auto">
        <a:xfrm>
          <a:off x="8191500" y="3726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6564" name="Line 7">
          <a:extLst>
            <a:ext uri="{FF2B5EF4-FFF2-40B4-BE49-F238E27FC236}">
              <a16:creationId xmlns:a16="http://schemas.microsoft.com/office/drawing/2014/main" id="{9C902493-8623-49BD-9F71-BE3FE894D2B1}"/>
            </a:ext>
          </a:extLst>
        </xdr:cNvPr>
        <xdr:cNvSpPr>
          <a:spLocks noChangeShapeType="1"/>
        </xdr:cNvSpPr>
      </xdr:nvSpPr>
      <xdr:spPr bwMode="auto">
        <a:xfrm>
          <a:off x="8191500" y="3726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6565" name="Line 7">
          <a:extLst>
            <a:ext uri="{FF2B5EF4-FFF2-40B4-BE49-F238E27FC236}">
              <a16:creationId xmlns:a16="http://schemas.microsoft.com/office/drawing/2014/main" id="{B0822266-BF09-4867-A49F-DEF4F908638E}"/>
            </a:ext>
          </a:extLst>
        </xdr:cNvPr>
        <xdr:cNvSpPr>
          <a:spLocks noChangeShapeType="1"/>
        </xdr:cNvSpPr>
      </xdr:nvSpPr>
      <xdr:spPr bwMode="auto">
        <a:xfrm>
          <a:off x="8191500" y="3726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6566" name="Line 7">
          <a:extLst>
            <a:ext uri="{FF2B5EF4-FFF2-40B4-BE49-F238E27FC236}">
              <a16:creationId xmlns:a16="http://schemas.microsoft.com/office/drawing/2014/main" id="{94239682-D57F-4764-89CD-FF93EE1FFE61}"/>
            </a:ext>
          </a:extLst>
        </xdr:cNvPr>
        <xdr:cNvSpPr>
          <a:spLocks noChangeShapeType="1"/>
        </xdr:cNvSpPr>
      </xdr:nvSpPr>
      <xdr:spPr bwMode="auto">
        <a:xfrm>
          <a:off x="8191500" y="3726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6567" name="Line 7">
          <a:extLst>
            <a:ext uri="{FF2B5EF4-FFF2-40B4-BE49-F238E27FC236}">
              <a16:creationId xmlns:a16="http://schemas.microsoft.com/office/drawing/2014/main" id="{645647AD-E817-46A8-A0C7-E0CC79AD647D}"/>
            </a:ext>
          </a:extLst>
        </xdr:cNvPr>
        <xdr:cNvSpPr>
          <a:spLocks noChangeShapeType="1"/>
        </xdr:cNvSpPr>
      </xdr:nvSpPr>
      <xdr:spPr bwMode="auto">
        <a:xfrm>
          <a:off x="8191500" y="3726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6568" name="Line 7">
          <a:extLst>
            <a:ext uri="{FF2B5EF4-FFF2-40B4-BE49-F238E27FC236}">
              <a16:creationId xmlns:a16="http://schemas.microsoft.com/office/drawing/2014/main" id="{9AEBEE0E-49D6-4FC3-9D4F-112AE386117B}"/>
            </a:ext>
          </a:extLst>
        </xdr:cNvPr>
        <xdr:cNvSpPr>
          <a:spLocks noChangeShapeType="1"/>
        </xdr:cNvSpPr>
      </xdr:nvSpPr>
      <xdr:spPr bwMode="auto">
        <a:xfrm>
          <a:off x="8191500" y="3726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6569" name="Line 7">
          <a:extLst>
            <a:ext uri="{FF2B5EF4-FFF2-40B4-BE49-F238E27FC236}">
              <a16:creationId xmlns:a16="http://schemas.microsoft.com/office/drawing/2014/main" id="{7649D080-AD5B-4DE8-BA97-386DABEC14CB}"/>
            </a:ext>
          </a:extLst>
        </xdr:cNvPr>
        <xdr:cNvSpPr>
          <a:spLocks noChangeShapeType="1"/>
        </xdr:cNvSpPr>
      </xdr:nvSpPr>
      <xdr:spPr bwMode="auto">
        <a:xfrm>
          <a:off x="8191500" y="3726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6570" name="Line 7">
          <a:extLst>
            <a:ext uri="{FF2B5EF4-FFF2-40B4-BE49-F238E27FC236}">
              <a16:creationId xmlns:a16="http://schemas.microsoft.com/office/drawing/2014/main" id="{2BC22940-C2A9-42F8-BDA8-05FCD55F6276}"/>
            </a:ext>
          </a:extLst>
        </xdr:cNvPr>
        <xdr:cNvSpPr>
          <a:spLocks noChangeShapeType="1"/>
        </xdr:cNvSpPr>
      </xdr:nvSpPr>
      <xdr:spPr bwMode="auto">
        <a:xfrm>
          <a:off x="8191500" y="3726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6571" name="Line 7">
          <a:extLst>
            <a:ext uri="{FF2B5EF4-FFF2-40B4-BE49-F238E27FC236}">
              <a16:creationId xmlns:a16="http://schemas.microsoft.com/office/drawing/2014/main" id="{4BF575E9-8454-4121-9376-9408ED7E855E}"/>
            </a:ext>
          </a:extLst>
        </xdr:cNvPr>
        <xdr:cNvSpPr>
          <a:spLocks noChangeShapeType="1"/>
        </xdr:cNvSpPr>
      </xdr:nvSpPr>
      <xdr:spPr bwMode="auto">
        <a:xfrm>
          <a:off x="8191500" y="3726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6572" name="Line 7">
          <a:extLst>
            <a:ext uri="{FF2B5EF4-FFF2-40B4-BE49-F238E27FC236}">
              <a16:creationId xmlns:a16="http://schemas.microsoft.com/office/drawing/2014/main" id="{7CF60F96-1FD0-4D6C-B888-A4766312B211}"/>
            </a:ext>
          </a:extLst>
        </xdr:cNvPr>
        <xdr:cNvSpPr>
          <a:spLocks noChangeShapeType="1"/>
        </xdr:cNvSpPr>
      </xdr:nvSpPr>
      <xdr:spPr bwMode="auto">
        <a:xfrm>
          <a:off x="8191500" y="3726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6573" name="Line 7">
          <a:extLst>
            <a:ext uri="{FF2B5EF4-FFF2-40B4-BE49-F238E27FC236}">
              <a16:creationId xmlns:a16="http://schemas.microsoft.com/office/drawing/2014/main" id="{D90E9753-6E8B-4F42-A8F9-DF8B2A9487C2}"/>
            </a:ext>
          </a:extLst>
        </xdr:cNvPr>
        <xdr:cNvSpPr>
          <a:spLocks noChangeShapeType="1"/>
        </xdr:cNvSpPr>
      </xdr:nvSpPr>
      <xdr:spPr bwMode="auto">
        <a:xfrm>
          <a:off x="8191500" y="3726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6574" name="Line 7">
          <a:extLst>
            <a:ext uri="{FF2B5EF4-FFF2-40B4-BE49-F238E27FC236}">
              <a16:creationId xmlns:a16="http://schemas.microsoft.com/office/drawing/2014/main" id="{7E2762B3-DD3F-4341-AA62-5F9A356D09DD}"/>
            </a:ext>
          </a:extLst>
        </xdr:cNvPr>
        <xdr:cNvSpPr>
          <a:spLocks noChangeShapeType="1"/>
        </xdr:cNvSpPr>
      </xdr:nvSpPr>
      <xdr:spPr bwMode="auto">
        <a:xfrm>
          <a:off x="8191500" y="3726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6575" name="Line 7">
          <a:extLst>
            <a:ext uri="{FF2B5EF4-FFF2-40B4-BE49-F238E27FC236}">
              <a16:creationId xmlns:a16="http://schemas.microsoft.com/office/drawing/2014/main" id="{464A1FD8-ECB3-44FB-A464-1D1830B575EA}"/>
            </a:ext>
          </a:extLst>
        </xdr:cNvPr>
        <xdr:cNvSpPr>
          <a:spLocks noChangeShapeType="1"/>
        </xdr:cNvSpPr>
      </xdr:nvSpPr>
      <xdr:spPr bwMode="auto">
        <a:xfrm>
          <a:off x="8191500" y="3726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6576" name="Line 7">
          <a:extLst>
            <a:ext uri="{FF2B5EF4-FFF2-40B4-BE49-F238E27FC236}">
              <a16:creationId xmlns:a16="http://schemas.microsoft.com/office/drawing/2014/main" id="{9D928E45-ADAC-462B-9655-9518E3225A7E}"/>
            </a:ext>
          </a:extLst>
        </xdr:cNvPr>
        <xdr:cNvSpPr>
          <a:spLocks noChangeShapeType="1"/>
        </xdr:cNvSpPr>
      </xdr:nvSpPr>
      <xdr:spPr bwMode="auto">
        <a:xfrm>
          <a:off x="8191500" y="3726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6577" name="Line 7">
          <a:extLst>
            <a:ext uri="{FF2B5EF4-FFF2-40B4-BE49-F238E27FC236}">
              <a16:creationId xmlns:a16="http://schemas.microsoft.com/office/drawing/2014/main" id="{006DB95D-4846-4B3D-8C25-0821A9E611E1}"/>
            </a:ext>
          </a:extLst>
        </xdr:cNvPr>
        <xdr:cNvSpPr>
          <a:spLocks noChangeShapeType="1"/>
        </xdr:cNvSpPr>
      </xdr:nvSpPr>
      <xdr:spPr bwMode="auto">
        <a:xfrm>
          <a:off x="8191500" y="3726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6578" name="Line 7">
          <a:extLst>
            <a:ext uri="{FF2B5EF4-FFF2-40B4-BE49-F238E27FC236}">
              <a16:creationId xmlns:a16="http://schemas.microsoft.com/office/drawing/2014/main" id="{CBB13A33-D527-4D7F-A1A7-6CCB250241B1}"/>
            </a:ext>
          </a:extLst>
        </xdr:cNvPr>
        <xdr:cNvSpPr>
          <a:spLocks noChangeShapeType="1"/>
        </xdr:cNvSpPr>
      </xdr:nvSpPr>
      <xdr:spPr bwMode="auto">
        <a:xfrm>
          <a:off x="8191500" y="3726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6579" name="Line 7">
          <a:extLst>
            <a:ext uri="{FF2B5EF4-FFF2-40B4-BE49-F238E27FC236}">
              <a16:creationId xmlns:a16="http://schemas.microsoft.com/office/drawing/2014/main" id="{7D552AF0-1AD8-48CD-A8AC-5CB2A6438427}"/>
            </a:ext>
          </a:extLst>
        </xdr:cNvPr>
        <xdr:cNvSpPr>
          <a:spLocks noChangeShapeType="1"/>
        </xdr:cNvSpPr>
      </xdr:nvSpPr>
      <xdr:spPr bwMode="auto">
        <a:xfrm>
          <a:off x="8191500" y="3726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6580" name="Line 7">
          <a:extLst>
            <a:ext uri="{FF2B5EF4-FFF2-40B4-BE49-F238E27FC236}">
              <a16:creationId xmlns:a16="http://schemas.microsoft.com/office/drawing/2014/main" id="{E75D74EA-A18A-4BB4-A097-9E24CD11C48C}"/>
            </a:ext>
          </a:extLst>
        </xdr:cNvPr>
        <xdr:cNvSpPr>
          <a:spLocks noChangeShapeType="1"/>
        </xdr:cNvSpPr>
      </xdr:nvSpPr>
      <xdr:spPr bwMode="auto">
        <a:xfrm>
          <a:off x="8191500" y="3726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6581" name="Line 7">
          <a:extLst>
            <a:ext uri="{FF2B5EF4-FFF2-40B4-BE49-F238E27FC236}">
              <a16:creationId xmlns:a16="http://schemas.microsoft.com/office/drawing/2014/main" id="{710C7E97-330F-424F-8472-D1697E1170CA}"/>
            </a:ext>
          </a:extLst>
        </xdr:cNvPr>
        <xdr:cNvSpPr>
          <a:spLocks noChangeShapeType="1"/>
        </xdr:cNvSpPr>
      </xdr:nvSpPr>
      <xdr:spPr bwMode="auto">
        <a:xfrm>
          <a:off x="8191500" y="3726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6582" name="Line 7">
          <a:extLst>
            <a:ext uri="{FF2B5EF4-FFF2-40B4-BE49-F238E27FC236}">
              <a16:creationId xmlns:a16="http://schemas.microsoft.com/office/drawing/2014/main" id="{F35CE78B-8345-4AA4-923D-C24B85BC2B5A}"/>
            </a:ext>
          </a:extLst>
        </xdr:cNvPr>
        <xdr:cNvSpPr>
          <a:spLocks noChangeShapeType="1"/>
        </xdr:cNvSpPr>
      </xdr:nvSpPr>
      <xdr:spPr bwMode="auto">
        <a:xfrm>
          <a:off x="8191500" y="3726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6583" name="Line 7">
          <a:extLst>
            <a:ext uri="{FF2B5EF4-FFF2-40B4-BE49-F238E27FC236}">
              <a16:creationId xmlns:a16="http://schemas.microsoft.com/office/drawing/2014/main" id="{FD2897A5-7EE0-4ED2-A4FD-20B0C882DD21}"/>
            </a:ext>
          </a:extLst>
        </xdr:cNvPr>
        <xdr:cNvSpPr>
          <a:spLocks noChangeShapeType="1"/>
        </xdr:cNvSpPr>
      </xdr:nvSpPr>
      <xdr:spPr bwMode="auto">
        <a:xfrm>
          <a:off x="8191500" y="3726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6584" name="Line 7">
          <a:extLst>
            <a:ext uri="{FF2B5EF4-FFF2-40B4-BE49-F238E27FC236}">
              <a16:creationId xmlns:a16="http://schemas.microsoft.com/office/drawing/2014/main" id="{D964347E-EC7A-4227-B19D-312B1EAEDD25}"/>
            </a:ext>
          </a:extLst>
        </xdr:cNvPr>
        <xdr:cNvSpPr>
          <a:spLocks noChangeShapeType="1"/>
        </xdr:cNvSpPr>
      </xdr:nvSpPr>
      <xdr:spPr bwMode="auto">
        <a:xfrm>
          <a:off x="8191500" y="3726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6585" name="Line 7">
          <a:extLst>
            <a:ext uri="{FF2B5EF4-FFF2-40B4-BE49-F238E27FC236}">
              <a16:creationId xmlns:a16="http://schemas.microsoft.com/office/drawing/2014/main" id="{D41DF00B-D3F8-4A6F-B8AB-E6F742B8E4A1}"/>
            </a:ext>
          </a:extLst>
        </xdr:cNvPr>
        <xdr:cNvSpPr>
          <a:spLocks noChangeShapeType="1"/>
        </xdr:cNvSpPr>
      </xdr:nvSpPr>
      <xdr:spPr bwMode="auto">
        <a:xfrm>
          <a:off x="8191500" y="3726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6586" name="Line 7">
          <a:extLst>
            <a:ext uri="{FF2B5EF4-FFF2-40B4-BE49-F238E27FC236}">
              <a16:creationId xmlns:a16="http://schemas.microsoft.com/office/drawing/2014/main" id="{BBB4B670-2DE9-46C3-8C78-61BBEAE93511}"/>
            </a:ext>
          </a:extLst>
        </xdr:cNvPr>
        <xdr:cNvSpPr>
          <a:spLocks noChangeShapeType="1"/>
        </xdr:cNvSpPr>
      </xdr:nvSpPr>
      <xdr:spPr bwMode="auto">
        <a:xfrm>
          <a:off x="8191500" y="3726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6587" name="Line 7">
          <a:extLst>
            <a:ext uri="{FF2B5EF4-FFF2-40B4-BE49-F238E27FC236}">
              <a16:creationId xmlns:a16="http://schemas.microsoft.com/office/drawing/2014/main" id="{6D2718AB-B826-44E3-B0CD-D42EDAFBF832}"/>
            </a:ext>
          </a:extLst>
        </xdr:cNvPr>
        <xdr:cNvSpPr>
          <a:spLocks noChangeShapeType="1"/>
        </xdr:cNvSpPr>
      </xdr:nvSpPr>
      <xdr:spPr bwMode="auto">
        <a:xfrm>
          <a:off x="8191500" y="3726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6588" name="Line 7">
          <a:extLst>
            <a:ext uri="{FF2B5EF4-FFF2-40B4-BE49-F238E27FC236}">
              <a16:creationId xmlns:a16="http://schemas.microsoft.com/office/drawing/2014/main" id="{85DEC78A-5E8D-4EA0-B86A-08EC128CD856}"/>
            </a:ext>
          </a:extLst>
        </xdr:cNvPr>
        <xdr:cNvSpPr>
          <a:spLocks noChangeShapeType="1"/>
        </xdr:cNvSpPr>
      </xdr:nvSpPr>
      <xdr:spPr bwMode="auto">
        <a:xfrm>
          <a:off x="8191500" y="3726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6589" name="Line 7">
          <a:extLst>
            <a:ext uri="{FF2B5EF4-FFF2-40B4-BE49-F238E27FC236}">
              <a16:creationId xmlns:a16="http://schemas.microsoft.com/office/drawing/2014/main" id="{260705DE-DA63-48AE-9D3A-A78764A7C60B}"/>
            </a:ext>
          </a:extLst>
        </xdr:cNvPr>
        <xdr:cNvSpPr>
          <a:spLocks noChangeShapeType="1"/>
        </xdr:cNvSpPr>
      </xdr:nvSpPr>
      <xdr:spPr bwMode="auto">
        <a:xfrm>
          <a:off x="8191500" y="3726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6590" name="Line 7">
          <a:extLst>
            <a:ext uri="{FF2B5EF4-FFF2-40B4-BE49-F238E27FC236}">
              <a16:creationId xmlns:a16="http://schemas.microsoft.com/office/drawing/2014/main" id="{2F499EEB-B389-4BCA-BE88-91A0F7FBBD2A}"/>
            </a:ext>
          </a:extLst>
        </xdr:cNvPr>
        <xdr:cNvSpPr>
          <a:spLocks noChangeShapeType="1"/>
        </xdr:cNvSpPr>
      </xdr:nvSpPr>
      <xdr:spPr bwMode="auto">
        <a:xfrm>
          <a:off x="8191500" y="3726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6591" name="Line 7">
          <a:extLst>
            <a:ext uri="{FF2B5EF4-FFF2-40B4-BE49-F238E27FC236}">
              <a16:creationId xmlns:a16="http://schemas.microsoft.com/office/drawing/2014/main" id="{DC0E2A85-3E09-49DD-922D-A9517156C8DF}"/>
            </a:ext>
          </a:extLst>
        </xdr:cNvPr>
        <xdr:cNvSpPr>
          <a:spLocks noChangeShapeType="1"/>
        </xdr:cNvSpPr>
      </xdr:nvSpPr>
      <xdr:spPr bwMode="auto">
        <a:xfrm>
          <a:off x="8191500" y="3726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6592" name="Line 7">
          <a:extLst>
            <a:ext uri="{FF2B5EF4-FFF2-40B4-BE49-F238E27FC236}">
              <a16:creationId xmlns:a16="http://schemas.microsoft.com/office/drawing/2014/main" id="{3C630301-9254-47AF-B7C8-E18069C31F2E}"/>
            </a:ext>
          </a:extLst>
        </xdr:cNvPr>
        <xdr:cNvSpPr>
          <a:spLocks noChangeShapeType="1"/>
        </xdr:cNvSpPr>
      </xdr:nvSpPr>
      <xdr:spPr bwMode="auto">
        <a:xfrm>
          <a:off x="8191500" y="3726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6593" name="Line 7">
          <a:extLst>
            <a:ext uri="{FF2B5EF4-FFF2-40B4-BE49-F238E27FC236}">
              <a16:creationId xmlns:a16="http://schemas.microsoft.com/office/drawing/2014/main" id="{C42E72DD-1918-44CE-80E7-B88FE6B7CAB2}"/>
            </a:ext>
          </a:extLst>
        </xdr:cNvPr>
        <xdr:cNvSpPr>
          <a:spLocks noChangeShapeType="1"/>
        </xdr:cNvSpPr>
      </xdr:nvSpPr>
      <xdr:spPr bwMode="auto">
        <a:xfrm>
          <a:off x="8191500" y="3726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6594" name="Line 7">
          <a:extLst>
            <a:ext uri="{FF2B5EF4-FFF2-40B4-BE49-F238E27FC236}">
              <a16:creationId xmlns:a16="http://schemas.microsoft.com/office/drawing/2014/main" id="{759DC54E-2538-45CF-A5D3-751F9121D3D4}"/>
            </a:ext>
          </a:extLst>
        </xdr:cNvPr>
        <xdr:cNvSpPr>
          <a:spLocks noChangeShapeType="1"/>
        </xdr:cNvSpPr>
      </xdr:nvSpPr>
      <xdr:spPr bwMode="auto">
        <a:xfrm>
          <a:off x="8191500" y="3726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6595" name="Line 7">
          <a:extLst>
            <a:ext uri="{FF2B5EF4-FFF2-40B4-BE49-F238E27FC236}">
              <a16:creationId xmlns:a16="http://schemas.microsoft.com/office/drawing/2014/main" id="{626AE621-D729-4452-844E-CD9759608EDB}"/>
            </a:ext>
          </a:extLst>
        </xdr:cNvPr>
        <xdr:cNvSpPr>
          <a:spLocks noChangeShapeType="1"/>
        </xdr:cNvSpPr>
      </xdr:nvSpPr>
      <xdr:spPr bwMode="auto">
        <a:xfrm>
          <a:off x="8191500" y="3726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6596" name="Line 7">
          <a:extLst>
            <a:ext uri="{FF2B5EF4-FFF2-40B4-BE49-F238E27FC236}">
              <a16:creationId xmlns:a16="http://schemas.microsoft.com/office/drawing/2014/main" id="{992F41EF-47C9-4B02-88B2-21BC9C05DA05}"/>
            </a:ext>
          </a:extLst>
        </xdr:cNvPr>
        <xdr:cNvSpPr>
          <a:spLocks noChangeShapeType="1"/>
        </xdr:cNvSpPr>
      </xdr:nvSpPr>
      <xdr:spPr bwMode="auto">
        <a:xfrm>
          <a:off x="8191500" y="3726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6597" name="Line 7">
          <a:extLst>
            <a:ext uri="{FF2B5EF4-FFF2-40B4-BE49-F238E27FC236}">
              <a16:creationId xmlns:a16="http://schemas.microsoft.com/office/drawing/2014/main" id="{F1F8308C-FBE4-4CA2-9202-1ED75239E7CD}"/>
            </a:ext>
          </a:extLst>
        </xdr:cNvPr>
        <xdr:cNvSpPr>
          <a:spLocks noChangeShapeType="1"/>
        </xdr:cNvSpPr>
      </xdr:nvSpPr>
      <xdr:spPr bwMode="auto">
        <a:xfrm>
          <a:off x="8191500" y="3726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6598" name="Line 7">
          <a:extLst>
            <a:ext uri="{FF2B5EF4-FFF2-40B4-BE49-F238E27FC236}">
              <a16:creationId xmlns:a16="http://schemas.microsoft.com/office/drawing/2014/main" id="{55744E11-F842-45E5-8E86-31FAD1543BEA}"/>
            </a:ext>
          </a:extLst>
        </xdr:cNvPr>
        <xdr:cNvSpPr>
          <a:spLocks noChangeShapeType="1"/>
        </xdr:cNvSpPr>
      </xdr:nvSpPr>
      <xdr:spPr bwMode="auto">
        <a:xfrm>
          <a:off x="8191500" y="3726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6599" name="Line 7">
          <a:extLst>
            <a:ext uri="{FF2B5EF4-FFF2-40B4-BE49-F238E27FC236}">
              <a16:creationId xmlns:a16="http://schemas.microsoft.com/office/drawing/2014/main" id="{43C92587-AA4A-4952-9301-CCCA0A7487B1}"/>
            </a:ext>
          </a:extLst>
        </xdr:cNvPr>
        <xdr:cNvSpPr>
          <a:spLocks noChangeShapeType="1"/>
        </xdr:cNvSpPr>
      </xdr:nvSpPr>
      <xdr:spPr bwMode="auto">
        <a:xfrm>
          <a:off x="8191500" y="3726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6600" name="Line 7">
          <a:extLst>
            <a:ext uri="{FF2B5EF4-FFF2-40B4-BE49-F238E27FC236}">
              <a16:creationId xmlns:a16="http://schemas.microsoft.com/office/drawing/2014/main" id="{E948A6E6-B8BF-4859-BBBF-5B4174C0D7E4}"/>
            </a:ext>
          </a:extLst>
        </xdr:cNvPr>
        <xdr:cNvSpPr>
          <a:spLocks noChangeShapeType="1"/>
        </xdr:cNvSpPr>
      </xdr:nvSpPr>
      <xdr:spPr bwMode="auto">
        <a:xfrm>
          <a:off x="8191500" y="3726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6601" name="Line 7">
          <a:extLst>
            <a:ext uri="{FF2B5EF4-FFF2-40B4-BE49-F238E27FC236}">
              <a16:creationId xmlns:a16="http://schemas.microsoft.com/office/drawing/2014/main" id="{FC322A6C-E608-4FB1-95EC-3E130AFF1EC7}"/>
            </a:ext>
          </a:extLst>
        </xdr:cNvPr>
        <xdr:cNvSpPr>
          <a:spLocks noChangeShapeType="1"/>
        </xdr:cNvSpPr>
      </xdr:nvSpPr>
      <xdr:spPr bwMode="auto">
        <a:xfrm>
          <a:off x="8191500" y="3726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6602" name="Line 7">
          <a:extLst>
            <a:ext uri="{FF2B5EF4-FFF2-40B4-BE49-F238E27FC236}">
              <a16:creationId xmlns:a16="http://schemas.microsoft.com/office/drawing/2014/main" id="{170EA6B0-6BF6-46B6-9B3A-ED55F8B2E2F3}"/>
            </a:ext>
          </a:extLst>
        </xdr:cNvPr>
        <xdr:cNvSpPr>
          <a:spLocks noChangeShapeType="1"/>
        </xdr:cNvSpPr>
      </xdr:nvSpPr>
      <xdr:spPr bwMode="auto">
        <a:xfrm>
          <a:off x="8191500" y="3726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6603" name="Line 7">
          <a:extLst>
            <a:ext uri="{FF2B5EF4-FFF2-40B4-BE49-F238E27FC236}">
              <a16:creationId xmlns:a16="http://schemas.microsoft.com/office/drawing/2014/main" id="{6982F979-B84C-4E87-80FA-435383C81D46}"/>
            </a:ext>
          </a:extLst>
        </xdr:cNvPr>
        <xdr:cNvSpPr>
          <a:spLocks noChangeShapeType="1"/>
        </xdr:cNvSpPr>
      </xdr:nvSpPr>
      <xdr:spPr bwMode="auto">
        <a:xfrm>
          <a:off x="8191500" y="3726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6604" name="Line 7">
          <a:extLst>
            <a:ext uri="{FF2B5EF4-FFF2-40B4-BE49-F238E27FC236}">
              <a16:creationId xmlns:a16="http://schemas.microsoft.com/office/drawing/2014/main" id="{DD45BF44-CD24-44B6-8A88-FE953268A315}"/>
            </a:ext>
          </a:extLst>
        </xdr:cNvPr>
        <xdr:cNvSpPr>
          <a:spLocks noChangeShapeType="1"/>
        </xdr:cNvSpPr>
      </xdr:nvSpPr>
      <xdr:spPr bwMode="auto">
        <a:xfrm>
          <a:off x="8191500" y="3726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6605" name="Line 7">
          <a:extLst>
            <a:ext uri="{FF2B5EF4-FFF2-40B4-BE49-F238E27FC236}">
              <a16:creationId xmlns:a16="http://schemas.microsoft.com/office/drawing/2014/main" id="{ACB9527D-AAD0-49E2-B26C-B9FBD977357D}"/>
            </a:ext>
          </a:extLst>
        </xdr:cNvPr>
        <xdr:cNvSpPr>
          <a:spLocks noChangeShapeType="1"/>
        </xdr:cNvSpPr>
      </xdr:nvSpPr>
      <xdr:spPr bwMode="auto">
        <a:xfrm>
          <a:off x="8191500" y="3726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6606" name="Line 7">
          <a:extLst>
            <a:ext uri="{FF2B5EF4-FFF2-40B4-BE49-F238E27FC236}">
              <a16:creationId xmlns:a16="http://schemas.microsoft.com/office/drawing/2014/main" id="{09778E59-29E8-4624-A2AB-F8E5AE818BC1}"/>
            </a:ext>
          </a:extLst>
        </xdr:cNvPr>
        <xdr:cNvSpPr>
          <a:spLocks noChangeShapeType="1"/>
        </xdr:cNvSpPr>
      </xdr:nvSpPr>
      <xdr:spPr bwMode="auto">
        <a:xfrm>
          <a:off x="8191500" y="3726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6607" name="Line 7">
          <a:extLst>
            <a:ext uri="{FF2B5EF4-FFF2-40B4-BE49-F238E27FC236}">
              <a16:creationId xmlns:a16="http://schemas.microsoft.com/office/drawing/2014/main" id="{74C586AE-B63D-4405-975E-0C49DA01DF1F}"/>
            </a:ext>
          </a:extLst>
        </xdr:cNvPr>
        <xdr:cNvSpPr>
          <a:spLocks noChangeShapeType="1"/>
        </xdr:cNvSpPr>
      </xdr:nvSpPr>
      <xdr:spPr bwMode="auto">
        <a:xfrm>
          <a:off x="8191500" y="3726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6608" name="Line 7">
          <a:extLst>
            <a:ext uri="{FF2B5EF4-FFF2-40B4-BE49-F238E27FC236}">
              <a16:creationId xmlns:a16="http://schemas.microsoft.com/office/drawing/2014/main" id="{054948FC-43A8-41FB-9AD6-F426A0CD1A24}"/>
            </a:ext>
          </a:extLst>
        </xdr:cNvPr>
        <xdr:cNvSpPr>
          <a:spLocks noChangeShapeType="1"/>
        </xdr:cNvSpPr>
      </xdr:nvSpPr>
      <xdr:spPr bwMode="auto">
        <a:xfrm>
          <a:off x="8191500" y="3726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6609" name="Line 7">
          <a:extLst>
            <a:ext uri="{FF2B5EF4-FFF2-40B4-BE49-F238E27FC236}">
              <a16:creationId xmlns:a16="http://schemas.microsoft.com/office/drawing/2014/main" id="{3731F0B7-24BF-40B2-95A0-9110272DDE6C}"/>
            </a:ext>
          </a:extLst>
        </xdr:cNvPr>
        <xdr:cNvSpPr>
          <a:spLocks noChangeShapeType="1"/>
        </xdr:cNvSpPr>
      </xdr:nvSpPr>
      <xdr:spPr bwMode="auto">
        <a:xfrm>
          <a:off x="8191500" y="3726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6610" name="Line 7">
          <a:extLst>
            <a:ext uri="{FF2B5EF4-FFF2-40B4-BE49-F238E27FC236}">
              <a16:creationId xmlns:a16="http://schemas.microsoft.com/office/drawing/2014/main" id="{28248BEF-E220-457A-A012-6F4796195DD0}"/>
            </a:ext>
          </a:extLst>
        </xdr:cNvPr>
        <xdr:cNvSpPr>
          <a:spLocks noChangeShapeType="1"/>
        </xdr:cNvSpPr>
      </xdr:nvSpPr>
      <xdr:spPr bwMode="auto">
        <a:xfrm>
          <a:off x="8191500" y="3726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6611" name="Line 7">
          <a:extLst>
            <a:ext uri="{FF2B5EF4-FFF2-40B4-BE49-F238E27FC236}">
              <a16:creationId xmlns:a16="http://schemas.microsoft.com/office/drawing/2014/main" id="{2B678DB0-44B4-4C18-86E1-777570B64AD2}"/>
            </a:ext>
          </a:extLst>
        </xdr:cNvPr>
        <xdr:cNvSpPr>
          <a:spLocks noChangeShapeType="1"/>
        </xdr:cNvSpPr>
      </xdr:nvSpPr>
      <xdr:spPr bwMode="auto">
        <a:xfrm>
          <a:off x="8191500" y="3726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6612" name="Line 7">
          <a:extLst>
            <a:ext uri="{FF2B5EF4-FFF2-40B4-BE49-F238E27FC236}">
              <a16:creationId xmlns:a16="http://schemas.microsoft.com/office/drawing/2014/main" id="{BEE9CEDA-61F9-474F-9FEC-4E6FF8768E4B}"/>
            </a:ext>
          </a:extLst>
        </xdr:cNvPr>
        <xdr:cNvSpPr>
          <a:spLocks noChangeShapeType="1"/>
        </xdr:cNvSpPr>
      </xdr:nvSpPr>
      <xdr:spPr bwMode="auto">
        <a:xfrm>
          <a:off x="8191500" y="3726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6613" name="Line 7">
          <a:extLst>
            <a:ext uri="{FF2B5EF4-FFF2-40B4-BE49-F238E27FC236}">
              <a16:creationId xmlns:a16="http://schemas.microsoft.com/office/drawing/2014/main" id="{699627D1-565A-4B42-98C2-FE86CFAB3670}"/>
            </a:ext>
          </a:extLst>
        </xdr:cNvPr>
        <xdr:cNvSpPr>
          <a:spLocks noChangeShapeType="1"/>
        </xdr:cNvSpPr>
      </xdr:nvSpPr>
      <xdr:spPr bwMode="auto">
        <a:xfrm>
          <a:off x="8191500" y="3726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6614" name="Line 7">
          <a:extLst>
            <a:ext uri="{FF2B5EF4-FFF2-40B4-BE49-F238E27FC236}">
              <a16:creationId xmlns:a16="http://schemas.microsoft.com/office/drawing/2014/main" id="{79B3BF8D-A739-430B-A5FD-D516435CF41D}"/>
            </a:ext>
          </a:extLst>
        </xdr:cNvPr>
        <xdr:cNvSpPr>
          <a:spLocks noChangeShapeType="1"/>
        </xdr:cNvSpPr>
      </xdr:nvSpPr>
      <xdr:spPr bwMode="auto">
        <a:xfrm>
          <a:off x="8191500" y="3726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6615" name="Line 7">
          <a:extLst>
            <a:ext uri="{FF2B5EF4-FFF2-40B4-BE49-F238E27FC236}">
              <a16:creationId xmlns:a16="http://schemas.microsoft.com/office/drawing/2014/main" id="{CE6FD7B0-9883-4C05-9269-F3BA663E82A6}"/>
            </a:ext>
          </a:extLst>
        </xdr:cNvPr>
        <xdr:cNvSpPr>
          <a:spLocks noChangeShapeType="1"/>
        </xdr:cNvSpPr>
      </xdr:nvSpPr>
      <xdr:spPr bwMode="auto">
        <a:xfrm>
          <a:off x="8191500" y="3726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6616" name="Line 7">
          <a:extLst>
            <a:ext uri="{FF2B5EF4-FFF2-40B4-BE49-F238E27FC236}">
              <a16:creationId xmlns:a16="http://schemas.microsoft.com/office/drawing/2014/main" id="{84D5C2B3-CCB1-44AB-8262-F34736C18252}"/>
            </a:ext>
          </a:extLst>
        </xdr:cNvPr>
        <xdr:cNvSpPr>
          <a:spLocks noChangeShapeType="1"/>
        </xdr:cNvSpPr>
      </xdr:nvSpPr>
      <xdr:spPr bwMode="auto">
        <a:xfrm>
          <a:off x="8191500" y="3726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6617" name="Line 7">
          <a:extLst>
            <a:ext uri="{FF2B5EF4-FFF2-40B4-BE49-F238E27FC236}">
              <a16:creationId xmlns:a16="http://schemas.microsoft.com/office/drawing/2014/main" id="{614814B4-9152-419C-A32F-541CE642BAF9}"/>
            </a:ext>
          </a:extLst>
        </xdr:cNvPr>
        <xdr:cNvSpPr>
          <a:spLocks noChangeShapeType="1"/>
        </xdr:cNvSpPr>
      </xdr:nvSpPr>
      <xdr:spPr bwMode="auto">
        <a:xfrm>
          <a:off x="8191500" y="3726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6618" name="Line 7">
          <a:extLst>
            <a:ext uri="{FF2B5EF4-FFF2-40B4-BE49-F238E27FC236}">
              <a16:creationId xmlns:a16="http://schemas.microsoft.com/office/drawing/2014/main" id="{6023F7C2-8156-405F-A5A1-67AD0FC4BB6C}"/>
            </a:ext>
          </a:extLst>
        </xdr:cNvPr>
        <xdr:cNvSpPr>
          <a:spLocks noChangeShapeType="1"/>
        </xdr:cNvSpPr>
      </xdr:nvSpPr>
      <xdr:spPr bwMode="auto">
        <a:xfrm>
          <a:off x="8191500" y="3726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6619" name="Line 7">
          <a:extLst>
            <a:ext uri="{FF2B5EF4-FFF2-40B4-BE49-F238E27FC236}">
              <a16:creationId xmlns:a16="http://schemas.microsoft.com/office/drawing/2014/main" id="{82798FC1-A6B2-4B24-B838-82B027E39660}"/>
            </a:ext>
          </a:extLst>
        </xdr:cNvPr>
        <xdr:cNvSpPr>
          <a:spLocks noChangeShapeType="1"/>
        </xdr:cNvSpPr>
      </xdr:nvSpPr>
      <xdr:spPr bwMode="auto">
        <a:xfrm>
          <a:off x="8191500" y="3726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6620" name="Line 7">
          <a:extLst>
            <a:ext uri="{FF2B5EF4-FFF2-40B4-BE49-F238E27FC236}">
              <a16:creationId xmlns:a16="http://schemas.microsoft.com/office/drawing/2014/main" id="{790F9241-05AB-4C66-B568-920EA9AEA4FF}"/>
            </a:ext>
          </a:extLst>
        </xdr:cNvPr>
        <xdr:cNvSpPr>
          <a:spLocks noChangeShapeType="1"/>
        </xdr:cNvSpPr>
      </xdr:nvSpPr>
      <xdr:spPr bwMode="auto">
        <a:xfrm>
          <a:off x="8191500" y="3726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6621" name="Line 7">
          <a:extLst>
            <a:ext uri="{FF2B5EF4-FFF2-40B4-BE49-F238E27FC236}">
              <a16:creationId xmlns:a16="http://schemas.microsoft.com/office/drawing/2014/main" id="{5F5511BF-560F-4CC6-BD5B-9C9B04199EEE}"/>
            </a:ext>
          </a:extLst>
        </xdr:cNvPr>
        <xdr:cNvSpPr>
          <a:spLocks noChangeShapeType="1"/>
        </xdr:cNvSpPr>
      </xdr:nvSpPr>
      <xdr:spPr bwMode="auto">
        <a:xfrm>
          <a:off x="8191500" y="3726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6622" name="Line 7">
          <a:extLst>
            <a:ext uri="{FF2B5EF4-FFF2-40B4-BE49-F238E27FC236}">
              <a16:creationId xmlns:a16="http://schemas.microsoft.com/office/drawing/2014/main" id="{271749E8-D1B0-46A4-BE5E-922F06F0E690}"/>
            </a:ext>
          </a:extLst>
        </xdr:cNvPr>
        <xdr:cNvSpPr>
          <a:spLocks noChangeShapeType="1"/>
        </xdr:cNvSpPr>
      </xdr:nvSpPr>
      <xdr:spPr bwMode="auto">
        <a:xfrm>
          <a:off x="8191500" y="3726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6623" name="Line 7">
          <a:extLst>
            <a:ext uri="{FF2B5EF4-FFF2-40B4-BE49-F238E27FC236}">
              <a16:creationId xmlns:a16="http://schemas.microsoft.com/office/drawing/2014/main" id="{70A4DB42-7B40-45FF-93DE-4A5864431769}"/>
            </a:ext>
          </a:extLst>
        </xdr:cNvPr>
        <xdr:cNvSpPr>
          <a:spLocks noChangeShapeType="1"/>
        </xdr:cNvSpPr>
      </xdr:nvSpPr>
      <xdr:spPr bwMode="auto">
        <a:xfrm>
          <a:off x="8191500" y="3726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6624" name="Line 7">
          <a:extLst>
            <a:ext uri="{FF2B5EF4-FFF2-40B4-BE49-F238E27FC236}">
              <a16:creationId xmlns:a16="http://schemas.microsoft.com/office/drawing/2014/main" id="{85099747-B514-464A-BA7A-609BFF6771CB}"/>
            </a:ext>
          </a:extLst>
        </xdr:cNvPr>
        <xdr:cNvSpPr>
          <a:spLocks noChangeShapeType="1"/>
        </xdr:cNvSpPr>
      </xdr:nvSpPr>
      <xdr:spPr bwMode="auto">
        <a:xfrm>
          <a:off x="8191500" y="3726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6625" name="Line 7">
          <a:extLst>
            <a:ext uri="{FF2B5EF4-FFF2-40B4-BE49-F238E27FC236}">
              <a16:creationId xmlns:a16="http://schemas.microsoft.com/office/drawing/2014/main" id="{BF4A9DBE-7583-4C4B-9B20-701289770DB1}"/>
            </a:ext>
          </a:extLst>
        </xdr:cNvPr>
        <xdr:cNvSpPr>
          <a:spLocks noChangeShapeType="1"/>
        </xdr:cNvSpPr>
      </xdr:nvSpPr>
      <xdr:spPr bwMode="auto">
        <a:xfrm>
          <a:off x="8191500" y="3726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6626" name="Line 7">
          <a:extLst>
            <a:ext uri="{FF2B5EF4-FFF2-40B4-BE49-F238E27FC236}">
              <a16:creationId xmlns:a16="http://schemas.microsoft.com/office/drawing/2014/main" id="{3CBDE3B0-FDF2-4F0A-B615-66EA4BA604FE}"/>
            </a:ext>
          </a:extLst>
        </xdr:cNvPr>
        <xdr:cNvSpPr>
          <a:spLocks noChangeShapeType="1"/>
        </xdr:cNvSpPr>
      </xdr:nvSpPr>
      <xdr:spPr bwMode="auto">
        <a:xfrm>
          <a:off x="8191500" y="3726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6627" name="Line 7">
          <a:extLst>
            <a:ext uri="{FF2B5EF4-FFF2-40B4-BE49-F238E27FC236}">
              <a16:creationId xmlns:a16="http://schemas.microsoft.com/office/drawing/2014/main" id="{45D78F18-C93F-4423-BC33-A29AC1FD2D1F}"/>
            </a:ext>
          </a:extLst>
        </xdr:cNvPr>
        <xdr:cNvSpPr>
          <a:spLocks noChangeShapeType="1"/>
        </xdr:cNvSpPr>
      </xdr:nvSpPr>
      <xdr:spPr bwMode="auto">
        <a:xfrm>
          <a:off x="8515350" y="3786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6628" name="Line 7">
          <a:extLst>
            <a:ext uri="{FF2B5EF4-FFF2-40B4-BE49-F238E27FC236}">
              <a16:creationId xmlns:a16="http://schemas.microsoft.com/office/drawing/2014/main" id="{BC0E7285-7655-46C9-BD96-021F4C4EA6CE}"/>
            </a:ext>
          </a:extLst>
        </xdr:cNvPr>
        <xdr:cNvSpPr>
          <a:spLocks noChangeShapeType="1"/>
        </xdr:cNvSpPr>
      </xdr:nvSpPr>
      <xdr:spPr bwMode="auto">
        <a:xfrm>
          <a:off x="8515350" y="3786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6629" name="Line 7">
          <a:extLst>
            <a:ext uri="{FF2B5EF4-FFF2-40B4-BE49-F238E27FC236}">
              <a16:creationId xmlns:a16="http://schemas.microsoft.com/office/drawing/2014/main" id="{AFC0AF4E-1E7B-456F-90E7-4356CEF0B803}"/>
            </a:ext>
          </a:extLst>
        </xdr:cNvPr>
        <xdr:cNvSpPr>
          <a:spLocks noChangeShapeType="1"/>
        </xdr:cNvSpPr>
      </xdr:nvSpPr>
      <xdr:spPr bwMode="auto">
        <a:xfrm>
          <a:off x="8515350" y="3786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6630" name="Line 7">
          <a:extLst>
            <a:ext uri="{FF2B5EF4-FFF2-40B4-BE49-F238E27FC236}">
              <a16:creationId xmlns:a16="http://schemas.microsoft.com/office/drawing/2014/main" id="{7719D171-7DB0-4A48-9276-509919C4CB0A}"/>
            </a:ext>
          </a:extLst>
        </xdr:cNvPr>
        <xdr:cNvSpPr>
          <a:spLocks noChangeShapeType="1"/>
        </xdr:cNvSpPr>
      </xdr:nvSpPr>
      <xdr:spPr bwMode="auto">
        <a:xfrm>
          <a:off x="8515350" y="3786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6631" name="Line 7">
          <a:extLst>
            <a:ext uri="{FF2B5EF4-FFF2-40B4-BE49-F238E27FC236}">
              <a16:creationId xmlns:a16="http://schemas.microsoft.com/office/drawing/2014/main" id="{390F14BC-ADD9-4D72-9E21-5FD755C60F9D}"/>
            </a:ext>
          </a:extLst>
        </xdr:cNvPr>
        <xdr:cNvSpPr>
          <a:spLocks noChangeShapeType="1"/>
        </xdr:cNvSpPr>
      </xdr:nvSpPr>
      <xdr:spPr bwMode="auto">
        <a:xfrm>
          <a:off x="8515350" y="3786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6632" name="Line 7">
          <a:extLst>
            <a:ext uri="{FF2B5EF4-FFF2-40B4-BE49-F238E27FC236}">
              <a16:creationId xmlns:a16="http://schemas.microsoft.com/office/drawing/2014/main" id="{3C4A4541-398D-4283-BF67-526CAFE2B9BC}"/>
            </a:ext>
          </a:extLst>
        </xdr:cNvPr>
        <xdr:cNvSpPr>
          <a:spLocks noChangeShapeType="1"/>
        </xdr:cNvSpPr>
      </xdr:nvSpPr>
      <xdr:spPr bwMode="auto">
        <a:xfrm>
          <a:off x="8515350" y="3786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6633" name="Line 7">
          <a:extLst>
            <a:ext uri="{FF2B5EF4-FFF2-40B4-BE49-F238E27FC236}">
              <a16:creationId xmlns:a16="http://schemas.microsoft.com/office/drawing/2014/main" id="{56DFCA9F-AE7A-420E-95A5-457395C6F9C8}"/>
            </a:ext>
          </a:extLst>
        </xdr:cNvPr>
        <xdr:cNvSpPr>
          <a:spLocks noChangeShapeType="1"/>
        </xdr:cNvSpPr>
      </xdr:nvSpPr>
      <xdr:spPr bwMode="auto">
        <a:xfrm>
          <a:off x="8515350" y="3786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6634" name="Line 7">
          <a:extLst>
            <a:ext uri="{FF2B5EF4-FFF2-40B4-BE49-F238E27FC236}">
              <a16:creationId xmlns:a16="http://schemas.microsoft.com/office/drawing/2014/main" id="{F1971325-06F9-415A-957C-2F2E4A71D61F}"/>
            </a:ext>
          </a:extLst>
        </xdr:cNvPr>
        <xdr:cNvSpPr>
          <a:spLocks noChangeShapeType="1"/>
        </xdr:cNvSpPr>
      </xdr:nvSpPr>
      <xdr:spPr bwMode="auto">
        <a:xfrm>
          <a:off x="8515350" y="3786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6635" name="Line 7">
          <a:extLst>
            <a:ext uri="{FF2B5EF4-FFF2-40B4-BE49-F238E27FC236}">
              <a16:creationId xmlns:a16="http://schemas.microsoft.com/office/drawing/2014/main" id="{8249DE8B-71F3-4FE7-B57D-5E88286A85A6}"/>
            </a:ext>
          </a:extLst>
        </xdr:cNvPr>
        <xdr:cNvSpPr>
          <a:spLocks noChangeShapeType="1"/>
        </xdr:cNvSpPr>
      </xdr:nvSpPr>
      <xdr:spPr bwMode="auto">
        <a:xfrm>
          <a:off x="8515350" y="3786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6636" name="Line 7">
          <a:extLst>
            <a:ext uri="{FF2B5EF4-FFF2-40B4-BE49-F238E27FC236}">
              <a16:creationId xmlns:a16="http://schemas.microsoft.com/office/drawing/2014/main" id="{12784978-BAE7-4DA4-BCAD-CDBAB0E2E947}"/>
            </a:ext>
          </a:extLst>
        </xdr:cNvPr>
        <xdr:cNvSpPr>
          <a:spLocks noChangeShapeType="1"/>
        </xdr:cNvSpPr>
      </xdr:nvSpPr>
      <xdr:spPr bwMode="auto">
        <a:xfrm>
          <a:off x="8515350" y="3786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6637" name="Line 7">
          <a:extLst>
            <a:ext uri="{FF2B5EF4-FFF2-40B4-BE49-F238E27FC236}">
              <a16:creationId xmlns:a16="http://schemas.microsoft.com/office/drawing/2014/main" id="{4845B6F0-317F-417B-9D3B-7BD780D20582}"/>
            </a:ext>
          </a:extLst>
        </xdr:cNvPr>
        <xdr:cNvSpPr>
          <a:spLocks noChangeShapeType="1"/>
        </xdr:cNvSpPr>
      </xdr:nvSpPr>
      <xdr:spPr bwMode="auto">
        <a:xfrm>
          <a:off x="8515350" y="3786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6638" name="Line 7">
          <a:extLst>
            <a:ext uri="{FF2B5EF4-FFF2-40B4-BE49-F238E27FC236}">
              <a16:creationId xmlns:a16="http://schemas.microsoft.com/office/drawing/2014/main" id="{38859BE8-5093-475F-860C-25C4F31C082A}"/>
            </a:ext>
          </a:extLst>
        </xdr:cNvPr>
        <xdr:cNvSpPr>
          <a:spLocks noChangeShapeType="1"/>
        </xdr:cNvSpPr>
      </xdr:nvSpPr>
      <xdr:spPr bwMode="auto">
        <a:xfrm>
          <a:off x="8515350" y="3786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6639" name="Line 7">
          <a:extLst>
            <a:ext uri="{FF2B5EF4-FFF2-40B4-BE49-F238E27FC236}">
              <a16:creationId xmlns:a16="http://schemas.microsoft.com/office/drawing/2014/main" id="{C2CAE9F3-7FE1-4C6C-AB31-DF3EC88BCDF8}"/>
            </a:ext>
          </a:extLst>
        </xdr:cNvPr>
        <xdr:cNvSpPr>
          <a:spLocks noChangeShapeType="1"/>
        </xdr:cNvSpPr>
      </xdr:nvSpPr>
      <xdr:spPr bwMode="auto">
        <a:xfrm>
          <a:off x="8515350" y="3786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6640" name="Line 7">
          <a:extLst>
            <a:ext uri="{FF2B5EF4-FFF2-40B4-BE49-F238E27FC236}">
              <a16:creationId xmlns:a16="http://schemas.microsoft.com/office/drawing/2014/main" id="{4F897121-6018-47F9-A043-EB071E40A046}"/>
            </a:ext>
          </a:extLst>
        </xdr:cNvPr>
        <xdr:cNvSpPr>
          <a:spLocks noChangeShapeType="1"/>
        </xdr:cNvSpPr>
      </xdr:nvSpPr>
      <xdr:spPr bwMode="auto">
        <a:xfrm>
          <a:off x="8515350" y="3786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6641" name="Line 7">
          <a:extLst>
            <a:ext uri="{FF2B5EF4-FFF2-40B4-BE49-F238E27FC236}">
              <a16:creationId xmlns:a16="http://schemas.microsoft.com/office/drawing/2014/main" id="{C4CF7264-801B-4688-8EB5-ECF9B7947CD2}"/>
            </a:ext>
          </a:extLst>
        </xdr:cNvPr>
        <xdr:cNvSpPr>
          <a:spLocks noChangeShapeType="1"/>
        </xdr:cNvSpPr>
      </xdr:nvSpPr>
      <xdr:spPr bwMode="auto">
        <a:xfrm>
          <a:off x="8515350" y="3786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6642" name="Line 7">
          <a:extLst>
            <a:ext uri="{FF2B5EF4-FFF2-40B4-BE49-F238E27FC236}">
              <a16:creationId xmlns:a16="http://schemas.microsoft.com/office/drawing/2014/main" id="{F53BF4B8-1820-46C0-AB54-A8E02A83E1F9}"/>
            </a:ext>
          </a:extLst>
        </xdr:cNvPr>
        <xdr:cNvSpPr>
          <a:spLocks noChangeShapeType="1"/>
        </xdr:cNvSpPr>
      </xdr:nvSpPr>
      <xdr:spPr bwMode="auto">
        <a:xfrm>
          <a:off x="8515350" y="3786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6643" name="Line 7">
          <a:extLst>
            <a:ext uri="{FF2B5EF4-FFF2-40B4-BE49-F238E27FC236}">
              <a16:creationId xmlns:a16="http://schemas.microsoft.com/office/drawing/2014/main" id="{9E7811AC-47DE-4E3B-8439-B03BDE88A942}"/>
            </a:ext>
          </a:extLst>
        </xdr:cNvPr>
        <xdr:cNvSpPr>
          <a:spLocks noChangeShapeType="1"/>
        </xdr:cNvSpPr>
      </xdr:nvSpPr>
      <xdr:spPr bwMode="auto">
        <a:xfrm>
          <a:off x="8515350" y="3786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6644" name="Line 7">
          <a:extLst>
            <a:ext uri="{FF2B5EF4-FFF2-40B4-BE49-F238E27FC236}">
              <a16:creationId xmlns:a16="http://schemas.microsoft.com/office/drawing/2014/main" id="{2EBF21AB-4B9B-4AF6-A851-479F9CEAB7C9}"/>
            </a:ext>
          </a:extLst>
        </xdr:cNvPr>
        <xdr:cNvSpPr>
          <a:spLocks noChangeShapeType="1"/>
        </xdr:cNvSpPr>
      </xdr:nvSpPr>
      <xdr:spPr bwMode="auto">
        <a:xfrm>
          <a:off x="8515350" y="3786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6645" name="Line 7">
          <a:extLst>
            <a:ext uri="{FF2B5EF4-FFF2-40B4-BE49-F238E27FC236}">
              <a16:creationId xmlns:a16="http://schemas.microsoft.com/office/drawing/2014/main" id="{91C5538A-EDC7-405E-9B56-7B1666DD8591}"/>
            </a:ext>
          </a:extLst>
        </xdr:cNvPr>
        <xdr:cNvSpPr>
          <a:spLocks noChangeShapeType="1"/>
        </xdr:cNvSpPr>
      </xdr:nvSpPr>
      <xdr:spPr bwMode="auto">
        <a:xfrm>
          <a:off x="8515350" y="3786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6646" name="Line 7">
          <a:extLst>
            <a:ext uri="{FF2B5EF4-FFF2-40B4-BE49-F238E27FC236}">
              <a16:creationId xmlns:a16="http://schemas.microsoft.com/office/drawing/2014/main" id="{28593D43-161F-4FC1-85B0-64D1C15B1D0E}"/>
            </a:ext>
          </a:extLst>
        </xdr:cNvPr>
        <xdr:cNvSpPr>
          <a:spLocks noChangeShapeType="1"/>
        </xdr:cNvSpPr>
      </xdr:nvSpPr>
      <xdr:spPr bwMode="auto">
        <a:xfrm>
          <a:off x="8515350" y="3786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6647" name="Line 7">
          <a:extLst>
            <a:ext uri="{FF2B5EF4-FFF2-40B4-BE49-F238E27FC236}">
              <a16:creationId xmlns:a16="http://schemas.microsoft.com/office/drawing/2014/main" id="{5F2A60C8-F302-4E71-9092-B9105E176A43}"/>
            </a:ext>
          </a:extLst>
        </xdr:cNvPr>
        <xdr:cNvSpPr>
          <a:spLocks noChangeShapeType="1"/>
        </xdr:cNvSpPr>
      </xdr:nvSpPr>
      <xdr:spPr bwMode="auto">
        <a:xfrm>
          <a:off x="8515350" y="3786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6648" name="Line 7">
          <a:extLst>
            <a:ext uri="{FF2B5EF4-FFF2-40B4-BE49-F238E27FC236}">
              <a16:creationId xmlns:a16="http://schemas.microsoft.com/office/drawing/2014/main" id="{74AE5690-C162-4482-9B49-2F705C5C1E59}"/>
            </a:ext>
          </a:extLst>
        </xdr:cNvPr>
        <xdr:cNvSpPr>
          <a:spLocks noChangeShapeType="1"/>
        </xdr:cNvSpPr>
      </xdr:nvSpPr>
      <xdr:spPr bwMode="auto">
        <a:xfrm>
          <a:off x="8515350" y="3786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6649" name="Line 7">
          <a:extLst>
            <a:ext uri="{FF2B5EF4-FFF2-40B4-BE49-F238E27FC236}">
              <a16:creationId xmlns:a16="http://schemas.microsoft.com/office/drawing/2014/main" id="{F7BB8497-3F28-43E3-96B9-8ADE40E1C76C}"/>
            </a:ext>
          </a:extLst>
        </xdr:cNvPr>
        <xdr:cNvSpPr>
          <a:spLocks noChangeShapeType="1"/>
        </xdr:cNvSpPr>
      </xdr:nvSpPr>
      <xdr:spPr bwMode="auto">
        <a:xfrm>
          <a:off x="8515350" y="3786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6650" name="Line 7">
          <a:extLst>
            <a:ext uri="{FF2B5EF4-FFF2-40B4-BE49-F238E27FC236}">
              <a16:creationId xmlns:a16="http://schemas.microsoft.com/office/drawing/2014/main" id="{979E939A-A80E-4F7C-B773-12732A00CA65}"/>
            </a:ext>
          </a:extLst>
        </xdr:cNvPr>
        <xdr:cNvSpPr>
          <a:spLocks noChangeShapeType="1"/>
        </xdr:cNvSpPr>
      </xdr:nvSpPr>
      <xdr:spPr bwMode="auto">
        <a:xfrm>
          <a:off x="8515350" y="3786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6651" name="Line 7">
          <a:extLst>
            <a:ext uri="{FF2B5EF4-FFF2-40B4-BE49-F238E27FC236}">
              <a16:creationId xmlns:a16="http://schemas.microsoft.com/office/drawing/2014/main" id="{D714A0A9-2571-4857-A7F6-E60A3FD5C493}"/>
            </a:ext>
          </a:extLst>
        </xdr:cNvPr>
        <xdr:cNvSpPr>
          <a:spLocks noChangeShapeType="1"/>
        </xdr:cNvSpPr>
      </xdr:nvSpPr>
      <xdr:spPr bwMode="auto">
        <a:xfrm>
          <a:off x="8515350" y="3786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6652" name="Line 7">
          <a:extLst>
            <a:ext uri="{FF2B5EF4-FFF2-40B4-BE49-F238E27FC236}">
              <a16:creationId xmlns:a16="http://schemas.microsoft.com/office/drawing/2014/main" id="{32A25261-08FC-4425-AB63-F59B55F99695}"/>
            </a:ext>
          </a:extLst>
        </xdr:cNvPr>
        <xdr:cNvSpPr>
          <a:spLocks noChangeShapeType="1"/>
        </xdr:cNvSpPr>
      </xdr:nvSpPr>
      <xdr:spPr bwMode="auto">
        <a:xfrm>
          <a:off x="8515350" y="33861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6653" name="Line 7">
          <a:extLst>
            <a:ext uri="{FF2B5EF4-FFF2-40B4-BE49-F238E27FC236}">
              <a16:creationId xmlns:a16="http://schemas.microsoft.com/office/drawing/2014/main" id="{06B5EBD0-723C-47AF-A197-E38C52D6854C}"/>
            </a:ext>
          </a:extLst>
        </xdr:cNvPr>
        <xdr:cNvSpPr>
          <a:spLocks noChangeShapeType="1"/>
        </xdr:cNvSpPr>
      </xdr:nvSpPr>
      <xdr:spPr bwMode="auto">
        <a:xfrm>
          <a:off x="8515350" y="33861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6654" name="Line 7">
          <a:extLst>
            <a:ext uri="{FF2B5EF4-FFF2-40B4-BE49-F238E27FC236}">
              <a16:creationId xmlns:a16="http://schemas.microsoft.com/office/drawing/2014/main" id="{8605C94F-4EC0-4950-BD51-7F0D6DAAD9AF}"/>
            </a:ext>
          </a:extLst>
        </xdr:cNvPr>
        <xdr:cNvSpPr>
          <a:spLocks noChangeShapeType="1"/>
        </xdr:cNvSpPr>
      </xdr:nvSpPr>
      <xdr:spPr bwMode="auto">
        <a:xfrm>
          <a:off x="8515350" y="33861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6655" name="Line 7">
          <a:extLst>
            <a:ext uri="{FF2B5EF4-FFF2-40B4-BE49-F238E27FC236}">
              <a16:creationId xmlns:a16="http://schemas.microsoft.com/office/drawing/2014/main" id="{E23A22E8-92F1-4F15-A3DF-4FDC766D8569}"/>
            </a:ext>
          </a:extLst>
        </xdr:cNvPr>
        <xdr:cNvSpPr>
          <a:spLocks noChangeShapeType="1"/>
        </xdr:cNvSpPr>
      </xdr:nvSpPr>
      <xdr:spPr bwMode="auto">
        <a:xfrm>
          <a:off x="8515350" y="33861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6656" name="Line 7">
          <a:extLst>
            <a:ext uri="{FF2B5EF4-FFF2-40B4-BE49-F238E27FC236}">
              <a16:creationId xmlns:a16="http://schemas.microsoft.com/office/drawing/2014/main" id="{D8ED9D43-C8EC-4D5E-AC0C-EC10EF59A09E}"/>
            </a:ext>
          </a:extLst>
        </xdr:cNvPr>
        <xdr:cNvSpPr>
          <a:spLocks noChangeShapeType="1"/>
        </xdr:cNvSpPr>
      </xdr:nvSpPr>
      <xdr:spPr bwMode="auto">
        <a:xfrm>
          <a:off x="8515350" y="33861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6657" name="Line 7">
          <a:extLst>
            <a:ext uri="{FF2B5EF4-FFF2-40B4-BE49-F238E27FC236}">
              <a16:creationId xmlns:a16="http://schemas.microsoft.com/office/drawing/2014/main" id="{59639469-B5B6-4E08-BE38-511A9C24EF2C}"/>
            </a:ext>
          </a:extLst>
        </xdr:cNvPr>
        <xdr:cNvSpPr>
          <a:spLocks noChangeShapeType="1"/>
        </xdr:cNvSpPr>
      </xdr:nvSpPr>
      <xdr:spPr bwMode="auto">
        <a:xfrm>
          <a:off x="8515350" y="33861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6658" name="Line 7">
          <a:extLst>
            <a:ext uri="{FF2B5EF4-FFF2-40B4-BE49-F238E27FC236}">
              <a16:creationId xmlns:a16="http://schemas.microsoft.com/office/drawing/2014/main" id="{72E4A974-5309-4416-8844-0E8C7D1E1314}"/>
            </a:ext>
          </a:extLst>
        </xdr:cNvPr>
        <xdr:cNvSpPr>
          <a:spLocks noChangeShapeType="1"/>
        </xdr:cNvSpPr>
      </xdr:nvSpPr>
      <xdr:spPr bwMode="auto">
        <a:xfrm>
          <a:off x="8515350" y="33861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6659" name="Line 7">
          <a:extLst>
            <a:ext uri="{FF2B5EF4-FFF2-40B4-BE49-F238E27FC236}">
              <a16:creationId xmlns:a16="http://schemas.microsoft.com/office/drawing/2014/main" id="{298CBB42-5A21-4B38-A027-7AEB2A442E7C}"/>
            </a:ext>
          </a:extLst>
        </xdr:cNvPr>
        <xdr:cNvSpPr>
          <a:spLocks noChangeShapeType="1"/>
        </xdr:cNvSpPr>
      </xdr:nvSpPr>
      <xdr:spPr bwMode="auto">
        <a:xfrm>
          <a:off x="8515350" y="33861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6660" name="Line 7">
          <a:extLst>
            <a:ext uri="{FF2B5EF4-FFF2-40B4-BE49-F238E27FC236}">
              <a16:creationId xmlns:a16="http://schemas.microsoft.com/office/drawing/2014/main" id="{1ECD583A-F0E4-4F5B-8D85-DDDCD7639379}"/>
            </a:ext>
          </a:extLst>
        </xdr:cNvPr>
        <xdr:cNvSpPr>
          <a:spLocks noChangeShapeType="1"/>
        </xdr:cNvSpPr>
      </xdr:nvSpPr>
      <xdr:spPr bwMode="auto">
        <a:xfrm>
          <a:off x="8515350" y="33861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6661" name="Line 7">
          <a:extLst>
            <a:ext uri="{FF2B5EF4-FFF2-40B4-BE49-F238E27FC236}">
              <a16:creationId xmlns:a16="http://schemas.microsoft.com/office/drawing/2014/main" id="{70E5A2FE-22C4-4F0C-B61E-F367306B5540}"/>
            </a:ext>
          </a:extLst>
        </xdr:cNvPr>
        <xdr:cNvSpPr>
          <a:spLocks noChangeShapeType="1"/>
        </xdr:cNvSpPr>
      </xdr:nvSpPr>
      <xdr:spPr bwMode="auto">
        <a:xfrm>
          <a:off x="8515350" y="33861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6662" name="Line 7">
          <a:extLst>
            <a:ext uri="{FF2B5EF4-FFF2-40B4-BE49-F238E27FC236}">
              <a16:creationId xmlns:a16="http://schemas.microsoft.com/office/drawing/2014/main" id="{2ED9B552-690E-4253-ACA8-33447BAD5655}"/>
            </a:ext>
          </a:extLst>
        </xdr:cNvPr>
        <xdr:cNvSpPr>
          <a:spLocks noChangeShapeType="1"/>
        </xdr:cNvSpPr>
      </xdr:nvSpPr>
      <xdr:spPr bwMode="auto">
        <a:xfrm>
          <a:off x="8515350" y="33861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6663" name="Line 7">
          <a:extLst>
            <a:ext uri="{FF2B5EF4-FFF2-40B4-BE49-F238E27FC236}">
              <a16:creationId xmlns:a16="http://schemas.microsoft.com/office/drawing/2014/main" id="{B2F3A536-0CA7-4FC6-B18E-98782C8EBC25}"/>
            </a:ext>
          </a:extLst>
        </xdr:cNvPr>
        <xdr:cNvSpPr>
          <a:spLocks noChangeShapeType="1"/>
        </xdr:cNvSpPr>
      </xdr:nvSpPr>
      <xdr:spPr bwMode="auto">
        <a:xfrm>
          <a:off x="8515350" y="33861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6664" name="Line 7">
          <a:extLst>
            <a:ext uri="{FF2B5EF4-FFF2-40B4-BE49-F238E27FC236}">
              <a16:creationId xmlns:a16="http://schemas.microsoft.com/office/drawing/2014/main" id="{9D4B59BC-AA8A-44C6-B7AC-6E9B966D83C3}"/>
            </a:ext>
          </a:extLst>
        </xdr:cNvPr>
        <xdr:cNvSpPr>
          <a:spLocks noChangeShapeType="1"/>
        </xdr:cNvSpPr>
      </xdr:nvSpPr>
      <xdr:spPr bwMode="auto">
        <a:xfrm>
          <a:off x="8515350" y="33861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6665" name="Line 7">
          <a:extLst>
            <a:ext uri="{FF2B5EF4-FFF2-40B4-BE49-F238E27FC236}">
              <a16:creationId xmlns:a16="http://schemas.microsoft.com/office/drawing/2014/main" id="{42CF64DC-60D1-41E9-B946-753D8EFA3BE5}"/>
            </a:ext>
          </a:extLst>
        </xdr:cNvPr>
        <xdr:cNvSpPr>
          <a:spLocks noChangeShapeType="1"/>
        </xdr:cNvSpPr>
      </xdr:nvSpPr>
      <xdr:spPr bwMode="auto">
        <a:xfrm>
          <a:off x="8515350" y="33861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6666" name="Line 7">
          <a:extLst>
            <a:ext uri="{FF2B5EF4-FFF2-40B4-BE49-F238E27FC236}">
              <a16:creationId xmlns:a16="http://schemas.microsoft.com/office/drawing/2014/main" id="{DB7FBD53-D94A-43C7-8638-E5EA0BC329A7}"/>
            </a:ext>
          </a:extLst>
        </xdr:cNvPr>
        <xdr:cNvSpPr>
          <a:spLocks noChangeShapeType="1"/>
        </xdr:cNvSpPr>
      </xdr:nvSpPr>
      <xdr:spPr bwMode="auto">
        <a:xfrm>
          <a:off x="8515350" y="33861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6667" name="Line 7">
          <a:extLst>
            <a:ext uri="{FF2B5EF4-FFF2-40B4-BE49-F238E27FC236}">
              <a16:creationId xmlns:a16="http://schemas.microsoft.com/office/drawing/2014/main" id="{B46A7B2F-9636-4810-AC84-B144362DCEBF}"/>
            </a:ext>
          </a:extLst>
        </xdr:cNvPr>
        <xdr:cNvSpPr>
          <a:spLocks noChangeShapeType="1"/>
        </xdr:cNvSpPr>
      </xdr:nvSpPr>
      <xdr:spPr bwMode="auto">
        <a:xfrm>
          <a:off x="8515350" y="33861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6668" name="Line 7">
          <a:extLst>
            <a:ext uri="{FF2B5EF4-FFF2-40B4-BE49-F238E27FC236}">
              <a16:creationId xmlns:a16="http://schemas.microsoft.com/office/drawing/2014/main" id="{78304EDC-0863-45C5-A0AF-5F0C7F59C99D}"/>
            </a:ext>
          </a:extLst>
        </xdr:cNvPr>
        <xdr:cNvSpPr>
          <a:spLocks noChangeShapeType="1"/>
        </xdr:cNvSpPr>
      </xdr:nvSpPr>
      <xdr:spPr bwMode="auto">
        <a:xfrm>
          <a:off x="8515350" y="33861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6669" name="Line 7">
          <a:extLst>
            <a:ext uri="{FF2B5EF4-FFF2-40B4-BE49-F238E27FC236}">
              <a16:creationId xmlns:a16="http://schemas.microsoft.com/office/drawing/2014/main" id="{2E19A37E-6C6B-4558-A36E-D56E56EAC159}"/>
            </a:ext>
          </a:extLst>
        </xdr:cNvPr>
        <xdr:cNvSpPr>
          <a:spLocks noChangeShapeType="1"/>
        </xdr:cNvSpPr>
      </xdr:nvSpPr>
      <xdr:spPr bwMode="auto">
        <a:xfrm>
          <a:off x="8515350" y="33861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6670" name="Line 7">
          <a:extLst>
            <a:ext uri="{FF2B5EF4-FFF2-40B4-BE49-F238E27FC236}">
              <a16:creationId xmlns:a16="http://schemas.microsoft.com/office/drawing/2014/main" id="{10F3D653-6B43-4F5C-A16D-59D520C0301E}"/>
            </a:ext>
          </a:extLst>
        </xdr:cNvPr>
        <xdr:cNvSpPr>
          <a:spLocks noChangeShapeType="1"/>
        </xdr:cNvSpPr>
      </xdr:nvSpPr>
      <xdr:spPr bwMode="auto">
        <a:xfrm>
          <a:off x="8515350" y="33861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6671" name="Line 7">
          <a:extLst>
            <a:ext uri="{FF2B5EF4-FFF2-40B4-BE49-F238E27FC236}">
              <a16:creationId xmlns:a16="http://schemas.microsoft.com/office/drawing/2014/main" id="{1206A0E8-543D-4C94-81C3-26E566547128}"/>
            </a:ext>
          </a:extLst>
        </xdr:cNvPr>
        <xdr:cNvSpPr>
          <a:spLocks noChangeShapeType="1"/>
        </xdr:cNvSpPr>
      </xdr:nvSpPr>
      <xdr:spPr bwMode="auto">
        <a:xfrm>
          <a:off x="8515350" y="33861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6672" name="Line 7">
          <a:extLst>
            <a:ext uri="{FF2B5EF4-FFF2-40B4-BE49-F238E27FC236}">
              <a16:creationId xmlns:a16="http://schemas.microsoft.com/office/drawing/2014/main" id="{0C6E0CDE-C496-49D2-9554-76E357D4A491}"/>
            </a:ext>
          </a:extLst>
        </xdr:cNvPr>
        <xdr:cNvSpPr>
          <a:spLocks noChangeShapeType="1"/>
        </xdr:cNvSpPr>
      </xdr:nvSpPr>
      <xdr:spPr bwMode="auto">
        <a:xfrm>
          <a:off x="8515350" y="33861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6673" name="Line 7">
          <a:extLst>
            <a:ext uri="{FF2B5EF4-FFF2-40B4-BE49-F238E27FC236}">
              <a16:creationId xmlns:a16="http://schemas.microsoft.com/office/drawing/2014/main" id="{354FCD96-2C66-43AF-AD27-CEB982F075BD}"/>
            </a:ext>
          </a:extLst>
        </xdr:cNvPr>
        <xdr:cNvSpPr>
          <a:spLocks noChangeShapeType="1"/>
        </xdr:cNvSpPr>
      </xdr:nvSpPr>
      <xdr:spPr bwMode="auto">
        <a:xfrm>
          <a:off x="8515350" y="33861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6674" name="Line 7">
          <a:extLst>
            <a:ext uri="{FF2B5EF4-FFF2-40B4-BE49-F238E27FC236}">
              <a16:creationId xmlns:a16="http://schemas.microsoft.com/office/drawing/2014/main" id="{816E15BE-F256-4E36-9793-E05E716146EB}"/>
            </a:ext>
          </a:extLst>
        </xdr:cNvPr>
        <xdr:cNvSpPr>
          <a:spLocks noChangeShapeType="1"/>
        </xdr:cNvSpPr>
      </xdr:nvSpPr>
      <xdr:spPr bwMode="auto">
        <a:xfrm>
          <a:off x="8515350" y="33861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6675" name="Line 7">
          <a:extLst>
            <a:ext uri="{FF2B5EF4-FFF2-40B4-BE49-F238E27FC236}">
              <a16:creationId xmlns:a16="http://schemas.microsoft.com/office/drawing/2014/main" id="{76FB92B3-AE76-41FF-ACFE-5534C7F76A03}"/>
            </a:ext>
          </a:extLst>
        </xdr:cNvPr>
        <xdr:cNvSpPr>
          <a:spLocks noChangeShapeType="1"/>
        </xdr:cNvSpPr>
      </xdr:nvSpPr>
      <xdr:spPr bwMode="auto">
        <a:xfrm>
          <a:off x="8515350" y="33861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6676" name="Line 7">
          <a:extLst>
            <a:ext uri="{FF2B5EF4-FFF2-40B4-BE49-F238E27FC236}">
              <a16:creationId xmlns:a16="http://schemas.microsoft.com/office/drawing/2014/main" id="{222D32CB-F6A3-40B1-AAE0-B284B4D2CB96}"/>
            </a:ext>
          </a:extLst>
        </xdr:cNvPr>
        <xdr:cNvSpPr>
          <a:spLocks noChangeShapeType="1"/>
        </xdr:cNvSpPr>
      </xdr:nvSpPr>
      <xdr:spPr bwMode="auto">
        <a:xfrm>
          <a:off x="8515350" y="33861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6677" name="Line 7">
          <a:extLst>
            <a:ext uri="{FF2B5EF4-FFF2-40B4-BE49-F238E27FC236}">
              <a16:creationId xmlns:a16="http://schemas.microsoft.com/office/drawing/2014/main" id="{241CA44F-B2CB-4380-939D-122361D321BD}"/>
            </a:ext>
          </a:extLst>
        </xdr:cNvPr>
        <xdr:cNvSpPr>
          <a:spLocks noChangeShapeType="1"/>
        </xdr:cNvSpPr>
      </xdr:nvSpPr>
      <xdr:spPr bwMode="auto">
        <a:xfrm>
          <a:off x="8515350" y="33861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6678" name="Line 7">
          <a:extLst>
            <a:ext uri="{FF2B5EF4-FFF2-40B4-BE49-F238E27FC236}">
              <a16:creationId xmlns:a16="http://schemas.microsoft.com/office/drawing/2014/main" id="{361EACC8-62BF-4A6A-A911-B910AAE52247}"/>
            </a:ext>
          </a:extLst>
        </xdr:cNvPr>
        <xdr:cNvSpPr>
          <a:spLocks noChangeShapeType="1"/>
        </xdr:cNvSpPr>
      </xdr:nvSpPr>
      <xdr:spPr bwMode="auto">
        <a:xfrm>
          <a:off x="8515350" y="33861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6679" name="Line 7">
          <a:extLst>
            <a:ext uri="{FF2B5EF4-FFF2-40B4-BE49-F238E27FC236}">
              <a16:creationId xmlns:a16="http://schemas.microsoft.com/office/drawing/2014/main" id="{A9B02D01-1636-4A47-8027-FC80F560B83F}"/>
            </a:ext>
          </a:extLst>
        </xdr:cNvPr>
        <xdr:cNvSpPr>
          <a:spLocks noChangeShapeType="1"/>
        </xdr:cNvSpPr>
      </xdr:nvSpPr>
      <xdr:spPr bwMode="auto">
        <a:xfrm>
          <a:off x="8515350" y="33861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6680" name="Line 7">
          <a:extLst>
            <a:ext uri="{FF2B5EF4-FFF2-40B4-BE49-F238E27FC236}">
              <a16:creationId xmlns:a16="http://schemas.microsoft.com/office/drawing/2014/main" id="{D813A242-E9F6-43FC-ACB8-93E187672343}"/>
            </a:ext>
          </a:extLst>
        </xdr:cNvPr>
        <xdr:cNvSpPr>
          <a:spLocks noChangeShapeType="1"/>
        </xdr:cNvSpPr>
      </xdr:nvSpPr>
      <xdr:spPr bwMode="auto">
        <a:xfrm>
          <a:off x="8515350" y="33861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6681" name="Line 7">
          <a:extLst>
            <a:ext uri="{FF2B5EF4-FFF2-40B4-BE49-F238E27FC236}">
              <a16:creationId xmlns:a16="http://schemas.microsoft.com/office/drawing/2014/main" id="{5DD3CBAA-0B80-4ED1-8167-BA8EDAB8B698}"/>
            </a:ext>
          </a:extLst>
        </xdr:cNvPr>
        <xdr:cNvSpPr>
          <a:spLocks noChangeShapeType="1"/>
        </xdr:cNvSpPr>
      </xdr:nvSpPr>
      <xdr:spPr bwMode="auto">
        <a:xfrm>
          <a:off x="8515350" y="33861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6682" name="Line 7">
          <a:extLst>
            <a:ext uri="{FF2B5EF4-FFF2-40B4-BE49-F238E27FC236}">
              <a16:creationId xmlns:a16="http://schemas.microsoft.com/office/drawing/2014/main" id="{35459BE8-F527-45DF-92BF-F8929C94817B}"/>
            </a:ext>
          </a:extLst>
        </xdr:cNvPr>
        <xdr:cNvSpPr>
          <a:spLocks noChangeShapeType="1"/>
        </xdr:cNvSpPr>
      </xdr:nvSpPr>
      <xdr:spPr bwMode="auto">
        <a:xfrm>
          <a:off x="8515350" y="33861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6683" name="Line 7">
          <a:extLst>
            <a:ext uri="{FF2B5EF4-FFF2-40B4-BE49-F238E27FC236}">
              <a16:creationId xmlns:a16="http://schemas.microsoft.com/office/drawing/2014/main" id="{73F511B6-76C2-4D07-A0EA-71A7675D9224}"/>
            </a:ext>
          </a:extLst>
        </xdr:cNvPr>
        <xdr:cNvSpPr>
          <a:spLocks noChangeShapeType="1"/>
        </xdr:cNvSpPr>
      </xdr:nvSpPr>
      <xdr:spPr bwMode="auto">
        <a:xfrm>
          <a:off x="8515350" y="33861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6684" name="Line 7">
          <a:extLst>
            <a:ext uri="{FF2B5EF4-FFF2-40B4-BE49-F238E27FC236}">
              <a16:creationId xmlns:a16="http://schemas.microsoft.com/office/drawing/2014/main" id="{14CA7264-899A-4938-BF9F-97E06DDA0F23}"/>
            </a:ext>
          </a:extLst>
        </xdr:cNvPr>
        <xdr:cNvSpPr>
          <a:spLocks noChangeShapeType="1"/>
        </xdr:cNvSpPr>
      </xdr:nvSpPr>
      <xdr:spPr bwMode="auto">
        <a:xfrm>
          <a:off x="8515350" y="33861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6685" name="Line 7">
          <a:extLst>
            <a:ext uri="{FF2B5EF4-FFF2-40B4-BE49-F238E27FC236}">
              <a16:creationId xmlns:a16="http://schemas.microsoft.com/office/drawing/2014/main" id="{AE1A6978-AD9F-4A50-8B8E-BEF37F7A3374}"/>
            </a:ext>
          </a:extLst>
        </xdr:cNvPr>
        <xdr:cNvSpPr>
          <a:spLocks noChangeShapeType="1"/>
        </xdr:cNvSpPr>
      </xdr:nvSpPr>
      <xdr:spPr bwMode="auto">
        <a:xfrm>
          <a:off x="8515350" y="33861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6686" name="Line 7">
          <a:extLst>
            <a:ext uri="{FF2B5EF4-FFF2-40B4-BE49-F238E27FC236}">
              <a16:creationId xmlns:a16="http://schemas.microsoft.com/office/drawing/2014/main" id="{4578E29A-2EBC-4B82-892D-0DE4DEBF405A}"/>
            </a:ext>
          </a:extLst>
        </xdr:cNvPr>
        <xdr:cNvSpPr>
          <a:spLocks noChangeShapeType="1"/>
        </xdr:cNvSpPr>
      </xdr:nvSpPr>
      <xdr:spPr bwMode="auto">
        <a:xfrm>
          <a:off x="8515350" y="33861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6687" name="Line 7">
          <a:extLst>
            <a:ext uri="{FF2B5EF4-FFF2-40B4-BE49-F238E27FC236}">
              <a16:creationId xmlns:a16="http://schemas.microsoft.com/office/drawing/2014/main" id="{209BD9E2-CCC2-4821-AABB-1A03B9EC5D38}"/>
            </a:ext>
          </a:extLst>
        </xdr:cNvPr>
        <xdr:cNvSpPr>
          <a:spLocks noChangeShapeType="1"/>
        </xdr:cNvSpPr>
      </xdr:nvSpPr>
      <xdr:spPr bwMode="auto">
        <a:xfrm>
          <a:off x="8515350" y="33861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6688" name="Line 7">
          <a:extLst>
            <a:ext uri="{FF2B5EF4-FFF2-40B4-BE49-F238E27FC236}">
              <a16:creationId xmlns:a16="http://schemas.microsoft.com/office/drawing/2014/main" id="{98714D2A-614E-47D0-82A8-614864412396}"/>
            </a:ext>
          </a:extLst>
        </xdr:cNvPr>
        <xdr:cNvSpPr>
          <a:spLocks noChangeShapeType="1"/>
        </xdr:cNvSpPr>
      </xdr:nvSpPr>
      <xdr:spPr bwMode="auto">
        <a:xfrm>
          <a:off x="8515350" y="33861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6689" name="Line 7">
          <a:extLst>
            <a:ext uri="{FF2B5EF4-FFF2-40B4-BE49-F238E27FC236}">
              <a16:creationId xmlns:a16="http://schemas.microsoft.com/office/drawing/2014/main" id="{191C1C18-2058-4473-AECF-300759103461}"/>
            </a:ext>
          </a:extLst>
        </xdr:cNvPr>
        <xdr:cNvSpPr>
          <a:spLocks noChangeShapeType="1"/>
        </xdr:cNvSpPr>
      </xdr:nvSpPr>
      <xdr:spPr bwMode="auto">
        <a:xfrm>
          <a:off x="8515350" y="33861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6690" name="Line 7">
          <a:extLst>
            <a:ext uri="{FF2B5EF4-FFF2-40B4-BE49-F238E27FC236}">
              <a16:creationId xmlns:a16="http://schemas.microsoft.com/office/drawing/2014/main" id="{81A23EB6-A0F5-4A16-A5D0-4A4CFC76B92A}"/>
            </a:ext>
          </a:extLst>
        </xdr:cNvPr>
        <xdr:cNvSpPr>
          <a:spLocks noChangeShapeType="1"/>
        </xdr:cNvSpPr>
      </xdr:nvSpPr>
      <xdr:spPr bwMode="auto">
        <a:xfrm>
          <a:off x="8515350" y="33861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6691" name="Line 7">
          <a:extLst>
            <a:ext uri="{FF2B5EF4-FFF2-40B4-BE49-F238E27FC236}">
              <a16:creationId xmlns:a16="http://schemas.microsoft.com/office/drawing/2014/main" id="{7580C0CB-21D0-4CC1-8E79-28B3D783F925}"/>
            </a:ext>
          </a:extLst>
        </xdr:cNvPr>
        <xdr:cNvSpPr>
          <a:spLocks noChangeShapeType="1"/>
        </xdr:cNvSpPr>
      </xdr:nvSpPr>
      <xdr:spPr bwMode="auto">
        <a:xfrm>
          <a:off x="8515350" y="33861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6692" name="Line 7">
          <a:extLst>
            <a:ext uri="{FF2B5EF4-FFF2-40B4-BE49-F238E27FC236}">
              <a16:creationId xmlns:a16="http://schemas.microsoft.com/office/drawing/2014/main" id="{FC674B60-68EC-49F2-A48B-6880E1460181}"/>
            </a:ext>
          </a:extLst>
        </xdr:cNvPr>
        <xdr:cNvSpPr>
          <a:spLocks noChangeShapeType="1"/>
        </xdr:cNvSpPr>
      </xdr:nvSpPr>
      <xdr:spPr bwMode="auto">
        <a:xfrm>
          <a:off x="8515350" y="33861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6693" name="Line 7">
          <a:extLst>
            <a:ext uri="{FF2B5EF4-FFF2-40B4-BE49-F238E27FC236}">
              <a16:creationId xmlns:a16="http://schemas.microsoft.com/office/drawing/2014/main" id="{819417FB-84AA-4AF7-95B2-2D18118E31F4}"/>
            </a:ext>
          </a:extLst>
        </xdr:cNvPr>
        <xdr:cNvSpPr>
          <a:spLocks noChangeShapeType="1"/>
        </xdr:cNvSpPr>
      </xdr:nvSpPr>
      <xdr:spPr bwMode="auto">
        <a:xfrm>
          <a:off x="8515350" y="33861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6694" name="Line 7">
          <a:extLst>
            <a:ext uri="{FF2B5EF4-FFF2-40B4-BE49-F238E27FC236}">
              <a16:creationId xmlns:a16="http://schemas.microsoft.com/office/drawing/2014/main" id="{DD651869-623A-4722-8A79-E5D70338B674}"/>
            </a:ext>
          </a:extLst>
        </xdr:cNvPr>
        <xdr:cNvSpPr>
          <a:spLocks noChangeShapeType="1"/>
        </xdr:cNvSpPr>
      </xdr:nvSpPr>
      <xdr:spPr bwMode="auto">
        <a:xfrm>
          <a:off x="8515350" y="33861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6695" name="Line 7">
          <a:extLst>
            <a:ext uri="{FF2B5EF4-FFF2-40B4-BE49-F238E27FC236}">
              <a16:creationId xmlns:a16="http://schemas.microsoft.com/office/drawing/2014/main" id="{522A28B1-A22B-491E-8066-660905E82787}"/>
            </a:ext>
          </a:extLst>
        </xdr:cNvPr>
        <xdr:cNvSpPr>
          <a:spLocks noChangeShapeType="1"/>
        </xdr:cNvSpPr>
      </xdr:nvSpPr>
      <xdr:spPr bwMode="auto">
        <a:xfrm>
          <a:off x="8515350" y="33861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6696" name="Line 7">
          <a:extLst>
            <a:ext uri="{FF2B5EF4-FFF2-40B4-BE49-F238E27FC236}">
              <a16:creationId xmlns:a16="http://schemas.microsoft.com/office/drawing/2014/main" id="{CCC53D89-FCA3-434C-BE09-D3F6B4BCB280}"/>
            </a:ext>
          </a:extLst>
        </xdr:cNvPr>
        <xdr:cNvSpPr>
          <a:spLocks noChangeShapeType="1"/>
        </xdr:cNvSpPr>
      </xdr:nvSpPr>
      <xdr:spPr bwMode="auto">
        <a:xfrm>
          <a:off x="8515350" y="33861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6697" name="Line 7">
          <a:extLst>
            <a:ext uri="{FF2B5EF4-FFF2-40B4-BE49-F238E27FC236}">
              <a16:creationId xmlns:a16="http://schemas.microsoft.com/office/drawing/2014/main" id="{19B0F54B-BF23-4BD3-A611-816AF01A27C5}"/>
            </a:ext>
          </a:extLst>
        </xdr:cNvPr>
        <xdr:cNvSpPr>
          <a:spLocks noChangeShapeType="1"/>
        </xdr:cNvSpPr>
      </xdr:nvSpPr>
      <xdr:spPr bwMode="auto">
        <a:xfrm>
          <a:off x="8515350" y="33861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6698" name="Line 7">
          <a:extLst>
            <a:ext uri="{FF2B5EF4-FFF2-40B4-BE49-F238E27FC236}">
              <a16:creationId xmlns:a16="http://schemas.microsoft.com/office/drawing/2014/main" id="{1A97B0BC-5290-4312-A1CD-5EC8FE999A95}"/>
            </a:ext>
          </a:extLst>
        </xdr:cNvPr>
        <xdr:cNvSpPr>
          <a:spLocks noChangeShapeType="1"/>
        </xdr:cNvSpPr>
      </xdr:nvSpPr>
      <xdr:spPr bwMode="auto">
        <a:xfrm>
          <a:off x="8515350" y="33861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6699" name="Line 7">
          <a:extLst>
            <a:ext uri="{FF2B5EF4-FFF2-40B4-BE49-F238E27FC236}">
              <a16:creationId xmlns:a16="http://schemas.microsoft.com/office/drawing/2014/main" id="{6B6EFA05-165E-4007-B708-858E6E3E6C39}"/>
            </a:ext>
          </a:extLst>
        </xdr:cNvPr>
        <xdr:cNvSpPr>
          <a:spLocks noChangeShapeType="1"/>
        </xdr:cNvSpPr>
      </xdr:nvSpPr>
      <xdr:spPr bwMode="auto">
        <a:xfrm>
          <a:off x="8515350" y="33861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6700" name="Line 7">
          <a:extLst>
            <a:ext uri="{FF2B5EF4-FFF2-40B4-BE49-F238E27FC236}">
              <a16:creationId xmlns:a16="http://schemas.microsoft.com/office/drawing/2014/main" id="{C16569B3-EC96-4729-B289-2D84D7C8E9F9}"/>
            </a:ext>
          </a:extLst>
        </xdr:cNvPr>
        <xdr:cNvSpPr>
          <a:spLocks noChangeShapeType="1"/>
        </xdr:cNvSpPr>
      </xdr:nvSpPr>
      <xdr:spPr bwMode="auto">
        <a:xfrm>
          <a:off x="8515350" y="33861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6701" name="Line 7">
          <a:extLst>
            <a:ext uri="{FF2B5EF4-FFF2-40B4-BE49-F238E27FC236}">
              <a16:creationId xmlns:a16="http://schemas.microsoft.com/office/drawing/2014/main" id="{B3351232-ACC6-42F8-8253-A320D4C0712E}"/>
            </a:ext>
          </a:extLst>
        </xdr:cNvPr>
        <xdr:cNvSpPr>
          <a:spLocks noChangeShapeType="1"/>
        </xdr:cNvSpPr>
      </xdr:nvSpPr>
      <xdr:spPr bwMode="auto">
        <a:xfrm>
          <a:off x="8515350" y="33861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6702" name="Line 7">
          <a:extLst>
            <a:ext uri="{FF2B5EF4-FFF2-40B4-BE49-F238E27FC236}">
              <a16:creationId xmlns:a16="http://schemas.microsoft.com/office/drawing/2014/main" id="{92D01D79-4F13-46B1-A39A-9B02A3B57456}"/>
            </a:ext>
          </a:extLst>
        </xdr:cNvPr>
        <xdr:cNvSpPr>
          <a:spLocks noChangeShapeType="1"/>
        </xdr:cNvSpPr>
      </xdr:nvSpPr>
      <xdr:spPr bwMode="auto">
        <a:xfrm>
          <a:off x="8515350" y="33861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6703" name="Line 7">
          <a:extLst>
            <a:ext uri="{FF2B5EF4-FFF2-40B4-BE49-F238E27FC236}">
              <a16:creationId xmlns:a16="http://schemas.microsoft.com/office/drawing/2014/main" id="{72F644FC-1159-496E-AF9A-025633145040}"/>
            </a:ext>
          </a:extLst>
        </xdr:cNvPr>
        <xdr:cNvSpPr>
          <a:spLocks noChangeShapeType="1"/>
        </xdr:cNvSpPr>
      </xdr:nvSpPr>
      <xdr:spPr bwMode="auto">
        <a:xfrm>
          <a:off x="8515350" y="3786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6704" name="Line 7">
          <a:extLst>
            <a:ext uri="{FF2B5EF4-FFF2-40B4-BE49-F238E27FC236}">
              <a16:creationId xmlns:a16="http://schemas.microsoft.com/office/drawing/2014/main" id="{D1E62FF6-3741-4F80-8AF9-841DB09E067B}"/>
            </a:ext>
          </a:extLst>
        </xdr:cNvPr>
        <xdr:cNvSpPr>
          <a:spLocks noChangeShapeType="1"/>
        </xdr:cNvSpPr>
      </xdr:nvSpPr>
      <xdr:spPr bwMode="auto">
        <a:xfrm>
          <a:off x="8515350" y="3786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6705" name="Line 7">
          <a:extLst>
            <a:ext uri="{FF2B5EF4-FFF2-40B4-BE49-F238E27FC236}">
              <a16:creationId xmlns:a16="http://schemas.microsoft.com/office/drawing/2014/main" id="{0A842AB6-2BB7-460E-9A7E-B5D569D02D63}"/>
            </a:ext>
          </a:extLst>
        </xdr:cNvPr>
        <xdr:cNvSpPr>
          <a:spLocks noChangeShapeType="1"/>
        </xdr:cNvSpPr>
      </xdr:nvSpPr>
      <xdr:spPr bwMode="auto">
        <a:xfrm>
          <a:off x="8515350" y="3786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6706" name="Line 7">
          <a:extLst>
            <a:ext uri="{FF2B5EF4-FFF2-40B4-BE49-F238E27FC236}">
              <a16:creationId xmlns:a16="http://schemas.microsoft.com/office/drawing/2014/main" id="{7EC19520-9D91-4081-9E90-3AA1C63FAD63}"/>
            </a:ext>
          </a:extLst>
        </xdr:cNvPr>
        <xdr:cNvSpPr>
          <a:spLocks noChangeShapeType="1"/>
        </xdr:cNvSpPr>
      </xdr:nvSpPr>
      <xdr:spPr bwMode="auto">
        <a:xfrm>
          <a:off x="8515350" y="3786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6707" name="Line 7">
          <a:extLst>
            <a:ext uri="{FF2B5EF4-FFF2-40B4-BE49-F238E27FC236}">
              <a16:creationId xmlns:a16="http://schemas.microsoft.com/office/drawing/2014/main" id="{E02BD84B-3AD8-4937-A363-44A61C8CDBC1}"/>
            </a:ext>
          </a:extLst>
        </xdr:cNvPr>
        <xdr:cNvSpPr>
          <a:spLocks noChangeShapeType="1"/>
        </xdr:cNvSpPr>
      </xdr:nvSpPr>
      <xdr:spPr bwMode="auto">
        <a:xfrm>
          <a:off x="8515350" y="3786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6708" name="Line 7">
          <a:extLst>
            <a:ext uri="{FF2B5EF4-FFF2-40B4-BE49-F238E27FC236}">
              <a16:creationId xmlns:a16="http://schemas.microsoft.com/office/drawing/2014/main" id="{29404EEB-3005-41C1-8F4E-46B15891ADDC}"/>
            </a:ext>
          </a:extLst>
        </xdr:cNvPr>
        <xdr:cNvSpPr>
          <a:spLocks noChangeShapeType="1"/>
        </xdr:cNvSpPr>
      </xdr:nvSpPr>
      <xdr:spPr bwMode="auto">
        <a:xfrm>
          <a:off x="8515350" y="3786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6709" name="Line 7">
          <a:extLst>
            <a:ext uri="{FF2B5EF4-FFF2-40B4-BE49-F238E27FC236}">
              <a16:creationId xmlns:a16="http://schemas.microsoft.com/office/drawing/2014/main" id="{05DF4E69-6C78-4274-9703-08D890627B5E}"/>
            </a:ext>
          </a:extLst>
        </xdr:cNvPr>
        <xdr:cNvSpPr>
          <a:spLocks noChangeShapeType="1"/>
        </xdr:cNvSpPr>
      </xdr:nvSpPr>
      <xdr:spPr bwMode="auto">
        <a:xfrm>
          <a:off x="8515350" y="3786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6710" name="Line 7">
          <a:extLst>
            <a:ext uri="{FF2B5EF4-FFF2-40B4-BE49-F238E27FC236}">
              <a16:creationId xmlns:a16="http://schemas.microsoft.com/office/drawing/2014/main" id="{288005D6-1551-47B1-B4F5-A5E39F882867}"/>
            </a:ext>
          </a:extLst>
        </xdr:cNvPr>
        <xdr:cNvSpPr>
          <a:spLocks noChangeShapeType="1"/>
        </xdr:cNvSpPr>
      </xdr:nvSpPr>
      <xdr:spPr bwMode="auto">
        <a:xfrm>
          <a:off x="8515350" y="3786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6711" name="Line 7">
          <a:extLst>
            <a:ext uri="{FF2B5EF4-FFF2-40B4-BE49-F238E27FC236}">
              <a16:creationId xmlns:a16="http://schemas.microsoft.com/office/drawing/2014/main" id="{B7B3F488-5DCE-49FE-87B6-C3554E9D340E}"/>
            </a:ext>
          </a:extLst>
        </xdr:cNvPr>
        <xdr:cNvSpPr>
          <a:spLocks noChangeShapeType="1"/>
        </xdr:cNvSpPr>
      </xdr:nvSpPr>
      <xdr:spPr bwMode="auto">
        <a:xfrm>
          <a:off x="8515350" y="3786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6712" name="Line 7">
          <a:extLst>
            <a:ext uri="{FF2B5EF4-FFF2-40B4-BE49-F238E27FC236}">
              <a16:creationId xmlns:a16="http://schemas.microsoft.com/office/drawing/2014/main" id="{B8154588-7CCD-450D-B84A-2F80A7F70D3B}"/>
            </a:ext>
          </a:extLst>
        </xdr:cNvPr>
        <xdr:cNvSpPr>
          <a:spLocks noChangeShapeType="1"/>
        </xdr:cNvSpPr>
      </xdr:nvSpPr>
      <xdr:spPr bwMode="auto">
        <a:xfrm>
          <a:off x="8515350" y="3786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6713" name="Line 7">
          <a:extLst>
            <a:ext uri="{FF2B5EF4-FFF2-40B4-BE49-F238E27FC236}">
              <a16:creationId xmlns:a16="http://schemas.microsoft.com/office/drawing/2014/main" id="{381F5690-79B3-4AC9-8EDB-95D134E83D91}"/>
            </a:ext>
          </a:extLst>
        </xdr:cNvPr>
        <xdr:cNvSpPr>
          <a:spLocks noChangeShapeType="1"/>
        </xdr:cNvSpPr>
      </xdr:nvSpPr>
      <xdr:spPr bwMode="auto">
        <a:xfrm>
          <a:off x="8515350" y="3786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6714" name="Line 7">
          <a:extLst>
            <a:ext uri="{FF2B5EF4-FFF2-40B4-BE49-F238E27FC236}">
              <a16:creationId xmlns:a16="http://schemas.microsoft.com/office/drawing/2014/main" id="{F7259883-C36B-481D-8D4D-566E46FB5050}"/>
            </a:ext>
          </a:extLst>
        </xdr:cNvPr>
        <xdr:cNvSpPr>
          <a:spLocks noChangeShapeType="1"/>
        </xdr:cNvSpPr>
      </xdr:nvSpPr>
      <xdr:spPr bwMode="auto">
        <a:xfrm>
          <a:off x="8515350" y="3786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6715" name="Line 7">
          <a:extLst>
            <a:ext uri="{FF2B5EF4-FFF2-40B4-BE49-F238E27FC236}">
              <a16:creationId xmlns:a16="http://schemas.microsoft.com/office/drawing/2014/main" id="{C710CA35-7450-4C78-BA9A-F3D21859A264}"/>
            </a:ext>
          </a:extLst>
        </xdr:cNvPr>
        <xdr:cNvSpPr>
          <a:spLocks noChangeShapeType="1"/>
        </xdr:cNvSpPr>
      </xdr:nvSpPr>
      <xdr:spPr bwMode="auto">
        <a:xfrm>
          <a:off x="8515350" y="3786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6716" name="Line 7">
          <a:extLst>
            <a:ext uri="{FF2B5EF4-FFF2-40B4-BE49-F238E27FC236}">
              <a16:creationId xmlns:a16="http://schemas.microsoft.com/office/drawing/2014/main" id="{E1AC130D-6704-413B-91EC-64E3DC1BD757}"/>
            </a:ext>
          </a:extLst>
        </xdr:cNvPr>
        <xdr:cNvSpPr>
          <a:spLocks noChangeShapeType="1"/>
        </xdr:cNvSpPr>
      </xdr:nvSpPr>
      <xdr:spPr bwMode="auto">
        <a:xfrm>
          <a:off x="8515350" y="3786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6717" name="Line 7">
          <a:extLst>
            <a:ext uri="{FF2B5EF4-FFF2-40B4-BE49-F238E27FC236}">
              <a16:creationId xmlns:a16="http://schemas.microsoft.com/office/drawing/2014/main" id="{EA57A811-1EAA-4398-BA0A-FF724ABDA1E5}"/>
            </a:ext>
          </a:extLst>
        </xdr:cNvPr>
        <xdr:cNvSpPr>
          <a:spLocks noChangeShapeType="1"/>
        </xdr:cNvSpPr>
      </xdr:nvSpPr>
      <xdr:spPr bwMode="auto">
        <a:xfrm>
          <a:off x="8515350" y="3786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6718" name="Line 7">
          <a:extLst>
            <a:ext uri="{FF2B5EF4-FFF2-40B4-BE49-F238E27FC236}">
              <a16:creationId xmlns:a16="http://schemas.microsoft.com/office/drawing/2014/main" id="{2356BA2A-70C7-47BE-8AA3-8B9D8075211C}"/>
            </a:ext>
          </a:extLst>
        </xdr:cNvPr>
        <xdr:cNvSpPr>
          <a:spLocks noChangeShapeType="1"/>
        </xdr:cNvSpPr>
      </xdr:nvSpPr>
      <xdr:spPr bwMode="auto">
        <a:xfrm>
          <a:off x="8515350" y="3786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6719" name="Line 7">
          <a:extLst>
            <a:ext uri="{FF2B5EF4-FFF2-40B4-BE49-F238E27FC236}">
              <a16:creationId xmlns:a16="http://schemas.microsoft.com/office/drawing/2014/main" id="{09234F35-7C1D-440E-8AC7-32F78C0FEDD4}"/>
            </a:ext>
          </a:extLst>
        </xdr:cNvPr>
        <xdr:cNvSpPr>
          <a:spLocks noChangeShapeType="1"/>
        </xdr:cNvSpPr>
      </xdr:nvSpPr>
      <xdr:spPr bwMode="auto">
        <a:xfrm>
          <a:off x="8515350" y="3786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6720" name="Line 7">
          <a:extLst>
            <a:ext uri="{FF2B5EF4-FFF2-40B4-BE49-F238E27FC236}">
              <a16:creationId xmlns:a16="http://schemas.microsoft.com/office/drawing/2014/main" id="{30D93DA8-9C70-47E3-B00D-9B9E92977129}"/>
            </a:ext>
          </a:extLst>
        </xdr:cNvPr>
        <xdr:cNvSpPr>
          <a:spLocks noChangeShapeType="1"/>
        </xdr:cNvSpPr>
      </xdr:nvSpPr>
      <xdr:spPr bwMode="auto">
        <a:xfrm>
          <a:off x="8515350" y="3786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6721" name="Line 7">
          <a:extLst>
            <a:ext uri="{FF2B5EF4-FFF2-40B4-BE49-F238E27FC236}">
              <a16:creationId xmlns:a16="http://schemas.microsoft.com/office/drawing/2014/main" id="{1F636D71-22D2-47DC-B535-835BC607A782}"/>
            </a:ext>
          </a:extLst>
        </xdr:cNvPr>
        <xdr:cNvSpPr>
          <a:spLocks noChangeShapeType="1"/>
        </xdr:cNvSpPr>
      </xdr:nvSpPr>
      <xdr:spPr bwMode="auto">
        <a:xfrm>
          <a:off x="8515350" y="3786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6722" name="Line 7">
          <a:extLst>
            <a:ext uri="{FF2B5EF4-FFF2-40B4-BE49-F238E27FC236}">
              <a16:creationId xmlns:a16="http://schemas.microsoft.com/office/drawing/2014/main" id="{CF1964BE-2DF2-4F60-8C20-DD11177DB820}"/>
            </a:ext>
          </a:extLst>
        </xdr:cNvPr>
        <xdr:cNvSpPr>
          <a:spLocks noChangeShapeType="1"/>
        </xdr:cNvSpPr>
      </xdr:nvSpPr>
      <xdr:spPr bwMode="auto">
        <a:xfrm>
          <a:off x="8515350" y="3786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6723" name="Line 7">
          <a:extLst>
            <a:ext uri="{FF2B5EF4-FFF2-40B4-BE49-F238E27FC236}">
              <a16:creationId xmlns:a16="http://schemas.microsoft.com/office/drawing/2014/main" id="{03124B08-3034-4EF3-AA98-DBE8F1D8BAD8}"/>
            </a:ext>
          </a:extLst>
        </xdr:cNvPr>
        <xdr:cNvSpPr>
          <a:spLocks noChangeShapeType="1"/>
        </xdr:cNvSpPr>
      </xdr:nvSpPr>
      <xdr:spPr bwMode="auto">
        <a:xfrm>
          <a:off x="8515350" y="3786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6724" name="Line 7">
          <a:extLst>
            <a:ext uri="{FF2B5EF4-FFF2-40B4-BE49-F238E27FC236}">
              <a16:creationId xmlns:a16="http://schemas.microsoft.com/office/drawing/2014/main" id="{7CD2D6D6-6398-47C3-8B6C-3D9100A09B3A}"/>
            </a:ext>
          </a:extLst>
        </xdr:cNvPr>
        <xdr:cNvSpPr>
          <a:spLocks noChangeShapeType="1"/>
        </xdr:cNvSpPr>
      </xdr:nvSpPr>
      <xdr:spPr bwMode="auto">
        <a:xfrm>
          <a:off x="8515350" y="3786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6725" name="Line 7">
          <a:extLst>
            <a:ext uri="{FF2B5EF4-FFF2-40B4-BE49-F238E27FC236}">
              <a16:creationId xmlns:a16="http://schemas.microsoft.com/office/drawing/2014/main" id="{E28FA1BD-3DBA-438F-9558-B8F422FF8607}"/>
            </a:ext>
          </a:extLst>
        </xdr:cNvPr>
        <xdr:cNvSpPr>
          <a:spLocks noChangeShapeType="1"/>
        </xdr:cNvSpPr>
      </xdr:nvSpPr>
      <xdr:spPr bwMode="auto">
        <a:xfrm>
          <a:off x="8515350" y="3786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6726" name="Line 7">
          <a:extLst>
            <a:ext uri="{FF2B5EF4-FFF2-40B4-BE49-F238E27FC236}">
              <a16:creationId xmlns:a16="http://schemas.microsoft.com/office/drawing/2014/main" id="{67F95E44-AFA6-4C4C-95B1-E41A8FDA30AD}"/>
            </a:ext>
          </a:extLst>
        </xdr:cNvPr>
        <xdr:cNvSpPr>
          <a:spLocks noChangeShapeType="1"/>
        </xdr:cNvSpPr>
      </xdr:nvSpPr>
      <xdr:spPr bwMode="auto">
        <a:xfrm>
          <a:off x="8515350" y="3786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6727" name="Line 7">
          <a:extLst>
            <a:ext uri="{FF2B5EF4-FFF2-40B4-BE49-F238E27FC236}">
              <a16:creationId xmlns:a16="http://schemas.microsoft.com/office/drawing/2014/main" id="{24AC7B50-AE80-4141-9E73-B5287F14187C}"/>
            </a:ext>
          </a:extLst>
        </xdr:cNvPr>
        <xdr:cNvSpPr>
          <a:spLocks noChangeShapeType="1"/>
        </xdr:cNvSpPr>
      </xdr:nvSpPr>
      <xdr:spPr bwMode="auto">
        <a:xfrm>
          <a:off x="8515350" y="3786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6728" name="Line 7">
          <a:extLst>
            <a:ext uri="{FF2B5EF4-FFF2-40B4-BE49-F238E27FC236}">
              <a16:creationId xmlns:a16="http://schemas.microsoft.com/office/drawing/2014/main" id="{84DD22A2-D6C8-4D1A-B0B7-99CD0BD907BF}"/>
            </a:ext>
          </a:extLst>
        </xdr:cNvPr>
        <xdr:cNvSpPr>
          <a:spLocks noChangeShapeType="1"/>
        </xdr:cNvSpPr>
      </xdr:nvSpPr>
      <xdr:spPr bwMode="auto">
        <a:xfrm>
          <a:off x="8515350" y="3786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6729" name="Line 7">
          <a:extLst>
            <a:ext uri="{FF2B5EF4-FFF2-40B4-BE49-F238E27FC236}">
              <a16:creationId xmlns:a16="http://schemas.microsoft.com/office/drawing/2014/main" id="{6A26799E-E7BE-4748-91D7-EBDF05141C91}"/>
            </a:ext>
          </a:extLst>
        </xdr:cNvPr>
        <xdr:cNvSpPr>
          <a:spLocks noChangeShapeType="1"/>
        </xdr:cNvSpPr>
      </xdr:nvSpPr>
      <xdr:spPr bwMode="auto">
        <a:xfrm>
          <a:off x="8515350" y="3786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6730" name="Line 7">
          <a:extLst>
            <a:ext uri="{FF2B5EF4-FFF2-40B4-BE49-F238E27FC236}">
              <a16:creationId xmlns:a16="http://schemas.microsoft.com/office/drawing/2014/main" id="{F019AC63-61BD-48C8-A985-8E72D3839CE2}"/>
            </a:ext>
          </a:extLst>
        </xdr:cNvPr>
        <xdr:cNvSpPr>
          <a:spLocks noChangeShapeType="1"/>
        </xdr:cNvSpPr>
      </xdr:nvSpPr>
      <xdr:spPr bwMode="auto">
        <a:xfrm>
          <a:off x="8515350" y="3786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6731" name="Line 7">
          <a:extLst>
            <a:ext uri="{FF2B5EF4-FFF2-40B4-BE49-F238E27FC236}">
              <a16:creationId xmlns:a16="http://schemas.microsoft.com/office/drawing/2014/main" id="{36891A00-47C2-4D7B-B260-619AEEEEDF58}"/>
            </a:ext>
          </a:extLst>
        </xdr:cNvPr>
        <xdr:cNvSpPr>
          <a:spLocks noChangeShapeType="1"/>
        </xdr:cNvSpPr>
      </xdr:nvSpPr>
      <xdr:spPr bwMode="auto">
        <a:xfrm>
          <a:off x="8515350" y="3786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6732" name="Line 7">
          <a:extLst>
            <a:ext uri="{FF2B5EF4-FFF2-40B4-BE49-F238E27FC236}">
              <a16:creationId xmlns:a16="http://schemas.microsoft.com/office/drawing/2014/main" id="{EF0C4895-6586-4665-9EF1-530F57CA2F3F}"/>
            </a:ext>
          </a:extLst>
        </xdr:cNvPr>
        <xdr:cNvSpPr>
          <a:spLocks noChangeShapeType="1"/>
        </xdr:cNvSpPr>
      </xdr:nvSpPr>
      <xdr:spPr bwMode="auto">
        <a:xfrm>
          <a:off x="8515350" y="3786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6733" name="Line 7">
          <a:extLst>
            <a:ext uri="{FF2B5EF4-FFF2-40B4-BE49-F238E27FC236}">
              <a16:creationId xmlns:a16="http://schemas.microsoft.com/office/drawing/2014/main" id="{7CA1C838-64CD-47A4-B1CE-94D325E04306}"/>
            </a:ext>
          </a:extLst>
        </xdr:cNvPr>
        <xdr:cNvSpPr>
          <a:spLocks noChangeShapeType="1"/>
        </xdr:cNvSpPr>
      </xdr:nvSpPr>
      <xdr:spPr bwMode="auto">
        <a:xfrm>
          <a:off x="8515350" y="3786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6734" name="Line 7">
          <a:extLst>
            <a:ext uri="{FF2B5EF4-FFF2-40B4-BE49-F238E27FC236}">
              <a16:creationId xmlns:a16="http://schemas.microsoft.com/office/drawing/2014/main" id="{EF6E2391-0CFB-4721-9044-7F2E1CD23059}"/>
            </a:ext>
          </a:extLst>
        </xdr:cNvPr>
        <xdr:cNvSpPr>
          <a:spLocks noChangeShapeType="1"/>
        </xdr:cNvSpPr>
      </xdr:nvSpPr>
      <xdr:spPr bwMode="auto">
        <a:xfrm>
          <a:off x="8515350" y="3786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6735" name="Line 7">
          <a:extLst>
            <a:ext uri="{FF2B5EF4-FFF2-40B4-BE49-F238E27FC236}">
              <a16:creationId xmlns:a16="http://schemas.microsoft.com/office/drawing/2014/main" id="{E787D97A-93D5-4D6C-847F-A07B85125C59}"/>
            </a:ext>
          </a:extLst>
        </xdr:cNvPr>
        <xdr:cNvSpPr>
          <a:spLocks noChangeShapeType="1"/>
        </xdr:cNvSpPr>
      </xdr:nvSpPr>
      <xdr:spPr bwMode="auto">
        <a:xfrm>
          <a:off x="8515350" y="3786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6736" name="Line 7">
          <a:extLst>
            <a:ext uri="{FF2B5EF4-FFF2-40B4-BE49-F238E27FC236}">
              <a16:creationId xmlns:a16="http://schemas.microsoft.com/office/drawing/2014/main" id="{7EF543B8-C45D-4A4F-9669-742E68323FA0}"/>
            </a:ext>
          </a:extLst>
        </xdr:cNvPr>
        <xdr:cNvSpPr>
          <a:spLocks noChangeShapeType="1"/>
        </xdr:cNvSpPr>
      </xdr:nvSpPr>
      <xdr:spPr bwMode="auto">
        <a:xfrm>
          <a:off x="8515350" y="3786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6737" name="Line 7">
          <a:extLst>
            <a:ext uri="{FF2B5EF4-FFF2-40B4-BE49-F238E27FC236}">
              <a16:creationId xmlns:a16="http://schemas.microsoft.com/office/drawing/2014/main" id="{BFDB92A0-1DA4-4431-AB4E-7A30443DEAFF}"/>
            </a:ext>
          </a:extLst>
        </xdr:cNvPr>
        <xdr:cNvSpPr>
          <a:spLocks noChangeShapeType="1"/>
        </xdr:cNvSpPr>
      </xdr:nvSpPr>
      <xdr:spPr bwMode="auto">
        <a:xfrm>
          <a:off x="8515350" y="3786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6738" name="Line 7">
          <a:extLst>
            <a:ext uri="{FF2B5EF4-FFF2-40B4-BE49-F238E27FC236}">
              <a16:creationId xmlns:a16="http://schemas.microsoft.com/office/drawing/2014/main" id="{719C3907-33CB-4D40-99C4-7B9F076FB894}"/>
            </a:ext>
          </a:extLst>
        </xdr:cNvPr>
        <xdr:cNvSpPr>
          <a:spLocks noChangeShapeType="1"/>
        </xdr:cNvSpPr>
      </xdr:nvSpPr>
      <xdr:spPr bwMode="auto">
        <a:xfrm>
          <a:off x="8515350" y="3786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6739" name="Line 7">
          <a:extLst>
            <a:ext uri="{FF2B5EF4-FFF2-40B4-BE49-F238E27FC236}">
              <a16:creationId xmlns:a16="http://schemas.microsoft.com/office/drawing/2014/main" id="{FDB3A91D-10CE-4442-9EC1-1E124AC0FF35}"/>
            </a:ext>
          </a:extLst>
        </xdr:cNvPr>
        <xdr:cNvSpPr>
          <a:spLocks noChangeShapeType="1"/>
        </xdr:cNvSpPr>
      </xdr:nvSpPr>
      <xdr:spPr bwMode="auto">
        <a:xfrm>
          <a:off x="8515350" y="3786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6740" name="Line 7">
          <a:extLst>
            <a:ext uri="{FF2B5EF4-FFF2-40B4-BE49-F238E27FC236}">
              <a16:creationId xmlns:a16="http://schemas.microsoft.com/office/drawing/2014/main" id="{707CC7D1-A6E5-454D-AF75-4276E4874B64}"/>
            </a:ext>
          </a:extLst>
        </xdr:cNvPr>
        <xdr:cNvSpPr>
          <a:spLocks noChangeShapeType="1"/>
        </xdr:cNvSpPr>
      </xdr:nvSpPr>
      <xdr:spPr bwMode="auto">
        <a:xfrm>
          <a:off x="8515350" y="3786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6741" name="Line 7">
          <a:extLst>
            <a:ext uri="{FF2B5EF4-FFF2-40B4-BE49-F238E27FC236}">
              <a16:creationId xmlns:a16="http://schemas.microsoft.com/office/drawing/2014/main" id="{91BE590F-7B48-40E4-B3BF-6A6877F97BE4}"/>
            </a:ext>
          </a:extLst>
        </xdr:cNvPr>
        <xdr:cNvSpPr>
          <a:spLocks noChangeShapeType="1"/>
        </xdr:cNvSpPr>
      </xdr:nvSpPr>
      <xdr:spPr bwMode="auto">
        <a:xfrm>
          <a:off x="8515350" y="3786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6742" name="Line 7">
          <a:extLst>
            <a:ext uri="{FF2B5EF4-FFF2-40B4-BE49-F238E27FC236}">
              <a16:creationId xmlns:a16="http://schemas.microsoft.com/office/drawing/2014/main" id="{3AA38DC9-E60F-4D79-A70C-346FABF724B6}"/>
            </a:ext>
          </a:extLst>
        </xdr:cNvPr>
        <xdr:cNvSpPr>
          <a:spLocks noChangeShapeType="1"/>
        </xdr:cNvSpPr>
      </xdr:nvSpPr>
      <xdr:spPr bwMode="auto">
        <a:xfrm>
          <a:off x="8515350" y="3786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6743" name="Line 7">
          <a:extLst>
            <a:ext uri="{FF2B5EF4-FFF2-40B4-BE49-F238E27FC236}">
              <a16:creationId xmlns:a16="http://schemas.microsoft.com/office/drawing/2014/main" id="{A42AC148-7452-42F2-ADC5-F71052941694}"/>
            </a:ext>
          </a:extLst>
        </xdr:cNvPr>
        <xdr:cNvSpPr>
          <a:spLocks noChangeShapeType="1"/>
        </xdr:cNvSpPr>
      </xdr:nvSpPr>
      <xdr:spPr bwMode="auto">
        <a:xfrm>
          <a:off x="8515350" y="37861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164</xdr:row>
      <xdr:rowOff>0</xdr:rowOff>
    </xdr:from>
    <xdr:to>
      <xdr:col>13</xdr:col>
      <xdr:colOff>323850</xdr:colOff>
      <xdr:row>164</xdr:row>
      <xdr:rowOff>0</xdr:rowOff>
    </xdr:to>
    <xdr:sp macro="" textlink="">
      <xdr:nvSpPr>
        <xdr:cNvPr id="6744" name="Line 7">
          <a:extLst>
            <a:ext uri="{FF2B5EF4-FFF2-40B4-BE49-F238E27FC236}">
              <a16:creationId xmlns:a16="http://schemas.microsoft.com/office/drawing/2014/main" id="{A3034ED2-9983-4347-B0B1-263E6220C929}"/>
            </a:ext>
          </a:extLst>
        </xdr:cNvPr>
        <xdr:cNvSpPr>
          <a:spLocks noChangeShapeType="1"/>
        </xdr:cNvSpPr>
      </xdr:nvSpPr>
      <xdr:spPr bwMode="auto">
        <a:xfrm>
          <a:off x="8515350" y="3486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164</xdr:row>
      <xdr:rowOff>0</xdr:rowOff>
    </xdr:from>
    <xdr:to>
      <xdr:col>13</xdr:col>
      <xdr:colOff>323850</xdr:colOff>
      <xdr:row>164</xdr:row>
      <xdr:rowOff>0</xdr:rowOff>
    </xdr:to>
    <xdr:sp macro="" textlink="">
      <xdr:nvSpPr>
        <xdr:cNvPr id="6745" name="Line 7">
          <a:extLst>
            <a:ext uri="{FF2B5EF4-FFF2-40B4-BE49-F238E27FC236}">
              <a16:creationId xmlns:a16="http://schemas.microsoft.com/office/drawing/2014/main" id="{1971CC63-2974-4579-8DC4-D10E655F150A}"/>
            </a:ext>
          </a:extLst>
        </xdr:cNvPr>
        <xdr:cNvSpPr>
          <a:spLocks noChangeShapeType="1"/>
        </xdr:cNvSpPr>
      </xdr:nvSpPr>
      <xdr:spPr bwMode="auto">
        <a:xfrm>
          <a:off x="8515350" y="3486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166</xdr:row>
      <xdr:rowOff>0</xdr:rowOff>
    </xdr:from>
    <xdr:to>
      <xdr:col>13</xdr:col>
      <xdr:colOff>323850</xdr:colOff>
      <xdr:row>166</xdr:row>
      <xdr:rowOff>0</xdr:rowOff>
    </xdr:to>
    <xdr:sp macro="" textlink="">
      <xdr:nvSpPr>
        <xdr:cNvPr id="6746" name="Line 7">
          <a:extLst>
            <a:ext uri="{FF2B5EF4-FFF2-40B4-BE49-F238E27FC236}">
              <a16:creationId xmlns:a16="http://schemas.microsoft.com/office/drawing/2014/main" id="{289CBF62-BB03-42A0-824A-2D7104E13B6C}"/>
            </a:ext>
          </a:extLst>
        </xdr:cNvPr>
        <xdr:cNvSpPr>
          <a:spLocks noChangeShapeType="1"/>
        </xdr:cNvSpPr>
      </xdr:nvSpPr>
      <xdr:spPr bwMode="auto">
        <a:xfrm>
          <a:off x="8515350" y="35261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166</xdr:row>
      <xdr:rowOff>0</xdr:rowOff>
    </xdr:from>
    <xdr:to>
      <xdr:col>13</xdr:col>
      <xdr:colOff>323850</xdr:colOff>
      <xdr:row>166</xdr:row>
      <xdr:rowOff>0</xdr:rowOff>
    </xdr:to>
    <xdr:sp macro="" textlink="">
      <xdr:nvSpPr>
        <xdr:cNvPr id="6747" name="Line 7">
          <a:extLst>
            <a:ext uri="{FF2B5EF4-FFF2-40B4-BE49-F238E27FC236}">
              <a16:creationId xmlns:a16="http://schemas.microsoft.com/office/drawing/2014/main" id="{C5A93570-F621-433C-9772-ED4D41052880}"/>
            </a:ext>
          </a:extLst>
        </xdr:cNvPr>
        <xdr:cNvSpPr>
          <a:spLocks noChangeShapeType="1"/>
        </xdr:cNvSpPr>
      </xdr:nvSpPr>
      <xdr:spPr bwMode="auto">
        <a:xfrm>
          <a:off x="8515350" y="35261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166</xdr:row>
      <xdr:rowOff>0</xdr:rowOff>
    </xdr:from>
    <xdr:to>
      <xdr:col>13</xdr:col>
      <xdr:colOff>323850</xdr:colOff>
      <xdr:row>166</xdr:row>
      <xdr:rowOff>0</xdr:rowOff>
    </xdr:to>
    <xdr:sp macro="" textlink="">
      <xdr:nvSpPr>
        <xdr:cNvPr id="6748" name="Line 7">
          <a:extLst>
            <a:ext uri="{FF2B5EF4-FFF2-40B4-BE49-F238E27FC236}">
              <a16:creationId xmlns:a16="http://schemas.microsoft.com/office/drawing/2014/main" id="{4C0C2C35-6FC5-410A-9693-C2FB6BBC734A}"/>
            </a:ext>
          </a:extLst>
        </xdr:cNvPr>
        <xdr:cNvSpPr>
          <a:spLocks noChangeShapeType="1"/>
        </xdr:cNvSpPr>
      </xdr:nvSpPr>
      <xdr:spPr bwMode="auto">
        <a:xfrm>
          <a:off x="8515350" y="35261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6749" name="Line 7">
          <a:extLst>
            <a:ext uri="{FF2B5EF4-FFF2-40B4-BE49-F238E27FC236}">
              <a16:creationId xmlns:a16="http://schemas.microsoft.com/office/drawing/2014/main" id="{3772B6C1-937B-41EA-9AEE-C77B2FCF212A}"/>
            </a:ext>
          </a:extLst>
        </xdr:cNvPr>
        <xdr:cNvSpPr>
          <a:spLocks noChangeShapeType="1"/>
        </xdr:cNvSpPr>
      </xdr:nvSpPr>
      <xdr:spPr bwMode="auto">
        <a:xfrm>
          <a:off x="8515350" y="33861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159</xdr:row>
      <xdr:rowOff>0</xdr:rowOff>
    </xdr:from>
    <xdr:to>
      <xdr:col>17</xdr:col>
      <xdr:colOff>323850</xdr:colOff>
      <xdr:row>159</xdr:row>
      <xdr:rowOff>0</xdr:rowOff>
    </xdr:to>
    <xdr:sp macro="" textlink="">
      <xdr:nvSpPr>
        <xdr:cNvPr id="6750" name="Line 7">
          <a:extLst>
            <a:ext uri="{FF2B5EF4-FFF2-40B4-BE49-F238E27FC236}">
              <a16:creationId xmlns:a16="http://schemas.microsoft.com/office/drawing/2014/main" id="{383E8561-7076-4FFF-8922-B2C1D2D2F1AA}"/>
            </a:ext>
          </a:extLst>
        </xdr:cNvPr>
        <xdr:cNvSpPr>
          <a:spLocks noChangeShapeType="1"/>
        </xdr:cNvSpPr>
      </xdr:nvSpPr>
      <xdr:spPr bwMode="auto">
        <a:xfrm>
          <a:off x="11601450" y="33861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159</xdr:row>
      <xdr:rowOff>0</xdr:rowOff>
    </xdr:from>
    <xdr:to>
      <xdr:col>17</xdr:col>
      <xdr:colOff>323850</xdr:colOff>
      <xdr:row>159</xdr:row>
      <xdr:rowOff>0</xdr:rowOff>
    </xdr:to>
    <xdr:sp macro="" textlink="">
      <xdr:nvSpPr>
        <xdr:cNvPr id="6751" name="Line 7">
          <a:extLst>
            <a:ext uri="{FF2B5EF4-FFF2-40B4-BE49-F238E27FC236}">
              <a16:creationId xmlns:a16="http://schemas.microsoft.com/office/drawing/2014/main" id="{9557E1F8-67E1-4903-82CB-D9E672A1813B}"/>
            </a:ext>
          </a:extLst>
        </xdr:cNvPr>
        <xdr:cNvSpPr>
          <a:spLocks noChangeShapeType="1"/>
        </xdr:cNvSpPr>
      </xdr:nvSpPr>
      <xdr:spPr bwMode="auto">
        <a:xfrm>
          <a:off x="11601450" y="33861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159</xdr:row>
      <xdr:rowOff>0</xdr:rowOff>
    </xdr:from>
    <xdr:to>
      <xdr:col>17</xdr:col>
      <xdr:colOff>323850</xdr:colOff>
      <xdr:row>159</xdr:row>
      <xdr:rowOff>0</xdr:rowOff>
    </xdr:to>
    <xdr:sp macro="" textlink="">
      <xdr:nvSpPr>
        <xdr:cNvPr id="6752" name="Line 7">
          <a:extLst>
            <a:ext uri="{FF2B5EF4-FFF2-40B4-BE49-F238E27FC236}">
              <a16:creationId xmlns:a16="http://schemas.microsoft.com/office/drawing/2014/main" id="{314F9598-8A24-496C-B581-16BB430F7A1D}"/>
            </a:ext>
          </a:extLst>
        </xdr:cNvPr>
        <xdr:cNvSpPr>
          <a:spLocks noChangeShapeType="1"/>
        </xdr:cNvSpPr>
      </xdr:nvSpPr>
      <xdr:spPr bwMode="auto">
        <a:xfrm>
          <a:off x="11601450" y="33861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164</xdr:row>
      <xdr:rowOff>0</xdr:rowOff>
    </xdr:from>
    <xdr:to>
      <xdr:col>17</xdr:col>
      <xdr:colOff>323850</xdr:colOff>
      <xdr:row>164</xdr:row>
      <xdr:rowOff>0</xdr:rowOff>
    </xdr:to>
    <xdr:sp macro="" textlink="">
      <xdr:nvSpPr>
        <xdr:cNvPr id="6753" name="Line 7">
          <a:extLst>
            <a:ext uri="{FF2B5EF4-FFF2-40B4-BE49-F238E27FC236}">
              <a16:creationId xmlns:a16="http://schemas.microsoft.com/office/drawing/2014/main" id="{E211C70E-51F6-4064-B5F8-D6A7CB8976D8}"/>
            </a:ext>
          </a:extLst>
        </xdr:cNvPr>
        <xdr:cNvSpPr>
          <a:spLocks noChangeShapeType="1"/>
        </xdr:cNvSpPr>
      </xdr:nvSpPr>
      <xdr:spPr bwMode="auto">
        <a:xfrm>
          <a:off x="11601450" y="3486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164</xdr:row>
      <xdr:rowOff>0</xdr:rowOff>
    </xdr:from>
    <xdr:to>
      <xdr:col>17</xdr:col>
      <xdr:colOff>323850</xdr:colOff>
      <xdr:row>164</xdr:row>
      <xdr:rowOff>0</xdr:rowOff>
    </xdr:to>
    <xdr:sp macro="" textlink="">
      <xdr:nvSpPr>
        <xdr:cNvPr id="6754" name="Line 7">
          <a:extLst>
            <a:ext uri="{FF2B5EF4-FFF2-40B4-BE49-F238E27FC236}">
              <a16:creationId xmlns:a16="http://schemas.microsoft.com/office/drawing/2014/main" id="{FB0A4F37-F31B-40DD-AEBD-FA7D1BF0C8FE}"/>
            </a:ext>
          </a:extLst>
        </xdr:cNvPr>
        <xdr:cNvSpPr>
          <a:spLocks noChangeShapeType="1"/>
        </xdr:cNvSpPr>
      </xdr:nvSpPr>
      <xdr:spPr bwMode="auto">
        <a:xfrm>
          <a:off x="11601450" y="3486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164</xdr:row>
      <xdr:rowOff>0</xdr:rowOff>
    </xdr:from>
    <xdr:to>
      <xdr:col>17</xdr:col>
      <xdr:colOff>323850</xdr:colOff>
      <xdr:row>164</xdr:row>
      <xdr:rowOff>0</xdr:rowOff>
    </xdr:to>
    <xdr:sp macro="" textlink="">
      <xdr:nvSpPr>
        <xdr:cNvPr id="6755" name="Line 7">
          <a:extLst>
            <a:ext uri="{FF2B5EF4-FFF2-40B4-BE49-F238E27FC236}">
              <a16:creationId xmlns:a16="http://schemas.microsoft.com/office/drawing/2014/main" id="{3A5E5E69-D1D7-49DC-A110-02BD80935C6D}"/>
            </a:ext>
          </a:extLst>
        </xdr:cNvPr>
        <xdr:cNvSpPr>
          <a:spLocks noChangeShapeType="1"/>
        </xdr:cNvSpPr>
      </xdr:nvSpPr>
      <xdr:spPr bwMode="auto">
        <a:xfrm>
          <a:off x="11601450" y="3486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159</xdr:row>
      <xdr:rowOff>0</xdr:rowOff>
    </xdr:from>
    <xdr:to>
      <xdr:col>17</xdr:col>
      <xdr:colOff>323850</xdr:colOff>
      <xdr:row>159</xdr:row>
      <xdr:rowOff>0</xdr:rowOff>
    </xdr:to>
    <xdr:sp macro="" textlink="">
      <xdr:nvSpPr>
        <xdr:cNvPr id="6756" name="Line 7">
          <a:extLst>
            <a:ext uri="{FF2B5EF4-FFF2-40B4-BE49-F238E27FC236}">
              <a16:creationId xmlns:a16="http://schemas.microsoft.com/office/drawing/2014/main" id="{44852FEE-6D67-4C8E-9906-FB022C777FC8}"/>
            </a:ext>
          </a:extLst>
        </xdr:cNvPr>
        <xdr:cNvSpPr>
          <a:spLocks noChangeShapeType="1"/>
        </xdr:cNvSpPr>
      </xdr:nvSpPr>
      <xdr:spPr bwMode="auto">
        <a:xfrm>
          <a:off x="11601450" y="33861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159</xdr:row>
      <xdr:rowOff>0</xdr:rowOff>
    </xdr:from>
    <xdr:to>
      <xdr:col>19</xdr:col>
      <xdr:colOff>323850</xdr:colOff>
      <xdr:row>159</xdr:row>
      <xdr:rowOff>0</xdr:rowOff>
    </xdr:to>
    <xdr:sp macro="" textlink="">
      <xdr:nvSpPr>
        <xdr:cNvPr id="6757" name="Line 7">
          <a:extLst>
            <a:ext uri="{FF2B5EF4-FFF2-40B4-BE49-F238E27FC236}">
              <a16:creationId xmlns:a16="http://schemas.microsoft.com/office/drawing/2014/main" id="{BCF67752-7526-4A97-9526-373643973BB0}"/>
            </a:ext>
          </a:extLst>
        </xdr:cNvPr>
        <xdr:cNvSpPr>
          <a:spLocks noChangeShapeType="1"/>
        </xdr:cNvSpPr>
      </xdr:nvSpPr>
      <xdr:spPr bwMode="auto">
        <a:xfrm>
          <a:off x="13144500" y="33861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98</xdr:row>
      <xdr:rowOff>0</xdr:rowOff>
    </xdr:from>
    <xdr:to>
      <xdr:col>23</xdr:col>
      <xdr:colOff>323850</xdr:colOff>
      <xdr:row>98</xdr:row>
      <xdr:rowOff>0</xdr:rowOff>
    </xdr:to>
    <xdr:sp macro="" textlink="">
      <xdr:nvSpPr>
        <xdr:cNvPr id="6758" name="Line 7">
          <a:extLst>
            <a:ext uri="{FF2B5EF4-FFF2-40B4-BE49-F238E27FC236}">
              <a16:creationId xmlns:a16="http://schemas.microsoft.com/office/drawing/2014/main" id="{C0776BE2-4A3E-4201-A4B1-0DA3D77A01BA}"/>
            </a:ext>
          </a:extLst>
        </xdr:cNvPr>
        <xdr:cNvSpPr>
          <a:spLocks noChangeShapeType="1"/>
        </xdr:cNvSpPr>
      </xdr:nvSpPr>
      <xdr:spPr bwMode="auto">
        <a:xfrm>
          <a:off x="16230600" y="20935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98</xdr:row>
      <xdr:rowOff>0</xdr:rowOff>
    </xdr:from>
    <xdr:to>
      <xdr:col>23</xdr:col>
      <xdr:colOff>323850</xdr:colOff>
      <xdr:row>98</xdr:row>
      <xdr:rowOff>0</xdr:rowOff>
    </xdr:to>
    <xdr:sp macro="" textlink="">
      <xdr:nvSpPr>
        <xdr:cNvPr id="6759" name="Line 7">
          <a:extLst>
            <a:ext uri="{FF2B5EF4-FFF2-40B4-BE49-F238E27FC236}">
              <a16:creationId xmlns:a16="http://schemas.microsoft.com/office/drawing/2014/main" id="{402F3DF8-6FA6-42BD-8EBA-B65D3FD00197}"/>
            </a:ext>
          </a:extLst>
        </xdr:cNvPr>
        <xdr:cNvSpPr>
          <a:spLocks noChangeShapeType="1"/>
        </xdr:cNvSpPr>
      </xdr:nvSpPr>
      <xdr:spPr bwMode="auto">
        <a:xfrm>
          <a:off x="16230600" y="20935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104</xdr:row>
      <xdr:rowOff>0</xdr:rowOff>
    </xdr:from>
    <xdr:to>
      <xdr:col>15</xdr:col>
      <xdr:colOff>323850</xdr:colOff>
      <xdr:row>104</xdr:row>
      <xdr:rowOff>0</xdr:rowOff>
    </xdr:to>
    <xdr:sp macro="" textlink="">
      <xdr:nvSpPr>
        <xdr:cNvPr id="6760" name="Line 7">
          <a:extLst>
            <a:ext uri="{FF2B5EF4-FFF2-40B4-BE49-F238E27FC236}">
              <a16:creationId xmlns:a16="http://schemas.microsoft.com/office/drawing/2014/main" id="{FF4083CB-7234-4452-A03B-FBC3FA02886C}"/>
            </a:ext>
          </a:extLst>
        </xdr:cNvPr>
        <xdr:cNvSpPr>
          <a:spLocks noChangeShapeType="1"/>
        </xdr:cNvSpPr>
      </xdr:nvSpPr>
      <xdr:spPr bwMode="auto">
        <a:xfrm>
          <a:off x="10058400" y="22183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104</xdr:row>
      <xdr:rowOff>0</xdr:rowOff>
    </xdr:from>
    <xdr:to>
      <xdr:col>15</xdr:col>
      <xdr:colOff>323850</xdr:colOff>
      <xdr:row>104</xdr:row>
      <xdr:rowOff>0</xdr:rowOff>
    </xdr:to>
    <xdr:sp macro="" textlink="">
      <xdr:nvSpPr>
        <xdr:cNvPr id="6761" name="Line 7">
          <a:extLst>
            <a:ext uri="{FF2B5EF4-FFF2-40B4-BE49-F238E27FC236}">
              <a16:creationId xmlns:a16="http://schemas.microsoft.com/office/drawing/2014/main" id="{9183AEEB-3769-4463-AF39-B1C1E6D2E8AA}"/>
            </a:ext>
          </a:extLst>
        </xdr:cNvPr>
        <xdr:cNvSpPr>
          <a:spLocks noChangeShapeType="1"/>
        </xdr:cNvSpPr>
      </xdr:nvSpPr>
      <xdr:spPr bwMode="auto">
        <a:xfrm>
          <a:off x="10058400" y="22183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104</xdr:row>
      <xdr:rowOff>0</xdr:rowOff>
    </xdr:from>
    <xdr:to>
      <xdr:col>15</xdr:col>
      <xdr:colOff>323850</xdr:colOff>
      <xdr:row>104</xdr:row>
      <xdr:rowOff>0</xdr:rowOff>
    </xdr:to>
    <xdr:sp macro="" textlink="">
      <xdr:nvSpPr>
        <xdr:cNvPr id="6762" name="Line 7">
          <a:extLst>
            <a:ext uri="{FF2B5EF4-FFF2-40B4-BE49-F238E27FC236}">
              <a16:creationId xmlns:a16="http://schemas.microsoft.com/office/drawing/2014/main" id="{D9E4A084-0325-4035-A5DE-613FBF1914A7}"/>
            </a:ext>
          </a:extLst>
        </xdr:cNvPr>
        <xdr:cNvSpPr>
          <a:spLocks noChangeShapeType="1"/>
        </xdr:cNvSpPr>
      </xdr:nvSpPr>
      <xdr:spPr bwMode="auto">
        <a:xfrm>
          <a:off x="10058400" y="22183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104</xdr:row>
      <xdr:rowOff>0</xdr:rowOff>
    </xdr:from>
    <xdr:to>
      <xdr:col>21</xdr:col>
      <xdr:colOff>323850</xdr:colOff>
      <xdr:row>104</xdr:row>
      <xdr:rowOff>0</xdr:rowOff>
    </xdr:to>
    <xdr:sp macro="" textlink="">
      <xdr:nvSpPr>
        <xdr:cNvPr id="6763" name="Line 7">
          <a:extLst>
            <a:ext uri="{FF2B5EF4-FFF2-40B4-BE49-F238E27FC236}">
              <a16:creationId xmlns:a16="http://schemas.microsoft.com/office/drawing/2014/main" id="{62559E54-8ACE-49A6-874D-484079C5C033}"/>
            </a:ext>
          </a:extLst>
        </xdr:cNvPr>
        <xdr:cNvSpPr>
          <a:spLocks noChangeShapeType="1"/>
        </xdr:cNvSpPr>
      </xdr:nvSpPr>
      <xdr:spPr bwMode="auto">
        <a:xfrm>
          <a:off x="14687550" y="22183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104</xdr:row>
      <xdr:rowOff>0</xdr:rowOff>
    </xdr:from>
    <xdr:to>
      <xdr:col>21</xdr:col>
      <xdr:colOff>323850</xdr:colOff>
      <xdr:row>104</xdr:row>
      <xdr:rowOff>0</xdr:rowOff>
    </xdr:to>
    <xdr:sp macro="" textlink="">
      <xdr:nvSpPr>
        <xdr:cNvPr id="6764" name="Line 7">
          <a:extLst>
            <a:ext uri="{FF2B5EF4-FFF2-40B4-BE49-F238E27FC236}">
              <a16:creationId xmlns:a16="http://schemas.microsoft.com/office/drawing/2014/main" id="{D60A2CC6-669A-418D-A870-A6270F47AEDE}"/>
            </a:ext>
          </a:extLst>
        </xdr:cNvPr>
        <xdr:cNvSpPr>
          <a:spLocks noChangeShapeType="1"/>
        </xdr:cNvSpPr>
      </xdr:nvSpPr>
      <xdr:spPr bwMode="auto">
        <a:xfrm>
          <a:off x="14687550" y="22183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104</xdr:row>
      <xdr:rowOff>0</xdr:rowOff>
    </xdr:from>
    <xdr:to>
      <xdr:col>13</xdr:col>
      <xdr:colOff>323850</xdr:colOff>
      <xdr:row>104</xdr:row>
      <xdr:rowOff>0</xdr:rowOff>
    </xdr:to>
    <xdr:sp macro="" textlink="">
      <xdr:nvSpPr>
        <xdr:cNvPr id="6765" name="Line 7">
          <a:extLst>
            <a:ext uri="{FF2B5EF4-FFF2-40B4-BE49-F238E27FC236}">
              <a16:creationId xmlns:a16="http://schemas.microsoft.com/office/drawing/2014/main" id="{93C2FD5C-2691-485D-B088-10FC71338F5A}"/>
            </a:ext>
          </a:extLst>
        </xdr:cNvPr>
        <xdr:cNvSpPr>
          <a:spLocks noChangeShapeType="1"/>
        </xdr:cNvSpPr>
      </xdr:nvSpPr>
      <xdr:spPr bwMode="auto">
        <a:xfrm>
          <a:off x="8515350" y="22183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104</xdr:row>
      <xdr:rowOff>0</xdr:rowOff>
    </xdr:from>
    <xdr:to>
      <xdr:col>13</xdr:col>
      <xdr:colOff>323850</xdr:colOff>
      <xdr:row>104</xdr:row>
      <xdr:rowOff>0</xdr:rowOff>
    </xdr:to>
    <xdr:sp macro="" textlink="">
      <xdr:nvSpPr>
        <xdr:cNvPr id="6766" name="Line 7">
          <a:extLst>
            <a:ext uri="{FF2B5EF4-FFF2-40B4-BE49-F238E27FC236}">
              <a16:creationId xmlns:a16="http://schemas.microsoft.com/office/drawing/2014/main" id="{2DBA6544-8D50-43BF-BCAE-8E85D65942B4}"/>
            </a:ext>
          </a:extLst>
        </xdr:cNvPr>
        <xdr:cNvSpPr>
          <a:spLocks noChangeShapeType="1"/>
        </xdr:cNvSpPr>
      </xdr:nvSpPr>
      <xdr:spPr bwMode="auto">
        <a:xfrm>
          <a:off x="8515350" y="22183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104</xdr:row>
      <xdr:rowOff>0</xdr:rowOff>
    </xdr:from>
    <xdr:to>
      <xdr:col>23</xdr:col>
      <xdr:colOff>323850</xdr:colOff>
      <xdr:row>104</xdr:row>
      <xdr:rowOff>0</xdr:rowOff>
    </xdr:to>
    <xdr:sp macro="" textlink="">
      <xdr:nvSpPr>
        <xdr:cNvPr id="6767" name="Line 7">
          <a:extLst>
            <a:ext uri="{FF2B5EF4-FFF2-40B4-BE49-F238E27FC236}">
              <a16:creationId xmlns:a16="http://schemas.microsoft.com/office/drawing/2014/main" id="{7B7DEF06-EA27-4297-96F6-E34F63B3C326}"/>
            </a:ext>
          </a:extLst>
        </xdr:cNvPr>
        <xdr:cNvSpPr>
          <a:spLocks noChangeShapeType="1"/>
        </xdr:cNvSpPr>
      </xdr:nvSpPr>
      <xdr:spPr bwMode="auto">
        <a:xfrm>
          <a:off x="16230600" y="22183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104</xdr:row>
      <xdr:rowOff>0</xdr:rowOff>
    </xdr:from>
    <xdr:to>
      <xdr:col>23</xdr:col>
      <xdr:colOff>323850</xdr:colOff>
      <xdr:row>104</xdr:row>
      <xdr:rowOff>0</xdr:rowOff>
    </xdr:to>
    <xdr:sp macro="" textlink="">
      <xdr:nvSpPr>
        <xdr:cNvPr id="6768" name="Line 7">
          <a:extLst>
            <a:ext uri="{FF2B5EF4-FFF2-40B4-BE49-F238E27FC236}">
              <a16:creationId xmlns:a16="http://schemas.microsoft.com/office/drawing/2014/main" id="{36282B85-4119-41E1-BE4C-272CED69679A}"/>
            </a:ext>
          </a:extLst>
        </xdr:cNvPr>
        <xdr:cNvSpPr>
          <a:spLocks noChangeShapeType="1"/>
        </xdr:cNvSpPr>
      </xdr:nvSpPr>
      <xdr:spPr bwMode="auto">
        <a:xfrm>
          <a:off x="16230600" y="22183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108</xdr:row>
      <xdr:rowOff>0</xdr:rowOff>
    </xdr:from>
    <xdr:to>
      <xdr:col>15</xdr:col>
      <xdr:colOff>323850</xdr:colOff>
      <xdr:row>108</xdr:row>
      <xdr:rowOff>0</xdr:rowOff>
    </xdr:to>
    <xdr:sp macro="" textlink="">
      <xdr:nvSpPr>
        <xdr:cNvPr id="6769" name="Line 7">
          <a:extLst>
            <a:ext uri="{FF2B5EF4-FFF2-40B4-BE49-F238E27FC236}">
              <a16:creationId xmlns:a16="http://schemas.microsoft.com/office/drawing/2014/main" id="{CE688802-7764-496D-BEC1-99A6F32B1C8B}"/>
            </a:ext>
          </a:extLst>
        </xdr:cNvPr>
        <xdr:cNvSpPr>
          <a:spLocks noChangeShapeType="1"/>
        </xdr:cNvSpPr>
      </xdr:nvSpPr>
      <xdr:spPr bwMode="auto">
        <a:xfrm>
          <a:off x="10058400" y="22888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108</xdr:row>
      <xdr:rowOff>0</xdr:rowOff>
    </xdr:from>
    <xdr:to>
      <xdr:col>15</xdr:col>
      <xdr:colOff>323850</xdr:colOff>
      <xdr:row>108</xdr:row>
      <xdr:rowOff>0</xdr:rowOff>
    </xdr:to>
    <xdr:sp macro="" textlink="">
      <xdr:nvSpPr>
        <xdr:cNvPr id="6770" name="Line 7">
          <a:extLst>
            <a:ext uri="{FF2B5EF4-FFF2-40B4-BE49-F238E27FC236}">
              <a16:creationId xmlns:a16="http://schemas.microsoft.com/office/drawing/2014/main" id="{91F5C93B-EEC0-44A6-87FC-A82DE0E17C5A}"/>
            </a:ext>
          </a:extLst>
        </xdr:cNvPr>
        <xdr:cNvSpPr>
          <a:spLocks noChangeShapeType="1"/>
        </xdr:cNvSpPr>
      </xdr:nvSpPr>
      <xdr:spPr bwMode="auto">
        <a:xfrm>
          <a:off x="10058400" y="22888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108</xdr:row>
      <xdr:rowOff>0</xdr:rowOff>
    </xdr:from>
    <xdr:to>
      <xdr:col>15</xdr:col>
      <xdr:colOff>323850</xdr:colOff>
      <xdr:row>108</xdr:row>
      <xdr:rowOff>0</xdr:rowOff>
    </xdr:to>
    <xdr:sp macro="" textlink="">
      <xdr:nvSpPr>
        <xdr:cNvPr id="6771" name="Line 7">
          <a:extLst>
            <a:ext uri="{FF2B5EF4-FFF2-40B4-BE49-F238E27FC236}">
              <a16:creationId xmlns:a16="http://schemas.microsoft.com/office/drawing/2014/main" id="{561EDCCD-1AA9-4CD3-9E9D-28C79EF1EDD9}"/>
            </a:ext>
          </a:extLst>
        </xdr:cNvPr>
        <xdr:cNvSpPr>
          <a:spLocks noChangeShapeType="1"/>
        </xdr:cNvSpPr>
      </xdr:nvSpPr>
      <xdr:spPr bwMode="auto">
        <a:xfrm>
          <a:off x="10058400" y="22888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108</xdr:row>
      <xdr:rowOff>0</xdr:rowOff>
    </xdr:from>
    <xdr:to>
      <xdr:col>21</xdr:col>
      <xdr:colOff>323850</xdr:colOff>
      <xdr:row>108</xdr:row>
      <xdr:rowOff>0</xdr:rowOff>
    </xdr:to>
    <xdr:sp macro="" textlink="">
      <xdr:nvSpPr>
        <xdr:cNvPr id="6772" name="Line 7">
          <a:extLst>
            <a:ext uri="{FF2B5EF4-FFF2-40B4-BE49-F238E27FC236}">
              <a16:creationId xmlns:a16="http://schemas.microsoft.com/office/drawing/2014/main" id="{F5DF541F-560F-438B-94FB-50D9DD9C0D9F}"/>
            </a:ext>
          </a:extLst>
        </xdr:cNvPr>
        <xdr:cNvSpPr>
          <a:spLocks noChangeShapeType="1"/>
        </xdr:cNvSpPr>
      </xdr:nvSpPr>
      <xdr:spPr bwMode="auto">
        <a:xfrm>
          <a:off x="14687550" y="22888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108</xdr:row>
      <xdr:rowOff>0</xdr:rowOff>
    </xdr:from>
    <xdr:to>
      <xdr:col>21</xdr:col>
      <xdr:colOff>323850</xdr:colOff>
      <xdr:row>108</xdr:row>
      <xdr:rowOff>0</xdr:rowOff>
    </xdr:to>
    <xdr:sp macro="" textlink="">
      <xdr:nvSpPr>
        <xdr:cNvPr id="6773" name="Line 7">
          <a:extLst>
            <a:ext uri="{FF2B5EF4-FFF2-40B4-BE49-F238E27FC236}">
              <a16:creationId xmlns:a16="http://schemas.microsoft.com/office/drawing/2014/main" id="{B488067B-CE82-437C-88ED-2532B4CB2270}"/>
            </a:ext>
          </a:extLst>
        </xdr:cNvPr>
        <xdr:cNvSpPr>
          <a:spLocks noChangeShapeType="1"/>
        </xdr:cNvSpPr>
      </xdr:nvSpPr>
      <xdr:spPr bwMode="auto">
        <a:xfrm>
          <a:off x="14687550" y="22888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108</xdr:row>
      <xdr:rowOff>0</xdr:rowOff>
    </xdr:from>
    <xdr:to>
      <xdr:col>13</xdr:col>
      <xdr:colOff>323850</xdr:colOff>
      <xdr:row>108</xdr:row>
      <xdr:rowOff>0</xdr:rowOff>
    </xdr:to>
    <xdr:sp macro="" textlink="">
      <xdr:nvSpPr>
        <xdr:cNvPr id="6774" name="Line 7">
          <a:extLst>
            <a:ext uri="{FF2B5EF4-FFF2-40B4-BE49-F238E27FC236}">
              <a16:creationId xmlns:a16="http://schemas.microsoft.com/office/drawing/2014/main" id="{2997ACFC-F69C-4CFE-97AF-44FB4649C9C7}"/>
            </a:ext>
          </a:extLst>
        </xdr:cNvPr>
        <xdr:cNvSpPr>
          <a:spLocks noChangeShapeType="1"/>
        </xdr:cNvSpPr>
      </xdr:nvSpPr>
      <xdr:spPr bwMode="auto">
        <a:xfrm>
          <a:off x="8515350" y="22888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108</xdr:row>
      <xdr:rowOff>0</xdr:rowOff>
    </xdr:from>
    <xdr:to>
      <xdr:col>13</xdr:col>
      <xdr:colOff>323850</xdr:colOff>
      <xdr:row>108</xdr:row>
      <xdr:rowOff>0</xdr:rowOff>
    </xdr:to>
    <xdr:sp macro="" textlink="">
      <xdr:nvSpPr>
        <xdr:cNvPr id="6775" name="Line 7">
          <a:extLst>
            <a:ext uri="{FF2B5EF4-FFF2-40B4-BE49-F238E27FC236}">
              <a16:creationId xmlns:a16="http://schemas.microsoft.com/office/drawing/2014/main" id="{D964AEB8-601F-4712-8B3B-12A25D02184A}"/>
            </a:ext>
          </a:extLst>
        </xdr:cNvPr>
        <xdr:cNvSpPr>
          <a:spLocks noChangeShapeType="1"/>
        </xdr:cNvSpPr>
      </xdr:nvSpPr>
      <xdr:spPr bwMode="auto">
        <a:xfrm>
          <a:off x="8515350" y="22888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108</xdr:row>
      <xdr:rowOff>0</xdr:rowOff>
    </xdr:from>
    <xdr:to>
      <xdr:col>23</xdr:col>
      <xdr:colOff>323850</xdr:colOff>
      <xdr:row>108</xdr:row>
      <xdr:rowOff>0</xdr:rowOff>
    </xdr:to>
    <xdr:sp macro="" textlink="">
      <xdr:nvSpPr>
        <xdr:cNvPr id="6776" name="Line 7">
          <a:extLst>
            <a:ext uri="{FF2B5EF4-FFF2-40B4-BE49-F238E27FC236}">
              <a16:creationId xmlns:a16="http://schemas.microsoft.com/office/drawing/2014/main" id="{6E704CF1-52F5-4DDA-9738-9BD5709BB31F}"/>
            </a:ext>
          </a:extLst>
        </xdr:cNvPr>
        <xdr:cNvSpPr>
          <a:spLocks noChangeShapeType="1"/>
        </xdr:cNvSpPr>
      </xdr:nvSpPr>
      <xdr:spPr bwMode="auto">
        <a:xfrm>
          <a:off x="16230600" y="22888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108</xdr:row>
      <xdr:rowOff>0</xdr:rowOff>
    </xdr:from>
    <xdr:to>
      <xdr:col>23</xdr:col>
      <xdr:colOff>323850</xdr:colOff>
      <xdr:row>108</xdr:row>
      <xdr:rowOff>0</xdr:rowOff>
    </xdr:to>
    <xdr:sp macro="" textlink="">
      <xdr:nvSpPr>
        <xdr:cNvPr id="6777" name="Line 7">
          <a:extLst>
            <a:ext uri="{FF2B5EF4-FFF2-40B4-BE49-F238E27FC236}">
              <a16:creationId xmlns:a16="http://schemas.microsoft.com/office/drawing/2014/main" id="{1109724C-0801-4E3B-AFF7-9774E6C0B87E}"/>
            </a:ext>
          </a:extLst>
        </xdr:cNvPr>
        <xdr:cNvSpPr>
          <a:spLocks noChangeShapeType="1"/>
        </xdr:cNvSpPr>
      </xdr:nvSpPr>
      <xdr:spPr bwMode="auto">
        <a:xfrm>
          <a:off x="16230600" y="22888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6778" name="Line 7">
          <a:extLst>
            <a:ext uri="{FF2B5EF4-FFF2-40B4-BE49-F238E27FC236}">
              <a16:creationId xmlns:a16="http://schemas.microsoft.com/office/drawing/2014/main" id="{778F486D-9965-41C9-9DEE-EF4BA184C76D}"/>
            </a:ext>
          </a:extLst>
        </xdr:cNvPr>
        <xdr:cNvSpPr>
          <a:spLocks noChangeShapeType="1"/>
        </xdr:cNvSpPr>
      </xdr:nvSpPr>
      <xdr:spPr bwMode="auto">
        <a:xfrm>
          <a:off x="2505075" y="5614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6779" name="Line 7">
          <a:extLst>
            <a:ext uri="{FF2B5EF4-FFF2-40B4-BE49-F238E27FC236}">
              <a16:creationId xmlns:a16="http://schemas.microsoft.com/office/drawing/2014/main" id="{361A1BDA-A8F7-4BF1-8DA5-E96B5DF44FE2}"/>
            </a:ext>
          </a:extLst>
        </xdr:cNvPr>
        <xdr:cNvSpPr>
          <a:spLocks noChangeShapeType="1"/>
        </xdr:cNvSpPr>
      </xdr:nvSpPr>
      <xdr:spPr bwMode="auto">
        <a:xfrm>
          <a:off x="2505075" y="5614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6780" name="Line 7">
          <a:extLst>
            <a:ext uri="{FF2B5EF4-FFF2-40B4-BE49-F238E27FC236}">
              <a16:creationId xmlns:a16="http://schemas.microsoft.com/office/drawing/2014/main" id="{21E73CD5-CD50-46ED-B0FB-F94BBA1DE8FC}"/>
            </a:ext>
          </a:extLst>
        </xdr:cNvPr>
        <xdr:cNvSpPr>
          <a:spLocks noChangeShapeType="1"/>
        </xdr:cNvSpPr>
      </xdr:nvSpPr>
      <xdr:spPr bwMode="auto">
        <a:xfrm>
          <a:off x="2505075" y="5614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6781" name="Line 7">
          <a:extLst>
            <a:ext uri="{FF2B5EF4-FFF2-40B4-BE49-F238E27FC236}">
              <a16:creationId xmlns:a16="http://schemas.microsoft.com/office/drawing/2014/main" id="{1EDB2681-22FE-4C21-A2D3-BE5C57D5B15C}"/>
            </a:ext>
          </a:extLst>
        </xdr:cNvPr>
        <xdr:cNvSpPr>
          <a:spLocks noChangeShapeType="1"/>
        </xdr:cNvSpPr>
      </xdr:nvSpPr>
      <xdr:spPr bwMode="auto">
        <a:xfrm>
          <a:off x="2505075" y="5614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6782" name="Line 7">
          <a:extLst>
            <a:ext uri="{FF2B5EF4-FFF2-40B4-BE49-F238E27FC236}">
              <a16:creationId xmlns:a16="http://schemas.microsoft.com/office/drawing/2014/main" id="{C7F47370-7280-41F2-ACE6-3C035B91DDF6}"/>
            </a:ext>
          </a:extLst>
        </xdr:cNvPr>
        <xdr:cNvSpPr>
          <a:spLocks noChangeShapeType="1"/>
        </xdr:cNvSpPr>
      </xdr:nvSpPr>
      <xdr:spPr bwMode="auto">
        <a:xfrm>
          <a:off x="2505075" y="5614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6783" name="Line 7">
          <a:extLst>
            <a:ext uri="{FF2B5EF4-FFF2-40B4-BE49-F238E27FC236}">
              <a16:creationId xmlns:a16="http://schemas.microsoft.com/office/drawing/2014/main" id="{2FCF4F56-2345-4768-A7F7-B1AFBA57E613}"/>
            </a:ext>
          </a:extLst>
        </xdr:cNvPr>
        <xdr:cNvSpPr>
          <a:spLocks noChangeShapeType="1"/>
        </xdr:cNvSpPr>
      </xdr:nvSpPr>
      <xdr:spPr bwMode="auto">
        <a:xfrm>
          <a:off x="2505075" y="5614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6784" name="Line 7">
          <a:extLst>
            <a:ext uri="{FF2B5EF4-FFF2-40B4-BE49-F238E27FC236}">
              <a16:creationId xmlns:a16="http://schemas.microsoft.com/office/drawing/2014/main" id="{066AC8D3-DB11-4FF2-B4AF-44F2410AC627}"/>
            </a:ext>
          </a:extLst>
        </xdr:cNvPr>
        <xdr:cNvSpPr>
          <a:spLocks noChangeShapeType="1"/>
        </xdr:cNvSpPr>
      </xdr:nvSpPr>
      <xdr:spPr bwMode="auto">
        <a:xfrm>
          <a:off x="2505075" y="5614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6785" name="Line 7">
          <a:extLst>
            <a:ext uri="{FF2B5EF4-FFF2-40B4-BE49-F238E27FC236}">
              <a16:creationId xmlns:a16="http://schemas.microsoft.com/office/drawing/2014/main" id="{BF7F74B9-5EDC-41D6-9F81-EA3A2FA2E6D1}"/>
            </a:ext>
          </a:extLst>
        </xdr:cNvPr>
        <xdr:cNvSpPr>
          <a:spLocks noChangeShapeType="1"/>
        </xdr:cNvSpPr>
      </xdr:nvSpPr>
      <xdr:spPr bwMode="auto">
        <a:xfrm>
          <a:off x="2505075" y="5614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6786" name="Line 7">
          <a:extLst>
            <a:ext uri="{FF2B5EF4-FFF2-40B4-BE49-F238E27FC236}">
              <a16:creationId xmlns:a16="http://schemas.microsoft.com/office/drawing/2014/main" id="{C3286C1A-3907-4BB4-96ED-51B23BF2B6DC}"/>
            </a:ext>
          </a:extLst>
        </xdr:cNvPr>
        <xdr:cNvSpPr>
          <a:spLocks noChangeShapeType="1"/>
        </xdr:cNvSpPr>
      </xdr:nvSpPr>
      <xdr:spPr bwMode="auto">
        <a:xfrm>
          <a:off x="2505075" y="5614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6787" name="Line 7">
          <a:extLst>
            <a:ext uri="{FF2B5EF4-FFF2-40B4-BE49-F238E27FC236}">
              <a16:creationId xmlns:a16="http://schemas.microsoft.com/office/drawing/2014/main" id="{2F095FBB-3562-4ABC-9767-DDD37E29DAC6}"/>
            </a:ext>
          </a:extLst>
        </xdr:cNvPr>
        <xdr:cNvSpPr>
          <a:spLocks noChangeShapeType="1"/>
        </xdr:cNvSpPr>
      </xdr:nvSpPr>
      <xdr:spPr bwMode="auto">
        <a:xfrm>
          <a:off x="2505075" y="5614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6788" name="Line 7">
          <a:extLst>
            <a:ext uri="{FF2B5EF4-FFF2-40B4-BE49-F238E27FC236}">
              <a16:creationId xmlns:a16="http://schemas.microsoft.com/office/drawing/2014/main" id="{D41257F5-955E-429F-8A83-C2E1C5D89C8E}"/>
            </a:ext>
          </a:extLst>
        </xdr:cNvPr>
        <xdr:cNvSpPr>
          <a:spLocks noChangeShapeType="1"/>
        </xdr:cNvSpPr>
      </xdr:nvSpPr>
      <xdr:spPr bwMode="auto">
        <a:xfrm>
          <a:off x="2505075" y="5614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6789" name="Line 7">
          <a:extLst>
            <a:ext uri="{FF2B5EF4-FFF2-40B4-BE49-F238E27FC236}">
              <a16:creationId xmlns:a16="http://schemas.microsoft.com/office/drawing/2014/main" id="{4BF8C8E7-EDA9-44FF-A347-F16F947C2811}"/>
            </a:ext>
          </a:extLst>
        </xdr:cNvPr>
        <xdr:cNvSpPr>
          <a:spLocks noChangeShapeType="1"/>
        </xdr:cNvSpPr>
      </xdr:nvSpPr>
      <xdr:spPr bwMode="auto">
        <a:xfrm>
          <a:off x="2505075" y="5614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6790" name="Line 7">
          <a:extLst>
            <a:ext uri="{FF2B5EF4-FFF2-40B4-BE49-F238E27FC236}">
              <a16:creationId xmlns:a16="http://schemas.microsoft.com/office/drawing/2014/main" id="{48EFAE7B-A3B7-48CC-B19B-420BDF0C1647}"/>
            </a:ext>
          </a:extLst>
        </xdr:cNvPr>
        <xdr:cNvSpPr>
          <a:spLocks noChangeShapeType="1"/>
        </xdr:cNvSpPr>
      </xdr:nvSpPr>
      <xdr:spPr bwMode="auto">
        <a:xfrm>
          <a:off x="2505075" y="5614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6791" name="Line 7">
          <a:extLst>
            <a:ext uri="{FF2B5EF4-FFF2-40B4-BE49-F238E27FC236}">
              <a16:creationId xmlns:a16="http://schemas.microsoft.com/office/drawing/2014/main" id="{90AB5372-E118-4D63-B361-AA4C7E60B1DC}"/>
            </a:ext>
          </a:extLst>
        </xdr:cNvPr>
        <xdr:cNvSpPr>
          <a:spLocks noChangeShapeType="1"/>
        </xdr:cNvSpPr>
      </xdr:nvSpPr>
      <xdr:spPr bwMode="auto">
        <a:xfrm>
          <a:off x="2505075" y="5614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6792" name="Line 7">
          <a:extLst>
            <a:ext uri="{FF2B5EF4-FFF2-40B4-BE49-F238E27FC236}">
              <a16:creationId xmlns:a16="http://schemas.microsoft.com/office/drawing/2014/main" id="{C8F489A3-DAF7-4F9F-B46B-F28B104D9324}"/>
            </a:ext>
          </a:extLst>
        </xdr:cNvPr>
        <xdr:cNvSpPr>
          <a:spLocks noChangeShapeType="1"/>
        </xdr:cNvSpPr>
      </xdr:nvSpPr>
      <xdr:spPr bwMode="auto">
        <a:xfrm>
          <a:off x="2505075" y="5614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6793" name="Line 7">
          <a:extLst>
            <a:ext uri="{FF2B5EF4-FFF2-40B4-BE49-F238E27FC236}">
              <a16:creationId xmlns:a16="http://schemas.microsoft.com/office/drawing/2014/main" id="{88E4F9EB-A724-40BD-89B7-AEA804A6F2B2}"/>
            </a:ext>
          </a:extLst>
        </xdr:cNvPr>
        <xdr:cNvSpPr>
          <a:spLocks noChangeShapeType="1"/>
        </xdr:cNvSpPr>
      </xdr:nvSpPr>
      <xdr:spPr bwMode="auto">
        <a:xfrm>
          <a:off x="2505075" y="5614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6794" name="Line 7">
          <a:extLst>
            <a:ext uri="{FF2B5EF4-FFF2-40B4-BE49-F238E27FC236}">
              <a16:creationId xmlns:a16="http://schemas.microsoft.com/office/drawing/2014/main" id="{E0D6D8B5-CA96-429E-A3FF-7418D1212691}"/>
            </a:ext>
          </a:extLst>
        </xdr:cNvPr>
        <xdr:cNvSpPr>
          <a:spLocks noChangeShapeType="1"/>
        </xdr:cNvSpPr>
      </xdr:nvSpPr>
      <xdr:spPr bwMode="auto">
        <a:xfrm>
          <a:off x="2505075" y="5614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6795" name="Line 7">
          <a:extLst>
            <a:ext uri="{FF2B5EF4-FFF2-40B4-BE49-F238E27FC236}">
              <a16:creationId xmlns:a16="http://schemas.microsoft.com/office/drawing/2014/main" id="{F2245D7B-C0F7-4180-9B79-E8543363EC64}"/>
            </a:ext>
          </a:extLst>
        </xdr:cNvPr>
        <xdr:cNvSpPr>
          <a:spLocks noChangeShapeType="1"/>
        </xdr:cNvSpPr>
      </xdr:nvSpPr>
      <xdr:spPr bwMode="auto">
        <a:xfrm>
          <a:off x="2505075" y="5614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6796" name="Line 7">
          <a:extLst>
            <a:ext uri="{FF2B5EF4-FFF2-40B4-BE49-F238E27FC236}">
              <a16:creationId xmlns:a16="http://schemas.microsoft.com/office/drawing/2014/main" id="{457A9299-6746-4F31-BD68-31FB0CA4FB66}"/>
            </a:ext>
          </a:extLst>
        </xdr:cNvPr>
        <xdr:cNvSpPr>
          <a:spLocks noChangeShapeType="1"/>
        </xdr:cNvSpPr>
      </xdr:nvSpPr>
      <xdr:spPr bwMode="auto">
        <a:xfrm>
          <a:off x="2505075" y="5614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6797" name="Line 7">
          <a:extLst>
            <a:ext uri="{FF2B5EF4-FFF2-40B4-BE49-F238E27FC236}">
              <a16:creationId xmlns:a16="http://schemas.microsoft.com/office/drawing/2014/main" id="{6B536620-F167-4688-94EC-FC1EDD83A815}"/>
            </a:ext>
          </a:extLst>
        </xdr:cNvPr>
        <xdr:cNvSpPr>
          <a:spLocks noChangeShapeType="1"/>
        </xdr:cNvSpPr>
      </xdr:nvSpPr>
      <xdr:spPr bwMode="auto">
        <a:xfrm>
          <a:off x="2505075" y="5614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6798" name="Line 7">
          <a:extLst>
            <a:ext uri="{FF2B5EF4-FFF2-40B4-BE49-F238E27FC236}">
              <a16:creationId xmlns:a16="http://schemas.microsoft.com/office/drawing/2014/main" id="{A7B01280-609A-493A-B39D-D3E821F03615}"/>
            </a:ext>
          </a:extLst>
        </xdr:cNvPr>
        <xdr:cNvSpPr>
          <a:spLocks noChangeShapeType="1"/>
        </xdr:cNvSpPr>
      </xdr:nvSpPr>
      <xdr:spPr bwMode="auto">
        <a:xfrm>
          <a:off x="2505075" y="5614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6799" name="Line 7">
          <a:extLst>
            <a:ext uri="{FF2B5EF4-FFF2-40B4-BE49-F238E27FC236}">
              <a16:creationId xmlns:a16="http://schemas.microsoft.com/office/drawing/2014/main" id="{08F3E3FD-C9CC-4AAF-ABFF-61FEF147C850}"/>
            </a:ext>
          </a:extLst>
        </xdr:cNvPr>
        <xdr:cNvSpPr>
          <a:spLocks noChangeShapeType="1"/>
        </xdr:cNvSpPr>
      </xdr:nvSpPr>
      <xdr:spPr bwMode="auto">
        <a:xfrm>
          <a:off x="2505075" y="5614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6800" name="Line 7">
          <a:extLst>
            <a:ext uri="{FF2B5EF4-FFF2-40B4-BE49-F238E27FC236}">
              <a16:creationId xmlns:a16="http://schemas.microsoft.com/office/drawing/2014/main" id="{EB5F73B1-F5DC-4068-8DD7-3F354007A590}"/>
            </a:ext>
          </a:extLst>
        </xdr:cNvPr>
        <xdr:cNvSpPr>
          <a:spLocks noChangeShapeType="1"/>
        </xdr:cNvSpPr>
      </xdr:nvSpPr>
      <xdr:spPr bwMode="auto">
        <a:xfrm>
          <a:off x="2505075" y="5614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6801" name="Line 7">
          <a:extLst>
            <a:ext uri="{FF2B5EF4-FFF2-40B4-BE49-F238E27FC236}">
              <a16:creationId xmlns:a16="http://schemas.microsoft.com/office/drawing/2014/main" id="{5D2E3BC8-1712-44B1-B1AB-9683B6587834}"/>
            </a:ext>
          </a:extLst>
        </xdr:cNvPr>
        <xdr:cNvSpPr>
          <a:spLocks noChangeShapeType="1"/>
        </xdr:cNvSpPr>
      </xdr:nvSpPr>
      <xdr:spPr bwMode="auto">
        <a:xfrm>
          <a:off x="2505075" y="5614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6802" name="Line 7">
          <a:extLst>
            <a:ext uri="{FF2B5EF4-FFF2-40B4-BE49-F238E27FC236}">
              <a16:creationId xmlns:a16="http://schemas.microsoft.com/office/drawing/2014/main" id="{30C7588A-70FB-4717-AD76-24B6F659DEE6}"/>
            </a:ext>
          </a:extLst>
        </xdr:cNvPr>
        <xdr:cNvSpPr>
          <a:spLocks noChangeShapeType="1"/>
        </xdr:cNvSpPr>
      </xdr:nvSpPr>
      <xdr:spPr bwMode="auto">
        <a:xfrm>
          <a:off x="2505075" y="5614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6803" name="Line 7">
          <a:extLst>
            <a:ext uri="{FF2B5EF4-FFF2-40B4-BE49-F238E27FC236}">
              <a16:creationId xmlns:a16="http://schemas.microsoft.com/office/drawing/2014/main" id="{CF837EC3-6C2B-47D7-BCE5-D434110926B5}"/>
            </a:ext>
          </a:extLst>
        </xdr:cNvPr>
        <xdr:cNvSpPr>
          <a:spLocks noChangeShapeType="1"/>
        </xdr:cNvSpPr>
      </xdr:nvSpPr>
      <xdr:spPr bwMode="auto">
        <a:xfrm>
          <a:off x="2505075" y="5614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6804" name="Line 7">
          <a:extLst>
            <a:ext uri="{FF2B5EF4-FFF2-40B4-BE49-F238E27FC236}">
              <a16:creationId xmlns:a16="http://schemas.microsoft.com/office/drawing/2014/main" id="{AA90A768-D520-4CA5-BCF1-DCD95CA00A2B}"/>
            </a:ext>
          </a:extLst>
        </xdr:cNvPr>
        <xdr:cNvSpPr>
          <a:spLocks noChangeShapeType="1"/>
        </xdr:cNvSpPr>
      </xdr:nvSpPr>
      <xdr:spPr bwMode="auto">
        <a:xfrm>
          <a:off x="2505075" y="5614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6805" name="Line 7">
          <a:extLst>
            <a:ext uri="{FF2B5EF4-FFF2-40B4-BE49-F238E27FC236}">
              <a16:creationId xmlns:a16="http://schemas.microsoft.com/office/drawing/2014/main" id="{1B092D32-4848-4874-B54B-E39EFB416FDE}"/>
            </a:ext>
          </a:extLst>
        </xdr:cNvPr>
        <xdr:cNvSpPr>
          <a:spLocks noChangeShapeType="1"/>
        </xdr:cNvSpPr>
      </xdr:nvSpPr>
      <xdr:spPr bwMode="auto">
        <a:xfrm>
          <a:off x="2505075" y="5614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6806" name="Line 7">
          <a:extLst>
            <a:ext uri="{FF2B5EF4-FFF2-40B4-BE49-F238E27FC236}">
              <a16:creationId xmlns:a16="http://schemas.microsoft.com/office/drawing/2014/main" id="{BB2D518A-DF0D-4D80-B0E2-C8646C687E32}"/>
            </a:ext>
          </a:extLst>
        </xdr:cNvPr>
        <xdr:cNvSpPr>
          <a:spLocks noChangeShapeType="1"/>
        </xdr:cNvSpPr>
      </xdr:nvSpPr>
      <xdr:spPr bwMode="auto">
        <a:xfrm>
          <a:off x="2505075" y="5614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6807" name="Line 7">
          <a:extLst>
            <a:ext uri="{FF2B5EF4-FFF2-40B4-BE49-F238E27FC236}">
              <a16:creationId xmlns:a16="http://schemas.microsoft.com/office/drawing/2014/main" id="{83B07E5D-3D0F-4D18-A99D-03A0E4AF63CD}"/>
            </a:ext>
          </a:extLst>
        </xdr:cNvPr>
        <xdr:cNvSpPr>
          <a:spLocks noChangeShapeType="1"/>
        </xdr:cNvSpPr>
      </xdr:nvSpPr>
      <xdr:spPr bwMode="auto">
        <a:xfrm>
          <a:off x="2505075" y="5614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6808" name="Line 7">
          <a:extLst>
            <a:ext uri="{FF2B5EF4-FFF2-40B4-BE49-F238E27FC236}">
              <a16:creationId xmlns:a16="http://schemas.microsoft.com/office/drawing/2014/main" id="{A1120B3E-BC77-4D6A-9AB0-F996548975A8}"/>
            </a:ext>
          </a:extLst>
        </xdr:cNvPr>
        <xdr:cNvSpPr>
          <a:spLocks noChangeShapeType="1"/>
        </xdr:cNvSpPr>
      </xdr:nvSpPr>
      <xdr:spPr bwMode="auto">
        <a:xfrm>
          <a:off x="2505075" y="5614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6809" name="Line 7">
          <a:extLst>
            <a:ext uri="{FF2B5EF4-FFF2-40B4-BE49-F238E27FC236}">
              <a16:creationId xmlns:a16="http://schemas.microsoft.com/office/drawing/2014/main" id="{5D1213FD-4976-4CFB-A36F-E14D949E76D1}"/>
            </a:ext>
          </a:extLst>
        </xdr:cNvPr>
        <xdr:cNvSpPr>
          <a:spLocks noChangeShapeType="1"/>
        </xdr:cNvSpPr>
      </xdr:nvSpPr>
      <xdr:spPr bwMode="auto">
        <a:xfrm>
          <a:off x="2505075" y="5614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6810" name="Line 7">
          <a:extLst>
            <a:ext uri="{FF2B5EF4-FFF2-40B4-BE49-F238E27FC236}">
              <a16:creationId xmlns:a16="http://schemas.microsoft.com/office/drawing/2014/main" id="{4C84C0BD-0ABB-4AD9-8CF2-C47B716FC6CE}"/>
            </a:ext>
          </a:extLst>
        </xdr:cNvPr>
        <xdr:cNvSpPr>
          <a:spLocks noChangeShapeType="1"/>
        </xdr:cNvSpPr>
      </xdr:nvSpPr>
      <xdr:spPr bwMode="auto">
        <a:xfrm>
          <a:off x="2505075" y="5614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6811" name="Line 7">
          <a:extLst>
            <a:ext uri="{FF2B5EF4-FFF2-40B4-BE49-F238E27FC236}">
              <a16:creationId xmlns:a16="http://schemas.microsoft.com/office/drawing/2014/main" id="{1438308F-A364-40E2-A227-0644F859D7FB}"/>
            </a:ext>
          </a:extLst>
        </xdr:cNvPr>
        <xdr:cNvSpPr>
          <a:spLocks noChangeShapeType="1"/>
        </xdr:cNvSpPr>
      </xdr:nvSpPr>
      <xdr:spPr bwMode="auto">
        <a:xfrm>
          <a:off x="2505075" y="5614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6812" name="Line 7">
          <a:extLst>
            <a:ext uri="{FF2B5EF4-FFF2-40B4-BE49-F238E27FC236}">
              <a16:creationId xmlns:a16="http://schemas.microsoft.com/office/drawing/2014/main" id="{66F0620A-7363-4121-AC71-29B006FA3841}"/>
            </a:ext>
          </a:extLst>
        </xdr:cNvPr>
        <xdr:cNvSpPr>
          <a:spLocks noChangeShapeType="1"/>
        </xdr:cNvSpPr>
      </xdr:nvSpPr>
      <xdr:spPr bwMode="auto">
        <a:xfrm>
          <a:off x="2505075" y="5614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6813" name="Line 7">
          <a:extLst>
            <a:ext uri="{FF2B5EF4-FFF2-40B4-BE49-F238E27FC236}">
              <a16:creationId xmlns:a16="http://schemas.microsoft.com/office/drawing/2014/main" id="{EC22A284-C492-4076-8394-4D9FBC50FB68}"/>
            </a:ext>
          </a:extLst>
        </xdr:cNvPr>
        <xdr:cNvSpPr>
          <a:spLocks noChangeShapeType="1"/>
        </xdr:cNvSpPr>
      </xdr:nvSpPr>
      <xdr:spPr bwMode="auto">
        <a:xfrm>
          <a:off x="2505075" y="5614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6814" name="Line 7">
          <a:extLst>
            <a:ext uri="{FF2B5EF4-FFF2-40B4-BE49-F238E27FC236}">
              <a16:creationId xmlns:a16="http://schemas.microsoft.com/office/drawing/2014/main" id="{2DA0E18B-596E-422F-9268-53D0CC0B73E2}"/>
            </a:ext>
          </a:extLst>
        </xdr:cNvPr>
        <xdr:cNvSpPr>
          <a:spLocks noChangeShapeType="1"/>
        </xdr:cNvSpPr>
      </xdr:nvSpPr>
      <xdr:spPr bwMode="auto">
        <a:xfrm>
          <a:off x="2505075" y="5614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6815" name="Line 7">
          <a:extLst>
            <a:ext uri="{FF2B5EF4-FFF2-40B4-BE49-F238E27FC236}">
              <a16:creationId xmlns:a16="http://schemas.microsoft.com/office/drawing/2014/main" id="{FDA4889B-CB74-4230-AE6B-66EAC27EE663}"/>
            </a:ext>
          </a:extLst>
        </xdr:cNvPr>
        <xdr:cNvSpPr>
          <a:spLocks noChangeShapeType="1"/>
        </xdr:cNvSpPr>
      </xdr:nvSpPr>
      <xdr:spPr bwMode="auto">
        <a:xfrm>
          <a:off x="2505075" y="5614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6816" name="Line 7">
          <a:extLst>
            <a:ext uri="{FF2B5EF4-FFF2-40B4-BE49-F238E27FC236}">
              <a16:creationId xmlns:a16="http://schemas.microsoft.com/office/drawing/2014/main" id="{55F9C4DF-4051-476F-BCF9-98900E5CDBC6}"/>
            </a:ext>
          </a:extLst>
        </xdr:cNvPr>
        <xdr:cNvSpPr>
          <a:spLocks noChangeShapeType="1"/>
        </xdr:cNvSpPr>
      </xdr:nvSpPr>
      <xdr:spPr bwMode="auto">
        <a:xfrm>
          <a:off x="2505075" y="5614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6817" name="Line 7">
          <a:extLst>
            <a:ext uri="{FF2B5EF4-FFF2-40B4-BE49-F238E27FC236}">
              <a16:creationId xmlns:a16="http://schemas.microsoft.com/office/drawing/2014/main" id="{2ABB89A2-8A22-40C4-B1AF-E568C78BD453}"/>
            </a:ext>
          </a:extLst>
        </xdr:cNvPr>
        <xdr:cNvSpPr>
          <a:spLocks noChangeShapeType="1"/>
        </xdr:cNvSpPr>
      </xdr:nvSpPr>
      <xdr:spPr bwMode="auto">
        <a:xfrm>
          <a:off x="2505075" y="5614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6818" name="Line 7">
          <a:extLst>
            <a:ext uri="{FF2B5EF4-FFF2-40B4-BE49-F238E27FC236}">
              <a16:creationId xmlns:a16="http://schemas.microsoft.com/office/drawing/2014/main" id="{E0E0BC86-35FE-470F-A695-54AFDCCA79A4}"/>
            </a:ext>
          </a:extLst>
        </xdr:cNvPr>
        <xdr:cNvSpPr>
          <a:spLocks noChangeShapeType="1"/>
        </xdr:cNvSpPr>
      </xdr:nvSpPr>
      <xdr:spPr bwMode="auto">
        <a:xfrm>
          <a:off x="2505075" y="5614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6819" name="Line 7">
          <a:extLst>
            <a:ext uri="{FF2B5EF4-FFF2-40B4-BE49-F238E27FC236}">
              <a16:creationId xmlns:a16="http://schemas.microsoft.com/office/drawing/2014/main" id="{DD29284A-BB02-4DA1-9FF5-DAA72E61B91E}"/>
            </a:ext>
          </a:extLst>
        </xdr:cNvPr>
        <xdr:cNvSpPr>
          <a:spLocks noChangeShapeType="1"/>
        </xdr:cNvSpPr>
      </xdr:nvSpPr>
      <xdr:spPr bwMode="auto">
        <a:xfrm>
          <a:off x="2505075" y="5614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6820" name="Line 7">
          <a:extLst>
            <a:ext uri="{FF2B5EF4-FFF2-40B4-BE49-F238E27FC236}">
              <a16:creationId xmlns:a16="http://schemas.microsoft.com/office/drawing/2014/main" id="{29CCD7FC-0F6C-4591-992C-5E88B53AF26D}"/>
            </a:ext>
          </a:extLst>
        </xdr:cNvPr>
        <xdr:cNvSpPr>
          <a:spLocks noChangeShapeType="1"/>
        </xdr:cNvSpPr>
      </xdr:nvSpPr>
      <xdr:spPr bwMode="auto">
        <a:xfrm>
          <a:off x="2505075" y="5614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6821" name="Line 7">
          <a:extLst>
            <a:ext uri="{FF2B5EF4-FFF2-40B4-BE49-F238E27FC236}">
              <a16:creationId xmlns:a16="http://schemas.microsoft.com/office/drawing/2014/main" id="{D303110E-A580-4F53-A4D7-48CD02B66E48}"/>
            </a:ext>
          </a:extLst>
        </xdr:cNvPr>
        <xdr:cNvSpPr>
          <a:spLocks noChangeShapeType="1"/>
        </xdr:cNvSpPr>
      </xdr:nvSpPr>
      <xdr:spPr bwMode="auto">
        <a:xfrm>
          <a:off x="2505075" y="5614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6822" name="Line 7">
          <a:extLst>
            <a:ext uri="{FF2B5EF4-FFF2-40B4-BE49-F238E27FC236}">
              <a16:creationId xmlns:a16="http://schemas.microsoft.com/office/drawing/2014/main" id="{7A9B69A9-D343-4562-9C66-DE75AC4A1154}"/>
            </a:ext>
          </a:extLst>
        </xdr:cNvPr>
        <xdr:cNvSpPr>
          <a:spLocks noChangeShapeType="1"/>
        </xdr:cNvSpPr>
      </xdr:nvSpPr>
      <xdr:spPr bwMode="auto">
        <a:xfrm>
          <a:off x="2505075" y="5614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6823" name="Line 7">
          <a:extLst>
            <a:ext uri="{FF2B5EF4-FFF2-40B4-BE49-F238E27FC236}">
              <a16:creationId xmlns:a16="http://schemas.microsoft.com/office/drawing/2014/main" id="{DC284375-684D-47F1-8E48-86B354BC03F8}"/>
            </a:ext>
          </a:extLst>
        </xdr:cNvPr>
        <xdr:cNvSpPr>
          <a:spLocks noChangeShapeType="1"/>
        </xdr:cNvSpPr>
      </xdr:nvSpPr>
      <xdr:spPr bwMode="auto">
        <a:xfrm>
          <a:off x="2505075" y="5614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6824" name="Line 7">
          <a:extLst>
            <a:ext uri="{FF2B5EF4-FFF2-40B4-BE49-F238E27FC236}">
              <a16:creationId xmlns:a16="http://schemas.microsoft.com/office/drawing/2014/main" id="{222E6558-A31F-4CDA-944E-FE33AA4D39C4}"/>
            </a:ext>
          </a:extLst>
        </xdr:cNvPr>
        <xdr:cNvSpPr>
          <a:spLocks noChangeShapeType="1"/>
        </xdr:cNvSpPr>
      </xdr:nvSpPr>
      <xdr:spPr bwMode="auto">
        <a:xfrm>
          <a:off x="2505075" y="5614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6825" name="Line 7">
          <a:extLst>
            <a:ext uri="{FF2B5EF4-FFF2-40B4-BE49-F238E27FC236}">
              <a16:creationId xmlns:a16="http://schemas.microsoft.com/office/drawing/2014/main" id="{66FD2ED6-706E-4AFB-8921-6003F6666B2D}"/>
            </a:ext>
          </a:extLst>
        </xdr:cNvPr>
        <xdr:cNvSpPr>
          <a:spLocks noChangeShapeType="1"/>
        </xdr:cNvSpPr>
      </xdr:nvSpPr>
      <xdr:spPr bwMode="auto">
        <a:xfrm>
          <a:off x="2505075" y="5614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6826" name="Line 7">
          <a:extLst>
            <a:ext uri="{FF2B5EF4-FFF2-40B4-BE49-F238E27FC236}">
              <a16:creationId xmlns:a16="http://schemas.microsoft.com/office/drawing/2014/main" id="{0C593580-34B9-4214-A85F-5BE2772FE051}"/>
            </a:ext>
          </a:extLst>
        </xdr:cNvPr>
        <xdr:cNvSpPr>
          <a:spLocks noChangeShapeType="1"/>
        </xdr:cNvSpPr>
      </xdr:nvSpPr>
      <xdr:spPr bwMode="auto">
        <a:xfrm>
          <a:off x="2505075" y="5614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6827" name="Line 7">
          <a:extLst>
            <a:ext uri="{FF2B5EF4-FFF2-40B4-BE49-F238E27FC236}">
              <a16:creationId xmlns:a16="http://schemas.microsoft.com/office/drawing/2014/main" id="{006A288C-33A4-4314-8C19-1CE858F5AC53}"/>
            </a:ext>
          </a:extLst>
        </xdr:cNvPr>
        <xdr:cNvSpPr>
          <a:spLocks noChangeShapeType="1"/>
        </xdr:cNvSpPr>
      </xdr:nvSpPr>
      <xdr:spPr bwMode="auto">
        <a:xfrm>
          <a:off x="2505075" y="5614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6828" name="Line 7">
          <a:extLst>
            <a:ext uri="{FF2B5EF4-FFF2-40B4-BE49-F238E27FC236}">
              <a16:creationId xmlns:a16="http://schemas.microsoft.com/office/drawing/2014/main" id="{69C7D6D7-9046-44FC-9CEA-42BF9BD2A233}"/>
            </a:ext>
          </a:extLst>
        </xdr:cNvPr>
        <xdr:cNvSpPr>
          <a:spLocks noChangeShapeType="1"/>
        </xdr:cNvSpPr>
      </xdr:nvSpPr>
      <xdr:spPr bwMode="auto">
        <a:xfrm>
          <a:off x="2505075" y="5614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6829" name="Line 7">
          <a:extLst>
            <a:ext uri="{FF2B5EF4-FFF2-40B4-BE49-F238E27FC236}">
              <a16:creationId xmlns:a16="http://schemas.microsoft.com/office/drawing/2014/main" id="{A64033AB-053A-4008-8D47-31D720B1A399}"/>
            </a:ext>
          </a:extLst>
        </xdr:cNvPr>
        <xdr:cNvSpPr>
          <a:spLocks noChangeShapeType="1"/>
        </xdr:cNvSpPr>
      </xdr:nvSpPr>
      <xdr:spPr bwMode="auto">
        <a:xfrm>
          <a:off x="2505075" y="5614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6830" name="Line 7">
          <a:extLst>
            <a:ext uri="{FF2B5EF4-FFF2-40B4-BE49-F238E27FC236}">
              <a16:creationId xmlns:a16="http://schemas.microsoft.com/office/drawing/2014/main" id="{D9BCF715-8D72-49DB-82CC-90387AFFCD9A}"/>
            </a:ext>
          </a:extLst>
        </xdr:cNvPr>
        <xdr:cNvSpPr>
          <a:spLocks noChangeShapeType="1"/>
        </xdr:cNvSpPr>
      </xdr:nvSpPr>
      <xdr:spPr bwMode="auto">
        <a:xfrm>
          <a:off x="2505075" y="5614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6831" name="Line 7">
          <a:extLst>
            <a:ext uri="{FF2B5EF4-FFF2-40B4-BE49-F238E27FC236}">
              <a16:creationId xmlns:a16="http://schemas.microsoft.com/office/drawing/2014/main" id="{AD9D6180-B923-4534-8633-C929B3F66647}"/>
            </a:ext>
          </a:extLst>
        </xdr:cNvPr>
        <xdr:cNvSpPr>
          <a:spLocks noChangeShapeType="1"/>
        </xdr:cNvSpPr>
      </xdr:nvSpPr>
      <xdr:spPr bwMode="auto">
        <a:xfrm>
          <a:off x="2505075" y="5614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6832" name="Line 7">
          <a:extLst>
            <a:ext uri="{FF2B5EF4-FFF2-40B4-BE49-F238E27FC236}">
              <a16:creationId xmlns:a16="http://schemas.microsoft.com/office/drawing/2014/main" id="{55C8FEC5-68FE-42E0-B12A-F8C3F9432314}"/>
            </a:ext>
          </a:extLst>
        </xdr:cNvPr>
        <xdr:cNvSpPr>
          <a:spLocks noChangeShapeType="1"/>
        </xdr:cNvSpPr>
      </xdr:nvSpPr>
      <xdr:spPr bwMode="auto">
        <a:xfrm>
          <a:off x="2505075" y="5614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6833" name="Line 7">
          <a:extLst>
            <a:ext uri="{FF2B5EF4-FFF2-40B4-BE49-F238E27FC236}">
              <a16:creationId xmlns:a16="http://schemas.microsoft.com/office/drawing/2014/main" id="{CE65F718-1FE2-4F2B-9E73-0FCCEEF56745}"/>
            </a:ext>
          </a:extLst>
        </xdr:cNvPr>
        <xdr:cNvSpPr>
          <a:spLocks noChangeShapeType="1"/>
        </xdr:cNvSpPr>
      </xdr:nvSpPr>
      <xdr:spPr bwMode="auto">
        <a:xfrm>
          <a:off x="2505075" y="5614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6834" name="Line 7">
          <a:extLst>
            <a:ext uri="{FF2B5EF4-FFF2-40B4-BE49-F238E27FC236}">
              <a16:creationId xmlns:a16="http://schemas.microsoft.com/office/drawing/2014/main" id="{36B9AEE3-2CDC-4F20-B604-7EBC0814C8DC}"/>
            </a:ext>
          </a:extLst>
        </xdr:cNvPr>
        <xdr:cNvSpPr>
          <a:spLocks noChangeShapeType="1"/>
        </xdr:cNvSpPr>
      </xdr:nvSpPr>
      <xdr:spPr bwMode="auto">
        <a:xfrm>
          <a:off x="2505075" y="5614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6835" name="Line 7">
          <a:extLst>
            <a:ext uri="{FF2B5EF4-FFF2-40B4-BE49-F238E27FC236}">
              <a16:creationId xmlns:a16="http://schemas.microsoft.com/office/drawing/2014/main" id="{D8EEAFE4-C7D5-4453-AFAE-E51FAEDF7975}"/>
            </a:ext>
          </a:extLst>
        </xdr:cNvPr>
        <xdr:cNvSpPr>
          <a:spLocks noChangeShapeType="1"/>
        </xdr:cNvSpPr>
      </xdr:nvSpPr>
      <xdr:spPr bwMode="auto">
        <a:xfrm>
          <a:off x="2505075" y="5614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6836" name="Line 7">
          <a:extLst>
            <a:ext uri="{FF2B5EF4-FFF2-40B4-BE49-F238E27FC236}">
              <a16:creationId xmlns:a16="http://schemas.microsoft.com/office/drawing/2014/main" id="{C3B37C27-C5D9-4ACE-B73B-0A582BBEE65E}"/>
            </a:ext>
          </a:extLst>
        </xdr:cNvPr>
        <xdr:cNvSpPr>
          <a:spLocks noChangeShapeType="1"/>
        </xdr:cNvSpPr>
      </xdr:nvSpPr>
      <xdr:spPr bwMode="auto">
        <a:xfrm>
          <a:off x="2505075" y="5614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6837" name="Line 7">
          <a:extLst>
            <a:ext uri="{FF2B5EF4-FFF2-40B4-BE49-F238E27FC236}">
              <a16:creationId xmlns:a16="http://schemas.microsoft.com/office/drawing/2014/main" id="{95FBEA08-0FAF-4F90-B35B-CB9E5DD98CB4}"/>
            </a:ext>
          </a:extLst>
        </xdr:cNvPr>
        <xdr:cNvSpPr>
          <a:spLocks noChangeShapeType="1"/>
        </xdr:cNvSpPr>
      </xdr:nvSpPr>
      <xdr:spPr bwMode="auto">
        <a:xfrm>
          <a:off x="2505075" y="5614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6838" name="Line 7">
          <a:extLst>
            <a:ext uri="{FF2B5EF4-FFF2-40B4-BE49-F238E27FC236}">
              <a16:creationId xmlns:a16="http://schemas.microsoft.com/office/drawing/2014/main" id="{263C2889-69CD-405D-81B8-CC95D0833E11}"/>
            </a:ext>
          </a:extLst>
        </xdr:cNvPr>
        <xdr:cNvSpPr>
          <a:spLocks noChangeShapeType="1"/>
        </xdr:cNvSpPr>
      </xdr:nvSpPr>
      <xdr:spPr bwMode="auto">
        <a:xfrm>
          <a:off x="2505075" y="5614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6839" name="Line 7">
          <a:extLst>
            <a:ext uri="{FF2B5EF4-FFF2-40B4-BE49-F238E27FC236}">
              <a16:creationId xmlns:a16="http://schemas.microsoft.com/office/drawing/2014/main" id="{09A26707-F62A-43C4-A0E9-3D5320AAC020}"/>
            </a:ext>
          </a:extLst>
        </xdr:cNvPr>
        <xdr:cNvSpPr>
          <a:spLocks noChangeShapeType="1"/>
        </xdr:cNvSpPr>
      </xdr:nvSpPr>
      <xdr:spPr bwMode="auto">
        <a:xfrm>
          <a:off x="2505075" y="5614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6840" name="Line 7">
          <a:extLst>
            <a:ext uri="{FF2B5EF4-FFF2-40B4-BE49-F238E27FC236}">
              <a16:creationId xmlns:a16="http://schemas.microsoft.com/office/drawing/2014/main" id="{AD8981CF-8B8F-420E-8802-3880BDEAB840}"/>
            </a:ext>
          </a:extLst>
        </xdr:cNvPr>
        <xdr:cNvSpPr>
          <a:spLocks noChangeShapeType="1"/>
        </xdr:cNvSpPr>
      </xdr:nvSpPr>
      <xdr:spPr bwMode="auto">
        <a:xfrm>
          <a:off x="2505075" y="5614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6841" name="Line 7">
          <a:extLst>
            <a:ext uri="{FF2B5EF4-FFF2-40B4-BE49-F238E27FC236}">
              <a16:creationId xmlns:a16="http://schemas.microsoft.com/office/drawing/2014/main" id="{D4AC69D5-5287-45DE-AC92-B401081C0D82}"/>
            </a:ext>
          </a:extLst>
        </xdr:cNvPr>
        <xdr:cNvSpPr>
          <a:spLocks noChangeShapeType="1"/>
        </xdr:cNvSpPr>
      </xdr:nvSpPr>
      <xdr:spPr bwMode="auto">
        <a:xfrm>
          <a:off x="2505075" y="5614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6842" name="Line 7">
          <a:extLst>
            <a:ext uri="{FF2B5EF4-FFF2-40B4-BE49-F238E27FC236}">
              <a16:creationId xmlns:a16="http://schemas.microsoft.com/office/drawing/2014/main" id="{59A350CA-87B4-48A4-AA51-9CB4685578CB}"/>
            </a:ext>
          </a:extLst>
        </xdr:cNvPr>
        <xdr:cNvSpPr>
          <a:spLocks noChangeShapeType="1"/>
        </xdr:cNvSpPr>
      </xdr:nvSpPr>
      <xdr:spPr bwMode="auto">
        <a:xfrm>
          <a:off x="2505075" y="5614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6843" name="Line 7">
          <a:extLst>
            <a:ext uri="{FF2B5EF4-FFF2-40B4-BE49-F238E27FC236}">
              <a16:creationId xmlns:a16="http://schemas.microsoft.com/office/drawing/2014/main" id="{516AC53E-D6D7-4ABB-95CB-2151C6402374}"/>
            </a:ext>
          </a:extLst>
        </xdr:cNvPr>
        <xdr:cNvSpPr>
          <a:spLocks noChangeShapeType="1"/>
        </xdr:cNvSpPr>
      </xdr:nvSpPr>
      <xdr:spPr bwMode="auto">
        <a:xfrm>
          <a:off x="2505075" y="5614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6844" name="Line 7">
          <a:extLst>
            <a:ext uri="{FF2B5EF4-FFF2-40B4-BE49-F238E27FC236}">
              <a16:creationId xmlns:a16="http://schemas.microsoft.com/office/drawing/2014/main" id="{88AC2BAB-E52B-4E88-AF04-A7BF94C35E25}"/>
            </a:ext>
          </a:extLst>
        </xdr:cNvPr>
        <xdr:cNvSpPr>
          <a:spLocks noChangeShapeType="1"/>
        </xdr:cNvSpPr>
      </xdr:nvSpPr>
      <xdr:spPr bwMode="auto">
        <a:xfrm>
          <a:off x="2505075" y="5614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6845" name="Line 7">
          <a:extLst>
            <a:ext uri="{FF2B5EF4-FFF2-40B4-BE49-F238E27FC236}">
              <a16:creationId xmlns:a16="http://schemas.microsoft.com/office/drawing/2014/main" id="{1B460365-3B2B-48B2-8712-21749D4DD248}"/>
            </a:ext>
          </a:extLst>
        </xdr:cNvPr>
        <xdr:cNvSpPr>
          <a:spLocks noChangeShapeType="1"/>
        </xdr:cNvSpPr>
      </xdr:nvSpPr>
      <xdr:spPr bwMode="auto">
        <a:xfrm>
          <a:off x="2505075" y="5614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6846" name="Line 7">
          <a:extLst>
            <a:ext uri="{FF2B5EF4-FFF2-40B4-BE49-F238E27FC236}">
              <a16:creationId xmlns:a16="http://schemas.microsoft.com/office/drawing/2014/main" id="{EB6540C2-67C6-4EB2-95E7-100E8740E320}"/>
            </a:ext>
          </a:extLst>
        </xdr:cNvPr>
        <xdr:cNvSpPr>
          <a:spLocks noChangeShapeType="1"/>
        </xdr:cNvSpPr>
      </xdr:nvSpPr>
      <xdr:spPr bwMode="auto">
        <a:xfrm>
          <a:off x="2505075" y="5614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6847" name="Line 7">
          <a:extLst>
            <a:ext uri="{FF2B5EF4-FFF2-40B4-BE49-F238E27FC236}">
              <a16:creationId xmlns:a16="http://schemas.microsoft.com/office/drawing/2014/main" id="{4EB2E8F7-8010-49CD-ADED-C648E0C95D3C}"/>
            </a:ext>
          </a:extLst>
        </xdr:cNvPr>
        <xdr:cNvSpPr>
          <a:spLocks noChangeShapeType="1"/>
        </xdr:cNvSpPr>
      </xdr:nvSpPr>
      <xdr:spPr bwMode="auto">
        <a:xfrm>
          <a:off x="2505075" y="5614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6848" name="Line 7">
          <a:extLst>
            <a:ext uri="{FF2B5EF4-FFF2-40B4-BE49-F238E27FC236}">
              <a16:creationId xmlns:a16="http://schemas.microsoft.com/office/drawing/2014/main" id="{56B6A7AA-246E-4DFC-9CA8-A6CE9F5D7FC3}"/>
            </a:ext>
          </a:extLst>
        </xdr:cNvPr>
        <xdr:cNvSpPr>
          <a:spLocks noChangeShapeType="1"/>
        </xdr:cNvSpPr>
      </xdr:nvSpPr>
      <xdr:spPr bwMode="auto">
        <a:xfrm>
          <a:off x="2505075" y="5614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6849" name="Line 7">
          <a:extLst>
            <a:ext uri="{FF2B5EF4-FFF2-40B4-BE49-F238E27FC236}">
              <a16:creationId xmlns:a16="http://schemas.microsoft.com/office/drawing/2014/main" id="{4EB23E63-1830-4331-AE14-ADBD4AF8554F}"/>
            </a:ext>
          </a:extLst>
        </xdr:cNvPr>
        <xdr:cNvSpPr>
          <a:spLocks noChangeShapeType="1"/>
        </xdr:cNvSpPr>
      </xdr:nvSpPr>
      <xdr:spPr bwMode="auto">
        <a:xfrm>
          <a:off x="2505075" y="5614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6850" name="Line 7">
          <a:extLst>
            <a:ext uri="{FF2B5EF4-FFF2-40B4-BE49-F238E27FC236}">
              <a16:creationId xmlns:a16="http://schemas.microsoft.com/office/drawing/2014/main" id="{FB6B7BED-EF4F-40BA-85DD-1FA5EBDD85E6}"/>
            </a:ext>
          </a:extLst>
        </xdr:cNvPr>
        <xdr:cNvSpPr>
          <a:spLocks noChangeShapeType="1"/>
        </xdr:cNvSpPr>
      </xdr:nvSpPr>
      <xdr:spPr bwMode="auto">
        <a:xfrm>
          <a:off x="2505075" y="5614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6851" name="Line 7">
          <a:extLst>
            <a:ext uri="{FF2B5EF4-FFF2-40B4-BE49-F238E27FC236}">
              <a16:creationId xmlns:a16="http://schemas.microsoft.com/office/drawing/2014/main" id="{4E648195-59A9-4D99-8DFF-9C6CA66C230C}"/>
            </a:ext>
          </a:extLst>
        </xdr:cNvPr>
        <xdr:cNvSpPr>
          <a:spLocks noChangeShapeType="1"/>
        </xdr:cNvSpPr>
      </xdr:nvSpPr>
      <xdr:spPr bwMode="auto">
        <a:xfrm>
          <a:off x="2505075" y="5614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6852" name="Line 7">
          <a:extLst>
            <a:ext uri="{FF2B5EF4-FFF2-40B4-BE49-F238E27FC236}">
              <a16:creationId xmlns:a16="http://schemas.microsoft.com/office/drawing/2014/main" id="{3CEC8C76-0411-4E05-8796-EE970C95156F}"/>
            </a:ext>
          </a:extLst>
        </xdr:cNvPr>
        <xdr:cNvSpPr>
          <a:spLocks noChangeShapeType="1"/>
        </xdr:cNvSpPr>
      </xdr:nvSpPr>
      <xdr:spPr bwMode="auto">
        <a:xfrm>
          <a:off x="2505075" y="5614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6853" name="Line 7">
          <a:extLst>
            <a:ext uri="{FF2B5EF4-FFF2-40B4-BE49-F238E27FC236}">
              <a16:creationId xmlns:a16="http://schemas.microsoft.com/office/drawing/2014/main" id="{48B736D0-B716-429F-9FA7-4C4146494A6C}"/>
            </a:ext>
          </a:extLst>
        </xdr:cNvPr>
        <xdr:cNvSpPr>
          <a:spLocks noChangeShapeType="1"/>
        </xdr:cNvSpPr>
      </xdr:nvSpPr>
      <xdr:spPr bwMode="auto">
        <a:xfrm>
          <a:off x="2505075" y="5614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6854" name="Line 7">
          <a:extLst>
            <a:ext uri="{FF2B5EF4-FFF2-40B4-BE49-F238E27FC236}">
              <a16:creationId xmlns:a16="http://schemas.microsoft.com/office/drawing/2014/main" id="{13E2D9C6-700E-4D57-B15C-55FA149B125D}"/>
            </a:ext>
          </a:extLst>
        </xdr:cNvPr>
        <xdr:cNvSpPr>
          <a:spLocks noChangeShapeType="1"/>
        </xdr:cNvSpPr>
      </xdr:nvSpPr>
      <xdr:spPr bwMode="auto">
        <a:xfrm>
          <a:off x="2505075" y="5614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6855" name="Line 7">
          <a:extLst>
            <a:ext uri="{FF2B5EF4-FFF2-40B4-BE49-F238E27FC236}">
              <a16:creationId xmlns:a16="http://schemas.microsoft.com/office/drawing/2014/main" id="{BE9F9C94-415F-48FE-BE19-F3193EDDD6CC}"/>
            </a:ext>
          </a:extLst>
        </xdr:cNvPr>
        <xdr:cNvSpPr>
          <a:spLocks noChangeShapeType="1"/>
        </xdr:cNvSpPr>
      </xdr:nvSpPr>
      <xdr:spPr bwMode="auto">
        <a:xfrm>
          <a:off x="2505075" y="5614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6856" name="Line 7">
          <a:extLst>
            <a:ext uri="{FF2B5EF4-FFF2-40B4-BE49-F238E27FC236}">
              <a16:creationId xmlns:a16="http://schemas.microsoft.com/office/drawing/2014/main" id="{AF1B925A-67A7-466F-B259-74CF7AF32359}"/>
            </a:ext>
          </a:extLst>
        </xdr:cNvPr>
        <xdr:cNvSpPr>
          <a:spLocks noChangeShapeType="1"/>
        </xdr:cNvSpPr>
      </xdr:nvSpPr>
      <xdr:spPr bwMode="auto">
        <a:xfrm>
          <a:off x="2505075" y="5614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6857" name="Line 7">
          <a:extLst>
            <a:ext uri="{FF2B5EF4-FFF2-40B4-BE49-F238E27FC236}">
              <a16:creationId xmlns:a16="http://schemas.microsoft.com/office/drawing/2014/main" id="{1140B329-0D05-414F-8D05-0EF562B9B6C1}"/>
            </a:ext>
          </a:extLst>
        </xdr:cNvPr>
        <xdr:cNvSpPr>
          <a:spLocks noChangeShapeType="1"/>
        </xdr:cNvSpPr>
      </xdr:nvSpPr>
      <xdr:spPr bwMode="auto">
        <a:xfrm>
          <a:off x="2505075" y="5614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6858" name="Line 7">
          <a:extLst>
            <a:ext uri="{FF2B5EF4-FFF2-40B4-BE49-F238E27FC236}">
              <a16:creationId xmlns:a16="http://schemas.microsoft.com/office/drawing/2014/main" id="{E52697DB-B4C4-432F-BC75-0E1B6571A26F}"/>
            </a:ext>
          </a:extLst>
        </xdr:cNvPr>
        <xdr:cNvSpPr>
          <a:spLocks noChangeShapeType="1"/>
        </xdr:cNvSpPr>
      </xdr:nvSpPr>
      <xdr:spPr bwMode="auto">
        <a:xfrm>
          <a:off x="2505075" y="5614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6859" name="Line 7">
          <a:extLst>
            <a:ext uri="{FF2B5EF4-FFF2-40B4-BE49-F238E27FC236}">
              <a16:creationId xmlns:a16="http://schemas.microsoft.com/office/drawing/2014/main" id="{0E8C3412-2B3D-4AB0-90F7-10AED9B1F268}"/>
            </a:ext>
          </a:extLst>
        </xdr:cNvPr>
        <xdr:cNvSpPr>
          <a:spLocks noChangeShapeType="1"/>
        </xdr:cNvSpPr>
      </xdr:nvSpPr>
      <xdr:spPr bwMode="auto">
        <a:xfrm>
          <a:off x="2505075" y="5614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6860" name="Line 7">
          <a:extLst>
            <a:ext uri="{FF2B5EF4-FFF2-40B4-BE49-F238E27FC236}">
              <a16:creationId xmlns:a16="http://schemas.microsoft.com/office/drawing/2014/main" id="{E2EF9065-3758-4EF9-B9A8-B3B950B21365}"/>
            </a:ext>
          </a:extLst>
        </xdr:cNvPr>
        <xdr:cNvSpPr>
          <a:spLocks noChangeShapeType="1"/>
        </xdr:cNvSpPr>
      </xdr:nvSpPr>
      <xdr:spPr bwMode="auto">
        <a:xfrm>
          <a:off x="2505075" y="5614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6861" name="Line 7">
          <a:extLst>
            <a:ext uri="{FF2B5EF4-FFF2-40B4-BE49-F238E27FC236}">
              <a16:creationId xmlns:a16="http://schemas.microsoft.com/office/drawing/2014/main" id="{A209435B-DEC6-4980-BE0D-2EA262E3CE80}"/>
            </a:ext>
          </a:extLst>
        </xdr:cNvPr>
        <xdr:cNvSpPr>
          <a:spLocks noChangeShapeType="1"/>
        </xdr:cNvSpPr>
      </xdr:nvSpPr>
      <xdr:spPr bwMode="auto">
        <a:xfrm>
          <a:off x="2505075" y="5614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6862" name="Line 7">
          <a:extLst>
            <a:ext uri="{FF2B5EF4-FFF2-40B4-BE49-F238E27FC236}">
              <a16:creationId xmlns:a16="http://schemas.microsoft.com/office/drawing/2014/main" id="{0128881E-B56C-4666-8C1A-89705C24B466}"/>
            </a:ext>
          </a:extLst>
        </xdr:cNvPr>
        <xdr:cNvSpPr>
          <a:spLocks noChangeShapeType="1"/>
        </xdr:cNvSpPr>
      </xdr:nvSpPr>
      <xdr:spPr bwMode="auto">
        <a:xfrm>
          <a:off x="2505075" y="5614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6863" name="Line 7">
          <a:extLst>
            <a:ext uri="{FF2B5EF4-FFF2-40B4-BE49-F238E27FC236}">
              <a16:creationId xmlns:a16="http://schemas.microsoft.com/office/drawing/2014/main" id="{86B3205D-CE33-471A-A42D-81F6D6B888AA}"/>
            </a:ext>
          </a:extLst>
        </xdr:cNvPr>
        <xdr:cNvSpPr>
          <a:spLocks noChangeShapeType="1"/>
        </xdr:cNvSpPr>
      </xdr:nvSpPr>
      <xdr:spPr bwMode="auto">
        <a:xfrm>
          <a:off x="2505075" y="5614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6864" name="Line 7">
          <a:extLst>
            <a:ext uri="{FF2B5EF4-FFF2-40B4-BE49-F238E27FC236}">
              <a16:creationId xmlns:a16="http://schemas.microsoft.com/office/drawing/2014/main" id="{9B713555-4C57-4C25-8C00-A340EAE23209}"/>
            </a:ext>
          </a:extLst>
        </xdr:cNvPr>
        <xdr:cNvSpPr>
          <a:spLocks noChangeShapeType="1"/>
        </xdr:cNvSpPr>
      </xdr:nvSpPr>
      <xdr:spPr bwMode="auto">
        <a:xfrm>
          <a:off x="2505075" y="5614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6865" name="Line 7">
          <a:extLst>
            <a:ext uri="{FF2B5EF4-FFF2-40B4-BE49-F238E27FC236}">
              <a16:creationId xmlns:a16="http://schemas.microsoft.com/office/drawing/2014/main" id="{6B4A5A19-816A-4638-8AD3-0C54F580867B}"/>
            </a:ext>
          </a:extLst>
        </xdr:cNvPr>
        <xdr:cNvSpPr>
          <a:spLocks noChangeShapeType="1"/>
        </xdr:cNvSpPr>
      </xdr:nvSpPr>
      <xdr:spPr bwMode="auto">
        <a:xfrm>
          <a:off x="2505075" y="5614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6866" name="Line 7">
          <a:extLst>
            <a:ext uri="{FF2B5EF4-FFF2-40B4-BE49-F238E27FC236}">
              <a16:creationId xmlns:a16="http://schemas.microsoft.com/office/drawing/2014/main" id="{D5F37EA4-12B4-4D9F-8239-85BAE67C2D20}"/>
            </a:ext>
          </a:extLst>
        </xdr:cNvPr>
        <xdr:cNvSpPr>
          <a:spLocks noChangeShapeType="1"/>
        </xdr:cNvSpPr>
      </xdr:nvSpPr>
      <xdr:spPr bwMode="auto">
        <a:xfrm>
          <a:off x="2505075" y="5614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6867" name="Line 7">
          <a:extLst>
            <a:ext uri="{FF2B5EF4-FFF2-40B4-BE49-F238E27FC236}">
              <a16:creationId xmlns:a16="http://schemas.microsoft.com/office/drawing/2014/main" id="{1125496E-7D2A-4E26-8B1E-767051B50EE9}"/>
            </a:ext>
          </a:extLst>
        </xdr:cNvPr>
        <xdr:cNvSpPr>
          <a:spLocks noChangeShapeType="1"/>
        </xdr:cNvSpPr>
      </xdr:nvSpPr>
      <xdr:spPr bwMode="auto">
        <a:xfrm>
          <a:off x="2505075" y="5614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6868" name="Line 7">
          <a:extLst>
            <a:ext uri="{FF2B5EF4-FFF2-40B4-BE49-F238E27FC236}">
              <a16:creationId xmlns:a16="http://schemas.microsoft.com/office/drawing/2014/main" id="{97F8F906-A5DA-4246-8061-BF7402D5279D}"/>
            </a:ext>
          </a:extLst>
        </xdr:cNvPr>
        <xdr:cNvSpPr>
          <a:spLocks noChangeShapeType="1"/>
        </xdr:cNvSpPr>
      </xdr:nvSpPr>
      <xdr:spPr bwMode="auto">
        <a:xfrm>
          <a:off x="2505075" y="5614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6869" name="Line 7">
          <a:extLst>
            <a:ext uri="{FF2B5EF4-FFF2-40B4-BE49-F238E27FC236}">
              <a16:creationId xmlns:a16="http://schemas.microsoft.com/office/drawing/2014/main" id="{A8A223CD-7EFE-4999-98D1-CC6D8F587AD2}"/>
            </a:ext>
          </a:extLst>
        </xdr:cNvPr>
        <xdr:cNvSpPr>
          <a:spLocks noChangeShapeType="1"/>
        </xdr:cNvSpPr>
      </xdr:nvSpPr>
      <xdr:spPr bwMode="auto">
        <a:xfrm>
          <a:off x="2505075" y="5614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6870" name="Line 7">
          <a:extLst>
            <a:ext uri="{FF2B5EF4-FFF2-40B4-BE49-F238E27FC236}">
              <a16:creationId xmlns:a16="http://schemas.microsoft.com/office/drawing/2014/main" id="{BF28B055-39D9-4B3D-9D40-4E2EC122E4A7}"/>
            </a:ext>
          </a:extLst>
        </xdr:cNvPr>
        <xdr:cNvSpPr>
          <a:spLocks noChangeShapeType="1"/>
        </xdr:cNvSpPr>
      </xdr:nvSpPr>
      <xdr:spPr bwMode="auto">
        <a:xfrm>
          <a:off x="2505075" y="5614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6871" name="Line 7">
          <a:extLst>
            <a:ext uri="{FF2B5EF4-FFF2-40B4-BE49-F238E27FC236}">
              <a16:creationId xmlns:a16="http://schemas.microsoft.com/office/drawing/2014/main" id="{5713574D-F418-48A6-A1D4-55D4E85E5A31}"/>
            </a:ext>
          </a:extLst>
        </xdr:cNvPr>
        <xdr:cNvSpPr>
          <a:spLocks noChangeShapeType="1"/>
        </xdr:cNvSpPr>
      </xdr:nvSpPr>
      <xdr:spPr bwMode="auto">
        <a:xfrm>
          <a:off x="2505075" y="5614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6872" name="Line 7">
          <a:extLst>
            <a:ext uri="{FF2B5EF4-FFF2-40B4-BE49-F238E27FC236}">
              <a16:creationId xmlns:a16="http://schemas.microsoft.com/office/drawing/2014/main" id="{17D92D88-9CC0-4BAC-B4DD-34A2B9F4DBB6}"/>
            </a:ext>
          </a:extLst>
        </xdr:cNvPr>
        <xdr:cNvSpPr>
          <a:spLocks noChangeShapeType="1"/>
        </xdr:cNvSpPr>
      </xdr:nvSpPr>
      <xdr:spPr bwMode="auto">
        <a:xfrm>
          <a:off x="2505075" y="5614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6873" name="Line 7">
          <a:extLst>
            <a:ext uri="{FF2B5EF4-FFF2-40B4-BE49-F238E27FC236}">
              <a16:creationId xmlns:a16="http://schemas.microsoft.com/office/drawing/2014/main" id="{EFDDD5F1-B204-417C-8BC5-6D993BD5205B}"/>
            </a:ext>
          </a:extLst>
        </xdr:cNvPr>
        <xdr:cNvSpPr>
          <a:spLocks noChangeShapeType="1"/>
        </xdr:cNvSpPr>
      </xdr:nvSpPr>
      <xdr:spPr bwMode="auto">
        <a:xfrm>
          <a:off x="2505075" y="5614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6874" name="Line 7">
          <a:extLst>
            <a:ext uri="{FF2B5EF4-FFF2-40B4-BE49-F238E27FC236}">
              <a16:creationId xmlns:a16="http://schemas.microsoft.com/office/drawing/2014/main" id="{1DFEDA59-EC69-4443-876D-C2567E92BE59}"/>
            </a:ext>
          </a:extLst>
        </xdr:cNvPr>
        <xdr:cNvSpPr>
          <a:spLocks noChangeShapeType="1"/>
        </xdr:cNvSpPr>
      </xdr:nvSpPr>
      <xdr:spPr bwMode="auto">
        <a:xfrm>
          <a:off x="2505075" y="5614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6875" name="Line 7">
          <a:extLst>
            <a:ext uri="{FF2B5EF4-FFF2-40B4-BE49-F238E27FC236}">
              <a16:creationId xmlns:a16="http://schemas.microsoft.com/office/drawing/2014/main" id="{2332786E-3341-47E5-BE4A-FBC9DDBBC125}"/>
            </a:ext>
          </a:extLst>
        </xdr:cNvPr>
        <xdr:cNvSpPr>
          <a:spLocks noChangeShapeType="1"/>
        </xdr:cNvSpPr>
      </xdr:nvSpPr>
      <xdr:spPr bwMode="auto">
        <a:xfrm>
          <a:off x="2505075" y="5614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6876" name="Line 7">
          <a:extLst>
            <a:ext uri="{FF2B5EF4-FFF2-40B4-BE49-F238E27FC236}">
              <a16:creationId xmlns:a16="http://schemas.microsoft.com/office/drawing/2014/main" id="{01477D23-94F3-48E3-94A0-7E9FE4CDE9C9}"/>
            </a:ext>
          </a:extLst>
        </xdr:cNvPr>
        <xdr:cNvSpPr>
          <a:spLocks noChangeShapeType="1"/>
        </xdr:cNvSpPr>
      </xdr:nvSpPr>
      <xdr:spPr bwMode="auto">
        <a:xfrm>
          <a:off x="2505075" y="5614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6877" name="Line 7">
          <a:extLst>
            <a:ext uri="{FF2B5EF4-FFF2-40B4-BE49-F238E27FC236}">
              <a16:creationId xmlns:a16="http://schemas.microsoft.com/office/drawing/2014/main" id="{70FCAA4F-D98F-4889-BF51-BA193AD653DA}"/>
            </a:ext>
          </a:extLst>
        </xdr:cNvPr>
        <xdr:cNvSpPr>
          <a:spLocks noChangeShapeType="1"/>
        </xdr:cNvSpPr>
      </xdr:nvSpPr>
      <xdr:spPr bwMode="auto">
        <a:xfrm>
          <a:off x="2505075" y="5614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6878" name="Line 7">
          <a:extLst>
            <a:ext uri="{FF2B5EF4-FFF2-40B4-BE49-F238E27FC236}">
              <a16:creationId xmlns:a16="http://schemas.microsoft.com/office/drawing/2014/main" id="{0767F045-1330-490A-BBF4-5618B10FC83F}"/>
            </a:ext>
          </a:extLst>
        </xdr:cNvPr>
        <xdr:cNvSpPr>
          <a:spLocks noChangeShapeType="1"/>
        </xdr:cNvSpPr>
      </xdr:nvSpPr>
      <xdr:spPr bwMode="auto">
        <a:xfrm>
          <a:off x="2505075" y="5614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6879" name="Line 7">
          <a:extLst>
            <a:ext uri="{FF2B5EF4-FFF2-40B4-BE49-F238E27FC236}">
              <a16:creationId xmlns:a16="http://schemas.microsoft.com/office/drawing/2014/main" id="{4D1EE631-96AA-4B74-912F-4C638F7414CF}"/>
            </a:ext>
          </a:extLst>
        </xdr:cNvPr>
        <xdr:cNvSpPr>
          <a:spLocks noChangeShapeType="1"/>
        </xdr:cNvSpPr>
      </xdr:nvSpPr>
      <xdr:spPr bwMode="auto">
        <a:xfrm>
          <a:off x="2505075" y="5614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6880" name="Line 7">
          <a:extLst>
            <a:ext uri="{FF2B5EF4-FFF2-40B4-BE49-F238E27FC236}">
              <a16:creationId xmlns:a16="http://schemas.microsoft.com/office/drawing/2014/main" id="{AD7E953D-6ABD-4021-A44C-71FCA3F13025}"/>
            </a:ext>
          </a:extLst>
        </xdr:cNvPr>
        <xdr:cNvSpPr>
          <a:spLocks noChangeShapeType="1"/>
        </xdr:cNvSpPr>
      </xdr:nvSpPr>
      <xdr:spPr bwMode="auto">
        <a:xfrm>
          <a:off x="2505075" y="5614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6881" name="Line 7">
          <a:extLst>
            <a:ext uri="{FF2B5EF4-FFF2-40B4-BE49-F238E27FC236}">
              <a16:creationId xmlns:a16="http://schemas.microsoft.com/office/drawing/2014/main" id="{775914BE-B1C1-4927-BAFA-AA5ACC9D366F}"/>
            </a:ext>
          </a:extLst>
        </xdr:cNvPr>
        <xdr:cNvSpPr>
          <a:spLocks noChangeShapeType="1"/>
        </xdr:cNvSpPr>
      </xdr:nvSpPr>
      <xdr:spPr bwMode="auto">
        <a:xfrm>
          <a:off x="2505075" y="5614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6882" name="Line 7">
          <a:extLst>
            <a:ext uri="{FF2B5EF4-FFF2-40B4-BE49-F238E27FC236}">
              <a16:creationId xmlns:a16="http://schemas.microsoft.com/office/drawing/2014/main" id="{8D483761-E6F5-4B93-A62B-C03FB155E2E9}"/>
            </a:ext>
          </a:extLst>
        </xdr:cNvPr>
        <xdr:cNvSpPr>
          <a:spLocks noChangeShapeType="1"/>
        </xdr:cNvSpPr>
      </xdr:nvSpPr>
      <xdr:spPr bwMode="auto">
        <a:xfrm>
          <a:off x="2505075" y="5614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13</xdr:col>
      <xdr:colOff>133350</xdr:colOff>
      <xdr:row>235</xdr:row>
      <xdr:rowOff>133350</xdr:rowOff>
    </xdr:from>
    <xdr:to>
      <xdr:col>19</xdr:col>
      <xdr:colOff>228600</xdr:colOff>
      <xdr:row>248</xdr:row>
      <xdr:rowOff>76200</xdr:rowOff>
    </xdr:to>
    <xdr:pic>
      <xdr:nvPicPr>
        <xdr:cNvPr id="6883" name="Image 6882">
          <a:extLst>
            <a:ext uri="{FF2B5EF4-FFF2-40B4-BE49-F238E27FC236}">
              <a16:creationId xmlns:a16="http://schemas.microsoft.com/office/drawing/2014/main" id="{CCD4C708-2477-42DD-B25A-D044EA0846B1}"/>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324850" y="49882425"/>
          <a:ext cx="4724400" cy="24193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41</xdr:col>
      <xdr:colOff>0</xdr:colOff>
      <xdr:row>34</xdr:row>
      <xdr:rowOff>0</xdr:rowOff>
    </xdr:from>
    <xdr:to>
      <xdr:col>44</xdr:col>
      <xdr:colOff>561975</xdr:colOff>
      <xdr:row>39</xdr:row>
      <xdr:rowOff>0</xdr:rowOff>
    </xdr:to>
    <xdr:pic>
      <xdr:nvPicPr>
        <xdr:cNvPr id="2" name="Image 1">
          <a:extLst>
            <a:ext uri="{FF2B5EF4-FFF2-40B4-BE49-F238E27FC236}">
              <a16:creationId xmlns:a16="http://schemas.microsoft.com/office/drawing/2014/main" id="{06182B5D-4262-47BA-A352-839E9EDF748D}"/>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54500" y="4381500"/>
          <a:ext cx="4543425" cy="9429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21</xdr:col>
      <xdr:colOff>323850</xdr:colOff>
      <xdr:row>12</xdr:row>
      <xdr:rowOff>0</xdr:rowOff>
    </xdr:from>
    <xdr:to>
      <xdr:col>21</xdr:col>
      <xdr:colOff>323850</xdr:colOff>
      <xdr:row>12</xdr:row>
      <xdr:rowOff>0</xdr:rowOff>
    </xdr:to>
    <xdr:sp macro="" textlink="">
      <xdr:nvSpPr>
        <xdr:cNvPr id="2" name="Line 1">
          <a:extLst>
            <a:ext uri="{FF2B5EF4-FFF2-40B4-BE49-F238E27FC236}">
              <a16:creationId xmlns:a16="http://schemas.microsoft.com/office/drawing/2014/main" id="{71B30CE4-3396-470C-96DE-64C7298BE2A1}"/>
            </a:ext>
          </a:extLst>
        </xdr:cNvPr>
        <xdr:cNvSpPr>
          <a:spLocks noChangeShapeType="1"/>
        </xdr:cNvSpPr>
      </xdr:nvSpPr>
      <xdr:spPr bwMode="auto">
        <a:xfrm>
          <a:off x="6610350" y="1885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0</xdr:colOff>
      <xdr:row>12</xdr:row>
      <xdr:rowOff>0</xdr:rowOff>
    </xdr:from>
    <xdr:to>
      <xdr:col>37</xdr:col>
      <xdr:colOff>0</xdr:colOff>
      <xdr:row>12</xdr:row>
      <xdr:rowOff>0</xdr:rowOff>
    </xdr:to>
    <xdr:sp macro="" textlink="">
      <xdr:nvSpPr>
        <xdr:cNvPr id="3" name="Line 2">
          <a:extLst>
            <a:ext uri="{FF2B5EF4-FFF2-40B4-BE49-F238E27FC236}">
              <a16:creationId xmlns:a16="http://schemas.microsoft.com/office/drawing/2014/main" id="{7F5141C2-A0A1-4241-B0F0-AD7907313FB0}"/>
            </a:ext>
          </a:extLst>
        </xdr:cNvPr>
        <xdr:cNvSpPr>
          <a:spLocks noChangeShapeType="1"/>
        </xdr:cNvSpPr>
      </xdr:nvSpPr>
      <xdr:spPr bwMode="auto">
        <a:xfrm>
          <a:off x="11963400" y="1885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0</xdr:colOff>
      <xdr:row>12</xdr:row>
      <xdr:rowOff>0</xdr:rowOff>
    </xdr:from>
    <xdr:to>
      <xdr:col>37</xdr:col>
      <xdr:colOff>0</xdr:colOff>
      <xdr:row>12</xdr:row>
      <xdr:rowOff>0</xdr:rowOff>
    </xdr:to>
    <xdr:sp macro="" textlink="">
      <xdr:nvSpPr>
        <xdr:cNvPr id="4" name="Line 3">
          <a:extLst>
            <a:ext uri="{FF2B5EF4-FFF2-40B4-BE49-F238E27FC236}">
              <a16:creationId xmlns:a16="http://schemas.microsoft.com/office/drawing/2014/main" id="{41D47128-2401-4069-8304-25344A57A8FF}"/>
            </a:ext>
          </a:extLst>
        </xdr:cNvPr>
        <xdr:cNvSpPr>
          <a:spLocks noChangeShapeType="1"/>
        </xdr:cNvSpPr>
      </xdr:nvSpPr>
      <xdr:spPr bwMode="auto">
        <a:xfrm>
          <a:off x="11963400" y="1885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0</xdr:colOff>
      <xdr:row>12</xdr:row>
      <xdr:rowOff>0</xdr:rowOff>
    </xdr:from>
    <xdr:to>
      <xdr:col>37</xdr:col>
      <xdr:colOff>0</xdr:colOff>
      <xdr:row>12</xdr:row>
      <xdr:rowOff>0</xdr:rowOff>
    </xdr:to>
    <xdr:sp macro="" textlink="">
      <xdr:nvSpPr>
        <xdr:cNvPr id="5" name="Line 4">
          <a:extLst>
            <a:ext uri="{FF2B5EF4-FFF2-40B4-BE49-F238E27FC236}">
              <a16:creationId xmlns:a16="http://schemas.microsoft.com/office/drawing/2014/main" id="{E87B4CB8-CDD1-4041-9063-2A7D7253845E}"/>
            </a:ext>
          </a:extLst>
        </xdr:cNvPr>
        <xdr:cNvSpPr>
          <a:spLocks noChangeShapeType="1"/>
        </xdr:cNvSpPr>
      </xdr:nvSpPr>
      <xdr:spPr bwMode="auto">
        <a:xfrm>
          <a:off x="11963400" y="1885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0</xdr:colOff>
      <xdr:row>12</xdr:row>
      <xdr:rowOff>0</xdr:rowOff>
    </xdr:from>
    <xdr:to>
      <xdr:col>37</xdr:col>
      <xdr:colOff>0</xdr:colOff>
      <xdr:row>12</xdr:row>
      <xdr:rowOff>0</xdr:rowOff>
    </xdr:to>
    <xdr:sp macro="" textlink="">
      <xdr:nvSpPr>
        <xdr:cNvPr id="6" name="Line 5">
          <a:extLst>
            <a:ext uri="{FF2B5EF4-FFF2-40B4-BE49-F238E27FC236}">
              <a16:creationId xmlns:a16="http://schemas.microsoft.com/office/drawing/2014/main" id="{2A4459B3-B773-407B-A1B1-021A8E73EFDD}"/>
            </a:ext>
          </a:extLst>
        </xdr:cNvPr>
        <xdr:cNvSpPr>
          <a:spLocks noChangeShapeType="1"/>
        </xdr:cNvSpPr>
      </xdr:nvSpPr>
      <xdr:spPr bwMode="auto">
        <a:xfrm>
          <a:off x="11963400" y="1885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53</xdr:col>
      <xdr:colOff>0</xdr:colOff>
      <xdr:row>12</xdr:row>
      <xdr:rowOff>0</xdr:rowOff>
    </xdr:from>
    <xdr:to>
      <xdr:col>53</xdr:col>
      <xdr:colOff>0</xdr:colOff>
      <xdr:row>12</xdr:row>
      <xdr:rowOff>0</xdr:rowOff>
    </xdr:to>
    <xdr:sp macro="" textlink="">
      <xdr:nvSpPr>
        <xdr:cNvPr id="7" name="Line 6">
          <a:extLst>
            <a:ext uri="{FF2B5EF4-FFF2-40B4-BE49-F238E27FC236}">
              <a16:creationId xmlns:a16="http://schemas.microsoft.com/office/drawing/2014/main" id="{E0E9F49B-7A2E-4F28-AEC4-353C4E3F682A}"/>
            </a:ext>
          </a:extLst>
        </xdr:cNvPr>
        <xdr:cNvSpPr>
          <a:spLocks noChangeShapeType="1"/>
        </xdr:cNvSpPr>
      </xdr:nvSpPr>
      <xdr:spPr bwMode="auto">
        <a:xfrm>
          <a:off x="17640300" y="1885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15</xdr:col>
      <xdr:colOff>323850</xdr:colOff>
      <xdr:row>11</xdr:row>
      <xdr:rowOff>0</xdr:rowOff>
    </xdr:from>
    <xdr:to>
      <xdr:col>15</xdr:col>
      <xdr:colOff>323850</xdr:colOff>
      <xdr:row>11</xdr:row>
      <xdr:rowOff>0</xdr:rowOff>
    </xdr:to>
    <xdr:sp macro="" textlink="">
      <xdr:nvSpPr>
        <xdr:cNvPr id="2" name="Line 1">
          <a:extLst>
            <a:ext uri="{FF2B5EF4-FFF2-40B4-BE49-F238E27FC236}">
              <a16:creationId xmlns:a16="http://schemas.microsoft.com/office/drawing/2014/main" id="{AAA1DA6A-F2E9-4654-B70F-D0498221FD4A}"/>
            </a:ext>
          </a:extLst>
        </xdr:cNvPr>
        <xdr:cNvSpPr>
          <a:spLocks noChangeShapeType="1"/>
        </xdr:cNvSpPr>
      </xdr:nvSpPr>
      <xdr:spPr bwMode="auto">
        <a:xfrm>
          <a:off x="5133975" y="218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11</xdr:row>
      <xdr:rowOff>0</xdr:rowOff>
    </xdr:from>
    <xdr:to>
      <xdr:col>19</xdr:col>
      <xdr:colOff>323850</xdr:colOff>
      <xdr:row>11</xdr:row>
      <xdr:rowOff>0</xdr:rowOff>
    </xdr:to>
    <xdr:sp macro="" textlink="">
      <xdr:nvSpPr>
        <xdr:cNvPr id="3" name="Line 1">
          <a:extLst>
            <a:ext uri="{FF2B5EF4-FFF2-40B4-BE49-F238E27FC236}">
              <a16:creationId xmlns:a16="http://schemas.microsoft.com/office/drawing/2014/main" id="{7663C6F6-6A5E-46EE-977B-DB6994327CFF}"/>
            </a:ext>
          </a:extLst>
        </xdr:cNvPr>
        <xdr:cNvSpPr>
          <a:spLocks noChangeShapeType="1"/>
        </xdr:cNvSpPr>
      </xdr:nvSpPr>
      <xdr:spPr bwMode="auto">
        <a:xfrm>
          <a:off x="6553200" y="218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11</xdr:row>
      <xdr:rowOff>0</xdr:rowOff>
    </xdr:from>
    <xdr:to>
      <xdr:col>23</xdr:col>
      <xdr:colOff>323850</xdr:colOff>
      <xdr:row>11</xdr:row>
      <xdr:rowOff>0</xdr:rowOff>
    </xdr:to>
    <xdr:sp macro="" textlink="">
      <xdr:nvSpPr>
        <xdr:cNvPr id="4" name="Line 1">
          <a:extLst>
            <a:ext uri="{FF2B5EF4-FFF2-40B4-BE49-F238E27FC236}">
              <a16:creationId xmlns:a16="http://schemas.microsoft.com/office/drawing/2014/main" id="{6AB1ACCD-C969-485B-8598-C5F2443D51CD}"/>
            </a:ext>
          </a:extLst>
        </xdr:cNvPr>
        <xdr:cNvSpPr>
          <a:spLocks noChangeShapeType="1"/>
        </xdr:cNvSpPr>
      </xdr:nvSpPr>
      <xdr:spPr bwMode="auto">
        <a:xfrm>
          <a:off x="7972425" y="218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11</xdr:row>
      <xdr:rowOff>0</xdr:rowOff>
    </xdr:from>
    <xdr:to>
      <xdr:col>27</xdr:col>
      <xdr:colOff>323850</xdr:colOff>
      <xdr:row>11</xdr:row>
      <xdr:rowOff>0</xdr:rowOff>
    </xdr:to>
    <xdr:sp macro="" textlink="">
      <xdr:nvSpPr>
        <xdr:cNvPr id="5" name="Line 1">
          <a:extLst>
            <a:ext uri="{FF2B5EF4-FFF2-40B4-BE49-F238E27FC236}">
              <a16:creationId xmlns:a16="http://schemas.microsoft.com/office/drawing/2014/main" id="{54352815-FB85-44AA-9A6E-CCF0F433F171}"/>
            </a:ext>
          </a:extLst>
        </xdr:cNvPr>
        <xdr:cNvSpPr>
          <a:spLocks noChangeShapeType="1"/>
        </xdr:cNvSpPr>
      </xdr:nvSpPr>
      <xdr:spPr bwMode="auto">
        <a:xfrm>
          <a:off x="9391650" y="218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323850</xdr:colOff>
      <xdr:row>11</xdr:row>
      <xdr:rowOff>0</xdr:rowOff>
    </xdr:from>
    <xdr:to>
      <xdr:col>32</xdr:col>
      <xdr:colOff>323850</xdr:colOff>
      <xdr:row>11</xdr:row>
      <xdr:rowOff>0</xdr:rowOff>
    </xdr:to>
    <xdr:sp macro="" textlink="">
      <xdr:nvSpPr>
        <xdr:cNvPr id="6" name="Line 7">
          <a:extLst>
            <a:ext uri="{FF2B5EF4-FFF2-40B4-BE49-F238E27FC236}">
              <a16:creationId xmlns:a16="http://schemas.microsoft.com/office/drawing/2014/main" id="{EDE84829-395E-4CE3-8631-A56D5F1BBC82}"/>
            </a:ext>
          </a:extLst>
        </xdr:cNvPr>
        <xdr:cNvSpPr>
          <a:spLocks noChangeShapeType="1"/>
        </xdr:cNvSpPr>
      </xdr:nvSpPr>
      <xdr:spPr bwMode="auto">
        <a:xfrm>
          <a:off x="11049000" y="218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8</xdr:col>
      <xdr:colOff>552450</xdr:colOff>
      <xdr:row>3</xdr:row>
      <xdr:rowOff>95250</xdr:rowOff>
    </xdr:from>
    <xdr:to>
      <xdr:col>11</xdr:col>
      <xdr:colOff>609600</xdr:colOff>
      <xdr:row>15</xdr:row>
      <xdr:rowOff>152400</xdr:rowOff>
    </xdr:to>
    <xdr:pic>
      <xdr:nvPicPr>
        <xdr:cNvPr id="2" name="Image 1" descr="Résultat de recherche d'images pour &quot;dossiers suspendus&quot;">
          <a:extLst>
            <a:ext uri="{FF2B5EF4-FFF2-40B4-BE49-F238E27FC236}">
              <a16:creationId xmlns:a16="http://schemas.microsoft.com/office/drawing/2014/main" id="{D77B5247-7AEA-4E9E-9BEB-6B15CF1553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896600" y="723900"/>
          <a:ext cx="2571750" cy="2571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3</xdr:col>
      <xdr:colOff>0</xdr:colOff>
      <xdr:row>16</xdr:row>
      <xdr:rowOff>76200</xdr:rowOff>
    </xdr:from>
    <xdr:to>
      <xdr:col>3</xdr:col>
      <xdr:colOff>962025</xdr:colOff>
      <xdr:row>21</xdr:row>
      <xdr:rowOff>76200</xdr:rowOff>
    </xdr:to>
    <xdr:sp macro="" textlink="">
      <xdr:nvSpPr>
        <xdr:cNvPr id="2" name="Rectangle 1">
          <a:extLst>
            <a:ext uri="{FF2B5EF4-FFF2-40B4-BE49-F238E27FC236}">
              <a16:creationId xmlns:a16="http://schemas.microsoft.com/office/drawing/2014/main" id="{143BFA95-F2A1-445D-AAE9-2422F61B30B3}"/>
            </a:ext>
          </a:extLst>
        </xdr:cNvPr>
        <xdr:cNvSpPr>
          <a:spLocks noChangeArrowheads="1"/>
        </xdr:cNvSpPr>
      </xdr:nvSpPr>
      <xdr:spPr bwMode="auto">
        <a:xfrm>
          <a:off x="2047875" y="3333750"/>
          <a:ext cx="904875" cy="8096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ctr" upright="1"/>
        <a:lstStyle/>
        <a:p>
          <a:pPr algn="ctr" rtl="0">
            <a:defRPr sz="1000"/>
          </a:pPr>
          <a:r>
            <a:rPr lang="fr-FR" sz="1000" b="1" i="0" u="none" strike="noStrike" baseline="0">
              <a:solidFill>
                <a:srgbClr val="FF0000"/>
              </a:solidFill>
              <a:latin typeface="Arial"/>
              <a:cs typeface="Arial"/>
            </a:rPr>
            <a:t>CRÉÉ AVEC LA BARRE D'OUTILS DESSIN</a:t>
          </a:r>
        </a:p>
      </xdr:txBody>
    </xdr:sp>
    <xdr:clientData/>
  </xdr:twoCellAnchor>
  <xdr:twoCellAnchor>
    <xdr:from>
      <xdr:col>3</xdr:col>
      <xdr:colOff>1495424</xdr:colOff>
      <xdr:row>24</xdr:row>
      <xdr:rowOff>47624</xdr:rowOff>
    </xdr:from>
    <xdr:to>
      <xdr:col>9</xdr:col>
      <xdr:colOff>342899</xdr:colOff>
      <xdr:row>28</xdr:row>
      <xdr:rowOff>66674</xdr:rowOff>
    </xdr:to>
    <xdr:sp macro="" textlink="">
      <xdr:nvSpPr>
        <xdr:cNvPr id="3" name="Oval 2">
          <a:extLst>
            <a:ext uri="{FF2B5EF4-FFF2-40B4-BE49-F238E27FC236}">
              <a16:creationId xmlns:a16="http://schemas.microsoft.com/office/drawing/2014/main" id="{EB0C0549-4063-4EBE-9799-90421F17B72F}"/>
            </a:ext>
          </a:extLst>
        </xdr:cNvPr>
        <xdr:cNvSpPr>
          <a:spLocks noChangeArrowheads="1"/>
        </xdr:cNvSpPr>
      </xdr:nvSpPr>
      <xdr:spPr bwMode="auto">
        <a:xfrm>
          <a:off x="2952749" y="4600574"/>
          <a:ext cx="1971675" cy="1438275"/>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0" bIns="0" anchor="t" upright="1"/>
        <a:lstStyle/>
        <a:p>
          <a:pPr algn="l" rtl="0">
            <a:defRPr sz="1000"/>
          </a:pPr>
          <a:r>
            <a:rPr lang="fr-FR" sz="1000" b="1" i="0" u="none" strike="noStrike" baseline="0">
              <a:solidFill>
                <a:srgbClr val="0000FF"/>
              </a:solidFill>
              <a:latin typeface="Arial"/>
              <a:cs typeface="Arial"/>
            </a:rPr>
            <a:t>C'EST SYMPA ET RAPIDE mais il faut tout repositionner si vous apportez des modifications</a:t>
          </a:r>
        </a:p>
      </xdr:txBody>
    </xdr:sp>
    <xdr:clientData/>
  </xdr:twoCellAnchor>
  <xdr:twoCellAnchor>
    <xdr:from>
      <xdr:col>5</xdr:col>
      <xdr:colOff>695325</xdr:colOff>
      <xdr:row>17</xdr:row>
      <xdr:rowOff>19050</xdr:rowOff>
    </xdr:from>
    <xdr:to>
      <xdr:col>9</xdr:col>
      <xdr:colOff>619125</xdr:colOff>
      <xdr:row>23</xdr:row>
      <xdr:rowOff>19050</xdr:rowOff>
    </xdr:to>
    <xdr:sp macro="" textlink="">
      <xdr:nvSpPr>
        <xdr:cNvPr id="4" name="Rectangle 3">
          <a:extLst>
            <a:ext uri="{FF2B5EF4-FFF2-40B4-BE49-F238E27FC236}">
              <a16:creationId xmlns:a16="http://schemas.microsoft.com/office/drawing/2014/main" id="{FB1C42B2-1441-4333-8EFF-FEAE5609BBBC}"/>
            </a:ext>
          </a:extLst>
        </xdr:cNvPr>
        <xdr:cNvSpPr>
          <a:spLocks noChangeArrowheads="1"/>
        </xdr:cNvSpPr>
      </xdr:nvSpPr>
      <xdr:spPr bwMode="auto">
        <a:xfrm>
          <a:off x="3857625" y="3438525"/>
          <a:ext cx="1343025" cy="9715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endParaRPr lang="fr-FR" sz="1000" b="1" i="0" u="none" strike="noStrike" baseline="0">
            <a:solidFill>
              <a:srgbClr val="008000"/>
            </a:solidFill>
            <a:latin typeface="Arial"/>
            <a:cs typeface="Arial"/>
          </a:endParaRPr>
        </a:p>
        <a:p>
          <a:pPr algn="ctr" rtl="0">
            <a:defRPr sz="1000"/>
          </a:pPr>
          <a:r>
            <a:rPr lang="fr-FR" sz="1000" b="1" i="0" u="none" strike="noStrike" baseline="0">
              <a:solidFill>
                <a:srgbClr val="008000"/>
              </a:solidFill>
              <a:latin typeface="Arial"/>
              <a:cs typeface="Arial"/>
            </a:rPr>
            <a:t>tout dépend de ce que vous souhaitez faire</a:t>
          </a:r>
        </a:p>
      </xdr:txBody>
    </xdr:sp>
    <xdr:clientData/>
  </xdr:twoCellAnchor>
  <xdr:twoCellAnchor>
    <xdr:from>
      <xdr:col>5</xdr:col>
      <xdr:colOff>200025</xdr:colOff>
      <xdr:row>19</xdr:row>
      <xdr:rowOff>114300</xdr:rowOff>
    </xdr:from>
    <xdr:to>
      <xdr:col>5</xdr:col>
      <xdr:colOff>657225</xdr:colOff>
      <xdr:row>25</xdr:row>
      <xdr:rowOff>38100</xdr:rowOff>
    </xdr:to>
    <xdr:sp macro="" textlink="">
      <xdr:nvSpPr>
        <xdr:cNvPr id="5" name="Line 4">
          <a:extLst>
            <a:ext uri="{FF2B5EF4-FFF2-40B4-BE49-F238E27FC236}">
              <a16:creationId xmlns:a16="http://schemas.microsoft.com/office/drawing/2014/main" id="{0693C956-34EB-4B2B-B8B7-B5B969B37380}"/>
            </a:ext>
          </a:extLst>
        </xdr:cNvPr>
        <xdr:cNvSpPr>
          <a:spLocks noChangeShapeType="1"/>
        </xdr:cNvSpPr>
      </xdr:nvSpPr>
      <xdr:spPr bwMode="auto">
        <a:xfrm flipV="1">
          <a:off x="3362325" y="3857625"/>
          <a:ext cx="457200" cy="8953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447675</xdr:colOff>
      <xdr:row>21</xdr:row>
      <xdr:rowOff>76200</xdr:rowOff>
    </xdr:from>
    <xdr:to>
      <xdr:col>4</xdr:col>
      <xdr:colOff>9525</xdr:colOff>
      <xdr:row>25</xdr:row>
      <xdr:rowOff>247650</xdr:rowOff>
    </xdr:to>
    <xdr:sp macro="" textlink="">
      <xdr:nvSpPr>
        <xdr:cNvPr id="6" name="Line 5">
          <a:extLst>
            <a:ext uri="{FF2B5EF4-FFF2-40B4-BE49-F238E27FC236}">
              <a16:creationId xmlns:a16="http://schemas.microsoft.com/office/drawing/2014/main" id="{750EC4AD-9A67-4863-B7F2-C69CD807F3E8}"/>
            </a:ext>
          </a:extLst>
        </xdr:cNvPr>
        <xdr:cNvSpPr>
          <a:spLocks noChangeShapeType="1"/>
        </xdr:cNvSpPr>
      </xdr:nvSpPr>
      <xdr:spPr bwMode="auto">
        <a:xfrm>
          <a:off x="2495550" y="4143375"/>
          <a:ext cx="466725" cy="8191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323850</xdr:colOff>
      <xdr:row>113</xdr:row>
      <xdr:rowOff>0</xdr:rowOff>
    </xdr:from>
    <xdr:to>
      <xdr:col>11</xdr:col>
      <xdr:colOff>323850</xdr:colOff>
      <xdr:row>113</xdr:row>
      <xdr:rowOff>0</xdr:rowOff>
    </xdr:to>
    <xdr:sp macro="" textlink="">
      <xdr:nvSpPr>
        <xdr:cNvPr id="7" name="Line 7">
          <a:extLst>
            <a:ext uri="{FF2B5EF4-FFF2-40B4-BE49-F238E27FC236}">
              <a16:creationId xmlns:a16="http://schemas.microsoft.com/office/drawing/2014/main" id="{A69F271A-9808-4136-9BD2-9F1571E70278}"/>
            </a:ext>
          </a:extLst>
        </xdr:cNvPr>
        <xdr:cNvSpPr>
          <a:spLocks noChangeShapeType="1"/>
        </xdr:cNvSpPr>
      </xdr:nvSpPr>
      <xdr:spPr bwMode="auto">
        <a:xfrm>
          <a:off x="6915150" y="2020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Donn&#233;es\Copie_ancien_DD\0-UPRT.fait\1-UPRT.FR-SITE-WEB\ff-fiches-fabrications\ff-fiches-fabrication-maj-08-2020\ff-22-formats-formules-pourcentages.xlsx" TargetMode="External"/><Relationship Id="rId1" Type="http://schemas.openxmlformats.org/officeDocument/2006/relationships/externalLinkPath" Target="ff-22-formats-formules-pourcentag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Jo&#235;l%20Leboucher\Documents\1-Calendriers\Calendrier%20des%20jours%20ouvr&#233;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LE%20ROUZIC\Mes%20documents\1%20SAUVEGARDE%20A%20en%20cours%20et%20fonctionnement\1%20Diagrammes%20de%20Gantt\Diagr%202%20aide%20ok\spac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Nota"/>
      <sheetName val="différence Portion et Poids"/>
      <sheetName val="aides cuisine"/>
      <sheetName val="aides patisserie"/>
      <sheetName val="conversions"/>
      <sheetName val="pourcentages"/>
      <sheetName val="Plat en sauce en 5 étapes"/>
      <sheetName val="Date et heure"/>
      <sheetName val="Jours ouvrés"/>
      <sheetName val="comparer des offres"/>
      <sheetName val="Boulangerie-comment"/>
      <sheetName val="Franck Barbenoire"/>
      <sheetName val="Matou.Matheux"/>
      <sheetName val="Adobe.Flash.Player"/>
      <sheetName val="Comprendre pour Transmettre"/>
      <sheetName val="Informations de base"/>
      <sheetName val="Introduction aux fonctions"/>
      <sheetName val="Moyenne"/>
      <sheetName val="MIN et MAX"/>
      <sheetName val="Combiner texte et nombres"/>
      <sheetName val="Instructions SI"/>
      <sheetName val="RECHERCHEV"/>
      <sheetName val="Fonctions conditionnelles"/>
      <sheetName val="Assistant Fonction"/>
      <sheetName val="Erreurs dans les formules"/>
      <sheetName val="relations formules"/>
      <sheetName val="des.sites.de.référence"/>
      <sheetName val="Formats-Formules-Fonctions"/>
      <sheetName val="Formules-Fonctions.2"/>
      <sheetName val="Epurer un texte"/>
      <sheetName val="Cuisiniers.Pesez"/>
      <sheetName val="Vocabulaire"/>
      <sheetName val="Polices de Symboles"/>
      <sheetName val="Emoticones "/>
      <sheetName val="Tutos Youtube"/>
      <sheetName val="CODES COULEURS"/>
      <sheetName val="ff-22-formats-formules-pourc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ours ouvrés"/>
      <sheetName val="Jour de semaine"/>
    </sheetNames>
    <sheetDataSet>
      <sheetData sheetId="0"/>
      <sheetData sheetId="1">
        <row r="15">
          <cell r="C15">
            <v>1</v>
          </cell>
          <cell r="D15" t="str">
            <v>Dimanche</v>
          </cell>
        </row>
        <row r="16">
          <cell r="C16">
            <v>2</v>
          </cell>
          <cell r="D16" t="str">
            <v>Lundi</v>
          </cell>
        </row>
        <row r="17">
          <cell r="C17">
            <v>3</v>
          </cell>
          <cell r="D17" t="str">
            <v>Mardi</v>
          </cell>
        </row>
        <row r="18">
          <cell r="C18">
            <v>4</v>
          </cell>
          <cell r="D18" t="str">
            <v>Mercredi</v>
          </cell>
        </row>
        <row r="19">
          <cell r="C19">
            <v>5</v>
          </cell>
          <cell r="D19" t="str">
            <v>Jeudi</v>
          </cell>
        </row>
        <row r="20">
          <cell r="C20">
            <v>6</v>
          </cell>
          <cell r="D20" t="str">
            <v>Vendredi</v>
          </cell>
        </row>
        <row r="21">
          <cell r="C21">
            <v>7</v>
          </cell>
          <cell r="D21" t="str">
            <v>Samedi</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ivi d'activité"/>
      <sheetName val="Archive"/>
      <sheetName val="Données roadmap"/>
      <sheetName val="Rapport d'activité"/>
      <sheetName val="Roadmap"/>
      <sheetName val="Feuil1"/>
      <sheetName val="Aide"/>
    </sheetNames>
    <sheetDataSet>
      <sheetData sheetId="0">
        <row r="15">
          <cell r="D15" t="str">
            <v>Suivi d'activité</v>
          </cell>
        </row>
        <row r="20">
          <cell r="E20" t="str">
            <v>M</v>
          </cell>
        </row>
      </sheetData>
      <sheetData sheetId="1" refreshError="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youtube.com/watch?v=yUb6Lk9LynA" TargetMode="External"/><Relationship Id="rId13" Type="http://schemas.openxmlformats.org/officeDocument/2006/relationships/hyperlink" Target="https://bourgognefranchecomte.aract.fr/sites/default/files/2019-04/Guide_tse.pdf" TargetMode="External"/><Relationship Id="rId18" Type="http://schemas.openxmlformats.org/officeDocument/2006/relationships/hyperlink" Target="https://www.youtube.com/watch?v=I4XA5qCNU5w" TargetMode="External"/><Relationship Id="rId3" Type="http://schemas.openxmlformats.org/officeDocument/2006/relationships/hyperlink" Target="http://www.excel-downloads.com/forum/111720-space.html" TargetMode="External"/><Relationship Id="rId21" Type="http://schemas.openxmlformats.org/officeDocument/2006/relationships/hyperlink" Target="https://www.youtube.com/watch?v=btPDVf6Wd-I" TargetMode="External"/><Relationship Id="rId7" Type="http://schemas.openxmlformats.org/officeDocument/2006/relationships/hyperlink" Target="https://www.youtube.com/watch?v=pdIIQ--QgwU" TargetMode="External"/><Relationship Id="rId12" Type="http://schemas.openxmlformats.org/officeDocument/2006/relationships/hyperlink" Target="https://uimmauvergne.org/sites/default/files/Guide_transmission_savoirs_savoirfaire.pdf" TargetMode="External"/><Relationship Id="rId17" Type="http://schemas.openxmlformats.org/officeDocument/2006/relationships/hyperlink" Target="https://www.youtube.com/watch?v=Hgdab911xr4" TargetMode="External"/><Relationship Id="rId25" Type="http://schemas.openxmlformats.org/officeDocument/2006/relationships/drawing" Target="../drawings/drawing1.xml"/><Relationship Id="rId2" Type="http://schemas.openxmlformats.org/officeDocument/2006/relationships/hyperlink" Target="http://www.franck-barbenoire.fr/posts/2014/07/03/taux-hydratation/" TargetMode="External"/><Relationship Id="rId16" Type="http://schemas.openxmlformats.org/officeDocument/2006/relationships/hyperlink" Target="https://lestalentsdalphonse.com/" TargetMode="External"/><Relationship Id="rId20" Type="http://schemas.openxmlformats.org/officeDocument/2006/relationships/hyperlink" Target="https://www.youtube.com/watch?v=Gqq59qZ_OOE" TargetMode="External"/><Relationship Id="rId1" Type="http://schemas.openxmlformats.org/officeDocument/2006/relationships/hyperlink" Target="http://www.franck-barbenoire.fr/extras/pate-imposee.ods" TargetMode="External"/><Relationship Id="rId6" Type="http://schemas.openxmlformats.org/officeDocument/2006/relationships/hyperlink" Target="https://www.google.fr/search?q=piffom%C3%A9trie&amp;ie=utf-8&amp;oe=utf-8&amp;client=firefox-b&amp;gfe_rd=cr&amp;dcr=0&amp;ei=yYrYWZrKMYfAaMTIipgK" TargetMode="External"/><Relationship Id="rId11" Type="http://schemas.openxmlformats.org/officeDocument/2006/relationships/hyperlink" Target="https://www.digitalrecruiters.com/blog/comment-transmettre-savoirs-entreprise" TargetMode="External"/><Relationship Id="rId24" Type="http://schemas.openxmlformats.org/officeDocument/2006/relationships/printerSettings" Target="../printerSettings/printerSettings1.bin"/><Relationship Id="rId5" Type="http://schemas.openxmlformats.org/officeDocument/2006/relationships/hyperlink" Target="https://www.google.fr/search?q=piffom%C3%A9trie&amp;ie=utf-8&amp;oe=utf-8&amp;client=firefox-b&amp;gfe_rd=cr&amp;dcr=0&amp;ei=yYrYWZrKMYfAaMTIipgK" TargetMode="External"/><Relationship Id="rId15" Type="http://schemas.openxmlformats.org/officeDocument/2006/relationships/hyperlink" Target="http://www.uprt.fr/detail.php?id=6&amp;titre=plan-du-site" TargetMode="External"/><Relationship Id="rId23" Type="http://schemas.openxmlformats.org/officeDocument/2006/relationships/hyperlink" Target="http://www.uprt.fr/index.php" TargetMode="External"/><Relationship Id="rId10" Type="http://schemas.openxmlformats.org/officeDocument/2006/relationships/hyperlink" Target="https://www.manpowergroup.fr/contrat-de-generation-ii-%E2%80%93-la-transmission-enjeu-vital-pour-l%E2%80%99economie-et-la-societe/" TargetMode="External"/><Relationship Id="rId19" Type="http://schemas.openxmlformats.org/officeDocument/2006/relationships/hyperlink" Target="https://www.youtube.com/watch?v=Nm--HJ1rXh0" TargetMode="External"/><Relationship Id="rId4" Type="http://schemas.openxmlformats.org/officeDocument/2006/relationships/hyperlink" Target="http://www.excel-downloads.com/remository/Download/Professionnels/Planification-et-gestion-de-projets/SPACE.html" TargetMode="External"/><Relationship Id="rId9" Type="http://schemas.openxmlformats.org/officeDocument/2006/relationships/hyperlink" Target="https://www.demos.fr/expertises-thematiques-ressources-humaines-et-transmission-des-savoirs" TargetMode="External"/><Relationship Id="rId14" Type="http://schemas.openxmlformats.org/officeDocument/2006/relationships/hyperlink" Target="https://hautsdefrance-aract.fr/wp-content/uploads/2016/01/guide-pour-action-transmettre-pour-perenniser.pdf" TargetMode="External"/><Relationship Id="rId22" Type="http://schemas.openxmlformats.org/officeDocument/2006/relationships/hyperlink" Target="https://www.youtube.com/watch?v=EGtpqhNK3wQ"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ucformation.free.fr/poitou-charentes/missions-lycees/6-Mission-nutrition.pdf"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hyperlink" Target="https://forums.commentcamarche.net/forum/affich-28551595-afficher-une-date-celle-du-lundi-en-fonction-du-n-semaine" TargetMode="External"/><Relationship Id="rId1" Type="http://schemas.openxmlformats.org/officeDocument/2006/relationships/hyperlink" Target="http://ucformation.free.fr/poitou-charentes/missions-lycees/6-Mission-nutrition.pdf"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8" Type="http://schemas.openxmlformats.org/officeDocument/2006/relationships/hyperlink" Target="http://www.uprt.fr/detail.php?id=6&amp;titre=plan-du-site" TargetMode="External"/><Relationship Id="rId13" Type="http://schemas.openxmlformats.org/officeDocument/2006/relationships/printerSettings" Target="../printerSettings/printerSettings2.bin"/><Relationship Id="rId3" Type="http://schemas.openxmlformats.org/officeDocument/2006/relationships/hyperlink" Target="https://bepo.fr/wiki/Menu" TargetMode="External"/><Relationship Id="rId7" Type="http://schemas.openxmlformats.org/officeDocument/2006/relationships/hyperlink" Target="https://www.youtube.com/watch?v=BEAwIv4fIw4" TargetMode="External"/><Relationship Id="rId12" Type="http://schemas.openxmlformats.org/officeDocument/2006/relationships/hyperlink" Target="http://www.diet-life.fr/visuellement-100-calories/" TargetMode="External"/><Relationship Id="rId2" Type="http://schemas.openxmlformats.org/officeDocument/2006/relationships/hyperlink" Target="https://bepo.fr/wiki/Manuel" TargetMode="External"/><Relationship Id="rId1" Type="http://schemas.openxmlformats.org/officeDocument/2006/relationships/hyperlink" Target="http://www.symbole-clavier.com/" TargetMode="External"/><Relationship Id="rId6" Type="http://schemas.openxmlformats.org/officeDocument/2006/relationships/hyperlink" Target="https://www.youtube.com/watch?v=2TmdhLLUsOQ" TargetMode="External"/><Relationship Id="rId11" Type="http://schemas.openxmlformats.org/officeDocument/2006/relationships/hyperlink" Target="http://www.uprt.fr/mesimages/fichiers-uprt/hop-alimentation/hop-photos-quantit%C3%A9s.pdf" TargetMode="External"/><Relationship Id="rId5" Type="http://schemas.openxmlformats.org/officeDocument/2006/relationships/hyperlink" Target="https://www.premiers-clics.fr/cours-informatique/windows-convertir-un-cd-en-fichiers-mp3/" TargetMode="External"/><Relationship Id="rId10" Type="http://schemas.openxmlformats.org/officeDocument/2006/relationships/hyperlink" Target="https://everything.fr.softonic.com/" TargetMode="External"/><Relationship Id="rId4" Type="http://schemas.openxmlformats.org/officeDocument/2006/relationships/hyperlink" Target="https://www.premiers-clics.fr/cours-informatique/windows-les-fonctionnalites-du-clavier/" TargetMode="External"/><Relationship Id="rId9" Type="http://schemas.openxmlformats.org/officeDocument/2006/relationships/hyperlink" Target="http://www.uprt.fr/detail.php?id=185&amp;titre=restaurateurs" TargetMode="External"/><Relationship Id="rId1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5.bin"/><Relationship Id="rId1" Type="http://schemas.openxmlformats.org/officeDocument/2006/relationships/hyperlink" Target="https://tssperformance.com/comment-extraire-les-x-premiers-mots-dun-texte-dans-excel/" TargetMode="External"/></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tuto-office.fr/tutos/fonctions-excel-nb-nb-nb-vide-nbval-comptez-ses-cellules-videspleines/" TargetMode="External"/><Relationship Id="rId1" Type="http://schemas.openxmlformats.org/officeDocument/2006/relationships/hyperlink" Target="http://www.cijoint.fr/cjlink.php?file=cj200912/cijP8v4fNy.xls" TargetMode="External"/><Relationship Id="rId4" Type="http://schemas.openxmlformats.org/officeDocument/2006/relationships/drawing" Target="../drawings/drawing12.xm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7.bin"/><Relationship Id="rId1" Type="http://schemas.openxmlformats.org/officeDocument/2006/relationships/hyperlink" Target="http://www.bossons-fute.fr/index.php?option=com_content&amp;view=category&amp;id=3&amp;Itemid=4" TargetMode="External"/></Relationships>
</file>

<file path=xl/worksheets/_rels/sheet2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14.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xml.rels><?xml version="1.0" encoding="UTF-8" standalone="yes"?>
<Relationships xmlns="http://schemas.openxmlformats.org/package/2006/relationships"><Relationship Id="rId8" Type="http://schemas.openxmlformats.org/officeDocument/2006/relationships/hyperlink" Target="https://www.espacefrancais.com/la-ponctuation/" TargetMode="External"/><Relationship Id="rId3" Type="http://schemas.openxmlformats.org/officeDocument/2006/relationships/hyperlink" Target="http://lecompagnon.info/excel/analyse.htm" TargetMode="External"/><Relationship Id="rId7" Type="http://schemas.openxmlformats.org/officeDocument/2006/relationships/hyperlink" Target="https://bien-ecrire.com/ponctuation-deuxiemepartie/" TargetMode="External"/><Relationship Id="rId12" Type="http://schemas.openxmlformats.org/officeDocument/2006/relationships/printerSettings" Target="../printerSettings/printerSettings3.bin"/><Relationship Id="rId2" Type="http://schemas.openxmlformats.org/officeDocument/2006/relationships/hyperlink" Target="https://support.office.com/fr-fr/article/Afficher-les-relations-entre-formules-et-cellules-a59bef2b-3701-46bf-8ff1-d3518771d507" TargetMode="External"/><Relationship Id="rId1" Type="http://schemas.openxmlformats.org/officeDocument/2006/relationships/hyperlink" Target="https://support.office.com/fr-fr/article/Sp%C3%A9cifications-et-limites-relatives-%C3%A0-Excel-1672b34d-7043-467e-8e27-269d656771c3" TargetMode="External"/><Relationship Id="rId6" Type="http://schemas.openxmlformats.org/officeDocument/2006/relationships/hyperlink" Target="http://espacescomprises.com/corriger-un-roman-reviser-le-fond-1ere-partie/" TargetMode="External"/><Relationship Id="rId11" Type="http://schemas.openxmlformats.org/officeDocument/2006/relationships/hyperlink" Target="https://www.google.com/search?q=excel+audit-et-espionner-des-formules-sous-excel/&amp;rlz=1C1AVFC_enFR845FR845&amp;sxsrf=ALeKk00ZkuagfnESYXg-m2UrGlCtwMm4ng:1604142452301&amp;source=lnms&amp;tbm=vid&amp;sa=X&amp;ved=2ahUKEwjl6qao2N7sAhUr5eAKHeQECugQ_AUoAnoECAoQBA&amp;biw=1600&amp;bih=841" TargetMode="External"/><Relationship Id="rId5" Type="http://schemas.openxmlformats.org/officeDocument/2006/relationships/hyperlink" Target="https://www.atlantiswordprocessor.com/fr/help/index.php?page=_autocorrect_rules.htm" TargetMode="External"/><Relationship Id="rId10" Type="http://schemas.openxmlformats.org/officeDocument/2006/relationships/hyperlink" Target="https://www.youtube.com/watch?v=ImOnZNKHBNU&amp;ab_channel=Tutech" TargetMode="External"/><Relationship Id="rId4" Type="http://schemas.openxmlformats.org/officeDocument/2006/relationships/hyperlink" Target="https://www.google.com/search?q=excel+audit-et-espionner-des-formules-sous-excel/&amp;rlz=1C1AVFC_enFR845FR845&amp;sxsrf=ALeKk00ZkuagfnESYXg-m2UrGlCtwMm4ng:1604142452301&amp;source=lnms&amp;tbm=vid&amp;sa=X&amp;ved=2ahUKEwjl6qao2N7sAhUr5eAKHeQECugQ_AUoAnoECAoQBA&amp;biw=1600&amp;bih=841" TargetMode="External"/><Relationship Id="rId9" Type="http://schemas.openxmlformats.org/officeDocument/2006/relationships/hyperlink" Target="https://www.claireetclaire.fr/ponctuation-les-regles-typographiques/"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youtube.com/watch?v=T6gm5MQ0URc"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29C3B-C17B-4F1B-BD75-4925ACA0F1BA}">
  <dimension ref="A1:AR374"/>
  <sheetViews>
    <sheetView showZeros="0" showWhiteSpace="0" topLeftCell="A69" zoomScale="61" zoomScaleNormal="61" zoomScalePageLayoutView="58" workbookViewId="0">
      <selection activeCell="W40" sqref="W40"/>
    </sheetView>
  </sheetViews>
  <sheetFormatPr baseColWidth="10" defaultRowHeight="15" x14ac:dyDescent="0.25"/>
  <cols>
    <col min="1" max="1" width="14.5703125" style="233" customWidth="1"/>
    <col min="2" max="6" width="11.42578125" style="233"/>
    <col min="7" max="7" width="8" style="233" customWidth="1"/>
    <col min="8" max="9" width="11.42578125" style="233"/>
    <col min="10" max="10" width="21.7109375" style="233" customWidth="1"/>
    <col min="11" max="11" width="12.140625" style="233" customWidth="1"/>
    <col min="12" max="13" width="16" style="260" bestFit="1" customWidth="1"/>
    <col min="14" max="16" width="11.42578125" style="260"/>
    <col min="17" max="18" width="11.42578125" style="134"/>
    <col min="19" max="19" width="16.5703125" style="134" customWidth="1"/>
    <col min="20" max="20" width="11.42578125" style="134"/>
    <col min="21" max="21" width="15.140625" style="134" customWidth="1"/>
    <col min="22" max="22" width="11.7109375" style="134" customWidth="1"/>
    <col min="23" max="23" width="17.28515625" style="134" customWidth="1"/>
    <col min="24" max="24" width="13" style="134" customWidth="1"/>
    <col min="25" max="25" width="18.42578125" style="134" bestFit="1" customWidth="1"/>
    <col min="26" max="16384" width="11.42578125" style="134"/>
  </cols>
  <sheetData>
    <row r="1" spans="1:32" ht="51.75" customHeight="1" x14ac:dyDescent="0.25">
      <c r="A1" s="130"/>
      <c r="B1" s="130"/>
      <c r="C1" s="130"/>
      <c r="D1" s="130"/>
      <c r="E1" s="130"/>
      <c r="F1" s="130"/>
      <c r="G1" s="130"/>
      <c r="H1" s="130"/>
      <c r="I1" s="130"/>
      <c r="J1" s="130"/>
      <c r="K1" s="130"/>
      <c r="L1" s="131"/>
      <c r="M1" s="131"/>
      <c r="N1" s="131"/>
      <c r="O1" s="131"/>
      <c r="P1" s="131"/>
      <c r="Q1" s="132"/>
      <c r="R1" s="132"/>
      <c r="S1" s="132"/>
      <c r="T1" s="132"/>
      <c r="U1" s="132"/>
      <c r="V1" s="132"/>
      <c r="W1" s="132"/>
      <c r="X1" s="132"/>
      <c r="Y1" s="132"/>
      <c r="Z1" s="132"/>
      <c r="AA1" s="132"/>
      <c r="AB1" s="132"/>
      <c r="AC1" s="132"/>
      <c r="AD1" s="133"/>
      <c r="AE1" s="133"/>
      <c r="AF1" s="133"/>
    </row>
    <row r="2" spans="1:32" ht="51.75" customHeight="1" x14ac:dyDescent="0.4">
      <c r="A2" s="809"/>
      <c r="B2" s="3309" t="s">
        <v>525</v>
      </c>
      <c r="C2" s="3309"/>
      <c r="D2" s="3309"/>
      <c r="E2" s="3309"/>
      <c r="F2" s="3309"/>
      <c r="G2" s="3309"/>
      <c r="H2" s="3309"/>
      <c r="I2" s="3309"/>
      <c r="J2" s="3309"/>
      <c r="K2" s="3309"/>
      <c r="L2" s="3309"/>
      <c r="M2" s="3309"/>
      <c r="N2" s="3309"/>
      <c r="O2" s="3309"/>
      <c r="P2" s="3309"/>
      <c r="Q2" s="3309"/>
      <c r="R2" s="3309"/>
      <c r="S2" s="3309"/>
      <c r="T2" s="3309"/>
      <c r="U2" s="3309"/>
      <c r="V2" s="132"/>
      <c r="W2" s="135" t="s">
        <v>2948</v>
      </c>
      <c r="X2" s="135"/>
      <c r="Y2" s="132"/>
      <c r="Z2" s="132"/>
      <c r="AA2" s="132"/>
      <c r="AB2" s="132"/>
      <c r="AC2" s="132"/>
      <c r="AD2" s="133"/>
      <c r="AE2" s="133"/>
      <c r="AF2" s="133"/>
    </row>
    <row r="3" spans="1:32" ht="51.75" customHeight="1" x14ac:dyDescent="0.4">
      <c r="A3" s="809"/>
      <c r="B3" s="3309"/>
      <c r="C3" s="3309"/>
      <c r="D3" s="3309"/>
      <c r="E3" s="3309"/>
      <c r="F3" s="3309"/>
      <c r="G3" s="3309"/>
      <c r="H3" s="3309"/>
      <c r="I3" s="3309"/>
      <c r="J3" s="3309"/>
      <c r="K3" s="3309"/>
      <c r="L3" s="3309"/>
      <c r="M3" s="3309"/>
      <c r="N3" s="3309"/>
      <c r="O3" s="3309"/>
      <c r="P3" s="3309"/>
      <c r="Q3" s="3309"/>
      <c r="R3" s="3309"/>
      <c r="S3" s="3309"/>
      <c r="T3" s="3309"/>
      <c r="U3" s="3309"/>
      <c r="V3" s="132"/>
      <c r="W3" s="138" t="s">
        <v>2949</v>
      </c>
      <c r="X3" s="132"/>
      <c r="Y3" s="132"/>
      <c r="Z3" s="132"/>
      <c r="AA3" s="132"/>
      <c r="AB3" s="132"/>
      <c r="AC3" s="132"/>
      <c r="AD3" s="133"/>
      <c r="AE3" s="133"/>
      <c r="AF3" s="133"/>
    </row>
    <row r="4" spans="1:32" ht="51.75" customHeight="1" x14ac:dyDescent="0.5">
      <c r="A4" s="809"/>
      <c r="B4" s="809"/>
      <c r="C4" s="809"/>
      <c r="D4" s="824" t="s">
        <v>511</v>
      </c>
      <c r="E4" s="809"/>
      <c r="F4" s="809"/>
      <c r="G4" s="809"/>
      <c r="H4" s="809"/>
      <c r="I4" s="809"/>
      <c r="J4" s="809"/>
      <c r="K4" s="809"/>
      <c r="L4" s="825"/>
      <c r="M4" s="825"/>
      <c r="N4" s="825"/>
      <c r="O4" s="825"/>
      <c r="P4" s="825"/>
      <c r="Q4" s="826"/>
      <c r="R4" s="826"/>
      <c r="S4" s="826"/>
      <c r="T4" s="826"/>
      <c r="U4" s="826"/>
      <c r="V4" s="132"/>
      <c r="W4" s="132"/>
      <c r="X4" s="132"/>
      <c r="Y4" s="132"/>
      <c r="Z4" s="132"/>
      <c r="AA4" s="132"/>
      <c r="AB4" s="132"/>
      <c r="AC4" s="132"/>
      <c r="AD4" s="133"/>
      <c r="AE4" s="133"/>
      <c r="AF4" s="133"/>
    </row>
    <row r="5" spans="1:32" ht="51.75" customHeight="1" x14ac:dyDescent="0.25">
      <c r="A5" s="130"/>
      <c r="B5" s="130"/>
      <c r="C5" s="130"/>
      <c r="D5" s="264"/>
      <c r="E5" s="130"/>
      <c r="F5" s="130"/>
      <c r="G5" s="130"/>
      <c r="H5" s="130"/>
      <c r="I5" s="130"/>
      <c r="J5" s="130"/>
      <c r="K5" s="130"/>
      <c r="L5" s="131"/>
      <c r="M5" s="131"/>
      <c r="N5" s="131"/>
      <c r="O5" s="131"/>
      <c r="P5" s="131"/>
      <c r="Q5" s="132"/>
      <c r="R5" s="132"/>
      <c r="S5" s="132"/>
      <c r="T5" s="132"/>
      <c r="U5" s="132"/>
      <c r="V5" s="132"/>
      <c r="W5" s="132"/>
      <c r="X5" s="132"/>
      <c r="Y5" s="132"/>
      <c r="Z5" s="132"/>
      <c r="AA5" s="132"/>
      <c r="AB5" s="132"/>
      <c r="AC5" s="132"/>
      <c r="AD5" s="133"/>
      <c r="AE5" s="133"/>
      <c r="AF5" s="133"/>
    </row>
    <row r="6" spans="1:32" ht="40.5" customHeight="1" x14ac:dyDescent="0.25">
      <c r="A6" s="130"/>
      <c r="B6" s="3109" t="s">
        <v>119</v>
      </c>
      <c r="C6" s="130"/>
      <c r="D6" s="130"/>
      <c r="E6" s="130"/>
      <c r="F6" s="130"/>
      <c r="G6" s="130"/>
      <c r="H6" s="130"/>
      <c r="I6" s="131"/>
      <c r="J6" s="130"/>
      <c r="K6" s="130"/>
      <c r="L6" s="131"/>
      <c r="M6" s="131"/>
      <c r="N6" s="131"/>
      <c r="O6" s="131"/>
      <c r="P6" s="131"/>
      <c r="Q6" s="132"/>
      <c r="R6" s="132"/>
      <c r="S6" s="132"/>
      <c r="T6" s="132"/>
      <c r="U6" s="132"/>
      <c r="V6" s="132"/>
      <c r="W6" s="132"/>
      <c r="X6" s="132"/>
      <c r="Y6" s="132"/>
      <c r="Z6" s="132"/>
      <c r="AA6" s="132"/>
      <c r="AB6" s="132"/>
      <c r="AC6" s="132"/>
      <c r="AD6" s="133"/>
      <c r="AE6"/>
      <c r="AF6" s="133"/>
    </row>
    <row r="7" spans="1:32" ht="40.5" customHeight="1" x14ac:dyDescent="0.25">
      <c r="A7" s="130"/>
      <c r="B7" s="3110" t="s">
        <v>120</v>
      </c>
      <c r="C7" s="137"/>
      <c r="D7" s="130"/>
      <c r="E7" s="130"/>
      <c r="F7" s="130"/>
      <c r="G7" s="130"/>
      <c r="H7" s="130"/>
      <c r="I7" s="131"/>
      <c r="J7" s="130"/>
      <c r="K7" s="130"/>
      <c r="L7" s="131"/>
      <c r="M7" s="131"/>
      <c r="N7" s="131"/>
      <c r="O7" s="131"/>
      <c r="P7" s="131"/>
      <c r="Q7" s="132"/>
      <c r="R7" s="132"/>
      <c r="S7" s="132"/>
      <c r="T7" s="132"/>
      <c r="U7" s="132"/>
      <c r="V7" s="132"/>
      <c r="W7" s="132"/>
      <c r="X7" s="132"/>
      <c r="Y7" s="132"/>
      <c r="Z7" s="132"/>
      <c r="AA7" s="132"/>
      <c r="AB7" s="132"/>
      <c r="AC7" s="132"/>
      <c r="AD7" s="133"/>
      <c r="AE7"/>
      <c r="AF7" s="133"/>
    </row>
    <row r="8" spans="1:32" ht="40.5" customHeight="1" x14ac:dyDescent="0.25">
      <c r="A8" s="130"/>
      <c r="B8" s="3110" t="s">
        <v>2946</v>
      </c>
      <c r="C8" s="137"/>
      <c r="D8" s="130"/>
      <c r="E8" s="130"/>
      <c r="F8" s="130"/>
      <c r="G8" s="130"/>
      <c r="H8" s="130"/>
      <c r="I8" s="131"/>
      <c r="J8" s="3110" t="s">
        <v>2947</v>
      </c>
      <c r="K8" s="130"/>
      <c r="L8" s="131"/>
      <c r="M8" s="131"/>
      <c r="N8" s="131"/>
      <c r="O8" s="131"/>
      <c r="P8" s="131"/>
      <c r="Q8" s="132"/>
      <c r="R8" s="132"/>
      <c r="S8" s="132"/>
      <c r="T8" s="132"/>
      <c r="U8" s="132"/>
      <c r="V8" s="132"/>
      <c r="W8" s="132"/>
      <c r="X8" s="132"/>
      <c r="Y8" s="132"/>
      <c r="Z8" s="132"/>
      <c r="AA8" s="132"/>
      <c r="AB8" s="132"/>
      <c r="AC8" s="132"/>
      <c r="AD8" s="133"/>
      <c r="AE8"/>
      <c r="AF8" s="133"/>
    </row>
    <row r="9" spans="1:32" ht="40.5" customHeight="1" x14ac:dyDescent="0.25">
      <c r="A9" s="130"/>
      <c r="B9" s="139" t="s">
        <v>121</v>
      </c>
      <c r="C9" s="137"/>
      <c r="D9" s="130"/>
      <c r="E9" s="130"/>
      <c r="F9" s="130"/>
      <c r="G9" s="130"/>
      <c r="H9" s="130"/>
      <c r="I9" s="131"/>
      <c r="J9" s="130"/>
      <c r="K9" s="130"/>
      <c r="L9" s="131"/>
      <c r="M9" s="131"/>
      <c r="N9" s="131"/>
      <c r="O9" s="131"/>
      <c r="P9" s="131"/>
      <c r="Q9" s="132"/>
      <c r="R9" s="132"/>
      <c r="S9" s="132"/>
      <c r="T9" s="132"/>
      <c r="U9" s="132"/>
      <c r="V9" s="132"/>
      <c r="W9" s="138"/>
      <c r="X9" s="132"/>
      <c r="Y9" s="132"/>
      <c r="Z9" s="132"/>
      <c r="AA9" s="132"/>
      <c r="AB9" s="132"/>
      <c r="AC9" s="132"/>
      <c r="AD9" s="133"/>
      <c r="AE9"/>
      <c r="AF9" s="133"/>
    </row>
    <row r="10" spans="1:32" ht="40.5" customHeight="1" x14ac:dyDescent="0.25">
      <c r="A10" s="130"/>
      <c r="B10" s="136" t="s">
        <v>122</v>
      </c>
      <c r="C10" s="137"/>
      <c r="D10" s="130"/>
      <c r="E10" s="130"/>
      <c r="F10" s="130"/>
      <c r="G10" s="130"/>
      <c r="H10" s="130"/>
      <c r="I10" s="131"/>
      <c r="J10" s="130"/>
      <c r="K10" s="130"/>
      <c r="L10" s="131"/>
      <c r="M10" s="131"/>
      <c r="N10" s="131"/>
      <c r="O10" s="131"/>
      <c r="P10" s="131"/>
      <c r="Q10" s="132"/>
      <c r="R10" s="132"/>
      <c r="S10" s="132"/>
      <c r="T10" s="132"/>
      <c r="U10" s="132"/>
      <c r="V10" s="132"/>
      <c r="W10" s="140"/>
      <c r="X10" s="132"/>
      <c r="Y10" s="132"/>
      <c r="Z10" s="132"/>
      <c r="AA10" s="132"/>
      <c r="AB10" s="132"/>
      <c r="AC10" s="132"/>
      <c r="AD10" s="133"/>
      <c r="AE10"/>
      <c r="AF10" s="133"/>
    </row>
    <row r="11" spans="1:32" ht="40.5" customHeight="1" x14ac:dyDescent="0.25">
      <c r="A11" s="130"/>
      <c r="B11" s="136" t="s">
        <v>123</v>
      </c>
      <c r="C11" s="137"/>
      <c r="D11" s="130"/>
      <c r="E11" s="130"/>
      <c r="F11" s="130"/>
      <c r="G11" s="130"/>
      <c r="H11" s="130"/>
      <c r="I11" s="131"/>
      <c r="J11" s="130"/>
      <c r="K11" s="130"/>
      <c r="L11" s="131"/>
      <c r="M11" s="131"/>
      <c r="N11" s="131"/>
      <c r="O11" s="131"/>
      <c r="P11" s="131"/>
      <c r="Q11" s="132"/>
      <c r="R11" s="132"/>
      <c r="S11" s="132"/>
      <c r="T11" s="132"/>
      <c r="U11" s="132"/>
      <c r="V11" s="132"/>
      <c r="W11" s="141" t="str">
        <f ca="1">"Page "&amp;_xlfn.SHEET()&amp;" sur "&amp;_xlfn.SHEETS()</f>
        <v>Page 1 sur 28</v>
      </c>
      <c r="X11" s="141"/>
      <c r="Y11" s="132"/>
      <c r="Z11" s="132"/>
      <c r="AA11" s="132"/>
      <c r="AB11" s="132"/>
      <c r="AC11" s="132"/>
      <c r="AD11" s="133"/>
      <c r="AE11"/>
      <c r="AF11" s="133"/>
    </row>
    <row r="12" spans="1:32" ht="40.5" customHeight="1" x14ac:dyDescent="0.25">
      <c r="A12" s="130"/>
      <c r="B12" s="136" t="s">
        <v>124</v>
      </c>
      <c r="C12" s="137"/>
      <c r="D12" s="130"/>
      <c r="E12" s="130"/>
      <c r="F12" s="130"/>
      <c r="G12" s="130"/>
      <c r="H12" s="130"/>
      <c r="I12" s="131"/>
      <c r="J12" s="130"/>
      <c r="K12" s="130"/>
      <c r="L12" s="131"/>
      <c r="M12" s="131"/>
      <c r="N12" s="131"/>
      <c r="O12" s="131"/>
      <c r="P12" s="131"/>
      <c r="Q12" s="132"/>
      <c r="R12" s="132"/>
      <c r="S12" s="132"/>
      <c r="T12" s="132"/>
      <c r="U12" s="132"/>
      <c r="V12" s="132"/>
      <c r="W12" s="140"/>
      <c r="X12" s="132"/>
      <c r="Y12" s="132"/>
      <c r="Z12" s="132"/>
      <c r="AA12" s="132"/>
      <c r="AB12" s="132"/>
      <c r="AC12" s="132"/>
      <c r="AD12" s="133"/>
      <c r="AE12"/>
      <c r="AF12" s="133"/>
    </row>
    <row r="13" spans="1:32" ht="40.5" customHeight="1" x14ac:dyDescent="0.25">
      <c r="A13" s="130"/>
      <c r="B13" s="136"/>
      <c r="C13" s="137"/>
      <c r="D13" s="130"/>
      <c r="E13" s="130"/>
      <c r="F13" s="130"/>
      <c r="G13" s="130"/>
      <c r="H13" s="130"/>
      <c r="I13" s="131"/>
      <c r="J13" s="130"/>
      <c r="K13" s="130"/>
      <c r="L13" s="131"/>
      <c r="M13" s="131"/>
      <c r="N13" s="131"/>
      <c r="O13" s="131"/>
      <c r="P13" s="131"/>
      <c r="Q13" s="132"/>
      <c r="R13" s="132"/>
      <c r="S13" s="132"/>
      <c r="T13" s="132"/>
      <c r="U13" s="132"/>
      <c r="V13" s="132"/>
      <c r="W13" s="140"/>
      <c r="X13" s="132"/>
      <c r="Y13" s="132"/>
      <c r="Z13" s="132"/>
      <c r="AA13" s="132"/>
      <c r="AB13" s="132"/>
      <c r="AC13" s="132"/>
      <c r="AD13" s="133"/>
      <c r="AE13" s="133"/>
      <c r="AF13" s="133"/>
    </row>
    <row r="14" spans="1:32" ht="40.5" customHeight="1" x14ac:dyDescent="0.5">
      <c r="A14" s="130"/>
      <c r="B14" s="136"/>
      <c r="C14" s="137"/>
      <c r="D14" s="130"/>
      <c r="E14" s="130"/>
      <c r="F14" s="130"/>
      <c r="G14" s="130"/>
      <c r="H14" s="130"/>
      <c r="I14" s="131"/>
      <c r="J14" s="825"/>
      <c r="K14" s="1260" t="s">
        <v>13</v>
      </c>
      <c r="L14" s="824" t="s">
        <v>14</v>
      </c>
      <c r="M14" s="1261"/>
      <c r="N14" s="1261"/>
      <c r="O14" s="825"/>
      <c r="P14" s="1260"/>
      <c r="Q14" s="824"/>
      <c r="R14" s="1261"/>
      <c r="S14" s="1261"/>
      <c r="T14" s="132"/>
      <c r="U14" s="132"/>
      <c r="V14" s="132"/>
      <c r="W14" s="140"/>
      <c r="X14" s="132"/>
      <c r="Y14" s="132"/>
      <c r="Z14" s="132"/>
      <c r="AA14" s="132"/>
      <c r="AB14" s="132"/>
      <c r="AC14" s="132"/>
      <c r="AD14" s="133"/>
      <c r="AE14" s="133"/>
      <c r="AF14" s="133"/>
    </row>
    <row r="15" spans="1:32" ht="40.5" customHeight="1" x14ac:dyDescent="0.2">
      <c r="A15" s="130"/>
      <c r="B15" s="132"/>
      <c r="C15" s="132"/>
      <c r="D15" s="132"/>
      <c r="E15" s="132"/>
      <c r="F15" s="132"/>
      <c r="G15" s="132"/>
      <c r="H15" s="132"/>
      <c r="I15" s="132"/>
      <c r="J15" s="132"/>
      <c r="K15" s="132"/>
      <c r="L15" s="132"/>
      <c r="M15" s="132"/>
      <c r="N15" s="132"/>
      <c r="O15" s="132"/>
      <c r="P15" s="132"/>
      <c r="Q15" s="132"/>
      <c r="R15" s="132"/>
      <c r="S15" s="132"/>
      <c r="T15" s="132"/>
      <c r="U15" s="132"/>
      <c r="V15" s="132"/>
      <c r="W15" s="140"/>
      <c r="X15" s="132"/>
      <c r="Y15" s="132"/>
      <c r="Z15" s="132"/>
      <c r="AA15" s="132"/>
      <c r="AB15" s="132"/>
      <c r="AC15" s="132"/>
      <c r="AD15" s="133"/>
      <c r="AE15" s="133"/>
      <c r="AF15" s="133"/>
    </row>
    <row r="16" spans="1:32" ht="40.5" customHeight="1" x14ac:dyDescent="0.25">
      <c r="A16" s="142" t="s">
        <v>125</v>
      </c>
      <c r="B16" s="3310" t="s">
        <v>126</v>
      </c>
      <c r="C16" s="3310"/>
      <c r="D16" s="3310"/>
      <c r="E16" s="3310"/>
      <c r="F16" s="3310"/>
      <c r="G16" s="3310"/>
      <c r="H16" s="3310"/>
      <c r="I16" s="3310"/>
      <c r="J16" s="3310"/>
      <c r="K16" s="3310"/>
      <c r="L16" s="3310"/>
      <c r="M16" s="3310"/>
      <c r="N16" s="3310"/>
      <c r="O16" s="110"/>
      <c r="P16" s="110"/>
      <c r="Q16" s="110"/>
      <c r="R16" s="110"/>
      <c r="S16" s="110"/>
      <c r="T16" s="110"/>
      <c r="U16" s="110"/>
      <c r="V16" s="110"/>
      <c r="W16" s="140"/>
      <c r="X16" s="132"/>
      <c r="Y16" s="132"/>
      <c r="Z16" s="132"/>
      <c r="AA16" s="132"/>
      <c r="AB16" s="132"/>
      <c r="AC16" s="132"/>
      <c r="AD16" s="133"/>
      <c r="AE16" s="133"/>
      <c r="AF16" s="133"/>
    </row>
    <row r="17" spans="1:32" ht="40.5" customHeight="1" x14ac:dyDescent="0.25">
      <c r="A17" s="297" t="s">
        <v>387</v>
      </c>
      <c r="B17" s="300" t="str">
        <f ca="1">CELL("nomfichier")</f>
        <v>D:\Données\Copie_ancien_DD\0-UPRT.fait\1-UPRT.FR-SITE-WEB\ff-fiches-fabrications\ff-fiches-fabrication-maj-08-2020\[tranmission.des.savoirs.xlsx]Transmission des savoirs.13.03</v>
      </c>
      <c r="C17" s="298"/>
      <c r="D17" s="299"/>
      <c r="E17" s="299"/>
      <c r="F17" s="299"/>
      <c r="G17" s="299"/>
      <c r="H17" s="299"/>
      <c r="I17" s="110"/>
      <c r="J17" s="299"/>
      <c r="K17" s="299"/>
      <c r="L17" s="110"/>
      <c r="M17" s="110"/>
      <c r="N17" s="110"/>
      <c r="O17" s="110"/>
      <c r="P17" s="110"/>
      <c r="Q17" s="110"/>
      <c r="R17" s="110"/>
      <c r="S17" s="110"/>
      <c r="T17" s="110"/>
      <c r="U17" s="110"/>
      <c r="V17" s="110"/>
      <c r="W17" s="140"/>
      <c r="X17" s="132"/>
      <c r="Y17" s="132"/>
      <c r="Z17" s="132"/>
      <c r="AA17" s="132"/>
      <c r="AB17" s="132"/>
      <c r="AC17" s="132"/>
      <c r="AD17" s="133"/>
      <c r="AE17" s="133"/>
      <c r="AF17" s="133"/>
    </row>
    <row r="18" spans="1:32" ht="40.5" customHeight="1" x14ac:dyDescent="0.25">
      <c r="A18" s="130"/>
      <c r="B18" s="136" t="s">
        <v>127</v>
      </c>
      <c r="C18" s="137"/>
      <c r="D18" s="130"/>
      <c r="E18" s="130"/>
      <c r="F18" s="130"/>
      <c r="G18" s="130"/>
      <c r="H18" s="130"/>
      <c r="I18" s="131"/>
      <c r="J18" s="130"/>
      <c r="K18" s="130"/>
      <c r="L18" s="131"/>
      <c r="M18" s="131"/>
      <c r="N18" s="131"/>
      <c r="O18" s="131"/>
      <c r="P18" s="131"/>
      <c r="Q18" s="132"/>
      <c r="R18" s="132"/>
      <c r="S18" s="132"/>
      <c r="T18" s="132"/>
      <c r="U18" s="132"/>
      <c r="V18" s="132"/>
      <c r="W18" s="140"/>
      <c r="X18" s="132"/>
      <c r="Y18" s="132"/>
      <c r="Z18" s="132"/>
      <c r="AA18" s="132"/>
      <c r="AB18" s="132"/>
      <c r="AC18" s="132"/>
      <c r="AD18" s="133"/>
      <c r="AE18" s="133"/>
      <c r="AF18" s="133"/>
    </row>
    <row r="19" spans="1:32" ht="40.5" customHeight="1" x14ac:dyDescent="0.25">
      <c r="A19" s="130"/>
      <c r="B19" s="136"/>
      <c r="C19" s="136" t="s">
        <v>128</v>
      </c>
      <c r="D19" s="130"/>
      <c r="E19" s="130"/>
      <c r="F19" s="130"/>
      <c r="G19" s="130"/>
      <c r="H19" s="130"/>
      <c r="I19" s="131"/>
      <c r="J19" s="130"/>
      <c r="K19" s="130"/>
      <c r="L19" s="131"/>
      <c r="M19" s="131"/>
      <c r="N19" s="131"/>
      <c r="O19" s="131"/>
      <c r="P19" s="131"/>
      <c r="Q19" s="132"/>
      <c r="R19" s="132"/>
      <c r="S19" s="132"/>
      <c r="T19" s="132"/>
      <c r="U19" s="132"/>
      <c r="V19" s="132"/>
      <c r="W19" s="140"/>
      <c r="X19" s="132"/>
      <c r="Y19" s="132"/>
      <c r="Z19" s="132"/>
      <c r="AA19" s="132"/>
      <c r="AB19" s="132"/>
      <c r="AC19" s="132"/>
      <c r="AD19" s="133"/>
      <c r="AE19" s="133"/>
      <c r="AF19" s="133"/>
    </row>
    <row r="20" spans="1:32" ht="40.5" customHeight="1" x14ac:dyDescent="0.25">
      <c r="A20" s="130"/>
      <c r="B20" s="136"/>
      <c r="C20" s="136" t="s">
        <v>129</v>
      </c>
      <c r="D20" s="130"/>
      <c r="E20" s="130"/>
      <c r="F20" s="130"/>
      <c r="G20" s="130"/>
      <c r="H20" s="130"/>
      <c r="I20" s="131"/>
      <c r="J20" s="130"/>
      <c r="K20" s="143" t="s">
        <v>20</v>
      </c>
      <c r="L20" s="136" t="s">
        <v>130</v>
      </c>
      <c r="M20" s="131"/>
      <c r="N20" s="131"/>
      <c r="O20" s="131"/>
      <c r="P20" s="131"/>
      <c r="Q20" s="132"/>
      <c r="R20" s="132"/>
      <c r="S20" s="132"/>
      <c r="T20" s="132"/>
      <c r="U20" s="132"/>
      <c r="V20" s="132"/>
      <c r="W20" s="140"/>
      <c r="X20" s="132"/>
      <c r="Y20" s="132"/>
      <c r="Z20" s="132"/>
      <c r="AA20" s="132"/>
      <c r="AB20" s="132"/>
      <c r="AC20" s="132"/>
      <c r="AD20" s="133"/>
      <c r="AE20" s="133"/>
      <c r="AF20" s="133"/>
    </row>
    <row r="21" spans="1:32" ht="40.5" customHeight="1" x14ac:dyDescent="0.25">
      <c r="A21" s="130"/>
      <c r="B21" s="136"/>
      <c r="C21" s="136" t="s">
        <v>131</v>
      </c>
      <c r="D21" s="130"/>
      <c r="E21" s="130"/>
      <c r="F21" s="130"/>
      <c r="G21" s="130"/>
      <c r="H21" s="130"/>
      <c r="I21" s="131"/>
      <c r="J21" s="130"/>
      <c r="K21" s="130"/>
      <c r="L21" s="131"/>
      <c r="M21" s="131"/>
      <c r="N21" s="131"/>
      <c r="O21" s="131"/>
      <c r="P21" s="131"/>
      <c r="Q21" s="132"/>
      <c r="R21" s="132"/>
      <c r="S21" s="132"/>
      <c r="T21" s="132"/>
      <c r="U21" s="132"/>
      <c r="V21" s="132"/>
      <c r="W21" s="140"/>
      <c r="X21" s="132"/>
      <c r="Y21" s="132"/>
      <c r="Z21" s="132"/>
      <c r="AA21" s="132"/>
      <c r="AB21" s="132"/>
      <c r="AC21" s="132"/>
      <c r="AD21" s="133"/>
      <c r="AE21" s="133"/>
      <c r="AF21" s="133"/>
    </row>
    <row r="22" spans="1:32" ht="40.5" customHeight="1" x14ac:dyDescent="0.25">
      <c r="A22" s="130"/>
      <c r="B22" s="136"/>
      <c r="C22" s="136" t="s">
        <v>132</v>
      </c>
      <c r="D22" s="130"/>
      <c r="E22" s="130"/>
      <c r="F22" s="130"/>
      <c r="G22" s="130"/>
      <c r="H22" s="130"/>
      <c r="I22" s="131"/>
      <c r="J22" s="130"/>
      <c r="K22" s="130"/>
      <c r="L22" s="131"/>
      <c r="M22" s="131"/>
      <c r="N22" s="131"/>
      <c r="O22" s="131"/>
      <c r="P22" s="131"/>
      <c r="Q22" s="132"/>
      <c r="R22" s="132"/>
      <c r="S22" s="132"/>
      <c r="T22" s="132"/>
      <c r="U22" s="132"/>
      <c r="V22" s="132"/>
      <c r="W22" s="140"/>
      <c r="X22" s="132"/>
      <c r="Y22" s="132"/>
      <c r="Z22" s="132"/>
      <c r="AA22" s="132"/>
      <c r="AB22" s="132"/>
      <c r="AC22" s="132"/>
      <c r="AD22" s="133"/>
      <c r="AE22" s="133"/>
      <c r="AF22" s="133"/>
    </row>
    <row r="23" spans="1:32" ht="40.5" customHeight="1" x14ac:dyDescent="0.25">
      <c r="A23" s="130"/>
      <c r="B23" s="136"/>
      <c r="C23" s="136"/>
      <c r="D23" s="130"/>
      <c r="E23" s="130"/>
      <c r="F23" s="130"/>
      <c r="G23" s="130"/>
      <c r="H23" s="130"/>
      <c r="I23" s="131"/>
      <c r="J23" s="130"/>
      <c r="K23" s="130"/>
      <c r="L23" s="131"/>
      <c r="M23" s="131"/>
      <c r="N23" s="131"/>
      <c r="O23" s="131"/>
      <c r="P23" s="131"/>
      <c r="Q23" s="132"/>
      <c r="R23" s="132"/>
      <c r="S23" s="132"/>
      <c r="T23" s="132"/>
      <c r="U23" s="132"/>
      <c r="V23" s="132"/>
      <c r="W23" s="140"/>
      <c r="X23" s="132"/>
      <c r="Y23" s="132"/>
      <c r="Z23" s="132"/>
      <c r="AA23" s="132"/>
      <c r="AB23" s="132"/>
      <c r="AC23" s="132"/>
      <c r="AD23" s="133"/>
      <c r="AE23" s="133"/>
      <c r="AF23" s="133"/>
    </row>
    <row r="24" spans="1:32" ht="40.5" customHeight="1" x14ac:dyDescent="0.25">
      <c r="A24" s="130"/>
      <c r="B24" s="136"/>
      <c r="C24" s="143" t="s">
        <v>20</v>
      </c>
      <c r="D24" s="3311" t="s">
        <v>133</v>
      </c>
      <c r="E24" s="3312"/>
      <c r="F24" s="3312"/>
      <c r="G24" s="3312"/>
      <c r="H24" s="3312"/>
      <c r="I24" s="3312"/>
      <c r="J24" s="3312"/>
      <c r="K24" s="3312"/>
      <c r="L24" s="3312"/>
      <c r="M24" s="3312"/>
      <c r="N24" s="131"/>
      <c r="O24" s="131"/>
      <c r="P24" s="131"/>
      <c r="Q24" s="131"/>
      <c r="R24" s="131"/>
      <c r="S24" s="131"/>
      <c r="T24" s="132"/>
      <c r="U24" s="132"/>
      <c r="V24" s="132"/>
      <c r="W24" s="140"/>
      <c r="X24" s="132"/>
      <c r="Y24" s="132"/>
      <c r="Z24" s="132"/>
      <c r="AA24" s="132"/>
      <c r="AB24" s="132"/>
      <c r="AC24" s="132"/>
      <c r="AD24" s="133"/>
      <c r="AE24" s="133"/>
      <c r="AF24" s="133"/>
    </row>
    <row r="25" spans="1:32" ht="40.5" customHeight="1" x14ac:dyDescent="0.25">
      <c r="A25" s="130"/>
      <c r="B25" s="136"/>
      <c r="C25" s="3316" t="s">
        <v>134</v>
      </c>
      <c r="D25" s="3317" t="str">
        <f>ADDRESS(ROW(),COLUMN(),4)</f>
        <v>D25</v>
      </c>
      <c r="E25" s="3318"/>
      <c r="F25" s="3319" t="str">
        <f ca="1">MID(CELL("filename",D25),SEARCH("[",CELL("filename",D25))+1,SEARCH("]",CELL("filename",D25))-SEARCH("[",CELL("filename",D25))-1)</f>
        <v>tranmission.des.savoirs.xlsx</v>
      </c>
      <c r="G25" s="3319"/>
      <c r="H25" s="3319"/>
      <c r="I25" s="3319"/>
      <c r="J25" s="3319"/>
      <c r="K25" s="3319"/>
      <c r="L25" s="3319"/>
      <c r="M25" s="144">
        <v>2</v>
      </c>
      <c r="N25" s="131"/>
      <c r="O25" s="145" t="str">
        <f>$D$25</f>
        <v>D25</v>
      </c>
      <c r="P25" s="136" t="s">
        <v>135</v>
      </c>
      <c r="Q25" s="131"/>
      <c r="R25" s="132"/>
      <c r="S25" s="132"/>
      <c r="T25" s="132"/>
      <c r="U25" s="132"/>
      <c r="V25" s="132"/>
      <c r="W25" s="140"/>
      <c r="X25" s="132"/>
      <c r="Y25" s="132"/>
      <c r="Z25" s="132"/>
      <c r="AA25" s="132"/>
      <c r="AB25" s="132"/>
      <c r="AC25" s="132"/>
      <c r="AD25" s="133"/>
      <c r="AE25" s="133"/>
      <c r="AF25" s="133"/>
    </row>
    <row r="26" spans="1:32" ht="40.5" customHeight="1" x14ac:dyDescent="0.25">
      <c r="A26" s="130"/>
      <c r="B26" s="136"/>
      <c r="C26" s="3316"/>
      <c r="D26" s="3314" t="s">
        <v>136</v>
      </c>
      <c r="E26" s="3315"/>
      <c r="F26" s="3307" t="s">
        <v>137</v>
      </c>
      <c r="G26" s="3308"/>
      <c r="H26" s="3308"/>
      <c r="I26" s="3308"/>
      <c r="J26" s="3308"/>
      <c r="K26" s="146" t="s">
        <v>138</v>
      </c>
      <c r="L26" s="147">
        <v>1000</v>
      </c>
      <c r="M26" s="148"/>
      <c r="N26" s="131"/>
      <c r="O26" s="131"/>
      <c r="P26" s="131"/>
      <c r="Q26" s="131"/>
      <c r="R26" s="132"/>
      <c r="S26" s="132"/>
      <c r="T26" s="132"/>
      <c r="U26" s="132"/>
      <c r="V26" s="132"/>
      <c r="W26" s="140"/>
      <c r="X26" s="132"/>
      <c r="Y26" s="132"/>
      <c r="Z26" s="132"/>
      <c r="AA26" s="132"/>
      <c r="AB26" s="132"/>
      <c r="AC26" s="132"/>
      <c r="AD26" s="133"/>
      <c r="AE26" s="133"/>
      <c r="AF26" s="133"/>
    </row>
    <row r="27" spans="1:32" ht="40.5" customHeight="1" x14ac:dyDescent="0.25">
      <c r="A27" s="130"/>
      <c r="B27" s="136"/>
      <c r="C27" s="3316"/>
      <c r="D27" s="3314"/>
      <c r="E27" s="3315"/>
      <c r="F27" s="3307" t="s">
        <v>139</v>
      </c>
      <c r="G27" s="3308"/>
      <c r="H27" s="3308"/>
      <c r="I27" s="3308"/>
      <c r="J27" s="3308"/>
      <c r="K27" s="149" t="s">
        <v>140</v>
      </c>
      <c r="L27" s="150">
        <v>0.6</v>
      </c>
      <c r="M27" s="150">
        <v>0.8</v>
      </c>
      <c r="N27" s="131"/>
      <c r="O27" s="151" t="str">
        <f ca="1">F25</f>
        <v>tranmission.des.savoirs.xlsx</v>
      </c>
      <c r="P27" s="127"/>
      <c r="Q27" s="127"/>
      <c r="R27" s="127"/>
      <c r="S27" s="127"/>
      <c r="T27" s="127"/>
      <c r="U27" s="132"/>
      <c r="V27" s="132"/>
      <c r="W27" s="140"/>
      <c r="X27" s="132"/>
      <c r="Y27" s="132"/>
      <c r="Z27" s="132"/>
      <c r="AA27" s="132"/>
      <c r="AB27" s="132"/>
      <c r="AC27" s="132"/>
      <c r="AD27" s="133"/>
      <c r="AE27" s="133"/>
      <c r="AF27" s="133"/>
    </row>
    <row r="28" spans="1:32" ht="40.5" customHeight="1" thickBot="1" x14ac:dyDescent="0.3">
      <c r="A28" s="130"/>
      <c r="B28" s="136"/>
      <c r="C28" s="3316"/>
      <c r="D28" s="3314"/>
      <c r="E28" s="3315"/>
      <c r="F28" s="3307" t="s">
        <v>141</v>
      </c>
      <c r="G28" s="3308"/>
      <c r="H28" s="3308"/>
      <c r="I28" s="3308"/>
      <c r="J28" s="3308"/>
      <c r="K28" s="152" t="s">
        <v>142</v>
      </c>
      <c r="L28" s="153"/>
      <c r="M28" s="154">
        <v>0.3</v>
      </c>
      <c r="N28" s="131"/>
      <c r="O28" s="131"/>
      <c r="P28" s="131"/>
      <c r="Q28" s="131"/>
      <c r="R28" s="131"/>
      <c r="S28" s="131"/>
      <c r="T28" s="132"/>
      <c r="U28" s="132"/>
      <c r="V28" s="132"/>
      <c r="W28" s="140"/>
      <c r="X28" s="132"/>
      <c r="Y28" s="132"/>
      <c r="Z28" s="132"/>
      <c r="AA28" s="132"/>
      <c r="AB28" s="132"/>
      <c r="AC28" s="132"/>
      <c r="AD28" s="133"/>
      <c r="AE28" s="133"/>
      <c r="AF28" s="133"/>
    </row>
    <row r="29" spans="1:32" ht="40.5" customHeight="1" x14ac:dyDescent="0.25">
      <c r="A29" s="130"/>
      <c r="B29" s="136"/>
      <c r="C29" s="3316"/>
      <c r="D29" s="3314" t="s">
        <v>143</v>
      </c>
      <c r="E29" s="3315"/>
      <c r="F29" s="3307" t="s">
        <v>144</v>
      </c>
      <c r="G29" s="3308"/>
      <c r="H29" s="3308"/>
      <c r="I29" s="3308"/>
      <c r="J29" s="3308"/>
      <c r="K29" s="155" t="s">
        <v>145</v>
      </c>
      <c r="L29" s="156">
        <f>L26/(1+L27)</f>
        <v>625</v>
      </c>
      <c r="M29" s="156">
        <f>L29*M28/(1+M28)</f>
        <v>144.23076923076923</v>
      </c>
      <c r="N29" s="131"/>
      <c r="O29" s="136" t="s">
        <v>146</v>
      </c>
      <c r="P29" s="131"/>
      <c r="Q29" s="131"/>
      <c r="R29" s="136"/>
      <c r="S29" s="131"/>
      <c r="T29" s="132"/>
      <c r="U29" s="132"/>
      <c r="V29" s="132"/>
      <c r="W29" s="140"/>
      <c r="X29" s="132"/>
      <c r="Y29" s="132"/>
      <c r="Z29" s="132"/>
      <c r="AA29" s="132"/>
      <c r="AB29" s="132"/>
      <c r="AC29" s="132"/>
      <c r="AD29" s="133"/>
      <c r="AE29" s="133"/>
      <c r="AF29" s="133"/>
    </row>
    <row r="30" spans="1:32" ht="40.5" customHeight="1" x14ac:dyDescent="0.25">
      <c r="A30" s="130"/>
      <c r="B30" s="136"/>
      <c r="C30" s="3316"/>
      <c r="D30" s="3314"/>
      <c r="E30" s="3315"/>
      <c r="F30" s="3307" t="s">
        <v>147</v>
      </c>
      <c r="G30" s="3308"/>
      <c r="H30" s="3308"/>
      <c r="I30" s="3308"/>
      <c r="J30" s="3308"/>
      <c r="K30" s="157" t="s">
        <v>148</v>
      </c>
      <c r="L30" s="158">
        <f>L26*L27/(1+L27)</f>
        <v>375</v>
      </c>
      <c r="M30" s="158">
        <f>M29*M27</f>
        <v>115.38461538461539</v>
      </c>
      <c r="N30" s="131"/>
      <c r="O30" s="159" t="s">
        <v>149</v>
      </c>
      <c r="P30" s="131"/>
      <c r="Q30" s="131"/>
      <c r="R30" s="159"/>
      <c r="S30" s="131"/>
      <c r="T30" s="132"/>
      <c r="U30" s="132"/>
      <c r="V30" s="132"/>
      <c r="W30" s="140"/>
      <c r="X30" s="132"/>
      <c r="Y30" s="132"/>
      <c r="Z30" s="132"/>
      <c r="AA30" s="132"/>
      <c r="AB30" s="132"/>
      <c r="AC30" s="132"/>
      <c r="AD30" s="133"/>
      <c r="AE30" s="133"/>
      <c r="AF30" s="133"/>
    </row>
    <row r="31" spans="1:32" ht="40.5" customHeight="1" x14ac:dyDescent="0.25">
      <c r="A31" s="130"/>
      <c r="B31" s="136"/>
      <c r="C31" s="3316"/>
      <c r="D31" s="3314"/>
      <c r="E31" s="3315"/>
      <c r="F31" s="3307" t="s">
        <v>150</v>
      </c>
      <c r="G31" s="3308"/>
      <c r="H31" s="3308"/>
      <c r="I31" s="3308"/>
      <c r="J31" s="3308"/>
      <c r="K31" s="157" t="s">
        <v>151</v>
      </c>
      <c r="L31" s="158">
        <f>L29-M29</f>
        <v>480.76923076923077</v>
      </c>
      <c r="M31" s="158"/>
      <c r="N31" s="131"/>
      <c r="O31" s="131"/>
      <c r="P31" s="131"/>
      <c r="Q31" s="132"/>
      <c r="R31" s="132"/>
      <c r="S31" s="132"/>
      <c r="T31" s="132"/>
      <c r="U31" s="132"/>
      <c r="V31" s="132"/>
      <c r="W31" s="140"/>
      <c r="X31" s="132"/>
      <c r="Y31" s="132"/>
      <c r="Z31" s="132"/>
      <c r="AA31" s="132"/>
      <c r="AB31" s="132"/>
      <c r="AC31" s="132"/>
      <c r="AD31" s="133"/>
      <c r="AE31" s="133"/>
      <c r="AF31" s="133"/>
    </row>
    <row r="32" spans="1:32" ht="40.5" customHeight="1" x14ac:dyDescent="0.25">
      <c r="A32" s="130"/>
      <c r="B32" s="136"/>
      <c r="C32" s="3316"/>
      <c r="D32" s="3314"/>
      <c r="E32" s="3315"/>
      <c r="F32" s="3307" t="s">
        <v>152</v>
      </c>
      <c r="G32" s="3308"/>
      <c r="H32" s="3308"/>
      <c r="I32" s="3308"/>
      <c r="J32" s="3308"/>
      <c r="K32" s="160" t="s">
        <v>153</v>
      </c>
      <c r="L32" s="161">
        <f>L30-M30</f>
        <v>259.61538461538464</v>
      </c>
      <c r="M32" s="161"/>
      <c r="N32" s="131"/>
      <c r="O32" s="131"/>
      <c r="P32" s="131"/>
      <c r="Q32" s="132"/>
      <c r="R32" s="132"/>
      <c r="S32" s="132"/>
      <c r="T32" s="132"/>
      <c r="U32" s="132"/>
      <c r="V32" s="132"/>
      <c r="W32" s="140"/>
      <c r="X32" s="132"/>
      <c r="Y32" s="132"/>
      <c r="Z32" s="132"/>
      <c r="AA32" s="132"/>
      <c r="AB32" s="132"/>
      <c r="AC32" s="132"/>
      <c r="AD32" s="133"/>
      <c r="AE32" s="133"/>
      <c r="AF32" s="133"/>
    </row>
    <row r="33" spans="1:32" ht="40.5" customHeight="1" x14ac:dyDescent="0.45">
      <c r="A33" s="130"/>
      <c r="B33" s="136"/>
      <c r="C33" s="3316"/>
      <c r="D33" s="162" t="s">
        <v>154</v>
      </c>
      <c r="E33" s="163"/>
      <c r="F33" s="164"/>
      <c r="G33" s="164"/>
      <c r="H33" s="164"/>
      <c r="I33" s="164"/>
      <c r="J33" s="164"/>
      <c r="K33" s="165"/>
      <c r="L33" s="166"/>
      <c r="M33" s="166"/>
      <c r="N33" s="131"/>
      <c r="O33" s="131"/>
      <c r="P33" s="131"/>
      <c r="Q33" s="132"/>
      <c r="R33" s="132"/>
      <c r="S33" s="132"/>
      <c r="T33" s="132"/>
      <c r="U33" s="132"/>
      <c r="V33" s="132"/>
      <c r="W33" s="140"/>
      <c r="X33" s="132"/>
      <c r="Y33" s="132"/>
      <c r="Z33" s="132"/>
      <c r="AA33" s="132"/>
      <c r="AB33" s="132"/>
      <c r="AC33" s="132"/>
      <c r="AD33" s="133"/>
      <c r="AE33" s="133"/>
      <c r="AF33" s="133"/>
    </row>
    <row r="34" spans="1:32" ht="40.5" customHeight="1" x14ac:dyDescent="0.25">
      <c r="A34" s="130"/>
      <c r="B34" s="136"/>
      <c r="C34" s="3316"/>
      <c r="D34" s="167" t="s">
        <v>155</v>
      </c>
      <c r="E34" s="168" t="s">
        <v>156</v>
      </c>
      <c r="F34" s="169"/>
      <c r="G34" s="169"/>
      <c r="H34" s="164"/>
      <c r="I34" s="164"/>
      <c r="J34" s="164"/>
      <c r="K34" s="170"/>
      <c r="L34" s="166"/>
      <c r="M34" s="166"/>
      <c r="N34" s="131"/>
      <c r="O34" s="131"/>
      <c r="P34" s="131"/>
      <c r="Q34" s="132"/>
      <c r="R34" s="132"/>
      <c r="S34" s="132"/>
      <c r="T34" s="132"/>
      <c r="U34" s="132"/>
      <c r="V34" s="132"/>
      <c r="W34" s="140"/>
      <c r="X34" s="132"/>
      <c r="Y34" s="132"/>
      <c r="Z34" s="132"/>
      <c r="AA34" s="132"/>
      <c r="AB34" s="132"/>
      <c r="AC34" s="132"/>
      <c r="AD34" s="133"/>
      <c r="AE34" s="133"/>
      <c r="AF34" s="133"/>
    </row>
    <row r="35" spans="1:32" ht="40.5" customHeight="1" x14ac:dyDescent="0.25">
      <c r="A35" s="130"/>
      <c r="B35" s="136"/>
      <c r="C35" s="3316"/>
      <c r="D35" s="167" t="s">
        <v>155</v>
      </c>
      <c r="E35" s="168" t="s">
        <v>157</v>
      </c>
      <c r="F35" s="169"/>
      <c r="G35" s="169"/>
      <c r="H35" s="164"/>
      <c r="I35" s="164"/>
      <c r="J35" s="164"/>
      <c r="K35" s="170"/>
      <c r="L35" s="166"/>
      <c r="M35" s="166"/>
      <c r="N35" s="131"/>
      <c r="O35" s="131"/>
      <c r="P35" s="131"/>
      <c r="Q35" s="132"/>
      <c r="R35" s="132"/>
      <c r="S35" s="132"/>
      <c r="T35" s="132"/>
      <c r="U35" s="132"/>
      <c r="V35" s="132"/>
      <c r="W35" s="140"/>
      <c r="X35" s="132"/>
      <c r="Y35" s="132"/>
      <c r="Z35" s="132"/>
      <c r="AA35" s="132"/>
      <c r="AB35" s="132"/>
      <c r="AC35" s="132"/>
      <c r="AD35" s="133"/>
      <c r="AE35" s="133"/>
      <c r="AF35" s="133"/>
    </row>
    <row r="36" spans="1:32" ht="40.5" customHeight="1" thickBot="1" x14ac:dyDescent="0.4">
      <c r="A36" s="130"/>
      <c r="B36" s="136"/>
      <c r="C36" s="3316"/>
      <c r="D36" s="171" t="s">
        <v>158</v>
      </c>
      <c r="E36" s="172"/>
      <c r="F36" s="172"/>
      <c r="G36" s="172"/>
      <c r="H36" s="172"/>
      <c r="I36" s="172"/>
      <c r="J36" s="172"/>
      <c r="K36" s="173"/>
      <c r="L36" s="174"/>
      <c r="M36" s="166"/>
      <c r="N36" s="131"/>
      <c r="O36" s="131"/>
      <c r="P36" s="131"/>
      <c r="Q36" s="132"/>
      <c r="R36" s="132"/>
      <c r="S36" s="132"/>
      <c r="T36" s="132"/>
      <c r="U36" s="132"/>
      <c r="V36" s="132"/>
      <c r="W36" s="140"/>
      <c r="X36" s="132"/>
      <c r="Y36" s="132"/>
      <c r="Z36" s="132"/>
      <c r="AA36" s="132"/>
      <c r="AB36" s="132"/>
      <c r="AC36" s="132"/>
      <c r="AD36" s="133"/>
      <c r="AE36" s="133"/>
      <c r="AF36" s="133"/>
    </row>
    <row r="37" spans="1:32" ht="40.5" customHeight="1" x14ac:dyDescent="0.25">
      <c r="A37" s="130"/>
      <c r="B37" s="136"/>
      <c r="C37" s="136"/>
      <c r="D37" s="130"/>
      <c r="E37" s="130"/>
      <c r="F37" s="130"/>
      <c r="G37" s="130"/>
      <c r="H37" s="130"/>
      <c r="I37" s="131"/>
      <c r="J37" s="130"/>
      <c r="K37" s="130"/>
      <c r="L37" s="131"/>
      <c r="M37" s="131"/>
      <c r="N37" s="131"/>
      <c r="O37" s="131"/>
      <c r="P37" s="131"/>
      <c r="Q37" s="132"/>
      <c r="R37" s="132"/>
      <c r="S37" s="132"/>
      <c r="T37" s="132"/>
      <c r="U37" s="132"/>
      <c r="V37" s="132"/>
      <c r="W37" s="140"/>
      <c r="X37" s="132"/>
      <c r="Y37" s="132"/>
      <c r="Z37" s="132"/>
      <c r="AA37" s="132"/>
      <c r="AB37" s="132"/>
      <c r="AC37" s="132"/>
      <c r="AD37" s="133"/>
      <c r="AE37" s="133"/>
      <c r="AF37" s="133"/>
    </row>
    <row r="38" spans="1:32" ht="40.5" customHeight="1" x14ac:dyDescent="0.25">
      <c r="A38" s="130"/>
      <c r="B38" s="136" t="s">
        <v>159</v>
      </c>
      <c r="C38" s="130"/>
      <c r="D38" s="130"/>
      <c r="E38" s="130"/>
      <c r="F38" s="130"/>
      <c r="G38" s="130"/>
      <c r="H38" s="130"/>
      <c r="I38" s="131"/>
      <c r="J38" s="130"/>
      <c r="K38" s="130"/>
      <c r="L38" s="131"/>
      <c r="M38" s="131"/>
      <c r="N38" s="131"/>
      <c r="O38" s="131"/>
      <c r="P38" s="131"/>
      <c r="Q38" s="132"/>
      <c r="R38" s="132"/>
      <c r="S38" s="132"/>
      <c r="T38" s="132"/>
      <c r="U38" s="132"/>
      <c r="V38" s="132"/>
      <c r="W38" s="132"/>
      <c r="X38" s="132"/>
      <c r="Y38" s="132"/>
      <c r="Z38" s="132"/>
      <c r="AA38" s="132"/>
      <c r="AB38" s="132"/>
      <c r="AC38" s="132"/>
      <c r="AD38" s="133"/>
      <c r="AE38" s="133"/>
      <c r="AF38" s="133"/>
    </row>
    <row r="39" spans="1:32" ht="40.5" customHeight="1" x14ac:dyDescent="0.25">
      <c r="A39" s="130"/>
      <c r="B39" s="136" t="s">
        <v>160</v>
      </c>
      <c r="C39" s="137"/>
      <c r="D39" s="130"/>
      <c r="E39" s="130"/>
      <c r="F39" s="130"/>
      <c r="G39" s="130"/>
      <c r="H39" s="130"/>
      <c r="I39" s="131"/>
      <c r="J39" s="130"/>
      <c r="K39" s="130"/>
      <c r="L39" s="131"/>
      <c r="M39" s="131"/>
      <c r="N39" s="131"/>
      <c r="O39" s="131"/>
      <c r="P39" s="131"/>
      <c r="Q39" s="132"/>
      <c r="R39" s="132"/>
      <c r="S39" s="132"/>
      <c r="T39" s="132"/>
      <c r="U39" s="132"/>
      <c r="V39" s="132"/>
      <c r="W39" s="132"/>
      <c r="X39" s="132"/>
      <c r="Y39" s="132"/>
      <c r="Z39" s="132"/>
      <c r="AA39" s="132"/>
      <c r="AB39" s="132"/>
      <c r="AC39" s="132"/>
      <c r="AD39" s="133"/>
      <c r="AE39" s="133"/>
      <c r="AF39" s="133"/>
    </row>
    <row r="40" spans="1:32" ht="40.5" customHeight="1" x14ac:dyDescent="0.25">
      <c r="A40" s="130"/>
      <c r="B40" s="136"/>
      <c r="C40" s="130"/>
      <c r="D40" s="130"/>
      <c r="E40" s="130"/>
      <c r="F40" s="130"/>
      <c r="G40" s="130"/>
      <c r="H40" s="130"/>
      <c r="I40" s="131"/>
      <c r="J40" s="130"/>
      <c r="K40" s="130"/>
      <c r="L40" s="131"/>
      <c r="M40" s="131"/>
      <c r="N40" s="131"/>
      <c r="O40" s="131"/>
      <c r="P40" s="131"/>
      <c r="Q40" s="132"/>
      <c r="R40" s="132"/>
      <c r="S40" s="132"/>
      <c r="T40" s="132"/>
      <c r="U40" s="132"/>
      <c r="V40" s="132"/>
      <c r="W40" s="132"/>
      <c r="X40" s="132"/>
      <c r="Y40" s="132"/>
      <c r="Z40" s="130"/>
      <c r="AA40" s="130"/>
      <c r="AB40" s="132"/>
      <c r="AC40" s="132"/>
      <c r="AD40" s="133"/>
      <c r="AE40" s="133"/>
      <c r="AF40" s="133"/>
    </row>
    <row r="41" spans="1:32" ht="40.5" customHeight="1" x14ac:dyDescent="0.25">
      <c r="A41" s="130"/>
      <c r="B41" s="136"/>
      <c r="C41" s="130"/>
      <c r="D41" s="130"/>
      <c r="E41" s="130"/>
      <c r="F41" s="130"/>
      <c r="G41" s="130"/>
      <c r="H41" s="130"/>
      <c r="I41" s="131"/>
      <c r="J41" s="130"/>
      <c r="K41" s="130"/>
      <c r="L41" s="131"/>
      <c r="M41" s="131"/>
      <c r="N41" s="131"/>
      <c r="O41" s="131"/>
      <c r="P41" s="131"/>
      <c r="Q41" s="132"/>
      <c r="R41" s="132"/>
      <c r="S41" s="132"/>
      <c r="T41" s="132"/>
      <c r="U41" s="132"/>
      <c r="V41" s="132"/>
      <c r="W41" s="132"/>
      <c r="X41" s="132"/>
      <c r="Y41" s="132"/>
      <c r="Z41" s="130"/>
      <c r="AA41" s="130"/>
      <c r="AB41" s="132"/>
      <c r="AC41" s="132"/>
      <c r="AD41" s="133"/>
      <c r="AE41" s="133"/>
      <c r="AF41" s="133"/>
    </row>
    <row r="42" spans="1:32" ht="40.5" customHeight="1" x14ac:dyDescent="0.4">
      <c r="A42" s="130"/>
      <c r="B42" s="810"/>
      <c r="C42" s="823" t="s">
        <v>508</v>
      </c>
      <c r="D42" s="817"/>
      <c r="E42" s="817"/>
      <c r="F42" s="817"/>
      <c r="G42" s="817"/>
      <c r="H42" s="817"/>
      <c r="I42" s="818"/>
      <c r="J42" s="817"/>
      <c r="K42" s="817"/>
      <c r="L42" s="818"/>
      <c r="M42" s="818"/>
      <c r="N42" s="818"/>
      <c r="O42" s="818"/>
      <c r="P42" s="818"/>
      <c r="Q42" s="819"/>
      <c r="R42" s="816"/>
      <c r="S42" s="816"/>
      <c r="T42" s="816"/>
      <c r="U42" s="816"/>
      <c r="V42" s="816"/>
      <c r="W42" s="816"/>
      <c r="X42" s="816"/>
      <c r="Y42" s="816"/>
      <c r="Z42" s="130"/>
      <c r="AA42" s="130"/>
      <c r="AB42" s="132"/>
      <c r="AC42" s="132"/>
      <c r="AD42" s="133"/>
      <c r="AE42" s="133"/>
      <c r="AF42" s="133"/>
    </row>
    <row r="43" spans="1:32" ht="40.5" customHeight="1" x14ac:dyDescent="0.35">
      <c r="A43" s="130"/>
      <c r="B43" s="810"/>
      <c r="C43" s="817"/>
      <c r="D43" s="817"/>
      <c r="E43" s="817"/>
      <c r="F43" s="817"/>
      <c r="G43" s="817"/>
      <c r="H43" s="817"/>
      <c r="I43" s="818"/>
      <c r="J43" s="817"/>
      <c r="K43" s="817"/>
      <c r="L43" s="818"/>
      <c r="M43" s="818"/>
      <c r="N43" s="818"/>
      <c r="O43" s="818"/>
      <c r="P43" s="818"/>
      <c r="Q43" s="3111" t="s">
        <v>501</v>
      </c>
      <c r="R43" s="813" t="s">
        <v>502</v>
      </c>
      <c r="S43" s="814"/>
      <c r="T43" s="814"/>
      <c r="U43" s="814"/>
      <c r="V43" s="814"/>
      <c r="W43" s="814"/>
      <c r="X43" s="814"/>
      <c r="Y43" s="814"/>
      <c r="Z43" s="130"/>
      <c r="AA43" s="808"/>
      <c r="AB43" s="808"/>
      <c r="AC43" s="132"/>
      <c r="AD43" s="133"/>
      <c r="AE43" s="133"/>
      <c r="AF43" s="133"/>
    </row>
    <row r="44" spans="1:32" ht="40.5" customHeight="1" x14ac:dyDescent="0.35">
      <c r="A44" s="130"/>
      <c r="B44" s="810"/>
      <c r="C44" s="817" t="s">
        <v>503</v>
      </c>
      <c r="D44" s="817"/>
      <c r="E44" s="817"/>
      <c r="F44" s="817"/>
      <c r="G44" s="817"/>
      <c r="H44" s="817"/>
      <c r="I44" s="818"/>
      <c r="J44" s="817"/>
      <c r="K44" s="817"/>
      <c r="L44" s="818"/>
      <c r="M44" s="818"/>
      <c r="N44" s="818"/>
      <c r="O44" s="818"/>
      <c r="P44" s="818"/>
      <c r="Q44" s="810"/>
      <c r="R44" s="814"/>
      <c r="S44" s="814"/>
      <c r="T44" s="814"/>
      <c r="U44" s="814"/>
      <c r="V44" s="814"/>
      <c r="W44" s="814"/>
      <c r="X44" s="814"/>
      <c r="Y44" s="814"/>
      <c r="Z44" s="130"/>
      <c r="AA44" s="808"/>
      <c r="AB44" s="808"/>
      <c r="AC44" s="132"/>
      <c r="AD44" s="133"/>
      <c r="AE44" s="133"/>
      <c r="AF44" s="133"/>
    </row>
    <row r="45" spans="1:32" ht="40.5" customHeight="1" x14ac:dyDescent="0.35">
      <c r="A45" s="130"/>
      <c r="B45" s="810"/>
      <c r="C45" s="817"/>
      <c r="D45" s="817"/>
      <c r="E45" s="817"/>
      <c r="F45" s="817"/>
      <c r="G45" s="817"/>
      <c r="H45" s="817"/>
      <c r="I45" s="818"/>
      <c r="J45" s="817"/>
      <c r="K45" s="817"/>
      <c r="L45" s="818"/>
      <c r="M45" s="818"/>
      <c r="N45" s="818"/>
      <c r="O45" s="818"/>
      <c r="P45" s="818"/>
      <c r="Q45" s="820" t="s">
        <v>504</v>
      </c>
      <c r="R45" s="813" t="s">
        <v>505</v>
      </c>
      <c r="S45" s="814"/>
      <c r="T45" s="814"/>
      <c r="U45" s="814"/>
      <c r="V45" s="814"/>
      <c r="W45" s="814"/>
      <c r="X45" s="814"/>
      <c r="Y45" s="815" t="s">
        <v>290</v>
      </c>
      <c r="Z45" s="130"/>
      <c r="AA45" s="808"/>
      <c r="AB45" s="808"/>
      <c r="AC45" s="132"/>
      <c r="AD45" s="133"/>
      <c r="AE45" s="133"/>
      <c r="AF45" s="133"/>
    </row>
    <row r="46" spans="1:32" ht="40.5" customHeight="1" x14ac:dyDescent="0.35">
      <c r="A46" s="130"/>
      <c r="B46" s="810"/>
      <c r="C46" s="817"/>
      <c r="D46" s="817" t="s">
        <v>506</v>
      </c>
      <c r="E46" s="817"/>
      <c r="F46" s="817"/>
      <c r="G46" s="817"/>
      <c r="H46" s="817"/>
      <c r="I46" s="818"/>
      <c r="J46" s="817"/>
      <c r="K46" s="817"/>
      <c r="L46" s="818"/>
      <c r="M46" s="818"/>
      <c r="N46" s="818"/>
      <c r="O46" s="818"/>
      <c r="P46" s="818"/>
      <c r="Q46" s="810"/>
      <c r="R46" s="814"/>
      <c r="S46" s="814"/>
      <c r="T46" s="814"/>
      <c r="U46" s="814"/>
      <c r="V46" s="814"/>
      <c r="W46" s="814"/>
      <c r="X46" s="814"/>
      <c r="Y46" s="815" t="s">
        <v>290</v>
      </c>
      <c r="Z46" s="130"/>
      <c r="AA46" s="808"/>
      <c r="AB46" s="808"/>
      <c r="AC46" s="132"/>
      <c r="AD46" s="133"/>
      <c r="AE46" s="133"/>
      <c r="AF46" s="133"/>
    </row>
    <row r="47" spans="1:32" ht="40.5" customHeight="1" x14ac:dyDescent="0.35">
      <c r="A47" s="130"/>
      <c r="B47" s="810"/>
      <c r="C47" s="817"/>
      <c r="D47" s="817" t="s">
        <v>507</v>
      </c>
      <c r="E47" s="817"/>
      <c r="F47" s="817"/>
      <c r="G47" s="817"/>
      <c r="H47" s="817"/>
      <c r="I47" s="818"/>
      <c r="J47" s="817"/>
      <c r="K47" s="817"/>
      <c r="L47" s="818"/>
      <c r="M47" s="818"/>
      <c r="N47" s="818"/>
      <c r="O47" s="818"/>
      <c r="P47" s="818"/>
      <c r="Q47" s="810"/>
      <c r="R47" s="814"/>
      <c r="S47" s="814"/>
      <c r="T47" s="814"/>
      <c r="U47" s="814"/>
      <c r="V47" s="814"/>
      <c r="W47" s="814"/>
      <c r="X47" s="814"/>
      <c r="Y47" s="815" t="s">
        <v>290</v>
      </c>
      <c r="Z47" s="130"/>
      <c r="AA47" s="808"/>
      <c r="AB47" s="808"/>
      <c r="AC47" s="132"/>
      <c r="AD47" s="133"/>
      <c r="AE47" s="133"/>
      <c r="AF47" s="133"/>
    </row>
    <row r="48" spans="1:32" ht="40.5" customHeight="1" x14ac:dyDescent="0.35">
      <c r="A48" s="130"/>
      <c r="B48" s="810"/>
      <c r="C48" s="817"/>
      <c r="D48" s="817"/>
      <c r="E48" s="817"/>
      <c r="F48" s="817"/>
      <c r="G48" s="817"/>
      <c r="H48" s="817"/>
      <c r="I48" s="818"/>
      <c r="J48" s="817"/>
      <c r="K48" s="817"/>
      <c r="L48" s="818"/>
      <c r="M48" s="818"/>
      <c r="N48" s="818"/>
      <c r="O48" s="818"/>
      <c r="P48" s="818"/>
      <c r="Q48" s="820" t="s">
        <v>509</v>
      </c>
      <c r="R48" s="813" t="s">
        <v>510</v>
      </c>
      <c r="S48" s="814"/>
      <c r="T48" s="814"/>
      <c r="U48" s="814"/>
      <c r="V48" s="814"/>
      <c r="W48" s="814"/>
      <c r="X48" s="814"/>
      <c r="Y48" s="815" t="s">
        <v>290</v>
      </c>
      <c r="Z48" s="130"/>
      <c r="AA48" s="808"/>
      <c r="AB48" s="808"/>
      <c r="AC48" s="132"/>
      <c r="AD48" s="133"/>
      <c r="AE48" s="133"/>
      <c r="AF48" s="133"/>
    </row>
    <row r="49" spans="1:33" ht="40.5" customHeight="1" x14ac:dyDescent="0.35">
      <c r="A49" s="130"/>
      <c r="B49" s="810"/>
      <c r="C49" s="817"/>
      <c r="D49" s="817"/>
      <c r="E49" s="817"/>
      <c r="F49" s="817"/>
      <c r="G49" s="817"/>
      <c r="H49" s="817"/>
      <c r="I49" s="818"/>
      <c r="J49" s="817"/>
      <c r="K49" s="817"/>
      <c r="L49" s="818"/>
      <c r="M49" s="818"/>
      <c r="N49" s="818"/>
      <c r="O49" s="818"/>
      <c r="P49" s="818"/>
      <c r="Q49" s="820" t="s">
        <v>514</v>
      </c>
      <c r="R49" s="813" t="s">
        <v>515</v>
      </c>
      <c r="S49" s="814"/>
      <c r="T49" s="814"/>
      <c r="U49" s="814"/>
      <c r="V49" s="814"/>
      <c r="W49" s="814"/>
      <c r="X49" s="814"/>
      <c r="Y49" s="815" t="s">
        <v>290</v>
      </c>
      <c r="Z49" s="130"/>
      <c r="AA49" s="808"/>
      <c r="AB49" s="808"/>
      <c r="AC49" s="132"/>
      <c r="AD49" s="133"/>
      <c r="AE49" s="133"/>
      <c r="AF49" s="133"/>
    </row>
    <row r="50" spans="1:33" ht="40.5" customHeight="1" x14ac:dyDescent="0.35">
      <c r="A50" s="130"/>
      <c r="B50" s="810"/>
      <c r="C50" s="817"/>
      <c r="D50" s="817"/>
      <c r="E50" s="817"/>
      <c r="F50" s="817"/>
      <c r="G50" s="817"/>
      <c r="H50" s="817"/>
      <c r="I50" s="818"/>
      <c r="J50" s="817"/>
      <c r="K50" s="817"/>
      <c r="L50" s="818"/>
      <c r="M50" s="818"/>
      <c r="N50" s="818"/>
      <c r="O50" s="818"/>
      <c r="P50" s="818"/>
      <c r="Q50" s="821" t="s">
        <v>519</v>
      </c>
      <c r="R50" s="814"/>
      <c r="S50" s="814"/>
      <c r="T50" s="814"/>
      <c r="U50" s="814"/>
      <c r="V50" s="814"/>
      <c r="W50" s="814"/>
      <c r="X50" s="814"/>
      <c r="Y50" s="815" t="s">
        <v>290</v>
      </c>
      <c r="Z50" s="130"/>
      <c r="AA50" s="808"/>
      <c r="AB50" s="808"/>
      <c r="AC50" s="132"/>
      <c r="AD50" s="133"/>
      <c r="AE50" s="133"/>
      <c r="AF50" s="133"/>
    </row>
    <row r="51" spans="1:33" s="133" customFormat="1" ht="30" customHeight="1" x14ac:dyDescent="0.35">
      <c r="A51" s="130"/>
      <c r="B51" s="817"/>
      <c r="C51" s="822"/>
      <c r="D51" s="817"/>
      <c r="E51" s="817"/>
      <c r="F51" s="817"/>
      <c r="G51" s="817"/>
      <c r="H51" s="817"/>
      <c r="I51" s="817"/>
      <c r="J51" s="817"/>
      <c r="K51" s="817"/>
      <c r="L51" s="818"/>
      <c r="M51" s="818"/>
      <c r="N51" s="818"/>
      <c r="O51" s="818"/>
      <c r="P51" s="818"/>
      <c r="Q51" s="1262" t="s">
        <v>516</v>
      </c>
      <c r="R51" s="813" t="s">
        <v>517</v>
      </c>
      <c r="S51" s="814"/>
      <c r="T51" s="814"/>
      <c r="U51" s="814"/>
      <c r="V51" s="814"/>
      <c r="W51" s="814"/>
      <c r="X51" s="814"/>
      <c r="Y51" s="815" t="s">
        <v>290</v>
      </c>
      <c r="Z51" s="130"/>
      <c r="AA51" s="808"/>
      <c r="AB51" s="808"/>
      <c r="AC51" s="132"/>
      <c r="AG51" s="134"/>
    </row>
    <row r="52" spans="1:33" s="133" customFormat="1" ht="30" customHeight="1" x14ac:dyDescent="0.35">
      <c r="A52" s="130"/>
      <c r="B52" s="817"/>
      <c r="C52" s="822"/>
      <c r="D52" s="817"/>
      <c r="E52" s="817"/>
      <c r="F52" s="817"/>
      <c r="G52" s="817"/>
      <c r="H52" s="817"/>
      <c r="I52" s="817"/>
      <c r="J52" s="817"/>
      <c r="K52" s="817"/>
      <c r="L52" s="818"/>
      <c r="M52" s="818"/>
      <c r="N52" s="818"/>
      <c r="O52" s="818"/>
      <c r="P52" s="818"/>
      <c r="Q52" s="1262" t="s">
        <v>520</v>
      </c>
      <c r="R52" s="813" t="s">
        <v>521</v>
      </c>
      <c r="S52" s="814"/>
      <c r="T52" s="814"/>
      <c r="U52" s="814"/>
      <c r="V52" s="814"/>
      <c r="W52" s="814"/>
      <c r="X52" s="814"/>
      <c r="Y52" s="815" t="s">
        <v>290</v>
      </c>
      <c r="Z52" s="130"/>
      <c r="AA52" s="808"/>
      <c r="AB52" s="808"/>
      <c r="AC52" s="132"/>
      <c r="AG52" s="134"/>
    </row>
    <row r="53" spans="1:33" s="133" customFormat="1" ht="30" customHeight="1" x14ac:dyDescent="0.35">
      <c r="A53" s="130"/>
      <c r="B53" s="817"/>
      <c r="C53" s="822"/>
      <c r="D53" s="817"/>
      <c r="E53" s="817"/>
      <c r="F53" s="817"/>
      <c r="G53" s="817"/>
      <c r="H53" s="817"/>
      <c r="I53" s="817"/>
      <c r="J53" s="817"/>
      <c r="K53" s="817"/>
      <c r="L53" s="818"/>
      <c r="M53" s="818"/>
      <c r="N53" s="818"/>
      <c r="O53" s="818"/>
      <c r="P53" s="818"/>
      <c r="Q53" s="1262" t="s">
        <v>522</v>
      </c>
      <c r="R53" s="813" t="s">
        <v>518</v>
      </c>
      <c r="S53" s="814"/>
      <c r="T53" s="814"/>
      <c r="U53" s="814"/>
      <c r="V53" s="814"/>
      <c r="W53" s="814"/>
      <c r="X53" s="814"/>
      <c r="Y53" s="815" t="s">
        <v>290</v>
      </c>
      <c r="Z53" s="130"/>
      <c r="AA53" s="808"/>
      <c r="AB53" s="808"/>
      <c r="AC53" s="132"/>
      <c r="AG53" s="134"/>
    </row>
    <row r="54" spans="1:33" s="133" customFormat="1" ht="30" customHeight="1" x14ac:dyDescent="0.35">
      <c r="A54" s="130"/>
      <c r="B54" s="817"/>
      <c r="C54" s="817"/>
      <c r="D54" s="817"/>
      <c r="E54" s="817"/>
      <c r="F54" s="817"/>
      <c r="G54" s="817"/>
      <c r="H54" s="817"/>
      <c r="I54" s="817"/>
      <c r="J54" s="817"/>
      <c r="K54" s="817"/>
      <c r="L54" s="818"/>
      <c r="M54" s="818"/>
      <c r="N54" s="818"/>
      <c r="O54" s="818"/>
      <c r="P54" s="818"/>
      <c r="Q54" s="810"/>
      <c r="R54" s="814"/>
      <c r="S54" s="814"/>
      <c r="T54" s="814"/>
      <c r="U54" s="814"/>
      <c r="V54" s="814"/>
      <c r="W54" s="814"/>
      <c r="X54" s="814"/>
      <c r="Y54" s="814"/>
      <c r="Z54" s="808"/>
      <c r="AA54" s="808"/>
      <c r="AB54" s="808"/>
      <c r="AC54" s="132"/>
      <c r="AG54" s="134"/>
    </row>
    <row r="55" spans="1:33" s="133" customFormat="1" ht="30" customHeight="1" x14ac:dyDescent="0.35">
      <c r="A55" s="130"/>
      <c r="B55" s="817"/>
      <c r="C55" s="817"/>
      <c r="D55" s="817"/>
      <c r="E55" s="817"/>
      <c r="F55" s="817"/>
      <c r="G55" s="817"/>
      <c r="H55" s="817"/>
      <c r="I55" s="817"/>
      <c r="J55" s="817"/>
      <c r="K55" s="817"/>
      <c r="L55" s="818"/>
      <c r="M55" s="818"/>
      <c r="N55" s="818"/>
      <c r="O55" s="818"/>
      <c r="P55" s="818"/>
      <c r="Q55" s="1262" t="s">
        <v>523</v>
      </c>
      <c r="R55" s="813" t="s">
        <v>524</v>
      </c>
      <c r="S55" s="814"/>
      <c r="T55" s="814"/>
      <c r="U55" s="814"/>
      <c r="V55" s="814"/>
      <c r="W55" s="814"/>
      <c r="X55" s="814"/>
      <c r="Y55" s="814"/>
      <c r="Z55" s="808"/>
      <c r="AA55" s="808"/>
      <c r="AB55" s="808"/>
      <c r="AC55" s="132"/>
      <c r="AG55" s="134"/>
    </row>
    <row r="56" spans="1:33" s="133" customFormat="1" ht="30" customHeight="1" x14ac:dyDescent="0.35">
      <c r="A56" s="130"/>
      <c r="B56" s="817"/>
      <c r="C56" s="817"/>
      <c r="D56" s="817"/>
      <c r="E56" s="817"/>
      <c r="F56" s="817"/>
      <c r="G56" s="817"/>
      <c r="H56" s="817"/>
      <c r="I56" s="817"/>
      <c r="J56" s="817"/>
      <c r="K56" s="817"/>
      <c r="L56" s="818"/>
      <c r="M56" s="818"/>
      <c r="N56" s="818"/>
      <c r="O56" s="818"/>
      <c r="P56" s="818"/>
      <c r="Q56" s="1262"/>
      <c r="R56" s="813"/>
      <c r="S56" s="814"/>
      <c r="T56" s="814"/>
      <c r="U56" s="814"/>
      <c r="V56" s="814"/>
      <c r="W56" s="814"/>
      <c r="X56" s="814"/>
      <c r="Y56" s="814"/>
      <c r="Z56" s="808"/>
      <c r="AA56" s="808"/>
      <c r="AB56" s="808"/>
      <c r="AC56" s="132"/>
      <c r="AG56" s="134"/>
    </row>
    <row r="57" spans="1:33" s="133" customFormat="1" ht="30" customHeight="1" x14ac:dyDescent="0.35">
      <c r="A57" s="130"/>
      <c r="B57" s="817"/>
      <c r="C57" s="817"/>
      <c r="D57" s="817"/>
      <c r="E57" s="817"/>
      <c r="F57" s="817"/>
      <c r="G57" s="817"/>
      <c r="H57" s="817"/>
      <c r="I57" s="817"/>
      <c r="J57" s="817"/>
      <c r="K57" s="817"/>
      <c r="L57" s="818"/>
      <c r="M57" s="818"/>
      <c r="N57" s="818"/>
      <c r="O57" s="818"/>
      <c r="P57" s="818"/>
      <c r="Q57" s="1262" t="s">
        <v>1810</v>
      </c>
      <c r="R57" s="813" t="s">
        <v>1811</v>
      </c>
      <c r="S57" s="813"/>
      <c r="T57" s="814"/>
      <c r="U57" s="814"/>
      <c r="V57" s="814"/>
      <c r="W57" s="814"/>
      <c r="X57" s="814"/>
      <c r="Y57" s="814"/>
      <c r="Z57" s="808"/>
      <c r="AA57" s="808"/>
      <c r="AB57" s="808"/>
      <c r="AC57" s="132"/>
      <c r="AG57" s="134"/>
    </row>
    <row r="58" spans="1:33" s="133" customFormat="1" ht="30" customHeight="1" x14ac:dyDescent="0.35">
      <c r="A58" s="130"/>
      <c r="B58" s="817"/>
      <c r="C58" s="817"/>
      <c r="D58" s="817"/>
      <c r="E58" s="817"/>
      <c r="F58" s="817"/>
      <c r="G58" s="817"/>
      <c r="H58" s="817"/>
      <c r="I58" s="817"/>
      <c r="J58" s="817"/>
      <c r="K58" s="817"/>
      <c r="L58" s="818"/>
      <c r="M58" s="818"/>
      <c r="N58" s="818"/>
      <c r="O58" s="818"/>
      <c r="P58" s="818"/>
      <c r="Q58" s="1262"/>
      <c r="R58" s="813"/>
      <c r="S58" s="814"/>
      <c r="T58" s="814"/>
      <c r="U58" s="814"/>
      <c r="V58" s="814"/>
      <c r="W58" s="814"/>
      <c r="X58" s="814"/>
      <c r="Y58" s="814"/>
      <c r="Z58" s="808"/>
      <c r="AA58" s="808"/>
      <c r="AB58" s="808"/>
      <c r="AC58" s="132"/>
      <c r="AG58" s="134"/>
    </row>
    <row r="59" spans="1:33" s="133" customFormat="1" ht="30" customHeight="1" x14ac:dyDescent="0.35">
      <c r="A59" s="130"/>
      <c r="B59" s="817"/>
      <c r="C59" s="817"/>
      <c r="D59" s="817"/>
      <c r="E59" s="817"/>
      <c r="F59" s="817"/>
      <c r="G59" s="817"/>
      <c r="H59" s="817"/>
      <c r="I59" s="817"/>
      <c r="J59" s="817"/>
      <c r="K59" s="817"/>
      <c r="L59" s="818"/>
      <c r="M59" s="818"/>
      <c r="N59" s="818"/>
      <c r="O59" s="818"/>
      <c r="P59" s="818"/>
      <c r="Q59" s="1262" t="s">
        <v>1806</v>
      </c>
      <c r="R59" s="813" t="s">
        <v>1807</v>
      </c>
      <c r="S59" s="814"/>
      <c r="T59" s="814"/>
      <c r="U59" s="814"/>
      <c r="V59" s="814"/>
      <c r="W59" s="814"/>
      <c r="X59" s="814"/>
      <c r="Y59" s="814"/>
      <c r="Z59" s="808"/>
      <c r="AA59" s="808"/>
      <c r="AB59" s="808"/>
      <c r="AC59" s="132"/>
      <c r="AG59" s="134"/>
    </row>
    <row r="60" spans="1:33" s="133" customFormat="1" ht="30" customHeight="1" x14ac:dyDescent="0.35">
      <c r="A60" s="130"/>
      <c r="B60" s="817"/>
      <c r="C60" s="817"/>
      <c r="D60" s="817"/>
      <c r="E60" s="817"/>
      <c r="F60" s="817"/>
      <c r="G60" s="817"/>
      <c r="H60" s="817"/>
      <c r="I60" s="817"/>
      <c r="J60" s="817"/>
      <c r="K60" s="817"/>
      <c r="L60" s="818"/>
      <c r="M60" s="818"/>
      <c r="N60" s="818"/>
      <c r="O60" s="818"/>
      <c r="P60" s="818"/>
      <c r="Q60" s="1262"/>
      <c r="R60" s="813"/>
      <c r="S60" s="814"/>
      <c r="T60" s="814"/>
      <c r="U60" s="814"/>
      <c r="V60" s="814"/>
      <c r="W60" s="814"/>
      <c r="X60" s="814"/>
      <c r="Y60" s="814"/>
      <c r="Z60" s="808"/>
      <c r="AA60" s="808"/>
      <c r="AB60" s="808"/>
      <c r="AC60" s="132"/>
      <c r="AG60" s="134"/>
    </row>
    <row r="61" spans="1:33" s="133" customFormat="1" ht="30" customHeight="1" x14ac:dyDescent="0.35">
      <c r="A61" s="130"/>
      <c r="B61" s="817"/>
      <c r="C61" s="817"/>
      <c r="D61" s="817"/>
      <c r="E61" s="817"/>
      <c r="F61" s="817"/>
      <c r="G61" s="817"/>
      <c r="H61" s="817"/>
      <c r="I61" s="817"/>
      <c r="J61" s="817"/>
      <c r="K61" s="817"/>
      <c r="L61" s="818"/>
      <c r="M61" s="818"/>
      <c r="N61" s="818"/>
      <c r="O61" s="818"/>
      <c r="P61" s="818"/>
      <c r="Q61" s="1262" t="s">
        <v>1808</v>
      </c>
      <c r="R61" s="813" t="s">
        <v>1809</v>
      </c>
      <c r="S61" s="814"/>
      <c r="T61" s="814"/>
      <c r="U61" s="814"/>
      <c r="V61" s="814"/>
      <c r="W61" s="814"/>
      <c r="X61" s="814"/>
      <c r="Y61" s="814"/>
      <c r="Z61" s="808"/>
      <c r="AA61" s="808"/>
      <c r="AB61" s="808"/>
      <c r="AC61" s="132"/>
      <c r="AG61" s="134"/>
    </row>
    <row r="62" spans="1:33" s="133" customFormat="1" ht="30" customHeight="1" x14ac:dyDescent="0.35">
      <c r="A62" s="130"/>
      <c r="B62" s="817"/>
      <c r="C62" s="817"/>
      <c r="D62" s="817"/>
      <c r="E62" s="817"/>
      <c r="F62" s="817"/>
      <c r="G62" s="817"/>
      <c r="H62" s="817"/>
      <c r="I62" s="817"/>
      <c r="J62" s="817"/>
      <c r="K62" s="817"/>
      <c r="L62" s="818"/>
      <c r="M62" s="818"/>
      <c r="N62" s="818"/>
      <c r="O62" s="818"/>
      <c r="P62" s="818"/>
      <c r="Q62" s="1262"/>
      <c r="R62" s="813"/>
      <c r="S62" s="814"/>
      <c r="T62" s="814"/>
      <c r="U62" s="814"/>
      <c r="V62" s="814"/>
      <c r="W62" s="814"/>
      <c r="X62" s="814"/>
      <c r="Y62" s="814"/>
      <c r="Z62" s="808"/>
      <c r="AA62" s="808"/>
      <c r="AB62" s="808"/>
      <c r="AC62" s="132"/>
      <c r="AG62" s="134"/>
    </row>
    <row r="63" spans="1:33" s="133" customFormat="1" ht="30" customHeight="1" x14ac:dyDescent="0.35">
      <c r="A63" s="130"/>
      <c r="B63" s="817"/>
      <c r="C63" s="817"/>
      <c r="D63" s="817"/>
      <c r="E63" s="817"/>
      <c r="F63" s="817"/>
      <c r="G63" s="817"/>
      <c r="H63" s="817"/>
      <c r="I63" s="817"/>
      <c r="J63" s="817"/>
      <c r="K63" s="817"/>
      <c r="L63" s="818"/>
      <c r="M63" s="818"/>
      <c r="N63" s="818"/>
      <c r="O63" s="818"/>
      <c r="P63" s="818"/>
      <c r="Q63" s="1262" t="s">
        <v>1812</v>
      </c>
      <c r="R63" s="813" t="s">
        <v>1813</v>
      </c>
      <c r="S63" s="814"/>
      <c r="T63" s="814"/>
      <c r="U63" s="814"/>
      <c r="V63" s="814"/>
      <c r="W63" s="814"/>
      <c r="X63" s="814"/>
      <c r="Y63" s="814"/>
      <c r="Z63" s="808"/>
      <c r="AA63" s="808"/>
      <c r="AB63" s="808"/>
      <c r="AC63" s="132"/>
      <c r="AG63" s="134"/>
    </row>
    <row r="64" spans="1:33" s="133" customFormat="1" ht="30" customHeight="1" x14ac:dyDescent="0.35">
      <c r="A64" s="130"/>
      <c r="B64" s="817"/>
      <c r="C64" s="817"/>
      <c r="D64" s="817"/>
      <c r="E64" s="817"/>
      <c r="F64" s="817"/>
      <c r="G64" s="817"/>
      <c r="H64" s="817"/>
      <c r="I64" s="817"/>
      <c r="J64" s="817"/>
      <c r="K64" s="817"/>
      <c r="L64" s="818"/>
      <c r="M64" s="818"/>
      <c r="N64" s="818"/>
      <c r="O64" s="818"/>
      <c r="P64" s="818"/>
      <c r="Q64" s="1262"/>
      <c r="R64" s="813"/>
      <c r="S64" s="814"/>
      <c r="T64" s="814"/>
      <c r="U64" s="814"/>
      <c r="V64" s="814"/>
      <c r="W64" s="814"/>
      <c r="X64" s="814"/>
      <c r="Y64" s="814"/>
      <c r="Z64" s="808"/>
      <c r="AA64" s="808"/>
      <c r="AB64" s="808"/>
      <c r="AC64" s="132"/>
      <c r="AG64" s="134"/>
    </row>
    <row r="65" spans="1:44" s="133" customFormat="1" ht="30" customHeight="1" x14ac:dyDescent="0.35">
      <c r="A65" s="130"/>
      <c r="B65" s="817"/>
      <c r="C65" s="817"/>
      <c r="D65" s="817"/>
      <c r="E65" s="817"/>
      <c r="F65" s="817"/>
      <c r="G65" s="817"/>
      <c r="H65" s="817"/>
      <c r="I65" s="817"/>
      <c r="J65" s="817"/>
      <c r="K65" s="817"/>
      <c r="L65" s="818"/>
      <c r="M65" s="818"/>
      <c r="N65" s="818"/>
      <c r="O65" s="818"/>
      <c r="P65" s="818"/>
      <c r="Q65" s="1262" t="s">
        <v>1816</v>
      </c>
      <c r="R65" s="813" t="s">
        <v>1817</v>
      </c>
      <c r="S65" s="814"/>
      <c r="T65" s="814"/>
      <c r="U65" s="814"/>
      <c r="V65" s="814"/>
      <c r="W65" s="814"/>
      <c r="X65" s="814"/>
      <c r="Y65" s="814"/>
      <c r="Z65" s="808"/>
      <c r="AA65" s="808"/>
      <c r="AB65" s="808"/>
      <c r="AC65" s="132"/>
      <c r="AG65" s="134"/>
    </row>
    <row r="66" spans="1:44" s="133" customFormat="1" ht="30" customHeight="1" x14ac:dyDescent="0.35">
      <c r="A66" s="130"/>
      <c r="B66" s="817"/>
      <c r="C66" s="817"/>
      <c r="D66" s="817"/>
      <c r="E66" s="817"/>
      <c r="F66" s="817"/>
      <c r="G66" s="817"/>
      <c r="H66" s="817"/>
      <c r="I66" s="817"/>
      <c r="J66" s="817"/>
      <c r="K66" s="817"/>
      <c r="L66" s="818"/>
      <c r="M66" s="818"/>
      <c r="N66" s="818"/>
      <c r="O66" s="818"/>
      <c r="P66" s="818"/>
      <c r="Q66" s="1262"/>
      <c r="R66" s="813"/>
      <c r="S66" s="814"/>
      <c r="T66" s="814"/>
      <c r="U66" s="814"/>
      <c r="V66" s="814"/>
      <c r="W66" s="814"/>
      <c r="X66" s="814"/>
      <c r="Y66" s="814"/>
      <c r="Z66" s="808"/>
      <c r="AA66" s="808"/>
      <c r="AB66" s="808"/>
      <c r="AC66" s="132"/>
      <c r="AG66" s="134"/>
    </row>
    <row r="67" spans="1:44" s="133" customFormat="1" ht="30" customHeight="1" x14ac:dyDescent="0.35">
      <c r="A67" s="130"/>
      <c r="B67" s="817"/>
      <c r="C67" s="817"/>
      <c r="D67" s="817"/>
      <c r="E67" s="817"/>
      <c r="F67" s="817"/>
      <c r="G67" s="817"/>
      <c r="H67" s="817"/>
      <c r="I67" s="817"/>
      <c r="J67" s="817"/>
      <c r="K67" s="817"/>
      <c r="L67" s="818"/>
      <c r="M67" s="818"/>
      <c r="N67" s="818"/>
      <c r="O67" s="818"/>
      <c r="P67" s="818"/>
      <c r="Q67" s="1802" t="s">
        <v>2950</v>
      </c>
      <c r="R67" s="813"/>
      <c r="S67" s="814"/>
      <c r="T67" s="814"/>
      <c r="U67" s="814"/>
      <c r="V67" s="814"/>
      <c r="W67" s="814"/>
      <c r="X67" s="814"/>
      <c r="Y67" s="814"/>
      <c r="Z67" s="808"/>
      <c r="AA67" s="808"/>
      <c r="AB67" s="808"/>
      <c r="AC67" s="132"/>
      <c r="AG67" s="134"/>
    </row>
    <row r="68" spans="1:44" s="133" customFormat="1" ht="30" customHeight="1" x14ac:dyDescent="0.35">
      <c r="A68" s="130"/>
      <c r="B68" s="817"/>
      <c r="C68" s="817"/>
      <c r="D68" s="817"/>
      <c r="E68" s="817"/>
      <c r="F68" s="817"/>
      <c r="G68" s="817"/>
      <c r="H68" s="817"/>
      <c r="I68" s="817"/>
      <c r="J68" s="817"/>
      <c r="K68" s="817"/>
      <c r="L68" s="818"/>
      <c r="M68" s="818"/>
      <c r="N68" s="818"/>
      <c r="O68" s="818"/>
      <c r="P68" s="818"/>
      <c r="Q68" s="1262"/>
      <c r="R68" s="813"/>
      <c r="S68" s="814"/>
      <c r="T68" s="814"/>
      <c r="U68" s="814"/>
      <c r="V68" s="814"/>
      <c r="W68" s="814"/>
      <c r="X68" s="814"/>
      <c r="Y68" s="814"/>
      <c r="Z68" s="808"/>
      <c r="AA68" s="808"/>
      <c r="AB68" s="808"/>
      <c r="AC68" s="132"/>
      <c r="AG68" s="134"/>
    </row>
    <row r="69" spans="1:44" s="133" customFormat="1" ht="30" customHeight="1" x14ac:dyDescent="0.35">
      <c r="A69" s="130"/>
      <c r="B69" s="817"/>
      <c r="C69" s="817"/>
      <c r="D69" s="817"/>
      <c r="E69" s="817"/>
      <c r="F69" s="817"/>
      <c r="G69" s="817"/>
      <c r="H69" s="817"/>
      <c r="I69" s="817"/>
      <c r="J69" s="817"/>
      <c r="K69" s="817"/>
      <c r="L69" s="818"/>
      <c r="M69" s="818"/>
      <c r="N69" s="818"/>
      <c r="O69" s="818"/>
      <c r="P69" s="818"/>
      <c r="Q69" s="1262" t="s">
        <v>1815</v>
      </c>
      <c r="R69" s="813" t="s">
        <v>1814</v>
      </c>
      <c r="S69" s="814"/>
      <c r="T69" s="814"/>
      <c r="U69" s="814"/>
      <c r="V69" s="814"/>
      <c r="W69" s="814"/>
      <c r="X69" s="814"/>
      <c r="Y69" s="814"/>
      <c r="Z69" s="808"/>
      <c r="AA69" s="808"/>
      <c r="AB69" s="808"/>
      <c r="AC69" s="132"/>
      <c r="AG69" s="134"/>
    </row>
    <row r="70" spans="1:44" s="133" customFormat="1" ht="30" customHeight="1" x14ac:dyDescent="0.35">
      <c r="A70" s="130"/>
      <c r="B70" s="817"/>
      <c r="C70" s="817"/>
      <c r="D70" s="817"/>
      <c r="E70" s="817"/>
      <c r="F70" s="817"/>
      <c r="G70" s="817"/>
      <c r="H70" s="817"/>
      <c r="I70" s="817"/>
      <c r="J70" s="817"/>
      <c r="K70" s="817"/>
      <c r="L70" s="818"/>
      <c r="M70" s="818"/>
      <c r="N70" s="818"/>
      <c r="O70" s="818"/>
      <c r="P70" s="818"/>
      <c r="Q70" s="810"/>
      <c r="R70" s="814"/>
      <c r="S70" s="814"/>
      <c r="T70" s="814"/>
      <c r="U70" s="814"/>
      <c r="V70" s="814"/>
      <c r="W70" s="814"/>
      <c r="X70" s="814"/>
      <c r="Y70" s="814"/>
      <c r="Z70" s="808"/>
      <c r="AA70" s="808"/>
      <c r="AB70" s="808"/>
      <c r="AC70" s="132"/>
      <c r="AG70" s="134"/>
    </row>
    <row r="71" spans="1:44" s="133" customFormat="1" ht="30" customHeight="1" x14ac:dyDescent="0.35">
      <c r="A71" s="130"/>
      <c r="B71" s="817"/>
      <c r="C71" s="817"/>
      <c r="D71" s="817"/>
      <c r="E71" s="817"/>
      <c r="F71" s="817"/>
      <c r="G71" s="817"/>
      <c r="H71" s="817"/>
      <c r="I71" s="817"/>
      <c r="J71" s="817"/>
      <c r="K71" s="817"/>
      <c r="L71" s="818"/>
      <c r="M71" s="818"/>
      <c r="N71" s="818"/>
      <c r="O71" s="818"/>
      <c r="P71" s="818"/>
      <c r="Q71" s="810"/>
      <c r="R71" s="814"/>
      <c r="S71" s="814"/>
      <c r="T71" s="814"/>
      <c r="U71" s="814"/>
      <c r="V71" s="814"/>
      <c r="W71" s="814"/>
      <c r="X71" s="814"/>
      <c r="Y71" s="814"/>
      <c r="Z71" s="808"/>
      <c r="AA71" s="808"/>
      <c r="AB71" s="808"/>
      <c r="AC71" s="132"/>
      <c r="AG71" s="134"/>
    </row>
    <row r="72" spans="1:44" ht="40.5" customHeight="1" x14ac:dyDescent="0.25">
      <c r="A72" s="130"/>
      <c r="B72" s="176"/>
      <c r="C72" s="130"/>
      <c r="D72" s="130"/>
      <c r="E72" s="130"/>
      <c r="F72" s="130"/>
      <c r="G72" s="130"/>
      <c r="H72" s="130"/>
      <c r="I72" s="131"/>
      <c r="J72" s="130"/>
      <c r="K72" s="130"/>
      <c r="L72" s="131"/>
      <c r="M72" s="131"/>
      <c r="N72" s="131"/>
      <c r="O72" s="131"/>
      <c r="P72" s="131"/>
      <c r="Q72" s="132"/>
      <c r="R72" s="132"/>
      <c r="S72" s="132"/>
      <c r="T72" s="132"/>
      <c r="U72" s="132"/>
      <c r="V72" s="132"/>
      <c r="W72" s="132"/>
      <c r="X72" s="132"/>
      <c r="Y72" s="132"/>
      <c r="Z72" s="132"/>
      <c r="AA72" s="132"/>
      <c r="AB72" s="132"/>
      <c r="AC72" s="132"/>
      <c r="AD72" s="133"/>
      <c r="AE72" s="133"/>
      <c r="AF72" s="133"/>
      <c r="AG72" s="133"/>
      <c r="AH72" s="133"/>
      <c r="AI72" s="133"/>
      <c r="AJ72" s="133"/>
      <c r="AK72" s="133"/>
      <c r="AL72" s="133"/>
      <c r="AM72" s="133"/>
      <c r="AN72" s="133"/>
      <c r="AO72" s="133"/>
      <c r="AP72" s="133"/>
      <c r="AQ72" s="133"/>
      <c r="AR72" s="133"/>
    </row>
    <row r="73" spans="1:44" ht="40.5" customHeight="1" x14ac:dyDescent="0.25">
      <c r="A73" s="130"/>
      <c r="B73" s="175" t="s">
        <v>161</v>
      </c>
      <c r="C73" s="130"/>
      <c r="D73" s="130"/>
      <c r="E73" s="130"/>
      <c r="F73" s="130"/>
      <c r="G73" s="130"/>
      <c r="H73" s="130"/>
      <c r="I73" s="131"/>
      <c r="J73" s="130"/>
      <c r="K73" s="130"/>
      <c r="L73" s="131"/>
      <c r="M73" s="131"/>
      <c r="N73" s="131"/>
      <c r="O73" s="131"/>
      <c r="P73" s="131"/>
      <c r="Q73" s="175" t="s">
        <v>162</v>
      </c>
      <c r="R73" s="132"/>
      <c r="S73" s="132"/>
      <c r="T73" s="132"/>
      <c r="U73" s="132"/>
      <c r="V73" s="132"/>
      <c r="W73" s="132"/>
      <c r="X73" s="132"/>
      <c r="Y73" s="132"/>
      <c r="Z73" s="132"/>
      <c r="AA73" s="132"/>
      <c r="AB73" s="132"/>
      <c r="AC73" s="132"/>
      <c r="AD73" s="133"/>
      <c r="AE73" s="133"/>
      <c r="AF73" s="133"/>
      <c r="AG73" s="133"/>
      <c r="AH73" s="133"/>
      <c r="AI73" s="133"/>
      <c r="AJ73" s="133"/>
      <c r="AK73" s="133"/>
      <c r="AL73" s="133"/>
      <c r="AM73" s="133"/>
      <c r="AN73" s="133"/>
      <c r="AO73" s="133"/>
      <c r="AP73" s="133"/>
      <c r="AQ73" s="133"/>
      <c r="AR73" s="133"/>
    </row>
    <row r="74" spans="1:44" ht="40.5" customHeight="1" x14ac:dyDescent="0.25">
      <c r="A74" s="130"/>
      <c r="B74" s="176"/>
      <c r="C74" s="138" t="s">
        <v>163</v>
      </c>
      <c r="D74" s="130"/>
      <c r="E74" s="177" t="s">
        <v>164</v>
      </c>
      <c r="F74" s="131"/>
      <c r="G74" s="178" t="s">
        <v>165</v>
      </c>
      <c r="H74" s="130"/>
      <c r="I74" s="131"/>
      <c r="J74" s="136" t="s">
        <v>166</v>
      </c>
      <c r="K74" s="130"/>
      <c r="L74" s="131"/>
      <c r="M74" s="131"/>
      <c r="N74" s="131"/>
      <c r="O74" s="131"/>
      <c r="P74" s="131"/>
      <c r="Q74" s="179" t="s">
        <v>167</v>
      </c>
      <c r="R74" s="180"/>
      <c r="S74" s="181">
        <v>15.5</v>
      </c>
      <c r="T74" s="132"/>
      <c r="U74" s="182">
        <v>15.5</v>
      </c>
      <c r="V74" s="132"/>
      <c r="W74" s="183">
        <v>15.5</v>
      </c>
      <c r="X74" s="132"/>
      <c r="Y74" s="132"/>
      <c r="Z74" s="132"/>
      <c r="AA74" s="132"/>
      <c r="AB74" s="132"/>
      <c r="AC74" s="132"/>
      <c r="AD74" s="133"/>
      <c r="AE74" s="133"/>
      <c r="AF74" s="133"/>
      <c r="AG74" s="133"/>
      <c r="AH74" s="133"/>
      <c r="AI74" s="133"/>
      <c r="AJ74" s="133"/>
      <c r="AK74" s="133"/>
      <c r="AL74" s="133"/>
      <c r="AM74" s="133"/>
      <c r="AN74" s="133"/>
      <c r="AO74" s="133"/>
      <c r="AP74" s="133"/>
      <c r="AQ74" s="133"/>
      <c r="AR74" s="133"/>
    </row>
    <row r="75" spans="1:44" ht="40.5" customHeight="1" x14ac:dyDescent="0.25">
      <c r="A75" s="130"/>
      <c r="B75" s="176"/>
      <c r="C75" s="138" t="s">
        <v>168</v>
      </c>
      <c r="D75" s="130"/>
      <c r="E75" s="177" t="s">
        <v>169</v>
      </c>
      <c r="F75" s="131"/>
      <c r="G75" s="178" t="s">
        <v>170</v>
      </c>
      <c r="H75" s="130"/>
      <c r="I75" s="131"/>
      <c r="J75" s="136" t="s">
        <v>171</v>
      </c>
      <c r="K75" s="130"/>
      <c r="L75" s="131"/>
      <c r="M75" s="131"/>
      <c r="N75" s="131"/>
      <c r="O75" s="131"/>
      <c r="P75" s="131"/>
      <c r="Q75" s="184" t="s">
        <v>172</v>
      </c>
      <c r="R75" s="180"/>
      <c r="S75" s="177" t="s">
        <v>173</v>
      </c>
      <c r="T75" s="132"/>
      <c r="U75" s="185" t="s">
        <v>174</v>
      </c>
      <c r="V75" s="132"/>
      <c r="W75" s="177" t="s">
        <v>175</v>
      </c>
      <c r="X75" s="132"/>
      <c r="Y75" s="132"/>
      <c r="Z75" s="132"/>
      <c r="AA75" s="132"/>
      <c r="AB75" s="132"/>
      <c r="AC75" s="132"/>
      <c r="AD75" s="133"/>
      <c r="AE75" s="133"/>
      <c r="AF75" s="133"/>
      <c r="AG75" s="133"/>
      <c r="AH75" s="133"/>
      <c r="AI75" s="133"/>
      <c r="AJ75" s="133"/>
      <c r="AK75" s="133"/>
      <c r="AL75" s="133"/>
      <c r="AM75" s="133"/>
      <c r="AN75" s="133"/>
      <c r="AO75" s="133"/>
      <c r="AP75" s="133"/>
      <c r="AQ75" s="133"/>
      <c r="AR75" s="133"/>
    </row>
    <row r="76" spans="1:44" ht="40.5" customHeight="1" x14ac:dyDescent="0.25">
      <c r="A76" s="130"/>
      <c r="B76" s="176"/>
      <c r="C76" s="130"/>
      <c r="D76" s="130"/>
      <c r="E76" s="130"/>
      <c r="F76" s="130"/>
      <c r="G76" s="130"/>
      <c r="H76" s="130"/>
      <c r="I76" s="131"/>
      <c r="J76" s="130"/>
      <c r="K76" s="130"/>
      <c r="L76" s="131"/>
      <c r="M76" s="131"/>
      <c r="N76" s="131"/>
      <c r="O76" s="131"/>
      <c r="P76" s="131"/>
      <c r="Q76" s="132"/>
      <c r="R76" s="132"/>
      <c r="S76" s="132"/>
      <c r="T76" s="132"/>
      <c r="U76" s="132"/>
      <c r="V76" s="132"/>
      <c r="W76" s="132"/>
      <c r="X76" s="132"/>
      <c r="Y76" s="132"/>
      <c r="Z76" s="132"/>
      <c r="AA76" s="132"/>
      <c r="AB76" s="132"/>
      <c r="AC76" s="132"/>
      <c r="AD76" s="133"/>
      <c r="AE76" s="133"/>
      <c r="AF76" s="133"/>
      <c r="AG76" s="133"/>
      <c r="AH76" s="133"/>
      <c r="AI76" s="133"/>
      <c r="AJ76" s="133"/>
      <c r="AK76" s="133"/>
      <c r="AL76" s="133"/>
      <c r="AM76" s="133"/>
      <c r="AN76" s="133"/>
      <c r="AO76" s="133"/>
      <c r="AP76" s="133"/>
      <c r="AQ76" s="133"/>
      <c r="AR76" s="133"/>
    </row>
    <row r="77" spans="1:44" ht="40.5" customHeight="1" x14ac:dyDescent="0.25">
      <c r="A77" s="130"/>
      <c r="B77" s="175" t="s">
        <v>176</v>
      </c>
      <c r="C77" s="130"/>
      <c r="D77" s="130"/>
      <c r="E77" s="130"/>
      <c r="F77" s="130"/>
      <c r="G77" s="130"/>
      <c r="H77" s="130"/>
      <c r="I77" s="131"/>
      <c r="J77" s="130"/>
      <c r="K77" s="130"/>
      <c r="L77" s="131"/>
      <c r="M77" s="131"/>
      <c r="N77" s="131"/>
      <c r="O77" s="131"/>
      <c r="P77" s="131"/>
      <c r="Q77" s="132"/>
      <c r="R77" s="132"/>
      <c r="S77" s="132"/>
      <c r="T77" s="132"/>
      <c r="U77" s="132"/>
      <c r="V77" s="132"/>
      <c r="W77" s="132"/>
      <c r="X77" s="132"/>
      <c r="Y77" s="132"/>
      <c r="Z77" s="132"/>
      <c r="AA77" s="132"/>
      <c r="AB77" s="132"/>
      <c r="AC77" s="132"/>
      <c r="AD77" s="133"/>
      <c r="AE77" s="133"/>
      <c r="AF77" s="133"/>
      <c r="AG77" s="133"/>
      <c r="AH77" s="133"/>
      <c r="AI77" s="133"/>
      <c r="AJ77" s="133"/>
      <c r="AK77" s="133"/>
      <c r="AL77" s="133"/>
      <c r="AM77" s="133"/>
      <c r="AN77" s="133"/>
      <c r="AO77" s="133"/>
      <c r="AP77" s="133"/>
      <c r="AQ77" s="133"/>
      <c r="AR77" s="133"/>
    </row>
    <row r="78" spans="1:44" ht="40.5" customHeight="1" x14ac:dyDescent="0.25">
      <c r="A78" s="130"/>
      <c r="B78" s="176"/>
      <c r="C78" s="186" t="s">
        <v>177</v>
      </c>
      <c r="D78" s="130"/>
      <c r="E78" s="130"/>
      <c r="F78" s="130"/>
      <c r="G78" s="130"/>
      <c r="H78" s="187" t="s">
        <v>178</v>
      </c>
      <c r="I78" s="187"/>
      <c r="J78" s="130"/>
      <c r="K78" s="130"/>
      <c r="L78" s="131"/>
      <c r="M78" s="131"/>
      <c r="N78" s="131"/>
      <c r="O78" s="131"/>
      <c r="P78" s="188" t="s">
        <v>179</v>
      </c>
      <c r="Q78" s="188"/>
      <c r="R78" s="132"/>
      <c r="S78" s="132"/>
      <c r="T78" s="132"/>
      <c r="U78" s="132"/>
      <c r="V78" s="189" t="s">
        <v>180</v>
      </c>
      <c r="W78" s="189"/>
      <c r="X78" s="132"/>
      <c r="Y78" s="132"/>
      <c r="Z78" s="132"/>
      <c r="AA78" s="132"/>
      <c r="AB78" s="132"/>
      <c r="AC78" s="132"/>
      <c r="AD78" s="133"/>
      <c r="AE78" s="133"/>
      <c r="AF78" s="133"/>
      <c r="AG78" s="133"/>
      <c r="AH78" s="133"/>
      <c r="AI78" s="133"/>
      <c r="AJ78" s="133"/>
      <c r="AK78" s="133"/>
      <c r="AL78" s="133"/>
      <c r="AM78" s="133"/>
      <c r="AN78" s="133"/>
      <c r="AO78" s="133"/>
      <c r="AP78" s="133"/>
      <c r="AQ78" s="133"/>
      <c r="AR78" s="133"/>
    </row>
    <row r="79" spans="1:44" ht="40.5" customHeight="1" x14ac:dyDescent="0.25">
      <c r="A79" s="130"/>
      <c r="B79" s="176"/>
      <c r="C79" s="190" t="s">
        <v>181</v>
      </c>
      <c r="D79" s="130"/>
      <c r="E79" s="130"/>
      <c r="F79" s="130"/>
      <c r="G79" s="130"/>
      <c r="H79" s="191" t="s">
        <v>182</v>
      </c>
      <c r="I79" s="191"/>
      <c r="J79" s="130"/>
      <c r="K79" s="130"/>
      <c r="L79" s="131"/>
      <c r="M79" s="131"/>
      <c r="N79" s="131"/>
      <c r="O79" s="131"/>
      <c r="P79" s="192" t="s">
        <v>183</v>
      </c>
      <c r="Q79" s="192"/>
      <c r="R79" s="132"/>
      <c r="S79" s="132"/>
      <c r="T79" s="132"/>
      <c r="U79" s="132"/>
      <c r="V79" s="193" t="s">
        <v>184</v>
      </c>
      <c r="W79" s="193"/>
      <c r="X79" s="132"/>
      <c r="Y79" s="132"/>
      <c r="Z79" s="132"/>
      <c r="AA79" s="132"/>
      <c r="AB79" s="132"/>
      <c r="AC79" s="132"/>
      <c r="AD79" s="133"/>
      <c r="AE79" s="133"/>
      <c r="AF79" s="133"/>
      <c r="AG79" s="133"/>
      <c r="AH79" s="133"/>
      <c r="AI79" s="133"/>
      <c r="AJ79" s="133"/>
      <c r="AK79" s="133"/>
      <c r="AL79" s="133"/>
      <c r="AM79" s="133"/>
      <c r="AN79" s="133"/>
      <c r="AO79" s="133"/>
      <c r="AP79" s="133"/>
      <c r="AQ79" s="133"/>
      <c r="AR79" s="133"/>
    </row>
    <row r="80" spans="1:44" ht="40.5" customHeight="1" x14ac:dyDescent="0.25">
      <c r="A80" s="130"/>
      <c r="B80" s="176"/>
      <c r="C80" s="194" t="s">
        <v>185</v>
      </c>
      <c r="D80" s="130"/>
      <c r="E80" s="130"/>
      <c r="F80" s="130"/>
      <c r="G80" s="130"/>
      <c r="H80" s="130"/>
      <c r="I80" s="131"/>
      <c r="J80" s="130"/>
      <c r="K80" s="130"/>
      <c r="L80" s="131"/>
      <c r="M80" s="131"/>
      <c r="N80" s="131"/>
      <c r="O80" s="131"/>
      <c r="P80" s="131"/>
      <c r="Q80" s="132"/>
      <c r="R80" s="132"/>
      <c r="S80" s="132"/>
      <c r="T80" s="132"/>
      <c r="U80" s="132"/>
      <c r="V80" s="132"/>
      <c r="W80" s="132"/>
      <c r="X80" s="132"/>
      <c r="Y80" s="132"/>
      <c r="Z80" s="132"/>
      <c r="AA80" s="132"/>
      <c r="AB80" s="132"/>
      <c r="AC80" s="132"/>
      <c r="AD80" s="133"/>
      <c r="AE80" s="133"/>
      <c r="AF80" s="133"/>
      <c r="AG80" s="133"/>
      <c r="AH80" s="133"/>
      <c r="AI80" s="133"/>
      <c r="AJ80" s="133"/>
      <c r="AK80" s="133"/>
      <c r="AL80" s="133"/>
      <c r="AM80" s="133"/>
      <c r="AN80" s="133"/>
      <c r="AO80" s="133"/>
      <c r="AP80" s="133"/>
      <c r="AQ80" s="133"/>
      <c r="AR80" s="133"/>
    </row>
    <row r="81" spans="1:33" ht="40.5" customHeight="1" x14ac:dyDescent="0.25">
      <c r="A81" s="130"/>
      <c r="B81" s="175" t="s">
        <v>186</v>
      </c>
      <c r="C81" s="130"/>
      <c r="D81" s="130"/>
      <c r="E81" s="130"/>
      <c r="F81" s="130"/>
      <c r="G81" s="130"/>
      <c r="H81" s="130"/>
      <c r="I81" s="195"/>
      <c r="J81" s="130"/>
      <c r="K81" s="130"/>
      <c r="L81" s="195"/>
      <c r="M81" s="195"/>
      <c r="N81" s="195"/>
      <c r="O81" s="195"/>
      <c r="P81" s="195"/>
      <c r="Q81" s="132"/>
      <c r="R81" s="132"/>
      <c r="S81" s="132"/>
      <c r="T81" s="132"/>
      <c r="U81" s="132"/>
      <c r="V81" s="132"/>
      <c r="W81" s="132"/>
      <c r="X81" s="132"/>
      <c r="Y81" s="132"/>
      <c r="Z81" s="132"/>
      <c r="AA81" s="132"/>
      <c r="AB81" s="132"/>
      <c r="AC81" s="132"/>
      <c r="AD81" s="133"/>
      <c r="AE81" s="133"/>
      <c r="AF81" s="133"/>
      <c r="AG81" s="133"/>
    </row>
    <row r="82" spans="1:33" ht="40.5" customHeight="1" x14ac:dyDescent="0.2">
      <c r="A82" s="130"/>
      <c r="B82" s="176"/>
      <c r="C82" s="196" t="s">
        <v>187</v>
      </c>
      <c r="D82" s="197" t="s">
        <v>188</v>
      </c>
      <c r="E82" s="198" t="s">
        <v>189</v>
      </c>
      <c r="F82" s="199" t="s">
        <v>190</v>
      </c>
      <c r="G82" s="200" t="s">
        <v>191</v>
      </c>
      <c r="H82" s="201" t="s">
        <v>192</v>
      </c>
      <c r="I82" s="202" t="s">
        <v>193</v>
      </c>
      <c r="J82" s="203" t="s">
        <v>194</v>
      </c>
      <c r="K82" s="204" t="s">
        <v>195</v>
      </c>
      <c r="L82" s="205" t="s">
        <v>196</v>
      </c>
      <c r="M82" s="206" t="s">
        <v>197</v>
      </c>
      <c r="N82" s="207" t="s">
        <v>198</v>
      </c>
      <c r="O82" s="208" t="s">
        <v>199</v>
      </c>
      <c r="P82" s="199" t="s">
        <v>200</v>
      </c>
      <c r="Q82" s="209" t="s">
        <v>201</v>
      </c>
      <c r="R82" s="210" t="s">
        <v>202</v>
      </c>
      <c r="S82" s="211" t="s">
        <v>203</v>
      </c>
      <c r="T82" s="212" t="s">
        <v>204</v>
      </c>
      <c r="U82" s="213" t="s">
        <v>205</v>
      </c>
      <c r="V82" s="198" t="s">
        <v>206</v>
      </c>
      <c r="W82" s="132"/>
      <c r="X82" s="132"/>
      <c r="Y82" s="132"/>
      <c r="Z82" s="132"/>
      <c r="AA82" s="132"/>
      <c r="AB82" s="132"/>
      <c r="AC82" s="132"/>
      <c r="AD82" s="133"/>
      <c r="AE82" s="133"/>
      <c r="AF82" s="133"/>
      <c r="AG82" s="133"/>
    </row>
    <row r="83" spans="1:33" ht="40.5" customHeight="1" x14ac:dyDescent="0.25">
      <c r="A83" s="130"/>
      <c r="B83" s="176"/>
      <c r="C83" s="130"/>
      <c r="D83" s="130"/>
      <c r="E83" s="130"/>
      <c r="F83" s="130"/>
      <c r="G83" s="130"/>
      <c r="H83" s="130"/>
      <c r="I83" s="195"/>
      <c r="J83" s="130"/>
      <c r="K83" s="130"/>
      <c r="L83" s="195"/>
      <c r="M83" s="195"/>
      <c r="N83" s="195"/>
      <c r="O83" s="195"/>
      <c r="P83" s="195"/>
      <c r="Q83" s="132"/>
      <c r="R83" s="132"/>
      <c r="S83" s="132"/>
      <c r="T83" s="132"/>
      <c r="U83" s="132"/>
      <c r="V83" s="132"/>
      <c r="W83" s="132"/>
      <c r="X83" s="132"/>
      <c r="Y83" s="132"/>
      <c r="Z83" s="132"/>
      <c r="AA83" s="132"/>
      <c r="AB83" s="132"/>
      <c r="AC83" s="132"/>
      <c r="AD83" s="133"/>
      <c r="AE83" s="133"/>
      <c r="AF83" s="133"/>
      <c r="AG83" s="133"/>
    </row>
    <row r="84" spans="1:33" ht="40.5" customHeight="1" x14ac:dyDescent="0.2">
      <c r="A84" s="130"/>
      <c r="B84" s="176"/>
      <c r="C84" s="214" t="s">
        <v>187</v>
      </c>
      <c r="D84" s="214" t="s">
        <v>188</v>
      </c>
      <c r="E84" s="214" t="s">
        <v>189</v>
      </c>
      <c r="F84" s="214" t="s">
        <v>190</v>
      </c>
      <c r="G84" s="214" t="s">
        <v>191</v>
      </c>
      <c r="H84" s="214" t="s">
        <v>192</v>
      </c>
      <c r="I84" s="214" t="s">
        <v>193</v>
      </c>
      <c r="J84" s="214" t="s">
        <v>194</v>
      </c>
      <c r="K84" s="214" t="s">
        <v>195</v>
      </c>
      <c r="L84" s="214" t="s">
        <v>196</v>
      </c>
      <c r="M84" s="214" t="s">
        <v>197</v>
      </c>
      <c r="N84" s="214" t="s">
        <v>198</v>
      </c>
      <c r="O84" s="214" t="s">
        <v>199</v>
      </c>
      <c r="P84" s="214" t="s">
        <v>200</v>
      </c>
      <c r="Q84" s="214" t="s">
        <v>201</v>
      </c>
      <c r="R84" s="214" t="s">
        <v>202</v>
      </c>
      <c r="S84" s="214" t="s">
        <v>203</v>
      </c>
      <c r="T84" s="214" t="s">
        <v>204</v>
      </c>
      <c r="U84" s="214" t="s">
        <v>205</v>
      </c>
      <c r="V84" s="214" t="s">
        <v>206</v>
      </c>
      <c r="W84" s="132"/>
      <c r="X84" s="132"/>
      <c r="Y84" s="132"/>
      <c r="Z84" s="132"/>
      <c r="AA84" s="132"/>
      <c r="AB84" s="132"/>
      <c r="AC84" s="132"/>
      <c r="AD84" s="133"/>
      <c r="AE84" s="133"/>
      <c r="AF84" s="133"/>
      <c r="AG84" s="133"/>
    </row>
    <row r="85" spans="1:33" ht="40.5" customHeight="1" x14ac:dyDescent="0.25">
      <c r="A85" s="130"/>
      <c r="B85" s="176"/>
      <c r="C85" s="130"/>
      <c r="D85" s="130"/>
      <c r="E85" s="130"/>
      <c r="F85" s="130"/>
      <c r="G85" s="130"/>
      <c r="H85" s="130"/>
      <c r="I85" s="195"/>
      <c r="J85" s="130"/>
      <c r="K85" s="130"/>
      <c r="L85" s="195"/>
      <c r="M85" s="195"/>
      <c r="N85" s="195"/>
      <c r="O85" s="195"/>
      <c r="P85" s="195"/>
      <c r="Q85" s="132"/>
      <c r="R85" s="132"/>
      <c r="S85" s="132"/>
      <c r="T85" s="132"/>
      <c r="U85" s="132"/>
      <c r="V85" s="132"/>
      <c r="W85" s="132"/>
      <c r="X85" s="132"/>
      <c r="Y85" s="132"/>
      <c r="Z85" s="132"/>
      <c r="AA85" s="132"/>
      <c r="AB85" s="132"/>
      <c r="AC85" s="132"/>
      <c r="AD85" s="133"/>
      <c r="AE85" s="133"/>
      <c r="AF85" s="133"/>
      <c r="AG85" s="133"/>
    </row>
    <row r="86" spans="1:33" ht="40.5" customHeight="1" x14ac:dyDescent="0.2">
      <c r="A86" s="130"/>
      <c r="B86" s="176"/>
      <c r="C86" s="215">
        <v>1</v>
      </c>
      <c r="D86" s="215" t="s">
        <v>207</v>
      </c>
      <c r="E86" s="215" t="s">
        <v>208</v>
      </c>
      <c r="F86" s="215" t="s">
        <v>209</v>
      </c>
      <c r="G86" s="215" t="s">
        <v>210</v>
      </c>
      <c r="H86" s="215" t="s">
        <v>211</v>
      </c>
      <c r="I86" s="215" t="s">
        <v>212</v>
      </c>
      <c r="J86" s="215" t="s">
        <v>213</v>
      </c>
      <c r="K86" s="215" t="s">
        <v>214</v>
      </c>
      <c r="L86" s="215" t="s">
        <v>215</v>
      </c>
      <c r="M86" s="215" t="s">
        <v>216</v>
      </c>
      <c r="N86" s="215" t="s">
        <v>217</v>
      </c>
      <c r="O86" s="215" t="s">
        <v>218</v>
      </c>
      <c r="P86" s="215" t="s">
        <v>219</v>
      </c>
      <c r="Q86" s="215" t="s">
        <v>220</v>
      </c>
      <c r="R86" s="215" t="s">
        <v>221</v>
      </c>
      <c r="S86" s="215" t="s">
        <v>222</v>
      </c>
      <c r="T86" s="215" t="s">
        <v>223</v>
      </c>
      <c r="U86" s="215" t="s">
        <v>224</v>
      </c>
      <c r="V86" s="215" t="s">
        <v>225</v>
      </c>
      <c r="W86" s="132"/>
      <c r="X86" s="132"/>
      <c r="Y86" s="132"/>
      <c r="Z86" s="132"/>
      <c r="AA86" s="132"/>
      <c r="AB86" s="132"/>
      <c r="AC86" s="132"/>
      <c r="AD86" s="133"/>
      <c r="AE86" s="133"/>
      <c r="AF86" s="133"/>
      <c r="AG86" s="133"/>
    </row>
    <row r="87" spans="1:33" ht="40.5" customHeight="1" x14ac:dyDescent="0.25">
      <c r="A87" s="130"/>
      <c r="B87" s="176"/>
      <c r="C87" s="130"/>
      <c r="D87" s="130"/>
      <c r="E87" s="130"/>
      <c r="F87" s="130"/>
      <c r="G87" s="130"/>
      <c r="H87" s="130"/>
      <c r="I87" s="195"/>
      <c r="J87" s="130"/>
      <c r="K87" s="130"/>
      <c r="L87" s="195"/>
      <c r="M87" s="195"/>
      <c r="N87" s="195"/>
      <c r="O87" s="195"/>
      <c r="P87" s="195"/>
      <c r="Q87" s="132"/>
      <c r="R87" s="132"/>
      <c r="S87" s="132"/>
      <c r="T87" s="132"/>
      <c r="U87" s="132"/>
      <c r="V87" s="132"/>
      <c r="W87" s="132"/>
      <c r="X87" s="132"/>
      <c r="Y87" s="132"/>
      <c r="Z87" s="132"/>
      <c r="AA87" s="132"/>
      <c r="AB87" s="132"/>
      <c r="AC87" s="132"/>
      <c r="AD87" s="133"/>
      <c r="AE87" s="133"/>
      <c r="AF87" s="133"/>
      <c r="AG87" s="133"/>
    </row>
    <row r="88" spans="1:33" ht="40.5" customHeight="1" x14ac:dyDescent="0.2">
      <c r="A88" s="130"/>
      <c r="B88" s="176"/>
      <c r="C88" s="216">
        <v>1</v>
      </c>
      <c r="D88" s="217">
        <v>2</v>
      </c>
      <c r="E88" s="216">
        <v>3</v>
      </c>
      <c r="F88" s="217">
        <v>4</v>
      </c>
      <c r="G88" s="216">
        <v>5</v>
      </c>
      <c r="H88" s="217">
        <v>6</v>
      </c>
      <c r="I88" s="216">
        <v>7</v>
      </c>
      <c r="J88" s="217">
        <v>8</v>
      </c>
      <c r="K88" s="216">
        <v>9</v>
      </c>
      <c r="L88" s="217">
        <v>10</v>
      </c>
      <c r="M88" s="216">
        <v>11</v>
      </c>
      <c r="N88" s="217">
        <v>12</v>
      </c>
      <c r="O88" s="216">
        <v>13</v>
      </c>
      <c r="P88" s="217">
        <v>14</v>
      </c>
      <c r="Q88" s="216">
        <v>15</v>
      </c>
      <c r="R88" s="217">
        <v>16</v>
      </c>
      <c r="S88" s="216">
        <v>17</v>
      </c>
      <c r="T88" s="217">
        <v>18</v>
      </c>
      <c r="U88" s="216">
        <v>19</v>
      </c>
      <c r="V88" s="217">
        <v>20</v>
      </c>
      <c r="W88" s="132"/>
      <c r="X88" s="132"/>
      <c r="Y88" s="132"/>
      <c r="Z88" s="132"/>
      <c r="AA88" s="132"/>
      <c r="AB88" s="132"/>
      <c r="AC88" s="132"/>
      <c r="AD88" s="133"/>
      <c r="AE88" s="133"/>
      <c r="AF88" s="133"/>
      <c r="AG88" s="133"/>
    </row>
    <row r="89" spans="1:33" ht="40.5" customHeight="1" x14ac:dyDescent="0.25">
      <c r="A89" s="130"/>
      <c r="B89" s="176"/>
      <c r="C89" s="130"/>
      <c r="D89" s="130"/>
      <c r="E89" s="130"/>
      <c r="F89" s="130"/>
      <c r="G89" s="130"/>
      <c r="H89" s="130"/>
      <c r="I89" s="195"/>
      <c r="J89" s="130"/>
      <c r="K89" s="130"/>
      <c r="L89" s="195"/>
      <c r="M89" s="195"/>
      <c r="N89" s="195"/>
      <c r="O89" s="195"/>
      <c r="P89" s="195"/>
      <c r="Q89" s="132"/>
      <c r="R89" s="132"/>
      <c r="S89" s="132"/>
      <c r="T89" s="132"/>
      <c r="U89" s="132"/>
      <c r="V89" s="132"/>
      <c r="W89" s="132"/>
      <c r="X89" s="132"/>
      <c r="Y89" s="132"/>
      <c r="Z89" s="132"/>
      <c r="AA89" s="132"/>
      <c r="AB89" s="132"/>
      <c r="AC89" s="132"/>
      <c r="AD89" s="133"/>
      <c r="AE89" s="133"/>
      <c r="AF89" s="133"/>
      <c r="AG89" s="133"/>
    </row>
    <row r="90" spans="1:33" ht="40.5" customHeight="1" x14ac:dyDescent="0.25">
      <c r="A90" s="130"/>
      <c r="B90" s="176"/>
      <c r="C90" s="218" t="s">
        <v>226</v>
      </c>
      <c r="D90" s="219"/>
      <c r="E90" s="219"/>
      <c r="F90" s="219"/>
      <c r="G90" s="195"/>
      <c r="H90" s="195"/>
      <c r="I90" s="195"/>
      <c r="J90" s="195"/>
      <c r="K90" s="195"/>
      <c r="L90" s="220" t="s">
        <v>227</v>
      </c>
      <c r="M90" s="195"/>
      <c r="N90" s="195"/>
      <c r="O90" s="195"/>
      <c r="P90" s="195"/>
      <c r="Q90" s="132"/>
      <c r="R90" s="221"/>
      <c r="S90" s="132"/>
      <c r="T90" s="132"/>
      <c r="U90" s="132"/>
      <c r="V90" s="132"/>
      <c r="W90" s="132"/>
      <c r="X90" s="132"/>
      <c r="Y90" s="132"/>
      <c r="Z90" s="132"/>
      <c r="AA90" s="132"/>
      <c r="AB90" s="132"/>
      <c r="AC90" s="132"/>
      <c r="AD90" s="133"/>
      <c r="AE90" s="133"/>
      <c r="AF90" s="133"/>
      <c r="AG90" s="133"/>
    </row>
    <row r="91" spans="1:33" ht="40.5" customHeight="1" x14ac:dyDescent="0.25">
      <c r="A91" s="130"/>
      <c r="B91" s="176"/>
      <c r="C91" s="222" t="s">
        <v>228</v>
      </c>
      <c r="D91" s="219"/>
      <c r="E91" s="219"/>
      <c r="F91" s="219"/>
      <c r="G91" s="221"/>
      <c r="H91" s="223"/>
      <c r="I91" s="219"/>
      <c r="J91" s="219"/>
      <c r="K91" s="130"/>
      <c r="L91" s="195"/>
      <c r="M91" s="195"/>
      <c r="N91" s="195"/>
      <c r="O91" s="195"/>
      <c r="P91" s="195"/>
      <c r="Q91" s="132"/>
      <c r="R91" s="132"/>
      <c r="S91" s="132"/>
      <c r="T91" s="132"/>
      <c r="U91" s="132"/>
      <c r="V91" s="132"/>
      <c r="W91" s="132"/>
      <c r="X91" s="132"/>
      <c r="Y91" s="132"/>
      <c r="Z91" s="132"/>
      <c r="AA91" s="132"/>
      <c r="AB91" s="132"/>
      <c r="AC91" s="132"/>
      <c r="AD91" s="133"/>
      <c r="AE91" s="133"/>
      <c r="AF91" s="133"/>
      <c r="AG91" s="133"/>
    </row>
    <row r="92" spans="1:33" ht="40.5" customHeight="1" x14ac:dyDescent="0.25">
      <c r="A92" s="130"/>
      <c r="B92" s="176"/>
      <c r="C92" s="224" t="s">
        <v>229</v>
      </c>
      <c r="D92" s="219"/>
      <c r="E92" s="219"/>
      <c r="F92" s="219"/>
      <c r="G92" s="221"/>
      <c r="H92" s="223"/>
      <c r="I92" s="219"/>
      <c r="J92" s="219"/>
      <c r="K92" s="130"/>
      <c r="L92" s="195"/>
      <c r="M92" s="195"/>
      <c r="N92" s="195"/>
      <c r="O92" s="195"/>
      <c r="P92" s="195"/>
      <c r="Q92" s="132"/>
      <c r="R92" s="132"/>
      <c r="S92" s="132"/>
      <c r="T92" s="132"/>
      <c r="U92" s="132"/>
      <c r="V92" s="132"/>
      <c r="W92" s="132"/>
      <c r="X92" s="132"/>
      <c r="Y92" s="132"/>
      <c r="Z92" s="132"/>
      <c r="AA92" s="132"/>
      <c r="AB92" s="132"/>
      <c r="AC92" s="132"/>
      <c r="AD92" s="133"/>
      <c r="AE92" s="133"/>
      <c r="AF92" s="133"/>
      <c r="AG92" s="133"/>
    </row>
    <row r="93" spans="1:33" ht="40.5" customHeight="1" x14ac:dyDescent="0.25">
      <c r="A93" s="130"/>
      <c r="B93" s="176"/>
      <c r="C93" s="130"/>
      <c r="D93" s="130"/>
      <c r="E93" s="130"/>
      <c r="F93" s="130"/>
      <c r="G93" s="130"/>
      <c r="H93" s="130"/>
      <c r="I93" s="195"/>
      <c r="J93" s="130"/>
      <c r="K93" s="130"/>
      <c r="L93" s="195"/>
      <c r="M93" s="195"/>
      <c r="N93" s="195"/>
      <c r="O93" s="195"/>
      <c r="P93" s="195"/>
      <c r="Q93" s="132"/>
      <c r="R93" s="132"/>
      <c r="S93" s="132"/>
      <c r="T93" s="132"/>
      <c r="U93" s="132"/>
      <c r="V93" s="132"/>
      <c r="W93" s="132"/>
      <c r="X93" s="132"/>
      <c r="Y93" s="132"/>
      <c r="Z93" s="132"/>
      <c r="AA93" s="132"/>
      <c r="AB93" s="132"/>
      <c r="AC93" s="132"/>
      <c r="AD93" s="133"/>
      <c r="AE93" s="133"/>
      <c r="AF93" s="133"/>
      <c r="AG93" s="133"/>
    </row>
    <row r="94" spans="1:33" ht="40.5" customHeight="1" x14ac:dyDescent="0.25">
      <c r="A94" s="130"/>
      <c r="B94" s="175" t="s">
        <v>230</v>
      </c>
      <c r="C94" s="130"/>
      <c r="D94" s="130"/>
      <c r="E94" s="130"/>
      <c r="F94" s="130"/>
      <c r="G94" s="130"/>
      <c r="H94" s="130"/>
      <c r="I94" s="195"/>
      <c r="J94" s="130"/>
      <c r="K94" s="130"/>
      <c r="L94" s="195"/>
      <c r="M94" s="195"/>
      <c r="N94" s="195"/>
      <c r="O94" s="195"/>
      <c r="P94" s="195"/>
      <c r="Q94" s="132"/>
      <c r="R94" s="175"/>
      <c r="S94" s="175"/>
      <c r="T94" s="132"/>
      <c r="U94" s="132"/>
      <c r="V94" s="132"/>
      <c r="W94" s="132"/>
      <c r="X94" s="132"/>
      <c r="Y94" s="132"/>
      <c r="Z94" s="132"/>
      <c r="AA94" s="132"/>
      <c r="AB94" s="132"/>
      <c r="AC94" s="132"/>
      <c r="AD94" s="133"/>
      <c r="AE94" s="133"/>
      <c r="AF94" s="133"/>
      <c r="AG94" s="133"/>
    </row>
    <row r="95" spans="1:33" ht="40.5" customHeight="1" x14ac:dyDescent="0.2">
      <c r="A95" s="130"/>
      <c r="B95" s="225" t="s">
        <v>231</v>
      </c>
      <c r="C95" s="225" t="s">
        <v>232</v>
      </c>
      <c r="D95" s="225" t="s">
        <v>233</v>
      </c>
      <c r="E95" s="225" t="s">
        <v>234</v>
      </c>
      <c r="F95" s="225" t="s">
        <v>235</v>
      </c>
      <c r="G95" s="225" t="s">
        <v>236</v>
      </c>
      <c r="H95" s="225" t="s">
        <v>237</v>
      </c>
      <c r="I95" s="225" t="s">
        <v>238</v>
      </c>
      <c r="J95" s="225" t="s">
        <v>239</v>
      </c>
      <c r="K95" s="225" t="s">
        <v>240</v>
      </c>
      <c r="L95" s="225" t="s">
        <v>241</v>
      </c>
      <c r="M95" s="225" t="s">
        <v>242</v>
      </c>
      <c r="N95" s="225" t="s">
        <v>243</v>
      </c>
      <c r="O95" s="225" t="s">
        <v>244</v>
      </c>
      <c r="P95" s="225" t="s">
        <v>245</v>
      </c>
      <c r="Q95" s="225" t="s">
        <v>246</v>
      </c>
      <c r="R95" s="225" t="s">
        <v>247</v>
      </c>
      <c r="S95" s="225" t="s">
        <v>248</v>
      </c>
      <c r="T95" s="225" t="s">
        <v>249</v>
      </c>
      <c r="U95" s="225" t="s">
        <v>250</v>
      </c>
      <c r="V95" s="225"/>
      <c r="W95" s="225"/>
      <c r="X95" s="225"/>
      <c r="Y95" s="225"/>
      <c r="Z95" s="225"/>
      <c r="AA95" s="225"/>
      <c r="AB95" s="132"/>
      <c r="AC95" s="132"/>
      <c r="AD95" s="133"/>
      <c r="AE95" s="133"/>
      <c r="AF95" s="133"/>
      <c r="AG95" s="133"/>
    </row>
    <row r="96" spans="1:33" ht="40.5" customHeight="1" x14ac:dyDescent="0.25">
      <c r="A96" s="130"/>
      <c r="B96" s="175"/>
      <c r="C96" s="130"/>
      <c r="D96" s="130"/>
      <c r="E96" s="130"/>
      <c r="F96" s="130"/>
      <c r="G96" s="130"/>
      <c r="H96" s="130"/>
      <c r="I96" s="195"/>
      <c r="J96" s="130"/>
      <c r="K96" s="130"/>
      <c r="L96" s="195"/>
      <c r="M96" s="195"/>
      <c r="N96" s="195"/>
      <c r="O96" s="195"/>
      <c r="P96" s="195"/>
      <c r="Q96" s="132"/>
      <c r="R96" s="175"/>
      <c r="S96" s="226"/>
      <c r="T96" s="225"/>
      <c r="U96" s="225"/>
      <c r="V96" s="225"/>
      <c r="W96" s="225"/>
      <c r="X96" s="225"/>
      <c r="Y96" s="225"/>
      <c r="Z96" s="225"/>
      <c r="AA96" s="225"/>
      <c r="AB96" s="132"/>
      <c r="AC96" s="132"/>
      <c r="AD96" s="133"/>
      <c r="AE96" s="133"/>
      <c r="AF96" s="133"/>
      <c r="AG96" s="133"/>
    </row>
    <row r="97" spans="1:44" ht="40.5" customHeight="1" x14ac:dyDescent="0.25">
      <c r="A97" s="130"/>
      <c r="B97" s="176"/>
      <c r="C97" s="227" t="s">
        <v>251</v>
      </c>
      <c r="D97" s="228"/>
      <c r="E97" s="132"/>
      <c r="F97" s="229" t="s">
        <v>252</v>
      </c>
      <c r="G97" s="230"/>
      <c r="H97" s="230"/>
      <c r="I97" s="230"/>
      <c r="J97" s="230"/>
      <c r="K97" s="230"/>
      <c r="L97" s="230"/>
      <c r="M97" s="132"/>
      <c r="N97" s="132"/>
      <c r="O97" s="195"/>
      <c r="P97" s="195"/>
      <c r="Q97" s="132"/>
      <c r="R97" s="132"/>
      <c r="S97" s="226"/>
      <c r="T97" s="225"/>
      <c r="U97" s="225"/>
      <c r="V97" s="225"/>
      <c r="W97" s="225"/>
      <c r="X97" s="225"/>
      <c r="Y97" s="225"/>
      <c r="Z97" s="225"/>
      <c r="AA97" s="225"/>
      <c r="AB97" s="132"/>
      <c r="AC97" s="132"/>
      <c r="AD97" s="133"/>
      <c r="AE97" s="133"/>
      <c r="AF97" s="133"/>
      <c r="AG97" s="133"/>
    </row>
    <row r="98" spans="1:44" ht="40.5" customHeight="1" x14ac:dyDescent="0.25">
      <c r="A98" s="130"/>
      <c r="B98" s="176"/>
      <c r="C98" s="231">
        <v>3</v>
      </c>
      <c r="D98" s="228"/>
      <c r="E98" s="130"/>
      <c r="F98" s="130"/>
      <c r="G98" s="130"/>
      <c r="H98" s="195"/>
      <c r="I98" s="195"/>
      <c r="J98" s="195"/>
      <c r="K98" s="195"/>
      <c r="L98" s="195"/>
      <c r="M98" s="195"/>
      <c r="N98" s="195"/>
      <c r="O98" s="195"/>
      <c r="P98" s="195"/>
      <c r="Q98" s="132"/>
      <c r="R98" s="132"/>
      <c r="S98" s="226"/>
      <c r="T98" s="225"/>
      <c r="U98" s="225"/>
      <c r="V98" s="225"/>
      <c r="W98" s="225"/>
      <c r="X98" s="225"/>
      <c r="Y98" s="225"/>
      <c r="Z98" s="225"/>
      <c r="AA98" s="225"/>
      <c r="AB98" s="132"/>
      <c r="AC98" s="132"/>
      <c r="AD98" s="133"/>
      <c r="AE98" s="133"/>
      <c r="AF98" s="133"/>
      <c r="AG98" s="133"/>
    </row>
    <row r="99" spans="1:44" ht="40.5" customHeight="1" x14ac:dyDescent="0.25">
      <c r="A99" s="130"/>
      <c r="B99" s="176"/>
      <c r="C99" s="130"/>
      <c r="D99" s="130"/>
      <c r="E99" s="130"/>
      <c r="F99" s="130"/>
      <c r="G99" s="130"/>
      <c r="H99" s="232" t="s">
        <v>253</v>
      </c>
      <c r="K99" s="130"/>
      <c r="L99" s="195"/>
      <c r="M99" s="195"/>
      <c r="N99" s="234" t="s">
        <v>254</v>
      </c>
      <c r="O99" s="235" t="s">
        <v>255</v>
      </c>
      <c r="P99" s="236" t="s">
        <v>256</v>
      </c>
      <c r="Q99" s="132"/>
      <c r="R99" s="132"/>
      <c r="S99" s="226"/>
      <c r="T99" s="225"/>
      <c r="U99" s="225"/>
      <c r="V99" s="225"/>
      <c r="W99" s="225"/>
      <c r="X99" s="225"/>
      <c r="Y99" s="225"/>
      <c r="Z99" s="225"/>
      <c r="AA99" s="225"/>
      <c r="AB99" s="132"/>
      <c r="AC99" s="132"/>
      <c r="AD99" s="133"/>
      <c r="AE99" s="133"/>
      <c r="AF99" s="133"/>
      <c r="AG99" s="133"/>
    </row>
    <row r="100" spans="1:44" ht="40.5" customHeight="1" x14ac:dyDescent="0.2">
      <c r="A100" s="130"/>
      <c r="B100" s="176"/>
      <c r="C100" s="138" t="s">
        <v>257</v>
      </c>
      <c r="D100" s="130"/>
      <c r="E100" s="237"/>
      <c r="F100" s="130"/>
      <c r="G100" s="130"/>
      <c r="H100" s="238" t="s">
        <v>258</v>
      </c>
      <c r="I100" s="238" t="s">
        <v>259</v>
      </c>
      <c r="J100" s="238" t="s">
        <v>260</v>
      </c>
      <c r="K100" s="225" t="s">
        <v>261</v>
      </c>
      <c r="L100" s="132"/>
      <c r="M100" s="132"/>
      <c r="N100" s="138" t="s">
        <v>262</v>
      </c>
      <c r="O100" s="132"/>
      <c r="P100" s="132"/>
      <c r="Q100" s="132"/>
      <c r="R100" s="132"/>
      <c r="S100" s="226"/>
      <c r="T100" s="225"/>
      <c r="U100" s="225"/>
      <c r="V100" s="225"/>
      <c r="W100" s="225"/>
      <c r="X100" s="225"/>
      <c r="Y100" s="225"/>
      <c r="Z100" s="225"/>
      <c r="AA100" s="225"/>
      <c r="AB100" s="132"/>
      <c r="AC100" s="132"/>
      <c r="AD100" s="133"/>
      <c r="AE100" s="133"/>
      <c r="AF100" s="133"/>
      <c r="AG100" s="133"/>
    </row>
    <row r="101" spans="1:44" ht="40.5" customHeight="1" x14ac:dyDescent="0.25">
      <c r="A101" s="130"/>
      <c r="B101" s="176"/>
      <c r="C101" s="138" t="s">
        <v>263</v>
      </c>
      <c r="D101" s="130"/>
      <c r="E101" s="237"/>
      <c r="F101" s="130"/>
      <c r="G101" s="130"/>
      <c r="H101" s="238" t="s">
        <v>264</v>
      </c>
      <c r="I101" s="238" t="s">
        <v>265</v>
      </c>
      <c r="J101" s="238" t="s">
        <v>266</v>
      </c>
      <c r="K101" s="225" t="s">
        <v>267</v>
      </c>
      <c r="L101" s="195"/>
      <c r="M101" s="195"/>
      <c r="N101" s="234" t="s">
        <v>268</v>
      </c>
      <c r="O101" s="235" t="s">
        <v>269</v>
      </c>
      <c r="P101" s="235" t="s">
        <v>270</v>
      </c>
      <c r="Q101" s="132"/>
      <c r="R101" s="132"/>
      <c r="S101" s="226"/>
      <c r="T101" s="225"/>
      <c r="U101" s="225"/>
      <c r="V101" s="225"/>
      <c r="W101" s="225"/>
      <c r="X101" s="225"/>
      <c r="Y101" s="225"/>
      <c r="Z101" s="225"/>
      <c r="AA101" s="225"/>
      <c r="AB101" s="132"/>
      <c r="AC101" s="132"/>
      <c r="AD101" s="133"/>
      <c r="AE101" s="133"/>
      <c r="AF101" s="133"/>
      <c r="AG101" s="133"/>
    </row>
    <row r="102" spans="1:44" ht="40.5" customHeight="1" x14ac:dyDescent="0.2">
      <c r="A102" s="130"/>
      <c r="B102" s="176"/>
      <c r="C102" s="138"/>
      <c r="D102" s="130"/>
      <c r="E102" s="138"/>
      <c r="F102" s="239"/>
      <c r="G102" s="138"/>
      <c r="H102" s="138"/>
      <c r="I102" s="130"/>
      <c r="J102" s="130"/>
      <c r="K102" s="130"/>
      <c r="L102" s="130"/>
      <c r="M102" s="130"/>
      <c r="N102" s="130"/>
      <c r="O102" s="130"/>
      <c r="P102" s="132"/>
      <c r="Q102" s="132"/>
      <c r="R102" s="132"/>
      <c r="S102" s="226"/>
      <c r="T102" s="225"/>
      <c r="U102" s="225"/>
      <c r="V102" s="225"/>
      <c r="W102" s="225"/>
      <c r="X102" s="225"/>
      <c r="Y102" s="225"/>
      <c r="Z102" s="225"/>
      <c r="AA102" s="225"/>
      <c r="AB102" s="132"/>
      <c r="AC102" s="132"/>
      <c r="AD102" s="133"/>
      <c r="AE102" s="133"/>
      <c r="AF102" s="133"/>
      <c r="AG102" s="133"/>
    </row>
    <row r="103" spans="1:44" ht="39.950000000000003" customHeight="1" x14ac:dyDescent="0.25">
      <c r="A103" s="130"/>
      <c r="B103" s="240"/>
      <c r="C103" s="241"/>
      <c r="D103" s="242"/>
      <c r="E103" s="242"/>
      <c r="F103" s="242"/>
      <c r="G103" s="242"/>
      <c r="H103" s="242"/>
      <c r="I103" s="242"/>
      <c r="J103" s="242"/>
      <c r="K103" s="242"/>
      <c r="L103" s="195"/>
      <c r="M103" s="195"/>
      <c r="N103" s="195"/>
      <c r="O103" s="195"/>
      <c r="P103" s="195"/>
      <c r="Q103" s="132"/>
      <c r="R103" s="132"/>
      <c r="S103" s="132"/>
      <c r="T103" s="132"/>
      <c r="U103" s="132"/>
      <c r="V103" s="132"/>
      <c r="W103" s="132"/>
      <c r="X103" s="132"/>
      <c r="Y103" s="132"/>
      <c r="Z103" s="132"/>
      <c r="AA103" s="132"/>
      <c r="AB103" s="132"/>
      <c r="AC103" s="132"/>
      <c r="AD103" s="133"/>
      <c r="AE103" s="133"/>
      <c r="AF103" s="133"/>
      <c r="AG103" s="133"/>
    </row>
    <row r="104" spans="1:44" s="133" customFormat="1" ht="39.950000000000003" customHeight="1" x14ac:dyDescent="0.2">
      <c r="A104" s="130"/>
      <c r="B104" s="240"/>
      <c r="C104" s="243" t="s">
        <v>155</v>
      </c>
      <c r="D104" s="244" t="s">
        <v>271</v>
      </c>
      <c r="E104" s="244"/>
      <c r="F104" s="244"/>
      <c r="G104" s="244"/>
      <c r="H104" s="244"/>
      <c r="I104" s="244"/>
      <c r="J104" s="244"/>
      <c r="K104" s="244"/>
      <c r="L104" s="244"/>
      <c r="M104" s="244"/>
      <c r="N104" s="132"/>
      <c r="O104" s="132"/>
      <c r="P104" s="132"/>
      <c r="Q104" s="132"/>
      <c r="R104" s="132"/>
      <c r="S104" s="132"/>
      <c r="T104" s="132"/>
      <c r="U104" s="132"/>
      <c r="V104" s="132"/>
      <c r="W104" s="132"/>
      <c r="X104" s="132"/>
      <c r="Y104" s="132"/>
      <c r="Z104" s="132"/>
      <c r="AA104" s="132"/>
      <c r="AB104" s="132"/>
      <c r="AC104" s="132"/>
    </row>
    <row r="105" spans="1:44" s="133" customFormat="1" ht="39.950000000000003" customHeight="1" x14ac:dyDescent="0.2">
      <c r="A105" s="130"/>
      <c r="B105" s="240"/>
      <c r="C105" s="245" t="s">
        <v>272</v>
      </c>
      <c r="D105" s="245"/>
      <c r="E105" s="132"/>
      <c r="F105" s="132"/>
      <c r="G105" s="132"/>
      <c r="H105" s="132"/>
      <c r="I105" s="132"/>
      <c r="J105" s="132"/>
      <c r="K105" s="132"/>
      <c r="L105" s="132"/>
      <c r="M105" s="132"/>
      <c r="N105" s="132"/>
      <c r="O105" s="132"/>
      <c r="P105" s="132"/>
      <c r="Q105" s="132"/>
      <c r="R105" s="132"/>
      <c r="S105" s="132"/>
      <c r="T105" s="132"/>
      <c r="U105" s="132"/>
      <c r="V105" s="132"/>
      <c r="W105" s="132"/>
      <c r="X105" s="132"/>
      <c r="Y105" s="132"/>
      <c r="Z105" s="132"/>
      <c r="AA105" s="132"/>
      <c r="AB105" s="132"/>
      <c r="AC105" s="132"/>
    </row>
    <row r="106" spans="1:44" ht="36.75" customHeight="1" x14ac:dyDescent="0.25">
      <c r="A106" s="130"/>
      <c r="B106" s="240"/>
      <c r="C106" s="241"/>
      <c r="D106" s="242"/>
      <c r="E106" s="242"/>
      <c r="F106" s="242"/>
      <c r="G106" s="242"/>
      <c r="H106" s="242"/>
      <c r="I106" s="242"/>
      <c r="J106" s="242"/>
      <c r="K106" s="242"/>
      <c r="L106" s="195"/>
      <c r="M106" s="195"/>
      <c r="N106" s="195"/>
      <c r="O106" s="246" t="str">
        <f>_xlfn.UNICHAR(HEX2DEC("1F511"))</f>
        <v>🔑</v>
      </c>
      <c r="P106" s="246" t="str">
        <f>_xlfn.UNICHAR(HEX2DEC("1F513"))</f>
        <v>🔓</v>
      </c>
      <c r="Q106" s="246" t="str">
        <f>_xlfn.UNICHAR(HEX2DEC("1F302"))</f>
        <v>🌂</v>
      </c>
      <c r="R106" s="247" t="s">
        <v>273</v>
      </c>
      <c r="S106" s="132"/>
      <c r="T106" s="132"/>
      <c r="U106" s="132"/>
      <c r="V106" s="132"/>
      <c r="W106" s="132"/>
      <c r="X106" s="132"/>
      <c r="Y106" s="132"/>
      <c r="Z106" s="132"/>
      <c r="AA106" s="132"/>
      <c r="AB106" s="132"/>
      <c r="AC106" s="132"/>
      <c r="AD106" s="133"/>
      <c r="AE106" s="133"/>
      <c r="AF106" s="133"/>
      <c r="AG106" s="133"/>
    </row>
    <row r="107" spans="1:44" ht="36.75" customHeight="1" x14ac:dyDescent="0.25">
      <c r="A107" s="130"/>
      <c r="B107" s="240"/>
      <c r="C107" s="241"/>
      <c r="D107" s="242"/>
      <c r="E107" s="242"/>
      <c r="F107" s="242"/>
      <c r="G107" s="242"/>
      <c r="H107" s="242"/>
      <c r="I107" s="242"/>
      <c r="J107" s="242"/>
      <c r="K107" s="242"/>
      <c r="L107" s="195"/>
      <c r="M107" s="195"/>
      <c r="N107" s="195"/>
      <c r="O107" s="248" t="str">
        <f>_xlfn.UNICHAR(HEX2DEC("1F413"))</f>
        <v>🐓</v>
      </c>
      <c r="P107" s="249" t="str">
        <f>_xlfn.UNICHAR(HEX2DEC("1F411"))</f>
        <v>🐑</v>
      </c>
      <c r="Q107" s="250" t="str">
        <f>+_xlfn.UNICHAR(HEX2DEC("1F414"))</f>
        <v>🐔</v>
      </c>
      <c r="R107" s="251" t="s">
        <v>274</v>
      </c>
      <c r="S107" s="180"/>
      <c r="T107" s="180"/>
      <c r="U107" s="132"/>
      <c r="V107" s="132"/>
      <c r="W107" s="132"/>
      <c r="X107" s="132"/>
      <c r="Y107" s="132"/>
      <c r="Z107" s="132"/>
      <c r="AA107" s="132"/>
      <c r="AB107" s="132"/>
      <c r="AC107" s="132"/>
      <c r="AD107" s="133"/>
      <c r="AE107" s="133"/>
      <c r="AF107" s="133"/>
      <c r="AG107" s="133"/>
    </row>
    <row r="108" spans="1:44" ht="36.75" customHeight="1" x14ac:dyDescent="0.25">
      <c r="A108" s="130"/>
      <c r="B108" s="240"/>
      <c r="C108" s="241"/>
      <c r="D108" s="242"/>
      <c r="E108" s="242"/>
      <c r="F108" s="242"/>
      <c r="G108" s="242"/>
      <c r="H108" s="242"/>
      <c r="I108" s="242"/>
      <c r="J108" s="242"/>
      <c r="K108" s="242"/>
      <c r="L108" s="195"/>
      <c r="M108" s="195"/>
      <c r="N108" s="195"/>
      <c r="O108" s="252" t="str">
        <f>_xlfn.UNICHAR(HEX2DEC("1F514"))</f>
        <v>🔔</v>
      </c>
      <c r="P108" s="253" t="str">
        <f>_xlfn.UNICHAR(HEX2DEC("1F302"))</f>
        <v>🌂</v>
      </c>
      <c r="Q108" s="246"/>
      <c r="R108" s="251" t="s">
        <v>275</v>
      </c>
      <c r="S108" s="180"/>
      <c r="T108" s="132"/>
      <c r="U108" s="132"/>
      <c r="V108" s="132"/>
      <c r="W108" s="132"/>
      <c r="X108" s="132"/>
      <c r="Y108" s="132"/>
      <c r="Z108" s="132"/>
      <c r="AA108" s="132"/>
      <c r="AB108" s="132"/>
      <c r="AC108" s="132"/>
      <c r="AD108" s="133"/>
      <c r="AE108" s="133"/>
      <c r="AF108" s="133"/>
      <c r="AG108" s="133"/>
    </row>
    <row r="109" spans="1:44" ht="36.75" customHeight="1" x14ac:dyDescent="0.25">
      <c r="A109" s="130"/>
      <c r="B109" s="240"/>
      <c r="C109" s="241"/>
      <c r="D109" s="242"/>
      <c r="E109" s="242"/>
      <c r="F109" s="242"/>
      <c r="G109" s="242"/>
      <c r="H109" s="242"/>
      <c r="I109" s="242"/>
      <c r="J109" s="242"/>
      <c r="K109" s="242"/>
      <c r="L109" s="195"/>
      <c r="M109" s="195"/>
      <c r="N109" s="180"/>
      <c r="O109" s="180"/>
      <c r="P109" s="180"/>
      <c r="Q109" s="180"/>
      <c r="R109" s="180"/>
      <c r="S109" s="180"/>
      <c r="T109" s="132"/>
      <c r="U109" s="132"/>
      <c r="V109" s="132"/>
      <c r="W109" s="132"/>
      <c r="X109" s="132"/>
      <c r="Y109" s="132"/>
      <c r="Z109" s="132"/>
      <c r="AA109" s="132"/>
      <c r="AB109" s="132"/>
      <c r="AC109" s="132"/>
      <c r="AD109" s="133"/>
      <c r="AE109" s="133"/>
      <c r="AF109" s="133"/>
      <c r="AG109" s="133"/>
    </row>
    <row r="110" spans="1:44" s="133" customFormat="1" ht="39.950000000000003" customHeight="1" x14ac:dyDescent="0.2">
      <c r="A110" s="130"/>
      <c r="B110" s="254" t="s">
        <v>276</v>
      </c>
      <c r="C110" s="130"/>
      <c r="D110" s="130"/>
      <c r="E110" s="130"/>
      <c r="F110" s="130"/>
      <c r="G110" s="130"/>
      <c r="H110" s="130"/>
      <c r="I110" s="130"/>
      <c r="J110" s="130"/>
      <c r="K110" s="130"/>
      <c r="L110" s="130"/>
      <c r="M110" s="130"/>
      <c r="N110" s="130"/>
      <c r="O110" s="130"/>
      <c r="P110" s="130"/>
      <c r="Q110" s="130"/>
      <c r="R110" s="130"/>
      <c r="S110" s="132"/>
      <c r="T110" s="132"/>
      <c r="U110" s="132"/>
      <c r="V110" s="132"/>
      <c r="W110" s="132"/>
      <c r="X110" s="132"/>
      <c r="Y110" s="132"/>
      <c r="Z110" s="132"/>
      <c r="AA110" s="132"/>
      <c r="AB110" s="132"/>
      <c r="AC110" s="132"/>
    </row>
    <row r="111" spans="1:44" s="133" customFormat="1" ht="39.950000000000003" customHeight="1" x14ac:dyDescent="0.4">
      <c r="A111" s="130"/>
      <c r="B111" s="255" t="s">
        <v>277</v>
      </c>
      <c r="C111" s="130"/>
      <c r="D111" s="130"/>
      <c r="E111" s="130"/>
      <c r="F111" s="130"/>
      <c r="G111" s="130"/>
      <c r="H111" s="130"/>
      <c r="I111" s="130"/>
      <c r="J111" s="130"/>
      <c r="K111" s="130"/>
      <c r="L111" s="130"/>
      <c r="M111" s="130"/>
      <c r="N111" s="130"/>
      <c r="O111" s="130"/>
      <c r="P111" s="130"/>
      <c r="Q111" s="130"/>
      <c r="R111" s="130"/>
      <c r="S111" s="132"/>
      <c r="T111" s="132"/>
      <c r="U111" s="132"/>
      <c r="V111" s="132"/>
      <c r="W111" s="132"/>
      <c r="X111" s="132"/>
      <c r="Y111" s="132"/>
      <c r="Z111" s="132"/>
      <c r="AA111" s="132"/>
      <c r="AB111" s="132"/>
      <c r="AC111" s="132"/>
    </row>
    <row r="112" spans="1:44" ht="39.950000000000003" customHeight="1" x14ac:dyDescent="0.25">
      <c r="A112" s="130"/>
      <c r="B112" s="256" t="s">
        <v>278</v>
      </c>
      <c r="C112" s="137"/>
      <c r="D112" s="130"/>
      <c r="E112" s="130"/>
      <c r="F112" s="130"/>
      <c r="G112" s="130"/>
      <c r="H112" s="130"/>
      <c r="I112" s="195"/>
      <c r="J112" s="130"/>
      <c r="K112" s="130"/>
      <c r="L112" s="195"/>
      <c r="M112" s="195"/>
      <c r="N112" s="195"/>
      <c r="O112" s="195"/>
      <c r="P112" s="195"/>
      <c r="Q112" s="132"/>
      <c r="R112" s="132"/>
      <c r="S112" s="132"/>
      <c r="T112" s="132"/>
      <c r="U112" s="132"/>
      <c r="V112" s="132"/>
      <c r="W112" s="140"/>
      <c r="X112" s="132"/>
      <c r="Y112" s="257"/>
      <c r="Z112" s="132"/>
      <c r="AA112" s="132"/>
      <c r="AB112" s="132"/>
      <c r="AC112" s="132"/>
      <c r="AD112" s="133"/>
      <c r="AE112" s="133"/>
      <c r="AF112" s="133"/>
      <c r="AG112" s="133"/>
      <c r="AH112" s="133"/>
      <c r="AI112" s="133"/>
      <c r="AJ112" s="133"/>
      <c r="AK112" s="133"/>
      <c r="AL112" s="133"/>
      <c r="AM112" s="133"/>
      <c r="AN112" s="133"/>
      <c r="AO112" s="133"/>
      <c r="AP112" s="133"/>
      <c r="AQ112" s="133"/>
      <c r="AR112" s="133"/>
    </row>
    <row r="113" spans="1:44" ht="39.950000000000003" customHeight="1" x14ac:dyDescent="0.25">
      <c r="A113" s="130"/>
      <c r="B113" s="176"/>
      <c r="C113" s="130"/>
      <c r="D113" s="130"/>
      <c r="E113" s="130"/>
      <c r="F113" s="130"/>
      <c r="G113" s="130"/>
      <c r="H113" s="130"/>
      <c r="I113" s="195"/>
      <c r="J113" s="130"/>
      <c r="K113" s="130"/>
      <c r="L113" s="195"/>
      <c r="M113" s="195"/>
      <c r="N113" s="195"/>
      <c r="O113" s="195"/>
      <c r="P113" s="195"/>
      <c r="Q113" s="132"/>
      <c r="R113" s="132"/>
      <c r="S113" s="132"/>
      <c r="T113" s="132"/>
      <c r="U113" s="132"/>
      <c r="V113" s="132"/>
      <c r="W113" s="132"/>
      <c r="X113" s="132"/>
      <c r="Y113" s="132"/>
      <c r="Z113" s="132"/>
      <c r="AA113" s="132"/>
      <c r="AB113" s="132"/>
      <c r="AC113" s="132"/>
      <c r="AD113" s="133"/>
      <c r="AE113" s="133"/>
      <c r="AF113" s="133"/>
      <c r="AG113" s="133"/>
      <c r="AH113" s="133"/>
      <c r="AI113" s="133"/>
      <c r="AJ113" s="133"/>
      <c r="AK113" s="133"/>
      <c r="AL113" s="133"/>
      <c r="AM113" s="133"/>
      <c r="AN113" s="133"/>
      <c r="AO113" s="133"/>
      <c r="AP113" s="133"/>
      <c r="AQ113" s="133"/>
      <c r="AR113" s="133"/>
    </row>
    <row r="114" spans="1:44" ht="39.950000000000003" customHeight="1" x14ac:dyDescent="0.25">
      <c r="A114" s="130"/>
      <c r="B114" s="175" t="s">
        <v>279</v>
      </c>
      <c r="C114" s="241"/>
      <c r="D114" s="241"/>
      <c r="E114" s="241"/>
      <c r="F114" s="241"/>
      <c r="G114" s="241"/>
      <c r="H114" s="258"/>
      <c r="I114" s="258"/>
      <c r="J114" s="258"/>
      <c r="K114" s="258"/>
      <c r="L114" s="259"/>
      <c r="M114" s="259"/>
      <c r="N114" s="180"/>
      <c r="O114" s="180"/>
      <c r="P114" s="180"/>
      <c r="Q114" s="132"/>
      <c r="R114" s="132"/>
      <c r="S114" s="132"/>
      <c r="T114" s="132"/>
      <c r="U114" s="132"/>
      <c r="V114" s="132"/>
      <c r="W114" s="132"/>
      <c r="X114" s="132"/>
      <c r="Y114" s="132"/>
      <c r="Z114" s="132"/>
      <c r="AA114" s="132"/>
      <c r="AB114" s="132"/>
      <c r="AC114" s="132"/>
      <c r="AD114" s="133"/>
      <c r="AE114" s="133"/>
      <c r="AF114" s="133"/>
      <c r="AG114" s="133"/>
    </row>
    <row r="115" spans="1:44" ht="39.950000000000003" customHeight="1" x14ac:dyDescent="0.25">
      <c r="A115" s="130"/>
      <c r="B115" s="241" t="s">
        <v>280</v>
      </c>
      <c r="C115" s="241"/>
      <c r="D115" s="241"/>
      <c r="E115" s="241"/>
      <c r="F115" s="241"/>
      <c r="G115" s="241"/>
      <c r="H115" s="241"/>
      <c r="I115" s="241"/>
      <c r="J115" s="241"/>
      <c r="K115" s="241"/>
      <c r="L115" s="195"/>
      <c r="M115" s="195"/>
      <c r="N115" s="195"/>
      <c r="O115" s="195"/>
      <c r="P115" s="195"/>
      <c r="Q115" s="132"/>
      <c r="R115" s="132"/>
      <c r="S115" s="132"/>
      <c r="T115" s="132"/>
      <c r="U115" s="132"/>
      <c r="V115" s="132"/>
      <c r="W115" s="132"/>
      <c r="X115" s="132"/>
      <c r="Y115" s="132"/>
      <c r="Z115" s="132"/>
      <c r="AA115" s="132"/>
      <c r="AB115" s="132"/>
      <c r="AC115" s="132"/>
      <c r="AD115" s="133"/>
      <c r="AE115" s="133"/>
      <c r="AF115" s="133"/>
      <c r="AG115" s="133"/>
    </row>
    <row r="116" spans="1:44" ht="39.950000000000003" customHeight="1" x14ac:dyDescent="0.25">
      <c r="A116" s="243" t="s">
        <v>155</v>
      </c>
      <c r="B116" s="241"/>
      <c r="C116" s="3313" t="s">
        <v>281</v>
      </c>
      <c r="D116" s="3313"/>
      <c r="E116" s="3313"/>
      <c r="F116" s="3313"/>
      <c r="G116" s="3313"/>
      <c r="H116" s="3313"/>
      <c r="I116" s="3313"/>
      <c r="J116" s="3313"/>
      <c r="K116" s="3313"/>
      <c r="L116" s="195"/>
      <c r="M116" s="195"/>
      <c r="N116" s="195"/>
      <c r="O116" s="195"/>
      <c r="P116" s="195"/>
      <c r="Q116" s="132"/>
      <c r="R116" s="132"/>
      <c r="S116" s="132"/>
      <c r="T116" s="132"/>
      <c r="U116" s="132"/>
      <c r="V116" s="132"/>
      <c r="W116" s="132"/>
      <c r="X116" s="132"/>
      <c r="Y116" s="132"/>
      <c r="Z116" s="132"/>
      <c r="AA116" s="132"/>
      <c r="AB116" s="132"/>
      <c r="AC116" s="132"/>
      <c r="AD116" s="133"/>
      <c r="AE116" s="133"/>
      <c r="AF116" s="133"/>
      <c r="AG116" s="133"/>
    </row>
    <row r="117" spans="1:44" ht="39.950000000000003" customHeight="1" x14ac:dyDescent="0.2">
      <c r="A117" s="243" t="s">
        <v>282</v>
      </c>
      <c r="B117" s="3313" t="s">
        <v>283</v>
      </c>
      <c r="C117" s="3313"/>
      <c r="D117" s="3313"/>
      <c r="E117" s="3313"/>
      <c r="F117" s="3313"/>
      <c r="G117" s="3313"/>
      <c r="H117" s="3313"/>
      <c r="I117" s="3313"/>
      <c r="J117" s="3313"/>
      <c r="K117" s="3313"/>
      <c r="L117" s="3313"/>
      <c r="M117" s="3313"/>
      <c r="N117" s="3313"/>
      <c r="O117" s="3313"/>
      <c r="P117" s="3313"/>
      <c r="Q117" s="3313"/>
      <c r="R117" s="3313"/>
      <c r="S117" s="3313"/>
      <c r="T117" s="3313"/>
      <c r="U117" s="3313"/>
      <c r="V117" s="3313"/>
      <c r="W117" s="132"/>
      <c r="X117" s="132"/>
      <c r="Y117" s="132"/>
      <c r="Z117" s="132"/>
      <c r="AA117" s="132"/>
      <c r="AB117" s="132"/>
      <c r="AC117" s="132"/>
      <c r="AD117" s="133"/>
      <c r="AE117" s="133"/>
      <c r="AF117" s="133"/>
      <c r="AG117" s="133"/>
    </row>
    <row r="118" spans="1:44" ht="39.950000000000003" customHeight="1" x14ac:dyDescent="0.25">
      <c r="A118" s="130"/>
      <c r="B118" s="176"/>
      <c r="C118" s="130"/>
      <c r="D118" s="130"/>
      <c r="E118" s="130"/>
      <c r="F118" s="130"/>
      <c r="G118" s="130"/>
      <c r="H118" s="130"/>
      <c r="I118" s="195"/>
      <c r="J118" s="130"/>
      <c r="K118" s="130"/>
      <c r="L118" s="195"/>
      <c r="M118" s="195"/>
      <c r="N118" s="195"/>
      <c r="O118" s="195"/>
      <c r="P118" s="195"/>
      <c r="Q118" s="132"/>
      <c r="R118" s="132"/>
      <c r="S118" s="132"/>
      <c r="T118" s="132"/>
      <c r="U118" s="132"/>
      <c r="V118" s="132"/>
      <c r="W118" s="132"/>
      <c r="X118" s="132"/>
      <c r="Y118" s="132"/>
      <c r="Z118" s="132"/>
      <c r="AA118" s="132"/>
      <c r="AB118" s="132"/>
      <c r="AC118" s="132"/>
      <c r="AD118" s="133"/>
      <c r="AE118" s="133"/>
      <c r="AF118" s="133"/>
      <c r="AG118" s="133"/>
      <c r="AH118" s="133"/>
      <c r="AI118" s="133"/>
      <c r="AJ118" s="133"/>
      <c r="AK118" s="133"/>
      <c r="AL118" s="133"/>
      <c r="AM118" s="133"/>
      <c r="AN118" s="133"/>
      <c r="AO118" s="133"/>
      <c r="AP118" s="133"/>
      <c r="AQ118" s="133"/>
      <c r="AR118" s="133"/>
    </row>
    <row r="119" spans="1:44" s="133" customFormat="1" ht="12.75" x14ac:dyDescent="0.2"/>
    <row r="120" spans="1:44" s="133" customFormat="1" ht="12.75" x14ac:dyDescent="0.2"/>
    <row r="121" spans="1:44" s="133" customFormat="1" ht="12.75" x14ac:dyDescent="0.2"/>
    <row r="122" spans="1:44" s="133" customFormat="1" ht="12.75" x14ac:dyDescent="0.2"/>
    <row r="123" spans="1:44" s="133" customFormat="1" ht="12.75" x14ac:dyDescent="0.2"/>
    <row r="124" spans="1:44" s="133" customFormat="1" ht="12.75" x14ac:dyDescent="0.2"/>
    <row r="125" spans="1:44" s="133" customFormat="1" ht="12.75" x14ac:dyDescent="0.2"/>
    <row r="126" spans="1:44" s="133" customFormat="1" ht="12.75" x14ac:dyDescent="0.2"/>
    <row r="127" spans="1:44" s="133" customFormat="1" ht="12.75" x14ac:dyDescent="0.2"/>
    <row r="128" spans="1:44" s="133" customFormat="1" ht="12.75" x14ac:dyDescent="0.2"/>
    <row r="129" s="133" customFormat="1" ht="12.75" x14ac:dyDescent="0.2"/>
    <row r="130" s="133" customFormat="1" ht="12.75" x14ac:dyDescent="0.2"/>
    <row r="131" s="133" customFormat="1" ht="12.75" x14ac:dyDescent="0.2"/>
    <row r="132" s="133" customFormat="1" ht="12.75" x14ac:dyDescent="0.2"/>
    <row r="133" s="133" customFormat="1" ht="12.75" x14ac:dyDescent="0.2"/>
    <row r="134" s="133" customFormat="1" ht="12.75" x14ac:dyDescent="0.2"/>
    <row r="135" s="133" customFormat="1" ht="12.75" x14ac:dyDescent="0.2"/>
    <row r="136" s="133" customFormat="1" ht="12.75" x14ac:dyDescent="0.2"/>
    <row r="137" s="133" customFormat="1" ht="12.75" x14ac:dyDescent="0.2"/>
    <row r="138" s="133" customFormat="1" ht="12.75" x14ac:dyDescent="0.2"/>
    <row r="139" s="133" customFormat="1" ht="12.75" x14ac:dyDescent="0.2"/>
    <row r="140" s="133" customFormat="1" ht="12.75" x14ac:dyDescent="0.2"/>
    <row r="141" s="133" customFormat="1" ht="12.75" x14ac:dyDescent="0.2"/>
    <row r="142" s="133" customFormat="1" ht="12.75" x14ac:dyDescent="0.2"/>
    <row r="143" s="133" customFormat="1" ht="12.75" x14ac:dyDescent="0.2"/>
    <row r="144" s="133" customFormat="1" ht="12.75" x14ac:dyDescent="0.2"/>
    <row r="145" s="133" customFormat="1" ht="12.75" x14ac:dyDescent="0.2"/>
    <row r="146" s="133" customFormat="1" ht="12.75" x14ac:dyDescent="0.2"/>
    <row r="147" s="133" customFormat="1" ht="12.75" x14ac:dyDescent="0.2"/>
    <row r="148" s="133" customFormat="1" ht="12.75" x14ac:dyDescent="0.2"/>
    <row r="149" s="133" customFormat="1" ht="12.75" x14ac:dyDescent="0.2"/>
    <row r="150" s="133" customFormat="1" ht="12.75" x14ac:dyDescent="0.2"/>
    <row r="151" s="133" customFormat="1" ht="12.75" x14ac:dyDescent="0.2"/>
    <row r="152" s="133" customFormat="1" ht="12.75" x14ac:dyDescent="0.2"/>
    <row r="153" s="133" customFormat="1" ht="12.75" x14ac:dyDescent="0.2"/>
    <row r="154" s="133" customFormat="1" ht="12.75" x14ac:dyDescent="0.2"/>
    <row r="155" s="133" customFormat="1" ht="12.75" x14ac:dyDescent="0.2"/>
    <row r="156" s="133" customFormat="1" ht="12.75" x14ac:dyDescent="0.2"/>
    <row r="157" s="133" customFormat="1" ht="12.75" x14ac:dyDescent="0.2"/>
    <row r="158" s="133" customFormat="1" ht="12.75" x14ac:dyDescent="0.2"/>
    <row r="159" s="133" customFormat="1" ht="12.75" x14ac:dyDescent="0.2"/>
    <row r="160" s="133" customFormat="1" ht="12.75" x14ac:dyDescent="0.2"/>
    <row r="161" s="133" customFormat="1" ht="12.75" x14ac:dyDescent="0.2"/>
    <row r="162" s="133" customFormat="1" ht="12.75" x14ac:dyDescent="0.2"/>
    <row r="163" s="133" customFormat="1" ht="12.75" x14ac:dyDescent="0.2"/>
    <row r="164" s="133" customFormat="1" ht="12.75" x14ac:dyDescent="0.2"/>
    <row r="165" s="133" customFormat="1" ht="12.75" x14ac:dyDescent="0.2"/>
    <row r="166" s="133" customFormat="1" ht="12.75" x14ac:dyDescent="0.2"/>
    <row r="167" s="133" customFormat="1" ht="12.75" x14ac:dyDescent="0.2"/>
    <row r="168" s="133" customFormat="1" ht="12.75" x14ac:dyDescent="0.2"/>
    <row r="169" s="133" customFormat="1" ht="12.75" x14ac:dyDescent="0.2"/>
    <row r="170" s="133" customFormat="1" ht="12.75" x14ac:dyDescent="0.2"/>
    <row r="171" s="133" customFormat="1" ht="12.75" x14ac:dyDescent="0.2"/>
    <row r="172" s="133" customFormat="1" ht="12.75" x14ac:dyDescent="0.2"/>
    <row r="173" s="133" customFormat="1" ht="12.75" x14ac:dyDescent="0.2"/>
    <row r="174" s="133" customFormat="1" ht="12.75" x14ac:dyDescent="0.2"/>
    <row r="175" s="133" customFormat="1" ht="12.75" x14ac:dyDescent="0.2"/>
    <row r="176" s="133" customFormat="1" ht="12.75" x14ac:dyDescent="0.2"/>
    <row r="177" s="133" customFormat="1" ht="12.75" x14ac:dyDescent="0.2"/>
    <row r="178" s="133" customFormat="1" ht="12.75" x14ac:dyDescent="0.2"/>
    <row r="179" s="133" customFormat="1" ht="12.75" x14ac:dyDescent="0.2"/>
    <row r="180" s="133" customFormat="1" ht="12.75" x14ac:dyDescent="0.2"/>
    <row r="181" s="133" customFormat="1" ht="12.75" x14ac:dyDescent="0.2"/>
    <row r="182" s="133" customFormat="1" ht="12.75" x14ac:dyDescent="0.2"/>
    <row r="183" s="133" customFormat="1" ht="12.75" x14ac:dyDescent="0.2"/>
    <row r="184" s="133" customFormat="1" ht="12.75" x14ac:dyDescent="0.2"/>
    <row r="185" s="133" customFormat="1" ht="12.75" x14ac:dyDescent="0.2"/>
    <row r="186" s="133" customFormat="1" ht="12.75" x14ac:dyDescent="0.2"/>
    <row r="187" s="133" customFormat="1" ht="12.75" x14ac:dyDescent="0.2"/>
    <row r="188" s="133" customFormat="1" ht="12.75" x14ac:dyDescent="0.2"/>
    <row r="189" s="133" customFormat="1" ht="12.75" x14ac:dyDescent="0.2"/>
    <row r="190" s="133" customFormat="1" ht="12.75" x14ac:dyDescent="0.2"/>
    <row r="191" s="133" customFormat="1" ht="12.75" x14ac:dyDescent="0.2"/>
    <row r="192" s="133" customFormat="1" ht="12.75" x14ac:dyDescent="0.2"/>
    <row r="193" s="133" customFormat="1" ht="12.75" x14ac:dyDescent="0.2"/>
    <row r="194" s="133" customFormat="1" ht="12.75" x14ac:dyDescent="0.2"/>
    <row r="195" s="133" customFormat="1" ht="12.75" x14ac:dyDescent="0.2"/>
    <row r="196" s="133" customFormat="1" ht="12.75" x14ac:dyDescent="0.2"/>
    <row r="197" s="133" customFormat="1" ht="12.75" x14ac:dyDescent="0.2"/>
    <row r="198" s="133" customFormat="1" ht="12.75" x14ac:dyDescent="0.2"/>
    <row r="199" s="133" customFormat="1" ht="12.75" x14ac:dyDescent="0.2"/>
    <row r="200" s="133" customFormat="1" ht="12.75" x14ac:dyDescent="0.2"/>
    <row r="201" s="133" customFormat="1" ht="12.75" x14ac:dyDescent="0.2"/>
    <row r="202" s="133" customFormat="1" ht="12.75" x14ac:dyDescent="0.2"/>
    <row r="203" s="133" customFormat="1" ht="12.75" x14ac:dyDescent="0.2"/>
    <row r="204" s="133" customFormat="1" ht="12.75" x14ac:dyDescent="0.2"/>
    <row r="205" s="133" customFormat="1" ht="12.75" x14ac:dyDescent="0.2"/>
    <row r="206" s="133" customFormat="1" ht="12.75" x14ac:dyDescent="0.2"/>
    <row r="207" s="133" customFormat="1" ht="12.75" x14ac:dyDescent="0.2"/>
    <row r="208" s="133" customFormat="1" ht="12.75" x14ac:dyDescent="0.2"/>
    <row r="209" s="133" customFormat="1" ht="12.75" x14ac:dyDescent="0.2"/>
    <row r="210" s="133" customFormat="1" ht="12.75" x14ac:dyDescent="0.2"/>
    <row r="211" s="133" customFormat="1" ht="12.75" x14ac:dyDescent="0.2"/>
    <row r="212" s="133" customFormat="1" ht="12.75" x14ac:dyDescent="0.2"/>
    <row r="213" s="133" customFormat="1" ht="12.75" x14ac:dyDescent="0.2"/>
    <row r="214" s="133" customFormat="1" ht="12.75" x14ac:dyDescent="0.2"/>
    <row r="215" s="133" customFormat="1" ht="12.75" x14ac:dyDescent="0.2"/>
    <row r="216" s="133" customFormat="1" ht="12.75" x14ac:dyDescent="0.2"/>
    <row r="217" s="133" customFormat="1" ht="12.75" x14ac:dyDescent="0.2"/>
    <row r="218" s="133" customFormat="1" ht="12.75" x14ac:dyDescent="0.2"/>
    <row r="219" s="133" customFormat="1" ht="12.75" x14ac:dyDescent="0.2"/>
    <row r="220" s="133" customFormat="1" ht="12.75" x14ac:dyDescent="0.2"/>
    <row r="221" s="133" customFormat="1" ht="12.75" x14ac:dyDescent="0.2"/>
    <row r="222" s="133" customFormat="1" ht="12.75" x14ac:dyDescent="0.2"/>
    <row r="223" s="133" customFormat="1" ht="12.75" x14ac:dyDescent="0.2"/>
    <row r="224" s="133" customFormat="1" ht="12.75" x14ac:dyDescent="0.2"/>
    <row r="225" s="133" customFormat="1" ht="12.75" x14ac:dyDescent="0.2"/>
    <row r="226" s="133" customFormat="1" ht="12.75" x14ac:dyDescent="0.2"/>
    <row r="227" s="133" customFormat="1" ht="12.75" x14ac:dyDescent="0.2"/>
    <row r="228" s="133" customFormat="1" ht="12.75" x14ac:dyDescent="0.2"/>
    <row r="229" s="133" customFormat="1" ht="12.75" x14ac:dyDescent="0.2"/>
    <row r="230" s="133" customFormat="1" ht="12.75" x14ac:dyDescent="0.2"/>
    <row r="231" s="133" customFormat="1" ht="12.75" x14ac:dyDescent="0.2"/>
    <row r="232" s="133" customFormat="1" ht="12.75" x14ac:dyDescent="0.2"/>
    <row r="233" s="133" customFormat="1" ht="12.75" x14ac:dyDescent="0.2"/>
    <row r="234" s="133" customFormat="1" ht="12.75" x14ac:dyDescent="0.2"/>
    <row r="235" s="133" customFormat="1" ht="12.75" x14ac:dyDescent="0.2"/>
    <row r="236" s="133" customFormat="1" ht="12.75" x14ac:dyDescent="0.2"/>
    <row r="237" s="133" customFormat="1" ht="12.75" x14ac:dyDescent="0.2"/>
    <row r="238" s="133" customFormat="1" ht="12.75" x14ac:dyDescent="0.2"/>
    <row r="239" s="133" customFormat="1" ht="12.75" x14ac:dyDescent="0.2"/>
    <row r="240" s="133" customFormat="1" ht="12.75" x14ac:dyDescent="0.2"/>
    <row r="241" s="133" customFormat="1" ht="12.75" x14ac:dyDescent="0.2"/>
    <row r="242" s="133" customFormat="1" ht="12.75" x14ac:dyDescent="0.2"/>
    <row r="243" s="133" customFormat="1" ht="12.75" x14ac:dyDescent="0.2"/>
    <row r="244" s="133" customFormat="1" ht="12.75" x14ac:dyDescent="0.2"/>
    <row r="245" s="133" customFormat="1" ht="12.75" x14ac:dyDescent="0.2"/>
    <row r="246" s="133" customFormat="1" ht="12.75" x14ac:dyDescent="0.2"/>
    <row r="247" s="133" customFormat="1" ht="12.75" x14ac:dyDescent="0.2"/>
    <row r="248" s="133" customFormat="1" ht="12.75" x14ac:dyDescent="0.2"/>
    <row r="249" s="133" customFormat="1" ht="12.75" x14ac:dyDescent="0.2"/>
    <row r="250" s="133" customFormat="1" ht="12.75" x14ac:dyDescent="0.2"/>
    <row r="251" s="133" customFormat="1" ht="12.75" x14ac:dyDescent="0.2"/>
    <row r="252" s="133" customFormat="1" ht="12.75" x14ac:dyDescent="0.2"/>
    <row r="253" s="133" customFormat="1" ht="12.75" x14ac:dyDescent="0.2"/>
    <row r="254" s="133" customFormat="1" ht="12.75" x14ac:dyDescent="0.2"/>
    <row r="255" s="133" customFormat="1" ht="12.75" x14ac:dyDescent="0.2"/>
    <row r="256" s="133" customFormat="1" ht="12.75" x14ac:dyDescent="0.2"/>
    <row r="257" s="133" customFormat="1" ht="12.75" x14ac:dyDescent="0.2"/>
    <row r="258" s="133" customFormat="1" ht="12.75" x14ac:dyDescent="0.2"/>
    <row r="259" s="133" customFormat="1" ht="12.75" x14ac:dyDescent="0.2"/>
    <row r="260" s="133" customFormat="1" ht="12.75" x14ac:dyDescent="0.2"/>
    <row r="261" s="133" customFormat="1" ht="12.75" x14ac:dyDescent="0.2"/>
    <row r="262" s="133" customFormat="1" ht="12.75" x14ac:dyDescent="0.2"/>
    <row r="263" s="133" customFormat="1" ht="12.75" x14ac:dyDescent="0.2"/>
    <row r="264" s="133" customFormat="1" ht="12.75" x14ac:dyDescent="0.2"/>
    <row r="265" s="133" customFormat="1" ht="12.75" x14ac:dyDescent="0.2"/>
    <row r="266" s="133" customFormat="1" ht="12.75" x14ac:dyDescent="0.2"/>
    <row r="267" s="133" customFormat="1" ht="12.75" x14ac:dyDescent="0.2"/>
    <row r="268" s="133" customFormat="1" ht="12.75" x14ac:dyDescent="0.2"/>
    <row r="269" s="133" customFormat="1" ht="12.75" x14ac:dyDescent="0.2"/>
    <row r="270" s="133" customFormat="1" ht="12.75" x14ac:dyDescent="0.2"/>
    <row r="271" s="133" customFormat="1" ht="12.75" x14ac:dyDescent="0.2"/>
    <row r="272" s="133" customFormat="1" ht="12.75" x14ac:dyDescent="0.2"/>
    <row r="273" s="133" customFormat="1" ht="12.75" x14ac:dyDescent="0.2"/>
    <row r="274" s="133" customFormat="1" ht="12.75" x14ac:dyDescent="0.2"/>
    <row r="275" s="133" customFormat="1" ht="12.75" x14ac:dyDescent="0.2"/>
    <row r="276" s="133" customFormat="1" ht="12.75" x14ac:dyDescent="0.2"/>
    <row r="277" s="133" customFormat="1" ht="12.75" x14ac:dyDescent="0.2"/>
    <row r="278" s="133" customFormat="1" ht="12.75" x14ac:dyDescent="0.2"/>
    <row r="279" s="133" customFormat="1" ht="12.75" x14ac:dyDescent="0.2"/>
    <row r="280" s="133" customFormat="1" ht="12.75" x14ac:dyDescent="0.2"/>
    <row r="281" s="133" customFormat="1" ht="12.75" x14ac:dyDescent="0.2"/>
    <row r="282" s="133" customFormat="1" ht="12.75" x14ac:dyDescent="0.2"/>
    <row r="283" s="133" customFormat="1" ht="12.75" x14ac:dyDescent="0.2"/>
    <row r="284" s="133" customFormat="1" ht="12.75" x14ac:dyDescent="0.2"/>
    <row r="285" s="133" customFormat="1" ht="12.75" x14ac:dyDescent="0.2"/>
    <row r="286" s="133" customFormat="1" ht="12.75" x14ac:dyDescent="0.2"/>
    <row r="287" s="133" customFormat="1" ht="12.75" x14ac:dyDescent="0.2"/>
    <row r="288" s="133" customFormat="1" ht="12.75" x14ac:dyDescent="0.2"/>
    <row r="289" s="133" customFormat="1" ht="12.75" x14ac:dyDescent="0.2"/>
    <row r="290" s="133" customFormat="1" ht="12.75" x14ac:dyDescent="0.2"/>
    <row r="291" s="133" customFormat="1" ht="12.75" x14ac:dyDescent="0.2"/>
    <row r="292" s="133" customFormat="1" ht="12.75" x14ac:dyDescent="0.2"/>
    <row r="293" s="133" customFormat="1" ht="12.75" x14ac:dyDescent="0.2"/>
    <row r="294" s="133" customFormat="1" ht="12.75" x14ac:dyDescent="0.2"/>
    <row r="295" s="133" customFormat="1" ht="12.75" x14ac:dyDescent="0.2"/>
    <row r="296" s="133" customFormat="1" ht="12.75" x14ac:dyDescent="0.2"/>
    <row r="297" s="133" customFormat="1" ht="12.75" x14ac:dyDescent="0.2"/>
    <row r="298" s="133" customFormat="1" ht="12.75" x14ac:dyDescent="0.2"/>
    <row r="299" s="133" customFormat="1" ht="12.75" x14ac:dyDescent="0.2"/>
    <row r="300" s="133" customFormat="1" ht="12.75" x14ac:dyDescent="0.2"/>
    <row r="301" s="133" customFormat="1" ht="12.75" x14ac:dyDescent="0.2"/>
    <row r="302" s="133" customFormat="1" ht="12.75" x14ac:dyDescent="0.2"/>
    <row r="303" s="133" customFormat="1" ht="12.75" x14ac:dyDescent="0.2"/>
    <row r="304" s="133" customFormat="1" ht="12.75" x14ac:dyDescent="0.2"/>
    <row r="305" s="133" customFormat="1" ht="12.75" x14ac:dyDescent="0.2"/>
    <row r="306" s="133" customFormat="1" ht="12.75" x14ac:dyDescent="0.2"/>
    <row r="307" s="133" customFormat="1" ht="12.75" x14ac:dyDescent="0.2"/>
    <row r="308" s="133" customFormat="1" ht="12.75" x14ac:dyDescent="0.2"/>
    <row r="309" s="133" customFormat="1" ht="12.75" x14ac:dyDescent="0.2"/>
    <row r="310" s="133" customFormat="1" ht="12.75" x14ac:dyDescent="0.2"/>
    <row r="311" s="133" customFormat="1" ht="12.75" x14ac:dyDescent="0.2"/>
    <row r="312" s="133" customFormat="1" ht="12.75" x14ac:dyDescent="0.2"/>
    <row r="313" s="133" customFormat="1" ht="12.75" x14ac:dyDescent="0.2"/>
    <row r="314" s="133" customFormat="1" ht="12.75" x14ac:dyDescent="0.2"/>
    <row r="315" s="133" customFormat="1" ht="12.75" x14ac:dyDescent="0.2"/>
    <row r="316" s="133" customFormat="1" ht="12.75" x14ac:dyDescent="0.2"/>
    <row r="317" s="133" customFormat="1" ht="12.75" x14ac:dyDescent="0.2"/>
    <row r="318" s="133" customFormat="1" ht="12.75" x14ac:dyDescent="0.2"/>
    <row r="319" s="133" customFormat="1" ht="12.75" x14ac:dyDescent="0.2"/>
    <row r="320" s="133" customFormat="1" ht="12.75" x14ac:dyDescent="0.2"/>
    <row r="321" s="133" customFormat="1" ht="12.75" x14ac:dyDescent="0.2"/>
    <row r="322" s="133" customFormat="1" ht="12.75" x14ac:dyDescent="0.2"/>
    <row r="323" s="133" customFormat="1" ht="12.75" x14ac:dyDescent="0.2"/>
    <row r="324" s="133" customFormat="1" ht="12.75" x14ac:dyDescent="0.2"/>
    <row r="325" s="133" customFormat="1" ht="12.75" x14ac:dyDescent="0.2"/>
    <row r="326" s="133" customFormat="1" ht="12.75" x14ac:dyDescent="0.2"/>
    <row r="327" s="133" customFormat="1" ht="12.75" x14ac:dyDescent="0.2"/>
    <row r="328" s="133" customFormat="1" ht="12.75" x14ac:dyDescent="0.2"/>
    <row r="329" s="133" customFormat="1" ht="12.75" x14ac:dyDescent="0.2"/>
    <row r="330" s="133" customFormat="1" ht="12.75" x14ac:dyDescent="0.2"/>
    <row r="331" s="133" customFormat="1" ht="12.75" x14ac:dyDescent="0.2"/>
    <row r="332" s="133" customFormat="1" ht="12.75" x14ac:dyDescent="0.2"/>
    <row r="333" s="133" customFormat="1" ht="12.75" x14ac:dyDescent="0.2"/>
    <row r="334" s="133" customFormat="1" ht="12.75" x14ac:dyDescent="0.2"/>
    <row r="335" s="133" customFormat="1" ht="12.75" x14ac:dyDescent="0.2"/>
    <row r="336" s="133" customFormat="1" ht="12.75" x14ac:dyDescent="0.2"/>
    <row r="337" s="133" customFormat="1" ht="12.75" x14ac:dyDescent="0.2"/>
    <row r="338" s="133" customFormat="1" ht="12.75" x14ac:dyDescent="0.2"/>
    <row r="339" s="133" customFormat="1" ht="12.75" x14ac:dyDescent="0.2"/>
    <row r="340" s="133" customFormat="1" ht="12.75" x14ac:dyDescent="0.2"/>
    <row r="341" s="133" customFormat="1" ht="12.75" x14ac:dyDescent="0.2"/>
    <row r="342" s="133" customFormat="1" ht="12.75" x14ac:dyDescent="0.2"/>
    <row r="343" s="133" customFormat="1" ht="12.75" x14ac:dyDescent="0.2"/>
    <row r="344" s="133" customFormat="1" ht="12.75" x14ac:dyDescent="0.2"/>
    <row r="345" s="133" customFormat="1" ht="12.75" x14ac:dyDescent="0.2"/>
    <row r="346" s="133" customFormat="1" ht="12.75" x14ac:dyDescent="0.2"/>
    <row r="347" s="133" customFormat="1" ht="12.75" x14ac:dyDescent="0.2"/>
    <row r="348" s="133" customFormat="1" ht="12.75" x14ac:dyDescent="0.2"/>
    <row r="349" s="133" customFormat="1" ht="12.75" x14ac:dyDescent="0.2"/>
    <row r="350" s="133" customFormat="1" ht="12.75" x14ac:dyDescent="0.2"/>
    <row r="351" s="133" customFormat="1" ht="12.75" x14ac:dyDescent="0.2"/>
    <row r="352" s="133" customFormat="1" ht="12.75" x14ac:dyDescent="0.2"/>
    <row r="353" s="133" customFormat="1" ht="12.75" x14ac:dyDescent="0.2"/>
    <row r="354" s="133" customFormat="1" ht="12.75" x14ac:dyDescent="0.2"/>
    <row r="355" s="133" customFormat="1" ht="12.75" x14ac:dyDescent="0.2"/>
    <row r="356" s="133" customFormat="1" ht="12.75" x14ac:dyDescent="0.2"/>
    <row r="357" s="133" customFormat="1" ht="12.75" x14ac:dyDescent="0.2"/>
    <row r="358" s="133" customFormat="1" ht="12.75" x14ac:dyDescent="0.2"/>
    <row r="359" s="133" customFormat="1" ht="12.75" x14ac:dyDescent="0.2"/>
    <row r="360" s="133" customFormat="1" ht="12.75" x14ac:dyDescent="0.2"/>
    <row r="361" s="133" customFormat="1" ht="12.75" x14ac:dyDescent="0.2"/>
    <row r="362" s="133" customFormat="1" ht="12.75" x14ac:dyDescent="0.2"/>
    <row r="363" s="133" customFormat="1" ht="12.75" x14ac:dyDescent="0.2"/>
    <row r="364" s="133" customFormat="1" ht="12.75" x14ac:dyDescent="0.2"/>
    <row r="365" s="133" customFormat="1" ht="12.75" x14ac:dyDescent="0.2"/>
    <row r="366" s="133" customFormat="1" ht="12.75" x14ac:dyDescent="0.2"/>
    <row r="367" s="133" customFormat="1" ht="12.75" x14ac:dyDescent="0.2"/>
    <row r="368" s="133" customFormat="1" ht="12.75" x14ac:dyDescent="0.2"/>
    <row r="369" s="133" customFormat="1" ht="12.75" x14ac:dyDescent="0.2"/>
    <row r="370" s="133" customFormat="1" ht="12.75" x14ac:dyDescent="0.2"/>
    <row r="371" s="133" customFormat="1" ht="12.75" x14ac:dyDescent="0.2"/>
    <row r="372" s="133" customFormat="1" ht="12.75" x14ac:dyDescent="0.2"/>
    <row r="373" s="133" customFormat="1" ht="12.75" x14ac:dyDescent="0.2"/>
    <row r="374" s="133" customFormat="1" ht="12.75" x14ac:dyDescent="0.2"/>
  </sheetData>
  <mergeCells count="17">
    <mergeCell ref="B117:V117"/>
    <mergeCell ref="D29:E32"/>
    <mergeCell ref="F29:J29"/>
    <mergeCell ref="F30:J30"/>
    <mergeCell ref="F31:J31"/>
    <mergeCell ref="F32:J32"/>
    <mergeCell ref="C116:K116"/>
    <mergeCell ref="C25:C36"/>
    <mergeCell ref="D25:E25"/>
    <mergeCell ref="F25:L25"/>
    <mergeCell ref="D26:E28"/>
    <mergeCell ref="F26:J26"/>
    <mergeCell ref="F27:J27"/>
    <mergeCell ref="F28:J28"/>
    <mergeCell ref="B2:U3"/>
    <mergeCell ref="B16:N16"/>
    <mergeCell ref="D24:M24"/>
  </mergeCells>
  <hyperlinks>
    <hyperlink ref="E34" r:id="rId1" xr:uid="{9B8EFDF0-D1AB-4597-8049-48C0B3DA2B74}"/>
    <hyperlink ref="E35" r:id="rId2" xr:uid="{FB978765-4F14-4D35-ACDE-79EF271CE691}"/>
    <hyperlink ref="C116" r:id="rId3" display="http://www.excel-downloads.com/forum/111720-space.html" xr:uid="{62E7E3D9-5F1F-499E-83F4-D15E77350093}"/>
    <hyperlink ref="B117" r:id="rId4" xr:uid="{6C21A327-7ABD-442E-A148-B28D3332F6BE}"/>
    <hyperlink ref="B104" r:id="rId5" display="Les unités pifométriques" xr:uid="{0190F11D-2EAA-4D9B-BB59-A6A4FE10B013}"/>
    <hyperlink ref="D104" r:id="rId6" xr:uid="{6D08AE07-5762-4B98-8AD4-530690FF155A}"/>
    <hyperlink ref="B16" r:id="rId7" xr:uid="{9CC52ED1-B318-45F9-BFA4-B90FB42DD606}"/>
    <hyperlink ref="R43" r:id="rId8" xr:uid="{844F7309-F7D4-436E-BC3D-8ECCD4314353}"/>
    <hyperlink ref="R45" r:id="rId9" xr:uid="{25AC7F8B-BF7E-4DFF-995D-684D1D60C610}"/>
    <hyperlink ref="R48" r:id="rId10" xr:uid="{DEF458CF-C32C-45F2-816B-76D80B5F9AE7}"/>
    <hyperlink ref="R49" r:id="rId11" xr:uid="{39959B65-C4D4-49D1-B414-4FF6589AF8E8}"/>
    <hyperlink ref="R51" r:id="rId12" xr:uid="{B9172C1F-8B91-4143-BF61-CE2B832DB8F6}"/>
    <hyperlink ref="R52" r:id="rId13" xr:uid="{EA8A394E-5900-4560-924A-8681D283E3D8}"/>
    <hyperlink ref="R53" r:id="rId14" xr:uid="{47ED63D4-1BBB-482A-A0CE-FAB7425B25B2}"/>
    <hyperlink ref="L14" r:id="rId15" xr:uid="{8DC621A4-BFE1-49BE-9C8F-DE3227A04D0D}"/>
    <hyperlink ref="R55" r:id="rId16" xr:uid="{88A45608-C669-414F-A962-891C2B6B2C66}"/>
    <hyperlink ref="R59" r:id="rId17" xr:uid="{A0821488-21AD-43CC-9FBA-21B60505D356}"/>
    <hyperlink ref="R61" r:id="rId18" xr:uid="{57DD90E1-F067-4C14-B51F-8CA91F27BAA8}"/>
    <hyperlink ref="R57" r:id="rId19" xr:uid="{F7986F6F-3FF7-427F-860D-D557136BC2F9}"/>
    <hyperlink ref="R63" r:id="rId20" xr:uid="{7D6BDF7C-8892-46F9-965F-2A172A5965E6}"/>
    <hyperlink ref="R69" r:id="rId21" xr:uid="{44BD03A4-CD43-4E10-82B0-37502DA588C8}"/>
    <hyperlink ref="R65" r:id="rId22" xr:uid="{4122A219-0924-4807-AC5E-3BD74473432D}"/>
    <hyperlink ref="J8" r:id="rId23" xr:uid="{0565A5D6-91C3-4968-8119-92634A3DB6A3}"/>
  </hyperlinks>
  <printOptions horizontalCentered="1"/>
  <pageMargins left="0.23622047244094491" right="0.23622047244094491" top="0.74803149606299213" bottom="0.74803149606299213" header="0.31496062992125984" footer="0.31496062992125984"/>
  <pageSetup paperSize="9" scale="32" orientation="portrait" horizontalDpi="300" verticalDpi="300" r:id="rId24"/>
  <headerFooter alignWithMargins="0"/>
  <colBreaks count="1" manualBreakCount="1">
    <brk id="29" max="1048575" man="1"/>
  </colBreaks>
  <drawing r:id="rId2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81A069-0863-4192-9295-9C828AE31283}">
  <dimension ref="B2:L22"/>
  <sheetViews>
    <sheetView zoomScaleNormal="100" workbookViewId="0">
      <selection activeCell="R15" sqref="R15"/>
    </sheetView>
  </sheetViews>
  <sheetFormatPr baseColWidth="10" defaultRowHeight="12.75" x14ac:dyDescent="0.25"/>
  <cols>
    <col min="1" max="1" width="1.5703125" style="898" customWidth="1"/>
    <col min="2" max="11" width="11.42578125" style="898"/>
    <col min="12" max="12" width="2.140625" style="898" customWidth="1"/>
    <col min="13" max="16384" width="11.42578125" style="898"/>
  </cols>
  <sheetData>
    <row r="2" spans="2:12" ht="21.75" customHeight="1" x14ac:dyDescent="0.2">
      <c r="B2" s="988" t="s">
        <v>640</v>
      </c>
      <c r="C2" s="989"/>
      <c r="D2" s="989"/>
      <c r="E2" s="990"/>
      <c r="F2" s="990"/>
      <c r="G2" s="991"/>
      <c r="H2" s="992"/>
      <c r="I2" s="3807" t="s">
        <v>586</v>
      </c>
      <c r="J2" s="3807"/>
      <c r="K2" s="3808"/>
      <c r="L2" s="904"/>
    </row>
    <row r="3" spans="2:12" ht="15" customHeight="1" x14ac:dyDescent="0.2">
      <c r="B3" s="993" t="s">
        <v>401</v>
      </c>
      <c r="C3" s="994" t="s">
        <v>402</v>
      </c>
      <c r="D3" s="913" t="s">
        <v>641</v>
      </c>
      <c r="E3" s="913"/>
      <c r="F3" s="913"/>
      <c r="G3" s="994"/>
      <c r="H3" s="995"/>
      <c r="I3" s="994" t="s">
        <v>642</v>
      </c>
      <c r="J3" s="996">
        <v>39792</v>
      </c>
      <c r="K3" s="3809" t="s">
        <v>643</v>
      </c>
      <c r="L3" s="904"/>
    </row>
    <row r="4" spans="2:12" ht="13.5" customHeight="1" x14ac:dyDescent="0.2">
      <c r="B4" s="993" t="s">
        <v>584</v>
      </c>
      <c r="C4" s="997" t="s">
        <v>585</v>
      </c>
      <c r="D4" s="994"/>
      <c r="E4" s="994"/>
      <c r="F4" s="994" t="s">
        <v>644</v>
      </c>
      <c r="G4" s="913" t="s">
        <v>638</v>
      </c>
      <c r="H4" s="913"/>
      <c r="I4" s="994"/>
      <c r="J4" s="998"/>
      <c r="K4" s="3809"/>
      <c r="L4" s="904"/>
    </row>
    <row r="5" spans="2:12" ht="27.75" customHeight="1" x14ac:dyDescent="0.2">
      <c r="B5" s="999" t="s">
        <v>639</v>
      </c>
      <c r="C5" s="3810" t="s">
        <v>645</v>
      </c>
      <c r="D5" s="3810"/>
      <c r="E5" s="3810"/>
      <c r="F5" s="3810"/>
      <c r="G5" s="3810"/>
      <c r="H5" s="3810"/>
      <c r="I5" s="3810"/>
      <c r="J5" s="3810"/>
      <c r="K5" s="1000" t="s">
        <v>646</v>
      </c>
      <c r="L5" s="904"/>
    </row>
    <row r="6" spans="2:12" ht="27" customHeight="1" x14ac:dyDescent="0.2">
      <c r="B6" s="1001"/>
      <c r="C6" s="3610" t="s">
        <v>647</v>
      </c>
      <c r="D6" s="3610"/>
      <c r="E6" s="3610"/>
      <c r="F6" s="3610"/>
      <c r="G6" s="3610"/>
      <c r="H6" s="3610"/>
      <c r="I6" s="3610"/>
      <c r="J6" s="3610"/>
      <c r="K6" s="1002" t="s">
        <v>596</v>
      </c>
      <c r="L6" s="904"/>
    </row>
    <row r="7" spans="2:12" ht="26.25" customHeight="1" x14ac:dyDescent="0.2">
      <c r="B7" s="1003" t="s">
        <v>387</v>
      </c>
      <c r="C7" s="1004"/>
      <c r="D7" s="1004"/>
      <c r="E7" s="1004"/>
      <c r="F7" s="1004"/>
      <c r="G7" s="1004"/>
      <c r="H7" s="1004"/>
      <c r="I7" s="1005"/>
      <c r="J7" s="1006" t="str">
        <f ca="1">MID(CELL("filename",J7),FIND("[",CELL("filename",J7)),300)</f>
        <v>[tranmission.des.savoirs.xlsx]Safe Ragout Boeuf</v>
      </c>
      <c r="K7" s="1007"/>
      <c r="L7" s="904"/>
    </row>
    <row r="9" spans="2:12" ht="25.5" customHeight="1" x14ac:dyDescent="0.25">
      <c r="B9" s="3811" t="s">
        <v>648</v>
      </c>
      <c r="C9" s="3812"/>
      <c r="D9" s="3812" t="s">
        <v>649</v>
      </c>
      <c r="E9" s="3812"/>
      <c r="F9" s="3813" t="s">
        <v>650</v>
      </c>
      <c r="G9" s="3813"/>
      <c r="H9" s="3813" t="s">
        <v>651</v>
      </c>
      <c r="I9" s="3813"/>
      <c r="J9" s="3813" t="s">
        <v>652</v>
      </c>
      <c r="K9" s="3814"/>
    </row>
    <row r="10" spans="2:12" ht="60" customHeight="1" x14ac:dyDescent="0.25">
      <c r="B10" s="3815" t="s">
        <v>653</v>
      </c>
      <c r="C10" s="3816"/>
      <c r="D10" s="3817" t="s">
        <v>654</v>
      </c>
      <c r="E10" s="3817"/>
      <c r="F10" s="3817" t="s">
        <v>655</v>
      </c>
      <c r="G10" s="3817"/>
      <c r="H10" s="3817" t="s">
        <v>656</v>
      </c>
      <c r="I10" s="3817"/>
      <c r="J10" s="3817" t="s">
        <v>657</v>
      </c>
      <c r="K10" s="3818"/>
    </row>
    <row r="11" spans="2:12" ht="60" customHeight="1" x14ac:dyDescent="0.25">
      <c r="B11" s="3815" t="s">
        <v>658</v>
      </c>
      <c r="C11" s="3816"/>
      <c r="D11" s="3817" t="s">
        <v>659</v>
      </c>
      <c r="E11" s="3817"/>
      <c r="F11" s="3817" t="s">
        <v>660</v>
      </c>
      <c r="G11" s="3817"/>
      <c r="H11" s="3817" t="s">
        <v>661</v>
      </c>
      <c r="I11" s="3817"/>
      <c r="J11" s="3817" t="s">
        <v>662</v>
      </c>
      <c r="K11" s="3818"/>
    </row>
    <row r="12" spans="2:12" ht="60" customHeight="1" x14ac:dyDescent="0.25">
      <c r="B12" s="3815" t="s">
        <v>663</v>
      </c>
      <c r="C12" s="3816"/>
      <c r="D12" s="3817" t="s">
        <v>664</v>
      </c>
      <c r="E12" s="3817"/>
      <c r="F12" s="3817" t="s">
        <v>665</v>
      </c>
      <c r="G12" s="3817"/>
      <c r="H12" s="3817" t="s">
        <v>666</v>
      </c>
      <c r="I12" s="3817"/>
      <c r="J12" s="3817" t="s">
        <v>667</v>
      </c>
      <c r="K12" s="3818"/>
    </row>
    <row r="13" spans="2:12" ht="60" customHeight="1" x14ac:dyDescent="0.25">
      <c r="B13" s="3815" t="s">
        <v>668</v>
      </c>
      <c r="C13" s="3816"/>
      <c r="D13" s="3817" t="s">
        <v>669</v>
      </c>
      <c r="E13" s="3817"/>
      <c r="F13" s="3817" t="s">
        <v>670</v>
      </c>
      <c r="G13" s="3817"/>
      <c r="H13" s="3817" t="s">
        <v>671</v>
      </c>
      <c r="I13" s="3817"/>
      <c r="J13" s="3817" t="s">
        <v>672</v>
      </c>
      <c r="K13" s="3818"/>
    </row>
    <row r="14" spans="2:12" ht="60" customHeight="1" x14ac:dyDescent="0.25">
      <c r="B14" s="3815" t="s">
        <v>673</v>
      </c>
      <c r="C14" s="3816"/>
      <c r="D14" s="3817" t="s">
        <v>674</v>
      </c>
      <c r="E14" s="3817"/>
      <c r="F14" s="3817" t="s">
        <v>675</v>
      </c>
      <c r="G14" s="3817"/>
      <c r="H14" s="3817" t="s">
        <v>676</v>
      </c>
      <c r="I14" s="3817"/>
      <c r="J14" s="3817" t="s">
        <v>677</v>
      </c>
      <c r="K14" s="3818"/>
    </row>
    <row r="15" spans="2:12" ht="60" customHeight="1" x14ac:dyDescent="0.25">
      <c r="B15" s="3815" t="s">
        <v>678</v>
      </c>
      <c r="C15" s="3816"/>
      <c r="D15" s="3817" t="s">
        <v>679</v>
      </c>
      <c r="E15" s="3817"/>
      <c r="F15" s="3817" t="s">
        <v>680</v>
      </c>
      <c r="G15" s="3817"/>
      <c r="H15" s="3817" t="s">
        <v>681</v>
      </c>
      <c r="I15" s="3817"/>
      <c r="J15" s="3817" t="s">
        <v>682</v>
      </c>
      <c r="K15" s="3818"/>
    </row>
    <row r="16" spans="2:12" ht="60" customHeight="1" x14ac:dyDescent="0.25">
      <c r="B16" s="3815" t="s">
        <v>683</v>
      </c>
      <c r="C16" s="3816"/>
      <c r="D16" s="3817" t="s">
        <v>684</v>
      </c>
      <c r="E16" s="3817"/>
      <c r="F16" s="3817" t="s">
        <v>685</v>
      </c>
      <c r="G16" s="3817"/>
      <c r="H16" s="3817" t="s">
        <v>686</v>
      </c>
      <c r="I16" s="3817"/>
      <c r="J16" s="3817" t="s">
        <v>687</v>
      </c>
      <c r="K16" s="3818"/>
    </row>
    <row r="17" spans="2:12" ht="60" customHeight="1" x14ac:dyDescent="0.25">
      <c r="B17" s="3815" t="s">
        <v>688</v>
      </c>
      <c r="C17" s="3816"/>
      <c r="D17" s="3817" t="s">
        <v>659</v>
      </c>
      <c r="E17" s="3817"/>
      <c r="F17" s="3817" t="s">
        <v>689</v>
      </c>
      <c r="G17" s="3817"/>
      <c r="H17" s="3817" t="s">
        <v>690</v>
      </c>
      <c r="I17" s="3817"/>
      <c r="J17" s="3817" t="s">
        <v>691</v>
      </c>
      <c r="K17" s="3818"/>
    </row>
    <row r="18" spans="2:12" ht="60" customHeight="1" x14ac:dyDescent="0.25">
      <c r="B18" s="3815" t="s">
        <v>692</v>
      </c>
      <c r="C18" s="3816"/>
      <c r="D18" s="3817" t="s">
        <v>693</v>
      </c>
      <c r="E18" s="3817"/>
      <c r="F18" s="3817" t="s">
        <v>694</v>
      </c>
      <c r="G18" s="3817"/>
      <c r="H18" s="3817" t="s">
        <v>695</v>
      </c>
      <c r="I18" s="3817"/>
      <c r="J18" s="3817" t="s">
        <v>696</v>
      </c>
      <c r="K18" s="3818"/>
    </row>
    <row r="19" spans="2:12" ht="60" customHeight="1" x14ac:dyDescent="0.25">
      <c r="B19" s="3815" t="s">
        <v>697</v>
      </c>
      <c r="C19" s="3816"/>
      <c r="D19" s="3817" t="s">
        <v>698</v>
      </c>
      <c r="E19" s="3817"/>
      <c r="F19" s="3817" t="s">
        <v>699</v>
      </c>
      <c r="G19" s="3817"/>
      <c r="H19" s="3817" t="s">
        <v>700</v>
      </c>
      <c r="I19" s="3817"/>
      <c r="J19" s="3817" t="s">
        <v>701</v>
      </c>
      <c r="K19" s="3818"/>
    </row>
    <row r="20" spans="2:12" ht="60" customHeight="1" x14ac:dyDescent="0.25">
      <c r="B20" s="3815" t="s">
        <v>702</v>
      </c>
      <c r="C20" s="3816"/>
      <c r="D20" s="3817" t="s">
        <v>693</v>
      </c>
      <c r="E20" s="3817"/>
      <c r="F20" s="3817" t="s">
        <v>703</v>
      </c>
      <c r="G20" s="3817"/>
      <c r="H20" s="3817" t="s">
        <v>704</v>
      </c>
      <c r="I20" s="3817"/>
      <c r="J20" s="3817" t="s">
        <v>705</v>
      </c>
      <c r="K20" s="3818"/>
    </row>
    <row r="21" spans="2:12" ht="60" customHeight="1" x14ac:dyDescent="0.25">
      <c r="B21" s="3815" t="s">
        <v>706</v>
      </c>
      <c r="C21" s="3816"/>
      <c r="D21" s="3817" t="s">
        <v>707</v>
      </c>
      <c r="E21" s="3817"/>
      <c r="F21" s="3817" t="s">
        <v>708</v>
      </c>
      <c r="G21" s="3817"/>
      <c r="H21" s="3817" t="s">
        <v>709</v>
      </c>
      <c r="I21" s="3817"/>
      <c r="J21" s="3817"/>
      <c r="K21" s="3818"/>
    </row>
    <row r="22" spans="2:12" x14ac:dyDescent="0.25">
      <c r="L22" s="1008"/>
    </row>
  </sheetData>
  <mergeCells count="69">
    <mergeCell ref="B20:C20"/>
    <mergeCell ref="D20:E20"/>
    <mergeCell ref="F20:G20"/>
    <mergeCell ref="H20:I20"/>
    <mergeCell ref="J20:K20"/>
    <mergeCell ref="B21:C21"/>
    <mergeCell ref="D21:E21"/>
    <mergeCell ref="F21:G21"/>
    <mergeCell ref="H21:I21"/>
    <mergeCell ref="J21:K21"/>
    <mergeCell ref="B18:C18"/>
    <mergeCell ref="D18:E18"/>
    <mergeCell ref="F18:G18"/>
    <mergeCell ref="H18:I18"/>
    <mergeCell ref="J18:K18"/>
    <mergeCell ref="B19:C19"/>
    <mergeCell ref="D19:E19"/>
    <mergeCell ref="F19:G19"/>
    <mergeCell ref="H19:I19"/>
    <mergeCell ref="J19:K19"/>
    <mergeCell ref="B16:C16"/>
    <mergeCell ref="D16:E16"/>
    <mergeCell ref="F16:G16"/>
    <mergeCell ref="H16:I16"/>
    <mergeCell ref="J16:K16"/>
    <mergeCell ref="B17:C17"/>
    <mergeCell ref="D17:E17"/>
    <mergeCell ref="F17:G17"/>
    <mergeCell ref="H17:I17"/>
    <mergeCell ref="J17:K17"/>
    <mergeCell ref="B14:C14"/>
    <mergeCell ref="D14:E14"/>
    <mergeCell ref="F14:G14"/>
    <mergeCell ref="H14:I14"/>
    <mergeCell ref="J14:K14"/>
    <mergeCell ref="B15:C15"/>
    <mergeCell ref="D15:E15"/>
    <mergeCell ref="F15:G15"/>
    <mergeCell ref="H15:I15"/>
    <mergeCell ref="J15:K15"/>
    <mergeCell ref="B12:C12"/>
    <mergeCell ref="D12:E12"/>
    <mergeCell ref="F12:G12"/>
    <mergeCell ref="H12:I12"/>
    <mergeCell ref="J12:K12"/>
    <mergeCell ref="B13:C13"/>
    <mergeCell ref="D13:E13"/>
    <mergeCell ref="F13:G13"/>
    <mergeCell ref="H13:I13"/>
    <mergeCell ref="J13:K13"/>
    <mergeCell ref="B10:C10"/>
    <mergeCell ref="D10:E10"/>
    <mergeCell ref="F10:G10"/>
    <mergeCell ref="H10:I10"/>
    <mergeCell ref="J10:K10"/>
    <mergeCell ref="B11:C11"/>
    <mergeCell ref="D11:E11"/>
    <mergeCell ref="F11:G11"/>
    <mergeCell ref="H11:I11"/>
    <mergeCell ref="J11:K11"/>
    <mergeCell ref="I2:K2"/>
    <mergeCell ref="K3:K4"/>
    <mergeCell ref="C5:J5"/>
    <mergeCell ref="C6:J6"/>
    <mergeCell ref="B9:C9"/>
    <mergeCell ref="D9:E9"/>
    <mergeCell ref="F9:G9"/>
    <mergeCell ref="H9:I9"/>
    <mergeCell ref="J9:K9"/>
  </mergeCells>
  <printOptions horizontalCentered="1"/>
  <pageMargins left="0.59055118110236227" right="0.19685039370078741" top="0.19685039370078741" bottom="0.19685039370078741" header="0.19685039370078741" footer="0.19685039370078741"/>
  <pageSetup paperSize="9" scale="82" orientation="portrait" horizontalDpi="4294967293"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7DF8C5-DC6C-4580-8E25-AEAC083D2F96}">
  <dimension ref="A1:S561"/>
  <sheetViews>
    <sheetView workbookViewId="0">
      <selection activeCell="E184" sqref="E184"/>
    </sheetView>
  </sheetViews>
  <sheetFormatPr baseColWidth="10" defaultRowHeight="15" x14ac:dyDescent="0.25"/>
  <cols>
    <col min="1" max="1" width="5.85546875" style="134" customWidth="1"/>
    <col min="2" max="2" width="11" style="134" customWidth="1"/>
    <col min="3" max="4" width="12.140625" style="134" customWidth="1"/>
    <col min="5" max="5" width="39" style="134" customWidth="1"/>
    <col min="6" max="7" width="18.7109375" style="134" customWidth="1"/>
    <col min="8" max="8" width="9.140625" style="134" customWidth="1"/>
    <col min="9" max="11" width="20.7109375" style="134" customWidth="1"/>
    <col min="12" max="12" width="20.7109375" style="3058" customWidth="1"/>
    <col min="13" max="13" width="16.5703125" style="134" customWidth="1"/>
    <col min="14" max="14" width="17.140625" style="134" customWidth="1"/>
    <col min="15" max="16" width="11.42578125" style="134"/>
    <col min="17" max="17" width="135.85546875" style="134" customWidth="1"/>
    <col min="18" max="250" width="11.42578125" style="134"/>
    <col min="251" max="251" width="34" style="134" customWidth="1"/>
    <col min="252" max="254" width="11.42578125" style="134"/>
    <col min="255" max="255" width="22.140625" style="134" customWidth="1"/>
    <col min="256" max="256" width="17.42578125" style="134" customWidth="1"/>
    <col min="257" max="506" width="11.42578125" style="134"/>
    <col min="507" max="507" width="34" style="134" customWidth="1"/>
    <col min="508" max="510" width="11.42578125" style="134"/>
    <col min="511" max="511" width="22.140625" style="134" customWidth="1"/>
    <col min="512" max="512" width="17.42578125" style="134" customWidth="1"/>
    <col min="513" max="762" width="11.42578125" style="134"/>
    <col min="763" max="763" width="34" style="134" customWidth="1"/>
    <col min="764" max="766" width="11.42578125" style="134"/>
    <col min="767" max="767" width="22.140625" style="134" customWidth="1"/>
    <col min="768" max="768" width="17.42578125" style="134" customWidth="1"/>
    <col min="769" max="1018" width="11.42578125" style="134"/>
    <col min="1019" max="1019" width="34" style="134" customWidth="1"/>
    <col min="1020" max="1022" width="11.42578125" style="134"/>
    <col min="1023" max="1023" width="22.140625" style="134" customWidth="1"/>
    <col min="1024" max="1024" width="17.42578125" style="134" customWidth="1"/>
    <col min="1025" max="1274" width="11.42578125" style="134"/>
    <col min="1275" max="1275" width="34" style="134" customWidth="1"/>
    <col min="1276" max="1278" width="11.42578125" style="134"/>
    <col min="1279" max="1279" width="22.140625" style="134" customWidth="1"/>
    <col min="1280" max="1280" width="17.42578125" style="134" customWidth="1"/>
    <col min="1281" max="1530" width="11.42578125" style="134"/>
    <col min="1531" max="1531" width="34" style="134" customWidth="1"/>
    <col min="1532" max="1534" width="11.42578125" style="134"/>
    <col min="1535" max="1535" width="22.140625" style="134" customWidth="1"/>
    <col min="1536" max="1536" width="17.42578125" style="134" customWidth="1"/>
    <col min="1537" max="1786" width="11.42578125" style="134"/>
    <col min="1787" max="1787" width="34" style="134" customWidth="1"/>
    <col min="1788" max="1790" width="11.42578125" style="134"/>
    <col min="1791" max="1791" width="22.140625" style="134" customWidth="1"/>
    <col min="1792" max="1792" width="17.42578125" style="134" customWidth="1"/>
    <col min="1793" max="2042" width="11.42578125" style="134"/>
    <col min="2043" max="2043" width="34" style="134" customWidth="1"/>
    <col min="2044" max="2046" width="11.42578125" style="134"/>
    <col min="2047" max="2047" width="22.140625" style="134" customWidth="1"/>
    <col min="2048" max="2048" width="17.42578125" style="134" customWidth="1"/>
    <col min="2049" max="2298" width="11.42578125" style="134"/>
    <col min="2299" max="2299" width="34" style="134" customWidth="1"/>
    <col min="2300" max="2302" width="11.42578125" style="134"/>
    <col min="2303" max="2303" width="22.140625" style="134" customWidth="1"/>
    <col min="2304" max="2304" width="17.42578125" style="134" customWidth="1"/>
    <col min="2305" max="2554" width="11.42578125" style="134"/>
    <col min="2555" max="2555" width="34" style="134" customWidth="1"/>
    <col min="2556" max="2558" width="11.42578125" style="134"/>
    <col min="2559" max="2559" width="22.140625" style="134" customWidth="1"/>
    <col min="2560" max="2560" width="17.42578125" style="134" customWidth="1"/>
    <col min="2561" max="2810" width="11.42578125" style="134"/>
    <col min="2811" max="2811" width="34" style="134" customWidth="1"/>
    <col min="2812" max="2814" width="11.42578125" style="134"/>
    <col min="2815" max="2815" width="22.140625" style="134" customWidth="1"/>
    <col min="2816" max="2816" width="17.42578125" style="134" customWidth="1"/>
    <col min="2817" max="3066" width="11.42578125" style="134"/>
    <col min="3067" max="3067" width="34" style="134" customWidth="1"/>
    <col min="3068" max="3070" width="11.42578125" style="134"/>
    <col min="3071" max="3071" width="22.140625" style="134" customWidth="1"/>
    <col min="3072" max="3072" width="17.42578125" style="134" customWidth="1"/>
    <col min="3073" max="3322" width="11.42578125" style="134"/>
    <col min="3323" max="3323" width="34" style="134" customWidth="1"/>
    <col min="3324" max="3326" width="11.42578125" style="134"/>
    <col min="3327" max="3327" width="22.140625" style="134" customWidth="1"/>
    <col min="3328" max="3328" width="17.42578125" style="134" customWidth="1"/>
    <col min="3329" max="3578" width="11.42578125" style="134"/>
    <col min="3579" max="3579" width="34" style="134" customWidth="1"/>
    <col min="3580" max="3582" width="11.42578125" style="134"/>
    <col min="3583" max="3583" width="22.140625" style="134" customWidth="1"/>
    <col min="3584" max="3584" width="17.42578125" style="134" customWidth="1"/>
    <col min="3585" max="3834" width="11.42578125" style="134"/>
    <col min="3835" max="3835" width="34" style="134" customWidth="1"/>
    <col min="3836" max="3838" width="11.42578125" style="134"/>
    <col min="3839" max="3839" width="22.140625" style="134" customWidth="1"/>
    <col min="3840" max="3840" width="17.42578125" style="134" customWidth="1"/>
    <col min="3841" max="4090" width="11.42578125" style="134"/>
    <col min="4091" max="4091" width="34" style="134" customWidth="1"/>
    <col min="4092" max="4094" width="11.42578125" style="134"/>
    <col min="4095" max="4095" width="22.140625" style="134" customWidth="1"/>
    <col min="4096" max="4096" width="17.42578125" style="134" customWidth="1"/>
    <col min="4097" max="4346" width="11.42578125" style="134"/>
    <col min="4347" max="4347" width="34" style="134" customWidth="1"/>
    <col min="4348" max="4350" width="11.42578125" style="134"/>
    <col min="4351" max="4351" width="22.140625" style="134" customWidth="1"/>
    <col min="4352" max="4352" width="17.42578125" style="134" customWidth="1"/>
    <col min="4353" max="4602" width="11.42578125" style="134"/>
    <col min="4603" max="4603" width="34" style="134" customWidth="1"/>
    <col min="4604" max="4606" width="11.42578125" style="134"/>
    <col min="4607" max="4607" width="22.140625" style="134" customWidth="1"/>
    <col min="4608" max="4608" width="17.42578125" style="134" customWidth="1"/>
    <col min="4609" max="4858" width="11.42578125" style="134"/>
    <col min="4859" max="4859" width="34" style="134" customWidth="1"/>
    <col min="4860" max="4862" width="11.42578125" style="134"/>
    <col min="4863" max="4863" width="22.140625" style="134" customWidth="1"/>
    <col min="4864" max="4864" width="17.42578125" style="134" customWidth="1"/>
    <col min="4865" max="5114" width="11.42578125" style="134"/>
    <col min="5115" max="5115" width="34" style="134" customWidth="1"/>
    <col min="5116" max="5118" width="11.42578125" style="134"/>
    <col min="5119" max="5119" width="22.140625" style="134" customWidth="1"/>
    <col min="5120" max="5120" width="17.42578125" style="134" customWidth="1"/>
    <col min="5121" max="5370" width="11.42578125" style="134"/>
    <col min="5371" max="5371" width="34" style="134" customWidth="1"/>
    <col min="5372" max="5374" width="11.42578125" style="134"/>
    <col min="5375" max="5375" width="22.140625" style="134" customWidth="1"/>
    <col min="5376" max="5376" width="17.42578125" style="134" customWidth="1"/>
    <col min="5377" max="5626" width="11.42578125" style="134"/>
    <col min="5627" max="5627" width="34" style="134" customWidth="1"/>
    <col min="5628" max="5630" width="11.42578125" style="134"/>
    <col min="5631" max="5631" width="22.140625" style="134" customWidth="1"/>
    <col min="5632" max="5632" width="17.42578125" style="134" customWidth="1"/>
    <col min="5633" max="5882" width="11.42578125" style="134"/>
    <col min="5883" max="5883" width="34" style="134" customWidth="1"/>
    <col min="5884" max="5886" width="11.42578125" style="134"/>
    <col min="5887" max="5887" width="22.140625" style="134" customWidth="1"/>
    <col min="5888" max="5888" width="17.42578125" style="134" customWidth="1"/>
    <col min="5889" max="6138" width="11.42578125" style="134"/>
    <col min="6139" max="6139" width="34" style="134" customWidth="1"/>
    <col min="6140" max="6142" width="11.42578125" style="134"/>
    <col min="6143" max="6143" width="22.140625" style="134" customWidth="1"/>
    <col min="6144" max="6144" width="17.42578125" style="134" customWidth="1"/>
    <col min="6145" max="6394" width="11.42578125" style="134"/>
    <col min="6395" max="6395" width="34" style="134" customWidth="1"/>
    <col min="6396" max="6398" width="11.42578125" style="134"/>
    <col min="6399" max="6399" width="22.140625" style="134" customWidth="1"/>
    <col min="6400" max="6400" width="17.42578125" style="134" customWidth="1"/>
    <col min="6401" max="6650" width="11.42578125" style="134"/>
    <col min="6651" max="6651" width="34" style="134" customWidth="1"/>
    <col min="6652" max="6654" width="11.42578125" style="134"/>
    <col min="6655" max="6655" width="22.140625" style="134" customWidth="1"/>
    <col min="6656" max="6656" width="17.42578125" style="134" customWidth="1"/>
    <col min="6657" max="6906" width="11.42578125" style="134"/>
    <col min="6907" max="6907" width="34" style="134" customWidth="1"/>
    <col min="6908" max="6910" width="11.42578125" style="134"/>
    <col min="6911" max="6911" width="22.140625" style="134" customWidth="1"/>
    <col min="6912" max="6912" width="17.42578125" style="134" customWidth="1"/>
    <col min="6913" max="7162" width="11.42578125" style="134"/>
    <col min="7163" max="7163" width="34" style="134" customWidth="1"/>
    <col min="7164" max="7166" width="11.42578125" style="134"/>
    <col min="7167" max="7167" width="22.140625" style="134" customWidth="1"/>
    <col min="7168" max="7168" width="17.42578125" style="134" customWidth="1"/>
    <col min="7169" max="7418" width="11.42578125" style="134"/>
    <col min="7419" max="7419" width="34" style="134" customWidth="1"/>
    <col min="7420" max="7422" width="11.42578125" style="134"/>
    <col min="7423" max="7423" width="22.140625" style="134" customWidth="1"/>
    <col min="7424" max="7424" width="17.42578125" style="134" customWidth="1"/>
    <col min="7425" max="7674" width="11.42578125" style="134"/>
    <col min="7675" max="7675" width="34" style="134" customWidth="1"/>
    <col min="7676" max="7678" width="11.42578125" style="134"/>
    <col min="7679" max="7679" width="22.140625" style="134" customWidth="1"/>
    <col min="7680" max="7680" width="17.42578125" style="134" customWidth="1"/>
    <col min="7681" max="7930" width="11.42578125" style="134"/>
    <col min="7931" max="7931" width="34" style="134" customWidth="1"/>
    <col min="7932" max="7934" width="11.42578125" style="134"/>
    <col min="7935" max="7935" width="22.140625" style="134" customWidth="1"/>
    <col min="7936" max="7936" width="17.42578125" style="134" customWidth="1"/>
    <col min="7937" max="8186" width="11.42578125" style="134"/>
    <col min="8187" max="8187" width="34" style="134" customWidth="1"/>
    <col min="8188" max="8190" width="11.42578125" style="134"/>
    <col min="8191" max="8191" width="22.140625" style="134" customWidth="1"/>
    <col min="8192" max="8192" width="17.42578125" style="134" customWidth="1"/>
    <col min="8193" max="8442" width="11.42578125" style="134"/>
    <col min="8443" max="8443" width="34" style="134" customWidth="1"/>
    <col min="8444" max="8446" width="11.42578125" style="134"/>
    <col min="8447" max="8447" width="22.140625" style="134" customWidth="1"/>
    <col min="8448" max="8448" width="17.42578125" style="134" customWidth="1"/>
    <col min="8449" max="8698" width="11.42578125" style="134"/>
    <col min="8699" max="8699" width="34" style="134" customWidth="1"/>
    <col min="8700" max="8702" width="11.42578125" style="134"/>
    <col min="8703" max="8703" width="22.140625" style="134" customWidth="1"/>
    <col min="8704" max="8704" width="17.42578125" style="134" customWidth="1"/>
    <col min="8705" max="8954" width="11.42578125" style="134"/>
    <col min="8955" max="8955" width="34" style="134" customWidth="1"/>
    <col min="8956" max="8958" width="11.42578125" style="134"/>
    <col min="8959" max="8959" width="22.140625" style="134" customWidth="1"/>
    <col min="8960" max="8960" width="17.42578125" style="134" customWidth="1"/>
    <col min="8961" max="9210" width="11.42578125" style="134"/>
    <col min="9211" max="9211" width="34" style="134" customWidth="1"/>
    <col min="9212" max="9214" width="11.42578125" style="134"/>
    <col min="9215" max="9215" width="22.140625" style="134" customWidth="1"/>
    <col min="9216" max="9216" width="17.42578125" style="134" customWidth="1"/>
    <col min="9217" max="9466" width="11.42578125" style="134"/>
    <col min="9467" max="9467" width="34" style="134" customWidth="1"/>
    <col min="9468" max="9470" width="11.42578125" style="134"/>
    <col min="9471" max="9471" width="22.140625" style="134" customWidth="1"/>
    <col min="9472" max="9472" width="17.42578125" style="134" customWidth="1"/>
    <col min="9473" max="9722" width="11.42578125" style="134"/>
    <col min="9723" max="9723" width="34" style="134" customWidth="1"/>
    <col min="9724" max="9726" width="11.42578125" style="134"/>
    <col min="9727" max="9727" width="22.140625" style="134" customWidth="1"/>
    <col min="9728" max="9728" width="17.42578125" style="134" customWidth="1"/>
    <col min="9729" max="9978" width="11.42578125" style="134"/>
    <col min="9979" max="9979" width="34" style="134" customWidth="1"/>
    <col min="9980" max="9982" width="11.42578125" style="134"/>
    <col min="9983" max="9983" width="22.140625" style="134" customWidth="1"/>
    <col min="9984" max="9984" width="17.42578125" style="134" customWidth="1"/>
    <col min="9985" max="10234" width="11.42578125" style="134"/>
    <col min="10235" max="10235" width="34" style="134" customWidth="1"/>
    <col min="10236" max="10238" width="11.42578125" style="134"/>
    <col min="10239" max="10239" width="22.140625" style="134" customWidth="1"/>
    <col min="10240" max="10240" width="17.42578125" style="134" customWidth="1"/>
    <col min="10241" max="10490" width="11.42578125" style="134"/>
    <col min="10491" max="10491" width="34" style="134" customWidth="1"/>
    <col min="10492" max="10494" width="11.42578125" style="134"/>
    <col min="10495" max="10495" width="22.140625" style="134" customWidth="1"/>
    <col min="10496" max="10496" width="17.42578125" style="134" customWidth="1"/>
    <col min="10497" max="10746" width="11.42578125" style="134"/>
    <col min="10747" max="10747" width="34" style="134" customWidth="1"/>
    <col min="10748" max="10750" width="11.42578125" style="134"/>
    <col min="10751" max="10751" width="22.140625" style="134" customWidth="1"/>
    <col min="10752" max="10752" width="17.42578125" style="134" customWidth="1"/>
    <col min="10753" max="11002" width="11.42578125" style="134"/>
    <col min="11003" max="11003" width="34" style="134" customWidth="1"/>
    <col min="11004" max="11006" width="11.42578125" style="134"/>
    <col min="11007" max="11007" width="22.140625" style="134" customWidth="1"/>
    <col min="11008" max="11008" width="17.42578125" style="134" customWidth="1"/>
    <col min="11009" max="11258" width="11.42578125" style="134"/>
    <col min="11259" max="11259" width="34" style="134" customWidth="1"/>
    <col min="11260" max="11262" width="11.42578125" style="134"/>
    <col min="11263" max="11263" width="22.140625" style="134" customWidth="1"/>
    <col min="11264" max="11264" width="17.42578125" style="134" customWidth="1"/>
    <col min="11265" max="11514" width="11.42578125" style="134"/>
    <col min="11515" max="11515" width="34" style="134" customWidth="1"/>
    <col min="11516" max="11518" width="11.42578125" style="134"/>
    <col min="11519" max="11519" width="22.140625" style="134" customWidth="1"/>
    <col min="11520" max="11520" width="17.42578125" style="134" customWidth="1"/>
    <col min="11521" max="11770" width="11.42578125" style="134"/>
    <col min="11771" max="11771" width="34" style="134" customWidth="1"/>
    <col min="11772" max="11774" width="11.42578125" style="134"/>
    <col min="11775" max="11775" width="22.140625" style="134" customWidth="1"/>
    <col min="11776" max="11776" width="17.42578125" style="134" customWidth="1"/>
    <col min="11777" max="12026" width="11.42578125" style="134"/>
    <col min="12027" max="12027" width="34" style="134" customWidth="1"/>
    <col min="12028" max="12030" width="11.42578125" style="134"/>
    <col min="12031" max="12031" width="22.140625" style="134" customWidth="1"/>
    <col min="12032" max="12032" width="17.42578125" style="134" customWidth="1"/>
    <col min="12033" max="12282" width="11.42578125" style="134"/>
    <col min="12283" max="12283" width="34" style="134" customWidth="1"/>
    <col min="12284" max="12286" width="11.42578125" style="134"/>
    <col min="12287" max="12287" width="22.140625" style="134" customWidth="1"/>
    <col min="12288" max="12288" width="17.42578125" style="134" customWidth="1"/>
    <col min="12289" max="12538" width="11.42578125" style="134"/>
    <col min="12539" max="12539" width="34" style="134" customWidth="1"/>
    <col min="12540" max="12542" width="11.42578125" style="134"/>
    <col min="12543" max="12543" width="22.140625" style="134" customWidth="1"/>
    <col min="12544" max="12544" width="17.42578125" style="134" customWidth="1"/>
    <col min="12545" max="12794" width="11.42578125" style="134"/>
    <col min="12795" max="12795" width="34" style="134" customWidth="1"/>
    <col min="12796" max="12798" width="11.42578125" style="134"/>
    <col min="12799" max="12799" width="22.140625" style="134" customWidth="1"/>
    <col min="12800" max="12800" width="17.42578125" style="134" customWidth="1"/>
    <col min="12801" max="13050" width="11.42578125" style="134"/>
    <col min="13051" max="13051" width="34" style="134" customWidth="1"/>
    <col min="13052" max="13054" width="11.42578125" style="134"/>
    <col min="13055" max="13055" width="22.140625" style="134" customWidth="1"/>
    <col min="13056" max="13056" width="17.42578125" style="134" customWidth="1"/>
    <col min="13057" max="13306" width="11.42578125" style="134"/>
    <col min="13307" max="13307" width="34" style="134" customWidth="1"/>
    <col min="13308" max="13310" width="11.42578125" style="134"/>
    <col min="13311" max="13311" width="22.140625" style="134" customWidth="1"/>
    <col min="13312" max="13312" width="17.42578125" style="134" customWidth="1"/>
    <col min="13313" max="13562" width="11.42578125" style="134"/>
    <col min="13563" max="13563" width="34" style="134" customWidth="1"/>
    <col min="13564" max="13566" width="11.42578125" style="134"/>
    <col min="13567" max="13567" width="22.140625" style="134" customWidth="1"/>
    <col min="13568" max="13568" width="17.42578125" style="134" customWidth="1"/>
    <col min="13569" max="13818" width="11.42578125" style="134"/>
    <col min="13819" max="13819" width="34" style="134" customWidth="1"/>
    <col min="13820" max="13822" width="11.42578125" style="134"/>
    <col min="13823" max="13823" width="22.140625" style="134" customWidth="1"/>
    <col min="13824" max="13824" width="17.42578125" style="134" customWidth="1"/>
    <col min="13825" max="14074" width="11.42578125" style="134"/>
    <col min="14075" max="14075" width="34" style="134" customWidth="1"/>
    <col min="14076" max="14078" width="11.42578125" style="134"/>
    <col min="14079" max="14079" width="22.140625" style="134" customWidth="1"/>
    <col min="14080" max="14080" width="17.42578125" style="134" customWidth="1"/>
    <col min="14081" max="14330" width="11.42578125" style="134"/>
    <col min="14331" max="14331" width="34" style="134" customWidth="1"/>
    <col min="14332" max="14334" width="11.42578125" style="134"/>
    <col min="14335" max="14335" width="22.140625" style="134" customWidth="1"/>
    <col min="14336" max="14336" width="17.42578125" style="134" customWidth="1"/>
    <col min="14337" max="14586" width="11.42578125" style="134"/>
    <col min="14587" max="14587" width="34" style="134" customWidth="1"/>
    <col min="14588" max="14590" width="11.42578125" style="134"/>
    <col min="14591" max="14591" width="22.140625" style="134" customWidth="1"/>
    <col min="14592" max="14592" width="17.42578125" style="134" customWidth="1"/>
    <col min="14593" max="14842" width="11.42578125" style="134"/>
    <col min="14843" max="14843" width="34" style="134" customWidth="1"/>
    <col min="14844" max="14846" width="11.42578125" style="134"/>
    <col min="14847" max="14847" width="22.140625" style="134" customWidth="1"/>
    <col min="14848" max="14848" width="17.42578125" style="134" customWidth="1"/>
    <col min="14849" max="15098" width="11.42578125" style="134"/>
    <col min="15099" max="15099" width="34" style="134" customWidth="1"/>
    <col min="15100" max="15102" width="11.42578125" style="134"/>
    <col min="15103" max="15103" width="22.140625" style="134" customWidth="1"/>
    <col min="15104" max="15104" width="17.42578125" style="134" customWidth="1"/>
    <col min="15105" max="15354" width="11.42578125" style="134"/>
    <col min="15355" max="15355" width="34" style="134" customWidth="1"/>
    <col min="15356" max="15358" width="11.42578125" style="134"/>
    <col min="15359" max="15359" width="22.140625" style="134" customWidth="1"/>
    <col min="15360" max="15360" width="17.42578125" style="134" customWidth="1"/>
    <col min="15361" max="15610" width="11.42578125" style="134"/>
    <col min="15611" max="15611" width="34" style="134" customWidth="1"/>
    <col min="15612" max="15614" width="11.42578125" style="134"/>
    <col min="15615" max="15615" width="22.140625" style="134" customWidth="1"/>
    <col min="15616" max="15616" width="17.42578125" style="134" customWidth="1"/>
    <col min="15617" max="15866" width="11.42578125" style="134"/>
    <col min="15867" max="15867" width="34" style="134" customWidth="1"/>
    <col min="15868" max="15870" width="11.42578125" style="134"/>
    <col min="15871" max="15871" width="22.140625" style="134" customWidth="1"/>
    <col min="15872" max="15872" width="17.42578125" style="134" customWidth="1"/>
    <col min="15873" max="16122" width="11.42578125" style="134"/>
    <col min="16123" max="16123" width="34" style="134" customWidth="1"/>
    <col min="16124" max="16126" width="11.42578125" style="134"/>
    <col min="16127" max="16127" width="22.140625" style="134" customWidth="1"/>
    <col min="16128" max="16128" width="17.42578125" style="134" customWidth="1"/>
    <col min="16129" max="16384" width="11.42578125" style="134"/>
  </cols>
  <sheetData>
    <row r="1" spans="1:19" s="2526" customFormat="1" ht="20.100000000000001" customHeight="1" x14ac:dyDescent="0.25">
      <c r="A1" s="2523">
        <v>5.14</v>
      </c>
      <c r="B1" s="2523">
        <v>8.2899999999999991</v>
      </c>
      <c r="C1" s="2523">
        <v>6.57</v>
      </c>
      <c r="D1" s="2523"/>
      <c r="E1" s="2523">
        <v>128</v>
      </c>
      <c r="F1" s="2523">
        <v>18</v>
      </c>
      <c r="G1" s="2523"/>
      <c r="H1" s="2523"/>
      <c r="I1" s="2523">
        <v>20</v>
      </c>
      <c r="J1" s="2523"/>
      <c r="K1" s="2523">
        <v>20</v>
      </c>
      <c r="L1" s="2523">
        <v>20</v>
      </c>
      <c r="M1" s="2523">
        <v>20</v>
      </c>
      <c r="N1" s="2966">
        <v>20</v>
      </c>
    </row>
    <row r="2" spans="1:19" s="2526" customFormat="1" ht="55.5" customHeight="1" x14ac:dyDescent="0.2">
      <c r="A2" s="3862" t="s">
        <v>2529</v>
      </c>
      <c r="B2" s="3864" t="s">
        <v>2675</v>
      </c>
      <c r="C2" s="3864"/>
      <c r="D2" s="3864"/>
      <c r="E2" s="3864"/>
      <c r="F2" s="3864"/>
      <c r="G2" s="3864"/>
      <c r="H2" s="3864"/>
      <c r="I2" s="3864"/>
      <c r="J2" s="3864"/>
      <c r="K2" s="3864"/>
      <c r="L2" s="3864"/>
      <c r="M2" s="3864"/>
      <c r="N2" s="3865"/>
      <c r="O2" s="2967"/>
      <c r="P2" s="2968"/>
      <c r="Q2" s="2968"/>
      <c r="R2" s="2968"/>
      <c r="S2" s="2968"/>
    </row>
    <row r="3" spans="1:19" s="2713" customFormat="1" ht="42" customHeight="1" x14ac:dyDescent="0.2">
      <c r="A3" s="3863"/>
      <c r="B3" s="2969" t="s">
        <v>2676</v>
      </c>
      <c r="C3" s="2970">
        <v>5</v>
      </c>
      <c r="D3" s="2970"/>
      <c r="E3" s="2971" t="s">
        <v>2677</v>
      </c>
      <c r="F3" s="2972"/>
      <c r="G3" s="2972"/>
      <c r="H3" s="2972"/>
      <c r="I3" s="2971"/>
      <c r="J3" s="2971"/>
      <c r="K3" s="2972"/>
      <c r="L3" s="2971"/>
      <c r="M3" s="2756"/>
      <c r="N3" s="2900"/>
      <c r="P3" s="2968"/>
      <c r="Q3" s="2968"/>
      <c r="R3" s="2968"/>
      <c r="S3" s="2968"/>
    </row>
    <row r="4" spans="1:19" s="2551" customFormat="1" ht="39.950000000000003" customHeight="1" x14ac:dyDescent="0.2">
      <c r="A4" s="3862"/>
      <c r="B4" s="3866" t="s">
        <v>2678</v>
      </c>
      <c r="C4" s="3867"/>
      <c r="D4" s="2973"/>
      <c r="E4" s="3868" t="s">
        <v>2679</v>
      </c>
      <c r="F4" s="3868"/>
      <c r="G4" s="3868"/>
      <c r="H4" s="3868"/>
      <c r="I4" s="3868"/>
      <c r="J4" s="3868"/>
      <c r="K4" s="3868"/>
      <c r="L4" s="3868"/>
      <c r="M4" s="3869" t="s">
        <v>2680</v>
      </c>
      <c r="N4" s="3870"/>
      <c r="O4" s="2713"/>
      <c r="P4" s="2968"/>
      <c r="Q4" s="2968"/>
      <c r="R4" s="2968"/>
      <c r="S4" s="2968"/>
    </row>
    <row r="5" spans="1:19" s="2551" customFormat="1" ht="39.950000000000003" customHeight="1" x14ac:dyDescent="0.2">
      <c r="A5" s="2974">
        <f>ROW()</f>
        <v>5</v>
      </c>
      <c r="B5" s="3871">
        <f>A560</f>
        <v>560</v>
      </c>
      <c r="C5" s="3872"/>
      <c r="D5" s="2975"/>
      <c r="E5" s="3868"/>
      <c r="F5" s="3868"/>
      <c r="G5" s="3868"/>
      <c r="H5" s="3868"/>
      <c r="I5" s="3868"/>
      <c r="J5" s="3868"/>
      <c r="K5" s="3868"/>
      <c r="L5" s="3868"/>
      <c r="M5" s="3873">
        <f ca="1">TODAY()</f>
        <v>45016</v>
      </c>
      <c r="N5" s="3874"/>
      <c r="O5" s="2713"/>
      <c r="P5" s="2968"/>
      <c r="Q5" s="2968"/>
      <c r="R5" s="2968"/>
      <c r="S5" s="2968"/>
    </row>
    <row r="6" spans="1:19" s="2968" customFormat="1" ht="27.75" customHeight="1" x14ac:dyDescent="0.2">
      <c r="A6" s="2974">
        <f>ROW()</f>
        <v>6</v>
      </c>
      <c r="B6" s="3852" t="s">
        <v>2681</v>
      </c>
      <c r="C6" s="3852"/>
      <c r="D6" s="2976">
        <f>COUNTIF($C$16:$C$559,C10)</f>
        <v>27</v>
      </c>
      <c r="E6" s="2977" t="s">
        <v>2682</v>
      </c>
      <c r="F6" s="2976">
        <f>COUNTIF($C$16:$C$559,F10)</f>
        <v>19</v>
      </c>
      <c r="G6" s="3853" t="s">
        <v>2683</v>
      </c>
      <c r="H6" s="3854"/>
      <c r="I6" s="3855"/>
      <c r="J6" s="2976">
        <f>COUNTIF($C$16:$C$559,J10)</f>
        <v>30</v>
      </c>
      <c r="K6" s="3856" t="s">
        <v>2684</v>
      </c>
      <c r="L6" s="3842"/>
      <c r="M6" s="2978">
        <f>COUNTIF($C$16:$C$559,M10)</f>
        <v>0</v>
      </c>
      <c r="N6" s="3857" t="s">
        <v>2685</v>
      </c>
      <c r="O6" s="2713"/>
    </row>
    <row r="7" spans="1:19" s="2968" customFormat="1" ht="27.75" customHeight="1" x14ac:dyDescent="0.2">
      <c r="A7" s="2595">
        <f>ROW()</f>
        <v>7</v>
      </c>
      <c r="B7" s="3859" t="s">
        <v>2686</v>
      </c>
      <c r="C7" s="3842"/>
      <c r="D7" s="2976">
        <f>COUNTIF($C$16:$C$559,D10)</f>
        <v>33</v>
      </c>
      <c r="E7" s="2979" t="s">
        <v>2687</v>
      </c>
      <c r="F7" s="2976">
        <f>COUNTIF($C$16:$C$559,G10)</f>
        <v>25</v>
      </c>
      <c r="G7" s="3860" t="s">
        <v>2688</v>
      </c>
      <c r="H7" s="3860"/>
      <c r="I7" s="3860"/>
      <c r="J7" s="2976">
        <f>COUNTIF($C$16:$C$559,K10)</f>
        <v>0</v>
      </c>
      <c r="K7" s="3861" t="s">
        <v>2689</v>
      </c>
      <c r="L7" s="3842"/>
      <c r="M7" s="2976">
        <f>COUNTIF($C$16:$C$559,N10)</f>
        <v>0</v>
      </c>
      <c r="N7" s="3858"/>
    </row>
    <row r="8" spans="1:19" s="2968" customFormat="1" ht="27.75" customHeight="1" x14ac:dyDescent="0.2">
      <c r="A8" s="2595">
        <f>ROW()</f>
        <v>8</v>
      </c>
      <c r="B8" s="3841" t="s">
        <v>2690</v>
      </c>
      <c r="C8" s="3842"/>
      <c r="D8" s="2976">
        <f>COUNTIF($C$16:$C$559,E10)</f>
        <v>8</v>
      </c>
      <c r="E8" s="2980" t="s">
        <v>2691</v>
      </c>
      <c r="F8" s="2976">
        <f>COUNTIF($C$16:$C$559,I10)</f>
        <v>38</v>
      </c>
      <c r="G8" s="3843" t="s">
        <v>2692</v>
      </c>
      <c r="H8" s="3843"/>
      <c r="I8" s="3842"/>
      <c r="J8" s="2976">
        <f>COUNTIF($C$16:$C$559,L10)</f>
        <v>0</v>
      </c>
      <c r="L8" s="2981" t="s">
        <v>2693</v>
      </c>
      <c r="M8" s="2982">
        <f>SUM(D6:D8,F6:F8,J6:J8,M6:M7)</f>
        <v>180</v>
      </c>
      <c r="N8" s="2983">
        <f>COUNTIF(N15:N559,"&gt;0")</f>
        <v>1</v>
      </c>
    </row>
    <row r="9" spans="1:19" s="2968" customFormat="1" ht="27.75" customHeight="1" x14ac:dyDescent="0.25">
      <c r="A9" s="2595">
        <f>ROW()</f>
        <v>9</v>
      </c>
      <c r="B9" s="2984" t="s">
        <v>2694</v>
      </c>
      <c r="C9" s="2984"/>
      <c r="D9" s="2985"/>
      <c r="E9" s="2985" t="s">
        <v>2695</v>
      </c>
      <c r="F9" s="2986"/>
      <c r="G9" s="2986"/>
      <c r="H9" s="2986"/>
      <c r="I9" s="2986"/>
      <c r="J9" s="2986"/>
      <c r="K9" s="2986"/>
      <c r="L9" s="2986"/>
      <c r="M9" s="2986"/>
      <c r="N9" s="2987"/>
    </row>
    <row r="10" spans="1:19" s="2968" customFormat="1" ht="27.75" customHeight="1" x14ac:dyDescent="0.2">
      <c r="A10" s="2595">
        <f>ROW()</f>
        <v>10</v>
      </c>
      <c r="B10" s="2988" t="s">
        <v>1103</v>
      </c>
      <c r="C10" s="2989">
        <v>1</v>
      </c>
      <c r="D10" s="2990">
        <v>2</v>
      </c>
      <c r="E10" s="2991">
        <v>3</v>
      </c>
      <c r="F10" s="2992">
        <v>4</v>
      </c>
      <c r="G10" s="2993">
        <v>5</v>
      </c>
      <c r="H10" s="3083"/>
      <c r="I10" s="2994">
        <v>6</v>
      </c>
      <c r="J10" s="2995">
        <v>7</v>
      </c>
      <c r="K10" s="2996" t="s">
        <v>416</v>
      </c>
      <c r="L10" s="2997" t="s">
        <v>606</v>
      </c>
      <c r="M10" s="2998" t="s">
        <v>614</v>
      </c>
      <c r="N10" s="2999" t="s">
        <v>1102</v>
      </c>
    </row>
    <row r="11" spans="1:19" s="2968" customFormat="1" ht="27.75" customHeight="1" x14ac:dyDescent="0.2">
      <c r="A11" s="2595">
        <f>ROW()</f>
        <v>11</v>
      </c>
      <c r="B11" s="3000">
        <f>COUNTIF(D16:D560,"E")</f>
        <v>1</v>
      </c>
      <c r="C11" s="3001">
        <f>SUMIFS($N$16:$N$560,$C$16:$C$560,C10)</f>
        <v>300</v>
      </c>
      <c r="D11" s="3001">
        <f>SUMIFS($N$16:$N$560,$C$16:$C$560,D10)</f>
        <v>0</v>
      </c>
      <c r="E11" s="3001">
        <f>SUMIFS($N$16:$N$560,$C$16:$C$560,E10)</f>
        <v>0</v>
      </c>
      <c r="F11" s="3001">
        <f>SUMIFS($N$16:$N$560,$C$16:$C$560,F10)</f>
        <v>0</v>
      </c>
      <c r="G11" s="3001">
        <f>SUMIFS($N$16:$N$560,$C$16:$C$560,G10)</f>
        <v>0</v>
      </c>
      <c r="H11" s="3001"/>
      <c r="I11" s="3001">
        <f t="shared" ref="I11:N11" si="0">SUMIFS($N$16:$N$560,$C$16:$C$560,I10)</f>
        <v>0</v>
      </c>
      <c r="J11" s="3001">
        <f t="shared" si="0"/>
        <v>0</v>
      </c>
      <c r="K11" s="3001">
        <f t="shared" si="0"/>
        <v>0</v>
      </c>
      <c r="L11" s="3001">
        <f t="shared" si="0"/>
        <v>0</v>
      </c>
      <c r="M11" s="3001">
        <f t="shared" si="0"/>
        <v>0</v>
      </c>
      <c r="N11" s="3001">
        <f t="shared" si="0"/>
        <v>0</v>
      </c>
    </row>
    <row r="12" spans="1:19" s="2968" customFormat="1" ht="27.75" customHeight="1" x14ac:dyDescent="0.2">
      <c r="A12" s="2633">
        <f>ROW()</f>
        <v>12</v>
      </c>
      <c r="B12" s="2634"/>
      <c r="C12" s="3002"/>
      <c r="D12" s="3002"/>
      <c r="E12" s="3844" t="s">
        <v>2696</v>
      </c>
      <c r="F12" s="3846" t="s">
        <v>2697</v>
      </c>
      <c r="G12" s="3847"/>
      <c r="H12" s="3003"/>
      <c r="I12" s="3850" t="s">
        <v>2545</v>
      </c>
      <c r="J12" s="3850"/>
      <c r="K12" s="3839" t="s">
        <v>2698</v>
      </c>
      <c r="L12" s="3004" t="s">
        <v>2699</v>
      </c>
      <c r="M12" s="3827" t="s">
        <v>2700</v>
      </c>
      <c r="N12" s="3829" t="s">
        <v>2701</v>
      </c>
    </row>
    <row r="13" spans="1:19" s="2968" customFormat="1" ht="27.75" customHeight="1" x14ac:dyDescent="0.35">
      <c r="A13" s="2633">
        <f>ROW()</f>
        <v>13</v>
      </c>
      <c r="B13" s="3005"/>
      <c r="C13" s="3006" t="s">
        <v>2702</v>
      </c>
      <c r="D13" s="3007" t="s">
        <v>1103</v>
      </c>
      <c r="E13" s="3845"/>
      <c r="F13" s="3848"/>
      <c r="G13" s="3849"/>
      <c r="H13" s="3008"/>
      <c r="I13" s="3851"/>
      <c r="J13" s="3851"/>
      <c r="K13" s="3840"/>
      <c r="L13" s="3009" t="s">
        <v>2703</v>
      </c>
      <c r="M13" s="3828"/>
      <c r="N13" s="3830"/>
    </row>
    <row r="14" spans="1:19" s="2551" customFormat="1" ht="39.950000000000003" customHeight="1" thickBot="1" x14ac:dyDescent="0.3">
      <c r="A14" s="2633">
        <f>ROW()</f>
        <v>14</v>
      </c>
      <c r="B14" s="3010">
        <v>0</v>
      </c>
      <c r="C14" s="3011" t="s">
        <v>2052</v>
      </c>
      <c r="D14" s="3012" t="s">
        <v>2694</v>
      </c>
      <c r="E14" s="3011" t="s">
        <v>2052</v>
      </c>
      <c r="F14" s="3013" t="s">
        <v>2699</v>
      </c>
      <c r="G14" s="3014" t="s">
        <v>2052</v>
      </c>
      <c r="H14" s="3011"/>
      <c r="I14" s="3011" t="s">
        <v>2052</v>
      </c>
      <c r="J14" s="3015" t="s">
        <v>105</v>
      </c>
      <c r="K14" s="3016" t="s">
        <v>2052</v>
      </c>
      <c r="L14" s="3017" t="s">
        <v>2052</v>
      </c>
      <c r="M14" s="3018" t="s">
        <v>2052</v>
      </c>
      <c r="N14" s="3019">
        <f>SUM(N16:N559)</f>
        <v>300</v>
      </c>
    </row>
    <row r="15" spans="1:19" ht="23.25" x14ac:dyDescent="0.25">
      <c r="A15" s="3020">
        <f>ROW()</f>
        <v>15</v>
      </c>
      <c r="E15" s="3021"/>
      <c r="I15" s="230"/>
      <c r="J15" s="230"/>
      <c r="K15" s="230"/>
      <c r="L15" s="3022"/>
      <c r="M15" s="230"/>
      <c r="N15" s="3023"/>
      <c r="P15" s="3024"/>
      <c r="Q15" s="3025"/>
    </row>
    <row r="16" spans="1:19" ht="28.5" customHeight="1" x14ac:dyDescent="0.25">
      <c r="A16" s="3020">
        <f>ROW()</f>
        <v>16</v>
      </c>
      <c r="B16" s="3026" t="str">
        <f>IF(C16="E","",IF(ISBLANK(E16),"",IF(ISTEXT(E16),LARGE(B$14:B15,1)+1,0)))</f>
        <v/>
      </c>
      <c r="C16" s="3027"/>
      <c r="D16" s="3028" t="s">
        <v>2704</v>
      </c>
      <c r="E16" s="3028"/>
      <c r="F16" s="3029" t="s">
        <v>2697</v>
      </c>
      <c r="G16" s="3030"/>
      <c r="H16" s="3107" t="s">
        <v>2945</v>
      </c>
      <c r="I16" s="3831" t="s">
        <v>2545</v>
      </c>
      <c r="J16" s="3832"/>
      <c r="K16" s="3031" t="s">
        <v>2698</v>
      </c>
      <c r="L16" s="3032" t="s">
        <v>2699</v>
      </c>
      <c r="M16" s="3033" t="s">
        <v>2705</v>
      </c>
      <c r="N16" s="3034"/>
      <c r="P16" s="3035"/>
      <c r="Q16" s="3036" t="s">
        <v>2706</v>
      </c>
    </row>
    <row r="17" spans="1:17" ht="31.5" x14ac:dyDescent="0.35">
      <c r="A17" s="3020">
        <f>ROW()</f>
        <v>17</v>
      </c>
      <c r="B17" s="3026" t="str">
        <f>IF(C17="E","",IF(ISBLANK(E17),"",IF(ISTEXT(E17),LARGE(B$14:B16,1)+1,0)))</f>
        <v/>
      </c>
      <c r="C17" s="3027"/>
      <c r="D17" s="3037"/>
      <c r="E17" s="3038"/>
      <c r="F17" s="3039" t="s">
        <v>2707</v>
      </c>
      <c r="G17" s="3098"/>
      <c r="H17" s="3108" t="str">
        <f>IF(ISBLANK(G17),"",G17*1000)</f>
        <v/>
      </c>
      <c r="I17" s="3040"/>
      <c r="J17" s="3041"/>
      <c r="K17" s="3042"/>
      <c r="L17" s="3043"/>
      <c r="M17" s="3044"/>
      <c r="N17" s="3045">
        <f t="shared" ref="N17:N80" si="1">M17*K17</f>
        <v>0</v>
      </c>
      <c r="P17" s="3035"/>
      <c r="Q17" s="3036" t="s">
        <v>2708</v>
      </c>
    </row>
    <row r="18" spans="1:17" ht="26.25" x14ac:dyDescent="0.25">
      <c r="A18" s="3020">
        <f>ROW()</f>
        <v>18</v>
      </c>
      <c r="B18" s="3026">
        <f>IF(C18="E","",IF(ISBLANK(E18),"",IF(ISTEXT(E18),LARGE(B$14:B17,1)+1,0)))</f>
        <v>1</v>
      </c>
      <c r="C18" s="3046">
        <v>1</v>
      </c>
      <c r="D18" s="3007" t="s">
        <v>1103</v>
      </c>
      <c r="E18" s="3047" t="s">
        <v>2709</v>
      </c>
      <c r="F18" s="3048" t="s">
        <v>2710</v>
      </c>
      <c r="G18" s="3099">
        <v>1.7999999999999999E-2</v>
      </c>
      <c r="H18" s="3108">
        <f t="shared" ref="H18:H83" si="2">IF(ISBLANK(G18),"",G18*1000)</f>
        <v>18</v>
      </c>
      <c r="I18" s="3049" t="s">
        <v>2711</v>
      </c>
      <c r="J18" s="3041" t="s">
        <v>2712</v>
      </c>
      <c r="K18" s="3042">
        <v>120</v>
      </c>
      <c r="L18" s="3043" t="s">
        <v>2713</v>
      </c>
      <c r="M18" s="3050">
        <v>2.5</v>
      </c>
      <c r="N18" s="3051">
        <f t="shared" si="1"/>
        <v>300</v>
      </c>
      <c r="P18" s="3035"/>
      <c r="Q18" s="3036"/>
    </row>
    <row r="19" spans="1:17" ht="26.25" x14ac:dyDescent="0.25">
      <c r="A19" s="3020">
        <f>ROW()</f>
        <v>19</v>
      </c>
      <c r="B19" s="3026">
        <f>IF(C19="E","",IF(ISBLANK(E19),"",IF(ISTEXT(E19),LARGE(B$14:B18,1)+1,0)))</f>
        <v>2</v>
      </c>
      <c r="C19" s="3046">
        <v>1</v>
      </c>
      <c r="D19" s="3037"/>
      <c r="E19" s="3052" t="s">
        <v>2714</v>
      </c>
      <c r="F19" s="3053" t="s">
        <v>2710</v>
      </c>
      <c r="G19" s="3100">
        <v>1.4999999999999999E-2</v>
      </c>
      <c r="H19" s="3108">
        <f t="shared" si="2"/>
        <v>15</v>
      </c>
      <c r="I19" s="3049"/>
      <c r="J19" s="3041"/>
      <c r="K19" s="3042"/>
      <c r="L19" s="3043"/>
      <c r="M19" s="3050"/>
      <c r="N19" s="3051">
        <f t="shared" si="1"/>
        <v>0</v>
      </c>
      <c r="P19" s="3035"/>
      <c r="Q19" s="3054" t="s">
        <v>2715</v>
      </c>
    </row>
    <row r="20" spans="1:17" ht="26.25" x14ac:dyDescent="0.25">
      <c r="A20" s="3020">
        <f>ROW()</f>
        <v>20</v>
      </c>
      <c r="B20" s="3026">
        <f>IF(C20="E","",IF(ISBLANK(E20),"",IF(ISTEXT(E20),LARGE(B$14:B19,1)+1,0)))</f>
        <v>3</v>
      </c>
      <c r="C20" s="3046">
        <v>1</v>
      </c>
      <c r="D20" s="3037"/>
      <c r="E20" s="3047" t="s">
        <v>2716</v>
      </c>
      <c r="F20" s="3053" t="s">
        <v>2710</v>
      </c>
      <c r="G20" s="3100">
        <v>2.4E-2</v>
      </c>
      <c r="H20" s="3108">
        <f t="shared" si="2"/>
        <v>24</v>
      </c>
      <c r="I20" s="3049"/>
      <c r="J20" s="3041"/>
      <c r="K20" s="3042"/>
      <c r="L20" s="3043"/>
      <c r="M20" s="3050"/>
      <c r="N20" s="3051">
        <f t="shared" si="1"/>
        <v>0</v>
      </c>
      <c r="P20" s="3055"/>
      <c r="Q20" s="3056" t="s">
        <v>2717</v>
      </c>
    </row>
    <row r="21" spans="1:17" ht="26.25" x14ac:dyDescent="0.25">
      <c r="A21" s="3020">
        <f>ROW()</f>
        <v>21</v>
      </c>
      <c r="B21" s="3026">
        <f>IF(C21="E","",IF(ISBLANK(E21),"",IF(ISTEXT(E21),LARGE(B$14:B20,1)+1,0)))</f>
        <v>4</v>
      </c>
      <c r="C21" s="3046">
        <v>1</v>
      </c>
      <c r="D21" s="3037"/>
      <c r="E21" s="3047" t="s">
        <v>2718</v>
      </c>
      <c r="F21" s="3053" t="s">
        <v>2710</v>
      </c>
      <c r="G21" s="3100">
        <v>1.2E-2</v>
      </c>
      <c r="H21" s="3108">
        <f t="shared" si="2"/>
        <v>12</v>
      </c>
      <c r="I21" s="3049"/>
      <c r="J21" s="3041"/>
      <c r="K21" s="3042"/>
      <c r="L21" s="3043"/>
      <c r="M21" s="3050"/>
      <c r="N21" s="3051">
        <f t="shared" si="1"/>
        <v>0</v>
      </c>
      <c r="P21" s="3055"/>
      <c r="Q21" s="3054" t="s">
        <v>2719</v>
      </c>
    </row>
    <row r="22" spans="1:17" ht="26.25" x14ac:dyDescent="0.25">
      <c r="A22" s="3020">
        <f>ROW()</f>
        <v>22</v>
      </c>
      <c r="B22" s="3026">
        <f>IF(C22="E","",IF(ISBLANK(E22),"",IF(ISTEXT(E22),LARGE(B$14:B21,1)+1,0)))</f>
        <v>5</v>
      </c>
      <c r="C22" s="3046">
        <v>1</v>
      </c>
      <c r="D22" s="3037"/>
      <c r="E22" s="3047" t="s">
        <v>2720</v>
      </c>
      <c r="F22" s="3053" t="s">
        <v>2721</v>
      </c>
      <c r="G22" s="3100">
        <v>0.05</v>
      </c>
      <c r="H22" s="3108">
        <f t="shared" si="2"/>
        <v>50</v>
      </c>
      <c r="I22" s="3049"/>
      <c r="J22" s="3041"/>
      <c r="K22" s="3042"/>
      <c r="L22" s="3043"/>
      <c r="M22" s="3050"/>
      <c r="N22" s="3051">
        <f t="shared" si="1"/>
        <v>0</v>
      </c>
      <c r="P22" s="3055"/>
      <c r="Q22" s="3054" t="s">
        <v>2722</v>
      </c>
    </row>
    <row r="23" spans="1:17" ht="26.25" x14ac:dyDescent="0.25">
      <c r="A23" s="3020">
        <f>ROW()</f>
        <v>23</v>
      </c>
      <c r="B23" s="3026">
        <f>IF(C23="E","",IF(ISBLANK(E23),"",IF(ISTEXT(E23),LARGE(B$14:B22,1)+1,0)))</f>
        <v>6</v>
      </c>
      <c r="C23" s="3046">
        <v>1</v>
      </c>
      <c r="D23" s="3037"/>
      <c r="E23" s="3047" t="s">
        <v>2723</v>
      </c>
      <c r="F23" s="3053" t="s">
        <v>2724</v>
      </c>
      <c r="G23" s="3100">
        <v>2.5000000000000001E-2</v>
      </c>
      <c r="H23" s="3108">
        <f t="shared" si="2"/>
        <v>25</v>
      </c>
      <c r="I23" s="3049"/>
      <c r="J23" s="3041"/>
      <c r="K23" s="3042"/>
      <c r="L23" s="3043"/>
      <c r="M23" s="3050"/>
      <c r="N23" s="3051">
        <f t="shared" si="1"/>
        <v>0</v>
      </c>
      <c r="P23" s="3055"/>
      <c r="Q23" s="3054" t="s">
        <v>2725</v>
      </c>
    </row>
    <row r="24" spans="1:17" ht="26.25" x14ac:dyDescent="0.25">
      <c r="A24" s="3020">
        <f>ROW()</f>
        <v>24</v>
      </c>
      <c r="B24" s="3026">
        <f>IF(C24="E","",IF(ISBLANK(E24),"",IF(ISTEXT(E24),LARGE(B$14:B23,1)+1,0)))</f>
        <v>7</v>
      </c>
      <c r="C24" s="3046">
        <v>1</v>
      </c>
      <c r="D24" s="3037"/>
      <c r="E24" s="3047" t="s">
        <v>2726</v>
      </c>
      <c r="F24" s="3053" t="s">
        <v>2727</v>
      </c>
      <c r="G24" s="3100">
        <v>0.1</v>
      </c>
      <c r="H24" s="3108">
        <f t="shared" si="2"/>
        <v>100</v>
      </c>
      <c r="I24" s="3049"/>
      <c r="J24" s="3041"/>
      <c r="K24" s="3042"/>
      <c r="L24" s="3043"/>
      <c r="M24" s="3050"/>
      <c r="N24" s="3051">
        <f t="shared" si="1"/>
        <v>0</v>
      </c>
      <c r="P24" s="3055"/>
      <c r="Q24" s="3036" t="s">
        <v>2728</v>
      </c>
    </row>
    <row r="25" spans="1:17" ht="26.25" x14ac:dyDescent="0.25">
      <c r="A25" s="3020">
        <f>ROW()</f>
        <v>25</v>
      </c>
      <c r="B25" s="3026">
        <f>IF(C25="E","",IF(ISBLANK(E25),"",IF(ISTEXT(E25),LARGE(B$14:B24,1)+1,0)))</f>
        <v>8</v>
      </c>
      <c r="C25" s="3046">
        <v>1</v>
      </c>
      <c r="D25" s="3037"/>
      <c r="E25" s="3047" t="s">
        <v>2729</v>
      </c>
      <c r="F25" s="3053" t="s">
        <v>2710</v>
      </c>
      <c r="G25" s="3100">
        <v>2.5000000000000001E-2</v>
      </c>
      <c r="H25" s="3108">
        <f t="shared" si="2"/>
        <v>25</v>
      </c>
      <c r="I25" s="3049"/>
      <c r="J25" s="3041"/>
      <c r="K25" s="3042"/>
      <c r="L25" s="3043"/>
      <c r="M25" s="3050"/>
      <c r="N25" s="3051">
        <f t="shared" si="1"/>
        <v>0</v>
      </c>
      <c r="P25" s="3055"/>
      <c r="Q25" s="3054" t="s">
        <v>2730</v>
      </c>
    </row>
    <row r="26" spans="1:17" ht="31.5" customHeight="1" x14ac:dyDescent="0.25">
      <c r="A26" s="3020">
        <f>ROW()</f>
        <v>26</v>
      </c>
      <c r="B26" s="3026">
        <f>IF(C26="E","",IF(ISBLANK(E26),"",IF(ISTEXT(E26),LARGE(B$14:B25,1)+1,0)))</f>
        <v>9</v>
      </c>
      <c r="C26" s="3046">
        <v>1</v>
      </c>
      <c r="D26" s="3037"/>
      <c r="E26" s="3047" t="s">
        <v>2731</v>
      </c>
      <c r="F26" s="3053" t="s">
        <v>2732</v>
      </c>
      <c r="G26" s="3100">
        <v>0.02</v>
      </c>
      <c r="H26" s="3108">
        <f t="shared" si="2"/>
        <v>20</v>
      </c>
      <c r="I26" s="3049"/>
      <c r="J26" s="3041"/>
      <c r="K26" s="3042"/>
      <c r="L26" s="3043"/>
      <c r="M26" s="3050"/>
      <c r="N26" s="3051">
        <f t="shared" si="1"/>
        <v>0</v>
      </c>
      <c r="P26" s="3055"/>
      <c r="Q26" s="3054" t="s">
        <v>2733</v>
      </c>
    </row>
    <row r="27" spans="1:17" ht="26.25" x14ac:dyDescent="0.25">
      <c r="A27" s="3020">
        <f>ROW()</f>
        <v>27</v>
      </c>
      <c r="B27" s="3026">
        <f>IF(C27="E","",IF(ISBLANK(E27),"",IF(ISTEXT(E27),LARGE(B$14:B26,1)+1,0)))</f>
        <v>10</v>
      </c>
      <c r="C27" s="3046">
        <v>1</v>
      </c>
      <c r="D27" s="3037"/>
      <c r="E27" s="3047" t="s">
        <v>2734</v>
      </c>
      <c r="F27" s="3053" t="s">
        <v>2724</v>
      </c>
      <c r="G27" s="3100">
        <v>0.02</v>
      </c>
      <c r="H27" s="3108">
        <f t="shared" si="2"/>
        <v>20</v>
      </c>
      <c r="I27" s="3049"/>
      <c r="J27" s="3041"/>
      <c r="K27" s="3042"/>
      <c r="L27" s="3043"/>
      <c r="M27" s="3050"/>
      <c r="N27" s="3051">
        <f t="shared" si="1"/>
        <v>0</v>
      </c>
      <c r="P27" s="3055"/>
      <c r="Q27" s="3057" t="s">
        <v>2735</v>
      </c>
    </row>
    <row r="28" spans="1:17" ht="26.25" x14ac:dyDescent="0.25">
      <c r="A28" s="3020">
        <f>ROW()</f>
        <v>28</v>
      </c>
      <c r="B28" s="3026">
        <f>IF(C28="E","",IF(ISBLANK(E28),"",IF(ISTEXT(E28),LARGE(B$14:B27,1)+1,0)))</f>
        <v>11</v>
      </c>
      <c r="C28" s="3046">
        <v>1</v>
      </c>
      <c r="D28" s="3037"/>
      <c r="E28" s="3047" t="s">
        <v>2736</v>
      </c>
      <c r="F28" s="3053" t="s">
        <v>2724</v>
      </c>
      <c r="G28" s="3100">
        <v>2.5000000000000001E-2</v>
      </c>
      <c r="H28" s="3108">
        <f t="shared" si="2"/>
        <v>25</v>
      </c>
      <c r="I28" s="3049"/>
      <c r="J28" s="3041"/>
      <c r="K28" s="3042"/>
      <c r="L28" s="3043"/>
      <c r="M28" s="3050"/>
      <c r="N28" s="3051">
        <f t="shared" si="1"/>
        <v>0</v>
      </c>
      <c r="P28" s="3055"/>
      <c r="Q28" s="3057" t="s">
        <v>2737</v>
      </c>
    </row>
    <row r="29" spans="1:17" ht="26.25" x14ac:dyDescent="0.25">
      <c r="A29" s="3020">
        <f>ROW()</f>
        <v>29</v>
      </c>
      <c r="B29" s="3026">
        <f>IF(C29="E","",IF(ISBLANK(E29),"",IF(ISTEXT(E29),LARGE(B$14:B28,1)+1,0)))</f>
        <v>12</v>
      </c>
      <c r="C29" s="3046">
        <v>1</v>
      </c>
      <c r="D29" s="3037"/>
      <c r="E29" s="3047" t="s">
        <v>2738</v>
      </c>
      <c r="F29" s="3053" t="s">
        <v>2710</v>
      </c>
      <c r="G29" s="3100">
        <v>1.4999999999999999E-2</v>
      </c>
      <c r="H29" s="3108">
        <f t="shared" si="2"/>
        <v>15</v>
      </c>
      <c r="I29" s="3049"/>
      <c r="J29" s="3041"/>
      <c r="K29" s="3042"/>
      <c r="L29" s="3043"/>
      <c r="M29" s="3050"/>
      <c r="N29" s="3051">
        <f t="shared" si="1"/>
        <v>0</v>
      </c>
      <c r="P29" s="3055"/>
      <c r="Q29" s="3057" t="s">
        <v>2739</v>
      </c>
    </row>
    <row r="30" spans="1:17" s="3058" customFormat="1" ht="28.5" x14ac:dyDescent="0.25">
      <c r="A30" s="3020">
        <f>ROW()</f>
        <v>30</v>
      </c>
      <c r="B30" s="3026">
        <f>IF(C30="E","",IF(ISBLANK(E30),"",IF(ISTEXT(E30),LARGE(B$14:B29,1)+1,0)))</f>
        <v>13</v>
      </c>
      <c r="C30" s="3046">
        <v>1</v>
      </c>
      <c r="D30" s="3037"/>
      <c r="E30" s="3047" t="s">
        <v>2740</v>
      </c>
      <c r="F30" s="3053" t="s">
        <v>2741</v>
      </c>
      <c r="G30" s="3100">
        <v>0.15</v>
      </c>
      <c r="H30" s="3108">
        <f t="shared" si="2"/>
        <v>150</v>
      </c>
      <c r="I30" s="3049"/>
      <c r="J30" s="3041"/>
      <c r="K30" s="3042"/>
      <c r="L30" s="3043"/>
      <c r="M30" s="3050"/>
      <c r="N30" s="3051">
        <f t="shared" si="1"/>
        <v>0</v>
      </c>
      <c r="P30" s="3059">
        <v>4</v>
      </c>
      <c r="Q30" s="3060" t="s">
        <v>2742</v>
      </c>
    </row>
    <row r="31" spans="1:17" s="3058" customFormat="1" ht="28.5" x14ac:dyDescent="0.25">
      <c r="A31" s="3020">
        <f>ROW()</f>
        <v>31</v>
      </c>
      <c r="B31" s="3026">
        <f>IF(C31="E","",IF(ISBLANK(E31),"",IF(ISTEXT(E31),LARGE(B$14:B30,1)+1,0)))</f>
        <v>14</v>
      </c>
      <c r="C31" s="3046">
        <v>1</v>
      </c>
      <c r="D31" s="3037"/>
      <c r="E31" s="3047" t="s">
        <v>2743</v>
      </c>
      <c r="F31" s="3053" t="s">
        <v>2741</v>
      </c>
      <c r="G31" s="3100">
        <v>0.15</v>
      </c>
      <c r="H31" s="3108">
        <f t="shared" si="2"/>
        <v>150</v>
      </c>
      <c r="I31" s="3049"/>
      <c r="J31" s="3041"/>
      <c r="K31" s="3042"/>
      <c r="L31" s="3043"/>
      <c r="M31" s="3050"/>
      <c r="N31" s="3051">
        <f t="shared" si="1"/>
        <v>0</v>
      </c>
      <c r="P31" s="3061">
        <v>3</v>
      </c>
      <c r="Q31" s="3060" t="s">
        <v>2744</v>
      </c>
    </row>
    <row r="32" spans="1:17" s="3058" customFormat="1" ht="37.5" x14ac:dyDescent="0.25">
      <c r="A32" s="3020">
        <f>ROW()</f>
        <v>32</v>
      </c>
      <c r="B32" s="3026">
        <f>IF(C32="E","",IF(ISBLANK(E32),"",IF(ISTEXT(E32),LARGE(B$14:B31,1)+1,0)))</f>
        <v>15</v>
      </c>
      <c r="C32" s="3046">
        <v>1</v>
      </c>
      <c r="D32" s="3037"/>
      <c r="E32" s="3047" t="s">
        <v>2745</v>
      </c>
      <c r="F32" s="3053" t="s">
        <v>2746</v>
      </c>
      <c r="G32" s="3100">
        <v>0.2</v>
      </c>
      <c r="H32" s="3108">
        <f t="shared" si="2"/>
        <v>200</v>
      </c>
      <c r="I32" s="3049"/>
      <c r="J32" s="3041"/>
      <c r="K32" s="3042"/>
      <c r="L32" s="3043"/>
      <c r="M32" s="3050"/>
      <c r="N32" s="3051">
        <f t="shared" si="1"/>
        <v>0</v>
      </c>
      <c r="P32" s="3062">
        <v>7</v>
      </c>
      <c r="Q32" s="3060" t="s">
        <v>2747</v>
      </c>
    </row>
    <row r="33" spans="1:17" s="3058" customFormat="1" ht="26.25" customHeight="1" x14ac:dyDescent="0.25">
      <c r="A33" s="3020">
        <f>ROW()</f>
        <v>33</v>
      </c>
      <c r="B33" s="3026">
        <f>IF(C33="E","",IF(ISBLANK(E33),"",IF(ISTEXT(E33),LARGE(B$14:B32,1)+1,0)))</f>
        <v>16</v>
      </c>
      <c r="C33" s="3046">
        <v>1</v>
      </c>
      <c r="D33" s="3037"/>
      <c r="E33" s="3047" t="s">
        <v>2748</v>
      </c>
      <c r="F33" s="3063" t="s">
        <v>2749</v>
      </c>
      <c r="G33" s="3100">
        <v>7.4999999999999997E-3</v>
      </c>
      <c r="H33" s="3108">
        <f t="shared" si="2"/>
        <v>7.5</v>
      </c>
      <c r="I33" s="3049"/>
      <c r="J33" s="3041"/>
      <c r="K33" s="3042"/>
      <c r="L33" s="3043"/>
      <c r="M33" s="3050"/>
      <c r="N33" s="3051">
        <f t="shared" si="1"/>
        <v>0</v>
      </c>
      <c r="P33" s="3035"/>
      <c r="Q33" s="3064" t="s">
        <v>2750</v>
      </c>
    </row>
    <row r="34" spans="1:17" s="3058" customFormat="1" ht="26.25" x14ac:dyDescent="0.25">
      <c r="A34" s="3020">
        <f>ROW()</f>
        <v>34</v>
      </c>
      <c r="B34" s="3026">
        <f>IF(C34="E","",IF(ISBLANK(E34),"",IF(ISTEXT(E34),LARGE(B$14:B33,1)+1,0)))</f>
        <v>17</v>
      </c>
      <c r="C34" s="3046">
        <v>1</v>
      </c>
      <c r="D34" s="3037"/>
      <c r="E34" s="3047" t="s">
        <v>2751</v>
      </c>
      <c r="F34" s="3053" t="s">
        <v>2710</v>
      </c>
      <c r="G34" s="3100">
        <v>1.7999999999999999E-2</v>
      </c>
      <c r="H34" s="3108">
        <f t="shared" si="2"/>
        <v>18</v>
      </c>
      <c r="I34" s="3049"/>
      <c r="J34" s="3041"/>
      <c r="K34" s="3042"/>
      <c r="L34" s="3043"/>
      <c r="M34" s="3050"/>
      <c r="N34" s="3051">
        <f t="shared" si="1"/>
        <v>0</v>
      </c>
      <c r="P34" s="3007" t="s">
        <v>1103</v>
      </c>
      <c r="Q34" s="3064" t="s">
        <v>2752</v>
      </c>
    </row>
    <row r="35" spans="1:17" s="3058" customFormat="1" ht="26.25" x14ac:dyDescent="0.25">
      <c r="A35" s="3020">
        <f>ROW()</f>
        <v>35</v>
      </c>
      <c r="B35" s="3026">
        <f>IF(C35="E","",IF(ISBLANK(E35),"",IF(ISTEXT(E35),LARGE(B$14:B34,1)+1,0)))</f>
        <v>18</v>
      </c>
      <c r="C35" s="3046">
        <v>1</v>
      </c>
      <c r="D35" s="3037"/>
      <c r="E35" s="3047" t="s">
        <v>2753</v>
      </c>
      <c r="F35" s="3053" t="s">
        <v>2741</v>
      </c>
      <c r="G35" s="3100">
        <v>0.15</v>
      </c>
      <c r="H35" s="3108">
        <f t="shared" si="2"/>
        <v>150</v>
      </c>
      <c r="I35" s="3049"/>
      <c r="J35" s="3041"/>
      <c r="K35" s="3042"/>
      <c r="L35" s="3043"/>
      <c r="M35" s="3050"/>
      <c r="N35" s="3051">
        <f t="shared" si="1"/>
        <v>0</v>
      </c>
      <c r="P35" s="3055"/>
      <c r="Q35" s="3057" t="s">
        <v>2754</v>
      </c>
    </row>
    <row r="36" spans="1:17" s="3058" customFormat="1" ht="26.25" x14ac:dyDescent="0.25">
      <c r="A36" s="3020">
        <f>ROW()</f>
        <v>36</v>
      </c>
      <c r="B36" s="3026">
        <f>IF(C36="E","",IF(ISBLANK(E36),"",IF(ISTEXT(E36),LARGE(B$14:B35,1)+1,0)))</f>
        <v>19</v>
      </c>
      <c r="C36" s="3046">
        <v>1</v>
      </c>
      <c r="D36" s="3037"/>
      <c r="E36" s="3047" t="s">
        <v>2755</v>
      </c>
      <c r="F36" s="3053">
        <v>1</v>
      </c>
      <c r="G36" s="3100">
        <v>0.05</v>
      </c>
      <c r="H36" s="3108">
        <f t="shared" si="2"/>
        <v>50</v>
      </c>
      <c r="I36" s="3049"/>
      <c r="J36" s="3041"/>
      <c r="K36" s="3042"/>
      <c r="L36" s="3043"/>
      <c r="M36" s="3050"/>
      <c r="N36" s="3051">
        <f t="shared" si="1"/>
        <v>0</v>
      </c>
      <c r="P36" s="3055"/>
      <c r="Q36" s="3057" t="s">
        <v>2756</v>
      </c>
    </row>
    <row r="37" spans="1:17" s="3058" customFormat="1" ht="26.25" x14ac:dyDescent="0.25">
      <c r="A37" s="3020">
        <f>ROW()</f>
        <v>37</v>
      </c>
      <c r="B37" s="3026">
        <f>IF(C37="E","",IF(ISBLANK(E37),"",IF(ISTEXT(E37),LARGE(B$14:B36,1)+1,0)))</f>
        <v>20</v>
      </c>
      <c r="C37" s="3046">
        <v>1</v>
      </c>
      <c r="D37" s="3037"/>
      <c r="E37" s="3047" t="s">
        <v>2757</v>
      </c>
      <c r="F37" s="3053">
        <v>1</v>
      </c>
      <c r="G37" s="3100">
        <v>0.06</v>
      </c>
      <c r="H37" s="3108">
        <f t="shared" si="2"/>
        <v>60</v>
      </c>
      <c r="I37" s="3049"/>
      <c r="J37" s="3041"/>
      <c r="K37" s="3042"/>
      <c r="L37" s="3043"/>
      <c r="M37" s="3050"/>
      <c r="N37" s="3051">
        <f t="shared" si="1"/>
        <v>0</v>
      </c>
      <c r="P37" s="3055"/>
      <c r="Q37" s="3057" t="s">
        <v>2758</v>
      </c>
    </row>
    <row r="38" spans="1:17" s="3058" customFormat="1" ht="26.25" x14ac:dyDescent="0.25">
      <c r="A38" s="3020">
        <f>ROW()</f>
        <v>38</v>
      </c>
      <c r="B38" s="3026">
        <f>IF(C38="E","",IF(ISBLANK(E38),"",IF(ISTEXT(E38),LARGE(B$14:B37,1)+1,0)))</f>
        <v>21</v>
      </c>
      <c r="C38" s="3046">
        <v>1</v>
      </c>
      <c r="D38" s="3037"/>
      <c r="E38" s="3047" t="s">
        <v>2759</v>
      </c>
      <c r="F38" s="3053" t="s">
        <v>2710</v>
      </c>
      <c r="G38" s="3100">
        <v>0.01</v>
      </c>
      <c r="H38" s="3108">
        <f t="shared" si="2"/>
        <v>10</v>
      </c>
      <c r="I38" s="3049"/>
      <c r="J38" s="3041"/>
      <c r="K38" s="3042"/>
      <c r="L38" s="3043"/>
      <c r="M38" s="3050"/>
      <c r="N38" s="3051">
        <f t="shared" si="1"/>
        <v>0</v>
      </c>
      <c r="P38" s="3055"/>
      <c r="Q38" s="3057" t="s">
        <v>2760</v>
      </c>
    </row>
    <row r="39" spans="1:17" s="3058" customFormat="1" ht="26.25" x14ac:dyDescent="0.25">
      <c r="A39" s="3020">
        <f>ROW()</f>
        <v>39</v>
      </c>
      <c r="B39" s="3026">
        <f>IF(C39="E","",IF(ISBLANK(E39),"",IF(ISTEXT(E39),LARGE(B$14:B38,1)+1,0)))</f>
        <v>22</v>
      </c>
      <c r="C39" s="3046">
        <v>1</v>
      </c>
      <c r="D39" s="3037"/>
      <c r="E39" s="3047" t="s">
        <v>2761</v>
      </c>
      <c r="F39" s="3053">
        <v>1</v>
      </c>
      <c r="G39" s="3100">
        <v>0.04</v>
      </c>
      <c r="H39" s="3108">
        <f t="shared" si="2"/>
        <v>40</v>
      </c>
      <c r="I39" s="3049"/>
      <c r="J39" s="3041"/>
      <c r="K39" s="3042"/>
      <c r="L39" s="3043"/>
      <c r="M39" s="3050"/>
      <c r="N39" s="3051">
        <f t="shared" si="1"/>
        <v>0</v>
      </c>
      <c r="P39" s="3065"/>
      <c r="Q39" s="3066"/>
    </row>
    <row r="40" spans="1:17" s="3058" customFormat="1" ht="26.25" x14ac:dyDescent="0.25">
      <c r="A40" s="3020">
        <f>ROW()</f>
        <v>40</v>
      </c>
      <c r="B40" s="3026">
        <f>IF(C40="E","",IF(ISBLANK(E40),"",IF(ISTEXT(E40),LARGE(B$14:B39,1)+1,0)))</f>
        <v>23</v>
      </c>
      <c r="C40" s="3046">
        <v>1</v>
      </c>
      <c r="D40" s="3037"/>
      <c r="E40" s="3047" t="s">
        <v>2762</v>
      </c>
      <c r="F40" s="3053" t="s">
        <v>2727</v>
      </c>
      <c r="G40" s="3100">
        <v>0.08</v>
      </c>
      <c r="H40" s="3108">
        <f t="shared" si="2"/>
        <v>80</v>
      </c>
      <c r="I40" s="3049"/>
      <c r="J40" s="3041"/>
      <c r="K40" s="3042"/>
      <c r="L40" s="3043"/>
      <c r="M40" s="3050"/>
      <c r="N40" s="3051">
        <f t="shared" si="1"/>
        <v>0</v>
      </c>
    </row>
    <row r="41" spans="1:17" s="3058" customFormat="1" ht="26.25" x14ac:dyDescent="0.25">
      <c r="A41" s="3020">
        <f>ROW()</f>
        <v>41</v>
      </c>
      <c r="B41" s="3026">
        <f>IF(C41="E","",IF(ISBLANK(E41),"",IF(ISTEXT(E41),LARGE(B$14:B40,1)+1,0)))</f>
        <v>24</v>
      </c>
      <c r="C41" s="3046">
        <v>1</v>
      </c>
      <c r="D41" s="3037"/>
      <c r="E41" s="3047" t="s">
        <v>2763</v>
      </c>
      <c r="F41" s="3053" t="s">
        <v>2727</v>
      </c>
      <c r="G41" s="3100">
        <v>0.14000000000000001</v>
      </c>
      <c r="H41" s="3108">
        <f t="shared" si="2"/>
        <v>140</v>
      </c>
      <c r="I41" s="3049"/>
      <c r="J41" s="3041"/>
      <c r="K41" s="3042"/>
      <c r="L41" s="3043"/>
      <c r="M41" s="3050"/>
      <c r="N41" s="3051">
        <f t="shared" si="1"/>
        <v>0</v>
      </c>
    </row>
    <row r="42" spans="1:17" s="3058" customFormat="1" ht="26.25" x14ac:dyDescent="0.25">
      <c r="A42" s="3020">
        <f>ROW()</f>
        <v>42</v>
      </c>
      <c r="B42" s="3026">
        <f>IF(C42="E","",IF(ISBLANK(E42),"",IF(ISTEXT(E42),LARGE(B$14:B41,1)+1,0)))</f>
        <v>25</v>
      </c>
      <c r="C42" s="3046">
        <v>1</v>
      </c>
      <c r="D42" s="3037"/>
      <c r="E42" s="3047" t="s">
        <v>2764</v>
      </c>
      <c r="F42" s="3053" t="s">
        <v>2727</v>
      </c>
      <c r="G42" s="3100">
        <v>0.16500000000000001</v>
      </c>
      <c r="H42" s="3108">
        <f t="shared" si="2"/>
        <v>165</v>
      </c>
      <c r="I42" s="3049"/>
      <c r="J42" s="3041"/>
      <c r="K42" s="3042"/>
      <c r="L42" s="3043"/>
      <c r="M42" s="3050"/>
      <c r="N42" s="3051">
        <f t="shared" si="1"/>
        <v>0</v>
      </c>
    </row>
    <row r="43" spans="1:17" s="3058" customFormat="1" ht="26.25" x14ac:dyDescent="0.25">
      <c r="A43" s="3020">
        <f>ROW()</f>
        <v>43</v>
      </c>
      <c r="B43" s="3026">
        <f>IF(C43="E","",IF(ISBLANK(E43),"",IF(ISTEXT(E43),LARGE(B$14:B42,1)+1,0)))</f>
        <v>26</v>
      </c>
      <c r="C43" s="3046">
        <v>1</v>
      </c>
      <c r="D43" s="3037"/>
      <c r="E43" s="3047" t="s">
        <v>2765</v>
      </c>
      <c r="F43" s="3053" t="s">
        <v>2766</v>
      </c>
      <c r="G43" s="3100">
        <v>0.12</v>
      </c>
      <c r="H43" s="3108">
        <f t="shared" si="2"/>
        <v>120</v>
      </c>
      <c r="I43" s="3049"/>
      <c r="J43" s="3041"/>
      <c r="K43" s="3042"/>
      <c r="L43" s="3043"/>
      <c r="M43" s="3050"/>
      <c r="N43" s="3051">
        <f t="shared" si="1"/>
        <v>0</v>
      </c>
    </row>
    <row r="44" spans="1:17" s="3058" customFormat="1" ht="26.25" x14ac:dyDescent="0.25">
      <c r="A44" s="3020">
        <f>ROW()</f>
        <v>44</v>
      </c>
      <c r="B44" s="3026">
        <f>IF(C44="E","",IF(ISBLANK(E44),"",IF(ISTEXT(E44),LARGE(B$14:B43,1)+1,0)))</f>
        <v>27</v>
      </c>
      <c r="C44" s="3046">
        <v>1</v>
      </c>
      <c r="D44" s="3037"/>
      <c r="E44" s="3047" t="s">
        <v>2767</v>
      </c>
      <c r="F44" s="3053" t="s">
        <v>2710</v>
      </c>
      <c r="G44" s="3100">
        <v>2.5000000000000001E-2</v>
      </c>
      <c r="H44" s="3108">
        <f t="shared" si="2"/>
        <v>25</v>
      </c>
      <c r="I44" s="3049"/>
      <c r="J44" s="3041"/>
      <c r="K44" s="3042"/>
      <c r="L44" s="3043"/>
      <c r="M44" s="3050"/>
      <c r="N44" s="3051">
        <f t="shared" si="1"/>
        <v>0</v>
      </c>
    </row>
    <row r="45" spans="1:17" s="3058" customFormat="1" ht="25.5" x14ac:dyDescent="0.35">
      <c r="A45" s="3020">
        <f>ROW()</f>
        <v>45</v>
      </c>
      <c r="B45" s="3026" t="str">
        <f>IF(C45="E","",IF(ISBLANK(E45),"",IF(ISTEXT(E45),LARGE(B$14:B44,1)+1,0)))</f>
        <v/>
      </c>
      <c r="C45" s="3067"/>
      <c r="D45" s="3037"/>
      <c r="E45" s="3038"/>
      <c r="F45" s="3068"/>
      <c r="G45" s="3097"/>
      <c r="H45" s="3108" t="str">
        <f t="shared" si="2"/>
        <v/>
      </c>
      <c r="I45" s="3049"/>
      <c r="J45" s="3069"/>
      <c r="K45" s="3042"/>
      <c r="L45" s="3043"/>
      <c r="M45" s="3050"/>
      <c r="N45" s="3051">
        <f t="shared" si="1"/>
        <v>0</v>
      </c>
    </row>
    <row r="46" spans="1:17" s="3058" customFormat="1" ht="28.5" customHeight="1" x14ac:dyDescent="0.25">
      <c r="A46" s="3020">
        <f>ROW()</f>
        <v>46</v>
      </c>
      <c r="B46" s="3026" t="str">
        <f>IF(C46="E","",IF(ISBLANK(E46),"",IF(ISTEXT(E46),LARGE(B$14:B45,1)+1,0)))</f>
        <v/>
      </c>
      <c r="C46" s="3067"/>
      <c r="D46" s="3070" t="s">
        <v>2768</v>
      </c>
      <c r="E46" s="3070"/>
      <c r="F46" s="3071" t="s">
        <v>2697</v>
      </c>
      <c r="G46" s="3072"/>
      <c r="H46" s="3101"/>
      <c r="I46" s="3833" t="s">
        <v>2545</v>
      </c>
      <c r="J46" s="3834"/>
      <c r="K46" s="3031" t="s">
        <v>2698</v>
      </c>
      <c r="L46" s="3032" t="s">
        <v>2699</v>
      </c>
      <c r="M46" s="3033" t="s">
        <v>2705</v>
      </c>
      <c r="N46" s="3034"/>
    </row>
    <row r="47" spans="1:17" s="3058" customFormat="1" ht="31.5" x14ac:dyDescent="0.35">
      <c r="A47" s="3020">
        <f>ROW()</f>
        <v>47</v>
      </c>
      <c r="B47" s="3026" t="str">
        <f>IF(C47="E","",IF(ISBLANK(E47),"",IF(ISTEXT(E47),LARGE(B$14:B46,1)+1,0)))</f>
        <v/>
      </c>
      <c r="C47" s="3067"/>
      <c r="D47" s="3037"/>
      <c r="E47" s="3038"/>
      <c r="F47" s="3063" t="s">
        <v>2707</v>
      </c>
      <c r="G47" s="3096"/>
      <c r="H47" s="3108" t="str">
        <f t="shared" si="2"/>
        <v/>
      </c>
      <c r="I47" s="3049"/>
      <c r="J47" s="3069"/>
      <c r="K47" s="3042"/>
      <c r="L47" s="3043"/>
      <c r="M47" s="3050"/>
      <c r="N47" s="3051">
        <f t="shared" si="1"/>
        <v>0</v>
      </c>
    </row>
    <row r="48" spans="1:17" s="3058" customFormat="1" ht="26.25" x14ac:dyDescent="0.25">
      <c r="A48" s="3020">
        <f>ROW()</f>
        <v>48</v>
      </c>
      <c r="B48" s="3026">
        <f>IF(C48="E","",IF(ISBLANK(E48),"",IF(ISTEXT(E48),LARGE(B$14:B47,1)+1,0)))</f>
        <v>28</v>
      </c>
      <c r="C48" s="3073">
        <v>2</v>
      </c>
      <c r="D48" s="3037"/>
      <c r="E48" s="3047" t="s">
        <v>2769</v>
      </c>
      <c r="F48" s="3053" t="s">
        <v>2724</v>
      </c>
      <c r="G48" s="3096">
        <v>1.0999999999999999E-2</v>
      </c>
      <c r="H48" s="3108">
        <f t="shared" si="2"/>
        <v>11</v>
      </c>
      <c r="I48" s="3049"/>
      <c r="J48" s="3041"/>
      <c r="K48" s="3042"/>
      <c r="L48" s="3043"/>
      <c r="M48" s="3050"/>
      <c r="N48" s="3051">
        <f t="shared" si="1"/>
        <v>0</v>
      </c>
    </row>
    <row r="49" spans="1:14" s="3058" customFormat="1" ht="26.25" x14ac:dyDescent="0.25">
      <c r="A49" s="3020">
        <f>ROW()</f>
        <v>49</v>
      </c>
      <c r="B49" s="3026">
        <f>IF(C49="E","",IF(ISBLANK(E49),"",IF(ISTEXT(E49),LARGE(B$14:B48,1)+1,0)))</f>
        <v>29</v>
      </c>
      <c r="C49" s="3073">
        <v>2</v>
      </c>
      <c r="D49" s="3037"/>
      <c r="E49" s="3047" t="s">
        <v>2770</v>
      </c>
      <c r="F49" s="3053">
        <v>1</v>
      </c>
      <c r="G49" s="3096">
        <v>0.1</v>
      </c>
      <c r="H49" s="3108">
        <f t="shared" si="2"/>
        <v>100</v>
      </c>
      <c r="I49" s="3049"/>
      <c r="J49" s="3041"/>
      <c r="K49" s="3042"/>
      <c r="L49" s="3043"/>
      <c r="M49" s="3050"/>
      <c r="N49" s="3051">
        <f t="shared" si="1"/>
        <v>0</v>
      </c>
    </row>
    <row r="50" spans="1:14" s="3058" customFormat="1" ht="26.25" x14ac:dyDescent="0.25">
      <c r="A50" s="3020">
        <f>ROW()</f>
        <v>50</v>
      </c>
      <c r="B50" s="3026">
        <f>IF(C50="E","",IF(ISBLANK(E50),"",IF(ISTEXT(E50),LARGE(B$14:B49,1)+1,0)))</f>
        <v>30</v>
      </c>
      <c r="C50" s="3073">
        <v>2</v>
      </c>
      <c r="D50" s="3037"/>
      <c r="E50" s="3047" t="s">
        <v>2771</v>
      </c>
      <c r="F50" s="3053">
        <v>1</v>
      </c>
      <c r="G50" s="3096">
        <v>0.1</v>
      </c>
      <c r="H50" s="3108">
        <f t="shared" si="2"/>
        <v>100</v>
      </c>
      <c r="I50" s="3049"/>
      <c r="J50" s="3041"/>
      <c r="K50" s="3042"/>
      <c r="L50" s="3043"/>
      <c r="M50" s="3050"/>
      <c r="N50" s="3051">
        <f t="shared" si="1"/>
        <v>0</v>
      </c>
    </row>
    <row r="51" spans="1:14" s="3058" customFormat="1" ht="26.25" x14ac:dyDescent="0.25">
      <c r="A51" s="3020">
        <f>ROW()</f>
        <v>51</v>
      </c>
      <c r="B51" s="3026">
        <f>IF(C51="E","",IF(ISBLANK(E51),"",IF(ISTEXT(E51),LARGE(B$14:B50,1)+1,0)))</f>
        <v>31</v>
      </c>
      <c r="C51" s="3073">
        <v>2</v>
      </c>
      <c r="D51" s="3037"/>
      <c r="E51" s="3047" t="s">
        <v>2772</v>
      </c>
      <c r="F51" s="3053" t="s">
        <v>2773</v>
      </c>
      <c r="G51" s="3096">
        <v>0.125</v>
      </c>
      <c r="H51" s="3108">
        <f t="shared" si="2"/>
        <v>125</v>
      </c>
      <c r="I51" s="3049"/>
      <c r="J51" s="3041"/>
      <c r="K51" s="3042"/>
      <c r="L51" s="3043"/>
      <c r="M51" s="3050"/>
      <c r="N51" s="3051">
        <f t="shared" si="1"/>
        <v>0</v>
      </c>
    </row>
    <row r="52" spans="1:14" s="3058" customFormat="1" ht="26.25" x14ac:dyDescent="0.25">
      <c r="A52" s="3020">
        <f>ROW()</f>
        <v>52</v>
      </c>
      <c r="B52" s="3026">
        <f>IF(C52="E","",IF(ISBLANK(E52),"",IF(ISTEXT(E52),LARGE(B$14:B51,1)+1,0)))</f>
        <v>32</v>
      </c>
      <c r="C52" s="3073">
        <v>2</v>
      </c>
      <c r="D52" s="3037"/>
      <c r="E52" s="3047" t="s">
        <v>2774</v>
      </c>
      <c r="F52" s="3053">
        <v>1</v>
      </c>
      <c r="G52" s="3096">
        <v>0.15</v>
      </c>
      <c r="H52" s="3108">
        <f t="shared" si="2"/>
        <v>150</v>
      </c>
      <c r="I52" s="3049"/>
      <c r="J52" s="3041"/>
      <c r="K52" s="3042"/>
      <c r="L52" s="3043"/>
      <c r="M52" s="3050"/>
      <c r="N52" s="3051">
        <f t="shared" si="1"/>
        <v>0</v>
      </c>
    </row>
    <row r="53" spans="1:14" s="3058" customFormat="1" ht="26.25" x14ac:dyDescent="0.25">
      <c r="A53" s="3020">
        <f>ROW()</f>
        <v>53</v>
      </c>
      <c r="B53" s="3026">
        <f>IF(C53="E","",IF(ISBLANK(E53),"",IF(ISTEXT(E53),LARGE(B$14:B52,1)+1,0)))</f>
        <v>33</v>
      </c>
      <c r="C53" s="3073">
        <v>2</v>
      </c>
      <c r="D53" s="3037"/>
      <c r="E53" s="3047" t="s">
        <v>2775</v>
      </c>
      <c r="F53" s="3053">
        <v>1</v>
      </c>
      <c r="G53" s="3096">
        <v>0.13500000000000001</v>
      </c>
      <c r="H53" s="3108">
        <f t="shared" si="2"/>
        <v>135</v>
      </c>
      <c r="I53" s="3049"/>
      <c r="J53" s="3041"/>
      <c r="K53" s="3042"/>
      <c r="L53" s="3043"/>
      <c r="M53" s="3050"/>
      <c r="N53" s="3051">
        <f t="shared" si="1"/>
        <v>0</v>
      </c>
    </row>
    <row r="54" spans="1:14" s="3058" customFormat="1" ht="26.25" x14ac:dyDescent="0.25">
      <c r="A54" s="3020">
        <f>ROW()</f>
        <v>54</v>
      </c>
      <c r="B54" s="3026">
        <f>IF(C54="E","",IF(ISBLANK(E54),"",IF(ISTEXT(E54),LARGE(B$14:B53,1)+1,0)))</f>
        <v>34</v>
      </c>
      <c r="C54" s="3073">
        <v>2</v>
      </c>
      <c r="D54" s="3037"/>
      <c r="E54" s="3047" t="s">
        <v>2776</v>
      </c>
      <c r="F54" s="3053" t="s">
        <v>2777</v>
      </c>
      <c r="G54" s="3096">
        <v>1.4999999999999999E-2</v>
      </c>
      <c r="H54" s="3108">
        <f t="shared" si="2"/>
        <v>15</v>
      </c>
      <c r="I54" s="3049"/>
      <c r="J54" s="3041"/>
      <c r="K54" s="3042"/>
      <c r="L54" s="3043"/>
      <c r="M54" s="3050"/>
      <c r="N54" s="3051">
        <f t="shared" si="1"/>
        <v>0</v>
      </c>
    </row>
    <row r="55" spans="1:14" s="3058" customFormat="1" ht="26.25" x14ac:dyDescent="0.25">
      <c r="A55" s="3020">
        <f>ROW()</f>
        <v>55</v>
      </c>
      <c r="B55" s="3026">
        <f>IF(C55="E","",IF(ISBLANK(E55),"",IF(ISTEXT(E55),LARGE(B$14:B54,1)+1,0)))</f>
        <v>35</v>
      </c>
      <c r="C55" s="3073">
        <v>2</v>
      </c>
      <c r="D55" s="3037"/>
      <c r="E55" s="3047" t="s">
        <v>2778</v>
      </c>
      <c r="F55" s="3053" t="s">
        <v>2724</v>
      </c>
      <c r="G55" s="3096">
        <v>0.03</v>
      </c>
      <c r="H55" s="3108">
        <f t="shared" si="2"/>
        <v>30</v>
      </c>
      <c r="I55" s="3049"/>
      <c r="J55" s="3041"/>
      <c r="K55" s="3042"/>
      <c r="L55" s="3043"/>
      <c r="M55" s="3050"/>
      <c r="N55" s="3051">
        <f t="shared" si="1"/>
        <v>0</v>
      </c>
    </row>
    <row r="56" spans="1:14" s="3058" customFormat="1" ht="26.25" x14ac:dyDescent="0.25">
      <c r="A56" s="3020">
        <f>ROW()</f>
        <v>56</v>
      </c>
      <c r="B56" s="3026">
        <f>IF(C56="E","",IF(ISBLANK(E56),"",IF(ISTEXT(E56),LARGE(B$14:B55,1)+1,0)))</f>
        <v>36</v>
      </c>
      <c r="C56" s="3073">
        <v>2</v>
      </c>
      <c r="D56" s="3037"/>
      <c r="E56" s="3047" t="s">
        <v>2779</v>
      </c>
      <c r="F56" s="3053" t="s">
        <v>2780</v>
      </c>
      <c r="G56" s="3096">
        <v>0.13</v>
      </c>
      <c r="H56" s="3108">
        <f t="shared" si="2"/>
        <v>130</v>
      </c>
      <c r="I56" s="3049"/>
      <c r="J56" s="3041"/>
      <c r="K56" s="3042"/>
      <c r="L56" s="3043"/>
      <c r="M56" s="3050"/>
      <c r="N56" s="3051">
        <f t="shared" si="1"/>
        <v>0</v>
      </c>
    </row>
    <row r="57" spans="1:14" s="3058" customFormat="1" ht="26.25" x14ac:dyDescent="0.25">
      <c r="A57" s="3020">
        <f>ROW()</f>
        <v>57</v>
      </c>
      <c r="B57" s="3026">
        <f>IF(C57="E","",IF(ISBLANK(E57),"",IF(ISTEXT(E57),LARGE(B$14:B56,1)+1,0)))</f>
        <v>37</v>
      </c>
      <c r="C57" s="3073">
        <v>2</v>
      </c>
      <c r="D57" s="3037"/>
      <c r="E57" s="3047" t="s">
        <v>2781</v>
      </c>
      <c r="F57" s="3053" t="s">
        <v>2782</v>
      </c>
      <c r="G57" s="3096">
        <v>0.08</v>
      </c>
      <c r="H57" s="3108">
        <f t="shared" si="2"/>
        <v>80</v>
      </c>
      <c r="I57" s="3049"/>
      <c r="J57" s="3041"/>
      <c r="K57" s="3042"/>
      <c r="L57" s="3043"/>
      <c r="M57" s="3050"/>
      <c r="N57" s="3051">
        <f t="shared" si="1"/>
        <v>0</v>
      </c>
    </row>
    <row r="58" spans="1:14" s="3058" customFormat="1" ht="26.25" x14ac:dyDescent="0.25">
      <c r="A58" s="3020">
        <f>ROW()</f>
        <v>58</v>
      </c>
      <c r="B58" s="3026">
        <f>IF(C58="E","",IF(ISBLANK(E58),"",IF(ISTEXT(E58),LARGE(B$14:B57,1)+1,0)))</f>
        <v>38</v>
      </c>
      <c r="C58" s="3073">
        <v>2</v>
      </c>
      <c r="D58" s="3037"/>
      <c r="E58" s="3047" t="s">
        <v>2783</v>
      </c>
      <c r="F58" s="3053" t="s">
        <v>2724</v>
      </c>
      <c r="G58" s="3096">
        <v>2.5000000000000001E-2</v>
      </c>
      <c r="H58" s="3108">
        <f t="shared" si="2"/>
        <v>25</v>
      </c>
      <c r="I58" s="3049"/>
      <c r="J58" s="3041"/>
      <c r="K58" s="3042"/>
      <c r="L58" s="3043"/>
      <c r="M58" s="3050"/>
      <c r="N58" s="3051">
        <f t="shared" si="1"/>
        <v>0</v>
      </c>
    </row>
    <row r="59" spans="1:14" s="3058" customFormat="1" ht="26.25" x14ac:dyDescent="0.25">
      <c r="A59" s="3020">
        <f>ROW()</f>
        <v>59</v>
      </c>
      <c r="B59" s="3026">
        <f>IF(C59="E","",IF(ISBLANK(E59),"",IF(ISTEXT(E59),LARGE(B$14:B58,1)+1,0)))</f>
        <v>39</v>
      </c>
      <c r="C59" s="3073">
        <v>2</v>
      </c>
      <c r="D59" s="3037"/>
      <c r="E59" s="3047" t="s">
        <v>2784</v>
      </c>
      <c r="F59" s="3053" t="s">
        <v>2724</v>
      </c>
      <c r="G59" s="3096">
        <v>4.4999999999999998E-2</v>
      </c>
      <c r="H59" s="3108">
        <f t="shared" si="2"/>
        <v>45</v>
      </c>
      <c r="I59" s="3049"/>
      <c r="J59" s="3041"/>
      <c r="K59" s="3042"/>
      <c r="L59" s="3043"/>
      <c r="M59" s="3050"/>
      <c r="N59" s="3051">
        <f t="shared" si="1"/>
        <v>0</v>
      </c>
    </row>
    <row r="60" spans="1:14" s="3058" customFormat="1" ht="26.25" x14ac:dyDescent="0.25">
      <c r="A60" s="3020">
        <f>ROW()</f>
        <v>60</v>
      </c>
      <c r="B60" s="3026">
        <f>IF(C60="E","",IF(ISBLANK(E60),"",IF(ISTEXT(E60),LARGE(B$14:B59,1)+1,0)))</f>
        <v>40</v>
      </c>
      <c r="C60" s="3073">
        <v>2</v>
      </c>
      <c r="D60" s="3037"/>
      <c r="E60" s="3047" t="s">
        <v>2785</v>
      </c>
      <c r="F60" s="3053" t="s">
        <v>2724</v>
      </c>
      <c r="G60" s="3096">
        <v>0.02</v>
      </c>
      <c r="H60" s="3108">
        <f t="shared" si="2"/>
        <v>20</v>
      </c>
      <c r="I60" s="3049"/>
      <c r="J60" s="3041"/>
      <c r="K60" s="3042"/>
      <c r="L60" s="3043"/>
      <c r="M60" s="3050"/>
      <c r="N60" s="3051">
        <f t="shared" si="1"/>
        <v>0</v>
      </c>
    </row>
    <row r="61" spans="1:14" s="3058" customFormat="1" ht="26.25" x14ac:dyDescent="0.25">
      <c r="A61" s="3020">
        <f>ROW()</f>
        <v>61</v>
      </c>
      <c r="B61" s="3026">
        <f>IF(C61="E","",IF(ISBLANK(E61),"",IF(ISTEXT(E61),LARGE(B$14:B60,1)+1,0)))</f>
        <v>41</v>
      </c>
      <c r="C61" s="3073">
        <v>2</v>
      </c>
      <c r="D61" s="3037"/>
      <c r="E61" s="3047" t="s">
        <v>2786</v>
      </c>
      <c r="F61" s="3053" t="s">
        <v>2724</v>
      </c>
      <c r="G61" s="3096">
        <v>0.02</v>
      </c>
      <c r="H61" s="3108">
        <f t="shared" si="2"/>
        <v>20</v>
      </c>
      <c r="I61" s="3049"/>
      <c r="J61" s="3041"/>
      <c r="K61" s="3042"/>
      <c r="L61" s="3043"/>
      <c r="M61" s="3050"/>
      <c r="N61" s="3051">
        <f t="shared" si="1"/>
        <v>0</v>
      </c>
    </row>
    <row r="62" spans="1:14" s="3058" customFormat="1" ht="26.25" x14ac:dyDescent="0.25">
      <c r="A62" s="3020">
        <f>ROW()</f>
        <v>62</v>
      </c>
      <c r="B62" s="3026">
        <f>IF(C62="E","",IF(ISBLANK(E62),"",IF(ISTEXT(E62),LARGE(B$14:B61,1)+1,0)))</f>
        <v>42</v>
      </c>
      <c r="C62" s="3073">
        <v>2</v>
      </c>
      <c r="D62" s="3037"/>
      <c r="E62" s="3047" t="s">
        <v>2787</v>
      </c>
      <c r="F62" s="3053" t="s">
        <v>2724</v>
      </c>
      <c r="G62" s="3096">
        <v>1.4999999999999999E-2</v>
      </c>
      <c r="H62" s="3108">
        <f t="shared" si="2"/>
        <v>15</v>
      </c>
      <c r="I62" s="3049"/>
      <c r="J62" s="3041"/>
      <c r="K62" s="3042"/>
      <c r="L62" s="3043"/>
      <c r="M62" s="3050"/>
      <c r="N62" s="3051">
        <f t="shared" si="1"/>
        <v>0</v>
      </c>
    </row>
    <row r="63" spans="1:14" s="3058" customFormat="1" ht="26.25" x14ac:dyDescent="0.25">
      <c r="A63" s="3020">
        <f>ROW()</f>
        <v>63</v>
      </c>
      <c r="B63" s="3026">
        <f>IF(C63="E","",IF(ISBLANK(E63),"",IF(ISTEXT(E63),LARGE(B$14:B62,1)+1,0)))</f>
        <v>43</v>
      </c>
      <c r="C63" s="3073">
        <v>2</v>
      </c>
      <c r="D63" s="3037"/>
      <c r="E63" s="3047" t="s">
        <v>2788</v>
      </c>
      <c r="F63" s="3053" t="s">
        <v>2766</v>
      </c>
      <c r="G63" s="3096">
        <v>0.25</v>
      </c>
      <c r="H63" s="3108">
        <f t="shared" si="2"/>
        <v>250</v>
      </c>
      <c r="I63" s="3049"/>
      <c r="J63" s="3041"/>
      <c r="K63" s="3042"/>
      <c r="L63" s="3043"/>
      <c r="M63" s="3050"/>
      <c r="N63" s="3051">
        <f t="shared" si="1"/>
        <v>0</v>
      </c>
    </row>
    <row r="64" spans="1:14" s="3058" customFormat="1" ht="26.25" x14ac:dyDescent="0.25">
      <c r="A64" s="3020">
        <f>ROW()</f>
        <v>64</v>
      </c>
      <c r="B64" s="3026">
        <f>IF(C64="E","",IF(ISBLANK(E64),"",IF(ISTEXT(E64),LARGE(B$14:B63,1)+1,0)))</f>
        <v>44</v>
      </c>
      <c r="C64" s="3073">
        <v>2</v>
      </c>
      <c r="D64" s="3037"/>
      <c r="E64" s="3047" t="s">
        <v>2789</v>
      </c>
      <c r="F64" s="3053" t="s">
        <v>2790</v>
      </c>
      <c r="G64" s="3096">
        <v>1.4999999999999999E-2</v>
      </c>
      <c r="H64" s="3108">
        <f t="shared" si="2"/>
        <v>15</v>
      </c>
      <c r="I64" s="3049"/>
      <c r="J64" s="3041"/>
      <c r="K64" s="3042"/>
      <c r="L64" s="3043"/>
      <c r="M64" s="3050"/>
      <c r="N64" s="3051">
        <f t="shared" si="1"/>
        <v>0</v>
      </c>
    </row>
    <row r="65" spans="1:14" s="3058" customFormat="1" ht="26.25" x14ac:dyDescent="0.25">
      <c r="A65" s="3020">
        <f>ROW()</f>
        <v>65</v>
      </c>
      <c r="B65" s="3026">
        <f>IF(C65="E","",IF(ISBLANK(E65),"",IF(ISTEXT(E65),LARGE(B$14:B64,1)+1,0)))</f>
        <v>45</v>
      </c>
      <c r="C65" s="3073">
        <v>2</v>
      </c>
      <c r="D65" s="3037"/>
      <c r="E65" s="3047" t="s">
        <v>2791</v>
      </c>
      <c r="F65" s="3053" t="s">
        <v>2773</v>
      </c>
      <c r="G65" s="3096">
        <v>0.4</v>
      </c>
      <c r="H65" s="3108">
        <f t="shared" si="2"/>
        <v>400</v>
      </c>
      <c r="I65" s="3049"/>
      <c r="J65" s="3041"/>
      <c r="K65" s="3042"/>
      <c r="L65" s="3043"/>
      <c r="M65" s="3050"/>
      <c r="N65" s="3051">
        <f t="shared" si="1"/>
        <v>0</v>
      </c>
    </row>
    <row r="66" spans="1:14" s="3058" customFormat="1" ht="26.25" x14ac:dyDescent="0.25">
      <c r="A66" s="3020">
        <f>ROW()</f>
        <v>66</v>
      </c>
      <c r="B66" s="3026">
        <f>IF(C66="E","",IF(ISBLANK(E66),"",IF(ISTEXT(E66),LARGE(B$14:B65,1)+1,0)))</f>
        <v>46</v>
      </c>
      <c r="C66" s="3073">
        <v>2</v>
      </c>
      <c r="D66" s="3037"/>
      <c r="E66" s="3047" t="s">
        <v>2792</v>
      </c>
      <c r="F66" s="3053" t="s">
        <v>2793</v>
      </c>
      <c r="G66" s="3096">
        <v>0.14499999999999999</v>
      </c>
      <c r="H66" s="3108">
        <f t="shared" si="2"/>
        <v>145</v>
      </c>
      <c r="I66" s="3049"/>
      <c r="J66" s="3041"/>
      <c r="K66" s="3042"/>
      <c r="L66" s="3043"/>
      <c r="M66" s="3050"/>
      <c r="N66" s="3051">
        <f t="shared" si="1"/>
        <v>0</v>
      </c>
    </row>
    <row r="67" spans="1:14" s="3058" customFormat="1" ht="26.25" x14ac:dyDescent="0.25">
      <c r="A67" s="3020">
        <f>ROW()</f>
        <v>67</v>
      </c>
      <c r="B67" s="3026">
        <f>IF(C67="E","",IF(ISBLANK(E67),"",IF(ISTEXT(E67),LARGE(B$14:B66,1)+1,0)))</f>
        <v>47</v>
      </c>
      <c r="C67" s="3073">
        <v>2</v>
      </c>
      <c r="D67" s="3037"/>
      <c r="E67" s="3047" t="s">
        <v>2794</v>
      </c>
      <c r="F67" s="3053" t="s">
        <v>2793</v>
      </c>
      <c r="G67" s="3096">
        <v>0.1</v>
      </c>
      <c r="H67" s="3108">
        <f t="shared" si="2"/>
        <v>100</v>
      </c>
      <c r="I67" s="3049"/>
      <c r="J67" s="3041"/>
      <c r="K67" s="3042"/>
      <c r="L67" s="3043"/>
      <c r="M67" s="3050"/>
      <c r="N67" s="3051">
        <f t="shared" si="1"/>
        <v>0</v>
      </c>
    </row>
    <row r="68" spans="1:14" s="3058" customFormat="1" ht="26.25" x14ac:dyDescent="0.25">
      <c r="A68" s="3020">
        <f>ROW()</f>
        <v>68</v>
      </c>
      <c r="B68" s="3026">
        <f>IF(C68="E","",IF(ISBLANK(E68),"",IF(ISTEXT(E68),LARGE(B$14:B67,1)+1,0)))</f>
        <v>48</v>
      </c>
      <c r="C68" s="3073">
        <v>2</v>
      </c>
      <c r="D68" s="3037"/>
      <c r="E68" s="3047" t="s">
        <v>2795</v>
      </c>
      <c r="F68" s="3053" t="s">
        <v>2796</v>
      </c>
      <c r="G68" s="3096">
        <v>4.0000000000000001E-3</v>
      </c>
      <c r="H68" s="3108">
        <f t="shared" si="2"/>
        <v>4</v>
      </c>
      <c r="I68" s="3049"/>
      <c r="J68" s="3041"/>
      <c r="K68" s="3042"/>
      <c r="L68" s="3043"/>
      <c r="M68" s="3050"/>
      <c r="N68" s="3051">
        <f t="shared" si="1"/>
        <v>0</v>
      </c>
    </row>
    <row r="69" spans="1:14" s="3058" customFormat="1" ht="26.25" x14ac:dyDescent="0.25">
      <c r="A69" s="3020">
        <f>ROW()</f>
        <v>69</v>
      </c>
      <c r="B69" s="3026">
        <f>IF(C69="E","",IF(ISBLANK(E69),"",IF(ISTEXT(E69),LARGE(B$14:B68,1)+1,0)))</f>
        <v>49</v>
      </c>
      <c r="C69" s="3073">
        <v>2</v>
      </c>
      <c r="D69" s="3037"/>
      <c r="E69" s="3047" t="s">
        <v>2797</v>
      </c>
      <c r="F69" s="3053" t="s">
        <v>2724</v>
      </c>
      <c r="G69" s="3096">
        <v>0.03</v>
      </c>
      <c r="H69" s="3108">
        <f t="shared" si="2"/>
        <v>30</v>
      </c>
      <c r="I69" s="3049"/>
      <c r="J69" s="3041"/>
      <c r="K69" s="3042"/>
      <c r="L69" s="3043"/>
      <c r="M69" s="3050"/>
      <c r="N69" s="3051">
        <f t="shared" si="1"/>
        <v>0</v>
      </c>
    </row>
    <row r="70" spans="1:14" s="3058" customFormat="1" ht="26.25" x14ac:dyDescent="0.25">
      <c r="A70" s="3020">
        <f>ROW()</f>
        <v>70</v>
      </c>
      <c r="B70" s="3026">
        <f>IF(C70="E","",IF(ISBLANK(E70),"",IF(ISTEXT(E70),LARGE(B$14:B69,1)+1,0)))</f>
        <v>50</v>
      </c>
      <c r="C70" s="3073">
        <v>2</v>
      </c>
      <c r="D70" s="3037"/>
      <c r="E70" s="3047" t="s">
        <v>2798</v>
      </c>
      <c r="F70" s="3053" t="s">
        <v>2710</v>
      </c>
      <c r="G70" s="3096">
        <v>1.4999999999999999E-2</v>
      </c>
      <c r="H70" s="3108">
        <f t="shared" si="2"/>
        <v>15</v>
      </c>
      <c r="I70" s="3049"/>
      <c r="J70" s="3041"/>
      <c r="K70" s="3042"/>
      <c r="L70" s="3043"/>
      <c r="M70" s="3050"/>
      <c r="N70" s="3051">
        <f t="shared" si="1"/>
        <v>0</v>
      </c>
    </row>
    <row r="71" spans="1:14" s="3058" customFormat="1" ht="26.25" x14ac:dyDescent="0.25">
      <c r="A71" s="3020">
        <f>ROW()</f>
        <v>71</v>
      </c>
      <c r="B71" s="3026">
        <f>IF(C71="E","",IF(ISBLANK(E71),"",IF(ISTEXT(E71),LARGE(B$14:B70,1)+1,0)))</f>
        <v>51</v>
      </c>
      <c r="C71" s="3073">
        <v>2</v>
      </c>
      <c r="D71" s="3037"/>
      <c r="E71" s="3047" t="s">
        <v>2799</v>
      </c>
      <c r="F71" s="3053" t="s">
        <v>2796</v>
      </c>
      <c r="G71" s="3096">
        <v>0.13500000000000001</v>
      </c>
      <c r="H71" s="3108">
        <f t="shared" si="2"/>
        <v>135</v>
      </c>
      <c r="I71" s="3049"/>
      <c r="J71" s="3041"/>
      <c r="K71" s="3042"/>
      <c r="L71" s="3043"/>
      <c r="M71" s="3050"/>
      <c r="N71" s="3051">
        <f t="shared" si="1"/>
        <v>0</v>
      </c>
    </row>
    <row r="72" spans="1:14" s="3058" customFormat="1" ht="26.25" x14ac:dyDescent="0.25">
      <c r="A72" s="3020">
        <f>ROW()</f>
        <v>72</v>
      </c>
      <c r="B72" s="3026">
        <f>IF(C72="E","",IF(ISBLANK(E72),"",IF(ISTEXT(E72),LARGE(B$14:B71,1)+1,0)))</f>
        <v>52</v>
      </c>
      <c r="C72" s="3073">
        <v>2</v>
      </c>
      <c r="D72" s="3037"/>
      <c r="E72" s="3047" t="s">
        <v>2800</v>
      </c>
      <c r="F72" s="3053" t="s">
        <v>2793</v>
      </c>
      <c r="G72" s="3096">
        <v>0.16</v>
      </c>
      <c r="H72" s="3108">
        <f t="shared" si="2"/>
        <v>160</v>
      </c>
      <c r="I72" s="3049"/>
      <c r="J72" s="3041"/>
      <c r="K72" s="3042"/>
      <c r="L72" s="3043"/>
      <c r="M72" s="3050"/>
      <c r="N72" s="3051">
        <f t="shared" si="1"/>
        <v>0</v>
      </c>
    </row>
    <row r="73" spans="1:14" s="3058" customFormat="1" ht="26.25" x14ac:dyDescent="0.25">
      <c r="A73" s="3020">
        <f>ROW()</f>
        <v>73</v>
      </c>
      <c r="B73" s="3026">
        <f>IF(C73="E","",IF(ISBLANK(E73),"",IF(ISTEXT(E73),LARGE(B$14:B72,1)+1,0)))</f>
        <v>53</v>
      </c>
      <c r="C73" s="3073">
        <v>2</v>
      </c>
      <c r="D73" s="3037"/>
      <c r="E73" s="3047" t="s">
        <v>2801</v>
      </c>
      <c r="F73" s="3053" t="s">
        <v>2802</v>
      </c>
      <c r="G73" s="3096">
        <v>0.16500000000000001</v>
      </c>
      <c r="H73" s="3108">
        <f t="shared" si="2"/>
        <v>165</v>
      </c>
      <c r="I73" s="3049"/>
      <c r="J73" s="3041"/>
      <c r="K73" s="3042"/>
      <c r="L73" s="3043"/>
      <c r="M73" s="3050"/>
      <c r="N73" s="3051">
        <f t="shared" si="1"/>
        <v>0</v>
      </c>
    </row>
    <row r="74" spans="1:14" s="3058" customFormat="1" ht="26.25" x14ac:dyDescent="0.25">
      <c r="A74" s="3020">
        <f>ROW()</f>
        <v>74</v>
      </c>
      <c r="B74" s="3026">
        <f>IF(C74="E","",IF(ISBLANK(E74),"",IF(ISTEXT(E74),LARGE(B$14:B73,1)+1,0)))</f>
        <v>54</v>
      </c>
      <c r="C74" s="3073">
        <v>2</v>
      </c>
      <c r="D74" s="3037"/>
      <c r="E74" s="3047" t="s">
        <v>2803</v>
      </c>
      <c r="F74" s="3053" t="s">
        <v>2724</v>
      </c>
      <c r="G74" s="3096">
        <v>8.9999999999999993E-3</v>
      </c>
      <c r="H74" s="3108">
        <f t="shared" si="2"/>
        <v>9</v>
      </c>
      <c r="I74" s="3049"/>
      <c r="J74" s="3041"/>
      <c r="K74" s="3042"/>
      <c r="L74" s="3043"/>
      <c r="M74" s="3050"/>
      <c r="N74" s="3051">
        <f t="shared" si="1"/>
        <v>0</v>
      </c>
    </row>
    <row r="75" spans="1:14" s="3058" customFormat="1" ht="26.25" x14ac:dyDescent="0.25">
      <c r="A75" s="3020">
        <f>ROW()</f>
        <v>75</v>
      </c>
      <c r="B75" s="3026">
        <f>IF(C75="E","",IF(ISBLANK(E75),"",IF(ISTEXT(E75),LARGE(B$14:B74,1)+1,0)))</f>
        <v>55</v>
      </c>
      <c r="C75" s="3073">
        <v>2</v>
      </c>
      <c r="D75" s="3037"/>
      <c r="E75" s="3047" t="s">
        <v>2804</v>
      </c>
      <c r="F75" s="3053" t="s">
        <v>2777</v>
      </c>
      <c r="G75" s="3096">
        <v>0.18</v>
      </c>
      <c r="H75" s="3108">
        <f t="shared" si="2"/>
        <v>180</v>
      </c>
      <c r="I75" s="3049"/>
      <c r="J75" s="3041"/>
      <c r="K75" s="3042"/>
      <c r="L75" s="3043"/>
      <c r="M75" s="3050"/>
      <c r="N75" s="3051">
        <f t="shared" si="1"/>
        <v>0</v>
      </c>
    </row>
    <row r="76" spans="1:14" s="3058" customFormat="1" ht="26.25" x14ac:dyDescent="0.25">
      <c r="A76" s="3020">
        <f>ROW()</f>
        <v>76</v>
      </c>
      <c r="B76" s="3026">
        <f>IF(C76="E","",IF(ISBLANK(E76),"",IF(ISTEXT(E76),LARGE(B$14:B75,1)+1,0)))</f>
        <v>56</v>
      </c>
      <c r="C76" s="3073">
        <v>2</v>
      </c>
      <c r="D76" s="3037"/>
      <c r="E76" s="3047" t="s">
        <v>2805</v>
      </c>
      <c r="F76" s="3053" t="s">
        <v>2724</v>
      </c>
      <c r="G76" s="3096">
        <v>0.03</v>
      </c>
      <c r="H76" s="3108">
        <f t="shared" si="2"/>
        <v>30</v>
      </c>
      <c r="I76" s="3049"/>
      <c r="J76" s="3041"/>
      <c r="K76" s="3042"/>
      <c r="L76" s="3043"/>
      <c r="M76" s="3050"/>
      <c r="N76" s="3051">
        <f t="shared" si="1"/>
        <v>0</v>
      </c>
    </row>
    <row r="77" spans="1:14" s="3058" customFormat="1" ht="26.25" x14ac:dyDescent="0.25">
      <c r="A77" s="3020">
        <f>ROW()</f>
        <v>77</v>
      </c>
      <c r="B77" s="3026">
        <f>IF(C77="E","",IF(ISBLANK(E77),"",IF(ISTEXT(E77),LARGE(B$14:B76,1)+1,0)))</f>
        <v>57</v>
      </c>
      <c r="C77" s="3073">
        <v>2</v>
      </c>
      <c r="D77" s="3037"/>
      <c r="E77" s="3047" t="s">
        <v>2806</v>
      </c>
      <c r="F77" s="3053" t="s">
        <v>2807</v>
      </c>
      <c r="G77" s="3096">
        <v>0.3</v>
      </c>
      <c r="H77" s="3108">
        <f t="shared" si="2"/>
        <v>300</v>
      </c>
      <c r="I77" s="3049"/>
      <c r="J77" s="3041"/>
      <c r="K77" s="3042"/>
      <c r="L77" s="3043"/>
      <c r="M77" s="3050"/>
      <c r="N77" s="3051">
        <f t="shared" si="1"/>
        <v>0</v>
      </c>
    </row>
    <row r="78" spans="1:14" s="3058" customFormat="1" ht="26.25" x14ac:dyDescent="0.25">
      <c r="A78" s="3020">
        <f>ROW()</f>
        <v>78</v>
      </c>
      <c r="B78" s="3026">
        <f>IF(C78="E","",IF(ISBLANK(E78),"",IF(ISTEXT(E78),LARGE(B$14:B77,1)+1,0)))</f>
        <v>58</v>
      </c>
      <c r="C78" s="3073">
        <v>2</v>
      </c>
      <c r="D78" s="3037"/>
      <c r="E78" s="3047" t="s">
        <v>2808</v>
      </c>
      <c r="F78" s="3053" t="s">
        <v>2796</v>
      </c>
      <c r="G78" s="3096">
        <v>0.12</v>
      </c>
      <c r="H78" s="3108">
        <f t="shared" si="2"/>
        <v>120</v>
      </c>
      <c r="I78" s="3049"/>
      <c r="J78" s="3041"/>
      <c r="K78" s="3042"/>
      <c r="L78" s="3043"/>
      <c r="M78" s="3050"/>
      <c r="N78" s="3051">
        <f t="shared" si="1"/>
        <v>0</v>
      </c>
    </row>
    <row r="79" spans="1:14" s="3058" customFormat="1" ht="26.25" customHeight="1" x14ac:dyDescent="0.25">
      <c r="A79" s="3020">
        <f>ROW()</f>
        <v>79</v>
      </c>
      <c r="B79" s="3026">
        <f>IF(C79="E","",IF(ISBLANK(E79),"",IF(ISTEXT(E79),LARGE(B$14:B78,1)+1,0)))</f>
        <v>59</v>
      </c>
      <c r="C79" s="3073">
        <v>2</v>
      </c>
      <c r="D79" s="3037"/>
      <c r="E79" s="3047" t="s">
        <v>2809</v>
      </c>
      <c r="F79" s="3053" t="s">
        <v>2810</v>
      </c>
      <c r="G79" s="3096">
        <v>0.17499999999999999</v>
      </c>
      <c r="H79" s="3108">
        <f t="shared" si="2"/>
        <v>175</v>
      </c>
      <c r="I79" s="3049"/>
      <c r="J79" s="3041"/>
      <c r="K79" s="3042"/>
      <c r="L79" s="3043"/>
      <c r="M79" s="3050"/>
      <c r="N79" s="3051">
        <f t="shared" si="1"/>
        <v>0</v>
      </c>
    </row>
    <row r="80" spans="1:14" s="3058" customFormat="1" ht="26.25" x14ac:dyDescent="0.25">
      <c r="A80" s="3020">
        <f>ROW()</f>
        <v>80</v>
      </c>
      <c r="B80" s="3026">
        <f>IF(C80="E","",IF(ISBLANK(E80),"",IF(ISTEXT(E80),LARGE(B$14:B79,1)+1,0)))</f>
        <v>60</v>
      </c>
      <c r="C80" s="3073">
        <v>2</v>
      </c>
      <c r="D80" s="3037"/>
      <c r="E80" s="3047" t="s">
        <v>2811</v>
      </c>
      <c r="F80" s="3053">
        <v>1</v>
      </c>
      <c r="G80" s="3096">
        <v>0.15</v>
      </c>
      <c r="H80" s="3108">
        <f t="shared" si="2"/>
        <v>150</v>
      </c>
      <c r="I80" s="3049"/>
      <c r="J80" s="3041"/>
      <c r="K80" s="3042"/>
      <c r="L80" s="3043"/>
      <c r="M80" s="3050"/>
      <c r="N80" s="3051">
        <f t="shared" si="1"/>
        <v>0</v>
      </c>
    </row>
    <row r="81" spans="1:14" s="3058" customFormat="1" ht="25.5" x14ac:dyDescent="0.35">
      <c r="A81" s="3020">
        <f>ROW()</f>
        <v>81</v>
      </c>
      <c r="B81" s="3026" t="str">
        <f>IF(C81="E","",IF(ISBLANK(E81),"",IF(ISTEXT(E81),LARGE(B$14:B80,1)+1,0)))</f>
        <v/>
      </c>
      <c r="C81" s="3067"/>
      <c r="D81" s="3037"/>
      <c r="E81" s="3038"/>
      <c r="F81" s="3053"/>
      <c r="G81" s="3096"/>
      <c r="H81" s="3108" t="str">
        <f t="shared" si="2"/>
        <v/>
      </c>
      <c r="I81" s="3049"/>
      <c r="J81" s="3069"/>
      <c r="K81" s="3042"/>
      <c r="L81" s="3043"/>
      <c r="M81" s="3050"/>
      <c r="N81" s="3051">
        <f t="shared" ref="N81:N142" si="3">M81*K81</f>
        <v>0</v>
      </c>
    </row>
    <row r="82" spans="1:14" s="3058" customFormat="1" ht="28.5" x14ac:dyDescent="0.25">
      <c r="A82" s="3020">
        <f>ROW()</f>
        <v>82</v>
      </c>
      <c r="B82" s="3026" t="str">
        <f>IF(C82="E","",IF(ISBLANK(E82),"",IF(ISTEXT(E82),LARGE(B$14:B81,1)+1,0)))</f>
        <v/>
      </c>
      <c r="C82" s="3067"/>
      <c r="D82" s="3074" t="s">
        <v>2812</v>
      </c>
      <c r="E82" s="3074"/>
      <c r="F82" s="3835" t="s">
        <v>2697</v>
      </c>
      <c r="G82" s="3836"/>
      <c r="H82" s="3102"/>
      <c r="I82" s="3837" t="s">
        <v>2545</v>
      </c>
      <c r="J82" s="3838"/>
      <c r="K82" s="3031" t="s">
        <v>2698</v>
      </c>
      <c r="L82" s="3032" t="s">
        <v>2699</v>
      </c>
      <c r="M82" s="3033" t="s">
        <v>2705</v>
      </c>
      <c r="N82" s="3034"/>
    </row>
    <row r="83" spans="1:14" s="3058" customFormat="1" ht="31.5" x14ac:dyDescent="0.35">
      <c r="A83" s="3020">
        <f>ROW()</f>
        <v>83</v>
      </c>
      <c r="B83" s="3026" t="str">
        <f>IF(C83="E","",IF(ISBLANK(E83),"",IF(ISTEXT(E83),LARGE(B$14:B82,1)+1,0)))</f>
        <v/>
      </c>
      <c r="C83" s="3067"/>
      <c r="D83" s="3037"/>
      <c r="E83" s="3038"/>
      <c r="F83" s="3063" t="s">
        <v>2707</v>
      </c>
      <c r="G83" s="3096"/>
      <c r="H83" s="3108" t="str">
        <f t="shared" si="2"/>
        <v/>
      </c>
      <c r="I83" s="3049"/>
      <c r="J83" s="3041"/>
      <c r="K83" s="3042"/>
      <c r="L83" s="3043"/>
      <c r="M83" s="3050"/>
      <c r="N83" s="3051">
        <f t="shared" si="3"/>
        <v>0</v>
      </c>
    </row>
    <row r="84" spans="1:14" s="3058" customFormat="1" ht="26.25" x14ac:dyDescent="0.25">
      <c r="A84" s="3020">
        <f>ROW()</f>
        <v>84</v>
      </c>
      <c r="B84" s="3026">
        <f>IF(C84="E","",IF(ISBLANK(E84),"",IF(ISTEXT(E84),LARGE(B$14:B83,1)+1,0)))</f>
        <v>61</v>
      </c>
      <c r="C84" s="3061">
        <v>3</v>
      </c>
      <c r="D84" s="3037"/>
      <c r="E84" s="3047" t="s">
        <v>2813</v>
      </c>
      <c r="F84" s="3053" t="s">
        <v>2814</v>
      </c>
      <c r="G84" s="3096">
        <v>0.17499999999999999</v>
      </c>
      <c r="H84" s="3108">
        <f t="shared" ref="H84:H92" si="4">IF(ISBLANK(G84),"",G84*1000)</f>
        <v>175</v>
      </c>
      <c r="I84" s="3049"/>
      <c r="J84" s="3041"/>
      <c r="K84" s="3042"/>
      <c r="L84" s="3043"/>
      <c r="M84" s="3050"/>
      <c r="N84" s="3051">
        <f t="shared" si="3"/>
        <v>0</v>
      </c>
    </row>
    <row r="85" spans="1:14" s="3058" customFormat="1" ht="26.25" x14ac:dyDescent="0.25">
      <c r="A85" s="3020">
        <f>ROW()</f>
        <v>85</v>
      </c>
      <c r="B85" s="3026">
        <f>IF(C85="E","",IF(ISBLANK(E85),"",IF(ISTEXT(E85),LARGE(B$14:B84,1)+1,0)))</f>
        <v>62</v>
      </c>
      <c r="C85" s="3061">
        <v>3</v>
      </c>
      <c r="D85" s="3037"/>
      <c r="E85" s="3047" t="s">
        <v>2815</v>
      </c>
      <c r="F85" s="3053" t="s">
        <v>2710</v>
      </c>
      <c r="G85" s="3096">
        <v>0.04</v>
      </c>
      <c r="H85" s="3108">
        <f t="shared" si="4"/>
        <v>40</v>
      </c>
      <c r="I85" s="3049"/>
      <c r="J85" s="3041"/>
      <c r="K85" s="3042"/>
      <c r="L85" s="3043"/>
      <c r="M85" s="3050"/>
      <c r="N85" s="3051">
        <f t="shared" si="3"/>
        <v>0</v>
      </c>
    </row>
    <row r="86" spans="1:14" s="3058" customFormat="1" ht="26.25" x14ac:dyDescent="0.25">
      <c r="A86" s="3020">
        <f>ROW()</f>
        <v>86</v>
      </c>
      <c r="B86" s="3026">
        <f>IF(C86="E","",IF(ISBLANK(E86),"",IF(ISTEXT(E86),LARGE(B$14:B85,1)+1,0)))</f>
        <v>63</v>
      </c>
      <c r="C86" s="3061">
        <v>3</v>
      </c>
      <c r="D86" s="3037"/>
      <c r="E86" s="3047" t="s">
        <v>2816</v>
      </c>
      <c r="F86" s="3053" t="s">
        <v>2710</v>
      </c>
      <c r="G86" s="3096">
        <v>0.03</v>
      </c>
      <c r="H86" s="3108">
        <f t="shared" si="4"/>
        <v>30</v>
      </c>
      <c r="I86" s="3049"/>
      <c r="J86" s="3041"/>
      <c r="K86" s="3042"/>
      <c r="L86" s="3043"/>
      <c r="M86" s="3050"/>
      <c r="N86" s="3051">
        <f t="shared" si="3"/>
        <v>0</v>
      </c>
    </row>
    <row r="87" spans="1:14" s="3058" customFormat="1" ht="26.25" x14ac:dyDescent="0.25">
      <c r="A87" s="3020">
        <f>ROW()</f>
        <v>87</v>
      </c>
      <c r="B87" s="3026">
        <f>IF(C87="E","",IF(ISBLANK(E87),"",IF(ISTEXT(E87),LARGE(B$14:B86,1)+1,0)))</f>
        <v>64</v>
      </c>
      <c r="C87" s="3061">
        <v>3</v>
      </c>
      <c r="D87" s="3037"/>
      <c r="E87" s="3047" t="s">
        <v>2817</v>
      </c>
      <c r="F87" s="3053" t="s">
        <v>2710</v>
      </c>
      <c r="G87" s="3096">
        <v>3.5000000000000003E-2</v>
      </c>
      <c r="H87" s="3108">
        <f t="shared" si="4"/>
        <v>35</v>
      </c>
      <c r="I87" s="3049"/>
      <c r="J87" s="3041"/>
      <c r="K87" s="3042"/>
      <c r="L87" s="3043"/>
      <c r="M87" s="3050"/>
      <c r="N87" s="3051">
        <f t="shared" si="3"/>
        <v>0</v>
      </c>
    </row>
    <row r="88" spans="1:14" s="3058" customFormat="1" ht="26.25" x14ac:dyDescent="0.25">
      <c r="A88" s="3020">
        <f>ROW()</f>
        <v>88</v>
      </c>
      <c r="B88" s="3026">
        <f>IF(C88="E","",IF(ISBLANK(E88),"",IF(ISTEXT(E88),LARGE(B$14:B87,1)+1,0)))</f>
        <v>65</v>
      </c>
      <c r="C88" s="3061">
        <v>3</v>
      </c>
      <c r="D88" s="3037"/>
      <c r="E88" s="3047" t="s">
        <v>2818</v>
      </c>
      <c r="F88" s="3053" t="s">
        <v>2710</v>
      </c>
      <c r="G88" s="3096">
        <v>1.7999999999999999E-2</v>
      </c>
      <c r="H88" s="3108">
        <f t="shared" si="4"/>
        <v>18</v>
      </c>
      <c r="I88" s="3049"/>
      <c r="J88" s="3041"/>
      <c r="K88" s="3042"/>
      <c r="L88" s="3043"/>
      <c r="M88" s="3050"/>
      <c r="N88" s="3051">
        <f t="shared" si="3"/>
        <v>0</v>
      </c>
    </row>
    <row r="89" spans="1:14" s="3058" customFormat="1" ht="26.25" x14ac:dyDescent="0.25">
      <c r="A89" s="3020">
        <f>ROW()</f>
        <v>89</v>
      </c>
      <c r="B89" s="3026">
        <f>IF(C89="E","",IF(ISBLANK(E89),"",IF(ISTEXT(E89),LARGE(B$14:B88,1)+1,0)))</f>
        <v>66</v>
      </c>
      <c r="C89" s="3061">
        <v>3</v>
      </c>
      <c r="D89" s="3037"/>
      <c r="E89" s="3047" t="s">
        <v>2819</v>
      </c>
      <c r="F89" s="3053" t="s">
        <v>2796</v>
      </c>
      <c r="G89" s="3096">
        <v>0.115</v>
      </c>
      <c r="H89" s="3108">
        <f t="shared" si="4"/>
        <v>115</v>
      </c>
      <c r="I89" s="3049"/>
      <c r="J89" s="3041"/>
      <c r="K89" s="3042"/>
      <c r="L89" s="3043"/>
      <c r="M89" s="3050"/>
      <c r="N89" s="3051">
        <f t="shared" si="3"/>
        <v>0</v>
      </c>
    </row>
    <row r="90" spans="1:14" s="3058" customFormat="1" ht="26.25" x14ac:dyDescent="0.25">
      <c r="A90" s="3020">
        <f>ROW()</f>
        <v>90</v>
      </c>
      <c r="B90" s="3026">
        <f>IF(C90="E","",IF(ISBLANK(E90),"",IF(ISTEXT(E90),LARGE(B$14:B89,1)+1,0)))</f>
        <v>67</v>
      </c>
      <c r="C90" s="3061">
        <v>3</v>
      </c>
      <c r="D90" s="3037"/>
      <c r="E90" s="3047" t="s">
        <v>2820</v>
      </c>
      <c r="F90" s="3053" t="s">
        <v>2821</v>
      </c>
      <c r="G90" s="3096">
        <v>0.14000000000000001</v>
      </c>
      <c r="H90" s="3108">
        <f t="shared" si="4"/>
        <v>140</v>
      </c>
      <c r="I90" s="3049"/>
      <c r="J90" s="3041"/>
      <c r="K90" s="3042"/>
      <c r="L90" s="3043"/>
      <c r="M90" s="3050"/>
      <c r="N90" s="3051">
        <f t="shared" si="3"/>
        <v>0</v>
      </c>
    </row>
    <row r="91" spans="1:14" s="3058" customFormat="1" ht="26.25" x14ac:dyDescent="0.25">
      <c r="A91" s="3020">
        <f>ROW()</f>
        <v>91</v>
      </c>
      <c r="B91" s="3026">
        <f>IF(C91="E","",IF(ISBLANK(E91),"",IF(ISTEXT(E91),LARGE(B$14:B90,1)+1,0)))</f>
        <v>68</v>
      </c>
      <c r="C91" s="3061">
        <v>3</v>
      </c>
      <c r="D91" s="3037"/>
      <c r="E91" s="3047" t="s">
        <v>2822</v>
      </c>
      <c r="F91" s="3053"/>
      <c r="G91" s="3096"/>
      <c r="H91" s="3108" t="str">
        <f t="shared" si="4"/>
        <v/>
      </c>
      <c r="I91" s="3049"/>
      <c r="J91" s="3041"/>
      <c r="K91" s="3042"/>
      <c r="L91" s="3043"/>
      <c r="M91" s="3050"/>
      <c r="N91" s="3051">
        <f t="shared" si="3"/>
        <v>0</v>
      </c>
    </row>
    <row r="92" spans="1:14" s="3058" customFormat="1" ht="25.5" x14ac:dyDescent="0.35">
      <c r="A92" s="3020">
        <f>ROW()</f>
        <v>92</v>
      </c>
      <c r="B92" s="3026" t="str">
        <f>IF(C92="E","",IF(ISBLANK(E92),"",IF(ISTEXT(E92),LARGE(B$14:B91,1)+1,0)))</f>
        <v/>
      </c>
      <c r="C92" s="3067"/>
      <c r="D92" s="3037"/>
      <c r="E92" s="3038"/>
      <c r="F92" s="3053"/>
      <c r="G92" s="3096"/>
      <c r="H92" s="3108" t="str">
        <f t="shared" si="4"/>
        <v/>
      </c>
      <c r="I92" s="3049"/>
      <c r="J92" s="3069"/>
      <c r="K92" s="3042"/>
      <c r="L92" s="3043"/>
      <c r="M92" s="3050"/>
      <c r="N92" s="3051">
        <f t="shared" si="3"/>
        <v>0</v>
      </c>
    </row>
    <row r="93" spans="1:14" s="3058" customFormat="1" ht="28.5" customHeight="1" x14ac:dyDescent="0.25">
      <c r="A93" s="3020">
        <f>ROW()</f>
        <v>93</v>
      </c>
      <c r="B93" s="3026" t="str">
        <f>IF(C93="E","",IF(ISBLANK(E93),"",IF(ISTEXT(E93),LARGE(B$14:B92,1)+1,0)))</f>
        <v/>
      </c>
      <c r="C93" s="3067"/>
      <c r="D93" s="3075" t="s">
        <v>2823</v>
      </c>
      <c r="E93" s="3076"/>
      <c r="F93" s="3077" t="s">
        <v>2697</v>
      </c>
      <c r="G93" s="3078"/>
      <c r="H93" s="3103"/>
      <c r="I93" s="3819" t="s">
        <v>2545</v>
      </c>
      <c r="J93" s="3820"/>
      <c r="K93" s="3031" t="s">
        <v>2698</v>
      </c>
      <c r="L93" s="3032" t="s">
        <v>2699</v>
      </c>
      <c r="M93" s="3033" t="s">
        <v>2705</v>
      </c>
      <c r="N93" s="3034"/>
    </row>
    <row r="94" spans="1:14" s="3058" customFormat="1" ht="31.5" x14ac:dyDescent="0.35">
      <c r="A94" s="3020">
        <f>ROW()</f>
        <v>94</v>
      </c>
      <c r="B94" s="3026" t="str">
        <f>IF(C94="E","",IF(ISBLANK(E94),"",IF(ISTEXT(E94),LARGE(B$14:B93,1)+1,0)))</f>
        <v/>
      </c>
      <c r="C94" s="3067"/>
      <c r="D94" s="3037"/>
      <c r="E94" s="3038"/>
      <c r="F94" s="3063" t="s">
        <v>2707</v>
      </c>
      <c r="G94" s="3096"/>
      <c r="H94" s="3108" t="str">
        <f t="shared" ref="H94:H114" si="5">IF(ISBLANK(G94),"",G94*1000)</f>
        <v/>
      </c>
      <c r="I94" s="3049"/>
      <c r="J94" s="3069"/>
      <c r="K94" s="3042"/>
      <c r="L94" s="3043"/>
      <c r="M94" s="3050"/>
      <c r="N94" s="3051">
        <f t="shared" si="3"/>
        <v>0</v>
      </c>
    </row>
    <row r="95" spans="1:14" s="3058" customFormat="1" ht="26.25" x14ac:dyDescent="0.25">
      <c r="A95" s="3020">
        <f>ROW()</f>
        <v>95</v>
      </c>
      <c r="B95" s="3026">
        <f>IF(C95="E","",IF(ISBLANK(E95),"",IF(ISTEXT(E95),LARGE(B$14:B94,1)+1,0)))</f>
        <v>69</v>
      </c>
      <c r="C95" s="3079">
        <v>4</v>
      </c>
      <c r="D95" s="3037"/>
      <c r="E95" s="3047" t="s">
        <v>2824</v>
      </c>
      <c r="F95" s="3053" t="s">
        <v>2780</v>
      </c>
      <c r="G95" s="3096">
        <v>0.1</v>
      </c>
      <c r="H95" s="3108">
        <f t="shared" si="5"/>
        <v>100</v>
      </c>
      <c r="I95" s="3049"/>
      <c r="J95" s="3041"/>
      <c r="K95" s="3042"/>
      <c r="L95" s="3043"/>
      <c r="M95" s="3050"/>
      <c r="N95" s="3051">
        <f t="shared" si="3"/>
        <v>0</v>
      </c>
    </row>
    <row r="96" spans="1:14" s="3058" customFormat="1" ht="26.25" x14ac:dyDescent="0.25">
      <c r="A96" s="3020">
        <f>ROW()</f>
        <v>96</v>
      </c>
      <c r="B96" s="3026">
        <f>IF(C96="E","",IF(ISBLANK(E96),"",IF(ISTEXT(E96),LARGE(B$14:B95,1)+1,0)))</f>
        <v>70</v>
      </c>
      <c r="C96" s="3079">
        <v>4</v>
      </c>
      <c r="D96" s="3037"/>
      <c r="E96" s="3047" t="s">
        <v>2825</v>
      </c>
      <c r="F96" s="3053" t="s">
        <v>2773</v>
      </c>
      <c r="G96" s="3096">
        <v>8.5000000000000006E-2</v>
      </c>
      <c r="H96" s="3108">
        <f t="shared" si="5"/>
        <v>85</v>
      </c>
      <c r="I96" s="3049"/>
      <c r="J96" s="3041"/>
      <c r="K96" s="3042"/>
      <c r="L96" s="3043"/>
      <c r="M96" s="3050"/>
      <c r="N96" s="3051">
        <f t="shared" si="3"/>
        <v>0</v>
      </c>
    </row>
    <row r="97" spans="1:14" s="3058" customFormat="1" ht="26.25" x14ac:dyDescent="0.25">
      <c r="A97" s="3020">
        <f>ROW()</f>
        <v>97</v>
      </c>
      <c r="B97" s="3026">
        <f>IF(C97="E","",IF(ISBLANK(E97),"",IF(ISTEXT(E97),LARGE(B$14:B96,1)+1,0)))</f>
        <v>71</v>
      </c>
      <c r="C97" s="3079">
        <v>4</v>
      </c>
      <c r="D97" s="3037"/>
      <c r="E97" s="3047" t="s">
        <v>2826</v>
      </c>
      <c r="F97" s="3053">
        <v>1</v>
      </c>
      <c r="G97" s="3096">
        <v>0.1</v>
      </c>
      <c r="H97" s="3108">
        <f t="shared" si="5"/>
        <v>100</v>
      </c>
      <c r="I97" s="3049"/>
      <c r="J97" s="3041"/>
      <c r="K97" s="3042"/>
      <c r="L97" s="3043"/>
      <c r="M97" s="3050"/>
      <c r="N97" s="3051">
        <f t="shared" si="3"/>
        <v>0</v>
      </c>
    </row>
    <row r="98" spans="1:14" s="3058" customFormat="1" ht="26.25" x14ac:dyDescent="0.25">
      <c r="A98" s="3020">
        <f>ROW()</f>
        <v>98</v>
      </c>
      <c r="B98" s="3026">
        <f>IF(C98="E","",IF(ISBLANK(E98),"",IF(ISTEXT(E98),LARGE(B$14:B97,1)+1,0)))</f>
        <v>72</v>
      </c>
      <c r="C98" s="3079">
        <v>4</v>
      </c>
      <c r="D98" s="3037"/>
      <c r="E98" s="3047" t="s">
        <v>2827</v>
      </c>
      <c r="F98" s="3053" t="s">
        <v>2773</v>
      </c>
      <c r="G98" s="3096">
        <v>8.5000000000000006E-2</v>
      </c>
      <c r="H98" s="3108">
        <f t="shared" si="5"/>
        <v>85</v>
      </c>
      <c r="I98" s="3049"/>
      <c r="J98" s="3041"/>
      <c r="K98" s="3042"/>
      <c r="L98" s="3043"/>
      <c r="M98" s="3050"/>
      <c r="N98" s="3051">
        <f t="shared" si="3"/>
        <v>0</v>
      </c>
    </row>
    <row r="99" spans="1:14" s="3058" customFormat="1" ht="26.25" x14ac:dyDescent="0.25">
      <c r="A99" s="3020">
        <f>ROW()</f>
        <v>99</v>
      </c>
      <c r="B99" s="3026">
        <f>IF(C99="E","",IF(ISBLANK(E99),"",IF(ISTEXT(E99),LARGE(B$14:B98,1)+1,0)))</f>
        <v>73</v>
      </c>
      <c r="C99" s="3079">
        <v>4</v>
      </c>
      <c r="D99" s="3037"/>
      <c r="E99" s="3047" t="s">
        <v>2828</v>
      </c>
      <c r="F99" s="3053" t="s">
        <v>2780</v>
      </c>
      <c r="G99" s="3096">
        <v>2.7E-2</v>
      </c>
      <c r="H99" s="3108">
        <f t="shared" si="5"/>
        <v>27</v>
      </c>
      <c r="I99" s="3049"/>
      <c r="J99" s="3041"/>
      <c r="K99" s="3042"/>
      <c r="L99" s="3043"/>
      <c r="M99" s="3050"/>
      <c r="N99" s="3051">
        <f t="shared" si="3"/>
        <v>0</v>
      </c>
    </row>
    <row r="100" spans="1:14" s="3058" customFormat="1" ht="26.25" x14ac:dyDescent="0.25">
      <c r="A100" s="3020">
        <f>ROW()</f>
        <v>100</v>
      </c>
      <c r="B100" s="3026">
        <f>IF(C100="E","",IF(ISBLANK(E100),"",IF(ISTEXT(E100),LARGE(B$14:B99,1)+1,0)))</f>
        <v>74</v>
      </c>
      <c r="C100" s="3079">
        <v>4</v>
      </c>
      <c r="D100" s="3037"/>
      <c r="E100" s="3047" t="s">
        <v>1756</v>
      </c>
      <c r="F100" s="3053">
        <v>1</v>
      </c>
      <c r="G100" s="3096">
        <v>0.2</v>
      </c>
      <c r="H100" s="3108">
        <f t="shared" si="5"/>
        <v>200</v>
      </c>
      <c r="I100" s="3049"/>
      <c r="J100" s="3041"/>
      <c r="K100" s="3042"/>
      <c r="L100" s="3043"/>
      <c r="M100" s="3050"/>
      <c r="N100" s="3051">
        <f t="shared" si="3"/>
        <v>0</v>
      </c>
    </row>
    <row r="101" spans="1:14" s="3058" customFormat="1" ht="26.25" x14ac:dyDescent="0.25">
      <c r="A101" s="3020">
        <f>ROW()</f>
        <v>101</v>
      </c>
      <c r="B101" s="3026">
        <f>IF(C101="E","",IF(ISBLANK(E101),"",IF(ISTEXT(E101),LARGE(B$14:B100,1)+1,0)))</f>
        <v>75</v>
      </c>
      <c r="C101" s="3079">
        <v>4</v>
      </c>
      <c r="D101" s="3037"/>
      <c r="E101" s="3047" t="s">
        <v>2829</v>
      </c>
      <c r="F101" s="3053" t="s">
        <v>2773</v>
      </c>
      <c r="G101" s="3096">
        <v>0.25</v>
      </c>
      <c r="H101" s="3108">
        <f t="shared" si="5"/>
        <v>250</v>
      </c>
      <c r="I101" s="3049"/>
      <c r="J101" s="3041"/>
      <c r="K101" s="3042"/>
      <c r="L101" s="3043"/>
      <c r="M101" s="3050"/>
      <c r="N101" s="3051">
        <f t="shared" si="3"/>
        <v>0</v>
      </c>
    </row>
    <row r="102" spans="1:14" s="3058" customFormat="1" ht="26.25" x14ac:dyDescent="0.25">
      <c r="A102" s="3020">
        <f>ROW()</f>
        <v>102</v>
      </c>
      <c r="B102" s="3026">
        <f>IF(C102="E","",IF(ISBLANK(E102),"",IF(ISTEXT(E102),LARGE(B$14:B101,1)+1,0)))</f>
        <v>76</v>
      </c>
      <c r="C102" s="3079">
        <v>4</v>
      </c>
      <c r="D102" s="3037"/>
      <c r="E102" s="3047" t="s">
        <v>2830</v>
      </c>
      <c r="F102" s="3053" t="s">
        <v>2710</v>
      </c>
      <c r="G102" s="3096">
        <v>3.5000000000000003E-2</v>
      </c>
      <c r="H102" s="3108">
        <f t="shared" si="5"/>
        <v>35</v>
      </c>
      <c r="I102" s="3049"/>
      <c r="J102" s="3041"/>
      <c r="K102" s="3042"/>
      <c r="L102" s="3043"/>
      <c r="M102" s="3050"/>
      <c r="N102" s="3051">
        <f t="shared" si="3"/>
        <v>0</v>
      </c>
    </row>
    <row r="103" spans="1:14" s="3058" customFormat="1" ht="26.25" x14ac:dyDescent="0.25">
      <c r="A103" s="3020">
        <f>ROW()</f>
        <v>103</v>
      </c>
      <c r="B103" s="3026">
        <f>IF(C103="E","",IF(ISBLANK(E103),"",IF(ISTEXT(E103),LARGE(B$14:B102,1)+1,0)))</f>
        <v>77</v>
      </c>
      <c r="C103" s="3079">
        <v>4</v>
      </c>
      <c r="D103" s="3037"/>
      <c r="E103" s="3047" t="s">
        <v>2640</v>
      </c>
      <c r="F103" s="3053" t="s">
        <v>2782</v>
      </c>
      <c r="G103" s="3096">
        <v>0.115</v>
      </c>
      <c r="H103" s="3108">
        <f t="shared" si="5"/>
        <v>115</v>
      </c>
      <c r="I103" s="3049"/>
      <c r="J103" s="3041"/>
      <c r="K103" s="3042"/>
      <c r="L103" s="3043"/>
      <c r="M103" s="3050"/>
      <c r="N103" s="3051">
        <f t="shared" si="3"/>
        <v>0</v>
      </c>
    </row>
    <row r="104" spans="1:14" s="3058" customFormat="1" ht="26.25" x14ac:dyDescent="0.25">
      <c r="A104" s="3020">
        <f>ROW()</f>
        <v>104</v>
      </c>
      <c r="B104" s="3026">
        <f>IF(C104="E","",IF(ISBLANK(E104),"",IF(ISTEXT(E104),LARGE(B$14:B103,1)+1,0)))</f>
        <v>78</v>
      </c>
      <c r="C104" s="3079">
        <v>4</v>
      </c>
      <c r="D104" s="3037"/>
      <c r="E104" s="3047" t="s">
        <v>2831</v>
      </c>
      <c r="F104" s="3053" t="s">
        <v>2780</v>
      </c>
      <c r="G104" s="3096">
        <v>4.0000000000000001E-3</v>
      </c>
      <c r="H104" s="3108">
        <f t="shared" si="5"/>
        <v>4</v>
      </c>
      <c r="I104" s="3049"/>
      <c r="J104" s="3041"/>
      <c r="K104" s="3042"/>
      <c r="L104" s="3043"/>
      <c r="M104" s="3050"/>
      <c r="N104" s="3051">
        <f t="shared" si="3"/>
        <v>0</v>
      </c>
    </row>
    <row r="105" spans="1:14" s="3058" customFormat="1" ht="26.25" x14ac:dyDescent="0.25">
      <c r="A105" s="3020">
        <f>ROW()</f>
        <v>105</v>
      </c>
      <c r="B105" s="3026">
        <f>IF(C105="E","",IF(ISBLANK(E105),"",IF(ISTEXT(E105),LARGE(B$14:B104,1)+1,0)))</f>
        <v>79</v>
      </c>
      <c r="C105" s="3079">
        <v>4</v>
      </c>
      <c r="D105" s="3037"/>
      <c r="E105" s="3047" t="s">
        <v>2832</v>
      </c>
      <c r="F105" s="3053" t="s">
        <v>2821</v>
      </c>
      <c r="G105" s="3096">
        <v>0.21</v>
      </c>
      <c r="H105" s="3108">
        <f t="shared" si="5"/>
        <v>210</v>
      </c>
      <c r="I105" s="3049"/>
      <c r="J105" s="3041"/>
      <c r="K105" s="3042"/>
      <c r="L105" s="3043"/>
      <c r="M105" s="3050"/>
      <c r="N105" s="3051">
        <f t="shared" si="3"/>
        <v>0</v>
      </c>
    </row>
    <row r="106" spans="1:14" s="3058" customFormat="1" ht="26.25" x14ac:dyDescent="0.25">
      <c r="A106" s="3020">
        <f>ROW()</f>
        <v>106</v>
      </c>
      <c r="B106" s="3026">
        <f>IF(C106="E","",IF(ISBLANK(E106),"",IF(ISTEXT(E106),LARGE(B$14:B105,1)+1,0)))</f>
        <v>80</v>
      </c>
      <c r="C106" s="3079">
        <v>4</v>
      </c>
      <c r="D106" s="3037"/>
      <c r="E106" s="3047" t="s">
        <v>2833</v>
      </c>
      <c r="F106" s="3053"/>
      <c r="G106" s="3096"/>
      <c r="H106" s="3108" t="str">
        <f t="shared" si="5"/>
        <v/>
      </c>
      <c r="I106" s="3049"/>
      <c r="J106" s="3041"/>
      <c r="K106" s="3042"/>
      <c r="L106" s="3043"/>
      <c r="M106" s="3050"/>
      <c r="N106" s="3051">
        <f t="shared" si="3"/>
        <v>0</v>
      </c>
    </row>
    <row r="107" spans="1:14" s="3058" customFormat="1" ht="26.25" x14ac:dyDescent="0.25">
      <c r="A107" s="3020">
        <f>ROW()</f>
        <v>107</v>
      </c>
      <c r="B107" s="3026">
        <f>IF(C107="E","",IF(ISBLANK(E107),"",IF(ISTEXT(E107),LARGE(B$14:B106,1)+1,0)))</f>
        <v>81</v>
      </c>
      <c r="C107" s="3079">
        <v>4</v>
      </c>
      <c r="D107" s="3037"/>
      <c r="E107" s="3047" t="s">
        <v>2834</v>
      </c>
      <c r="F107" s="3053" t="s">
        <v>2710</v>
      </c>
      <c r="G107" s="3096">
        <v>4.4999999999999998E-2</v>
      </c>
      <c r="H107" s="3108">
        <f t="shared" si="5"/>
        <v>45</v>
      </c>
      <c r="I107" s="3049"/>
      <c r="J107" s="3041"/>
      <c r="K107" s="3042"/>
      <c r="L107" s="3043"/>
      <c r="M107" s="3050"/>
      <c r="N107" s="3051">
        <f t="shared" si="3"/>
        <v>0</v>
      </c>
    </row>
    <row r="108" spans="1:14" s="3058" customFormat="1" ht="26.25" x14ac:dyDescent="0.25">
      <c r="A108" s="3020">
        <f>ROW()</f>
        <v>108</v>
      </c>
      <c r="B108" s="3026">
        <f>IF(C108="E","",IF(ISBLANK(E108),"",IF(ISTEXT(E108),LARGE(B$14:B107,1)+1,0)))</f>
        <v>82</v>
      </c>
      <c r="C108" s="3079">
        <v>4</v>
      </c>
      <c r="D108" s="3037"/>
      <c r="E108" s="3047" t="s">
        <v>2835</v>
      </c>
      <c r="F108" s="3053" t="s">
        <v>2796</v>
      </c>
      <c r="G108" s="3096">
        <v>0.185</v>
      </c>
      <c r="H108" s="3108">
        <f t="shared" si="5"/>
        <v>185</v>
      </c>
      <c r="I108" s="3049"/>
      <c r="J108" s="3041"/>
      <c r="K108" s="3042"/>
      <c r="L108" s="3043"/>
      <c r="M108" s="3050"/>
      <c r="N108" s="3051">
        <f t="shared" si="3"/>
        <v>0</v>
      </c>
    </row>
    <row r="109" spans="1:14" s="3058" customFormat="1" ht="26.25" x14ac:dyDescent="0.25">
      <c r="A109" s="3020">
        <f>ROW()</f>
        <v>109</v>
      </c>
      <c r="B109" s="3026">
        <f>IF(C109="E","",IF(ISBLANK(E109),"",IF(ISTEXT(E109),LARGE(B$14:B108,1)+1,0)))</f>
        <v>83</v>
      </c>
      <c r="C109" s="3079">
        <v>4</v>
      </c>
      <c r="D109" s="3037"/>
      <c r="E109" s="3047" t="s">
        <v>2836</v>
      </c>
      <c r="F109" s="3053">
        <v>1</v>
      </c>
      <c r="G109" s="3096">
        <v>0.05</v>
      </c>
      <c r="H109" s="3108">
        <f t="shared" si="5"/>
        <v>50</v>
      </c>
      <c r="I109" s="3049"/>
      <c r="J109" s="3041"/>
      <c r="K109" s="3042"/>
      <c r="L109" s="3043"/>
      <c r="M109" s="3050"/>
      <c r="N109" s="3051">
        <f t="shared" si="3"/>
        <v>0</v>
      </c>
    </row>
    <row r="110" spans="1:14" s="3058" customFormat="1" ht="26.25" x14ac:dyDescent="0.25">
      <c r="A110" s="3020">
        <f>ROW()</f>
        <v>110</v>
      </c>
      <c r="B110" s="3026">
        <f>IF(C110="E","",IF(ISBLANK(E110),"",IF(ISTEXT(E110),LARGE(B$14:B109,1)+1,0)))</f>
        <v>84</v>
      </c>
      <c r="C110" s="3079">
        <v>4</v>
      </c>
      <c r="D110" s="3037"/>
      <c r="E110" s="3047" t="s">
        <v>2837</v>
      </c>
      <c r="F110" s="3053" t="s">
        <v>2710</v>
      </c>
      <c r="G110" s="3096">
        <v>0.03</v>
      </c>
      <c r="H110" s="3108">
        <f t="shared" si="5"/>
        <v>30</v>
      </c>
      <c r="I110" s="3049"/>
      <c r="J110" s="3041"/>
      <c r="K110" s="3042"/>
      <c r="L110" s="3043"/>
      <c r="M110" s="3050"/>
      <c r="N110" s="3051">
        <f t="shared" si="3"/>
        <v>0</v>
      </c>
    </row>
    <row r="111" spans="1:14" s="3058" customFormat="1" ht="26.25" customHeight="1" x14ac:dyDescent="0.25">
      <c r="A111" s="3020">
        <f>ROW()</f>
        <v>111</v>
      </c>
      <c r="B111" s="3026">
        <f>IF(C111="E","",IF(ISBLANK(E111),"",IF(ISTEXT(E111),LARGE(B$14:B110,1)+1,0)))</f>
        <v>85</v>
      </c>
      <c r="C111" s="3079">
        <v>4</v>
      </c>
      <c r="D111" s="3037"/>
      <c r="E111" s="3047" t="s">
        <v>2838</v>
      </c>
      <c r="F111" s="3053" t="s">
        <v>2839</v>
      </c>
      <c r="G111" s="3096">
        <v>0.05</v>
      </c>
      <c r="H111" s="3108">
        <f t="shared" si="5"/>
        <v>50</v>
      </c>
      <c r="I111" s="3049"/>
      <c r="J111" s="3041"/>
      <c r="K111" s="3042"/>
      <c r="L111" s="3043"/>
      <c r="M111" s="3050"/>
      <c r="N111" s="3051">
        <f t="shared" si="3"/>
        <v>0</v>
      </c>
    </row>
    <row r="112" spans="1:14" s="3058" customFormat="1" ht="26.25" x14ac:dyDescent="0.25">
      <c r="A112" s="3020">
        <f>ROW()</f>
        <v>112</v>
      </c>
      <c r="B112" s="3026">
        <f>IF(C112="E","",IF(ISBLANK(E112),"",IF(ISTEXT(E112),LARGE(B$14:B111,1)+1,0)))</f>
        <v>86</v>
      </c>
      <c r="C112" s="3079">
        <v>4</v>
      </c>
      <c r="D112" s="3037"/>
      <c r="E112" s="3047" t="s">
        <v>2840</v>
      </c>
      <c r="F112" s="3053" t="s">
        <v>2796</v>
      </c>
      <c r="G112" s="3096">
        <v>6.0000000000000001E-3</v>
      </c>
      <c r="H112" s="3108">
        <f t="shared" si="5"/>
        <v>6</v>
      </c>
      <c r="I112" s="3049"/>
      <c r="J112" s="3041"/>
      <c r="K112" s="3042"/>
      <c r="L112" s="3043"/>
      <c r="M112" s="3050"/>
      <c r="N112" s="3051">
        <f t="shared" si="3"/>
        <v>0</v>
      </c>
    </row>
    <row r="113" spans="1:14" s="3058" customFormat="1" ht="26.25" x14ac:dyDescent="0.25">
      <c r="A113" s="3020">
        <f>ROW()</f>
        <v>113</v>
      </c>
      <c r="B113" s="3026">
        <f>IF(C113="E","",IF(ISBLANK(E113),"",IF(ISTEXT(E113),LARGE(B$14:B112,1)+1,0)))</f>
        <v>87</v>
      </c>
      <c r="C113" s="3079">
        <v>4</v>
      </c>
      <c r="D113" s="3037"/>
      <c r="E113" s="3047" t="s">
        <v>2841</v>
      </c>
      <c r="F113" s="3053" t="s">
        <v>2773</v>
      </c>
      <c r="G113" s="3096">
        <v>0.15</v>
      </c>
      <c r="H113" s="3108">
        <f t="shared" si="5"/>
        <v>150</v>
      </c>
      <c r="I113" s="3049"/>
      <c r="J113" s="3041"/>
      <c r="K113" s="3042"/>
      <c r="L113" s="3043"/>
      <c r="M113" s="3050"/>
      <c r="N113" s="3051">
        <f t="shared" si="3"/>
        <v>0</v>
      </c>
    </row>
    <row r="114" spans="1:14" s="3058" customFormat="1" ht="25.5" x14ac:dyDescent="0.35">
      <c r="A114" s="3020">
        <f>ROW()</f>
        <v>114</v>
      </c>
      <c r="B114" s="3026" t="str">
        <f>IF(C114="E","",IF(ISBLANK(E114),"",IF(ISTEXT(E114),LARGE(B$14:B113,1)+1,0)))</f>
        <v/>
      </c>
      <c r="C114" s="3067"/>
      <c r="D114" s="3037"/>
      <c r="E114" s="3038"/>
      <c r="F114" s="133"/>
      <c r="G114" s="3096"/>
      <c r="H114" s="3108" t="str">
        <f t="shared" si="5"/>
        <v/>
      </c>
      <c r="I114" s="3049"/>
      <c r="J114" s="3069"/>
      <c r="K114" s="3042"/>
      <c r="L114" s="3043"/>
      <c r="M114" s="3050"/>
      <c r="N114" s="3051">
        <f t="shared" si="3"/>
        <v>0</v>
      </c>
    </row>
    <row r="115" spans="1:14" s="3058" customFormat="1" ht="28.5" x14ac:dyDescent="0.25">
      <c r="A115" s="3020">
        <f>ROW()</f>
        <v>115</v>
      </c>
      <c r="B115" s="3026" t="str">
        <f>IF(C115="E","",IF(ISBLANK(E115),"",IF(ISTEXT(E115),LARGE(B$14:B114,1)+1,0)))</f>
        <v/>
      </c>
      <c r="C115" s="3067"/>
      <c r="D115" s="3080" t="s">
        <v>2842</v>
      </c>
      <c r="E115" s="3080"/>
      <c r="F115" s="3081" t="s">
        <v>2697</v>
      </c>
      <c r="G115" s="3082"/>
      <c r="H115" s="3104"/>
      <c r="I115" s="3821" t="s">
        <v>2545</v>
      </c>
      <c r="J115" s="3822"/>
      <c r="K115" s="3031" t="s">
        <v>2698</v>
      </c>
      <c r="L115" s="3032" t="s">
        <v>2699</v>
      </c>
      <c r="M115" s="3033" t="s">
        <v>2705</v>
      </c>
      <c r="N115" s="3034"/>
    </row>
    <row r="116" spans="1:14" s="3058" customFormat="1" ht="31.5" x14ac:dyDescent="0.35">
      <c r="A116" s="3020">
        <f>ROW()</f>
        <v>116</v>
      </c>
      <c r="B116" s="3026" t="str">
        <f>IF(C116="E","",IF(ISBLANK(E116),"",IF(ISTEXT(E116),LARGE(B$14:B115,1)+1,0)))</f>
        <v/>
      </c>
      <c r="C116" s="3067"/>
      <c r="D116" s="3037"/>
      <c r="E116" s="3038"/>
      <c r="F116" s="3063" t="s">
        <v>2707</v>
      </c>
      <c r="G116" s="3096"/>
      <c r="H116" s="3108" t="str">
        <f t="shared" ref="H116:H142" si="6">IF(ISBLANK(G116),"",G116*1000)</f>
        <v/>
      </c>
      <c r="I116" s="3049"/>
      <c r="J116" s="3069"/>
      <c r="K116" s="3042"/>
      <c r="L116" s="3043"/>
      <c r="M116" s="3050"/>
      <c r="N116" s="3051">
        <f t="shared" si="3"/>
        <v>0</v>
      </c>
    </row>
    <row r="117" spans="1:14" s="3058" customFormat="1" ht="37.5" x14ac:dyDescent="0.25">
      <c r="A117" s="3020">
        <f>ROW()</f>
        <v>117</v>
      </c>
      <c r="B117" s="3026">
        <f>IF(C117="E","",IF(ISBLANK(E117),"",IF(ISTEXT(E117),LARGE(B$14:B116,1)+1,0)))</f>
        <v>88</v>
      </c>
      <c r="C117" s="3083">
        <v>5</v>
      </c>
      <c r="D117" s="3037"/>
      <c r="E117" s="3047" t="s">
        <v>2843</v>
      </c>
      <c r="F117" s="3053" t="s">
        <v>2844</v>
      </c>
      <c r="G117" s="3096">
        <v>0.1</v>
      </c>
      <c r="H117" s="3108">
        <f t="shared" si="6"/>
        <v>100</v>
      </c>
      <c r="I117" s="3049"/>
      <c r="J117" s="3041"/>
      <c r="K117" s="3042"/>
      <c r="L117" s="3043"/>
      <c r="M117" s="3050"/>
      <c r="N117" s="3051">
        <f t="shared" si="3"/>
        <v>0</v>
      </c>
    </row>
    <row r="118" spans="1:14" s="3058" customFormat="1" ht="26.25" x14ac:dyDescent="0.25">
      <c r="A118" s="3020">
        <f>ROW()</f>
        <v>118</v>
      </c>
      <c r="B118" s="3026">
        <f>IF(C118="E","",IF(ISBLANK(E118),"",IF(ISTEXT(E118),LARGE(B$14:B117,1)+1,0)))</f>
        <v>89</v>
      </c>
      <c r="C118" s="3083">
        <v>5</v>
      </c>
      <c r="D118" s="3037"/>
      <c r="E118" s="3047" t="s">
        <v>1671</v>
      </c>
      <c r="F118" s="3053" t="s">
        <v>2782</v>
      </c>
      <c r="G118" s="3096">
        <v>0.16</v>
      </c>
      <c r="H118" s="3108">
        <f t="shared" si="6"/>
        <v>160</v>
      </c>
      <c r="I118" s="3049"/>
      <c r="J118" s="3041"/>
      <c r="K118" s="3042"/>
      <c r="L118" s="3043"/>
      <c r="M118" s="3050"/>
      <c r="N118" s="3051">
        <f t="shared" si="3"/>
        <v>0</v>
      </c>
    </row>
    <row r="119" spans="1:14" s="3058" customFormat="1" ht="26.25" x14ac:dyDescent="0.25">
      <c r="A119" s="3020">
        <f>ROW()</f>
        <v>119</v>
      </c>
      <c r="B119" s="3026">
        <f>IF(C119="E","",IF(ISBLANK(E119),"",IF(ISTEXT(E119),LARGE(B$14:B118,1)+1,0)))</f>
        <v>90</v>
      </c>
      <c r="C119" s="3083">
        <v>5</v>
      </c>
      <c r="D119" s="3037"/>
      <c r="E119" s="3047" t="s">
        <v>2845</v>
      </c>
      <c r="F119" s="3053" t="s">
        <v>2780</v>
      </c>
      <c r="G119" s="3096">
        <v>0.13</v>
      </c>
      <c r="H119" s="3108">
        <f t="shared" si="6"/>
        <v>130</v>
      </c>
      <c r="I119" s="3049"/>
      <c r="J119" s="3041"/>
      <c r="K119" s="3042"/>
      <c r="L119" s="3043"/>
      <c r="M119" s="3050"/>
      <c r="N119" s="3051">
        <f t="shared" si="3"/>
        <v>0</v>
      </c>
    </row>
    <row r="120" spans="1:14" s="3058" customFormat="1" ht="26.25" x14ac:dyDescent="0.25">
      <c r="A120" s="3020">
        <f>ROW()</f>
        <v>120</v>
      </c>
      <c r="B120" s="3026">
        <f>IF(C120="E","",IF(ISBLANK(E120),"",IF(ISTEXT(E120),LARGE(B$14:B119,1)+1,0)))</f>
        <v>91</v>
      </c>
      <c r="C120" s="3083">
        <v>5</v>
      </c>
      <c r="D120" s="3037"/>
      <c r="E120" s="3047" t="s">
        <v>2846</v>
      </c>
      <c r="F120" s="3053" t="s">
        <v>2796</v>
      </c>
      <c r="G120" s="3096">
        <v>0.155</v>
      </c>
      <c r="H120" s="3108">
        <f t="shared" si="6"/>
        <v>155</v>
      </c>
      <c r="I120" s="3049"/>
      <c r="J120" s="3041"/>
      <c r="K120" s="3042"/>
      <c r="L120" s="3043"/>
      <c r="M120" s="3050"/>
      <c r="N120" s="3051">
        <f t="shared" si="3"/>
        <v>0</v>
      </c>
    </row>
    <row r="121" spans="1:14" s="3058" customFormat="1" ht="26.25" x14ac:dyDescent="0.25">
      <c r="A121" s="3020">
        <f>ROW()</f>
        <v>121</v>
      </c>
      <c r="B121" s="3026">
        <f>IF(C121="E","",IF(ISBLANK(E121),"",IF(ISTEXT(E121),LARGE(B$14:B120,1)+1,0)))</f>
        <v>92</v>
      </c>
      <c r="C121" s="3083">
        <v>5</v>
      </c>
      <c r="D121" s="3037"/>
      <c r="E121" s="3047" t="s">
        <v>2847</v>
      </c>
      <c r="F121" s="3053">
        <v>1</v>
      </c>
      <c r="G121" s="3096">
        <v>4.0000000000000001E-3</v>
      </c>
      <c r="H121" s="3108">
        <f t="shared" si="6"/>
        <v>4</v>
      </c>
      <c r="I121" s="3049"/>
      <c r="J121" s="3041"/>
      <c r="K121" s="3042"/>
      <c r="L121" s="3043"/>
      <c r="M121" s="3050"/>
      <c r="N121" s="3051">
        <f t="shared" si="3"/>
        <v>0</v>
      </c>
    </row>
    <row r="122" spans="1:14" s="3058" customFormat="1" ht="26.25" x14ac:dyDescent="0.25">
      <c r="A122" s="3020">
        <f>ROW()</f>
        <v>122</v>
      </c>
      <c r="B122" s="3026">
        <f>IF(C122="E","",IF(ISBLANK(E122),"",IF(ISTEXT(E122),LARGE(B$14:B121,1)+1,0)))</f>
        <v>93</v>
      </c>
      <c r="C122" s="3083">
        <v>5</v>
      </c>
      <c r="D122" s="3037"/>
      <c r="E122" s="3047" t="s">
        <v>2848</v>
      </c>
      <c r="F122" s="3053" t="s">
        <v>2782</v>
      </c>
      <c r="G122" s="3096">
        <v>7.0000000000000007E-2</v>
      </c>
      <c r="H122" s="3108">
        <f t="shared" si="6"/>
        <v>70</v>
      </c>
      <c r="I122" s="3049"/>
      <c r="J122" s="3041"/>
      <c r="K122" s="3042"/>
      <c r="L122" s="3043"/>
      <c r="M122" s="3050"/>
      <c r="N122" s="3051">
        <f t="shared" si="3"/>
        <v>0</v>
      </c>
    </row>
    <row r="123" spans="1:14" s="3058" customFormat="1" ht="26.25" x14ac:dyDescent="0.25">
      <c r="A123" s="3020">
        <f>ROW()</f>
        <v>123</v>
      </c>
      <c r="B123" s="3026">
        <f>IF(C123="E","",IF(ISBLANK(E123),"",IF(ISTEXT(E123),LARGE(B$14:B122,1)+1,0)))</f>
        <v>94</v>
      </c>
      <c r="C123" s="3083">
        <v>5</v>
      </c>
      <c r="D123" s="3037"/>
      <c r="E123" s="3047" t="s">
        <v>2849</v>
      </c>
      <c r="F123" s="3053">
        <v>1</v>
      </c>
      <c r="G123" s="3096">
        <v>3.5000000000000003E-2</v>
      </c>
      <c r="H123" s="3108">
        <f t="shared" si="6"/>
        <v>35</v>
      </c>
      <c r="I123" s="3049"/>
      <c r="J123" s="3041"/>
      <c r="K123" s="3042"/>
      <c r="L123" s="3043"/>
      <c r="M123" s="3050"/>
      <c r="N123" s="3051">
        <f t="shared" si="3"/>
        <v>0</v>
      </c>
    </row>
    <row r="124" spans="1:14" s="3058" customFormat="1" ht="26.25" x14ac:dyDescent="0.25">
      <c r="A124" s="3020">
        <f>ROW()</f>
        <v>124</v>
      </c>
      <c r="B124" s="3026">
        <f>IF(C124="E","",IF(ISBLANK(E124),"",IF(ISTEXT(E124),LARGE(B$14:B123,1)+1,0)))</f>
        <v>95</v>
      </c>
      <c r="C124" s="3083">
        <v>5</v>
      </c>
      <c r="D124" s="3037"/>
      <c r="E124" s="3047" t="s">
        <v>2850</v>
      </c>
      <c r="F124" s="3053" t="s">
        <v>2796</v>
      </c>
      <c r="G124" s="3096">
        <v>0.02</v>
      </c>
      <c r="H124" s="3108">
        <f t="shared" si="6"/>
        <v>20</v>
      </c>
      <c r="I124" s="3049"/>
      <c r="J124" s="3041"/>
      <c r="K124" s="3042"/>
      <c r="L124" s="3043"/>
      <c r="M124" s="3050"/>
      <c r="N124" s="3051">
        <f t="shared" si="3"/>
        <v>0</v>
      </c>
    </row>
    <row r="125" spans="1:14" s="3058" customFormat="1" ht="26.25" x14ac:dyDescent="0.25">
      <c r="A125" s="3020">
        <f>ROW()</f>
        <v>125</v>
      </c>
      <c r="B125" s="3026">
        <f>IF(C125="E","",IF(ISBLANK(E125),"",IF(ISTEXT(E125),LARGE(B$14:B124,1)+1,0)))</f>
        <v>96</v>
      </c>
      <c r="C125" s="3083">
        <v>5</v>
      </c>
      <c r="D125" s="3037"/>
      <c r="E125" s="3047" t="s">
        <v>2851</v>
      </c>
      <c r="F125" s="3053" t="s">
        <v>2780</v>
      </c>
      <c r="G125" s="3096">
        <v>1.4999999999999999E-2</v>
      </c>
      <c r="H125" s="3108">
        <f t="shared" si="6"/>
        <v>15</v>
      </c>
      <c r="I125" s="3049"/>
      <c r="J125" s="3041"/>
      <c r="K125" s="3042"/>
      <c r="L125" s="3043"/>
      <c r="M125" s="3050"/>
      <c r="N125" s="3051">
        <f t="shared" si="3"/>
        <v>0</v>
      </c>
    </row>
    <row r="126" spans="1:14" s="3058" customFormat="1" ht="26.25" x14ac:dyDescent="0.25">
      <c r="A126" s="3020">
        <f>ROW()</f>
        <v>126</v>
      </c>
      <c r="B126" s="3026">
        <f>IF(C126="E","",IF(ISBLANK(E126),"",IF(ISTEXT(E126),LARGE(B$14:B125,1)+1,0)))</f>
        <v>97</v>
      </c>
      <c r="C126" s="3083">
        <v>5</v>
      </c>
      <c r="D126" s="3037"/>
      <c r="E126" s="3047" t="s">
        <v>2852</v>
      </c>
      <c r="F126" s="3053" t="s">
        <v>2782</v>
      </c>
      <c r="G126" s="3096">
        <v>1.4999999999999999E-2</v>
      </c>
      <c r="H126" s="3108">
        <f t="shared" si="6"/>
        <v>15</v>
      </c>
      <c r="I126" s="3049"/>
      <c r="J126" s="3041"/>
      <c r="K126" s="3042"/>
      <c r="L126" s="3043"/>
      <c r="M126" s="3050"/>
      <c r="N126" s="3051">
        <f t="shared" si="3"/>
        <v>0</v>
      </c>
    </row>
    <row r="127" spans="1:14" s="3058" customFormat="1" ht="26.25" x14ac:dyDescent="0.25">
      <c r="A127" s="3020">
        <f>ROW()</f>
        <v>127</v>
      </c>
      <c r="B127" s="3026">
        <f>IF(C127="E","",IF(ISBLANK(E127),"",IF(ISTEXT(E127),LARGE(B$14:B126,1)+1,0)))</f>
        <v>98</v>
      </c>
      <c r="C127" s="3083">
        <v>5</v>
      </c>
      <c r="D127" s="3037"/>
      <c r="E127" s="3047" t="s">
        <v>2853</v>
      </c>
      <c r="F127" s="3053" t="s">
        <v>2782</v>
      </c>
      <c r="G127" s="3096">
        <v>7.4999999999999997E-2</v>
      </c>
      <c r="H127" s="3108">
        <f t="shared" si="6"/>
        <v>75</v>
      </c>
      <c r="I127" s="3049"/>
      <c r="J127" s="3041"/>
      <c r="K127" s="3042"/>
      <c r="L127" s="3043"/>
      <c r="M127" s="3050"/>
      <c r="N127" s="3051">
        <f t="shared" si="3"/>
        <v>0</v>
      </c>
    </row>
    <row r="128" spans="1:14" s="3058" customFormat="1" ht="26.25" x14ac:dyDescent="0.25">
      <c r="A128" s="3020">
        <f>ROW()</f>
        <v>128</v>
      </c>
      <c r="B128" s="3026">
        <f>IF(C128="E","",IF(ISBLANK(E128),"",IF(ISTEXT(E128),LARGE(B$14:B127,1)+1,0)))</f>
        <v>99</v>
      </c>
      <c r="C128" s="3083">
        <v>5</v>
      </c>
      <c r="D128" s="3037"/>
      <c r="E128" s="3047" t="s">
        <v>2854</v>
      </c>
      <c r="F128" s="3053">
        <v>1</v>
      </c>
      <c r="G128" s="3096">
        <v>1.0999999999999999E-2</v>
      </c>
      <c r="H128" s="3108">
        <f t="shared" si="6"/>
        <v>11</v>
      </c>
      <c r="I128" s="3049"/>
      <c r="J128" s="3041"/>
      <c r="K128" s="3042"/>
      <c r="L128" s="3043"/>
      <c r="M128" s="3050"/>
      <c r="N128" s="3051">
        <f t="shared" si="3"/>
        <v>0</v>
      </c>
    </row>
    <row r="129" spans="1:14" s="3058" customFormat="1" ht="26.25" x14ac:dyDescent="0.25">
      <c r="A129" s="3020">
        <f>ROW()</f>
        <v>129</v>
      </c>
      <c r="B129" s="3026">
        <f>IF(C129="E","",IF(ISBLANK(E129),"",IF(ISTEXT(E129),LARGE(B$14:B128,1)+1,0)))</f>
        <v>100</v>
      </c>
      <c r="C129" s="3083">
        <v>5</v>
      </c>
      <c r="D129" s="3037"/>
      <c r="E129" s="3047" t="s">
        <v>2855</v>
      </c>
      <c r="F129" s="3053" t="s">
        <v>2780</v>
      </c>
      <c r="G129" s="3096">
        <v>0.06</v>
      </c>
      <c r="H129" s="3108">
        <f t="shared" si="6"/>
        <v>60</v>
      </c>
      <c r="I129" s="3049"/>
      <c r="J129" s="3041"/>
      <c r="K129" s="3042"/>
      <c r="L129" s="3043"/>
      <c r="M129" s="3050"/>
      <c r="N129" s="3051">
        <f t="shared" si="3"/>
        <v>0</v>
      </c>
    </row>
    <row r="130" spans="1:14" s="3058" customFormat="1" ht="26.25" x14ac:dyDescent="0.25">
      <c r="A130" s="3020">
        <f>ROW()</f>
        <v>130</v>
      </c>
      <c r="B130" s="3026">
        <f>IF(C130="E","",IF(ISBLANK(E130),"",IF(ISTEXT(E130),LARGE(B$14:B129,1)+1,0)))</f>
        <v>101</v>
      </c>
      <c r="C130" s="3083">
        <v>5</v>
      </c>
      <c r="D130" s="3037"/>
      <c r="E130" s="3047" t="s">
        <v>2856</v>
      </c>
      <c r="F130" s="3053" t="s">
        <v>2780</v>
      </c>
      <c r="G130" s="3096">
        <v>0.2</v>
      </c>
      <c r="H130" s="3108">
        <f t="shared" si="6"/>
        <v>200</v>
      </c>
      <c r="I130" s="3049"/>
      <c r="J130" s="3041"/>
      <c r="K130" s="3042"/>
      <c r="L130" s="3043"/>
      <c r="M130" s="3050"/>
      <c r="N130" s="3051">
        <f t="shared" si="3"/>
        <v>0</v>
      </c>
    </row>
    <row r="131" spans="1:14" s="3058" customFormat="1" ht="26.25" x14ac:dyDescent="0.25">
      <c r="A131" s="3020">
        <f>ROW()</f>
        <v>131</v>
      </c>
      <c r="B131" s="3026">
        <f>IF(C131="E","",IF(ISBLANK(E131),"",IF(ISTEXT(E131),LARGE(B$14:B130,1)+1,0)))</f>
        <v>102</v>
      </c>
      <c r="C131" s="3083">
        <v>5</v>
      </c>
      <c r="D131" s="3037"/>
      <c r="E131" s="3047" t="s">
        <v>1085</v>
      </c>
      <c r="F131" s="3053" t="s">
        <v>2782</v>
      </c>
      <c r="G131" s="3096">
        <v>0.54</v>
      </c>
      <c r="H131" s="3108">
        <f t="shared" si="6"/>
        <v>540</v>
      </c>
      <c r="I131" s="3049"/>
      <c r="J131" s="3041"/>
      <c r="K131" s="3042"/>
      <c r="L131" s="3043"/>
      <c r="M131" s="3050"/>
      <c r="N131" s="3051">
        <f t="shared" si="3"/>
        <v>0</v>
      </c>
    </row>
    <row r="132" spans="1:14" s="3058" customFormat="1" ht="26.25" x14ac:dyDescent="0.25">
      <c r="A132" s="3020">
        <f>ROW()</f>
        <v>132</v>
      </c>
      <c r="B132" s="3026">
        <f>IF(C132="E","",IF(ISBLANK(E132),"",IF(ISTEXT(E132),LARGE(B$14:B131,1)+1,0)))</f>
        <v>103</v>
      </c>
      <c r="C132" s="3083">
        <v>5</v>
      </c>
      <c r="D132" s="3037"/>
      <c r="E132" s="3047" t="s">
        <v>2857</v>
      </c>
      <c r="F132" s="3053">
        <v>1</v>
      </c>
      <c r="G132" s="3096">
        <v>9.5000000000000001E-2</v>
      </c>
      <c r="H132" s="3108">
        <f t="shared" si="6"/>
        <v>95</v>
      </c>
      <c r="I132" s="3049"/>
      <c r="J132" s="3041"/>
      <c r="K132" s="3042"/>
      <c r="L132" s="3043"/>
      <c r="M132" s="3050"/>
      <c r="N132" s="3051">
        <f t="shared" si="3"/>
        <v>0</v>
      </c>
    </row>
    <row r="133" spans="1:14" s="3058" customFormat="1" ht="26.25" x14ac:dyDescent="0.25">
      <c r="A133" s="3020">
        <f>ROW()</f>
        <v>133</v>
      </c>
      <c r="B133" s="3026">
        <f>IF(C133="E","",IF(ISBLANK(E133),"",IF(ISTEXT(E133),LARGE(B$14:B132,1)+1,0)))</f>
        <v>104</v>
      </c>
      <c r="C133" s="3083">
        <v>5</v>
      </c>
      <c r="D133" s="3037"/>
      <c r="E133" s="3047" t="s">
        <v>2858</v>
      </c>
      <c r="F133" s="3053" t="s">
        <v>2859</v>
      </c>
      <c r="G133" s="3096">
        <v>1.2E-2</v>
      </c>
      <c r="H133" s="3108">
        <f t="shared" si="6"/>
        <v>12</v>
      </c>
      <c r="I133" s="3049"/>
      <c r="J133" s="3041"/>
      <c r="K133" s="3042"/>
      <c r="L133" s="3043"/>
      <c r="M133" s="3050"/>
      <c r="N133" s="3051">
        <f t="shared" si="3"/>
        <v>0</v>
      </c>
    </row>
    <row r="134" spans="1:14" s="3058" customFormat="1" ht="26.25" x14ac:dyDescent="0.25">
      <c r="A134" s="3020">
        <f>ROW()</f>
        <v>134</v>
      </c>
      <c r="B134" s="3026">
        <f>IF(C134="E","",IF(ISBLANK(E134),"",IF(ISTEXT(E134),LARGE(B$14:B133,1)+1,0)))</f>
        <v>105</v>
      </c>
      <c r="C134" s="3083">
        <v>5</v>
      </c>
      <c r="D134" s="3037"/>
      <c r="E134" s="3047" t="s">
        <v>2860</v>
      </c>
      <c r="F134" s="3053" t="s">
        <v>2780</v>
      </c>
      <c r="G134" s="3096">
        <v>0.14000000000000001</v>
      </c>
      <c r="H134" s="3108">
        <f t="shared" si="6"/>
        <v>140</v>
      </c>
      <c r="I134" s="3049"/>
      <c r="J134" s="3041"/>
      <c r="K134" s="3042"/>
      <c r="L134" s="3043"/>
      <c r="M134" s="3050"/>
      <c r="N134" s="3051">
        <f t="shared" si="3"/>
        <v>0</v>
      </c>
    </row>
    <row r="135" spans="1:14" s="3058" customFormat="1" ht="26.25" x14ac:dyDescent="0.25">
      <c r="A135" s="3020">
        <f>ROW()</f>
        <v>135</v>
      </c>
      <c r="B135" s="3026">
        <f>IF(C135="E","",IF(ISBLANK(E135),"",IF(ISTEXT(E135),LARGE(B$14:B134,1)+1,0)))</f>
        <v>106</v>
      </c>
      <c r="C135" s="3083">
        <v>5</v>
      </c>
      <c r="D135" s="3037"/>
      <c r="E135" s="3047" t="s">
        <v>2861</v>
      </c>
      <c r="F135" s="3053" t="s">
        <v>2782</v>
      </c>
      <c r="G135" s="3096">
        <v>0.2</v>
      </c>
      <c r="H135" s="3108">
        <f t="shared" si="6"/>
        <v>200</v>
      </c>
      <c r="I135" s="3049"/>
      <c r="J135" s="3041"/>
      <c r="K135" s="3042"/>
      <c r="L135" s="3043"/>
      <c r="M135" s="3050"/>
      <c r="N135" s="3051">
        <f t="shared" si="3"/>
        <v>0</v>
      </c>
    </row>
    <row r="136" spans="1:14" s="3058" customFormat="1" ht="26.25" x14ac:dyDescent="0.25">
      <c r="A136" s="3020">
        <f>ROW()</f>
        <v>136</v>
      </c>
      <c r="B136" s="3026">
        <f>IF(C136="E","",IF(ISBLANK(E136),"",IF(ISTEXT(E136),LARGE(B$14:B135,1)+1,0)))</f>
        <v>107</v>
      </c>
      <c r="C136" s="3083">
        <v>5</v>
      </c>
      <c r="D136" s="3037"/>
      <c r="E136" s="3047" t="s">
        <v>2862</v>
      </c>
      <c r="F136" s="3053" t="s">
        <v>2780</v>
      </c>
      <c r="G136" s="3096">
        <v>0.125</v>
      </c>
      <c r="H136" s="3108">
        <f t="shared" si="6"/>
        <v>125</v>
      </c>
      <c r="I136" s="3049"/>
      <c r="J136" s="3041"/>
      <c r="K136" s="3042"/>
      <c r="L136" s="3043"/>
      <c r="M136" s="3050"/>
      <c r="N136" s="3051">
        <f t="shared" si="3"/>
        <v>0</v>
      </c>
    </row>
    <row r="137" spans="1:14" s="3058" customFormat="1" ht="26.25" x14ac:dyDescent="0.25">
      <c r="A137" s="3020">
        <f>ROW()</f>
        <v>137</v>
      </c>
      <c r="B137" s="3026">
        <f>IF(C137="E","",IF(ISBLANK(E137),"",IF(ISTEXT(E137),LARGE(B$14:B136,1)+1,0)))</f>
        <v>108</v>
      </c>
      <c r="C137" s="3083">
        <v>5</v>
      </c>
      <c r="D137" s="3037"/>
      <c r="E137" s="3047" t="s">
        <v>983</v>
      </c>
      <c r="F137" s="3053" t="s">
        <v>2780</v>
      </c>
      <c r="G137" s="3096">
        <v>1.125</v>
      </c>
      <c r="H137" s="3108">
        <f t="shared" si="6"/>
        <v>1125</v>
      </c>
      <c r="I137" s="3049"/>
      <c r="J137" s="3041"/>
      <c r="K137" s="3042"/>
      <c r="L137" s="3043"/>
      <c r="M137" s="3050"/>
      <c r="N137" s="3051">
        <f t="shared" si="3"/>
        <v>0</v>
      </c>
    </row>
    <row r="138" spans="1:14" s="3058" customFormat="1" ht="26.25" x14ac:dyDescent="0.25">
      <c r="A138" s="3020">
        <f>ROW()</f>
        <v>138</v>
      </c>
      <c r="B138" s="3026">
        <f>IF(C138="E","",IF(ISBLANK(E138),"",IF(ISTEXT(E138),LARGE(B$14:B137,1)+1,0)))</f>
        <v>109</v>
      </c>
      <c r="C138" s="3083">
        <v>5</v>
      </c>
      <c r="D138" s="3037"/>
      <c r="E138" s="3047" t="s">
        <v>2863</v>
      </c>
      <c r="F138" s="3053" t="s">
        <v>2780</v>
      </c>
      <c r="G138" s="3096">
        <v>0.16</v>
      </c>
      <c r="H138" s="3108">
        <f t="shared" si="6"/>
        <v>160</v>
      </c>
      <c r="I138" s="3049"/>
      <c r="J138" s="3041"/>
      <c r="K138" s="3042"/>
      <c r="L138" s="3043"/>
      <c r="M138" s="3050"/>
      <c r="N138" s="3051">
        <f t="shared" si="3"/>
        <v>0</v>
      </c>
    </row>
    <row r="139" spans="1:14" s="3058" customFormat="1" ht="26.25" x14ac:dyDescent="0.25">
      <c r="A139" s="3020">
        <f>ROW()</f>
        <v>139</v>
      </c>
      <c r="B139" s="3026">
        <f>IF(C139="E","",IF(ISBLANK(E139),"",IF(ISTEXT(E139),LARGE(B$14:B138,1)+1,0)))</f>
        <v>110</v>
      </c>
      <c r="C139" s="3083">
        <v>5</v>
      </c>
      <c r="D139" s="3037"/>
      <c r="E139" s="3047" t="s">
        <v>2864</v>
      </c>
      <c r="F139" s="3053" t="s">
        <v>2780</v>
      </c>
      <c r="G139" s="3096">
        <v>0.14000000000000001</v>
      </c>
      <c r="H139" s="3108">
        <f t="shared" si="6"/>
        <v>140</v>
      </c>
      <c r="I139" s="3049"/>
      <c r="J139" s="3041"/>
      <c r="K139" s="3042"/>
      <c r="L139" s="3043"/>
      <c r="M139" s="3050"/>
      <c r="N139" s="3051">
        <f t="shared" si="3"/>
        <v>0</v>
      </c>
    </row>
    <row r="140" spans="1:14" s="3058" customFormat="1" ht="26.25" x14ac:dyDescent="0.25">
      <c r="A140" s="3020">
        <f>ROW()</f>
        <v>140</v>
      </c>
      <c r="B140" s="3026">
        <f>IF(C140="E","",IF(ISBLANK(E140),"",IF(ISTEXT(E140),LARGE(B$14:B139,1)+1,0)))</f>
        <v>111</v>
      </c>
      <c r="C140" s="3083">
        <v>5</v>
      </c>
      <c r="D140" s="3037"/>
      <c r="E140" s="3047" t="s">
        <v>988</v>
      </c>
      <c r="F140" s="3053">
        <v>1</v>
      </c>
      <c r="G140" s="3096">
        <v>7.0000000000000001E-3</v>
      </c>
      <c r="H140" s="3108">
        <f t="shared" si="6"/>
        <v>7</v>
      </c>
      <c r="I140" s="3049"/>
      <c r="J140" s="3041"/>
      <c r="K140" s="3042"/>
      <c r="L140" s="3043"/>
      <c r="M140" s="3050"/>
      <c r="N140" s="3051">
        <f t="shared" si="3"/>
        <v>0</v>
      </c>
    </row>
    <row r="141" spans="1:14" s="3058" customFormat="1" ht="26.25" x14ac:dyDescent="0.25">
      <c r="A141" s="3020">
        <f>ROW()</f>
        <v>141</v>
      </c>
      <c r="B141" s="3026">
        <f>IF(C141="E","",IF(ISBLANK(E141),"",IF(ISTEXT(E141),LARGE(B$14:B140,1)+1,0)))</f>
        <v>112</v>
      </c>
      <c r="C141" s="3083">
        <v>5</v>
      </c>
      <c r="D141" s="3037"/>
      <c r="E141" s="3047" t="s">
        <v>2865</v>
      </c>
      <c r="F141" s="3053" t="s">
        <v>2780</v>
      </c>
      <c r="G141" s="3096">
        <v>0.15</v>
      </c>
      <c r="H141" s="3108">
        <f t="shared" si="6"/>
        <v>150</v>
      </c>
      <c r="I141" s="3049"/>
      <c r="J141" s="3041"/>
      <c r="K141" s="3042"/>
      <c r="L141" s="3043"/>
      <c r="M141" s="3050"/>
      <c r="N141" s="3051">
        <f t="shared" si="3"/>
        <v>0</v>
      </c>
    </row>
    <row r="142" spans="1:14" s="3058" customFormat="1" ht="25.5" x14ac:dyDescent="0.35">
      <c r="A142" s="3020">
        <f>ROW()</f>
        <v>142</v>
      </c>
      <c r="B142" s="3026" t="str">
        <f>IF(C142="E","",IF(ISBLANK(E142),"",IF(ISTEXT(E142),LARGE(B$14:B141,1)+1,0)))</f>
        <v/>
      </c>
      <c r="C142" s="3067"/>
      <c r="D142" s="3037"/>
      <c r="E142" s="3038"/>
      <c r="F142" s="133"/>
      <c r="G142" s="3096"/>
      <c r="H142" s="3108" t="str">
        <f t="shared" si="6"/>
        <v/>
      </c>
      <c r="I142" s="3049"/>
      <c r="J142" s="3069"/>
      <c r="K142" s="3042"/>
      <c r="L142" s="3043"/>
      <c r="M142" s="3050"/>
      <c r="N142" s="3051">
        <f t="shared" si="3"/>
        <v>0</v>
      </c>
    </row>
    <row r="143" spans="1:14" s="3058" customFormat="1" ht="28.5" x14ac:dyDescent="0.25">
      <c r="A143" s="3020">
        <f>ROW()</f>
        <v>143</v>
      </c>
      <c r="B143" s="3026" t="str">
        <f>IF(C143="E","",IF(ISBLANK(E143),"",IF(ISTEXT(E143),LARGE(B$14:B142,1)+1,0)))</f>
        <v/>
      </c>
      <c r="C143" s="3067"/>
      <c r="D143" s="3084" t="s">
        <v>2866</v>
      </c>
      <c r="E143" s="3084"/>
      <c r="F143" s="3085" t="s">
        <v>2697</v>
      </c>
      <c r="G143" s="3086"/>
      <c r="H143" s="3105"/>
      <c r="I143" s="3823" t="s">
        <v>2545</v>
      </c>
      <c r="J143" s="3824"/>
      <c r="K143" s="3031" t="s">
        <v>2698</v>
      </c>
      <c r="L143" s="3032" t="s">
        <v>2699</v>
      </c>
      <c r="M143" s="3033" t="s">
        <v>2705</v>
      </c>
      <c r="N143" s="3034"/>
    </row>
    <row r="144" spans="1:14" s="3058" customFormat="1" ht="31.5" x14ac:dyDescent="0.35">
      <c r="A144" s="3020">
        <f>ROW()</f>
        <v>144</v>
      </c>
      <c r="B144" s="3026" t="str">
        <f>IF(C144="E","",IF(ISBLANK(E144),"",IF(ISTEXT(E144),LARGE(B$14:B143,1)+1,0)))</f>
        <v/>
      </c>
      <c r="C144" s="3067"/>
      <c r="D144" s="3037"/>
      <c r="E144" s="3038"/>
      <c r="F144" s="3063" t="s">
        <v>2707</v>
      </c>
      <c r="G144" s="3096"/>
      <c r="H144" s="3108" t="str">
        <f t="shared" ref="H144:H183" si="7">IF(ISBLANK(G144),"",G144*1000)</f>
        <v/>
      </c>
      <c r="I144" s="3049"/>
      <c r="J144" s="3069"/>
      <c r="K144" s="3042"/>
      <c r="L144" s="3043"/>
      <c r="M144" s="3050"/>
      <c r="N144" s="3051">
        <f t="shared" ref="N144:N207" si="8">M144*K144</f>
        <v>0</v>
      </c>
    </row>
    <row r="145" spans="1:14" s="3058" customFormat="1" ht="26.25" x14ac:dyDescent="0.25">
      <c r="A145" s="3020">
        <f>ROW()</f>
        <v>145</v>
      </c>
      <c r="B145" s="3026">
        <f>IF(C145="E","",IF(ISBLANK(E145),"",IF(ISTEXT(E145),LARGE(B$14:B144,1)+1,0)))</f>
        <v>113</v>
      </c>
      <c r="C145" s="3087">
        <v>6</v>
      </c>
      <c r="D145" s="3037"/>
      <c r="E145" s="3047" t="s">
        <v>2867</v>
      </c>
      <c r="F145" s="3053">
        <v>1</v>
      </c>
      <c r="G145" s="3096">
        <v>0.15</v>
      </c>
      <c r="H145" s="3108">
        <f t="shared" si="7"/>
        <v>150</v>
      </c>
      <c r="I145" s="3049"/>
      <c r="J145" s="3041"/>
      <c r="K145" s="3042"/>
      <c r="L145" s="3043"/>
      <c r="M145" s="3050"/>
      <c r="N145" s="3051">
        <f t="shared" si="8"/>
        <v>0</v>
      </c>
    </row>
    <row r="146" spans="1:14" s="3058" customFormat="1" ht="26.25" x14ac:dyDescent="0.25">
      <c r="A146" s="3020">
        <f>ROW()</f>
        <v>146</v>
      </c>
      <c r="B146" s="3026">
        <f>IF(C146="E","",IF(ISBLANK(E146),"",IF(ISTEXT(E146),LARGE(B$14:B145,1)+1,0)))</f>
        <v>114</v>
      </c>
      <c r="C146" s="3087">
        <v>6</v>
      </c>
      <c r="D146" s="3037"/>
      <c r="E146" s="3047" t="s">
        <v>2868</v>
      </c>
      <c r="F146" s="3053">
        <v>1</v>
      </c>
      <c r="G146" s="3096">
        <v>0.01</v>
      </c>
      <c r="H146" s="3108">
        <f t="shared" si="7"/>
        <v>10</v>
      </c>
      <c r="I146" s="3049"/>
      <c r="J146" s="3041"/>
      <c r="K146" s="3042"/>
      <c r="L146" s="3043"/>
      <c r="M146" s="3050"/>
      <c r="N146" s="3051">
        <f t="shared" si="8"/>
        <v>0</v>
      </c>
    </row>
    <row r="147" spans="1:14" s="3058" customFormat="1" ht="26.25" x14ac:dyDescent="0.25">
      <c r="A147" s="3020">
        <f>ROW()</f>
        <v>147</v>
      </c>
      <c r="B147" s="3026">
        <f>IF(C147="E","",IF(ISBLANK(E147),"",IF(ISTEXT(E147),LARGE(B$14:B146,1)+1,0)))</f>
        <v>115</v>
      </c>
      <c r="C147" s="3087">
        <v>6</v>
      </c>
      <c r="D147" s="3037"/>
      <c r="E147" s="3047" t="s">
        <v>2869</v>
      </c>
      <c r="F147" s="3053">
        <v>1</v>
      </c>
      <c r="G147" s="3096">
        <v>0.02</v>
      </c>
      <c r="H147" s="3108">
        <f t="shared" si="7"/>
        <v>20</v>
      </c>
      <c r="I147" s="3049"/>
      <c r="J147" s="3041"/>
      <c r="K147" s="3042"/>
      <c r="L147" s="3043"/>
      <c r="M147" s="3050"/>
      <c r="N147" s="3051">
        <f t="shared" si="8"/>
        <v>0</v>
      </c>
    </row>
    <row r="148" spans="1:14" s="3058" customFormat="1" ht="26.25" x14ac:dyDescent="0.25">
      <c r="A148" s="3020">
        <f>ROW()</f>
        <v>148</v>
      </c>
      <c r="B148" s="3026">
        <f>IF(C148="E","",IF(ISBLANK(E148),"",IF(ISTEXT(E148),LARGE(B$14:B147,1)+1,0)))</f>
        <v>116</v>
      </c>
      <c r="C148" s="3087">
        <v>6</v>
      </c>
      <c r="D148" s="3037"/>
      <c r="E148" s="3047" t="s">
        <v>2870</v>
      </c>
      <c r="F148" s="3053">
        <v>1</v>
      </c>
      <c r="G148" s="3096">
        <v>5.4999999999999997E-3</v>
      </c>
      <c r="H148" s="3108">
        <f t="shared" si="7"/>
        <v>5.5</v>
      </c>
      <c r="I148" s="3049"/>
      <c r="J148" s="3041"/>
      <c r="K148" s="3042"/>
      <c r="L148" s="3043"/>
      <c r="M148" s="3050"/>
      <c r="N148" s="3051">
        <f t="shared" si="8"/>
        <v>0</v>
      </c>
    </row>
    <row r="149" spans="1:14" s="3058" customFormat="1" ht="26.25" x14ac:dyDescent="0.25">
      <c r="A149" s="3020">
        <f>ROW()</f>
        <v>149</v>
      </c>
      <c r="B149" s="3026">
        <f>IF(C149="E","",IF(ISBLANK(E149),"",IF(ISTEXT(E149),LARGE(B$14:B148,1)+1,0)))</f>
        <v>117</v>
      </c>
      <c r="C149" s="3087">
        <v>6</v>
      </c>
      <c r="D149" s="3037"/>
      <c r="E149" s="3047" t="s">
        <v>2871</v>
      </c>
      <c r="F149" s="3053" t="s">
        <v>2872</v>
      </c>
      <c r="G149" s="3096">
        <v>0.125</v>
      </c>
      <c r="H149" s="3108">
        <f t="shared" si="7"/>
        <v>125</v>
      </c>
      <c r="I149" s="3049"/>
      <c r="J149" s="3041"/>
      <c r="K149" s="3042"/>
      <c r="L149" s="3043"/>
      <c r="M149" s="3050"/>
      <c r="N149" s="3051">
        <f t="shared" si="8"/>
        <v>0</v>
      </c>
    </row>
    <row r="150" spans="1:14" s="3058" customFormat="1" ht="26.25" x14ac:dyDescent="0.25">
      <c r="A150" s="3020">
        <f>ROW()</f>
        <v>150</v>
      </c>
      <c r="B150" s="3026">
        <f>IF(C150="E","",IF(ISBLANK(E150),"",IF(ISTEXT(E150),LARGE(B$14:B149,1)+1,0)))</f>
        <v>118</v>
      </c>
      <c r="C150" s="3087">
        <v>6</v>
      </c>
      <c r="D150" s="3037"/>
      <c r="E150" s="3047" t="s">
        <v>2873</v>
      </c>
      <c r="F150" s="3053" t="s">
        <v>2821</v>
      </c>
      <c r="G150" s="3096">
        <v>0.04</v>
      </c>
      <c r="H150" s="3108">
        <f t="shared" si="7"/>
        <v>40</v>
      </c>
      <c r="I150" s="3049"/>
      <c r="J150" s="3041"/>
      <c r="K150" s="3042"/>
      <c r="L150" s="3043"/>
      <c r="M150" s="3050"/>
      <c r="N150" s="3051">
        <f t="shared" si="8"/>
        <v>0</v>
      </c>
    </row>
    <row r="151" spans="1:14" s="3058" customFormat="1" ht="26.25" x14ac:dyDescent="0.25">
      <c r="A151" s="3020">
        <f>ROW()</f>
        <v>151</v>
      </c>
      <c r="B151" s="3026">
        <f>IF(C151="E","",IF(ISBLANK(E151),"",IF(ISTEXT(E151),LARGE(B$14:B150,1)+1,0)))</f>
        <v>119</v>
      </c>
      <c r="C151" s="3087">
        <v>6</v>
      </c>
      <c r="D151" s="3037"/>
      <c r="E151" s="3047" t="s">
        <v>2874</v>
      </c>
      <c r="F151" s="3053" t="s">
        <v>2875</v>
      </c>
      <c r="G151" s="3096">
        <v>2.5000000000000001E-2</v>
      </c>
      <c r="H151" s="3108">
        <f t="shared" si="7"/>
        <v>25</v>
      </c>
      <c r="I151" s="3049"/>
      <c r="J151" s="3041"/>
      <c r="K151" s="3042"/>
      <c r="L151" s="3043"/>
      <c r="M151" s="3050"/>
      <c r="N151" s="3051">
        <f t="shared" si="8"/>
        <v>0</v>
      </c>
    </row>
    <row r="152" spans="1:14" s="3058" customFormat="1" ht="26.25" x14ac:dyDescent="0.25">
      <c r="A152" s="3020">
        <f>ROW()</f>
        <v>152</v>
      </c>
      <c r="B152" s="3026">
        <f>IF(C152="E","",IF(ISBLANK(E152),"",IF(ISTEXT(E152),LARGE(B$14:B151,1)+1,0)))</f>
        <v>120</v>
      </c>
      <c r="C152" s="3087">
        <v>6</v>
      </c>
      <c r="D152" s="3037"/>
      <c r="E152" s="3047" t="s">
        <v>2876</v>
      </c>
      <c r="F152" s="3053" t="s">
        <v>2710</v>
      </c>
      <c r="G152" s="3096">
        <v>0.04</v>
      </c>
      <c r="H152" s="3108">
        <f t="shared" si="7"/>
        <v>40</v>
      </c>
      <c r="I152" s="3049"/>
      <c r="J152" s="3041"/>
      <c r="K152" s="3042"/>
      <c r="L152" s="3043"/>
      <c r="M152" s="3050"/>
      <c r="N152" s="3051">
        <f t="shared" si="8"/>
        <v>0</v>
      </c>
    </row>
    <row r="153" spans="1:14" s="3058" customFormat="1" ht="26.25" x14ac:dyDescent="0.25">
      <c r="A153" s="3020">
        <f>ROW()</f>
        <v>153</v>
      </c>
      <c r="B153" s="3026">
        <f>IF(C153="E","",IF(ISBLANK(E153),"",IF(ISTEXT(E153),LARGE(B$14:B152,1)+1,0)))</f>
        <v>121</v>
      </c>
      <c r="C153" s="3087">
        <v>6</v>
      </c>
      <c r="D153" s="3037"/>
      <c r="E153" s="3047" t="s">
        <v>2877</v>
      </c>
      <c r="F153" s="3053" t="s">
        <v>2710</v>
      </c>
      <c r="G153" s="3096">
        <v>0.03</v>
      </c>
      <c r="H153" s="3108">
        <f t="shared" si="7"/>
        <v>30</v>
      </c>
      <c r="I153" s="3049"/>
      <c r="J153" s="3041"/>
      <c r="K153" s="3042"/>
      <c r="L153" s="3043"/>
      <c r="M153" s="3050"/>
      <c r="N153" s="3051">
        <f t="shared" si="8"/>
        <v>0</v>
      </c>
    </row>
    <row r="154" spans="1:14" s="3058" customFormat="1" ht="26.25" x14ac:dyDescent="0.25">
      <c r="A154" s="3020">
        <f>ROW()</f>
        <v>154</v>
      </c>
      <c r="B154" s="3026">
        <f>IF(C154="E","",IF(ISBLANK(E154),"",IF(ISTEXT(E154),LARGE(B$14:B153,1)+1,0)))</f>
        <v>122</v>
      </c>
      <c r="C154" s="3087">
        <v>6</v>
      </c>
      <c r="D154" s="3037"/>
      <c r="E154" s="3047" t="s">
        <v>2878</v>
      </c>
      <c r="F154" s="3053" t="s">
        <v>2821</v>
      </c>
      <c r="G154" s="3096">
        <v>0.03</v>
      </c>
      <c r="H154" s="3108">
        <f t="shared" si="7"/>
        <v>30</v>
      </c>
      <c r="I154" s="3049"/>
      <c r="J154" s="3041"/>
      <c r="K154" s="3042"/>
      <c r="L154" s="3043"/>
      <c r="M154" s="3050"/>
      <c r="N154" s="3051">
        <f t="shared" si="8"/>
        <v>0</v>
      </c>
    </row>
    <row r="155" spans="1:14" s="3058" customFormat="1" ht="26.25" x14ac:dyDescent="0.25">
      <c r="A155" s="3020">
        <f>ROW()</f>
        <v>155</v>
      </c>
      <c r="B155" s="3026">
        <f>IF(C155="E","",IF(ISBLANK(E155),"",IF(ISTEXT(E155),LARGE(B$14:B154,1)+1,0)))</f>
        <v>123</v>
      </c>
      <c r="C155" s="3087">
        <v>6</v>
      </c>
      <c r="D155" s="3037"/>
      <c r="E155" s="3047" t="s">
        <v>2879</v>
      </c>
      <c r="F155" s="3053">
        <v>1</v>
      </c>
      <c r="G155" s="3096">
        <v>0.08</v>
      </c>
      <c r="H155" s="3108">
        <f t="shared" si="7"/>
        <v>80</v>
      </c>
      <c r="I155" s="3049"/>
      <c r="J155" s="3041"/>
      <c r="K155" s="3042"/>
      <c r="L155" s="3043"/>
      <c r="M155" s="3050"/>
      <c r="N155" s="3051">
        <f t="shared" si="8"/>
        <v>0</v>
      </c>
    </row>
    <row r="156" spans="1:14" s="3058" customFormat="1" ht="26.25" x14ac:dyDescent="0.25">
      <c r="A156" s="3020">
        <f>ROW()</f>
        <v>156</v>
      </c>
      <c r="B156" s="3026">
        <f>IF(C156="E","",IF(ISBLANK(E156),"",IF(ISTEXT(E156),LARGE(B$14:B155,1)+1,0)))</f>
        <v>124</v>
      </c>
      <c r="C156" s="3087">
        <v>6</v>
      </c>
      <c r="D156" s="3037"/>
      <c r="E156" s="3047" t="s">
        <v>2880</v>
      </c>
      <c r="F156" s="3053">
        <v>1</v>
      </c>
      <c r="G156" s="3096">
        <v>7.4999999999999997E-2</v>
      </c>
      <c r="H156" s="3108">
        <f t="shared" si="7"/>
        <v>75</v>
      </c>
      <c r="I156" s="3049"/>
      <c r="J156" s="3041"/>
      <c r="K156" s="3042"/>
      <c r="L156" s="3043"/>
      <c r="M156" s="3050"/>
      <c r="N156" s="3051">
        <f t="shared" si="8"/>
        <v>0</v>
      </c>
    </row>
    <row r="157" spans="1:14" s="3058" customFormat="1" ht="37.5" x14ac:dyDescent="0.25">
      <c r="A157" s="3020">
        <f>ROW()</f>
        <v>157</v>
      </c>
      <c r="B157" s="3026">
        <f>IF(C157="E","",IF(ISBLANK(E157),"",IF(ISTEXT(E157),LARGE(B$14:B156,1)+1,0)))</f>
        <v>125</v>
      </c>
      <c r="C157" s="3087">
        <v>6</v>
      </c>
      <c r="D157" s="3037"/>
      <c r="E157" s="3047" t="s">
        <v>2881</v>
      </c>
      <c r="F157" s="3053" t="s">
        <v>2882</v>
      </c>
      <c r="G157" s="3096">
        <v>7.4999999999999997E-2</v>
      </c>
      <c r="H157" s="3108">
        <f t="shared" si="7"/>
        <v>75</v>
      </c>
      <c r="I157" s="3049"/>
      <c r="J157" s="3041"/>
      <c r="K157" s="3042"/>
      <c r="L157" s="3043"/>
      <c r="M157" s="3050"/>
      <c r="N157" s="3051">
        <f t="shared" si="8"/>
        <v>0</v>
      </c>
    </row>
    <row r="158" spans="1:14" s="3058" customFormat="1" ht="26.25" x14ac:dyDescent="0.25">
      <c r="A158" s="3020">
        <f>ROW()</f>
        <v>158</v>
      </c>
      <c r="B158" s="3026">
        <f>IF(C158="E","",IF(ISBLANK(E158),"",IF(ISTEXT(E158),LARGE(B$14:B157,1)+1,0)))</f>
        <v>126</v>
      </c>
      <c r="C158" s="3087">
        <v>6</v>
      </c>
      <c r="D158" s="3037"/>
      <c r="E158" s="3047" t="s">
        <v>2883</v>
      </c>
      <c r="F158" s="3053" t="s">
        <v>2777</v>
      </c>
      <c r="G158" s="3096">
        <v>0.04</v>
      </c>
      <c r="H158" s="3108">
        <f t="shared" si="7"/>
        <v>40</v>
      </c>
      <c r="I158" s="3049"/>
      <c r="J158" s="3041"/>
      <c r="K158" s="3042"/>
      <c r="L158" s="3043"/>
      <c r="M158" s="3050"/>
      <c r="N158" s="3051">
        <f t="shared" si="8"/>
        <v>0</v>
      </c>
    </row>
    <row r="159" spans="1:14" s="3058" customFormat="1" ht="26.25" x14ac:dyDescent="0.25">
      <c r="A159" s="3020">
        <f>ROW()</f>
        <v>159</v>
      </c>
      <c r="B159" s="3026">
        <f>IF(C159="E","",IF(ISBLANK(E159),"",IF(ISTEXT(E159),LARGE(B$14:B158,1)+1,0)))</f>
        <v>127</v>
      </c>
      <c r="C159" s="3087">
        <v>6</v>
      </c>
      <c r="D159" s="3037"/>
      <c r="E159" s="3047" t="s">
        <v>2884</v>
      </c>
      <c r="F159" s="3053" t="s">
        <v>2796</v>
      </c>
      <c r="G159" s="3096">
        <v>0.06</v>
      </c>
      <c r="H159" s="3108">
        <f t="shared" si="7"/>
        <v>60</v>
      </c>
      <c r="I159" s="3049"/>
      <c r="J159" s="3041"/>
      <c r="K159" s="3042"/>
      <c r="L159" s="3043"/>
      <c r="M159" s="3050"/>
      <c r="N159" s="3051">
        <f t="shared" si="8"/>
        <v>0</v>
      </c>
    </row>
    <row r="160" spans="1:14" s="3058" customFormat="1" ht="26.25" x14ac:dyDescent="0.25">
      <c r="A160" s="3020">
        <f>ROW()</f>
        <v>160</v>
      </c>
      <c r="B160" s="3026">
        <f>IF(C160="E","",IF(ISBLANK(E160),"",IF(ISTEXT(E160),LARGE(B$14:B159,1)+1,0)))</f>
        <v>128</v>
      </c>
      <c r="C160" s="3087">
        <v>6</v>
      </c>
      <c r="D160" s="3037"/>
      <c r="E160" s="3047" t="s">
        <v>2885</v>
      </c>
      <c r="F160" s="3053" t="s">
        <v>2782</v>
      </c>
      <c r="G160" s="3096">
        <v>0.05</v>
      </c>
      <c r="H160" s="3108">
        <f t="shared" si="7"/>
        <v>50</v>
      </c>
      <c r="I160" s="3049"/>
      <c r="J160" s="3041"/>
      <c r="K160" s="3042"/>
      <c r="L160" s="3043"/>
      <c r="M160" s="3050"/>
      <c r="N160" s="3051">
        <f t="shared" si="8"/>
        <v>0</v>
      </c>
    </row>
    <row r="161" spans="1:14" s="3058" customFormat="1" ht="26.25" x14ac:dyDescent="0.25">
      <c r="A161" s="3020">
        <f>ROW()</f>
        <v>161</v>
      </c>
      <c r="B161" s="3026">
        <f>IF(C161="E","",IF(ISBLANK(E161),"",IF(ISTEXT(E161),LARGE(B$14:B160,1)+1,0)))</f>
        <v>129</v>
      </c>
      <c r="C161" s="3087">
        <v>6</v>
      </c>
      <c r="D161" s="3037"/>
      <c r="E161" s="3047" t="s">
        <v>2886</v>
      </c>
      <c r="F161" s="3053">
        <v>1</v>
      </c>
      <c r="G161" s="3096">
        <v>8.9999999999999993E-3</v>
      </c>
      <c r="H161" s="3108">
        <f t="shared" si="7"/>
        <v>9</v>
      </c>
      <c r="I161" s="3049"/>
      <c r="J161" s="3041"/>
      <c r="K161" s="3042"/>
      <c r="L161" s="3043"/>
      <c r="M161" s="3050"/>
      <c r="N161" s="3051">
        <f t="shared" si="8"/>
        <v>0</v>
      </c>
    </row>
    <row r="162" spans="1:14" s="3058" customFormat="1" ht="26.25" x14ac:dyDescent="0.25">
      <c r="A162" s="3020">
        <f>ROW()</f>
        <v>162</v>
      </c>
      <c r="B162" s="3026">
        <f>IF(C162="E","",IF(ISBLANK(E162),"",IF(ISTEXT(E162),LARGE(B$14:B161,1)+1,0)))</f>
        <v>130</v>
      </c>
      <c r="C162" s="3087">
        <v>6</v>
      </c>
      <c r="D162" s="3037"/>
      <c r="E162" s="3047" t="s">
        <v>2887</v>
      </c>
      <c r="F162" s="3053" t="s">
        <v>2710</v>
      </c>
      <c r="G162" s="3096">
        <v>1.2E-2</v>
      </c>
      <c r="H162" s="3108">
        <f t="shared" si="7"/>
        <v>12</v>
      </c>
      <c r="I162" s="3049"/>
      <c r="J162" s="3041"/>
      <c r="K162" s="3042"/>
      <c r="L162" s="3043"/>
      <c r="M162" s="3050"/>
      <c r="N162" s="3051">
        <f t="shared" si="8"/>
        <v>0</v>
      </c>
    </row>
    <row r="163" spans="1:14" s="3058" customFormat="1" ht="26.25" x14ac:dyDescent="0.25">
      <c r="A163" s="3020">
        <f>ROW()</f>
        <v>163</v>
      </c>
      <c r="B163" s="3026">
        <f>IF(C163="E","",IF(ISBLANK(E163),"",IF(ISTEXT(E163),LARGE(B$14:B162,1)+1,0)))</f>
        <v>131</v>
      </c>
      <c r="C163" s="3087">
        <v>6</v>
      </c>
      <c r="D163" s="3037"/>
      <c r="E163" s="3047" t="s">
        <v>2888</v>
      </c>
      <c r="F163" s="3053" t="s">
        <v>2821</v>
      </c>
      <c r="G163" s="3096">
        <v>4.4999999999999998E-2</v>
      </c>
      <c r="H163" s="3108">
        <f t="shared" si="7"/>
        <v>45</v>
      </c>
      <c r="I163" s="3049"/>
      <c r="J163" s="3041"/>
      <c r="K163" s="3042"/>
      <c r="L163" s="3043"/>
      <c r="M163" s="3050"/>
      <c r="N163" s="3051">
        <f t="shared" si="8"/>
        <v>0</v>
      </c>
    </row>
    <row r="164" spans="1:14" s="3058" customFormat="1" ht="26.25" x14ac:dyDescent="0.25">
      <c r="A164" s="3020">
        <f>ROW()</f>
        <v>164</v>
      </c>
      <c r="B164" s="3026">
        <f>IF(C164="E","",IF(ISBLANK(E164),"",IF(ISTEXT(E164),LARGE(B$14:B163,1)+1,0)))</f>
        <v>132</v>
      </c>
      <c r="C164" s="3087">
        <v>6</v>
      </c>
      <c r="D164" s="3037"/>
      <c r="E164" s="3047" t="s">
        <v>2889</v>
      </c>
      <c r="F164" s="3053" t="s">
        <v>2796</v>
      </c>
      <c r="G164" s="3096">
        <v>7.0000000000000001E-3</v>
      </c>
      <c r="H164" s="3108">
        <f t="shared" si="7"/>
        <v>7</v>
      </c>
      <c r="I164" s="3049"/>
      <c r="J164" s="3041"/>
      <c r="K164" s="3042"/>
      <c r="L164" s="3043"/>
      <c r="M164" s="3050"/>
      <c r="N164" s="3051">
        <f t="shared" si="8"/>
        <v>0</v>
      </c>
    </row>
    <row r="165" spans="1:14" s="3058" customFormat="1" ht="26.25" x14ac:dyDescent="0.25">
      <c r="A165" s="3020">
        <f>ROW()</f>
        <v>165</v>
      </c>
      <c r="B165" s="3026">
        <f>IF(C165="E","",IF(ISBLANK(E165),"",IF(ISTEXT(E165),LARGE(B$14:B164,1)+1,0)))</f>
        <v>133</v>
      </c>
      <c r="C165" s="3087">
        <v>6</v>
      </c>
      <c r="D165" s="3037"/>
      <c r="E165" s="3047" t="s">
        <v>2890</v>
      </c>
      <c r="F165" s="3053" t="s">
        <v>2780</v>
      </c>
      <c r="G165" s="3096">
        <v>0.06</v>
      </c>
      <c r="H165" s="3108">
        <f t="shared" si="7"/>
        <v>60</v>
      </c>
      <c r="I165" s="3049"/>
      <c r="J165" s="3041"/>
      <c r="K165" s="3042"/>
      <c r="L165" s="3043"/>
      <c r="M165" s="3050"/>
      <c r="N165" s="3051">
        <f t="shared" si="8"/>
        <v>0</v>
      </c>
    </row>
    <row r="166" spans="1:14" s="3058" customFormat="1" ht="26.25" x14ac:dyDescent="0.25">
      <c r="A166" s="3020">
        <f>ROW()</f>
        <v>166</v>
      </c>
      <c r="B166" s="3026">
        <f>IF(C166="E","",IF(ISBLANK(E166),"",IF(ISTEXT(E166),LARGE(B$14:B165,1)+1,0)))</f>
        <v>134</v>
      </c>
      <c r="C166" s="3087">
        <v>6</v>
      </c>
      <c r="D166" s="3037"/>
      <c r="E166" s="3047" t="s">
        <v>2891</v>
      </c>
      <c r="F166" s="3053" t="s">
        <v>2780</v>
      </c>
      <c r="G166" s="3096">
        <v>5.5E-2</v>
      </c>
      <c r="H166" s="3108">
        <f t="shared" si="7"/>
        <v>55</v>
      </c>
      <c r="I166" s="3049"/>
      <c r="J166" s="3041"/>
      <c r="K166" s="3042"/>
      <c r="L166" s="3043"/>
      <c r="M166" s="3050"/>
      <c r="N166" s="3051">
        <f t="shared" si="8"/>
        <v>0</v>
      </c>
    </row>
    <row r="167" spans="1:14" s="3058" customFormat="1" ht="26.25" x14ac:dyDescent="0.25">
      <c r="A167" s="3020">
        <f>ROW()</f>
        <v>167</v>
      </c>
      <c r="B167" s="3026">
        <f>IF(C167="E","",IF(ISBLANK(E167),"",IF(ISTEXT(E167),LARGE(B$14:B166,1)+1,0)))</f>
        <v>135</v>
      </c>
      <c r="C167" s="3087">
        <v>6</v>
      </c>
      <c r="D167" s="3037"/>
      <c r="E167" s="3047" t="s">
        <v>2892</v>
      </c>
      <c r="F167" s="3053" t="s">
        <v>2741</v>
      </c>
      <c r="G167" s="3096">
        <v>0.15</v>
      </c>
      <c r="H167" s="3108">
        <f t="shared" si="7"/>
        <v>150</v>
      </c>
      <c r="I167" s="3049"/>
      <c r="J167" s="3041"/>
      <c r="K167" s="3042"/>
      <c r="L167" s="3043"/>
      <c r="M167" s="3050"/>
      <c r="N167" s="3051">
        <f t="shared" si="8"/>
        <v>0</v>
      </c>
    </row>
    <row r="168" spans="1:14" s="3058" customFormat="1" ht="26.25" x14ac:dyDescent="0.25">
      <c r="A168" s="3020">
        <f>ROW()</f>
        <v>168</v>
      </c>
      <c r="B168" s="3026">
        <f>IF(C168="E","",IF(ISBLANK(E168),"",IF(ISTEXT(E168),LARGE(B$14:B167,1)+1,0)))</f>
        <v>136</v>
      </c>
      <c r="C168" s="3087">
        <v>6</v>
      </c>
      <c r="D168" s="3037"/>
      <c r="E168" s="3047" t="s">
        <v>2893</v>
      </c>
      <c r="F168" s="3053" t="s">
        <v>2894</v>
      </c>
      <c r="G168" s="3096">
        <v>4.2000000000000003E-2</v>
      </c>
      <c r="H168" s="3108">
        <f t="shared" si="7"/>
        <v>42</v>
      </c>
      <c r="I168" s="3049"/>
      <c r="J168" s="3041"/>
      <c r="K168" s="3042"/>
      <c r="L168" s="3043"/>
      <c r="M168" s="3050"/>
      <c r="N168" s="3051">
        <f t="shared" si="8"/>
        <v>0</v>
      </c>
    </row>
    <row r="169" spans="1:14" s="3058" customFormat="1" ht="26.25" x14ac:dyDescent="0.25">
      <c r="A169" s="3020">
        <f>ROW()</f>
        <v>169</v>
      </c>
      <c r="B169" s="3026">
        <f>IF(C169="E","",IF(ISBLANK(E169),"",IF(ISTEXT(E169),LARGE(B$14:B168,1)+1,0)))</f>
        <v>137</v>
      </c>
      <c r="C169" s="3087">
        <v>6</v>
      </c>
      <c r="D169" s="3037"/>
      <c r="E169" s="3047" t="s">
        <v>2895</v>
      </c>
      <c r="F169" s="3053" t="s">
        <v>2710</v>
      </c>
      <c r="G169" s="3096">
        <v>2.7E-2</v>
      </c>
      <c r="H169" s="3108">
        <f t="shared" si="7"/>
        <v>27</v>
      </c>
      <c r="I169" s="3049"/>
      <c r="J169" s="3041"/>
      <c r="K169" s="3042"/>
      <c r="L169" s="3043"/>
      <c r="M169" s="3050"/>
      <c r="N169" s="3051">
        <f t="shared" si="8"/>
        <v>0</v>
      </c>
    </row>
    <row r="170" spans="1:14" s="3058" customFormat="1" ht="26.25" x14ac:dyDescent="0.25">
      <c r="A170" s="3020">
        <f>ROW()</f>
        <v>170</v>
      </c>
      <c r="B170" s="3026">
        <f>IF(C170="E","",IF(ISBLANK(E170),"",IF(ISTEXT(E170),LARGE(B$14:B169,1)+1,0)))</f>
        <v>138</v>
      </c>
      <c r="C170" s="3087">
        <v>6</v>
      </c>
      <c r="D170" s="3037"/>
      <c r="E170" s="3047" t="s">
        <v>2896</v>
      </c>
      <c r="F170" s="3053" t="s">
        <v>2821</v>
      </c>
      <c r="G170" s="3096">
        <v>0.05</v>
      </c>
      <c r="H170" s="3108">
        <f t="shared" si="7"/>
        <v>50</v>
      </c>
      <c r="I170" s="3049"/>
      <c r="J170" s="3041"/>
      <c r="K170" s="3042"/>
      <c r="L170" s="3043"/>
      <c r="M170" s="3050"/>
      <c r="N170" s="3051">
        <f t="shared" si="8"/>
        <v>0</v>
      </c>
    </row>
    <row r="171" spans="1:14" s="3058" customFormat="1" ht="26.25" x14ac:dyDescent="0.25">
      <c r="A171" s="3020">
        <f>ROW()</f>
        <v>171</v>
      </c>
      <c r="B171" s="3026">
        <f>IF(C171="E","",IF(ISBLANK(E171),"",IF(ISTEXT(E171),LARGE(B$14:B170,1)+1,0)))</f>
        <v>139</v>
      </c>
      <c r="C171" s="3087">
        <v>6</v>
      </c>
      <c r="D171" s="3037"/>
      <c r="E171" s="3047" t="s">
        <v>2897</v>
      </c>
      <c r="F171" s="3053" t="s">
        <v>2777</v>
      </c>
      <c r="G171" s="3096">
        <v>2.3E-2</v>
      </c>
      <c r="H171" s="3108">
        <f t="shared" si="7"/>
        <v>23</v>
      </c>
      <c r="I171" s="3049"/>
      <c r="J171" s="3041"/>
      <c r="K171" s="3042"/>
      <c r="L171" s="3043"/>
      <c r="M171" s="3050"/>
      <c r="N171" s="3051">
        <f t="shared" si="8"/>
        <v>0</v>
      </c>
    </row>
    <row r="172" spans="1:14" s="3058" customFormat="1" ht="26.25" x14ac:dyDescent="0.25">
      <c r="A172" s="3020">
        <f>ROW()</f>
        <v>172</v>
      </c>
      <c r="B172" s="3026">
        <f>IF(C172="E","",IF(ISBLANK(E172),"",IF(ISTEXT(E172),LARGE(B$14:B171,1)+1,0)))</f>
        <v>140</v>
      </c>
      <c r="C172" s="3087">
        <v>6</v>
      </c>
      <c r="D172" s="3037"/>
      <c r="E172" s="3047" t="s">
        <v>2898</v>
      </c>
      <c r="F172" s="3053" t="s">
        <v>2710</v>
      </c>
      <c r="G172" s="3096">
        <v>3.3000000000000002E-2</v>
      </c>
      <c r="H172" s="3108">
        <f t="shared" si="7"/>
        <v>33</v>
      </c>
      <c r="I172" s="3049"/>
      <c r="J172" s="3041"/>
      <c r="K172" s="3042"/>
      <c r="L172" s="3043"/>
      <c r="M172" s="3050"/>
      <c r="N172" s="3051">
        <f t="shared" si="8"/>
        <v>0</v>
      </c>
    </row>
    <row r="173" spans="1:14" s="3058" customFormat="1" ht="26.25" x14ac:dyDescent="0.25">
      <c r="A173" s="3020">
        <f>ROW()</f>
        <v>173</v>
      </c>
      <c r="B173" s="3026">
        <f>IF(C173="E","",IF(ISBLANK(E173),"",IF(ISTEXT(E173),LARGE(B$14:B172,1)+1,0)))</f>
        <v>141</v>
      </c>
      <c r="C173" s="3087">
        <v>6</v>
      </c>
      <c r="D173" s="3037"/>
      <c r="E173" s="3047" t="s">
        <v>2899</v>
      </c>
      <c r="F173" s="3053">
        <v>1</v>
      </c>
      <c r="G173" s="3096">
        <v>0.125</v>
      </c>
      <c r="H173" s="3108">
        <f t="shared" si="7"/>
        <v>125</v>
      </c>
      <c r="I173" s="3049"/>
      <c r="J173" s="3041"/>
      <c r="K173" s="3042"/>
      <c r="L173" s="3043"/>
      <c r="M173" s="3050"/>
      <c r="N173" s="3051">
        <f t="shared" si="8"/>
        <v>0</v>
      </c>
    </row>
    <row r="174" spans="1:14" s="3058" customFormat="1" ht="26.25" x14ac:dyDescent="0.25">
      <c r="A174" s="3020">
        <f>ROW()</f>
        <v>174</v>
      </c>
      <c r="B174" s="3026">
        <f>IF(C174="E","",IF(ISBLANK(E174),"",IF(ISTEXT(E174),LARGE(B$14:B173,1)+1,0)))</f>
        <v>142</v>
      </c>
      <c r="C174" s="3087">
        <v>6</v>
      </c>
      <c r="D174" s="3037"/>
      <c r="E174" s="3047" t="s">
        <v>2900</v>
      </c>
      <c r="F174" s="3053">
        <v>1</v>
      </c>
      <c r="G174" s="3096">
        <v>1.4999999999999999E-2</v>
      </c>
      <c r="H174" s="3108">
        <f t="shared" si="7"/>
        <v>15</v>
      </c>
      <c r="I174" s="3049"/>
      <c r="J174" s="3041"/>
      <c r="K174" s="3042"/>
      <c r="L174" s="3043"/>
      <c r="M174" s="3050"/>
      <c r="N174" s="3051">
        <f t="shared" si="8"/>
        <v>0</v>
      </c>
    </row>
    <row r="175" spans="1:14" s="3058" customFormat="1" ht="26.25" x14ac:dyDescent="0.25">
      <c r="A175" s="3020">
        <f>ROW()</f>
        <v>175</v>
      </c>
      <c r="B175" s="3026">
        <f>IF(C175="E","",IF(ISBLANK(E175),"",IF(ISTEXT(E175),LARGE(B$14:B174,1)+1,0)))</f>
        <v>143</v>
      </c>
      <c r="C175" s="3087">
        <v>6</v>
      </c>
      <c r="D175" s="3037"/>
      <c r="E175" s="3047" t="s">
        <v>2901</v>
      </c>
      <c r="F175" s="3053" t="s">
        <v>2780</v>
      </c>
      <c r="G175" s="3096">
        <v>5.5E-2</v>
      </c>
      <c r="H175" s="3108">
        <f t="shared" si="7"/>
        <v>55</v>
      </c>
      <c r="I175" s="3049"/>
      <c r="J175" s="3041"/>
      <c r="K175" s="3042"/>
      <c r="L175" s="3043"/>
      <c r="M175" s="3050"/>
      <c r="N175" s="3051">
        <f t="shared" si="8"/>
        <v>0</v>
      </c>
    </row>
    <row r="176" spans="1:14" s="3058" customFormat="1" ht="26.25" x14ac:dyDescent="0.25">
      <c r="A176" s="3020">
        <f>ROW()</f>
        <v>176</v>
      </c>
      <c r="B176" s="3026">
        <f>IF(C176="E","",IF(ISBLANK(E176),"",IF(ISTEXT(E176),LARGE(B$14:B175,1)+1,0)))</f>
        <v>144</v>
      </c>
      <c r="C176" s="3087">
        <v>6</v>
      </c>
      <c r="D176" s="3037"/>
      <c r="E176" s="3047" t="s">
        <v>2902</v>
      </c>
      <c r="F176" s="3053">
        <v>1</v>
      </c>
      <c r="G176" s="3096">
        <v>6.0000000000000001E-3</v>
      </c>
      <c r="H176" s="3108">
        <f t="shared" si="7"/>
        <v>6</v>
      </c>
      <c r="I176" s="3049"/>
      <c r="J176" s="3041"/>
      <c r="K176" s="3042"/>
      <c r="L176" s="3043"/>
      <c r="M176" s="3050"/>
      <c r="N176" s="3051">
        <f t="shared" si="8"/>
        <v>0</v>
      </c>
    </row>
    <row r="177" spans="1:14" s="3058" customFormat="1" ht="26.25" x14ac:dyDescent="0.25">
      <c r="A177" s="3020">
        <f>ROW()</f>
        <v>177</v>
      </c>
      <c r="B177" s="3026">
        <f>IF(C177="E","",IF(ISBLANK(E177),"",IF(ISTEXT(E177),LARGE(B$14:B176,1)+1,0)))</f>
        <v>145</v>
      </c>
      <c r="C177" s="3087">
        <v>6</v>
      </c>
      <c r="D177" s="3037"/>
      <c r="E177" s="3047" t="s">
        <v>2903</v>
      </c>
      <c r="F177" s="3053" t="s">
        <v>2773</v>
      </c>
      <c r="G177" s="3096">
        <v>0.125</v>
      </c>
      <c r="H177" s="3108">
        <f t="shared" si="7"/>
        <v>125</v>
      </c>
      <c r="I177" s="3049"/>
      <c r="J177" s="3041"/>
      <c r="K177" s="3042"/>
      <c r="L177" s="3043"/>
      <c r="M177" s="3050"/>
      <c r="N177" s="3051">
        <f t="shared" si="8"/>
        <v>0</v>
      </c>
    </row>
    <row r="178" spans="1:14" s="3058" customFormat="1" ht="26.25" x14ac:dyDescent="0.25">
      <c r="A178" s="3020">
        <f>ROW()</f>
        <v>178</v>
      </c>
      <c r="B178" s="3026">
        <f>IF(C178="E","",IF(ISBLANK(E178),"",IF(ISTEXT(E178),LARGE(B$14:B177,1)+1,0)))</f>
        <v>146</v>
      </c>
      <c r="C178" s="3087">
        <v>6</v>
      </c>
      <c r="D178" s="3037"/>
      <c r="E178" s="3047" t="s">
        <v>2904</v>
      </c>
      <c r="F178" s="3053" t="s">
        <v>2710</v>
      </c>
      <c r="G178" s="3096">
        <v>1.2E-2</v>
      </c>
      <c r="H178" s="3108">
        <f t="shared" si="7"/>
        <v>12</v>
      </c>
      <c r="I178" s="3049"/>
      <c r="J178" s="3041"/>
      <c r="K178" s="3042"/>
      <c r="L178" s="3043"/>
      <c r="M178" s="3050"/>
      <c r="N178" s="3051">
        <f t="shared" si="8"/>
        <v>0</v>
      </c>
    </row>
    <row r="179" spans="1:14" s="3058" customFormat="1" ht="26.25" x14ac:dyDescent="0.25">
      <c r="A179" s="3020">
        <f>ROW()</f>
        <v>179</v>
      </c>
      <c r="B179" s="3026">
        <f>IF(C179="E","",IF(ISBLANK(E179),"",IF(ISTEXT(E179),LARGE(B$14:B178,1)+1,0)))</f>
        <v>147</v>
      </c>
      <c r="C179" s="3087">
        <v>6</v>
      </c>
      <c r="D179" s="3037"/>
      <c r="E179" s="3047" t="s">
        <v>2905</v>
      </c>
      <c r="F179" s="3053" t="s">
        <v>2773</v>
      </c>
      <c r="G179" s="3096">
        <v>0.1</v>
      </c>
      <c r="H179" s="3108">
        <f t="shared" si="7"/>
        <v>100</v>
      </c>
      <c r="I179" s="3049"/>
      <c r="J179" s="3041"/>
      <c r="K179" s="3042"/>
      <c r="L179" s="3043"/>
      <c r="M179" s="3050"/>
      <c r="N179" s="3051">
        <f t="shared" si="8"/>
        <v>0</v>
      </c>
    </row>
    <row r="180" spans="1:14" s="3058" customFormat="1" ht="26.25" x14ac:dyDescent="0.25">
      <c r="A180" s="3020">
        <f>ROW()</f>
        <v>180</v>
      </c>
      <c r="B180" s="3026">
        <f>IF(C180="E","",IF(ISBLANK(E180),"",IF(ISTEXT(E180),LARGE(B$14:B179,1)+1,0)))</f>
        <v>148</v>
      </c>
      <c r="C180" s="3087">
        <v>6</v>
      </c>
      <c r="D180" s="3037"/>
      <c r="E180" s="3047" t="s">
        <v>2906</v>
      </c>
      <c r="F180" s="3053" t="s">
        <v>2796</v>
      </c>
      <c r="G180" s="3096">
        <v>7.0000000000000001E-3</v>
      </c>
      <c r="H180" s="3108">
        <f t="shared" si="7"/>
        <v>7</v>
      </c>
      <c r="I180" s="3049"/>
      <c r="J180" s="3041"/>
      <c r="K180" s="3042"/>
      <c r="L180" s="3043"/>
      <c r="M180" s="3050"/>
      <c r="N180" s="3051">
        <f t="shared" si="8"/>
        <v>0</v>
      </c>
    </row>
    <row r="181" spans="1:14" s="3058" customFormat="1" ht="26.25" customHeight="1" x14ac:dyDescent="0.25">
      <c r="A181" s="3020">
        <f>ROW()</f>
        <v>181</v>
      </c>
      <c r="B181" s="3026">
        <f>IF(C181="E","",IF(ISBLANK(E181),"",IF(ISTEXT(E181),LARGE(B$14:B180,1)+1,0)))</f>
        <v>149</v>
      </c>
      <c r="C181" s="3087">
        <v>6</v>
      </c>
      <c r="D181" s="3037"/>
      <c r="E181" s="3047" t="s">
        <v>2907</v>
      </c>
      <c r="F181" s="3063" t="s">
        <v>2908</v>
      </c>
      <c r="G181" s="3096">
        <v>1.4999999999999999E-2</v>
      </c>
      <c r="H181" s="3108">
        <f t="shared" si="7"/>
        <v>15</v>
      </c>
      <c r="I181" s="3049"/>
      <c r="J181" s="3041"/>
      <c r="K181" s="3042"/>
      <c r="L181" s="3043"/>
      <c r="M181" s="3050"/>
      <c r="N181" s="3051">
        <f t="shared" si="8"/>
        <v>0</v>
      </c>
    </row>
    <row r="182" spans="1:14" s="3058" customFormat="1" ht="26.25" x14ac:dyDescent="0.25">
      <c r="A182" s="3020">
        <f>ROW()</f>
        <v>182</v>
      </c>
      <c r="B182" s="3026">
        <f>IF(C182="E","",IF(ISBLANK(E182),"",IF(ISTEXT(E182),LARGE(B$14:B181,1)+1,0)))</f>
        <v>150</v>
      </c>
      <c r="C182" s="3087">
        <v>6</v>
      </c>
      <c r="D182" s="3037"/>
      <c r="E182" s="3047" t="s">
        <v>2909</v>
      </c>
      <c r="F182" s="3053" t="s">
        <v>2710</v>
      </c>
      <c r="G182" s="3096">
        <v>6.0000000000000001E-3</v>
      </c>
      <c r="H182" s="3108">
        <f t="shared" si="7"/>
        <v>6</v>
      </c>
      <c r="I182" s="3049"/>
      <c r="J182" s="3041"/>
      <c r="K182" s="3042"/>
      <c r="L182" s="3043"/>
      <c r="M182" s="3050"/>
      <c r="N182" s="3051">
        <f t="shared" si="8"/>
        <v>0</v>
      </c>
    </row>
    <row r="183" spans="1:14" s="3058" customFormat="1" ht="25.5" x14ac:dyDescent="0.35">
      <c r="A183" s="3020">
        <f>ROW()</f>
        <v>183</v>
      </c>
      <c r="B183" s="3026" t="str">
        <f>IF(C183="E","",IF(ISBLANK(E183),"",IF(ISTEXT(E183),LARGE(B$14:B182,1)+1,0)))</f>
        <v/>
      </c>
      <c r="C183" s="3067"/>
      <c r="D183" s="3037"/>
      <c r="E183" s="3038"/>
      <c r="F183" s="3053"/>
      <c r="G183" s="3096"/>
      <c r="H183" s="3108" t="str">
        <f t="shared" si="7"/>
        <v/>
      </c>
      <c r="I183" s="3049"/>
      <c r="J183" s="3069"/>
      <c r="K183" s="3042"/>
      <c r="L183" s="3043"/>
      <c r="M183" s="3050"/>
      <c r="N183" s="3051">
        <f t="shared" si="8"/>
        <v>0</v>
      </c>
    </row>
    <row r="184" spans="1:14" s="3058" customFormat="1" ht="28.5" x14ac:dyDescent="0.25">
      <c r="A184" s="3020">
        <f>ROW()</f>
        <v>184</v>
      </c>
      <c r="B184" s="3026" t="str">
        <f>IF(C184="E","",IF(ISBLANK(E184),"",IF(ISTEXT(E184),LARGE(B$14:B183,1)+1,0)))</f>
        <v/>
      </c>
      <c r="C184" s="3067"/>
      <c r="D184" s="3088" t="s">
        <v>2910</v>
      </c>
      <c r="E184" s="3088"/>
      <c r="F184" s="3089" t="s">
        <v>2697</v>
      </c>
      <c r="G184" s="3090"/>
      <c r="H184" s="3106"/>
      <c r="I184" s="3825" t="s">
        <v>2545</v>
      </c>
      <c r="J184" s="3826"/>
      <c r="K184" s="3031" t="s">
        <v>2698</v>
      </c>
      <c r="L184" s="3032" t="s">
        <v>2699</v>
      </c>
      <c r="M184" s="3033" t="s">
        <v>2705</v>
      </c>
      <c r="N184" s="3034"/>
    </row>
    <row r="185" spans="1:14" s="3058" customFormat="1" ht="31.5" x14ac:dyDescent="0.35">
      <c r="A185" s="3020">
        <f>ROW()</f>
        <v>185</v>
      </c>
      <c r="B185" s="3026" t="str">
        <f>IF(C185="E","",IF(ISBLANK(E185),"",IF(ISTEXT(E185),LARGE(B$14:B184,1)+1,0)))</f>
        <v/>
      </c>
      <c r="C185" s="3067"/>
      <c r="D185" s="3037"/>
      <c r="E185" s="3038"/>
      <c r="F185" s="3063" t="s">
        <v>2707</v>
      </c>
      <c r="G185" s="3096"/>
      <c r="H185" s="3108" t="str">
        <f t="shared" ref="H185:H248" si="9">IF(ISBLANK(G185),"",G185*1000)</f>
        <v/>
      </c>
      <c r="I185" s="3049"/>
      <c r="J185" s="3041"/>
      <c r="K185" s="3042"/>
      <c r="L185" s="3043"/>
      <c r="M185" s="3050"/>
      <c r="N185" s="3051">
        <f t="shared" si="8"/>
        <v>0</v>
      </c>
    </row>
    <row r="186" spans="1:14" s="3058" customFormat="1" ht="26.25" x14ac:dyDescent="0.25">
      <c r="A186" s="3020">
        <f>ROW()</f>
        <v>186</v>
      </c>
      <c r="B186" s="3026">
        <f>IF(C186="E","",IF(ISBLANK(E186),"",IF(ISTEXT(E186),LARGE(B$14:B185,1)+1,0)))</f>
        <v>151</v>
      </c>
      <c r="C186" s="3062">
        <v>7</v>
      </c>
      <c r="D186" s="3037"/>
      <c r="E186" s="3047" t="s">
        <v>2911</v>
      </c>
      <c r="F186" s="3053">
        <v>1</v>
      </c>
      <c r="G186" s="3096">
        <v>0.01</v>
      </c>
      <c r="H186" s="3108">
        <f t="shared" si="9"/>
        <v>10</v>
      </c>
      <c r="I186" s="3049"/>
      <c r="J186" s="3041"/>
      <c r="K186" s="3042"/>
      <c r="L186" s="3043"/>
      <c r="M186" s="3050"/>
      <c r="N186" s="3051">
        <f t="shared" si="8"/>
        <v>0</v>
      </c>
    </row>
    <row r="187" spans="1:14" s="3058" customFormat="1" ht="26.25" x14ac:dyDescent="0.25">
      <c r="A187" s="3020">
        <f>ROW()</f>
        <v>187</v>
      </c>
      <c r="B187" s="3026">
        <f>IF(C187="E","",IF(ISBLANK(E187),"",IF(ISTEXT(E187),LARGE(B$14:B186,1)+1,0)))</f>
        <v>152</v>
      </c>
      <c r="C187" s="3062">
        <v>7</v>
      </c>
      <c r="D187" s="3037"/>
      <c r="E187" s="3047" t="s">
        <v>2912</v>
      </c>
      <c r="F187" s="3053" t="s">
        <v>2796</v>
      </c>
      <c r="G187" s="3096">
        <v>4.0000000000000001E-3</v>
      </c>
      <c r="H187" s="3108">
        <f t="shared" si="9"/>
        <v>4</v>
      </c>
      <c r="I187" s="3049"/>
      <c r="J187" s="3041"/>
      <c r="K187" s="3042"/>
      <c r="L187" s="3043"/>
      <c r="M187" s="3050"/>
      <c r="N187" s="3051">
        <f t="shared" si="8"/>
        <v>0</v>
      </c>
    </row>
    <row r="188" spans="1:14" s="3058" customFormat="1" ht="31.5" x14ac:dyDescent="0.25">
      <c r="A188" s="3020">
        <f>ROW()</f>
        <v>188</v>
      </c>
      <c r="B188" s="3026">
        <f>IF(C188="E","",IF(ISBLANK(E188),"",IF(ISTEXT(E188),LARGE(B$14:B187,1)+1,0)))</f>
        <v>153</v>
      </c>
      <c r="C188" s="3062">
        <v>7</v>
      </c>
      <c r="D188" s="3037"/>
      <c r="E188" s="3047" t="s">
        <v>2913</v>
      </c>
      <c r="F188" s="3063" t="s">
        <v>2914</v>
      </c>
      <c r="G188" s="3096">
        <v>0.02</v>
      </c>
      <c r="H188" s="3108">
        <f t="shared" si="9"/>
        <v>20</v>
      </c>
      <c r="I188" s="3049"/>
      <c r="J188" s="3041"/>
      <c r="K188" s="3042"/>
      <c r="L188" s="3043"/>
      <c r="M188" s="3050"/>
      <c r="N188" s="3051">
        <f t="shared" si="8"/>
        <v>0</v>
      </c>
    </row>
    <row r="189" spans="1:14" s="3058" customFormat="1" ht="26.25" x14ac:dyDescent="0.25">
      <c r="A189" s="3020">
        <f>ROW()</f>
        <v>189</v>
      </c>
      <c r="B189" s="3026">
        <f>IF(C189="E","",IF(ISBLANK(E189),"",IF(ISTEXT(E189),LARGE(B$14:B188,1)+1,0)))</f>
        <v>154</v>
      </c>
      <c r="C189" s="3062">
        <v>7</v>
      </c>
      <c r="D189" s="3037"/>
      <c r="E189" s="3047" t="s">
        <v>2915</v>
      </c>
      <c r="F189" s="3053" t="s">
        <v>2724</v>
      </c>
      <c r="G189" s="3096">
        <v>0.03</v>
      </c>
      <c r="H189" s="3108">
        <f t="shared" si="9"/>
        <v>30</v>
      </c>
      <c r="I189" s="3049"/>
      <c r="J189" s="3041"/>
      <c r="K189" s="3042"/>
      <c r="L189" s="3043"/>
      <c r="M189" s="3050"/>
      <c r="N189" s="3051">
        <f t="shared" si="8"/>
        <v>0</v>
      </c>
    </row>
    <row r="190" spans="1:14" s="3058" customFormat="1" ht="26.25" x14ac:dyDescent="0.25">
      <c r="A190" s="3020">
        <f>ROW()</f>
        <v>190</v>
      </c>
      <c r="B190" s="3026">
        <f>IF(C190="E","",IF(ISBLANK(E190),"",IF(ISTEXT(E190),LARGE(B$14:B189,1)+1,0)))</f>
        <v>155</v>
      </c>
      <c r="C190" s="3062">
        <v>7</v>
      </c>
      <c r="D190" s="3037"/>
      <c r="E190" s="3047" t="s">
        <v>2916</v>
      </c>
      <c r="F190" s="3053" t="s">
        <v>2724</v>
      </c>
      <c r="G190" s="3096">
        <v>3.5000000000000003E-2</v>
      </c>
      <c r="H190" s="3108">
        <f t="shared" si="9"/>
        <v>35</v>
      </c>
      <c r="I190" s="3049"/>
      <c r="J190" s="3041"/>
      <c r="K190" s="3042"/>
      <c r="L190" s="3043"/>
      <c r="M190" s="3050"/>
      <c r="N190" s="3051">
        <f t="shared" si="8"/>
        <v>0</v>
      </c>
    </row>
    <row r="191" spans="1:14" s="3058" customFormat="1" ht="26.25" x14ac:dyDescent="0.25">
      <c r="A191" s="3020">
        <f>ROW()</f>
        <v>191</v>
      </c>
      <c r="B191" s="3026">
        <f>IF(C191="E","",IF(ISBLANK(E191),"",IF(ISTEXT(E191),LARGE(B$14:B190,1)+1,0)))</f>
        <v>156</v>
      </c>
      <c r="C191" s="3062">
        <v>7</v>
      </c>
      <c r="D191" s="3037"/>
      <c r="E191" s="3047" t="s">
        <v>2917</v>
      </c>
      <c r="F191" s="3053" t="s">
        <v>2710</v>
      </c>
      <c r="G191" s="3096">
        <v>0.03</v>
      </c>
      <c r="H191" s="3108">
        <f t="shared" si="9"/>
        <v>30</v>
      </c>
      <c r="I191" s="3049"/>
      <c r="J191" s="3041"/>
      <c r="K191" s="3042"/>
      <c r="L191" s="3043"/>
      <c r="M191" s="3050"/>
      <c r="N191" s="3051">
        <f t="shared" si="8"/>
        <v>0</v>
      </c>
    </row>
    <row r="192" spans="1:14" s="3058" customFormat="1" ht="26.25" x14ac:dyDescent="0.25">
      <c r="A192" s="3020">
        <f>ROW()</f>
        <v>192</v>
      </c>
      <c r="B192" s="3026">
        <f>IF(C192="E","",IF(ISBLANK(E192),"",IF(ISTEXT(E192),LARGE(B$14:B191,1)+1,0)))</f>
        <v>157</v>
      </c>
      <c r="C192" s="3062">
        <v>7</v>
      </c>
      <c r="D192" s="3037"/>
      <c r="E192" s="3047" t="s">
        <v>2918</v>
      </c>
      <c r="F192" s="3053" t="s">
        <v>2919</v>
      </c>
      <c r="G192" s="3096">
        <v>0.03</v>
      </c>
      <c r="H192" s="3108">
        <f t="shared" si="9"/>
        <v>30</v>
      </c>
      <c r="I192" s="3049"/>
      <c r="J192" s="3041"/>
      <c r="K192" s="3042"/>
      <c r="L192" s="3043"/>
      <c r="M192" s="3050"/>
      <c r="N192" s="3051">
        <f t="shared" si="8"/>
        <v>0</v>
      </c>
    </row>
    <row r="193" spans="1:14" s="3058" customFormat="1" ht="26.25" x14ac:dyDescent="0.25">
      <c r="A193" s="3020">
        <f>ROW()</f>
        <v>193</v>
      </c>
      <c r="B193" s="3026">
        <f>IF(C193="E","",IF(ISBLANK(E193),"",IF(ISTEXT(E193),LARGE(B$14:B192,1)+1,0)))</f>
        <v>158</v>
      </c>
      <c r="C193" s="3062">
        <v>7</v>
      </c>
      <c r="D193" s="3037"/>
      <c r="E193" s="3047" t="s">
        <v>2920</v>
      </c>
      <c r="F193" s="3053" t="s">
        <v>2724</v>
      </c>
      <c r="G193" s="3096">
        <v>0.02</v>
      </c>
      <c r="H193" s="3108">
        <f t="shared" si="9"/>
        <v>20</v>
      </c>
      <c r="I193" s="3049"/>
      <c r="J193" s="3041"/>
      <c r="K193" s="3042"/>
      <c r="L193" s="3043"/>
      <c r="M193" s="3050"/>
      <c r="N193" s="3051">
        <f t="shared" si="8"/>
        <v>0</v>
      </c>
    </row>
    <row r="194" spans="1:14" s="3058" customFormat="1" ht="26.25" x14ac:dyDescent="0.25">
      <c r="A194" s="3020">
        <f>ROW()</f>
        <v>194</v>
      </c>
      <c r="B194" s="3026">
        <f>IF(C194="E","",IF(ISBLANK(E194),"",IF(ISTEXT(E194),LARGE(B$14:B193,1)+1,0)))</f>
        <v>159</v>
      </c>
      <c r="C194" s="3062">
        <v>7</v>
      </c>
      <c r="D194" s="3037"/>
      <c r="E194" s="3047" t="s">
        <v>2921</v>
      </c>
      <c r="F194" s="3053" t="s">
        <v>2710</v>
      </c>
      <c r="G194" s="3096">
        <v>1.2E-2</v>
      </c>
      <c r="H194" s="3108">
        <f t="shared" si="9"/>
        <v>12</v>
      </c>
      <c r="I194" s="3049"/>
      <c r="J194" s="3041"/>
      <c r="K194" s="3042"/>
      <c r="L194" s="3043"/>
      <c r="M194" s="3050"/>
      <c r="N194" s="3051">
        <f t="shared" si="8"/>
        <v>0</v>
      </c>
    </row>
    <row r="195" spans="1:14" s="3058" customFormat="1" ht="26.25" x14ac:dyDescent="0.25">
      <c r="A195" s="3020">
        <f>ROW()</f>
        <v>195</v>
      </c>
      <c r="B195" s="3026">
        <f>IF(C195="E","",IF(ISBLANK(E195),"",IF(ISTEXT(E195),LARGE(B$14:B194,1)+1,0)))</f>
        <v>160</v>
      </c>
      <c r="C195" s="3062">
        <v>7</v>
      </c>
      <c r="D195" s="3037"/>
      <c r="E195" s="3047" t="s">
        <v>2922</v>
      </c>
      <c r="F195" s="3053" t="s">
        <v>2710</v>
      </c>
      <c r="G195" s="3096">
        <v>1.7999999999999999E-2</v>
      </c>
      <c r="H195" s="3108">
        <f t="shared" si="9"/>
        <v>18</v>
      </c>
      <c r="I195" s="3049"/>
      <c r="J195" s="3041"/>
      <c r="K195" s="3042"/>
      <c r="L195" s="3043"/>
      <c r="M195" s="3050"/>
      <c r="N195" s="3051">
        <f t="shared" si="8"/>
        <v>0</v>
      </c>
    </row>
    <row r="196" spans="1:14" s="3058" customFormat="1" ht="26.25" x14ac:dyDescent="0.25">
      <c r="A196" s="3020">
        <f>ROW()</f>
        <v>196</v>
      </c>
      <c r="B196" s="3026">
        <f>IF(C196="E","",IF(ISBLANK(E196),"",IF(ISTEXT(E196),LARGE(B$14:B195,1)+1,0)))</f>
        <v>161</v>
      </c>
      <c r="C196" s="3062">
        <v>7</v>
      </c>
      <c r="D196" s="3037"/>
      <c r="E196" s="3047" t="s">
        <v>2923</v>
      </c>
      <c r="F196" s="3053" t="s">
        <v>2710</v>
      </c>
      <c r="G196" s="3096">
        <v>1E-3</v>
      </c>
      <c r="H196" s="3108">
        <f t="shared" si="9"/>
        <v>1</v>
      </c>
      <c r="I196" s="3049"/>
      <c r="J196" s="3041"/>
      <c r="K196" s="3042"/>
      <c r="L196" s="3043"/>
      <c r="M196" s="3050"/>
      <c r="N196" s="3051">
        <f t="shared" si="8"/>
        <v>0</v>
      </c>
    </row>
    <row r="197" spans="1:14" s="3058" customFormat="1" ht="26.25" x14ac:dyDescent="0.25">
      <c r="A197" s="3020">
        <f>ROW()</f>
        <v>197</v>
      </c>
      <c r="B197" s="3026">
        <f>IF(C197="E","",IF(ISBLANK(E197),"",IF(ISTEXT(E197),LARGE(B$14:B196,1)+1,0)))</f>
        <v>162</v>
      </c>
      <c r="C197" s="3062">
        <v>7</v>
      </c>
      <c r="D197" s="3037"/>
      <c r="E197" s="3047" t="s">
        <v>2924</v>
      </c>
      <c r="F197" s="3053" t="s">
        <v>2710</v>
      </c>
      <c r="G197" s="3096">
        <v>2.3E-2</v>
      </c>
      <c r="H197" s="3108">
        <f t="shared" si="9"/>
        <v>23</v>
      </c>
      <c r="I197" s="3049"/>
      <c r="J197" s="3041"/>
      <c r="K197" s="3042"/>
      <c r="L197" s="3043"/>
      <c r="M197" s="3050"/>
      <c r="N197" s="3051">
        <f t="shared" si="8"/>
        <v>0</v>
      </c>
    </row>
    <row r="198" spans="1:14" s="3058" customFormat="1" ht="26.25" x14ac:dyDescent="0.25">
      <c r="A198" s="3020">
        <f>ROW()</f>
        <v>198</v>
      </c>
      <c r="B198" s="3026">
        <f>IF(C198="E","",IF(ISBLANK(E198),"",IF(ISTEXT(E198),LARGE(B$14:B197,1)+1,0)))</f>
        <v>163</v>
      </c>
      <c r="C198" s="3062">
        <v>7</v>
      </c>
      <c r="D198" s="3037"/>
      <c r="E198" s="3047" t="s">
        <v>2925</v>
      </c>
      <c r="F198" s="3053" t="s">
        <v>2710</v>
      </c>
      <c r="G198" s="3096">
        <v>2.5000000000000001E-2</v>
      </c>
      <c r="H198" s="3108">
        <f t="shared" si="9"/>
        <v>25</v>
      </c>
      <c r="I198" s="3049"/>
      <c r="J198" s="3041"/>
      <c r="K198" s="3042"/>
      <c r="L198" s="3043"/>
      <c r="M198" s="3050"/>
      <c r="N198" s="3051">
        <f t="shared" si="8"/>
        <v>0</v>
      </c>
    </row>
    <row r="199" spans="1:14" s="3058" customFormat="1" ht="26.25" customHeight="1" x14ac:dyDescent="0.25">
      <c r="A199" s="3020">
        <f>ROW()</f>
        <v>199</v>
      </c>
      <c r="B199" s="3026">
        <f>IF(C199="E","",IF(ISBLANK(E199),"",IF(ISTEXT(E199),LARGE(B$14:B198,1)+1,0)))</f>
        <v>164</v>
      </c>
      <c r="C199" s="3062">
        <v>7</v>
      </c>
      <c r="D199" s="3037"/>
      <c r="E199" s="3047" t="s">
        <v>2926</v>
      </c>
      <c r="F199" s="3063" t="s">
        <v>2927</v>
      </c>
      <c r="G199" s="3096">
        <v>2.7E-2</v>
      </c>
      <c r="H199" s="3108">
        <f t="shared" si="9"/>
        <v>27</v>
      </c>
      <c r="I199" s="3049"/>
      <c r="J199" s="3041"/>
      <c r="K199" s="3042"/>
      <c r="L199" s="3043"/>
      <c r="M199" s="3050"/>
      <c r="N199" s="3051">
        <f t="shared" si="8"/>
        <v>0</v>
      </c>
    </row>
    <row r="200" spans="1:14" s="3058" customFormat="1" ht="26.25" customHeight="1" x14ac:dyDescent="0.25">
      <c r="A200" s="3020">
        <f>ROW()</f>
        <v>200</v>
      </c>
      <c r="B200" s="3026">
        <f>IF(C200="E","",IF(ISBLANK(E200),"",IF(ISTEXT(E200),LARGE(B$14:B199,1)+1,0)))</f>
        <v>165</v>
      </c>
      <c r="C200" s="3062">
        <v>7</v>
      </c>
      <c r="D200" s="3037"/>
      <c r="E200" s="3047" t="s">
        <v>2926</v>
      </c>
      <c r="F200" s="3053" t="s">
        <v>2928</v>
      </c>
      <c r="G200" s="3096">
        <v>2.9000000000000001E-2</v>
      </c>
      <c r="H200" s="3108">
        <f t="shared" si="9"/>
        <v>29</v>
      </c>
      <c r="I200" s="3049"/>
      <c r="J200" s="3041"/>
      <c r="K200" s="3042"/>
      <c r="L200" s="3043"/>
      <c r="M200" s="3050"/>
      <c r="N200" s="3051">
        <f t="shared" si="8"/>
        <v>0</v>
      </c>
    </row>
    <row r="201" spans="1:14" s="3058" customFormat="1" ht="26.25" customHeight="1" x14ac:dyDescent="0.25">
      <c r="A201" s="3020">
        <f>ROW()</f>
        <v>201</v>
      </c>
      <c r="B201" s="3026">
        <f>IF(C201="E","",IF(ISBLANK(E201),"",IF(ISTEXT(E201),LARGE(B$14:B200,1)+1,0)))</f>
        <v>166</v>
      </c>
      <c r="C201" s="3062">
        <v>7</v>
      </c>
      <c r="D201" s="3037"/>
      <c r="E201" s="3047" t="s">
        <v>2929</v>
      </c>
      <c r="F201" s="3063" t="s">
        <v>2927</v>
      </c>
      <c r="G201" s="3096">
        <v>3.5000000000000003E-2</v>
      </c>
      <c r="H201" s="3108">
        <f t="shared" si="9"/>
        <v>35</v>
      </c>
      <c r="I201" s="3049"/>
      <c r="J201" s="3041"/>
      <c r="K201" s="3042"/>
      <c r="L201" s="3043"/>
      <c r="M201" s="3050"/>
      <c r="N201" s="3051">
        <f t="shared" si="8"/>
        <v>0</v>
      </c>
    </row>
    <row r="202" spans="1:14" s="3058" customFormat="1" ht="26.25" customHeight="1" x14ac:dyDescent="0.25">
      <c r="A202" s="3020">
        <f>ROW()</f>
        <v>202</v>
      </c>
      <c r="B202" s="3026">
        <f>IF(C202="E","",IF(ISBLANK(E202),"",IF(ISTEXT(E202),LARGE(B$14:B201,1)+1,0)))</f>
        <v>167</v>
      </c>
      <c r="C202" s="3062">
        <v>7</v>
      </c>
      <c r="D202" s="3037"/>
      <c r="E202" s="3047" t="s">
        <v>2929</v>
      </c>
      <c r="F202" s="3053" t="s">
        <v>2928</v>
      </c>
      <c r="G202" s="3096">
        <v>4.4999999999999998E-2</v>
      </c>
      <c r="H202" s="3108">
        <f t="shared" si="9"/>
        <v>45</v>
      </c>
      <c r="I202" s="3049"/>
      <c r="J202" s="3041"/>
      <c r="K202" s="3042"/>
      <c r="L202" s="3043"/>
      <c r="M202" s="3050"/>
      <c r="N202" s="3051">
        <f t="shared" si="8"/>
        <v>0</v>
      </c>
    </row>
    <row r="203" spans="1:14" s="3058" customFormat="1" ht="26.25" x14ac:dyDescent="0.25">
      <c r="A203" s="3020">
        <f>ROW()</f>
        <v>203</v>
      </c>
      <c r="B203" s="3026">
        <f>IF(C203="E","",IF(ISBLANK(E203),"",IF(ISTEXT(E203),LARGE(B$14:B202,1)+1,0)))</f>
        <v>168</v>
      </c>
      <c r="C203" s="3062">
        <v>7</v>
      </c>
      <c r="D203" s="3037"/>
      <c r="E203" s="3047" t="s">
        <v>2930</v>
      </c>
      <c r="F203" s="3053">
        <v>1</v>
      </c>
      <c r="G203" s="3096">
        <v>2.1000000000000001E-2</v>
      </c>
      <c r="H203" s="3108">
        <f t="shared" si="9"/>
        <v>21</v>
      </c>
      <c r="I203" s="3049"/>
      <c r="J203" s="3041"/>
      <c r="K203" s="3042"/>
      <c r="L203" s="3043"/>
      <c r="M203" s="3050"/>
      <c r="N203" s="3051">
        <f t="shared" si="8"/>
        <v>0</v>
      </c>
    </row>
    <row r="204" spans="1:14" s="3058" customFormat="1" ht="26.25" x14ac:dyDescent="0.25">
      <c r="A204" s="3020">
        <f>ROW()</f>
        <v>204</v>
      </c>
      <c r="B204" s="3026">
        <f>IF(C204="E","",IF(ISBLANK(E204),"",IF(ISTEXT(E204),LARGE(B$14:B203,1)+1,0)))</f>
        <v>169</v>
      </c>
      <c r="C204" s="3062">
        <v>7</v>
      </c>
      <c r="D204" s="3037"/>
      <c r="E204" s="3047" t="s">
        <v>2931</v>
      </c>
      <c r="F204" s="3053" t="s">
        <v>2777</v>
      </c>
      <c r="G204" s="3096">
        <v>0.04</v>
      </c>
      <c r="H204" s="3108">
        <f t="shared" si="9"/>
        <v>40</v>
      </c>
      <c r="I204" s="3049"/>
      <c r="J204" s="3041"/>
      <c r="K204" s="3042"/>
      <c r="L204" s="3043"/>
      <c r="M204" s="3050"/>
      <c r="N204" s="3051">
        <f t="shared" si="8"/>
        <v>0</v>
      </c>
    </row>
    <row r="205" spans="1:14" s="3058" customFormat="1" ht="26.25" x14ac:dyDescent="0.25">
      <c r="A205" s="3020">
        <f>ROW()</f>
        <v>205</v>
      </c>
      <c r="B205" s="3026">
        <f>IF(C205="E","",IF(ISBLANK(E205),"",IF(ISTEXT(E205),LARGE(B$14:B204,1)+1,0)))</f>
        <v>170</v>
      </c>
      <c r="C205" s="3062">
        <v>7</v>
      </c>
      <c r="D205" s="3037"/>
      <c r="E205" s="3047" t="s">
        <v>2932</v>
      </c>
      <c r="F205" s="3053" t="s">
        <v>2782</v>
      </c>
      <c r="G205" s="3096">
        <v>0.26</v>
      </c>
      <c r="H205" s="3108">
        <f t="shared" si="9"/>
        <v>260</v>
      </c>
      <c r="I205" s="3049"/>
      <c r="J205" s="3041"/>
      <c r="K205" s="3042"/>
      <c r="L205" s="3043"/>
      <c r="M205" s="3050"/>
      <c r="N205" s="3051">
        <f t="shared" si="8"/>
        <v>0</v>
      </c>
    </row>
    <row r="206" spans="1:14" s="3058" customFormat="1" ht="26.25" x14ac:dyDescent="0.25">
      <c r="A206" s="3020">
        <f>ROW()</f>
        <v>206</v>
      </c>
      <c r="B206" s="3026">
        <f>IF(C206="E","",IF(ISBLANK(E206),"",IF(ISTEXT(E206),LARGE(B$14:B205,1)+1,0)))</f>
        <v>171</v>
      </c>
      <c r="C206" s="3062">
        <v>7</v>
      </c>
      <c r="D206" s="3037"/>
      <c r="E206" s="3047" t="s">
        <v>2933</v>
      </c>
      <c r="F206" s="3053" t="s">
        <v>2821</v>
      </c>
      <c r="G206" s="3096">
        <v>7.0000000000000007E-2</v>
      </c>
      <c r="H206" s="3108">
        <f t="shared" si="9"/>
        <v>70</v>
      </c>
      <c r="I206" s="3049"/>
      <c r="J206" s="3041"/>
      <c r="K206" s="3042"/>
      <c r="L206" s="3043"/>
      <c r="M206" s="3050"/>
      <c r="N206" s="3051">
        <f t="shared" si="8"/>
        <v>0</v>
      </c>
    </row>
    <row r="207" spans="1:14" s="3058" customFormat="1" ht="26.25" x14ac:dyDescent="0.25">
      <c r="A207" s="3020">
        <f>ROW()</f>
        <v>207</v>
      </c>
      <c r="B207" s="3026">
        <f>IF(C207="E","",IF(ISBLANK(E207),"",IF(ISTEXT(E207),LARGE(B$14:B206,1)+1,0)))</f>
        <v>172</v>
      </c>
      <c r="C207" s="3062">
        <v>7</v>
      </c>
      <c r="D207" s="3037"/>
      <c r="E207" s="3047" t="s">
        <v>2934</v>
      </c>
      <c r="F207" s="3053"/>
      <c r="G207" s="3096"/>
      <c r="H207" s="3108" t="str">
        <f t="shared" si="9"/>
        <v/>
      </c>
      <c r="I207" s="3049"/>
      <c r="J207" s="3041"/>
      <c r="K207" s="3042"/>
      <c r="L207" s="3043"/>
      <c r="M207" s="3050"/>
      <c r="N207" s="3051">
        <f t="shared" si="8"/>
        <v>0</v>
      </c>
    </row>
    <row r="208" spans="1:14" s="3058" customFormat="1" ht="26.25" x14ac:dyDescent="0.25">
      <c r="A208" s="3020">
        <f>ROW()</f>
        <v>208</v>
      </c>
      <c r="B208" s="3026">
        <f>IF(C208="E","",IF(ISBLANK(E208),"",IF(ISTEXT(E208),LARGE(B$14:B207,1)+1,0)))</f>
        <v>173</v>
      </c>
      <c r="C208" s="3062">
        <v>7</v>
      </c>
      <c r="D208" s="3037"/>
      <c r="E208" s="3047" t="s">
        <v>2935</v>
      </c>
      <c r="F208" s="3053" t="s">
        <v>2710</v>
      </c>
      <c r="G208" s="3096">
        <v>1.4999999999999999E-2</v>
      </c>
      <c r="H208" s="3108">
        <f t="shared" si="9"/>
        <v>15</v>
      </c>
      <c r="I208" s="3049"/>
      <c r="J208" s="3041"/>
      <c r="K208" s="3042"/>
      <c r="L208" s="3043"/>
      <c r="M208" s="3050"/>
      <c r="N208" s="3051">
        <f t="shared" ref="N208:N271" si="10">M208*K208</f>
        <v>0</v>
      </c>
    </row>
    <row r="209" spans="1:14" s="3058" customFormat="1" ht="26.25" x14ac:dyDescent="0.25">
      <c r="A209" s="3020">
        <f>ROW()</f>
        <v>209</v>
      </c>
      <c r="B209" s="3026">
        <f>IF(C209="E","",IF(ISBLANK(E209),"",IF(ISTEXT(E209),LARGE(B$14:B208,1)+1,0)))</f>
        <v>174</v>
      </c>
      <c r="C209" s="3062">
        <v>7</v>
      </c>
      <c r="D209" s="3037"/>
      <c r="E209" s="3047" t="s">
        <v>2936</v>
      </c>
      <c r="F209" s="3053">
        <v>1</v>
      </c>
      <c r="G209" s="3096">
        <v>4.4999999999999998E-2</v>
      </c>
      <c r="H209" s="3108">
        <f t="shared" si="9"/>
        <v>45</v>
      </c>
      <c r="I209" s="3049"/>
      <c r="J209" s="3041"/>
      <c r="K209" s="3042"/>
      <c r="L209" s="3043"/>
      <c r="M209" s="3050"/>
      <c r="N209" s="3051">
        <f t="shared" si="10"/>
        <v>0</v>
      </c>
    </row>
    <row r="210" spans="1:14" s="3058" customFormat="1" ht="26.25" x14ac:dyDescent="0.25">
      <c r="A210" s="3020">
        <f>ROW()</f>
        <v>210</v>
      </c>
      <c r="B210" s="3026">
        <f>IF(C210="E","",IF(ISBLANK(E210),"",IF(ISTEXT(E210),LARGE(B$14:B209,1)+1,0)))</f>
        <v>175</v>
      </c>
      <c r="C210" s="3062">
        <v>7</v>
      </c>
      <c r="D210" s="3037"/>
      <c r="E210" s="3047" t="s">
        <v>2937</v>
      </c>
      <c r="F210" s="3053" t="s">
        <v>2773</v>
      </c>
      <c r="G210" s="3096">
        <v>0.4</v>
      </c>
      <c r="H210" s="3108">
        <f t="shared" si="9"/>
        <v>400</v>
      </c>
      <c r="I210" s="3049"/>
      <c r="J210" s="3041"/>
      <c r="K210" s="3042"/>
      <c r="L210" s="3043"/>
      <c r="M210" s="3050"/>
      <c r="N210" s="3051">
        <f t="shared" si="10"/>
        <v>0</v>
      </c>
    </row>
    <row r="211" spans="1:14" s="3058" customFormat="1" ht="26.25" x14ac:dyDescent="0.25">
      <c r="A211" s="3020">
        <f>ROW()</f>
        <v>211</v>
      </c>
      <c r="B211" s="3026">
        <f>IF(C211="E","",IF(ISBLANK(E211),"",IF(ISTEXT(E211),LARGE(B$14:B210,1)+1,0)))</f>
        <v>176</v>
      </c>
      <c r="C211" s="3062">
        <v>7</v>
      </c>
      <c r="D211" s="3037"/>
      <c r="E211" s="3047" t="s">
        <v>2938</v>
      </c>
      <c r="F211" s="3053" t="s">
        <v>2939</v>
      </c>
      <c r="G211" s="3096">
        <v>6.25E-2</v>
      </c>
      <c r="H211" s="3108">
        <f t="shared" si="9"/>
        <v>62.5</v>
      </c>
      <c r="I211" s="3049"/>
      <c r="J211" s="3041"/>
      <c r="K211" s="3042"/>
      <c r="L211" s="3043"/>
      <c r="M211" s="3050"/>
      <c r="N211" s="3051">
        <f t="shared" si="10"/>
        <v>0</v>
      </c>
    </row>
    <row r="212" spans="1:14" s="3058" customFormat="1" ht="26.25" x14ac:dyDescent="0.25">
      <c r="A212" s="3020">
        <f>ROW()</f>
        <v>212</v>
      </c>
      <c r="B212" s="3026">
        <f>IF(C212="E","",IF(ISBLANK(E212),"",IF(ISTEXT(E212),LARGE(B$14:B211,1)+1,0)))</f>
        <v>177</v>
      </c>
      <c r="C212" s="3062">
        <v>7</v>
      </c>
      <c r="D212" s="3037"/>
      <c r="E212" s="3047" t="s">
        <v>2940</v>
      </c>
      <c r="F212" s="3053" t="s">
        <v>2796</v>
      </c>
      <c r="G212" s="3096">
        <v>3.3000000000000002E-2</v>
      </c>
      <c r="H212" s="3108">
        <f t="shared" si="9"/>
        <v>33</v>
      </c>
      <c r="I212" s="3049"/>
      <c r="J212" s="3041"/>
      <c r="K212" s="3042"/>
      <c r="L212" s="3043"/>
      <c r="M212" s="3050"/>
      <c r="N212" s="3051">
        <f t="shared" si="10"/>
        <v>0</v>
      </c>
    </row>
    <row r="213" spans="1:14" s="3058" customFormat="1" ht="26.25" x14ac:dyDescent="0.25">
      <c r="A213" s="3020">
        <f>ROW()</f>
        <v>213</v>
      </c>
      <c r="B213" s="3026">
        <f>IF(C213="E","",IF(ISBLANK(E213),"",IF(ISTEXT(E213),LARGE(B$14:B212,1)+1,0)))</f>
        <v>178</v>
      </c>
      <c r="C213" s="3062">
        <v>7</v>
      </c>
      <c r="D213" s="3037"/>
      <c r="E213" s="3047" t="s">
        <v>2941</v>
      </c>
      <c r="F213" s="3053" t="s">
        <v>2710</v>
      </c>
      <c r="G213" s="3096">
        <v>0.15</v>
      </c>
      <c r="H213" s="3108">
        <f t="shared" si="9"/>
        <v>150</v>
      </c>
      <c r="I213" s="3049"/>
      <c r="J213" s="3041"/>
      <c r="K213" s="3042"/>
      <c r="L213" s="3043"/>
      <c r="M213" s="3050"/>
      <c r="N213" s="3051">
        <f t="shared" si="10"/>
        <v>0</v>
      </c>
    </row>
    <row r="214" spans="1:14" s="3058" customFormat="1" ht="37.5" x14ac:dyDescent="0.25">
      <c r="A214" s="3020">
        <f>ROW()</f>
        <v>214</v>
      </c>
      <c r="B214" s="3026">
        <f>IF(C214="E","",IF(ISBLANK(E214),"",IF(ISTEXT(E214),LARGE(B$14:B213,1)+1,0)))</f>
        <v>179</v>
      </c>
      <c r="C214" s="3062">
        <v>7</v>
      </c>
      <c r="D214" s="3037"/>
      <c r="E214" s="3047" t="s">
        <v>2942</v>
      </c>
      <c r="F214" s="3053" t="s">
        <v>2943</v>
      </c>
      <c r="G214" s="3096">
        <v>0.3</v>
      </c>
      <c r="H214" s="3108">
        <f t="shared" si="9"/>
        <v>300</v>
      </c>
      <c r="I214" s="3049"/>
      <c r="J214" s="3041"/>
      <c r="K214" s="3042"/>
      <c r="L214" s="3043"/>
      <c r="M214" s="3050"/>
      <c r="N214" s="3051">
        <f t="shared" si="10"/>
        <v>0</v>
      </c>
    </row>
    <row r="215" spans="1:14" s="3058" customFormat="1" ht="26.25" x14ac:dyDescent="0.25">
      <c r="A215" s="3020">
        <f>ROW()</f>
        <v>215</v>
      </c>
      <c r="B215" s="3026">
        <f>IF(C215="E","",IF(ISBLANK(E215),"",IF(ISTEXT(E215),LARGE(B$14:B214,1)+1,0)))</f>
        <v>180</v>
      </c>
      <c r="C215" s="3062">
        <v>7</v>
      </c>
      <c r="D215" s="3037"/>
      <c r="E215" s="3047" t="s">
        <v>2944</v>
      </c>
      <c r="F215" s="3053" t="s">
        <v>2796</v>
      </c>
      <c r="G215" s="3096">
        <v>3.0000000000000001E-3</v>
      </c>
      <c r="H215" s="3108">
        <f t="shared" si="9"/>
        <v>3</v>
      </c>
      <c r="I215" s="3049"/>
      <c r="J215" s="3041"/>
      <c r="K215" s="3042"/>
      <c r="L215" s="3043"/>
      <c r="M215" s="3050"/>
      <c r="N215" s="3051">
        <f t="shared" si="10"/>
        <v>0</v>
      </c>
    </row>
    <row r="216" spans="1:14" s="3058" customFormat="1" ht="26.25" x14ac:dyDescent="0.25">
      <c r="A216" s="3020">
        <f>ROW()</f>
        <v>216</v>
      </c>
      <c r="B216" s="3026" t="str">
        <f>IF(C216="E","",IF(ISBLANK(E216),"",IF(ISTEXT(E216),LARGE(B$14:B215,1)+1,0)))</f>
        <v/>
      </c>
      <c r="C216" s="3027"/>
      <c r="D216" s="3037"/>
      <c r="E216" s="3047"/>
      <c r="F216" s="3053"/>
      <c r="G216" s="3096"/>
      <c r="H216" s="3108" t="str">
        <f t="shared" si="9"/>
        <v/>
      </c>
      <c r="I216" s="3049"/>
      <c r="J216" s="3069"/>
      <c r="K216" s="3042"/>
      <c r="L216" s="3043"/>
      <c r="M216" s="3050"/>
      <c r="N216" s="3051">
        <f t="shared" si="10"/>
        <v>0</v>
      </c>
    </row>
    <row r="217" spans="1:14" s="3058" customFormat="1" ht="26.25" x14ac:dyDescent="0.25">
      <c r="A217" s="3020">
        <f>ROW()</f>
        <v>217</v>
      </c>
      <c r="B217" s="3026" t="str">
        <f>IF(C217="E","",IF(ISBLANK(E217),"",IF(ISTEXT(E217),LARGE(B$14:B216,1)+1,0)))</f>
        <v/>
      </c>
      <c r="C217" s="3027"/>
      <c r="D217" s="3037"/>
      <c r="E217" s="3091"/>
      <c r="F217" s="3053"/>
      <c r="G217" s="3096"/>
      <c r="H217" s="3108" t="str">
        <f t="shared" si="9"/>
        <v/>
      </c>
      <c r="I217" s="3049"/>
      <c r="J217" s="3069"/>
      <c r="K217" s="3042"/>
      <c r="L217" s="3043"/>
      <c r="M217" s="3050"/>
      <c r="N217" s="3051">
        <f t="shared" si="10"/>
        <v>0</v>
      </c>
    </row>
    <row r="218" spans="1:14" s="3058" customFormat="1" ht="26.25" x14ac:dyDescent="0.25">
      <c r="A218" s="3020">
        <f>ROW()</f>
        <v>218</v>
      </c>
      <c r="B218" s="3026" t="str">
        <f>IF(C218="E","",IF(ISBLANK(E218),"",IF(ISTEXT(E218),LARGE(B$14:B217,1)+1,0)))</f>
        <v/>
      </c>
      <c r="C218" s="3027"/>
      <c r="D218" s="3037"/>
      <c r="E218" s="3091"/>
      <c r="F218" s="3053"/>
      <c r="G218" s="3096"/>
      <c r="H218" s="3108" t="str">
        <f t="shared" si="9"/>
        <v/>
      </c>
      <c r="I218" s="3049"/>
      <c r="J218" s="3069"/>
      <c r="K218" s="3042"/>
      <c r="L218" s="3043"/>
      <c r="M218" s="3050"/>
      <c r="N218" s="3051">
        <f t="shared" si="10"/>
        <v>0</v>
      </c>
    </row>
    <row r="219" spans="1:14" s="3058" customFormat="1" ht="26.25" x14ac:dyDescent="0.25">
      <c r="A219" s="3020">
        <f>ROW()</f>
        <v>219</v>
      </c>
      <c r="B219" s="3026" t="str">
        <f>IF(C219="E","",IF(ISBLANK(E219),"",IF(ISTEXT(E219),LARGE(B$14:B218,1)+1,0)))</f>
        <v/>
      </c>
      <c r="C219" s="3027"/>
      <c r="D219" s="3037"/>
      <c r="E219" s="3091"/>
      <c r="F219" s="3053"/>
      <c r="G219" s="3096"/>
      <c r="H219" s="3108" t="str">
        <f t="shared" si="9"/>
        <v/>
      </c>
      <c r="I219" s="3049"/>
      <c r="J219" s="3069"/>
      <c r="K219" s="3042"/>
      <c r="L219" s="3043"/>
      <c r="M219" s="3050"/>
      <c r="N219" s="3051">
        <f t="shared" si="10"/>
        <v>0</v>
      </c>
    </row>
    <row r="220" spans="1:14" s="3058" customFormat="1" ht="26.25" x14ac:dyDescent="0.25">
      <c r="A220" s="3020">
        <f>ROW()</f>
        <v>220</v>
      </c>
      <c r="B220" s="3026" t="str">
        <f>IF(C220="E","",IF(ISBLANK(E220),"",IF(ISTEXT(E220),LARGE(B$14:B219,1)+1,0)))</f>
        <v/>
      </c>
      <c r="C220" s="3027"/>
      <c r="D220" s="3037"/>
      <c r="E220" s="3091"/>
      <c r="F220" s="3053"/>
      <c r="G220" s="3096"/>
      <c r="H220" s="3108" t="str">
        <f t="shared" si="9"/>
        <v/>
      </c>
      <c r="I220" s="3049"/>
      <c r="J220" s="3069"/>
      <c r="K220" s="3042"/>
      <c r="L220" s="3043"/>
      <c r="M220" s="3050"/>
      <c r="N220" s="3051">
        <f t="shared" si="10"/>
        <v>0</v>
      </c>
    </row>
    <row r="221" spans="1:14" s="3058" customFormat="1" ht="26.25" x14ac:dyDescent="0.25">
      <c r="A221" s="3020">
        <f>ROW()</f>
        <v>221</v>
      </c>
      <c r="B221" s="3026" t="str">
        <f>IF(C221="E","",IF(ISBLANK(E221),"",IF(ISTEXT(E221),LARGE(B$14:B220,1)+1,0)))</f>
        <v/>
      </c>
      <c r="C221" s="3027"/>
      <c r="D221" s="3037"/>
      <c r="E221" s="3091"/>
      <c r="F221" s="3053"/>
      <c r="G221" s="3096"/>
      <c r="H221" s="3108" t="str">
        <f t="shared" si="9"/>
        <v/>
      </c>
      <c r="I221" s="3049"/>
      <c r="J221" s="3069"/>
      <c r="K221" s="3042"/>
      <c r="L221" s="3043"/>
      <c r="M221" s="3050"/>
      <c r="N221" s="3051">
        <f t="shared" si="10"/>
        <v>0</v>
      </c>
    </row>
    <row r="222" spans="1:14" s="3058" customFormat="1" ht="26.25" x14ac:dyDescent="0.25">
      <c r="A222" s="3020">
        <f>ROW()</f>
        <v>222</v>
      </c>
      <c r="B222" s="3026" t="str">
        <f>IF(C222="E","",IF(ISBLANK(E222),"",IF(ISTEXT(E222),LARGE(B$14:B221,1)+1,0)))</f>
        <v/>
      </c>
      <c r="C222" s="3027"/>
      <c r="D222" s="3037"/>
      <c r="E222" s="3091"/>
      <c r="F222" s="3053"/>
      <c r="G222" s="3096"/>
      <c r="H222" s="3108" t="str">
        <f t="shared" si="9"/>
        <v/>
      </c>
      <c r="I222" s="3049"/>
      <c r="J222" s="3069"/>
      <c r="K222" s="3042"/>
      <c r="L222" s="3043"/>
      <c r="M222" s="3050"/>
      <c r="N222" s="3051">
        <f t="shared" si="10"/>
        <v>0</v>
      </c>
    </row>
    <row r="223" spans="1:14" s="3058" customFormat="1" ht="26.25" x14ac:dyDescent="0.25">
      <c r="A223" s="3020">
        <f>ROW()</f>
        <v>223</v>
      </c>
      <c r="B223" s="3026" t="str">
        <f>IF(C223="E","",IF(ISBLANK(E223),"",IF(ISTEXT(E223),LARGE(B$14:B222,1)+1,0)))</f>
        <v/>
      </c>
      <c r="C223" s="3027"/>
      <c r="D223" s="3037"/>
      <c r="E223" s="3091"/>
      <c r="F223" s="3053"/>
      <c r="G223" s="3096"/>
      <c r="H223" s="3108" t="str">
        <f t="shared" si="9"/>
        <v/>
      </c>
      <c r="I223" s="3049"/>
      <c r="J223" s="3069"/>
      <c r="K223" s="3042"/>
      <c r="L223" s="3043"/>
      <c r="M223" s="3050"/>
      <c r="N223" s="3051">
        <f t="shared" si="10"/>
        <v>0</v>
      </c>
    </row>
    <row r="224" spans="1:14" s="3058" customFormat="1" ht="26.25" x14ac:dyDescent="0.25">
      <c r="A224" s="3020">
        <f>ROW()</f>
        <v>224</v>
      </c>
      <c r="B224" s="3026" t="str">
        <f>IF(C224="E","",IF(ISBLANK(E224),"",IF(ISTEXT(E224),LARGE(B$14:B223,1)+1,0)))</f>
        <v/>
      </c>
      <c r="C224" s="3027"/>
      <c r="D224" s="3037"/>
      <c r="E224" s="3091"/>
      <c r="F224" s="3053"/>
      <c r="G224" s="3096"/>
      <c r="H224" s="3108" t="str">
        <f t="shared" si="9"/>
        <v/>
      </c>
      <c r="I224" s="3049"/>
      <c r="J224" s="3069"/>
      <c r="K224" s="3042"/>
      <c r="L224" s="3043"/>
      <c r="M224" s="3050"/>
      <c r="N224" s="3051">
        <f t="shared" si="10"/>
        <v>0</v>
      </c>
    </row>
    <row r="225" spans="1:14" s="3058" customFormat="1" ht="26.25" x14ac:dyDescent="0.25">
      <c r="A225" s="3020">
        <f>ROW()</f>
        <v>225</v>
      </c>
      <c r="B225" s="3026" t="str">
        <f>IF(C225="E","",IF(ISBLANK(E225),"",IF(ISTEXT(E225),LARGE(B$14:B224,1)+1,0)))</f>
        <v/>
      </c>
      <c r="C225" s="3027"/>
      <c r="D225" s="3037"/>
      <c r="E225" s="3091"/>
      <c r="F225" s="3053"/>
      <c r="G225" s="3096"/>
      <c r="H225" s="3108" t="str">
        <f t="shared" si="9"/>
        <v/>
      </c>
      <c r="I225" s="3049"/>
      <c r="J225" s="3069"/>
      <c r="K225" s="3042"/>
      <c r="L225" s="3043"/>
      <c r="M225" s="3050"/>
      <c r="N225" s="3051">
        <f t="shared" si="10"/>
        <v>0</v>
      </c>
    </row>
    <row r="226" spans="1:14" s="3058" customFormat="1" ht="26.25" x14ac:dyDescent="0.25">
      <c r="A226" s="3020">
        <f>ROW()</f>
        <v>226</v>
      </c>
      <c r="B226" s="3026" t="str">
        <f>IF(C226="E","",IF(ISBLANK(E226),"",IF(ISTEXT(E226),LARGE(B$14:B225,1)+1,0)))</f>
        <v/>
      </c>
      <c r="C226" s="3027"/>
      <c r="D226" s="3037"/>
      <c r="E226" s="3091"/>
      <c r="F226" s="3053"/>
      <c r="G226" s="3096"/>
      <c r="H226" s="3108" t="str">
        <f t="shared" si="9"/>
        <v/>
      </c>
      <c r="I226" s="3049"/>
      <c r="J226" s="3069"/>
      <c r="K226" s="3042"/>
      <c r="L226" s="3043"/>
      <c r="M226" s="3050"/>
      <c r="N226" s="3051">
        <f t="shared" si="10"/>
        <v>0</v>
      </c>
    </row>
    <row r="227" spans="1:14" s="3058" customFormat="1" ht="26.25" x14ac:dyDescent="0.25">
      <c r="A227" s="3020">
        <f>ROW()</f>
        <v>227</v>
      </c>
      <c r="B227" s="3026" t="str">
        <f>IF(C227="E","",IF(ISBLANK(E227),"",IF(ISTEXT(E227),LARGE(B$14:B226,1)+1,0)))</f>
        <v/>
      </c>
      <c r="C227" s="3027"/>
      <c r="D227" s="3037"/>
      <c r="E227" s="3091"/>
      <c r="F227" s="3053"/>
      <c r="G227" s="3096"/>
      <c r="H227" s="3108" t="str">
        <f t="shared" si="9"/>
        <v/>
      </c>
      <c r="I227" s="3049"/>
      <c r="J227" s="3069"/>
      <c r="K227" s="3042"/>
      <c r="L227" s="3043"/>
      <c r="M227" s="3050"/>
      <c r="N227" s="3051">
        <f t="shared" si="10"/>
        <v>0</v>
      </c>
    </row>
    <row r="228" spans="1:14" s="3058" customFormat="1" ht="26.25" x14ac:dyDescent="0.25">
      <c r="A228" s="3020">
        <f>ROW()</f>
        <v>228</v>
      </c>
      <c r="B228" s="3026" t="str">
        <f>IF(C228="E","",IF(ISBLANK(E228),"",IF(ISTEXT(E228),LARGE(B$14:B227,1)+1,0)))</f>
        <v/>
      </c>
      <c r="C228" s="3027"/>
      <c r="D228" s="3037"/>
      <c r="E228" s="3091"/>
      <c r="F228" s="3053"/>
      <c r="G228" s="3096"/>
      <c r="H228" s="3108" t="str">
        <f t="shared" si="9"/>
        <v/>
      </c>
      <c r="I228" s="3049"/>
      <c r="J228" s="3069"/>
      <c r="K228" s="3042"/>
      <c r="L228" s="3043"/>
      <c r="M228" s="3050"/>
      <c r="N228" s="3051">
        <f t="shared" si="10"/>
        <v>0</v>
      </c>
    </row>
    <row r="229" spans="1:14" s="3058" customFormat="1" ht="26.25" x14ac:dyDescent="0.25">
      <c r="A229" s="3020">
        <f>ROW()</f>
        <v>229</v>
      </c>
      <c r="B229" s="3026" t="str">
        <f>IF(C229="E","",IF(ISBLANK(E229),"",IF(ISTEXT(E229),LARGE(B$14:B228,1)+1,0)))</f>
        <v/>
      </c>
      <c r="C229" s="3027"/>
      <c r="D229" s="3037"/>
      <c r="E229" s="3091"/>
      <c r="F229" s="3053"/>
      <c r="G229" s="3096"/>
      <c r="H229" s="3108" t="str">
        <f t="shared" si="9"/>
        <v/>
      </c>
      <c r="I229" s="3049"/>
      <c r="J229" s="3069"/>
      <c r="K229" s="3042"/>
      <c r="L229" s="3043"/>
      <c r="M229" s="3050"/>
      <c r="N229" s="3051">
        <f t="shared" si="10"/>
        <v>0</v>
      </c>
    </row>
    <row r="230" spans="1:14" s="3058" customFormat="1" ht="26.25" x14ac:dyDescent="0.25">
      <c r="A230" s="3020">
        <f>ROW()</f>
        <v>230</v>
      </c>
      <c r="B230" s="3026" t="str">
        <f>IF(C230="E","",IF(ISBLANK(E230),"",IF(ISTEXT(E230),LARGE(B$14:B229,1)+1,0)))</f>
        <v/>
      </c>
      <c r="C230" s="3027"/>
      <c r="D230" s="3037"/>
      <c r="E230" s="3091"/>
      <c r="F230" s="3053"/>
      <c r="G230" s="3096"/>
      <c r="H230" s="3108" t="str">
        <f t="shared" si="9"/>
        <v/>
      </c>
      <c r="I230" s="3049"/>
      <c r="J230" s="3069"/>
      <c r="K230" s="3042"/>
      <c r="L230" s="3043"/>
      <c r="M230" s="3050"/>
      <c r="N230" s="3051">
        <f t="shared" si="10"/>
        <v>0</v>
      </c>
    </row>
    <row r="231" spans="1:14" s="3058" customFormat="1" ht="26.25" x14ac:dyDescent="0.25">
      <c r="A231" s="3020">
        <f>ROW()</f>
        <v>231</v>
      </c>
      <c r="B231" s="3026" t="str">
        <f>IF(C231="E","",IF(ISBLANK(E231),"",IF(ISTEXT(E231),LARGE(B$14:B230,1)+1,0)))</f>
        <v/>
      </c>
      <c r="C231" s="3027"/>
      <c r="D231" s="3037"/>
      <c r="E231" s="3091"/>
      <c r="F231" s="3053"/>
      <c r="G231" s="3096"/>
      <c r="H231" s="3108" t="str">
        <f t="shared" si="9"/>
        <v/>
      </c>
      <c r="I231" s="3049"/>
      <c r="J231" s="3069"/>
      <c r="K231" s="3042"/>
      <c r="L231" s="3043"/>
      <c r="M231" s="3050"/>
      <c r="N231" s="3051">
        <f t="shared" si="10"/>
        <v>0</v>
      </c>
    </row>
    <row r="232" spans="1:14" s="3058" customFormat="1" ht="26.25" x14ac:dyDescent="0.25">
      <c r="A232" s="3020">
        <f>ROW()</f>
        <v>232</v>
      </c>
      <c r="B232" s="3026" t="str">
        <f>IF(C232="E","",IF(ISBLANK(E232),"",IF(ISTEXT(E232),LARGE(B$14:B231,1)+1,0)))</f>
        <v/>
      </c>
      <c r="C232" s="3027"/>
      <c r="D232" s="3037"/>
      <c r="E232" s="3091"/>
      <c r="F232" s="3053"/>
      <c r="G232" s="3096"/>
      <c r="H232" s="3108" t="str">
        <f t="shared" si="9"/>
        <v/>
      </c>
      <c r="I232" s="3049"/>
      <c r="J232" s="3069"/>
      <c r="K232" s="3042"/>
      <c r="L232" s="3043"/>
      <c r="M232" s="3050"/>
      <c r="N232" s="3051">
        <f t="shared" si="10"/>
        <v>0</v>
      </c>
    </row>
    <row r="233" spans="1:14" s="3058" customFormat="1" ht="26.25" x14ac:dyDescent="0.25">
      <c r="A233" s="3020">
        <f>ROW()</f>
        <v>233</v>
      </c>
      <c r="B233" s="3026" t="str">
        <f>IF(C233="E","",IF(ISBLANK(E233),"",IF(ISTEXT(E233),LARGE(B$14:B232,1)+1,0)))</f>
        <v/>
      </c>
      <c r="C233" s="3027"/>
      <c r="D233" s="3037"/>
      <c r="E233" s="3091"/>
      <c r="F233" s="3053"/>
      <c r="G233" s="3096"/>
      <c r="H233" s="3108" t="str">
        <f t="shared" si="9"/>
        <v/>
      </c>
      <c r="I233" s="3049"/>
      <c r="J233" s="3069"/>
      <c r="K233" s="3042"/>
      <c r="L233" s="3043"/>
      <c r="M233" s="3050"/>
      <c r="N233" s="3051">
        <f t="shared" si="10"/>
        <v>0</v>
      </c>
    </row>
    <row r="234" spans="1:14" s="3058" customFormat="1" ht="26.25" x14ac:dyDescent="0.25">
      <c r="A234" s="3020">
        <f>ROW()</f>
        <v>234</v>
      </c>
      <c r="B234" s="3026" t="str">
        <f>IF(C234="E","",IF(ISBLANK(E234),"",IF(ISTEXT(E234),LARGE(B$14:B233,1)+1,0)))</f>
        <v/>
      </c>
      <c r="C234" s="3027"/>
      <c r="D234" s="3037"/>
      <c r="E234" s="3091"/>
      <c r="F234" s="3053"/>
      <c r="G234" s="3096"/>
      <c r="H234" s="3108" t="str">
        <f t="shared" si="9"/>
        <v/>
      </c>
      <c r="I234" s="3049"/>
      <c r="J234" s="3069"/>
      <c r="K234" s="3042"/>
      <c r="L234" s="3043"/>
      <c r="M234" s="3050"/>
      <c r="N234" s="3051">
        <f t="shared" si="10"/>
        <v>0</v>
      </c>
    </row>
    <row r="235" spans="1:14" s="3058" customFormat="1" ht="26.25" x14ac:dyDescent="0.25">
      <c r="A235" s="3020">
        <f>ROW()</f>
        <v>235</v>
      </c>
      <c r="B235" s="3026" t="str">
        <f>IF(C235="E","",IF(ISBLANK(E235),"",IF(ISTEXT(E235),LARGE(B$14:B234,1)+1,0)))</f>
        <v/>
      </c>
      <c r="C235" s="3027"/>
      <c r="D235" s="3037"/>
      <c r="E235" s="3091"/>
      <c r="F235" s="3053"/>
      <c r="G235" s="3096"/>
      <c r="H235" s="3108" t="str">
        <f t="shared" si="9"/>
        <v/>
      </c>
      <c r="I235" s="3049"/>
      <c r="J235" s="3069"/>
      <c r="K235" s="3042"/>
      <c r="L235" s="3043"/>
      <c r="M235" s="3050"/>
      <c r="N235" s="3051">
        <f t="shared" si="10"/>
        <v>0</v>
      </c>
    </row>
    <row r="236" spans="1:14" s="3058" customFormat="1" ht="26.25" x14ac:dyDescent="0.25">
      <c r="A236" s="3020">
        <f>ROW()</f>
        <v>236</v>
      </c>
      <c r="B236" s="3026" t="str">
        <f>IF(C236="E","",IF(ISBLANK(E236),"",IF(ISTEXT(E236),LARGE(B$14:B235,1)+1,0)))</f>
        <v/>
      </c>
      <c r="C236" s="3027"/>
      <c r="D236" s="3037"/>
      <c r="E236" s="3091"/>
      <c r="F236" s="3053"/>
      <c r="G236" s="3096"/>
      <c r="H236" s="3108" t="str">
        <f t="shared" si="9"/>
        <v/>
      </c>
      <c r="I236" s="3049"/>
      <c r="J236" s="3069"/>
      <c r="K236" s="3042"/>
      <c r="L236" s="3043"/>
      <c r="M236" s="3050"/>
      <c r="N236" s="3051">
        <f t="shared" si="10"/>
        <v>0</v>
      </c>
    </row>
    <row r="237" spans="1:14" s="3058" customFormat="1" ht="26.25" x14ac:dyDescent="0.25">
      <c r="A237" s="3020">
        <f>ROW()</f>
        <v>237</v>
      </c>
      <c r="B237" s="3026" t="str">
        <f>IF(C237="E","",IF(ISBLANK(E237),"",IF(ISTEXT(E237),LARGE(B$14:B236,1)+1,0)))</f>
        <v/>
      </c>
      <c r="C237" s="3027"/>
      <c r="D237" s="3037"/>
      <c r="E237" s="3091"/>
      <c r="F237" s="3053"/>
      <c r="G237" s="3096"/>
      <c r="H237" s="3108" t="str">
        <f t="shared" si="9"/>
        <v/>
      </c>
      <c r="I237" s="3049"/>
      <c r="J237" s="3069"/>
      <c r="K237" s="3042"/>
      <c r="L237" s="3043"/>
      <c r="M237" s="3050"/>
      <c r="N237" s="3051">
        <f t="shared" si="10"/>
        <v>0</v>
      </c>
    </row>
    <row r="238" spans="1:14" s="3058" customFormat="1" ht="26.25" x14ac:dyDescent="0.25">
      <c r="A238" s="3020">
        <f>ROW()</f>
        <v>238</v>
      </c>
      <c r="B238" s="3026" t="str">
        <f>IF(C238="E","",IF(ISBLANK(E238),"",IF(ISTEXT(E238),LARGE(B$14:B237,1)+1,0)))</f>
        <v/>
      </c>
      <c r="C238" s="3027"/>
      <c r="D238" s="3037"/>
      <c r="E238" s="3091"/>
      <c r="F238" s="3053"/>
      <c r="G238" s="3096"/>
      <c r="H238" s="3108" t="str">
        <f t="shared" si="9"/>
        <v/>
      </c>
      <c r="I238" s="3049"/>
      <c r="J238" s="3069"/>
      <c r="K238" s="3042"/>
      <c r="L238" s="3043"/>
      <c r="M238" s="3050"/>
      <c r="N238" s="3051">
        <f t="shared" si="10"/>
        <v>0</v>
      </c>
    </row>
    <row r="239" spans="1:14" s="3058" customFormat="1" ht="26.25" x14ac:dyDescent="0.25">
      <c r="A239" s="3020">
        <f>ROW()</f>
        <v>239</v>
      </c>
      <c r="B239" s="3026" t="str">
        <f>IF(C239="E","",IF(ISBLANK(E239),"",IF(ISTEXT(E239),LARGE(B$14:B238,1)+1,0)))</f>
        <v/>
      </c>
      <c r="C239" s="3027"/>
      <c r="D239" s="3037"/>
      <c r="E239" s="3091"/>
      <c r="F239" s="3053"/>
      <c r="G239" s="3096"/>
      <c r="H239" s="3108" t="str">
        <f t="shared" si="9"/>
        <v/>
      </c>
      <c r="I239" s="3049"/>
      <c r="J239" s="3069"/>
      <c r="K239" s="3042"/>
      <c r="L239" s="3043"/>
      <c r="M239" s="3050"/>
      <c r="N239" s="3051">
        <f t="shared" si="10"/>
        <v>0</v>
      </c>
    </row>
    <row r="240" spans="1:14" s="3058" customFormat="1" ht="26.25" x14ac:dyDescent="0.25">
      <c r="A240" s="3020">
        <f>ROW()</f>
        <v>240</v>
      </c>
      <c r="B240" s="3026" t="str">
        <f>IF(C240="E","",IF(ISBLANK(E240),"",IF(ISTEXT(E240),LARGE(B$14:B239,1)+1,0)))</f>
        <v/>
      </c>
      <c r="C240" s="3027"/>
      <c r="D240" s="3037"/>
      <c r="E240" s="3091"/>
      <c r="F240" s="3053"/>
      <c r="G240" s="3096"/>
      <c r="H240" s="3108" t="str">
        <f t="shared" si="9"/>
        <v/>
      </c>
      <c r="I240" s="3049"/>
      <c r="J240" s="3069"/>
      <c r="K240" s="3042"/>
      <c r="L240" s="3043"/>
      <c r="M240" s="3050"/>
      <c r="N240" s="3051">
        <f t="shared" si="10"/>
        <v>0</v>
      </c>
    </row>
    <row r="241" spans="1:14" s="3058" customFormat="1" ht="26.25" x14ac:dyDescent="0.25">
      <c r="A241" s="3020">
        <f>ROW()</f>
        <v>241</v>
      </c>
      <c r="B241" s="3026" t="str">
        <f>IF(C241="E","",IF(ISBLANK(E241),"",IF(ISTEXT(E241),LARGE(B$14:B240,1)+1,0)))</f>
        <v/>
      </c>
      <c r="C241" s="3027"/>
      <c r="D241" s="3037"/>
      <c r="E241" s="3091"/>
      <c r="F241" s="3053"/>
      <c r="G241" s="3096"/>
      <c r="H241" s="3108" t="str">
        <f t="shared" si="9"/>
        <v/>
      </c>
      <c r="I241" s="3049"/>
      <c r="J241" s="3069"/>
      <c r="K241" s="3042"/>
      <c r="L241" s="3043"/>
      <c r="M241" s="3050"/>
      <c r="N241" s="3051">
        <f t="shared" si="10"/>
        <v>0</v>
      </c>
    </row>
    <row r="242" spans="1:14" s="3058" customFormat="1" ht="26.25" x14ac:dyDescent="0.25">
      <c r="A242" s="3020">
        <f>ROW()</f>
        <v>242</v>
      </c>
      <c r="B242" s="3026" t="str">
        <f>IF(C242="E","",IF(ISBLANK(E242),"",IF(ISTEXT(E242),LARGE(B$14:B241,1)+1,0)))</f>
        <v/>
      </c>
      <c r="C242" s="3027"/>
      <c r="D242" s="3037"/>
      <c r="E242" s="3091"/>
      <c r="F242" s="3053"/>
      <c r="G242" s="3096"/>
      <c r="H242" s="3108" t="str">
        <f t="shared" si="9"/>
        <v/>
      </c>
      <c r="I242" s="3049"/>
      <c r="J242" s="3069"/>
      <c r="K242" s="3042"/>
      <c r="L242" s="3043"/>
      <c r="M242" s="3050"/>
      <c r="N242" s="3051">
        <f t="shared" si="10"/>
        <v>0</v>
      </c>
    </row>
    <row r="243" spans="1:14" s="3058" customFormat="1" ht="26.25" x14ac:dyDescent="0.25">
      <c r="A243" s="3020">
        <f>ROW()</f>
        <v>243</v>
      </c>
      <c r="B243" s="3026" t="str">
        <f>IF(C243="E","",IF(ISBLANK(E243),"",IF(ISTEXT(E243),LARGE(B$14:B242,1)+1,0)))</f>
        <v/>
      </c>
      <c r="C243" s="3027"/>
      <c r="D243" s="3037"/>
      <c r="E243" s="3091"/>
      <c r="F243" s="3053"/>
      <c r="G243" s="3096"/>
      <c r="H243" s="3108" t="str">
        <f t="shared" si="9"/>
        <v/>
      </c>
      <c r="I243" s="3049"/>
      <c r="J243" s="3069"/>
      <c r="K243" s="3042"/>
      <c r="L243" s="3043"/>
      <c r="M243" s="3050"/>
      <c r="N243" s="3051">
        <f t="shared" si="10"/>
        <v>0</v>
      </c>
    </row>
    <row r="244" spans="1:14" s="3058" customFormat="1" ht="26.25" x14ac:dyDescent="0.25">
      <c r="A244" s="3020">
        <f>ROW()</f>
        <v>244</v>
      </c>
      <c r="B244" s="3026" t="str">
        <f>IF(C244="E","",IF(ISBLANK(E244),"",IF(ISTEXT(E244),LARGE(B$14:B243,1)+1,0)))</f>
        <v/>
      </c>
      <c r="C244" s="3027"/>
      <c r="D244" s="3037"/>
      <c r="E244" s="3091"/>
      <c r="F244" s="3053"/>
      <c r="G244" s="3096"/>
      <c r="H244" s="3108" t="str">
        <f t="shared" si="9"/>
        <v/>
      </c>
      <c r="I244" s="3049"/>
      <c r="J244" s="3069"/>
      <c r="K244" s="3042"/>
      <c r="L244" s="3043"/>
      <c r="M244" s="3050"/>
      <c r="N244" s="3051">
        <f t="shared" si="10"/>
        <v>0</v>
      </c>
    </row>
    <row r="245" spans="1:14" s="3058" customFormat="1" ht="26.25" x14ac:dyDescent="0.25">
      <c r="A245" s="3020">
        <f>ROW()</f>
        <v>245</v>
      </c>
      <c r="B245" s="3026" t="str">
        <f>IF(C245="E","",IF(ISBLANK(E245),"",IF(ISTEXT(E245),LARGE(B$14:B244,1)+1,0)))</f>
        <v/>
      </c>
      <c r="C245" s="3027"/>
      <c r="D245" s="3037"/>
      <c r="E245" s="3091"/>
      <c r="F245" s="3053"/>
      <c r="G245" s="3096"/>
      <c r="H245" s="3108" t="str">
        <f t="shared" si="9"/>
        <v/>
      </c>
      <c r="I245" s="3049"/>
      <c r="J245" s="3069"/>
      <c r="K245" s="3042"/>
      <c r="L245" s="3043"/>
      <c r="M245" s="3050"/>
      <c r="N245" s="3051">
        <f t="shared" si="10"/>
        <v>0</v>
      </c>
    </row>
    <row r="246" spans="1:14" s="3058" customFormat="1" ht="26.25" x14ac:dyDescent="0.25">
      <c r="A246" s="3020">
        <f>ROW()</f>
        <v>246</v>
      </c>
      <c r="B246" s="3026" t="str">
        <f>IF(C246="E","",IF(ISBLANK(E246),"",IF(ISTEXT(E246),LARGE(B$14:B245,1)+1,0)))</f>
        <v/>
      </c>
      <c r="C246" s="3027"/>
      <c r="D246" s="3037"/>
      <c r="E246" s="3091"/>
      <c r="F246" s="3053"/>
      <c r="G246" s="3096"/>
      <c r="H246" s="3108" t="str">
        <f t="shared" si="9"/>
        <v/>
      </c>
      <c r="I246" s="3049"/>
      <c r="J246" s="3069"/>
      <c r="K246" s="3042"/>
      <c r="L246" s="3043"/>
      <c r="M246" s="3050"/>
      <c r="N246" s="3051">
        <f t="shared" si="10"/>
        <v>0</v>
      </c>
    </row>
    <row r="247" spans="1:14" s="3058" customFormat="1" ht="26.25" x14ac:dyDescent="0.25">
      <c r="A247" s="3020">
        <f>ROW()</f>
        <v>247</v>
      </c>
      <c r="B247" s="3026" t="str">
        <f>IF(C247="E","",IF(ISBLANK(E247),"",IF(ISTEXT(E247),LARGE(B$14:B246,1)+1,0)))</f>
        <v/>
      </c>
      <c r="C247" s="3027"/>
      <c r="D247" s="3037"/>
      <c r="E247" s="3091"/>
      <c r="F247" s="3053"/>
      <c r="G247" s="3096"/>
      <c r="H247" s="3108" t="str">
        <f t="shared" si="9"/>
        <v/>
      </c>
      <c r="I247" s="3049"/>
      <c r="J247" s="3069"/>
      <c r="K247" s="3042"/>
      <c r="L247" s="3043"/>
      <c r="M247" s="3050"/>
      <c r="N247" s="3051">
        <f t="shared" si="10"/>
        <v>0</v>
      </c>
    </row>
    <row r="248" spans="1:14" s="3058" customFormat="1" ht="26.25" x14ac:dyDescent="0.25">
      <c r="A248" s="3020">
        <f>ROW()</f>
        <v>248</v>
      </c>
      <c r="B248" s="3026" t="str">
        <f>IF(C248="E","",IF(ISBLANK(E248),"",IF(ISTEXT(E248),LARGE(B$14:B247,1)+1,0)))</f>
        <v/>
      </c>
      <c r="C248" s="3027"/>
      <c r="D248" s="3037"/>
      <c r="E248" s="3091"/>
      <c r="F248" s="3053"/>
      <c r="G248" s="3096"/>
      <c r="H248" s="3108" t="str">
        <f t="shared" si="9"/>
        <v/>
      </c>
      <c r="I248" s="3049"/>
      <c r="J248" s="3069"/>
      <c r="K248" s="3042"/>
      <c r="L248" s="3043"/>
      <c r="M248" s="3050"/>
      <c r="N248" s="3051">
        <f t="shared" si="10"/>
        <v>0</v>
      </c>
    </row>
    <row r="249" spans="1:14" s="3058" customFormat="1" ht="26.25" x14ac:dyDescent="0.25">
      <c r="A249" s="3020">
        <f>ROW()</f>
        <v>249</v>
      </c>
      <c r="B249" s="3026" t="str">
        <f>IF(C249="E","",IF(ISBLANK(E249),"",IF(ISTEXT(E249),LARGE(B$14:B248,1)+1,0)))</f>
        <v/>
      </c>
      <c r="C249" s="3027"/>
      <c r="D249" s="3037"/>
      <c r="E249" s="3091"/>
      <c r="F249" s="3053"/>
      <c r="G249" s="3096"/>
      <c r="H249" s="3108" t="str">
        <f t="shared" ref="H249:H312" si="11">IF(ISBLANK(G249),"",G249*1000)</f>
        <v/>
      </c>
      <c r="I249" s="3049"/>
      <c r="J249" s="3069"/>
      <c r="K249" s="3042"/>
      <c r="L249" s="3043"/>
      <c r="M249" s="3050"/>
      <c r="N249" s="3051">
        <f t="shared" si="10"/>
        <v>0</v>
      </c>
    </row>
    <row r="250" spans="1:14" s="3058" customFormat="1" ht="26.25" x14ac:dyDescent="0.25">
      <c r="A250" s="3020">
        <f>ROW()</f>
        <v>250</v>
      </c>
      <c r="B250" s="3026" t="str">
        <f>IF(C250="E","",IF(ISBLANK(E250),"",IF(ISTEXT(E250),LARGE(B$14:B249,1)+1,0)))</f>
        <v/>
      </c>
      <c r="C250" s="3027"/>
      <c r="D250" s="3037"/>
      <c r="E250" s="3091"/>
      <c r="F250" s="3053"/>
      <c r="G250" s="3096"/>
      <c r="H250" s="3108" t="str">
        <f t="shared" si="11"/>
        <v/>
      </c>
      <c r="I250" s="3049"/>
      <c r="J250" s="3069"/>
      <c r="K250" s="3042"/>
      <c r="L250" s="3043"/>
      <c r="M250" s="3050"/>
      <c r="N250" s="3051">
        <f t="shared" si="10"/>
        <v>0</v>
      </c>
    </row>
    <row r="251" spans="1:14" s="3058" customFormat="1" ht="26.25" x14ac:dyDescent="0.25">
      <c r="A251" s="3020">
        <f>ROW()</f>
        <v>251</v>
      </c>
      <c r="B251" s="3026" t="str">
        <f>IF(C251="E","",IF(ISBLANK(E251),"",IF(ISTEXT(E251),LARGE(B$14:B250,1)+1,0)))</f>
        <v/>
      </c>
      <c r="C251" s="3027"/>
      <c r="D251" s="3037"/>
      <c r="E251" s="3091"/>
      <c r="F251" s="3053"/>
      <c r="G251" s="3096"/>
      <c r="H251" s="3108" t="str">
        <f t="shared" si="11"/>
        <v/>
      </c>
      <c r="I251" s="3049"/>
      <c r="J251" s="3069"/>
      <c r="K251" s="3042"/>
      <c r="L251" s="3043"/>
      <c r="M251" s="3050"/>
      <c r="N251" s="3051">
        <f t="shared" si="10"/>
        <v>0</v>
      </c>
    </row>
    <row r="252" spans="1:14" s="3058" customFormat="1" ht="26.25" x14ac:dyDescent="0.25">
      <c r="A252" s="3020">
        <f>ROW()</f>
        <v>252</v>
      </c>
      <c r="B252" s="3026" t="str">
        <f>IF(C252="E","",IF(ISBLANK(E252),"",IF(ISTEXT(E252),LARGE(B$14:B251,1)+1,0)))</f>
        <v/>
      </c>
      <c r="C252" s="3027"/>
      <c r="D252" s="3037"/>
      <c r="E252" s="3091"/>
      <c r="F252" s="3053"/>
      <c r="G252" s="3096"/>
      <c r="H252" s="3108" t="str">
        <f t="shared" si="11"/>
        <v/>
      </c>
      <c r="I252" s="3049"/>
      <c r="J252" s="3069"/>
      <c r="K252" s="3042"/>
      <c r="L252" s="3043"/>
      <c r="M252" s="3050"/>
      <c r="N252" s="3051">
        <f t="shared" si="10"/>
        <v>0</v>
      </c>
    </row>
    <row r="253" spans="1:14" s="3058" customFormat="1" ht="26.25" x14ac:dyDescent="0.25">
      <c r="A253" s="3020">
        <f>ROW()</f>
        <v>253</v>
      </c>
      <c r="B253" s="3026" t="str">
        <f>IF(C253="E","",IF(ISBLANK(E253),"",IF(ISTEXT(E253),LARGE(B$14:B252,1)+1,0)))</f>
        <v/>
      </c>
      <c r="C253" s="3027"/>
      <c r="D253" s="3037"/>
      <c r="E253" s="3091"/>
      <c r="F253" s="3053"/>
      <c r="G253" s="3096"/>
      <c r="H253" s="3108" t="str">
        <f t="shared" si="11"/>
        <v/>
      </c>
      <c r="I253" s="3049"/>
      <c r="J253" s="3069"/>
      <c r="K253" s="3042"/>
      <c r="L253" s="3043"/>
      <c r="M253" s="3050"/>
      <c r="N253" s="3051">
        <f t="shared" si="10"/>
        <v>0</v>
      </c>
    </row>
    <row r="254" spans="1:14" s="3058" customFormat="1" ht="26.25" x14ac:dyDescent="0.25">
      <c r="A254" s="3020">
        <f>ROW()</f>
        <v>254</v>
      </c>
      <c r="B254" s="3026" t="str">
        <f>IF(C254="E","",IF(ISBLANK(E254),"",IF(ISTEXT(E254),LARGE(B$14:B253,1)+1,0)))</f>
        <v/>
      </c>
      <c r="C254" s="3027"/>
      <c r="D254" s="3037"/>
      <c r="E254" s="3091"/>
      <c r="F254" s="3053"/>
      <c r="G254" s="3096"/>
      <c r="H254" s="3108" t="str">
        <f t="shared" si="11"/>
        <v/>
      </c>
      <c r="I254" s="3049"/>
      <c r="J254" s="3069"/>
      <c r="K254" s="3042"/>
      <c r="L254" s="3043"/>
      <c r="M254" s="3050"/>
      <c r="N254" s="3051">
        <f t="shared" si="10"/>
        <v>0</v>
      </c>
    </row>
    <row r="255" spans="1:14" s="3058" customFormat="1" ht="26.25" x14ac:dyDescent="0.25">
      <c r="A255" s="3020">
        <f>ROW()</f>
        <v>255</v>
      </c>
      <c r="B255" s="3026" t="str">
        <f>IF(C255="E","",IF(ISBLANK(E255),"",IF(ISTEXT(E255),LARGE(B$14:B254,1)+1,0)))</f>
        <v/>
      </c>
      <c r="C255" s="3027"/>
      <c r="D255" s="3037"/>
      <c r="E255" s="3091"/>
      <c r="F255" s="3053"/>
      <c r="G255" s="3096"/>
      <c r="H255" s="3108" t="str">
        <f t="shared" si="11"/>
        <v/>
      </c>
      <c r="I255" s="3049"/>
      <c r="J255" s="3069"/>
      <c r="K255" s="3042"/>
      <c r="L255" s="3043"/>
      <c r="M255" s="3050"/>
      <c r="N255" s="3051">
        <f t="shared" si="10"/>
        <v>0</v>
      </c>
    </row>
    <row r="256" spans="1:14" s="3058" customFormat="1" ht="26.25" x14ac:dyDescent="0.25">
      <c r="A256" s="3020">
        <f>ROW()</f>
        <v>256</v>
      </c>
      <c r="B256" s="3026" t="str">
        <f>IF(C256="E","",IF(ISBLANK(E256),"",IF(ISTEXT(E256),LARGE(B$14:B255,1)+1,0)))</f>
        <v/>
      </c>
      <c r="C256" s="3027"/>
      <c r="D256" s="3037"/>
      <c r="E256" s="3091"/>
      <c r="F256" s="3053"/>
      <c r="G256" s="3096"/>
      <c r="H256" s="3108" t="str">
        <f t="shared" si="11"/>
        <v/>
      </c>
      <c r="I256" s="3049"/>
      <c r="J256" s="3069"/>
      <c r="K256" s="3042"/>
      <c r="L256" s="3043"/>
      <c r="M256" s="3050"/>
      <c r="N256" s="3051">
        <f t="shared" si="10"/>
        <v>0</v>
      </c>
    </row>
    <row r="257" spans="1:14" s="3058" customFormat="1" ht="26.25" x14ac:dyDescent="0.25">
      <c r="A257" s="3020">
        <f>ROW()</f>
        <v>257</v>
      </c>
      <c r="B257" s="3026" t="str">
        <f>IF(C257="E","",IF(ISBLANK(E257),"",IF(ISTEXT(E257),LARGE(B$14:B256,1)+1,0)))</f>
        <v/>
      </c>
      <c r="C257" s="3027"/>
      <c r="D257" s="3037"/>
      <c r="E257" s="3091"/>
      <c r="F257" s="3053"/>
      <c r="G257" s="3096"/>
      <c r="H257" s="3108" t="str">
        <f t="shared" si="11"/>
        <v/>
      </c>
      <c r="I257" s="3049"/>
      <c r="J257" s="3069"/>
      <c r="K257" s="3042"/>
      <c r="L257" s="3043"/>
      <c r="M257" s="3050"/>
      <c r="N257" s="3051">
        <f t="shared" si="10"/>
        <v>0</v>
      </c>
    </row>
    <row r="258" spans="1:14" s="3058" customFormat="1" ht="26.25" x14ac:dyDescent="0.25">
      <c r="A258" s="3020">
        <f>ROW()</f>
        <v>258</v>
      </c>
      <c r="B258" s="3026" t="str">
        <f>IF(C258="E","",IF(ISBLANK(E258),"",IF(ISTEXT(E258),LARGE(B$14:B257,1)+1,0)))</f>
        <v/>
      </c>
      <c r="C258" s="3027"/>
      <c r="D258" s="3037"/>
      <c r="E258" s="3091"/>
      <c r="F258" s="3053"/>
      <c r="G258" s="3096"/>
      <c r="H258" s="3108" t="str">
        <f t="shared" si="11"/>
        <v/>
      </c>
      <c r="I258" s="3049"/>
      <c r="J258" s="3069"/>
      <c r="K258" s="3042"/>
      <c r="L258" s="3043"/>
      <c r="M258" s="3050"/>
      <c r="N258" s="3051">
        <f t="shared" si="10"/>
        <v>0</v>
      </c>
    </row>
    <row r="259" spans="1:14" s="3058" customFormat="1" ht="26.25" x14ac:dyDescent="0.25">
      <c r="A259" s="3020">
        <f>ROW()</f>
        <v>259</v>
      </c>
      <c r="B259" s="3026" t="str">
        <f>IF(C259="E","",IF(ISBLANK(E259),"",IF(ISTEXT(E259),LARGE(B$14:B258,1)+1,0)))</f>
        <v/>
      </c>
      <c r="C259" s="3027"/>
      <c r="D259" s="3037"/>
      <c r="E259" s="3091"/>
      <c r="F259" s="3053"/>
      <c r="G259" s="3096"/>
      <c r="H259" s="3108" t="str">
        <f t="shared" si="11"/>
        <v/>
      </c>
      <c r="I259" s="3049"/>
      <c r="J259" s="3069"/>
      <c r="K259" s="3042"/>
      <c r="L259" s="3043"/>
      <c r="M259" s="3050"/>
      <c r="N259" s="3051">
        <f t="shared" si="10"/>
        <v>0</v>
      </c>
    </row>
    <row r="260" spans="1:14" s="3058" customFormat="1" ht="26.25" x14ac:dyDescent="0.25">
      <c r="A260" s="3020">
        <f>ROW()</f>
        <v>260</v>
      </c>
      <c r="B260" s="3026" t="str">
        <f>IF(C260="E","",IF(ISBLANK(E260),"",IF(ISTEXT(E260),LARGE(B$14:B259,1)+1,0)))</f>
        <v/>
      </c>
      <c r="C260" s="3027"/>
      <c r="D260" s="3037"/>
      <c r="E260" s="3091"/>
      <c r="F260" s="3053"/>
      <c r="G260" s="3096"/>
      <c r="H260" s="3108" t="str">
        <f t="shared" si="11"/>
        <v/>
      </c>
      <c r="I260" s="3049"/>
      <c r="J260" s="3069"/>
      <c r="K260" s="3042"/>
      <c r="L260" s="3043"/>
      <c r="M260" s="3050"/>
      <c r="N260" s="3051">
        <f t="shared" si="10"/>
        <v>0</v>
      </c>
    </row>
    <row r="261" spans="1:14" s="3058" customFormat="1" ht="26.25" x14ac:dyDescent="0.25">
      <c r="A261" s="3020">
        <f>ROW()</f>
        <v>261</v>
      </c>
      <c r="B261" s="3026" t="str">
        <f>IF(C261="E","",IF(ISBLANK(E261),"",IF(ISTEXT(E261),LARGE(B$14:B260,1)+1,0)))</f>
        <v/>
      </c>
      <c r="C261" s="3027"/>
      <c r="D261" s="3037"/>
      <c r="E261" s="3091"/>
      <c r="F261" s="3053"/>
      <c r="G261" s="3096"/>
      <c r="H261" s="3108" t="str">
        <f t="shared" si="11"/>
        <v/>
      </c>
      <c r="I261" s="3049"/>
      <c r="J261" s="3069"/>
      <c r="K261" s="3042"/>
      <c r="L261" s="3043"/>
      <c r="M261" s="3050"/>
      <c r="N261" s="3051">
        <f t="shared" si="10"/>
        <v>0</v>
      </c>
    </row>
    <row r="262" spans="1:14" s="3058" customFormat="1" ht="26.25" x14ac:dyDescent="0.25">
      <c r="A262" s="3020">
        <f>ROW()</f>
        <v>262</v>
      </c>
      <c r="B262" s="3026" t="str">
        <f>IF(C262="E","",IF(ISBLANK(E262),"",IF(ISTEXT(E262),LARGE(B$14:B261,1)+1,0)))</f>
        <v/>
      </c>
      <c r="C262" s="3027"/>
      <c r="D262" s="3037"/>
      <c r="E262" s="3091"/>
      <c r="F262" s="3053"/>
      <c r="G262" s="3096"/>
      <c r="H262" s="3108" t="str">
        <f t="shared" si="11"/>
        <v/>
      </c>
      <c r="I262" s="3049"/>
      <c r="J262" s="3069"/>
      <c r="K262" s="3042"/>
      <c r="L262" s="3043"/>
      <c r="M262" s="3050"/>
      <c r="N262" s="3051">
        <f t="shared" si="10"/>
        <v>0</v>
      </c>
    </row>
    <row r="263" spans="1:14" s="3058" customFormat="1" ht="26.25" x14ac:dyDescent="0.25">
      <c r="A263" s="3020">
        <f>ROW()</f>
        <v>263</v>
      </c>
      <c r="B263" s="3026" t="str">
        <f>IF(C263="E","",IF(ISBLANK(E263),"",IF(ISTEXT(E263),LARGE(B$14:B262,1)+1,0)))</f>
        <v/>
      </c>
      <c r="C263" s="3027"/>
      <c r="D263" s="3037"/>
      <c r="E263" s="3091"/>
      <c r="F263" s="3053"/>
      <c r="G263" s="3096"/>
      <c r="H263" s="3108" t="str">
        <f t="shared" si="11"/>
        <v/>
      </c>
      <c r="I263" s="3049"/>
      <c r="J263" s="3069"/>
      <c r="K263" s="3042"/>
      <c r="L263" s="3043"/>
      <c r="M263" s="3050"/>
      <c r="N263" s="3051">
        <f t="shared" si="10"/>
        <v>0</v>
      </c>
    </row>
    <row r="264" spans="1:14" s="3058" customFormat="1" ht="26.25" x14ac:dyDescent="0.25">
      <c r="A264" s="3020">
        <f>ROW()</f>
        <v>264</v>
      </c>
      <c r="B264" s="3026" t="str">
        <f>IF(C264="E","",IF(ISBLANK(E264),"",IF(ISTEXT(E264),LARGE(B$14:B263,1)+1,0)))</f>
        <v/>
      </c>
      <c r="C264" s="3027"/>
      <c r="D264" s="3037"/>
      <c r="E264" s="3091"/>
      <c r="F264" s="3053"/>
      <c r="G264" s="3096"/>
      <c r="H264" s="3108" t="str">
        <f t="shared" si="11"/>
        <v/>
      </c>
      <c r="I264" s="3049"/>
      <c r="J264" s="3069"/>
      <c r="K264" s="3042"/>
      <c r="L264" s="3043"/>
      <c r="M264" s="3050"/>
      <c r="N264" s="3051">
        <f t="shared" si="10"/>
        <v>0</v>
      </c>
    </row>
    <row r="265" spans="1:14" s="3058" customFormat="1" ht="26.25" x14ac:dyDescent="0.25">
      <c r="A265" s="3020">
        <f>ROW()</f>
        <v>265</v>
      </c>
      <c r="B265" s="3026" t="str">
        <f>IF(C265="E","",IF(ISBLANK(E265),"",IF(ISTEXT(E265),LARGE(B$14:B264,1)+1,0)))</f>
        <v/>
      </c>
      <c r="C265" s="3027"/>
      <c r="D265" s="3037"/>
      <c r="E265" s="3091"/>
      <c r="F265" s="3053"/>
      <c r="G265" s="3096"/>
      <c r="H265" s="3108" t="str">
        <f t="shared" si="11"/>
        <v/>
      </c>
      <c r="I265" s="3049"/>
      <c r="J265" s="3069"/>
      <c r="K265" s="3042"/>
      <c r="L265" s="3043"/>
      <c r="M265" s="3050"/>
      <c r="N265" s="3051">
        <f t="shared" si="10"/>
        <v>0</v>
      </c>
    </row>
    <row r="266" spans="1:14" s="3058" customFormat="1" ht="26.25" x14ac:dyDescent="0.25">
      <c r="A266" s="3020">
        <f>ROW()</f>
        <v>266</v>
      </c>
      <c r="B266" s="3026" t="str">
        <f>IF(C266="E","",IF(ISBLANK(E266),"",IF(ISTEXT(E266),LARGE(B$14:B265,1)+1,0)))</f>
        <v/>
      </c>
      <c r="C266" s="3027"/>
      <c r="D266" s="3037"/>
      <c r="E266" s="3091"/>
      <c r="F266" s="3053"/>
      <c r="G266" s="3096"/>
      <c r="H266" s="3108" t="str">
        <f t="shared" si="11"/>
        <v/>
      </c>
      <c r="I266" s="3049"/>
      <c r="J266" s="3069"/>
      <c r="K266" s="3042"/>
      <c r="L266" s="3043"/>
      <c r="M266" s="3050"/>
      <c r="N266" s="3051">
        <f t="shared" si="10"/>
        <v>0</v>
      </c>
    </row>
    <row r="267" spans="1:14" s="3058" customFormat="1" ht="26.25" x14ac:dyDescent="0.25">
      <c r="A267" s="3020">
        <f>ROW()</f>
        <v>267</v>
      </c>
      <c r="B267" s="3026" t="str">
        <f>IF(C267="E","",IF(ISBLANK(E267),"",IF(ISTEXT(E267),LARGE(B$14:B266,1)+1,0)))</f>
        <v/>
      </c>
      <c r="C267" s="3027"/>
      <c r="D267" s="3037"/>
      <c r="E267" s="3091"/>
      <c r="F267" s="3053"/>
      <c r="G267" s="3096"/>
      <c r="H267" s="3108" t="str">
        <f t="shared" si="11"/>
        <v/>
      </c>
      <c r="I267" s="3049"/>
      <c r="J267" s="3069"/>
      <c r="K267" s="3042"/>
      <c r="L267" s="3043"/>
      <c r="M267" s="3050"/>
      <c r="N267" s="3051">
        <f t="shared" si="10"/>
        <v>0</v>
      </c>
    </row>
    <row r="268" spans="1:14" s="3058" customFormat="1" ht="26.25" x14ac:dyDescent="0.25">
      <c r="A268" s="3020">
        <f>ROW()</f>
        <v>268</v>
      </c>
      <c r="B268" s="3026" t="str">
        <f>IF(C268="E","",IF(ISBLANK(E268),"",IF(ISTEXT(E268),LARGE(B$14:B267,1)+1,0)))</f>
        <v/>
      </c>
      <c r="C268" s="3027"/>
      <c r="D268" s="3037"/>
      <c r="E268" s="3091"/>
      <c r="F268" s="3053"/>
      <c r="G268" s="3096"/>
      <c r="H268" s="3108" t="str">
        <f t="shared" si="11"/>
        <v/>
      </c>
      <c r="I268" s="3049"/>
      <c r="J268" s="3069"/>
      <c r="K268" s="3042"/>
      <c r="L268" s="3043"/>
      <c r="M268" s="3050"/>
      <c r="N268" s="3051">
        <f t="shared" si="10"/>
        <v>0</v>
      </c>
    </row>
    <row r="269" spans="1:14" s="3058" customFormat="1" ht="26.25" x14ac:dyDescent="0.25">
      <c r="A269" s="3020">
        <f>ROW()</f>
        <v>269</v>
      </c>
      <c r="B269" s="3026" t="str">
        <f>IF(C269="E","",IF(ISBLANK(E269),"",IF(ISTEXT(E269),LARGE(B$14:B268,1)+1,0)))</f>
        <v/>
      </c>
      <c r="C269" s="3027"/>
      <c r="D269" s="3037"/>
      <c r="E269" s="3091"/>
      <c r="F269" s="3053"/>
      <c r="G269" s="3096"/>
      <c r="H269" s="3108" t="str">
        <f t="shared" si="11"/>
        <v/>
      </c>
      <c r="I269" s="3049"/>
      <c r="J269" s="3069"/>
      <c r="K269" s="3042"/>
      <c r="L269" s="3043"/>
      <c r="M269" s="3050"/>
      <c r="N269" s="3051">
        <f t="shared" si="10"/>
        <v>0</v>
      </c>
    </row>
    <row r="270" spans="1:14" s="3058" customFormat="1" ht="26.25" x14ac:dyDescent="0.25">
      <c r="A270" s="3020">
        <f>ROW()</f>
        <v>270</v>
      </c>
      <c r="B270" s="3026" t="str">
        <f>IF(C270="E","",IF(ISBLANK(E270),"",IF(ISTEXT(E270),LARGE(B$14:B269,1)+1,0)))</f>
        <v/>
      </c>
      <c r="C270" s="3027"/>
      <c r="D270" s="3037"/>
      <c r="E270" s="3091"/>
      <c r="F270" s="3053"/>
      <c r="G270" s="3096"/>
      <c r="H270" s="3108" t="str">
        <f t="shared" si="11"/>
        <v/>
      </c>
      <c r="I270" s="3049"/>
      <c r="J270" s="3069"/>
      <c r="K270" s="3042"/>
      <c r="L270" s="3043"/>
      <c r="M270" s="3050"/>
      <c r="N270" s="3051">
        <f t="shared" si="10"/>
        <v>0</v>
      </c>
    </row>
    <row r="271" spans="1:14" s="3058" customFormat="1" ht="26.25" x14ac:dyDescent="0.25">
      <c r="A271" s="3020">
        <f>ROW()</f>
        <v>271</v>
      </c>
      <c r="B271" s="3026" t="str">
        <f>IF(C271="E","",IF(ISBLANK(E271),"",IF(ISTEXT(E271),LARGE(B$14:B270,1)+1,0)))</f>
        <v/>
      </c>
      <c r="C271" s="3027"/>
      <c r="D271" s="3037"/>
      <c r="E271" s="3091"/>
      <c r="F271" s="3053"/>
      <c r="G271" s="3096"/>
      <c r="H271" s="3108" t="str">
        <f t="shared" si="11"/>
        <v/>
      </c>
      <c r="I271" s="3049"/>
      <c r="J271" s="3069"/>
      <c r="K271" s="3042"/>
      <c r="L271" s="3043"/>
      <c r="M271" s="3050"/>
      <c r="N271" s="3051">
        <f t="shared" si="10"/>
        <v>0</v>
      </c>
    </row>
    <row r="272" spans="1:14" s="3058" customFormat="1" ht="26.25" x14ac:dyDescent="0.25">
      <c r="A272" s="3020">
        <f>ROW()</f>
        <v>272</v>
      </c>
      <c r="B272" s="3026" t="str">
        <f>IF(C272="E","",IF(ISBLANK(E272),"",IF(ISTEXT(E272),LARGE(B$14:B271,1)+1,0)))</f>
        <v/>
      </c>
      <c r="C272" s="3027"/>
      <c r="D272" s="3037"/>
      <c r="E272" s="3091"/>
      <c r="F272" s="3053"/>
      <c r="G272" s="3096"/>
      <c r="H272" s="3108" t="str">
        <f t="shared" si="11"/>
        <v/>
      </c>
      <c r="I272" s="3049"/>
      <c r="J272" s="3069"/>
      <c r="K272" s="3042"/>
      <c r="L272" s="3043"/>
      <c r="M272" s="3050"/>
      <c r="N272" s="3051">
        <f t="shared" ref="N272:N335" si="12">M272*K272</f>
        <v>0</v>
      </c>
    </row>
    <row r="273" spans="1:14" s="3058" customFormat="1" ht="26.25" x14ac:dyDescent="0.25">
      <c r="A273" s="3020">
        <f>ROW()</f>
        <v>273</v>
      </c>
      <c r="B273" s="3026" t="str">
        <f>IF(C273="E","",IF(ISBLANK(E273),"",IF(ISTEXT(E273),LARGE(B$14:B272,1)+1,0)))</f>
        <v/>
      </c>
      <c r="C273" s="3027"/>
      <c r="D273" s="3037"/>
      <c r="E273" s="3091"/>
      <c r="F273" s="3053"/>
      <c r="G273" s="3096"/>
      <c r="H273" s="3108" t="str">
        <f t="shared" si="11"/>
        <v/>
      </c>
      <c r="I273" s="3049"/>
      <c r="J273" s="3069"/>
      <c r="K273" s="3042"/>
      <c r="L273" s="3043"/>
      <c r="M273" s="3050"/>
      <c r="N273" s="3051">
        <f t="shared" si="12"/>
        <v>0</v>
      </c>
    </row>
    <row r="274" spans="1:14" s="3058" customFormat="1" ht="26.25" x14ac:dyDescent="0.25">
      <c r="A274" s="3020">
        <f>ROW()</f>
        <v>274</v>
      </c>
      <c r="B274" s="3026" t="str">
        <f>IF(C274="E","",IF(ISBLANK(E274),"",IF(ISTEXT(E274),LARGE(B$14:B273,1)+1,0)))</f>
        <v/>
      </c>
      <c r="C274" s="3027"/>
      <c r="D274" s="3037"/>
      <c r="E274" s="3091"/>
      <c r="F274" s="3053"/>
      <c r="G274" s="3096"/>
      <c r="H274" s="3108" t="str">
        <f t="shared" si="11"/>
        <v/>
      </c>
      <c r="I274" s="3049"/>
      <c r="J274" s="3069"/>
      <c r="K274" s="3042"/>
      <c r="L274" s="3043"/>
      <c r="M274" s="3050"/>
      <c r="N274" s="3051">
        <f t="shared" si="12"/>
        <v>0</v>
      </c>
    </row>
    <row r="275" spans="1:14" s="3058" customFormat="1" ht="26.25" x14ac:dyDescent="0.25">
      <c r="A275" s="3020">
        <f>ROW()</f>
        <v>275</v>
      </c>
      <c r="B275" s="3026" t="str">
        <f>IF(C275="E","",IF(ISBLANK(E275),"",IF(ISTEXT(E275),LARGE(B$14:B274,1)+1,0)))</f>
        <v/>
      </c>
      <c r="C275" s="3027"/>
      <c r="D275" s="3037"/>
      <c r="E275" s="3091"/>
      <c r="F275" s="3053"/>
      <c r="G275" s="3096"/>
      <c r="H275" s="3108" t="str">
        <f t="shared" si="11"/>
        <v/>
      </c>
      <c r="I275" s="3049"/>
      <c r="J275" s="3069"/>
      <c r="K275" s="3042"/>
      <c r="L275" s="3043"/>
      <c r="M275" s="3050"/>
      <c r="N275" s="3051">
        <f t="shared" si="12"/>
        <v>0</v>
      </c>
    </row>
    <row r="276" spans="1:14" s="3058" customFormat="1" ht="26.25" x14ac:dyDescent="0.25">
      <c r="A276" s="3020">
        <f>ROW()</f>
        <v>276</v>
      </c>
      <c r="B276" s="3026" t="str">
        <f>IF(C276="E","",IF(ISBLANK(E276),"",IF(ISTEXT(E276),LARGE(B$14:B275,1)+1,0)))</f>
        <v/>
      </c>
      <c r="C276" s="3027"/>
      <c r="D276" s="3037"/>
      <c r="E276" s="3091"/>
      <c r="F276" s="3053"/>
      <c r="G276" s="3096"/>
      <c r="H276" s="3108" t="str">
        <f t="shared" si="11"/>
        <v/>
      </c>
      <c r="I276" s="3049"/>
      <c r="J276" s="3069"/>
      <c r="K276" s="3042"/>
      <c r="L276" s="3043"/>
      <c r="M276" s="3050"/>
      <c r="N276" s="3051">
        <f t="shared" si="12"/>
        <v>0</v>
      </c>
    </row>
    <row r="277" spans="1:14" s="3058" customFormat="1" ht="26.25" x14ac:dyDescent="0.25">
      <c r="A277" s="3020">
        <f>ROW()</f>
        <v>277</v>
      </c>
      <c r="B277" s="3026" t="str">
        <f>IF(C277="E","",IF(ISBLANK(E277),"",IF(ISTEXT(E277),LARGE(B$14:B276,1)+1,0)))</f>
        <v/>
      </c>
      <c r="C277" s="3027"/>
      <c r="D277" s="3037"/>
      <c r="E277" s="3091"/>
      <c r="F277" s="3053"/>
      <c r="G277" s="3096"/>
      <c r="H277" s="3108" t="str">
        <f t="shared" si="11"/>
        <v/>
      </c>
      <c r="I277" s="3049"/>
      <c r="J277" s="3069"/>
      <c r="K277" s="3042"/>
      <c r="L277" s="3043"/>
      <c r="M277" s="3050"/>
      <c r="N277" s="3051">
        <f t="shared" si="12"/>
        <v>0</v>
      </c>
    </row>
    <row r="278" spans="1:14" s="3058" customFormat="1" ht="26.25" x14ac:dyDescent="0.25">
      <c r="A278" s="3020">
        <f>ROW()</f>
        <v>278</v>
      </c>
      <c r="B278" s="3026" t="str">
        <f>IF(C278="E","",IF(ISBLANK(E278),"",IF(ISTEXT(E278),LARGE(B$14:B277,1)+1,0)))</f>
        <v/>
      </c>
      <c r="C278" s="3027"/>
      <c r="D278" s="3037"/>
      <c r="E278" s="3091"/>
      <c r="F278" s="3053"/>
      <c r="G278" s="3096"/>
      <c r="H278" s="3108" t="str">
        <f t="shared" si="11"/>
        <v/>
      </c>
      <c r="I278" s="3049"/>
      <c r="J278" s="3069"/>
      <c r="K278" s="3042"/>
      <c r="L278" s="3043"/>
      <c r="M278" s="3050"/>
      <c r="N278" s="3051">
        <f t="shared" si="12"/>
        <v>0</v>
      </c>
    </row>
    <row r="279" spans="1:14" s="3058" customFormat="1" ht="26.25" x14ac:dyDescent="0.25">
      <c r="A279" s="3020">
        <f>ROW()</f>
        <v>279</v>
      </c>
      <c r="B279" s="3026" t="str">
        <f>IF(C279="E","",IF(ISBLANK(E279),"",IF(ISTEXT(E279),LARGE(B$14:B278,1)+1,0)))</f>
        <v/>
      </c>
      <c r="C279" s="3027"/>
      <c r="D279" s="3037"/>
      <c r="E279" s="3091"/>
      <c r="F279" s="3053"/>
      <c r="G279" s="3096"/>
      <c r="H279" s="3108" t="str">
        <f t="shared" si="11"/>
        <v/>
      </c>
      <c r="I279" s="3049"/>
      <c r="J279" s="3069"/>
      <c r="K279" s="3042"/>
      <c r="L279" s="3043"/>
      <c r="M279" s="3050"/>
      <c r="N279" s="3051">
        <f t="shared" si="12"/>
        <v>0</v>
      </c>
    </row>
    <row r="280" spans="1:14" s="3058" customFormat="1" ht="26.25" x14ac:dyDescent="0.25">
      <c r="A280" s="3020">
        <f>ROW()</f>
        <v>280</v>
      </c>
      <c r="B280" s="3026" t="str">
        <f>IF(C280="E","",IF(ISBLANK(E280),"",IF(ISTEXT(E280),LARGE(B$14:B279,1)+1,0)))</f>
        <v/>
      </c>
      <c r="C280" s="3027"/>
      <c r="D280" s="3037"/>
      <c r="E280" s="3091"/>
      <c r="F280" s="3053"/>
      <c r="G280" s="3096"/>
      <c r="H280" s="3108" t="str">
        <f t="shared" si="11"/>
        <v/>
      </c>
      <c r="I280" s="3049"/>
      <c r="J280" s="3069"/>
      <c r="K280" s="3042"/>
      <c r="L280" s="3043"/>
      <c r="M280" s="3050"/>
      <c r="N280" s="3051">
        <f t="shared" si="12"/>
        <v>0</v>
      </c>
    </row>
    <row r="281" spans="1:14" s="3058" customFormat="1" ht="26.25" x14ac:dyDescent="0.25">
      <c r="A281" s="3020">
        <f>ROW()</f>
        <v>281</v>
      </c>
      <c r="B281" s="3026" t="str">
        <f>IF(C281="E","",IF(ISBLANK(E281),"",IF(ISTEXT(E281),LARGE(B$14:B280,1)+1,0)))</f>
        <v/>
      </c>
      <c r="C281" s="3027"/>
      <c r="D281" s="3037"/>
      <c r="E281" s="3091"/>
      <c r="F281" s="3053"/>
      <c r="G281" s="3096"/>
      <c r="H281" s="3108" t="str">
        <f t="shared" si="11"/>
        <v/>
      </c>
      <c r="I281" s="3049"/>
      <c r="J281" s="3069"/>
      <c r="K281" s="3042"/>
      <c r="L281" s="3043"/>
      <c r="M281" s="3050"/>
      <c r="N281" s="3051">
        <f t="shared" si="12"/>
        <v>0</v>
      </c>
    </row>
    <row r="282" spans="1:14" s="3058" customFormat="1" ht="26.25" x14ac:dyDescent="0.25">
      <c r="A282" s="3020">
        <f>ROW()</f>
        <v>282</v>
      </c>
      <c r="B282" s="3026" t="str">
        <f>IF(C282="E","",IF(ISBLANK(E282),"",IF(ISTEXT(E282),LARGE(B$14:B281,1)+1,0)))</f>
        <v/>
      </c>
      <c r="C282" s="3027"/>
      <c r="D282" s="3037"/>
      <c r="E282" s="3091"/>
      <c r="F282" s="3053"/>
      <c r="G282" s="3096"/>
      <c r="H282" s="3108" t="str">
        <f t="shared" si="11"/>
        <v/>
      </c>
      <c r="I282" s="3049"/>
      <c r="J282" s="3069"/>
      <c r="K282" s="3042"/>
      <c r="L282" s="3043"/>
      <c r="M282" s="3050"/>
      <c r="N282" s="3051">
        <f t="shared" si="12"/>
        <v>0</v>
      </c>
    </row>
    <row r="283" spans="1:14" s="3058" customFormat="1" ht="26.25" x14ac:dyDescent="0.25">
      <c r="A283" s="3020">
        <f>ROW()</f>
        <v>283</v>
      </c>
      <c r="B283" s="3026" t="str">
        <f>IF(C283="E","",IF(ISBLANK(E283),"",IF(ISTEXT(E283),LARGE(B$14:B282,1)+1,0)))</f>
        <v/>
      </c>
      <c r="C283" s="3027"/>
      <c r="D283" s="3037"/>
      <c r="E283" s="3091"/>
      <c r="F283" s="3053"/>
      <c r="G283" s="3096"/>
      <c r="H283" s="3108" t="str">
        <f t="shared" si="11"/>
        <v/>
      </c>
      <c r="I283" s="3049"/>
      <c r="J283" s="3069"/>
      <c r="K283" s="3042"/>
      <c r="L283" s="3043"/>
      <c r="M283" s="3050"/>
      <c r="N283" s="3051">
        <f t="shared" si="12"/>
        <v>0</v>
      </c>
    </row>
    <row r="284" spans="1:14" s="3058" customFormat="1" ht="26.25" x14ac:dyDescent="0.25">
      <c r="A284" s="3020">
        <f>ROW()</f>
        <v>284</v>
      </c>
      <c r="B284" s="3026" t="str">
        <f>IF(C284="E","",IF(ISBLANK(E284),"",IF(ISTEXT(E284),LARGE(B$14:B283,1)+1,0)))</f>
        <v/>
      </c>
      <c r="C284" s="3027"/>
      <c r="D284" s="3037"/>
      <c r="E284" s="3091"/>
      <c r="F284" s="3053"/>
      <c r="G284" s="3096"/>
      <c r="H284" s="3108" t="str">
        <f t="shared" si="11"/>
        <v/>
      </c>
      <c r="I284" s="3049"/>
      <c r="J284" s="3069"/>
      <c r="K284" s="3042"/>
      <c r="L284" s="3043"/>
      <c r="M284" s="3050"/>
      <c r="N284" s="3051">
        <f t="shared" si="12"/>
        <v>0</v>
      </c>
    </row>
    <row r="285" spans="1:14" s="3058" customFormat="1" ht="26.25" x14ac:dyDescent="0.25">
      <c r="A285" s="3020">
        <f>ROW()</f>
        <v>285</v>
      </c>
      <c r="B285" s="3026" t="str">
        <f>IF(C285="E","",IF(ISBLANK(E285),"",IF(ISTEXT(E285),LARGE(B$14:B284,1)+1,0)))</f>
        <v/>
      </c>
      <c r="C285" s="3027"/>
      <c r="D285" s="3037"/>
      <c r="E285" s="3091"/>
      <c r="F285" s="3053"/>
      <c r="G285" s="3096"/>
      <c r="H285" s="3108" t="str">
        <f t="shared" si="11"/>
        <v/>
      </c>
      <c r="I285" s="3049"/>
      <c r="J285" s="3069"/>
      <c r="K285" s="3042"/>
      <c r="L285" s="3043"/>
      <c r="M285" s="3050"/>
      <c r="N285" s="3051">
        <f t="shared" si="12"/>
        <v>0</v>
      </c>
    </row>
    <row r="286" spans="1:14" s="3058" customFormat="1" ht="26.25" x14ac:dyDescent="0.25">
      <c r="A286" s="3020">
        <f>ROW()</f>
        <v>286</v>
      </c>
      <c r="B286" s="3026" t="str">
        <f>IF(C286="E","",IF(ISBLANK(E286),"",IF(ISTEXT(E286),LARGE(B$14:B285,1)+1,0)))</f>
        <v/>
      </c>
      <c r="C286" s="3027"/>
      <c r="D286" s="3037"/>
      <c r="E286" s="3091"/>
      <c r="F286" s="3053"/>
      <c r="G286" s="3096"/>
      <c r="H286" s="3108" t="str">
        <f t="shared" si="11"/>
        <v/>
      </c>
      <c r="I286" s="3049"/>
      <c r="J286" s="3069"/>
      <c r="K286" s="3042"/>
      <c r="L286" s="3043"/>
      <c r="M286" s="3050"/>
      <c r="N286" s="3051">
        <f t="shared" si="12"/>
        <v>0</v>
      </c>
    </row>
    <row r="287" spans="1:14" s="3058" customFormat="1" ht="26.25" x14ac:dyDescent="0.25">
      <c r="A287" s="3020">
        <f>ROW()</f>
        <v>287</v>
      </c>
      <c r="B287" s="3026" t="str">
        <f>IF(C287="E","",IF(ISBLANK(E287),"",IF(ISTEXT(E287),LARGE(B$14:B286,1)+1,0)))</f>
        <v/>
      </c>
      <c r="C287" s="3027"/>
      <c r="D287" s="3037"/>
      <c r="E287" s="3091"/>
      <c r="F287" s="3053"/>
      <c r="G287" s="3096"/>
      <c r="H287" s="3108" t="str">
        <f t="shared" si="11"/>
        <v/>
      </c>
      <c r="I287" s="3049"/>
      <c r="J287" s="3069"/>
      <c r="K287" s="3042"/>
      <c r="L287" s="3043"/>
      <c r="M287" s="3050"/>
      <c r="N287" s="3051">
        <f t="shared" si="12"/>
        <v>0</v>
      </c>
    </row>
    <row r="288" spans="1:14" s="3058" customFormat="1" ht="26.25" x14ac:dyDescent="0.25">
      <c r="A288" s="3020">
        <f>ROW()</f>
        <v>288</v>
      </c>
      <c r="B288" s="3026" t="str">
        <f>IF(C288="E","",IF(ISBLANK(E288),"",IF(ISTEXT(E288),LARGE(B$14:B287,1)+1,0)))</f>
        <v/>
      </c>
      <c r="C288" s="3027"/>
      <c r="D288" s="3037"/>
      <c r="E288" s="3091"/>
      <c r="F288" s="3053"/>
      <c r="G288" s="3096"/>
      <c r="H288" s="3108" t="str">
        <f t="shared" si="11"/>
        <v/>
      </c>
      <c r="I288" s="3049"/>
      <c r="J288" s="3069"/>
      <c r="K288" s="3042"/>
      <c r="L288" s="3043"/>
      <c r="M288" s="3050"/>
      <c r="N288" s="3051">
        <f t="shared" si="12"/>
        <v>0</v>
      </c>
    </row>
    <row r="289" spans="1:14" s="3058" customFormat="1" ht="26.25" x14ac:dyDescent="0.25">
      <c r="A289" s="3020">
        <f>ROW()</f>
        <v>289</v>
      </c>
      <c r="B289" s="3026" t="str">
        <f>IF(C289="E","",IF(ISBLANK(E289),"",IF(ISTEXT(E289),LARGE(B$14:B288,1)+1,0)))</f>
        <v/>
      </c>
      <c r="C289" s="3027"/>
      <c r="D289" s="3037"/>
      <c r="E289" s="3091"/>
      <c r="F289" s="3053"/>
      <c r="G289" s="3096"/>
      <c r="H289" s="3108" t="str">
        <f t="shared" si="11"/>
        <v/>
      </c>
      <c r="I289" s="3049"/>
      <c r="J289" s="3069"/>
      <c r="K289" s="3042"/>
      <c r="L289" s="3043"/>
      <c r="M289" s="3050"/>
      <c r="N289" s="3051">
        <f t="shared" si="12"/>
        <v>0</v>
      </c>
    </row>
    <row r="290" spans="1:14" s="3058" customFormat="1" ht="26.25" x14ac:dyDescent="0.25">
      <c r="A290" s="3020">
        <f>ROW()</f>
        <v>290</v>
      </c>
      <c r="B290" s="3026" t="str">
        <f>IF(C290="E","",IF(ISBLANK(E290),"",IF(ISTEXT(E290),LARGE(B$14:B289,1)+1,0)))</f>
        <v/>
      </c>
      <c r="C290" s="3027"/>
      <c r="D290" s="3037"/>
      <c r="E290" s="3091"/>
      <c r="F290" s="3053"/>
      <c r="G290" s="3096"/>
      <c r="H290" s="3108" t="str">
        <f t="shared" si="11"/>
        <v/>
      </c>
      <c r="I290" s="3049"/>
      <c r="J290" s="3069"/>
      <c r="K290" s="3042"/>
      <c r="L290" s="3043"/>
      <c r="M290" s="3050"/>
      <c r="N290" s="3051">
        <f t="shared" si="12"/>
        <v>0</v>
      </c>
    </row>
    <row r="291" spans="1:14" s="3058" customFormat="1" ht="26.25" x14ac:dyDescent="0.25">
      <c r="A291" s="3020">
        <f>ROW()</f>
        <v>291</v>
      </c>
      <c r="B291" s="3026" t="str">
        <f>IF(C291="E","",IF(ISBLANK(E291),"",IF(ISTEXT(E291),LARGE(B$14:B290,1)+1,0)))</f>
        <v/>
      </c>
      <c r="C291" s="3027"/>
      <c r="D291" s="3037"/>
      <c r="E291" s="3091"/>
      <c r="F291" s="3053"/>
      <c r="G291" s="3096"/>
      <c r="H291" s="3108" t="str">
        <f t="shared" si="11"/>
        <v/>
      </c>
      <c r="I291" s="3049"/>
      <c r="J291" s="3069"/>
      <c r="K291" s="3042"/>
      <c r="L291" s="3043"/>
      <c r="M291" s="3050"/>
      <c r="N291" s="3051">
        <f t="shared" si="12"/>
        <v>0</v>
      </c>
    </row>
    <row r="292" spans="1:14" s="3058" customFormat="1" ht="26.25" x14ac:dyDescent="0.25">
      <c r="A292" s="3020">
        <f>ROW()</f>
        <v>292</v>
      </c>
      <c r="B292" s="3026" t="str">
        <f>IF(C292="E","",IF(ISBLANK(E292),"",IF(ISTEXT(E292),LARGE(B$14:B291,1)+1,0)))</f>
        <v/>
      </c>
      <c r="C292" s="3027"/>
      <c r="D292" s="3037"/>
      <c r="E292" s="3091"/>
      <c r="F292" s="3053"/>
      <c r="G292" s="3096"/>
      <c r="H292" s="3108" t="str">
        <f t="shared" si="11"/>
        <v/>
      </c>
      <c r="I292" s="3049"/>
      <c r="J292" s="3069"/>
      <c r="K292" s="3042"/>
      <c r="L292" s="3043"/>
      <c r="M292" s="3050"/>
      <c r="N292" s="3051">
        <f t="shared" si="12"/>
        <v>0</v>
      </c>
    </row>
    <row r="293" spans="1:14" s="3058" customFormat="1" ht="26.25" x14ac:dyDescent="0.25">
      <c r="A293" s="3020">
        <f>ROW()</f>
        <v>293</v>
      </c>
      <c r="B293" s="3026" t="str">
        <f>IF(C293="E","",IF(ISBLANK(E293),"",IF(ISTEXT(E293),LARGE(B$14:B292,1)+1,0)))</f>
        <v/>
      </c>
      <c r="C293" s="3027"/>
      <c r="D293" s="3037"/>
      <c r="E293" s="3091"/>
      <c r="F293" s="3053"/>
      <c r="G293" s="3096"/>
      <c r="H293" s="3108" t="str">
        <f t="shared" si="11"/>
        <v/>
      </c>
      <c r="I293" s="3049"/>
      <c r="J293" s="3069"/>
      <c r="K293" s="3042"/>
      <c r="L293" s="3043"/>
      <c r="M293" s="3050"/>
      <c r="N293" s="3051">
        <f t="shared" si="12"/>
        <v>0</v>
      </c>
    </row>
    <row r="294" spans="1:14" s="3058" customFormat="1" ht="26.25" x14ac:dyDescent="0.25">
      <c r="A294" s="3020">
        <f>ROW()</f>
        <v>294</v>
      </c>
      <c r="B294" s="3026" t="str">
        <f>IF(C294="E","",IF(ISBLANK(E294),"",IF(ISTEXT(E294),LARGE(B$14:B293,1)+1,0)))</f>
        <v/>
      </c>
      <c r="C294" s="3027"/>
      <c r="D294" s="3037"/>
      <c r="E294" s="3091"/>
      <c r="F294" s="3053"/>
      <c r="G294" s="3096"/>
      <c r="H294" s="3108" t="str">
        <f t="shared" si="11"/>
        <v/>
      </c>
      <c r="I294" s="3049"/>
      <c r="J294" s="3069"/>
      <c r="K294" s="3042"/>
      <c r="L294" s="3043"/>
      <c r="M294" s="3050"/>
      <c r="N294" s="3051">
        <f t="shared" si="12"/>
        <v>0</v>
      </c>
    </row>
    <row r="295" spans="1:14" s="3058" customFormat="1" ht="26.25" x14ac:dyDescent="0.25">
      <c r="A295" s="3020">
        <f>ROW()</f>
        <v>295</v>
      </c>
      <c r="B295" s="3026" t="str">
        <f>IF(C295="E","",IF(ISBLANK(E295),"",IF(ISTEXT(E295),LARGE(B$14:B294,1)+1,0)))</f>
        <v/>
      </c>
      <c r="C295" s="3027"/>
      <c r="D295" s="3037"/>
      <c r="E295" s="3091"/>
      <c r="F295" s="3053"/>
      <c r="G295" s="3096"/>
      <c r="H295" s="3108" t="str">
        <f t="shared" si="11"/>
        <v/>
      </c>
      <c r="I295" s="3049"/>
      <c r="J295" s="3069"/>
      <c r="K295" s="3042"/>
      <c r="L295" s="3043"/>
      <c r="M295" s="3050"/>
      <c r="N295" s="3051">
        <f t="shared" si="12"/>
        <v>0</v>
      </c>
    </row>
    <row r="296" spans="1:14" s="3058" customFormat="1" ht="26.25" x14ac:dyDescent="0.25">
      <c r="A296" s="3020">
        <f>ROW()</f>
        <v>296</v>
      </c>
      <c r="B296" s="3026" t="str">
        <f>IF(C296="E","",IF(ISBLANK(E296),"",IF(ISTEXT(E296),LARGE(B$14:B295,1)+1,0)))</f>
        <v/>
      </c>
      <c r="C296" s="3027"/>
      <c r="D296" s="3037"/>
      <c r="E296" s="3091"/>
      <c r="F296" s="3053"/>
      <c r="G296" s="3096"/>
      <c r="H296" s="3108" t="str">
        <f t="shared" si="11"/>
        <v/>
      </c>
      <c r="I296" s="3049"/>
      <c r="J296" s="3069"/>
      <c r="K296" s="3042"/>
      <c r="L296" s="3043"/>
      <c r="M296" s="3050"/>
      <c r="N296" s="3051">
        <f t="shared" si="12"/>
        <v>0</v>
      </c>
    </row>
    <row r="297" spans="1:14" s="3058" customFormat="1" ht="26.25" x14ac:dyDescent="0.25">
      <c r="A297" s="3020">
        <f>ROW()</f>
        <v>297</v>
      </c>
      <c r="B297" s="3026" t="str">
        <f>IF(C297="E","",IF(ISBLANK(E297),"",IF(ISTEXT(E297),LARGE(B$14:B296,1)+1,0)))</f>
        <v/>
      </c>
      <c r="C297" s="3027"/>
      <c r="D297" s="3037"/>
      <c r="E297" s="3091"/>
      <c r="F297" s="3053"/>
      <c r="G297" s="3096"/>
      <c r="H297" s="3108" t="str">
        <f t="shared" si="11"/>
        <v/>
      </c>
      <c r="I297" s="3049"/>
      <c r="J297" s="3069"/>
      <c r="K297" s="3042"/>
      <c r="L297" s="3043"/>
      <c r="M297" s="3050"/>
      <c r="N297" s="3051">
        <f t="shared" si="12"/>
        <v>0</v>
      </c>
    </row>
    <row r="298" spans="1:14" s="3058" customFormat="1" ht="26.25" x14ac:dyDescent="0.25">
      <c r="A298" s="3020">
        <f>ROW()</f>
        <v>298</v>
      </c>
      <c r="B298" s="3026" t="str">
        <f>IF(C298="E","",IF(ISBLANK(E298),"",IF(ISTEXT(E298),LARGE(B$14:B297,1)+1,0)))</f>
        <v/>
      </c>
      <c r="C298" s="3027"/>
      <c r="D298" s="3037"/>
      <c r="E298" s="3091"/>
      <c r="F298" s="3053"/>
      <c r="G298" s="3096"/>
      <c r="H298" s="3108" t="str">
        <f t="shared" si="11"/>
        <v/>
      </c>
      <c r="I298" s="3049"/>
      <c r="J298" s="3069"/>
      <c r="K298" s="3042"/>
      <c r="L298" s="3043"/>
      <c r="M298" s="3050"/>
      <c r="N298" s="3051">
        <f t="shared" si="12"/>
        <v>0</v>
      </c>
    </row>
    <row r="299" spans="1:14" s="3058" customFormat="1" ht="26.25" x14ac:dyDescent="0.25">
      <c r="A299" s="3020">
        <f>ROW()</f>
        <v>299</v>
      </c>
      <c r="B299" s="3026" t="str">
        <f>IF(C299="E","",IF(ISBLANK(E299),"",IF(ISTEXT(E299),LARGE(B$14:B298,1)+1,0)))</f>
        <v/>
      </c>
      <c r="C299" s="3027"/>
      <c r="D299" s="3037"/>
      <c r="E299" s="3091"/>
      <c r="F299" s="3053"/>
      <c r="G299" s="3096"/>
      <c r="H299" s="3108" t="str">
        <f t="shared" si="11"/>
        <v/>
      </c>
      <c r="I299" s="3049"/>
      <c r="J299" s="3069"/>
      <c r="K299" s="3042"/>
      <c r="L299" s="3043"/>
      <c r="M299" s="3050"/>
      <c r="N299" s="3051">
        <f t="shared" si="12"/>
        <v>0</v>
      </c>
    </row>
    <row r="300" spans="1:14" s="3058" customFormat="1" ht="26.25" x14ac:dyDescent="0.25">
      <c r="A300" s="3020">
        <f>ROW()</f>
        <v>300</v>
      </c>
      <c r="B300" s="3026" t="str">
        <f>IF(C300="E","",IF(ISBLANK(E300),"",IF(ISTEXT(E300),LARGE(B$14:B299,1)+1,0)))</f>
        <v/>
      </c>
      <c r="C300" s="3027"/>
      <c r="D300" s="3037"/>
      <c r="E300" s="3091"/>
      <c r="F300" s="3053"/>
      <c r="G300" s="3096"/>
      <c r="H300" s="3108" t="str">
        <f t="shared" si="11"/>
        <v/>
      </c>
      <c r="I300" s="3049"/>
      <c r="J300" s="3069"/>
      <c r="K300" s="3042"/>
      <c r="L300" s="3043"/>
      <c r="M300" s="3050"/>
      <c r="N300" s="3051">
        <f t="shared" si="12"/>
        <v>0</v>
      </c>
    </row>
    <row r="301" spans="1:14" s="3058" customFormat="1" ht="26.25" x14ac:dyDescent="0.25">
      <c r="A301" s="3020">
        <f>ROW()</f>
        <v>301</v>
      </c>
      <c r="B301" s="3026" t="str">
        <f>IF(C301="E","",IF(ISBLANK(E301),"",IF(ISTEXT(E301),LARGE(B$14:B300,1)+1,0)))</f>
        <v/>
      </c>
      <c r="C301" s="3027"/>
      <c r="D301" s="3037"/>
      <c r="E301" s="3091"/>
      <c r="F301" s="3053"/>
      <c r="G301" s="3096"/>
      <c r="H301" s="3108" t="str">
        <f t="shared" si="11"/>
        <v/>
      </c>
      <c r="I301" s="3049"/>
      <c r="J301" s="3069"/>
      <c r="K301" s="3042"/>
      <c r="L301" s="3043"/>
      <c r="M301" s="3050"/>
      <c r="N301" s="3051">
        <f t="shared" si="12"/>
        <v>0</v>
      </c>
    </row>
    <row r="302" spans="1:14" s="3058" customFormat="1" ht="26.25" x14ac:dyDescent="0.25">
      <c r="A302" s="3020">
        <f>ROW()</f>
        <v>302</v>
      </c>
      <c r="B302" s="3026" t="str">
        <f>IF(C302="E","",IF(ISBLANK(E302),"",IF(ISTEXT(E302),LARGE(B$14:B301,1)+1,0)))</f>
        <v/>
      </c>
      <c r="C302" s="3027"/>
      <c r="D302" s="3037"/>
      <c r="E302" s="3091"/>
      <c r="F302" s="3053"/>
      <c r="G302" s="3096"/>
      <c r="H302" s="3108" t="str">
        <f t="shared" si="11"/>
        <v/>
      </c>
      <c r="I302" s="3049"/>
      <c r="J302" s="3069"/>
      <c r="K302" s="3042"/>
      <c r="L302" s="3043"/>
      <c r="M302" s="3050"/>
      <c r="N302" s="3051">
        <f t="shared" si="12"/>
        <v>0</v>
      </c>
    </row>
    <row r="303" spans="1:14" s="3058" customFormat="1" ht="26.25" x14ac:dyDescent="0.25">
      <c r="A303" s="3020">
        <f>ROW()</f>
        <v>303</v>
      </c>
      <c r="B303" s="3026" t="str">
        <f>IF(C303="E","",IF(ISBLANK(E303),"",IF(ISTEXT(E303),LARGE(B$14:B302,1)+1,0)))</f>
        <v/>
      </c>
      <c r="C303" s="3027"/>
      <c r="D303" s="3037"/>
      <c r="E303" s="3091"/>
      <c r="F303" s="3053"/>
      <c r="G303" s="3096"/>
      <c r="H303" s="3108" t="str">
        <f t="shared" si="11"/>
        <v/>
      </c>
      <c r="I303" s="3049"/>
      <c r="J303" s="3069"/>
      <c r="K303" s="3042"/>
      <c r="L303" s="3043"/>
      <c r="M303" s="3050"/>
      <c r="N303" s="3051">
        <f t="shared" si="12"/>
        <v>0</v>
      </c>
    </row>
    <row r="304" spans="1:14" s="3058" customFormat="1" ht="26.25" x14ac:dyDescent="0.25">
      <c r="A304" s="3020">
        <f>ROW()</f>
        <v>304</v>
      </c>
      <c r="B304" s="3026" t="str">
        <f>IF(C304="E","",IF(ISBLANK(E304),"",IF(ISTEXT(E304),LARGE(B$14:B303,1)+1,0)))</f>
        <v/>
      </c>
      <c r="C304" s="3027"/>
      <c r="D304" s="3037"/>
      <c r="E304" s="3091"/>
      <c r="F304" s="3053"/>
      <c r="G304" s="3096"/>
      <c r="H304" s="3108" t="str">
        <f t="shared" si="11"/>
        <v/>
      </c>
      <c r="I304" s="3049"/>
      <c r="J304" s="3069"/>
      <c r="K304" s="3042"/>
      <c r="L304" s="3043"/>
      <c r="M304" s="3050"/>
      <c r="N304" s="3051">
        <f t="shared" si="12"/>
        <v>0</v>
      </c>
    </row>
    <row r="305" spans="1:14" s="3058" customFormat="1" ht="26.25" x14ac:dyDescent="0.25">
      <c r="A305" s="3020">
        <f>ROW()</f>
        <v>305</v>
      </c>
      <c r="B305" s="3026" t="str">
        <f>IF(C305="E","",IF(ISBLANK(E305),"",IF(ISTEXT(E305),LARGE(B$14:B304,1)+1,0)))</f>
        <v/>
      </c>
      <c r="C305" s="3027"/>
      <c r="D305" s="3037"/>
      <c r="E305" s="3091"/>
      <c r="F305" s="3053"/>
      <c r="G305" s="3096"/>
      <c r="H305" s="3108" t="str">
        <f t="shared" si="11"/>
        <v/>
      </c>
      <c r="I305" s="3049"/>
      <c r="J305" s="3069"/>
      <c r="K305" s="3042"/>
      <c r="L305" s="3043"/>
      <c r="M305" s="3050"/>
      <c r="N305" s="3051">
        <f t="shared" si="12"/>
        <v>0</v>
      </c>
    </row>
    <row r="306" spans="1:14" s="3058" customFormat="1" ht="26.25" x14ac:dyDescent="0.25">
      <c r="A306" s="3020">
        <f>ROW()</f>
        <v>306</v>
      </c>
      <c r="B306" s="3026" t="str">
        <f>IF(C306="E","",IF(ISBLANK(E306),"",IF(ISTEXT(E306),LARGE(B$14:B305,1)+1,0)))</f>
        <v/>
      </c>
      <c r="C306" s="3027"/>
      <c r="D306" s="3037"/>
      <c r="E306" s="3091"/>
      <c r="F306" s="3053"/>
      <c r="G306" s="3096"/>
      <c r="H306" s="3108" t="str">
        <f t="shared" si="11"/>
        <v/>
      </c>
      <c r="I306" s="3049"/>
      <c r="J306" s="3069"/>
      <c r="K306" s="3042"/>
      <c r="L306" s="3043"/>
      <c r="M306" s="3050"/>
      <c r="N306" s="3051">
        <f t="shared" si="12"/>
        <v>0</v>
      </c>
    </row>
    <row r="307" spans="1:14" s="3058" customFormat="1" ht="26.25" x14ac:dyDescent="0.25">
      <c r="A307" s="3020">
        <f>ROW()</f>
        <v>307</v>
      </c>
      <c r="B307" s="3026" t="str">
        <f>IF(C307="E","",IF(ISBLANK(E307),"",IF(ISTEXT(E307),LARGE(B$14:B306,1)+1,0)))</f>
        <v/>
      </c>
      <c r="C307" s="3027"/>
      <c r="D307" s="3037"/>
      <c r="E307" s="3091"/>
      <c r="F307" s="3053"/>
      <c r="G307" s="3096"/>
      <c r="H307" s="3108" t="str">
        <f t="shared" si="11"/>
        <v/>
      </c>
      <c r="I307" s="3049"/>
      <c r="J307" s="3069"/>
      <c r="K307" s="3042"/>
      <c r="L307" s="3043"/>
      <c r="M307" s="3050"/>
      <c r="N307" s="3051">
        <f t="shared" si="12"/>
        <v>0</v>
      </c>
    </row>
    <row r="308" spans="1:14" s="3058" customFormat="1" ht="26.25" x14ac:dyDescent="0.25">
      <c r="A308" s="3020">
        <f>ROW()</f>
        <v>308</v>
      </c>
      <c r="B308" s="3026" t="str">
        <f>IF(C308="E","",IF(ISBLANK(E308),"",IF(ISTEXT(E308),LARGE(B$14:B307,1)+1,0)))</f>
        <v/>
      </c>
      <c r="C308" s="3027"/>
      <c r="D308" s="3037"/>
      <c r="E308" s="3091"/>
      <c r="F308" s="3053"/>
      <c r="G308" s="3096"/>
      <c r="H308" s="3108" t="str">
        <f t="shared" si="11"/>
        <v/>
      </c>
      <c r="I308" s="3049"/>
      <c r="J308" s="3069"/>
      <c r="K308" s="3042"/>
      <c r="L308" s="3043"/>
      <c r="M308" s="3050"/>
      <c r="N308" s="3051">
        <f t="shared" si="12"/>
        <v>0</v>
      </c>
    </row>
    <row r="309" spans="1:14" s="3058" customFormat="1" ht="26.25" x14ac:dyDescent="0.25">
      <c r="A309" s="3020">
        <f>ROW()</f>
        <v>309</v>
      </c>
      <c r="B309" s="3026" t="str">
        <f>IF(C309="E","",IF(ISBLANK(E309),"",IF(ISTEXT(E309),LARGE(B$14:B308,1)+1,0)))</f>
        <v/>
      </c>
      <c r="C309" s="3027"/>
      <c r="D309" s="3037"/>
      <c r="E309" s="3091"/>
      <c r="F309" s="3053"/>
      <c r="G309" s="3096"/>
      <c r="H309" s="3108" t="str">
        <f t="shared" si="11"/>
        <v/>
      </c>
      <c r="I309" s="3049"/>
      <c r="J309" s="3069"/>
      <c r="K309" s="3042"/>
      <c r="L309" s="3043"/>
      <c r="M309" s="3050"/>
      <c r="N309" s="3051">
        <f t="shared" si="12"/>
        <v>0</v>
      </c>
    </row>
    <row r="310" spans="1:14" s="3058" customFormat="1" ht="26.25" x14ac:dyDescent="0.25">
      <c r="A310" s="3020">
        <f>ROW()</f>
        <v>310</v>
      </c>
      <c r="B310" s="3026" t="str">
        <f>IF(C310="E","",IF(ISBLANK(E310),"",IF(ISTEXT(E310),LARGE(B$14:B309,1)+1,0)))</f>
        <v/>
      </c>
      <c r="C310" s="3027"/>
      <c r="D310" s="3037"/>
      <c r="E310" s="3091"/>
      <c r="F310" s="3053"/>
      <c r="G310" s="3096"/>
      <c r="H310" s="3108" t="str">
        <f t="shared" si="11"/>
        <v/>
      </c>
      <c r="I310" s="3049"/>
      <c r="J310" s="3069"/>
      <c r="K310" s="3042"/>
      <c r="L310" s="3043"/>
      <c r="M310" s="3050"/>
      <c r="N310" s="3051">
        <f t="shared" si="12"/>
        <v>0</v>
      </c>
    </row>
    <row r="311" spans="1:14" s="3058" customFormat="1" ht="26.25" x14ac:dyDescent="0.25">
      <c r="A311" s="3020">
        <f>ROW()</f>
        <v>311</v>
      </c>
      <c r="B311" s="3026" t="str">
        <f>IF(C311="E","",IF(ISBLANK(E311),"",IF(ISTEXT(E311),LARGE(B$14:B310,1)+1,0)))</f>
        <v/>
      </c>
      <c r="C311" s="3027"/>
      <c r="D311" s="3037"/>
      <c r="E311" s="3091"/>
      <c r="F311" s="3053"/>
      <c r="G311" s="3096"/>
      <c r="H311" s="3108" t="str">
        <f t="shared" si="11"/>
        <v/>
      </c>
      <c r="I311" s="3049"/>
      <c r="J311" s="3069"/>
      <c r="K311" s="3042"/>
      <c r="L311" s="3043"/>
      <c r="M311" s="3050"/>
      <c r="N311" s="3051">
        <f t="shared" si="12"/>
        <v>0</v>
      </c>
    </row>
    <row r="312" spans="1:14" s="3058" customFormat="1" ht="26.25" x14ac:dyDescent="0.25">
      <c r="A312" s="3020">
        <f>ROW()</f>
        <v>312</v>
      </c>
      <c r="B312" s="3026" t="str">
        <f>IF(C312="E","",IF(ISBLANK(E312),"",IF(ISTEXT(E312),LARGE(B$14:B311,1)+1,0)))</f>
        <v/>
      </c>
      <c r="C312" s="3027"/>
      <c r="D312" s="3037"/>
      <c r="E312" s="3091"/>
      <c r="F312" s="3053"/>
      <c r="G312" s="3096"/>
      <c r="H312" s="3108" t="str">
        <f t="shared" si="11"/>
        <v/>
      </c>
      <c r="I312" s="3049"/>
      <c r="J312" s="3069"/>
      <c r="K312" s="3042"/>
      <c r="L312" s="3043"/>
      <c r="M312" s="3050"/>
      <c r="N312" s="3051">
        <f t="shared" si="12"/>
        <v>0</v>
      </c>
    </row>
    <row r="313" spans="1:14" s="3058" customFormat="1" ht="26.25" x14ac:dyDescent="0.25">
      <c r="A313" s="3020">
        <f>ROW()</f>
        <v>313</v>
      </c>
      <c r="B313" s="3026" t="str">
        <f>IF(C313="E","",IF(ISBLANK(E313),"",IF(ISTEXT(E313),LARGE(B$14:B312,1)+1,0)))</f>
        <v/>
      </c>
      <c r="C313" s="3027"/>
      <c r="D313" s="3037"/>
      <c r="E313" s="3091"/>
      <c r="F313" s="3053"/>
      <c r="G313" s="3096"/>
      <c r="H313" s="3108" t="str">
        <f t="shared" ref="H313:H376" si="13">IF(ISBLANK(G313),"",G313*1000)</f>
        <v/>
      </c>
      <c r="I313" s="3049"/>
      <c r="J313" s="3069"/>
      <c r="K313" s="3042"/>
      <c r="L313" s="3043"/>
      <c r="M313" s="3050"/>
      <c r="N313" s="3051">
        <f t="shared" si="12"/>
        <v>0</v>
      </c>
    </row>
    <row r="314" spans="1:14" s="3058" customFormat="1" ht="26.25" x14ac:dyDescent="0.25">
      <c r="A314" s="3020">
        <f>ROW()</f>
        <v>314</v>
      </c>
      <c r="B314" s="3026" t="str">
        <f>IF(C314="E","",IF(ISBLANK(E314),"",IF(ISTEXT(E314),LARGE(B$14:B313,1)+1,0)))</f>
        <v/>
      </c>
      <c r="C314" s="3027"/>
      <c r="D314" s="3037"/>
      <c r="E314" s="3091"/>
      <c r="F314" s="3053"/>
      <c r="G314" s="3096"/>
      <c r="H314" s="3108" t="str">
        <f t="shared" si="13"/>
        <v/>
      </c>
      <c r="I314" s="3049"/>
      <c r="J314" s="3069"/>
      <c r="K314" s="3042"/>
      <c r="L314" s="3043"/>
      <c r="M314" s="3050"/>
      <c r="N314" s="3051">
        <f t="shared" si="12"/>
        <v>0</v>
      </c>
    </row>
    <row r="315" spans="1:14" s="3058" customFormat="1" ht="26.25" x14ac:dyDescent="0.25">
      <c r="A315" s="3020">
        <f>ROW()</f>
        <v>315</v>
      </c>
      <c r="B315" s="3026" t="str">
        <f>IF(C315="E","",IF(ISBLANK(E315),"",IF(ISTEXT(E315),LARGE(B$14:B314,1)+1,0)))</f>
        <v/>
      </c>
      <c r="C315" s="3027"/>
      <c r="D315" s="3037"/>
      <c r="E315" s="3091"/>
      <c r="F315" s="3053"/>
      <c r="G315" s="3096"/>
      <c r="H315" s="3108" t="str">
        <f t="shared" si="13"/>
        <v/>
      </c>
      <c r="I315" s="3049"/>
      <c r="J315" s="3069"/>
      <c r="K315" s="3042"/>
      <c r="L315" s="3043"/>
      <c r="M315" s="3050"/>
      <c r="N315" s="3051">
        <f t="shared" si="12"/>
        <v>0</v>
      </c>
    </row>
    <row r="316" spans="1:14" s="3058" customFormat="1" ht="26.25" x14ac:dyDescent="0.25">
      <c r="A316" s="3020">
        <f>ROW()</f>
        <v>316</v>
      </c>
      <c r="B316" s="3026" t="str">
        <f>IF(C316="E","",IF(ISBLANK(E316),"",IF(ISTEXT(E316),LARGE(B$14:B315,1)+1,0)))</f>
        <v/>
      </c>
      <c r="C316" s="3027"/>
      <c r="D316" s="3037"/>
      <c r="E316" s="3091"/>
      <c r="F316" s="3053"/>
      <c r="G316" s="3096"/>
      <c r="H316" s="3108" t="str">
        <f t="shared" si="13"/>
        <v/>
      </c>
      <c r="I316" s="3049"/>
      <c r="J316" s="3069"/>
      <c r="K316" s="3042"/>
      <c r="L316" s="3043"/>
      <c r="M316" s="3050"/>
      <c r="N316" s="3051">
        <f t="shared" si="12"/>
        <v>0</v>
      </c>
    </row>
    <row r="317" spans="1:14" s="3058" customFormat="1" ht="26.25" x14ac:dyDescent="0.25">
      <c r="A317" s="3020">
        <f>ROW()</f>
        <v>317</v>
      </c>
      <c r="B317" s="3026" t="str">
        <f>IF(C317="E","",IF(ISBLANK(E317),"",IF(ISTEXT(E317),LARGE(B$14:B316,1)+1,0)))</f>
        <v/>
      </c>
      <c r="C317" s="3027"/>
      <c r="D317" s="3037"/>
      <c r="E317" s="3091"/>
      <c r="F317" s="3053"/>
      <c r="G317" s="3096"/>
      <c r="H317" s="3108" t="str">
        <f t="shared" si="13"/>
        <v/>
      </c>
      <c r="I317" s="3049"/>
      <c r="J317" s="3069"/>
      <c r="K317" s="3042"/>
      <c r="L317" s="3043"/>
      <c r="M317" s="3050"/>
      <c r="N317" s="3051">
        <f t="shared" si="12"/>
        <v>0</v>
      </c>
    </row>
    <row r="318" spans="1:14" s="3058" customFormat="1" ht="26.25" x14ac:dyDescent="0.25">
      <c r="A318" s="3020">
        <f>ROW()</f>
        <v>318</v>
      </c>
      <c r="B318" s="3026" t="str">
        <f>IF(C318="E","",IF(ISBLANK(E318),"",IF(ISTEXT(E318),LARGE(B$14:B317,1)+1,0)))</f>
        <v/>
      </c>
      <c r="C318" s="3027"/>
      <c r="D318" s="3037"/>
      <c r="E318" s="3091"/>
      <c r="F318" s="3053"/>
      <c r="G318" s="3096"/>
      <c r="H318" s="3108" t="str">
        <f t="shared" si="13"/>
        <v/>
      </c>
      <c r="I318" s="3049"/>
      <c r="J318" s="3069"/>
      <c r="K318" s="3042"/>
      <c r="L318" s="3043"/>
      <c r="M318" s="3050"/>
      <c r="N318" s="3051">
        <f t="shared" si="12"/>
        <v>0</v>
      </c>
    </row>
    <row r="319" spans="1:14" s="3058" customFormat="1" ht="26.25" x14ac:dyDescent="0.25">
      <c r="A319" s="3020">
        <f>ROW()</f>
        <v>319</v>
      </c>
      <c r="B319" s="3026" t="str">
        <f>IF(C319="E","",IF(ISBLANK(E319),"",IF(ISTEXT(E319),LARGE(B$14:B318,1)+1,0)))</f>
        <v/>
      </c>
      <c r="C319" s="3027"/>
      <c r="D319" s="3037"/>
      <c r="E319" s="3091"/>
      <c r="F319" s="3053"/>
      <c r="G319" s="3096"/>
      <c r="H319" s="3108" t="str">
        <f t="shared" si="13"/>
        <v/>
      </c>
      <c r="I319" s="3049"/>
      <c r="J319" s="3069"/>
      <c r="K319" s="3042"/>
      <c r="L319" s="3043"/>
      <c r="M319" s="3050"/>
      <c r="N319" s="3051">
        <f t="shared" si="12"/>
        <v>0</v>
      </c>
    </row>
    <row r="320" spans="1:14" s="3058" customFormat="1" ht="26.25" x14ac:dyDescent="0.25">
      <c r="A320" s="3020">
        <f>ROW()</f>
        <v>320</v>
      </c>
      <c r="B320" s="3026" t="str">
        <f>IF(C320="E","",IF(ISBLANK(E320),"",IF(ISTEXT(E320),LARGE(B$14:B319,1)+1,0)))</f>
        <v/>
      </c>
      <c r="C320" s="3027"/>
      <c r="D320" s="3037"/>
      <c r="E320" s="3091"/>
      <c r="F320" s="3053"/>
      <c r="G320" s="3096"/>
      <c r="H320" s="3108" t="str">
        <f t="shared" si="13"/>
        <v/>
      </c>
      <c r="I320" s="3049"/>
      <c r="J320" s="3069"/>
      <c r="K320" s="3042"/>
      <c r="L320" s="3043"/>
      <c r="M320" s="3050"/>
      <c r="N320" s="3051">
        <f t="shared" si="12"/>
        <v>0</v>
      </c>
    </row>
    <row r="321" spans="1:14" s="3058" customFormat="1" ht="26.25" x14ac:dyDescent="0.25">
      <c r="A321" s="3020">
        <f>ROW()</f>
        <v>321</v>
      </c>
      <c r="B321" s="3026" t="str">
        <f>IF(C321="E","",IF(ISBLANK(E321),"",IF(ISTEXT(E321),LARGE(B$14:B320,1)+1,0)))</f>
        <v/>
      </c>
      <c r="C321" s="3027"/>
      <c r="D321" s="3037"/>
      <c r="E321" s="3091"/>
      <c r="F321" s="3053"/>
      <c r="G321" s="3096"/>
      <c r="H321" s="3108" t="str">
        <f t="shared" si="13"/>
        <v/>
      </c>
      <c r="I321" s="3049"/>
      <c r="J321" s="3069"/>
      <c r="K321" s="3042"/>
      <c r="L321" s="3043"/>
      <c r="M321" s="3050"/>
      <c r="N321" s="3051">
        <f t="shared" si="12"/>
        <v>0</v>
      </c>
    </row>
    <row r="322" spans="1:14" s="3058" customFormat="1" ht="26.25" x14ac:dyDescent="0.25">
      <c r="A322" s="3020">
        <f>ROW()</f>
        <v>322</v>
      </c>
      <c r="B322" s="3026" t="str">
        <f>IF(C322="E","",IF(ISBLANK(E322),"",IF(ISTEXT(E322),LARGE(B$14:B321,1)+1,0)))</f>
        <v/>
      </c>
      <c r="C322" s="3027"/>
      <c r="D322" s="3037"/>
      <c r="E322" s="3091"/>
      <c r="F322" s="3053"/>
      <c r="G322" s="3096"/>
      <c r="H322" s="3108" t="str">
        <f t="shared" si="13"/>
        <v/>
      </c>
      <c r="I322" s="3049"/>
      <c r="J322" s="3069"/>
      <c r="K322" s="3042"/>
      <c r="L322" s="3043"/>
      <c r="M322" s="3050"/>
      <c r="N322" s="3051">
        <f t="shared" si="12"/>
        <v>0</v>
      </c>
    </row>
    <row r="323" spans="1:14" s="3058" customFormat="1" ht="26.25" x14ac:dyDescent="0.25">
      <c r="A323" s="3020">
        <f>ROW()</f>
        <v>323</v>
      </c>
      <c r="B323" s="3026" t="str">
        <f>IF(C323="E","",IF(ISBLANK(E323),"",IF(ISTEXT(E323),LARGE(B$14:B322,1)+1,0)))</f>
        <v/>
      </c>
      <c r="C323" s="3027"/>
      <c r="D323" s="3037"/>
      <c r="E323" s="3091"/>
      <c r="F323" s="3053"/>
      <c r="G323" s="3096"/>
      <c r="H323" s="3108" t="str">
        <f t="shared" si="13"/>
        <v/>
      </c>
      <c r="I323" s="3049"/>
      <c r="J323" s="3069"/>
      <c r="K323" s="3042"/>
      <c r="L323" s="3043"/>
      <c r="M323" s="3050"/>
      <c r="N323" s="3051">
        <f t="shared" si="12"/>
        <v>0</v>
      </c>
    </row>
    <row r="324" spans="1:14" s="3058" customFormat="1" ht="26.25" x14ac:dyDescent="0.25">
      <c r="A324" s="3020">
        <f>ROW()</f>
        <v>324</v>
      </c>
      <c r="B324" s="3026" t="str">
        <f>IF(C324="E","",IF(ISBLANK(E324),"",IF(ISTEXT(E324),LARGE(B$14:B323,1)+1,0)))</f>
        <v/>
      </c>
      <c r="C324" s="3027"/>
      <c r="D324" s="3037"/>
      <c r="E324" s="3091"/>
      <c r="F324" s="3053"/>
      <c r="G324" s="3096"/>
      <c r="H324" s="3108" t="str">
        <f t="shared" si="13"/>
        <v/>
      </c>
      <c r="I324" s="3049"/>
      <c r="J324" s="3069"/>
      <c r="K324" s="3042"/>
      <c r="L324" s="3043"/>
      <c r="M324" s="3050"/>
      <c r="N324" s="3051">
        <f t="shared" si="12"/>
        <v>0</v>
      </c>
    </row>
    <row r="325" spans="1:14" s="3058" customFormat="1" ht="26.25" x14ac:dyDescent="0.25">
      <c r="A325" s="3020">
        <f>ROW()</f>
        <v>325</v>
      </c>
      <c r="B325" s="3026" t="str">
        <f>IF(C325="E","",IF(ISBLANK(E325),"",IF(ISTEXT(E325),LARGE(B$14:B324,1)+1,0)))</f>
        <v/>
      </c>
      <c r="C325" s="3027"/>
      <c r="D325" s="3037"/>
      <c r="E325" s="3091"/>
      <c r="F325" s="3053"/>
      <c r="G325" s="3096"/>
      <c r="H325" s="3108" t="str">
        <f t="shared" si="13"/>
        <v/>
      </c>
      <c r="I325" s="3049"/>
      <c r="J325" s="3069"/>
      <c r="K325" s="3042"/>
      <c r="L325" s="3043"/>
      <c r="M325" s="3050"/>
      <c r="N325" s="3051">
        <f t="shared" si="12"/>
        <v>0</v>
      </c>
    </row>
    <row r="326" spans="1:14" s="3058" customFormat="1" ht="26.25" x14ac:dyDescent="0.25">
      <c r="A326" s="3020">
        <f>ROW()</f>
        <v>326</v>
      </c>
      <c r="B326" s="3026" t="str">
        <f>IF(C326="E","",IF(ISBLANK(E326),"",IF(ISTEXT(E326),LARGE(B$14:B325,1)+1,0)))</f>
        <v/>
      </c>
      <c r="C326" s="3027"/>
      <c r="D326" s="3037"/>
      <c r="E326" s="3091"/>
      <c r="F326" s="3053"/>
      <c r="G326" s="3096"/>
      <c r="H326" s="3108" t="str">
        <f t="shared" si="13"/>
        <v/>
      </c>
      <c r="I326" s="3049"/>
      <c r="J326" s="3069"/>
      <c r="K326" s="3042"/>
      <c r="L326" s="3043"/>
      <c r="M326" s="3050"/>
      <c r="N326" s="3051">
        <f t="shared" si="12"/>
        <v>0</v>
      </c>
    </row>
    <row r="327" spans="1:14" s="3058" customFormat="1" ht="26.25" x14ac:dyDescent="0.25">
      <c r="A327" s="3020">
        <f>ROW()</f>
        <v>327</v>
      </c>
      <c r="B327" s="3026" t="str">
        <f>IF(C327="E","",IF(ISBLANK(E327),"",IF(ISTEXT(E327),LARGE(B$14:B326,1)+1,0)))</f>
        <v/>
      </c>
      <c r="C327" s="3027"/>
      <c r="D327" s="3037"/>
      <c r="E327" s="3091"/>
      <c r="F327" s="3053"/>
      <c r="G327" s="3096"/>
      <c r="H327" s="3108" t="str">
        <f t="shared" si="13"/>
        <v/>
      </c>
      <c r="I327" s="3049"/>
      <c r="J327" s="3069"/>
      <c r="K327" s="3042"/>
      <c r="L327" s="3043"/>
      <c r="M327" s="3050"/>
      <c r="N327" s="3051">
        <f t="shared" si="12"/>
        <v>0</v>
      </c>
    </row>
    <row r="328" spans="1:14" s="3058" customFormat="1" ht="26.25" x14ac:dyDescent="0.25">
      <c r="A328" s="3020">
        <f>ROW()</f>
        <v>328</v>
      </c>
      <c r="B328" s="3026" t="str">
        <f>IF(C328="E","",IF(ISBLANK(E328),"",IF(ISTEXT(E328),LARGE(B$14:B327,1)+1,0)))</f>
        <v/>
      </c>
      <c r="C328" s="3027"/>
      <c r="D328" s="3037"/>
      <c r="E328" s="3091"/>
      <c r="F328" s="3053"/>
      <c r="G328" s="3096"/>
      <c r="H328" s="3108" t="str">
        <f t="shared" si="13"/>
        <v/>
      </c>
      <c r="I328" s="3049"/>
      <c r="J328" s="3069"/>
      <c r="K328" s="3042"/>
      <c r="L328" s="3043"/>
      <c r="M328" s="3050"/>
      <c r="N328" s="3051">
        <f t="shared" si="12"/>
        <v>0</v>
      </c>
    </row>
    <row r="329" spans="1:14" s="3058" customFormat="1" ht="26.25" x14ac:dyDescent="0.25">
      <c r="A329" s="3020">
        <f>ROW()</f>
        <v>329</v>
      </c>
      <c r="B329" s="3026" t="str">
        <f>IF(C329="E","",IF(ISBLANK(E329),"",IF(ISTEXT(E329),LARGE(B$14:B328,1)+1,0)))</f>
        <v/>
      </c>
      <c r="C329" s="3027"/>
      <c r="D329" s="3037"/>
      <c r="E329" s="3091"/>
      <c r="F329" s="3053"/>
      <c r="G329" s="3096"/>
      <c r="H329" s="3108" t="str">
        <f t="shared" si="13"/>
        <v/>
      </c>
      <c r="I329" s="3049"/>
      <c r="J329" s="3069"/>
      <c r="K329" s="3042"/>
      <c r="L329" s="3043"/>
      <c r="M329" s="3050"/>
      <c r="N329" s="3051">
        <f t="shared" si="12"/>
        <v>0</v>
      </c>
    </row>
    <row r="330" spans="1:14" s="3058" customFormat="1" ht="26.25" x14ac:dyDescent="0.25">
      <c r="A330" s="3020">
        <f>ROW()</f>
        <v>330</v>
      </c>
      <c r="B330" s="3026" t="str">
        <f>IF(C330="E","",IF(ISBLANK(E330),"",IF(ISTEXT(E330),LARGE(B$14:B329,1)+1,0)))</f>
        <v/>
      </c>
      <c r="C330" s="3027"/>
      <c r="D330" s="3037"/>
      <c r="E330" s="3091"/>
      <c r="F330" s="3053"/>
      <c r="G330" s="3096"/>
      <c r="H330" s="3108" t="str">
        <f t="shared" si="13"/>
        <v/>
      </c>
      <c r="I330" s="3049"/>
      <c r="J330" s="3069"/>
      <c r="K330" s="3042"/>
      <c r="L330" s="3043"/>
      <c r="M330" s="3050"/>
      <c r="N330" s="3051">
        <f t="shared" si="12"/>
        <v>0</v>
      </c>
    </row>
    <row r="331" spans="1:14" s="3058" customFormat="1" ht="26.25" x14ac:dyDescent="0.25">
      <c r="A331" s="3020">
        <f>ROW()</f>
        <v>331</v>
      </c>
      <c r="B331" s="3026" t="str">
        <f>IF(C331="E","",IF(ISBLANK(E331),"",IF(ISTEXT(E331),LARGE(B$14:B330,1)+1,0)))</f>
        <v/>
      </c>
      <c r="C331" s="3027"/>
      <c r="D331" s="3037"/>
      <c r="E331" s="3091"/>
      <c r="F331" s="3053"/>
      <c r="G331" s="3096"/>
      <c r="H331" s="3108" t="str">
        <f t="shared" si="13"/>
        <v/>
      </c>
      <c r="I331" s="3049"/>
      <c r="J331" s="3069"/>
      <c r="K331" s="3042"/>
      <c r="L331" s="3043"/>
      <c r="M331" s="3050"/>
      <c r="N331" s="3051">
        <f t="shared" si="12"/>
        <v>0</v>
      </c>
    </row>
    <row r="332" spans="1:14" s="3058" customFormat="1" ht="26.25" x14ac:dyDescent="0.25">
      <c r="A332" s="3020">
        <f>ROW()</f>
        <v>332</v>
      </c>
      <c r="B332" s="3026" t="str">
        <f>IF(C332="E","",IF(ISBLANK(E332),"",IF(ISTEXT(E332),LARGE(B$14:B331,1)+1,0)))</f>
        <v/>
      </c>
      <c r="C332" s="3027"/>
      <c r="D332" s="3037"/>
      <c r="E332" s="3091"/>
      <c r="F332" s="3053"/>
      <c r="G332" s="3096"/>
      <c r="H332" s="3108" t="str">
        <f t="shared" si="13"/>
        <v/>
      </c>
      <c r="I332" s="3049"/>
      <c r="J332" s="3069"/>
      <c r="K332" s="3042"/>
      <c r="L332" s="3043"/>
      <c r="M332" s="3050"/>
      <c r="N332" s="3051">
        <f t="shared" si="12"/>
        <v>0</v>
      </c>
    </row>
    <row r="333" spans="1:14" s="3058" customFormat="1" ht="26.25" x14ac:dyDescent="0.25">
      <c r="A333" s="3020">
        <f>ROW()</f>
        <v>333</v>
      </c>
      <c r="B333" s="3026" t="str">
        <f>IF(C333="E","",IF(ISBLANK(E333),"",IF(ISTEXT(E333),LARGE(B$14:B332,1)+1,0)))</f>
        <v/>
      </c>
      <c r="C333" s="3027"/>
      <c r="D333" s="3037"/>
      <c r="E333" s="3091"/>
      <c r="F333" s="3053"/>
      <c r="G333" s="3096"/>
      <c r="H333" s="3108" t="str">
        <f t="shared" si="13"/>
        <v/>
      </c>
      <c r="I333" s="3049"/>
      <c r="J333" s="3069"/>
      <c r="K333" s="3042"/>
      <c r="L333" s="3043"/>
      <c r="M333" s="3050"/>
      <c r="N333" s="3051">
        <f t="shared" si="12"/>
        <v>0</v>
      </c>
    </row>
    <row r="334" spans="1:14" s="3058" customFormat="1" ht="26.25" x14ac:dyDescent="0.25">
      <c r="A334" s="3020">
        <f>ROW()</f>
        <v>334</v>
      </c>
      <c r="B334" s="3026" t="str">
        <f>IF(C334="E","",IF(ISBLANK(E334),"",IF(ISTEXT(E334),LARGE(B$14:B333,1)+1,0)))</f>
        <v/>
      </c>
      <c r="C334" s="3027"/>
      <c r="D334" s="3037"/>
      <c r="E334" s="3091"/>
      <c r="F334" s="3053"/>
      <c r="G334" s="3096"/>
      <c r="H334" s="3108" t="str">
        <f t="shared" si="13"/>
        <v/>
      </c>
      <c r="I334" s="3049"/>
      <c r="J334" s="3069"/>
      <c r="K334" s="3042"/>
      <c r="L334" s="3043"/>
      <c r="M334" s="3050"/>
      <c r="N334" s="3051">
        <f t="shared" si="12"/>
        <v>0</v>
      </c>
    </row>
    <row r="335" spans="1:14" s="3058" customFormat="1" ht="26.25" x14ac:dyDescent="0.25">
      <c r="A335" s="3020">
        <f>ROW()</f>
        <v>335</v>
      </c>
      <c r="B335" s="3026" t="str">
        <f>IF(C335="E","",IF(ISBLANK(E335),"",IF(ISTEXT(E335),LARGE(B$14:B334,1)+1,0)))</f>
        <v/>
      </c>
      <c r="C335" s="3027"/>
      <c r="D335" s="3037"/>
      <c r="E335" s="3091"/>
      <c r="F335" s="3053"/>
      <c r="G335" s="3096"/>
      <c r="H335" s="3108" t="str">
        <f t="shared" si="13"/>
        <v/>
      </c>
      <c r="I335" s="3049"/>
      <c r="J335" s="3069"/>
      <c r="K335" s="3042"/>
      <c r="L335" s="3043"/>
      <c r="M335" s="3050"/>
      <c r="N335" s="3051">
        <f t="shared" si="12"/>
        <v>0</v>
      </c>
    </row>
    <row r="336" spans="1:14" s="3058" customFormat="1" ht="26.25" x14ac:dyDescent="0.25">
      <c r="A336" s="3020">
        <f>ROW()</f>
        <v>336</v>
      </c>
      <c r="B336" s="3026" t="str">
        <f>IF(C336="E","",IF(ISBLANK(E336),"",IF(ISTEXT(E336),LARGE(B$14:B335,1)+1,0)))</f>
        <v/>
      </c>
      <c r="C336" s="3027"/>
      <c r="D336" s="3037"/>
      <c r="E336" s="3091"/>
      <c r="F336" s="3053"/>
      <c r="G336" s="3096"/>
      <c r="H336" s="3108" t="str">
        <f t="shared" si="13"/>
        <v/>
      </c>
      <c r="I336" s="3049"/>
      <c r="J336" s="3069"/>
      <c r="K336" s="3042"/>
      <c r="L336" s="3043"/>
      <c r="M336" s="3050"/>
      <c r="N336" s="3051">
        <f t="shared" ref="N336:N399" si="14">M336*K336</f>
        <v>0</v>
      </c>
    </row>
    <row r="337" spans="1:14" s="3058" customFormat="1" ht="26.25" x14ac:dyDescent="0.25">
      <c r="A337" s="3020">
        <f>ROW()</f>
        <v>337</v>
      </c>
      <c r="B337" s="3026" t="str">
        <f>IF(C337="E","",IF(ISBLANK(E337),"",IF(ISTEXT(E337),LARGE(B$14:B336,1)+1,0)))</f>
        <v/>
      </c>
      <c r="C337" s="3027"/>
      <c r="D337" s="3037"/>
      <c r="E337" s="3091"/>
      <c r="F337" s="3053"/>
      <c r="G337" s="3096"/>
      <c r="H337" s="3108" t="str">
        <f t="shared" si="13"/>
        <v/>
      </c>
      <c r="I337" s="3049"/>
      <c r="J337" s="3069"/>
      <c r="K337" s="3042"/>
      <c r="L337" s="3043"/>
      <c r="M337" s="3050"/>
      <c r="N337" s="3051">
        <f t="shared" si="14"/>
        <v>0</v>
      </c>
    </row>
    <row r="338" spans="1:14" s="3058" customFormat="1" ht="26.25" x14ac:dyDescent="0.25">
      <c r="A338" s="3020">
        <f>ROW()</f>
        <v>338</v>
      </c>
      <c r="B338" s="3026" t="str">
        <f>IF(C338="E","",IF(ISBLANK(E338),"",IF(ISTEXT(E338),LARGE(B$14:B337,1)+1,0)))</f>
        <v/>
      </c>
      <c r="C338" s="3027"/>
      <c r="D338" s="3037"/>
      <c r="E338" s="3091"/>
      <c r="F338" s="3053"/>
      <c r="G338" s="3096"/>
      <c r="H338" s="3108" t="str">
        <f t="shared" si="13"/>
        <v/>
      </c>
      <c r="I338" s="3049"/>
      <c r="J338" s="3069"/>
      <c r="K338" s="3042"/>
      <c r="L338" s="3043"/>
      <c r="M338" s="3050"/>
      <c r="N338" s="3051">
        <f t="shared" si="14"/>
        <v>0</v>
      </c>
    </row>
    <row r="339" spans="1:14" s="3058" customFormat="1" ht="26.25" x14ac:dyDescent="0.25">
      <c r="A339" s="3020">
        <f>ROW()</f>
        <v>339</v>
      </c>
      <c r="B339" s="3026" t="str">
        <f>IF(C339="E","",IF(ISBLANK(E339),"",IF(ISTEXT(E339),LARGE(B$14:B338,1)+1,0)))</f>
        <v/>
      </c>
      <c r="C339" s="3027"/>
      <c r="D339" s="3037"/>
      <c r="E339" s="3091"/>
      <c r="F339" s="3053"/>
      <c r="G339" s="3096"/>
      <c r="H339" s="3108" t="str">
        <f t="shared" si="13"/>
        <v/>
      </c>
      <c r="I339" s="3049"/>
      <c r="J339" s="3069"/>
      <c r="K339" s="3042"/>
      <c r="L339" s="3043"/>
      <c r="M339" s="3050"/>
      <c r="N339" s="3051">
        <f t="shared" si="14"/>
        <v>0</v>
      </c>
    </row>
    <row r="340" spans="1:14" s="3058" customFormat="1" ht="26.25" x14ac:dyDescent="0.25">
      <c r="A340" s="3020">
        <f>ROW()</f>
        <v>340</v>
      </c>
      <c r="B340" s="3026" t="str">
        <f>IF(C340="E","",IF(ISBLANK(E340),"",IF(ISTEXT(E340),LARGE(B$14:B339,1)+1,0)))</f>
        <v/>
      </c>
      <c r="C340" s="3027"/>
      <c r="D340" s="3037"/>
      <c r="E340" s="3091"/>
      <c r="F340" s="3053"/>
      <c r="G340" s="3096"/>
      <c r="H340" s="3108" t="str">
        <f t="shared" si="13"/>
        <v/>
      </c>
      <c r="I340" s="3049"/>
      <c r="J340" s="3069"/>
      <c r="K340" s="3042"/>
      <c r="L340" s="3043"/>
      <c r="M340" s="3050"/>
      <c r="N340" s="3051">
        <f t="shared" si="14"/>
        <v>0</v>
      </c>
    </row>
    <row r="341" spans="1:14" s="3058" customFormat="1" ht="26.25" x14ac:dyDescent="0.25">
      <c r="A341" s="3020">
        <f>ROW()</f>
        <v>341</v>
      </c>
      <c r="B341" s="3026" t="str">
        <f>IF(C341="E","",IF(ISBLANK(E341),"",IF(ISTEXT(E341),LARGE(B$14:B340,1)+1,0)))</f>
        <v/>
      </c>
      <c r="C341" s="3027"/>
      <c r="D341" s="3037"/>
      <c r="E341" s="3091"/>
      <c r="F341" s="3053"/>
      <c r="G341" s="3096"/>
      <c r="H341" s="3108" t="str">
        <f t="shared" si="13"/>
        <v/>
      </c>
      <c r="I341" s="3049"/>
      <c r="J341" s="3069"/>
      <c r="K341" s="3042"/>
      <c r="L341" s="3043"/>
      <c r="M341" s="3050"/>
      <c r="N341" s="3051">
        <f t="shared" si="14"/>
        <v>0</v>
      </c>
    </row>
    <row r="342" spans="1:14" s="3058" customFormat="1" ht="26.25" x14ac:dyDescent="0.25">
      <c r="A342" s="3020">
        <f>ROW()</f>
        <v>342</v>
      </c>
      <c r="B342" s="3026" t="str">
        <f>IF(C342="E","",IF(ISBLANK(E342),"",IF(ISTEXT(E342),LARGE(B$14:B341,1)+1,0)))</f>
        <v/>
      </c>
      <c r="C342" s="3027"/>
      <c r="D342" s="3037"/>
      <c r="E342" s="3091"/>
      <c r="F342" s="3053"/>
      <c r="G342" s="3096"/>
      <c r="H342" s="3108" t="str">
        <f t="shared" si="13"/>
        <v/>
      </c>
      <c r="I342" s="3049"/>
      <c r="J342" s="3069"/>
      <c r="K342" s="3042"/>
      <c r="L342" s="3043"/>
      <c r="M342" s="3050"/>
      <c r="N342" s="3051">
        <f t="shared" si="14"/>
        <v>0</v>
      </c>
    </row>
    <row r="343" spans="1:14" s="3058" customFormat="1" ht="26.25" x14ac:dyDescent="0.25">
      <c r="A343" s="3020">
        <f>ROW()</f>
        <v>343</v>
      </c>
      <c r="B343" s="3026" t="str">
        <f>IF(C343="E","",IF(ISBLANK(E343),"",IF(ISTEXT(E343),LARGE(B$14:B342,1)+1,0)))</f>
        <v/>
      </c>
      <c r="C343" s="3027"/>
      <c r="D343" s="3037"/>
      <c r="E343" s="3091"/>
      <c r="F343" s="3053"/>
      <c r="G343" s="3096"/>
      <c r="H343" s="3108" t="str">
        <f t="shared" si="13"/>
        <v/>
      </c>
      <c r="I343" s="3049"/>
      <c r="J343" s="3069"/>
      <c r="K343" s="3042"/>
      <c r="L343" s="3043"/>
      <c r="M343" s="3050"/>
      <c r="N343" s="3051">
        <f t="shared" si="14"/>
        <v>0</v>
      </c>
    </row>
    <row r="344" spans="1:14" s="3058" customFormat="1" ht="26.25" x14ac:dyDescent="0.25">
      <c r="A344" s="3020">
        <f>ROW()</f>
        <v>344</v>
      </c>
      <c r="B344" s="3026" t="str">
        <f>IF(C344="E","",IF(ISBLANK(E344),"",IF(ISTEXT(E344),LARGE(B$14:B343,1)+1,0)))</f>
        <v/>
      </c>
      <c r="C344" s="3027"/>
      <c r="D344" s="3037"/>
      <c r="E344" s="3091"/>
      <c r="F344" s="3053"/>
      <c r="G344" s="3096"/>
      <c r="H344" s="3108" t="str">
        <f t="shared" si="13"/>
        <v/>
      </c>
      <c r="I344" s="3049"/>
      <c r="J344" s="3069"/>
      <c r="K344" s="3042"/>
      <c r="L344" s="3043"/>
      <c r="M344" s="3050"/>
      <c r="N344" s="3051">
        <f t="shared" si="14"/>
        <v>0</v>
      </c>
    </row>
    <row r="345" spans="1:14" s="3058" customFormat="1" ht="26.25" x14ac:dyDescent="0.25">
      <c r="A345" s="3020">
        <f>ROW()</f>
        <v>345</v>
      </c>
      <c r="B345" s="3026" t="str">
        <f>IF(C345="E","",IF(ISBLANK(E345),"",IF(ISTEXT(E345),LARGE(B$14:B344,1)+1,0)))</f>
        <v/>
      </c>
      <c r="C345" s="3027"/>
      <c r="D345" s="3037"/>
      <c r="E345" s="3091"/>
      <c r="F345" s="3053"/>
      <c r="G345" s="3096"/>
      <c r="H345" s="3108" t="str">
        <f t="shared" si="13"/>
        <v/>
      </c>
      <c r="I345" s="3049"/>
      <c r="J345" s="3069"/>
      <c r="K345" s="3042"/>
      <c r="L345" s="3043"/>
      <c r="M345" s="3050"/>
      <c r="N345" s="3051">
        <f t="shared" si="14"/>
        <v>0</v>
      </c>
    </row>
    <row r="346" spans="1:14" s="3058" customFormat="1" ht="26.25" x14ac:dyDescent="0.25">
      <c r="A346" s="3020">
        <f>ROW()</f>
        <v>346</v>
      </c>
      <c r="B346" s="3026" t="str">
        <f>IF(C346="E","",IF(ISBLANK(E346),"",IF(ISTEXT(E346),LARGE(B$14:B345,1)+1,0)))</f>
        <v/>
      </c>
      <c r="C346" s="3027"/>
      <c r="D346" s="3037"/>
      <c r="E346" s="3091"/>
      <c r="F346" s="3053"/>
      <c r="G346" s="3096"/>
      <c r="H346" s="3108" t="str">
        <f t="shared" si="13"/>
        <v/>
      </c>
      <c r="I346" s="3049"/>
      <c r="J346" s="3069"/>
      <c r="K346" s="3042"/>
      <c r="L346" s="3043"/>
      <c r="M346" s="3050"/>
      <c r="N346" s="3051">
        <f t="shared" si="14"/>
        <v>0</v>
      </c>
    </row>
    <row r="347" spans="1:14" s="3058" customFormat="1" ht="26.25" x14ac:dyDescent="0.25">
      <c r="A347" s="3020">
        <f>ROW()</f>
        <v>347</v>
      </c>
      <c r="B347" s="3026" t="str">
        <f>IF(C347="E","",IF(ISBLANK(E347),"",IF(ISTEXT(E347),LARGE(B$14:B346,1)+1,0)))</f>
        <v/>
      </c>
      <c r="C347" s="3027"/>
      <c r="D347" s="3037"/>
      <c r="E347" s="3091"/>
      <c r="F347" s="3053"/>
      <c r="G347" s="3096"/>
      <c r="H347" s="3108" t="str">
        <f t="shared" si="13"/>
        <v/>
      </c>
      <c r="I347" s="3049"/>
      <c r="J347" s="3069"/>
      <c r="K347" s="3042"/>
      <c r="L347" s="3043"/>
      <c r="M347" s="3050"/>
      <c r="N347" s="3051">
        <f t="shared" si="14"/>
        <v>0</v>
      </c>
    </row>
    <row r="348" spans="1:14" s="3058" customFormat="1" ht="26.25" x14ac:dyDescent="0.25">
      <c r="A348" s="3020">
        <f>ROW()</f>
        <v>348</v>
      </c>
      <c r="B348" s="3026" t="str">
        <f>IF(C348="E","",IF(ISBLANK(E348),"",IF(ISTEXT(E348),LARGE(B$14:B347,1)+1,0)))</f>
        <v/>
      </c>
      <c r="C348" s="3027"/>
      <c r="D348" s="3037"/>
      <c r="E348" s="3091"/>
      <c r="F348" s="3053"/>
      <c r="G348" s="3096"/>
      <c r="H348" s="3108" t="str">
        <f t="shared" si="13"/>
        <v/>
      </c>
      <c r="I348" s="3049"/>
      <c r="J348" s="3069"/>
      <c r="K348" s="3042"/>
      <c r="L348" s="3043"/>
      <c r="M348" s="3050"/>
      <c r="N348" s="3051">
        <f t="shared" si="14"/>
        <v>0</v>
      </c>
    </row>
    <row r="349" spans="1:14" s="3058" customFormat="1" ht="26.25" x14ac:dyDescent="0.25">
      <c r="A349" s="3020">
        <f>ROW()</f>
        <v>349</v>
      </c>
      <c r="B349" s="3026" t="str">
        <f>IF(C349="E","",IF(ISBLANK(E349),"",IF(ISTEXT(E349),LARGE(B$14:B348,1)+1,0)))</f>
        <v/>
      </c>
      <c r="C349" s="3027"/>
      <c r="D349" s="3037"/>
      <c r="E349" s="3091"/>
      <c r="F349" s="3053"/>
      <c r="G349" s="3096"/>
      <c r="H349" s="3108" t="str">
        <f t="shared" si="13"/>
        <v/>
      </c>
      <c r="I349" s="3049"/>
      <c r="J349" s="3069"/>
      <c r="K349" s="3042"/>
      <c r="L349" s="3043"/>
      <c r="M349" s="3050"/>
      <c r="N349" s="3051">
        <f t="shared" si="14"/>
        <v>0</v>
      </c>
    </row>
    <row r="350" spans="1:14" s="3058" customFormat="1" ht="26.25" x14ac:dyDescent="0.25">
      <c r="A350" s="3020">
        <f>ROW()</f>
        <v>350</v>
      </c>
      <c r="B350" s="3026" t="str">
        <f>IF(C350="E","",IF(ISBLANK(E350),"",IF(ISTEXT(E350),LARGE(B$14:B349,1)+1,0)))</f>
        <v/>
      </c>
      <c r="C350" s="3027"/>
      <c r="D350" s="3037"/>
      <c r="E350" s="3091"/>
      <c r="F350" s="3053"/>
      <c r="G350" s="3096"/>
      <c r="H350" s="3108" t="str">
        <f t="shared" si="13"/>
        <v/>
      </c>
      <c r="I350" s="3049"/>
      <c r="J350" s="3069"/>
      <c r="K350" s="3042"/>
      <c r="L350" s="3043"/>
      <c r="M350" s="3050"/>
      <c r="N350" s="3051">
        <f t="shared" si="14"/>
        <v>0</v>
      </c>
    </row>
    <row r="351" spans="1:14" s="3058" customFormat="1" ht="26.25" x14ac:dyDescent="0.25">
      <c r="A351" s="3020">
        <f>ROW()</f>
        <v>351</v>
      </c>
      <c r="B351" s="3026" t="str">
        <f>IF(C351="E","",IF(ISBLANK(E351),"",IF(ISTEXT(E351),LARGE(B$14:B350,1)+1,0)))</f>
        <v/>
      </c>
      <c r="C351" s="3027"/>
      <c r="D351" s="3037"/>
      <c r="E351" s="3091"/>
      <c r="F351" s="3053"/>
      <c r="G351" s="3096"/>
      <c r="H351" s="3108" t="str">
        <f t="shared" si="13"/>
        <v/>
      </c>
      <c r="I351" s="3049"/>
      <c r="J351" s="3069"/>
      <c r="K351" s="3042"/>
      <c r="L351" s="3043"/>
      <c r="M351" s="3050"/>
      <c r="N351" s="3051">
        <f t="shared" si="14"/>
        <v>0</v>
      </c>
    </row>
    <row r="352" spans="1:14" s="3058" customFormat="1" ht="26.25" x14ac:dyDescent="0.25">
      <c r="A352" s="3020">
        <f>ROW()</f>
        <v>352</v>
      </c>
      <c r="B352" s="3026" t="str">
        <f>IF(C352="E","",IF(ISBLANK(E352),"",IF(ISTEXT(E352),LARGE(B$14:B351,1)+1,0)))</f>
        <v/>
      </c>
      <c r="C352" s="3027"/>
      <c r="D352" s="3037"/>
      <c r="E352" s="3091"/>
      <c r="F352" s="3053"/>
      <c r="G352" s="3096"/>
      <c r="H352" s="3108" t="str">
        <f t="shared" si="13"/>
        <v/>
      </c>
      <c r="I352" s="3049"/>
      <c r="J352" s="3069"/>
      <c r="K352" s="3042"/>
      <c r="L352" s="3043"/>
      <c r="M352" s="3050"/>
      <c r="N352" s="3051">
        <f t="shared" si="14"/>
        <v>0</v>
      </c>
    </row>
    <row r="353" spans="1:14" s="3058" customFormat="1" ht="26.25" x14ac:dyDescent="0.25">
      <c r="A353" s="3020">
        <f>ROW()</f>
        <v>353</v>
      </c>
      <c r="B353" s="3026" t="str">
        <f>IF(C353="E","",IF(ISBLANK(E353),"",IF(ISTEXT(E353),LARGE(B$14:B352,1)+1,0)))</f>
        <v/>
      </c>
      <c r="C353" s="3027"/>
      <c r="D353" s="3037"/>
      <c r="E353" s="3091"/>
      <c r="F353" s="3053"/>
      <c r="G353" s="3096"/>
      <c r="H353" s="3108" t="str">
        <f t="shared" si="13"/>
        <v/>
      </c>
      <c r="I353" s="3049"/>
      <c r="J353" s="3069"/>
      <c r="K353" s="3042"/>
      <c r="L353" s="3043"/>
      <c r="M353" s="3050"/>
      <c r="N353" s="3051">
        <f t="shared" si="14"/>
        <v>0</v>
      </c>
    </row>
    <row r="354" spans="1:14" s="3058" customFormat="1" ht="26.25" x14ac:dyDescent="0.25">
      <c r="A354" s="3020">
        <f>ROW()</f>
        <v>354</v>
      </c>
      <c r="B354" s="3026" t="str">
        <f>IF(C354="E","",IF(ISBLANK(E354),"",IF(ISTEXT(E354),LARGE(B$14:B353,1)+1,0)))</f>
        <v/>
      </c>
      <c r="C354" s="3027"/>
      <c r="D354" s="3037"/>
      <c r="E354" s="3091"/>
      <c r="F354" s="3053"/>
      <c r="G354" s="3096"/>
      <c r="H354" s="3108" t="str">
        <f t="shared" si="13"/>
        <v/>
      </c>
      <c r="I354" s="3049"/>
      <c r="J354" s="3069"/>
      <c r="K354" s="3042"/>
      <c r="L354" s="3043"/>
      <c r="M354" s="3050"/>
      <c r="N354" s="3051">
        <f t="shared" si="14"/>
        <v>0</v>
      </c>
    </row>
    <row r="355" spans="1:14" s="3058" customFormat="1" ht="26.25" x14ac:dyDescent="0.25">
      <c r="A355" s="3020">
        <f>ROW()</f>
        <v>355</v>
      </c>
      <c r="B355" s="3026" t="str">
        <f>IF(C355="E","",IF(ISBLANK(E355),"",IF(ISTEXT(E355),LARGE(B$14:B354,1)+1,0)))</f>
        <v/>
      </c>
      <c r="C355" s="3027"/>
      <c r="D355" s="3037"/>
      <c r="E355" s="3091"/>
      <c r="F355" s="3053"/>
      <c r="G355" s="3096"/>
      <c r="H355" s="3108" t="str">
        <f t="shared" si="13"/>
        <v/>
      </c>
      <c r="I355" s="3049"/>
      <c r="J355" s="3069"/>
      <c r="K355" s="3042"/>
      <c r="L355" s="3043"/>
      <c r="M355" s="3050"/>
      <c r="N355" s="3051">
        <f t="shared" si="14"/>
        <v>0</v>
      </c>
    </row>
    <row r="356" spans="1:14" s="3058" customFormat="1" ht="26.25" x14ac:dyDescent="0.25">
      <c r="A356" s="3020">
        <f>ROW()</f>
        <v>356</v>
      </c>
      <c r="B356" s="3026" t="str">
        <f>IF(C356="E","",IF(ISBLANK(E356),"",IF(ISTEXT(E356),LARGE(B$14:B355,1)+1,0)))</f>
        <v/>
      </c>
      <c r="C356" s="3027"/>
      <c r="D356" s="3037"/>
      <c r="E356" s="3091"/>
      <c r="F356" s="3053"/>
      <c r="G356" s="3096"/>
      <c r="H356" s="3108" t="str">
        <f t="shared" si="13"/>
        <v/>
      </c>
      <c r="I356" s="3049"/>
      <c r="J356" s="3069"/>
      <c r="K356" s="3042"/>
      <c r="L356" s="3043"/>
      <c r="M356" s="3050"/>
      <c r="N356" s="3051">
        <f t="shared" si="14"/>
        <v>0</v>
      </c>
    </row>
    <row r="357" spans="1:14" s="3058" customFormat="1" ht="26.25" x14ac:dyDescent="0.25">
      <c r="A357" s="3020">
        <f>ROW()</f>
        <v>357</v>
      </c>
      <c r="B357" s="3026" t="str">
        <f>IF(C357="E","",IF(ISBLANK(E357),"",IF(ISTEXT(E357),LARGE(B$14:B356,1)+1,0)))</f>
        <v/>
      </c>
      <c r="C357" s="3027"/>
      <c r="D357" s="3037"/>
      <c r="E357" s="3091"/>
      <c r="F357" s="3053"/>
      <c r="G357" s="3096"/>
      <c r="H357" s="3108" t="str">
        <f t="shared" si="13"/>
        <v/>
      </c>
      <c r="I357" s="3049"/>
      <c r="J357" s="3069"/>
      <c r="K357" s="3042"/>
      <c r="L357" s="3043"/>
      <c r="M357" s="3050"/>
      <c r="N357" s="3051">
        <f t="shared" si="14"/>
        <v>0</v>
      </c>
    </row>
    <row r="358" spans="1:14" s="3058" customFormat="1" ht="26.25" x14ac:dyDescent="0.25">
      <c r="A358" s="3020">
        <f>ROW()</f>
        <v>358</v>
      </c>
      <c r="B358" s="3026" t="str">
        <f>IF(C358="E","",IF(ISBLANK(E358),"",IF(ISTEXT(E358),LARGE(B$14:B357,1)+1,0)))</f>
        <v/>
      </c>
      <c r="C358" s="3027"/>
      <c r="D358" s="3037"/>
      <c r="E358" s="3091"/>
      <c r="F358" s="3053"/>
      <c r="G358" s="3096"/>
      <c r="H358" s="3108" t="str">
        <f t="shared" si="13"/>
        <v/>
      </c>
      <c r="I358" s="3049"/>
      <c r="J358" s="3069"/>
      <c r="K358" s="3042"/>
      <c r="L358" s="3043"/>
      <c r="M358" s="3050"/>
      <c r="N358" s="3051">
        <f t="shared" si="14"/>
        <v>0</v>
      </c>
    </row>
    <row r="359" spans="1:14" s="3058" customFormat="1" ht="26.25" x14ac:dyDescent="0.25">
      <c r="A359" s="3020">
        <f>ROW()</f>
        <v>359</v>
      </c>
      <c r="B359" s="3026" t="str">
        <f>IF(C359="E","",IF(ISBLANK(E359),"",IF(ISTEXT(E359),LARGE(B$14:B358,1)+1,0)))</f>
        <v/>
      </c>
      <c r="C359" s="3027"/>
      <c r="D359" s="3037"/>
      <c r="E359" s="3091"/>
      <c r="F359" s="3053"/>
      <c r="G359" s="3096"/>
      <c r="H359" s="3108" t="str">
        <f t="shared" si="13"/>
        <v/>
      </c>
      <c r="I359" s="3049"/>
      <c r="J359" s="3069"/>
      <c r="K359" s="3042"/>
      <c r="L359" s="3043"/>
      <c r="M359" s="3050"/>
      <c r="N359" s="3051">
        <f t="shared" si="14"/>
        <v>0</v>
      </c>
    </row>
    <row r="360" spans="1:14" s="3058" customFormat="1" ht="26.25" x14ac:dyDescent="0.25">
      <c r="A360" s="3020">
        <f>ROW()</f>
        <v>360</v>
      </c>
      <c r="B360" s="3026" t="str">
        <f>IF(C360="E","",IF(ISBLANK(E360),"",IF(ISTEXT(E360),LARGE(B$14:B359,1)+1,0)))</f>
        <v/>
      </c>
      <c r="C360" s="3027"/>
      <c r="D360" s="3037"/>
      <c r="E360" s="3091"/>
      <c r="F360" s="3053"/>
      <c r="G360" s="3096"/>
      <c r="H360" s="3108" t="str">
        <f t="shared" si="13"/>
        <v/>
      </c>
      <c r="I360" s="3049"/>
      <c r="J360" s="3069"/>
      <c r="K360" s="3042"/>
      <c r="L360" s="3043"/>
      <c r="M360" s="3050"/>
      <c r="N360" s="3051">
        <f t="shared" si="14"/>
        <v>0</v>
      </c>
    </row>
    <row r="361" spans="1:14" s="3058" customFormat="1" ht="26.25" x14ac:dyDescent="0.25">
      <c r="A361" s="3020">
        <f>ROW()</f>
        <v>361</v>
      </c>
      <c r="B361" s="3026" t="str">
        <f>IF(C361="E","",IF(ISBLANK(E361),"",IF(ISTEXT(E361),LARGE(B$14:B360,1)+1,0)))</f>
        <v/>
      </c>
      <c r="C361" s="3027"/>
      <c r="D361" s="3037"/>
      <c r="E361" s="3091"/>
      <c r="F361" s="3053"/>
      <c r="G361" s="3096"/>
      <c r="H361" s="3108" t="str">
        <f t="shared" si="13"/>
        <v/>
      </c>
      <c r="I361" s="3049"/>
      <c r="J361" s="3069"/>
      <c r="K361" s="3042"/>
      <c r="L361" s="3043"/>
      <c r="M361" s="3050"/>
      <c r="N361" s="3051">
        <f t="shared" si="14"/>
        <v>0</v>
      </c>
    </row>
    <row r="362" spans="1:14" s="3058" customFormat="1" ht="26.25" x14ac:dyDescent="0.25">
      <c r="A362" s="3020">
        <f>ROW()</f>
        <v>362</v>
      </c>
      <c r="B362" s="3026" t="str">
        <f>IF(C362="E","",IF(ISBLANK(E362),"",IF(ISTEXT(E362),LARGE(B$14:B361,1)+1,0)))</f>
        <v/>
      </c>
      <c r="C362" s="3027"/>
      <c r="D362" s="3037"/>
      <c r="E362" s="3091"/>
      <c r="F362" s="3053"/>
      <c r="G362" s="3096"/>
      <c r="H362" s="3108" t="str">
        <f t="shared" si="13"/>
        <v/>
      </c>
      <c r="I362" s="3049"/>
      <c r="J362" s="3069"/>
      <c r="K362" s="3042"/>
      <c r="L362" s="3043"/>
      <c r="M362" s="3050"/>
      <c r="N362" s="3051">
        <f t="shared" si="14"/>
        <v>0</v>
      </c>
    </row>
    <row r="363" spans="1:14" s="3058" customFormat="1" ht="26.25" x14ac:dyDescent="0.25">
      <c r="A363" s="3020">
        <f>ROW()</f>
        <v>363</v>
      </c>
      <c r="B363" s="3026" t="str">
        <f>IF(C363="E","",IF(ISBLANK(E363),"",IF(ISTEXT(E363),LARGE(B$14:B362,1)+1,0)))</f>
        <v/>
      </c>
      <c r="C363" s="3027"/>
      <c r="D363" s="3037"/>
      <c r="E363" s="3091"/>
      <c r="F363" s="3053"/>
      <c r="G363" s="3096"/>
      <c r="H363" s="3108" t="str">
        <f t="shared" si="13"/>
        <v/>
      </c>
      <c r="I363" s="3049"/>
      <c r="J363" s="3069"/>
      <c r="K363" s="3042"/>
      <c r="L363" s="3043"/>
      <c r="M363" s="3050"/>
      <c r="N363" s="3051">
        <f t="shared" si="14"/>
        <v>0</v>
      </c>
    </row>
    <row r="364" spans="1:14" s="3058" customFormat="1" ht="26.25" x14ac:dyDescent="0.25">
      <c r="A364" s="3020">
        <f>ROW()</f>
        <v>364</v>
      </c>
      <c r="B364" s="3026" t="str">
        <f>IF(C364="E","",IF(ISBLANK(E364),"",IF(ISTEXT(E364),LARGE(B$14:B363,1)+1,0)))</f>
        <v/>
      </c>
      <c r="C364" s="3027"/>
      <c r="D364" s="3037"/>
      <c r="E364" s="3091"/>
      <c r="F364" s="3053"/>
      <c r="G364" s="3096"/>
      <c r="H364" s="3108" t="str">
        <f t="shared" si="13"/>
        <v/>
      </c>
      <c r="I364" s="3049"/>
      <c r="J364" s="3069"/>
      <c r="K364" s="3042"/>
      <c r="L364" s="3043"/>
      <c r="M364" s="3050"/>
      <c r="N364" s="3051">
        <f t="shared" si="14"/>
        <v>0</v>
      </c>
    </row>
    <row r="365" spans="1:14" s="3058" customFormat="1" ht="26.25" x14ac:dyDescent="0.25">
      <c r="A365" s="3020">
        <f>ROW()</f>
        <v>365</v>
      </c>
      <c r="B365" s="3026" t="str">
        <f>IF(C365="E","",IF(ISBLANK(E365),"",IF(ISTEXT(E365),LARGE(B$14:B364,1)+1,0)))</f>
        <v/>
      </c>
      <c r="C365" s="3027"/>
      <c r="D365" s="3037"/>
      <c r="E365" s="3091"/>
      <c r="F365" s="3053"/>
      <c r="G365" s="3096"/>
      <c r="H365" s="3108" t="str">
        <f t="shared" si="13"/>
        <v/>
      </c>
      <c r="I365" s="3049"/>
      <c r="J365" s="3069"/>
      <c r="K365" s="3042"/>
      <c r="L365" s="3043"/>
      <c r="M365" s="3050"/>
      <c r="N365" s="3051">
        <f t="shared" si="14"/>
        <v>0</v>
      </c>
    </row>
    <row r="366" spans="1:14" s="3058" customFormat="1" ht="26.25" x14ac:dyDescent="0.25">
      <c r="A366" s="3020">
        <f>ROW()</f>
        <v>366</v>
      </c>
      <c r="B366" s="3026" t="str">
        <f>IF(C366="E","",IF(ISBLANK(E366),"",IF(ISTEXT(E366),LARGE(B$14:B365,1)+1,0)))</f>
        <v/>
      </c>
      <c r="C366" s="3027"/>
      <c r="D366" s="3037"/>
      <c r="E366" s="3091"/>
      <c r="F366" s="3053"/>
      <c r="G366" s="3096"/>
      <c r="H366" s="3108" t="str">
        <f t="shared" si="13"/>
        <v/>
      </c>
      <c r="I366" s="3049"/>
      <c r="J366" s="3069"/>
      <c r="K366" s="3042"/>
      <c r="L366" s="3043"/>
      <c r="M366" s="3050"/>
      <c r="N366" s="3051">
        <f t="shared" si="14"/>
        <v>0</v>
      </c>
    </row>
    <row r="367" spans="1:14" s="3058" customFormat="1" ht="26.25" x14ac:dyDescent="0.25">
      <c r="A367" s="3020">
        <f>ROW()</f>
        <v>367</v>
      </c>
      <c r="B367" s="3026" t="str">
        <f>IF(C367="E","",IF(ISBLANK(E367),"",IF(ISTEXT(E367),LARGE(B$14:B366,1)+1,0)))</f>
        <v/>
      </c>
      <c r="C367" s="3027"/>
      <c r="D367" s="3037"/>
      <c r="E367" s="3091"/>
      <c r="F367" s="3053"/>
      <c r="G367" s="3096"/>
      <c r="H367" s="3108" t="str">
        <f t="shared" si="13"/>
        <v/>
      </c>
      <c r="I367" s="3049"/>
      <c r="J367" s="3069"/>
      <c r="K367" s="3042"/>
      <c r="L367" s="3043"/>
      <c r="M367" s="3050"/>
      <c r="N367" s="3051">
        <f t="shared" si="14"/>
        <v>0</v>
      </c>
    </row>
    <row r="368" spans="1:14" s="3058" customFormat="1" ht="26.25" x14ac:dyDescent="0.25">
      <c r="A368" s="3020">
        <f>ROW()</f>
        <v>368</v>
      </c>
      <c r="B368" s="3026" t="str">
        <f>IF(C368="E","",IF(ISBLANK(E368),"",IF(ISTEXT(E368),LARGE(B$14:B367,1)+1,0)))</f>
        <v/>
      </c>
      <c r="C368" s="3027"/>
      <c r="D368" s="3037"/>
      <c r="E368" s="3091"/>
      <c r="F368" s="3053"/>
      <c r="G368" s="3096"/>
      <c r="H368" s="3108" t="str">
        <f t="shared" si="13"/>
        <v/>
      </c>
      <c r="I368" s="3049"/>
      <c r="J368" s="3069"/>
      <c r="K368" s="3042"/>
      <c r="L368" s="3043"/>
      <c r="M368" s="3050"/>
      <c r="N368" s="3051">
        <f t="shared" si="14"/>
        <v>0</v>
      </c>
    </row>
    <row r="369" spans="1:14" s="3058" customFormat="1" ht="26.25" x14ac:dyDescent="0.25">
      <c r="A369" s="3020">
        <f>ROW()</f>
        <v>369</v>
      </c>
      <c r="B369" s="3026" t="str">
        <f>IF(C369="E","",IF(ISBLANK(E369),"",IF(ISTEXT(E369),LARGE(B$14:B368,1)+1,0)))</f>
        <v/>
      </c>
      <c r="C369" s="3027"/>
      <c r="D369" s="3037"/>
      <c r="E369" s="3091"/>
      <c r="F369" s="3053"/>
      <c r="G369" s="3096"/>
      <c r="H369" s="3108" t="str">
        <f t="shared" si="13"/>
        <v/>
      </c>
      <c r="I369" s="3049"/>
      <c r="J369" s="3069"/>
      <c r="K369" s="3042"/>
      <c r="L369" s="3043"/>
      <c r="M369" s="3050"/>
      <c r="N369" s="3051">
        <f t="shared" si="14"/>
        <v>0</v>
      </c>
    </row>
    <row r="370" spans="1:14" s="3058" customFormat="1" ht="26.25" x14ac:dyDescent="0.25">
      <c r="A370" s="3020">
        <f>ROW()</f>
        <v>370</v>
      </c>
      <c r="B370" s="3026" t="str">
        <f>IF(C370="E","",IF(ISBLANK(E370),"",IF(ISTEXT(E370),LARGE(B$14:B369,1)+1,0)))</f>
        <v/>
      </c>
      <c r="C370" s="3027"/>
      <c r="D370" s="3037"/>
      <c r="E370" s="3091"/>
      <c r="F370" s="3053"/>
      <c r="G370" s="3096"/>
      <c r="H370" s="3108" t="str">
        <f t="shared" si="13"/>
        <v/>
      </c>
      <c r="I370" s="3049"/>
      <c r="J370" s="3069"/>
      <c r="K370" s="3042"/>
      <c r="L370" s="3043"/>
      <c r="M370" s="3050"/>
      <c r="N370" s="3051">
        <f t="shared" si="14"/>
        <v>0</v>
      </c>
    </row>
    <row r="371" spans="1:14" s="3058" customFormat="1" ht="26.25" x14ac:dyDescent="0.25">
      <c r="A371" s="3020">
        <f>ROW()</f>
        <v>371</v>
      </c>
      <c r="B371" s="3026" t="str">
        <f>IF(C371="E","",IF(ISBLANK(E371),"",IF(ISTEXT(E371),LARGE(B$14:B370,1)+1,0)))</f>
        <v/>
      </c>
      <c r="C371" s="3027"/>
      <c r="D371" s="3037"/>
      <c r="E371" s="3091"/>
      <c r="F371" s="3053"/>
      <c r="G371" s="3096"/>
      <c r="H371" s="3108" t="str">
        <f t="shared" si="13"/>
        <v/>
      </c>
      <c r="I371" s="3049"/>
      <c r="J371" s="3069"/>
      <c r="K371" s="3042"/>
      <c r="L371" s="3043"/>
      <c r="M371" s="3050"/>
      <c r="N371" s="3051">
        <f t="shared" si="14"/>
        <v>0</v>
      </c>
    </row>
    <row r="372" spans="1:14" s="3058" customFormat="1" ht="26.25" x14ac:dyDescent="0.25">
      <c r="A372" s="3020">
        <f>ROW()</f>
        <v>372</v>
      </c>
      <c r="B372" s="3026" t="str">
        <f>IF(C372="E","",IF(ISBLANK(E372),"",IF(ISTEXT(E372),LARGE(B$14:B371,1)+1,0)))</f>
        <v/>
      </c>
      <c r="C372" s="3027"/>
      <c r="D372" s="3037"/>
      <c r="E372" s="3091"/>
      <c r="F372" s="3053"/>
      <c r="G372" s="3096"/>
      <c r="H372" s="3108" t="str">
        <f t="shared" si="13"/>
        <v/>
      </c>
      <c r="I372" s="3049"/>
      <c r="J372" s="3069"/>
      <c r="K372" s="3042"/>
      <c r="L372" s="3043"/>
      <c r="M372" s="3050"/>
      <c r="N372" s="3051">
        <f t="shared" si="14"/>
        <v>0</v>
      </c>
    </row>
    <row r="373" spans="1:14" s="3058" customFormat="1" ht="26.25" x14ac:dyDescent="0.25">
      <c r="A373" s="3020">
        <f>ROW()</f>
        <v>373</v>
      </c>
      <c r="B373" s="3026" t="str">
        <f>IF(C373="E","",IF(ISBLANK(E373),"",IF(ISTEXT(E373),LARGE(B$14:B372,1)+1,0)))</f>
        <v/>
      </c>
      <c r="C373" s="3027"/>
      <c r="D373" s="3037"/>
      <c r="E373" s="3091"/>
      <c r="F373" s="3053"/>
      <c r="G373" s="3096"/>
      <c r="H373" s="3108" t="str">
        <f t="shared" si="13"/>
        <v/>
      </c>
      <c r="I373" s="3049"/>
      <c r="J373" s="3069"/>
      <c r="K373" s="3042"/>
      <c r="L373" s="3043"/>
      <c r="M373" s="3050"/>
      <c r="N373" s="3051">
        <f t="shared" si="14"/>
        <v>0</v>
      </c>
    </row>
    <row r="374" spans="1:14" s="3058" customFormat="1" ht="26.25" x14ac:dyDescent="0.25">
      <c r="A374" s="3020">
        <f>ROW()</f>
        <v>374</v>
      </c>
      <c r="B374" s="3026" t="str">
        <f>IF(C374="E","",IF(ISBLANK(E374),"",IF(ISTEXT(E374),LARGE(B$14:B373,1)+1,0)))</f>
        <v/>
      </c>
      <c r="C374" s="3027"/>
      <c r="D374" s="3037"/>
      <c r="E374" s="3091"/>
      <c r="F374" s="3053"/>
      <c r="G374" s="3096"/>
      <c r="H374" s="3108" t="str">
        <f t="shared" si="13"/>
        <v/>
      </c>
      <c r="I374" s="3049"/>
      <c r="J374" s="3069"/>
      <c r="K374" s="3042"/>
      <c r="L374" s="3043"/>
      <c r="M374" s="3050"/>
      <c r="N374" s="3051">
        <f t="shared" si="14"/>
        <v>0</v>
      </c>
    </row>
    <row r="375" spans="1:14" s="3058" customFormat="1" ht="26.25" x14ac:dyDescent="0.25">
      <c r="A375" s="3020">
        <f>ROW()</f>
        <v>375</v>
      </c>
      <c r="B375" s="3026" t="str">
        <f>IF(C375="E","",IF(ISBLANK(E375),"",IF(ISTEXT(E375),LARGE(B$14:B374,1)+1,0)))</f>
        <v/>
      </c>
      <c r="C375" s="3027"/>
      <c r="D375" s="3037"/>
      <c r="E375" s="3091"/>
      <c r="F375" s="3053"/>
      <c r="G375" s="3096"/>
      <c r="H375" s="3108" t="str">
        <f t="shared" si="13"/>
        <v/>
      </c>
      <c r="I375" s="3049"/>
      <c r="J375" s="3069"/>
      <c r="K375" s="3042"/>
      <c r="L375" s="3043"/>
      <c r="M375" s="3050"/>
      <c r="N375" s="3051">
        <f t="shared" si="14"/>
        <v>0</v>
      </c>
    </row>
    <row r="376" spans="1:14" s="3058" customFormat="1" ht="26.25" x14ac:dyDescent="0.25">
      <c r="A376" s="3020">
        <f>ROW()</f>
        <v>376</v>
      </c>
      <c r="B376" s="3026" t="str">
        <f>IF(C376="E","",IF(ISBLANK(E376),"",IF(ISTEXT(E376),LARGE(B$14:B375,1)+1,0)))</f>
        <v/>
      </c>
      <c r="C376" s="3027"/>
      <c r="D376" s="3037"/>
      <c r="E376" s="3091"/>
      <c r="F376" s="3053"/>
      <c r="G376" s="3096"/>
      <c r="H376" s="3108" t="str">
        <f t="shared" si="13"/>
        <v/>
      </c>
      <c r="I376" s="3049"/>
      <c r="J376" s="3069"/>
      <c r="K376" s="3042"/>
      <c r="L376" s="3043"/>
      <c r="M376" s="3050"/>
      <c r="N376" s="3051">
        <f t="shared" si="14"/>
        <v>0</v>
      </c>
    </row>
    <row r="377" spans="1:14" s="3058" customFormat="1" ht="26.25" x14ac:dyDescent="0.25">
      <c r="A377" s="3020">
        <f>ROW()</f>
        <v>377</v>
      </c>
      <c r="B377" s="3026" t="str">
        <f>IF(C377="E","",IF(ISBLANK(E377),"",IF(ISTEXT(E377),LARGE(B$14:B376,1)+1,0)))</f>
        <v/>
      </c>
      <c r="C377" s="3027"/>
      <c r="D377" s="3037"/>
      <c r="E377" s="3091"/>
      <c r="F377" s="3053"/>
      <c r="G377" s="3096"/>
      <c r="H377" s="3108" t="str">
        <f t="shared" ref="H377:H440" si="15">IF(ISBLANK(G377),"",G377*1000)</f>
        <v/>
      </c>
      <c r="I377" s="3049"/>
      <c r="J377" s="3069"/>
      <c r="K377" s="3042"/>
      <c r="L377" s="3043"/>
      <c r="M377" s="3050"/>
      <c r="N377" s="3051">
        <f t="shared" si="14"/>
        <v>0</v>
      </c>
    </row>
    <row r="378" spans="1:14" s="3058" customFormat="1" ht="26.25" x14ac:dyDescent="0.25">
      <c r="A378" s="3020">
        <f>ROW()</f>
        <v>378</v>
      </c>
      <c r="B378" s="3026" t="str">
        <f>IF(C378="E","",IF(ISBLANK(E378),"",IF(ISTEXT(E378),LARGE(B$14:B377,1)+1,0)))</f>
        <v/>
      </c>
      <c r="C378" s="3027"/>
      <c r="D378" s="3037"/>
      <c r="E378" s="3091"/>
      <c r="F378" s="3053"/>
      <c r="G378" s="3096"/>
      <c r="H378" s="3108" t="str">
        <f t="shared" si="15"/>
        <v/>
      </c>
      <c r="I378" s="3049"/>
      <c r="J378" s="3069"/>
      <c r="K378" s="3042"/>
      <c r="L378" s="3043"/>
      <c r="M378" s="3050"/>
      <c r="N378" s="3051">
        <f t="shared" si="14"/>
        <v>0</v>
      </c>
    </row>
    <row r="379" spans="1:14" s="3058" customFormat="1" ht="26.25" x14ac:dyDescent="0.25">
      <c r="A379" s="3020">
        <f>ROW()</f>
        <v>379</v>
      </c>
      <c r="B379" s="3026" t="str">
        <f>IF(C379="E","",IF(ISBLANK(E379),"",IF(ISTEXT(E379),LARGE(B$14:B378,1)+1,0)))</f>
        <v/>
      </c>
      <c r="C379" s="3027"/>
      <c r="D379" s="3037"/>
      <c r="E379" s="3091"/>
      <c r="F379" s="3053"/>
      <c r="G379" s="3096"/>
      <c r="H379" s="3108" t="str">
        <f t="shared" si="15"/>
        <v/>
      </c>
      <c r="I379" s="3049"/>
      <c r="J379" s="3069"/>
      <c r="K379" s="3042"/>
      <c r="L379" s="3043"/>
      <c r="M379" s="3050"/>
      <c r="N379" s="3051">
        <f t="shared" si="14"/>
        <v>0</v>
      </c>
    </row>
    <row r="380" spans="1:14" s="3058" customFormat="1" ht="26.25" x14ac:dyDescent="0.25">
      <c r="A380" s="3020">
        <f>ROW()</f>
        <v>380</v>
      </c>
      <c r="B380" s="3026" t="str">
        <f>IF(C380="E","",IF(ISBLANK(E380),"",IF(ISTEXT(E380),LARGE(B$14:B379,1)+1,0)))</f>
        <v/>
      </c>
      <c r="C380" s="3027"/>
      <c r="D380" s="3037"/>
      <c r="E380" s="3091"/>
      <c r="F380" s="3053"/>
      <c r="G380" s="3096"/>
      <c r="H380" s="3108" t="str">
        <f t="shared" si="15"/>
        <v/>
      </c>
      <c r="I380" s="3049"/>
      <c r="J380" s="3069"/>
      <c r="K380" s="3042"/>
      <c r="L380" s="3043"/>
      <c r="M380" s="3050"/>
      <c r="N380" s="3051">
        <f t="shared" si="14"/>
        <v>0</v>
      </c>
    </row>
    <row r="381" spans="1:14" s="3058" customFormat="1" ht="26.25" x14ac:dyDescent="0.25">
      <c r="A381" s="3020">
        <f>ROW()</f>
        <v>381</v>
      </c>
      <c r="B381" s="3026" t="str">
        <f>IF(C381="E","",IF(ISBLANK(E381),"",IF(ISTEXT(E381),LARGE(B$14:B380,1)+1,0)))</f>
        <v/>
      </c>
      <c r="C381" s="3027"/>
      <c r="D381" s="3037"/>
      <c r="E381" s="3091"/>
      <c r="F381" s="3053"/>
      <c r="G381" s="3096"/>
      <c r="H381" s="3108" t="str">
        <f t="shared" si="15"/>
        <v/>
      </c>
      <c r="I381" s="3049"/>
      <c r="J381" s="3069"/>
      <c r="K381" s="3042"/>
      <c r="L381" s="3043"/>
      <c r="M381" s="3050"/>
      <c r="N381" s="3051">
        <f t="shared" si="14"/>
        <v>0</v>
      </c>
    </row>
    <row r="382" spans="1:14" s="3058" customFormat="1" ht="26.25" x14ac:dyDescent="0.25">
      <c r="A382" s="3020">
        <f>ROW()</f>
        <v>382</v>
      </c>
      <c r="B382" s="3026" t="str">
        <f>IF(C382="E","",IF(ISBLANK(E382),"",IF(ISTEXT(E382),LARGE(B$14:B381,1)+1,0)))</f>
        <v/>
      </c>
      <c r="C382" s="3027"/>
      <c r="D382" s="3037"/>
      <c r="E382" s="3091"/>
      <c r="F382" s="3053"/>
      <c r="G382" s="3096"/>
      <c r="H382" s="3108" t="str">
        <f t="shared" si="15"/>
        <v/>
      </c>
      <c r="I382" s="3049"/>
      <c r="J382" s="3069"/>
      <c r="K382" s="3042"/>
      <c r="L382" s="3043"/>
      <c r="M382" s="3050"/>
      <c r="N382" s="3051">
        <f t="shared" si="14"/>
        <v>0</v>
      </c>
    </row>
    <row r="383" spans="1:14" s="3058" customFormat="1" ht="26.25" x14ac:dyDescent="0.25">
      <c r="A383" s="3020">
        <f>ROW()</f>
        <v>383</v>
      </c>
      <c r="B383" s="3026" t="str">
        <f>IF(C383="E","",IF(ISBLANK(E383),"",IF(ISTEXT(E383),LARGE(B$14:B382,1)+1,0)))</f>
        <v/>
      </c>
      <c r="C383" s="3027"/>
      <c r="D383" s="3037"/>
      <c r="E383" s="3091"/>
      <c r="F383" s="3053"/>
      <c r="G383" s="3096"/>
      <c r="H383" s="3108" t="str">
        <f t="shared" si="15"/>
        <v/>
      </c>
      <c r="I383" s="3049"/>
      <c r="J383" s="3069"/>
      <c r="K383" s="3042"/>
      <c r="L383" s="3043"/>
      <c r="M383" s="3050"/>
      <c r="N383" s="3051">
        <f t="shared" si="14"/>
        <v>0</v>
      </c>
    </row>
    <row r="384" spans="1:14" s="3058" customFormat="1" ht="26.25" x14ac:dyDescent="0.25">
      <c r="A384" s="3020">
        <f>ROW()</f>
        <v>384</v>
      </c>
      <c r="B384" s="3026" t="str">
        <f>IF(C384="E","",IF(ISBLANK(E384),"",IF(ISTEXT(E384),LARGE(B$14:B383,1)+1,0)))</f>
        <v/>
      </c>
      <c r="C384" s="3027"/>
      <c r="D384" s="3037"/>
      <c r="E384" s="3091"/>
      <c r="F384" s="3053"/>
      <c r="G384" s="3096"/>
      <c r="H384" s="3108" t="str">
        <f t="shared" si="15"/>
        <v/>
      </c>
      <c r="I384" s="3049"/>
      <c r="J384" s="3069"/>
      <c r="K384" s="3042"/>
      <c r="L384" s="3043"/>
      <c r="M384" s="3050"/>
      <c r="N384" s="3051">
        <f t="shared" si="14"/>
        <v>0</v>
      </c>
    </row>
    <row r="385" spans="1:14" s="3058" customFormat="1" ht="26.25" x14ac:dyDescent="0.25">
      <c r="A385" s="3020">
        <f>ROW()</f>
        <v>385</v>
      </c>
      <c r="B385" s="3026" t="str">
        <f>IF(C385="E","",IF(ISBLANK(E385),"",IF(ISTEXT(E385),LARGE(B$14:B384,1)+1,0)))</f>
        <v/>
      </c>
      <c r="C385" s="3027"/>
      <c r="D385" s="3037"/>
      <c r="E385" s="3091"/>
      <c r="F385" s="3053"/>
      <c r="G385" s="3096"/>
      <c r="H385" s="3108" t="str">
        <f t="shared" si="15"/>
        <v/>
      </c>
      <c r="I385" s="3049"/>
      <c r="J385" s="3069"/>
      <c r="K385" s="3042"/>
      <c r="L385" s="3043"/>
      <c r="M385" s="3050"/>
      <c r="N385" s="3051">
        <f t="shared" si="14"/>
        <v>0</v>
      </c>
    </row>
    <row r="386" spans="1:14" s="3058" customFormat="1" ht="26.25" x14ac:dyDescent="0.25">
      <c r="A386" s="3020">
        <f>ROW()</f>
        <v>386</v>
      </c>
      <c r="B386" s="3026" t="str">
        <f>IF(C386="E","",IF(ISBLANK(E386),"",IF(ISTEXT(E386),LARGE(B$14:B385,1)+1,0)))</f>
        <v/>
      </c>
      <c r="C386" s="3027"/>
      <c r="D386" s="3037"/>
      <c r="E386" s="3091"/>
      <c r="F386" s="3053"/>
      <c r="G386" s="3096"/>
      <c r="H386" s="3108" t="str">
        <f t="shared" si="15"/>
        <v/>
      </c>
      <c r="I386" s="3049"/>
      <c r="J386" s="3069"/>
      <c r="K386" s="3042"/>
      <c r="L386" s="3043"/>
      <c r="M386" s="3050"/>
      <c r="N386" s="3051">
        <f t="shared" si="14"/>
        <v>0</v>
      </c>
    </row>
    <row r="387" spans="1:14" s="3058" customFormat="1" ht="26.25" x14ac:dyDescent="0.25">
      <c r="A387" s="3020">
        <f>ROW()</f>
        <v>387</v>
      </c>
      <c r="B387" s="3026" t="str">
        <f>IF(C387="E","",IF(ISBLANK(E387),"",IF(ISTEXT(E387),LARGE(B$14:B386,1)+1,0)))</f>
        <v/>
      </c>
      <c r="C387" s="3027"/>
      <c r="D387" s="3037"/>
      <c r="E387" s="3091"/>
      <c r="F387" s="3053"/>
      <c r="G387" s="3096"/>
      <c r="H387" s="3108" t="str">
        <f t="shared" si="15"/>
        <v/>
      </c>
      <c r="I387" s="3049"/>
      <c r="J387" s="3069"/>
      <c r="K387" s="3042"/>
      <c r="L387" s="3043"/>
      <c r="M387" s="3050"/>
      <c r="N387" s="3051">
        <f t="shared" si="14"/>
        <v>0</v>
      </c>
    </row>
    <row r="388" spans="1:14" s="3058" customFormat="1" ht="26.25" x14ac:dyDescent="0.25">
      <c r="A388" s="3020">
        <f>ROW()</f>
        <v>388</v>
      </c>
      <c r="B388" s="3026" t="str">
        <f>IF(C388="E","",IF(ISBLANK(E388),"",IF(ISTEXT(E388),LARGE(B$14:B387,1)+1,0)))</f>
        <v/>
      </c>
      <c r="C388" s="3027"/>
      <c r="D388" s="3037"/>
      <c r="E388" s="3091"/>
      <c r="F388" s="3053"/>
      <c r="G388" s="3096"/>
      <c r="H388" s="3108" t="str">
        <f t="shared" si="15"/>
        <v/>
      </c>
      <c r="I388" s="3049"/>
      <c r="J388" s="3069"/>
      <c r="K388" s="3042"/>
      <c r="L388" s="3043"/>
      <c r="M388" s="3050"/>
      <c r="N388" s="3051">
        <f t="shared" si="14"/>
        <v>0</v>
      </c>
    </row>
    <row r="389" spans="1:14" s="3058" customFormat="1" ht="26.25" x14ac:dyDescent="0.25">
      <c r="A389" s="3020">
        <f>ROW()</f>
        <v>389</v>
      </c>
      <c r="B389" s="3026" t="str">
        <f>IF(C389="E","",IF(ISBLANK(E389),"",IF(ISTEXT(E389),LARGE(B$14:B388,1)+1,0)))</f>
        <v/>
      </c>
      <c r="C389" s="3027"/>
      <c r="D389" s="3037"/>
      <c r="E389" s="3091"/>
      <c r="F389" s="3053"/>
      <c r="G389" s="3096"/>
      <c r="H389" s="3108" t="str">
        <f t="shared" si="15"/>
        <v/>
      </c>
      <c r="I389" s="3049"/>
      <c r="J389" s="3069"/>
      <c r="K389" s="3042"/>
      <c r="L389" s="3043"/>
      <c r="M389" s="3050"/>
      <c r="N389" s="3051">
        <f t="shared" si="14"/>
        <v>0</v>
      </c>
    </row>
    <row r="390" spans="1:14" s="3058" customFormat="1" ht="26.25" x14ac:dyDescent="0.25">
      <c r="A390" s="3020">
        <f>ROW()</f>
        <v>390</v>
      </c>
      <c r="B390" s="3026" t="str">
        <f>IF(C390="E","",IF(ISBLANK(E390),"",IF(ISTEXT(E390),LARGE(B$14:B389,1)+1,0)))</f>
        <v/>
      </c>
      <c r="C390" s="3027"/>
      <c r="D390" s="3037"/>
      <c r="E390" s="3091"/>
      <c r="F390" s="3053"/>
      <c r="G390" s="3096"/>
      <c r="H390" s="3108" t="str">
        <f t="shared" si="15"/>
        <v/>
      </c>
      <c r="I390" s="3049"/>
      <c r="J390" s="3069"/>
      <c r="K390" s="3042"/>
      <c r="L390" s="3043"/>
      <c r="M390" s="3050"/>
      <c r="N390" s="3051">
        <f t="shared" si="14"/>
        <v>0</v>
      </c>
    </row>
    <row r="391" spans="1:14" s="3058" customFormat="1" ht="26.25" x14ac:dyDescent="0.25">
      <c r="A391" s="3020">
        <f>ROW()</f>
        <v>391</v>
      </c>
      <c r="B391" s="3026" t="str">
        <f>IF(C391="E","",IF(ISBLANK(E391),"",IF(ISTEXT(E391),LARGE(B$14:B390,1)+1,0)))</f>
        <v/>
      </c>
      <c r="C391" s="3027"/>
      <c r="D391" s="3037"/>
      <c r="E391" s="3091"/>
      <c r="F391" s="3053"/>
      <c r="G391" s="3096"/>
      <c r="H391" s="3108" t="str">
        <f t="shared" si="15"/>
        <v/>
      </c>
      <c r="I391" s="3049"/>
      <c r="J391" s="3069"/>
      <c r="K391" s="3042"/>
      <c r="L391" s="3043"/>
      <c r="M391" s="3050"/>
      <c r="N391" s="3051">
        <f t="shared" si="14"/>
        <v>0</v>
      </c>
    </row>
    <row r="392" spans="1:14" s="3058" customFormat="1" ht="26.25" x14ac:dyDescent="0.25">
      <c r="A392" s="3020">
        <f>ROW()</f>
        <v>392</v>
      </c>
      <c r="B392" s="3026" t="str">
        <f>IF(C392="E","",IF(ISBLANK(E392),"",IF(ISTEXT(E392),LARGE(B$14:B391,1)+1,0)))</f>
        <v/>
      </c>
      <c r="C392" s="3027"/>
      <c r="D392" s="3037"/>
      <c r="E392" s="3091"/>
      <c r="F392" s="3053"/>
      <c r="G392" s="3096"/>
      <c r="H392" s="3108" t="str">
        <f t="shared" si="15"/>
        <v/>
      </c>
      <c r="I392" s="3049"/>
      <c r="J392" s="3069"/>
      <c r="K392" s="3042"/>
      <c r="L392" s="3043"/>
      <c r="M392" s="3050"/>
      <c r="N392" s="3051">
        <f t="shared" si="14"/>
        <v>0</v>
      </c>
    </row>
    <row r="393" spans="1:14" s="3058" customFormat="1" ht="26.25" x14ac:dyDescent="0.25">
      <c r="A393" s="3020">
        <f>ROW()</f>
        <v>393</v>
      </c>
      <c r="B393" s="3026" t="str">
        <f>IF(C393="E","",IF(ISBLANK(E393),"",IF(ISTEXT(E393),LARGE(B$14:B392,1)+1,0)))</f>
        <v/>
      </c>
      <c r="C393" s="3027"/>
      <c r="D393" s="3037"/>
      <c r="E393" s="3091"/>
      <c r="F393" s="3053"/>
      <c r="G393" s="3096"/>
      <c r="H393" s="3108" t="str">
        <f t="shared" si="15"/>
        <v/>
      </c>
      <c r="I393" s="3049"/>
      <c r="J393" s="3069"/>
      <c r="K393" s="3042"/>
      <c r="L393" s="3043"/>
      <c r="M393" s="3050"/>
      <c r="N393" s="3051">
        <f t="shared" si="14"/>
        <v>0</v>
      </c>
    </row>
    <row r="394" spans="1:14" s="3058" customFormat="1" ht="26.25" x14ac:dyDescent="0.25">
      <c r="A394" s="3020">
        <f>ROW()</f>
        <v>394</v>
      </c>
      <c r="B394" s="3026" t="str">
        <f>IF(C394="E","",IF(ISBLANK(E394),"",IF(ISTEXT(E394),LARGE(B$14:B393,1)+1,0)))</f>
        <v/>
      </c>
      <c r="C394" s="3027"/>
      <c r="D394" s="3037"/>
      <c r="E394" s="3091"/>
      <c r="F394" s="3053"/>
      <c r="G394" s="3096"/>
      <c r="H394" s="3108" t="str">
        <f t="shared" si="15"/>
        <v/>
      </c>
      <c r="I394" s="3049"/>
      <c r="J394" s="3069"/>
      <c r="K394" s="3042"/>
      <c r="L394" s="3043"/>
      <c r="M394" s="3050"/>
      <c r="N394" s="3051">
        <f t="shared" si="14"/>
        <v>0</v>
      </c>
    </row>
    <row r="395" spans="1:14" s="3058" customFormat="1" ht="26.25" x14ac:dyDescent="0.25">
      <c r="A395" s="3020">
        <f>ROW()</f>
        <v>395</v>
      </c>
      <c r="B395" s="3026" t="str">
        <f>IF(C395="E","",IF(ISBLANK(E395),"",IF(ISTEXT(E395),LARGE(B$14:B394,1)+1,0)))</f>
        <v/>
      </c>
      <c r="C395" s="3027"/>
      <c r="D395" s="3037"/>
      <c r="E395" s="3091"/>
      <c r="F395" s="3053"/>
      <c r="G395" s="3096"/>
      <c r="H395" s="3108" t="str">
        <f t="shared" si="15"/>
        <v/>
      </c>
      <c r="I395" s="3049"/>
      <c r="J395" s="3069"/>
      <c r="K395" s="3042"/>
      <c r="L395" s="3043"/>
      <c r="M395" s="3050"/>
      <c r="N395" s="3051">
        <f t="shared" si="14"/>
        <v>0</v>
      </c>
    </row>
    <row r="396" spans="1:14" s="3058" customFormat="1" ht="26.25" x14ac:dyDescent="0.25">
      <c r="A396" s="3020">
        <f>ROW()</f>
        <v>396</v>
      </c>
      <c r="B396" s="3026" t="str">
        <f>IF(C396="E","",IF(ISBLANK(E396),"",IF(ISTEXT(E396),LARGE(B$14:B395,1)+1,0)))</f>
        <v/>
      </c>
      <c r="C396" s="3027"/>
      <c r="D396" s="3037"/>
      <c r="E396" s="3091"/>
      <c r="F396" s="3053"/>
      <c r="G396" s="3096"/>
      <c r="H396" s="3108" t="str">
        <f t="shared" si="15"/>
        <v/>
      </c>
      <c r="I396" s="3049"/>
      <c r="J396" s="3069"/>
      <c r="K396" s="3042"/>
      <c r="L396" s="3043"/>
      <c r="M396" s="3050"/>
      <c r="N396" s="3051">
        <f t="shared" si="14"/>
        <v>0</v>
      </c>
    </row>
    <row r="397" spans="1:14" s="3058" customFormat="1" ht="26.25" x14ac:dyDescent="0.25">
      <c r="A397" s="3020">
        <f>ROW()</f>
        <v>397</v>
      </c>
      <c r="B397" s="3026" t="str">
        <f>IF(C397="E","",IF(ISBLANK(E397),"",IF(ISTEXT(E397),LARGE(B$14:B396,1)+1,0)))</f>
        <v/>
      </c>
      <c r="C397" s="3027"/>
      <c r="D397" s="3037"/>
      <c r="E397" s="3091"/>
      <c r="F397" s="3053"/>
      <c r="G397" s="3096"/>
      <c r="H397" s="3108" t="str">
        <f t="shared" si="15"/>
        <v/>
      </c>
      <c r="I397" s="3049"/>
      <c r="J397" s="3069"/>
      <c r="K397" s="3042"/>
      <c r="L397" s="3043"/>
      <c r="M397" s="3050"/>
      <c r="N397" s="3051">
        <f t="shared" si="14"/>
        <v>0</v>
      </c>
    </row>
    <row r="398" spans="1:14" s="3058" customFormat="1" ht="26.25" x14ac:dyDescent="0.25">
      <c r="A398" s="3020">
        <f>ROW()</f>
        <v>398</v>
      </c>
      <c r="B398" s="3026" t="str">
        <f>IF(C398="E","",IF(ISBLANK(E398),"",IF(ISTEXT(E398),LARGE(B$14:B397,1)+1,0)))</f>
        <v/>
      </c>
      <c r="C398" s="3027"/>
      <c r="D398" s="3037"/>
      <c r="E398" s="3091"/>
      <c r="F398" s="3053"/>
      <c r="G398" s="3096"/>
      <c r="H398" s="3108" t="str">
        <f t="shared" si="15"/>
        <v/>
      </c>
      <c r="I398" s="3049"/>
      <c r="J398" s="3069"/>
      <c r="K398" s="3042"/>
      <c r="L398" s="3043"/>
      <c r="M398" s="3050"/>
      <c r="N398" s="3051">
        <f t="shared" si="14"/>
        <v>0</v>
      </c>
    </row>
    <row r="399" spans="1:14" s="3058" customFormat="1" ht="26.25" x14ac:dyDescent="0.25">
      <c r="A399" s="3020">
        <f>ROW()</f>
        <v>399</v>
      </c>
      <c r="B399" s="3026" t="str">
        <f>IF(C399="E","",IF(ISBLANK(E399),"",IF(ISTEXT(E399),LARGE(B$14:B398,1)+1,0)))</f>
        <v/>
      </c>
      <c r="C399" s="3027"/>
      <c r="D399" s="3037"/>
      <c r="E399" s="3091"/>
      <c r="F399" s="3053"/>
      <c r="G399" s="3096"/>
      <c r="H399" s="3108" t="str">
        <f t="shared" si="15"/>
        <v/>
      </c>
      <c r="I399" s="3049"/>
      <c r="J399" s="3069"/>
      <c r="K399" s="3042"/>
      <c r="L399" s="3043"/>
      <c r="M399" s="3050"/>
      <c r="N399" s="3051">
        <f t="shared" si="14"/>
        <v>0</v>
      </c>
    </row>
    <row r="400" spans="1:14" s="3058" customFormat="1" ht="26.25" x14ac:dyDescent="0.25">
      <c r="A400" s="3020">
        <f>ROW()</f>
        <v>400</v>
      </c>
      <c r="B400" s="3026" t="str">
        <f>IF(C400="E","",IF(ISBLANK(E400),"",IF(ISTEXT(E400),LARGE(B$14:B399,1)+1,0)))</f>
        <v/>
      </c>
      <c r="C400" s="3027"/>
      <c r="D400" s="3037"/>
      <c r="E400" s="3091"/>
      <c r="F400" s="3053"/>
      <c r="G400" s="3096"/>
      <c r="H400" s="3108" t="str">
        <f t="shared" si="15"/>
        <v/>
      </c>
      <c r="I400" s="3049"/>
      <c r="J400" s="3069"/>
      <c r="K400" s="3042"/>
      <c r="L400" s="3043"/>
      <c r="M400" s="3050"/>
      <c r="N400" s="3051">
        <f t="shared" ref="N400:N463" si="16">M400*K400</f>
        <v>0</v>
      </c>
    </row>
    <row r="401" spans="1:14" s="3058" customFormat="1" ht="26.25" x14ac:dyDescent="0.25">
      <c r="A401" s="3020">
        <f>ROW()</f>
        <v>401</v>
      </c>
      <c r="B401" s="3026" t="str">
        <f>IF(C401="E","",IF(ISBLANK(E401),"",IF(ISTEXT(E401),LARGE(B$14:B400,1)+1,0)))</f>
        <v/>
      </c>
      <c r="C401" s="3027"/>
      <c r="D401" s="3037"/>
      <c r="E401" s="3091"/>
      <c r="F401" s="3053"/>
      <c r="G401" s="3096"/>
      <c r="H401" s="3108" t="str">
        <f t="shared" si="15"/>
        <v/>
      </c>
      <c r="I401" s="3049"/>
      <c r="J401" s="3069"/>
      <c r="K401" s="3042"/>
      <c r="L401" s="3043"/>
      <c r="M401" s="3050"/>
      <c r="N401" s="3051">
        <f t="shared" si="16"/>
        <v>0</v>
      </c>
    </row>
    <row r="402" spans="1:14" s="3058" customFormat="1" ht="26.25" x14ac:dyDescent="0.25">
      <c r="A402" s="3020">
        <f>ROW()</f>
        <v>402</v>
      </c>
      <c r="B402" s="3026" t="str">
        <f>IF(C402="E","",IF(ISBLANK(E402),"",IF(ISTEXT(E402),LARGE(B$14:B401,1)+1,0)))</f>
        <v/>
      </c>
      <c r="C402" s="3027"/>
      <c r="D402" s="3037"/>
      <c r="E402" s="3091"/>
      <c r="F402" s="3053"/>
      <c r="G402" s="3096"/>
      <c r="H402" s="3108" t="str">
        <f t="shared" si="15"/>
        <v/>
      </c>
      <c r="I402" s="3049"/>
      <c r="J402" s="3069"/>
      <c r="K402" s="3042"/>
      <c r="L402" s="3043"/>
      <c r="M402" s="3050"/>
      <c r="N402" s="3051">
        <f t="shared" si="16"/>
        <v>0</v>
      </c>
    </row>
    <row r="403" spans="1:14" s="3058" customFormat="1" ht="26.25" x14ac:dyDescent="0.25">
      <c r="A403" s="3020">
        <f>ROW()</f>
        <v>403</v>
      </c>
      <c r="B403" s="3026" t="str">
        <f>IF(C403="E","",IF(ISBLANK(E403),"",IF(ISTEXT(E403),LARGE(B$14:B402,1)+1,0)))</f>
        <v/>
      </c>
      <c r="C403" s="3027"/>
      <c r="D403" s="3037"/>
      <c r="E403" s="3091"/>
      <c r="F403" s="3053"/>
      <c r="G403" s="3096"/>
      <c r="H403" s="3108" t="str">
        <f t="shared" si="15"/>
        <v/>
      </c>
      <c r="I403" s="3049"/>
      <c r="J403" s="3069"/>
      <c r="K403" s="3042"/>
      <c r="L403" s="3043"/>
      <c r="M403" s="3050"/>
      <c r="N403" s="3051">
        <f t="shared" si="16"/>
        <v>0</v>
      </c>
    </row>
    <row r="404" spans="1:14" s="3058" customFormat="1" ht="26.25" x14ac:dyDescent="0.25">
      <c r="A404" s="3020">
        <f>ROW()</f>
        <v>404</v>
      </c>
      <c r="B404" s="3026" t="str">
        <f>IF(C404="E","",IF(ISBLANK(E404),"",IF(ISTEXT(E404),LARGE(B$14:B403,1)+1,0)))</f>
        <v/>
      </c>
      <c r="C404" s="3027"/>
      <c r="D404" s="3037"/>
      <c r="E404" s="3091"/>
      <c r="F404" s="3053"/>
      <c r="G404" s="3096"/>
      <c r="H404" s="3108" t="str">
        <f t="shared" si="15"/>
        <v/>
      </c>
      <c r="I404" s="3049"/>
      <c r="J404" s="3069"/>
      <c r="K404" s="3042"/>
      <c r="L404" s="3043"/>
      <c r="M404" s="3050"/>
      <c r="N404" s="3051">
        <f t="shared" si="16"/>
        <v>0</v>
      </c>
    </row>
    <row r="405" spans="1:14" s="3058" customFormat="1" ht="26.25" x14ac:dyDescent="0.25">
      <c r="A405" s="3020">
        <f>ROW()</f>
        <v>405</v>
      </c>
      <c r="B405" s="3026" t="str">
        <f>IF(C405="E","",IF(ISBLANK(E405),"",IF(ISTEXT(E405),LARGE(B$14:B404,1)+1,0)))</f>
        <v/>
      </c>
      <c r="C405" s="3027"/>
      <c r="D405" s="3037"/>
      <c r="E405" s="3091"/>
      <c r="F405" s="3053"/>
      <c r="G405" s="3096"/>
      <c r="H405" s="3108" t="str">
        <f t="shared" si="15"/>
        <v/>
      </c>
      <c r="I405" s="3049"/>
      <c r="J405" s="3069"/>
      <c r="K405" s="3042"/>
      <c r="L405" s="3043"/>
      <c r="M405" s="3050"/>
      <c r="N405" s="3051">
        <f t="shared" si="16"/>
        <v>0</v>
      </c>
    </row>
    <row r="406" spans="1:14" s="3058" customFormat="1" ht="26.25" x14ac:dyDescent="0.25">
      <c r="A406" s="3020">
        <f>ROW()</f>
        <v>406</v>
      </c>
      <c r="B406" s="3026" t="str">
        <f>IF(C406="E","",IF(ISBLANK(E406),"",IF(ISTEXT(E406),LARGE(B$14:B405,1)+1,0)))</f>
        <v/>
      </c>
      <c r="C406" s="3027"/>
      <c r="D406" s="3037"/>
      <c r="E406" s="3091"/>
      <c r="F406" s="3053"/>
      <c r="G406" s="3096"/>
      <c r="H406" s="3108" t="str">
        <f t="shared" si="15"/>
        <v/>
      </c>
      <c r="I406" s="3049"/>
      <c r="J406" s="3069"/>
      <c r="K406" s="3042"/>
      <c r="L406" s="3043"/>
      <c r="M406" s="3050"/>
      <c r="N406" s="3051">
        <f t="shared" si="16"/>
        <v>0</v>
      </c>
    </row>
    <row r="407" spans="1:14" s="3058" customFormat="1" ht="26.25" x14ac:dyDescent="0.25">
      <c r="A407" s="3020">
        <f>ROW()</f>
        <v>407</v>
      </c>
      <c r="B407" s="3026" t="str">
        <f>IF(C407="E","",IF(ISBLANK(E407),"",IF(ISTEXT(E407),LARGE(B$14:B406,1)+1,0)))</f>
        <v/>
      </c>
      <c r="C407" s="3027"/>
      <c r="D407" s="3037"/>
      <c r="E407" s="3091"/>
      <c r="F407" s="3053"/>
      <c r="G407" s="3096"/>
      <c r="H407" s="3108" t="str">
        <f t="shared" si="15"/>
        <v/>
      </c>
      <c r="I407" s="3049"/>
      <c r="J407" s="3069"/>
      <c r="K407" s="3042"/>
      <c r="L407" s="3043"/>
      <c r="M407" s="3050"/>
      <c r="N407" s="3051">
        <f t="shared" si="16"/>
        <v>0</v>
      </c>
    </row>
    <row r="408" spans="1:14" s="3058" customFormat="1" ht="26.25" x14ac:dyDescent="0.25">
      <c r="A408" s="3020">
        <f>ROW()</f>
        <v>408</v>
      </c>
      <c r="B408" s="3026" t="str">
        <f>IF(C408="E","",IF(ISBLANK(E408),"",IF(ISTEXT(E408),LARGE(B$14:B407,1)+1,0)))</f>
        <v/>
      </c>
      <c r="C408" s="3027"/>
      <c r="D408" s="3037"/>
      <c r="E408" s="3091"/>
      <c r="F408" s="3053"/>
      <c r="G408" s="3096"/>
      <c r="H408" s="3108" t="str">
        <f t="shared" si="15"/>
        <v/>
      </c>
      <c r="I408" s="3049"/>
      <c r="J408" s="3069"/>
      <c r="K408" s="3042"/>
      <c r="L408" s="3043"/>
      <c r="M408" s="3050"/>
      <c r="N408" s="3051">
        <f t="shared" si="16"/>
        <v>0</v>
      </c>
    </row>
    <row r="409" spans="1:14" s="3058" customFormat="1" ht="26.25" x14ac:dyDescent="0.25">
      <c r="A409" s="3020">
        <f>ROW()</f>
        <v>409</v>
      </c>
      <c r="B409" s="3026" t="str">
        <f>IF(C409="E","",IF(ISBLANK(E409),"",IF(ISTEXT(E409),LARGE(B$14:B408,1)+1,0)))</f>
        <v/>
      </c>
      <c r="C409" s="3027"/>
      <c r="D409" s="3037"/>
      <c r="E409" s="3091"/>
      <c r="F409" s="3053"/>
      <c r="G409" s="3096"/>
      <c r="H409" s="3108" t="str">
        <f t="shared" si="15"/>
        <v/>
      </c>
      <c r="I409" s="3049"/>
      <c r="J409" s="3069"/>
      <c r="K409" s="3042"/>
      <c r="L409" s="3043"/>
      <c r="M409" s="3050"/>
      <c r="N409" s="3051">
        <f t="shared" si="16"/>
        <v>0</v>
      </c>
    </row>
    <row r="410" spans="1:14" s="3058" customFormat="1" ht="26.25" x14ac:dyDescent="0.25">
      <c r="A410" s="3020">
        <f>ROW()</f>
        <v>410</v>
      </c>
      <c r="B410" s="3026" t="str">
        <f>IF(C410="E","",IF(ISBLANK(E410),"",IF(ISTEXT(E410),LARGE(B$14:B409,1)+1,0)))</f>
        <v/>
      </c>
      <c r="C410" s="3027"/>
      <c r="D410" s="3037"/>
      <c r="E410" s="3091"/>
      <c r="F410" s="3053"/>
      <c r="G410" s="3096"/>
      <c r="H410" s="3108" t="str">
        <f t="shared" si="15"/>
        <v/>
      </c>
      <c r="I410" s="3049"/>
      <c r="J410" s="3069"/>
      <c r="K410" s="3042"/>
      <c r="L410" s="3043"/>
      <c r="M410" s="3050"/>
      <c r="N410" s="3051">
        <f t="shared" si="16"/>
        <v>0</v>
      </c>
    </row>
    <row r="411" spans="1:14" s="3058" customFormat="1" ht="26.25" x14ac:dyDescent="0.25">
      <c r="A411" s="3020">
        <f>ROW()</f>
        <v>411</v>
      </c>
      <c r="B411" s="3026" t="str">
        <f>IF(C411="E","",IF(ISBLANK(E411),"",IF(ISTEXT(E411),LARGE(B$14:B410,1)+1,0)))</f>
        <v/>
      </c>
      <c r="C411" s="3027"/>
      <c r="D411" s="3037"/>
      <c r="E411" s="3091"/>
      <c r="F411" s="3053"/>
      <c r="G411" s="3096"/>
      <c r="H411" s="3108" t="str">
        <f t="shared" si="15"/>
        <v/>
      </c>
      <c r="I411" s="3049"/>
      <c r="J411" s="3069"/>
      <c r="K411" s="3042"/>
      <c r="L411" s="3043"/>
      <c r="M411" s="3050"/>
      <c r="N411" s="3051">
        <f t="shared" si="16"/>
        <v>0</v>
      </c>
    </row>
    <row r="412" spans="1:14" s="3058" customFormat="1" ht="26.25" x14ac:dyDescent="0.25">
      <c r="A412" s="3020">
        <f>ROW()</f>
        <v>412</v>
      </c>
      <c r="B412" s="3026" t="str">
        <f>IF(C412="E","",IF(ISBLANK(E412),"",IF(ISTEXT(E412),LARGE(B$14:B411,1)+1,0)))</f>
        <v/>
      </c>
      <c r="C412" s="3027"/>
      <c r="D412" s="3037"/>
      <c r="E412" s="3091"/>
      <c r="F412" s="3053"/>
      <c r="G412" s="3096"/>
      <c r="H412" s="3108" t="str">
        <f t="shared" si="15"/>
        <v/>
      </c>
      <c r="I412" s="3049"/>
      <c r="J412" s="3069"/>
      <c r="K412" s="3042"/>
      <c r="L412" s="3043"/>
      <c r="M412" s="3050"/>
      <c r="N412" s="3051">
        <f t="shared" si="16"/>
        <v>0</v>
      </c>
    </row>
    <row r="413" spans="1:14" s="3058" customFormat="1" ht="26.25" x14ac:dyDescent="0.25">
      <c r="A413" s="3020">
        <f>ROW()</f>
        <v>413</v>
      </c>
      <c r="B413" s="3026" t="str">
        <f>IF(C413="E","",IF(ISBLANK(E413),"",IF(ISTEXT(E413),LARGE(B$14:B412,1)+1,0)))</f>
        <v/>
      </c>
      <c r="C413" s="3027"/>
      <c r="D413" s="3037"/>
      <c r="E413" s="3091"/>
      <c r="F413" s="3053"/>
      <c r="G413" s="3096"/>
      <c r="H413" s="3108" t="str">
        <f t="shared" si="15"/>
        <v/>
      </c>
      <c r="I413" s="3049"/>
      <c r="J413" s="3069"/>
      <c r="K413" s="3042"/>
      <c r="L413" s="3043"/>
      <c r="M413" s="3050"/>
      <c r="N413" s="3051">
        <f t="shared" si="16"/>
        <v>0</v>
      </c>
    </row>
    <row r="414" spans="1:14" s="3058" customFormat="1" ht="26.25" x14ac:dyDescent="0.25">
      <c r="A414" s="3020">
        <f>ROW()</f>
        <v>414</v>
      </c>
      <c r="B414" s="3026" t="str">
        <f>IF(C414="E","",IF(ISBLANK(E414),"",IF(ISTEXT(E414),LARGE(B$14:B413,1)+1,0)))</f>
        <v/>
      </c>
      <c r="C414" s="3027"/>
      <c r="D414" s="3037"/>
      <c r="E414" s="3091"/>
      <c r="F414" s="3053"/>
      <c r="G414" s="3096"/>
      <c r="H414" s="3108" t="str">
        <f t="shared" si="15"/>
        <v/>
      </c>
      <c r="I414" s="3049"/>
      <c r="J414" s="3069"/>
      <c r="K414" s="3042"/>
      <c r="L414" s="3043"/>
      <c r="M414" s="3050"/>
      <c r="N414" s="3051">
        <f t="shared" si="16"/>
        <v>0</v>
      </c>
    </row>
    <row r="415" spans="1:14" s="3058" customFormat="1" ht="26.25" x14ac:dyDescent="0.25">
      <c r="A415" s="3020">
        <f>ROW()</f>
        <v>415</v>
      </c>
      <c r="B415" s="3026" t="str">
        <f>IF(C415="E","",IF(ISBLANK(E415),"",IF(ISTEXT(E415),LARGE(B$14:B414,1)+1,0)))</f>
        <v/>
      </c>
      <c r="C415" s="3027"/>
      <c r="D415" s="3037"/>
      <c r="E415" s="3091"/>
      <c r="F415" s="3053"/>
      <c r="G415" s="3096"/>
      <c r="H415" s="3108" t="str">
        <f t="shared" si="15"/>
        <v/>
      </c>
      <c r="I415" s="3049"/>
      <c r="J415" s="3069"/>
      <c r="K415" s="3042"/>
      <c r="L415" s="3043"/>
      <c r="M415" s="3050"/>
      <c r="N415" s="3051">
        <f t="shared" si="16"/>
        <v>0</v>
      </c>
    </row>
    <row r="416" spans="1:14" s="3058" customFormat="1" ht="26.25" x14ac:dyDescent="0.25">
      <c r="A416" s="3020">
        <f>ROW()</f>
        <v>416</v>
      </c>
      <c r="B416" s="3026" t="str">
        <f>IF(C416="E","",IF(ISBLANK(E416),"",IF(ISTEXT(E416),LARGE(B$14:B415,1)+1,0)))</f>
        <v/>
      </c>
      <c r="C416" s="3027"/>
      <c r="D416" s="3037"/>
      <c r="E416" s="3091"/>
      <c r="F416" s="3053"/>
      <c r="G416" s="3096"/>
      <c r="H416" s="3108" t="str">
        <f t="shared" si="15"/>
        <v/>
      </c>
      <c r="I416" s="3049"/>
      <c r="J416" s="3069"/>
      <c r="K416" s="3042"/>
      <c r="L416" s="3043"/>
      <c r="M416" s="3050"/>
      <c r="N416" s="3051">
        <f t="shared" si="16"/>
        <v>0</v>
      </c>
    </row>
    <row r="417" spans="1:14" s="3058" customFormat="1" ht="26.25" x14ac:dyDescent="0.25">
      <c r="A417" s="3020">
        <f>ROW()</f>
        <v>417</v>
      </c>
      <c r="B417" s="3026" t="str">
        <f>IF(C417="E","",IF(ISBLANK(E417),"",IF(ISTEXT(E417),LARGE(B$14:B416,1)+1,0)))</f>
        <v/>
      </c>
      <c r="C417" s="3027"/>
      <c r="D417" s="3037"/>
      <c r="E417" s="3091"/>
      <c r="F417" s="3053"/>
      <c r="G417" s="3096"/>
      <c r="H417" s="3108" t="str">
        <f t="shared" si="15"/>
        <v/>
      </c>
      <c r="I417" s="3049"/>
      <c r="J417" s="3069"/>
      <c r="K417" s="3042"/>
      <c r="L417" s="3043"/>
      <c r="M417" s="3050"/>
      <c r="N417" s="3051">
        <f t="shared" si="16"/>
        <v>0</v>
      </c>
    </row>
    <row r="418" spans="1:14" s="3058" customFormat="1" ht="26.25" x14ac:dyDescent="0.25">
      <c r="A418" s="3020">
        <f>ROW()</f>
        <v>418</v>
      </c>
      <c r="B418" s="3026" t="str">
        <f>IF(C418="E","",IF(ISBLANK(E418),"",IF(ISTEXT(E418),LARGE(B$14:B417,1)+1,0)))</f>
        <v/>
      </c>
      <c r="C418" s="3027"/>
      <c r="D418" s="3037"/>
      <c r="E418" s="3091"/>
      <c r="F418" s="3053"/>
      <c r="G418" s="3096"/>
      <c r="H418" s="3108" t="str">
        <f t="shared" si="15"/>
        <v/>
      </c>
      <c r="I418" s="3049"/>
      <c r="J418" s="3069"/>
      <c r="K418" s="3042"/>
      <c r="L418" s="3043"/>
      <c r="M418" s="3050"/>
      <c r="N418" s="3051">
        <f t="shared" si="16"/>
        <v>0</v>
      </c>
    </row>
    <row r="419" spans="1:14" s="3058" customFormat="1" ht="26.25" x14ac:dyDescent="0.25">
      <c r="A419" s="3020">
        <f>ROW()</f>
        <v>419</v>
      </c>
      <c r="B419" s="3026" t="str">
        <f>IF(C419="E","",IF(ISBLANK(E419),"",IF(ISTEXT(E419),LARGE(B$14:B418,1)+1,0)))</f>
        <v/>
      </c>
      <c r="C419" s="3027"/>
      <c r="D419" s="3037"/>
      <c r="E419" s="3091"/>
      <c r="F419" s="3053"/>
      <c r="G419" s="3096"/>
      <c r="H419" s="3108" t="str">
        <f t="shared" si="15"/>
        <v/>
      </c>
      <c r="I419" s="3049"/>
      <c r="J419" s="3069"/>
      <c r="K419" s="3042"/>
      <c r="L419" s="3043"/>
      <c r="M419" s="3050"/>
      <c r="N419" s="3051">
        <f t="shared" si="16"/>
        <v>0</v>
      </c>
    </row>
    <row r="420" spans="1:14" s="3058" customFormat="1" ht="26.25" x14ac:dyDescent="0.25">
      <c r="A420" s="3020">
        <f>ROW()</f>
        <v>420</v>
      </c>
      <c r="B420" s="3026" t="str">
        <f>IF(C420="E","",IF(ISBLANK(E420),"",IF(ISTEXT(E420),LARGE(B$14:B419,1)+1,0)))</f>
        <v/>
      </c>
      <c r="C420" s="3027"/>
      <c r="D420" s="3037"/>
      <c r="E420" s="3091"/>
      <c r="F420" s="3053"/>
      <c r="G420" s="3096"/>
      <c r="H420" s="3108" t="str">
        <f t="shared" si="15"/>
        <v/>
      </c>
      <c r="I420" s="3049"/>
      <c r="J420" s="3069"/>
      <c r="K420" s="3042"/>
      <c r="L420" s="3043"/>
      <c r="M420" s="3050"/>
      <c r="N420" s="3051">
        <f t="shared" si="16"/>
        <v>0</v>
      </c>
    </row>
    <row r="421" spans="1:14" s="3058" customFormat="1" ht="26.25" x14ac:dyDescent="0.25">
      <c r="A421" s="3020">
        <f>ROW()</f>
        <v>421</v>
      </c>
      <c r="B421" s="3026" t="str">
        <f>IF(C421="E","",IF(ISBLANK(E421),"",IF(ISTEXT(E421),LARGE(B$14:B420,1)+1,0)))</f>
        <v/>
      </c>
      <c r="C421" s="3027"/>
      <c r="D421" s="3037"/>
      <c r="E421" s="3091"/>
      <c r="F421" s="3053"/>
      <c r="G421" s="3096"/>
      <c r="H421" s="3108" t="str">
        <f t="shared" si="15"/>
        <v/>
      </c>
      <c r="I421" s="3049"/>
      <c r="J421" s="3069"/>
      <c r="K421" s="3042"/>
      <c r="L421" s="3043"/>
      <c r="M421" s="3050"/>
      <c r="N421" s="3051">
        <f t="shared" si="16"/>
        <v>0</v>
      </c>
    </row>
    <row r="422" spans="1:14" s="3058" customFormat="1" ht="26.25" x14ac:dyDescent="0.25">
      <c r="A422" s="3020">
        <f>ROW()</f>
        <v>422</v>
      </c>
      <c r="B422" s="3026" t="str">
        <f>IF(C422="E","",IF(ISBLANK(E422),"",IF(ISTEXT(E422),LARGE(B$14:B421,1)+1,0)))</f>
        <v/>
      </c>
      <c r="C422" s="3027"/>
      <c r="D422" s="3037"/>
      <c r="E422" s="3091"/>
      <c r="F422" s="3053"/>
      <c r="G422" s="3096"/>
      <c r="H422" s="3108" t="str">
        <f t="shared" si="15"/>
        <v/>
      </c>
      <c r="I422" s="3049"/>
      <c r="J422" s="3069"/>
      <c r="K422" s="3042"/>
      <c r="L422" s="3043"/>
      <c r="M422" s="3050"/>
      <c r="N422" s="3051">
        <f t="shared" si="16"/>
        <v>0</v>
      </c>
    </row>
    <row r="423" spans="1:14" s="3058" customFormat="1" ht="26.25" x14ac:dyDescent="0.25">
      <c r="A423" s="3020">
        <f>ROW()</f>
        <v>423</v>
      </c>
      <c r="B423" s="3026" t="str">
        <f>IF(C423="E","",IF(ISBLANK(E423),"",IF(ISTEXT(E423),LARGE(B$14:B422,1)+1,0)))</f>
        <v/>
      </c>
      <c r="C423" s="3027"/>
      <c r="D423" s="3037"/>
      <c r="E423" s="3091"/>
      <c r="F423" s="3053"/>
      <c r="G423" s="3096"/>
      <c r="H423" s="3108" t="str">
        <f t="shared" si="15"/>
        <v/>
      </c>
      <c r="I423" s="3049"/>
      <c r="J423" s="3069"/>
      <c r="K423" s="3042"/>
      <c r="L423" s="3043"/>
      <c r="M423" s="3050"/>
      <c r="N423" s="3051">
        <f t="shared" si="16"/>
        <v>0</v>
      </c>
    </row>
    <row r="424" spans="1:14" s="3058" customFormat="1" ht="26.25" x14ac:dyDescent="0.25">
      <c r="A424" s="3020">
        <f>ROW()</f>
        <v>424</v>
      </c>
      <c r="B424" s="3026" t="str">
        <f>IF(C424="E","",IF(ISBLANK(E424),"",IF(ISTEXT(E424),LARGE(B$14:B423,1)+1,0)))</f>
        <v/>
      </c>
      <c r="C424" s="3027"/>
      <c r="D424" s="3037"/>
      <c r="E424" s="3091"/>
      <c r="F424" s="3053"/>
      <c r="G424" s="3096"/>
      <c r="H424" s="3108" t="str">
        <f t="shared" si="15"/>
        <v/>
      </c>
      <c r="I424" s="3049"/>
      <c r="J424" s="3069"/>
      <c r="K424" s="3042"/>
      <c r="L424" s="3043"/>
      <c r="M424" s="3050"/>
      <c r="N424" s="3051">
        <f t="shared" si="16"/>
        <v>0</v>
      </c>
    </row>
    <row r="425" spans="1:14" s="3058" customFormat="1" ht="26.25" x14ac:dyDescent="0.25">
      <c r="A425" s="3020">
        <f>ROW()</f>
        <v>425</v>
      </c>
      <c r="B425" s="3026" t="str">
        <f>IF(C425="E","",IF(ISBLANK(E425),"",IF(ISTEXT(E425),LARGE(B$14:B424,1)+1,0)))</f>
        <v/>
      </c>
      <c r="C425" s="3027"/>
      <c r="D425" s="3037"/>
      <c r="E425" s="3091"/>
      <c r="F425" s="3053"/>
      <c r="G425" s="3096"/>
      <c r="H425" s="3108" t="str">
        <f t="shared" si="15"/>
        <v/>
      </c>
      <c r="I425" s="3049"/>
      <c r="J425" s="3069"/>
      <c r="K425" s="3042"/>
      <c r="L425" s="3043"/>
      <c r="M425" s="3050"/>
      <c r="N425" s="3051">
        <f t="shared" si="16"/>
        <v>0</v>
      </c>
    </row>
    <row r="426" spans="1:14" s="3058" customFormat="1" ht="26.25" x14ac:dyDescent="0.25">
      <c r="A426" s="3020">
        <f>ROW()</f>
        <v>426</v>
      </c>
      <c r="B426" s="3026" t="str">
        <f>IF(C426="E","",IF(ISBLANK(E426),"",IF(ISTEXT(E426),LARGE(B$14:B425,1)+1,0)))</f>
        <v/>
      </c>
      <c r="C426" s="3027"/>
      <c r="D426" s="3037"/>
      <c r="E426" s="3091"/>
      <c r="F426" s="3053"/>
      <c r="G426" s="3096"/>
      <c r="H426" s="3108" t="str">
        <f t="shared" si="15"/>
        <v/>
      </c>
      <c r="I426" s="3049"/>
      <c r="J426" s="3069"/>
      <c r="K426" s="3042"/>
      <c r="L426" s="3043"/>
      <c r="M426" s="3050"/>
      <c r="N426" s="3051">
        <f t="shared" si="16"/>
        <v>0</v>
      </c>
    </row>
    <row r="427" spans="1:14" s="3058" customFormat="1" ht="26.25" x14ac:dyDescent="0.25">
      <c r="A427" s="3020">
        <f>ROW()</f>
        <v>427</v>
      </c>
      <c r="B427" s="3026" t="str">
        <f>IF(C427="E","",IF(ISBLANK(E427),"",IF(ISTEXT(E427),LARGE(B$14:B426,1)+1,0)))</f>
        <v/>
      </c>
      <c r="C427" s="3027"/>
      <c r="D427" s="3037"/>
      <c r="E427" s="3091"/>
      <c r="F427" s="3053"/>
      <c r="G427" s="3096"/>
      <c r="H427" s="3108" t="str">
        <f t="shared" si="15"/>
        <v/>
      </c>
      <c r="I427" s="3049"/>
      <c r="J427" s="3069"/>
      <c r="K427" s="3042"/>
      <c r="L427" s="3043"/>
      <c r="M427" s="3050"/>
      <c r="N427" s="3051">
        <f t="shared" si="16"/>
        <v>0</v>
      </c>
    </row>
    <row r="428" spans="1:14" s="3058" customFormat="1" ht="26.25" x14ac:dyDescent="0.25">
      <c r="A428" s="3020">
        <f>ROW()</f>
        <v>428</v>
      </c>
      <c r="B428" s="3026" t="str">
        <f>IF(C428="E","",IF(ISBLANK(E428),"",IF(ISTEXT(E428),LARGE(B$14:B427,1)+1,0)))</f>
        <v/>
      </c>
      <c r="C428" s="3027"/>
      <c r="D428" s="3037"/>
      <c r="E428" s="3091"/>
      <c r="F428" s="3053"/>
      <c r="G428" s="3096"/>
      <c r="H428" s="3108" t="str">
        <f t="shared" si="15"/>
        <v/>
      </c>
      <c r="I428" s="3049"/>
      <c r="J428" s="3069"/>
      <c r="K428" s="3042"/>
      <c r="L428" s="3043"/>
      <c r="M428" s="3050"/>
      <c r="N428" s="3051">
        <f t="shared" si="16"/>
        <v>0</v>
      </c>
    </row>
    <row r="429" spans="1:14" s="3058" customFormat="1" ht="26.25" x14ac:dyDescent="0.25">
      <c r="A429" s="3020">
        <f>ROW()</f>
        <v>429</v>
      </c>
      <c r="B429" s="3026" t="str">
        <f>IF(C429="E","",IF(ISBLANK(E429),"",IF(ISTEXT(E429),LARGE(B$14:B428,1)+1,0)))</f>
        <v/>
      </c>
      <c r="C429" s="3027"/>
      <c r="D429" s="3037"/>
      <c r="E429" s="3091"/>
      <c r="F429" s="3053"/>
      <c r="G429" s="3096"/>
      <c r="H429" s="3108" t="str">
        <f t="shared" si="15"/>
        <v/>
      </c>
      <c r="I429" s="3049"/>
      <c r="J429" s="3069"/>
      <c r="K429" s="3042"/>
      <c r="L429" s="3043"/>
      <c r="M429" s="3050"/>
      <c r="N429" s="3051">
        <f t="shared" si="16"/>
        <v>0</v>
      </c>
    </row>
    <row r="430" spans="1:14" s="3058" customFormat="1" ht="26.25" x14ac:dyDescent="0.25">
      <c r="A430" s="3020">
        <f>ROW()</f>
        <v>430</v>
      </c>
      <c r="B430" s="3026" t="str">
        <f>IF(C430="E","",IF(ISBLANK(E430),"",IF(ISTEXT(E430),LARGE(B$14:B429,1)+1,0)))</f>
        <v/>
      </c>
      <c r="C430" s="3027"/>
      <c r="D430" s="3037"/>
      <c r="E430" s="3091"/>
      <c r="F430" s="3053"/>
      <c r="G430" s="3096"/>
      <c r="H430" s="3108" t="str">
        <f t="shared" si="15"/>
        <v/>
      </c>
      <c r="I430" s="3049"/>
      <c r="J430" s="3069"/>
      <c r="K430" s="3042"/>
      <c r="L430" s="3043"/>
      <c r="M430" s="3050"/>
      <c r="N430" s="3051">
        <f t="shared" si="16"/>
        <v>0</v>
      </c>
    </row>
    <row r="431" spans="1:14" s="3058" customFormat="1" ht="26.25" x14ac:dyDescent="0.25">
      <c r="A431" s="3020">
        <f>ROW()</f>
        <v>431</v>
      </c>
      <c r="B431" s="3026" t="str">
        <f>IF(C431="E","",IF(ISBLANK(E431),"",IF(ISTEXT(E431),LARGE(B$14:B430,1)+1,0)))</f>
        <v/>
      </c>
      <c r="C431" s="3027"/>
      <c r="D431" s="3037"/>
      <c r="E431" s="3091"/>
      <c r="F431" s="3053"/>
      <c r="G431" s="3096"/>
      <c r="H431" s="3108" t="str">
        <f t="shared" si="15"/>
        <v/>
      </c>
      <c r="I431" s="3049"/>
      <c r="J431" s="3069"/>
      <c r="K431" s="3042"/>
      <c r="L431" s="3043"/>
      <c r="M431" s="3050"/>
      <c r="N431" s="3051">
        <f t="shared" si="16"/>
        <v>0</v>
      </c>
    </row>
    <row r="432" spans="1:14" s="3058" customFormat="1" ht="26.25" x14ac:dyDescent="0.25">
      <c r="A432" s="3020">
        <f>ROW()</f>
        <v>432</v>
      </c>
      <c r="B432" s="3026" t="str">
        <f>IF(C432="E","",IF(ISBLANK(E432),"",IF(ISTEXT(E432),LARGE(B$14:B431,1)+1,0)))</f>
        <v/>
      </c>
      <c r="C432" s="3027"/>
      <c r="D432" s="3037"/>
      <c r="E432" s="3091"/>
      <c r="F432" s="3053"/>
      <c r="G432" s="3096"/>
      <c r="H432" s="3108" t="str">
        <f t="shared" si="15"/>
        <v/>
      </c>
      <c r="I432" s="3049"/>
      <c r="J432" s="3069"/>
      <c r="K432" s="3042"/>
      <c r="L432" s="3043"/>
      <c r="M432" s="3050"/>
      <c r="N432" s="3051">
        <f t="shared" si="16"/>
        <v>0</v>
      </c>
    </row>
    <row r="433" spans="1:14" s="3058" customFormat="1" ht="26.25" x14ac:dyDescent="0.25">
      <c r="A433" s="3020">
        <f>ROW()</f>
        <v>433</v>
      </c>
      <c r="B433" s="3026" t="str">
        <f>IF(C433="E","",IF(ISBLANK(E433),"",IF(ISTEXT(E433),LARGE(B$14:B432,1)+1,0)))</f>
        <v/>
      </c>
      <c r="C433" s="3027"/>
      <c r="D433" s="3037"/>
      <c r="E433" s="3091"/>
      <c r="F433" s="3053"/>
      <c r="G433" s="3096"/>
      <c r="H433" s="3108" t="str">
        <f t="shared" si="15"/>
        <v/>
      </c>
      <c r="I433" s="3049"/>
      <c r="J433" s="3069"/>
      <c r="K433" s="3042"/>
      <c r="L433" s="3043"/>
      <c r="M433" s="3050"/>
      <c r="N433" s="3051">
        <f t="shared" si="16"/>
        <v>0</v>
      </c>
    </row>
    <row r="434" spans="1:14" s="3058" customFormat="1" ht="26.25" x14ac:dyDescent="0.25">
      <c r="A434" s="3020">
        <f>ROW()</f>
        <v>434</v>
      </c>
      <c r="B434" s="3026" t="str">
        <f>IF(C434="E","",IF(ISBLANK(E434),"",IF(ISTEXT(E434),LARGE(B$14:B433,1)+1,0)))</f>
        <v/>
      </c>
      <c r="C434" s="3027"/>
      <c r="D434" s="3037"/>
      <c r="E434" s="3091"/>
      <c r="F434" s="3053"/>
      <c r="G434" s="3096"/>
      <c r="H434" s="3108" t="str">
        <f t="shared" si="15"/>
        <v/>
      </c>
      <c r="I434" s="3049"/>
      <c r="J434" s="3069"/>
      <c r="K434" s="3042"/>
      <c r="L434" s="3043"/>
      <c r="M434" s="3050"/>
      <c r="N434" s="3051">
        <f t="shared" si="16"/>
        <v>0</v>
      </c>
    </row>
    <row r="435" spans="1:14" s="3058" customFormat="1" ht="26.25" x14ac:dyDescent="0.25">
      <c r="A435" s="3020">
        <f>ROW()</f>
        <v>435</v>
      </c>
      <c r="B435" s="3026" t="str">
        <f>IF(C435="E","",IF(ISBLANK(E435),"",IF(ISTEXT(E435),LARGE(B$14:B434,1)+1,0)))</f>
        <v/>
      </c>
      <c r="C435" s="3027"/>
      <c r="D435" s="3037"/>
      <c r="E435" s="3091"/>
      <c r="F435" s="3053"/>
      <c r="G435" s="3096"/>
      <c r="H435" s="3108" t="str">
        <f t="shared" si="15"/>
        <v/>
      </c>
      <c r="I435" s="3049"/>
      <c r="J435" s="3069"/>
      <c r="K435" s="3042"/>
      <c r="L435" s="3043"/>
      <c r="M435" s="3050"/>
      <c r="N435" s="3051">
        <f t="shared" si="16"/>
        <v>0</v>
      </c>
    </row>
    <row r="436" spans="1:14" s="3058" customFormat="1" ht="26.25" x14ac:dyDescent="0.25">
      <c r="A436" s="3020">
        <f>ROW()</f>
        <v>436</v>
      </c>
      <c r="B436" s="3026" t="str">
        <f>IF(C436="E","",IF(ISBLANK(E436),"",IF(ISTEXT(E436),LARGE(B$14:B435,1)+1,0)))</f>
        <v/>
      </c>
      <c r="C436" s="3027"/>
      <c r="D436" s="3037"/>
      <c r="E436" s="3091"/>
      <c r="F436" s="3053"/>
      <c r="G436" s="3096"/>
      <c r="H436" s="3108" t="str">
        <f t="shared" si="15"/>
        <v/>
      </c>
      <c r="I436" s="3049"/>
      <c r="J436" s="3069"/>
      <c r="K436" s="3042"/>
      <c r="L436" s="3043"/>
      <c r="M436" s="3050"/>
      <c r="N436" s="3051">
        <f t="shared" si="16"/>
        <v>0</v>
      </c>
    </row>
    <row r="437" spans="1:14" s="3058" customFormat="1" ht="26.25" x14ac:dyDescent="0.25">
      <c r="A437" s="3020">
        <f>ROW()</f>
        <v>437</v>
      </c>
      <c r="B437" s="3026" t="str">
        <f>IF(C437="E","",IF(ISBLANK(E437),"",IF(ISTEXT(E437),LARGE(B$14:B436,1)+1,0)))</f>
        <v/>
      </c>
      <c r="C437" s="3027"/>
      <c r="D437" s="3037"/>
      <c r="E437" s="3091"/>
      <c r="F437" s="3053"/>
      <c r="G437" s="3096"/>
      <c r="H437" s="3108" t="str">
        <f t="shared" si="15"/>
        <v/>
      </c>
      <c r="I437" s="3049"/>
      <c r="J437" s="3069"/>
      <c r="K437" s="3042"/>
      <c r="L437" s="3043"/>
      <c r="M437" s="3050"/>
      <c r="N437" s="3051">
        <f t="shared" si="16"/>
        <v>0</v>
      </c>
    </row>
    <row r="438" spans="1:14" s="3058" customFormat="1" ht="26.25" x14ac:dyDescent="0.25">
      <c r="A438" s="3020">
        <f>ROW()</f>
        <v>438</v>
      </c>
      <c r="B438" s="3026" t="str">
        <f>IF(C438="E","",IF(ISBLANK(E438),"",IF(ISTEXT(E438),LARGE(B$14:B437,1)+1,0)))</f>
        <v/>
      </c>
      <c r="C438" s="3027"/>
      <c r="D438" s="3037"/>
      <c r="E438" s="3091"/>
      <c r="F438" s="3053"/>
      <c r="G438" s="3096"/>
      <c r="H438" s="3108" t="str">
        <f t="shared" si="15"/>
        <v/>
      </c>
      <c r="I438" s="3049"/>
      <c r="J438" s="3069"/>
      <c r="K438" s="3042"/>
      <c r="L438" s="3043"/>
      <c r="M438" s="3050"/>
      <c r="N438" s="3051">
        <f t="shared" si="16"/>
        <v>0</v>
      </c>
    </row>
    <row r="439" spans="1:14" s="3058" customFormat="1" ht="26.25" x14ac:dyDescent="0.25">
      <c r="A439" s="3020">
        <f>ROW()</f>
        <v>439</v>
      </c>
      <c r="B439" s="3026" t="str">
        <f>IF(C439="E","",IF(ISBLANK(E439),"",IF(ISTEXT(E439),LARGE(B$14:B438,1)+1,0)))</f>
        <v/>
      </c>
      <c r="C439" s="3027"/>
      <c r="D439" s="3037"/>
      <c r="E439" s="3091"/>
      <c r="F439" s="3053"/>
      <c r="G439" s="3096"/>
      <c r="H439" s="3108" t="str">
        <f t="shared" si="15"/>
        <v/>
      </c>
      <c r="I439" s="3049"/>
      <c r="J439" s="3069"/>
      <c r="K439" s="3042"/>
      <c r="L439" s="3043"/>
      <c r="M439" s="3050"/>
      <c r="N439" s="3051">
        <f t="shared" si="16"/>
        <v>0</v>
      </c>
    </row>
    <row r="440" spans="1:14" s="3058" customFormat="1" ht="26.25" x14ac:dyDescent="0.25">
      <c r="A440" s="3020">
        <f>ROW()</f>
        <v>440</v>
      </c>
      <c r="B440" s="3026" t="str">
        <f>IF(C440="E","",IF(ISBLANK(E440),"",IF(ISTEXT(E440),LARGE(B$14:B439,1)+1,0)))</f>
        <v/>
      </c>
      <c r="C440" s="3027"/>
      <c r="D440" s="3037"/>
      <c r="E440" s="3091"/>
      <c r="F440" s="3053"/>
      <c r="G440" s="3096"/>
      <c r="H440" s="3108" t="str">
        <f t="shared" si="15"/>
        <v/>
      </c>
      <c r="I440" s="3049"/>
      <c r="J440" s="3069"/>
      <c r="K440" s="3042"/>
      <c r="L440" s="3043"/>
      <c r="M440" s="3050"/>
      <c r="N440" s="3051">
        <f t="shared" si="16"/>
        <v>0</v>
      </c>
    </row>
    <row r="441" spans="1:14" s="3058" customFormat="1" ht="26.25" x14ac:dyDescent="0.25">
      <c r="A441" s="3020">
        <f>ROW()</f>
        <v>441</v>
      </c>
      <c r="B441" s="3026" t="str">
        <f>IF(C441="E","",IF(ISBLANK(E441),"",IF(ISTEXT(E441),LARGE(B$14:B440,1)+1,0)))</f>
        <v/>
      </c>
      <c r="C441" s="3027"/>
      <c r="D441" s="3037"/>
      <c r="E441" s="3091"/>
      <c r="F441" s="3053"/>
      <c r="G441" s="3096"/>
      <c r="H441" s="3108" t="str">
        <f t="shared" ref="H441:H504" si="17">IF(ISBLANK(G441),"",G441*1000)</f>
        <v/>
      </c>
      <c r="I441" s="3049"/>
      <c r="J441" s="3069"/>
      <c r="K441" s="3042"/>
      <c r="L441" s="3043"/>
      <c r="M441" s="3050"/>
      <c r="N441" s="3051">
        <f t="shared" si="16"/>
        <v>0</v>
      </c>
    </row>
    <row r="442" spans="1:14" s="3058" customFormat="1" ht="26.25" x14ac:dyDescent="0.25">
      <c r="A442" s="3020">
        <f>ROW()</f>
        <v>442</v>
      </c>
      <c r="B442" s="3026" t="str">
        <f>IF(C442="E","",IF(ISBLANK(E442),"",IF(ISTEXT(E442),LARGE(B$14:B441,1)+1,0)))</f>
        <v/>
      </c>
      <c r="C442" s="3027"/>
      <c r="D442" s="3037"/>
      <c r="E442" s="3091"/>
      <c r="F442" s="3053"/>
      <c r="G442" s="3096"/>
      <c r="H442" s="3108" t="str">
        <f t="shared" si="17"/>
        <v/>
      </c>
      <c r="I442" s="3049"/>
      <c r="J442" s="3069"/>
      <c r="K442" s="3042"/>
      <c r="L442" s="3043"/>
      <c r="M442" s="3050"/>
      <c r="N442" s="3051">
        <f t="shared" si="16"/>
        <v>0</v>
      </c>
    </row>
    <row r="443" spans="1:14" s="3058" customFormat="1" ht="26.25" x14ac:dyDescent="0.25">
      <c r="A443" s="3020">
        <f>ROW()</f>
        <v>443</v>
      </c>
      <c r="B443" s="3026" t="str">
        <f>IF(C443="E","",IF(ISBLANK(E443),"",IF(ISTEXT(E443),LARGE(B$14:B442,1)+1,0)))</f>
        <v/>
      </c>
      <c r="C443" s="3027"/>
      <c r="D443" s="3037"/>
      <c r="E443" s="3091"/>
      <c r="F443" s="3053"/>
      <c r="G443" s="3096"/>
      <c r="H443" s="3108" t="str">
        <f t="shared" si="17"/>
        <v/>
      </c>
      <c r="I443" s="3049"/>
      <c r="J443" s="3069"/>
      <c r="K443" s="3042"/>
      <c r="L443" s="3043"/>
      <c r="M443" s="3050"/>
      <c r="N443" s="3051">
        <f t="shared" si="16"/>
        <v>0</v>
      </c>
    </row>
    <row r="444" spans="1:14" s="3058" customFormat="1" ht="26.25" x14ac:dyDescent="0.25">
      <c r="A444" s="3020">
        <f>ROW()</f>
        <v>444</v>
      </c>
      <c r="B444" s="3026" t="str">
        <f>IF(C444="E","",IF(ISBLANK(E444),"",IF(ISTEXT(E444),LARGE(B$14:B443,1)+1,0)))</f>
        <v/>
      </c>
      <c r="C444" s="3027"/>
      <c r="D444" s="3037"/>
      <c r="E444" s="3091"/>
      <c r="F444" s="3053"/>
      <c r="G444" s="3096"/>
      <c r="H444" s="3108" t="str">
        <f t="shared" si="17"/>
        <v/>
      </c>
      <c r="I444" s="3049"/>
      <c r="J444" s="3069"/>
      <c r="K444" s="3042"/>
      <c r="L444" s="3043"/>
      <c r="M444" s="3050"/>
      <c r="N444" s="3051">
        <f t="shared" si="16"/>
        <v>0</v>
      </c>
    </row>
    <row r="445" spans="1:14" s="3058" customFormat="1" ht="26.25" x14ac:dyDescent="0.25">
      <c r="A445" s="3020">
        <f>ROW()</f>
        <v>445</v>
      </c>
      <c r="B445" s="3026" t="str">
        <f>IF(C445="E","",IF(ISBLANK(E445),"",IF(ISTEXT(E445),LARGE(B$14:B444,1)+1,0)))</f>
        <v/>
      </c>
      <c r="C445" s="3027"/>
      <c r="D445" s="3037"/>
      <c r="E445" s="3091"/>
      <c r="F445" s="3053"/>
      <c r="G445" s="3096"/>
      <c r="H445" s="3108" t="str">
        <f t="shared" si="17"/>
        <v/>
      </c>
      <c r="I445" s="3049"/>
      <c r="J445" s="3069"/>
      <c r="K445" s="3042"/>
      <c r="L445" s="3043"/>
      <c r="M445" s="3050"/>
      <c r="N445" s="3051">
        <f t="shared" si="16"/>
        <v>0</v>
      </c>
    </row>
    <row r="446" spans="1:14" s="3058" customFormat="1" ht="35.1" customHeight="1" x14ac:dyDescent="0.25">
      <c r="A446" s="3020">
        <f>ROW()</f>
        <v>446</v>
      </c>
      <c r="B446" s="3026" t="str">
        <f>IF(C446="E","",IF(ISBLANK(E446),"",IF(ISTEXT(E446),LARGE(B$14:B445,1)+1,0)))</f>
        <v/>
      </c>
      <c r="C446" s="3027"/>
      <c r="D446" s="3037"/>
      <c r="E446" s="3091"/>
      <c r="F446" s="3053"/>
      <c r="G446" s="3096"/>
      <c r="H446" s="3108" t="str">
        <f t="shared" si="17"/>
        <v/>
      </c>
      <c r="I446" s="3049"/>
      <c r="J446" s="3069"/>
      <c r="K446" s="3042"/>
      <c r="L446" s="3043"/>
      <c r="M446" s="3050"/>
      <c r="N446" s="3051">
        <f t="shared" si="16"/>
        <v>0</v>
      </c>
    </row>
    <row r="447" spans="1:14" s="3058" customFormat="1" ht="26.25" x14ac:dyDescent="0.25">
      <c r="A447" s="3020">
        <f>ROW()</f>
        <v>447</v>
      </c>
      <c r="B447" s="3026" t="str">
        <f>IF(C447="E","",IF(ISBLANK(E447),"",IF(ISTEXT(E447),LARGE(B$14:B446,1)+1,0)))</f>
        <v/>
      </c>
      <c r="C447" s="3027"/>
      <c r="D447" s="3037"/>
      <c r="E447" s="3091"/>
      <c r="F447" s="3053"/>
      <c r="G447" s="3096"/>
      <c r="H447" s="3108" t="str">
        <f t="shared" si="17"/>
        <v/>
      </c>
      <c r="I447" s="3049"/>
      <c r="J447" s="3069"/>
      <c r="K447" s="3042"/>
      <c r="L447" s="3043"/>
      <c r="M447" s="3050"/>
      <c r="N447" s="3051">
        <f t="shared" si="16"/>
        <v>0</v>
      </c>
    </row>
    <row r="448" spans="1:14" s="3058" customFormat="1" ht="26.25" x14ac:dyDescent="0.25">
      <c r="A448" s="3020">
        <f>ROW()</f>
        <v>448</v>
      </c>
      <c r="B448" s="3026" t="str">
        <f>IF(C448="E","",IF(ISBLANK(E448),"",IF(ISTEXT(E448),LARGE(B$14:B447,1)+1,0)))</f>
        <v/>
      </c>
      <c r="C448" s="3027"/>
      <c r="D448" s="3037"/>
      <c r="E448" s="3091"/>
      <c r="F448" s="3053"/>
      <c r="G448" s="3096"/>
      <c r="H448" s="3108" t="str">
        <f t="shared" si="17"/>
        <v/>
      </c>
      <c r="I448" s="3049"/>
      <c r="J448" s="3069"/>
      <c r="K448" s="3042"/>
      <c r="L448" s="3043"/>
      <c r="M448" s="3050"/>
      <c r="N448" s="3051">
        <f t="shared" si="16"/>
        <v>0</v>
      </c>
    </row>
    <row r="449" spans="1:14" s="3058" customFormat="1" ht="26.25" x14ac:dyDescent="0.25">
      <c r="A449" s="3020">
        <f>ROW()</f>
        <v>449</v>
      </c>
      <c r="B449" s="3026" t="str">
        <f>IF(C449="E","",IF(ISBLANK(E449),"",IF(ISTEXT(E449),LARGE(B$14:B448,1)+1,0)))</f>
        <v/>
      </c>
      <c r="C449" s="3027"/>
      <c r="D449" s="3037"/>
      <c r="E449" s="3091"/>
      <c r="F449" s="3053"/>
      <c r="G449" s="3096"/>
      <c r="H449" s="3108" t="str">
        <f t="shared" si="17"/>
        <v/>
      </c>
      <c r="I449" s="3049"/>
      <c r="J449" s="3069"/>
      <c r="K449" s="3042"/>
      <c r="L449" s="3043"/>
      <c r="M449" s="3050"/>
      <c r="N449" s="3051">
        <f t="shared" si="16"/>
        <v>0</v>
      </c>
    </row>
    <row r="450" spans="1:14" s="3058" customFormat="1" ht="26.25" x14ac:dyDescent="0.25">
      <c r="A450" s="3020">
        <f>ROW()</f>
        <v>450</v>
      </c>
      <c r="B450" s="3026" t="str">
        <f>IF(C450="E","",IF(ISBLANK(E450),"",IF(ISTEXT(E450),LARGE(B$14:B449,1)+1,0)))</f>
        <v/>
      </c>
      <c r="C450" s="3027"/>
      <c r="D450" s="3037"/>
      <c r="E450" s="3091"/>
      <c r="F450" s="3053"/>
      <c r="G450" s="3096"/>
      <c r="H450" s="3108" t="str">
        <f t="shared" si="17"/>
        <v/>
      </c>
      <c r="I450" s="3049"/>
      <c r="J450" s="3069"/>
      <c r="K450" s="3042"/>
      <c r="L450" s="3043"/>
      <c r="M450" s="3050"/>
      <c r="N450" s="3051">
        <f t="shared" si="16"/>
        <v>0</v>
      </c>
    </row>
    <row r="451" spans="1:14" s="3058" customFormat="1" ht="26.25" x14ac:dyDescent="0.25">
      <c r="A451" s="3020">
        <f>ROW()</f>
        <v>451</v>
      </c>
      <c r="B451" s="3026" t="str">
        <f>IF(C451="E","",IF(ISBLANK(E451),"",IF(ISTEXT(E451),LARGE(B$14:B450,1)+1,0)))</f>
        <v/>
      </c>
      <c r="C451" s="3027"/>
      <c r="D451" s="3037"/>
      <c r="E451" s="3091"/>
      <c r="F451" s="3053"/>
      <c r="G451" s="3096"/>
      <c r="H451" s="3108" t="str">
        <f t="shared" si="17"/>
        <v/>
      </c>
      <c r="I451" s="3049"/>
      <c r="J451" s="3069"/>
      <c r="K451" s="3042"/>
      <c r="L451" s="3043"/>
      <c r="M451" s="3050"/>
      <c r="N451" s="3051">
        <f t="shared" si="16"/>
        <v>0</v>
      </c>
    </row>
    <row r="452" spans="1:14" s="3058" customFormat="1" ht="26.25" x14ac:dyDescent="0.25">
      <c r="A452" s="3020">
        <f>ROW()</f>
        <v>452</v>
      </c>
      <c r="B452" s="3026" t="str">
        <f>IF(C452="E","",IF(ISBLANK(E452),"",IF(ISTEXT(E452),LARGE(B$14:B451,1)+1,0)))</f>
        <v/>
      </c>
      <c r="C452" s="3027"/>
      <c r="D452" s="3037"/>
      <c r="E452" s="3091"/>
      <c r="F452" s="3053"/>
      <c r="G452" s="3096"/>
      <c r="H452" s="3108" t="str">
        <f t="shared" si="17"/>
        <v/>
      </c>
      <c r="I452" s="3049"/>
      <c r="J452" s="3069"/>
      <c r="K452" s="3042"/>
      <c r="L452" s="3043"/>
      <c r="M452" s="3050"/>
      <c r="N452" s="3051">
        <f t="shared" si="16"/>
        <v>0</v>
      </c>
    </row>
    <row r="453" spans="1:14" s="3058" customFormat="1" ht="26.25" x14ac:dyDescent="0.25">
      <c r="A453" s="3020">
        <f>ROW()</f>
        <v>453</v>
      </c>
      <c r="B453" s="3026" t="str">
        <f>IF(C453="E","",IF(ISBLANK(E453),"",IF(ISTEXT(E453),LARGE(B$14:B452,1)+1,0)))</f>
        <v/>
      </c>
      <c r="C453" s="3027"/>
      <c r="D453" s="3037"/>
      <c r="E453" s="3091"/>
      <c r="F453" s="3053"/>
      <c r="G453" s="3096"/>
      <c r="H453" s="3108" t="str">
        <f t="shared" si="17"/>
        <v/>
      </c>
      <c r="I453" s="3049"/>
      <c r="J453" s="3069"/>
      <c r="K453" s="3042"/>
      <c r="L453" s="3043"/>
      <c r="M453" s="3050"/>
      <c r="N453" s="3051">
        <f t="shared" si="16"/>
        <v>0</v>
      </c>
    </row>
    <row r="454" spans="1:14" s="3058" customFormat="1" ht="26.25" x14ac:dyDescent="0.25">
      <c r="A454" s="3020">
        <f>ROW()</f>
        <v>454</v>
      </c>
      <c r="B454" s="3026" t="str">
        <f>IF(C454="E","",IF(ISBLANK(E454),"",IF(ISTEXT(E454),LARGE(B$14:B453,1)+1,0)))</f>
        <v/>
      </c>
      <c r="C454" s="3027"/>
      <c r="D454" s="3037"/>
      <c r="E454" s="3091"/>
      <c r="F454" s="3053"/>
      <c r="G454" s="3096"/>
      <c r="H454" s="3108" t="str">
        <f t="shared" si="17"/>
        <v/>
      </c>
      <c r="I454" s="3049"/>
      <c r="J454" s="3069"/>
      <c r="K454" s="3042"/>
      <c r="L454" s="3043"/>
      <c r="M454" s="3050"/>
      <c r="N454" s="3051">
        <f t="shared" si="16"/>
        <v>0</v>
      </c>
    </row>
    <row r="455" spans="1:14" s="3058" customFormat="1" ht="26.25" x14ac:dyDescent="0.25">
      <c r="A455" s="3020">
        <f>ROW()</f>
        <v>455</v>
      </c>
      <c r="B455" s="3026" t="str">
        <f>IF(C455="E","",IF(ISBLANK(E455),"",IF(ISTEXT(E455),LARGE(B$14:B454,1)+1,0)))</f>
        <v/>
      </c>
      <c r="C455" s="3027"/>
      <c r="D455" s="3037"/>
      <c r="E455" s="3091"/>
      <c r="F455" s="3053"/>
      <c r="G455" s="3096"/>
      <c r="H455" s="3108" t="str">
        <f t="shared" si="17"/>
        <v/>
      </c>
      <c r="I455" s="3049"/>
      <c r="J455" s="3069"/>
      <c r="K455" s="3042"/>
      <c r="L455" s="3043"/>
      <c r="M455" s="3050"/>
      <c r="N455" s="3051">
        <f t="shared" si="16"/>
        <v>0</v>
      </c>
    </row>
    <row r="456" spans="1:14" s="3058" customFormat="1" ht="26.25" x14ac:dyDescent="0.25">
      <c r="A456" s="3020">
        <f>ROW()</f>
        <v>456</v>
      </c>
      <c r="B456" s="3026" t="str">
        <f>IF(C456="E","",IF(ISBLANK(E456),"",IF(ISTEXT(E456),LARGE(B$14:B455,1)+1,0)))</f>
        <v/>
      </c>
      <c r="C456" s="3027"/>
      <c r="D456" s="3037"/>
      <c r="E456" s="3091"/>
      <c r="F456" s="3053"/>
      <c r="G456" s="3096"/>
      <c r="H456" s="3108" t="str">
        <f t="shared" si="17"/>
        <v/>
      </c>
      <c r="I456" s="3049"/>
      <c r="J456" s="3069"/>
      <c r="K456" s="3042"/>
      <c r="L456" s="3043"/>
      <c r="M456" s="3050"/>
      <c r="N456" s="3051">
        <f t="shared" si="16"/>
        <v>0</v>
      </c>
    </row>
    <row r="457" spans="1:14" s="3058" customFormat="1" ht="26.25" x14ac:dyDescent="0.25">
      <c r="A457" s="3020">
        <f>ROW()</f>
        <v>457</v>
      </c>
      <c r="B457" s="3026" t="str">
        <f>IF(C457="E","",IF(ISBLANK(E457),"",IF(ISTEXT(E457),LARGE(B$14:B456,1)+1,0)))</f>
        <v/>
      </c>
      <c r="C457" s="3027"/>
      <c r="D457" s="3037"/>
      <c r="E457" s="3091"/>
      <c r="F457" s="3053"/>
      <c r="G457" s="3096"/>
      <c r="H457" s="3108" t="str">
        <f t="shared" si="17"/>
        <v/>
      </c>
      <c r="I457" s="3049"/>
      <c r="J457" s="3069"/>
      <c r="K457" s="3042"/>
      <c r="L457" s="3043"/>
      <c r="M457" s="3050"/>
      <c r="N457" s="3051">
        <f t="shared" si="16"/>
        <v>0</v>
      </c>
    </row>
    <row r="458" spans="1:14" s="3058" customFormat="1" ht="26.25" x14ac:dyDescent="0.25">
      <c r="A458" s="3020">
        <f>ROW()</f>
        <v>458</v>
      </c>
      <c r="B458" s="3026" t="str">
        <f>IF(C458="E","",IF(ISBLANK(E458),"",IF(ISTEXT(E458),LARGE(B$14:B457,1)+1,0)))</f>
        <v/>
      </c>
      <c r="C458" s="3027"/>
      <c r="D458" s="3037"/>
      <c r="E458" s="3091"/>
      <c r="F458" s="3053"/>
      <c r="G458" s="3096"/>
      <c r="H458" s="3108" t="str">
        <f t="shared" si="17"/>
        <v/>
      </c>
      <c r="I458" s="3049"/>
      <c r="J458" s="3069"/>
      <c r="K458" s="3042"/>
      <c r="L458" s="3043"/>
      <c r="M458" s="3050"/>
      <c r="N458" s="3051">
        <f t="shared" si="16"/>
        <v>0</v>
      </c>
    </row>
    <row r="459" spans="1:14" s="3058" customFormat="1" ht="26.25" x14ac:dyDescent="0.25">
      <c r="A459" s="3020">
        <f>ROW()</f>
        <v>459</v>
      </c>
      <c r="B459" s="3026" t="str">
        <f>IF(C459="E","",IF(ISBLANK(E459),"",IF(ISTEXT(E459),LARGE(B$14:B458,1)+1,0)))</f>
        <v/>
      </c>
      <c r="C459" s="3027"/>
      <c r="D459" s="3037"/>
      <c r="E459" s="3091"/>
      <c r="F459" s="3053"/>
      <c r="G459" s="3096"/>
      <c r="H459" s="3108" t="str">
        <f t="shared" si="17"/>
        <v/>
      </c>
      <c r="I459" s="3049"/>
      <c r="J459" s="3069"/>
      <c r="K459" s="3042"/>
      <c r="L459" s="3043"/>
      <c r="M459" s="3050"/>
      <c r="N459" s="3051">
        <f t="shared" si="16"/>
        <v>0</v>
      </c>
    </row>
    <row r="460" spans="1:14" s="3058" customFormat="1" ht="26.25" x14ac:dyDescent="0.25">
      <c r="A460" s="3020">
        <f>ROW()</f>
        <v>460</v>
      </c>
      <c r="B460" s="3026" t="str">
        <f>IF(C460="E","",IF(ISBLANK(E460),"",IF(ISTEXT(E460),LARGE(B$14:B459,1)+1,0)))</f>
        <v/>
      </c>
      <c r="C460" s="3027"/>
      <c r="D460" s="3037"/>
      <c r="E460" s="3091"/>
      <c r="F460" s="3053"/>
      <c r="G460" s="3096"/>
      <c r="H460" s="3108" t="str">
        <f t="shared" si="17"/>
        <v/>
      </c>
      <c r="I460" s="3049"/>
      <c r="J460" s="3069"/>
      <c r="K460" s="3042"/>
      <c r="L460" s="3043"/>
      <c r="M460" s="3050"/>
      <c r="N460" s="3051">
        <f t="shared" si="16"/>
        <v>0</v>
      </c>
    </row>
    <row r="461" spans="1:14" s="3058" customFormat="1" ht="26.25" x14ac:dyDescent="0.25">
      <c r="A461" s="3020">
        <f>ROW()</f>
        <v>461</v>
      </c>
      <c r="B461" s="3026" t="str">
        <f>IF(C461="E","",IF(ISBLANK(E461),"",IF(ISTEXT(E461),LARGE(B$14:B460,1)+1,0)))</f>
        <v/>
      </c>
      <c r="C461" s="3027"/>
      <c r="D461" s="3037"/>
      <c r="E461" s="3091"/>
      <c r="F461" s="3053"/>
      <c r="G461" s="3096"/>
      <c r="H461" s="3108" t="str">
        <f t="shared" si="17"/>
        <v/>
      </c>
      <c r="I461" s="3049"/>
      <c r="J461" s="3069"/>
      <c r="K461" s="3042"/>
      <c r="L461" s="3043"/>
      <c r="M461" s="3050"/>
      <c r="N461" s="3051">
        <f t="shared" si="16"/>
        <v>0</v>
      </c>
    </row>
    <row r="462" spans="1:14" s="3058" customFormat="1" ht="26.25" x14ac:dyDescent="0.25">
      <c r="A462" s="3020">
        <f>ROW()</f>
        <v>462</v>
      </c>
      <c r="B462" s="3026" t="str">
        <f>IF(C462="E","",IF(ISBLANK(E462),"",IF(ISTEXT(E462),LARGE(B$14:B461,1)+1,0)))</f>
        <v/>
      </c>
      <c r="C462" s="3027"/>
      <c r="D462" s="3037"/>
      <c r="E462" s="3091"/>
      <c r="F462" s="3053"/>
      <c r="G462" s="3096"/>
      <c r="H462" s="3108" t="str">
        <f t="shared" si="17"/>
        <v/>
      </c>
      <c r="I462" s="3049"/>
      <c r="J462" s="3069"/>
      <c r="K462" s="3042"/>
      <c r="L462" s="3043"/>
      <c r="M462" s="3050"/>
      <c r="N462" s="3051">
        <f t="shared" si="16"/>
        <v>0</v>
      </c>
    </row>
    <row r="463" spans="1:14" s="3058" customFormat="1" ht="26.25" x14ac:dyDescent="0.25">
      <c r="A463" s="3020">
        <f>ROW()</f>
        <v>463</v>
      </c>
      <c r="B463" s="3026" t="str">
        <f>IF(C463="E","",IF(ISBLANK(E463),"",IF(ISTEXT(E463),LARGE(B$14:B462,1)+1,0)))</f>
        <v/>
      </c>
      <c r="C463" s="3027"/>
      <c r="D463" s="3037"/>
      <c r="E463" s="3091"/>
      <c r="F463" s="3053"/>
      <c r="G463" s="3096"/>
      <c r="H463" s="3108" t="str">
        <f t="shared" si="17"/>
        <v/>
      </c>
      <c r="I463" s="3049"/>
      <c r="J463" s="3069"/>
      <c r="K463" s="3042"/>
      <c r="L463" s="3043"/>
      <c r="M463" s="3050"/>
      <c r="N463" s="3051">
        <f t="shared" si="16"/>
        <v>0</v>
      </c>
    </row>
    <row r="464" spans="1:14" s="3058" customFormat="1" ht="26.25" x14ac:dyDescent="0.25">
      <c r="A464" s="3020">
        <f>ROW()</f>
        <v>464</v>
      </c>
      <c r="B464" s="3026" t="str">
        <f>IF(C464="E","",IF(ISBLANK(E464),"",IF(ISTEXT(E464),LARGE(B$14:B463,1)+1,0)))</f>
        <v/>
      </c>
      <c r="C464" s="3027"/>
      <c r="D464" s="3037"/>
      <c r="E464" s="3091"/>
      <c r="F464" s="3053"/>
      <c r="G464" s="3096"/>
      <c r="H464" s="3108" t="str">
        <f t="shared" si="17"/>
        <v/>
      </c>
      <c r="I464" s="3049"/>
      <c r="J464" s="3069"/>
      <c r="K464" s="3042"/>
      <c r="L464" s="3043"/>
      <c r="M464" s="3050"/>
      <c r="N464" s="3051">
        <f t="shared" ref="N464:N559" si="18">M464*K464</f>
        <v>0</v>
      </c>
    </row>
    <row r="465" spans="1:14" s="3058" customFormat="1" ht="26.25" x14ac:dyDescent="0.25">
      <c r="A465" s="3020">
        <f>ROW()</f>
        <v>465</v>
      </c>
      <c r="B465" s="3026" t="str">
        <f>IF(C465="E","",IF(ISBLANK(E465),"",IF(ISTEXT(E465),LARGE(B$14:B464,1)+1,0)))</f>
        <v/>
      </c>
      <c r="C465" s="3027"/>
      <c r="D465" s="3037"/>
      <c r="E465" s="3091"/>
      <c r="F465" s="3053"/>
      <c r="G465" s="3096"/>
      <c r="H465" s="3108" t="str">
        <f t="shared" si="17"/>
        <v/>
      </c>
      <c r="I465" s="3049"/>
      <c r="J465" s="3069"/>
      <c r="K465" s="3042"/>
      <c r="L465" s="3043"/>
      <c r="M465" s="3050"/>
      <c r="N465" s="3051">
        <f t="shared" si="18"/>
        <v>0</v>
      </c>
    </row>
    <row r="466" spans="1:14" s="3058" customFormat="1" ht="26.25" x14ac:dyDescent="0.25">
      <c r="A466" s="3020">
        <f>ROW()</f>
        <v>466</v>
      </c>
      <c r="B466" s="3026" t="str">
        <f>IF(C466="E","",IF(ISBLANK(E466),"",IF(ISTEXT(E466),LARGE(B$14:B465,1)+1,0)))</f>
        <v/>
      </c>
      <c r="C466" s="3027"/>
      <c r="D466" s="3037"/>
      <c r="E466" s="3091"/>
      <c r="F466" s="3053"/>
      <c r="G466" s="3096"/>
      <c r="H466" s="3108" t="str">
        <f t="shared" si="17"/>
        <v/>
      </c>
      <c r="I466" s="3049"/>
      <c r="J466" s="3069"/>
      <c r="K466" s="3042"/>
      <c r="L466" s="3043"/>
      <c r="M466" s="3050"/>
      <c r="N466" s="3051">
        <f t="shared" si="18"/>
        <v>0</v>
      </c>
    </row>
    <row r="467" spans="1:14" s="3058" customFormat="1" ht="26.25" x14ac:dyDescent="0.25">
      <c r="A467" s="3020">
        <f>ROW()</f>
        <v>467</v>
      </c>
      <c r="B467" s="3026" t="str">
        <f>IF(C467="E","",IF(ISBLANK(E467),"",IF(ISTEXT(E467),LARGE(B$14:B466,1)+1,0)))</f>
        <v/>
      </c>
      <c r="C467" s="3027"/>
      <c r="D467" s="3037"/>
      <c r="E467" s="3091"/>
      <c r="F467" s="3053"/>
      <c r="G467" s="3096"/>
      <c r="H467" s="3108" t="str">
        <f t="shared" si="17"/>
        <v/>
      </c>
      <c r="I467" s="3049"/>
      <c r="J467" s="3069"/>
      <c r="K467" s="3042"/>
      <c r="L467" s="3043"/>
      <c r="M467" s="3050"/>
      <c r="N467" s="3051">
        <f t="shared" si="18"/>
        <v>0</v>
      </c>
    </row>
    <row r="468" spans="1:14" s="3058" customFormat="1" ht="26.25" x14ac:dyDescent="0.25">
      <c r="A468" s="3020">
        <f>ROW()</f>
        <v>468</v>
      </c>
      <c r="B468" s="3026" t="str">
        <f>IF(C468="E","",IF(ISBLANK(E468),"",IF(ISTEXT(E468),LARGE(B$14:B467,1)+1,0)))</f>
        <v/>
      </c>
      <c r="C468" s="3027"/>
      <c r="D468" s="3037"/>
      <c r="E468" s="3091"/>
      <c r="F468" s="3053"/>
      <c r="G468" s="3096"/>
      <c r="H468" s="3108" t="str">
        <f t="shared" si="17"/>
        <v/>
      </c>
      <c r="I468" s="3049"/>
      <c r="J468" s="3069"/>
      <c r="K468" s="3042"/>
      <c r="L468" s="3043"/>
      <c r="M468" s="3050"/>
      <c r="N468" s="3051">
        <f t="shared" si="18"/>
        <v>0</v>
      </c>
    </row>
    <row r="469" spans="1:14" s="3058" customFormat="1" ht="26.25" x14ac:dyDescent="0.25">
      <c r="A469" s="3020">
        <f>ROW()</f>
        <v>469</v>
      </c>
      <c r="B469" s="3026" t="str">
        <f>IF(C469="E","",IF(ISBLANK(E469),"",IF(ISTEXT(E469),LARGE(B$14:B468,1)+1,0)))</f>
        <v/>
      </c>
      <c r="C469" s="3027"/>
      <c r="D469" s="3037"/>
      <c r="E469" s="3091"/>
      <c r="F469" s="3053"/>
      <c r="G469" s="3096"/>
      <c r="H469" s="3108" t="str">
        <f t="shared" si="17"/>
        <v/>
      </c>
      <c r="I469" s="3049"/>
      <c r="J469" s="3069"/>
      <c r="K469" s="3042"/>
      <c r="L469" s="3043"/>
      <c r="M469" s="3050"/>
      <c r="N469" s="3051">
        <f t="shared" si="18"/>
        <v>0</v>
      </c>
    </row>
    <row r="470" spans="1:14" s="3058" customFormat="1" ht="26.25" x14ac:dyDescent="0.25">
      <c r="A470" s="3020">
        <f>ROW()</f>
        <v>470</v>
      </c>
      <c r="B470" s="3026" t="str">
        <f>IF(C470="E","",IF(ISBLANK(E470),"",IF(ISTEXT(E470),LARGE(B$14:B469,1)+1,0)))</f>
        <v/>
      </c>
      <c r="C470" s="3027"/>
      <c r="D470" s="3037"/>
      <c r="E470" s="3091"/>
      <c r="F470" s="3053"/>
      <c r="G470" s="3096"/>
      <c r="H470" s="3108" t="str">
        <f t="shared" si="17"/>
        <v/>
      </c>
      <c r="I470" s="3049"/>
      <c r="J470" s="3069"/>
      <c r="K470" s="3042"/>
      <c r="L470" s="3043"/>
      <c r="M470" s="3050"/>
      <c r="N470" s="3051">
        <f t="shared" si="18"/>
        <v>0</v>
      </c>
    </row>
    <row r="471" spans="1:14" s="3058" customFormat="1" ht="26.25" x14ac:dyDescent="0.25">
      <c r="A471" s="3020">
        <f>ROW()</f>
        <v>471</v>
      </c>
      <c r="B471" s="3026" t="str">
        <f>IF(C471="E","",IF(ISBLANK(E471),"",IF(ISTEXT(E471),LARGE(B$14:B470,1)+1,0)))</f>
        <v/>
      </c>
      <c r="C471" s="3027"/>
      <c r="D471" s="3037"/>
      <c r="E471" s="3091"/>
      <c r="F471" s="3053"/>
      <c r="G471" s="3096"/>
      <c r="H471" s="3108" t="str">
        <f t="shared" si="17"/>
        <v/>
      </c>
      <c r="I471" s="3049"/>
      <c r="J471" s="3069"/>
      <c r="K471" s="3042"/>
      <c r="L471" s="3043"/>
      <c r="M471" s="3050"/>
      <c r="N471" s="3051">
        <f t="shared" si="18"/>
        <v>0</v>
      </c>
    </row>
    <row r="472" spans="1:14" s="3058" customFormat="1" ht="26.25" x14ac:dyDescent="0.25">
      <c r="A472" s="3020">
        <f>ROW()</f>
        <v>472</v>
      </c>
      <c r="B472" s="3026" t="str">
        <f>IF(C472="E","",IF(ISBLANK(E472),"",IF(ISTEXT(E472),LARGE(B$14:B471,1)+1,0)))</f>
        <v/>
      </c>
      <c r="C472" s="3027"/>
      <c r="D472" s="3037"/>
      <c r="E472" s="3091"/>
      <c r="F472" s="3053"/>
      <c r="G472" s="3096"/>
      <c r="H472" s="3108" t="str">
        <f t="shared" si="17"/>
        <v/>
      </c>
      <c r="I472" s="3049"/>
      <c r="J472" s="3069"/>
      <c r="K472" s="3042"/>
      <c r="L472" s="3043"/>
      <c r="M472" s="3050"/>
      <c r="N472" s="3051">
        <f t="shared" si="18"/>
        <v>0</v>
      </c>
    </row>
    <row r="473" spans="1:14" s="3058" customFormat="1" ht="26.25" x14ac:dyDescent="0.25">
      <c r="A473" s="3020">
        <f>ROW()</f>
        <v>473</v>
      </c>
      <c r="B473" s="3026" t="str">
        <f>IF(C473="E","",IF(ISBLANK(E473),"",IF(ISTEXT(E473),LARGE(B$14:B472,1)+1,0)))</f>
        <v/>
      </c>
      <c r="C473" s="3027"/>
      <c r="D473" s="3037"/>
      <c r="E473" s="3091"/>
      <c r="F473" s="3053"/>
      <c r="G473" s="3096"/>
      <c r="H473" s="3108" t="str">
        <f t="shared" si="17"/>
        <v/>
      </c>
      <c r="I473" s="3049"/>
      <c r="J473" s="3069"/>
      <c r="K473" s="3042"/>
      <c r="L473" s="3043"/>
      <c r="M473" s="3050"/>
      <c r="N473" s="3051">
        <f t="shared" si="18"/>
        <v>0</v>
      </c>
    </row>
    <row r="474" spans="1:14" s="3058" customFormat="1" ht="26.25" x14ac:dyDescent="0.25">
      <c r="A474" s="3020">
        <f>ROW()</f>
        <v>474</v>
      </c>
      <c r="B474" s="3026" t="str">
        <f>IF(C474="E","",IF(ISBLANK(E474),"",IF(ISTEXT(E474),LARGE(B$14:B473,1)+1,0)))</f>
        <v/>
      </c>
      <c r="C474" s="3027"/>
      <c r="D474" s="3037"/>
      <c r="E474" s="3091"/>
      <c r="F474" s="3053"/>
      <c r="G474" s="3096"/>
      <c r="H474" s="3108" t="str">
        <f t="shared" si="17"/>
        <v/>
      </c>
      <c r="I474" s="3049"/>
      <c r="J474" s="3069"/>
      <c r="K474" s="3042"/>
      <c r="L474" s="3043"/>
      <c r="M474" s="3050"/>
      <c r="N474" s="3051">
        <f t="shared" si="18"/>
        <v>0</v>
      </c>
    </row>
    <row r="475" spans="1:14" s="3058" customFormat="1" ht="26.25" x14ac:dyDescent="0.25">
      <c r="A475" s="3020">
        <f>ROW()</f>
        <v>475</v>
      </c>
      <c r="B475" s="3026" t="str">
        <f>IF(C475="E","",IF(ISBLANK(E475),"",IF(ISTEXT(E475),LARGE(B$14:B474,1)+1,0)))</f>
        <v/>
      </c>
      <c r="C475" s="3027"/>
      <c r="D475" s="3037"/>
      <c r="E475" s="3091"/>
      <c r="F475" s="3053"/>
      <c r="G475" s="3096"/>
      <c r="H475" s="3108" t="str">
        <f t="shared" si="17"/>
        <v/>
      </c>
      <c r="I475" s="3049"/>
      <c r="J475" s="3069"/>
      <c r="K475" s="3042"/>
      <c r="L475" s="3043"/>
      <c r="M475" s="3050"/>
      <c r="N475" s="3051">
        <f t="shared" si="18"/>
        <v>0</v>
      </c>
    </row>
    <row r="476" spans="1:14" s="3058" customFormat="1" ht="26.25" x14ac:dyDescent="0.25">
      <c r="A476" s="3020">
        <f>ROW()</f>
        <v>476</v>
      </c>
      <c r="B476" s="3026" t="str">
        <f>IF(C476="E","",IF(ISBLANK(E476),"",IF(ISTEXT(E476),LARGE(B$14:B475,1)+1,0)))</f>
        <v/>
      </c>
      <c r="C476" s="3027"/>
      <c r="D476" s="3037"/>
      <c r="E476" s="3091"/>
      <c r="F476" s="3053"/>
      <c r="G476" s="3096"/>
      <c r="H476" s="3108" t="str">
        <f t="shared" si="17"/>
        <v/>
      </c>
      <c r="I476" s="3049"/>
      <c r="J476" s="3069"/>
      <c r="K476" s="3042"/>
      <c r="L476" s="3043"/>
      <c r="M476" s="3050"/>
      <c r="N476" s="3051">
        <f t="shared" si="18"/>
        <v>0</v>
      </c>
    </row>
    <row r="477" spans="1:14" s="3058" customFormat="1" ht="26.25" x14ac:dyDescent="0.25">
      <c r="A477" s="3020">
        <f>ROW()</f>
        <v>477</v>
      </c>
      <c r="B477" s="3026" t="str">
        <f>IF(C477="E","",IF(ISBLANK(E477),"",IF(ISTEXT(E477),LARGE(B$14:B476,1)+1,0)))</f>
        <v/>
      </c>
      <c r="C477" s="3027"/>
      <c r="D477" s="3037"/>
      <c r="E477" s="3091"/>
      <c r="F477" s="3053"/>
      <c r="G477" s="3096"/>
      <c r="H477" s="3108" t="str">
        <f t="shared" si="17"/>
        <v/>
      </c>
      <c r="I477" s="3049"/>
      <c r="J477" s="3069"/>
      <c r="K477" s="3042"/>
      <c r="L477" s="3043"/>
      <c r="M477" s="3050"/>
      <c r="N477" s="3051">
        <f t="shared" si="18"/>
        <v>0</v>
      </c>
    </row>
    <row r="478" spans="1:14" s="3058" customFormat="1" ht="26.25" x14ac:dyDescent="0.25">
      <c r="A478" s="3020">
        <f>ROW()</f>
        <v>478</v>
      </c>
      <c r="B478" s="3026" t="str">
        <f>IF(C478="E","",IF(ISBLANK(E478),"",IF(ISTEXT(E478),LARGE(B$14:B477,1)+1,0)))</f>
        <v/>
      </c>
      <c r="C478" s="3027"/>
      <c r="D478" s="3037"/>
      <c r="E478" s="3091"/>
      <c r="F478" s="3053"/>
      <c r="G478" s="3096"/>
      <c r="H478" s="3108" t="str">
        <f t="shared" si="17"/>
        <v/>
      </c>
      <c r="I478" s="3049"/>
      <c r="J478" s="3069"/>
      <c r="K478" s="3042"/>
      <c r="L478" s="3043"/>
      <c r="M478" s="3050"/>
      <c r="N478" s="3051">
        <f t="shared" si="18"/>
        <v>0</v>
      </c>
    </row>
    <row r="479" spans="1:14" s="3058" customFormat="1" ht="26.25" x14ac:dyDescent="0.25">
      <c r="A479" s="3020">
        <f>ROW()</f>
        <v>479</v>
      </c>
      <c r="B479" s="3026" t="str">
        <f>IF(C479="E","",IF(ISBLANK(E479),"",IF(ISTEXT(E479),LARGE(B$14:B478,1)+1,0)))</f>
        <v/>
      </c>
      <c r="C479" s="3027"/>
      <c r="D479" s="3037"/>
      <c r="E479" s="3091"/>
      <c r="F479" s="3053"/>
      <c r="G479" s="3096"/>
      <c r="H479" s="3108" t="str">
        <f t="shared" si="17"/>
        <v/>
      </c>
      <c r="I479" s="3049"/>
      <c r="J479" s="3069"/>
      <c r="K479" s="3042"/>
      <c r="L479" s="3043"/>
      <c r="M479" s="3050"/>
      <c r="N479" s="3051">
        <f t="shared" si="18"/>
        <v>0</v>
      </c>
    </row>
    <row r="480" spans="1:14" s="3058" customFormat="1" ht="26.25" x14ac:dyDescent="0.25">
      <c r="A480" s="3020">
        <f>ROW()</f>
        <v>480</v>
      </c>
      <c r="B480" s="3026" t="str">
        <f>IF(C480="E","",IF(ISBLANK(E480),"",IF(ISTEXT(E480),LARGE(B$14:B479,1)+1,0)))</f>
        <v/>
      </c>
      <c r="C480" s="3027"/>
      <c r="D480" s="3037"/>
      <c r="E480" s="3091"/>
      <c r="F480" s="3053"/>
      <c r="G480" s="3096"/>
      <c r="H480" s="3108" t="str">
        <f t="shared" si="17"/>
        <v/>
      </c>
      <c r="I480" s="3049"/>
      <c r="J480" s="3069"/>
      <c r="K480" s="3042"/>
      <c r="L480" s="3043"/>
      <c r="M480" s="3050"/>
      <c r="N480" s="3051">
        <f t="shared" si="18"/>
        <v>0</v>
      </c>
    </row>
    <row r="481" spans="1:14" s="3058" customFormat="1" ht="26.25" x14ac:dyDescent="0.25">
      <c r="A481" s="3020">
        <f>ROW()</f>
        <v>481</v>
      </c>
      <c r="B481" s="3026" t="str">
        <f>IF(C481="E","",IF(ISBLANK(E481),"",IF(ISTEXT(E481),LARGE(B$14:B480,1)+1,0)))</f>
        <v/>
      </c>
      <c r="C481" s="3027"/>
      <c r="D481" s="3037"/>
      <c r="E481" s="3091"/>
      <c r="F481" s="3053"/>
      <c r="G481" s="3096"/>
      <c r="H481" s="3108" t="str">
        <f t="shared" si="17"/>
        <v/>
      </c>
      <c r="I481" s="3049"/>
      <c r="J481" s="3069"/>
      <c r="K481" s="3042"/>
      <c r="L481" s="3043"/>
      <c r="M481" s="3050"/>
      <c r="N481" s="3051">
        <f t="shared" si="18"/>
        <v>0</v>
      </c>
    </row>
    <row r="482" spans="1:14" s="3058" customFormat="1" ht="26.25" x14ac:dyDescent="0.25">
      <c r="A482" s="3020">
        <f>ROW()</f>
        <v>482</v>
      </c>
      <c r="B482" s="3026" t="str">
        <f>IF(C482="E","",IF(ISBLANK(E482),"",IF(ISTEXT(E482),LARGE(B$14:B481,1)+1,0)))</f>
        <v/>
      </c>
      <c r="C482" s="3027"/>
      <c r="D482" s="3037"/>
      <c r="E482" s="3091"/>
      <c r="F482" s="3053"/>
      <c r="G482" s="3096"/>
      <c r="H482" s="3108" t="str">
        <f t="shared" si="17"/>
        <v/>
      </c>
      <c r="I482" s="3049"/>
      <c r="J482" s="3069"/>
      <c r="K482" s="3042"/>
      <c r="L482" s="3043"/>
      <c r="M482" s="3050"/>
      <c r="N482" s="3051">
        <f t="shared" si="18"/>
        <v>0</v>
      </c>
    </row>
    <row r="483" spans="1:14" s="3058" customFormat="1" ht="26.25" x14ac:dyDescent="0.25">
      <c r="A483" s="3020">
        <f>ROW()</f>
        <v>483</v>
      </c>
      <c r="B483" s="3026" t="str">
        <f>IF(C483="E","",IF(ISBLANK(E483),"",IF(ISTEXT(E483),LARGE(B$14:B482,1)+1,0)))</f>
        <v/>
      </c>
      <c r="C483" s="3027"/>
      <c r="D483" s="3037"/>
      <c r="E483" s="3091"/>
      <c r="F483" s="3053"/>
      <c r="G483" s="3096"/>
      <c r="H483" s="3108" t="str">
        <f t="shared" si="17"/>
        <v/>
      </c>
      <c r="I483" s="3049"/>
      <c r="J483" s="3069"/>
      <c r="K483" s="3042"/>
      <c r="L483" s="3043"/>
      <c r="M483" s="3050"/>
      <c r="N483" s="3051">
        <f t="shared" si="18"/>
        <v>0</v>
      </c>
    </row>
    <row r="484" spans="1:14" s="3058" customFormat="1" ht="26.25" x14ac:dyDescent="0.25">
      <c r="A484" s="3020">
        <f>ROW()</f>
        <v>484</v>
      </c>
      <c r="B484" s="3026" t="str">
        <f>IF(C484="E","",IF(ISBLANK(E484),"",IF(ISTEXT(E484),LARGE(B$14:B483,1)+1,0)))</f>
        <v/>
      </c>
      <c r="C484" s="3027"/>
      <c r="D484" s="3037"/>
      <c r="E484" s="3091"/>
      <c r="F484" s="3053"/>
      <c r="G484" s="3096"/>
      <c r="H484" s="3108" t="str">
        <f t="shared" si="17"/>
        <v/>
      </c>
      <c r="I484" s="3049"/>
      <c r="J484" s="3069"/>
      <c r="K484" s="3042"/>
      <c r="L484" s="3043"/>
      <c r="M484" s="3050"/>
      <c r="N484" s="3051">
        <f t="shared" si="18"/>
        <v>0</v>
      </c>
    </row>
    <row r="485" spans="1:14" s="3058" customFormat="1" ht="26.25" x14ac:dyDescent="0.25">
      <c r="A485" s="3020">
        <f>ROW()</f>
        <v>485</v>
      </c>
      <c r="B485" s="3026" t="str">
        <f>IF(C485="E","",IF(ISBLANK(E485),"",IF(ISTEXT(E485),LARGE(B$14:B484,1)+1,0)))</f>
        <v/>
      </c>
      <c r="C485" s="3027"/>
      <c r="D485" s="3037"/>
      <c r="E485" s="3091"/>
      <c r="F485" s="3053"/>
      <c r="G485" s="3096"/>
      <c r="H485" s="3108" t="str">
        <f t="shared" si="17"/>
        <v/>
      </c>
      <c r="I485" s="3049"/>
      <c r="J485" s="3069"/>
      <c r="K485" s="3042"/>
      <c r="L485" s="3043"/>
      <c r="M485" s="3050"/>
      <c r="N485" s="3051">
        <f t="shared" si="18"/>
        <v>0</v>
      </c>
    </row>
    <row r="486" spans="1:14" s="3058" customFormat="1" ht="26.25" x14ac:dyDescent="0.25">
      <c r="A486" s="3020">
        <f>ROW()</f>
        <v>486</v>
      </c>
      <c r="B486" s="3026" t="str">
        <f>IF(C486="E","",IF(ISBLANK(E486),"",IF(ISTEXT(E486),LARGE(B$14:B485,1)+1,0)))</f>
        <v/>
      </c>
      <c r="C486" s="3027"/>
      <c r="D486" s="3037"/>
      <c r="E486" s="3091"/>
      <c r="F486" s="3053"/>
      <c r="G486" s="3096"/>
      <c r="H486" s="3108" t="str">
        <f t="shared" si="17"/>
        <v/>
      </c>
      <c r="I486" s="3049"/>
      <c r="J486" s="3069"/>
      <c r="K486" s="3042"/>
      <c r="L486" s="3043"/>
      <c r="M486" s="3050"/>
      <c r="N486" s="3051">
        <f t="shared" si="18"/>
        <v>0</v>
      </c>
    </row>
    <row r="487" spans="1:14" s="3058" customFormat="1" ht="26.25" x14ac:dyDescent="0.25">
      <c r="A487" s="3020">
        <f>ROW()</f>
        <v>487</v>
      </c>
      <c r="B487" s="3026" t="str">
        <f>IF(C487="E","",IF(ISBLANK(E487),"",IF(ISTEXT(E487),LARGE(B$14:B486,1)+1,0)))</f>
        <v/>
      </c>
      <c r="C487" s="3027"/>
      <c r="D487" s="3037"/>
      <c r="E487" s="3091"/>
      <c r="F487" s="3053"/>
      <c r="G487" s="3096"/>
      <c r="H487" s="3108" t="str">
        <f t="shared" si="17"/>
        <v/>
      </c>
      <c r="I487" s="3049"/>
      <c r="J487" s="3069"/>
      <c r="K487" s="3042"/>
      <c r="L487" s="3043"/>
      <c r="M487" s="3050"/>
      <c r="N487" s="3051">
        <f t="shared" si="18"/>
        <v>0</v>
      </c>
    </row>
    <row r="488" spans="1:14" s="3058" customFormat="1" ht="26.25" x14ac:dyDescent="0.25">
      <c r="A488" s="3020">
        <f>ROW()</f>
        <v>488</v>
      </c>
      <c r="B488" s="3026" t="str">
        <f>IF(C488="E","",IF(ISBLANK(E488),"",IF(ISTEXT(E488),LARGE(B$14:B487,1)+1,0)))</f>
        <v/>
      </c>
      <c r="C488" s="3027"/>
      <c r="D488" s="3037"/>
      <c r="E488" s="3091"/>
      <c r="F488" s="3053"/>
      <c r="G488" s="3096"/>
      <c r="H488" s="3108" t="str">
        <f t="shared" si="17"/>
        <v/>
      </c>
      <c r="I488" s="3049"/>
      <c r="J488" s="3069"/>
      <c r="K488" s="3042"/>
      <c r="L488" s="3043"/>
      <c r="M488" s="3050"/>
      <c r="N488" s="3051">
        <f t="shared" si="18"/>
        <v>0</v>
      </c>
    </row>
    <row r="489" spans="1:14" s="3058" customFormat="1" ht="26.25" x14ac:dyDescent="0.25">
      <c r="A489" s="3020">
        <f>ROW()</f>
        <v>489</v>
      </c>
      <c r="B489" s="3026" t="str">
        <f>IF(C489="E","",IF(ISBLANK(E489),"",IF(ISTEXT(E489),LARGE(B$14:B488,1)+1,0)))</f>
        <v/>
      </c>
      <c r="C489" s="3027"/>
      <c r="D489" s="3037"/>
      <c r="E489" s="3091"/>
      <c r="F489" s="3053"/>
      <c r="G489" s="3096"/>
      <c r="H489" s="3108" t="str">
        <f t="shared" si="17"/>
        <v/>
      </c>
      <c r="I489" s="3049"/>
      <c r="J489" s="3069"/>
      <c r="K489" s="3042"/>
      <c r="L489" s="3043"/>
      <c r="M489" s="3050"/>
      <c r="N489" s="3051">
        <f t="shared" si="18"/>
        <v>0</v>
      </c>
    </row>
    <row r="490" spans="1:14" s="3058" customFormat="1" ht="26.25" x14ac:dyDescent="0.25">
      <c r="A490" s="3020">
        <f>ROW()</f>
        <v>490</v>
      </c>
      <c r="B490" s="3026" t="str">
        <f>IF(C490="E","",IF(ISBLANK(E490),"",IF(ISTEXT(E490),LARGE(B$14:B489,1)+1,0)))</f>
        <v/>
      </c>
      <c r="C490" s="3027"/>
      <c r="D490" s="3037"/>
      <c r="E490" s="3091"/>
      <c r="F490" s="3053"/>
      <c r="G490" s="3096"/>
      <c r="H490" s="3108" t="str">
        <f t="shared" si="17"/>
        <v/>
      </c>
      <c r="I490" s="3049"/>
      <c r="J490" s="3069"/>
      <c r="K490" s="3042"/>
      <c r="L490" s="3043"/>
      <c r="M490" s="3050"/>
      <c r="N490" s="3051">
        <f t="shared" si="18"/>
        <v>0</v>
      </c>
    </row>
    <row r="491" spans="1:14" s="3058" customFormat="1" ht="26.25" x14ac:dyDescent="0.25">
      <c r="A491" s="3020">
        <f>ROW()</f>
        <v>491</v>
      </c>
      <c r="B491" s="3026" t="str">
        <f>IF(C491="E","",IF(ISBLANK(E491),"",IF(ISTEXT(E491),LARGE(B$14:B490,1)+1,0)))</f>
        <v/>
      </c>
      <c r="C491" s="3027"/>
      <c r="D491" s="3037"/>
      <c r="E491" s="3091"/>
      <c r="F491" s="3053"/>
      <c r="G491" s="3096"/>
      <c r="H491" s="3108" t="str">
        <f t="shared" si="17"/>
        <v/>
      </c>
      <c r="I491" s="3049"/>
      <c r="J491" s="3069"/>
      <c r="K491" s="3042"/>
      <c r="L491" s="3043"/>
      <c r="M491" s="3050"/>
      <c r="N491" s="3051">
        <f t="shared" si="18"/>
        <v>0</v>
      </c>
    </row>
    <row r="492" spans="1:14" s="3058" customFormat="1" ht="26.25" x14ac:dyDescent="0.25">
      <c r="A492" s="3020">
        <f>ROW()</f>
        <v>492</v>
      </c>
      <c r="B492" s="3026" t="str">
        <f>IF(C492="E","",IF(ISBLANK(E492),"",IF(ISTEXT(E492),LARGE(B$14:B491,1)+1,0)))</f>
        <v/>
      </c>
      <c r="C492" s="3027"/>
      <c r="D492" s="3037"/>
      <c r="E492" s="3091"/>
      <c r="F492" s="3053"/>
      <c r="G492" s="3096"/>
      <c r="H492" s="3108" t="str">
        <f t="shared" si="17"/>
        <v/>
      </c>
      <c r="I492" s="3049"/>
      <c r="J492" s="3069"/>
      <c r="K492" s="3042"/>
      <c r="L492" s="3043"/>
      <c r="M492" s="3050"/>
      <c r="N492" s="3051">
        <f t="shared" si="18"/>
        <v>0</v>
      </c>
    </row>
    <row r="493" spans="1:14" s="3058" customFormat="1" ht="26.25" x14ac:dyDescent="0.25">
      <c r="A493" s="3020">
        <f>ROW()</f>
        <v>493</v>
      </c>
      <c r="B493" s="3026" t="str">
        <f>IF(C493="E","",IF(ISBLANK(E493),"",IF(ISTEXT(E493),LARGE(B$14:B492,1)+1,0)))</f>
        <v/>
      </c>
      <c r="C493" s="3027"/>
      <c r="D493" s="3037"/>
      <c r="E493" s="3091"/>
      <c r="F493" s="3053"/>
      <c r="G493" s="3096"/>
      <c r="H493" s="3108" t="str">
        <f t="shared" si="17"/>
        <v/>
      </c>
      <c r="I493" s="3049"/>
      <c r="J493" s="3069"/>
      <c r="K493" s="3042"/>
      <c r="L493" s="3043"/>
      <c r="M493" s="3050"/>
      <c r="N493" s="3051">
        <f t="shared" si="18"/>
        <v>0</v>
      </c>
    </row>
    <row r="494" spans="1:14" s="3058" customFormat="1" ht="26.25" x14ac:dyDescent="0.25">
      <c r="A494" s="3020">
        <f>ROW()</f>
        <v>494</v>
      </c>
      <c r="B494" s="3026" t="str">
        <f>IF(C494="E","",IF(ISBLANK(E494),"",IF(ISTEXT(E494),LARGE(B$14:B493,1)+1,0)))</f>
        <v/>
      </c>
      <c r="C494" s="3027"/>
      <c r="D494" s="3037"/>
      <c r="E494" s="3091"/>
      <c r="F494" s="3053"/>
      <c r="G494" s="3096"/>
      <c r="H494" s="3108" t="str">
        <f t="shared" si="17"/>
        <v/>
      </c>
      <c r="I494" s="3049"/>
      <c r="J494" s="3069"/>
      <c r="K494" s="3042"/>
      <c r="L494" s="3043"/>
      <c r="M494" s="3050"/>
      <c r="N494" s="3051">
        <f t="shared" si="18"/>
        <v>0</v>
      </c>
    </row>
    <row r="495" spans="1:14" s="3058" customFormat="1" ht="26.25" x14ac:dyDescent="0.25">
      <c r="A495" s="3020">
        <f>ROW()</f>
        <v>495</v>
      </c>
      <c r="B495" s="3026" t="str">
        <f>IF(C495="E","",IF(ISBLANK(E495),"",IF(ISTEXT(E495),LARGE(B$14:B494,1)+1,0)))</f>
        <v/>
      </c>
      <c r="C495" s="3027"/>
      <c r="D495" s="3037"/>
      <c r="E495" s="3091"/>
      <c r="F495" s="3053"/>
      <c r="G495" s="3096"/>
      <c r="H495" s="3108" t="str">
        <f t="shared" si="17"/>
        <v/>
      </c>
      <c r="I495" s="3049"/>
      <c r="J495" s="3069"/>
      <c r="K495" s="3042"/>
      <c r="L495" s="3043"/>
      <c r="M495" s="3050"/>
      <c r="N495" s="3051">
        <f t="shared" si="18"/>
        <v>0</v>
      </c>
    </row>
    <row r="496" spans="1:14" s="3058" customFormat="1" ht="26.25" x14ac:dyDescent="0.25">
      <c r="A496" s="3020">
        <f>ROW()</f>
        <v>496</v>
      </c>
      <c r="B496" s="3026" t="str">
        <f>IF(C496="E","",IF(ISBLANK(E496),"",IF(ISTEXT(E496),LARGE(B$14:B495,1)+1,0)))</f>
        <v/>
      </c>
      <c r="C496" s="3027"/>
      <c r="D496" s="3037"/>
      <c r="E496" s="3091"/>
      <c r="F496" s="3053"/>
      <c r="G496" s="3096"/>
      <c r="H496" s="3108" t="str">
        <f t="shared" si="17"/>
        <v/>
      </c>
      <c r="I496" s="3049"/>
      <c r="J496" s="3069"/>
      <c r="K496" s="3042"/>
      <c r="L496" s="3043"/>
      <c r="M496" s="3050"/>
      <c r="N496" s="3051">
        <f t="shared" si="18"/>
        <v>0</v>
      </c>
    </row>
    <row r="497" spans="1:14" s="3058" customFormat="1" ht="26.25" x14ac:dyDescent="0.25">
      <c r="A497" s="3020">
        <f>ROW()</f>
        <v>497</v>
      </c>
      <c r="B497" s="3026" t="str">
        <f>IF(C497="E","",IF(ISBLANK(E497),"",IF(ISTEXT(E497),LARGE(B$14:B496,1)+1,0)))</f>
        <v/>
      </c>
      <c r="C497" s="3027"/>
      <c r="D497" s="3037"/>
      <c r="E497" s="3091"/>
      <c r="F497" s="3053"/>
      <c r="G497" s="3096"/>
      <c r="H497" s="3108" t="str">
        <f t="shared" si="17"/>
        <v/>
      </c>
      <c r="I497" s="3049"/>
      <c r="J497" s="3069"/>
      <c r="K497" s="3042"/>
      <c r="L497" s="3043"/>
      <c r="M497" s="3050"/>
      <c r="N497" s="3051">
        <f t="shared" si="18"/>
        <v>0</v>
      </c>
    </row>
    <row r="498" spans="1:14" s="3058" customFormat="1" ht="26.25" x14ac:dyDescent="0.25">
      <c r="A498" s="3020">
        <f>ROW()</f>
        <v>498</v>
      </c>
      <c r="B498" s="3026" t="str">
        <f>IF(C498="E","",IF(ISBLANK(E498),"",IF(ISTEXT(E498),LARGE(B$14:B497,1)+1,0)))</f>
        <v/>
      </c>
      <c r="C498" s="3027"/>
      <c r="D498" s="3037"/>
      <c r="E498" s="3091"/>
      <c r="F498" s="3053"/>
      <c r="G498" s="3096"/>
      <c r="H498" s="3108" t="str">
        <f t="shared" si="17"/>
        <v/>
      </c>
      <c r="I498" s="3049"/>
      <c r="J498" s="3069"/>
      <c r="K498" s="3042"/>
      <c r="L498" s="3043"/>
      <c r="M498" s="3050"/>
      <c r="N498" s="3051">
        <f t="shared" si="18"/>
        <v>0</v>
      </c>
    </row>
    <row r="499" spans="1:14" s="3058" customFormat="1" ht="26.25" x14ac:dyDescent="0.25">
      <c r="A499" s="3020">
        <f>ROW()</f>
        <v>499</v>
      </c>
      <c r="B499" s="3026" t="str">
        <f>IF(C499="E","",IF(ISBLANK(E499),"",IF(ISTEXT(E499),LARGE(B$14:B498,1)+1,0)))</f>
        <v/>
      </c>
      <c r="C499" s="3027"/>
      <c r="D499" s="3037"/>
      <c r="E499" s="3091"/>
      <c r="F499" s="3053"/>
      <c r="G499" s="3096"/>
      <c r="H499" s="3108" t="str">
        <f t="shared" si="17"/>
        <v/>
      </c>
      <c r="I499" s="3049"/>
      <c r="J499" s="3069"/>
      <c r="K499" s="3042"/>
      <c r="L499" s="3043"/>
      <c r="M499" s="3050"/>
      <c r="N499" s="3051">
        <f t="shared" si="18"/>
        <v>0</v>
      </c>
    </row>
    <row r="500" spans="1:14" s="3058" customFormat="1" ht="26.25" x14ac:dyDescent="0.25">
      <c r="A500" s="3020">
        <f>ROW()</f>
        <v>500</v>
      </c>
      <c r="B500" s="3026" t="str">
        <f>IF(C500="E","",IF(ISBLANK(E500),"",IF(ISTEXT(E500),LARGE(B$14:B499,1)+1,0)))</f>
        <v/>
      </c>
      <c r="C500" s="3027"/>
      <c r="D500" s="3037"/>
      <c r="E500" s="3091"/>
      <c r="F500" s="3053"/>
      <c r="G500" s="3096"/>
      <c r="H500" s="3108" t="str">
        <f t="shared" si="17"/>
        <v/>
      </c>
      <c r="I500" s="3049"/>
      <c r="J500" s="3069"/>
      <c r="K500" s="3042"/>
      <c r="L500" s="3043"/>
      <c r="M500" s="3050"/>
      <c r="N500" s="3051">
        <f t="shared" si="18"/>
        <v>0</v>
      </c>
    </row>
    <row r="501" spans="1:14" s="3058" customFormat="1" ht="26.25" x14ac:dyDescent="0.25">
      <c r="A501" s="3020">
        <f>ROW()</f>
        <v>501</v>
      </c>
      <c r="B501" s="3026" t="str">
        <f>IF(C501="E","",IF(ISBLANK(E501),"",IF(ISTEXT(E501),LARGE(B$14:B500,1)+1,0)))</f>
        <v/>
      </c>
      <c r="C501" s="3027"/>
      <c r="D501" s="3037"/>
      <c r="E501" s="3091"/>
      <c r="F501" s="3053"/>
      <c r="G501" s="3096"/>
      <c r="H501" s="3108" t="str">
        <f t="shared" si="17"/>
        <v/>
      </c>
      <c r="I501" s="3049"/>
      <c r="J501" s="3069"/>
      <c r="K501" s="3042"/>
      <c r="L501" s="3043"/>
      <c r="M501" s="3050"/>
      <c r="N501" s="3051">
        <f t="shared" si="18"/>
        <v>0</v>
      </c>
    </row>
    <row r="502" spans="1:14" s="3058" customFormat="1" ht="26.25" x14ac:dyDescent="0.25">
      <c r="A502" s="3020">
        <f>ROW()</f>
        <v>502</v>
      </c>
      <c r="B502" s="3026" t="str">
        <f>IF(C502="E","",IF(ISBLANK(E502),"",IF(ISTEXT(E502),LARGE(B$14:B501,1)+1,0)))</f>
        <v/>
      </c>
      <c r="C502" s="3027"/>
      <c r="D502" s="3037"/>
      <c r="E502" s="3091"/>
      <c r="F502" s="3053"/>
      <c r="G502" s="3096"/>
      <c r="H502" s="3108" t="str">
        <f t="shared" si="17"/>
        <v/>
      </c>
      <c r="I502" s="3049"/>
      <c r="J502" s="3069"/>
      <c r="K502" s="3042"/>
      <c r="L502" s="3043"/>
      <c r="M502" s="3050"/>
      <c r="N502" s="3051">
        <f t="shared" si="18"/>
        <v>0</v>
      </c>
    </row>
    <row r="503" spans="1:14" s="3058" customFormat="1" ht="26.25" x14ac:dyDescent="0.25">
      <c r="A503" s="3020">
        <f>ROW()</f>
        <v>503</v>
      </c>
      <c r="B503" s="3026" t="str">
        <f>IF(C503="E","",IF(ISBLANK(E503),"",IF(ISTEXT(E503),LARGE(B$14:B502,1)+1,0)))</f>
        <v/>
      </c>
      <c r="C503" s="3027"/>
      <c r="D503" s="3037"/>
      <c r="E503" s="3091"/>
      <c r="F503" s="3053"/>
      <c r="G503" s="3096"/>
      <c r="H503" s="3108" t="str">
        <f t="shared" si="17"/>
        <v/>
      </c>
      <c r="I503" s="3049"/>
      <c r="J503" s="3069"/>
      <c r="K503" s="3042"/>
      <c r="L503" s="3043"/>
      <c r="M503" s="3050"/>
      <c r="N503" s="3051">
        <f t="shared" si="18"/>
        <v>0</v>
      </c>
    </row>
    <row r="504" spans="1:14" s="3058" customFormat="1" ht="26.25" x14ac:dyDescent="0.25">
      <c r="A504" s="3020">
        <f>ROW()</f>
        <v>504</v>
      </c>
      <c r="B504" s="3026" t="str">
        <f>IF(C504="E","",IF(ISBLANK(E504),"",IF(ISTEXT(E504),LARGE(B$14:B503,1)+1,0)))</f>
        <v/>
      </c>
      <c r="C504" s="3027"/>
      <c r="D504" s="3037"/>
      <c r="E504" s="3091"/>
      <c r="F504" s="3053"/>
      <c r="G504" s="3096"/>
      <c r="H504" s="3108" t="str">
        <f t="shared" si="17"/>
        <v/>
      </c>
      <c r="I504" s="3049"/>
      <c r="J504" s="3069"/>
      <c r="K504" s="3042"/>
      <c r="L504" s="3043"/>
      <c r="M504" s="3050"/>
      <c r="N504" s="3051">
        <f t="shared" si="18"/>
        <v>0</v>
      </c>
    </row>
    <row r="505" spans="1:14" s="3058" customFormat="1" ht="26.25" x14ac:dyDescent="0.25">
      <c r="A505" s="3020">
        <f>ROW()</f>
        <v>505</v>
      </c>
      <c r="B505" s="3026" t="str">
        <f>IF(C505="E","",IF(ISBLANK(E505),"",IF(ISTEXT(E505),LARGE(B$14:B504,1)+1,0)))</f>
        <v/>
      </c>
      <c r="C505" s="3027"/>
      <c r="D505" s="3037"/>
      <c r="E505" s="3091"/>
      <c r="F505" s="3053"/>
      <c r="G505" s="3096"/>
      <c r="H505" s="3108" t="str">
        <f t="shared" ref="H505:H559" si="19">IF(ISBLANK(G505),"",G505*1000)</f>
        <v/>
      </c>
      <c r="I505" s="3049"/>
      <c r="J505" s="3069"/>
      <c r="K505" s="3042"/>
      <c r="L505" s="3043"/>
      <c r="M505" s="3050"/>
      <c r="N505" s="3051">
        <f t="shared" si="18"/>
        <v>0</v>
      </c>
    </row>
    <row r="506" spans="1:14" s="3058" customFormat="1" ht="26.25" x14ac:dyDescent="0.25">
      <c r="A506" s="3020">
        <f>ROW()</f>
        <v>506</v>
      </c>
      <c r="B506" s="3026" t="str">
        <f>IF(C506="E","",IF(ISBLANK(E506),"",IF(ISTEXT(E506),LARGE(B$14:B505,1)+1,0)))</f>
        <v/>
      </c>
      <c r="C506" s="3027"/>
      <c r="D506" s="3037"/>
      <c r="E506" s="3091"/>
      <c r="F506" s="3053"/>
      <c r="G506" s="3096"/>
      <c r="H506" s="3108" t="str">
        <f t="shared" si="19"/>
        <v/>
      </c>
      <c r="I506" s="3049"/>
      <c r="J506" s="3069"/>
      <c r="K506" s="3042"/>
      <c r="L506" s="3043"/>
      <c r="M506" s="3050"/>
      <c r="N506" s="3051">
        <f t="shared" si="18"/>
        <v>0</v>
      </c>
    </row>
    <row r="507" spans="1:14" s="3058" customFormat="1" ht="26.25" x14ac:dyDescent="0.25">
      <c r="A507" s="3020">
        <f>ROW()</f>
        <v>507</v>
      </c>
      <c r="B507" s="3026" t="str">
        <f>IF(C507="E","",IF(ISBLANK(E507),"",IF(ISTEXT(E507),LARGE(B$14:B506,1)+1,0)))</f>
        <v/>
      </c>
      <c r="C507" s="3027"/>
      <c r="D507" s="3037"/>
      <c r="E507" s="3091"/>
      <c r="F507" s="3053"/>
      <c r="G507" s="3096"/>
      <c r="H507" s="3108" t="str">
        <f t="shared" si="19"/>
        <v/>
      </c>
      <c r="I507" s="3049"/>
      <c r="J507" s="3069"/>
      <c r="K507" s="3042"/>
      <c r="L507" s="3043"/>
      <c r="M507" s="3050"/>
      <c r="N507" s="3051">
        <f t="shared" si="18"/>
        <v>0</v>
      </c>
    </row>
    <row r="508" spans="1:14" s="3058" customFormat="1" ht="26.25" x14ac:dyDescent="0.25">
      <c r="A508" s="3020">
        <f>ROW()</f>
        <v>508</v>
      </c>
      <c r="B508" s="3026" t="str">
        <f>IF(C508="E","",IF(ISBLANK(E508),"",IF(ISTEXT(E508),LARGE(B$14:B507,1)+1,0)))</f>
        <v/>
      </c>
      <c r="C508" s="3027"/>
      <c r="D508" s="3037"/>
      <c r="E508" s="3091"/>
      <c r="F508" s="3053"/>
      <c r="G508" s="3096"/>
      <c r="H508" s="3108" t="str">
        <f t="shared" si="19"/>
        <v/>
      </c>
      <c r="I508" s="3049"/>
      <c r="J508" s="3069"/>
      <c r="K508" s="3042"/>
      <c r="L508" s="3043"/>
      <c r="M508" s="3050"/>
      <c r="N508" s="3051">
        <f t="shared" si="18"/>
        <v>0</v>
      </c>
    </row>
    <row r="509" spans="1:14" s="3058" customFormat="1" ht="26.25" x14ac:dyDescent="0.25">
      <c r="A509" s="3020">
        <f>ROW()</f>
        <v>509</v>
      </c>
      <c r="B509" s="3026" t="str">
        <f>IF(C509="E","",IF(ISBLANK(E509),"",IF(ISTEXT(E509),LARGE(B$14:B508,1)+1,0)))</f>
        <v/>
      </c>
      <c r="C509" s="3027"/>
      <c r="D509" s="3037"/>
      <c r="E509" s="3091"/>
      <c r="F509" s="3053"/>
      <c r="G509" s="3096"/>
      <c r="H509" s="3108" t="str">
        <f t="shared" si="19"/>
        <v/>
      </c>
      <c r="I509" s="3049"/>
      <c r="J509" s="3069"/>
      <c r="K509" s="3042"/>
      <c r="L509" s="3043"/>
      <c r="M509" s="3050"/>
      <c r="N509" s="3051">
        <f t="shared" si="18"/>
        <v>0</v>
      </c>
    </row>
    <row r="510" spans="1:14" s="3058" customFormat="1" ht="26.25" x14ac:dyDescent="0.25">
      <c r="A510" s="3020">
        <f>ROW()</f>
        <v>510</v>
      </c>
      <c r="B510" s="3026" t="str">
        <f>IF(C510="E","",IF(ISBLANK(E510),"",IF(ISTEXT(E510),LARGE(B$14:B509,1)+1,0)))</f>
        <v/>
      </c>
      <c r="C510" s="3027"/>
      <c r="D510" s="3037"/>
      <c r="E510" s="3091"/>
      <c r="F510" s="3053"/>
      <c r="G510" s="3096"/>
      <c r="H510" s="3108" t="str">
        <f t="shared" si="19"/>
        <v/>
      </c>
      <c r="I510" s="3049"/>
      <c r="J510" s="3069"/>
      <c r="K510" s="3042"/>
      <c r="L510" s="3043"/>
      <c r="M510" s="3050"/>
      <c r="N510" s="3051">
        <f t="shared" si="18"/>
        <v>0</v>
      </c>
    </row>
    <row r="511" spans="1:14" s="3058" customFormat="1" ht="26.25" x14ac:dyDescent="0.25">
      <c r="A511" s="3020">
        <f>ROW()</f>
        <v>511</v>
      </c>
      <c r="B511" s="3026" t="str">
        <f>IF(C511="E","",IF(ISBLANK(E511),"",IF(ISTEXT(E511),LARGE(B$14:B510,1)+1,0)))</f>
        <v/>
      </c>
      <c r="C511" s="3027"/>
      <c r="D511" s="3037"/>
      <c r="E511" s="3091"/>
      <c r="F511" s="3053"/>
      <c r="G511" s="3096"/>
      <c r="H511" s="3108" t="str">
        <f t="shared" si="19"/>
        <v/>
      </c>
      <c r="I511" s="3049"/>
      <c r="J511" s="3069"/>
      <c r="K511" s="3042"/>
      <c r="L511" s="3043"/>
      <c r="M511" s="3050"/>
      <c r="N511" s="3051">
        <f t="shared" si="18"/>
        <v>0</v>
      </c>
    </row>
    <row r="512" spans="1:14" s="3058" customFormat="1" ht="26.25" x14ac:dyDescent="0.25">
      <c r="A512" s="3020">
        <f>ROW()</f>
        <v>512</v>
      </c>
      <c r="B512" s="3026" t="str">
        <f>IF(C512="E","",IF(ISBLANK(E512),"",IF(ISTEXT(E512),LARGE(B$14:B511,1)+1,0)))</f>
        <v/>
      </c>
      <c r="C512" s="3027"/>
      <c r="D512" s="3037"/>
      <c r="E512" s="3091"/>
      <c r="F512" s="3053"/>
      <c r="G512" s="3096"/>
      <c r="H512" s="3108" t="str">
        <f t="shared" si="19"/>
        <v/>
      </c>
      <c r="I512" s="3049"/>
      <c r="J512" s="3069"/>
      <c r="K512" s="3042"/>
      <c r="L512" s="3043"/>
      <c r="M512" s="3050"/>
      <c r="N512" s="3051">
        <f t="shared" si="18"/>
        <v>0</v>
      </c>
    </row>
    <row r="513" spans="1:14" s="3058" customFormat="1" ht="26.25" x14ac:dyDescent="0.25">
      <c r="A513" s="3020">
        <f>ROW()</f>
        <v>513</v>
      </c>
      <c r="B513" s="3026" t="str">
        <f>IF(C513="E","",IF(ISBLANK(E513),"",IF(ISTEXT(E513),LARGE(B$14:B512,1)+1,0)))</f>
        <v/>
      </c>
      <c r="C513" s="3027"/>
      <c r="D513" s="3037"/>
      <c r="E513" s="3091"/>
      <c r="F513" s="3053"/>
      <c r="G513" s="3096"/>
      <c r="H513" s="3108" t="str">
        <f t="shared" si="19"/>
        <v/>
      </c>
      <c r="I513" s="3049"/>
      <c r="J513" s="3069"/>
      <c r="K513" s="3042"/>
      <c r="L513" s="3043"/>
      <c r="M513" s="3050"/>
      <c r="N513" s="3051">
        <f t="shared" si="18"/>
        <v>0</v>
      </c>
    </row>
    <row r="514" spans="1:14" s="3058" customFormat="1" ht="26.25" x14ac:dyDescent="0.25">
      <c r="A514" s="3020">
        <f>ROW()</f>
        <v>514</v>
      </c>
      <c r="B514" s="3026" t="str">
        <f>IF(C514="E","",IF(ISBLANK(E514),"",IF(ISTEXT(E514),LARGE(B$14:B513,1)+1,0)))</f>
        <v/>
      </c>
      <c r="C514" s="3027"/>
      <c r="D514" s="3037"/>
      <c r="E514" s="3091"/>
      <c r="F514" s="3053"/>
      <c r="G514" s="3096"/>
      <c r="H514" s="3108" t="str">
        <f t="shared" si="19"/>
        <v/>
      </c>
      <c r="I514" s="3049"/>
      <c r="J514" s="3069"/>
      <c r="K514" s="3042"/>
      <c r="L514" s="3043"/>
      <c r="M514" s="3050"/>
      <c r="N514" s="3051">
        <f t="shared" si="18"/>
        <v>0</v>
      </c>
    </row>
    <row r="515" spans="1:14" s="3058" customFormat="1" ht="26.25" x14ac:dyDescent="0.25">
      <c r="A515" s="3020">
        <f>ROW()</f>
        <v>515</v>
      </c>
      <c r="B515" s="3026" t="str">
        <f>IF(C515="E","",IF(ISBLANK(E515),"",IF(ISTEXT(E515),LARGE(B$14:B514,1)+1,0)))</f>
        <v/>
      </c>
      <c r="C515" s="3027"/>
      <c r="D515" s="3037"/>
      <c r="E515" s="3091"/>
      <c r="F515" s="3053"/>
      <c r="G515" s="3096"/>
      <c r="H515" s="3108" t="str">
        <f t="shared" si="19"/>
        <v/>
      </c>
      <c r="I515" s="3049"/>
      <c r="J515" s="3069"/>
      <c r="K515" s="3042"/>
      <c r="L515" s="3043"/>
      <c r="M515" s="3050"/>
      <c r="N515" s="3051">
        <f t="shared" si="18"/>
        <v>0</v>
      </c>
    </row>
    <row r="516" spans="1:14" s="3058" customFormat="1" ht="26.25" x14ac:dyDescent="0.25">
      <c r="A516" s="3020">
        <f>ROW()</f>
        <v>516</v>
      </c>
      <c r="B516" s="3026" t="str">
        <f>IF(C516="E","",IF(ISBLANK(E516),"",IF(ISTEXT(E516),LARGE(B$14:B515,1)+1,0)))</f>
        <v/>
      </c>
      <c r="C516" s="3027"/>
      <c r="D516" s="3037"/>
      <c r="E516" s="3091"/>
      <c r="F516" s="3053"/>
      <c r="G516" s="3096"/>
      <c r="H516" s="3108" t="str">
        <f t="shared" si="19"/>
        <v/>
      </c>
      <c r="I516" s="3049"/>
      <c r="J516" s="3069"/>
      <c r="K516" s="3042"/>
      <c r="L516" s="3043"/>
      <c r="M516" s="3050"/>
      <c r="N516" s="3051">
        <f t="shared" si="18"/>
        <v>0</v>
      </c>
    </row>
    <row r="517" spans="1:14" s="3058" customFormat="1" ht="26.25" x14ac:dyDescent="0.25">
      <c r="A517" s="3020">
        <f>ROW()</f>
        <v>517</v>
      </c>
      <c r="B517" s="3026" t="str">
        <f>IF(C517="E","",IF(ISBLANK(E517),"",IF(ISTEXT(E517),LARGE(B$14:B516,1)+1,0)))</f>
        <v/>
      </c>
      <c r="C517" s="3027"/>
      <c r="D517" s="3037"/>
      <c r="E517" s="3091"/>
      <c r="F517" s="3053"/>
      <c r="G517" s="3096"/>
      <c r="H517" s="3108" t="str">
        <f t="shared" si="19"/>
        <v/>
      </c>
      <c r="I517" s="3049"/>
      <c r="J517" s="3069"/>
      <c r="K517" s="3042"/>
      <c r="L517" s="3043"/>
      <c r="M517" s="3050"/>
      <c r="N517" s="3051">
        <f t="shared" si="18"/>
        <v>0</v>
      </c>
    </row>
    <row r="518" spans="1:14" s="3058" customFormat="1" ht="26.25" x14ac:dyDescent="0.25">
      <c r="A518" s="3020">
        <f>ROW()</f>
        <v>518</v>
      </c>
      <c r="B518" s="3026" t="str">
        <f>IF(C518="E","",IF(ISBLANK(E518),"",IF(ISTEXT(E518),LARGE(B$14:B517,1)+1,0)))</f>
        <v/>
      </c>
      <c r="C518" s="3027"/>
      <c r="D518" s="3037"/>
      <c r="E518" s="3091"/>
      <c r="F518" s="3053"/>
      <c r="G518" s="3096"/>
      <c r="H518" s="3108" t="str">
        <f t="shared" si="19"/>
        <v/>
      </c>
      <c r="I518" s="3049"/>
      <c r="J518" s="3069"/>
      <c r="K518" s="3042"/>
      <c r="L518" s="3043"/>
      <c r="M518" s="3050"/>
      <c r="N518" s="3051">
        <f t="shared" si="18"/>
        <v>0</v>
      </c>
    </row>
    <row r="519" spans="1:14" s="3058" customFormat="1" ht="26.25" x14ac:dyDescent="0.25">
      <c r="A519" s="3020">
        <f>ROW()</f>
        <v>519</v>
      </c>
      <c r="B519" s="3026" t="str">
        <f>IF(C519="E","",IF(ISBLANK(E519),"",IF(ISTEXT(E519),LARGE(B$14:B518,1)+1,0)))</f>
        <v/>
      </c>
      <c r="C519" s="3027"/>
      <c r="D519" s="3037"/>
      <c r="E519" s="3091"/>
      <c r="F519" s="3053"/>
      <c r="G519" s="3096"/>
      <c r="H519" s="3108" t="str">
        <f t="shared" si="19"/>
        <v/>
      </c>
      <c r="I519" s="3049"/>
      <c r="J519" s="3069"/>
      <c r="K519" s="3042"/>
      <c r="L519" s="3043"/>
      <c r="M519" s="3050"/>
      <c r="N519" s="3051">
        <f t="shared" si="18"/>
        <v>0</v>
      </c>
    </row>
    <row r="520" spans="1:14" s="3058" customFormat="1" ht="26.25" x14ac:dyDescent="0.25">
      <c r="A520" s="3020">
        <f>ROW()</f>
        <v>520</v>
      </c>
      <c r="B520" s="3026" t="str">
        <f>IF(C520="E","",IF(ISBLANK(E520),"",IF(ISTEXT(E520),LARGE(B$14:B519,1)+1,0)))</f>
        <v/>
      </c>
      <c r="C520" s="3027"/>
      <c r="D520" s="3037"/>
      <c r="E520" s="3091"/>
      <c r="F520" s="3053"/>
      <c r="G520" s="3096"/>
      <c r="H520" s="3108" t="str">
        <f t="shared" si="19"/>
        <v/>
      </c>
      <c r="I520" s="3049"/>
      <c r="J520" s="3069"/>
      <c r="K520" s="3042"/>
      <c r="L520" s="3043"/>
      <c r="M520" s="3050"/>
      <c r="N520" s="3051">
        <f t="shared" si="18"/>
        <v>0</v>
      </c>
    </row>
    <row r="521" spans="1:14" s="3058" customFormat="1" ht="26.25" x14ac:dyDescent="0.25">
      <c r="A521" s="3020">
        <f>ROW()</f>
        <v>521</v>
      </c>
      <c r="B521" s="3026" t="str">
        <f>IF(C521="E","",IF(ISBLANK(E521),"",IF(ISTEXT(E521),LARGE(B$14:B520,1)+1,0)))</f>
        <v/>
      </c>
      <c r="C521" s="3027"/>
      <c r="D521" s="3037"/>
      <c r="E521" s="3091"/>
      <c r="F521" s="3053"/>
      <c r="G521" s="3096"/>
      <c r="H521" s="3108" t="str">
        <f t="shared" si="19"/>
        <v/>
      </c>
      <c r="I521" s="3049"/>
      <c r="J521" s="3069"/>
      <c r="K521" s="3042"/>
      <c r="L521" s="3043"/>
      <c r="M521" s="3050"/>
      <c r="N521" s="3051">
        <f t="shared" si="18"/>
        <v>0</v>
      </c>
    </row>
    <row r="522" spans="1:14" s="3058" customFormat="1" ht="26.25" x14ac:dyDescent="0.25">
      <c r="A522" s="3020">
        <f>ROW()</f>
        <v>522</v>
      </c>
      <c r="B522" s="3026" t="str">
        <f>IF(C522="E","",IF(ISBLANK(E522),"",IF(ISTEXT(E522),LARGE(B$14:B521,1)+1,0)))</f>
        <v/>
      </c>
      <c r="C522" s="3027"/>
      <c r="D522" s="3037"/>
      <c r="E522" s="3091"/>
      <c r="F522" s="3053"/>
      <c r="G522" s="3096"/>
      <c r="H522" s="3108" t="str">
        <f t="shared" si="19"/>
        <v/>
      </c>
      <c r="I522" s="3049"/>
      <c r="J522" s="3069"/>
      <c r="K522" s="3042"/>
      <c r="L522" s="3043"/>
      <c r="M522" s="3050"/>
      <c r="N522" s="3051">
        <f t="shared" si="18"/>
        <v>0</v>
      </c>
    </row>
    <row r="523" spans="1:14" s="3058" customFormat="1" ht="26.25" x14ac:dyDescent="0.25">
      <c r="A523" s="3020">
        <f>ROW()</f>
        <v>523</v>
      </c>
      <c r="B523" s="3026" t="str">
        <f>IF(C523="E","",IF(ISBLANK(E523),"",IF(ISTEXT(E523),LARGE(B$14:B522,1)+1,0)))</f>
        <v/>
      </c>
      <c r="C523" s="3027"/>
      <c r="D523" s="3037"/>
      <c r="E523" s="3091"/>
      <c r="F523" s="3053"/>
      <c r="G523" s="3096"/>
      <c r="H523" s="3108" t="str">
        <f t="shared" si="19"/>
        <v/>
      </c>
      <c r="I523" s="3049"/>
      <c r="J523" s="3069"/>
      <c r="K523" s="3042"/>
      <c r="L523" s="3043"/>
      <c r="M523" s="3050"/>
      <c r="N523" s="3051">
        <f t="shared" si="18"/>
        <v>0</v>
      </c>
    </row>
    <row r="524" spans="1:14" s="3058" customFormat="1" ht="26.25" x14ac:dyDescent="0.25">
      <c r="A524" s="3020">
        <f>ROW()</f>
        <v>524</v>
      </c>
      <c r="B524" s="3026" t="str">
        <f>IF(C524="E","",IF(ISBLANK(E524),"",IF(ISTEXT(E524),LARGE(B$14:B523,1)+1,0)))</f>
        <v/>
      </c>
      <c r="C524" s="3027"/>
      <c r="D524" s="3037"/>
      <c r="E524" s="3091"/>
      <c r="F524" s="3053"/>
      <c r="G524" s="3096"/>
      <c r="H524" s="3108" t="str">
        <f t="shared" si="19"/>
        <v/>
      </c>
      <c r="I524" s="3049"/>
      <c r="J524" s="3069"/>
      <c r="K524" s="3042"/>
      <c r="L524" s="3043"/>
      <c r="M524" s="3050"/>
      <c r="N524" s="3051">
        <f t="shared" si="18"/>
        <v>0</v>
      </c>
    </row>
    <row r="525" spans="1:14" s="3058" customFormat="1" ht="26.25" x14ac:dyDescent="0.25">
      <c r="A525" s="3020">
        <f>ROW()</f>
        <v>525</v>
      </c>
      <c r="B525" s="3026" t="str">
        <f>IF(C525="E","",IF(ISBLANK(E525),"",IF(ISTEXT(E525),LARGE(B$14:B524,1)+1,0)))</f>
        <v/>
      </c>
      <c r="C525" s="3027"/>
      <c r="D525" s="3037"/>
      <c r="E525" s="3091"/>
      <c r="F525" s="3053"/>
      <c r="G525" s="3096"/>
      <c r="H525" s="3108" t="str">
        <f t="shared" si="19"/>
        <v/>
      </c>
      <c r="I525" s="3049"/>
      <c r="J525" s="3069"/>
      <c r="K525" s="3042"/>
      <c r="L525" s="3043"/>
      <c r="M525" s="3050"/>
      <c r="N525" s="3051">
        <f t="shared" si="18"/>
        <v>0</v>
      </c>
    </row>
    <row r="526" spans="1:14" s="3058" customFormat="1" ht="26.25" x14ac:dyDescent="0.25">
      <c r="A526" s="3020">
        <f>ROW()</f>
        <v>526</v>
      </c>
      <c r="B526" s="3026" t="str">
        <f>IF(C526="E","",IF(ISBLANK(E526),"",IF(ISTEXT(E526),LARGE(B$14:B525,1)+1,0)))</f>
        <v/>
      </c>
      <c r="C526" s="3027"/>
      <c r="D526" s="3037"/>
      <c r="E526" s="3091"/>
      <c r="F526" s="3053"/>
      <c r="G526" s="3096"/>
      <c r="H526" s="3108" t="str">
        <f t="shared" si="19"/>
        <v/>
      </c>
      <c r="I526" s="3049"/>
      <c r="J526" s="3069"/>
      <c r="K526" s="3042"/>
      <c r="L526" s="3043"/>
      <c r="M526" s="3050"/>
      <c r="N526" s="3051">
        <f t="shared" si="18"/>
        <v>0</v>
      </c>
    </row>
    <row r="527" spans="1:14" s="3058" customFormat="1" ht="26.25" x14ac:dyDescent="0.25">
      <c r="A527" s="3020">
        <f>ROW()</f>
        <v>527</v>
      </c>
      <c r="B527" s="3026" t="str">
        <f>IF(C527="E","",IF(ISBLANK(E527),"",IF(ISTEXT(E527),LARGE(B$14:B526,1)+1,0)))</f>
        <v/>
      </c>
      <c r="C527" s="3027"/>
      <c r="D527" s="3037"/>
      <c r="E527" s="3091"/>
      <c r="F527" s="3053"/>
      <c r="G527" s="3096"/>
      <c r="H527" s="3108" t="str">
        <f t="shared" si="19"/>
        <v/>
      </c>
      <c r="I527" s="3049"/>
      <c r="J527" s="3069"/>
      <c r="K527" s="3042"/>
      <c r="L527" s="3043"/>
      <c r="M527" s="3050"/>
      <c r="N527" s="3051">
        <f t="shared" si="18"/>
        <v>0</v>
      </c>
    </row>
    <row r="528" spans="1:14" s="3058" customFormat="1" ht="26.25" x14ac:dyDescent="0.25">
      <c r="A528" s="3020">
        <f>ROW()</f>
        <v>528</v>
      </c>
      <c r="B528" s="3026" t="str">
        <f>IF(C528="E","",IF(ISBLANK(E528),"",IF(ISTEXT(E528),LARGE(B$14:B527,1)+1,0)))</f>
        <v/>
      </c>
      <c r="C528" s="3027"/>
      <c r="D528" s="3037"/>
      <c r="E528" s="3091"/>
      <c r="F528" s="3053"/>
      <c r="G528" s="3096"/>
      <c r="H528" s="3108" t="str">
        <f t="shared" si="19"/>
        <v/>
      </c>
      <c r="I528" s="3049"/>
      <c r="J528" s="3069"/>
      <c r="K528" s="3042"/>
      <c r="L528" s="3043"/>
      <c r="M528" s="3050"/>
      <c r="N528" s="3051">
        <f t="shared" si="18"/>
        <v>0</v>
      </c>
    </row>
    <row r="529" spans="1:14" s="3058" customFormat="1" ht="26.25" x14ac:dyDescent="0.25">
      <c r="A529" s="3020">
        <f>ROW()</f>
        <v>529</v>
      </c>
      <c r="B529" s="3026" t="str">
        <f>IF(C529="E","",IF(ISBLANK(E529),"",IF(ISTEXT(E529),LARGE(B$14:B528,1)+1,0)))</f>
        <v/>
      </c>
      <c r="C529" s="3027"/>
      <c r="D529" s="3037"/>
      <c r="E529" s="3091"/>
      <c r="F529" s="3053"/>
      <c r="G529" s="3096"/>
      <c r="H529" s="3108" t="str">
        <f t="shared" si="19"/>
        <v/>
      </c>
      <c r="I529" s="3049"/>
      <c r="J529" s="3069"/>
      <c r="K529" s="3042"/>
      <c r="L529" s="3043"/>
      <c r="M529" s="3050"/>
      <c r="N529" s="3051">
        <f t="shared" si="18"/>
        <v>0</v>
      </c>
    </row>
    <row r="530" spans="1:14" s="3058" customFormat="1" ht="26.25" x14ac:dyDescent="0.25">
      <c r="A530" s="3020">
        <f>ROW()</f>
        <v>530</v>
      </c>
      <c r="B530" s="3026" t="str">
        <f>IF(C530="E","",IF(ISBLANK(E530),"",IF(ISTEXT(E530),LARGE(B$14:B529,1)+1,0)))</f>
        <v/>
      </c>
      <c r="C530" s="3027"/>
      <c r="D530" s="3037"/>
      <c r="E530" s="3091"/>
      <c r="F530" s="3053"/>
      <c r="G530" s="3096"/>
      <c r="H530" s="3108" t="str">
        <f t="shared" si="19"/>
        <v/>
      </c>
      <c r="I530" s="3049"/>
      <c r="J530" s="3069"/>
      <c r="K530" s="3042"/>
      <c r="L530" s="3043"/>
      <c r="M530" s="3050"/>
      <c r="N530" s="3051">
        <f t="shared" si="18"/>
        <v>0</v>
      </c>
    </row>
    <row r="531" spans="1:14" s="3058" customFormat="1" ht="26.25" x14ac:dyDescent="0.25">
      <c r="A531" s="3020">
        <f>ROW()</f>
        <v>531</v>
      </c>
      <c r="B531" s="3026" t="str">
        <f>IF(C531="E","",IF(ISBLANK(E531),"",IF(ISTEXT(E531),LARGE(B$14:B530,1)+1,0)))</f>
        <v/>
      </c>
      <c r="C531" s="3027"/>
      <c r="D531" s="3037"/>
      <c r="E531" s="3091"/>
      <c r="F531" s="3053"/>
      <c r="G531" s="3096"/>
      <c r="H531" s="3108" t="str">
        <f t="shared" si="19"/>
        <v/>
      </c>
      <c r="I531" s="3049"/>
      <c r="J531" s="3069"/>
      <c r="K531" s="3042"/>
      <c r="L531" s="3043"/>
      <c r="M531" s="3050"/>
      <c r="N531" s="3051">
        <f t="shared" si="18"/>
        <v>0</v>
      </c>
    </row>
    <row r="532" spans="1:14" s="3058" customFormat="1" ht="26.25" x14ac:dyDescent="0.25">
      <c r="A532" s="3020">
        <f>ROW()</f>
        <v>532</v>
      </c>
      <c r="B532" s="3026" t="str">
        <f>IF(C532="E","",IF(ISBLANK(E532),"",IF(ISTEXT(E532),LARGE(B$14:B531,1)+1,0)))</f>
        <v/>
      </c>
      <c r="C532" s="3027"/>
      <c r="D532" s="3037"/>
      <c r="E532" s="3091"/>
      <c r="F532" s="3053"/>
      <c r="G532" s="3096"/>
      <c r="H532" s="3108" t="str">
        <f t="shared" si="19"/>
        <v/>
      </c>
      <c r="I532" s="3049"/>
      <c r="J532" s="3069"/>
      <c r="K532" s="3042"/>
      <c r="L532" s="3043"/>
      <c r="M532" s="3050"/>
      <c r="N532" s="3051">
        <f t="shared" si="18"/>
        <v>0</v>
      </c>
    </row>
    <row r="533" spans="1:14" s="3058" customFormat="1" ht="26.25" x14ac:dyDescent="0.25">
      <c r="A533" s="3020">
        <f>ROW()</f>
        <v>533</v>
      </c>
      <c r="B533" s="3026" t="str">
        <f>IF(C533="E","",IF(ISBLANK(E533),"",IF(ISTEXT(E533),LARGE(B$14:B532,1)+1,0)))</f>
        <v/>
      </c>
      <c r="C533" s="3027"/>
      <c r="D533" s="3037"/>
      <c r="E533" s="3091"/>
      <c r="F533" s="3053"/>
      <c r="G533" s="3096"/>
      <c r="H533" s="3108" t="str">
        <f t="shared" si="19"/>
        <v/>
      </c>
      <c r="I533" s="3049"/>
      <c r="J533" s="3069"/>
      <c r="K533" s="3042"/>
      <c r="L533" s="3043"/>
      <c r="M533" s="3050"/>
      <c r="N533" s="3051">
        <f t="shared" si="18"/>
        <v>0</v>
      </c>
    </row>
    <row r="534" spans="1:14" s="3058" customFormat="1" ht="26.25" x14ac:dyDescent="0.25">
      <c r="A534" s="3020">
        <f>ROW()</f>
        <v>534</v>
      </c>
      <c r="B534" s="3026" t="str">
        <f>IF(C534="E","",IF(ISBLANK(E534),"",IF(ISTEXT(E534),LARGE(B$14:B533,1)+1,0)))</f>
        <v/>
      </c>
      <c r="C534" s="3027"/>
      <c r="D534" s="3037"/>
      <c r="E534" s="3091"/>
      <c r="F534" s="3053"/>
      <c r="G534" s="3096"/>
      <c r="H534" s="3108" t="str">
        <f t="shared" si="19"/>
        <v/>
      </c>
      <c r="I534" s="3049"/>
      <c r="J534" s="3069"/>
      <c r="K534" s="3042"/>
      <c r="L534" s="3043"/>
      <c r="M534" s="3050"/>
      <c r="N534" s="3051">
        <f t="shared" si="18"/>
        <v>0</v>
      </c>
    </row>
    <row r="535" spans="1:14" s="3058" customFormat="1" ht="26.25" x14ac:dyDescent="0.25">
      <c r="A535" s="3020">
        <f>ROW()</f>
        <v>535</v>
      </c>
      <c r="B535" s="3026" t="str">
        <f>IF(C535="E","",IF(ISBLANK(E535),"",IF(ISTEXT(E535),LARGE(B$14:B534,1)+1,0)))</f>
        <v/>
      </c>
      <c r="C535" s="3027"/>
      <c r="D535" s="3037"/>
      <c r="E535" s="3091"/>
      <c r="F535" s="3053"/>
      <c r="G535" s="3096"/>
      <c r="H535" s="3108" t="str">
        <f t="shared" si="19"/>
        <v/>
      </c>
      <c r="I535" s="3049"/>
      <c r="J535" s="3069"/>
      <c r="K535" s="3042"/>
      <c r="L535" s="3043"/>
      <c r="M535" s="3050"/>
      <c r="N535" s="3051">
        <f t="shared" si="18"/>
        <v>0</v>
      </c>
    </row>
    <row r="536" spans="1:14" s="3058" customFormat="1" ht="26.25" x14ac:dyDescent="0.25">
      <c r="A536" s="3020">
        <f>ROW()</f>
        <v>536</v>
      </c>
      <c r="B536" s="3026" t="str">
        <f>IF(C536="E","",IF(ISBLANK(E536),"",IF(ISTEXT(E536),LARGE(B$14:B535,1)+1,0)))</f>
        <v/>
      </c>
      <c r="C536" s="3027"/>
      <c r="D536" s="3037"/>
      <c r="E536" s="3091"/>
      <c r="F536" s="3053"/>
      <c r="G536" s="3096"/>
      <c r="H536" s="3108" t="str">
        <f t="shared" si="19"/>
        <v/>
      </c>
      <c r="I536" s="3049"/>
      <c r="J536" s="3069"/>
      <c r="K536" s="3042"/>
      <c r="L536" s="3043"/>
      <c r="M536" s="3050"/>
      <c r="N536" s="3051">
        <f t="shared" si="18"/>
        <v>0</v>
      </c>
    </row>
    <row r="537" spans="1:14" s="3058" customFormat="1" ht="26.25" x14ac:dyDescent="0.25">
      <c r="A537" s="3020">
        <f>ROW()</f>
        <v>537</v>
      </c>
      <c r="B537" s="3026" t="str">
        <f>IF(C537="E","",IF(ISBLANK(E537),"",IF(ISTEXT(E537),LARGE(B$14:B536,1)+1,0)))</f>
        <v/>
      </c>
      <c r="C537" s="3027"/>
      <c r="D537" s="3037"/>
      <c r="E537" s="3091"/>
      <c r="F537" s="3053"/>
      <c r="G537" s="3096"/>
      <c r="H537" s="3108" t="str">
        <f t="shared" si="19"/>
        <v/>
      </c>
      <c r="I537" s="3049"/>
      <c r="J537" s="3069"/>
      <c r="K537" s="3042"/>
      <c r="L537" s="3043"/>
      <c r="M537" s="3050"/>
      <c r="N537" s="3051">
        <f t="shared" si="18"/>
        <v>0</v>
      </c>
    </row>
    <row r="538" spans="1:14" s="3058" customFormat="1" ht="26.25" x14ac:dyDescent="0.25">
      <c r="A538" s="3020">
        <f>ROW()</f>
        <v>538</v>
      </c>
      <c r="B538" s="3026" t="str">
        <f>IF(C538="E","",IF(ISBLANK(E538),"",IF(ISTEXT(E538),LARGE(B$14:B537,1)+1,0)))</f>
        <v/>
      </c>
      <c r="C538" s="3027"/>
      <c r="D538" s="3037"/>
      <c r="E538" s="3091"/>
      <c r="F538" s="3053"/>
      <c r="G538" s="3096"/>
      <c r="H538" s="3108" t="str">
        <f t="shared" si="19"/>
        <v/>
      </c>
      <c r="I538" s="3049"/>
      <c r="J538" s="3069"/>
      <c r="K538" s="3042"/>
      <c r="L538" s="3043"/>
      <c r="M538" s="3050"/>
      <c r="N538" s="3051">
        <f t="shared" si="18"/>
        <v>0</v>
      </c>
    </row>
    <row r="539" spans="1:14" s="3058" customFormat="1" ht="26.25" x14ac:dyDescent="0.25">
      <c r="A539" s="3020">
        <f>ROW()</f>
        <v>539</v>
      </c>
      <c r="B539" s="3026" t="str">
        <f>IF(C539="E","",IF(ISBLANK(E539),"",IF(ISTEXT(E539),LARGE(B$14:B538,1)+1,0)))</f>
        <v/>
      </c>
      <c r="C539" s="3027"/>
      <c r="D539" s="3037"/>
      <c r="E539" s="3091"/>
      <c r="F539" s="3053"/>
      <c r="G539" s="3096"/>
      <c r="H539" s="3108" t="str">
        <f t="shared" si="19"/>
        <v/>
      </c>
      <c r="I539" s="3049"/>
      <c r="J539" s="3069"/>
      <c r="K539" s="3042"/>
      <c r="L539" s="3043"/>
      <c r="M539" s="3050"/>
      <c r="N539" s="3051">
        <f t="shared" si="18"/>
        <v>0</v>
      </c>
    </row>
    <row r="540" spans="1:14" s="3058" customFormat="1" ht="26.25" x14ac:dyDescent="0.25">
      <c r="A540" s="3020">
        <f>ROW()</f>
        <v>540</v>
      </c>
      <c r="B540" s="3026" t="str">
        <f>IF(C540="E","",IF(ISBLANK(E540),"",IF(ISTEXT(E540),LARGE(B$14:B539,1)+1,0)))</f>
        <v/>
      </c>
      <c r="C540" s="3027"/>
      <c r="D540" s="3037"/>
      <c r="E540" s="3091"/>
      <c r="F540" s="3053"/>
      <c r="G540" s="3096"/>
      <c r="H540" s="3108" t="str">
        <f t="shared" si="19"/>
        <v/>
      </c>
      <c r="I540" s="3049"/>
      <c r="J540" s="3069"/>
      <c r="K540" s="3042"/>
      <c r="L540" s="3043"/>
      <c r="M540" s="3050"/>
      <c r="N540" s="3051">
        <f t="shared" si="18"/>
        <v>0</v>
      </c>
    </row>
    <row r="541" spans="1:14" s="3058" customFormat="1" ht="26.25" x14ac:dyDescent="0.25">
      <c r="A541" s="3020">
        <f>ROW()</f>
        <v>541</v>
      </c>
      <c r="B541" s="3026" t="str">
        <f>IF(C541="E","",IF(ISBLANK(E541),"",IF(ISTEXT(E541),LARGE(B$14:B540,1)+1,0)))</f>
        <v/>
      </c>
      <c r="C541" s="3027"/>
      <c r="D541" s="3037"/>
      <c r="E541" s="3091"/>
      <c r="F541" s="3053"/>
      <c r="G541" s="3096"/>
      <c r="H541" s="3108" t="str">
        <f t="shared" si="19"/>
        <v/>
      </c>
      <c r="I541" s="3049"/>
      <c r="J541" s="3069"/>
      <c r="K541" s="3042"/>
      <c r="L541" s="3043"/>
      <c r="M541" s="3050"/>
      <c r="N541" s="3051">
        <f t="shared" si="18"/>
        <v>0</v>
      </c>
    </row>
    <row r="542" spans="1:14" s="3058" customFormat="1" ht="26.25" x14ac:dyDescent="0.25">
      <c r="A542" s="3020">
        <f>ROW()</f>
        <v>542</v>
      </c>
      <c r="B542" s="3026" t="str">
        <f>IF(C542="E","",IF(ISBLANK(E542),"",IF(ISTEXT(E542),LARGE(B$14:B541,1)+1,0)))</f>
        <v/>
      </c>
      <c r="C542" s="3027"/>
      <c r="D542" s="3037"/>
      <c r="E542" s="3091"/>
      <c r="F542" s="3053"/>
      <c r="G542" s="3096"/>
      <c r="H542" s="3108" t="str">
        <f t="shared" si="19"/>
        <v/>
      </c>
      <c r="I542" s="3049"/>
      <c r="J542" s="3069"/>
      <c r="K542" s="3042"/>
      <c r="L542" s="3043"/>
      <c r="M542" s="3050"/>
      <c r="N542" s="3051">
        <f t="shared" si="18"/>
        <v>0</v>
      </c>
    </row>
    <row r="543" spans="1:14" s="3058" customFormat="1" ht="26.25" x14ac:dyDescent="0.25">
      <c r="A543" s="3020">
        <f>ROW()</f>
        <v>543</v>
      </c>
      <c r="B543" s="3026" t="str">
        <f>IF(C543="E","",IF(ISBLANK(E543),"",IF(ISTEXT(E543),LARGE(B$14:B542,1)+1,0)))</f>
        <v/>
      </c>
      <c r="C543" s="3027"/>
      <c r="D543" s="3037"/>
      <c r="E543" s="3091"/>
      <c r="F543" s="3053"/>
      <c r="G543" s="3096"/>
      <c r="H543" s="3108" t="str">
        <f t="shared" si="19"/>
        <v/>
      </c>
      <c r="I543" s="3049"/>
      <c r="J543" s="3069"/>
      <c r="K543" s="3042"/>
      <c r="L543" s="3043"/>
      <c r="M543" s="3050"/>
      <c r="N543" s="3051">
        <f t="shared" si="18"/>
        <v>0</v>
      </c>
    </row>
    <row r="544" spans="1:14" s="3058" customFormat="1" ht="26.25" x14ac:dyDescent="0.25">
      <c r="A544" s="3020">
        <f>ROW()</f>
        <v>544</v>
      </c>
      <c r="B544" s="3026" t="str">
        <f>IF(C544="E","",IF(ISBLANK(E544),"",IF(ISTEXT(E544),LARGE(B$14:B543,1)+1,0)))</f>
        <v/>
      </c>
      <c r="C544" s="3027"/>
      <c r="D544" s="3037"/>
      <c r="E544" s="3091"/>
      <c r="F544" s="3053"/>
      <c r="G544" s="3096"/>
      <c r="H544" s="3108" t="str">
        <f t="shared" si="19"/>
        <v/>
      </c>
      <c r="I544" s="3049"/>
      <c r="J544" s="3069"/>
      <c r="K544" s="3042"/>
      <c r="L544" s="3043"/>
      <c r="M544" s="3050"/>
      <c r="N544" s="3051">
        <f t="shared" si="18"/>
        <v>0</v>
      </c>
    </row>
    <row r="545" spans="1:14" s="3058" customFormat="1" ht="26.25" x14ac:dyDescent="0.25">
      <c r="A545" s="3020">
        <f>ROW()</f>
        <v>545</v>
      </c>
      <c r="B545" s="3026" t="str">
        <f>IF(C545="E","",IF(ISBLANK(E545),"",IF(ISTEXT(E545),LARGE(B$14:B544,1)+1,0)))</f>
        <v/>
      </c>
      <c r="C545" s="3027"/>
      <c r="D545" s="3037"/>
      <c r="E545" s="3091"/>
      <c r="F545" s="3053"/>
      <c r="G545" s="3096"/>
      <c r="H545" s="3108" t="str">
        <f t="shared" si="19"/>
        <v/>
      </c>
      <c r="I545" s="3049"/>
      <c r="J545" s="3069"/>
      <c r="K545" s="3042"/>
      <c r="L545" s="3043"/>
      <c r="M545" s="3050"/>
      <c r="N545" s="3051">
        <f t="shared" si="18"/>
        <v>0</v>
      </c>
    </row>
    <row r="546" spans="1:14" s="3058" customFormat="1" ht="26.25" x14ac:dyDescent="0.25">
      <c r="A546" s="3020">
        <f>ROW()</f>
        <v>546</v>
      </c>
      <c r="B546" s="3026" t="str">
        <f>IF(C546="E","",IF(ISBLANK(E546),"",IF(ISTEXT(E546),LARGE(B$14:B545,1)+1,0)))</f>
        <v/>
      </c>
      <c r="C546" s="3027"/>
      <c r="D546" s="3037"/>
      <c r="E546" s="3091"/>
      <c r="F546" s="3053"/>
      <c r="G546" s="3096"/>
      <c r="H546" s="3108" t="str">
        <f t="shared" si="19"/>
        <v/>
      </c>
      <c r="I546" s="3049"/>
      <c r="J546" s="3069"/>
      <c r="K546" s="3042"/>
      <c r="L546" s="3043"/>
      <c r="M546" s="3050"/>
      <c r="N546" s="3051">
        <f t="shared" si="18"/>
        <v>0</v>
      </c>
    </row>
    <row r="547" spans="1:14" s="3058" customFormat="1" ht="26.25" x14ac:dyDescent="0.25">
      <c r="A547" s="3020">
        <f>ROW()</f>
        <v>547</v>
      </c>
      <c r="B547" s="3026" t="str">
        <f>IF(C547="E","",IF(ISBLANK(E547),"",IF(ISTEXT(E547),LARGE(B$14:B546,1)+1,0)))</f>
        <v/>
      </c>
      <c r="C547" s="3027"/>
      <c r="D547" s="3037"/>
      <c r="E547" s="3091"/>
      <c r="F547" s="3053"/>
      <c r="G547" s="3096"/>
      <c r="H547" s="3108" t="str">
        <f t="shared" si="19"/>
        <v/>
      </c>
      <c r="I547" s="3049"/>
      <c r="J547" s="3069"/>
      <c r="K547" s="3042"/>
      <c r="L547" s="3043"/>
      <c r="M547" s="3050"/>
      <c r="N547" s="3051">
        <f t="shared" si="18"/>
        <v>0</v>
      </c>
    </row>
    <row r="548" spans="1:14" s="3058" customFormat="1" ht="26.25" x14ac:dyDescent="0.25">
      <c r="A548" s="3020">
        <f>ROW()</f>
        <v>548</v>
      </c>
      <c r="B548" s="3026" t="str">
        <f>IF(C548="E","",IF(ISBLANK(E548),"",IF(ISTEXT(E548),LARGE(B$14:B547,1)+1,0)))</f>
        <v/>
      </c>
      <c r="C548" s="3027"/>
      <c r="D548" s="3037"/>
      <c r="E548" s="3091"/>
      <c r="F548" s="3053"/>
      <c r="G548" s="3096"/>
      <c r="H548" s="3108" t="str">
        <f t="shared" si="19"/>
        <v/>
      </c>
      <c r="I548" s="3049"/>
      <c r="J548" s="3069"/>
      <c r="K548" s="3042"/>
      <c r="L548" s="3043"/>
      <c r="M548" s="3050"/>
      <c r="N548" s="3051">
        <f t="shared" si="18"/>
        <v>0</v>
      </c>
    </row>
    <row r="549" spans="1:14" s="3058" customFormat="1" ht="26.25" x14ac:dyDescent="0.25">
      <c r="A549" s="3020">
        <f>ROW()</f>
        <v>549</v>
      </c>
      <c r="B549" s="3026" t="str">
        <f>IF(C549="E","",IF(ISBLANK(E549),"",IF(ISTEXT(E549),LARGE(B$14:B548,1)+1,0)))</f>
        <v/>
      </c>
      <c r="C549" s="3027"/>
      <c r="D549" s="3037"/>
      <c r="E549" s="3091"/>
      <c r="F549" s="3053"/>
      <c r="G549" s="3096"/>
      <c r="H549" s="3108" t="str">
        <f t="shared" si="19"/>
        <v/>
      </c>
      <c r="I549" s="3049"/>
      <c r="J549" s="3069"/>
      <c r="K549" s="3042"/>
      <c r="L549" s="3043"/>
      <c r="M549" s="3050"/>
      <c r="N549" s="3051">
        <f t="shared" si="18"/>
        <v>0</v>
      </c>
    </row>
    <row r="550" spans="1:14" s="3058" customFormat="1" ht="26.25" x14ac:dyDescent="0.25">
      <c r="A550" s="3020">
        <f>ROW()</f>
        <v>550</v>
      </c>
      <c r="B550" s="3026" t="str">
        <f>IF(C550="E","",IF(ISBLANK(E550),"",IF(ISTEXT(E550),LARGE(B$14:B549,1)+1,0)))</f>
        <v/>
      </c>
      <c r="C550" s="3027"/>
      <c r="D550" s="3037"/>
      <c r="E550" s="3091"/>
      <c r="F550" s="3053"/>
      <c r="G550" s="3096"/>
      <c r="H550" s="3108" t="str">
        <f t="shared" si="19"/>
        <v/>
      </c>
      <c r="I550" s="3049"/>
      <c r="J550" s="3069"/>
      <c r="K550" s="3042"/>
      <c r="L550" s="3043"/>
      <c r="M550" s="3050"/>
      <c r="N550" s="3051">
        <f t="shared" si="18"/>
        <v>0</v>
      </c>
    </row>
    <row r="551" spans="1:14" s="3058" customFormat="1" ht="26.25" x14ac:dyDescent="0.25">
      <c r="A551" s="3020">
        <f>ROW()</f>
        <v>551</v>
      </c>
      <c r="B551" s="3026" t="str">
        <f>IF(C551="E","",IF(ISBLANK(E551),"",IF(ISTEXT(E551),LARGE(B$14:B550,1)+1,0)))</f>
        <v/>
      </c>
      <c r="C551" s="3027"/>
      <c r="D551" s="3037"/>
      <c r="E551" s="3091"/>
      <c r="F551" s="3053"/>
      <c r="G551" s="3096"/>
      <c r="H551" s="3108" t="str">
        <f t="shared" si="19"/>
        <v/>
      </c>
      <c r="I551" s="3049"/>
      <c r="J551" s="3069"/>
      <c r="K551" s="3042"/>
      <c r="L551" s="3043"/>
      <c r="M551" s="3050"/>
      <c r="N551" s="3051">
        <f t="shared" si="18"/>
        <v>0</v>
      </c>
    </row>
    <row r="552" spans="1:14" s="3058" customFormat="1" ht="26.25" x14ac:dyDescent="0.25">
      <c r="A552" s="3020">
        <f>ROW()</f>
        <v>552</v>
      </c>
      <c r="B552" s="3026" t="str">
        <f>IF(C552="E","",IF(ISBLANK(E552),"",IF(ISTEXT(E552),LARGE(B$14:B551,1)+1,0)))</f>
        <v/>
      </c>
      <c r="C552" s="3027"/>
      <c r="D552" s="3037"/>
      <c r="E552" s="3091"/>
      <c r="F552" s="3053"/>
      <c r="G552" s="3096"/>
      <c r="H552" s="3108" t="str">
        <f t="shared" si="19"/>
        <v/>
      </c>
      <c r="I552" s="3049"/>
      <c r="J552" s="3069"/>
      <c r="K552" s="3042"/>
      <c r="L552" s="3043"/>
      <c r="M552" s="3050"/>
      <c r="N552" s="3051">
        <f t="shared" si="18"/>
        <v>0</v>
      </c>
    </row>
    <row r="553" spans="1:14" s="3058" customFormat="1" ht="26.25" x14ac:dyDescent="0.25">
      <c r="A553" s="3020">
        <f>ROW()</f>
        <v>553</v>
      </c>
      <c r="B553" s="3026" t="str">
        <f>IF(C553="E","",IF(ISBLANK(E553),"",IF(ISTEXT(E553),LARGE(B$14:B552,1)+1,0)))</f>
        <v/>
      </c>
      <c r="C553" s="3027"/>
      <c r="D553" s="3037"/>
      <c r="E553" s="3091"/>
      <c r="F553" s="3053"/>
      <c r="G553" s="3096"/>
      <c r="H553" s="3108" t="str">
        <f t="shared" si="19"/>
        <v/>
      </c>
      <c r="I553" s="3049"/>
      <c r="J553" s="3069"/>
      <c r="K553" s="3042"/>
      <c r="L553" s="3043"/>
      <c r="M553" s="3050"/>
      <c r="N553" s="3051">
        <f t="shared" si="18"/>
        <v>0</v>
      </c>
    </row>
    <row r="554" spans="1:14" s="3058" customFormat="1" ht="26.25" x14ac:dyDescent="0.25">
      <c r="A554" s="3020">
        <f>ROW()</f>
        <v>554</v>
      </c>
      <c r="B554" s="3026" t="str">
        <f>IF(C554="E","",IF(ISBLANK(E554),"",IF(ISTEXT(E554),LARGE(B$14:B553,1)+1,0)))</f>
        <v/>
      </c>
      <c r="C554" s="3027"/>
      <c r="D554" s="3037"/>
      <c r="E554" s="3091"/>
      <c r="F554" s="3053"/>
      <c r="G554" s="3096"/>
      <c r="H554" s="3108" t="str">
        <f t="shared" si="19"/>
        <v/>
      </c>
      <c r="I554" s="3049"/>
      <c r="J554" s="3069"/>
      <c r="K554" s="3042"/>
      <c r="L554" s="3043"/>
      <c r="M554" s="3050"/>
      <c r="N554" s="3051">
        <f t="shared" si="18"/>
        <v>0</v>
      </c>
    </row>
    <row r="555" spans="1:14" s="3058" customFormat="1" ht="26.25" x14ac:dyDescent="0.25">
      <c r="A555" s="3020">
        <f>ROW()</f>
        <v>555</v>
      </c>
      <c r="B555" s="3026" t="str">
        <f>IF(C555="E","",IF(ISBLANK(E555),"",IF(ISTEXT(E555),LARGE(B$14:B554,1)+1,0)))</f>
        <v/>
      </c>
      <c r="C555" s="3027"/>
      <c r="D555" s="3037"/>
      <c r="E555" s="3091"/>
      <c r="F555" s="3053"/>
      <c r="G555" s="3096"/>
      <c r="H555" s="3108" t="str">
        <f t="shared" si="19"/>
        <v/>
      </c>
      <c r="I555" s="3049"/>
      <c r="J555" s="3069"/>
      <c r="K555" s="3042"/>
      <c r="L555" s="3043"/>
      <c r="M555" s="3050"/>
      <c r="N555" s="3051">
        <f t="shared" si="18"/>
        <v>0</v>
      </c>
    </row>
    <row r="556" spans="1:14" s="3058" customFormat="1" ht="26.25" x14ac:dyDescent="0.25">
      <c r="A556" s="3020">
        <f>ROW()</f>
        <v>556</v>
      </c>
      <c r="B556" s="3026" t="str">
        <f>IF(C556="E","",IF(ISBLANK(E556),"",IF(ISTEXT(E556),LARGE(B$14:B555,1)+1,0)))</f>
        <v/>
      </c>
      <c r="C556" s="3027"/>
      <c r="D556" s="3037"/>
      <c r="E556" s="3091"/>
      <c r="F556" s="3053"/>
      <c r="G556" s="3096"/>
      <c r="H556" s="3108" t="str">
        <f t="shared" si="19"/>
        <v/>
      </c>
      <c r="I556" s="3049"/>
      <c r="J556" s="3069"/>
      <c r="K556" s="3042"/>
      <c r="L556" s="3043"/>
      <c r="M556" s="3050"/>
      <c r="N556" s="3051">
        <f t="shared" si="18"/>
        <v>0</v>
      </c>
    </row>
    <row r="557" spans="1:14" s="3058" customFormat="1" ht="26.25" x14ac:dyDescent="0.25">
      <c r="A557" s="3020">
        <f>ROW()</f>
        <v>557</v>
      </c>
      <c r="B557" s="3026" t="str">
        <f>IF(C557="E","",IF(ISBLANK(E557),"",IF(ISTEXT(E557),LARGE(B$14:B556,1)+1,0)))</f>
        <v/>
      </c>
      <c r="C557" s="3027"/>
      <c r="D557" s="3037"/>
      <c r="E557" s="3091"/>
      <c r="F557" s="3053"/>
      <c r="G557" s="3096"/>
      <c r="H557" s="3108" t="str">
        <f t="shared" si="19"/>
        <v/>
      </c>
      <c r="I557" s="3049"/>
      <c r="J557" s="3069"/>
      <c r="K557" s="3042"/>
      <c r="L557" s="3043"/>
      <c r="M557" s="3050"/>
      <c r="N557" s="3051">
        <f t="shared" si="18"/>
        <v>0</v>
      </c>
    </row>
    <row r="558" spans="1:14" s="3058" customFormat="1" ht="26.25" x14ac:dyDescent="0.25">
      <c r="A558" s="3020">
        <f>ROW()</f>
        <v>558</v>
      </c>
      <c r="B558" s="3026" t="str">
        <f>IF(C558="E","",IF(ISBLANK(E558),"",IF(ISTEXT(E558),LARGE(B$14:B557,1)+1,0)))</f>
        <v/>
      </c>
      <c r="C558" s="3027"/>
      <c r="D558" s="3037"/>
      <c r="E558" s="3091"/>
      <c r="F558" s="3053"/>
      <c r="G558" s="3096"/>
      <c r="H558" s="3108" t="str">
        <f t="shared" si="19"/>
        <v/>
      </c>
      <c r="I558" s="3049"/>
      <c r="J558" s="3069"/>
      <c r="K558" s="3042"/>
      <c r="L558" s="3043"/>
      <c r="M558" s="3050"/>
      <c r="N558" s="3051">
        <f t="shared" si="18"/>
        <v>0</v>
      </c>
    </row>
    <row r="559" spans="1:14" s="3058" customFormat="1" ht="26.25" x14ac:dyDescent="0.25">
      <c r="A559" s="3020">
        <f>ROW()</f>
        <v>559</v>
      </c>
      <c r="B559" s="3026" t="str">
        <f>IF(C559="E","",IF(ISBLANK(E559),"",IF(ISTEXT(E559),LARGE(B$14:B558,1)+1,0)))</f>
        <v/>
      </c>
      <c r="C559" s="3027"/>
      <c r="D559" s="3037"/>
      <c r="E559" s="3091"/>
      <c r="F559" s="3053"/>
      <c r="G559" s="3096"/>
      <c r="H559" s="3108" t="str">
        <f t="shared" si="19"/>
        <v/>
      </c>
      <c r="I559" s="3049"/>
      <c r="J559" s="3069"/>
      <c r="K559" s="3042"/>
      <c r="L559" s="3092"/>
      <c r="M559" s="3050"/>
      <c r="N559" s="3051">
        <f t="shared" si="18"/>
        <v>0</v>
      </c>
    </row>
    <row r="560" spans="1:14" s="3058" customFormat="1" ht="19.5" customHeight="1" x14ac:dyDescent="0.25">
      <c r="A560" s="3093">
        <f>ROW()</f>
        <v>560</v>
      </c>
      <c r="B560" s="3094"/>
      <c r="C560" s="3094"/>
      <c r="D560" s="3094"/>
      <c r="E560" s="3095"/>
      <c r="F560" s="3095"/>
      <c r="G560" s="3095"/>
      <c r="H560" s="3095"/>
      <c r="I560" s="3095"/>
      <c r="J560" s="3095"/>
      <c r="K560" s="3095"/>
      <c r="L560" s="3095"/>
      <c r="M560" s="3095"/>
      <c r="N560" s="3095"/>
    </row>
    <row r="561" spans="1:4" s="3058" customFormat="1" x14ac:dyDescent="0.25">
      <c r="A561" s="134"/>
      <c r="B561" s="134"/>
      <c r="C561" s="134"/>
      <c r="D561" s="134"/>
    </row>
  </sheetData>
  <mergeCells count="30">
    <mergeCell ref="A2:A4"/>
    <mergeCell ref="B2:N2"/>
    <mergeCell ref="B4:C4"/>
    <mergeCell ref="E4:L5"/>
    <mergeCell ref="M4:N4"/>
    <mergeCell ref="B5:C5"/>
    <mergeCell ref="M5:N5"/>
    <mergeCell ref="B6:C6"/>
    <mergeCell ref="G6:I6"/>
    <mergeCell ref="K6:L6"/>
    <mergeCell ref="N6:N7"/>
    <mergeCell ref="B7:C7"/>
    <mergeCell ref="G7:I7"/>
    <mergeCell ref="K7:L7"/>
    <mergeCell ref="B8:C8"/>
    <mergeCell ref="G8:I8"/>
    <mergeCell ref="E12:E13"/>
    <mergeCell ref="F12:G13"/>
    <mergeCell ref="I12:J13"/>
    <mergeCell ref="N12:N13"/>
    <mergeCell ref="I16:J16"/>
    <mergeCell ref="I46:J46"/>
    <mergeCell ref="F82:G82"/>
    <mergeCell ref="I82:J82"/>
    <mergeCell ref="K12:K13"/>
    <mergeCell ref="I93:J93"/>
    <mergeCell ref="I115:J115"/>
    <mergeCell ref="I143:J143"/>
    <mergeCell ref="I184:J184"/>
    <mergeCell ref="M12:M13"/>
  </mergeCells>
  <printOptions gridLines="1" gridLinesSet="0"/>
  <pageMargins left="0.25" right="0.78740157499999996" top="2.0299999999999998" bottom="0.984251969" header="0.4921259845" footer="0.4921259845"/>
  <pageSetup paperSize="9" scale="70" orientation="portrait" horizontalDpi="4294967292" r:id="rId1"/>
  <headerFooter alignWithMargins="0">
    <oddHeader>&amp;L&amp;A&amp;C&amp;BI.U.F.M. U.R.S.S. Confidentiel&amp;B&amp;RPage &amp;P</oddHeader>
    <oddFooter>Page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A3FD4-D740-4B2E-9F99-C39FEF1E3268}">
  <dimension ref="A1:Z281"/>
  <sheetViews>
    <sheetView workbookViewId="0">
      <selection activeCell="X26" sqref="X26"/>
    </sheetView>
  </sheetViews>
  <sheetFormatPr baseColWidth="10" defaultRowHeight="15.75" x14ac:dyDescent="0.25"/>
  <cols>
    <col min="1" max="1" width="1.42578125" style="1510" customWidth="1"/>
    <col min="2" max="2" width="5.140625" style="1510" customWidth="1"/>
    <col min="3" max="3" width="3.7109375" style="1510" customWidth="1"/>
    <col min="4" max="4" width="18.7109375" style="1510" customWidth="1"/>
    <col min="5" max="5" width="3.7109375" style="1510" customWidth="1"/>
    <col min="6" max="6" width="18.7109375" style="1510" customWidth="1"/>
    <col min="7" max="7" width="3.7109375" style="1510" customWidth="1"/>
    <col min="8" max="8" width="18.7109375" style="1510" customWidth="1"/>
    <col min="9" max="9" width="3.7109375" style="1510" customWidth="1"/>
    <col min="10" max="10" width="18.7109375" style="1510" customWidth="1"/>
    <col min="11" max="11" width="3.42578125" style="1510" customWidth="1"/>
    <col min="12" max="12" width="18.7109375" style="1610" customWidth="1"/>
    <col min="13" max="13" width="4.42578125" style="1610" customWidth="1"/>
    <col min="14" max="14" width="18.7109375" style="1610" customWidth="1"/>
    <col min="15" max="15" width="4.42578125" style="1610" customWidth="1"/>
    <col min="16" max="16" width="18.7109375" style="1610" customWidth="1"/>
    <col min="17" max="17" width="4.42578125" style="1610" customWidth="1"/>
    <col min="18" max="18" width="18.7109375" style="1610" customWidth="1"/>
    <col min="19" max="19" width="4.42578125" style="1610" customWidth="1"/>
    <col min="20" max="20" width="18.7109375" style="1610" customWidth="1"/>
    <col min="21" max="21" width="4.42578125" style="1610" customWidth="1"/>
    <col min="22" max="22" width="18.7109375" style="1610" customWidth="1"/>
    <col min="23" max="23" width="4.42578125" style="1610" customWidth="1"/>
    <col min="24" max="24" width="18.7109375" style="1610" customWidth="1"/>
    <col min="25" max="25" width="4.42578125" style="1610" customWidth="1"/>
    <col min="26" max="16384" width="11.42578125" style="1610"/>
  </cols>
  <sheetData>
    <row r="1" spans="1:26" s="1510" customFormat="1" ht="6.75" customHeight="1" thickBot="1" x14ac:dyDescent="0.25">
      <c r="Y1" s="1603"/>
      <c r="Z1" s="1605"/>
    </row>
    <row r="2" spans="1:26" s="687" customFormat="1" ht="18" customHeight="1" x14ac:dyDescent="0.25">
      <c r="B2" s="4062" t="s">
        <v>1323</v>
      </c>
      <c r="C2" s="4063"/>
      <c r="D2" s="4063"/>
      <c r="E2" s="4064"/>
      <c r="F2" s="4071" t="s">
        <v>1324</v>
      </c>
      <c r="G2" s="4072"/>
      <c r="H2" s="4072"/>
      <c r="I2" s="4072"/>
      <c r="J2" s="4072"/>
      <c r="K2" s="4072"/>
      <c r="L2" s="4072"/>
      <c r="M2" s="4072"/>
      <c r="N2" s="4072"/>
      <c r="O2" s="4072"/>
      <c r="P2" s="4072"/>
      <c r="Q2" s="4072"/>
      <c r="R2" s="4072"/>
      <c r="S2" s="4072"/>
      <c r="T2" s="4073"/>
      <c r="U2" s="4080" t="s">
        <v>1249</v>
      </c>
      <c r="V2" s="4081"/>
      <c r="W2" s="4081"/>
      <c r="X2" s="4082"/>
      <c r="Y2" s="1603"/>
      <c r="Z2" s="1605"/>
    </row>
    <row r="3" spans="1:26" s="687" customFormat="1" ht="18" customHeight="1" x14ac:dyDescent="0.25">
      <c r="B3" s="4065"/>
      <c r="C3" s="4066"/>
      <c r="D3" s="4066"/>
      <c r="E3" s="4067"/>
      <c r="F3" s="4074"/>
      <c r="G3" s="4075"/>
      <c r="H3" s="4075"/>
      <c r="I3" s="4075"/>
      <c r="J3" s="4075"/>
      <c r="K3" s="4075"/>
      <c r="L3" s="4075"/>
      <c r="M3" s="4075"/>
      <c r="N3" s="4075"/>
      <c r="O3" s="4075"/>
      <c r="P3" s="4075"/>
      <c r="Q3" s="4075"/>
      <c r="R3" s="4075"/>
      <c r="S3" s="4075"/>
      <c r="T3" s="4076"/>
      <c r="U3" s="4083" t="s">
        <v>1250</v>
      </c>
      <c r="V3" s="4084"/>
      <c r="W3" s="4084"/>
      <c r="X3" s="4085"/>
      <c r="Y3" s="1603"/>
      <c r="Z3" s="1605"/>
    </row>
    <row r="4" spans="1:26" s="687" customFormat="1" ht="18" customHeight="1" x14ac:dyDescent="0.25">
      <c r="B4" s="4065"/>
      <c r="C4" s="4066"/>
      <c r="D4" s="4066"/>
      <c r="E4" s="4067"/>
      <c r="F4" s="4077"/>
      <c r="G4" s="4078"/>
      <c r="H4" s="4078"/>
      <c r="I4" s="4078"/>
      <c r="J4" s="4078"/>
      <c r="K4" s="4078"/>
      <c r="L4" s="4078"/>
      <c r="M4" s="4078"/>
      <c r="N4" s="4078"/>
      <c r="O4" s="4078"/>
      <c r="P4" s="4078"/>
      <c r="Q4" s="4078"/>
      <c r="R4" s="4078"/>
      <c r="S4" s="4078"/>
      <c r="T4" s="4079"/>
      <c r="U4" s="4086" t="s">
        <v>1252</v>
      </c>
      <c r="V4" s="4087"/>
      <c r="W4" s="4087"/>
      <c r="X4" s="4088"/>
      <c r="Y4" s="1603"/>
      <c r="Z4" s="1605"/>
    </row>
    <row r="5" spans="1:26" s="687" customFormat="1" ht="18" customHeight="1" x14ac:dyDescent="0.25">
      <c r="B5" s="4065"/>
      <c r="C5" s="4066"/>
      <c r="D5" s="4066"/>
      <c r="E5" s="4067"/>
      <c r="F5" s="4089" t="s">
        <v>1325</v>
      </c>
      <c r="G5" s="4090"/>
      <c r="H5" s="4090"/>
      <c r="I5" s="4090"/>
      <c r="J5" s="4090"/>
      <c r="K5" s="4090"/>
      <c r="L5" s="4090"/>
      <c r="M5" s="4090"/>
      <c r="N5" s="4090"/>
      <c r="O5" s="4090"/>
      <c r="P5" s="4090"/>
      <c r="Q5" s="4090"/>
      <c r="R5" s="4090"/>
      <c r="S5" s="4090"/>
      <c r="T5" s="4091"/>
      <c r="U5" s="4086" t="s">
        <v>1256</v>
      </c>
      <c r="V5" s="4087"/>
      <c r="W5" s="4087"/>
      <c r="X5" s="4088"/>
      <c r="Y5" s="1603"/>
      <c r="Z5" s="1605"/>
    </row>
    <row r="6" spans="1:26" s="687" customFormat="1" ht="18" customHeight="1" x14ac:dyDescent="0.25">
      <c r="B6" s="4068"/>
      <c r="C6" s="4069"/>
      <c r="D6" s="4069"/>
      <c r="E6" s="4070"/>
      <c r="F6" s="4092"/>
      <c r="G6" s="4093"/>
      <c r="H6" s="4093"/>
      <c r="I6" s="4093"/>
      <c r="J6" s="4093"/>
      <c r="K6" s="4093"/>
      <c r="L6" s="4093"/>
      <c r="M6" s="4093"/>
      <c r="N6" s="4093"/>
      <c r="O6" s="4093"/>
      <c r="P6" s="4093"/>
      <c r="Q6" s="4093"/>
      <c r="R6" s="4093"/>
      <c r="S6" s="4093"/>
      <c r="T6" s="4094"/>
      <c r="U6" s="3577" t="s">
        <v>1259</v>
      </c>
      <c r="V6" s="3578"/>
      <c r="W6" s="3578"/>
      <c r="X6" s="4095"/>
      <c r="Y6" s="1603"/>
      <c r="Z6" s="1605"/>
    </row>
    <row r="7" spans="1:26" s="687" customFormat="1" ht="15" customHeight="1" thickBot="1" x14ac:dyDescent="0.3">
      <c r="B7" s="1539" t="s">
        <v>387</v>
      </c>
      <c r="C7" s="1540" t="str">
        <f ca="1">CELL("nomfichier")</f>
        <v>D:\Données\Copie_ancien_DD\0-UPRT.fait\1-UPRT.FR-SITE-WEB\ff-fiches-fabrications\ff-fiches-fabrication-maj-08-2020\[tranmission.des.savoirs.xlsx]Transmission des savoirs.13.03</v>
      </c>
      <c r="D7" s="1541"/>
      <c r="E7" s="1541"/>
      <c r="F7" s="1541"/>
      <c r="G7" s="1541"/>
      <c r="H7" s="1541"/>
      <c r="I7" s="1541"/>
      <c r="J7" s="1606"/>
      <c r="K7" s="1606"/>
      <c r="L7" s="1607" t="s">
        <v>1262</v>
      </c>
      <c r="M7" s="1606"/>
      <c r="N7" s="1608" t="s">
        <v>1263</v>
      </c>
      <c r="O7" s="1609"/>
      <c r="P7" s="1609"/>
      <c r="Q7" s="1609"/>
      <c r="R7" s="1609"/>
      <c r="S7" s="1541"/>
      <c r="T7" s="1541"/>
      <c r="U7" s="4050">
        <f ca="1">NOW()</f>
        <v>45016.430956249998</v>
      </c>
      <c r="V7" s="4050"/>
      <c r="W7" s="4050"/>
      <c r="X7" s="4051"/>
      <c r="Y7" s="1603"/>
      <c r="Z7" s="1605"/>
    </row>
    <row r="8" spans="1:26" ht="16.5" thickBot="1" x14ac:dyDescent="0.3">
      <c r="A8" s="1603"/>
      <c r="B8" s="1603"/>
      <c r="C8" s="1603"/>
      <c r="D8" s="1603"/>
      <c r="E8" s="1603"/>
      <c r="F8" s="1603"/>
      <c r="G8" s="1603"/>
      <c r="H8" s="1603"/>
      <c r="I8" s="1603"/>
      <c r="J8" s="1603"/>
      <c r="K8" s="1603"/>
      <c r="L8" s="1603"/>
      <c r="M8" s="1603"/>
      <c r="N8" s="1603"/>
      <c r="O8" s="1603"/>
      <c r="P8" s="1603"/>
      <c r="Q8" s="1603"/>
      <c r="R8" s="1603"/>
      <c r="S8" s="1603"/>
      <c r="T8" s="1603"/>
      <c r="U8" s="1603"/>
      <c r="V8" s="1603"/>
      <c r="W8" s="1603"/>
      <c r="X8" s="1603"/>
      <c r="Y8" s="1603"/>
      <c r="Z8" s="1605"/>
    </row>
    <row r="9" spans="1:26" ht="24.95" customHeight="1" x14ac:dyDescent="0.25">
      <c r="A9" s="1603"/>
      <c r="B9" s="4052" t="s">
        <v>1326</v>
      </c>
      <c r="C9" s="4053"/>
      <c r="D9" s="4053"/>
      <c r="E9" s="4053"/>
      <c r="F9" s="4053"/>
      <c r="G9" s="4053"/>
      <c r="H9" s="4053"/>
      <c r="I9" s="4053"/>
      <c r="J9" s="4053"/>
      <c r="K9" s="4053"/>
      <c r="L9" s="4053"/>
      <c r="M9" s="4053"/>
      <c r="N9" s="4053"/>
      <c r="O9" s="4053"/>
      <c r="P9" s="4053"/>
      <c r="Q9" s="4053"/>
      <c r="R9" s="4053"/>
      <c r="S9" s="4053"/>
      <c r="T9" s="4053"/>
      <c r="U9" s="4053"/>
      <c r="V9" s="4053"/>
      <c r="W9" s="4053"/>
      <c r="X9" s="4054"/>
      <c r="Y9" s="1603"/>
      <c r="Z9" s="1605"/>
    </row>
    <row r="10" spans="1:26" ht="15.75" customHeight="1" x14ac:dyDescent="0.25">
      <c r="A10" s="1603"/>
      <c r="B10" s="1611"/>
      <c r="C10" s="1603"/>
      <c r="D10" s="1612"/>
      <c r="E10" s="1603"/>
      <c r="F10" s="1603"/>
      <c r="G10" s="1603"/>
      <c r="H10" s="1603"/>
      <c r="I10" s="1603"/>
      <c r="J10" s="1603"/>
      <c r="K10" s="1603"/>
      <c r="L10" s="1603"/>
      <c r="M10" s="1603"/>
      <c r="N10" s="1603"/>
      <c r="O10" s="1603"/>
      <c r="P10" s="1603"/>
      <c r="Q10" s="1603"/>
      <c r="R10" s="1603"/>
      <c r="S10" s="1603"/>
      <c r="T10" s="1603"/>
      <c r="U10" s="1603"/>
      <c r="V10" s="1603"/>
      <c r="W10" s="1603"/>
      <c r="X10" s="1613"/>
      <c r="Y10" s="1603"/>
      <c r="Z10" s="1605"/>
    </row>
    <row r="11" spans="1:26" ht="18.75" x14ac:dyDescent="0.25">
      <c r="A11" s="1603"/>
      <c r="B11" s="1614">
        <v>1</v>
      </c>
      <c r="C11" s="1603"/>
      <c r="D11" s="1615" t="s">
        <v>1327</v>
      </c>
      <c r="E11" s="1603"/>
      <c r="F11" s="1603"/>
      <c r="G11" s="1603"/>
      <c r="H11" s="1603"/>
      <c r="I11" s="1616">
        <v>5</v>
      </c>
      <c r="J11" s="1615" t="s">
        <v>1328</v>
      </c>
      <c r="K11" s="1617"/>
      <c r="L11" s="1618"/>
      <c r="M11" s="1603"/>
      <c r="N11" s="1603"/>
      <c r="O11" s="1616">
        <v>8</v>
      </c>
      <c r="P11" s="1615" t="s">
        <v>1329</v>
      </c>
      <c r="Q11" s="1603"/>
      <c r="R11" s="1603"/>
      <c r="S11" s="1618"/>
      <c r="T11" s="1618"/>
      <c r="U11" s="1603"/>
      <c r="V11" s="1603"/>
      <c r="W11" s="1603"/>
      <c r="X11" s="1613"/>
      <c r="Y11" s="1603"/>
      <c r="Z11" s="1605"/>
    </row>
    <row r="12" spans="1:26" ht="18.75" x14ac:dyDescent="0.25">
      <c r="A12" s="1603"/>
      <c r="B12" s="1614">
        <v>2</v>
      </c>
      <c r="C12" s="1603"/>
      <c r="D12" s="1615" t="s">
        <v>1330</v>
      </c>
      <c r="E12" s="1603"/>
      <c r="F12" s="1603"/>
      <c r="G12" s="1603"/>
      <c r="H12" s="1603"/>
      <c r="I12" s="1616">
        <v>6</v>
      </c>
      <c r="J12" s="1615" t="s">
        <v>1331</v>
      </c>
      <c r="K12" s="1617"/>
      <c r="L12" s="1618"/>
      <c r="M12" s="1603"/>
      <c r="N12" s="1603"/>
      <c r="O12" s="1616">
        <v>9</v>
      </c>
      <c r="P12" s="1615" t="s">
        <v>1332</v>
      </c>
      <c r="Q12" s="1603"/>
      <c r="R12" s="1603"/>
      <c r="S12" s="1618"/>
      <c r="T12" s="1618"/>
      <c r="U12" s="1603"/>
      <c r="V12" s="1603"/>
      <c r="W12" s="1603"/>
      <c r="X12" s="1613"/>
      <c r="Y12" s="1603"/>
      <c r="Z12" s="1605"/>
    </row>
    <row r="13" spans="1:26" ht="18.75" x14ac:dyDescent="0.25">
      <c r="A13" s="1603"/>
      <c r="B13" s="1614">
        <v>3</v>
      </c>
      <c r="C13" s="1603"/>
      <c r="D13" s="1615" t="s">
        <v>1333</v>
      </c>
      <c r="E13" s="1603"/>
      <c r="F13" s="1603"/>
      <c r="G13" s="1603"/>
      <c r="H13" s="1603"/>
      <c r="I13" s="1616">
        <v>7</v>
      </c>
      <c r="J13" s="1615" t="s">
        <v>1334</v>
      </c>
      <c r="K13" s="1617"/>
      <c r="L13" s="1618"/>
      <c r="M13" s="1603"/>
      <c r="N13" s="1603"/>
      <c r="O13" s="1616">
        <v>10</v>
      </c>
      <c r="P13" s="1615" t="s">
        <v>1335</v>
      </c>
      <c r="Q13" s="1603"/>
      <c r="R13" s="1603"/>
      <c r="S13" s="1618"/>
      <c r="T13" s="1618"/>
      <c r="U13" s="1603"/>
      <c r="V13" s="1603"/>
      <c r="W13" s="1603"/>
      <c r="X13" s="1613"/>
      <c r="Y13" s="1603"/>
      <c r="Z13" s="1605"/>
    </row>
    <row r="14" spans="1:26" ht="19.5" thickBot="1" x14ac:dyDescent="0.3">
      <c r="A14" s="1603"/>
      <c r="B14" s="1619">
        <v>4</v>
      </c>
      <c r="C14" s="1620"/>
      <c r="D14" s="1621" t="s">
        <v>1336</v>
      </c>
      <c r="E14" s="1620"/>
      <c r="F14" s="1620"/>
      <c r="G14" s="1620"/>
      <c r="H14" s="1620"/>
      <c r="I14" s="1620"/>
      <c r="J14" s="1620"/>
      <c r="K14" s="1622"/>
      <c r="L14" s="1621"/>
      <c r="M14" s="1620"/>
      <c r="N14" s="1620"/>
      <c r="O14" s="1620"/>
      <c r="P14" s="1620"/>
      <c r="Q14" s="1620"/>
      <c r="R14" s="1620"/>
      <c r="S14" s="1622"/>
      <c r="T14" s="1621"/>
      <c r="U14" s="1620"/>
      <c r="V14" s="1620"/>
      <c r="W14" s="1620"/>
      <c r="X14" s="1623"/>
      <c r="Y14" s="1603"/>
      <c r="Z14" s="1605"/>
    </row>
    <row r="15" spans="1:26" x14ac:dyDescent="0.25">
      <c r="A15" s="1603"/>
      <c r="B15" s="1603"/>
      <c r="C15" s="1603"/>
      <c r="D15" s="1603"/>
      <c r="E15" s="1603"/>
      <c r="F15" s="1603"/>
      <c r="G15" s="1603"/>
      <c r="H15" s="1603"/>
      <c r="I15" s="1603"/>
      <c r="J15" s="1603"/>
      <c r="K15" s="1603"/>
      <c r="L15" s="1603"/>
      <c r="M15" s="1603"/>
      <c r="N15" s="1603"/>
      <c r="O15" s="1603"/>
      <c r="P15" s="1603"/>
      <c r="Q15" s="1603"/>
      <c r="R15" s="1603"/>
      <c r="S15" s="1603"/>
      <c r="T15" s="1603"/>
      <c r="U15" s="1603"/>
      <c r="V15" s="1603"/>
      <c r="W15" s="1603"/>
      <c r="X15" s="1603"/>
      <c r="Y15" s="1603"/>
      <c r="Z15" s="1605"/>
    </row>
    <row r="16" spans="1:26" ht="23.25" x14ac:dyDescent="0.25">
      <c r="B16" s="4055" t="s">
        <v>1337</v>
      </c>
      <c r="C16" s="4056"/>
      <c r="D16" s="4056"/>
      <c r="E16" s="4056"/>
      <c r="F16" s="4056"/>
      <c r="G16" s="4056"/>
      <c r="H16" s="4056"/>
      <c r="I16" s="4056"/>
      <c r="J16" s="4056"/>
      <c r="K16" s="4056"/>
      <c r="L16" s="4056"/>
      <c r="M16" s="4056"/>
      <c r="N16" s="4056"/>
      <c r="O16" s="4056"/>
      <c r="P16" s="4056"/>
      <c r="Q16" s="4056"/>
      <c r="R16" s="4056"/>
      <c r="S16" s="4056"/>
      <c r="T16" s="4056"/>
      <c r="U16" s="4056"/>
      <c r="V16" s="4056"/>
      <c r="W16" s="4056"/>
      <c r="X16" s="4056"/>
      <c r="Y16" s="1603"/>
      <c r="Z16" s="1605">
        <v>0</v>
      </c>
    </row>
    <row r="17" spans="1:26" ht="15.75" customHeight="1" x14ac:dyDescent="0.25">
      <c r="B17" s="4057" t="s">
        <v>1338</v>
      </c>
      <c r="C17" s="4058"/>
      <c r="D17" s="4058"/>
      <c r="E17" s="4059"/>
      <c r="F17" s="4059"/>
      <c r="G17" s="4059"/>
      <c r="H17" s="4059"/>
      <c r="I17" s="4059"/>
      <c r="J17" s="4059"/>
      <c r="K17" s="4059"/>
      <c r="L17" s="1603">
        <v>0</v>
      </c>
      <c r="M17" s="1603"/>
      <c r="N17" s="1603"/>
      <c r="O17" s="1603"/>
      <c r="P17" s="1603"/>
      <c r="Q17" s="1603"/>
      <c r="R17" s="1603"/>
      <c r="S17" s="1603"/>
      <c r="T17" s="1603"/>
      <c r="U17" s="1603"/>
      <c r="V17" s="1603"/>
      <c r="W17" s="1603"/>
      <c r="X17" s="1603"/>
      <c r="Y17" s="1603"/>
      <c r="Z17" s="1605">
        <v>0</v>
      </c>
    </row>
    <row r="18" spans="1:26" ht="24.95" customHeight="1" x14ac:dyDescent="0.25">
      <c r="B18" s="4060" t="s">
        <v>1339</v>
      </c>
      <c r="C18" s="4061"/>
      <c r="D18" s="4061"/>
      <c r="E18" s="4061"/>
      <c r="F18" s="4061"/>
      <c r="G18" s="4061"/>
      <c r="H18" s="4061"/>
      <c r="I18" s="4061"/>
      <c r="J18" s="4061"/>
      <c r="K18" s="4061"/>
      <c r="L18" s="4061"/>
      <c r="M18" s="4061"/>
      <c r="N18" s="4061"/>
      <c r="O18" s="4061"/>
      <c r="P18" s="4061"/>
      <c r="Q18" s="4061"/>
      <c r="R18" s="4061"/>
      <c r="S18" s="4061"/>
      <c r="T18" s="4061"/>
      <c r="U18" s="4061"/>
      <c r="V18" s="4061"/>
      <c r="W18" s="4061"/>
      <c r="X18" s="4061"/>
      <c r="Y18" s="1603"/>
      <c r="Z18" s="1605">
        <v>0</v>
      </c>
    </row>
    <row r="19" spans="1:26" ht="9.75" customHeight="1" x14ac:dyDescent="0.25">
      <c r="A19" s="1603">
        <v>0</v>
      </c>
      <c r="B19" s="1603">
        <v>0</v>
      </c>
      <c r="C19" s="1603">
        <v>0</v>
      </c>
      <c r="D19" s="1603">
        <v>0</v>
      </c>
      <c r="E19" s="1603">
        <v>0</v>
      </c>
      <c r="F19" s="1603">
        <v>0</v>
      </c>
      <c r="G19" s="1603">
        <v>0</v>
      </c>
      <c r="H19" s="1603">
        <v>0</v>
      </c>
      <c r="I19" s="1603">
        <v>0</v>
      </c>
      <c r="J19" s="1603">
        <v>0</v>
      </c>
      <c r="K19" s="1603">
        <v>0</v>
      </c>
      <c r="L19" s="1603">
        <v>0</v>
      </c>
      <c r="M19" s="1603">
        <v>0</v>
      </c>
      <c r="N19" s="1603"/>
      <c r="O19" s="1603">
        <v>0</v>
      </c>
      <c r="P19" s="1603"/>
      <c r="Q19" s="1603">
        <v>0</v>
      </c>
      <c r="R19" s="1603"/>
      <c r="S19" s="1603">
        <v>0</v>
      </c>
      <c r="T19" s="1603"/>
      <c r="U19" s="1603">
        <v>0</v>
      </c>
      <c r="V19" s="1603"/>
      <c r="W19" s="1603"/>
      <c r="X19" s="1603"/>
      <c r="Y19" s="1603"/>
      <c r="Z19" s="1605">
        <v>0</v>
      </c>
    </row>
    <row r="20" spans="1:26" ht="21" customHeight="1" x14ac:dyDescent="0.25">
      <c r="A20" s="1603">
        <v>0</v>
      </c>
      <c r="B20" s="3878">
        <v>1</v>
      </c>
      <c r="C20" s="1603">
        <v>0</v>
      </c>
      <c r="D20" s="1624" t="s">
        <v>1340</v>
      </c>
      <c r="E20" s="1603">
        <v>0</v>
      </c>
      <c r="F20" s="1624" t="s">
        <v>1340</v>
      </c>
      <c r="G20" s="1603">
        <v>0</v>
      </c>
      <c r="H20" s="1624" t="s">
        <v>1340</v>
      </c>
      <c r="I20" s="1603">
        <v>0</v>
      </c>
      <c r="J20" s="1625" t="s">
        <v>1340</v>
      </c>
      <c r="K20" s="1603">
        <v>0</v>
      </c>
      <c r="L20" s="4024" t="s">
        <v>1341</v>
      </c>
      <c r="M20" s="1603">
        <v>0</v>
      </c>
      <c r="N20" s="4024" t="s">
        <v>1341</v>
      </c>
      <c r="O20" s="1603">
        <v>0</v>
      </c>
      <c r="P20" s="4024" t="s">
        <v>1341</v>
      </c>
      <c r="Q20" s="1603">
        <v>0</v>
      </c>
      <c r="R20" s="4024" t="s">
        <v>1341</v>
      </c>
      <c r="S20" s="1603">
        <v>0</v>
      </c>
      <c r="T20" s="4024" t="s">
        <v>1341</v>
      </c>
      <c r="U20" s="1603">
        <v>0</v>
      </c>
      <c r="V20" s="4024" t="s">
        <v>1341</v>
      </c>
      <c r="W20" s="1603">
        <v>0</v>
      </c>
      <c r="X20" s="1627" t="s">
        <v>1340</v>
      </c>
      <c r="Y20" s="1603"/>
      <c r="Z20" s="1605">
        <v>0</v>
      </c>
    </row>
    <row r="21" spans="1:26" ht="15.75" customHeight="1" x14ac:dyDescent="0.25">
      <c r="A21" s="1603">
        <v>0</v>
      </c>
      <c r="B21" s="3879"/>
      <c r="C21" s="1603">
        <v>0</v>
      </c>
      <c r="D21" s="3994" t="s">
        <v>1342</v>
      </c>
      <c r="E21" s="1603">
        <v>0</v>
      </c>
      <c r="F21" s="3994" t="s">
        <v>1343</v>
      </c>
      <c r="G21" s="1603">
        <v>0</v>
      </c>
      <c r="H21" s="3994" t="s">
        <v>1344</v>
      </c>
      <c r="I21" s="1603">
        <v>0</v>
      </c>
      <c r="J21" s="3939" t="s">
        <v>1345</v>
      </c>
      <c r="K21" s="1603">
        <v>0</v>
      </c>
      <c r="L21" s="4025"/>
      <c r="M21" s="1603">
        <v>0</v>
      </c>
      <c r="N21" s="4025"/>
      <c r="O21" s="1603">
        <v>0</v>
      </c>
      <c r="P21" s="4025"/>
      <c r="Q21" s="1603">
        <v>0</v>
      </c>
      <c r="R21" s="4025"/>
      <c r="S21" s="1603">
        <v>0</v>
      </c>
      <c r="T21" s="4025"/>
      <c r="U21" s="1603">
        <v>0</v>
      </c>
      <c r="V21" s="4025"/>
      <c r="W21" s="1603">
        <v>0</v>
      </c>
      <c r="X21" s="3980" t="s">
        <v>1346</v>
      </c>
      <c r="Y21" s="1603"/>
      <c r="Z21" s="1605">
        <v>0</v>
      </c>
    </row>
    <row r="22" spans="1:26" ht="19.5" customHeight="1" x14ac:dyDescent="0.25">
      <c r="A22" s="1603">
        <v>0</v>
      </c>
      <c r="B22" s="3879"/>
      <c r="C22" s="1603">
        <v>0</v>
      </c>
      <c r="D22" s="3995"/>
      <c r="E22" s="1603">
        <v>0</v>
      </c>
      <c r="F22" s="3995"/>
      <c r="G22" s="1603">
        <v>0</v>
      </c>
      <c r="H22" s="3995"/>
      <c r="I22" s="1603">
        <v>0</v>
      </c>
      <c r="J22" s="3940"/>
      <c r="K22" s="1603">
        <v>0</v>
      </c>
      <c r="L22" s="1628" t="s">
        <v>1347</v>
      </c>
      <c r="M22" s="1603">
        <v>0</v>
      </c>
      <c r="N22" s="1628" t="s">
        <v>1348</v>
      </c>
      <c r="O22" s="1603">
        <v>0</v>
      </c>
      <c r="P22" s="1628" t="s">
        <v>1349</v>
      </c>
      <c r="Q22" s="1603">
        <v>0</v>
      </c>
      <c r="R22" s="1628" t="s">
        <v>1350</v>
      </c>
      <c r="S22" s="1603">
        <v>0</v>
      </c>
      <c r="T22" s="1628" t="s">
        <v>1347</v>
      </c>
      <c r="U22" s="1603">
        <v>0</v>
      </c>
      <c r="V22" s="1628" t="s">
        <v>1351</v>
      </c>
      <c r="W22" s="1603">
        <v>0</v>
      </c>
      <c r="X22" s="3981"/>
      <c r="Y22" s="1603"/>
      <c r="Z22" s="1605">
        <v>0</v>
      </c>
    </row>
    <row r="23" spans="1:26" ht="19.5" customHeight="1" x14ac:dyDescent="0.25">
      <c r="A23" s="1603"/>
      <c r="B23" s="3879"/>
      <c r="C23" s="1603"/>
      <c r="D23" s="1603">
        <v>0</v>
      </c>
      <c r="E23" s="1603">
        <v>0</v>
      </c>
      <c r="F23" s="1603">
        <v>0</v>
      </c>
      <c r="G23" s="1603">
        <v>0</v>
      </c>
      <c r="H23" s="1603">
        <v>0</v>
      </c>
      <c r="I23" s="1603">
        <v>0</v>
      </c>
      <c r="J23" s="1603">
        <v>0</v>
      </c>
      <c r="K23" s="1603"/>
      <c r="L23" s="1629"/>
      <c r="M23" s="1603">
        <v>0</v>
      </c>
      <c r="N23" s="1629"/>
      <c r="O23" s="1603">
        <v>0</v>
      </c>
      <c r="P23" s="1629"/>
      <c r="Q23" s="1603">
        <v>0</v>
      </c>
      <c r="R23" s="1629"/>
      <c r="S23" s="1603">
        <v>0</v>
      </c>
      <c r="T23" s="1629"/>
      <c r="U23" s="1603">
        <v>0</v>
      </c>
      <c r="V23" s="1629"/>
      <c r="W23" s="1603">
        <v>0</v>
      </c>
      <c r="X23" s="1603">
        <v>0</v>
      </c>
      <c r="Y23" s="1603">
        <v>0</v>
      </c>
      <c r="Z23" s="1605"/>
    </row>
    <row r="24" spans="1:26" ht="19.5" customHeight="1" x14ac:dyDescent="0.25">
      <c r="A24" s="1603"/>
      <c r="B24" s="3879"/>
      <c r="C24" s="1603"/>
      <c r="D24" s="1624" t="s">
        <v>1340</v>
      </c>
      <c r="E24" s="1603">
        <v>0</v>
      </c>
      <c r="F24" s="1624" t="s">
        <v>1340</v>
      </c>
      <c r="G24" s="1603">
        <v>0</v>
      </c>
      <c r="H24" s="1624" t="s">
        <v>1340</v>
      </c>
      <c r="I24" s="1603">
        <v>0</v>
      </c>
      <c r="J24" s="1625" t="s">
        <v>1340</v>
      </c>
      <c r="K24" s="1603"/>
      <c r="L24" s="4024" t="s">
        <v>1352</v>
      </c>
      <c r="M24" s="1603">
        <v>0</v>
      </c>
      <c r="N24" s="4024" t="s">
        <v>1352</v>
      </c>
      <c r="O24" s="1603">
        <v>0</v>
      </c>
      <c r="P24" s="4024" t="s">
        <v>1352</v>
      </c>
      <c r="Q24" s="1603">
        <v>0</v>
      </c>
      <c r="R24" s="4024" t="s">
        <v>1352</v>
      </c>
      <c r="S24" s="1603">
        <v>0</v>
      </c>
      <c r="T24" s="4024" t="s">
        <v>1352</v>
      </c>
      <c r="U24" s="1603">
        <v>0</v>
      </c>
      <c r="V24" s="4024" t="s">
        <v>1353</v>
      </c>
      <c r="W24" s="1603">
        <v>0</v>
      </c>
      <c r="X24" s="1603">
        <v>0</v>
      </c>
      <c r="Y24" s="1603">
        <v>0</v>
      </c>
      <c r="Z24" s="1605"/>
    </row>
    <row r="25" spans="1:26" ht="16.5" customHeight="1" x14ac:dyDescent="0.25">
      <c r="A25" s="1603">
        <v>0</v>
      </c>
      <c r="B25" s="3879"/>
      <c r="C25" s="1603">
        <v>0</v>
      </c>
      <c r="D25" s="3994" t="s">
        <v>1354</v>
      </c>
      <c r="E25" s="1603">
        <v>0</v>
      </c>
      <c r="F25" s="3994" t="s">
        <v>1355</v>
      </c>
      <c r="G25" s="1603">
        <v>0</v>
      </c>
      <c r="H25" s="3994" t="s">
        <v>1356</v>
      </c>
      <c r="I25" s="1603">
        <v>0</v>
      </c>
      <c r="J25" s="4048" t="s">
        <v>1345</v>
      </c>
      <c r="K25" s="1603">
        <v>0</v>
      </c>
      <c r="L25" s="4025"/>
      <c r="M25" s="1603">
        <v>0</v>
      </c>
      <c r="N25" s="4025"/>
      <c r="O25" s="1603">
        <v>0</v>
      </c>
      <c r="P25" s="4025"/>
      <c r="Q25" s="1603">
        <v>0</v>
      </c>
      <c r="R25" s="4025"/>
      <c r="S25" s="1603">
        <v>0</v>
      </c>
      <c r="T25" s="4025"/>
      <c r="U25" s="1603">
        <v>0</v>
      </c>
      <c r="V25" s="4025"/>
      <c r="W25" s="1603">
        <v>0</v>
      </c>
      <c r="X25" s="1603">
        <v>0</v>
      </c>
      <c r="Y25" s="1603">
        <v>0</v>
      </c>
      <c r="Z25" s="1605">
        <v>0</v>
      </c>
    </row>
    <row r="26" spans="1:26" ht="19.5" customHeight="1" x14ac:dyDescent="0.25">
      <c r="A26" s="1603">
        <v>0</v>
      </c>
      <c r="B26" s="3879"/>
      <c r="C26" s="1603">
        <v>0</v>
      </c>
      <c r="D26" s="3995"/>
      <c r="E26" s="1603">
        <v>0</v>
      </c>
      <c r="F26" s="3995"/>
      <c r="G26" s="1603">
        <v>0</v>
      </c>
      <c r="H26" s="3995"/>
      <c r="I26" s="1603">
        <v>0</v>
      </c>
      <c r="J26" s="4049"/>
      <c r="K26" s="1603">
        <v>0</v>
      </c>
      <c r="L26" s="1628" t="s">
        <v>1350</v>
      </c>
      <c r="M26" s="1603">
        <v>0</v>
      </c>
      <c r="N26" s="1628" t="s">
        <v>1348</v>
      </c>
      <c r="O26" s="1603">
        <v>0</v>
      </c>
      <c r="P26" s="1628" t="s">
        <v>1349</v>
      </c>
      <c r="Q26" s="1603">
        <v>0</v>
      </c>
      <c r="R26" s="1628" t="s">
        <v>1357</v>
      </c>
      <c r="S26" s="1603">
        <v>0</v>
      </c>
      <c r="T26" s="1628" t="s">
        <v>1358</v>
      </c>
      <c r="U26" s="1603">
        <v>0</v>
      </c>
      <c r="V26" s="1628" t="s">
        <v>1359</v>
      </c>
      <c r="W26" s="1603">
        <v>0</v>
      </c>
      <c r="X26" s="1603">
        <v>0</v>
      </c>
      <c r="Y26" s="1603">
        <v>0</v>
      </c>
      <c r="Z26" s="1605">
        <v>0</v>
      </c>
    </row>
    <row r="27" spans="1:26" x14ac:dyDescent="0.25">
      <c r="A27" s="1603">
        <v>0</v>
      </c>
      <c r="B27" s="3879"/>
      <c r="C27" s="1603">
        <v>0</v>
      </c>
      <c r="D27" s="1603">
        <v>0</v>
      </c>
      <c r="E27" s="1603">
        <v>0</v>
      </c>
      <c r="F27" s="1603">
        <v>0</v>
      </c>
      <c r="G27" s="1603">
        <v>0</v>
      </c>
      <c r="H27" s="1603">
        <v>0</v>
      </c>
      <c r="I27" s="1603">
        <v>0</v>
      </c>
      <c r="J27" s="1603">
        <v>0</v>
      </c>
      <c r="K27" s="1603">
        <v>0</v>
      </c>
      <c r="L27" s="1603">
        <v>0</v>
      </c>
      <c r="M27" s="1603">
        <v>0</v>
      </c>
      <c r="N27" s="1603"/>
      <c r="O27" s="1603">
        <v>0</v>
      </c>
      <c r="P27" s="1603"/>
      <c r="Q27" s="1603">
        <v>0</v>
      </c>
      <c r="R27" s="1603"/>
      <c r="S27" s="1603">
        <v>0</v>
      </c>
      <c r="T27" s="1603"/>
      <c r="U27" s="1603">
        <v>0</v>
      </c>
      <c r="V27" s="1603"/>
      <c r="W27" s="1603">
        <v>0</v>
      </c>
      <c r="X27" s="1603">
        <v>0</v>
      </c>
      <c r="Y27" s="1603">
        <v>0</v>
      </c>
      <c r="Z27" s="1605">
        <v>0</v>
      </c>
    </row>
    <row r="28" spans="1:26" ht="21" customHeight="1" x14ac:dyDescent="0.25">
      <c r="A28" s="1603">
        <v>0</v>
      </c>
      <c r="B28" s="3879"/>
      <c r="C28" s="1603">
        <v>0</v>
      </c>
      <c r="D28" s="1630" t="s">
        <v>1340</v>
      </c>
      <c r="E28" s="1603">
        <v>0</v>
      </c>
      <c r="F28" s="1630" t="s">
        <v>1340</v>
      </c>
      <c r="G28" s="1603">
        <v>0</v>
      </c>
      <c r="H28" s="1630" t="s">
        <v>1340</v>
      </c>
      <c r="I28" s="1603">
        <v>0</v>
      </c>
      <c r="J28" s="1631" t="s">
        <v>1340</v>
      </c>
      <c r="K28" s="1603">
        <v>0</v>
      </c>
      <c r="L28" s="4024" t="s">
        <v>1353</v>
      </c>
      <c r="M28" s="1603">
        <v>0</v>
      </c>
      <c r="N28" s="4024" t="s">
        <v>1353</v>
      </c>
      <c r="O28" s="1603">
        <v>0</v>
      </c>
      <c r="P28" s="4024" t="s">
        <v>1353</v>
      </c>
      <c r="Q28" s="1603">
        <v>0</v>
      </c>
      <c r="R28" s="4024" t="s">
        <v>1353</v>
      </c>
      <c r="S28" s="1603">
        <v>0</v>
      </c>
      <c r="T28" s="1626" t="s">
        <v>1340</v>
      </c>
      <c r="U28" s="1603">
        <v>0</v>
      </c>
      <c r="V28" s="1626" t="s">
        <v>1340</v>
      </c>
      <c r="W28" s="1603">
        <v>0</v>
      </c>
      <c r="X28" s="1603">
        <v>0</v>
      </c>
      <c r="Y28" s="1603">
        <v>0</v>
      </c>
      <c r="Z28" s="1605">
        <v>0</v>
      </c>
    </row>
    <row r="29" spans="1:26" ht="15.75" customHeight="1" x14ac:dyDescent="0.25">
      <c r="A29" s="1603">
        <v>0</v>
      </c>
      <c r="B29" s="3879"/>
      <c r="C29" s="1603">
        <v>0</v>
      </c>
      <c r="D29" s="3994" t="s">
        <v>1360</v>
      </c>
      <c r="E29" s="1603">
        <v>0</v>
      </c>
      <c r="F29" s="4026" t="s">
        <v>1361</v>
      </c>
      <c r="G29" s="1603">
        <v>0</v>
      </c>
      <c r="H29" s="4026" t="s">
        <v>1362</v>
      </c>
      <c r="I29" s="1603">
        <v>0</v>
      </c>
      <c r="J29" s="3939" t="s">
        <v>1363</v>
      </c>
      <c r="K29" s="1603">
        <v>0</v>
      </c>
      <c r="L29" s="4025"/>
      <c r="M29" s="1603">
        <v>0</v>
      </c>
      <c r="N29" s="4025"/>
      <c r="O29" s="1603">
        <v>0</v>
      </c>
      <c r="P29" s="4025"/>
      <c r="Q29" s="1603">
        <v>0</v>
      </c>
      <c r="R29" s="4025"/>
      <c r="S29" s="1603">
        <v>0</v>
      </c>
      <c r="T29" s="3937" t="s">
        <v>1364</v>
      </c>
      <c r="U29" s="1603">
        <v>0</v>
      </c>
      <c r="V29" s="3939" t="s">
        <v>1365</v>
      </c>
      <c r="W29" s="1603">
        <v>0</v>
      </c>
      <c r="X29" s="1603">
        <v>0</v>
      </c>
      <c r="Y29" s="1603">
        <v>0</v>
      </c>
      <c r="Z29" s="1605">
        <v>0</v>
      </c>
    </row>
    <row r="30" spans="1:26" ht="19.5" customHeight="1" x14ac:dyDescent="0.25">
      <c r="A30" s="1603">
        <v>0</v>
      </c>
      <c r="B30" s="3880"/>
      <c r="C30" s="1603">
        <v>0</v>
      </c>
      <c r="D30" s="3995"/>
      <c r="E30" s="1603">
        <v>0</v>
      </c>
      <c r="F30" s="4027"/>
      <c r="G30" s="1603">
        <v>0</v>
      </c>
      <c r="H30" s="4027"/>
      <c r="I30" s="1603">
        <v>0</v>
      </c>
      <c r="J30" s="3940"/>
      <c r="K30" s="1603">
        <v>0</v>
      </c>
      <c r="L30" s="1628" t="s">
        <v>1366</v>
      </c>
      <c r="M30" s="1603">
        <v>0</v>
      </c>
      <c r="N30" s="1628" t="s">
        <v>1367</v>
      </c>
      <c r="O30" s="1603">
        <v>0</v>
      </c>
      <c r="P30" s="1628" t="s">
        <v>1368</v>
      </c>
      <c r="Q30" s="1603">
        <v>0</v>
      </c>
      <c r="R30" s="1628" t="s">
        <v>1369</v>
      </c>
      <c r="S30" s="1603">
        <v>0</v>
      </c>
      <c r="T30" s="3938"/>
      <c r="U30" s="1603">
        <v>0</v>
      </c>
      <c r="V30" s="3940"/>
      <c r="W30" s="1603">
        <v>0</v>
      </c>
      <c r="X30" s="1603">
        <v>0</v>
      </c>
      <c r="Y30" s="1603">
        <v>0</v>
      </c>
      <c r="Z30" s="1605">
        <v>0</v>
      </c>
    </row>
    <row r="31" spans="1:26" x14ac:dyDescent="0.25">
      <c r="A31" s="1603">
        <v>0</v>
      </c>
      <c r="B31" s="1603">
        <v>0</v>
      </c>
      <c r="C31" s="1603">
        <v>0</v>
      </c>
      <c r="D31" s="1603">
        <v>0</v>
      </c>
      <c r="E31" s="1603">
        <v>0</v>
      </c>
      <c r="F31" s="1603">
        <v>0</v>
      </c>
      <c r="G31" s="1603">
        <v>0</v>
      </c>
      <c r="H31" s="1603">
        <v>0</v>
      </c>
      <c r="I31" s="1603">
        <v>0</v>
      </c>
      <c r="J31" s="1603">
        <v>0</v>
      </c>
      <c r="K31" s="1603">
        <v>0</v>
      </c>
      <c r="L31" s="1603">
        <v>0</v>
      </c>
      <c r="M31" s="1603">
        <v>0</v>
      </c>
      <c r="N31" s="1603">
        <v>0</v>
      </c>
      <c r="O31" s="1603">
        <v>0</v>
      </c>
      <c r="P31" s="1603">
        <v>0</v>
      </c>
      <c r="Q31" s="1603">
        <v>0</v>
      </c>
      <c r="R31" s="1603">
        <v>0</v>
      </c>
      <c r="S31" s="1603">
        <v>0</v>
      </c>
      <c r="T31" s="1603">
        <v>0</v>
      </c>
      <c r="U31" s="1603">
        <v>0</v>
      </c>
      <c r="V31" s="1603">
        <v>0</v>
      </c>
      <c r="W31" s="1603">
        <v>0</v>
      </c>
      <c r="X31" s="1603">
        <v>0</v>
      </c>
      <c r="Y31" s="1603">
        <v>0</v>
      </c>
      <c r="Z31" s="1605">
        <v>0</v>
      </c>
    </row>
    <row r="32" spans="1:26" ht="14.25" customHeight="1" x14ac:dyDescent="0.25">
      <c r="A32" s="1603">
        <v>0</v>
      </c>
      <c r="B32" s="3878">
        <v>1.2</v>
      </c>
      <c r="C32" s="1603">
        <v>0</v>
      </c>
      <c r="D32" s="4032" t="s">
        <v>1370</v>
      </c>
      <c r="E32" s="4033"/>
      <c r="F32" s="4033"/>
      <c r="G32" s="4033"/>
      <c r="H32" s="4033"/>
      <c r="I32" s="4033"/>
      <c r="J32" s="4033"/>
      <c r="K32" s="1555"/>
      <c r="L32" s="1603">
        <v>0</v>
      </c>
      <c r="M32" s="1603">
        <v>0</v>
      </c>
      <c r="N32" s="1603">
        <v>0</v>
      </c>
      <c r="O32" s="1603">
        <v>0</v>
      </c>
      <c r="P32" s="1603">
        <v>0</v>
      </c>
      <c r="Q32" s="1603">
        <v>0</v>
      </c>
      <c r="R32" s="1603">
        <v>0</v>
      </c>
      <c r="S32" s="1603">
        <v>0</v>
      </c>
      <c r="T32" s="1603">
        <v>0</v>
      </c>
      <c r="U32" s="1603">
        <v>0</v>
      </c>
      <c r="V32" s="1603">
        <v>0</v>
      </c>
      <c r="W32" s="1603">
        <v>0</v>
      </c>
      <c r="X32" s="1603">
        <v>0</v>
      </c>
      <c r="Y32" s="1603">
        <v>0</v>
      </c>
      <c r="Z32" s="1605">
        <v>0</v>
      </c>
    </row>
    <row r="33" spans="1:26" ht="4.5" customHeight="1" x14ac:dyDescent="0.25">
      <c r="A33" s="1603">
        <v>0</v>
      </c>
      <c r="B33" s="3879"/>
      <c r="C33" s="1603">
        <v>0</v>
      </c>
      <c r="D33" s="4032"/>
      <c r="E33" s="4033"/>
      <c r="F33" s="4033"/>
      <c r="G33" s="4033"/>
      <c r="H33" s="4033"/>
      <c r="I33" s="4033"/>
      <c r="J33" s="4033"/>
      <c r="K33" s="1559"/>
      <c r="L33" s="1603">
        <v>0</v>
      </c>
      <c r="M33" s="1603">
        <v>0</v>
      </c>
      <c r="N33" s="1603">
        <v>0</v>
      </c>
      <c r="O33" s="1603">
        <v>0</v>
      </c>
      <c r="P33" s="1603">
        <v>0</v>
      </c>
      <c r="Q33" s="1603">
        <v>0</v>
      </c>
      <c r="R33" s="1603">
        <v>0</v>
      </c>
      <c r="S33" s="1603">
        <v>0</v>
      </c>
      <c r="T33" s="1603">
        <v>0</v>
      </c>
      <c r="U33" s="1603">
        <v>0</v>
      </c>
      <c r="V33" s="1603">
        <v>0</v>
      </c>
      <c r="W33" s="1603">
        <v>0</v>
      </c>
      <c r="X33" s="1603">
        <v>0</v>
      </c>
      <c r="Y33" s="1603">
        <v>0</v>
      </c>
      <c r="Z33" s="1605">
        <v>0</v>
      </c>
    </row>
    <row r="34" spans="1:26" ht="14.25" customHeight="1" x14ac:dyDescent="0.25">
      <c r="A34" s="1603">
        <v>0</v>
      </c>
      <c r="B34" s="3879"/>
      <c r="C34" s="1603">
        <v>0</v>
      </c>
      <c r="D34" s="4032"/>
      <c r="E34" s="4033"/>
      <c r="F34" s="4033"/>
      <c r="G34" s="4033"/>
      <c r="H34" s="4033"/>
      <c r="I34" s="4033"/>
      <c r="J34" s="4033"/>
      <c r="K34" s="1555"/>
      <c r="L34" s="1603">
        <v>0</v>
      </c>
      <c r="M34" s="1603">
        <v>0</v>
      </c>
      <c r="N34" s="1603">
        <v>0</v>
      </c>
      <c r="O34" s="1603">
        <v>0</v>
      </c>
      <c r="P34" s="1603">
        <v>0</v>
      </c>
      <c r="Q34" s="1603">
        <v>0</v>
      </c>
      <c r="R34" s="1603">
        <v>0</v>
      </c>
      <c r="S34" s="1603">
        <v>0</v>
      </c>
      <c r="T34" s="1603">
        <v>0</v>
      </c>
      <c r="U34" s="1603">
        <v>0</v>
      </c>
      <c r="V34" s="1603">
        <v>0</v>
      </c>
      <c r="W34" s="1603">
        <v>0</v>
      </c>
      <c r="X34" s="1603">
        <v>0</v>
      </c>
      <c r="Y34" s="1603">
        <v>0</v>
      </c>
      <c r="Z34" s="1605">
        <v>0</v>
      </c>
    </row>
    <row r="35" spans="1:26" x14ac:dyDescent="0.25">
      <c r="A35" s="1603">
        <v>0</v>
      </c>
      <c r="B35" s="3879"/>
      <c r="C35" s="1603">
        <v>0</v>
      </c>
      <c r="D35" s="1603">
        <v>0</v>
      </c>
      <c r="E35" s="1603">
        <v>0</v>
      </c>
      <c r="F35" s="1603">
        <v>0</v>
      </c>
      <c r="G35" s="1603">
        <v>0</v>
      </c>
      <c r="H35" s="1603">
        <v>0</v>
      </c>
      <c r="I35" s="1603">
        <v>0</v>
      </c>
      <c r="J35" s="1603">
        <v>0</v>
      </c>
      <c r="K35" s="1603">
        <v>0</v>
      </c>
      <c r="L35" s="1603">
        <v>0</v>
      </c>
      <c r="M35" s="1603">
        <v>0</v>
      </c>
      <c r="N35" s="1603">
        <v>0</v>
      </c>
      <c r="O35" s="1603">
        <v>0</v>
      </c>
      <c r="P35" s="1603">
        <v>0</v>
      </c>
      <c r="Q35" s="1603">
        <v>0</v>
      </c>
      <c r="R35" s="1603">
        <v>0</v>
      </c>
      <c r="S35" s="1603">
        <v>0</v>
      </c>
      <c r="T35" s="1603">
        <v>0</v>
      </c>
      <c r="U35" s="1603">
        <v>0</v>
      </c>
      <c r="V35" s="1603">
        <v>0</v>
      </c>
      <c r="W35" s="1603">
        <v>0</v>
      </c>
      <c r="X35" s="1603">
        <v>0</v>
      </c>
      <c r="Y35" s="1603">
        <v>0</v>
      </c>
      <c r="Z35" s="1605">
        <v>0</v>
      </c>
    </row>
    <row r="36" spans="1:26" ht="17.25" customHeight="1" x14ac:dyDescent="0.25">
      <c r="A36" s="1603">
        <v>0</v>
      </c>
      <c r="B36" s="3879"/>
      <c r="C36" s="1603">
        <v>0</v>
      </c>
      <c r="D36" s="4034" t="s">
        <v>1371</v>
      </c>
      <c r="E36" s="1603">
        <v>0</v>
      </c>
      <c r="F36" s="4037" t="s">
        <v>1372</v>
      </c>
      <c r="G36" s="1603">
        <v>0</v>
      </c>
      <c r="H36" s="4040" t="s">
        <v>1373</v>
      </c>
      <c r="I36" s="1603">
        <v>0</v>
      </c>
      <c r="J36" s="4043" t="s">
        <v>1374</v>
      </c>
      <c r="K36" s="1555"/>
      <c r="L36" s="1603">
        <v>0</v>
      </c>
      <c r="M36" s="1603">
        <v>0</v>
      </c>
      <c r="N36" s="1603">
        <v>0</v>
      </c>
      <c r="O36" s="1603">
        <v>0</v>
      </c>
      <c r="P36" s="1603">
        <v>0</v>
      </c>
      <c r="Q36" s="1603">
        <v>0</v>
      </c>
      <c r="R36" s="1603">
        <v>0</v>
      </c>
      <c r="S36" s="1603">
        <v>0</v>
      </c>
      <c r="T36" s="1603">
        <v>0</v>
      </c>
      <c r="U36" s="1603">
        <v>0</v>
      </c>
      <c r="V36" s="1603">
        <v>0</v>
      </c>
      <c r="W36" s="1603">
        <v>0</v>
      </c>
      <c r="X36" s="1603">
        <v>0</v>
      </c>
      <c r="Y36" s="1603">
        <v>0</v>
      </c>
      <c r="Z36" s="1605">
        <v>0</v>
      </c>
    </row>
    <row r="37" spans="1:26" ht="4.5" customHeight="1" x14ac:dyDescent="0.25">
      <c r="A37" s="1603">
        <v>0</v>
      </c>
      <c r="B37" s="3879"/>
      <c r="C37" s="1603">
        <v>0</v>
      </c>
      <c r="D37" s="4035"/>
      <c r="E37" s="1603">
        <v>0</v>
      </c>
      <c r="F37" s="4038"/>
      <c r="G37" s="1603">
        <v>0</v>
      </c>
      <c r="H37" s="4041"/>
      <c r="I37" s="1603">
        <v>0</v>
      </c>
      <c r="J37" s="4044"/>
      <c r="K37" s="1559"/>
      <c r="L37" s="1603">
        <v>0</v>
      </c>
      <c r="M37" s="1603">
        <v>0</v>
      </c>
      <c r="N37" s="1603">
        <v>0</v>
      </c>
      <c r="O37" s="1603">
        <v>0</v>
      </c>
      <c r="P37" s="1603">
        <v>0</v>
      </c>
      <c r="Q37" s="1603">
        <v>0</v>
      </c>
      <c r="R37" s="1603">
        <v>0</v>
      </c>
      <c r="S37" s="1603">
        <v>0</v>
      </c>
      <c r="T37" s="1603">
        <v>0</v>
      </c>
      <c r="U37" s="1603">
        <v>0</v>
      </c>
      <c r="V37" s="1603">
        <v>0</v>
      </c>
      <c r="W37" s="1603">
        <v>0</v>
      </c>
      <c r="X37" s="1603">
        <v>0</v>
      </c>
      <c r="Y37" s="1603">
        <v>0</v>
      </c>
      <c r="Z37" s="1605">
        <v>0</v>
      </c>
    </row>
    <row r="38" spans="1:26" ht="14.25" customHeight="1" x14ac:dyDescent="0.25">
      <c r="A38" s="1603">
        <v>0</v>
      </c>
      <c r="B38" s="3879"/>
      <c r="C38" s="1603">
        <v>0</v>
      </c>
      <c r="D38" s="4036"/>
      <c r="E38" s="1603">
        <v>0</v>
      </c>
      <c r="F38" s="4039"/>
      <c r="G38" s="1603">
        <v>0</v>
      </c>
      <c r="H38" s="4042"/>
      <c r="I38" s="1603">
        <v>0</v>
      </c>
      <c r="J38" s="4045"/>
      <c r="K38" s="1555"/>
      <c r="L38" s="1603">
        <v>0</v>
      </c>
      <c r="M38" s="1603">
        <v>0</v>
      </c>
      <c r="N38" s="1603">
        <v>0</v>
      </c>
      <c r="O38" s="1603">
        <v>0</v>
      </c>
      <c r="P38" s="1603">
        <v>0</v>
      </c>
      <c r="Q38" s="1603">
        <v>0</v>
      </c>
      <c r="R38" s="1603">
        <v>0</v>
      </c>
      <c r="S38" s="1603">
        <v>0</v>
      </c>
      <c r="T38" s="1603">
        <v>0</v>
      </c>
      <c r="U38" s="1603">
        <v>0</v>
      </c>
      <c r="V38" s="1603">
        <v>0</v>
      </c>
      <c r="W38" s="1603">
        <v>0</v>
      </c>
      <c r="X38" s="1603">
        <v>0</v>
      </c>
      <c r="Y38" s="1603">
        <v>0</v>
      </c>
      <c r="Z38" s="1605">
        <v>0</v>
      </c>
    </row>
    <row r="39" spans="1:26" x14ac:dyDescent="0.25">
      <c r="A39" s="1603">
        <v>0</v>
      </c>
      <c r="B39" s="3879"/>
      <c r="C39" s="1603">
        <v>0</v>
      </c>
      <c r="D39" s="1603">
        <v>0</v>
      </c>
      <c r="E39" s="1603">
        <v>0</v>
      </c>
      <c r="F39" s="1603">
        <v>0</v>
      </c>
      <c r="G39" s="1603">
        <v>0</v>
      </c>
      <c r="H39" s="1603">
        <v>0</v>
      </c>
      <c r="I39" s="1603">
        <v>0</v>
      </c>
      <c r="J39" s="1603">
        <v>0</v>
      </c>
      <c r="K39" s="1603">
        <v>0</v>
      </c>
      <c r="L39" s="1603">
        <v>0</v>
      </c>
      <c r="M39" s="1603">
        <v>0</v>
      </c>
      <c r="N39" s="1603">
        <v>0</v>
      </c>
      <c r="O39" s="1603">
        <v>0</v>
      </c>
      <c r="P39" s="1603">
        <v>0</v>
      </c>
      <c r="Q39" s="1603">
        <v>0</v>
      </c>
      <c r="R39" s="1603">
        <v>0</v>
      </c>
      <c r="S39" s="1603">
        <v>0</v>
      </c>
      <c r="T39" s="1603">
        <v>0</v>
      </c>
      <c r="U39" s="1603">
        <v>0</v>
      </c>
      <c r="V39" s="1603">
        <v>0</v>
      </c>
      <c r="W39" s="1603">
        <v>0</v>
      </c>
      <c r="X39" s="1603">
        <v>0</v>
      </c>
      <c r="Y39" s="1603">
        <v>0</v>
      </c>
      <c r="Z39" s="1605">
        <v>0</v>
      </c>
    </row>
    <row r="40" spans="1:26" ht="18" customHeight="1" x14ac:dyDescent="0.25">
      <c r="A40" s="1603">
        <v>0</v>
      </c>
      <c r="B40" s="3879"/>
      <c r="C40" s="1603">
        <v>0</v>
      </c>
      <c r="D40" s="4046" t="s">
        <v>1340</v>
      </c>
      <c r="E40" s="1603">
        <v>0</v>
      </c>
      <c r="F40" s="4028" t="s">
        <v>1340</v>
      </c>
      <c r="G40" s="1603">
        <v>0</v>
      </c>
      <c r="H40" s="4028" t="s">
        <v>1340</v>
      </c>
      <c r="I40" s="1603">
        <v>0</v>
      </c>
      <c r="J40" s="4030" t="s">
        <v>1340</v>
      </c>
      <c r="K40" s="1603">
        <v>0</v>
      </c>
      <c r="L40" s="1603">
        <v>0</v>
      </c>
      <c r="M40" s="1603">
        <v>0</v>
      </c>
      <c r="N40" s="1603">
        <v>0</v>
      </c>
      <c r="O40" s="1603">
        <v>0</v>
      </c>
      <c r="P40" s="1603">
        <v>0</v>
      </c>
      <c r="Q40" s="1603">
        <v>0</v>
      </c>
      <c r="R40" s="1603">
        <v>0</v>
      </c>
      <c r="S40" s="1603">
        <v>0</v>
      </c>
      <c r="T40" s="1603">
        <v>0</v>
      </c>
      <c r="U40" s="1603">
        <v>0</v>
      </c>
      <c r="V40" s="1603">
        <v>0</v>
      </c>
      <c r="W40" s="1603">
        <v>0</v>
      </c>
      <c r="X40" s="1603">
        <v>0</v>
      </c>
      <c r="Y40" s="1603">
        <v>0</v>
      </c>
      <c r="Z40" s="1605">
        <v>0</v>
      </c>
    </row>
    <row r="41" spans="1:26" ht="4.5" customHeight="1" x14ac:dyDescent="0.25">
      <c r="A41" s="1603">
        <v>0</v>
      </c>
      <c r="B41" s="3879"/>
      <c r="C41" s="1603">
        <v>0</v>
      </c>
      <c r="D41" s="4047"/>
      <c r="E41" s="1603">
        <v>0</v>
      </c>
      <c r="F41" s="4029"/>
      <c r="G41" s="1603">
        <v>0</v>
      </c>
      <c r="H41" s="4029"/>
      <c r="I41" s="1603">
        <v>0</v>
      </c>
      <c r="J41" s="4031"/>
      <c r="K41" s="1603">
        <v>0</v>
      </c>
      <c r="L41" s="1603">
        <v>0</v>
      </c>
      <c r="M41" s="1603">
        <v>0</v>
      </c>
      <c r="N41" s="1603">
        <v>0</v>
      </c>
      <c r="O41" s="1603">
        <v>0</v>
      </c>
      <c r="P41" s="1603">
        <v>0</v>
      </c>
      <c r="Q41" s="1603">
        <v>0</v>
      </c>
      <c r="R41" s="1603">
        <v>0</v>
      </c>
      <c r="S41" s="1603">
        <v>0</v>
      </c>
      <c r="T41" s="1603">
        <v>0</v>
      </c>
      <c r="U41" s="1603">
        <v>0</v>
      </c>
      <c r="V41" s="1603">
        <v>0</v>
      </c>
      <c r="W41" s="1603">
        <v>0</v>
      </c>
      <c r="X41" s="1603">
        <v>0</v>
      </c>
      <c r="Y41" s="1603">
        <v>0</v>
      </c>
      <c r="Z41" s="1605">
        <v>0</v>
      </c>
    </row>
    <row r="42" spans="1:26" ht="21" customHeight="1" x14ac:dyDescent="0.25">
      <c r="A42" s="1603">
        <v>0</v>
      </c>
      <c r="B42" s="3879"/>
      <c r="C42" s="1603">
        <v>0</v>
      </c>
      <c r="D42" s="1632" t="s">
        <v>1375</v>
      </c>
      <c r="E42" s="1603">
        <v>0</v>
      </c>
      <c r="F42" s="1633" t="s">
        <v>1376</v>
      </c>
      <c r="G42" s="1603">
        <v>0</v>
      </c>
      <c r="H42" s="1634" t="s">
        <v>1373</v>
      </c>
      <c r="I42" s="1603">
        <v>0</v>
      </c>
      <c r="J42" s="1635" t="s">
        <v>1374</v>
      </c>
      <c r="K42" s="1603">
        <v>0</v>
      </c>
      <c r="L42" s="1603">
        <v>0</v>
      </c>
      <c r="M42" s="1603">
        <v>0</v>
      </c>
      <c r="N42" s="1603">
        <v>0</v>
      </c>
      <c r="O42" s="1603">
        <v>0</v>
      </c>
      <c r="P42" s="1603">
        <v>0</v>
      </c>
      <c r="Q42" s="1603">
        <v>0</v>
      </c>
      <c r="R42" s="1603">
        <v>0</v>
      </c>
      <c r="S42" s="1603">
        <v>0</v>
      </c>
      <c r="T42" s="1603">
        <v>0</v>
      </c>
      <c r="U42" s="1603">
        <v>0</v>
      </c>
      <c r="V42" s="1603">
        <v>0</v>
      </c>
      <c r="W42" s="1603">
        <v>0</v>
      </c>
      <c r="X42" s="1603">
        <v>0</v>
      </c>
      <c r="Y42" s="1603">
        <v>0</v>
      </c>
      <c r="Z42" s="1605">
        <v>0</v>
      </c>
    </row>
    <row r="43" spans="1:26" x14ac:dyDescent="0.25">
      <c r="A43" s="1603">
        <v>0</v>
      </c>
      <c r="B43" s="3879"/>
      <c r="C43" s="1603">
        <v>0</v>
      </c>
      <c r="D43" s="1603">
        <v>0</v>
      </c>
      <c r="E43" s="1603">
        <v>0</v>
      </c>
      <c r="F43" s="1603">
        <v>0</v>
      </c>
      <c r="G43" s="1603">
        <v>0</v>
      </c>
      <c r="H43" s="1603">
        <v>0</v>
      </c>
      <c r="I43" s="1603">
        <v>0</v>
      </c>
      <c r="J43" s="1603">
        <v>0</v>
      </c>
      <c r="K43" s="1603">
        <v>0</v>
      </c>
      <c r="L43" s="1603">
        <v>0</v>
      </c>
      <c r="M43" s="1603">
        <v>0</v>
      </c>
      <c r="N43" s="1603">
        <v>0</v>
      </c>
      <c r="O43" s="1603">
        <v>0</v>
      </c>
      <c r="P43" s="1603">
        <v>0</v>
      </c>
      <c r="Q43" s="1603">
        <v>0</v>
      </c>
      <c r="R43" s="1603">
        <v>0</v>
      </c>
      <c r="S43" s="1603">
        <v>0</v>
      </c>
      <c r="T43" s="1603">
        <v>0</v>
      </c>
      <c r="U43" s="1603">
        <v>0</v>
      </c>
      <c r="V43" s="1603">
        <v>0</v>
      </c>
      <c r="W43" s="1603">
        <v>0</v>
      </c>
      <c r="X43" s="1603">
        <v>0</v>
      </c>
      <c r="Y43" s="1603">
        <v>0</v>
      </c>
      <c r="Z43" s="1605">
        <v>0</v>
      </c>
    </row>
    <row r="44" spans="1:26" ht="18.75" x14ac:dyDescent="0.25">
      <c r="A44" s="1603">
        <v>0</v>
      </c>
      <c r="B44" s="3879"/>
      <c r="C44" s="1603">
        <v>0</v>
      </c>
      <c r="D44" s="1636" t="s">
        <v>1377</v>
      </c>
      <c r="E44" s="1637"/>
      <c r="F44" s="1637"/>
      <c r="G44" s="1637"/>
      <c r="H44" s="1637"/>
      <c r="I44" s="1637"/>
      <c r="J44" s="1637"/>
      <c r="K44" s="1555"/>
      <c r="L44" s="1603">
        <v>0</v>
      </c>
      <c r="M44" s="1603">
        <v>0</v>
      </c>
      <c r="N44" s="1603">
        <v>0</v>
      </c>
      <c r="O44" s="1603">
        <v>0</v>
      </c>
      <c r="P44" s="1603">
        <v>0</v>
      </c>
      <c r="Q44" s="1603">
        <v>0</v>
      </c>
      <c r="R44" s="1603">
        <v>0</v>
      </c>
      <c r="S44" s="1603">
        <v>0</v>
      </c>
      <c r="T44" s="1603">
        <v>0</v>
      </c>
      <c r="U44" s="1603">
        <v>0</v>
      </c>
      <c r="V44" s="1603">
        <v>0</v>
      </c>
      <c r="W44" s="1603">
        <v>0</v>
      </c>
      <c r="X44" s="1603">
        <v>0</v>
      </c>
      <c r="Y44" s="1603">
        <v>0</v>
      </c>
      <c r="Z44" s="1605">
        <v>0</v>
      </c>
    </row>
    <row r="45" spans="1:26" ht="18.75" x14ac:dyDescent="0.25">
      <c r="A45" s="1603">
        <v>0</v>
      </c>
      <c r="B45" s="3879"/>
      <c r="C45" s="1603">
        <v>0</v>
      </c>
      <c r="D45" s="1636" t="s">
        <v>1378</v>
      </c>
      <c r="E45" s="1637"/>
      <c r="F45" s="1637"/>
      <c r="G45" s="1637"/>
      <c r="H45" s="1637"/>
      <c r="I45" s="1637"/>
      <c r="J45" s="1637"/>
      <c r="K45" s="1555"/>
      <c r="L45" s="1603">
        <v>0</v>
      </c>
      <c r="M45" s="1603">
        <v>0</v>
      </c>
      <c r="N45" s="1603">
        <v>0</v>
      </c>
      <c r="O45" s="1603">
        <v>0</v>
      </c>
      <c r="P45" s="1603">
        <v>0</v>
      </c>
      <c r="Q45" s="1603">
        <v>0</v>
      </c>
      <c r="R45" s="1603">
        <v>0</v>
      </c>
      <c r="S45" s="1603">
        <v>0</v>
      </c>
      <c r="T45" s="1603">
        <v>0</v>
      </c>
      <c r="U45" s="1603">
        <v>0</v>
      </c>
      <c r="V45" s="1603">
        <v>0</v>
      </c>
      <c r="W45" s="1603">
        <v>0</v>
      </c>
      <c r="X45" s="1603">
        <v>0</v>
      </c>
      <c r="Y45" s="1603">
        <v>0</v>
      </c>
      <c r="Z45" s="1605">
        <v>0</v>
      </c>
    </row>
    <row r="46" spans="1:26" ht="18.75" x14ac:dyDescent="0.25">
      <c r="A46" s="1603">
        <v>0</v>
      </c>
      <c r="B46" s="3879"/>
      <c r="C46" s="1603">
        <v>0</v>
      </c>
      <c r="D46" s="1636" t="s">
        <v>1379</v>
      </c>
      <c r="E46" s="1637"/>
      <c r="F46" s="1637"/>
      <c r="G46" s="1637"/>
      <c r="H46" s="1637"/>
      <c r="I46" s="1637"/>
      <c r="J46" s="1637"/>
      <c r="K46" s="1603">
        <v>0</v>
      </c>
      <c r="L46" s="1603">
        <v>0</v>
      </c>
      <c r="M46" s="1603">
        <v>0</v>
      </c>
      <c r="N46" s="1603">
        <v>0</v>
      </c>
      <c r="O46" s="1603">
        <v>0</v>
      </c>
      <c r="P46" s="1603">
        <v>0</v>
      </c>
      <c r="Q46" s="1603">
        <v>0</v>
      </c>
      <c r="R46" s="1603">
        <v>0</v>
      </c>
      <c r="S46" s="1603">
        <v>0</v>
      </c>
      <c r="T46" s="1603">
        <v>0</v>
      </c>
      <c r="U46" s="1603">
        <v>0</v>
      </c>
      <c r="V46" s="1603">
        <v>0</v>
      </c>
      <c r="W46" s="1603">
        <v>0</v>
      </c>
      <c r="X46" s="1603">
        <v>0</v>
      </c>
      <c r="Y46" s="1603">
        <v>0</v>
      </c>
      <c r="Z46" s="1605">
        <v>0</v>
      </c>
    </row>
    <row r="47" spans="1:26" ht="18.75" x14ac:dyDescent="0.25">
      <c r="A47" s="1603">
        <v>0</v>
      </c>
      <c r="B47" s="3880"/>
      <c r="C47" s="1603">
        <v>0</v>
      </c>
      <c r="D47" s="1636" t="s">
        <v>1380</v>
      </c>
      <c r="E47" s="1637"/>
      <c r="F47" s="1637"/>
      <c r="G47" s="1637"/>
      <c r="H47" s="1637"/>
      <c r="I47" s="1637"/>
      <c r="J47" s="1637"/>
      <c r="K47" s="1603">
        <v>0</v>
      </c>
      <c r="L47" s="1603">
        <v>0</v>
      </c>
      <c r="M47" s="1603">
        <v>0</v>
      </c>
      <c r="N47" s="1603">
        <v>0</v>
      </c>
      <c r="O47" s="1603">
        <v>0</v>
      </c>
      <c r="P47" s="1603">
        <v>0</v>
      </c>
      <c r="Q47" s="1603">
        <v>0</v>
      </c>
      <c r="R47" s="1603">
        <v>0</v>
      </c>
      <c r="S47" s="1603">
        <v>0</v>
      </c>
      <c r="T47" s="1603">
        <v>0</v>
      </c>
      <c r="U47" s="1603">
        <v>0</v>
      </c>
      <c r="V47" s="1603">
        <v>0</v>
      </c>
      <c r="W47" s="1603">
        <v>0</v>
      </c>
      <c r="X47" s="1603">
        <v>0</v>
      </c>
      <c r="Y47" s="1603">
        <v>0</v>
      </c>
      <c r="Z47" s="1605">
        <v>0</v>
      </c>
    </row>
    <row r="48" spans="1:26" x14ac:dyDescent="0.25">
      <c r="A48" s="1603">
        <v>0</v>
      </c>
      <c r="B48" s="1603">
        <v>0</v>
      </c>
      <c r="C48" s="1603">
        <v>0</v>
      </c>
      <c r="D48" s="1603">
        <v>0</v>
      </c>
      <c r="E48" s="1603">
        <v>0</v>
      </c>
      <c r="F48" s="1603">
        <v>0</v>
      </c>
      <c r="G48" s="1603">
        <v>0</v>
      </c>
      <c r="H48" s="1603">
        <v>0</v>
      </c>
      <c r="I48" s="1603">
        <v>0</v>
      </c>
      <c r="J48" s="1603">
        <v>0</v>
      </c>
      <c r="K48" s="1603">
        <v>0</v>
      </c>
      <c r="L48" s="1603">
        <v>0</v>
      </c>
      <c r="M48" s="1603">
        <v>0</v>
      </c>
      <c r="N48" s="1603">
        <v>0</v>
      </c>
      <c r="O48" s="1603">
        <v>0</v>
      </c>
      <c r="P48" s="1603">
        <v>0</v>
      </c>
      <c r="Q48" s="1603">
        <v>0</v>
      </c>
      <c r="R48" s="1603">
        <v>0</v>
      </c>
      <c r="S48" s="1603">
        <v>0</v>
      </c>
      <c r="T48" s="1603">
        <v>0</v>
      </c>
      <c r="U48" s="1603">
        <v>0</v>
      </c>
      <c r="V48" s="1603">
        <v>0</v>
      </c>
      <c r="W48" s="1603">
        <v>0</v>
      </c>
      <c r="X48" s="1603">
        <v>0</v>
      </c>
      <c r="Y48" s="1603">
        <v>0</v>
      </c>
      <c r="Z48" s="1605">
        <v>0</v>
      </c>
    </row>
    <row r="49" spans="1:26" ht="24.95" customHeight="1" x14ac:dyDescent="0.25">
      <c r="B49" s="4022" t="s">
        <v>1381</v>
      </c>
      <c r="C49" s="4023"/>
      <c r="D49" s="4023"/>
      <c r="E49" s="4023"/>
      <c r="F49" s="4023"/>
      <c r="G49" s="4023"/>
      <c r="H49" s="4023"/>
      <c r="I49" s="4023"/>
      <c r="J49" s="4023"/>
      <c r="K49" s="4023"/>
      <c r="L49" s="4023"/>
      <c r="M49" s="4023"/>
      <c r="N49" s="4023"/>
      <c r="O49" s="4023"/>
      <c r="P49" s="4023"/>
      <c r="Q49" s="4023"/>
      <c r="R49" s="4023"/>
      <c r="S49" s="4023"/>
      <c r="T49" s="4023"/>
      <c r="U49" s="4023"/>
      <c r="V49" s="4023"/>
      <c r="W49" s="4023"/>
      <c r="X49" s="4023"/>
      <c r="Y49" s="1603"/>
      <c r="Z49" s="1605">
        <v>0</v>
      </c>
    </row>
    <row r="50" spans="1:26" x14ac:dyDescent="0.25">
      <c r="A50" s="1603">
        <v>0</v>
      </c>
      <c r="B50" s="1603">
        <v>0</v>
      </c>
      <c r="C50" s="1603">
        <v>0</v>
      </c>
      <c r="D50" s="1603">
        <v>0</v>
      </c>
      <c r="E50" s="1603">
        <v>0</v>
      </c>
      <c r="F50" s="1603">
        <v>0</v>
      </c>
      <c r="G50" s="1603">
        <v>0</v>
      </c>
      <c r="H50" s="1603">
        <v>0</v>
      </c>
      <c r="I50" s="1603">
        <v>0</v>
      </c>
      <c r="J50" s="1603">
        <v>0</v>
      </c>
      <c r="K50" s="1603">
        <v>0</v>
      </c>
      <c r="L50" s="1618"/>
      <c r="M50" s="1618"/>
      <c r="N50" s="1603">
        <v>0</v>
      </c>
      <c r="O50" s="1618"/>
      <c r="P50" s="1618"/>
      <c r="Q50" s="1618"/>
      <c r="R50" s="1618"/>
      <c r="S50" s="1618"/>
      <c r="T50" s="1618"/>
      <c r="U50" s="1618"/>
      <c r="V50" s="1603"/>
      <c r="W50" s="1603">
        <v>0</v>
      </c>
      <c r="X50" s="1603">
        <v>0</v>
      </c>
      <c r="Y50" s="1603">
        <v>0</v>
      </c>
      <c r="Z50" s="1605">
        <v>0</v>
      </c>
    </row>
    <row r="51" spans="1:26" ht="18.75" x14ac:dyDescent="0.25">
      <c r="A51" s="1603">
        <v>0</v>
      </c>
      <c r="B51" s="3965">
        <v>2</v>
      </c>
      <c r="C51" s="1603">
        <v>0</v>
      </c>
      <c r="D51" s="1638" t="s">
        <v>1382</v>
      </c>
      <c r="E51" s="1603">
        <v>0</v>
      </c>
      <c r="F51" s="1639" t="s">
        <v>1383</v>
      </c>
      <c r="G51" s="1603">
        <v>0</v>
      </c>
      <c r="H51" s="1640" t="s">
        <v>1384</v>
      </c>
      <c r="I51" s="1603">
        <v>0</v>
      </c>
      <c r="J51" s="1631" t="s">
        <v>1385</v>
      </c>
      <c r="K51" s="1603">
        <v>0</v>
      </c>
      <c r="L51" s="1576" t="s">
        <v>1386</v>
      </c>
      <c r="M51" s="1618"/>
      <c r="N51" s="1576" t="s">
        <v>1386</v>
      </c>
      <c r="O51" s="1618"/>
      <c r="P51" s="1576" t="s">
        <v>1387</v>
      </c>
      <c r="Q51" s="1618"/>
      <c r="R51" s="1576" t="s">
        <v>1388</v>
      </c>
      <c r="S51" s="1618"/>
      <c r="T51" s="1576" t="s">
        <v>1382</v>
      </c>
      <c r="U51" s="1618"/>
      <c r="V51" s="1641" t="s">
        <v>1383</v>
      </c>
      <c r="W51" s="1603">
        <v>0</v>
      </c>
      <c r="X51" s="1603">
        <v>0</v>
      </c>
      <c r="Y51" s="1603">
        <v>0</v>
      </c>
      <c r="Z51" s="1605">
        <v>0</v>
      </c>
    </row>
    <row r="52" spans="1:26" ht="18.75" customHeight="1" x14ac:dyDescent="0.25">
      <c r="A52" s="1603">
        <v>0</v>
      </c>
      <c r="B52" s="3966"/>
      <c r="C52" s="1603">
        <v>0</v>
      </c>
      <c r="D52" s="3939" t="s">
        <v>1389</v>
      </c>
      <c r="E52" s="1603">
        <v>0</v>
      </c>
      <c r="F52" s="3994" t="s">
        <v>1390</v>
      </c>
      <c r="G52" s="1603">
        <v>0</v>
      </c>
      <c r="H52" s="3939" t="s">
        <v>1391</v>
      </c>
      <c r="I52" s="1603">
        <v>0</v>
      </c>
      <c r="J52" s="3939" t="s">
        <v>1392</v>
      </c>
      <c r="K52" s="1603">
        <v>0</v>
      </c>
      <c r="L52" s="3998" t="s">
        <v>1393</v>
      </c>
      <c r="M52" s="1618"/>
      <c r="N52" s="3998" t="s">
        <v>1394</v>
      </c>
      <c r="O52" s="1618"/>
      <c r="P52" s="3998" t="s">
        <v>1393</v>
      </c>
      <c r="Q52" s="1618"/>
      <c r="R52" s="3998" t="s">
        <v>1394</v>
      </c>
      <c r="S52" s="1618"/>
      <c r="T52" s="3998" t="s">
        <v>1395</v>
      </c>
      <c r="U52" s="1618"/>
      <c r="V52" s="3939" t="s">
        <v>1396</v>
      </c>
      <c r="W52" s="1603">
        <v>0</v>
      </c>
      <c r="X52" s="1603">
        <v>0</v>
      </c>
      <c r="Y52" s="1603">
        <v>0</v>
      </c>
      <c r="Z52" s="1605">
        <v>0</v>
      </c>
    </row>
    <row r="53" spans="1:26" x14ac:dyDescent="0.25">
      <c r="A53" s="1603">
        <v>0</v>
      </c>
      <c r="B53" s="3966"/>
      <c r="C53" s="1603">
        <v>0</v>
      </c>
      <c r="D53" s="3940"/>
      <c r="E53" s="1603">
        <v>0</v>
      </c>
      <c r="F53" s="3995"/>
      <c r="G53" s="1603">
        <v>0</v>
      </c>
      <c r="H53" s="3940"/>
      <c r="I53" s="1603">
        <v>0</v>
      </c>
      <c r="J53" s="3940"/>
      <c r="K53" s="1603">
        <v>0</v>
      </c>
      <c r="L53" s="3999"/>
      <c r="M53" s="1618"/>
      <c r="N53" s="3999"/>
      <c r="O53" s="1618"/>
      <c r="P53" s="3999"/>
      <c r="Q53" s="1618"/>
      <c r="R53" s="3999"/>
      <c r="S53" s="1618"/>
      <c r="T53" s="3999"/>
      <c r="U53" s="1618"/>
      <c r="V53" s="3940"/>
      <c r="W53" s="1603">
        <v>0</v>
      </c>
      <c r="X53" s="1603">
        <v>0</v>
      </c>
      <c r="Y53" s="1603">
        <v>0</v>
      </c>
      <c r="Z53" s="1605">
        <v>0</v>
      </c>
    </row>
    <row r="54" spans="1:26" x14ac:dyDescent="0.25">
      <c r="A54" s="1603"/>
      <c r="B54" s="3966"/>
      <c r="C54" s="1603"/>
      <c r="D54" s="1603">
        <v>0</v>
      </c>
      <c r="E54" s="1603">
        <v>0</v>
      </c>
      <c r="F54" s="1603">
        <v>0</v>
      </c>
      <c r="G54" s="1603">
        <v>0</v>
      </c>
      <c r="H54" s="1603">
        <v>0</v>
      </c>
      <c r="I54" s="1603">
        <v>0</v>
      </c>
      <c r="J54" s="1603">
        <v>0</v>
      </c>
      <c r="K54" s="1603"/>
      <c r="L54" s="1642"/>
      <c r="M54" s="1618"/>
      <c r="N54" s="1643"/>
      <c r="O54" s="1618"/>
      <c r="P54" s="1643"/>
      <c r="Q54" s="1618"/>
      <c r="R54" s="1618"/>
      <c r="S54" s="1618"/>
      <c r="T54" s="1618"/>
      <c r="U54" s="1618"/>
      <c r="V54" s="1603"/>
      <c r="W54" s="1603">
        <v>0</v>
      </c>
      <c r="X54" s="1603">
        <v>0</v>
      </c>
      <c r="Y54" s="1603">
        <v>0</v>
      </c>
      <c r="Z54" s="1605"/>
    </row>
    <row r="55" spans="1:26" ht="18.75" x14ac:dyDescent="0.25">
      <c r="A55" s="1603"/>
      <c r="B55" s="3966"/>
      <c r="C55" s="1603"/>
      <c r="D55" s="1644" t="s">
        <v>1397</v>
      </c>
      <c r="E55" s="1603">
        <v>0</v>
      </c>
      <c r="F55" s="1645" t="s">
        <v>1398</v>
      </c>
      <c r="G55" s="1603">
        <v>0</v>
      </c>
      <c r="H55" s="1603">
        <v>0</v>
      </c>
      <c r="I55" s="1603">
        <v>0</v>
      </c>
      <c r="J55" s="1603">
        <v>0</v>
      </c>
      <c r="K55" s="1603"/>
      <c r="L55" s="1576" t="s">
        <v>1388</v>
      </c>
      <c r="M55" s="1618"/>
      <c r="N55" s="1576" t="s">
        <v>1399</v>
      </c>
      <c r="O55" s="1618"/>
      <c r="P55" s="1576" t="s">
        <v>1382</v>
      </c>
      <c r="Q55" s="1618"/>
      <c r="R55" s="1576" t="s">
        <v>1382</v>
      </c>
      <c r="S55" s="1618"/>
      <c r="T55" s="1641" t="s">
        <v>1383</v>
      </c>
      <c r="U55" s="1618"/>
      <c r="V55" s="1641" t="s">
        <v>1383</v>
      </c>
      <c r="W55" s="1603">
        <v>0</v>
      </c>
      <c r="X55" s="1603">
        <v>0</v>
      </c>
      <c r="Y55" s="1603">
        <v>0</v>
      </c>
      <c r="Z55" s="1605"/>
    </row>
    <row r="56" spans="1:26" ht="19.5" customHeight="1" x14ac:dyDescent="0.25">
      <c r="A56" s="1603">
        <v>0</v>
      </c>
      <c r="B56" s="3966"/>
      <c r="C56" s="1603">
        <v>0</v>
      </c>
      <c r="D56" s="3939" t="s">
        <v>1400</v>
      </c>
      <c r="E56" s="1603">
        <v>0</v>
      </c>
      <c r="F56" s="3994" t="s">
        <v>1401</v>
      </c>
      <c r="G56" s="1603">
        <v>0</v>
      </c>
      <c r="H56" s="1603">
        <v>0</v>
      </c>
      <c r="I56" s="1603">
        <v>0</v>
      </c>
      <c r="J56" s="1603">
        <v>0</v>
      </c>
      <c r="K56" s="1603">
        <v>0</v>
      </c>
      <c r="L56" s="3998" t="s">
        <v>1393</v>
      </c>
      <c r="M56" s="1618"/>
      <c r="N56" s="3998" t="s">
        <v>1394</v>
      </c>
      <c r="O56" s="1618"/>
      <c r="P56" s="3998" t="s">
        <v>1402</v>
      </c>
      <c r="Q56" s="1618"/>
      <c r="R56" s="4020" t="s">
        <v>1403</v>
      </c>
      <c r="S56" s="1618"/>
      <c r="T56" s="3937" t="s">
        <v>1404</v>
      </c>
      <c r="U56" s="1618"/>
      <c r="V56" s="3939" t="s">
        <v>1405</v>
      </c>
      <c r="W56" s="1603">
        <v>0</v>
      </c>
      <c r="X56" s="1603">
        <v>0</v>
      </c>
      <c r="Y56" s="1603">
        <v>0</v>
      </c>
      <c r="Z56" s="1605">
        <v>0</v>
      </c>
    </row>
    <row r="57" spans="1:26" x14ac:dyDescent="0.25">
      <c r="A57" s="1603">
        <v>0</v>
      </c>
      <c r="B57" s="3967"/>
      <c r="C57" s="1603">
        <v>0</v>
      </c>
      <c r="D57" s="3940"/>
      <c r="E57" s="1603">
        <v>0</v>
      </c>
      <c r="F57" s="3995"/>
      <c r="G57" s="1603">
        <v>0</v>
      </c>
      <c r="H57" s="1603">
        <v>0</v>
      </c>
      <c r="I57" s="1603">
        <v>0</v>
      </c>
      <c r="J57" s="1603">
        <v>0</v>
      </c>
      <c r="K57" s="1603">
        <v>0</v>
      </c>
      <c r="L57" s="3999"/>
      <c r="M57" s="1618"/>
      <c r="N57" s="3999"/>
      <c r="O57" s="1618"/>
      <c r="P57" s="3999"/>
      <c r="Q57" s="1618"/>
      <c r="R57" s="4021"/>
      <c r="S57" s="1618"/>
      <c r="T57" s="3938"/>
      <c r="U57" s="1618"/>
      <c r="V57" s="3940"/>
      <c r="W57" s="1603">
        <v>0</v>
      </c>
      <c r="X57" s="1603">
        <v>0</v>
      </c>
      <c r="Y57" s="1603">
        <v>0</v>
      </c>
      <c r="Z57" s="1605">
        <v>0</v>
      </c>
    </row>
    <row r="58" spans="1:26" x14ac:dyDescent="0.25">
      <c r="A58" s="1603">
        <v>0</v>
      </c>
      <c r="B58" s="1603">
        <v>0</v>
      </c>
      <c r="C58" s="1603">
        <v>0</v>
      </c>
      <c r="D58" s="1603">
        <v>0</v>
      </c>
      <c r="E58" s="1603">
        <v>0</v>
      </c>
      <c r="F58" s="1603">
        <v>0</v>
      </c>
      <c r="G58" s="1603">
        <v>0</v>
      </c>
      <c r="H58" s="1603">
        <v>0</v>
      </c>
      <c r="I58" s="1603">
        <v>0</v>
      </c>
      <c r="J58" s="1603">
        <v>0</v>
      </c>
      <c r="K58" s="1646">
        <v>0</v>
      </c>
      <c r="L58" s="1603">
        <v>0</v>
      </c>
      <c r="M58" s="1603">
        <v>0</v>
      </c>
      <c r="N58" s="1603">
        <v>0</v>
      </c>
      <c r="O58" s="1603">
        <v>0</v>
      </c>
      <c r="P58" s="1603">
        <v>0</v>
      </c>
      <c r="Q58" s="1603">
        <v>0</v>
      </c>
      <c r="R58" s="1603">
        <v>0</v>
      </c>
      <c r="S58" s="1603">
        <v>0</v>
      </c>
      <c r="T58" s="1603">
        <v>0</v>
      </c>
      <c r="U58" s="1603">
        <v>0</v>
      </c>
      <c r="V58" s="1603">
        <v>0</v>
      </c>
      <c r="W58" s="1603">
        <v>0</v>
      </c>
      <c r="X58" s="1603">
        <v>0</v>
      </c>
      <c r="Y58" s="1603">
        <v>0</v>
      </c>
      <c r="Z58" s="1605">
        <v>0</v>
      </c>
    </row>
    <row r="59" spans="1:26" ht="19.5" customHeight="1" x14ac:dyDescent="0.25">
      <c r="A59" s="1603">
        <v>0</v>
      </c>
      <c r="B59" s="3965">
        <v>2.2000000000000002</v>
      </c>
      <c r="C59" s="1603">
        <v>0</v>
      </c>
      <c r="D59" s="4009" t="s">
        <v>1406</v>
      </c>
      <c r="E59" s="4010"/>
      <c r="F59" s="4010"/>
      <c r="G59" s="4010"/>
      <c r="H59" s="4010"/>
      <c r="I59" s="4010"/>
      <c r="J59" s="4010"/>
      <c r="K59" s="4011"/>
      <c r="L59" s="1603">
        <v>0</v>
      </c>
      <c r="M59" s="1603">
        <v>0</v>
      </c>
      <c r="N59" s="1603">
        <v>0</v>
      </c>
      <c r="O59" s="1603">
        <v>0</v>
      </c>
      <c r="P59" s="1603">
        <v>0</v>
      </c>
      <c r="Q59" s="1603">
        <v>0</v>
      </c>
      <c r="R59" s="1603">
        <v>0</v>
      </c>
      <c r="S59" s="1603">
        <v>0</v>
      </c>
      <c r="T59" s="1603">
        <v>0</v>
      </c>
      <c r="U59" s="1603">
        <v>0</v>
      </c>
      <c r="V59" s="1603">
        <v>0</v>
      </c>
      <c r="W59" s="1603">
        <v>0</v>
      </c>
      <c r="X59" s="1603">
        <v>0</v>
      </c>
      <c r="Y59" s="1603">
        <v>0</v>
      </c>
      <c r="Z59" s="1605">
        <v>0</v>
      </c>
    </row>
    <row r="60" spans="1:26" ht="15.75" customHeight="1" x14ac:dyDescent="0.25">
      <c r="A60" s="1603">
        <v>0</v>
      </c>
      <c r="B60" s="3966"/>
      <c r="C60" s="1603">
        <v>0</v>
      </c>
      <c r="D60" s="1603">
        <v>0</v>
      </c>
      <c r="E60" s="1603">
        <v>0</v>
      </c>
      <c r="F60" s="1603">
        <v>0</v>
      </c>
      <c r="G60" s="1603">
        <v>0</v>
      </c>
      <c r="H60" s="1603">
        <v>0</v>
      </c>
      <c r="I60" s="1603">
        <v>0</v>
      </c>
      <c r="J60" s="1603">
        <v>0</v>
      </c>
      <c r="K60" s="1603">
        <v>0</v>
      </c>
      <c r="L60" s="1603">
        <v>0</v>
      </c>
      <c r="M60" s="1603">
        <v>0</v>
      </c>
      <c r="N60" s="1603">
        <v>0</v>
      </c>
      <c r="O60" s="1603">
        <v>0</v>
      </c>
      <c r="P60" s="1603">
        <v>0</v>
      </c>
      <c r="Q60" s="1603">
        <v>0</v>
      </c>
      <c r="R60" s="1603">
        <v>0</v>
      </c>
      <c r="S60" s="1603">
        <v>0</v>
      </c>
      <c r="T60" s="1603">
        <v>0</v>
      </c>
      <c r="U60" s="1603">
        <v>0</v>
      </c>
      <c r="V60" s="1603">
        <v>0</v>
      </c>
      <c r="W60" s="1603">
        <v>0</v>
      </c>
      <c r="X60" s="1603">
        <v>0</v>
      </c>
      <c r="Y60" s="1603">
        <v>0</v>
      </c>
      <c r="Z60" s="1605">
        <v>0</v>
      </c>
    </row>
    <row r="61" spans="1:26" x14ac:dyDescent="0.25">
      <c r="A61" s="1603">
        <v>0</v>
      </c>
      <c r="B61" s="3966"/>
      <c r="C61" s="1603">
        <v>0</v>
      </c>
      <c r="D61" s="1636" t="s">
        <v>1407</v>
      </c>
      <c r="E61" s="1636"/>
      <c r="F61" s="1636"/>
      <c r="G61" s="1636"/>
      <c r="H61" s="1636"/>
      <c r="I61" s="1636"/>
      <c r="J61" s="1636"/>
      <c r="K61" s="1603">
        <v>0</v>
      </c>
      <c r="L61" s="1603">
        <v>0</v>
      </c>
      <c r="M61" s="1603">
        <v>0</v>
      </c>
      <c r="N61" s="1603">
        <v>0</v>
      </c>
      <c r="O61" s="1603">
        <v>0</v>
      </c>
      <c r="P61" s="1603">
        <v>0</v>
      </c>
      <c r="Q61" s="1603">
        <v>0</v>
      </c>
      <c r="R61" s="1603">
        <v>0</v>
      </c>
      <c r="S61" s="1603">
        <v>0</v>
      </c>
      <c r="T61" s="1603">
        <v>0</v>
      </c>
      <c r="U61" s="1603">
        <v>0</v>
      </c>
      <c r="V61" s="1603">
        <v>0</v>
      </c>
      <c r="W61" s="1603">
        <v>0</v>
      </c>
      <c r="X61" s="1603">
        <v>0</v>
      </c>
      <c r="Y61" s="1603">
        <v>0</v>
      </c>
      <c r="Z61" s="1605">
        <v>0</v>
      </c>
    </row>
    <row r="62" spans="1:26" x14ac:dyDescent="0.25">
      <c r="A62" s="1603">
        <v>0</v>
      </c>
      <c r="B62" s="3966"/>
      <c r="C62" s="1603">
        <v>0</v>
      </c>
      <c r="D62" s="1603">
        <v>0</v>
      </c>
      <c r="E62" s="1603">
        <v>0</v>
      </c>
      <c r="F62" s="1603">
        <v>0</v>
      </c>
      <c r="G62" s="1603">
        <v>0</v>
      </c>
      <c r="H62" s="1603">
        <v>0</v>
      </c>
      <c r="I62" s="1603">
        <v>0</v>
      </c>
      <c r="J62" s="1603">
        <v>0</v>
      </c>
      <c r="K62" s="1603">
        <v>0</v>
      </c>
      <c r="L62" s="1603">
        <v>0</v>
      </c>
      <c r="M62" s="1603">
        <v>0</v>
      </c>
      <c r="N62" s="1603">
        <v>0</v>
      </c>
      <c r="O62" s="1603">
        <v>0</v>
      </c>
      <c r="P62" s="1603">
        <v>0</v>
      </c>
      <c r="Q62" s="1603">
        <v>0</v>
      </c>
      <c r="R62" s="1603">
        <v>0</v>
      </c>
      <c r="S62" s="1603">
        <v>0</v>
      </c>
      <c r="T62" s="1603">
        <v>0</v>
      </c>
      <c r="U62" s="1603">
        <v>0</v>
      </c>
      <c r="V62" s="1603">
        <v>0</v>
      </c>
      <c r="W62" s="1603">
        <v>0</v>
      </c>
      <c r="X62" s="1603">
        <v>0</v>
      </c>
      <c r="Y62" s="1603">
        <v>0</v>
      </c>
      <c r="Z62" s="1605">
        <v>0</v>
      </c>
    </row>
    <row r="63" spans="1:26" ht="9.75" customHeight="1" x14ac:dyDescent="0.25">
      <c r="A63" s="1603">
        <v>0</v>
      </c>
      <c r="B63" s="3966"/>
      <c r="C63" s="1603">
        <v>0</v>
      </c>
      <c r="D63" s="4012" t="s">
        <v>1408</v>
      </c>
      <c r="E63" s="1603">
        <v>0</v>
      </c>
      <c r="F63" s="4014" t="s">
        <v>414</v>
      </c>
      <c r="G63" s="1603">
        <v>0</v>
      </c>
      <c r="H63" s="4016" t="s">
        <v>1409</v>
      </c>
      <c r="I63" s="1603">
        <v>0</v>
      </c>
      <c r="J63" s="4018" t="s">
        <v>606</v>
      </c>
      <c r="K63" s="1603">
        <v>0</v>
      </c>
      <c r="L63" s="1603">
        <v>0</v>
      </c>
      <c r="M63" s="1603">
        <v>0</v>
      </c>
      <c r="N63" s="1603">
        <v>0</v>
      </c>
      <c r="O63" s="1603">
        <v>0</v>
      </c>
      <c r="P63" s="1603">
        <v>0</v>
      </c>
      <c r="Q63" s="1603">
        <v>0</v>
      </c>
      <c r="R63" s="1603">
        <v>0</v>
      </c>
      <c r="S63" s="1603">
        <v>0</v>
      </c>
      <c r="T63" s="1603">
        <v>0</v>
      </c>
      <c r="U63" s="1603">
        <v>0</v>
      </c>
      <c r="V63" s="1603">
        <v>0</v>
      </c>
      <c r="W63" s="1603">
        <v>0</v>
      </c>
      <c r="X63" s="1603">
        <v>0</v>
      </c>
      <c r="Y63" s="1603">
        <v>0</v>
      </c>
      <c r="Z63" s="1605">
        <v>0</v>
      </c>
    </row>
    <row r="64" spans="1:26" ht="4.5" customHeight="1" x14ac:dyDescent="0.25">
      <c r="A64" s="1603">
        <v>0</v>
      </c>
      <c r="B64" s="3966"/>
      <c r="C64" s="1603">
        <v>0</v>
      </c>
      <c r="D64" s="4013"/>
      <c r="E64" s="1603">
        <v>0</v>
      </c>
      <c r="F64" s="4015"/>
      <c r="G64" s="1603">
        <v>0</v>
      </c>
      <c r="H64" s="4017"/>
      <c r="I64" s="1603">
        <v>0</v>
      </c>
      <c r="J64" s="4019"/>
      <c r="K64" s="1603">
        <v>0</v>
      </c>
      <c r="L64" s="1603">
        <v>0</v>
      </c>
      <c r="M64" s="1603">
        <v>0</v>
      </c>
      <c r="N64" s="1603">
        <v>0</v>
      </c>
      <c r="O64" s="1603">
        <v>0</v>
      </c>
      <c r="P64" s="1603">
        <v>0</v>
      </c>
      <c r="Q64" s="1603">
        <v>0</v>
      </c>
      <c r="R64" s="1603">
        <v>0</v>
      </c>
      <c r="S64" s="1603">
        <v>0</v>
      </c>
      <c r="T64" s="1603">
        <v>0</v>
      </c>
      <c r="U64" s="1603">
        <v>0</v>
      </c>
      <c r="V64" s="1603">
        <v>0</v>
      </c>
      <c r="W64" s="1603">
        <v>0</v>
      </c>
      <c r="X64" s="1603">
        <v>0</v>
      </c>
      <c r="Y64" s="1603">
        <v>0</v>
      </c>
      <c r="Z64" s="1605">
        <v>0</v>
      </c>
    </row>
    <row r="65" spans="1:26" ht="15.75" customHeight="1" x14ac:dyDescent="0.25">
      <c r="A65" s="1603">
        <v>0</v>
      </c>
      <c r="B65" s="3966"/>
      <c r="C65" s="1603">
        <v>0</v>
      </c>
      <c r="D65" s="1647" t="s">
        <v>1410</v>
      </c>
      <c r="E65" s="1603">
        <v>0</v>
      </c>
      <c r="F65" s="1648" t="s">
        <v>1411</v>
      </c>
      <c r="G65" s="1603">
        <v>0</v>
      </c>
      <c r="H65" s="1649" t="s">
        <v>1412</v>
      </c>
      <c r="I65" s="1603">
        <v>0</v>
      </c>
      <c r="J65" s="1650" t="s">
        <v>1413</v>
      </c>
      <c r="K65" s="1603">
        <v>0</v>
      </c>
      <c r="L65" s="1603">
        <v>0</v>
      </c>
      <c r="M65" s="1603">
        <v>0</v>
      </c>
      <c r="N65" s="1603">
        <v>0</v>
      </c>
      <c r="O65" s="1603">
        <v>0</v>
      </c>
      <c r="P65" s="1603">
        <v>0</v>
      </c>
      <c r="Q65" s="1603">
        <v>0</v>
      </c>
      <c r="R65" s="1603">
        <v>0</v>
      </c>
      <c r="S65" s="1603">
        <v>0</v>
      </c>
      <c r="T65" s="1603">
        <v>0</v>
      </c>
      <c r="U65" s="1603">
        <v>0</v>
      </c>
      <c r="V65" s="1603">
        <v>0</v>
      </c>
      <c r="W65" s="1603">
        <v>0</v>
      </c>
      <c r="X65" s="1603">
        <v>0</v>
      </c>
      <c r="Y65" s="1603">
        <v>0</v>
      </c>
      <c r="Z65" s="1605">
        <v>0</v>
      </c>
    </row>
    <row r="66" spans="1:26" x14ac:dyDescent="0.25">
      <c r="A66" s="1603">
        <v>0</v>
      </c>
      <c r="B66" s="3966"/>
      <c r="C66" s="1603">
        <v>0</v>
      </c>
      <c r="D66" s="1603">
        <v>0</v>
      </c>
      <c r="E66" s="1603">
        <v>0</v>
      </c>
      <c r="F66" s="1603">
        <v>0</v>
      </c>
      <c r="G66" s="1603">
        <v>0</v>
      </c>
      <c r="H66" s="1603">
        <v>0</v>
      </c>
      <c r="I66" s="1603">
        <v>0</v>
      </c>
      <c r="J66" s="1603">
        <v>0</v>
      </c>
      <c r="K66" s="1603">
        <v>0</v>
      </c>
      <c r="L66" s="1603">
        <v>0</v>
      </c>
      <c r="M66" s="1603">
        <v>0</v>
      </c>
      <c r="N66" s="1603">
        <v>0</v>
      </c>
      <c r="O66" s="1603">
        <v>0</v>
      </c>
      <c r="P66" s="1603">
        <v>0</v>
      </c>
      <c r="Q66" s="1603">
        <v>0</v>
      </c>
      <c r="R66" s="1603">
        <v>0</v>
      </c>
      <c r="S66" s="1603">
        <v>0</v>
      </c>
      <c r="T66" s="1603">
        <v>0</v>
      </c>
      <c r="U66" s="1603">
        <v>0</v>
      </c>
      <c r="V66" s="1603">
        <v>0</v>
      </c>
      <c r="W66" s="1603">
        <v>0</v>
      </c>
      <c r="X66" s="1603">
        <v>0</v>
      </c>
      <c r="Y66" s="1603">
        <v>0</v>
      </c>
      <c r="Z66" s="1605">
        <v>0</v>
      </c>
    </row>
    <row r="67" spans="1:26" ht="15.75" customHeight="1" x14ac:dyDescent="0.25">
      <c r="A67" s="1603">
        <v>0</v>
      </c>
      <c r="B67" s="3966"/>
      <c r="C67" s="1603">
        <v>0</v>
      </c>
      <c r="D67" s="1636" t="s">
        <v>1414</v>
      </c>
      <c r="E67" s="1636"/>
      <c r="F67" s="1636"/>
      <c r="G67" s="1636"/>
      <c r="H67" s="1636"/>
      <c r="I67" s="1636"/>
      <c r="J67" s="1636"/>
      <c r="K67" s="1603"/>
      <c r="L67" s="1603">
        <v>0</v>
      </c>
      <c r="M67" s="1603">
        <v>0</v>
      </c>
      <c r="N67" s="1603">
        <v>0</v>
      </c>
      <c r="O67" s="1603">
        <v>0</v>
      </c>
      <c r="P67" s="1603">
        <v>0</v>
      </c>
      <c r="Q67" s="1603">
        <v>0</v>
      </c>
      <c r="R67" s="1603">
        <v>0</v>
      </c>
      <c r="S67" s="1603">
        <v>0</v>
      </c>
      <c r="T67" s="1603">
        <v>0</v>
      </c>
      <c r="U67" s="1603">
        <v>0</v>
      </c>
      <c r="V67" s="1603">
        <v>0</v>
      </c>
      <c r="W67" s="1603">
        <v>0</v>
      </c>
      <c r="X67" s="1603">
        <v>0</v>
      </c>
      <c r="Y67" s="1603">
        <v>0</v>
      </c>
      <c r="Z67" s="1605">
        <v>0</v>
      </c>
    </row>
    <row r="68" spans="1:26" ht="15.75" customHeight="1" x14ac:dyDescent="0.25">
      <c r="A68" s="1603">
        <v>0</v>
      </c>
      <c r="B68" s="3966"/>
      <c r="C68" s="1603">
        <v>0</v>
      </c>
      <c r="D68" s="1636" t="s">
        <v>1415</v>
      </c>
      <c r="E68" s="1636"/>
      <c r="F68" s="1636"/>
      <c r="G68" s="1636"/>
      <c r="H68" s="1636"/>
      <c r="I68" s="1636"/>
      <c r="J68" s="1636"/>
      <c r="K68" s="1603">
        <v>0</v>
      </c>
      <c r="L68" s="1603">
        <v>0</v>
      </c>
      <c r="M68" s="1603">
        <v>0</v>
      </c>
      <c r="N68" s="1603">
        <v>0</v>
      </c>
      <c r="O68" s="1603">
        <v>0</v>
      </c>
      <c r="P68" s="1603">
        <v>0</v>
      </c>
      <c r="Q68" s="1603">
        <v>0</v>
      </c>
      <c r="R68" s="1603">
        <v>0</v>
      </c>
      <c r="S68" s="1603">
        <v>0</v>
      </c>
      <c r="T68" s="1603">
        <v>0</v>
      </c>
      <c r="U68" s="1603">
        <v>0</v>
      </c>
      <c r="V68" s="1603">
        <v>0</v>
      </c>
      <c r="W68" s="1603">
        <v>0</v>
      </c>
      <c r="X68" s="1603">
        <v>0</v>
      </c>
      <c r="Y68" s="1603">
        <v>0</v>
      </c>
      <c r="Z68" s="1605">
        <v>0</v>
      </c>
    </row>
    <row r="69" spans="1:26" ht="15.75" customHeight="1" x14ac:dyDescent="0.25">
      <c r="A69" s="1603">
        <v>0</v>
      </c>
      <c r="B69" s="3966"/>
      <c r="C69" s="1603">
        <v>0</v>
      </c>
      <c r="D69" s="1636" t="s">
        <v>1416</v>
      </c>
      <c r="E69" s="1636"/>
      <c r="F69" s="1636"/>
      <c r="G69" s="1636"/>
      <c r="H69" s="1636"/>
      <c r="I69" s="1636"/>
      <c r="J69" s="1636"/>
      <c r="K69" s="1603">
        <v>0</v>
      </c>
      <c r="L69" s="1603">
        <v>0</v>
      </c>
      <c r="M69" s="1603">
        <v>0</v>
      </c>
      <c r="N69" s="1603">
        <v>0</v>
      </c>
      <c r="O69" s="1603">
        <v>0</v>
      </c>
      <c r="P69" s="1603">
        <v>0</v>
      </c>
      <c r="Q69" s="1603">
        <v>0</v>
      </c>
      <c r="R69" s="1603">
        <v>0</v>
      </c>
      <c r="S69" s="1603">
        <v>0</v>
      </c>
      <c r="T69" s="1603">
        <v>0</v>
      </c>
      <c r="U69" s="1603">
        <v>0</v>
      </c>
      <c r="V69" s="1603">
        <v>0</v>
      </c>
      <c r="W69" s="1603">
        <v>0</v>
      </c>
      <c r="X69" s="1603">
        <v>0</v>
      </c>
      <c r="Y69" s="1603">
        <v>0</v>
      </c>
      <c r="Z69" s="1605">
        <v>0</v>
      </c>
    </row>
    <row r="70" spans="1:26" ht="15.75" customHeight="1" x14ac:dyDescent="0.25">
      <c r="A70" s="1603">
        <v>0</v>
      </c>
      <c r="B70" s="3966"/>
      <c r="C70" s="1603">
        <v>0</v>
      </c>
      <c r="D70" s="1636" t="s">
        <v>1417</v>
      </c>
      <c r="E70" s="1636"/>
      <c r="F70" s="1636"/>
      <c r="G70" s="1636"/>
      <c r="H70" s="1636"/>
      <c r="I70" s="1636"/>
      <c r="J70" s="1636"/>
      <c r="K70" s="1603">
        <v>0</v>
      </c>
      <c r="L70" s="1603">
        <v>0</v>
      </c>
      <c r="M70" s="1603">
        <v>0</v>
      </c>
      <c r="N70" s="1603">
        <v>0</v>
      </c>
      <c r="O70" s="1603">
        <v>0</v>
      </c>
      <c r="P70" s="1603">
        <v>0</v>
      </c>
      <c r="Q70" s="1603">
        <v>0</v>
      </c>
      <c r="R70" s="1603">
        <v>0</v>
      </c>
      <c r="S70" s="1603">
        <v>0</v>
      </c>
      <c r="T70" s="1603">
        <v>0</v>
      </c>
      <c r="U70" s="1603">
        <v>0</v>
      </c>
      <c r="V70" s="1603">
        <v>0</v>
      </c>
      <c r="W70" s="1603">
        <v>0</v>
      </c>
      <c r="X70" s="1603">
        <v>0</v>
      </c>
      <c r="Y70" s="1603">
        <v>0</v>
      </c>
      <c r="Z70" s="1605">
        <v>0</v>
      </c>
    </row>
    <row r="71" spans="1:26" ht="15.75" customHeight="1" x14ac:dyDescent="0.25">
      <c r="A71" s="1603">
        <v>0</v>
      </c>
      <c r="B71" s="3966"/>
      <c r="C71" s="1603">
        <v>0</v>
      </c>
      <c r="D71" s="1636" t="s">
        <v>1418</v>
      </c>
      <c r="E71" s="1636"/>
      <c r="F71" s="1636"/>
      <c r="G71" s="1636"/>
      <c r="H71" s="1636"/>
      <c r="I71" s="1636"/>
      <c r="J71" s="1636"/>
      <c r="K71" s="1603">
        <v>0</v>
      </c>
      <c r="L71" s="1603">
        <v>0</v>
      </c>
      <c r="M71" s="1603">
        <v>0</v>
      </c>
      <c r="N71" s="1603">
        <v>0</v>
      </c>
      <c r="O71" s="1603">
        <v>0</v>
      </c>
      <c r="P71" s="1603">
        <v>0</v>
      </c>
      <c r="Q71" s="1603">
        <v>0</v>
      </c>
      <c r="R71" s="1603">
        <v>0</v>
      </c>
      <c r="S71" s="1603">
        <v>0</v>
      </c>
      <c r="T71" s="1603">
        <v>0</v>
      </c>
      <c r="U71" s="1603">
        <v>0</v>
      </c>
      <c r="V71" s="1603">
        <v>0</v>
      </c>
      <c r="W71" s="1603">
        <v>0</v>
      </c>
      <c r="X71" s="1603">
        <v>0</v>
      </c>
      <c r="Y71" s="1603">
        <v>0</v>
      </c>
      <c r="Z71" s="1605">
        <v>0</v>
      </c>
    </row>
    <row r="72" spans="1:26" x14ac:dyDescent="0.25">
      <c r="A72" s="1603">
        <v>0</v>
      </c>
      <c r="B72" s="3967"/>
      <c r="C72" s="1603">
        <v>0</v>
      </c>
      <c r="D72" s="1636" t="s">
        <v>1419</v>
      </c>
      <c r="E72" s="1636"/>
      <c r="F72" s="1636"/>
      <c r="G72" s="1636"/>
      <c r="H72" s="1636"/>
      <c r="I72" s="1636"/>
      <c r="J72" s="1636"/>
      <c r="K72" s="1603">
        <v>0</v>
      </c>
      <c r="L72" s="1603">
        <v>0</v>
      </c>
      <c r="M72" s="1603">
        <v>0</v>
      </c>
      <c r="N72" s="1603">
        <v>0</v>
      </c>
      <c r="O72" s="1603">
        <v>0</v>
      </c>
      <c r="P72" s="1603">
        <v>0</v>
      </c>
      <c r="Q72" s="1603">
        <v>0</v>
      </c>
      <c r="R72" s="1603">
        <v>0</v>
      </c>
      <c r="S72" s="1603">
        <v>0</v>
      </c>
      <c r="T72" s="1603">
        <v>0</v>
      </c>
      <c r="U72" s="1603">
        <v>0</v>
      </c>
      <c r="V72" s="1603">
        <v>0</v>
      </c>
      <c r="W72" s="1603">
        <v>0</v>
      </c>
      <c r="X72" s="1603">
        <v>0</v>
      </c>
      <c r="Y72" s="1603">
        <v>0</v>
      </c>
      <c r="Z72" s="1605">
        <v>0</v>
      </c>
    </row>
    <row r="73" spans="1:26" x14ac:dyDescent="0.25">
      <c r="A73" s="1603">
        <v>0</v>
      </c>
      <c r="B73" s="1603">
        <v>0</v>
      </c>
      <c r="C73" s="1603">
        <v>0</v>
      </c>
      <c r="D73" s="1603">
        <v>0</v>
      </c>
      <c r="E73" s="1603">
        <v>0</v>
      </c>
      <c r="F73" s="1603">
        <v>0</v>
      </c>
      <c r="G73" s="1603">
        <v>0</v>
      </c>
      <c r="H73" s="1603">
        <v>0</v>
      </c>
      <c r="I73" s="1603">
        <v>0</v>
      </c>
      <c r="J73" s="1603">
        <v>0</v>
      </c>
      <c r="K73" s="1603">
        <v>0</v>
      </c>
      <c r="L73" s="1603">
        <v>0</v>
      </c>
      <c r="M73" s="1603">
        <v>0</v>
      </c>
      <c r="N73" s="1603">
        <v>0</v>
      </c>
      <c r="O73" s="1603">
        <v>0</v>
      </c>
      <c r="P73" s="1603">
        <v>0</v>
      </c>
      <c r="Q73" s="1603">
        <v>0</v>
      </c>
      <c r="R73" s="1603">
        <v>0</v>
      </c>
      <c r="S73" s="1603">
        <v>0</v>
      </c>
      <c r="T73" s="1603">
        <v>0</v>
      </c>
      <c r="U73" s="1603">
        <v>0</v>
      </c>
      <c r="V73" s="1603">
        <v>0</v>
      </c>
      <c r="W73" s="1603">
        <v>0</v>
      </c>
      <c r="X73" s="1603">
        <v>0</v>
      </c>
      <c r="Y73" s="1603">
        <v>0</v>
      </c>
      <c r="Z73" s="1605">
        <v>0</v>
      </c>
    </row>
    <row r="74" spans="1:26" ht="24.95" customHeight="1" x14ac:dyDescent="0.25">
      <c r="A74" s="1603">
        <v>0</v>
      </c>
      <c r="B74" s="3961" t="s">
        <v>1420</v>
      </c>
      <c r="C74" s="3962"/>
      <c r="D74" s="3962"/>
      <c r="E74" s="3962"/>
      <c r="F74" s="3962"/>
      <c r="G74" s="3962"/>
      <c r="H74" s="3962"/>
      <c r="I74" s="3962"/>
      <c r="J74" s="3962"/>
      <c r="K74" s="3962"/>
      <c r="L74" s="3962"/>
      <c r="M74" s="3962"/>
      <c r="N74" s="3962"/>
      <c r="O74" s="3962"/>
      <c r="P74" s="3962"/>
      <c r="Q74" s="3962"/>
      <c r="R74" s="3962"/>
      <c r="S74" s="3962"/>
      <c r="T74" s="3962"/>
      <c r="U74" s="3962"/>
      <c r="V74" s="3962"/>
      <c r="W74" s="3962"/>
      <c r="X74" s="3962"/>
      <c r="Y74" s="1603"/>
      <c r="Z74" s="1605">
        <v>0</v>
      </c>
    </row>
    <row r="75" spans="1:26" x14ac:dyDescent="0.25">
      <c r="A75" s="1603">
        <v>0</v>
      </c>
      <c r="B75" s="1603">
        <v>0</v>
      </c>
      <c r="C75" s="1603">
        <v>0</v>
      </c>
      <c r="D75" s="1603">
        <v>0</v>
      </c>
      <c r="E75" s="1603">
        <v>0</v>
      </c>
      <c r="F75" s="1603">
        <v>0</v>
      </c>
      <c r="G75" s="1603">
        <v>0</v>
      </c>
      <c r="H75" s="1603">
        <v>0</v>
      </c>
      <c r="I75" s="1603">
        <v>0</v>
      </c>
      <c r="J75" s="1603">
        <v>0</v>
      </c>
      <c r="K75" s="1603">
        <v>0</v>
      </c>
      <c r="L75" s="1603">
        <v>0</v>
      </c>
      <c r="M75" s="1603"/>
      <c r="N75" s="1603">
        <v>0</v>
      </c>
      <c r="O75" s="1603"/>
      <c r="P75" s="1603"/>
      <c r="Q75" s="1603"/>
      <c r="R75" s="1603"/>
      <c r="S75" s="1603"/>
      <c r="T75" s="1603"/>
      <c r="U75" s="1603"/>
      <c r="V75" s="1603">
        <v>0</v>
      </c>
      <c r="W75" s="1603"/>
      <c r="X75" s="1603"/>
      <c r="Y75" s="1603"/>
      <c r="Z75" s="1605">
        <v>0</v>
      </c>
    </row>
    <row r="76" spans="1:26" ht="15.75" customHeight="1" x14ac:dyDescent="0.25">
      <c r="A76" s="1603">
        <v>0</v>
      </c>
      <c r="B76" s="3965">
        <v>3</v>
      </c>
      <c r="C76" s="1603">
        <v>0</v>
      </c>
      <c r="D76" s="1636" t="s">
        <v>1421</v>
      </c>
      <c r="E76" s="1636"/>
      <c r="F76" s="1636"/>
      <c r="G76" s="1636"/>
      <c r="H76" s="1636"/>
      <c r="I76" s="1636"/>
      <c r="J76" s="1636"/>
      <c r="K76" s="1603">
        <v>0</v>
      </c>
      <c r="L76" s="3884" t="s">
        <v>1422</v>
      </c>
      <c r="M76" s="1603"/>
      <c r="N76" s="3884" t="s">
        <v>1422</v>
      </c>
      <c r="O76" s="1603"/>
      <c r="P76" s="3884" t="s">
        <v>1422</v>
      </c>
      <c r="Q76" s="1603"/>
      <c r="R76" s="3884" t="s">
        <v>1422</v>
      </c>
      <c r="S76" s="1603"/>
      <c r="T76" s="3884" t="s">
        <v>1422</v>
      </c>
      <c r="U76" s="1603"/>
      <c r="V76" s="3884" t="s">
        <v>1422</v>
      </c>
      <c r="W76" s="1603"/>
      <c r="X76" s="3884" t="s">
        <v>1422</v>
      </c>
      <c r="Y76" s="1603"/>
      <c r="Z76" s="1605">
        <v>0</v>
      </c>
    </row>
    <row r="77" spans="1:26" ht="15.75" customHeight="1" x14ac:dyDescent="0.25">
      <c r="A77" s="1603"/>
      <c r="B77" s="3966"/>
      <c r="C77" s="1603"/>
      <c r="D77" s="1636" t="s">
        <v>1423</v>
      </c>
      <c r="E77" s="1636"/>
      <c r="F77" s="1636"/>
      <c r="G77" s="1636"/>
      <c r="H77" s="1636"/>
      <c r="I77" s="1636"/>
      <c r="J77" s="1636"/>
      <c r="K77" s="1603">
        <v>0</v>
      </c>
      <c r="L77" s="3885"/>
      <c r="M77" s="1603"/>
      <c r="N77" s="3885"/>
      <c r="O77" s="1603"/>
      <c r="P77" s="3885"/>
      <c r="Q77" s="1603"/>
      <c r="R77" s="3885"/>
      <c r="S77" s="1603"/>
      <c r="T77" s="3885"/>
      <c r="U77" s="1603"/>
      <c r="V77" s="3885"/>
      <c r="W77" s="1603"/>
      <c r="X77" s="3885"/>
      <c r="Y77" s="1603"/>
      <c r="Z77" s="1605">
        <v>0</v>
      </c>
    </row>
    <row r="78" spans="1:26" ht="15.75" customHeight="1" x14ac:dyDescent="0.25">
      <c r="A78" s="1603"/>
      <c r="B78" s="3966"/>
      <c r="C78" s="1603"/>
      <c r="D78" s="1636" t="s">
        <v>1424</v>
      </c>
      <c r="E78" s="1636"/>
      <c r="F78" s="1636"/>
      <c r="G78" s="1636"/>
      <c r="H78" s="1636"/>
      <c r="I78" s="1636"/>
      <c r="J78" s="1636"/>
      <c r="K78" s="1603">
        <v>0</v>
      </c>
      <c r="L78" s="3886"/>
      <c r="M78" s="1603"/>
      <c r="N78" s="1651" t="s">
        <v>1425</v>
      </c>
      <c r="O78" s="1603"/>
      <c r="P78" s="1652" t="s">
        <v>1426</v>
      </c>
      <c r="Q78" s="1603"/>
      <c r="R78" s="1653" t="s">
        <v>1427</v>
      </c>
      <c r="S78" s="1603"/>
      <c r="T78" s="1654" t="s">
        <v>1428</v>
      </c>
      <c r="U78" s="1603"/>
      <c r="V78" s="1655" t="s">
        <v>1429</v>
      </c>
      <c r="W78" s="1603"/>
      <c r="X78" s="1656" t="s">
        <v>1430</v>
      </c>
      <c r="Y78" s="1603"/>
      <c r="Z78" s="1605">
        <v>0</v>
      </c>
    </row>
    <row r="79" spans="1:26" ht="15.75" customHeight="1" x14ac:dyDescent="0.25">
      <c r="A79" s="1603"/>
      <c r="B79" s="3966"/>
      <c r="C79" s="1603"/>
      <c r="D79" s="1636" t="s">
        <v>1431</v>
      </c>
      <c r="E79" s="1636"/>
      <c r="F79" s="1636"/>
      <c r="G79" s="1636"/>
      <c r="H79" s="1636"/>
      <c r="I79" s="1636"/>
      <c r="J79" s="1636"/>
      <c r="K79" s="1603">
        <v>0</v>
      </c>
      <c r="L79" s="1603">
        <v>0</v>
      </c>
      <c r="M79" s="1603">
        <v>0</v>
      </c>
      <c r="N79" s="1603">
        <v>0</v>
      </c>
      <c r="O79" s="1603">
        <v>0</v>
      </c>
      <c r="P79" s="1603">
        <v>0</v>
      </c>
      <c r="Q79" s="1603">
        <v>0</v>
      </c>
      <c r="R79" s="1603">
        <v>0</v>
      </c>
      <c r="S79" s="1603">
        <v>0</v>
      </c>
      <c r="T79" s="1603">
        <v>0</v>
      </c>
      <c r="U79" s="1603">
        <v>0</v>
      </c>
      <c r="V79" s="1603">
        <v>0</v>
      </c>
      <c r="W79" s="1603">
        <v>0</v>
      </c>
      <c r="X79" s="1603">
        <v>0</v>
      </c>
      <c r="Y79" s="1603">
        <v>0</v>
      </c>
      <c r="Z79" s="1605">
        <v>0</v>
      </c>
    </row>
    <row r="80" spans="1:26" ht="15.75" customHeight="1" x14ac:dyDescent="0.25">
      <c r="A80" s="1603">
        <v>0</v>
      </c>
      <c r="B80" s="3966"/>
      <c r="C80" s="1603">
        <v>0</v>
      </c>
      <c r="D80" s="1636" t="s">
        <v>1432</v>
      </c>
      <c r="E80" s="1636"/>
      <c r="F80" s="1636"/>
      <c r="G80" s="1636"/>
      <c r="H80" s="1636"/>
      <c r="I80" s="1636"/>
      <c r="J80" s="1636"/>
      <c r="K80" s="1603">
        <v>0</v>
      </c>
      <c r="L80" s="1603">
        <v>0</v>
      </c>
      <c r="M80" s="1603">
        <v>0</v>
      </c>
      <c r="N80" s="1603">
        <v>0</v>
      </c>
      <c r="O80" s="1603">
        <v>0</v>
      </c>
      <c r="P80" s="1603">
        <v>0</v>
      </c>
      <c r="Q80" s="1603">
        <v>0</v>
      </c>
      <c r="R80" s="1603">
        <v>0</v>
      </c>
      <c r="S80" s="1603">
        <v>0</v>
      </c>
      <c r="T80" s="1603">
        <v>0</v>
      </c>
      <c r="U80" s="1603">
        <v>0</v>
      </c>
      <c r="V80" s="1603">
        <v>0</v>
      </c>
      <c r="W80" s="1603">
        <v>0</v>
      </c>
      <c r="X80" s="1603">
        <v>0</v>
      </c>
      <c r="Y80" s="1603">
        <v>0</v>
      </c>
      <c r="Z80" s="1605">
        <v>0</v>
      </c>
    </row>
    <row r="81" spans="1:26" ht="15.75" customHeight="1" x14ac:dyDescent="0.25">
      <c r="A81" s="1603">
        <v>0</v>
      </c>
      <c r="B81" s="3966"/>
      <c r="C81" s="1603">
        <v>0</v>
      </c>
      <c r="D81" s="1636" t="s">
        <v>1433</v>
      </c>
      <c r="E81" s="1636"/>
      <c r="F81" s="1636"/>
      <c r="G81" s="1636"/>
      <c r="H81" s="1636"/>
      <c r="I81" s="1636"/>
      <c r="J81" s="1636"/>
      <c r="K81" s="1603">
        <v>0</v>
      </c>
      <c r="L81" s="1603">
        <v>0</v>
      </c>
      <c r="M81" s="1603">
        <v>0</v>
      </c>
      <c r="N81" s="1603">
        <v>0</v>
      </c>
      <c r="O81" s="1603">
        <v>0</v>
      </c>
      <c r="P81" s="1603">
        <v>0</v>
      </c>
      <c r="Q81" s="1603">
        <v>0</v>
      </c>
      <c r="R81" s="1603">
        <v>0</v>
      </c>
      <c r="S81" s="1603">
        <v>0</v>
      </c>
      <c r="T81" s="1603">
        <v>0</v>
      </c>
      <c r="U81" s="1603">
        <v>0</v>
      </c>
      <c r="V81" s="1603">
        <v>0</v>
      </c>
      <c r="W81" s="1603">
        <v>0</v>
      </c>
      <c r="X81" s="1603">
        <v>0</v>
      </c>
      <c r="Y81" s="1603">
        <v>0</v>
      </c>
      <c r="Z81" s="1605">
        <v>0</v>
      </c>
    </row>
    <row r="82" spans="1:26" x14ac:dyDescent="0.25">
      <c r="A82" s="1603">
        <v>0</v>
      </c>
      <c r="B82" s="3966"/>
      <c r="C82" s="1603">
        <v>0</v>
      </c>
      <c r="D82" s="1603">
        <v>0</v>
      </c>
      <c r="E82" s="1603">
        <v>0</v>
      </c>
      <c r="F82" s="1603">
        <v>0</v>
      </c>
      <c r="G82" s="1603">
        <v>0</v>
      </c>
      <c r="H82" s="1603">
        <v>0</v>
      </c>
      <c r="I82" s="1603">
        <v>0</v>
      </c>
      <c r="J82" s="1603">
        <v>0</v>
      </c>
      <c r="K82" s="1603">
        <v>0</v>
      </c>
      <c r="L82" s="1603">
        <v>0</v>
      </c>
      <c r="M82" s="1603">
        <v>0</v>
      </c>
      <c r="N82" s="1603">
        <v>0</v>
      </c>
      <c r="O82" s="1603">
        <v>0</v>
      </c>
      <c r="P82" s="1603">
        <v>0</v>
      </c>
      <c r="Q82" s="1603">
        <v>0</v>
      </c>
      <c r="R82" s="1603">
        <v>0</v>
      </c>
      <c r="S82" s="1603">
        <v>0</v>
      </c>
      <c r="T82" s="1603">
        <v>0</v>
      </c>
      <c r="U82" s="1603">
        <v>0</v>
      </c>
      <c r="V82" s="1603">
        <v>0</v>
      </c>
      <c r="W82" s="1603">
        <v>0</v>
      </c>
      <c r="X82" s="1603">
        <v>0</v>
      </c>
      <c r="Y82" s="1603">
        <v>0</v>
      </c>
      <c r="Z82" s="1605">
        <v>0</v>
      </c>
    </row>
    <row r="83" spans="1:26" ht="15.75" customHeight="1" x14ac:dyDescent="0.25">
      <c r="A83" s="1603">
        <v>0</v>
      </c>
      <c r="B83" s="3966"/>
      <c r="C83" s="1603">
        <v>0</v>
      </c>
      <c r="D83" s="61" t="s">
        <v>1434</v>
      </c>
      <c r="E83" s="1657"/>
      <c r="F83" s="1658"/>
      <c r="G83" s="1659"/>
      <c r="I83" s="1659"/>
      <c r="J83" s="1660"/>
      <c r="K83" s="1603">
        <v>0</v>
      </c>
      <c r="L83" s="1603">
        <v>0</v>
      </c>
      <c r="M83" s="1603">
        <v>0</v>
      </c>
      <c r="N83" s="1603">
        <v>0</v>
      </c>
      <c r="O83" s="1603">
        <v>0</v>
      </c>
      <c r="P83" s="1603">
        <v>0</v>
      </c>
      <c r="Q83" s="1603">
        <v>0</v>
      </c>
      <c r="R83" s="1603">
        <v>0</v>
      </c>
      <c r="S83" s="1603">
        <v>0</v>
      </c>
      <c r="T83" s="1603">
        <v>0</v>
      </c>
      <c r="U83" s="1603">
        <v>0</v>
      </c>
      <c r="V83" s="1603">
        <v>0</v>
      </c>
      <c r="W83" s="1603">
        <v>0</v>
      </c>
      <c r="X83" s="1603">
        <v>0</v>
      </c>
      <c r="Y83" s="1603">
        <v>0</v>
      </c>
      <c r="Z83" s="1605">
        <v>0</v>
      </c>
    </row>
    <row r="84" spans="1:26" ht="15.75" customHeight="1" x14ac:dyDescent="0.25">
      <c r="A84" s="1603">
        <v>0</v>
      </c>
      <c r="B84" s="3966"/>
      <c r="C84" s="1603">
        <v>0</v>
      </c>
      <c r="D84" s="1603">
        <v>0</v>
      </c>
      <c r="E84" s="1603">
        <v>0</v>
      </c>
      <c r="F84" s="1603">
        <v>0</v>
      </c>
      <c r="G84" s="1603">
        <v>0</v>
      </c>
      <c r="H84" s="1603">
        <v>0</v>
      </c>
      <c r="I84" s="1603">
        <v>0</v>
      </c>
      <c r="J84" s="1603">
        <v>0</v>
      </c>
      <c r="K84" s="1603">
        <v>0</v>
      </c>
      <c r="L84" s="1603">
        <v>0</v>
      </c>
      <c r="M84" s="1603">
        <v>0</v>
      </c>
      <c r="N84" s="1603">
        <v>0</v>
      </c>
      <c r="O84" s="1603">
        <v>0</v>
      </c>
      <c r="P84" s="1603">
        <v>0</v>
      </c>
      <c r="Q84" s="1603">
        <v>0</v>
      </c>
      <c r="R84" s="1603">
        <v>0</v>
      </c>
      <c r="S84" s="1603">
        <v>0</v>
      </c>
      <c r="T84" s="1603">
        <v>0</v>
      </c>
      <c r="U84" s="1603">
        <v>0</v>
      </c>
      <c r="V84" s="1603">
        <v>0</v>
      </c>
      <c r="W84" s="1603">
        <v>0</v>
      </c>
      <c r="X84" s="1603">
        <v>0</v>
      </c>
      <c r="Y84" s="1603">
        <v>0</v>
      </c>
      <c r="Z84" s="1605">
        <v>0</v>
      </c>
    </row>
    <row r="85" spans="1:26" ht="18" customHeight="1" x14ac:dyDescent="0.25">
      <c r="A85" s="1603">
        <v>0</v>
      </c>
      <c r="B85" s="3966"/>
      <c r="C85" s="1603">
        <v>0</v>
      </c>
      <c r="D85" s="1661" t="s">
        <v>416</v>
      </c>
      <c r="E85" s="1662">
        <v>0</v>
      </c>
      <c r="F85" s="1661" t="s">
        <v>1435</v>
      </c>
      <c r="G85" s="1662">
        <v>0</v>
      </c>
      <c r="H85" s="1663" t="s">
        <v>606</v>
      </c>
      <c r="I85" s="1662">
        <v>0</v>
      </c>
      <c r="J85" s="1664" t="s">
        <v>1409</v>
      </c>
      <c r="K85" s="1603">
        <v>0</v>
      </c>
      <c r="L85" s="1603">
        <v>0</v>
      </c>
      <c r="M85" s="1603">
        <v>0</v>
      </c>
      <c r="N85" s="1603">
        <v>0</v>
      </c>
      <c r="O85" s="1603">
        <v>0</v>
      </c>
      <c r="P85" s="1603">
        <v>0</v>
      </c>
      <c r="Q85" s="1603">
        <v>0</v>
      </c>
      <c r="R85" s="1603">
        <v>0</v>
      </c>
      <c r="S85" s="1603">
        <v>0</v>
      </c>
      <c r="T85" s="1603">
        <v>0</v>
      </c>
      <c r="U85" s="1603">
        <v>0</v>
      </c>
      <c r="V85" s="1603">
        <v>0</v>
      </c>
      <c r="W85" s="1603">
        <v>0</v>
      </c>
      <c r="X85" s="1603">
        <v>0</v>
      </c>
      <c r="Y85" s="1603">
        <v>0</v>
      </c>
      <c r="Z85" s="1605">
        <v>0</v>
      </c>
    </row>
    <row r="86" spans="1:26" ht="9" customHeight="1" x14ac:dyDescent="0.25">
      <c r="A86" s="1603">
        <v>0</v>
      </c>
      <c r="B86" s="3966"/>
      <c r="C86" s="1603">
        <v>0</v>
      </c>
      <c r="D86" s="3879" t="s">
        <v>1436</v>
      </c>
      <c r="E86" s="1603">
        <v>0</v>
      </c>
      <c r="F86" s="3879" t="s">
        <v>1437</v>
      </c>
      <c r="G86" s="1603">
        <v>0</v>
      </c>
      <c r="H86" s="3939" t="s">
        <v>1438</v>
      </c>
      <c r="I86" s="1603">
        <v>0</v>
      </c>
      <c r="J86" s="4005" t="s">
        <v>1439</v>
      </c>
      <c r="K86" s="1603">
        <v>0</v>
      </c>
      <c r="L86" s="1603">
        <v>0</v>
      </c>
      <c r="M86" s="1603">
        <v>0</v>
      </c>
      <c r="N86" s="1603">
        <v>0</v>
      </c>
      <c r="O86" s="1603">
        <v>0</v>
      </c>
      <c r="P86" s="1603">
        <v>0</v>
      </c>
      <c r="Q86" s="1603">
        <v>0</v>
      </c>
      <c r="R86" s="1603">
        <v>0</v>
      </c>
      <c r="S86" s="1603">
        <v>0</v>
      </c>
      <c r="T86" s="1603">
        <v>0</v>
      </c>
      <c r="U86" s="1603">
        <v>0</v>
      </c>
      <c r="V86" s="1603">
        <v>0</v>
      </c>
      <c r="W86" s="1603">
        <v>0</v>
      </c>
      <c r="X86" s="1603">
        <v>0</v>
      </c>
      <c r="Y86" s="1603">
        <v>0</v>
      </c>
      <c r="Z86" s="1605">
        <v>0</v>
      </c>
    </row>
    <row r="87" spans="1:26" x14ac:dyDescent="0.25">
      <c r="A87" s="1603">
        <v>0</v>
      </c>
      <c r="B87" s="3967"/>
      <c r="C87" s="1603">
        <v>0</v>
      </c>
      <c r="D87" s="3880"/>
      <c r="E87" s="1603">
        <v>0</v>
      </c>
      <c r="F87" s="3880"/>
      <c r="G87" s="1603">
        <v>0</v>
      </c>
      <c r="H87" s="3940"/>
      <c r="I87" s="1603">
        <v>0</v>
      </c>
      <c r="J87" s="4006"/>
      <c r="K87" s="1603">
        <v>0</v>
      </c>
      <c r="L87" s="1603">
        <v>0</v>
      </c>
      <c r="M87" s="1603">
        <v>0</v>
      </c>
      <c r="N87" s="1603">
        <v>0</v>
      </c>
      <c r="O87" s="1603">
        <v>0</v>
      </c>
      <c r="P87" s="1603">
        <v>0</v>
      </c>
      <c r="Q87" s="1603">
        <v>0</v>
      </c>
      <c r="R87" s="1603">
        <v>0</v>
      </c>
      <c r="S87" s="1603">
        <v>0</v>
      </c>
      <c r="T87" s="1603">
        <v>0</v>
      </c>
      <c r="U87" s="1603">
        <v>0</v>
      </c>
      <c r="V87" s="1603">
        <v>0</v>
      </c>
      <c r="W87" s="1603">
        <v>0</v>
      </c>
      <c r="X87" s="1603">
        <v>0</v>
      </c>
      <c r="Y87" s="1603">
        <v>0</v>
      </c>
      <c r="Z87" s="1605">
        <v>0</v>
      </c>
    </row>
    <row r="88" spans="1:26" x14ac:dyDescent="0.25">
      <c r="A88" s="1603">
        <v>0</v>
      </c>
      <c r="B88" s="1603">
        <v>0</v>
      </c>
      <c r="C88" s="1603">
        <v>0</v>
      </c>
      <c r="D88" s="1603">
        <v>0</v>
      </c>
      <c r="E88" s="1603">
        <v>0</v>
      </c>
      <c r="F88" s="1603">
        <v>0</v>
      </c>
      <c r="G88" s="1603">
        <v>0</v>
      </c>
      <c r="H88" s="1603">
        <v>0</v>
      </c>
      <c r="I88" s="1603">
        <v>0</v>
      </c>
      <c r="J88" s="1603">
        <v>0</v>
      </c>
      <c r="K88" s="1603">
        <v>0</v>
      </c>
      <c r="L88" s="1603">
        <v>0</v>
      </c>
      <c r="M88" s="1603">
        <v>0</v>
      </c>
      <c r="N88" s="1603">
        <v>0</v>
      </c>
      <c r="O88" s="1603">
        <v>0</v>
      </c>
      <c r="P88" s="1603">
        <v>0</v>
      </c>
      <c r="Q88" s="1603">
        <v>0</v>
      </c>
      <c r="R88" s="1603">
        <v>0</v>
      </c>
      <c r="S88" s="1603">
        <v>0</v>
      </c>
      <c r="T88" s="1603">
        <v>0</v>
      </c>
      <c r="U88" s="1603">
        <v>0</v>
      </c>
      <c r="V88" s="1603">
        <v>0</v>
      </c>
      <c r="W88" s="1603">
        <v>0</v>
      </c>
      <c r="X88" s="1603">
        <v>0</v>
      </c>
      <c r="Y88" s="1603">
        <v>0</v>
      </c>
      <c r="Z88" s="1605">
        <v>0</v>
      </c>
    </row>
    <row r="89" spans="1:26" ht="51.75" customHeight="1" x14ac:dyDescent="0.25">
      <c r="A89" s="1603">
        <v>0</v>
      </c>
      <c r="B89" s="4007" t="s">
        <v>1440</v>
      </c>
      <c r="C89" s="4008"/>
      <c r="D89" s="4008"/>
      <c r="E89" s="4008"/>
      <c r="F89" s="4008"/>
      <c r="G89" s="4008"/>
      <c r="H89" s="4008"/>
      <c r="I89" s="4008"/>
      <c r="J89" s="4008"/>
      <c r="K89" s="4008"/>
      <c r="L89" s="4008"/>
      <c r="M89" s="4008"/>
      <c r="N89" s="4008"/>
      <c r="O89" s="4008"/>
      <c r="P89" s="4008"/>
      <c r="Q89" s="4008"/>
      <c r="R89" s="4008"/>
      <c r="S89" s="4008"/>
      <c r="T89" s="4008"/>
      <c r="U89" s="4008"/>
      <c r="V89" s="4008"/>
      <c r="W89" s="4008"/>
      <c r="X89" s="4008"/>
      <c r="Y89" s="1603"/>
      <c r="Z89" s="1605">
        <v>0</v>
      </c>
    </row>
    <row r="90" spans="1:26" x14ac:dyDescent="0.25">
      <c r="A90" s="1603">
        <v>0</v>
      </c>
      <c r="B90" s="1603">
        <v>0</v>
      </c>
      <c r="C90" s="1603">
        <v>0</v>
      </c>
      <c r="D90" s="1603">
        <v>0</v>
      </c>
      <c r="E90" s="1603">
        <v>0</v>
      </c>
      <c r="F90" s="1603">
        <v>0</v>
      </c>
      <c r="G90" s="1603">
        <v>0</v>
      </c>
      <c r="H90" s="1603">
        <v>0</v>
      </c>
      <c r="I90" s="1603">
        <v>0</v>
      </c>
      <c r="J90" s="1603">
        <v>0</v>
      </c>
      <c r="K90" s="1603">
        <v>0</v>
      </c>
      <c r="L90" s="1603">
        <v>0</v>
      </c>
      <c r="M90" s="1603">
        <v>0</v>
      </c>
      <c r="N90" s="1603">
        <v>0</v>
      </c>
      <c r="O90" s="1603">
        <v>0</v>
      </c>
      <c r="P90" s="1603">
        <v>0</v>
      </c>
      <c r="Q90" s="1603">
        <v>0</v>
      </c>
      <c r="R90" s="1603">
        <v>0</v>
      </c>
      <c r="S90" s="1603">
        <v>0</v>
      </c>
      <c r="T90" s="1603">
        <v>0</v>
      </c>
      <c r="U90" s="1603">
        <v>0</v>
      </c>
      <c r="V90" s="1603">
        <v>0</v>
      </c>
      <c r="W90" s="1603">
        <v>0</v>
      </c>
      <c r="X90" s="1603">
        <v>0</v>
      </c>
      <c r="Y90" s="1603">
        <v>0</v>
      </c>
      <c r="Z90" s="1605">
        <v>0</v>
      </c>
    </row>
    <row r="91" spans="1:26" x14ac:dyDescent="0.25">
      <c r="A91" s="1603">
        <v>0</v>
      </c>
      <c r="B91" s="3965">
        <v>4</v>
      </c>
      <c r="C91" s="1603">
        <v>0</v>
      </c>
      <c r="D91" s="1636" t="s">
        <v>1441</v>
      </c>
      <c r="E91" s="1636"/>
      <c r="F91" s="1636"/>
      <c r="G91" s="1636"/>
      <c r="H91" s="1636"/>
      <c r="I91" s="1636"/>
      <c r="J91" s="1636"/>
      <c r="K91" s="1603">
        <v>0</v>
      </c>
      <c r="L91" s="1603">
        <v>0</v>
      </c>
      <c r="M91" s="1603">
        <v>0</v>
      </c>
      <c r="N91" s="1603">
        <v>0</v>
      </c>
      <c r="O91" s="1603">
        <v>0</v>
      </c>
      <c r="P91" s="1603">
        <v>0</v>
      </c>
      <c r="Q91" s="1603">
        <v>0</v>
      </c>
      <c r="R91" s="1603">
        <v>0</v>
      </c>
      <c r="S91" s="1603">
        <v>0</v>
      </c>
      <c r="T91" s="1603">
        <v>0</v>
      </c>
      <c r="U91" s="1603">
        <v>0</v>
      </c>
      <c r="V91" s="1603">
        <v>0</v>
      </c>
      <c r="W91" s="1603">
        <v>0</v>
      </c>
      <c r="X91" s="1603">
        <v>0</v>
      </c>
      <c r="Y91" s="1603">
        <v>0</v>
      </c>
      <c r="Z91" s="1605">
        <v>0</v>
      </c>
    </row>
    <row r="92" spans="1:26" x14ac:dyDescent="0.25">
      <c r="A92" s="1603">
        <v>0</v>
      </c>
      <c r="B92" s="3966"/>
      <c r="C92" s="1603">
        <v>0</v>
      </c>
      <c r="D92" s="1636" t="s">
        <v>1442</v>
      </c>
      <c r="E92" s="1636"/>
      <c r="F92" s="1636"/>
      <c r="G92" s="1636"/>
      <c r="H92" s="1636"/>
      <c r="I92" s="1636"/>
      <c r="J92" s="1636"/>
      <c r="K92" s="1603">
        <v>0</v>
      </c>
      <c r="L92" s="1603">
        <v>0</v>
      </c>
      <c r="M92" s="1603">
        <v>0</v>
      </c>
      <c r="N92" s="1603">
        <v>0</v>
      </c>
      <c r="O92" s="1603">
        <v>0</v>
      </c>
      <c r="P92" s="1603">
        <v>0</v>
      </c>
      <c r="Q92" s="1603">
        <v>0</v>
      </c>
      <c r="R92" s="1603">
        <v>0</v>
      </c>
      <c r="S92" s="1603">
        <v>0</v>
      </c>
      <c r="T92" s="1603">
        <v>0</v>
      </c>
      <c r="U92" s="1603">
        <v>0</v>
      </c>
      <c r="V92" s="1603">
        <v>0</v>
      </c>
      <c r="W92" s="1603">
        <v>0</v>
      </c>
      <c r="X92" s="1603">
        <v>0</v>
      </c>
      <c r="Y92" s="1603">
        <v>0</v>
      </c>
      <c r="Z92" s="1605">
        <v>0</v>
      </c>
    </row>
    <row r="93" spans="1:26" x14ac:dyDescent="0.25">
      <c r="A93" s="1603">
        <v>0</v>
      </c>
      <c r="B93" s="3967"/>
      <c r="C93" s="1603">
        <v>0</v>
      </c>
      <c r="D93" s="1636" t="s">
        <v>1443</v>
      </c>
      <c r="E93" s="1636"/>
      <c r="F93" s="1636"/>
      <c r="G93" s="1636"/>
      <c r="H93" s="1636"/>
      <c r="I93" s="1636"/>
      <c r="J93" s="1636"/>
      <c r="K93" s="1603">
        <v>0</v>
      </c>
      <c r="L93" s="1603">
        <v>0</v>
      </c>
      <c r="M93" s="1603">
        <v>0</v>
      </c>
      <c r="N93" s="1603">
        <v>0</v>
      </c>
      <c r="O93" s="1603">
        <v>0</v>
      </c>
      <c r="P93" s="1603">
        <v>0</v>
      </c>
      <c r="Q93" s="1603">
        <v>0</v>
      </c>
      <c r="R93" s="1603">
        <v>0</v>
      </c>
      <c r="S93" s="1603">
        <v>0</v>
      </c>
      <c r="T93" s="1603">
        <v>0</v>
      </c>
      <c r="U93" s="1603">
        <v>0</v>
      </c>
      <c r="V93" s="1603">
        <v>0</v>
      </c>
      <c r="W93" s="1603">
        <v>0</v>
      </c>
      <c r="X93" s="1603">
        <v>0</v>
      </c>
      <c r="Y93" s="1603">
        <v>0</v>
      </c>
      <c r="Z93" s="1605">
        <v>0</v>
      </c>
    </row>
    <row r="94" spans="1:26" x14ac:dyDescent="0.25">
      <c r="A94" s="1603">
        <v>0</v>
      </c>
      <c r="B94" s="1603">
        <v>0</v>
      </c>
      <c r="C94" s="1603">
        <v>0</v>
      </c>
      <c r="D94" s="1603">
        <v>0</v>
      </c>
      <c r="E94" s="1603">
        <v>0</v>
      </c>
      <c r="F94" s="1603">
        <v>0</v>
      </c>
      <c r="G94" s="1603">
        <v>0</v>
      </c>
      <c r="H94" s="1603">
        <v>0</v>
      </c>
      <c r="I94" s="1603">
        <v>0</v>
      </c>
      <c r="J94" s="1603">
        <v>0</v>
      </c>
      <c r="K94" s="1603">
        <v>0</v>
      </c>
      <c r="L94" s="1603">
        <v>0</v>
      </c>
      <c r="M94" s="1603">
        <v>0</v>
      </c>
      <c r="N94" s="1603">
        <v>0</v>
      </c>
      <c r="O94" s="1603">
        <v>0</v>
      </c>
      <c r="P94" s="1603">
        <v>0</v>
      </c>
      <c r="Q94" s="1603">
        <v>0</v>
      </c>
      <c r="R94" s="1603">
        <v>0</v>
      </c>
      <c r="S94" s="1603">
        <v>0</v>
      </c>
      <c r="T94" s="1603">
        <v>0</v>
      </c>
      <c r="U94" s="1603">
        <v>0</v>
      </c>
      <c r="V94" s="1603">
        <v>0</v>
      </c>
      <c r="W94" s="1603">
        <v>0</v>
      </c>
      <c r="X94" s="1603">
        <v>0</v>
      </c>
      <c r="Y94" s="1603">
        <v>0</v>
      </c>
      <c r="Z94" s="1605">
        <v>0</v>
      </c>
    </row>
    <row r="95" spans="1:26" ht="18.75" x14ac:dyDescent="0.25">
      <c r="A95" s="1603">
        <v>0</v>
      </c>
      <c r="B95" s="1603">
        <v>0</v>
      </c>
      <c r="C95" s="1603">
        <v>0</v>
      </c>
      <c r="D95" s="4004" t="s">
        <v>1444</v>
      </c>
      <c r="E95" s="4004"/>
      <c r="F95" s="4004"/>
      <c r="G95" s="4004"/>
      <c r="H95" s="4004"/>
      <c r="I95" s="4004"/>
      <c r="J95" s="4004"/>
      <c r="K95" s="1603">
        <v>0</v>
      </c>
      <c r="L95" s="4004" t="s">
        <v>1445</v>
      </c>
      <c r="M95" s="4004"/>
      <c r="N95" s="4004"/>
      <c r="O95" s="4004"/>
      <c r="P95" s="4004"/>
      <c r="Q95" s="4004"/>
      <c r="R95" s="4004"/>
      <c r="S95" s="4004"/>
      <c r="T95" s="4004"/>
      <c r="U95" s="4004"/>
      <c r="V95" s="4004"/>
      <c r="W95" s="4004"/>
      <c r="X95" s="4004"/>
      <c r="Y95" s="1603"/>
      <c r="Z95" s="1605">
        <v>0</v>
      </c>
    </row>
    <row r="96" spans="1:26" x14ac:dyDescent="0.25">
      <c r="A96" s="1603">
        <v>0</v>
      </c>
      <c r="B96" s="1603">
        <v>0</v>
      </c>
      <c r="C96" s="1603">
        <v>0</v>
      </c>
      <c r="D96" s="1603">
        <v>0</v>
      </c>
      <c r="E96" s="1603">
        <v>0</v>
      </c>
      <c r="F96" s="1603">
        <v>0</v>
      </c>
      <c r="G96" s="1603">
        <v>0</v>
      </c>
      <c r="H96" s="1603">
        <v>0</v>
      </c>
      <c r="I96" s="1603">
        <v>0</v>
      </c>
      <c r="J96" s="1603">
        <v>0</v>
      </c>
      <c r="K96" s="1603">
        <v>0</v>
      </c>
      <c r="L96" s="1603">
        <v>0</v>
      </c>
      <c r="M96" s="1603"/>
      <c r="N96" s="1603">
        <v>0</v>
      </c>
      <c r="O96" s="1603"/>
      <c r="P96" s="1603"/>
      <c r="Q96" s="1603"/>
      <c r="R96" s="1603"/>
      <c r="S96" s="1603"/>
      <c r="T96" s="1603"/>
      <c r="U96" s="1603"/>
      <c r="V96" s="1603">
        <v>0</v>
      </c>
      <c r="W96" s="1603"/>
      <c r="X96" s="1603"/>
      <c r="Y96" s="1603"/>
      <c r="Z96" s="1605">
        <v>0</v>
      </c>
    </row>
    <row r="97" spans="1:26" ht="28.5" customHeight="1" x14ac:dyDescent="0.25">
      <c r="A97" s="1603">
        <v>0</v>
      </c>
      <c r="B97" s="3878">
        <v>4.0999999999999996</v>
      </c>
      <c r="C97" s="1603">
        <v>0</v>
      </c>
      <c r="D97" s="1665" t="s">
        <v>1446</v>
      </c>
      <c r="E97" s="1662">
        <v>0</v>
      </c>
      <c r="F97" s="1665" t="s">
        <v>1447</v>
      </c>
      <c r="G97" s="1662">
        <v>0</v>
      </c>
      <c r="H97" s="1666" t="s">
        <v>1448</v>
      </c>
      <c r="I97" s="1662">
        <v>0</v>
      </c>
      <c r="J97" s="1665" t="s">
        <v>1449</v>
      </c>
      <c r="K97" s="1603">
        <v>0</v>
      </c>
      <c r="L97" s="3965">
        <v>4.2</v>
      </c>
      <c r="M97" s="1603"/>
      <c r="N97" s="1667" t="s">
        <v>1450</v>
      </c>
      <c r="O97" s="1603"/>
      <c r="P97" s="1667" t="s">
        <v>1451</v>
      </c>
      <c r="Q97" s="1603"/>
      <c r="R97" s="1667" t="s">
        <v>1452</v>
      </c>
      <c r="S97" s="1603"/>
      <c r="T97" s="1667" t="s">
        <v>1453</v>
      </c>
      <c r="U97" s="1603"/>
      <c r="V97" s="1667" t="s">
        <v>1454</v>
      </c>
      <c r="W97" s="1603"/>
      <c r="X97" s="1667" t="s">
        <v>1455</v>
      </c>
      <c r="Y97" s="1603"/>
      <c r="Z97" s="1605">
        <v>0</v>
      </c>
    </row>
    <row r="98" spans="1:26" ht="9" customHeight="1" x14ac:dyDescent="0.25">
      <c r="A98" s="1603">
        <v>0</v>
      </c>
      <c r="B98" s="3879"/>
      <c r="C98" s="1603">
        <v>0</v>
      </c>
      <c r="D98" s="4002" t="s">
        <v>1456</v>
      </c>
      <c r="E98" s="1603">
        <v>0</v>
      </c>
      <c r="F98" s="4002" t="s">
        <v>1457</v>
      </c>
      <c r="G98" s="1603">
        <v>0</v>
      </c>
      <c r="H98" s="4002" t="s">
        <v>1458</v>
      </c>
      <c r="I98" s="1603">
        <v>0</v>
      </c>
      <c r="J98" s="4002"/>
      <c r="K98" s="1603">
        <v>0</v>
      </c>
      <c r="L98" s="3966"/>
      <c r="M98" s="1603"/>
      <c r="N98" s="3996"/>
      <c r="O98" s="1603"/>
      <c r="P98" s="3992"/>
      <c r="Q98" s="1603"/>
      <c r="R98" s="3992"/>
      <c r="S98" s="1603"/>
      <c r="T98" s="3992"/>
      <c r="U98" s="1603"/>
      <c r="V98" s="3992"/>
      <c r="W98" s="1603"/>
      <c r="X98" s="3992"/>
      <c r="Y98" s="1603"/>
      <c r="Z98" s="1605">
        <v>0</v>
      </c>
    </row>
    <row r="99" spans="1:26" ht="12" customHeight="1" x14ac:dyDescent="0.25">
      <c r="A99" s="1603">
        <v>0</v>
      </c>
      <c r="B99" s="3880"/>
      <c r="C99" s="1603">
        <v>0</v>
      </c>
      <c r="D99" s="4003"/>
      <c r="E99" s="1603">
        <v>0</v>
      </c>
      <c r="F99" s="4003"/>
      <c r="G99" s="1603">
        <v>0</v>
      </c>
      <c r="H99" s="4003"/>
      <c r="I99" s="1603">
        <v>0</v>
      </c>
      <c r="J99" s="4003"/>
      <c r="K99" s="1603">
        <v>0</v>
      </c>
      <c r="L99" s="3966"/>
      <c r="M99" s="1603"/>
      <c r="N99" s="3997"/>
      <c r="O99" s="1603"/>
      <c r="P99" s="3993"/>
      <c r="Q99" s="1603"/>
      <c r="R99" s="3993"/>
      <c r="S99" s="1603"/>
      <c r="T99" s="3993"/>
      <c r="U99" s="1603"/>
      <c r="V99" s="3993"/>
      <c r="W99" s="1603"/>
      <c r="X99" s="3993"/>
      <c r="Y99" s="1603"/>
      <c r="Z99" s="1605">
        <v>0</v>
      </c>
    </row>
    <row r="100" spans="1:26" ht="15.75" customHeight="1" x14ac:dyDescent="0.25">
      <c r="A100" s="1603">
        <v>0</v>
      </c>
      <c r="B100" s="1603">
        <v>0</v>
      </c>
      <c r="C100" s="1603">
        <v>0</v>
      </c>
      <c r="D100" s="1603">
        <v>0</v>
      </c>
      <c r="E100" s="1603">
        <v>0</v>
      </c>
      <c r="F100" s="1603">
        <v>0</v>
      </c>
      <c r="G100" s="1603">
        <v>0</v>
      </c>
      <c r="H100" s="1603">
        <v>0</v>
      </c>
      <c r="I100" s="1603">
        <v>0</v>
      </c>
      <c r="J100" s="1603">
        <v>0</v>
      </c>
      <c r="K100" s="1603">
        <v>0</v>
      </c>
      <c r="L100" s="3966"/>
      <c r="M100" s="1603">
        <v>0</v>
      </c>
      <c r="N100" s="1603">
        <v>0</v>
      </c>
      <c r="O100" s="1603">
        <v>0</v>
      </c>
      <c r="P100" s="1603">
        <v>0</v>
      </c>
      <c r="Q100" s="1603">
        <v>0</v>
      </c>
      <c r="R100" s="1603">
        <v>0</v>
      </c>
      <c r="S100" s="1603">
        <v>0</v>
      </c>
      <c r="T100" s="1603">
        <v>0</v>
      </c>
      <c r="U100" s="1603">
        <v>0</v>
      </c>
      <c r="V100" s="1603">
        <v>0</v>
      </c>
      <c r="W100" s="1603">
        <v>0</v>
      </c>
      <c r="X100" s="1603">
        <v>0</v>
      </c>
      <c r="Y100" s="1603"/>
      <c r="Z100" s="1605">
        <v>0</v>
      </c>
    </row>
    <row r="101" spans="1:26" ht="18.75" x14ac:dyDescent="0.25">
      <c r="A101" s="1603">
        <v>0</v>
      </c>
      <c r="B101" s="1603">
        <v>0</v>
      </c>
      <c r="C101" s="1603">
        <v>0</v>
      </c>
      <c r="D101" s="4004" t="s">
        <v>1459</v>
      </c>
      <c r="E101" s="4004"/>
      <c r="F101" s="4004"/>
      <c r="G101" s="4004"/>
      <c r="H101" s="4004"/>
      <c r="I101" s="4004"/>
      <c r="J101" s="4004"/>
      <c r="K101" s="1603">
        <v>0</v>
      </c>
      <c r="L101" s="3966"/>
      <c r="M101" s="1603">
        <v>0</v>
      </c>
      <c r="N101" s="1603">
        <v>0</v>
      </c>
      <c r="O101" s="1603">
        <v>0</v>
      </c>
      <c r="P101" s="1603">
        <v>0</v>
      </c>
      <c r="Q101" s="1603">
        <v>0</v>
      </c>
      <c r="R101" s="1603">
        <v>0</v>
      </c>
      <c r="S101" s="1603">
        <v>0</v>
      </c>
      <c r="T101" s="1603">
        <v>0</v>
      </c>
      <c r="U101" s="1603">
        <v>0</v>
      </c>
      <c r="V101" s="1603">
        <v>0</v>
      </c>
      <c r="W101" s="1603">
        <v>0</v>
      </c>
      <c r="X101" s="1603">
        <v>0</v>
      </c>
      <c r="Y101" s="1603"/>
      <c r="Z101" s="1605">
        <v>0</v>
      </c>
    </row>
    <row r="102" spans="1:26" x14ac:dyDescent="0.25">
      <c r="A102" s="1603">
        <v>0</v>
      </c>
      <c r="B102" s="1603">
        <v>0</v>
      </c>
      <c r="C102" s="1603">
        <v>0</v>
      </c>
      <c r="D102" s="1603">
        <v>0</v>
      </c>
      <c r="E102" s="1603">
        <v>0</v>
      </c>
      <c r="F102" s="1603">
        <v>0</v>
      </c>
      <c r="G102" s="1603">
        <v>0</v>
      </c>
      <c r="H102" s="1603">
        <v>0</v>
      </c>
      <c r="I102" s="1603">
        <v>0</v>
      </c>
      <c r="J102" s="1603">
        <v>0</v>
      </c>
      <c r="K102" s="1603">
        <v>0</v>
      </c>
      <c r="L102" s="3966"/>
      <c r="M102" s="1603">
        <v>0</v>
      </c>
      <c r="N102" s="1603">
        <v>0</v>
      </c>
      <c r="O102" s="1603">
        <v>0</v>
      </c>
      <c r="P102" s="1603">
        <v>0</v>
      </c>
      <c r="Q102" s="1603">
        <v>0</v>
      </c>
      <c r="R102" s="1603">
        <v>0</v>
      </c>
      <c r="S102" s="1603">
        <v>0</v>
      </c>
      <c r="T102" s="1603">
        <v>0</v>
      </c>
      <c r="U102" s="1603">
        <v>0</v>
      </c>
      <c r="V102" s="1603">
        <v>0</v>
      </c>
      <c r="W102" s="1603">
        <v>0</v>
      </c>
      <c r="X102" s="1603">
        <v>0</v>
      </c>
      <c r="Y102" s="1603"/>
      <c r="Z102" s="1605">
        <v>0</v>
      </c>
    </row>
    <row r="103" spans="1:26" ht="31.5" customHeight="1" x14ac:dyDescent="0.25">
      <c r="A103" s="1603">
        <v>0</v>
      </c>
      <c r="B103" s="3965">
        <v>4.3</v>
      </c>
      <c r="C103" s="1603">
        <v>0</v>
      </c>
      <c r="D103" s="1667" t="s">
        <v>1460</v>
      </c>
      <c r="E103" s="1668">
        <v>0</v>
      </c>
      <c r="F103" s="1667" t="s">
        <v>1461</v>
      </c>
      <c r="G103" s="1668">
        <v>0</v>
      </c>
      <c r="H103" s="1667" t="s">
        <v>1462</v>
      </c>
      <c r="I103" s="1662">
        <v>0</v>
      </c>
      <c r="J103" s="1667" t="s">
        <v>1463</v>
      </c>
      <c r="K103" s="1603">
        <v>0</v>
      </c>
      <c r="L103" s="3966"/>
      <c r="M103" s="1603">
        <v>0</v>
      </c>
      <c r="N103" s="1667" t="s">
        <v>1464</v>
      </c>
      <c r="O103" s="1603"/>
      <c r="P103" s="1667" t="s">
        <v>1465</v>
      </c>
      <c r="Q103" s="1603"/>
      <c r="R103" s="1667" t="s">
        <v>1449</v>
      </c>
      <c r="S103" s="1603"/>
      <c r="T103" s="1667" t="s">
        <v>1466</v>
      </c>
      <c r="U103" s="1603"/>
      <c r="V103" s="1667" t="s">
        <v>1467</v>
      </c>
      <c r="W103" s="1603"/>
      <c r="X103" s="1667" t="s">
        <v>1468</v>
      </c>
      <c r="Y103" s="1603"/>
      <c r="Z103" s="1605">
        <v>0</v>
      </c>
    </row>
    <row r="104" spans="1:26" ht="4.5" customHeight="1" x14ac:dyDescent="0.25">
      <c r="A104" s="1603">
        <v>0</v>
      </c>
      <c r="B104" s="3966"/>
      <c r="C104" s="1603">
        <v>0</v>
      </c>
      <c r="D104" s="3994" t="s">
        <v>1469</v>
      </c>
      <c r="E104" s="1603">
        <v>0</v>
      </c>
      <c r="F104" s="3994" t="s">
        <v>1470</v>
      </c>
      <c r="G104" s="1603">
        <v>0</v>
      </c>
      <c r="H104" s="3994" t="s">
        <v>1471</v>
      </c>
      <c r="I104" s="1603">
        <v>0</v>
      </c>
      <c r="J104" s="3994" t="s">
        <v>1472</v>
      </c>
      <c r="K104" s="1603">
        <v>0</v>
      </c>
      <c r="L104" s="3966"/>
      <c r="M104" s="1603">
        <v>0</v>
      </c>
      <c r="N104" s="3996"/>
      <c r="O104" s="1603"/>
      <c r="P104" s="3992"/>
      <c r="Q104" s="1603"/>
      <c r="R104" s="3992"/>
      <c r="S104" s="1603"/>
      <c r="T104" s="3992"/>
      <c r="U104" s="1603"/>
      <c r="V104" s="3992"/>
      <c r="W104" s="1603"/>
      <c r="X104" s="3992"/>
      <c r="Y104" s="1603"/>
      <c r="Z104" s="1605">
        <v>0</v>
      </c>
    </row>
    <row r="105" spans="1:26" ht="13.5" customHeight="1" x14ac:dyDescent="0.25">
      <c r="A105" s="1603">
        <v>0</v>
      </c>
      <c r="B105" s="3966"/>
      <c r="C105" s="1603">
        <v>0</v>
      </c>
      <c r="D105" s="3995"/>
      <c r="E105" s="1603">
        <v>0</v>
      </c>
      <c r="F105" s="3995"/>
      <c r="G105" s="1603">
        <v>0</v>
      </c>
      <c r="H105" s="3995"/>
      <c r="I105" s="1603">
        <v>0</v>
      </c>
      <c r="J105" s="3995"/>
      <c r="K105" s="1603">
        <v>0</v>
      </c>
      <c r="L105" s="3966"/>
      <c r="M105" s="1603">
        <v>0</v>
      </c>
      <c r="N105" s="3997"/>
      <c r="O105" s="1603"/>
      <c r="P105" s="3993"/>
      <c r="Q105" s="1603"/>
      <c r="R105" s="3993"/>
      <c r="S105" s="1603"/>
      <c r="T105" s="3993"/>
      <c r="U105" s="1603"/>
      <c r="V105" s="3993"/>
      <c r="W105" s="1603"/>
      <c r="X105" s="3993"/>
      <c r="Y105" s="1603"/>
      <c r="Z105" s="1605">
        <v>0</v>
      </c>
    </row>
    <row r="106" spans="1:26" x14ac:dyDescent="0.25">
      <c r="A106" s="1603">
        <v>0</v>
      </c>
      <c r="B106" s="3966"/>
      <c r="C106" s="1603">
        <v>0</v>
      </c>
      <c r="D106" s="1603">
        <v>0</v>
      </c>
      <c r="E106" s="1603">
        <v>0</v>
      </c>
      <c r="F106" s="1603">
        <v>0</v>
      </c>
      <c r="G106" s="1603">
        <v>0</v>
      </c>
      <c r="H106" s="1603">
        <v>0</v>
      </c>
      <c r="I106" s="1603">
        <v>0</v>
      </c>
      <c r="J106" s="1603">
        <v>0</v>
      </c>
      <c r="K106" s="1603">
        <v>0</v>
      </c>
      <c r="L106" s="3966"/>
      <c r="M106" s="1603">
        <v>0</v>
      </c>
      <c r="Y106" s="1603"/>
      <c r="Z106" s="1605">
        <v>0</v>
      </c>
    </row>
    <row r="107" spans="1:26" ht="21.75" customHeight="1" x14ac:dyDescent="0.25">
      <c r="A107" s="1603">
        <v>0</v>
      </c>
      <c r="B107" s="3966"/>
      <c r="C107" s="1603">
        <v>0</v>
      </c>
      <c r="D107" s="1667" t="s">
        <v>1473</v>
      </c>
      <c r="E107" s="1603">
        <v>0</v>
      </c>
      <c r="F107" s="1603">
        <v>0</v>
      </c>
      <c r="G107" s="1603">
        <v>0</v>
      </c>
      <c r="H107" s="1603">
        <v>0</v>
      </c>
      <c r="I107" s="1603">
        <v>0</v>
      </c>
      <c r="J107" s="1603">
        <v>0</v>
      </c>
      <c r="K107" s="1603">
        <v>0</v>
      </c>
      <c r="L107" s="3967"/>
      <c r="M107" s="1603">
        <v>0</v>
      </c>
      <c r="N107" s="1667" t="s">
        <v>1474</v>
      </c>
      <c r="O107" s="1603"/>
      <c r="P107" s="1667" t="s">
        <v>1475</v>
      </c>
      <c r="Q107" s="1603"/>
      <c r="R107" s="1667" t="s">
        <v>1476</v>
      </c>
      <c r="S107" s="1603"/>
      <c r="T107" s="1667" t="s">
        <v>1477</v>
      </c>
      <c r="U107" s="1603"/>
      <c r="V107" s="1667" t="s">
        <v>1478</v>
      </c>
      <c r="W107" s="1603"/>
      <c r="X107" s="1667" t="s">
        <v>1479</v>
      </c>
      <c r="Y107" s="1603"/>
      <c r="Z107" s="1605">
        <v>0</v>
      </c>
    </row>
    <row r="108" spans="1:26" ht="4.5" customHeight="1" x14ac:dyDescent="0.25">
      <c r="A108" s="1603">
        <v>0</v>
      </c>
      <c r="B108" s="3966"/>
      <c r="C108" s="1603">
        <v>0</v>
      </c>
      <c r="D108" s="3994" t="s">
        <v>1480</v>
      </c>
      <c r="E108" s="1603">
        <v>0</v>
      </c>
      <c r="F108" s="1603">
        <v>0</v>
      </c>
      <c r="G108" s="1603">
        <v>0</v>
      </c>
      <c r="H108" s="1603">
        <v>0</v>
      </c>
      <c r="I108" s="1603">
        <v>0</v>
      </c>
      <c r="J108" s="1603">
        <v>0</v>
      </c>
      <c r="K108" s="1603">
        <v>0</v>
      </c>
      <c r="L108" s="1603">
        <v>0</v>
      </c>
      <c r="M108" s="1603">
        <v>0</v>
      </c>
      <c r="N108" s="3996"/>
      <c r="O108" s="1603"/>
      <c r="P108" s="3992"/>
      <c r="Q108" s="1603"/>
      <c r="R108" s="3992"/>
      <c r="S108" s="1603"/>
      <c r="T108" s="3992"/>
      <c r="U108" s="1603"/>
      <c r="V108" s="3992"/>
      <c r="W108" s="1603"/>
      <c r="X108" s="3992"/>
      <c r="Y108" s="1603"/>
      <c r="Z108" s="1605">
        <v>0</v>
      </c>
    </row>
    <row r="109" spans="1:26" ht="12" customHeight="1" x14ac:dyDescent="0.25">
      <c r="A109" s="1603">
        <v>0</v>
      </c>
      <c r="B109" s="3967"/>
      <c r="C109" s="1603">
        <v>0</v>
      </c>
      <c r="D109" s="3995"/>
      <c r="E109" s="1603">
        <v>0</v>
      </c>
      <c r="F109" s="1603">
        <v>0</v>
      </c>
      <c r="G109" s="1603">
        <v>0</v>
      </c>
      <c r="H109" s="1603">
        <v>0</v>
      </c>
      <c r="I109" s="1603">
        <v>0</v>
      </c>
      <c r="J109" s="1603">
        <v>0</v>
      </c>
      <c r="K109" s="1603">
        <v>0</v>
      </c>
      <c r="L109" s="1603">
        <v>0</v>
      </c>
      <c r="M109" s="1603">
        <v>0</v>
      </c>
      <c r="N109" s="3997"/>
      <c r="O109" s="1603"/>
      <c r="P109" s="3993"/>
      <c r="Q109" s="1603"/>
      <c r="R109" s="3993"/>
      <c r="S109" s="1603"/>
      <c r="T109" s="3993"/>
      <c r="U109" s="1603"/>
      <c r="V109" s="3993"/>
      <c r="W109" s="1603"/>
      <c r="X109" s="3993"/>
      <c r="Y109" s="1603"/>
      <c r="Z109" s="1605">
        <v>0</v>
      </c>
    </row>
    <row r="110" spans="1:26" x14ac:dyDescent="0.25">
      <c r="A110" s="1603">
        <v>0</v>
      </c>
      <c r="B110" s="1603">
        <v>0</v>
      </c>
      <c r="C110" s="1603">
        <v>0</v>
      </c>
      <c r="D110" s="1603">
        <v>0</v>
      </c>
      <c r="E110" s="1603">
        <v>0</v>
      </c>
      <c r="F110" s="1603">
        <v>0</v>
      </c>
      <c r="G110" s="1603">
        <v>0</v>
      </c>
      <c r="H110" s="1603">
        <v>0</v>
      </c>
      <c r="I110" s="1603">
        <v>0</v>
      </c>
      <c r="J110" s="1603">
        <v>0</v>
      </c>
      <c r="K110" s="1603">
        <v>0</v>
      </c>
      <c r="L110" s="1603">
        <v>0</v>
      </c>
      <c r="M110" s="1603">
        <v>0</v>
      </c>
      <c r="N110" s="1603">
        <v>0</v>
      </c>
      <c r="O110" s="1603"/>
      <c r="P110" s="1603"/>
      <c r="Q110" s="1603"/>
      <c r="R110" s="1603"/>
      <c r="S110" s="1603"/>
      <c r="T110" s="1603"/>
      <c r="U110" s="1603"/>
      <c r="V110" s="1603">
        <v>0</v>
      </c>
      <c r="W110" s="1603"/>
      <c r="X110" s="1603"/>
      <c r="Y110" s="1603"/>
      <c r="Z110" s="1605">
        <v>0</v>
      </c>
    </row>
    <row r="111" spans="1:26" x14ac:dyDescent="0.25">
      <c r="A111" s="1603"/>
      <c r="B111" s="1603"/>
      <c r="C111" s="1603"/>
      <c r="D111" s="1603"/>
      <c r="E111" s="1603"/>
      <c r="F111" s="1603"/>
      <c r="G111" s="1603"/>
      <c r="H111" s="1603"/>
      <c r="I111" s="1603"/>
      <c r="J111" s="1603"/>
      <c r="K111" s="1603"/>
      <c r="L111" s="1603"/>
      <c r="M111" s="1603"/>
      <c r="N111" s="1603"/>
      <c r="O111" s="1603"/>
      <c r="P111" s="1603"/>
      <c r="Q111" s="1603"/>
      <c r="R111" s="1603"/>
      <c r="S111" s="1603"/>
      <c r="T111" s="1603"/>
      <c r="U111" s="1603"/>
      <c r="V111" s="1603"/>
      <c r="W111" s="1603"/>
      <c r="X111" s="1603"/>
      <c r="Y111" s="1603"/>
      <c r="Z111" s="1605"/>
    </row>
    <row r="112" spans="1:26" ht="24.95" customHeight="1" x14ac:dyDescent="0.25">
      <c r="A112" s="1603">
        <v>0</v>
      </c>
      <c r="B112" s="3984" t="s">
        <v>1481</v>
      </c>
      <c r="C112" s="3985"/>
      <c r="D112" s="3985"/>
      <c r="E112" s="3985"/>
      <c r="F112" s="3985"/>
      <c r="G112" s="3985"/>
      <c r="H112" s="3985"/>
      <c r="I112" s="3985"/>
      <c r="J112" s="3985"/>
      <c r="K112" s="3985"/>
      <c r="L112" s="3985"/>
      <c r="M112" s="3985"/>
      <c r="N112" s="3985"/>
      <c r="O112" s="3985"/>
      <c r="P112" s="3985"/>
      <c r="Q112" s="3985"/>
      <c r="R112" s="3985"/>
      <c r="S112" s="3985"/>
      <c r="T112" s="3985"/>
      <c r="U112" s="3985"/>
      <c r="V112" s="3985"/>
      <c r="W112" s="3985"/>
      <c r="X112" s="3985"/>
      <c r="Y112" s="1603"/>
      <c r="Z112" s="1605">
        <v>0</v>
      </c>
    </row>
    <row r="113" spans="1:26" x14ac:dyDescent="0.25">
      <c r="A113" s="1603">
        <v>0</v>
      </c>
      <c r="B113" s="1603">
        <v>0</v>
      </c>
      <c r="C113" s="1603">
        <v>0</v>
      </c>
      <c r="D113" s="1603">
        <v>0</v>
      </c>
      <c r="E113" s="1603">
        <v>0</v>
      </c>
      <c r="F113" s="1603">
        <v>0</v>
      </c>
      <c r="G113" s="1603">
        <v>0</v>
      </c>
      <c r="H113" s="1603">
        <v>0</v>
      </c>
      <c r="I113" s="1603">
        <v>0</v>
      </c>
      <c r="J113" s="1603">
        <v>0</v>
      </c>
      <c r="K113" s="1603">
        <v>0</v>
      </c>
      <c r="L113" s="1603">
        <v>0</v>
      </c>
      <c r="M113" s="1603">
        <v>0</v>
      </c>
      <c r="N113" s="1603">
        <v>0</v>
      </c>
      <c r="O113" s="1603">
        <v>0</v>
      </c>
      <c r="P113" s="1603">
        <v>0</v>
      </c>
      <c r="Q113" s="1603">
        <v>0</v>
      </c>
      <c r="R113" s="1603">
        <v>0</v>
      </c>
      <c r="S113" s="1603">
        <v>0</v>
      </c>
      <c r="T113" s="1603">
        <v>0</v>
      </c>
      <c r="U113" s="1603">
        <v>0</v>
      </c>
      <c r="V113" s="1603">
        <v>0</v>
      </c>
      <c r="W113" s="1603">
        <v>0</v>
      </c>
      <c r="X113" s="1603">
        <v>0</v>
      </c>
      <c r="Y113" s="1603">
        <v>0</v>
      </c>
      <c r="Z113" s="1605">
        <v>0</v>
      </c>
    </row>
    <row r="114" spans="1:26" x14ac:dyDescent="0.25">
      <c r="A114" s="1603">
        <v>0</v>
      </c>
      <c r="B114" s="3878">
        <v>5.0999999999999996</v>
      </c>
      <c r="C114" s="1603">
        <v>0</v>
      </c>
      <c r="D114" s="1636" t="s">
        <v>1482</v>
      </c>
      <c r="E114" s="1636"/>
      <c r="F114" s="1636"/>
      <c r="G114" s="1636"/>
      <c r="H114" s="1636"/>
      <c r="I114" s="1636"/>
      <c r="J114" s="1636"/>
      <c r="K114" s="1603">
        <v>0</v>
      </c>
      <c r="L114" s="1603">
        <v>0</v>
      </c>
      <c r="M114" s="1603">
        <v>0</v>
      </c>
      <c r="N114" s="1603">
        <v>0</v>
      </c>
      <c r="O114" s="1603">
        <v>0</v>
      </c>
      <c r="P114" s="1603">
        <v>0</v>
      </c>
      <c r="Q114" s="1603">
        <v>0</v>
      </c>
      <c r="R114" s="1603">
        <v>0</v>
      </c>
      <c r="S114" s="1603">
        <v>0</v>
      </c>
      <c r="T114" s="1603">
        <v>0</v>
      </c>
      <c r="U114" s="1603">
        <v>0</v>
      </c>
      <c r="V114" s="1603">
        <v>0</v>
      </c>
      <c r="W114" s="1603">
        <v>0</v>
      </c>
      <c r="X114" s="1603">
        <v>0</v>
      </c>
      <c r="Y114" s="1603">
        <v>0</v>
      </c>
      <c r="Z114" s="1605">
        <v>0</v>
      </c>
    </row>
    <row r="115" spans="1:26" x14ac:dyDescent="0.25">
      <c r="A115" s="1603">
        <v>0</v>
      </c>
      <c r="B115" s="3879"/>
      <c r="C115" s="1603">
        <v>0</v>
      </c>
      <c r="D115" s="1636" t="s">
        <v>1483</v>
      </c>
      <c r="E115" s="1636"/>
      <c r="F115" s="1636"/>
      <c r="G115" s="1636"/>
      <c r="H115" s="1636"/>
      <c r="I115" s="1636"/>
      <c r="J115" s="1636"/>
      <c r="K115" s="1603">
        <v>0</v>
      </c>
      <c r="L115" s="1603">
        <v>0</v>
      </c>
      <c r="M115" s="1603">
        <v>0</v>
      </c>
      <c r="N115" s="1603">
        <v>0</v>
      </c>
      <c r="O115" s="1603">
        <v>0</v>
      </c>
      <c r="P115" s="1603">
        <v>0</v>
      </c>
      <c r="Q115" s="1603">
        <v>0</v>
      </c>
      <c r="R115" s="1603">
        <v>0</v>
      </c>
      <c r="S115" s="1603">
        <v>0</v>
      </c>
      <c r="T115" s="1603">
        <v>0</v>
      </c>
      <c r="U115" s="1603">
        <v>0</v>
      </c>
      <c r="V115" s="1603">
        <v>0</v>
      </c>
      <c r="W115" s="1603">
        <v>0</v>
      </c>
      <c r="X115" s="1603">
        <v>0</v>
      </c>
      <c r="Y115" s="1603">
        <v>0</v>
      </c>
      <c r="Z115" s="1605">
        <v>0</v>
      </c>
    </row>
    <row r="116" spans="1:26" x14ac:dyDescent="0.25">
      <c r="A116" s="1603">
        <v>0</v>
      </c>
      <c r="B116" s="3879"/>
      <c r="C116" s="1603">
        <v>0</v>
      </c>
      <c r="D116" s="1603">
        <v>0</v>
      </c>
      <c r="E116" s="1603">
        <v>0</v>
      </c>
      <c r="F116" s="1603">
        <v>0</v>
      </c>
      <c r="G116" s="1603">
        <v>0</v>
      </c>
      <c r="H116" s="1603">
        <v>0</v>
      </c>
      <c r="I116" s="1603">
        <v>0</v>
      </c>
      <c r="J116" s="1603">
        <v>0</v>
      </c>
      <c r="K116" s="1603">
        <v>0</v>
      </c>
      <c r="L116" s="1603">
        <v>0</v>
      </c>
      <c r="M116" s="1603">
        <v>0</v>
      </c>
      <c r="N116" s="1603">
        <v>0</v>
      </c>
      <c r="O116" s="1603">
        <v>0</v>
      </c>
      <c r="P116" s="1603">
        <v>0</v>
      </c>
      <c r="Q116" s="1603">
        <v>0</v>
      </c>
      <c r="R116" s="1603">
        <v>0</v>
      </c>
      <c r="S116" s="1603">
        <v>0</v>
      </c>
      <c r="T116" s="1603">
        <v>0</v>
      </c>
      <c r="U116" s="1603">
        <v>0</v>
      </c>
      <c r="V116" s="1603">
        <v>0</v>
      </c>
      <c r="W116" s="1603">
        <v>0</v>
      </c>
      <c r="X116" s="1603">
        <v>0</v>
      </c>
      <c r="Y116" s="1603">
        <v>0</v>
      </c>
      <c r="Z116" s="1605">
        <v>0</v>
      </c>
    </row>
    <row r="117" spans="1:26" x14ac:dyDescent="0.25">
      <c r="A117" s="1603"/>
      <c r="B117" s="3879"/>
      <c r="C117" s="1603"/>
      <c r="D117" s="1571" t="s">
        <v>1398</v>
      </c>
      <c r="E117" s="1603"/>
      <c r="F117" s="1576" t="s">
        <v>1484</v>
      </c>
      <c r="G117" s="1603"/>
      <c r="H117" s="1669" t="s">
        <v>1340</v>
      </c>
      <c r="I117" s="1603"/>
      <c r="J117" s="1670" t="s">
        <v>1340</v>
      </c>
      <c r="K117" s="1603"/>
      <c r="L117" s="1669" t="s">
        <v>1340</v>
      </c>
      <c r="M117" s="1603">
        <v>0</v>
      </c>
      <c r="N117" s="1603">
        <v>0</v>
      </c>
      <c r="O117" s="1603">
        <v>0</v>
      </c>
      <c r="P117" s="1603">
        <v>0</v>
      </c>
      <c r="Q117" s="1603">
        <v>0</v>
      </c>
      <c r="R117" s="1603">
        <v>0</v>
      </c>
      <c r="S117" s="1603">
        <v>0</v>
      </c>
      <c r="T117" s="1603">
        <v>0</v>
      </c>
      <c r="U117" s="1603">
        <v>0</v>
      </c>
      <c r="V117" s="1603">
        <v>0</v>
      </c>
      <c r="W117" s="1603">
        <v>0</v>
      </c>
      <c r="X117" s="1603">
        <v>0</v>
      </c>
      <c r="Y117" s="1603">
        <v>0</v>
      </c>
      <c r="Z117" s="1605"/>
    </row>
    <row r="118" spans="1:26" x14ac:dyDescent="0.25">
      <c r="A118" s="1603"/>
      <c r="B118" s="3879"/>
      <c r="C118" s="1603"/>
      <c r="D118" s="3939" t="s">
        <v>1485</v>
      </c>
      <c r="E118" s="1603"/>
      <c r="F118" s="3998" t="s">
        <v>1486</v>
      </c>
      <c r="G118" s="1603"/>
      <c r="H118" s="3937" t="s">
        <v>1360</v>
      </c>
      <c r="I118" s="1603"/>
      <c r="J118" s="4000" t="s">
        <v>1362</v>
      </c>
      <c r="K118" s="1603"/>
      <c r="L118" s="4000" t="s">
        <v>1361</v>
      </c>
      <c r="M118" s="1603">
        <v>0</v>
      </c>
      <c r="N118" s="1603">
        <v>0</v>
      </c>
      <c r="O118" s="1603">
        <v>0</v>
      </c>
      <c r="P118" s="1603">
        <v>0</v>
      </c>
      <c r="Q118" s="1603">
        <v>0</v>
      </c>
      <c r="R118" s="1603">
        <v>0</v>
      </c>
      <c r="S118" s="1603">
        <v>0</v>
      </c>
      <c r="T118" s="1603">
        <v>0</v>
      </c>
      <c r="U118" s="1603">
        <v>0</v>
      </c>
      <c r="V118" s="1603">
        <v>0</v>
      </c>
      <c r="W118" s="1603">
        <v>0</v>
      </c>
      <c r="X118" s="1603">
        <v>0</v>
      </c>
      <c r="Y118" s="1603">
        <v>0</v>
      </c>
      <c r="Z118" s="1605"/>
    </row>
    <row r="119" spans="1:26" x14ac:dyDescent="0.25">
      <c r="A119" s="1603"/>
      <c r="B119" s="3879"/>
      <c r="C119" s="1603"/>
      <c r="D119" s="3940"/>
      <c r="E119" s="1603"/>
      <c r="F119" s="3999"/>
      <c r="G119" s="1603"/>
      <c r="H119" s="3938"/>
      <c r="I119" s="1603"/>
      <c r="J119" s="4001"/>
      <c r="K119" s="1603"/>
      <c r="L119" s="4001"/>
      <c r="M119" s="1603">
        <v>0</v>
      </c>
      <c r="N119" s="1603">
        <v>0</v>
      </c>
      <c r="O119" s="1603">
        <v>0</v>
      </c>
      <c r="P119" s="1603">
        <v>0</v>
      </c>
      <c r="Q119" s="1603">
        <v>0</v>
      </c>
      <c r="R119" s="1603">
        <v>0</v>
      </c>
      <c r="S119" s="1603">
        <v>0</v>
      </c>
      <c r="T119" s="1603">
        <v>0</v>
      </c>
      <c r="U119" s="1603">
        <v>0</v>
      </c>
      <c r="V119" s="1603">
        <v>0</v>
      </c>
      <c r="W119" s="1603">
        <v>0</v>
      </c>
      <c r="X119" s="1603">
        <v>0</v>
      </c>
      <c r="Y119" s="1603">
        <v>0</v>
      </c>
      <c r="Z119" s="1605"/>
    </row>
    <row r="120" spans="1:26" x14ac:dyDescent="0.25">
      <c r="A120" s="1603"/>
      <c r="B120" s="3879"/>
      <c r="C120" s="1603"/>
      <c r="D120" s="1603"/>
      <c r="E120" s="1603"/>
      <c r="F120" s="1603"/>
      <c r="G120" s="1603"/>
      <c r="H120" s="1603"/>
      <c r="I120" s="1603"/>
      <c r="J120" s="1603"/>
      <c r="K120" s="1603"/>
      <c r="L120" s="1603"/>
      <c r="M120" s="1603">
        <v>0</v>
      </c>
      <c r="N120" s="1603">
        <v>0</v>
      </c>
      <c r="O120" s="1603">
        <v>0</v>
      </c>
      <c r="P120" s="1603">
        <v>0</v>
      </c>
      <c r="Q120" s="1603">
        <v>0</v>
      </c>
      <c r="R120" s="1603">
        <v>0</v>
      </c>
      <c r="S120" s="1603">
        <v>0</v>
      </c>
      <c r="T120" s="1603">
        <v>0</v>
      </c>
      <c r="U120" s="1603">
        <v>0</v>
      </c>
      <c r="V120" s="1603">
        <v>0</v>
      </c>
      <c r="W120" s="1603">
        <v>0</v>
      </c>
      <c r="X120" s="1603">
        <v>0</v>
      </c>
      <c r="Y120" s="1603">
        <v>0</v>
      </c>
      <c r="Z120" s="1605"/>
    </row>
    <row r="121" spans="1:26" ht="18.75" x14ac:dyDescent="0.25">
      <c r="A121" s="1603"/>
      <c r="B121" s="3879"/>
      <c r="C121" s="1603"/>
      <c r="D121" s="1671" t="s">
        <v>1340</v>
      </c>
      <c r="E121" s="1603"/>
      <c r="F121" s="1672" t="s">
        <v>1340</v>
      </c>
      <c r="G121" s="1603"/>
      <c r="H121" s="1672" t="s">
        <v>1340</v>
      </c>
      <c r="I121" s="1603"/>
      <c r="J121" s="1672" t="s">
        <v>1340</v>
      </c>
      <c r="K121" s="1603"/>
      <c r="L121" s="1673" t="s">
        <v>1340</v>
      </c>
      <c r="M121" s="1603">
        <v>0</v>
      </c>
      <c r="N121" s="1603">
        <v>0</v>
      </c>
      <c r="O121" s="1603">
        <v>0</v>
      </c>
      <c r="P121" s="1603">
        <v>0</v>
      </c>
      <c r="Q121" s="1603">
        <v>0</v>
      </c>
      <c r="R121" s="1603">
        <v>0</v>
      </c>
      <c r="S121" s="1603">
        <v>0</v>
      </c>
      <c r="T121" s="1603">
        <v>0</v>
      </c>
      <c r="U121" s="1603">
        <v>0</v>
      </c>
      <c r="V121" s="1603">
        <v>0</v>
      </c>
      <c r="W121" s="1603">
        <v>0</v>
      </c>
      <c r="X121" s="1603">
        <v>0</v>
      </c>
      <c r="Y121" s="1603">
        <v>0</v>
      </c>
      <c r="Z121" s="1605"/>
    </row>
    <row r="122" spans="1:26" x14ac:dyDescent="0.25">
      <c r="A122" s="1603"/>
      <c r="B122" s="3879"/>
      <c r="C122" s="1603"/>
      <c r="D122" s="3980" t="s">
        <v>1487</v>
      </c>
      <c r="E122" s="1603"/>
      <c r="F122" s="3937" t="s">
        <v>1488</v>
      </c>
      <c r="G122" s="1603"/>
      <c r="H122" s="3939" t="s">
        <v>1365</v>
      </c>
      <c r="I122" s="1603"/>
      <c r="J122" s="3937" t="s">
        <v>1489</v>
      </c>
      <c r="K122" s="1603"/>
      <c r="L122" s="3939" t="s">
        <v>1345</v>
      </c>
      <c r="M122" s="1603">
        <v>0</v>
      </c>
      <c r="N122" s="1603">
        <v>0</v>
      </c>
      <c r="O122" s="1603">
        <v>0</v>
      </c>
      <c r="P122" s="1603">
        <v>0</v>
      </c>
      <c r="Q122" s="1603">
        <v>0</v>
      </c>
      <c r="R122" s="1603">
        <v>0</v>
      </c>
      <c r="S122" s="1603">
        <v>0</v>
      </c>
      <c r="T122" s="1603">
        <v>0</v>
      </c>
      <c r="U122" s="1603">
        <v>0</v>
      </c>
      <c r="V122" s="1603">
        <v>0</v>
      </c>
      <c r="W122" s="1603">
        <v>0</v>
      </c>
      <c r="X122" s="1603">
        <v>0</v>
      </c>
      <c r="Y122" s="1603">
        <v>0</v>
      </c>
      <c r="Z122" s="1605"/>
    </row>
    <row r="123" spans="1:26" x14ac:dyDescent="0.25">
      <c r="A123" s="1603"/>
      <c r="B123" s="3880"/>
      <c r="C123" s="1603"/>
      <c r="D123" s="3981"/>
      <c r="E123" s="1603"/>
      <c r="F123" s="3938"/>
      <c r="G123" s="1603"/>
      <c r="H123" s="3940"/>
      <c r="I123" s="1603"/>
      <c r="J123" s="3938"/>
      <c r="K123" s="1603"/>
      <c r="L123" s="3940"/>
      <c r="M123" s="1603">
        <v>0</v>
      </c>
      <c r="N123" s="1603">
        <v>0</v>
      </c>
      <c r="O123" s="1603">
        <v>0</v>
      </c>
      <c r="P123" s="1603">
        <v>0</v>
      </c>
      <c r="Q123" s="1603">
        <v>0</v>
      </c>
      <c r="R123" s="1603">
        <v>0</v>
      </c>
      <c r="S123" s="1603">
        <v>0</v>
      </c>
      <c r="T123" s="1603">
        <v>0</v>
      </c>
      <c r="U123" s="1603">
        <v>0</v>
      </c>
      <c r="V123" s="1603">
        <v>0</v>
      </c>
      <c r="W123" s="1603">
        <v>0</v>
      </c>
      <c r="X123" s="1603">
        <v>0</v>
      </c>
      <c r="Y123" s="1603">
        <v>0</v>
      </c>
      <c r="Z123" s="1605"/>
    </row>
    <row r="124" spans="1:26" x14ac:dyDescent="0.25">
      <c r="A124" s="1603"/>
      <c r="B124" s="1603"/>
      <c r="C124" s="1603"/>
      <c r="D124" s="1603"/>
      <c r="E124" s="1603"/>
      <c r="F124" s="1603"/>
      <c r="G124" s="1603"/>
      <c r="H124" s="1603"/>
      <c r="I124" s="1603"/>
      <c r="J124" s="1603"/>
      <c r="K124" s="1603"/>
      <c r="L124" s="1603"/>
      <c r="M124" s="1603">
        <v>0</v>
      </c>
      <c r="N124" s="1603">
        <v>0</v>
      </c>
      <c r="O124" s="1603">
        <v>0</v>
      </c>
      <c r="P124" s="1603">
        <v>0</v>
      </c>
      <c r="Q124" s="1603">
        <v>0</v>
      </c>
      <c r="R124" s="1603">
        <v>0</v>
      </c>
      <c r="S124" s="1603">
        <v>0</v>
      </c>
      <c r="T124" s="1603">
        <v>0</v>
      </c>
      <c r="U124" s="1603">
        <v>0</v>
      </c>
      <c r="V124" s="1603">
        <v>0</v>
      </c>
      <c r="W124" s="1603">
        <v>0</v>
      </c>
      <c r="X124" s="1603">
        <v>0</v>
      </c>
      <c r="Y124" s="1603">
        <v>0</v>
      </c>
      <c r="Z124" s="1605"/>
    </row>
    <row r="125" spans="1:26" ht="24.75" customHeight="1" x14ac:dyDescent="0.25">
      <c r="A125" s="1603">
        <v>0</v>
      </c>
      <c r="B125" s="3984" t="s">
        <v>1490</v>
      </c>
      <c r="C125" s="3985"/>
      <c r="D125" s="3985"/>
      <c r="E125" s="3985"/>
      <c r="F125" s="3985"/>
      <c r="G125" s="3985"/>
      <c r="H125" s="3985"/>
      <c r="I125" s="3985"/>
      <c r="J125" s="3985"/>
      <c r="K125" s="3985"/>
      <c r="L125" s="3985"/>
      <c r="M125" s="3985"/>
      <c r="N125" s="3985"/>
      <c r="O125" s="3985"/>
      <c r="P125" s="3985"/>
      <c r="Q125" s="3985"/>
      <c r="R125" s="3985"/>
      <c r="S125" s="3985"/>
      <c r="T125" s="3985"/>
      <c r="U125" s="3985"/>
      <c r="V125" s="3985"/>
      <c r="W125" s="3985"/>
      <c r="X125" s="3985"/>
      <c r="Y125" s="1603"/>
      <c r="Z125" s="1605">
        <v>0</v>
      </c>
    </row>
    <row r="126" spans="1:26" x14ac:dyDescent="0.25">
      <c r="A126" s="1603"/>
      <c r="B126" s="1603"/>
      <c r="C126" s="1603"/>
      <c r="D126" s="1603"/>
      <c r="E126" s="1603"/>
      <c r="F126" s="1603"/>
      <c r="G126" s="1603"/>
      <c r="H126" s="1603"/>
      <c r="I126" s="1603"/>
      <c r="J126" s="1603"/>
      <c r="K126" s="1603">
        <v>0</v>
      </c>
      <c r="L126" s="1603">
        <v>0</v>
      </c>
      <c r="M126" s="1603">
        <v>0</v>
      </c>
      <c r="N126" s="1603">
        <v>0</v>
      </c>
      <c r="O126" s="1603">
        <v>0</v>
      </c>
      <c r="P126" s="1603">
        <v>0</v>
      </c>
      <c r="Q126" s="1603">
        <v>0</v>
      </c>
      <c r="R126" s="1603">
        <v>0</v>
      </c>
      <c r="S126" s="1603">
        <v>0</v>
      </c>
      <c r="T126" s="1603">
        <v>0</v>
      </c>
      <c r="U126" s="1603">
        <v>0</v>
      </c>
      <c r="V126" s="1603">
        <v>0</v>
      </c>
      <c r="W126" s="1603">
        <v>0</v>
      </c>
      <c r="X126" s="1603">
        <v>0</v>
      </c>
      <c r="Y126" s="1603">
        <v>0</v>
      </c>
      <c r="Z126" s="1605"/>
    </row>
    <row r="127" spans="1:26" ht="18.75" x14ac:dyDescent="0.25">
      <c r="A127" s="1603"/>
      <c r="B127" s="3878">
        <v>5.2</v>
      </c>
      <c r="C127" s="1603"/>
      <c r="D127" s="1571" t="s">
        <v>1398</v>
      </c>
      <c r="E127" s="1603"/>
      <c r="F127" s="1674" t="s">
        <v>1484</v>
      </c>
      <c r="G127" s="1603"/>
      <c r="H127" s="1675" t="s">
        <v>1383</v>
      </c>
      <c r="J127" s="1676" t="s">
        <v>1491</v>
      </c>
      <c r="K127" s="1603">
        <v>0</v>
      </c>
      <c r="L127" s="1603">
        <v>0</v>
      </c>
      <c r="M127" s="1603">
        <v>0</v>
      </c>
      <c r="N127" s="1603">
        <v>0</v>
      </c>
      <c r="O127" s="1603">
        <v>0</v>
      </c>
      <c r="P127" s="1603">
        <v>0</v>
      </c>
      <c r="Q127" s="1603">
        <v>0</v>
      </c>
      <c r="R127" s="1603">
        <v>0</v>
      </c>
      <c r="S127" s="1603">
        <v>0</v>
      </c>
      <c r="T127" s="1603">
        <v>0</v>
      </c>
      <c r="U127" s="1603">
        <v>0</v>
      </c>
      <c r="V127" s="1603">
        <v>0</v>
      </c>
      <c r="W127" s="1603">
        <v>0</v>
      </c>
      <c r="X127" s="1603">
        <v>0</v>
      </c>
      <c r="Y127" s="1603">
        <v>0</v>
      </c>
      <c r="Z127" s="1605"/>
    </row>
    <row r="128" spans="1:26" ht="15.75" customHeight="1" x14ac:dyDescent="0.25">
      <c r="A128" s="1603"/>
      <c r="B128" s="3879"/>
      <c r="C128" s="1603"/>
      <c r="D128" s="3939" t="s">
        <v>1492</v>
      </c>
      <c r="E128" s="1603"/>
      <c r="F128" s="3986" t="s">
        <v>1493</v>
      </c>
      <c r="G128" s="1603"/>
      <c r="H128" s="3937" t="s">
        <v>1494</v>
      </c>
      <c r="J128" s="3980" t="s">
        <v>1495</v>
      </c>
      <c r="K128" s="1603">
        <v>0</v>
      </c>
      <c r="L128" s="1603">
        <v>0</v>
      </c>
      <c r="M128" s="1603">
        <v>0</v>
      </c>
      <c r="N128" s="1603">
        <v>0</v>
      </c>
      <c r="O128" s="1603">
        <v>0</v>
      </c>
      <c r="P128" s="1603">
        <v>0</v>
      </c>
      <c r="Q128" s="1603">
        <v>0</v>
      </c>
      <c r="R128" s="1603">
        <v>0</v>
      </c>
      <c r="S128" s="1603">
        <v>0</v>
      </c>
      <c r="T128" s="1603">
        <v>0</v>
      </c>
      <c r="U128" s="1603">
        <v>0</v>
      </c>
      <c r="V128" s="1603">
        <v>0</v>
      </c>
      <c r="W128" s="1603">
        <v>0</v>
      </c>
      <c r="X128" s="1603">
        <v>0</v>
      </c>
      <c r="Y128" s="1603">
        <v>0</v>
      </c>
      <c r="Z128" s="1605"/>
    </row>
    <row r="129" spans="1:26" x14ac:dyDescent="0.25">
      <c r="A129" s="1603"/>
      <c r="B129" s="3879"/>
      <c r="C129" s="1603"/>
      <c r="D129" s="3940"/>
      <c r="E129" s="1603"/>
      <c r="F129" s="3987"/>
      <c r="G129" s="1603"/>
      <c r="H129" s="3938"/>
      <c r="J129" s="3981"/>
      <c r="K129" s="1603">
        <v>0</v>
      </c>
      <c r="L129" s="1603">
        <v>0</v>
      </c>
      <c r="M129" s="1603">
        <v>0</v>
      </c>
      <c r="N129" s="1603">
        <v>0</v>
      </c>
      <c r="O129" s="1603">
        <v>0</v>
      </c>
      <c r="P129" s="1603">
        <v>0</v>
      </c>
      <c r="Q129" s="1603">
        <v>0</v>
      </c>
      <c r="R129" s="1603">
        <v>0</v>
      </c>
      <c r="S129" s="1603">
        <v>0</v>
      </c>
      <c r="T129" s="1603">
        <v>0</v>
      </c>
      <c r="U129" s="1603">
        <v>0</v>
      </c>
      <c r="V129" s="1603">
        <v>0</v>
      </c>
      <c r="W129" s="1603">
        <v>0</v>
      </c>
      <c r="X129" s="1603">
        <v>0</v>
      </c>
      <c r="Y129" s="1603">
        <v>0</v>
      </c>
      <c r="Z129" s="1605"/>
    </row>
    <row r="130" spans="1:26" x14ac:dyDescent="0.25">
      <c r="A130" s="1603"/>
      <c r="B130" s="3879"/>
      <c r="C130" s="1603"/>
      <c r="D130" s="1603"/>
      <c r="E130" s="1603"/>
      <c r="F130" s="1603"/>
      <c r="G130" s="1603"/>
      <c r="H130" s="1603"/>
      <c r="I130" s="1603"/>
      <c r="J130" s="1603"/>
      <c r="K130" s="1603">
        <v>0</v>
      </c>
      <c r="L130" s="1603">
        <v>0</v>
      </c>
      <c r="M130" s="1603">
        <v>0</v>
      </c>
      <c r="N130" s="1603">
        <v>0</v>
      </c>
      <c r="O130" s="1603">
        <v>0</v>
      </c>
      <c r="P130" s="1603">
        <v>0</v>
      </c>
      <c r="Q130" s="1603">
        <v>0</v>
      </c>
      <c r="R130" s="1603">
        <v>0</v>
      </c>
      <c r="S130" s="1603">
        <v>0</v>
      </c>
      <c r="T130" s="1603">
        <v>0</v>
      </c>
      <c r="U130" s="1603">
        <v>0</v>
      </c>
      <c r="V130" s="1603">
        <v>0</v>
      </c>
      <c r="W130" s="1603">
        <v>0</v>
      </c>
      <c r="X130" s="1603">
        <v>0</v>
      </c>
      <c r="Y130" s="1603">
        <v>0</v>
      </c>
      <c r="Z130" s="1605"/>
    </row>
    <row r="131" spans="1:26" ht="18.75" x14ac:dyDescent="0.25">
      <c r="A131" s="1603"/>
      <c r="B131" s="3879"/>
      <c r="C131" s="1603"/>
      <c r="D131" s="1677" t="s">
        <v>1496</v>
      </c>
      <c r="E131" s="1603"/>
      <c r="F131" s="1678" t="s">
        <v>1497</v>
      </c>
      <c r="G131" s="1603"/>
      <c r="H131" s="1679" t="s">
        <v>1496</v>
      </c>
      <c r="I131" s="1603"/>
      <c r="J131" s="1679" t="s">
        <v>1498</v>
      </c>
      <c r="K131" s="1603">
        <v>0</v>
      </c>
      <c r="L131" s="1603">
        <v>0</v>
      </c>
      <c r="M131" s="1603">
        <v>0</v>
      </c>
      <c r="N131" s="1603">
        <v>0</v>
      </c>
      <c r="O131" s="1603">
        <v>0</v>
      </c>
      <c r="P131" s="1603">
        <v>0</v>
      </c>
      <c r="Q131" s="1603">
        <v>0</v>
      </c>
      <c r="R131" s="1603">
        <v>0</v>
      </c>
      <c r="S131" s="1603">
        <v>0</v>
      </c>
      <c r="T131" s="1603">
        <v>0</v>
      </c>
      <c r="U131" s="1603">
        <v>0</v>
      </c>
      <c r="V131" s="1603">
        <v>0</v>
      </c>
      <c r="W131" s="1603">
        <v>0</v>
      </c>
      <c r="X131" s="1603">
        <v>0</v>
      </c>
      <c r="Y131" s="1603">
        <v>0</v>
      </c>
      <c r="Z131" s="1605"/>
    </row>
    <row r="132" spans="1:26" x14ac:dyDescent="0.25">
      <c r="A132" s="1603"/>
      <c r="B132" s="3879"/>
      <c r="C132" s="1603"/>
      <c r="D132" s="3988" t="s">
        <v>1499</v>
      </c>
      <c r="E132" s="1603"/>
      <c r="F132" s="3990" t="s">
        <v>59</v>
      </c>
      <c r="G132" s="1603"/>
      <c r="H132" s="3990" t="s">
        <v>1494</v>
      </c>
      <c r="I132" s="1603"/>
      <c r="J132" s="3990" t="s">
        <v>59</v>
      </c>
      <c r="K132" s="1603">
        <v>0</v>
      </c>
      <c r="L132" s="1603">
        <v>0</v>
      </c>
      <c r="M132" s="1603">
        <v>0</v>
      </c>
      <c r="N132" s="1603">
        <v>0</v>
      </c>
      <c r="O132" s="1603">
        <v>0</v>
      </c>
      <c r="P132" s="1603">
        <v>0</v>
      </c>
      <c r="Q132" s="1603">
        <v>0</v>
      </c>
      <c r="R132" s="1603">
        <v>0</v>
      </c>
      <c r="S132" s="1603">
        <v>0</v>
      </c>
      <c r="T132" s="1603">
        <v>0</v>
      </c>
      <c r="U132" s="1603">
        <v>0</v>
      </c>
      <c r="V132" s="1603">
        <v>0</v>
      </c>
      <c r="W132" s="1603">
        <v>0</v>
      </c>
      <c r="X132" s="1603">
        <v>0</v>
      </c>
      <c r="Y132" s="1603">
        <v>0</v>
      </c>
      <c r="Z132" s="1605"/>
    </row>
    <row r="133" spans="1:26" x14ac:dyDescent="0.25">
      <c r="A133" s="1603"/>
      <c r="B133" s="3880"/>
      <c r="C133" s="1603"/>
      <c r="D133" s="3989"/>
      <c r="E133" s="1603"/>
      <c r="F133" s="3991"/>
      <c r="G133" s="1603"/>
      <c r="H133" s="3991"/>
      <c r="I133" s="1603"/>
      <c r="J133" s="3991"/>
      <c r="K133" s="1603">
        <v>0</v>
      </c>
      <c r="L133" s="1603">
        <v>0</v>
      </c>
      <c r="M133" s="1603">
        <v>0</v>
      </c>
      <c r="N133" s="1603">
        <v>0</v>
      </c>
      <c r="O133" s="1603">
        <v>0</v>
      </c>
      <c r="P133" s="1603">
        <v>0</v>
      </c>
      <c r="Q133" s="1603">
        <v>0</v>
      </c>
      <c r="R133" s="1603">
        <v>0</v>
      </c>
      <c r="S133" s="1603">
        <v>0</v>
      </c>
      <c r="T133" s="1603">
        <v>0</v>
      </c>
      <c r="U133" s="1603">
        <v>0</v>
      </c>
      <c r="V133" s="1603">
        <v>0</v>
      </c>
      <c r="W133" s="1603">
        <v>0</v>
      </c>
      <c r="X133" s="1603">
        <v>0</v>
      </c>
      <c r="Y133" s="1603">
        <v>0</v>
      </c>
      <c r="Z133" s="1605"/>
    </row>
    <row r="134" spans="1:26" x14ac:dyDescent="0.25">
      <c r="A134" s="1603"/>
      <c r="B134" s="1603"/>
      <c r="C134" s="1603"/>
      <c r="D134" s="1603"/>
      <c r="E134" s="1603"/>
      <c r="F134" s="1603"/>
      <c r="G134" s="1603"/>
      <c r="H134" s="1603"/>
      <c r="I134" s="1603"/>
      <c r="K134" s="1603">
        <v>0</v>
      </c>
      <c r="L134" s="1603">
        <v>0</v>
      </c>
      <c r="M134" s="1603">
        <v>0</v>
      </c>
      <c r="N134" s="1603">
        <v>0</v>
      </c>
      <c r="O134" s="1603">
        <v>0</v>
      </c>
      <c r="P134" s="1603">
        <v>0</v>
      </c>
      <c r="Q134" s="1603">
        <v>0</v>
      </c>
      <c r="R134" s="1603">
        <v>0</v>
      </c>
      <c r="S134" s="1603">
        <v>0</v>
      </c>
      <c r="T134" s="1603">
        <v>0</v>
      </c>
      <c r="U134" s="1603">
        <v>0</v>
      </c>
      <c r="V134" s="1603">
        <v>0</v>
      </c>
      <c r="W134" s="1603">
        <v>0</v>
      </c>
      <c r="X134" s="1603">
        <v>0</v>
      </c>
      <c r="Y134" s="1603">
        <v>0</v>
      </c>
      <c r="Z134" s="1605"/>
    </row>
    <row r="135" spans="1:26" ht="24.95" customHeight="1" x14ac:dyDescent="0.25">
      <c r="A135" s="1603">
        <v>0</v>
      </c>
      <c r="B135" s="3972" t="s">
        <v>1500</v>
      </c>
      <c r="C135" s="3973"/>
      <c r="D135" s="3973"/>
      <c r="E135" s="3973"/>
      <c r="F135" s="3973"/>
      <c r="G135" s="3973"/>
      <c r="H135" s="3973"/>
      <c r="I135" s="3973"/>
      <c r="J135" s="3973"/>
      <c r="K135" s="3973"/>
      <c r="L135" s="3973"/>
      <c r="M135" s="3973"/>
      <c r="N135" s="3973"/>
      <c r="O135" s="3973"/>
      <c r="P135" s="3973"/>
      <c r="Q135" s="3973"/>
      <c r="R135" s="3973"/>
      <c r="S135" s="3973"/>
      <c r="T135" s="3973"/>
      <c r="U135" s="3973"/>
      <c r="V135" s="3973"/>
      <c r="W135" s="3973"/>
      <c r="X135" s="3973"/>
      <c r="Y135" s="1603"/>
      <c r="Z135" s="1605">
        <v>0</v>
      </c>
    </row>
    <row r="136" spans="1:26" x14ac:dyDescent="0.25">
      <c r="A136" s="1603">
        <v>0</v>
      </c>
      <c r="B136" s="1603">
        <v>0</v>
      </c>
      <c r="C136" s="1603">
        <v>0</v>
      </c>
      <c r="D136" s="1603">
        <v>0</v>
      </c>
      <c r="E136" s="1603">
        <v>0</v>
      </c>
      <c r="F136" s="1603">
        <v>0</v>
      </c>
      <c r="G136" s="1603">
        <v>0</v>
      </c>
      <c r="H136" s="1603">
        <v>0</v>
      </c>
      <c r="I136" s="1603">
        <v>0</v>
      </c>
      <c r="J136" s="1603">
        <v>0</v>
      </c>
      <c r="K136" s="1603">
        <v>0</v>
      </c>
      <c r="L136" s="1603">
        <v>0</v>
      </c>
      <c r="M136" s="1603"/>
      <c r="N136" s="1603">
        <v>0</v>
      </c>
      <c r="O136" s="1603">
        <v>0</v>
      </c>
      <c r="P136" s="1603">
        <v>0</v>
      </c>
      <c r="Q136" s="1603">
        <v>0</v>
      </c>
      <c r="R136" s="1603">
        <v>0</v>
      </c>
      <c r="S136" s="1603">
        <v>0</v>
      </c>
      <c r="T136" s="1603">
        <v>0</v>
      </c>
      <c r="U136" s="1603">
        <v>0</v>
      </c>
      <c r="V136" s="1603">
        <v>0</v>
      </c>
      <c r="W136" s="1603">
        <v>0</v>
      </c>
      <c r="X136" s="1603">
        <v>0</v>
      </c>
      <c r="Y136" s="1603">
        <v>0</v>
      </c>
      <c r="Z136" s="1605">
        <v>0</v>
      </c>
    </row>
    <row r="137" spans="1:26" ht="20.25" customHeight="1" x14ac:dyDescent="0.25">
      <c r="A137" s="1603">
        <v>0</v>
      </c>
      <c r="B137" s="3878">
        <v>6</v>
      </c>
      <c r="C137" s="1603">
        <v>0</v>
      </c>
      <c r="D137" s="1680" t="s">
        <v>1501</v>
      </c>
      <c r="E137" s="1603"/>
      <c r="F137" s="1680" t="s">
        <v>1501</v>
      </c>
      <c r="G137" s="1603"/>
      <c r="H137" s="1680" t="s">
        <v>1501</v>
      </c>
      <c r="I137" s="1603"/>
      <c r="J137" s="1680" t="s">
        <v>1501</v>
      </c>
      <c r="K137" s="1603">
        <v>0</v>
      </c>
      <c r="L137" s="1681" t="s">
        <v>1502</v>
      </c>
      <c r="M137" s="1603"/>
      <c r="N137" s="1681" t="s">
        <v>1502</v>
      </c>
      <c r="O137" s="1603">
        <v>0</v>
      </c>
      <c r="P137" s="1681" t="s">
        <v>1502</v>
      </c>
      <c r="Q137" s="1603">
        <v>0</v>
      </c>
      <c r="R137" s="1681" t="s">
        <v>1502</v>
      </c>
      <c r="S137" s="1603">
        <v>0</v>
      </c>
      <c r="T137" s="1603">
        <v>0</v>
      </c>
      <c r="U137" s="1603">
        <v>0</v>
      </c>
      <c r="V137" s="1603">
        <v>0</v>
      </c>
      <c r="W137" s="1603">
        <v>0</v>
      </c>
      <c r="X137" s="1603">
        <v>0</v>
      </c>
      <c r="Y137" s="1603">
        <v>0</v>
      </c>
      <c r="Z137" s="1605">
        <v>0</v>
      </c>
    </row>
    <row r="138" spans="1:26" ht="15.75" customHeight="1" x14ac:dyDescent="0.25">
      <c r="A138" s="1603">
        <v>0</v>
      </c>
      <c r="B138" s="3879"/>
      <c r="C138" s="1603">
        <v>0</v>
      </c>
      <c r="D138" s="3937" t="s">
        <v>1503</v>
      </c>
      <c r="E138" s="1603"/>
      <c r="F138" s="3937" t="s">
        <v>1504</v>
      </c>
      <c r="G138" s="1603"/>
      <c r="H138" s="3939" t="s">
        <v>1505</v>
      </c>
      <c r="I138" s="1603"/>
      <c r="J138" s="3939" t="s">
        <v>1506</v>
      </c>
      <c r="K138" s="1603">
        <v>0</v>
      </c>
      <c r="L138" s="3937" t="s">
        <v>1503</v>
      </c>
      <c r="M138" s="1603"/>
      <c r="N138" s="3937" t="s">
        <v>1504</v>
      </c>
      <c r="O138" s="1603">
        <v>0</v>
      </c>
      <c r="P138" s="3980" t="s">
        <v>1507</v>
      </c>
      <c r="Q138" s="1603">
        <v>0</v>
      </c>
      <c r="R138" s="3939" t="s">
        <v>1506</v>
      </c>
      <c r="S138" s="1603">
        <v>0</v>
      </c>
      <c r="T138" s="1603">
        <v>0</v>
      </c>
      <c r="U138" s="1603">
        <v>0</v>
      </c>
      <c r="V138" s="1603">
        <v>0</v>
      </c>
      <c r="W138" s="1603">
        <v>0</v>
      </c>
      <c r="X138" s="1603">
        <v>0</v>
      </c>
      <c r="Y138" s="1603">
        <v>0</v>
      </c>
      <c r="Z138" s="1605">
        <v>0</v>
      </c>
    </row>
    <row r="139" spans="1:26" ht="30" customHeight="1" x14ac:dyDescent="0.25">
      <c r="A139" s="1603">
        <v>0</v>
      </c>
      <c r="B139" s="3880"/>
      <c r="C139" s="1603">
        <v>0</v>
      </c>
      <c r="D139" s="3938"/>
      <c r="E139" s="1603"/>
      <c r="F139" s="3938"/>
      <c r="G139" s="1603"/>
      <c r="H139" s="3940"/>
      <c r="I139" s="1603"/>
      <c r="J139" s="3940"/>
      <c r="K139" s="1603">
        <v>0</v>
      </c>
      <c r="L139" s="3938"/>
      <c r="M139" s="1603"/>
      <c r="N139" s="3938"/>
      <c r="O139" s="1603">
        <v>0</v>
      </c>
      <c r="P139" s="3981"/>
      <c r="Q139" s="1603">
        <v>0</v>
      </c>
      <c r="R139" s="3940"/>
      <c r="S139" s="1603">
        <v>0</v>
      </c>
      <c r="T139" s="1603">
        <v>0</v>
      </c>
      <c r="U139" s="1603">
        <v>0</v>
      </c>
      <c r="V139" s="1603">
        <v>0</v>
      </c>
      <c r="W139" s="1603">
        <v>0</v>
      </c>
      <c r="X139" s="1603">
        <v>0</v>
      </c>
      <c r="Y139" s="1603">
        <v>0</v>
      </c>
      <c r="Z139" s="1605">
        <v>0</v>
      </c>
    </row>
    <row r="140" spans="1:26" x14ac:dyDescent="0.25">
      <c r="A140" s="1603">
        <v>0</v>
      </c>
      <c r="B140" s="1603">
        <v>0</v>
      </c>
      <c r="C140" s="1603">
        <v>0</v>
      </c>
      <c r="D140" s="1603"/>
      <c r="E140" s="1603"/>
      <c r="F140" s="1603"/>
      <c r="G140" s="1603"/>
      <c r="H140" s="1603"/>
      <c r="I140" s="1603"/>
      <c r="J140" s="1603"/>
      <c r="K140" s="1603">
        <v>0</v>
      </c>
      <c r="L140" s="1603">
        <v>0</v>
      </c>
      <c r="M140" s="1603"/>
      <c r="N140" s="1603">
        <v>0</v>
      </c>
      <c r="O140" s="1603">
        <v>0</v>
      </c>
      <c r="P140" s="1603">
        <v>0</v>
      </c>
      <c r="Q140" s="1603">
        <v>0</v>
      </c>
      <c r="R140" s="1603">
        <v>0</v>
      </c>
      <c r="S140" s="1603">
        <v>0</v>
      </c>
      <c r="T140" s="1603">
        <v>0</v>
      </c>
      <c r="U140" s="1603">
        <v>0</v>
      </c>
      <c r="V140" s="1603">
        <v>0</v>
      </c>
      <c r="W140" s="1603">
        <v>0</v>
      </c>
      <c r="X140" s="1603">
        <v>0</v>
      </c>
      <c r="Y140" s="1603">
        <v>0</v>
      </c>
      <c r="Z140" s="1605">
        <v>0</v>
      </c>
    </row>
    <row r="141" spans="1:26" x14ac:dyDescent="0.25">
      <c r="A141" s="1603"/>
      <c r="B141" s="1603"/>
      <c r="C141" s="1603"/>
      <c r="D141" s="1682" t="s">
        <v>1508</v>
      </c>
      <c r="E141" s="1603"/>
      <c r="F141" s="1682" t="s">
        <v>1508</v>
      </c>
      <c r="G141" s="1603"/>
      <c r="H141" s="1682" t="s">
        <v>1508</v>
      </c>
      <c r="I141" s="1603"/>
      <c r="J141" s="1682" t="s">
        <v>1508</v>
      </c>
      <c r="K141" s="1603"/>
      <c r="L141" s="1682" t="s">
        <v>1508</v>
      </c>
      <c r="M141" s="1603"/>
      <c r="N141" s="1683" t="s">
        <v>1509</v>
      </c>
      <c r="O141" s="1603"/>
      <c r="P141" s="1683" t="s">
        <v>1510</v>
      </c>
      <c r="Q141" s="1603">
        <v>0</v>
      </c>
      <c r="R141" s="1603">
        <v>0</v>
      </c>
      <c r="S141" s="1603">
        <v>0</v>
      </c>
      <c r="T141" s="1603">
        <v>0</v>
      </c>
      <c r="U141" s="1603">
        <v>0</v>
      </c>
      <c r="V141" s="1603">
        <v>0</v>
      </c>
      <c r="W141" s="1603">
        <v>0</v>
      </c>
      <c r="X141" s="1603">
        <v>0</v>
      </c>
      <c r="Y141" s="1603">
        <v>0</v>
      </c>
      <c r="Z141" s="1605"/>
    </row>
    <row r="142" spans="1:26" x14ac:dyDescent="0.25">
      <c r="A142" s="1603"/>
      <c r="B142" s="1603"/>
      <c r="C142" s="1603"/>
      <c r="D142" s="3937" t="s">
        <v>1503</v>
      </c>
      <c r="E142" s="1603"/>
      <c r="F142" s="3937" t="s">
        <v>1506</v>
      </c>
      <c r="G142" s="1603"/>
      <c r="H142" s="3939" t="s">
        <v>1511</v>
      </c>
      <c r="I142" s="1603"/>
      <c r="J142" s="3939" t="s">
        <v>1506</v>
      </c>
      <c r="K142" s="1603"/>
      <c r="L142" s="3980" t="s">
        <v>1512</v>
      </c>
      <c r="M142" s="1603"/>
      <c r="N142" s="3980" t="s">
        <v>1513</v>
      </c>
      <c r="O142" s="1603"/>
      <c r="P142" s="3982" t="s">
        <v>1514</v>
      </c>
      <c r="Q142" s="1603">
        <v>0</v>
      </c>
      <c r="R142" s="1603">
        <v>0</v>
      </c>
      <c r="S142" s="1603">
        <v>0</v>
      </c>
      <c r="T142" s="1603">
        <v>0</v>
      </c>
      <c r="U142" s="1603">
        <v>0</v>
      </c>
      <c r="V142" s="1603">
        <v>0</v>
      </c>
      <c r="W142" s="1603">
        <v>0</v>
      </c>
      <c r="X142" s="1603">
        <v>0</v>
      </c>
      <c r="Y142" s="1603">
        <v>0</v>
      </c>
      <c r="Z142" s="1605"/>
    </row>
    <row r="143" spans="1:26" x14ac:dyDescent="0.25">
      <c r="A143" s="1603"/>
      <c r="B143" s="1603"/>
      <c r="C143" s="1603"/>
      <c r="D143" s="3938"/>
      <c r="E143" s="1603"/>
      <c r="F143" s="3938"/>
      <c r="G143" s="1603"/>
      <c r="H143" s="3940"/>
      <c r="I143" s="1603"/>
      <c r="J143" s="3940"/>
      <c r="K143" s="1603"/>
      <c r="L143" s="3981"/>
      <c r="M143" s="1603"/>
      <c r="N143" s="3981"/>
      <c r="O143" s="1603"/>
      <c r="P143" s="3983"/>
      <c r="Q143" s="1603">
        <v>0</v>
      </c>
      <c r="R143" s="1603">
        <v>0</v>
      </c>
      <c r="S143" s="1603">
        <v>0</v>
      </c>
      <c r="T143" s="1603">
        <v>0</v>
      </c>
      <c r="U143" s="1603">
        <v>0</v>
      </c>
      <c r="V143" s="1603">
        <v>0</v>
      </c>
      <c r="W143" s="1603">
        <v>0</v>
      </c>
      <c r="X143" s="1603">
        <v>0</v>
      </c>
      <c r="Y143" s="1603">
        <v>0</v>
      </c>
      <c r="Z143" s="1605"/>
    </row>
    <row r="144" spans="1:26" x14ac:dyDescent="0.25">
      <c r="A144" s="1603"/>
      <c r="B144" s="1603">
        <v>0</v>
      </c>
      <c r="C144" s="1603">
        <v>0</v>
      </c>
      <c r="D144" s="1603">
        <v>0</v>
      </c>
      <c r="E144" s="1603">
        <v>0</v>
      </c>
      <c r="F144" s="1603">
        <v>0</v>
      </c>
      <c r="G144" s="1603">
        <v>0</v>
      </c>
      <c r="H144" s="1603">
        <v>0</v>
      </c>
      <c r="I144" s="1603">
        <v>0</v>
      </c>
      <c r="J144" s="1603">
        <v>0</v>
      </c>
      <c r="K144" s="1603">
        <v>0</v>
      </c>
      <c r="L144" s="1603">
        <v>0</v>
      </c>
      <c r="M144" s="1603">
        <v>0</v>
      </c>
      <c r="N144" s="1603">
        <v>0</v>
      </c>
      <c r="O144" s="1603">
        <v>0</v>
      </c>
      <c r="P144" s="1603">
        <v>0</v>
      </c>
      <c r="Q144" s="1603">
        <v>0</v>
      </c>
      <c r="R144" s="1603">
        <v>0</v>
      </c>
      <c r="S144" s="1603">
        <v>0</v>
      </c>
      <c r="T144" s="1603">
        <v>0</v>
      </c>
      <c r="U144" s="1603">
        <v>0</v>
      </c>
      <c r="V144" s="1603">
        <v>0</v>
      </c>
      <c r="W144" s="1603">
        <v>0</v>
      </c>
      <c r="X144" s="1603">
        <v>0</v>
      </c>
      <c r="Y144" s="1603">
        <v>0</v>
      </c>
      <c r="Z144" s="1605"/>
    </row>
    <row r="145" spans="1:26" x14ac:dyDescent="0.25">
      <c r="A145" s="1603"/>
      <c r="B145" s="1603">
        <v>0</v>
      </c>
      <c r="C145" s="1603">
        <v>0</v>
      </c>
      <c r="D145" s="1603">
        <v>0</v>
      </c>
      <c r="E145" s="1603">
        <v>0</v>
      </c>
      <c r="F145" s="1603">
        <v>0</v>
      </c>
      <c r="G145" s="1603">
        <v>0</v>
      </c>
      <c r="H145" s="1603">
        <v>0</v>
      </c>
      <c r="I145" s="1603">
        <v>0</v>
      </c>
      <c r="J145" s="1603">
        <v>0</v>
      </c>
      <c r="K145" s="1603">
        <v>0</v>
      </c>
      <c r="L145" s="1603">
        <v>0</v>
      </c>
      <c r="M145" s="1603">
        <v>0</v>
      </c>
      <c r="N145" s="1603">
        <v>0</v>
      </c>
      <c r="O145" s="1603">
        <v>0</v>
      </c>
      <c r="P145" s="1603">
        <v>0</v>
      </c>
      <c r="Q145" s="1603">
        <v>0</v>
      </c>
      <c r="R145" s="1603">
        <v>0</v>
      </c>
      <c r="S145" s="1603">
        <v>0</v>
      </c>
      <c r="T145" s="1603">
        <v>0</v>
      </c>
      <c r="U145" s="1603">
        <v>0</v>
      </c>
      <c r="V145" s="1603">
        <v>0</v>
      </c>
      <c r="W145" s="1603">
        <v>0</v>
      </c>
      <c r="X145" s="1603">
        <v>0</v>
      </c>
      <c r="Y145" s="1603">
        <v>0</v>
      </c>
      <c r="Z145" s="1605"/>
    </row>
    <row r="146" spans="1:26" x14ac:dyDescent="0.25">
      <c r="A146" s="1603"/>
      <c r="B146" s="1603">
        <v>0</v>
      </c>
      <c r="C146" s="1603">
        <v>0</v>
      </c>
      <c r="D146" s="1603">
        <v>0</v>
      </c>
      <c r="E146" s="1603">
        <v>0</v>
      </c>
      <c r="F146" s="1603">
        <v>0</v>
      </c>
      <c r="G146" s="1603">
        <v>0</v>
      </c>
      <c r="H146" s="1603">
        <v>0</v>
      </c>
      <c r="I146" s="1603">
        <v>0</v>
      </c>
      <c r="J146" s="1603">
        <v>0</v>
      </c>
      <c r="K146" s="1603">
        <v>0</v>
      </c>
      <c r="L146" s="1603">
        <v>0</v>
      </c>
      <c r="M146" s="1603">
        <v>0</v>
      </c>
      <c r="N146" s="1603">
        <v>0</v>
      </c>
      <c r="O146" s="1603">
        <v>0</v>
      </c>
      <c r="P146" s="1603">
        <v>0</v>
      </c>
      <c r="Q146" s="1603">
        <v>0</v>
      </c>
      <c r="R146" s="1603">
        <v>0</v>
      </c>
      <c r="S146" s="1603">
        <v>0</v>
      </c>
      <c r="T146" s="1603">
        <v>0</v>
      </c>
      <c r="U146" s="1603">
        <v>0</v>
      </c>
      <c r="V146" s="1603">
        <v>0</v>
      </c>
      <c r="W146" s="1603">
        <v>0</v>
      </c>
      <c r="X146" s="1603">
        <v>0</v>
      </c>
      <c r="Y146" s="1603">
        <v>0</v>
      </c>
      <c r="Z146" s="1605"/>
    </row>
    <row r="147" spans="1:26" x14ac:dyDescent="0.25">
      <c r="A147" s="1603">
        <v>0</v>
      </c>
      <c r="B147" s="3965">
        <v>6.1</v>
      </c>
      <c r="C147" s="1603">
        <v>0</v>
      </c>
      <c r="D147" s="3974" t="s">
        <v>1515</v>
      </c>
      <c r="E147" s="3975"/>
      <c r="F147" s="3975"/>
      <c r="G147" s="3975"/>
      <c r="H147" s="3975"/>
      <c r="I147" s="3975"/>
      <c r="J147" s="3975"/>
      <c r="K147" s="1603">
        <v>0</v>
      </c>
      <c r="L147" s="3878">
        <v>6.2</v>
      </c>
      <c r="M147" s="1603"/>
      <c r="N147" s="1684" t="s">
        <v>1516</v>
      </c>
      <c r="O147" s="1685"/>
      <c r="P147" s="1685"/>
      <c r="Q147" s="1685"/>
      <c r="R147" s="1685"/>
      <c r="S147" s="1685"/>
      <c r="T147" s="1685"/>
      <c r="U147" s="1685"/>
      <c r="V147" s="1685"/>
      <c r="W147" s="1685"/>
      <c r="X147" s="1685"/>
      <c r="Y147" s="1603"/>
      <c r="Z147" s="1605">
        <v>0</v>
      </c>
    </row>
    <row r="148" spans="1:26" x14ac:dyDescent="0.25">
      <c r="A148" s="1603">
        <v>0</v>
      </c>
      <c r="B148" s="3966"/>
      <c r="C148" s="1603">
        <v>0</v>
      </c>
      <c r="D148" s="1686" t="s">
        <v>1517</v>
      </c>
      <c r="E148" s="1687"/>
      <c r="F148" s="1687"/>
      <c r="G148" s="1687"/>
      <c r="H148" s="1687"/>
      <c r="I148" s="1687"/>
      <c r="J148" s="1687"/>
      <c r="K148" s="1603">
        <v>0</v>
      </c>
      <c r="L148" s="3879"/>
      <c r="N148" s="1603"/>
      <c r="O148" s="1603"/>
      <c r="P148" s="1603"/>
      <c r="Q148" s="1603"/>
      <c r="R148" s="1603"/>
      <c r="S148" s="1603"/>
      <c r="T148" s="1603"/>
      <c r="U148" s="1603"/>
      <c r="V148" s="1603"/>
      <c r="W148" s="1603"/>
      <c r="X148" s="1603">
        <v>0</v>
      </c>
      <c r="Y148" s="1603">
        <v>0</v>
      </c>
      <c r="Z148" s="1605">
        <v>0</v>
      </c>
    </row>
    <row r="149" spans="1:26" x14ac:dyDescent="0.25">
      <c r="A149" s="1603">
        <v>0</v>
      </c>
      <c r="B149" s="3966"/>
      <c r="C149" s="1603">
        <v>0</v>
      </c>
      <c r="D149" s="1686" t="s">
        <v>1518</v>
      </c>
      <c r="E149" s="1687"/>
      <c r="F149" s="1687"/>
      <c r="G149" s="1687"/>
      <c r="H149" s="1687"/>
      <c r="I149" s="1687"/>
      <c r="J149" s="1687"/>
      <c r="K149" s="1603">
        <v>0</v>
      </c>
      <c r="L149" s="3879"/>
      <c r="M149" s="1686"/>
      <c r="N149" s="1688" t="s">
        <v>1519</v>
      </c>
      <c r="O149" s="1603"/>
      <c r="P149" s="1603"/>
      <c r="Q149" s="1603"/>
      <c r="R149" s="1603"/>
      <c r="S149" s="1603"/>
      <c r="T149" s="1603"/>
      <c r="U149" s="1603"/>
      <c r="V149" s="1603"/>
      <c r="W149" s="1603">
        <v>0</v>
      </c>
      <c r="X149" s="1603">
        <v>0</v>
      </c>
      <c r="Y149" s="1603">
        <v>0</v>
      </c>
      <c r="Z149" s="1605">
        <v>0</v>
      </c>
    </row>
    <row r="150" spans="1:26" x14ac:dyDescent="0.25">
      <c r="A150" s="1603">
        <v>0</v>
      </c>
      <c r="B150" s="3966"/>
      <c r="C150" s="1603">
        <v>0</v>
      </c>
      <c r="D150" s="1603">
        <v>0</v>
      </c>
      <c r="E150" s="1603">
        <v>0</v>
      </c>
      <c r="F150" s="1603">
        <v>0</v>
      </c>
      <c r="G150" s="1603">
        <v>0</v>
      </c>
      <c r="H150" s="1603">
        <v>0</v>
      </c>
      <c r="I150" s="1603">
        <v>0</v>
      </c>
      <c r="J150" s="1603">
        <v>0</v>
      </c>
      <c r="K150" s="1603">
        <v>0</v>
      </c>
      <c r="L150" s="3879"/>
      <c r="M150" s="1603"/>
      <c r="N150" s="1603">
        <v>0</v>
      </c>
      <c r="O150" s="1603">
        <v>0</v>
      </c>
      <c r="P150" s="1603">
        <v>0</v>
      </c>
      <c r="Q150" s="1603">
        <v>0</v>
      </c>
      <c r="R150" s="1603">
        <v>0</v>
      </c>
      <c r="S150" s="1603">
        <v>0</v>
      </c>
      <c r="T150" s="1603">
        <v>0</v>
      </c>
      <c r="U150" s="1603">
        <v>0</v>
      </c>
      <c r="V150" s="1603">
        <v>0</v>
      </c>
      <c r="W150" s="1603">
        <v>0</v>
      </c>
      <c r="X150" s="1603">
        <v>0</v>
      </c>
      <c r="Y150" s="1603">
        <v>0</v>
      </c>
      <c r="Z150" s="1605">
        <v>0</v>
      </c>
    </row>
    <row r="151" spans="1:26" ht="18.600000000000001" customHeight="1" x14ac:dyDescent="0.25">
      <c r="A151" s="1603">
        <v>0</v>
      </c>
      <c r="B151" s="3966"/>
      <c r="C151" s="1603">
        <v>0</v>
      </c>
      <c r="D151" s="3976" t="s">
        <v>1520</v>
      </c>
      <c r="E151" s="1603">
        <v>0</v>
      </c>
      <c r="F151" s="3968" t="s">
        <v>1521</v>
      </c>
      <c r="G151" s="1603">
        <v>0</v>
      </c>
      <c r="H151" s="3978" t="s">
        <v>1522</v>
      </c>
      <c r="I151" s="1603">
        <v>0</v>
      </c>
      <c r="J151" s="1603">
        <v>0</v>
      </c>
      <c r="K151" s="1603">
        <v>0</v>
      </c>
      <c r="L151" s="3879"/>
      <c r="M151" s="1603"/>
      <c r="N151" s="3968" t="s">
        <v>1523</v>
      </c>
      <c r="O151" s="1603">
        <v>0</v>
      </c>
      <c r="P151" s="3968" t="s">
        <v>1524</v>
      </c>
      <c r="Q151" s="1603">
        <v>0</v>
      </c>
      <c r="R151" s="3968" t="s">
        <v>1524</v>
      </c>
      <c r="S151" s="1603">
        <v>0</v>
      </c>
      <c r="T151" s="3970" t="s">
        <v>1525</v>
      </c>
      <c r="U151" s="1603">
        <v>0</v>
      </c>
      <c r="V151" s="3968" t="s">
        <v>1526</v>
      </c>
      <c r="W151" s="1603">
        <v>0</v>
      </c>
      <c r="X151" s="1603">
        <v>0</v>
      </c>
      <c r="Y151" s="1603">
        <v>0</v>
      </c>
      <c r="Z151" s="1605">
        <v>0</v>
      </c>
    </row>
    <row r="152" spans="1:26" ht="12" customHeight="1" x14ac:dyDescent="0.25">
      <c r="A152" s="1603">
        <v>0</v>
      </c>
      <c r="B152" s="3966"/>
      <c r="C152" s="1603">
        <v>0</v>
      </c>
      <c r="D152" s="3977"/>
      <c r="E152" s="1603">
        <v>0</v>
      </c>
      <c r="F152" s="3969"/>
      <c r="G152" s="1603">
        <v>0</v>
      </c>
      <c r="H152" s="3979"/>
      <c r="I152" s="1603">
        <v>0</v>
      </c>
      <c r="J152" s="1603">
        <v>0</v>
      </c>
      <c r="K152" s="1603">
        <v>0</v>
      </c>
      <c r="L152" s="3879"/>
      <c r="M152" s="1603"/>
      <c r="N152" s="3969"/>
      <c r="O152" s="1603">
        <v>0</v>
      </c>
      <c r="P152" s="3969"/>
      <c r="Q152" s="1603">
        <v>0</v>
      </c>
      <c r="R152" s="3969"/>
      <c r="S152" s="1603">
        <v>0</v>
      </c>
      <c r="T152" s="3971"/>
      <c r="U152" s="1603">
        <v>0</v>
      </c>
      <c r="V152" s="3969"/>
      <c r="W152" s="1603">
        <v>0</v>
      </c>
      <c r="X152" s="1603">
        <v>0</v>
      </c>
      <c r="Y152" s="1603">
        <v>0</v>
      </c>
      <c r="Z152" s="1605">
        <v>0</v>
      </c>
    </row>
    <row r="153" spans="1:26" ht="18.600000000000001" customHeight="1" x14ac:dyDescent="0.25">
      <c r="A153" s="1603">
        <v>0</v>
      </c>
      <c r="B153" s="3967"/>
      <c r="C153" s="1603">
        <v>0</v>
      </c>
      <c r="D153" s="1689"/>
      <c r="E153" s="1603">
        <v>0</v>
      </c>
      <c r="F153" s="1689"/>
      <c r="G153" s="1603">
        <v>0</v>
      </c>
      <c r="H153" s="1689" t="s">
        <v>1527</v>
      </c>
      <c r="I153" s="1603">
        <v>0</v>
      </c>
      <c r="J153" s="1603">
        <v>0</v>
      </c>
      <c r="K153" s="1603">
        <v>0</v>
      </c>
      <c r="L153" s="3880"/>
      <c r="M153" s="1603"/>
      <c r="N153" s="1689"/>
      <c r="O153" s="1603">
        <v>0</v>
      </c>
      <c r="P153" s="1689" t="s">
        <v>1528</v>
      </c>
      <c r="Q153" s="1603">
        <v>0</v>
      </c>
      <c r="R153" s="1689" t="s">
        <v>1529</v>
      </c>
      <c r="S153" s="1603">
        <v>0</v>
      </c>
      <c r="T153" s="1689"/>
      <c r="U153" s="1603">
        <v>0</v>
      </c>
      <c r="V153" s="1689"/>
      <c r="W153" s="1603">
        <v>0</v>
      </c>
      <c r="X153" s="1603">
        <v>0</v>
      </c>
      <c r="Y153" s="1603">
        <v>0</v>
      </c>
      <c r="Z153" s="1605">
        <v>0</v>
      </c>
    </row>
    <row r="154" spans="1:26" x14ac:dyDescent="0.25">
      <c r="A154" s="1603">
        <v>0</v>
      </c>
      <c r="B154" s="1603">
        <v>0</v>
      </c>
      <c r="C154" s="1603">
        <v>0</v>
      </c>
      <c r="D154" s="1603">
        <v>0</v>
      </c>
      <c r="E154" s="1603">
        <v>0</v>
      </c>
      <c r="F154" s="1603">
        <v>0</v>
      </c>
      <c r="G154" s="1603">
        <v>0</v>
      </c>
      <c r="H154" s="1603">
        <v>0</v>
      </c>
      <c r="I154" s="1603">
        <v>0</v>
      </c>
      <c r="J154" s="1603">
        <v>0</v>
      </c>
      <c r="K154" s="1603">
        <v>0</v>
      </c>
      <c r="L154" s="1603">
        <v>0</v>
      </c>
      <c r="M154" s="1603">
        <v>0</v>
      </c>
      <c r="N154" s="1603">
        <v>0</v>
      </c>
      <c r="O154" s="1603">
        <v>0</v>
      </c>
      <c r="P154" s="1603">
        <v>0</v>
      </c>
      <c r="Q154" s="1603">
        <v>0</v>
      </c>
      <c r="R154" s="1603">
        <v>0</v>
      </c>
      <c r="S154" s="1603">
        <v>0</v>
      </c>
      <c r="T154" s="1603">
        <v>0</v>
      </c>
      <c r="U154" s="1603">
        <v>0</v>
      </c>
      <c r="V154" s="1603">
        <v>0</v>
      </c>
      <c r="W154" s="1603">
        <v>0</v>
      </c>
      <c r="X154" s="1603">
        <v>0</v>
      </c>
      <c r="Y154" s="1603">
        <v>0</v>
      </c>
      <c r="Z154" s="1605">
        <v>0</v>
      </c>
    </row>
    <row r="155" spans="1:26" x14ac:dyDescent="0.25">
      <c r="A155" s="1603">
        <v>0</v>
      </c>
      <c r="B155" s="1603">
        <v>0</v>
      </c>
      <c r="C155" s="1603">
        <v>0</v>
      </c>
      <c r="D155" s="1603">
        <v>0</v>
      </c>
      <c r="E155" s="1603">
        <v>0</v>
      </c>
      <c r="F155" s="1603">
        <v>0</v>
      </c>
      <c r="G155" s="1603">
        <v>0</v>
      </c>
      <c r="H155" s="1603">
        <v>0</v>
      </c>
      <c r="I155" s="1603">
        <v>0</v>
      </c>
      <c r="J155" s="1603">
        <v>0</v>
      </c>
      <c r="K155" s="1603">
        <v>0</v>
      </c>
      <c r="L155" s="1603">
        <v>0</v>
      </c>
      <c r="M155" s="1603">
        <v>0</v>
      </c>
      <c r="N155" s="1603">
        <v>0</v>
      </c>
      <c r="O155" s="1603">
        <v>0</v>
      </c>
      <c r="P155" s="1603">
        <v>0</v>
      </c>
      <c r="Q155" s="1603">
        <v>0</v>
      </c>
      <c r="R155" s="1603">
        <v>0</v>
      </c>
      <c r="S155" s="1603">
        <v>0</v>
      </c>
      <c r="T155" s="1603">
        <v>0</v>
      </c>
      <c r="U155" s="1603">
        <v>0</v>
      </c>
      <c r="V155" s="1603">
        <v>0</v>
      </c>
      <c r="W155" s="1603">
        <v>0</v>
      </c>
      <c r="X155" s="1603">
        <v>0</v>
      </c>
      <c r="Y155" s="1603">
        <v>0</v>
      </c>
      <c r="Z155" s="1605">
        <v>0</v>
      </c>
    </row>
    <row r="156" spans="1:26" ht="24.95" customHeight="1" x14ac:dyDescent="0.25">
      <c r="B156" s="3972" t="s">
        <v>1530</v>
      </c>
      <c r="C156" s="3973"/>
      <c r="D156" s="3973"/>
      <c r="E156" s="3973"/>
      <c r="F156" s="3973"/>
      <c r="G156" s="3973"/>
      <c r="H156" s="3973"/>
      <c r="I156" s="3973"/>
      <c r="J156" s="3973"/>
      <c r="K156" s="3973"/>
      <c r="L156" s="3973"/>
      <c r="M156" s="3973"/>
      <c r="N156" s="3973"/>
      <c r="O156" s="3973"/>
      <c r="P156" s="3973"/>
      <c r="Q156" s="3973"/>
      <c r="R156" s="3973"/>
      <c r="S156" s="3973"/>
      <c r="T156" s="3973"/>
      <c r="U156" s="3973"/>
      <c r="V156" s="3973"/>
      <c r="W156" s="3973"/>
      <c r="X156" s="3973"/>
      <c r="Y156" s="1603"/>
      <c r="Z156" s="1605">
        <v>0</v>
      </c>
    </row>
    <row r="157" spans="1:26" x14ac:dyDescent="0.25">
      <c r="A157" s="1603">
        <v>0</v>
      </c>
      <c r="B157" s="1603">
        <v>0</v>
      </c>
      <c r="C157" s="1603">
        <v>0</v>
      </c>
      <c r="D157" s="1603">
        <v>0</v>
      </c>
      <c r="E157" s="1603">
        <v>0</v>
      </c>
      <c r="F157" s="1603">
        <v>0</v>
      </c>
      <c r="G157" s="1603">
        <v>0</v>
      </c>
      <c r="H157" s="1603">
        <v>0</v>
      </c>
      <c r="I157" s="1603">
        <v>0</v>
      </c>
      <c r="J157" s="1603">
        <v>0</v>
      </c>
      <c r="K157" s="1603">
        <v>0</v>
      </c>
      <c r="L157" s="1603">
        <v>0</v>
      </c>
      <c r="M157" s="1603"/>
      <c r="N157" s="1603"/>
      <c r="O157" s="1603"/>
      <c r="P157" s="1603"/>
      <c r="Q157" s="1603"/>
      <c r="R157" s="1603"/>
      <c r="S157" s="1603"/>
      <c r="T157" s="1603"/>
      <c r="U157" s="1603"/>
      <c r="V157" s="1603">
        <v>0</v>
      </c>
      <c r="W157" s="1603"/>
      <c r="X157" s="1603"/>
      <c r="Y157" s="1603"/>
      <c r="Z157" s="1605">
        <v>0</v>
      </c>
    </row>
    <row r="158" spans="1:26" x14ac:dyDescent="0.25">
      <c r="B158" s="3965">
        <v>7.1</v>
      </c>
      <c r="C158" s="1603">
        <v>0</v>
      </c>
      <c r="D158" s="1636" t="s">
        <v>1531</v>
      </c>
      <c r="E158" s="1636"/>
      <c r="F158" s="1636"/>
      <c r="G158" s="1636"/>
      <c r="H158" s="1636"/>
      <c r="I158" s="1636"/>
      <c r="J158" s="1636"/>
      <c r="K158" s="1603">
        <v>0</v>
      </c>
      <c r="L158" s="1603">
        <v>0</v>
      </c>
      <c r="M158" s="3965">
        <v>7.6</v>
      </c>
      <c r="N158" s="1690" t="s">
        <v>1532</v>
      </c>
      <c r="O158" s="1690"/>
      <c r="P158" s="1690"/>
      <c r="Q158" s="1690"/>
      <c r="R158" s="1690"/>
      <c r="S158" s="1690"/>
      <c r="T158" s="1690"/>
      <c r="U158" s="1690"/>
      <c r="V158" s="1690">
        <v>0</v>
      </c>
      <c r="W158" s="1690"/>
      <c r="X158" s="1690"/>
      <c r="Y158" s="1603"/>
      <c r="Z158" s="1605">
        <v>0</v>
      </c>
    </row>
    <row r="159" spans="1:26" x14ac:dyDescent="0.25">
      <c r="B159" s="3966"/>
      <c r="C159" s="1603"/>
      <c r="D159" s="1691" t="s">
        <v>1533</v>
      </c>
      <c r="E159" s="1691"/>
      <c r="F159" s="1691"/>
      <c r="G159" s="1691"/>
      <c r="H159" s="1691" t="s">
        <v>1534</v>
      </c>
      <c r="I159" s="1691"/>
      <c r="J159" s="1691"/>
      <c r="K159" s="1603">
        <v>0</v>
      </c>
      <c r="L159" s="1603">
        <v>0</v>
      </c>
      <c r="M159" s="3966"/>
      <c r="N159" s="1691" t="s">
        <v>1535</v>
      </c>
      <c r="O159" s="1603"/>
      <c r="Q159" s="1603"/>
      <c r="R159" s="1691"/>
      <c r="S159" s="1603"/>
      <c r="T159" s="1691"/>
      <c r="U159" s="1603"/>
      <c r="V159" s="1603">
        <v>0</v>
      </c>
      <c r="W159" s="1603">
        <v>0</v>
      </c>
      <c r="X159" s="1603">
        <v>0</v>
      </c>
      <c r="Y159" s="1603">
        <v>0</v>
      </c>
      <c r="Z159" s="1605">
        <v>0</v>
      </c>
    </row>
    <row r="160" spans="1:26" x14ac:dyDescent="0.25">
      <c r="B160" s="3966"/>
      <c r="C160" s="1603"/>
      <c r="D160" s="1691" t="s">
        <v>1536</v>
      </c>
      <c r="E160" s="1691"/>
      <c r="F160" s="1691"/>
      <c r="G160" s="1691"/>
      <c r="H160" s="1691" t="s">
        <v>1537</v>
      </c>
      <c r="I160" s="1691"/>
      <c r="J160" s="1691"/>
      <c r="K160" s="1603">
        <v>0</v>
      </c>
      <c r="L160" s="1603">
        <v>0</v>
      </c>
      <c r="M160" s="3966"/>
      <c r="N160" s="1691" t="s">
        <v>1538</v>
      </c>
      <c r="O160" s="1603"/>
      <c r="Q160" s="1603"/>
      <c r="R160" s="1691"/>
      <c r="S160" s="1603"/>
      <c r="T160" s="1691"/>
      <c r="U160" s="1603"/>
      <c r="V160" s="1603">
        <v>0</v>
      </c>
      <c r="W160" s="1603">
        <v>0</v>
      </c>
      <c r="X160" s="1603">
        <v>0</v>
      </c>
      <c r="Y160" s="1603">
        <v>0</v>
      </c>
      <c r="Z160" s="1605">
        <v>0</v>
      </c>
    </row>
    <row r="161" spans="1:26" x14ac:dyDescent="0.25">
      <c r="B161" s="3967"/>
      <c r="C161" s="1603"/>
      <c r="D161" s="1691" t="s">
        <v>1539</v>
      </c>
      <c r="E161" s="1691"/>
      <c r="F161" s="1691"/>
      <c r="G161" s="1691"/>
      <c r="H161" s="1691" t="s">
        <v>1540</v>
      </c>
      <c r="I161" s="1691"/>
      <c r="J161" s="1691"/>
      <c r="K161" s="1603">
        <v>0</v>
      </c>
      <c r="L161" s="1603">
        <v>0</v>
      </c>
      <c r="M161" s="3966"/>
      <c r="N161" s="1691" t="s">
        <v>1541</v>
      </c>
      <c r="O161" s="1603"/>
      <c r="P161" s="1603">
        <v>0</v>
      </c>
      <c r="Q161" s="1603"/>
      <c r="R161" s="1691"/>
      <c r="S161" s="1603"/>
      <c r="T161" s="1691"/>
      <c r="U161" s="1603"/>
      <c r="V161" s="1603">
        <v>0</v>
      </c>
      <c r="W161" s="1603">
        <v>0</v>
      </c>
      <c r="X161" s="1603">
        <v>0</v>
      </c>
      <c r="Y161" s="1603">
        <v>0</v>
      </c>
      <c r="Z161" s="1605">
        <v>0</v>
      </c>
    </row>
    <row r="162" spans="1:26" x14ac:dyDescent="0.25">
      <c r="A162" s="1603">
        <v>0</v>
      </c>
      <c r="B162" s="1603">
        <v>0</v>
      </c>
      <c r="C162" s="1603">
        <v>0</v>
      </c>
      <c r="D162" s="1603">
        <v>0</v>
      </c>
      <c r="E162" s="1603">
        <v>0</v>
      </c>
      <c r="F162" s="1603">
        <v>0</v>
      </c>
      <c r="G162" s="1603">
        <v>0</v>
      </c>
      <c r="H162" s="1603">
        <v>0</v>
      </c>
      <c r="I162" s="1603">
        <v>0</v>
      </c>
      <c r="J162" s="1603">
        <v>0</v>
      </c>
      <c r="K162" s="1603">
        <v>0</v>
      </c>
      <c r="L162" s="1603">
        <v>0</v>
      </c>
      <c r="M162" s="3966"/>
      <c r="N162" s="1691" t="s">
        <v>1542</v>
      </c>
      <c r="O162" s="1603"/>
      <c r="Q162" s="1603"/>
      <c r="R162" s="1691"/>
      <c r="S162" s="1603"/>
      <c r="T162" s="1691"/>
      <c r="U162" s="1603"/>
      <c r="V162" s="1603">
        <v>0</v>
      </c>
      <c r="W162" s="1603">
        <v>0</v>
      </c>
      <c r="X162" s="1603">
        <v>0</v>
      </c>
      <c r="Y162" s="1603">
        <v>0</v>
      </c>
      <c r="Z162" s="1605">
        <v>0</v>
      </c>
    </row>
    <row r="163" spans="1:26" x14ac:dyDescent="0.25">
      <c r="B163" s="3965">
        <v>7.2</v>
      </c>
      <c r="C163" s="1603"/>
      <c r="D163" s="1636" t="s">
        <v>1543</v>
      </c>
      <c r="E163" s="1636"/>
      <c r="F163" s="1636"/>
      <c r="G163" s="1636"/>
      <c r="H163" s="1636"/>
      <c r="I163" s="1636"/>
      <c r="J163" s="1636"/>
      <c r="K163" s="1603">
        <v>0</v>
      </c>
      <c r="L163" s="1603">
        <v>0</v>
      </c>
      <c r="M163" s="3966"/>
      <c r="N163" s="1691" t="s">
        <v>1544</v>
      </c>
      <c r="O163" s="1603"/>
      <c r="Q163" s="1603"/>
      <c r="R163" s="1691"/>
      <c r="S163" s="1603"/>
      <c r="T163" s="1691"/>
      <c r="U163" s="1603"/>
      <c r="V163" s="1603">
        <v>0</v>
      </c>
      <c r="W163" s="1603">
        <v>0</v>
      </c>
      <c r="X163" s="1603">
        <v>0</v>
      </c>
      <c r="Y163" s="1603">
        <v>0</v>
      </c>
      <c r="Z163" s="1605">
        <v>0</v>
      </c>
    </row>
    <row r="164" spans="1:26" x14ac:dyDescent="0.25">
      <c r="B164" s="3966"/>
      <c r="C164" s="1603"/>
      <c r="D164" s="1691" t="s">
        <v>1545</v>
      </c>
      <c r="E164" s="1691"/>
      <c r="F164" s="1691"/>
      <c r="G164" s="1691"/>
      <c r="H164" s="1691"/>
      <c r="I164" s="1691"/>
      <c r="J164" s="1691"/>
      <c r="K164" s="1603">
        <v>0</v>
      </c>
      <c r="L164" s="1603">
        <v>0</v>
      </c>
      <c r="M164" s="3967"/>
      <c r="N164" s="1691" t="s">
        <v>1546</v>
      </c>
      <c r="O164" s="1603"/>
      <c r="Q164" s="1603"/>
      <c r="R164" s="1691"/>
      <c r="S164" s="1603"/>
      <c r="T164" s="1691"/>
      <c r="U164" s="1603"/>
      <c r="V164" s="1603">
        <v>0</v>
      </c>
      <c r="W164" s="1603">
        <v>0</v>
      </c>
      <c r="X164" s="1603">
        <v>0</v>
      </c>
      <c r="Y164" s="1603">
        <v>0</v>
      </c>
      <c r="Z164" s="1605">
        <v>0</v>
      </c>
    </row>
    <row r="165" spans="1:26" x14ac:dyDescent="0.25">
      <c r="B165" s="3967"/>
      <c r="C165" s="1603"/>
      <c r="D165" s="1691" t="s">
        <v>1547</v>
      </c>
      <c r="E165" s="1691"/>
      <c r="F165" s="1691"/>
      <c r="G165" s="1691"/>
      <c r="H165" s="1691"/>
      <c r="I165" s="1691"/>
      <c r="J165" s="1691"/>
      <c r="K165" s="1603">
        <v>0</v>
      </c>
      <c r="L165" s="1603">
        <v>0</v>
      </c>
      <c r="M165" s="1603">
        <v>0</v>
      </c>
      <c r="N165" s="1603">
        <v>0</v>
      </c>
      <c r="O165" s="1603"/>
      <c r="P165" s="1603">
        <v>0</v>
      </c>
      <c r="Q165" s="1603"/>
      <c r="R165" s="1603">
        <v>0</v>
      </c>
      <c r="S165" s="1603"/>
      <c r="T165" s="1603">
        <v>0</v>
      </c>
      <c r="U165" s="1603"/>
      <c r="V165" s="1603">
        <v>0</v>
      </c>
      <c r="W165" s="1603">
        <v>0</v>
      </c>
      <c r="X165" s="1603">
        <v>0</v>
      </c>
      <c r="Y165" s="1603">
        <v>0</v>
      </c>
      <c r="Z165" s="1605">
        <v>0</v>
      </c>
    </row>
    <row r="166" spans="1:26" x14ac:dyDescent="0.25">
      <c r="A166" s="1603">
        <v>0</v>
      </c>
      <c r="B166" s="1603">
        <v>0</v>
      </c>
      <c r="C166" s="1603">
        <v>0</v>
      </c>
      <c r="D166" s="1603">
        <v>0</v>
      </c>
      <c r="E166" s="1603">
        <v>0</v>
      </c>
      <c r="F166" s="1603">
        <v>0</v>
      </c>
      <c r="G166" s="1603">
        <v>0</v>
      </c>
      <c r="H166" s="1603">
        <v>0</v>
      </c>
      <c r="I166" s="1603">
        <v>0</v>
      </c>
      <c r="J166" s="1603">
        <v>0</v>
      </c>
      <c r="K166" s="1603">
        <v>0</v>
      </c>
      <c r="L166" s="1603">
        <v>0</v>
      </c>
      <c r="M166" s="3965">
        <v>7.7</v>
      </c>
      <c r="N166" s="1690" t="s">
        <v>1532</v>
      </c>
      <c r="O166" s="1690"/>
      <c r="P166" s="1690"/>
      <c r="Q166" s="1690"/>
      <c r="R166" s="1690"/>
      <c r="S166" s="1690"/>
      <c r="T166" s="1690"/>
      <c r="U166" s="1690"/>
      <c r="V166" s="1690">
        <v>0</v>
      </c>
      <c r="W166" s="1690"/>
      <c r="X166" s="1690"/>
      <c r="Y166" s="1603"/>
      <c r="Z166" s="1605">
        <v>0</v>
      </c>
    </row>
    <row r="167" spans="1:26" x14ac:dyDescent="0.25">
      <c r="B167" s="3965">
        <v>7.3</v>
      </c>
      <c r="C167" s="1603"/>
      <c r="D167" s="1636" t="s">
        <v>1548</v>
      </c>
      <c r="E167" s="1636"/>
      <c r="F167" s="1636"/>
      <c r="G167" s="1636"/>
      <c r="H167" s="1636"/>
      <c r="I167" s="1636"/>
      <c r="J167" s="1636"/>
      <c r="K167" s="1603">
        <v>0</v>
      </c>
      <c r="L167" s="1603">
        <v>0</v>
      </c>
      <c r="M167" s="3966"/>
      <c r="N167" s="1691" t="s">
        <v>1549</v>
      </c>
      <c r="O167" s="1603"/>
      <c r="P167" s="1603">
        <v>0</v>
      </c>
      <c r="Q167" s="1603"/>
      <c r="R167" s="1691" t="s">
        <v>1550</v>
      </c>
      <c r="S167" s="1603"/>
      <c r="T167" s="1691" t="s">
        <v>1551</v>
      </c>
      <c r="U167" s="1603"/>
      <c r="V167" s="1603">
        <v>0</v>
      </c>
      <c r="W167" s="1603"/>
      <c r="X167" s="1603">
        <v>0</v>
      </c>
      <c r="Y167" s="1603">
        <v>0</v>
      </c>
      <c r="Z167" s="1605">
        <v>0</v>
      </c>
    </row>
    <row r="168" spans="1:26" x14ac:dyDescent="0.25">
      <c r="B168" s="3966"/>
      <c r="C168" s="1603">
        <v>0</v>
      </c>
      <c r="D168" s="1691" t="s">
        <v>1552</v>
      </c>
      <c r="E168" s="1691"/>
      <c r="F168" s="1691"/>
      <c r="G168" s="1691"/>
      <c r="H168" s="1691"/>
      <c r="I168" s="1691"/>
      <c r="J168" s="1691"/>
      <c r="K168" s="1603">
        <v>0</v>
      </c>
      <c r="L168" s="1603">
        <v>0</v>
      </c>
      <c r="M168" s="3966"/>
      <c r="N168" s="1691" t="s">
        <v>1553</v>
      </c>
      <c r="O168" s="1603"/>
      <c r="P168" s="1603">
        <v>0</v>
      </c>
      <c r="Q168" s="1603"/>
      <c r="R168" s="1691" t="s">
        <v>1554</v>
      </c>
      <c r="S168" s="1603"/>
      <c r="T168" s="1691" t="s">
        <v>1555</v>
      </c>
      <c r="U168" s="1603"/>
      <c r="V168" s="1603">
        <v>0</v>
      </c>
      <c r="W168" s="1603"/>
      <c r="X168" s="1603">
        <v>0</v>
      </c>
      <c r="Y168" s="1603">
        <v>0</v>
      </c>
      <c r="Z168" s="1605">
        <v>0</v>
      </c>
    </row>
    <row r="169" spans="1:26" x14ac:dyDescent="0.25">
      <c r="B169" s="3967"/>
      <c r="C169" s="1603">
        <v>0</v>
      </c>
      <c r="D169" s="1603">
        <v>0</v>
      </c>
      <c r="E169" s="1603">
        <v>0</v>
      </c>
      <c r="F169" s="1603">
        <v>0</v>
      </c>
      <c r="G169" s="1603">
        <v>0</v>
      </c>
      <c r="H169" s="1603">
        <v>0</v>
      </c>
      <c r="I169" s="1603">
        <v>0</v>
      </c>
      <c r="J169" s="1603">
        <v>0</v>
      </c>
      <c r="K169" s="1603">
        <v>0</v>
      </c>
      <c r="L169" s="1603">
        <v>0</v>
      </c>
      <c r="M169" s="3966"/>
      <c r="N169" s="1691" t="s">
        <v>1556</v>
      </c>
      <c r="O169" s="1603"/>
      <c r="P169" s="1603">
        <v>0</v>
      </c>
      <c r="Q169" s="1603"/>
      <c r="R169" s="1691" t="s">
        <v>1557</v>
      </c>
      <c r="S169" s="1603"/>
      <c r="T169" s="1691" t="s">
        <v>1558</v>
      </c>
      <c r="U169" s="1603"/>
      <c r="V169" s="1603">
        <v>0</v>
      </c>
      <c r="W169" s="1603"/>
      <c r="X169" s="1603">
        <v>0</v>
      </c>
      <c r="Y169" s="1603">
        <v>0</v>
      </c>
      <c r="Z169" s="1605">
        <v>0</v>
      </c>
    </row>
    <row r="170" spans="1:26" x14ac:dyDescent="0.25">
      <c r="A170" s="1603">
        <v>0</v>
      </c>
      <c r="B170" s="1603">
        <v>0</v>
      </c>
      <c r="C170" s="1603">
        <v>0</v>
      </c>
      <c r="D170" s="1603">
        <v>0</v>
      </c>
      <c r="E170" s="1603">
        <v>0</v>
      </c>
      <c r="F170" s="1603">
        <v>0</v>
      </c>
      <c r="G170" s="1603">
        <v>0</v>
      </c>
      <c r="H170" s="1603">
        <v>0</v>
      </c>
      <c r="I170" s="1603">
        <v>0</v>
      </c>
      <c r="J170" s="1603">
        <v>0</v>
      </c>
      <c r="K170" s="1603">
        <v>0</v>
      </c>
      <c r="L170" s="1603">
        <v>0</v>
      </c>
      <c r="M170" s="3966"/>
      <c r="N170" s="1691" t="s">
        <v>1559</v>
      </c>
      <c r="O170" s="1603"/>
      <c r="P170" s="1603">
        <v>0</v>
      </c>
      <c r="Q170" s="1603"/>
      <c r="R170" s="1691" t="s">
        <v>1560</v>
      </c>
      <c r="S170" s="1603"/>
      <c r="T170" s="1691"/>
      <c r="U170" s="1603"/>
      <c r="V170" s="1603">
        <v>0</v>
      </c>
      <c r="W170" s="1603"/>
      <c r="X170" s="1603">
        <v>0</v>
      </c>
      <c r="Y170" s="1603">
        <v>0</v>
      </c>
      <c r="Z170" s="1605">
        <v>0</v>
      </c>
    </row>
    <row r="171" spans="1:26" x14ac:dyDescent="0.25">
      <c r="B171" s="3965">
        <v>7.4</v>
      </c>
      <c r="C171" s="1603"/>
      <c r="D171" s="1690" t="s">
        <v>1561</v>
      </c>
      <c r="E171" s="1690"/>
      <c r="F171" s="1690"/>
      <c r="G171" s="1690"/>
      <c r="H171" s="1690"/>
      <c r="I171" s="1690"/>
      <c r="J171" s="1690"/>
      <c r="K171" s="1603">
        <v>0</v>
      </c>
      <c r="L171" s="1603">
        <v>0</v>
      </c>
      <c r="M171" s="3966"/>
      <c r="N171" s="1691" t="s">
        <v>1562</v>
      </c>
      <c r="O171" s="1603"/>
      <c r="P171" s="1603">
        <v>0</v>
      </c>
      <c r="Q171" s="1603"/>
      <c r="R171" s="1691" t="s">
        <v>1563</v>
      </c>
      <c r="S171" s="1603"/>
      <c r="T171" s="1691"/>
      <c r="U171" s="1603"/>
      <c r="V171" s="1603">
        <v>0</v>
      </c>
      <c r="W171" s="1603"/>
      <c r="X171" s="1603">
        <v>0</v>
      </c>
      <c r="Y171" s="1603">
        <v>0</v>
      </c>
      <c r="Z171" s="1605">
        <v>0</v>
      </c>
    </row>
    <row r="172" spans="1:26" x14ac:dyDescent="0.25">
      <c r="B172" s="3966"/>
      <c r="C172" s="1603"/>
      <c r="D172" s="1691" t="s">
        <v>1564</v>
      </c>
      <c r="E172" s="1691"/>
      <c r="F172" s="1691"/>
      <c r="G172" s="1691"/>
      <c r="H172" s="1691" t="s">
        <v>1565</v>
      </c>
      <c r="I172" s="1691"/>
      <c r="J172" s="1691"/>
      <c r="K172" s="1603">
        <v>0</v>
      </c>
      <c r="L172" s="1603">
        <v>0</v>
      </c>
      <c r="M172" s="3967"/>
      <c r="N172" s="1691" t="s">
        <v>1566</v>
      </c>
      <c r="O172" s="1603"/>
      <c r="P172" s="1603">
        <v>0</v>
      </c>
      <c r="Q172" s="1603"/>
      <c r="R172" s="1691" t="s">
        <v>1567</v>
      </c>
      <c r="S172" s="1603"/>
      <c r="T172" s="1691"/>
      <c r="U172" s="1603"/>
      <c r="V172" s="1603">
        <v>0</v>
      </c>
      <c r="W172" s="1603"/>
      <c r="X172" s="1603">
        <v>0</v>
      </c>
      <c r="Y172" s="1603">
        <v>0</v>
      </c>
      <c r="Z172" s="1605">
        <v>0</v>
      </c>
    </row>
    <row r="173" spans="1:26" x14ac:dyDescent="0.25">
      <c r="B173" s="3966"/>
      <c r="C173" s="1603"/>
      <c r="D173" s="1691" t="s">
        <v>1568</v>
      </c>
      <c r="E173" s="1691"/>
      <c r="F173" s="1691"/>
      <c r="G173" s="1691"/>
      <c r="H173" s="1691" t="s">
        <v>1569</v>
      </c>
      <c r="I173" s="1691"/>
      <c r="J173" s="1691"/>
      <c r="K173" s="1603">
        <v>0</v>
      </c>
      <c r="L173" s="1603">
        <v>0</v>
      </c>
      <c r="M173" s="1603">
        <v>0</v>
      </c>
      <c r="N173" s="1603">
        <v>0</v>
      </c>
      <c r="O173" s="1603"/>
      <c r="P173" s="1603">
        <v>0</v>
      </c>
      <c r="Q173" s="1603"/>
      <c r="R173" s="1603">
        <v>0</v>
      </c>
      <c r="S173" s="1603"/>
      <c r="T173" s="1603">
        <v>0</v>
      </c>
      <c r="U173" s="1603"/>
      <c r="V173" s="1603">
        <v>0</v>
      </c>
      <c r="W173" s="1603"/>
      <c r="X173" s="1603">
        <v>0</v>
      </c>
      <c r="Y173" s="1603">
        <v>0</v>
      </c>
      <c r="Z173" s="1605">
        <v>0</v>
      </c>
    </row>
    <row r="174" spans="1:26" x14ac:dyDescent="0.25">
      <c r="B174" s="3967"/>
      <c r="C174" s="1603"/>
      <c r="D174" s="1691" t="s">
        <v>1570</v>
      </c>
      <c r="E174" s="1691"/>
      <c r="F174" s="1691"/>
      <c r="G174" s="1691"/>
      <c r="H174" s="1691" t="s">
        <v>1571</v>
      </c>
      <c r="I174" s="1691"/>
      <c r="J174" s="1691"/>
      <c r="K174" s="1603">
        <v>0</v>
      </c>
      <c r="L174" s="1603">
        <v>0</v>
      </c>
      <c r="M174" s="3965">
        <v>7.8</v>
      </c>
      <c r="N174" s="1690" t="s">
        <v>1572</v>
      </c>
      <c r="O174" s="1690"/>
      <c r="P174" s="1690"/>
      <c r="Q174" s="1690"/>
      <c r="R174" s="1690"/>
      <c r="S174" s="1690"/>
      <c r="T174" s="1690"/>
      <c r="U174" s="1690"/>
      <c r="V174" s="1690"/>
      <c r="W174" s="1690"/>
      <c r="X174" s="1690"/>
      <c r="Y174" s="1603"/>
      <c r="Z174" s="1605">
        <v>0</v>
      </c>
    </row>
    <row r="175" spans="1:26" x14ac:dyDescent="0.25">
      <c r="B175" s="1603">
        <v>0</v>
      </c>
      <c r="C175" s="1603"/>
      <c r="D175" s="1603">
        <v>0</v>
      </c>
      <c r="E175" s="1603">
        <v>0</v>
      </c>
      <c r="F175" s="1603">
        <v>0</v>
      </c>
      <c r="G175" s="1603">
        <v>0</v>
      </c>
      <c r="H175" s="1603">
        <v>0</v>
      </c>
      <c r="I175" s="1603">
        <v>0</v>
      </c>
      <c r="J175" s="1603">
        <v>0</v>
      </c>
      <c r="K175" s="1603">
        <v>0</v>
      </c>
      <c r="L175" s="1603">
        <v>0</v>
      </c>
      <c r="M175" s="3966"/>
      <c r="N175" s="1691" t="s">
        <v>1573</v>
      </c>
      <c r="O175" s="1603"/>
      <c r="P175" s="1603">
        <v>0</v>
      </c>
      <c r="Q175" s="1603"/>
      <c r="R175" s="1691" t="s">
        <v>1574</v>
      </c>
      <c r="S175" s="1603"/>
      <c r="T175" s="1691"/>
      <c r="U175" s="1603"/>
      <c r="V175" s="1603">
        <v>0</v>
      </c>
      <c r="W175" s="1603">
        <v>0</v>
      </c>
      <c r="X175" s="1603">
        <v>0</v>
      </c>
      <c r="Y175" s="1603">
        <v>0</v>
      </c>
      <c r="Z175" s="1605">
        <v>0</v>
      </c>
    </row>
    <row r="176" spans="1:26" x14ac:dyDescent="0.25">
      <c r="B176" s="3965">
        <v>7.5</v>
      </c>
      <c r="C176" s="1603">
        <v>0</v>
      </c>
      <c r="D176" s="1690" t="s">
        <v>1575</v>
      </c>
      <c r="E176" s="1690"/>
      <c r="F176" s="1690"/>
      <c r="G176" s="1690"/>
      <c r="H176" s="1690"/>
      <c r="I176" s="1690"/>
      <c r="J176" s="1690"/>
      <c r="K176" s="1603">
        <v>0</v>
      </c>
      <c r="L176" s="1603">
        <v>0</v>
      </c>
      <c r="M176" s="3966"/>
      <c r="N176" s="1691" t="s">
        <v>1576</v>
      </c>
      <c r="O176" s="1603"/>
      <c r="P176" s="1603">
        <v>0</v>
      </c>
      <c r="Q176" s="1603"/>
      <c r="R176" s="1691" t="s">
        <v>1577</v>
      </c>
      <c r="S176" s="1603"/>
      <c r="T176" s="1691" t="s">
        <v>1578</v>
      </c>
      <c r="U176" s="1603"/>
      <c r="V176" s="1603">
        <v>0</v>
      </c>
      <c r="W176" s="1603">
        <v>0</v>
      </c>
      <c r="X176" s="1603">
        <v>0</v>
      </c>
      <c r="Y176" s="1603">
        <v>0</v>
      </c>
      <c r="Z176" s="1605">
        <v>0</v>
      </c>
    </row>
    <row r="177" spans="1:26" x14ac:dyDescent="0.25">
      <c r="B177" s="3966"/>
      <c r="C177" s="1603">
        <v>0</v>
      </c>
      <c r="D177" s="1691" t="s">
        <v>1579</v>
      </c>
      <c r="E177" s="1691"/>
      <c r="F177" s="1691"/>
      <c r="G177" s="1691"/>
      <c r="H177" s="1691"/>
      <c r="I177" s="1603">
        <v>0</v>
      </c>
      <c r="J177" s="1603">
        <v>0</v>
      </c>
      <c r="K177" s="1603">
        <v>0</v>
      </c>
      <c r="L177" s="1603">
        <v>0</v>
      </c>
      <c r="M177" s="3966"/>
      <c r="N177" s="1691" t="s">
        <v>1580</v>
      </c>
      <c r="O177" s="1603"/>
      <c r="P177" s="1603">
        <v>0</v>
      </c>
      <c r="Q177" s="1603"/>
      <c r="R177" s="1691" t="s">
        <v>1581</v>
      </c>
      <c r="S177" s="1603"/>
      <c r="T177" s="1691" t="s">
        <v>1582</v>
      </c>
      <c r="U177" s="1603"/>
      <c r="V177" s="1603">
        <v>0</v>
      </c>
      <c r="W177" s="1603">
        <v>0</v>
      </c>
      <c r="X177" s="1603">
        <v>0</v>
      </c>
      <c r="Y177" s="1603">
        <v>0</v>
      </c>
      <c r="Z177" s="1605">
        <v>0</v>
      </c>
    </row>
    <row r="178" spans="1:26" x14ac:dyDescent="0.25">
      <c r="B178" s="3967"/>
      <c r="C178" s="1603">
        <v>0</v>
      </c>
      <c r="D178" s="1691" t="s">
        <v>1583</v>
      </c>
      <c r="E178" s="1691"/>
      <c r="F178" s="1691"/>
      <c r="G178" s="1691"/>
      <c r="H178" s="1691"/>
      <c r="I178" s="1603">
        <v>0</v>
      </c>
      <c r="J178" s="1603">
        <v>0</v>
      </c>
      <c r="K178" s="1603">
        <v>0</v>
      </c>
      <c r="L178" s="1603">
        <v>0</v>
      </c>
      <c r="M178" s="3966"/>
      <c r="N178" s="1691" t="s">
        <v>1584</v>
      </c>
      <c r="O178" s="1603"/>
      <c r="P178" s="1603">
        <v>0</v>
      </c>
      <c r="Q178" s="1603"/>
      <c r="R178" s="1691" t="s">
        <v>1585</v>
      </c>
      <c r="S178" s="1603"/>
      <c r="T178" s="1691" t="s">
        <v>1586</v>
      </c>
      <c r="U178" s="1603"/>
      <c r="V178" s="1603">
        <v>0</v>
      </c>
      <c r="W178" s="1603">
        <v>0</v>
      </c>
      <c r="X178" s="1603">
        <v>0</v>
      </c>
      <c r="Y178" s="1603">
        <v>0</v>
      </c>
      <c r="Z178" s="1605">
        <v>0</v>
      </c>
    </row>
    <row r="179" spans="1:26" x14ac:dyDescent="0.25">
      <c r="A179" s="1603">
        <v>0</v>
      </c>
      <c r="B179" s="1603">
        <v>0</v>
      </c>
      <c r="C179" s="1603">
        <v>0</v>
      </c>
      <c r="D179" s="1603">
        <v>0</v>
      </c>
      <c r="E179" s="1603">
        <v>0</v>
      </c>
      <c r="F179" s="1603">
        <v>0</v>
      </c>
      <c r="G179" s="1603">
        <v>0</v>
      </c>
      <c r="H179" s="1603">
        <v>0</v>
      </c>
      <c r="I179" s="1603">
        <v>0</v>
      </c>
      <c r="J179" s="1603">
        <v>0</v>
      </c>
      <c r="K179" s="1603">
        <v>0</v>
      </c>
      <c r="L179" s="1603">
        <v>0</v>
      </c>
      <c r="M179" s="3966"/>
      <c r="N179" s="1691" t="s">
        <v>1587</v>
      </c>
      <c r="O179" s="1603"/>
      <c r="P179" s="1603">
        <v>0</v>
      </c>
      <c r="Q179" s="1603"/>
      <c r="R179" s="1691" t="s">
        <v>1588</v>
      </c>
      <c r="S179" s="1603"/>
      <c r="T179" s="1691"/>
      <c r="U179" s="1603"/>
      <c r="V179" s="1603">
        <v>0</v>
      </c>
      <c r="W179" s="1603">
        <v>0</v>
      </c>
      <c r="X179" s="1603">
        <v>0</v>
      </c>
      <c r="Y179" s="1603">
        <v>0</v>
      </c>
      <c r="Z179" s="1605">
        <v>0</v>
      </c>
    </row>
    <row r="180" spans="1:26" x14ac:dyDescent="0.25">
      <c r="B180" s="1603">
        <v>0</v>
      </c>
      <c r="C180" s="1603">
        <v>0</v>
      </c>
      <c r="D180" s="1603">
        <v>0</v>
      </c>
      <c r="E180" s="1603">
        <v>0</v>
      </c>
      <c r="F180" s="1603">
        <v>0</v>
      </c>
      <c r="G180" s="1603">
        <v>0</v>
      </c>
      <c r="H180" s="1603">
        <v>0</v>
      </c>
      <c r="I180" s="1603">
        <v>0</v>
      </c>
      <c r="J180" s="1603">
        <v>0</v>
      </c>
      <c r="K180" s="1603">
        <v>0</v>
      </c>
      <c r="L180" s="1603">
        <v>0</v>
      </c>
      <c r="M180" s="3967"/>
      <c r="N180" s="1691"/>
      <c r="O180" s="1603"/>
      <c r="P180" s="1603">
        <v>0</v>
      </c>
      <c r="Q180" s="1603"/>
      <c r="R180" s="1691"/>
      <c r="S180" s="1603"/>
      <c r="T180" s="1691"/>
      <c r="U180" s="1603"/>
      <c r="V180" s="1603">
        <v>0</v>
      </c>
      <c r="W180" s="1603">
        <v>0</v>
      </c>
      <c r="X180" s="1603">
        <v>0</v>
      </c>
      <c r="Y180" s="1603">
        <v>0</v>
      </c>
      <c r="Z180" s="1605">
        <v>0</v>
      </c>
    </row>
    <row r="181" spans="1:26" x14ac:dyDescent="0.25">
      <c r="B181" s="1603">
        <v>0</v>
      </c>
      <c r="C181" s="1603">
        <v>0</v>
      </c>
      <c r="D181" s="1603">
        <v>0</v>
      </c>
      <c r="E181" s="1603">
        <v>0</v>
      </c>
      <c r="F181" s="1603">
        <v>0</v>
      </c>
      <c r="G181" s="1603">
        <v>0</v>
      </c>
      <c r="H181" s="1603">
        <v>0</v>
      </c>
      <c r="I181" s="1603">
        <v>0</v>
      </c>
      <c r="J181" s="1603">
        <v>0</v>
      </c>
      <c r="K181" s="1603">
        <v>0</v>
      </c>
      <c r="L181" s="1603">
        <v>0</v>
      </c>
      <c r="M181" s="1603"/>
      <c r="N181" s="1603"/>
      <c r="O181" s="1603"/>
      <c r="P181" s="1603">
        <v>0</v>
      </c>
      <c r="Q181" s="1603"/>
      <c r="R181" s="1603"/>
      <c r="S181" s="1603"/>
      <c r="T181" s="1603"/>
      <c r="U181" s="1603"/>
      <c r="V181" s="1603">
        <v>0</v>
      </c>
      <c r="W181" s="1603">
        <v>0</v>
      </c>
      <c r="X181" s="1603">
        <v>0</v>
      </c>
      <c r="Y181" s="1603">
        <v>0</v>
      </c>
      <c r="Z181" s="1605">
        <v>0</v>
      </c>
    </row>
    <row r="182" spans="1:26" ht="24.95" customHeight="1" x14ac:dyDescent="0.25">
      <c r="B182" s="3961" t="s">
        <v>1589</v>
      </c>
      <c r="C182" s="3962"/>
      <c r="D182" s="3962"/>
      <c r="E182" s="3962"/>
      <c r="F182" s="3962"/>
      <c r="G182" s="3962"/>
      <c r="H182" s="3962"/>
      <c r="I182" s="3962"/>
      <c r="J182" s="3962"/>
      <c r="K182" s="3962"/>
      <c r="L182" s="3962"/>
      <c r="M182" s="3962"/>
      <c r="N182" s="3962"/>
      <c r="O182" s="3962"/>
      <c r="P182" s="3962"/>
      <c r="Q182" s="3962"/>
      <c r="R182" s="3962"/>
      <c r="S182" s="3962"/>
      <c r="T182" s="3962"/>
      <c r="U182" s="3962"/>
      <c r="V182" s="3962"/>
      <c r="W182" s="3962"/>
      <c r="X182" s="3962"/>
      <c r="Y182" s="1603"/>
      <c r="Z182" s="1605">
        <v>0</v>
      </c>
    </row>
    <row r="183" spans="1:26" x14ac:dyDescent="0.25">
      <c r="B183" s="1603">
        <v>0</v>
      </c>
      <c r="C183" s="1603">
        <v>0</v>
      </c>
      <c r="D183" s="1603">
        <v>0</v>
      </c>
      <c r="E183" s="1603">
        <v>0</v>
      </c>
      <c r="F183" s="1603">
        <v>0</v>
      </c>
      <c r="G183" s="1603">
        <v>0</v>
      </c>
      <c r="H183" s="1603">
        <v>0</v>
      </c>
      <c r="I183" s="1603">
        <v>0</v>
      </c>
      <c r="J183" s="1603">
        <v>0</v>
      </c>
      <c r="K183" s="1603">
        <v>0</v>
      </c>
      <c r="L183" s="1603">
        <v>0</v>
      </c>
      <c r="M183" s="1603">
        <v>0</v>
      </c>
      <c r="N183" s="1603">
        <v>0</v>
      </c>
      <c r="O183" s="1603">
        <v>0</v>
      </c>
      <c r="P183" s="1603">
        <v>0</v>
      </c>
      <c r="Q183" s="1603">
        <v>0</v>
      </c>
      <c r="R183" s="1603">
        <v>0</v>
      </c>
      <c r="S183" s="1603">
        <v>0</v>
      </c>
      <c r="T183" s="1603">
        <v>0</v>
      </c>
      <c r="U183" s="1603">
        <v>0</v>
      </c>
      <c r="V183" s="1603">
        <v>0</v>
      </c>
      <c r="W183" s="1603">
        <v>0</v>
      </c>
      <c r="X183" s="1603">
        <v>0</v>
      </c>
      <c r="Y183" s="1603">
        <v>0</v>
      </c>
      <c r="Z183" s="1605">
        <v>0</v>
      </c>
    </row>
    <row r="184" spans="1:26" x14ac:dyDescent="0.25">
      <c r="B184" s="1603">
        <v>0</v>
      </c>
      <c r="C184" s="1603">
        <v>0</v>
      </c>
      <c r="D184" s="1603">
        <v>0</v>
      </c>
      <c r="E184" s="1603">
        <v>0</v>
      </c>
      <c r="F184" s="1603">
        <v>0</v>
      </c>
      <c r="G184" s="1603">
        <v>0</v>
      </c>
      <c r="H184" s="1603">
        <v>0</v>
      </c>
      <c r="I184" s="1603">
        <v>0</v>
      </c>
      <c r="J184" s="1603">
        <v>0</v>
      </c>
      <c r="K184" s="1603">
        <v>0</v>
      </c>
      <c r="L184" s="1603">
        <v>0</v>
      </c>
      <c r="M184" s="1603">
        <v>0</v>
      </c>
      <c r="N184" s="1603">
        <v>0</v>
      </c>
      <c r="O184" s="1603">
        <v>0</v>
      </c>
      <c r="P184" s="1603">
        <v>0</v>
      </c>
      <c r="Q184" s="1603">
        <v>0</v>
      </c>
      <c r="R184" s="1603">
        <v>0</v>
      </c>
      <c r="S184" s="1603">
        <v>0</v>
      </c>
      <c r="T184" s="1603">
        <v>0</v>
      </c>
      <c r="U184" s="1603">
        <v>0</v>
      </c>
      <c r="V184" s="1603">
        <v>0</v>
      </c>
      <c r="W184" s="1603">
        <v>0</v>
      </c>
      <c r="X184" s="1603">
        <v>0</v>
      </c>
      <c r="Y184" s="1603">
        <v>0</v>
      </c>
      <c r="Z184" s="1605">
        <v>0</v>
      </c>
    </row>
    <row r="185" spans="1:26" ht="25.5" x14ac:dyDescent="0.25">
      <c r="B185" s="1603">
        <v>0</v>
      </c>
      <c r="C185" s="1603">
        <v>0</v>
      </c>
      <c r="D185" s="3881" t="s">
        <v>1590</v>
      </c>
      <c r="E185" s="1691"/>
      <c r="F185" s="1556" t="s">
        <v>1591</v>
      </c>
      <c r="G185" s="1691"/>
      <c r="H185" s="1556" t="s">
        <v>1592</v>
      </c>
      <c r="I185" s="1691"/>
      <c r="J185" s="1556" t="s">
        <v>1593</v>
      </c>
      <c r="K185" s="1691"/>
      <c r="L185" s="1556" t="s">
        <v>1594</v>
      </c>
      <c r="M185" s="1691"/>
      <c r="N185" s="1556" t="s">
        <v>1128</v>
      </c>
      <c r="O185" s="1691"/>
      <c r="P185" s="1556" t="s">
        <v>1595</v>
      </c>
      <c r="Q185" s="1691"/>
      <c r="R185" s="1556" t="s">
        <v>1596</v>
      </c>
      <c r="S185" s="1691"/>
      <c r="T185" s="1556" t="s">
        <v>1597</v>
      </c>
      <c r="U185" s="1691"/>
      <c r="V185" s="1556" t="s">
        <v>1598</v>
      </c>
      <c r="W185" s="1691"/>
      <c r="X185" s="1691"/>
      <c r="Y185" s="1603"/>
      <c r="Z185" s="1605">
        <v>0</v>
      </c>
    </row>
    <row r="186" spans="1:26" x14ac:dyDescent="0.25">
      <c r="B186" s="1603">
        <v>0</v>
      </c>
      <c r="C186" s="1603">
        <v>0</v>
      </c>
      <c r="D186" s="3882"/>
      <c r="E186" s="1691"/>
      <c r="F186" s="3963"/>
      <c r="G186" s="1691"/>
      <c r="H186" s="3963"/>
      <c r="I186" s="1691"/>
      <c r="J186" s="3963"/>
      <c r="K186" s="1691"/>
      <c r="L186" s="3963"/>
      <c r="M186" s="1691"/>
      <c r="N186" s="3963"/>
      <c r="O186" s="1691"/>
      <c r="P186" s="3963"/>
      <c r="Q186" s="1691"/>
      <c r="R186" s="3963"/>
      <c r="S186" s="1691"/>
      <c r="T186" s="3963"/>
      <c r="U186" s="1691"/>
      <c r="V186" s="3937"/>
      <c r="W186" s="1691"/>
      <c r="X186" s="1691"/>
      <c r="Y186" s="1603"/>
      <c r="Z186" s="1605">
        <v>0</v>
      </c>
    </row>
    <row r="187" spans="1:26" x14ac:dyDescent="0.25">
      <c r="A187" s="1603">
        <v>0</v>
      </c>
      <c r="B187" s="1603">
        <v>0</v>
      </c>
      <c r="C187" s="1603">
        <v>0</v>
      </c>
      <c r="D187" s="3883"/>
      <c r="E187" s="1691"/>
      <c r="F187" s="3964"/>
      <c r="G187" s="1691"/>
      <c r="H187" s="3964"/>
      <c r="I187" s="1691"/>
      <c r="J187" s="3964"/>
      <c r="K187" s="1691"/>
      <c r="L187" s="3964"/>
      <c r="M187" s="1691"/>
      <c r="N187" s="3964"/>
      <c r="O187" s="1691"/>
      <c r="P187" s="3964"/>
      <c r="Q187" s="1691"/>
      <c r="R187" s="3964"/>
      <c r="S187" s="1691"/>
      <c r="T187" s="3964"/>
      <c r="U187" s="1691"/>
      <c r="V187" s="3938"/>
      <c r="W187" s="1691"/>
      <c r="X187" s="1691"/>
      <c r="Y187" s="1603"/>
      <c r="Z187" s="1605">
        <v>0</v>
      </c>
    </row>
    <row r="188" spans="1:26" x14ac:dyDescent="0.25">
      <c r="B188" s="1603">
        <v>0</v>
      </c>
      <c r="C188" s="1603">
        <v>0</v>
      </c>
      <c r="D188" s="1603">
        <v>0</v>
      </c>
      <c r="E188" s="1603">
        <v>0</v>
      </c>
      <c r="F188" s="1691"/>
      <c r="G188" s="1691"/>
      <c r="H188" s="1691"/>
      <c r="I188" s="1691"/>
      <c r="J188" s="1691"/>
      <c r="K188" s="1691"/>
      <c r="L188" s="1691"/>
      <c r="M188" s="1691"/>
      <c r="N188" s="1603">
        <v>0</v>
      </c>
      <c r="O188" s="1691"/>
      <c r="P188" s="1691"/>
      <c r="Q188" s="1691"/>
      <c r="R188" s="1691"/>
      <c r="S188" s="1691"/>
      <c r="T188" s="1691"/>
      <c r="U188" s="1691"/>
      <c r="V188" s="1691"/>
      <c r="W188" s="1691"/>
      <c r="X188" s="1691"/>
      <c r="Y188" s="1603"/>
      <c r="Z188" s="1605">
        <v>0</v>
      </c>
    </row>
    <row r="189" spans="1:26" ht="25.5" x14ac:dyDescent="0.25">
      <c r="B189" s="1603">
        <v>0</v>
      </c>
      <c r="C189" s="1603">
        <v>0</v>
      </c>
      <c r="D189" s="1603">
        <v>0</v>
      </c>
      <c r="E189" s="1603">
        <v>0</v>
      </c>
      <c r="F189" s="1571" t="s">
        <v>1599</v>
      </c>
      <c r="G189" s="1691"/>
      <c r="H189" s="1576" t="s">
        <v>1600</v>
      </c>
      <c r="I189" s="1691"/>
      <c r="J189" s="1692" t="s">
        <v>1601</v>
      </c>
      <c r="K189" s="1691"/>
      <c r="L189" s="1693" t="s">
        <v>1602</v>
      </c>
      <c r="M189" s="1691"/>
      <c r="N189" s="1694" t="s">
        <v>1603</v>
      </c>
      <c r="O189" s="1691"/>
      <c r="P189" s="1695" t="s">
        <v>1604</v>
      </c>
      <c r="Q189" s="1691"/>
      <c r="R189" s="1696" t="s">
        <v>1605</v>
      </c>
      <c r="S189" s="1691"/>
      <c r="T189" s="1576" t="s">
        <v>1606</v>
      </c>
      <c r="U189" s="1691"/>
      <c r="V189" s="1697" t="s">
        <v>1607</v>
      </c>
      <c r="W189" s="1691"/>
      <c r="X189" s="1698" t="s">
        <v>1608</v>
      </c>
      <c r="Y189" s="1603"/>
      <c r="Z189" s="1605">
        <v>0</v>
      </c>
    </row>
    <row r="190" spans="1:26" x14ac:dyDescent="0.25">
      <c r="B190" s="1603">
        <v>0</v>
      </c>
      <c r="C190" s="1603">
        <v>0</v>
      </c>
      <c r="D190" s="1603">
        <v>0</v>
      </c>
      <c r="E190" s="1603">
        <v>0</v>
      </c>
      <c r="F190" s="3937"/>
      <c r="G190" s="1691"/>
      <c r="H190" s="3937"/>
      <c r="I190" s="1691"/>
      <c r="J190" s="3937"/>
      <c r="K190" s="1691"/>
      <c r="L190" s="3937"/>
      <c r="M190" s="1691"/>
      <c r="N190" s="3937"/>
      <c r="O190" s="1691"/>
      <c r="P190" s="3937"/>
      <c r="Q190" s="1691"/>
      <c r="R190" s="3937"/>
      <c r="S190" s="1691"/>
      <c r="T190" s="3937"/>
      <c r="U190" s="1691"/>
      <c r="V190" s="3937"/>
      <c r="W190" s="1691"/>
      <c r="X190" s="3937"/>
      <c r="Y190" s="1603"/>
      <c r="Z190" s="1605">
        <v>0</v>
      </c>
    </row>
    <row r="191" spans="1:26" x14ac:dyDescent="0.25">
      <c r="B191" s="1603">
        <v>0</v>
      </c>
      <c r="C191" s="1603">
        <v>0</v>
      </c>
      <c r="D191" s="1603">
        <v>0</v>
      </c>
      <c r="E191" s="1603">
        <v>0</v>
      </c>
      <c r="F191" s="3938"/>
      <c r="G191" s="1691"/>
      <c r="H191" s="3938"/>
      <c r="I191" s="1691"/>
      <c r="J191" s="3938"/>
      <c r="K191" s="1691"/>
      <c r="L191" s="3938"/>
      <c r="M191" s="1691"/>
      <c r="N191" s="3938"/>
      <c r="O191" s="1691"/>
      <c r="P191" s="3938"/>
      <c r="Q191" s="1691"/>
      <c r="R191" s="3938"/>
      <c r="S191" s="1691"/>
      <c r="T191" s="3938"/>
      <c r="U191" s="1691"/>
      <c r="V191" s="3938"/>
      <c r="W191" s="1691"/>
      <c r="X191" s="3938"/>
      <c r="Y191" s="1603"/>
      <c r="Z191" s="1605">
        <v>0</v>
      </c>
    </row>
    <row r="192" spans="1:26" x14ac:dyDescent="0.25">
      <c r="B192" s="1603">
        <v>0</v>
      </c>
      <c r="C192" s="1603">
        <v>0</v>
      </c>
      <c r="D192" s="1603">
        <v>0</v>
      </c>
      <c r="E192" s="1603">
        <v>0</v>
      </c>
      <c r="F192" s="1691"/>
      <c r="G192" s="1691"/>
      <c r="H192" s="1691"/>
      <c r="I192" s="1691"/>
      <c r="J192" s="1691"/>
      <c r="K192" s="1691"/>
      <c r="L192" s="1691"/>
      <c r="M192" s="1691"/>
      <c r="N192" s="1603">
        <v>0</v>
      </c>
      <c r="O192" s="1603">
        <v>0</v>
      </c>
      <c r="P192" s="1603">
        <v>0</v>
      </c>
      <c r="Q192" s="1603">
        <v>0</v>
      </c>
      <c r="R192" s="1603">
        <v>0</v>
      </c>
      <c r="S192" s="1603">
        <v>0</v>
      </c>
      <c r="T192" s="1603">
        <v>0</v>
      </c>
      <c r="U192" s="1603">
        <v>0</v>
      </c>
      <c r="V192" s="1603">
        <v>0</v>
      </c>
      <c r="W192" s="1603">
        <v>0</v>
      </c>
      <c r="X192" s="1603">
        <v>0</v>
      </c>
      <c r="Y192" s="1603">
        <v>0</v>
      </c>
      <c r="Z192" s="1605">
        <v>0</v>
      </c>
    </row>
    <row r="193" spans="1:26" x14ac:dyDescent="0.25">
      <c r="B193" s="1603">
        <v>0</v>
      </c>
      <c r="C193" s="1603">
        <v>0</v>
      </c>
      <c r="D193" s="1603">
        <v>0</v>
      </c>
      <c r="E193" s="1603">
        <v>0</v>
      </c>
      <c r="F193" s="1576" t="s">
        <v>1609</v>
      </c>
      <c r="G193" s="1691"/>
      <c r="H193" s="1571" t="s">
        <v>1610</v>
      </c>
      <c r="I193" s="1691"/>
      <c r="J193" s="1699" t="s">
        <v>1611</v>
      </c>
      <c r="K193" s="1691"/>
      <c r="L193" s="1641" t="s">
        <v>1612</v>
      </c>
      <c r="M193" s="1691"/>
      <c r="N193" s="1626" t="s">
        <v>1613</v>
      </c>
      <c r="O193" s="1603">
        <v>0</v>
      </c>
      <c r="P193" s="1603">
        <v>0</v>
      </c>
      <c r="Q193" s="1603">
        <v>0</v>
      </c>
      <c r="R193" s="1603">
        <v>0</v>
      </c>
      <c r="S193" s="1603">
        <v>0</v>
      </c>
      <c r="T193" s="1603">
        <v>0</v>
      </c>
      <c r="U193" s="1603">
        <v>0</v>
      </c>
      <c r="V193" s="1603">
        <v>0</v>
      </c>
      <c r="W193" s="1603">
        <v>0</v>
      </c>
      <c r="X193" s="1603">
        <v>0</v>
      </c>
      <c r="Y193" s="1603">
        <v>0</v>
      </c>
      <c r="Z193" s="1605">
        <v>0</v>
      </c>
    </row>
    <row r="194" spans="1:26" x14ac:dyDescent="0.25">
      <c r="B194" s="1603">
        <v>0</v>
      </c>
      <c r="C194" s="1603">
        <v>0</v>
      </c>
      <c r="D194" s="1603">
        <v>0</v>
      </c>
      <c r="E194" s="1603">
        <v>0</v>
      </c>
      <c r="F194" s="3937"/>
      <c r="G194" s="1691"/>
      <c r="H194" s="3937"/>
      <c r="I194" s="1691"/>
      <c r="J194" s="3937"/>
      <c r="K194" s="1691"/>
      <c r="L194" s="3937"/>
      <c r="M194" s="1691"/>
      <c r="N194" s="3937"/>
      <c r="O194" s="1603">
        <v>0</v>
      </c>
      <c r="P194" s="1603">
        <v>0</v>
      </c>
      <c r="Q194" s="1603">
        <v>0</v>
      </c>
      <c r="R194" s="1603">
        <v>0</v>
      </c>
      <c r="S194" s="1603">
        <v>0</v>
      </c>
      <c r="T194" s="1603">
        <v>0</v>
      </c>
      <c r="U194" s="1603">
        <v>0</v>
      </c>
      <c r="V194" s="1603">
        <v>0</v>
      </c>
      <c r="W194" s="1603">
        <v>0</v>
      </c>
      <c r="X194" s="1603">
        <v>0</v>
      </c>
      <c r="Y194" s="1603">
        <v>0</v>
      </c>
      <c r="Z194" s="1605">
        <v>0</v>
      </c>
    </row>
    <row r="195" spans="1:26" x14ac:dyDescent="0.25">
      <c r="A195" s="1603">
        <v>0</v>
      </c>
      <c r="B195" s="1603">
        <v>0</v>
      </c>
      <c r="C195" s="1603">
        <v>0</v>
      </c>
      <c r="D195" s="1603">
        <v>0</v>
      </c>
      <c r="E195" s="1603">
        <v>0</v>
      </c>
      <c r="F195" s="3938"/>
      <c r="G195" s="1691"/>
      <c r="H195" s="3938"/>
      <c r="I195" s="1691"/>
      <c r="J195" s="3938"/>
      <c r="K195" s="1691"/>
      <c r="L195" s="3938"/>
      <c r="M195" s="1691"/>
      <c r="N195" s="3938"/>
      <c r="O195" s="1603">
        <v>0</v>
      </c>
      <c r="P195" s="1603">
        <v>0</v>
      </c>
      <c r="Q195" s="1603">
        <v>0</v>
      </c>
      <c r="R195" s="1603">
        <v>0</v>
      </c>
      <c r="S195" s="1603">
        <v>0</v>
      </c>
      <c r="T195" s="1603">
        <v>0</v>
      </c>
      <c r="U195" s="1603">
        <v>0</v>
      </c>
      <c r="V195" s="1603">
        <v>0</v>
      </c>
      <c r="W195" s="1603">
        <v>0</v>
      </c>
      <c r="X195" s="1603">
        <v>0</v>
      </c>
      <c r="Y195" s="1603">
        <v>0</v>
      </c>
      <c r="Z195" s="1605">
        <v>0</v>
      </c>
    </row>
    <row r="196" spans="1:26" x14ac:dyDescent="0.25">
      <c r="B196" s="1603">
        <v>0</v>
      </c>
      <c r="C196" s="1603">
        <v>0</v>
      </c>
      <c r="D196" s="1603">
        <v>0</v>
      </c>
      <c r="E196" s="1603">
        <v>0</v>
      </c>
      <c r="F196" s="1691"/>
      <c r="G196" s="1691"/>
      <c r="H196" s="1691"/>
      <c r="I196" s="1691"/>
      <c r="J196" s="1691"/>
      <c r="K196" s="1691"/>
      <c r="L196" s="1691"/>
      <c r="M196" s="1691"/>
      <c r="N196" s="1603">
        <v>0</v>
      </c>
      <c r="O196" s="1603">
        <v>0</v>
      </c>
      <c r="P196" s="1603">
        <v>0</v>
      </c>
      <c r="Q196" s="1603">
        <v>0</v>
      </c>
      <c r="R196" s="1603">
        <v>0</v>
      </c>
      <c r="S196" s="1603">
        <v>0</v>
      </c>
      <c r="T196" s="1603">
        <v>0</v>
      </c>
      <c r="U196" s="1603">
        <v>0</v>
      </c>
      <c r="V196" s="1603">
        <v>0</v>
      </c>
      <c r="W196" s="1603">
        <v>0</v>
      </c>
      <c r="X196" s="1603">
        <v>0</v>
      </c>
      <c r="Y196" s="1603">
        <v>0</v>
      </c>
      <c r="Z196" s="1605">
        <v>0</v>
      </c>
    </row>
    <row r="197" spans="1:26" x14ac:dyDescent="0.25">
      <c r="B197" s="1603">
        <v>0</v>
      </c>
      <c r="C197" s="1603">
        <v>0</v>
      </c>
      <c r="D197" s="3881" t="s">
        <v>1614</v>
      </c>
      <c r="E197" s="1691"/>
      <c r="F197" s="3884" t="s">
        <v>1615</v>
      </c>
      <c r="G197" s="1691"/>
      <c r="H197" s="3884" t="s">
        <v>1616</v>
      </c>
      <c r="I197" s="1691"/>
      <c r="J197" s="3884" t="s">
        <v>1617</v>
      </c>
      <c r="K197" s="1691"/>
      <c r="L197" s="3884" t="s">
        <v>1618</v>
      </c>
      <c r="M197" s="1691"/>
      <c r="N197" s="1603">
        <v>0</v>
      </c>
      <c r="O197" s="1603">
        <v>0</v>
      </c>
      <c r="P197" s="1603">
        <v>0</v>
      </c>
      <c r="Q197" s="1603">
        <v>0</v>
      </c>
      <c r="R197" s="1603">
        <v>0</v>
      </c>
      <c r="S197" s="1603">
        <v>0</v>
      </c>
      <c r="T197" s="1603">
        <v>0</v>
      </c>
      <c r="U197" s="1603">
        <v>0</v>
      </c>
      <c r="V197" s="1603">
        <v>0</v>
      </c>
      <c r="W197" s="1603">
        <v>0</v>
      </c>
      <c r="X197" s="1603">
        <v>0</v>
      </c>
      <c r="Y197" s="1603">
        <v>0</v>
      </c>
      <c r="Z197" s="1605"/>
    </row>
    <row r="198" spans="1:26" x14ac:dyDescent="0.25">
      <c r="B198" s="1603">
        <v>0</v>
      </c>
      <c r="C198" s="1603">
        <v>0</v>
      </c>
      <c r="D198" s="3882"/>
      <c r="E198" s="1691"/>
      <c r="F198" s="3885"/>
      <c r="G198" s="1691"/>
      <c r="H198" s="3885"/>
      <c r="I198" s="1691"/>
      <c r="J198" s="3885"/>
      <c r="K198" s="1691"/>
      <c r="L198" s="3885"/>
      <c r="M198" s="1691"/>
      <c r="N198" s="1603">
        <v>0</v>
      </c>
      <c r="O198" s="1603">
        <v>0</v>
      </c>
      <c r="P198" s="1603">
        <v>0</v>
      </c>
      <c r="Q198" s="1603">
        <v>0</v>
      </c>
      <c r="R198" s="1603">
        <v>0</v>
      </c>
      <c r="S198" s="1603">
        <v>0</v>
      </c>
      <c r="T198" s="1603">
        <v>0</v>
      </c>
      <c r="U198" s="1603">
        <v>0</v>
      </c>
      <c r="V198" s="1603">
        <v>0</v>
      </c>
      <c r="W198" s="1603">
        <v>0</v>
      </c>
      <c r="X198" s="1603">
        <v>0</v>
      </c>
      <c r="Y198" s="1603">
        <v>0</v>
      </c>
      <c r="Z198" s="1605"/>
    </row>
    <row r="199" spans="1:26" x14ac:dyDescent="0.25">
      <c r="B199" s="1603">
        <v>0</v>
      </c>
      <c r="C199" s="1603">
        <v>0</v>
      </c>
      <c r="D199" s="3883"/>
      <c r="E199" s="1691"/>
      <c r="F199" s="1700"/>
      <c r="G199" s="1691"/>
      <c r="H199" s="1700"/>
      <c r="I199" s="1691"/>
      <c r="J199" s="1700"/>
      <c r="K199" s="1691"/>
      <c r="L199" s="1700"/>
      <c r="M199" s="1691"/>
      <c r="N199" s="1603">
        <v>0</v>
      </c>
      <c r="O199" s="1603">
        <v>0</v>
      </c>
      <c r="P199" s="1603">
        <v>0</v>
      </c>
      <c r="Q199" s="1603">
        <v>0</v>
      </c>
      <c r="R199" s="1603">
        <v>0</v>
      </c>
      <c r="S199" s="1603">
        <v>0</v>
      </c>
      <c r="T199" s="1603">
        <v>0</v>
      </c>
      <c r="U199" s="1603">
        <v>0</v>
      </c>
      <c r="V199" s="1603">
        <v>0</v>
      </c>
      <c r="W199" s="1603">
        <v>0</v>
      </c>
      <c r="X199" s="1603">
        <v>0</v>
      </c>
      <c r="Y199" s="1603">
        <v>0</v>
      </c>
      <c r="Z199" s="1605"/>
    </row>
    <row r="200" spans="1:26" x14ac:dyDescent="0.25">
      <c r="B200" s="1603">
        <v>0</v>
      </c>
      <c r="C200" s="1603">
        <v>0</v>
      </c>
      <c r="D200" s="1691"/>
      <c r="E200" s="1691"/>
      <c r="F200" s="1691"/>
      <c r="G200" s="1691"/>
      <c r="H200" s="1691"/>
      <c r="I200" s="1691"/>
      <c r="J200" s="1691"/>
      <c r="K200" s="1691"/>
      <c r="L200" s="1691"/>
      <c r="M200" s="1691"/>
      <c r="N200" s="1603">
        <v>0</v>
      </c>
      <c r="O200" s="1603">
        <v>0</v>
      </c>
      <c r="P200" s="1603">
        <v>0</v>
      </c>
      <c r="Q200" s="1603">
        <v>0</v>
      </c>
      <c r="R200" s="1603">
        <v>0</v>
      </c>
      <c r="S200" s="1603">
        <v>0</v>
      </c>
      <c r="T200" s="1603">
        <v>0</v>
      </c>
      <c r="U200" s="1603">
        <v>0</v>
      </c>
      <c r="V200" s="1603">
        <v>0</v>
      </c>
      <c r="W200" s="1603">
        <v>0</v>
      </c>
      <c r="X200" s="1603">
        <v>0</v>
      </c>
      <c r="Y200" s="1603">
        <v>0</v>
      </c>
      <c r="Z200" s="1605"/>
    </row>
    <row r="201" spans="1:26" x14ac:dyDescent="0.25">
      <c r="B201" s="1603">
        <v>0</v>
      </c>
      <c r="C201" s="1603">
        <v>0</v>
      </c>
      <c r="D201" s="3884" t="s">
        <v>1619</v>
      </c>
      <c r="E201" s="1691"/>
      <c r="F201" s="3941" t="s">
        <v>1273</v>
      </c>
      <c r="G201" s="1691"/>
      <c r="H201" s="3956" t="s">
        <v>1280</v>
      </c>
      <c r="I201" s="1691"/>
      <c r="J201" s="3947" t="s">
        <v>1287</v>
      </c>
      <c r="K201" s="1691"/>
      <c r="L201" s="3959" t="s">
        <v>1290</v>
      </c>
      <c r="M201" s="1691"/>
      <c r="N201" s="1683" t="s">
        <v>1293</v>
      </c>
      <c r="O201" s="1691"/>
      <c r="P201" s="1680" t="s">
        <v>1295</v>
      </c>
      <c r="Q201" s="1691"/>
      <c r="R201" s="1681" t="s">
        <v>1298</v>
      </c>
      <c r="S201" s="1691"/>
      <c r="T201" s="1682" t="s">
        <v>1300</v>
      </c>
      <c r="U201" s="1691"/>
      <c r="V201" s="1691"/>
      <c r="W201" s="1691"/>
      <c r="X201" s="1691"/>
      <c r="Y201" s="1603"/>
      <c r="Z201" s="1605"/>
    </row>
    <row r="202" spans="1:26" x14ac:dyDescent="0.25">
      <c r="B202" s="1603">
        <v>0</v>
      </c>
      <c r="C202" s="1603">
        <v>0</v>
      </c>
      <c r="D202" s="3885"/>
      <c r="E202" s="1691"/>
      <c r="F202" s="3942"/>
      <c r="G202" s="1691"/>
      <c r="H202" s="3957"/>
      <c r="I202" s="1691"/>
      <c r="J202" s="3948"/>
      <c r="K202" s="1691"/>
      <c r="L202" s="3960"/>
      <c r="M202" s="1691"/>
      <c r="N202" s="3937"/>
      <c r="O202" s="1691"/>
      <c r="P202" s="3937"/>
      <c r="Q202" s="1691"/>
      <c r="R202" s="3937"/>
      <c r="S202" s="1691"/>
      <c r="T202" s="3939"/>
      <c r="U202" s="1691"/>
      <c r="V202" s="1691"/>
      <c r="W202" s="1691"/>
      <c r="X202" s="1691"/>
      <c r="Y202" s="1603"/>
      <c r="Z202" s="1605"/>
    </row>
    <row r="203" spans="1:26" x14ac:dyDescent="0.25">
      <c r="B203" s="1603">
        <v>0</v>
      </c>
      <c r="C203" s="1603">
        <v>0</v>
      </c>
      <c r="D203" s="3886"/>
      <c r="E203" s="1691"/>
      <c r="F203" s="3943"/>
      <c r="G203" s="1691"/>
      <c r="H203" s="3958"/>
      <c r="I203" s="1691"/>
      <c r="J203" s="3949"/>
      <c r="K203" s="1691"/>
      <c r="L203" s="1701"/>
      <c r="M203" s="1691"/>
      <c r="N203" s="3938"/>
      <c r="O203" s="1691"/>
      <c r="P203" s="3938"/>
      <c r="Q203" s="1691"/>
      <c r="R203" s="3938"/>
      <c r="S203" s="1691"/>
      <c r="T203" s="3940"/>
      <c r="U203" s="1691"/>
      <c r="V203" s="1691"/>
      <c r="W203" s="1691"/>
      <c r="X203" s="1691"/>
      <c r="Y203" s="1603"/>
      <c r="Z203" s="1605"/>
    </row>
    <row r="204" spans="1:26" x14ac:dyDescent="0.25">
      <c r="B204" s="1603">
        <v>0</v>
      </c>
      <c r="C204" s="1603">
        <v>0</v>
      </c>
      <c r="D204" s="1691"/>
      <c r="E204" s="1691"/>
      <c r="F204" s="1691"/>
      <c r="G204" s="1691"/>
      <c r="H204" s="1691"/>
      <c r="I204" s="1691"/>
      <c r="J204" s="1691"/>
      <c r="K204" s="1691"/>
      <c r="L204" s="1691"/>
      <c r="M204" s="1691"/>
      <c r="N204" s="1603"/>
      <c r="O204" s="1691"/>
      <c r="P204" s="1691"/>
      <c r="Q204" s="1691"/>
      <c r="R204" s="1691"/>
      <c r="S204" s="1691"/>
      <c r="T204" s="1691"/>
      <c r="U204" s="1691"/>
      <c r="V204" s="1691"/>
      <c r="W204" s="1691"/>
      <c r="X204" s="1691"/>
      <c r="Y204" s="1603"/>
      <c r="Z204" s="1605"/>
    </row>
    <row r="205" spans="1:26" x14ac:dyDescent="0.25">
      <c r="B205" s="1603">
        <v>0</v>
      </c>
      <c r="C205" s="1603">
        <v>0</v>
      </c>
      <c r="D205" s="3884" t="s">
        <v>1266</v>
      </c>
      <c r="E205" s="1691"/>
      <c r="F205" s="3941" t="s">
        <v>1274</v>
      </c>
      <c r="G205" s="1691"/>
      <c r="H205" s="3944" t="s">
        <v>1281</v>
      </c>
      <c r="I205" s="1691"/>
      <c r="J205" s="3947" t="s">
        <v>1288</v>
      </c>
      <c r="K205" s="1691"/>
      <c r="L205" s="3950" t="s">
        <v>1291</v>
      </c>
      <c r="M205" s="1691"/>
      <c r="N205" s="3953" t="s">
        <v>1294</v>
      </c>
      <c r="O205" s="1691"/>
      <c r="P205" s="3925" t="s">
        <v>1296</v>
      </c>
      <c r="Q205" s="1691"/>
      <c r="R205" s="3928" t="s">
        <v>1299</v>
      </c>
      <c r="S205" s="1691"/>
      <c r="T205" s="3931" t="s">
        <v>1301</v>
      </c>
      <c r="U205" s="1691"/>
      <c r="V205" s="1691"/>
      <c r="W205" s="1691"/>
      <c r="X205" s="1691"/>
      <c r="Y205" s="1603"/>
      <c r="Z205" s="1605"/>
    </row>
    <row r="206" spans="1:26" x14ac:dyDescent="0.25">
      <c r="B206" s="1603">
        <v>0</v>
      </c>
      <c r="C206" s="1603">
        <v>0</v>
      </c>
      <c r="D206" s="3885"/>
      <c r="E206" s="1691"/>
      <c r="F206" s="3942"/>
      <c r="G206" s="1691"/>
      <c r="H206" s="3945"/>
      <c r="I206" s="1691"/>
      <c r="J206" s="3948"/>
      <c r="K206" s="1691"/>
      <c r="L206" s="3951"/>
      <c r="M206" s="1691"/>
      <c r="N206" s="3954"/>
      <c r="O206" s="1691"/>
      <c r="P206" s="3926"/>
      <c r="Q206" s="1691"/>
      <c r="R206" s="3929"/>
      <c r="S206" s="1691"/>
      <c r="T206" s="3932"/>
      <c r="U206" s="1691"/>
      <c r="V206" s="1691"/>
      <c r="W206" s="1691"/>
      <c r="X206" s="1691"/>
      <c r="Y206" s="1603"/>
      <c r="Z206" s="1605"/>
    </row>
    <row r="207" spans="1:26" x14ac:dyDescent="0.25">
      <c r="B207" s="1603">
        <v>0</v>
      </c>
      <c r="C207" s="1603">
        <v>0</v>
      </c>
      <c r="D207" s="3886"/>
      <c r="E207" s="1691"/>
      <c r="F207" s="3943"/>
      <c r="G207" s="1691"/>
      <c r="H207" s="3946"/>
      <c r="I207" s="1691"/>
      <c r="J207" s="3949"/>
      <c r="K207" s="1691"/>
      <c r="L207" s="3952"/>
      <c r="M207" s="1691"/>
      <c r="N207" s="3955"/>
      <c r="O207" s="1691"/>
      <c r="P207" s="3927"/>
      <c r="Q207" s="1691"/>
      <c r="R207" s="3930"/>
      <c r="S207" s="1691"/>
      <c r="T207" s="3933"/>
      <c r="U207" s="1691"/>
      <c r="V207" s="1691"/>
      <c r="W207" s="1691"/>
      <c r="X207" s="1691"/>
      <c r="Y207" s="1603"/>
      <c r="Z207" s="1605"/>
    </row>
    <row r="208" spans="1:26" x14ac:dyDescent="0.25">
      <c r="B208" s="1603">
        <v>0</v>
      </c>
      <c r="C208" s="1603">
        <v>0</v>
      </c>
      <c r="D208" s="1691"/>
      <c r="E208" s="1691"/>
      <c r="F208" s="1691"/>
      <c r="G208" s="1691"/>
      <c r="H208" s="1691"/>
      <c r="I208" s="1691"/>
      <c r="J208" s="1691"/>
      <c r="K208" s="1691"/>
      <c r="L208" s="1691"/>
      <c r="M208" s="1603">
        <v>0</v>
      </c>
      <c r="N208" s="1603">
        <v>0</v>
      </c>
      <c r="O208" s="1603">
        <v>0</v>
      </c>
      <c r="P208" s="1603">
        <v>0</v>
      </c>
      <c r="Q208" s="1603">
        <v>0</v>
      </c>
      <c r="R208" s="1603">
        <v>0</v>
      </c>
      <c r="S208" s="1603">
        <v>0</v>
      </c>
      <c r="T208" s="1603">
        <v>0</v>
      </c>
      <c r="U208" s="1603">
        <v>0</v>
      </c>
      <c r="V208" s="1603">
        <v>0</v>
      </c>
      <c r="W208" s="1603">
        <v>0</v>
      </c>
      <c r="X208" s="1603">
        <v>0</v>
      </c>
      <c r="Y208" s="1603">
        <v>0</v>
      </c>
      <c r="Z208" s="1605"/>
    </row>
    <row r="209" spans="2:26" x14ac:dyDescent="0.25">
      <c r="B209" s="1603">
        <v>0</v>
      </c>
      <c r="C209" s="1603">
        <v>0</v>
      </c>
      <c r="D209" s="3884" t="s">
        <v>1267</v>
      </c>
      <c r="E209" s="1691"/>
      <c r="F209" s="3934" t="s">
        <v>1275</v>
      </c>
      <c r="G209" s="1691"/>
      <c r="H209" s="3934" t="s">
        <v>1282</v>
      </c>
      <c r="I209" s="1691"/>
      <c r="J209" s="3934" t="s">
        <v>1289</v>
      </c>
      <c r="K209" s="1691"/>
      <c r="L209" s="3934" t="s">
        <v>1292</v>
      </c>
      <c r="M209" s="1603">
        <v>0</v>
      </c>
      <c r="N209" s="1603">
        <v>0</v>
      </c>
      <c r="O209" s="1603">
        <v>0</v>
      </c>
      <c r="P209" s="1603">
        <v>0</v>
      </c>
      <c r="Q209" s="1603">
        <v>0</v>
      </c>
      <c r="R209" s="1603">
        <v>0</v>
      </c>
      <c r="S209" s="1603">
        <v>0</v>
      </c>
      <c r="T209" s="1603">
        <v>0</v>
      </c>
      <c r="U209" s="1603">
        <v>0</v>
      </c>
      <c r="V209" s="1603">
        <v>0</v>
      </c>
      <c r="W209" s="1603">
        <v>0</v>
      </c>
      <c r="X209" s="1603">
        <v>0</v>
      </c>
      <c r="Y209" s="1603">
        <v>0</v>
      </c>
      <c r="Z209" s="1605"/>
    </row>
    <row r="210" spans="2:26" x14ac:dyDescent="0.25">
      <c r="B210" s="1603">
        <v>0</v>
      </c>
      <c r="C210" s="1603">
        <v>0</v>
      </c>
      <c r="D210" s="3885"/>
      <c r="E210" s="1691"/>
      <c r="F210" s="3935"/>
      <c r="G210" s="1691"/>
      <c r="H210" s="3935"/>
      <c r="I210" s="1691"/>
      <c r="J210" s="3935"/>
      <c r="K210" s="1691"/>
      <c r="L210" s="3935"/>
      <c r="M210" s="1603">
        <v>0</v>
      </c>
      <c r="N210" s="1603">
        <v>0</v>
      </c>
      <c r="O210" s="1603">
        <v>0</v>
      </c>
      <c r="P210" s="1603">
        <v>0</v>
      </c>
      <c r="Q210" s="1603">
        <v>0</v>
      </c>
      <c r="R210" s="1603">
        <v>0</v>
      </c>
      <c r="S210" s="1603">
        <v>0</v>
      </c>
      <c r="T210" s="1603">
        <v>0</v>
      </c>
      <c r="U210" s="1603">
        <v>0</v>
      </c>
      <c r="V210" s="1603">
        <v>0</v>
      </c>
      <c r="W210" s="1603">
        <v>0</v>
      </c>
      <c r="X210" s="1603">
        <v>0</v>
      </c>
      <c r="Y210" s="1603">
        <v>0</v>
      </c>
      <c r="Z210" s="1605"/>
    </row>
    <row r="211" spans="2:26" x14ac:dyDescent="0.25">
      <c r="B211" s="1603">
        <v>0</v>
      </c>
      <c r="C211" s="1603">
        <v>0</v>
      </c>
      <c r="D211" s="3886"/>
      <c r="E211" s="1691"/>
      <c r="F211" s="3936"/>
      <c r="G211" s="1691"/>
      <c r="H211" s="3936"/>
      <c r="I211" s="1691"/>
      <c r="J211" s="3936"/>
      <c r="K211" s="1691"/>
      <c r="L211" s="3936"/>
      <c r="M211" s="1603">
        <v>0</v>
      </c>
      <c r="N211" s="1603">
        <v>0</v>
      </c>
      <c r="O211" s="1603">
        <v>0</v>
      </c>
      <c r="P211" s="1603">
        <v>0</v>
      </c>
      <c r="Q211" s="1603">
        <v>0</v>
      </c>
      <c r="R211" s="1603">
        <v>0</v>
      </c>
      <c r="S211" s="1603">
        <v>0</v>
      </c>
      <c r="T211" s="1603">
        <v>0</v>
      </c>
      <c r="U211" s="1603">
        <v>0</v>
      </c>
      <c r="V211" s="1603">
        <v>0</v>
      </c>
      <c r="W211" s="1603">
        <v>0</v>
      </c>
      <c r="X211" s="1603">
        <v>0</v>
      </c>
      <c r="Y211" s="1603">
        <v>0</v>
      </c>
      <c r="Z211" s="1605"/>
    </row>
    <row r="212" spans="2:26" ht="16.5" thickBot="1" x14ac:dyDescent="0.3">
      <c r="B212" s="1603">
        <v>0</v>
      </c>
      <c r="C212" s="1603">
        <v>0</v>
      </c>
      <c r="D212" s="1691"/>
      <c r="E212" s="1691"/>
      <c r="F212" s="1691"/>
      <c r="G212" s="1691"/>
      <c r="H212" s="1691"/>
      <c r="I212" s="1691"/>
      <c r="J212" s="1691"/>
      <c r="K212" s="1691"/>
      <c r="L212" s="1691"/>
      <c r="M212" s="1603">
        <v>0</v>
      </c>
      <c r="N212" s="1603">
        <v>0</v>
      </c>
      <c r="O212" s="1603">
        <v>0</v>
      </c>
      <c r="P212" s="1603">
        <v>0</v>
      </c>
      <c r="Q212" s="1603">
        <v>0</v>
      </c>
      <c r="R212" s="1603">
        <v>0</v>
      </c>
      <c r="S212" s="1603">
        <v>0</v>
      </c>
      <c r="T212" s="1603">
        <v>0</v>
      </c>
      <c r="U212" s="1603">
        <v>0</v>
      </c>
      <c r="V212" s="1603">
        <v>0</v>
      </c>
      <c r="W212" s="1603">
        <v>0</v>
      </c>
      <c r="X212" s="1603">
        <v>0</v>
      </c>
      <c r="Y212" s="1603">
        <v>0</v>
      </c>
      <c r="Z212" s="1605"/>
    </row>
    <row r="213" spans="2:26" ht="38.25" customHeight="1" x14ac:dyDescent="0.25">
      <c r="B213" s="1603">
        <v>0</v>
      </c>
      <c r="C213" s="1603">
        <v>0</v>
      </c>
      <c r="D213" s="3915" t="s">
        <v>1620</v>
      </c>
      <c r="E213" s="1691"/>
      <c r="F213" s="3917" t="s">
        <v>1621</v>
      </c>
      <c r="G213" s="3918"/>
      <c r="H213" s="3918"/>
      <c r="I213" s="3918"/>
      <c r="J213" s="3919"/>
      <c r="K213" s="1691"/>
      <c r="L213" s="3917" t="s">
        <v>1622</v>
      </c>
      <c r="M213" s="3918"/>
      <c r="N213" s="3918"/>
      <c r="O213" s="3918"/>
      <c r="P213" s="3919"/>
      <c r="Q213" s="1691"/>
      <c r="R213" s="3917" t="s">
        <v>1623</v>
      </c>
      <c r="S213" s="3918"/>
      <c r="T213" s="3918"/>
      <c r="U213" s="3918"/>
      <c r="V213" s="3919"/>
      <c r="W213" s="1603">
        <v>0</v>
      </c>
      <c r="X213" s="1603">
        <v>0</v>
      </c>
      <c r="Y213" s="1603">
        <v>0</v>
      </c>
      <c r="Z213" s="1605"/>
    </row>
    <row r="214" spans="2:26" ht="15.75" customHeight="1" x14ac:dyDescent="0.25">
      <c r="B214" s="1603">
        <v>0</v>
      </c>
      <c r="C214" s="1603">
        <v>0</v>
      </c>
      <c r="D214" s="3916"/>
      <c r="E214" s="1691"/>
      <c r="F214" s="3920" t="s">
        <v>1624</v>
      </c>
      <c r="G214" s="1691"/>
      <c r="H214" s="3921" t="s">
        <v>1625</v>
      </c>
      <c r="I214" s="1691"/>
      <c r="J214" s="3922" t="s">
        <v>1210</v>
      </c>
      <c r="K214" s="1691"/>
      <c r="L214" s="3907" t="s">
        <v>1624</v>
      </c>
      <c r="M214" s="1691"/>
      <c r="N214" s="3923" t="s">
        <v>1625</v>
      </c>
      <c r="O214" s="1691"/>
      <c r="P214" s="3924" t="s">
        <v>1210</v>
      </c>
      <c r="Q214" s="1691"/>
      <c r="R214" s="3907" t="s">
        <v>1624</v>
      </c>
      <c r="S214" s="1691"/>
      <c r="T214" s="3908" t="s">
        <v>1625</v>
      </c>
      <c r="U214" s="1691"/>
      <c r="V214" s="3909" t="s">
        <v>1210</v>
      </c>
      <c r="W214" s="1603">
        <v>0</v>
      </c>
      <c r="X214" s="1603">
        <v>0</v>
      </c>
      <c r="Y214" s="1603">
        <v>0</v>
      </c>
      <c r="Z214" s="1605"/>
    </row>
    <row r="215" spans="2:26" ht="15.75" customHeight="1" x14ac:dyDescent="0.25">
      <c r="B215" s="1603">
        <v>0</v>
      </c>
      <c r="C215" s="1603">
        <v>0</v>
      </c>
      <c r="D215" s="3916"/>
      <c r="E215" s="1691"/>
      <c r="F215" s="3920"/>
      <c r="G215" s="1691"/>
      <c r="H215" s="3921"/>
      <c r="I215" s="1691"/>
      <c r="J215" s="3922"/>
      <c r="K215" s="1691"/>
      <c r="L215" s="3907"/>
      <c r="M215" s="1691"/>
      <c r="N215" s="3923"/>
      <c r="O215" s="1691"/>
      <c r="P215" s="3924"/>
      <c r="Q215" s="1691"/>
      <c r="R215" s="3907"/>
      <c r="S215" s="1691"/>
      <c r="T215" s="3908"/>
      <c r="U215" s="1691"/>
      <c r="V215" s="3909"/>
      <c r="W215" s="1603">
        <v>0</v>
      </c>
      <c r="X215" s="1603">
        <v>0</v>
      </c>
      <c r="Y215" s="1603">
        <v>0</v>
      </c>
      <c r="Z215" s="1605"/>
    </row>
    <row r="216" spans="2:26" ht="15.75" customHeight="1" x14ac:dyDescent="0.25">
      <c r="B216" s="1603">
        <v>0</v>
      </c>
      <c r="C216" s="1603">
        <v>0</v>
      </c>
      <c r="D216" s="3916"/>
      <c r="E216" s="1691"/>
      <c r="F216" s="3897" t="s">
        <v>1398</v>
      </c>
      <c r="G216" s="1691"/>
      <c r="H216" s="3898" t="s">
        <v>1382</v>
      </c>
      <c r="I216" s="1691"/>
      <c r="J216" s="3896" t="s">
        <v>1383</v>
      </c>
      <c r="K216" s="1691"/>
      <c r="L216" s="3903" t="s">
        <v>1382</v>
      </c>
      <c r="M216" s="1691"/>
      <c r="N216" s="3905" t="s">
        <v>1398</v>
      </c>
      <c r="O216" s="1691"/>
      <c r="P216" s="3896" t="s">
        <v>1383</v>
      </c>
      <c r="Q216" s="1691"/>
      <c r="R216" s="3903" t="s">
        <v>1382</v>
      </c>
      <c r="S216" s="1691"/>
      <c r="T216" s="3913" t="s">
        <v>1383</v>
      </c>
      <c r="U216" s="1691"/>
      <c r="V216" s="3901" t="s">
        <v>1398</v>
      </c>
      <c r="W216" s="1603">
        <v>0</v>
      </c>
      <c r="X216" s="1603">
        <v>0</v>
      </c>
      <c r="Y216" s="1603">
        <v>0</v>
      </c>
      <c r="Z216" s="1605"/>
    </row>
    <row r="217" spans="2:26" ht="15.75" customHeight="1" x14ac:dyDescent="0.25">
      <c r="B217" s="1603">
        <v>0</v>
      </c>
      <c r="C217" s="1603">
        <v>0</v>
      </c>
      <c r="D217" s="3916"/>
      <c r="E217" s="1691"/>
      <c r="F217" s="3897"/>
      <c r="G217" s="1691"/>
      <c r="H217" s="3898"/>
      <c r="I217" s="1691"/>
      <c r="J217" s="3896"/>
      <c r="K217" s="1691"/>
      <c r="L217" s="3903"/>
      <c r="M217" s="1691"/>
      <c r="N217" s="3905"/>
      <c r="O217" s="1691"/>
      <c r="P217" s="3896"/>
      <c r="Q217" s="1691"/>
      <c r="R217" s="3903"/>
      <c r="S217" s="1691"/>
      <c r="T217" s="3913"/>
      <c r="U217" s="1691"/>
      <c r="V217" s="3901"/>
      <c r="W217" s="1603">
        <v>0</v>
      </c>
      <c r="X217" s="1603">
        <v>0</v>
      </c>
      <c r="Y217" s="1603">
        <v>0</v>
      </c>
      <c r="Z217" s="1605"/>
    </row>
    <row r="218" spans="2:26" ht="15.75" customHeight="1" x14ac:dyDescent="0.25">
      <c r="B218" s="1603">
        <v>0</v>
      </c>
      <c r="C218" s="1603">
        <v>0</v>
      </c>
      <c r="D218" s="3916"/>
      <c r="E218" s="1691"/>
      <c r="F218" s="3897"/>
      <c r="G218" s="1691"/>
      <c r="H218" s="3913" t="s">
        <v>1383</v>
      </c>
      <c r="I218" s="1691"/>
      <c r="J218" s="3912" t="s">
        <v>1382</v>
      </c>
      <c r="K218" s="1691"/>
      <c r="L218" s="3910" t="s">
        <v>1383</v>
      </c>
      <c r="M218" s="1691"/>
      <c r="N218" s="3905"/>
      <c r="O218" s="1691"/>
      <c r="P218" s="3912" t="s">
        <v>1382</v>
      </c>
      <c r="Q218" s="1691"/>
      <c r="R218" s="3910" t="s">
        <v>1383</v>
      </c>
      <c r="S218" s="1691"/>
      <c r="T218" s="3898" t="s">
        <v>1382</v>
      </c>
      <c r="U218" s="1691"/>
      <c r="V218" s="3901"/>
      <c r="W218" s="1603">
        <v>0</v>
      </c>
      <c r="X218" s="1603">
        <v>0</v>
      </c>
      <c r="Y218" s="1603">
        <v>0</v>
      </c>
      <c r="Z218" s="1605"/>
    </row>
    <row r="219" spans="2:26" ht="15.75" customHeight="1" x14ac:dyDescent="0.25">
      <c r="B219" s="1603">
        <v>0</v>
      </c>
      <c r="C219" s="1603">
        <v>0</v>
      </c>
      <c r="D219" s="3916"/>
      <c r="E219" s="1691"/>
      <c r="F219" s="3897"/>
      <c r="G219" s="1691"/>
      <c r="H219" s="3913"/>
      <c r="I219" s="1691"/>
      <c r="J219" s="3912"/>
      <c r="K219" s="1691"/>
      <c r="L219" s="3910"/>
      <c r="M219" s="1691"/>
      <c r="N219" s="3905"/>
      <c r="O219" s="1691"/>
      <c r="P219" s="3912"/>
      <c r="Q219" s="1691"/>
      <c r="R219" s="3910"/>
      <c r="S219" s="1691"/>
      <c r="T219" s="3898"/>
      <c r="U219" s="1691"/>
      <c r="V219" s="3901"/>
      <c r="W219" s="1603">
        <v>0</v>
      </c>
      <c r="X219" s="1603">
        <v>0</v>
      </c>
      <c r="Y219" s="1603">
        <v>0</v>
      </c>
      <c r="Z219" s="1605"/>
    </row>
    <row r="220" spans="2:26" ht="16.5" customHeight="1" x14ac:dyDescent="0.25">
      <c r="B220" s="1603">
        <v>0</v>
      </c>
      <c r="C220" s="1603">
        <v>0</v>
      </c>
      <c r="D220" s="3916"/>
      <c r="E220" s="1691"/>
      <c r="F220" s="1702"/>
      <c r="G220" s="1703"/>
      <c r="H220" s="1616"/>
      <c r="I220" s="1703"/>
      <c r="J220" s="1704"/>
      <c r="K220" s="1691"/>
      <c r="L220" s="1705"/>
      <c r="M220" s="1691"/>
      <c r="O220" s="1691"/>
      <c r="P220" s="1706"/>
      <c r="Q220" s="1691"/>
      <c r="R220" s="1707"/>
      <c r="S220" s="1691"/>
      <c r="U220" s="1691"/>
      <c r="V220" s="1708"/>
      <c r="W220" s="1603">
        <v>0</v>
      </c>
      <c r="X220" s="1603">
        <v>0</v>
      </c>
      <c r="Y220" s="1603">
        <v>0</v>
      </c>
      <c r="Z220" s="1605"/>
    </row>
    <row r="221" spans="2:26" ht="15.75" customHeight="1" x14ac:dyDescent="0.25">
      <c r="B221" s="1603">
        <v>0</v>
      </c>
      <c r="C221" s="1603">
        <v>0</v>
      </c>
      <c r="D221" s="3916"/>
      <c r="E221" s="1691"/>
      <c r="F221" s="3903" t="s">
        <v>1382</v>
      </c>
      <c r="G221" s="1691"/>
      <c r="H221" s="3905" t="s">
        <v>1398</v>
      </c>
      <c r="I221" s="1691"/>
      <c r="J221" s="3896" t="s">
        <v>1383</v>
      </c>
      <c r="K221" s="1691"/>
      <c r="L221" s="3897" t="s">
        <v>1398</v>
      </c>
      <c r="M221" s="1691"/>
      <c r="N221" s="3898" t="s">
        <v>1382</v>
      </c>
      <c r="O221" s="1691"/>
      <c r="P221" s="3896" t="s">
        <v>1383</v>
      </c>
      <c r="Q221" s="1691"/>
      <c r="R221" s="3897" t="s">
        <v>1398</v>
      </c>
      <c r="S221" s="1691"/>
      <c r="T221" s="3913" t="s">
        <v>1383</v>
      </c>
      <c r="U221" s="1691"/>
      <c r="V221" s="3912" t="s">
        <v>1382</v>
      </c>
      <c r="W221" s="1603">
        <v>0</v>
      </c>
      <c r="X221" s="1603">
        <v>0</v>
      </c>
      <c r="Y221" s="1603">
        <v>0</v>
      </c>
      <c r="Z221" s="1605"/>
    </row>
    <row r="222" spans="2:26" ht="15.75" customHeight="1" x14ac:dyDescent="0.25">
      <c r="B222" s="1603">
        <v>0</v>
      </c>
      <c r="C222" s="1603">
        <v>0</v>
      </c>
      <c r="D222" s="3916"/>
      <c r="E222" s="1691"/>
      <c r="F222" s="3903"/>
      <c r="G222" s="1691"/>
      <c r="H222" s="3905"/>
      <c r="I222" s="1691"/>
      <c r="J222" s="3896"/>
      <c r="K222" s="1691"/>
      <c r="L222" s="3897"/>
      <c r="M222" s="1691"/>
      <c r="N222" s="3898"/>
      <c r="O222" s="1691"/>
      <c r="P222" s="3896"/>
      <c r="Q222" s="1691"/>
      <c r="R222" s="3897"/>
      <c r="S222" s="1691"/>
      <c r="T222" s="3913"/>
      <c r="U222" s="1691"/>
      <c r="V222" s="3912"/>
      <c r="W222" s="1603">
        <v>0</v>
      </c>
      <c r="X222" s="1603">
        <v>0</v>
      </c>
      <c r="Y222" s="1603">
        <v>0</v>
      </c>
      <c r="Z222" s="1605"/>
    </row>
    <row r="223" spans="2:26" ht="15.75" customHeight="1" x14ac:dyDescent="0.25">
      <c r="B223" s="1603">
        <v>0</v>
      </c>
      <c r="C223" s="1603">
        <v>0</v>
      </c>
      <c r="D223" s="3916"/>
      <c r="E223" s="1691"/>
      <c r="F223" s="3903"/>
      <c r="G223" s="1691"/>
      <c r="H223" s="3913" t="s">
        <v>1383</v>
      </c>
      <c r="I223" s="1691"/>
      <c r="J223" s="3901" t="s">
        <v>1398</v>
      </c>
      <c r="K223" s="1691"/>
      <c r="L223" s="3910" t="s">
        <v>1383</v>
      </c>
      <c r="M223" s="1691"/>
      <c r="N223" s="3898"/>
      <c r="O223" s="1691"/>
      <c r="P223" s="3901" t="s">
        <v>1398</v>
      </c>
      <c r="Q223" s="1691"/>
      <c r="R223" s="3910" t="s">
        <v>1383</v>
      </c>
      <c r="S223" s="1691"/>
      <c r="T223" s="3905" t="s">
        <v>1398</v>
      </c>
      <c r="U223" s="1691"/>
      <c r="V223" s="3912"/>
      <c r="W223" s="1603">
        <v>0</v>
      </c>
      <c r="X223" s="1603">
        <v>0</v>
      </c>
      <c r="Y223" s="1603">
        <v>0</v>
      </c>
      <c r="Z223" s="1605"/>
    </row>
    <row r="224" spans="2:26" ht="16.5" customHeight="1" x14ac:dyDescent="0.25">
      <c r="B224" s="1603">
        <v>0</v>
      </c>
      <c r="C224" s="1603">
        <v>0</v>
      </c>
      <c r="D224" s="3916"/>
      <c r="E224" s="1691"/>
      <c r="F224" s="3903"/>
      <c r="G224" s="1691"/>
      <c r="H224" s="3913"/>
      <c r="I224" s="1691"/>
      <c r="J224" s="3901"/>
      <c r="K224" s="1691"/>
      <c r="L224" s="3910"/>
      <c r="M224" s="1691"/>
      <c r="N224" s="3898"/>
      <c r="O224" s="1691"/>
      <c r="P224" s="3901"/>
      <c r="Q224" s="1691"/>
      <c r="R224" s="3910"/>
      <c r="S224" s="1691"/>
      <c r="T224" s="3905"/>
      <c r="U224" s="1691"/>
      <c r="V224" s="3912"/>
      <c r="W224" s="1603">
        <v>0</v>
      </c>
      <c r="X224" s="1603">
        <v>0</v>
      </c>
      <c r="Y224" s="1603">
        <v>0</v>
      </c>
      <c r="Z224" s="1605">
        <v>0</v>
      </c>
    </row>
    <row r="225" spans="1:26" ht="15.75" customHeight="1" x14ac:dyDescent="0.25">
      <c r="B225" s="1603">
        <v>0</v>
      </c>
      <c r="C225" s="1603">
        <v>0</v>
      </c>
      <c r="D225" s="3916"/>
      <c r="E225" s="1691"/>
      <c r="F225" s="1614"/>
      <c r="G225" s="1703"/>
      <c r="H225" s="1616"/>
      <c r="I225" s="1703"/>
      <c r="J225" s="1709"/>
      <c r="K225" s="1691"/>
      <c r="L225" s="1705"/>
      <c r="M225" s="1691"/>
      <c r="O225" s="1691"/>
      <c r="P225" s="1706"/>
      <c r="Q225" s="1691"/>
      <c r="R225" s="1705"/>
      <c r="S225" s="1691"/>
      <c r="U225" s="1691"/>
      <c r="V225" s="1708"/>
      <c r="W225" s="1603">
        <v>0</v>
      </c>
      <c r="X225" s="1603">
        <v>0</v>
      </c>
      <c r="Y225" s="1603">
        <v>0</v>
      </c>
      <c r="Z225" s="1605"/>
    </row>
    <row r="226" spans="1:26" ht="15.75" customHeight="1" x14ac:dyDescent="0.25">
      <c r="B226" s="1603">
        <v>0</v>
      </c>
      <c r="C226" s="1603">
        <v>0</v>
      </c>
      <c r="D226" s="3916"/>
      <c r="E226" s="1691"/>
      <c r="F226" s="3910" t="s">
        <v>1383</v>
      </c>
      <c r="G226" s="1691"/>
      <c r="H226" s="3905" t="s">
        <v>1398</v>
      </c>
      <c r="I226" s="1691"/>
      <c r="J226" s="3912" t="s">
        <v>1382</v>
      </c>
      <c r="K226" s="1691"/>
      <c r="L226" s="3897" t="s">
        <v>1398</v>
      </c>
      <c r="M226" s="1691"/>
      <c r="N226" s="3913" t="s">
        <v>1383</v>
      </c>
      <c r="O226" s="1691"/>
      <c r="P226" s="3912" t="s">
        <v>1382</v>
      </c>
      <c r="Q226" s="1691"/>
      <c r="R226" s="3897" t="s">
        <v>1398</v>
      </c>
      <c r="S226" s="1691"/>
      <c r="T226" s="3898" t="s">
        <v>1382</v>
      </c>
      <c r="U226" s="1691"/>
      <c r="V226" s="3896" t="s">
        <v>1383</v>
      </c>
      <c r="W226" s="1603">
        <v>0</v>
      </c>
      <c r="X226" s="1603">
        <v>0</v>
      </c>
      <c r="Y226" s="1603">
        <v>0</v>
      </c>
      <c r="Z226" s="1605">
        <v>0</v>
      </c>
    </row>
    <row r="227" spans="1:26" ht="15.75" customHeight="1" x14ac:dyDescent="0.25">
      <c r="B227" s="1603">
        <v>0</v>
      </c>
      <c r="C227" s="1603">
        <v>0</v>
      </c>
      <c r="D227" s="3916"/>
      <c r="E227" s="1691"/>
      <c r="F227" s="3910"/>
      <c r="G227" s="1691"/>
      <c r="H227" s="3905"/>
      <c r="I227" s="1691"/>
      <c r="J227" s="3912"/>
      <c r="K227" s="1691"/>
      <c r="L227" s="3897"/>
      <c r="M227" s="1691"/>
      <c r="N227" s="3913"/>
      <c r="O227" s="1691"/>
      <c r="P227" s="3912"/>
      <c r="Q227" s="1691"/>
      <c r="R227" s="3897"/>
      <c r="S227" s="1691"/>
      <c r="T227" s="3898"/>
      <c r="U227" s="1691"/>
      <c r="V227" s="3896"/>
      <c r="W227" s="1603">
        <v>0</v>
      </c>
      <c r="X227" s="1603">
        <v>0</v>
      </c>
      <c r="Y227" s="1603">
        <v>0</v>
      </c>
      <c r="Z227" s="1605">
        <v>0</v>
      </c>
    </row>
    <row r="228" spans="1:26" ht="15.75" customHeight="1" x14ac:dyDescent="0.25">
      <c r="B228" s="1603">
        <v>0</v>
      </c>
      <c r="C228" s="1603">
        <v>0</v>
      </c>
      <c r="D228" s="3916"/>
      <c r="E228" s="1691"/>
      <c r="F228" s="3910"/>
      <c r="G228" s="1691"/>
      <c r="H228" s="3898" t="s">
        <v>1382</v>
      </c>
      <c r="I228" s="1691"/>
      <c r="J228" s="3901" t="s">
        <v>1398</v>
      </c>
      <c r="K228" s="1691"/>
      <c r="L228" s="3903" t="s">
        <v>1382</v>
      </c>
      <c r="M228" s="1691"/>
      <c r="N228" s="3913"/>
      <c r="O228" s="1691"/>
      <c r="P228" s="3901" t="s">
        <v>1398</v>
      </c>
      <c r="Q228" s="1691"/>
      <c r="R228" s="3903" t="s">
        <v>1382</v>
      </c>
      <c r="S228" s="1691"/>
      <c r="T228" s="3905" t="s">
        <v>1398</v>
      </c>
      <c r="U228" s="1691"/>
      <c r="V228" s="3896"/>
      <c r="W228" s="1603">
        <v>0</v>
      </c>
      <c r="X228" s="1603">
        <v>0</v>
      </c>
      <c r="Y228" s="1603">
        <v>0</v>
      </c>
      <c r="Z228" s="1605">
        <v>0</v>
      </c>
    </row>
    <row r="229" spans="1:26" ht="16.5" customHeight="1" thickBot="1" x14ac:dyDescent="0.3">
      <c r="B229" s="1603">
        <v>0</v>
      </c>
      <c r="C229" s="1603">
        <v>0</v>
      </c>
      <c r="D229" s="3916"/>
      <c r="E229" s="1691"/>
      <c r="F229" s="3911"/>
      <c r="G229" s="1710"/>
      <c r="H229" s="3900"/>
      <c r="I229" s="1710"/>
      <c r="J229" s="3902"/>
      <c r="K229" s="1691"/>
      <c r="L229" s="3904"/>
      <c r="M229" s="1710"/>
      <c r="N229" s="3914"/>
      <c r="O229" s="1710"/>
      <c r="P229" s="3902"/>
      <c r="Q229" s="1691"/>
      <c r="R229" s="3904"/>
      <c r="S229" s="1710"/>
      <c r="T229" s="3906"/>
      <c r="U229" s="1710"/>
      <c r="V229" s="3899"/>
      <c r="W229" s="1603">
        <v>0</v>
      </c>
      <c r="X229" s="1603">
        <v>0</v>
      </c>
      <c r="Y229" s="1603">
        <v>0</v>
      </c>
      <c r="Z229" s="1605">
        <v>0</v>
      </c>
    </row>
    <row r="230" spans="1:26" x14ac:dyDescent="0.25">
      <c r="A230" s="1603">
        <v>0</v>
      </c>
      <c r="B230" s="1603">
        <v>0</v>
      </c>
      <c r="C230" s="1603">
        <v>0</v>
      </c>
      <c r="D230" s="1603">
        <v>0</v>
      </c>
      <c r="E230" s="1603">
        <v>0</v>
      </c>
      <c r="F230" s="1603">
        <v>0</v>
      </c>
      <c r="G230" s="1603">
        <v>0</v>
      </c>
      <c r="H230" s="1603">
        <v>0</v>
      </c>
      <c r="I230" s="1603">
        <v>0</v>
      </c>
      <c r="J230" s="1603">
        <v>0</v>
      </c>
      <c r="K230" s="1603">
        <v>0</v>
      </c>
      <c r="L230" s="1603">
        <v>0</v>
      </c>
      <c r="M230" s="1603">
        <v>0</v>
      </c>
      <c r="O230" s="1603"/>
      <c r="Q230" s="1603"/>
      <c r="S230" s="1603"/>
      <c r="U230" s="1603"/>
      <c r="V230" s="1603"/>
      <c r="W230" s="1603">
        <v>0</v>
      </c>
      <c r="X230" s="1603">
        <v>0</v>
      </c>
      <c r="Y230" s="1603">
        <v>0</v>
      </c>
      <c r="Z230" s="1605">
        <v>0</v>
      </c>
    </row>
    <row r="231" spans="1:26" x14ac:dyDescent="0.25">
      <c r="A231" s="1603"/>
      <c r="B231" s="1603">
        <v>0</v>
      </c>
      <c r="C231" s="1603">
        <v>0</v>
      </c>
      <c r="D231" s="1603"/>
      <c r="E231" s="1603"/>
      <c r="F231" s="1603"/>
      <c r="G231" s="1603"/>
      <c r="H231" s="1603"/>
      <c r="I231" s="1603">
        <v>0</v>
      </c>
      <c r="J231" s="1603">
        <v>0</v>
      </c>
      <c r="K231" s="1603">
        <v>0</v>
      </c>
      <c r="L231" s="1603">
        <v>0</v>
      </c>
      <c r="M231" s="1603">
        <v>0</v>
      </c>
      <c r="N231" s="1564" t="s">
        <v>1626</v>
      </c>
      <c r="O231" s="1603"/>
      <c r="Q231" s="1603"/>
      <c r="S231" s="1603"/>
      <c r="U231" s="1603"/>
      <c r="V231" s="1603"/>
      <c r="W231" s="1603">
        <v>0</v>
      </c>
      <c r="X231" s="1603">
        <v>0</v>
      </c>
      <c r="Y231" s="1603">
        <v>0</v>
      </c>
      <c r="Z231" s="1605"/>
    </row>
    <row r="232" spans="1:26" x14ac:dyDescent="0.25">
      <c r="A232" s="1603"/>
      <c r="B232" s="1603">
        <v>0</v>
      </c>
      <c r="C232" s="1603">
        <v>0</v>
      </c>
      <c r="D232" s="3890" t="s">
        <v>1627</v>
      </c>
      <c r="E232" s="3891"/>
      <c r="F232" s="3891"/>
      <c r="G232" s="3891"/>
      <c r="H232" s="3891"/>
      <c r="I232" s="1603">
        <v>0</v>
      </c>
      <c r="J232" s="1603">
        <v>0</v>
      </c>
      <c r="K232" s="1603">
        <v>0</v>
      </c>
      <c r="L232" s="1603">
        <v>0</v>
      </c>
      <c r="M232" s="1603">
        <v>0</v>
      </c>
      <c r="N232" s="1564" t="s">
        <v>1628</v>
      </c>
      <c r="O232" s="1603"/>
      <c r="Q232" s="1603"/>
      <c r="S232" s="1603"/>
      <c r="U232" s="1603"/>
      <c r="V232" s="1603"/>
      <c r="W232" s="1603">
        <v>0</v>
      </c>
      <c r="X232" s="1603">
        <v>0</v>
      </c>
      <c r="Y232" s="1603">
        <v>0</v>
      </c>
      <c r="Z232" s="1605"/>
    </row>
    <row r="233" spans="1:26" ht="15.75" customHeight="1" x14ac:dyDescent="0.25">
      <c r="A233" s="1603"/>
      <c r="B233" s="1603">
        <v>0</v>
      </c>
      <c r="C233" s="1603">
        <v>0</v>
      </c>
      <c r="D233" s="3892"/>
      <c r="E233" s="3893"/>
      <c r="F233" s="3893"/>
      <c r="G233" s="3893"/>
      <c r="H233" s="3893"/>
      <c r="I233" s="1603">
        <v>0</v>
      </c>
      <c r="J233" s="1603">
        <v>0</v>
      </c>
      <c r="K233" s="1603">
        <v>0</v>
      </c>
      <c r="L233" s="1603">
        <v>0</v>
      </c>
      <c r="M233" s="1603">
        <v>0</v>
      </c>
      <c r="N233" s="1603">
        <v>0</v>
      </c>
      <c r="O233" s="1603">
        <v>0</v>
      </c>
      <c r="P233" s="1603">
        <v>0</v>
      </c>
      <c r="Q233" s="1603">
        <v>0</v>
      </c>
      <c r="R233" s="1603">
        <v>0</v>
      </c>
      <c r="S233" s="1603">
        <v>0</v>
      </c>
      <c r="T233" s="1603">
        <v>0</v>
      </c>
      <c r="U233" s="1603">
        <v>0</v>
      </c>
      <c r="V233" s="1603">
        <v>0</v>
      </c>
      <c r="W233" s="1603">
        <v>0</v>
      </c>
      <c r="X233" s="1603">
        <v>0</v>
      </c>
      <c r="Y233" s="1603">
        <v>0</v>
      </c>
      <c r="Z233" s="1605"/>
    </row>
    <row r="234" spans="1:26" ht="15.75" customHeight="1" x14ac:dyDescent="0.25">
      <c r="A234" s="1603"/>
      <c r="B234" s="1603">
        <v>0</v>
      </c>
      <c r="C234" s="1603">
        <v>0</v>
      </c>
      <c r="D234" s="3894"/>
      <c r="E234" s="3895"/>
      <c r="F234" s="3895"/>
      <c r="G234" s="3895"/>
      <c r="H234" s="3895"/>
      <c r="I234" s="1603">
        <v>0</v>
      </c>
      <c r="J234" s="1603">
        <v>0</v>
      </c>
      <c r="K234" s="1603">
        <v>0</v>
      </c>
      <c r="L234" s="1603">
        <v>0</v>
      </c>
      <c r="M234" s="1603">
        <v>0</v>
      </c>
      <c r="N234" s="1603">
        <v>0</v>
      </c>
      <c r="O234" s="1603">
        <v>0</v>
      </c>
      <c r="P234" s="1603">
        <v>0</v>
      </c>
      <c r="Q234" s="1603">
        <v>0</v>
      </c>
      <c r="R234" s="1603">
        <v>0</v>
      </c>
      <c r="S234" s="1603">
        <v>0</v>
      </c>
      <c r="T234" s="1603">
        <v>0</v>
      </c>
      <c r="U234" s="1603">
        <v>0</v>
      </c>
      <c r="V234" s="1603">
        <v>0</v>
      </c>
      <c r="W234" s="1603">
        <v>0</v>
      </c>
      <c r="X234" s="1603">
        <v>0</v>
      </c>
      <c r="Y234" s="1603">
        <v>0</v>
      </c>
      <c r="Z234" s="1605"/>
    </row>
    <row r="235" spans="1:26" ht="15.75" customHeight="1" x14ac:dyDescent="0.25">
      <c r="A235" s="1603"/>
      <c r="B235" s="1603">
        <v>0</v>
      </c>
      <c r="C235" s="1603">
        <v>0</v>
      </c>
      <c r="D235" s="1603"/>
      <c r="E235" s="1603"/>
      <c r="F235" s="1603"/>
      <c r="G235" s="1603"/>
      <c r="H235" s="1603"/>
      <c r="I235" s="1603">
        <v>0</v>
      </c>
      <c r="J235" s="1603">
        <v>0</v>
      </c>
      <c r="K235" s="1603">
        <v>0</v>
      </c>
      <c r="L235" s="1603">
        <v>0</v>
      </c>
      <c r="M235" s="1603">
        <v>0</v>
      </c>
      <c r="N235" s="1603">
        <v>0</v>
      </c>
      <c r="O235" s="1603">
        <v>0</v>
      </c>
      <c r="P235" s="1603">
        <v>0</v>
      </c>
      <c r="Q235" s="1603">
        <v>0</v>
      </c>
      <c r="R235" s="1603">
        <v>0</v>
      </c>
      <c r="S235" s="1603">
        <v>0</v>
      </c>
      <c r="T235" s="1603">
        <v>0</v>
      </c>
      <c r="U235" s="1603">
        <v>0</v>
      </c>
      <c r="V235" s="1603">
        <v>0</v>
      </c>
      <c r="W235" s="1603">
        <v>0</v>
      </c>
      <c r="X235" s="1603">
        <v>0</v>
      </c>
      <c r="Y235" s="1603">
        <v>0</v>
      </c>
      <c r="Z235" s="1605"/>
    </row>
    <row r="236" spans="1:26" x14ac:dyDescent="0.25">
      <c r="A236" s="1603"/>
      <c r="B236" s="3878">
        <v>1</v>
      </c>
      <c r="C236" s="1603"/>
      <c r="D236" s="3881" t="s">
        <v>1629</v>
      </c>
      <c r="E236" s="1603"/>
      <c r="F236" s="3881" t="s">
        <v>1370</v>
      </c>
      <c r="G236" s="1603"/>
      <c r="H236" s="3881" t="s">
        <v>1630</v>
      </c>
      <c r="I236" s="1603">
        <v>0</v>
      </c>
      <c r="J236" s="1603">
        <v>0</v>
      </c>
      <c r="K236" s="1603">
        <v>0</v>
      </c>
      <c r="L236" s="1603">
        <v>0</v>
      </c>
      <c r="M236" s="1603">
        <v>0</v>
      </c>
      <c r="N236" s="1603">
        <v>0</v>
      </c>
      <c r="O236" s="1603">
        <v>0</v>
      </c>
      <c r="P236" s="1603">
        <v>0</v>
      </c>
      <c r="Q236" s="1603">
        <v>0</v>
      </c>
      <c r="R236" s="1603">
        <v>0</v>
      </c>
      <c r="S236" s="1603">
        <v>0</v>
      </c>
      <c r="T236" s="1603">
        <v>0</v>
      </c>
      <c r="U236" s="1603">
        <v>0</v>
      </c>
      <c r="V236" s="1603">
        <v>0</v>
      </c>
      <c r="W236" s="1603">
        <v>0</v>
      </c>
      <c r="X236" s="1603">
        <v>0</v>
      </c>
      <c r="Y236" s="1603">
        <v>0</v>
      </c>
      <c r="Z236" s="1605"/>
    </row>
    <row r="237" spans="1:26" ht="15.75" customHeight="1" x14ac:dyDescent="0.25">
      <c r="A237" s="1603"/>
      <c r="B237" s="3879"/>
      <c r="C237" s="1603"/>
      <c r="D237" s="3882"/>
      <c r="E237" s="1603"/>
      <c r="F237" s="3882"/>
      <c r="G237" s="1603"/>
      <c r="H237" s="3882"/>
      <c r="I237" s="1603">
        <v>0</v>
      </c>
      <c r="J237" s="1603">
        <v>0</v>
      </c>
      <c r="K237" s="1603">
        <v>0</v>
      </c>
      <c r="L237" s="1603">
        <v>0</v>
      </c>
      <c r="M237" s="1603">
        <v>0</v>
      </c>
      <c r="N237" s="1603">
        <v>0</v>
      </c>
      <c r="O237" s="1603">
        <v>0</v>
      </c>
      <c r="P237" s="1603">
        <v>0</v>
      </c>
      <c r="Q237" s="1603">
        <v>0</v>
      </c>
      <c r="R237" s="1603">
        <v>0</v>
      </c>
      <c r="S237" s="1603">
        <v>0</v>
      </c>
      <c r="T237" s="1603">
        <v>0</v>
      </c>
      <c r="U237" s="1603">
        <v>0</v>
      </c>
      <c r="V237" s="1603">
        <v>0</v>
      </c>
      <c r="W237" s="1603">
        <v>0</v>
      </c>
      <c r="X237" s="1603">
        <v>0</v>
      </c>
      <c r="Y237" s="1603">
        <v>0</v>
      </c>
      <c r="Z237" s="1605"/>
    </row>
    <row r="238" spans="1:26" x14ac:dyDescent="0.25">
      <c r="A238" s="1603"/>
      <c r="B238" s="3880"/>
      <c r="C238" s="1603"/>
      <c r="D238" s="3883"/>
      <c r="E238" s="1603"/>
      <c r="F238" s="3883"/>
      <c r="G238" s="1603"/>
      <c r="H238" s="3883"/>
      <c r="I238" s="1603">
        <v>0</v>
      </c>
      <c r="J238" s="1603">
        <v>0</v>
      </c>
      <c r="K238" s="1603">
        <v>0</v>
      </c>
      <c r="L238" s="1603">
        <v>0</v>
      </c>
      <c r="M238" s="1603">
        <v>0</v>
      </c>
      <c r="N238" s="1603">
        <v>0</v>
      </c>
      <c r="O238" s="1603">
        <v>0</v>
      </c>
      <c r="P238" s="1603">
        <v>0</v>
      </c>
      <c r="Q238" s="1603">
        <v>0</v>
      </c>
      <c r="R238" s="1603">
        <v>0</v>
      </c>
      <c r="S238" s="1603">
        <v>0</v>
      </c>
      <c r="T238" s="1603">
        <v>0</v>
      </c>
      <c r="U238" s="1603">
        <v>0</v>
      </c>
      <c r="V238" s="1603">
        <v>0</v>
      </c>
      <c r="W238" s="1603">
        <v>0</v>
      </c>
      <c r="X238" s="1603">
        <v>0</v>
      </c>
      <c r="Y238" s="1603">
        <v>0</v>
      </c>
      <c r="Z238" s="1605"/>
    </row>
    <row r="239" spans="1:26" x14ac:dyDescent="0.25">
      <c r="A239" s="1603"/>
      <c r="B239" s="1603">
        <v>0</v>
      </c>
      <c r="C239" s="1603"/>
      <c r="D239" s="1603">
        <v>0</v>
      </c>
      <c r="E239" s="1603"/>
      <c r="F239" s="1603">
        <v>0</v>
      </c>
      <c r="G239" s="1603"/>
      <c r="H239" s="1603">
        <v>0</v>
      </c>
      <c r="I239" s="1603">
        <v>0</v>
      </c>
      <c r="J239" s="1603">
        <v>0</v>
      </c>
      <c r="K239" s="1603">
        <v>0</v>
      </c>
      <c r="L239" s="1603">
        <v>0</v>
      </c>
      <c r="M239" s="1603">
        <v>0</v>
      </c>
      <c r="N239" s="1603">
        <v>0</v>
      </c>
      <c r="O239" s="1603">
        <v>0</v>
      </c>
      <c r="P239" s="1603">
        <v>0</v>
      </c>
      <c r="Q239" s="1603">
        <v>0</v>
      </c>
      <c r="R239" s="1603">
        <v>0</v>
      </c>
      <c r="S239" s="1603">
        <v>0</v>
      </c>
      <c r="T239" s="1603">
        <v>0</v>
      </c>
      <c r="U239" s="1603">
        <v>0</v>
      </c>
      <c r="V239" s="1603">
        <v>0</v>
      </c>
      <c r="W239" s="1603">
        <v>0</v>
      </c>
      <c r="X239" s="1603">
        <v>0</v>
      </c>
      <c r="Y239" s="1603">
        <v>0</v>
      </c>
      <c r="Z239" s="1605"/>
    </row>
    <row r="240" spans="1:26" x14ac:dyDescent="0.25">
      <c r="A240" s="1603"/>
      <c r="B240" s="3878">
        <v>2</v>
      </c>
      <c r="C240" s="1603"/>
      <c r="D240" s="3881" t="s">
        <v>1209</v>
      </c>
      <c r="E240" s="1603"/>
      <c r="F240" s="3884" t="s">
        <v>1267</v>
      </c>
      <c r="G240" s="1603"/>
      <c r="H240" s="3887"/>
      <c r="I240" s="1603">
        <v>0</v>
      </c>
      <c r="J240" s="1603">
        <v>0</v>
      </c>
      <c r="K240" s="1603">
        <v>0</v>
      </c>
      <c r="L240" s="1603">
        <v>0</v>
      </c>
      <c r="M240" s="1603">
        <v>0</v>
      </c>
      <c r="N240" s="1603">
        <v>0</v>
      </c>
      <c r="O240" s="1603">
        <v>0</v>
      </c>
      <c r="P240" s="1603">
        <v>0</v>
      </c>
      <c r="Q240" s="1603">
        <v>0</v>
      </c>
      <c r="R240" s="1603">
        <v>0</v>
      </c>
      <c r="S240" s="1603">
        <v>0</v>
      </c>
      <c r="T240" s="1603">
        <v>0</v>
      </c>
      <c r="U240" s="1603">
        <v>0</v>
      </c>
      <c r="V240" s="1603">
        <v>0</v>
      </c>
      <c r="W240" s="1603">
        <v>0</v>
      </c>
      <c r="X240" s="1603">
        <v>0</v>
      </c>
      <c r="Y240" s="1603">
        <v>0</v>
      </c>
      <c r="Z240" s="1605"/>
    </row>
    <row r="241" spans="1:26" ht="15.75" customHeight="1" x14ac:dyDescent="0.25">
      <c r="A241" s="1603"/>
      <c r="B241" s="3879"/>
      <c r="C241" s="1603"/>
      <c r="D241" s="3882"/>
      <c r="E241" s="1603"/>
      <c r="F241" s="3885"/>
      <c r="G241" s="1603"/>
      <c r="H241" s="3888"/>
      <c r="I241" s="1603">
        <v>0</v>
      </c>
      <c r="J241" s="1603">
        <v>0</v>
      </c>
      <c r="K241" s="1603">
        <v>0</v>
      </c>
      <c r="L241" s="1603">
        <v>0</v>
      </c>
      <c r="M241" s="1603">
        <v>0</v>
      </c>
      <c r="N241" s="1603">
        <v>0</v>
      </c>
      <c r="O241" s="1603">
        <v>0</v>
      </c>
      <c r="P241" s="1603">
        <v>0</v>
      </c>
      <c r="Q241" s="1603">
        <v>0</v>
      </c>
      <c r="R241" s="1603">
        <v>0</v>
      </c>
      <c r="S241" s="1603">
        <v>0</v>
      </c>
      <c r="T241" s="1603">
        <v>0</v>
      </c>
      <c r="U241" s="1603">
        <v>0</v>
      </c>
      <c r="V241" s="1603">
        <v>0</v>
      </c>
      <c r="W241" s="1603">
        <v>0</v>
      </c>
      <c r="X241" s="1603">
        <v>0</v>
      </c>
      <c r="Y241" s="1603">
        <v>0</v>
      </c>
      <c r="Z241" s="1605"/>
    </row>
    <row r="242" spans="1:26" x14ac:dyDescent="0.25">
      <c r="A242" s="1603"/>
      <c r="B242" s="3880"/>
      <c r="C242" s="1603"/>
      <c r="D242" s="3883"/>
      <c r="E242" s="1603"/>
      <c r="F242" s="3886"/>
      <c r="G242" s="1603"/>
      <c r="H242" s="3889"/>
      <c r="I242" s="1603">
        <v>0</v>
      </c>
      <c r="J242" s="1603">
        <v>0</v>
      </c>
      <c r="K242" s="1603">
        <v>0</v>
      </c>
      <c r="L242" s="1603">
        <v>0</v>
      </c>
      <c r="M242" s="1603">
        <v>0</v>
      </c>
      <c r="N242" s="1603">
        <v>0</v>
      </c>
      <c r="O242" s="1603">
        <v>0</v>
      </c>
      <c r="P242" s="1603">
        <v>0</v>
      </c>
      <c r="Q242" s="1603">
        <v>0</v>
      </c>
      <c r="R242" s="1603">
        <v>0</v>
      </c>
      <c r="S242" s="1603">
        <v>0</v>
      </c>
      <c r="T242" s="1603">
        <v>0</v>
      </c>
      <c r="U242" s="1603">
        <v>0</v>
      </c>
      <c r="V242" s="1603">
        <v>0</v>
      </c>
      <c r="W242" s="1603">
        <v>0</v>
      </c>
      <c r="X242" s="1603">
        <v>0</v>
      </c>
      <c r="Y242" s="1603">
        <v>0</v>
      </c>
      <c r="Z242" s="1605"/>
    </row>
    <row r="243" spans="1:26" x14ac:dyDescent="0.25">
      <c r="A243" s="1603"/>
      <c r="B243" s="1603">
        <v>0</v>
      </c>
      <c r="C243" s="1603"/>
      <c r="D243" s="1603">
        <v>0</v>
      </c>
      <c r="E243" s="1603"/>
      <c r="F243" s="1603">
        <v>0</v>
      </c>
      <c r="G243" s="1603"/>
      <c r="H243" s="1603">
        <v>0</v>
      </c>
      <c r="I243" s="1603">
        <v>0</v>
      </c>
      <c r="J243" s="1603">
        <v>0</v>
      </c>
      <c r="K243" s="1603">
        <v>0</v>
      </c>
      <c r="L243" s="1603">
        <v>0</v>
      </c>
      <c r="M243" s="1603">
        <v>0</v>
      </c>
      <c r="N243" s="1603">
        <v>0</v>
      </c>
      <c r="O243" s="1603">
        <v>0</v>
      </c>
      <c r="P243" s="1603">
        <v>0</v>
      </c>
      <c r="Q243" s="1603">
        <v>0</v>
      </c>
      <c r="R243" s="1603">
        <v>0</v>
      </c>
      <c r="S243" s="1603">
        <v>0</v>
      </c>
      <c r="T243" s="1603">
        <v>0</v>
      </c>
      <c r="U243" s="1603">
        <v>0</v>
      </c>
      <c r="V243" s="1603">
        <v>0</v>
      </c>
      <c r="W243" s="1603">
        <v>0</v>
      </c>
      <c r="X243" s="1603">
        <v>0</v>
      </c>
      <c r="Y243" s="1603">
        <v>0</v>
      </c>
      <c r="Z243" s="1605"/>
    </row>
    <row r="244" spans="1:26" x14ac:dyDescent="0.25">
      <c r="A244" s="1603"/>
      <c r="B244" s="3878">
        <v>3</v>
      </c>
      <c r="C244" s="1603"/>
      <c r="D244" s="3881" t="s">
        <v>1631</v>
      </c>
      <c r="E244" s="1603"/>
      <c r="F244" s="3881" t="s">
        <v>1590</v>
      </c>
      <c r="G244" s="1603"/>
      <c r="H244" s="3884" t="s">
        <v>1632</v>
      </c>
      <c r="I244" s="1603">
        <v>0</v>
      </c>
      <c r="J244" s="1603">
        <v>0</v>
      </c>
      <c r="K244" s="1603">
        <v>0</v>
      </c>
      <c r="L244" s="1603">
        <v>0</v>
      </c>
      <c r="M244" s="1603">
        <v>0</v>
      </c>
      <c r="N244" s="1603">
        <v>0</v>
      </c>
      <c r="O244" s="1603">
        <v>0</v>
      </c>
      <c r="P244" s="1603">
        <v>0</v>
      </c>
      <c r="Q244" s="1603">
        <v>0</v>
      </c>
      <c r="R244" s="1603">
        <v>0</v>
      </c>
      <c r="S244" s="1603">
        <v>0</v>
      </c>
      <c r="T244" s="1603">
        <v>0</v>
      </c>
      <c r="U244" s="1603">
        <v>0</v>
      </c>
      <c r="V244" s="1603">
        <v>0</v>
      </c>
      <c r="W244" s="1603">
        <v>0</v>
      </c>
      <c r="X244" s="1603">
        <v>0</v>
      </c>
      <c r="Y244" s="1603">
        <v>0</v>
      </c>
      <c r="Z244" s="1605"/>
    </row>
    <row r="245" spans="1:26" ht="15.75" customHeight="1" x14ac:dyDescent="0.25">
      <c r="A245" s="1603"/>
      <c r="B245" s="3879"/>
      <c r="C245" s="1603"/>
      <c r="D245" s="3882"/>
      <c r="E245" s="1603"/>
      <c r="F245" s="3882"/>
      <c r="G245" s="1603"/>
      <c r="H245" s="3885"/>
      <c r="I245" s="1603">
        <v>0</v>
      </c>
      <c r="J245" s="1603">
        <v>0</v>
      </c>
      <c r="K245" s="1603">
        <v>0</v>
      </c>
      <c r="L245" s="1603">
        <v>0</v>
      </c>
      <c r="M245" s="1603">
        <v>0</v>
      </c>
      <c r="N245" s="1603">
        <v>0</v>
      </c>
      <c r="O245" s="1603">
        <v>0</v>
      </c>
      <c r="P245" s="1603">
        <v>0</v>
      </c>
      <c r="Q245" s="1603">
        <v>0</v>
      </c>
      <c r="R245" s="1603">
        <v>0</v>
      </c>
      <c r="S245" s="1603">
        <v>0</v>
      </c>
      <c r="T245" s="1603">
        <v>0</v>
      </c>
      <c r="U245" s="1603">
        <v>0</v>
      </c>
      <c r="V245" s="1603">
        <v>0</v>
      </c>
      <c r="W245" s="1603">
        <v>0</v>
      </c>
      <c r="X245" s="1603">
        <v>0</v>
      </c>
      <c r="Y245" s="1603">
        <v>0</v>
      </c>
      <c r="Z245" s="1605"/>
    </row>
    <row r="246" spans="1:26" x14ac:dyDescent="0.25">
      <c r="A246" s="1603"/>
      <c r="B246" s="3880"/>
      <c r="C246" s="1603"/>
      <c r="D246" s="3883"/>
      <c r="E246" s="1603"/>
      <c r="F246" s="3883"/>
      <c r="G246" s="1603"/>
      <c r="H246" s="3886"/>
      <c r="I246" s="1603">
        <v>0</v>
      </c>
      <c r="J246" s="1603">
        <v>0</v>
      </c>
      <c r="K246" s="1603">
        <v>0</v>
      </c>
      <c r="L246" s="1603">
        <v>0</v>
      </c>
      <c r="M246" s="1603">
        <v>0</v>
      </c>
      <c r="N246" s="1603">
        <v>0</v>
      </c>
      <c r="O246" s="1603">
        <v>0</v>
      </c>
      <c r="P246" s="1603">
        <v>0</v>
      </c>
      <c r="Q246" s="1603">
        <v>0</v>
      </c>
      <c r="R246" s="1603">
        <v>0</v>
      </c>
      <c r="S246" s="1603">
        <v>0</v>
      </c>
      <c r="T246" s="1603">
        <v>0</v>
      </c>
      <c r="U246" s="1603">
        <v>0</v>
      </c>
      <c r="V246" s="1603">
        <v>0</v>
      </c>
      <c r="W246" s="1603">
        <v>0</v>
      </c>
      <c r="X246" s="1603">
        <v>0</v>
      </c>
      <c r="Y246" s="1603">
        <v>0</v>
      </c>
      <c r="Z246" s="1605"/>
    </row>
    <row r="247" spans="1:26" x14ac:dyDescent="0.25">
      <c r="A247" s="1603"/>
      <c r="B247" s="1603">
        <v>0</v>
      </c>
      <c r="C247" s="1603"/>
      <c r="D247" s="1603">
        <v>0</v>
      </c>
      <c r="E247" s="1603"/>
      <c r="F247" s="1603">
        <v>0</v>
      </c>
      <c r="G247" s="1603"/>
      <c r="H247" s="1603">
        <v>0</v>
      </c>
      <c r="I247" s="1603">
        <v>0</v>
      </c>
      <c r="J247" s="1603">
        <v>0</v>
      </c>
      <c r="K247" s="1603">
        <v>0</v>
      </c>
      <c r="L247" s="1603">
        <v>0</v>
      </c>
      <c r="M247" s="1603">
        <v>0</v>
      </c>
      <c r="N247" s="1603">
        <v>0</v>
      </c>
      <c r="O247" s="1603">
        <v>0</v>
      </c>
      <c r="P247" s="1603">
        <v>0</v>
      </c>
      <c r="Q247" s="1603">
        <v>0</v>
      </c>
      <c r="R247" s="1603">
        <v>0</v>
      </c>
      <c r="S247" s="1603">
        <v>0</v>
      </c>
      <c r="T247" s="1603">
        <v>0</v>
      </c>
      <c r="U247" s="1603">
        <v>0</v>
      </c>
      <c r="V247" s="1603">
        <v>0</v>
      </c>
      <c r="W247" s="1603">
        <v>0</v>
      </c>
      <c r="X247" s="1603">
        <v>0</v>
      </c>
      <c r="Y247" s="1603">
        <v>0</v>
      </c>
      <c r="Z247" s="1605"/>
    </row>
    <row r="248" spans="1:26" x14ac:dyDescent="0.25">
      <c r="A248" s="1603"/>
      <c r="B248" s="3878">
        <v>4</v>
      </c>
      <c r="C248" s="1603"/>
      <c r="D248" s="3881" t="s">
        <v>1210</v>
      </c>
      <c r="E248" s="1603"/>
      <c r="F248" s="1711" t="s">
        <v>1398</v>
      </c>
      <c r="G248" s="1603"/>
      <c r="H248" s="1712" t="s">
        <v>1496</v>
      </c>
      <c r="I248" s="1603">
        <v>0</v>
      </c>
      <c r="J248" s="1603">
        <v>0</v>
      </c>
      <c r="K248" s="1603">
        <v>0</v>
      </c>
      <c r="L248" s="1603">
        <v>0</v>
      </c>
      <c r="M248" s="1603">
        <v>0</v>
      </c>
      <c r="N248" s="1603">
        <v>0</v>
      </c>
      <c r="O248" s="1603">
        <v>0</v>
      </c>
      <c r="P248" s="1603">
        <v>0</v>
      </c>
      <c r="Q248" s="1603">
        <v>0</v>
      </c>
      <c r="R248" s="1603">
        <v>0</v>
      </c>
      <c r="S248" s="1603">
        <v>0</v>
      </c>
      <c r="T248" s="1603">
        <v>0</v>
      </c>
      <c r="U248" s="1603">
        <v>0</v>
      </c>
      <c r="V248" s="1603">
        <v>0</v>
      </c>
      <c r="W248" s="1603">
        <v>0</v>
      </c>
      <c r="X248" s="1603">
        <v>0</v>
      </c>
      <c r="Y248" s="1603">
        <v>0</v>
      </c>
      <c r="Z248" s="1605"/>
    </row>
    <row r="249" spans="1:26" x14ac:dyDescent="0.25">
      <c r="A249" s="1603"/>
      <c r="B249" s="3879"/>
      <c r="C249" s="1603"/>
      <c r="D249" s="3882"/>
      <c r="E249" s="1603"/>
      <c r="F249" s="1713"/>
      <c r="G249" s="1603"/>
      <c r="H249" s="1714"/>
      <c r="I249" s="1603">
        <v>0</v>
      </c>
      <c r="J249" s="1603">
        <v>0</v>
      </c>
      <c r="K249" s="1603">
        <v>0</v>
      </c>
      <c r="L249" s="1603">
        <v>0</v>
      </c>
      <c r="M249" s="1603">
        <v>0</v>
      </c>
      <c r="N249" s="1603">
        <v>0</v>
      </c>
      <c r="O249" s="1603">
        <v>0</v>
      </c>
      <c r="P249" s="1603">
        <v>0</v>
      </c>
      <c r="Q249" s="1603">
        <v>0</v>
      </c>
      <c r="R249" s="1603">
        <v>0</v>
      </c>
      <c r="S249" s="1603">
        <v>0</v>
      </c>
      <c r="T249" s="1603">
        <v>0</v>
      </c>
      <c r="U249" s="1603">
        <v>0</v>
      </c>
      <c r="V249" s="1603">
        <v>0</v>
      </c>
      <c r="W249" s="1603">
        <v>0</v>
      </c>
      <c r="X249" s="1603">
        <v>0</v>
      </c>
      <c r="Y249" s="1603">
        <v>0</v>
      </c>
      <c r="Z249" s="1605"/>
    </row>
    <row r="250" spans="1:26" x14ac:dyDescent="0.25">
      <c r="A250" s="1603"/>
      <c r="B250" s="3880"/>
      <c r="C250" s="1603"/>
      <c r="D250" s="3883"/>
      <c r="E250" s="1603"/>
      <c r="F250" s="1715" t="s">
        <v>1382</v>
      </c>
      <c r="G250" s="1603"/>
      <c r="H250" s="1712" t="s">
        <v>1497</v>
      </c>
      <c r="I250" s="1603">
        <v>0</v>
      </c>
      <c r="J250" s="1603">
        <v>0</v>
      </c>
      <c r="K250" s="1603">
        <v>0</v>
      </c>
      <c r="L250" s="1603">
        <v>0</v>
      </c>
      <c r="M250" s="1603">
        <v>0</v>
      </c>
      <c r="N250" s="1603">
        <v>0</v>
      </c>
      <c r="O250" s="1603">
        <v>0</v>
      </c>
      <c r="P250" s="1603">
        <v>0</v>
      </c>
      <c r="Q250" s="1603">
        <v>0</v>
      </c>
      <c r="R250" s="1603">
        <v>0</v>
      </c>
      <c r="S250" s="1603">
        <v>0</v>
      </c>
      <c r="T250" s="1603">
        <v>0</v>
      </c>
      <c r="U250" s="1603">
        <v>0</v>
      </c>
      <c r="V250" s="1603">
        <v>0</v>
      </c>
      <c r="W250" s="1603">
        <v>0</v>
      </c>
      <c r="X250" s="1603">
        <v>0</v>
      </c>
      <c r="Y250" s="1603">
        <v>0</v>
      </c>
      <c r="Z250" s="1605"/>
    </row>
    <row r="251" spans="1:26" x14ac:dyDescent="0.25">
      <c r="A251" s="1603"/>
      <c r="B251" s="1603">
        <v>0</v>
      </c>
      <c r="C251" s="1603"/>
      <c r="D251" s="1603">
        <v>0</v>
      </c>
      <c r="E251" s="1603"/>
      <c r="F251" s="1603">
        <v>0</v>
      </c>
      <c r="G251" s="1603"/>
      <c r="H251" s="1603">
        <v>0</v>
      </c>
      <c r="I251" s="1603">
        <v>0</v>
      </c>
      <c r="J251" s="1603">
        <v>0</v>
      </c>
      <c r="K251" s="1603">
        <v>0</v>
      </c>
      <c r="L251" s="1603">
        <v>0</v>
      </c>
      <c r="M251" s="1603">
        <v>0</v>
      </c>
      <c r="N251" s="1593" t="s">
        <v>1633</v>
      </c>
      <c r="O251" s="1603"/>
      <c r="P251" s="1603"/>
      <c r="Q251" s="1603"/>
      <c r="R251" s="1603"/>
      <c r="S251" s="1603"/>
      <c r="T251" s="1603"/>
      <c r="U251" s="1603"/>
      <c r="V251" s="1603">
        <v>0</v>
      </c>
      <c r="W251" s="1603">
        <v>0</v>
      </c>
      <c r="X251" s="1603">
        <v>0</v>
      </c>
      <c r="Y251" s="1603">
        <v>0</v>
      </c>
      <c r="Z251" s="1605"/>
    </row>
    <row r="252" spans="1:26" x14ac:dyDescent="0.25">
      <c r="A252" s="1603"/>
      <c r="B252" s="3878">
        <v>5</v>
      </c>
      <c r="C252" s="1603"/>
      <c r="D252" s="3881" t="s">
        <v>1634</v>
      </c>
      <c r="E252" s="1603"/>
      <c r="F252" s="1716" t="s">
        <v>1501</v>
      </c>
      <c r="G252" s="1603"/>
      <c r="H252" s="1717" t="s">
        <v>1508</v>
      </c>
      <c r="I252" s="1603">
        <v>0</v>
      </c>
      <c r="J252" s="1603">
        <v>0</v>
      </c>
      <c r="K252" s="1603">
        <v>0</v>
      </c>
      <c r="L252" s="1603">
        <v>0</v>
      </c>
      <c r="M252" s="1603">
        <v>0</v>
      </c>
      <c r="N252" s="1593" t="s">
        <v>1635</v>
      </c>
      <c r="O252" s="1603"/>
      <c r="P252" s="1603"/>
      <c r="Q252" s="1603"/>
      <c r="R252" s="1603"/>
      <c r="S252" s="1603"/>
      <c r="T252" s="1603"/>
      <c r="U252" s="1603"/>
      <c r="V252" s="1603">
        <v>0</v>
      </c>
      <c r="W252" s="1603">
        <v>0</v>
      </c>
      <c r="X252" s="1603">
        <v>0</v>
      </c>
      <c r="Y252" s="1603">
        <v>0</v>
      </c>
      <c r="Z252" s="1605"/>
    </row>
    <row r="253" spans="1:26" x14ac:dyDescent="0.25">
      <c r="A253" s="1603"/>
      <c r="B253" s="3879"/>
      <c r="C253" s="1603"/>
      <c r="D253" s="3882"/>
      <c r="E253" s="1603"/>
      <c r="G253" s="1603"/>
      <c r="H253" s="1714"/>
      <c r="I253" s="1603">
        <v>0</v>
      </c>
      <c r="J253" s="1603">
        <v>0</v>
      </c>
      <c r="K253" s="1603">
        <v>0</v>
      </c>
      <c r="L253" s="1603">
        <v>0</v>
      </c>
      <c r="M253" s="1603">
        <v>0</v>
      </c>
      <c r="N253" s="1593" t="s">
        <v>1636</v>
      </c>
      <c r="O253" s="1603"/>
      <c r="P253" s="1603"/>
      <c r="Q253" s="1603"/>
      <c r="R253" s="1603"/>
      <c r="S253" s="1603"/>
      <c r="T253" s="1603"/>
      <c r="U253" s="1603"/>
      <c r="V253" s="1603">
        <v>0</v>
      </c>
      <c r="W253" s="1603">
        <v>0</v>
      </c>
      <c r="X253" s="1603">
        <v>0</v>
      </c>
      <c r="Y253" s="1603">
        <v>0</v>
      </c>
      <c r="Z253" s="1605"/>
    </row>
    <row r="254" spans="1:26" x14ac:dyDescent="0.25">
      <c r="A254" s="1603"/>
      <c r="B254" s="3880"/>
      <c r="C254" s="1603"/>
      <c r="D254" s="3883"/>
      <c r="E254" s="1603"/>
      <c r="F254" s="1718" t="s">
        <v>1502</v>
      </c>
      <c r="G254" s="1603"/>
      <c r="H254" s="1719" t="s">
        <v>1637</v>
      </c>
      <c r="I254" s="1603">
        <v>0</v>
      </c>
      <c r="J254" s="1603">
        <v>0</v>
      </c>
      <c r="K254" s="1603">
        <v>0</v>
      </c>
      <c r="L254" s="1603">
        <v>0</v>
      </c>
      <c r="M254" s="1603">
        <v>0</v>
      </c>
      <c r="N254" s="1603">
        <v>0</v>
      </c>
      <c r="O254" s="1603">
        <v>0</v>
      </c>
      <c r="P254" s="1603">
        <v>0</v>
      </c>
      <c r="Q254" s="1603">
        <v>0</v>
      </c>
      <c r="R254" s="1603">
        <v>0</v>
      </c>
      <c r="S254" s="1603">
        <v>0</v>
      </c>
      <c r="T254" s="1603">
        <v>0</v>
      </c>
      <c r="U254" s="1603">
        <v>0</v>
      </c>
      <c r="V254" s="1603">
        <v>0</v>
      </c>
      <c r="W254" s="1603">
        <v>0</v>
      </c>
      <c r="X254" s="1603">
        <v>0</v>
      </c>
      <c r="Y254" s="1603">
        <v>0</v>
      </c>
      <c r="Z254" s="1605"/>
    </row>
    <row r="255" spans="1:26" x14ac:dyDescent="0.25">
      <c r="A255" s="1603"/>
      <c r="B255" s="1603">
        <v>0</v>
      </c>
      <c r="C255" s="1603"/>
      <c r="D255" s="1603">
        <v>0</v>
      </c>
      <c r="E255" s="1603"/>
      <c r="F255" s="1603">
        <v>0</v>
      </c>
      <c r="G255" s="1603"/>
      <c r="H255" s="1603">
        <v>0</v>
      </c>
      <c r="I255" s="1603">
        <v>0</v>
      </c>
      <c r="J255" s="1603">
        <v>0</v>
      </c>
      <c r="K255" s="1603">
        <v>0</v>
      </c>
      <c r="L255" s="1603">
        <v>0</v>
      </c>
      <c r="M255" s="1603">
        <v>0</v>
      </c>
      <c r="N255" s="1603">
        <v>0</v>
      </c>
      <c r="O255" s="1603">
        <v>0</v>
      </c>
      <c r="P255" s="1603">
        <v>0</v>
      </c>
      <c r="Q255" s="1603">
        <v>0</v>
      </c>
      <c r="R255" s="1603">
        <v>0</v>
      </c>
      <c r="S255" s="1603">
        <v>0</v>
      </c>
      <c r="T255" s="1603">
        <v>0</v>
      </c>
      <c r="U255" s="1603">
        <v>0</v>
      </c>
      <c r="V255" s="1603">
        <v>0</v>
      </c>
      <c r="W255" s="1603">
        <v>0</v>
      </c>
      <c r="X255" s="1603">
        <v>0</v>
      </c>
      <c r="Y255" s="1603">
        <v>0</v>
      </c>
      <c r="Z255" s="1605"/>
    </row>
    <row r="256" spans="1:26" x14ac:dyDescent="0.25">
      <c r="A256" s="1603"/>
      <c r="B256" s="3878">
        <v>6</v>
      </c>
      <c r="C256" s="1603"/>
      <c r="D256" s="3881" t="s">
        <v>1638</v>
      </c>
      <c r="E256" s="1603"/>
      <c r="F256" s="3884" t="s">
        <v>1639</v>
      </c>
      <c r="G256" s="1603"/>
      <c r="H256" s="3887"/>
      <c r="I256" s="1603">
        <v>0</v>
      </c>
      <c r="J256" s="1603">
        <v>0</v>
      </c>
      <c r="K256" s="1603">
        <v>0</v>
      </c>
      <c r="L256" s="1603">
        <v>0</v>
      </c>
      <c r="M256" s="1603">
        <v>0</v>
      </c>
      <c r="N256" s="1603">
        <v>0</v>
      </c>
      <c r="O256" s="1603">
        <v>0</v>
      </c>
      <c r="P256" s="1603">
        <v>0</v>
      </c>
      <c r="Q256" s="1603">
        <v>0</v>
      </c>
      <c r="R256" s="1603">
        <v>0</v>
      </c>
      <c r="S256" s="1603">
        <v>0</v>
      </c>
      <c r="T256" s="1603">
        <v>0</v>
      </c>
      <c r="U256" s="1603">
        <v>0</v>
      </c>
      <c r="V256" s="1603">
        <v>0</v>
      </c>
      <c r="W256" s="1603">
        <v>0</v>
      </c>
      <c r="X256" s="1603">
        <v>0</v>
      </c>
      <c r="Y256" s="1603">
        <v>0</v>
      </c>
      <c r="Z256" s="1605"/>
    </row>
    <row r="257" spans="1:26" ht="15.75" customHeight="1" x14ac:dyDescent="0.25">
      <c r="A257" s="1603"/>
      <c r="B257" s="3879"/>
      <c r="C257" s="1603"/>
      <c r="D257" s="3882"/>
      <c r="E257" s="1603"/>
      <c r="F257" s="3885"/>
      <c r="G257" s="1603"/>
      <c r="H257" s="3888"/>
      <c r="I257" s="1603">
        <v>0</v>
      </c>
      <c r="J257" s="1603">
        <v>0</v>
      </c>
      <c r="K257" s="1603">
        <v>0</v>
      </c>
      <c r="L257" s="1603">
        <v>0</v>
      </c>
      <c r="M257" s="1603">
        <v>0</v>
      </c>
      <c r="N257" s="1603">
        <v>0</v>
      </c>
      <c r="O257" s="1603">
        <v>0</v>
      </c>
      <c r="P257" s="1603">
        <v>0</v>
      </c>
      <c r="Q257" s="1603">
        <v>0</v>
      </c>
      <c r="R257" s="1603">
        <v>0</v>
      </c>
      <c r="S257" s="1603">
        <v>0</v>
      </c>
      <c r="T257" s="1603">
        <v>0</v>
      </c>
      <c r="U257" s="1603">
        <v>0</v>
      </c>
      <c r="V257" s="1603">
        <v>0</v>
      </c>
      <c r="W257" s="1603">
        <v>0</v>
      </c>
      <c r="X257" s="1603">
        <v>0</v>
      </c>
      <c r="Y257" s="1603">
        <v>0</v>
      </c>
      <c r="Z257" s="1605"/>
    </row>
    <row r="258" spans="1:26" x14ac:dyDescent="0.25">
      <c r="A258" s="1603"/>
      <c r="B258" s="3880"/>
      <c r="C258" s="1603"/>
      <c r="D258" s="3883"/>
      <c r="E258" s="1603"/>
      <c r="F258" s="3886"/>
      <c r="G258" s="1603"/>
      <c r="H258" s="3889"/>
      <c r="I258" s="1603">
        <v>0</v>
      </c>
      <c r="J258" s="1603">
        <v>0</v>
      </c>
      <c r="K258" s="1603">
        <v>0</v>
      </c>
      <c r="L258" s="1603">
        <v>0</v>
      </c>
      <c r="M258" s="1603">
        <v>0</v>
      </c>
      <c r="N258" s="1603">
        <v>0</v>
      </c>
      <c r="O258" s="1603">
        <v>0</v>
      </c>
      <c r="P258" s="1603">
        <v>0</v>
      </c>
      <c r="Q258" s="1603">
        <v>0</v>
      </c>
      <c r="R258" s="1603">
        <v>0</v>
      </c>
      <c r="S258" s="1603">
        <v>0</v>
      </c>
      <c r="T258" s="1603">
        <v>0</v>
      </c>
      <c r="U258" s="1603">
        <v>0</v>
      </c>
      <c r="V258" s="1603">
        <v>0</v>
      </c>
      <c r="W258" s="1603">
        <v>0</v>
      </c>
      <c r="X258" s="1603">
        <v>0</v>
      </c>
      <c r="Y258" s="1603">
        <v>0</v>
      </c>
      <c r="Z258" s="1605"/>
    </row>
    <row r="259" spans="1:26" x14ac:dyDescent="0.25">
      <c r="A259" s="1603"/>
      <c r="B259" s="1603">
        <v>0</v>
      </c>
      <c r="C259" s="1603"/>
      <c r="D259" s="1603">
        <v>0</v>
      </c>
      <c r="E259" s="1603"/>
      <c r="F259" s="1603">
        <v>0</v>
      </c>
      <c r="G259" s="1603"/>
      <c r="H259" s="1603">
        <v>0</v>
      </c>
      <c r="I259" s="1603">
        <v>0</v>
      </c>
      <c r="J259" s="1603">
        <v>0</v>
      </c>
      <c r="K259" s="1603">
        <v>0</v>
      </c>
      <c r="L259" s="1603">
        <v>0</v>
      </c>
      <c r="M259" s="1603">
        <v>0</v>
      </c>
      <c r="N259" s="1603">
        <v>0</v>
      </c>
      <c r="O259" s="1603">
        <v>0</v>
      </c>
      <c r="P259" s="1603">
        <v>0</v>
      </c>
      <c r="Q259" s="1603">
        <v>0</v>
      </c>
      <c r="R259" s="1603">
        <v>0</v>
      </c>
      <c r="S259" s="1603">
        <v>0</v>
      </c>
      <c r="T259" s="1603">
        <v>0</v>
      </c>
      <c r="U259" s="1603">
        <v>0</v>
      </c>
      <c r="V259" s="1603">
        <v>0</v>
      </c>
      <c r="W259" s="1603">
        <v>0</v>
      </c>
      <c r="X259" s="1603">
        <v>0</v>
      </c>
      <c r="Y259" s="1603">
        <v>0</v>
      </c>
      <c r="Z259" s="1605"/>
    </row>
    <row r="260" spans="1:26" x14ac:dyDescent="0.25">
      <c r="A260" s="1603">
        <v>0</v>
      </c>
      <c r="B260" s="3878">
        <v>7</v>
      </c>
      <c r="D260" s="3881" t="s">
        <v>1640</v>
      </c>
      <c r="F260" s="3884" t="s">
        <v>1422</v>
      </c>
      <c r="H260" s="3887"/>
      <c r="I260" s="1603">
        <v>0</v>
      </c>
      <c r="J260" s="1603">
        <v>0</v>
      </c>
      <c r="K260" s="1603">
        <v>0</v>
      </c>
      <c r="L260" s="1603">
        <v>0</v>
      </c>
      <c r="M260" s="1603">
        <v>0</v>
      </c>
      <c r="N260" s="1603">
        <v>0</v>
      </c>
      <c r="O260" s="1603">
        <v>0</v>
      </c>
      <c r="P260" s="1603">
        <v>0</v>
      </c>
      <c r="Q260" s="1603">
        <v>0</v>
      </c>
      <c r="R260" s="1603">
        <v>0</v>
      </c>
      <c r="S260" s="1603">
        <v>0</v>
      </c>
      <c r="T260" s="1603">
        <v>0</v>
      </c>
      <c r="U260" s="1603">
        <v>0</v>
      </c>
      <c r="V260" s="1603">
        <v>0</v>
      </c>
      <c r="W260" s="1603">
        <v>0</v>
      </c>
      <c r="X260" s="1603">
        <v>0</v>
      </c>
      <c r="Y260" s="1603">
        <v>0</v>
      </c>
      <c r="Z260" s="1605">
        <v>0</v>
      </c>
    </row>
    <row r="261" spans="1:26" ht="15.75" customHeight="1" x14ac:dyDescent="0.25">
      <c r="A261" s="1603">
        <v>0</v>
      </c>
      <c r="B261" s="3879"/>
      <c r="D261" s="3882"/>
      <c r="F261" s="3885"/>
      <c r="H261" s="3888"/>
      <c r="I261" s="1603">
        <v>0</v>
      </c>
      <c r="J261" s="1603">
        <v>0</v>
      </c>
      <c r="K261" s="1603">
        <v>0</v>
      </c>
      <c r="L261" s="1603">
        <v>0</v>
      </c>
      <c r="M261" s="1603">
        <v>0</v>
      </c>
      <c r="N261" s="1603">
        <v>0</v>
      </c>
      <c r="O261" s="1603">
        <v>0</v>
      </c>
      <c r="P261" s="1603">
        <v>0</v>
      </c>
      <c r="Q261" s="1603">
        <v>0</v>
      </c>
      <c r="R261" s="1603">
        <v>0</v>
      </c>
      <c r="S261" s="1603">
        <v>0</v>
      </c>
      <c r="T261" s="1603">
        <v>0</v>
      </c>
      <c r="U261" s="1603">
        <v>0</v>
      </c>
      <c r="V261" s="1603">
        <v>0</v>
      </c>
      <c r="W261" s="1603">
        <v>0</v>
      </c>
      <c r="X261" s="1603">
        <v>0</v>
      </c>
      <c r="Y261" s="1603">
        <v>0</v>
      </c>
      <c r="Z261" s="1605">
        <v>0</v>
      </c>
    </row>
    <row r="262" spans="1:26" x14ac:dyDescent="0.25">
      <c r="A262" s="1603">
        <v>0</v>
      </c>
      <c r="B262" s="3880"/>
      <c r="D262" s="3883"/>
      <c r="F262" s="3886"/>
      <c r="H262" s="3889"/>
      <c r="I262" s="1603">
        <v>0</v>
      </c>
      <c r="J262" s="1603">
        <v>0</v>
      </c>
      <c r="K262" s="1603">
        <v>0</v>
      </c>
      <c r="L262" s="1603">
        <v>0</v>
      </c>
      <c r="M262" s="1603">
        <v>0</v>
      </c>
      <c r="N262" s="1603">
        <v>0</v>
      </c>
      <c r="O262" s="1603">
        <v>0</v>
      </c>
      <c r="P262" s="1603">
        <v>0</v>
      </c>
      <c r="Q262" s="1603">
        <v>0</v>
      </c>
      <c r="R262" s="1603">
        <v>0</v>
      </c>
      <c r="S262" s="1603">
        <v>0</v>
      </c>
      <c r="T262" s="1603">
        <v>0</v>
      </c>
      <c r="U262" s="1603">
        <v>0</v>
      </c>
      <c r="V262" s="1603">
        <v>0</v>
      </c>
      <c r="W262" s="1603">
        <v>0</v>
      </c>
      <c r="X262" s="1603">
        <v>0</v>
      </c>
      <c r="Y262" s="1603">
        <v>0</v>
      </c>
      <c r="Z262" s="1605">
        <v>0</v>
      </c>
    </row>
    <row r="263" spans="1:26" x14ac:dyDescent="0.25">
      <c r="A263" s="1603">
        <v>0</v>
      </c>
      <c r="B263" s="1603">
        <v>0</v>
      </c>
      <c r="D263" s="1603">
        <v>0</v>
      </c>
      <c r="F263" s="1603">
        <v>0</v>
      </c>
      <c r="H263" s="1603">
        <v>0</v>
      </c>
      <c r="I263" s="1603">
        <v>0</v>
      </c>
      <c r="J263" s="1603">
        <v>0</v>
      </c>
      <c r="K263" s="1603">
        <v>0</v>
      </c>
      <c r="L263" s="1603">
        <v>0</v>
      </c>
      <c r="M263" s="1603">
        <v>0</v>
      </c>
      <c r="N263" s="1603">
        <v>0</v>
      </c>
      <c r="O263" s="1603">
        <v>0</v>
      </c>
      <c r="P263" s="1603">
        <v>0</v>
      </c>
      <c r="Q263" s="1603">
        <v>0</v>
      </c>
      <c r="R263" s="1603">
        <v>0</v>
      </c>
      <c r="S263" s="1603">
        <v>0</v>
      </c>
      <c r="T263" s="1603">
        <v>0</v>
      </c>
      <c r="U263" s="1603">
        <v>0</v>
      </c>
      <c r="V263" s="1603">
        <v>0</v>
      </c>
      <c r="W263" s="1603">
        <v>0</v>
      </c>
      <c r="X263" s="1603">
        <v>0</v>
      </c>
      <c r="Y263" s="1603">
        <v>0</v>
      </c>
      <c r="Z263" s="1605">
        <v>0</v>
      </c>
    </row>
    <row r="264" spans="1:26" x14ac:dyDescent="0.25">
      <c r="A264" s="1720"/>
      <c r="B264" s="3878">
        <v>8</v>
      </c>
      <c r="D264" s="3881" t="s">
        <v>1641</v>
      </c>
      <c r="F264" s="3887"/>
      <c r="H264" s="3887"/>
      <c r="I264" s="1603">
        <v>0</v>
      </c>
      <c r="J264" s="1603">
        <v>0</v>
      </c>
      <c r="K264" s="1603">
        <v>0</v>
      </c>
      <c r="L264" s="1603">
        <v>0</v>
      </c>
      <c r="M264" s="1603">
        <v>0</v>
      </c>
      <c r="N264" s="1603">
        <v>0</v>
      </c>
      <c r="O264" s="1603">
        <v>0</v>
      </c>
      <c r="P264" s="1603">
        <v>0</v>
      </c>
      <c r="Q264" s="1603">
        <v>0</v>
      </c>
      <c r="R264" s="1603">
        <v>0</v>
      </c>
      <c r="S264" s="1603">
        <v>0</v>
      </c>
      <c r="T264" s="1603">
        <v>0</v>
      </c>
      <c r="U264" s="1603">
        <v>0</v>
      </c>
      <c r="V264" s="1603">
        <v>0</v>
      </c>
      <c r="W264" s="1603">
        <v>0</v>
      </c>
      <c r="X264" s="1603">
        <v>0</v>
      </c>
      <c r="Y264" s="1603">
        <v>0</v>
      </c>
      <c r="Z264" s="1605">
        <v>0</v>
      </c>
    </row>
    <row r="265" spans="1:26" ht="15.75" customHeight="1" x14ac:dyDescent="0.25">
      <c r="B265" s="3879"/>
      <c r="D265" s="3882"/>
      <c r="F265" s="3888"/>
      <c r="H265" s="3888"/>
      <c r="I265" s="1603">
        <v>0</v>
      </c>
      <c r="J265" s="1603">
        <v>0</v>
      </c>
      <c r="K265" s="1603">
        <v>0</v>
      </c>
      <c r="L265" s="1603">
        <v>0</v>
      </c>
      <c r="M265" s="1603">
        <v>0</v>
      </c>
      <c r="N265" s="1603">
        <v>0</v>
      </c>
      <c r="O265" s="1603">
        <v>0</v>
      </c>
      <c r="P265" s="1603">
        <v>0</v>
      </c>
      <c r="Q265" s="1603">
        <v>0</v>
      </c>
      <c r="R265" s="1603">
        <v>0</v>
      </c>
      <c r="S265" s="1603">
        <v>0</v>
      </c>
      <c r="T265" s="1603">
        <v>0</v>
      </c>
      <c r="U265" s="1603">
        <v>0</v>
      </c>
      <c r="V265" s="1603">
        <v>0</v>
      </c>
      <c r="W265" s="1603">
        <v>0</v>
      </c>
      <c r="X265" s="1603">
        <v>0</v>
      </c>
      <c r="Y265" s="1603">
        <v>0</v>
      </c>
      <c r="Z265" s="1605">
        <v>0</v>
      </c>
    </row>
    <row r="266" spans="1:26" x14ac:dyDescent="0.25">
      <c r="B266" s="3880"/>
      <c r="D266" s="3883"/>
      <c r="F266" s="3889"/>
      <c r="H266" s="3889"/>
      <c r="I266" s="1603">
        <v>0</v>
      </c>
      <c r="J266" s="1603">
        <v>0</v>
      </c>
      <c r="K266" s="1603">
        <v>0</v>
      </c>
      <c r="L266" s="1603">
        <v>0</v>
      </c>
      <c r="M266" s="1603">
        <v>0</v>
      </c>
      <c r="N266" s="1603">
        <v>0</v>
      </c>
      <c r="O266" s="1603">
        <v>0</v>
      </c>
      <c r="P266" s="1603">
        <v>0</v>
      </c>
      <c r="Q266" s="1603">
        <v>0</v>
      </c>
      <c r="R266" s="1603">
        <v>0</v>
      </c>
      <c r="S266" s="1603">
        <v>0</v>
      </c>
      <c r="T266" s="1603">
        <v>0</v>
      </c>
      <c r="U266" s="1603">
        <v>0</v>
      </c>
      <c r="V266" s="1603">
        <v>0</v>
      </c>
      <c r="W266" s="1603">
        <v>0</v>
      </c>
      <c r="X266" s="1603">
        <v>0</v>
      </c>
      <c r="Y266" s="1603">
        <v>0</v>
      </c>
      <c r="Z266" s="1605">
        <v>0</v>
      </c>
    </row>
    <row r="267" spans="1:26" x14ac:dyDescent="0.25">
      <c r="B267" s="1603">
        <v>0</v>
      </c>
      <c r="D267" s="1603">
        <v>0</v>
      </c>
      <c r="F267" s="1603">
        <v>0</v>
      </c>
      <c r="H267" s="1603">
        <v>0</v>
      </c>
      <c r="I267" s="1603">
        <v>0</v>
      </c>
      <c r="J267" s="1603">
        <v>0</v>
      </c>
      <c r="K267" s="1603">
        <v>0</v>
      </c>
      <c r="L267" s="1603">
        <v>0</v>
      </c>
      <c r="M267" s="1603">
        <v>0</v>
      </c>
      <c r="N267" s="1603">
        <v>0</v>
      </c>
      <c r="O267" s="1603">
        <v>0</v>
      </c>
      <c r="P267" s="1603">
        <v>0</v>
      </c>
      <c r="Q267" s="1603">
        <v>0</v>
      </c>
      <c r="R267" s="1603">
        <v>0</v>
      </c>
      <c r="S267" s="1603">
        <v>0</v>
      </c>
      <c r="T267" s="1603">
        <v>0</v>
      </c>
      <c r="U267" s="1603">
        <v>0</v>
      </c>
      <c r="V267" s="1603">
        <v>0</v>
      </c>
      <c r="W267" s="1603">
        <v>0</v>
      </c>
      <c r="X267" s="1603">
        <v>0</v>
      </c>
      <c r="Y267" s="1603">
        <v>0</v>
      </c>
      <c r="Z267" s="1605">
        <v>0</v>
      </c>
    </row>
    <row r="268" spans="1:26" x14ac:dyDescent="0.25">
      <c r="B268" s="3878">
        <v>9</v>
      </c>
      <c r="D268" s="3881" t="s">
        <v>1642</v>
      </c>
      <c r="F268" s="3884" t="s">
        <v>1422</v>
      </c>
      <c r="H268" s="3887"/>
      <c r="I268" s="1603">
        <v>0</v>
      </c>
      <c r="J268" s="1603">
        <v>0</v>
      </c>
      <c r="K268" s="1603">
        <v>0</v>
      </c>
      <c r="L268" s="1603">
        <v>0</v>
      </c>
      <c r="M268" s="1603">
        <v>0</v>
      </c>
      <c r="N268" s="1603">
        <v>0</v>
      </c>
      <c r="O268" s="1603">
        <v>0</v>
      </c>
      <c r="P268" s="1603">
        <v>0</v>
      </c>
      <c r="Q268" s="1603">
        <v>0</v>
      </c>
      <c r="R268" s="1603">
        <v>0</v>
      </c>
      <c r="S268" s="1603">
        <v>0</v>
      </c>
      <c r="T268" s="1603">
        <v>0</v>
      </c>
      <c r="U268" s="1603">
        <v>0</v>
      </c>
      <c r="V268" s="1603">
        <v>0</v>
      </c>
      <c r="W268" s="1603">
        <v>0</v>
      </c>
      <c r="X268" s="1603">
        <v>0</v>
      </c>
      <c r="Y268" s="1603">
        <v>0</v>
      </c>
      <c r="Z268" s="1605">
        <v>0</v>
      </c>
    </row>
    <row r="269" spans="1:26" ht="15.75" customHeight="1" x14ac:dyDescent="0.25">
      <c r="B269" s="3879"/>
      <c r="D269" s="3882"/>
      <c r="F269" s="3885"/>
      <c r="H269" s="3888"/>
      <c r="I269" s="1603">
        <v>0</v>
      </c>
      <c r="J269" s="1603">
        <v>0</v>
      </c>
      <c r="K269" s="1603">
        <v>0</v>
      </c>
      <c r="L269" s="1603">
        <v>0</v>
      </c>
      <c r="M269" s="1603">
        <v>0</v>
      </c>
      <c r="N269" s="1603">
        <v>0</v>
      </c>
      <c r="O269" s="1603">
        <v>0</v>
      </c>
      <c r="P269" s="1603">
        <v>0</v>
      </c>
      <c r="Q269" s="1603">
        <v>0</v>
      </c>
      <c r="R269" s="1603">
        <v>0</v>
      </c>
      <c r="S269" s="1603">
        <v>0</v>
      </c>
      <c r="T269" s="1603">
        <v>0</v>
      </c>
      <c r="U269" s="1603">
        <v>0</v>
      </c>
      <c r="V269" s="1603">
        <v>0</v>
      </c>
      <c r="W269" s="1603">
        <v>0</v>
      </c>
      <c r="X269" s="1603">
        <v>0</v>
      </c>
      <c r="Y269" s="1603">
        <v>0</v>
      </c>
      <c r="Z269" s="1605">
        <v>0</v>
      </c>
    </row>
    <row r="270" spans="1:26" x14ac:dyDescent="0.25">
      <c r="B270" s="3880"/>
      <c r="D270" s="3883"/>
      <c r="F270" s="3886"/>
      <c r="H270" s="3889"/>
      <c r="I270" s="1603">
        <v>0</v>
      </c>
      <c r="J270" s="1603">
        <v>0</v>
      </c>
      <c r="K270" s="1603">
        <v>0</v>
      </c>
      <c r="L270" s="1603">
        <v>0</v>
      </c>
      <c r="M270" s="1603">
        <v>0</v>
      </c>
      <c r="N270" s="1603">
        <v>0</v>
      </c>
      <c r="O270" s="1603">
        <v>0</v>
      </c>
      <c r="P270" s="1603">
        <v>0</v>
      </c>
      <c r="Q270" s="1603">
        <v>0</v>
      </c>
      <c r="R270" s="1603">
        <v>0</v>
      </c>
      <c r="S270" s="1603">
        <v>0</v>
      </c>
      <c r="T270" s="1603">
        <v>0</v>
      </c>
      <c r="U270" s="1603">
        <v>0</v>
      </c>
      <c r="V270" s="1603">
        <v>0</v>
      </c>
      <c r="W270" s="1603">
        <v>0</v>
      </c>
      <c r="X270" s="1603">
        <v>0</v>
      </c>
      <c r="Y270" s="1603">
        <v>0</v>
      </c>
      <c r="Z270" s="1605">
        <v>0</v>
      </c>
    </row>
    <row r="271" spans="1:26" x14ac:dyDescent="0.25">
      <c r="B271" s="1603">
        <v>0</v>
      </c>
      <c r="D271" s="1603">
        <v>0</v>
      </c>
      <c r="F271" s="1603">
        <v>0</v>
      </c>
      <c r="H271" s="1603">
        <v>0</v>
      </c>
      <c r="I271" s="1603">
        <v>0</v>
      </c>
      <c r="J271" s="1603">
        <v>0</v>
      </c>
      <c r="K271" s="1603">
        <v>0</v>
      </c>
      <c r="L271" s="1603">
        <v>0</v>
      </c>
      <c r="M271" s="1603">
        <v>0</v>
      </c>
      <c r="N271" s="1603">
        <v>0</v>
      </c>
      <c r="O271" s="1603">
        <v>0</v>
      </c>
      <c r="P271" s="1603">
        <v>0</v>
      </c>
      <c r="Q271" s="1603">
        <v>0</v>
      </c>
      <c r="R271" s="1603">
        <v>0</v>
      </c>
      <c r="S271" s="1603">
        <v>0</v>
      </c>
      <c r="T271" s="1603">
        <v>0</v>
      </c>
      <c r="U271" s="1603">
        <v>0</v>
      </c>
      <c r="V271" s="1603">
        <v>0</v>
      </c>
      <c r="W271" s="1603">
        <v>0</v>
      </c>
      <c r="X271" s="1603">
        <v>0</v>
      </c>
      <c r="Y271" s="1603">
        <v>0</v>
      </c>
      <c r="Z271" s="1605">
        <v>0</v>
      </c>
    </row>
    <row r="272" spans="1:26" x14ac:dyDescent="0.25">
      <c r="B272" s="3878">
        <v>10</v>
      </c>
      <c r="D272" s="3881" t="s">
        <v>1643</v>
      </c>
      <c r="F272" s="3884" t="s">
        <v>1619</v>
      </c>
      <c r="H272" s="3884" t="s">
        <v>1644</v>
      </c>
      <c r="I272" s="1603">
        <v>0</v>
      </c>
      <c r="J272" s="1603">
        <v>0</v>
      </c>
      <c r="K272" s="1603">
        <v>0</v>
      </c>
      <c r="L272" s="1603">
        <v>0</v>
      </c>
      <c r="M272" s="1603">
        <v>0</v>
      </c>
      <c r="N272" s="1603">
        <v>0</v>
      </c>
      <c r="O272" s="1603">
        <v>0</v>
      </c>
      <c r="P272" s="1603">
        <v>0</v>
      </c>
      <c r="Q272" s="1603">
        <v>0</v>
      </c>
      <c r="R272" s="1603">
        <v>0</v>
      </c>
      <c r="S272" s="1603">
        <v>0</v>
      </c>
      <c r="T272" s="1603">
        <v>0</v>
      </c>
      <c r="U272" s="1603">
        <v>0</v>
      </c>
      <c r="V272" s="1603">
        <v>0</v>
      </c>
      <c r="W272" s="1603">
        <v>0</v>
      </c>
      <c r="X272" s="1603">
        <v>0</v>
      </c>
      <c r="Y272" s="1603">
        <v>0</v>
      </c>
      <c r="Z272" s="1605">
        <v>0</v>
      </c>
    </row>
    <row r="273" spans="2:26" ht="15.75" customHeight="1" x14ac:dyDescent="0.25">
      <c r="B273" s="3879"/>
      <c r="D273" s="3882"/>
      <c r="F273" s="3885"/>
      <c r="H273" s="3885"/>
      <c r="I273" s="1603">
        <v>0</v>
      </c>
      <c r="J273" s="1603">
        <v>0</v>
      </c>
      <c r="K273" s="1603">
        <v>0</v>
      </c>
      <c r="L273" s="1603">
        <v>0</v>
      </c>
      <c r="M273" s="1603">
        <v>0</v>
      </c>
      <c r="N273" s="1603">
        <v>0</v>
      </c>
      <c r="O273" s="1603">
        <v>0</v>
      </c>
      <c r="P273" s="1603">
        <v>0</v>
      </c>
      <c r="Q273" s="1603">
        <v>0</v>
      </c>
      <c r="R273" s="1603">
        <v>0</v>
      </c>
      <c r="S273" s="1603">
        <v>0</v>
      </c>
      <c r="T273" s="1603">
        <v>0</v>
      </c>
      <c r="U273" s="1603">
        <v>0</v>
      </c>
      <c r="V273" s="1603">
        <v>0</v>
      </c>
      <c r="W273" s="1603">
        <v>0</v>
      </c>
      <c r="X273" s="1603">
        <v>0</v>
      </c>
      <c r="Y273" s="1603">
        <v>0</v>
      </c>
      <c r="Z273" s="1605">
        <v>0</v>
      </c>
    </row>
    <row r="274" spans="2:26" x14ac:dyDescent="0.25">
      <c r="B274" s="3880"/>
      <c r="D274" s="3883"/>
      <c r="F274" s="3886"/>
      <c r="H274" s="3886"/>
      <c r="I274" s="1603">
        <v>0</v>
      </c>
      <c r="J274" s="1603">
        <v>0</v>
      </c>
      <c r="K274" s="1603">
        <v>0</v>
      </c>
      <c r="L274" s="1603">
        <v>0</v>
      </c>
      <c r="M274" s="1603">
        <v>0</v>
      </c>
      <c r="N274" s="1603">
        <v>0</v>
      </c>
      <c r="O274" s="1603">
        <v>0</v>
      </c>
      <c r="P274" s="1603">
        <v>0</v>
      </c>
      <c r="Q274" s="1603">
        <v>0</v>
      </c>
      <c r="R274" s="1603">
        <v>0</v>
      </c>
      <c r="S274" s="1603">
        <v>0</v>
      </c>
      <c r="T274" s="1603">
        <v>0</v>
      </c>
      <c r="U274" s="1603">
        <v>0</v>
      </c>
      <c r="V274" s="1603">
        <v>0</v>
      </c>
      <c r="W274" s="1603">
        <v>0</v>
      </c>
      <c r="X274" s="1603">
        <v>0</v>
      </c>
      <c r="Y274" s="1603">
        <v>0</v>
      </c>
      <c r="Z274" s="1605">
        <v>0</v>
      </c>
    </row>
    <row r="275" spans="2:26" x14ac:dyDescent="0.25">
      <c r="B275" s="1603">
        <v>0</v>
      </c>
      <c r="C275" s="1603">
        <v>0</v>
      </c>
      <c r="D275" s="1603">
        <v>0</v>
      </c>
      <c r="E275" s="1603">
        <v>0</v>
      </c>
      <c r="F275" s="1603">
        <v>0</v>
      </c>
      <c r="G275" s="1603">
        <v>0</v>
      </c>
      <c r="H275" s="1603">
        <v>0</v>
      </c>
      <c r="I275" s="1603">
        <v>0</v>
      </c>
      <c r="J275" s="1603">
        <v>0</v>
      </c>
      <c r="K275" s="1603">
        <v>0</v>
      </c>
      <c r="L275" s="1603">
        <v>0</v>
      </c>
      <c r="M275" s="1603">
        <v>0</v>
      </c>
      <c r="N275" s="1603">
        <v>0</v>
      </c>
      <c r="O275" s="1603">
        <v>0</v>
      </c>
      <c r="P275" s="1603">
        <v>0</v>
      </c>
      <c r="Q275" s="1603">
        <v>0</v>
      </c>
      <c r="R275" s="1603">
        <v>0</v>
      </c>
      <c r="S275" s="1603">
        <v>0</v>
      </c>
      <c r="T275" s="1603">
        <v>0</v>
      </c>
      <c r="U275" s="1603">
        <v>0</v>
      </c>
      <c r="V275" s="1603">
        <v>0</v>
      </c>
      <c r="W275" s="1603">
        <v>0</v>
      </c>
      <c r="X275" s="1603">
        <v>0</v>
      </c>
      <c r="Y275" s="1603">
        <v>0</v>
      </c>
      <c r="Z275" s="1605">
        <v>0</v>
      </c>
    </row>
    <row r="276" spans="2:26" x14ac:dyDescent="0.25">
      <c r="B276" s="1603">
        <v>0</v>
      </c>
      <c r="C276" s="1603">
        <v>0</v>
      </c>
      <c r="D276" s="1603">
        <v>0</v>
      </c>
      <c r="E276" s="1603">
        <v>0</v>
      </c>
      <c r="F276" s="1603">
        <v>0</v>
      </c>
      <c r="G276" s="1603">
        <v>0</v>
      </c>
      <c r="H276" s="1603">
        <v>0</v>
      </c>
      <c r="I276" s="1603">
        <v>0</v>
      </c>
      <c r="J276" s="1603">
        <v>0</v>
      </c>
      <c r="K276" s="1603">
        <v>0</v>
      </c>
      <c r="L276" s="1603">
        <v>0</v>
      </c>
      <c r="M276" s="1603">
        <v>0</v>
      </c>
      <c r="N276" s="1603">
        <v>0</v>
      </c>
      <c r="O276" s="1603">
        <v>0</v>
      </c>
      <c r="P276" s="1603">
        <v>0</v>
      </c>
      <c r="Q276" s="1603">
        <v>0</v>
      </c>
      <c r="R276" s="1603">
        <v>0</v>
      </c>
      <c r="S276" s="1603">
        <v>0</v>
      </c>
      <c r="T276" s="1603">
        <v>0</v>
      </c>
      <c r="U276" s="1603">
        <v>0</v>
      </c>
      <c r="V276" s="1603">
        <v>0</v>
      </c>
      <c r="W276" s="1603">
        <v>0</v>
      </c>
      <c r="X276" s="1603">
        <v>0</v>
      </c>
      <c r="Y276" s="1603">
        <v>0</v>
      </c>
      <c r="Z276" s="1605">
        <v>0</v>
      </c>
    </row>
    <row r="277" spans="2:26" x14ac:dyDescent="0.25">
      <c r="B277" s="3878">
        <v>31</v>
      </c>
      <c r="C277" s="1603">
        <v>0</v>
      </c>
      <c r="D277" s="3875"/>
      <c r="E277" s="1603">
        <v>0</v>
      </c>
      <c r="F277" s="3875"/>
      <c r="G277" s="1603">
        <v>0</v>
      </c>
      <c r="H277" s="3875"/>
      <c r="I277" s="1603">
        <v>0</v>
      </c>
      <c r="J277" s="3875"/>
      <c r="K277" s="1603">
        <v>0</v>
      </c>
      <c r="L277" s="3875"/>
      <c r="M277" s="1603"/>
      <c r="N277" s="3875"/>
      <c r="P277" s="3875"/>
      <c r="R277" s="3875"/>
      <c r="T277" s="3875"/>
      <c r="V277" s="3875"/>
      <c r="X277" s="3875"/>
      <c r="Z277" s="1605">
        <v>0</v>
      </c>
    </row>
    <row r="278" spans="2:26" x14ac:dyDescent="0.25">
      <c r="B278" s="3879"/>
      <c r="C278" s="1603">
        <v>0</v>
      </c>
      <c r="D278" s="3876"/>
      <c r="E278" s="1603">
        <v>0</v>
      </c>
      <c r="F278" s="3876"/>
      <c r="G278" s="1603">
        <v>0</v>
      </c>
      <c r="H278" s="3876"/>
      <c r="I278" s="1603">
        <v>0</v>
      </c>
      <c r="J278" s="3876"/>
      <c r="K278" s="1603">
        <v>0</v>
      </c>
      <c r="L278" s="3876"/>
      <c r="M278" s="1603"/>
      <c r="N278" s="3876"/>
      <c r="P278" s="3876"/>
      <c r="R278" s="3876"/>
      <c r="T278" s="3876"/>
      <c r="V278" s="3876"/>
      <c r="X278" s="3876"/>
      <c r="Z278" s="1605">
        <v>0</v>
      </c>
    </row>
    <row r="279" spans="2:26" x14ac:dyDescent="0.25">
      <c r="B279" s="3880"/>
      <c r="C279" s="1603">
        <v>0</v>
      </c>
      <c r="D279" s="3877"/>
      <c r="E279" s="1603">
        <v>0</v>
      </c>
      <c r="F279" s="3877"/>
      <c r="G279" s="1603">
        <v>0</v>
      </c>
      <c r="H279" s="3877"/>
      <c r="I279" s="1603">
        <v>0</v>
      </c>
      <c r="J279" s="3877"/>
      <c r="K279" s="1603">
        <v>0</v>
      </c>
      <c r="L279" s="3877"/>
      <c r="M279" s="1603"/>
      <c r="N279" s="3877"/>
      <c r="P279" s="3877"/>
      <c r="R279" s="3877"/>
      <c r="T279" s="3877"/>
      <c r="V279" s="3877"/>
      <c r="X279" s="3877"/>
      <c r="Z279" s="1605">
        <v>0</v>
      </c>
    </row>
    <row r="280" spans="2:26" x14ac:dyDescent="0.25">
      <c r="B280" s="1603">
        <v>0</v>
      </c>
      <c r="C280" s="1603">
        <v>0</v>
      </c>
      <c r="D280" s="1603">
        <v>0</v>
      </c>
      <c r="E280" s="1603">
        <v>0</v>
      </c>
      <c r="F280" s="1603">
        <v>0</v>
      </c>
      <c r="G280" s="1603">
        <v>0</v>
      </c>
      <c r="H280" s="1603">
        <v>0</v>
      </c>
      <c r="I280" s="1603">
        <v>0</v>
      </c>
      <c r="J280" s="1603">
        <v>0</v>
      </c>
      <c r="K280" s="1603">
        <v>0</v>
      </c>
      <c r="L280" s="1618"/>
      <c r="M280" s="1618"/>
      <c r="Z280" s="1605">
        <v>0</v>
      </c>
    </row>
    <row r="281" spans="2:26" x14ac:dyDescent="0.25">
      <c r="B281" s="1721">
        <f t="shared" ref="B281:Y281" ca="1" si="0">CELL("largeur",B281)</f>
        <v>4</v>
      </c>
      <c r="C281" s="1721">
        <f t="shared" ca="1" si="0"/>
        <v>3</v>
      </c>
      <c r="D281" s="1721">
        <f t="shared" ca="1" si="0"/>
        <v>18</v>
      </c>
      <c r="E281" s="1721">
        <f t="shared" ca="1" si="0"/>
        <v>3</v>
      </c>
      <c r="F281" s="1721">
        <f t="shared" ca="1" si="0"/>
        <v>18</v>
      </c>
      <c r="G281" s="1721">
        <f t="shared" ca="1" si="0"/>
        <v>3</v>
      </c>
      <c r="H281" s="1721">
        <f t="shared" ca="1" si="0"/>
        <v>18</v>
      </c>
      <c r="I281" s="1721">
        <f t="shared" ca="1" si="0"/>
        <v>3</v>
      </c>
      <c r="J281" s="1721">
        <f t="shared" ca="1" si="0"/>
        <v>18</v>
      </c>
      <c r="K281" s="1721">
        <f t="shared" ca="1" si="0"/>
        <v>3</v>
      </c>
      <c r="L281" s="1721">
        <f t="shared" ca="1" si="0"/>
        <v>18</v>
      </c>
      <c r="M281" s="1721">
        <f t="shared" ca="1" si="0"/>
        <v>4</v>
      </c>
      <c r="N281" s="1721">
        <f t="shared" ca="1" si="0"/>
        <v>18</v>
      </c>
      <c r="O281" s="1721">
        <f t="shared" ca="1" si="0"/>
        <v>4</v>
      </c>
      <c r="P281" s="1721">
        <f t="shared" ca="1" si="0"/>
        <v>18</v>
      </c>
      <c r="Q281" s="1721">
        <f t="shared" ca="1" si="0"/>
        <v>4</v>
      </c>
      <c r="R281" s="1721">
        <f t="shared" ca="1" si="0"/>
        <v>18</v>
      </c>
      <c r="S281" s="1721">
        <f t="shared" ca="1" si="0"/>
        <v>4</v>
      </c>
      <c r="T281" s="1721">
        <f t="shared" ca="1" si="0"/>
        <v>18</v>
      </c>
      <c r="U281" s="1721">
        <f t="shared" ca="1" si="0"/>
        <v>4</v>
      </c>
      <c r="V281" s="1721">
        <f t="shared" ca="1" si="0"/>
        <v>18</v>
      </c>
      <c r="W281" s="1721">
        <f t="shared" ca="1" si="0"/>
        <v>4</v>
      </c>
      <c r="X281" s="1721">
        <f t="shared" ca="1" si="0"/>
        <v>18</v>
      </c>
      <c r="Y281" s="1721">
        <f t="shared" ca="1" si="0"/>
        <v>4</v>
      </c>
      <c r="Z281" s="1604" t="s">
        <v>1322</v>
      </c>
    </row>
  </sheetData>
  <mergeCells count="350">
    <mergeCell ref="U7:X7"/>
    <mergeCell ref="B9:X9"/>
    <mergeCell ref="B16:X16"/>
    <mergeCell ref="B17:D17"/>
    <mergeCell ref="E17:K17"/>
    <mergeCell ref="B18:X18"/>
    <mergeCell ref="B2:E6"/>
    <mergeCell ref="F2:T4"/>
    <mergeCell ref="U2:X2"/>
    <mergeCell ref="U3:X3"/>
    <mergeCell ref="U4:X4"/>
    <mergeCell ref="F5:T6"/>
    <mergeCell ref="U5:X5"/>
    <mergeCell ref="U6:X6"/>
    <mergeCell ref="X21:X22"/>
    <mergeCell ref="B20:B30"/>
    <mergeCell ref="L20:L21"/>
    <mergeCell ref="N20:N21"/>
    <mergeCell ref="P20:P21"/>
    <mergeCell ref="R20:R21"/>
    <mergeCell ref="T20:T21"/>
    <mergeCell ref="L24:L25"/>
    <mergeCell ref="N24:N25"/>
    <mergeCell ref="P24:P25"/>
    <mergeCell ref="R24:R25"/>
    <mergeCell ref="T24:T25"/>
    <mergeCell ref="V24:V25"/>
    <mergeCell ref="D25:D26"/>
    <mergeCell ref="F25:F26"/>
    <mergeCell ref="H25:H26"/>
    <mergeCell ref="J25:J26"/>
    <mergeCell ref="V20:V21"/>
    <mergeCell ref="D21:D22"/>
    <mergeCell ref="F21:F22"/>
    <mergeCell ref="H21:H22"/>
    <mergeCell ref="J21:J22"/>
    <mergeCell ref="T29:T30"/>
    <mergeCell ref="V29:V30"/>
    <mergeCell ref="B32:B47"/>
    <mergeCell ref="D32:J34"/>
    <mergeCell ref="D36:D38"/>
    <mergeCell ref="F36:F38"/>
    <mergeCell ref="H36:H38"/>
    <mergeCell ref="J36:J38"/>
    <mergeCell ref="D40:D41"/>
    <mergeCell ref="F40:F41"/>
    <mergeCell ref="L28:L29"/>
    <mergeCell ref="N28:N29"/>
    <mergeCell ref="P28:P29"/>
    <mergeCell ref="R28:R29"/>
    <mergeCell ref="D29:D30"/>
    <mergeCell ref="F29:F30"/>
    <mergeCell ref="H29:H30"/>
    <mergeCell ref="J29:J30"/>
    <mergeCell ref="H40:H41"/>
    <mergeCell ref="J40:J41"/>
    <mergeCell ref="B49:X49"/>
    <mergeCell ref="B51:B57"/>
    <mergeCell ref="D52:D53"/>
    <mergeCell ref="F52:F53"/>
    <mergeCell ref="H52:H53"/>
    <mergeCell ref="J52:J53"/>
    <mergeCell ref="L52:L53"/>
    <mergeCell ref="N52:N53"/>
    <mergeCell ref="T56:T57"/>
    <mergeCell ref="V56:V57"/>
    <mergeCell ref="V52:V53"/>
    <mergeCell ref="B59:B72"/>
    <mergeCell ref="D59:K59"/>
    <mergeCell ref="D63:D64"/>
    <mergeCell ref="F63:F64"/>
    <mergeCell ref="H63:H64"/>
    <mergeCell ref="J63:J64"/>
    <mergeCell ref="P52:P53"/>
    <mergeCell ref="R52:R53"/>
    <mergeCell ref="T52:T53"/>
    <mergeCell ref="D56:D57"/>
    <mergeCell ref="F56:F57"/>
    <mergeCell ref="L56:L57"/>
    <mergeCell ref="N56:N57"/>
    <mergeCell ref="P56:P57"/>
    <mergeCell ref="R56:R57"/>
    <mergeCell ref="F86:F87"/>
    <mergeCell ref="H86:H87"/>
    <mergeCell ref="J86:J87"/>
    <mergeCell ref="B89:X89"/>
    <mergeCell ref="B91:B93"/>
    <mergeCell ref="D95:J95"/>
    <mergeCell ref="L95:X95"/>
    <mergeCell ref="B74:X74"/>
    <mergeCell ref="B76:B87"/>
    <mergeCell ref="L76:L78"/>
    <mergeCell ref="N76:N77"/>
    <mergeCell ref="P76:P77"/>
    <mergeCell ref="R76:R77"/>
    <mergeCell ref="T76:T77"/>
    <mergeCell ref="V76:V77"/>
    <mergeCell ref="X76:X77"/>
    <mergeCell ref="D86:D87"/>
    <mergeCell ref="N98:N99"/>
    <mergeCell ref="P98:P99"/>
    <mergeCell ref="R98:R99"/>
    <mergeCell ref="T98:T99"/>
    <mergeCell ref="V98:V99"/>
    <mergeCell ref="X98:X99"/>
    <mergeCell ref="B97:B99"/>
    <mergeCell ref="L97:L107"/>
    <mergeCell ref="D98:D99"/>
    <mergeCell ref="F98:F99"/>
    <mergeCell ref="H98:H99"/>
    <mergeCell ref="J98:J99"/>
    <mergeCell ref="D101:J101"/>
    <mergeCell ref="B103:B109"/>
    <mergeCell ref="D104:D105"/>
    <mergeCell ref="F104:F105"/>
    <mergeCell ref="V104:V105"/>
    <mergeCell ref="X104:X105"/>
    <mergeCell ref="D108:D109"/>
    <mergeCell ref="N108:N109"/>
    <mergeCell ref="P108:P109"/>
    <mergeCell ref="R108:R109"/>
    <mergeCell ref="T108:T109"/>
    <mergeCell ref="V108:V109"/>
    <mergeCell ref="X108:X109"/>
    <mergeCell ref="H104:H105"/>
    <mergeCell ref="J104:J105"/>
    <mergeCell ref="N104:N105"/>
    <mergeCell ref="P104:P105"/>
    <mergeCell ref="R104:R105"/>
    <mergeCell ref="T104:T105"/>
    <mergeCell ref="B112:X112"/>
    <mergeCell ref="B114:B123"/>
    <mergeCell ref="D118:D119"/>
    <mergeCell ref="F118:F119"/>
    <mergeCell ref="H118:H119"/>
    <mergeCell ref="J118:J119"/>
    <mergeCell ref="L118:L119"/>
    <mergeCell ref="D122:D123"/>
    <mergeCell ref="F122:F123"/>
    <mergeCell ref="H122:H123"/>
    <mergeCell ref="J122:J123"/>
    <mergeCell ref="L122:L123"/>
    <mergeCell ref="B125:X125"/>
    <mergeCell ref="B127:B133"/>
    <mergeCell ref="D128:D129"/>
    <mergeCell ref="F128:F129"/>
    <mergeCell ref="H128:H129"/>
    <mergeCell ref="J128:J129"/>
    <mergeCell ref="D132:D133"/>
    <mergeCell ref="F132:F133"/>
    <mergeCell ref="H132:H133"/>
    <mergeCell ref="J132:J133"/>
    <mergeCell ref="B135:X135"/>
    <mergeCell ref="B137:B139"/>
    <mergeCell ref="D138:D139"/>
    <mergeCell ref="F138:F139"/>
    <mergeCell ref="H138:H139"/>
    <mergeCell ref="J138:J139"/>
    <mergeCell ref="L138:L139"/>
    <mergeCell ref="N138:N139"/>
    <mergeCell ref="P138:P139"/>
    <mergeCell ref="R138:R139"/>
    <mergeCell ref="D142:D143"/>
    <mergeCell ref="F142:F143"/>
    <mergeCell ref="H142:H143"/>
    <mergeCell ref="J142:J143"/>
    <mergeCell ref="L142:L143"/>
    <mergeCell ref="N142:N143"/>
    <mergeCell ref="P142:P143"/>
    <mergeCell ref="P151:P152"/>
    <mergeCell ref="R151:R152"/>
    <mergeCell ref="T151:T152"/>
    <mergeCell ref="V151:V152"/>
    <mergeCell ref="B156:X156"/>
    <mergeCell ref="B147:B153"/>
    <mergeCell ref="D147:J147"/>
    <mergeCell ref="L147:L153"/>
    <mergeCell ref="D151:D152"/>
    <mergeCell ref="F151:F152"/>
    <mergeCell ref="H151:H152"/>
    <mergeCell ref="B158:B161"/>
    <mergeCell ref="M158:M164"/>
    <mergeCell ref="B163:B165"/>
    <mergeCell ref="M166:M172"/>
    <mergeCell ref="B167:B169"/>
    <mergeCell ref="B171:B174"/>
    <mergeCell ref="M174:M180"/>
    <mergeCell ref="B176:B178"/>
    <mergeCell ref="N151:N152"/>
    <mergeCell ref="B182:X182"/>
    <mergeCell ref="D185:D187"/>
    <mergeCell ref="F186:F187"/>
    <mergeCell ref="H186:H187"/>
    <mergeCell ref="J186:J187"/>
    <mergeCell ref="L186:L187"/>
    <mergeCell ref="N186:N187"/>
    <mergeCell ref="P186:P187"/>
    <mergeCell ref="R186:R187"/>
    <mergeCell ref="T186:T187"/>
    <mergeCell ref="X190:X191"/>
    <mergeCell ref="F194:F195"/>
    <mergeCell ref="H194:H195"/>
    <mergeCell ref="J194:J195"/>
    <mergeCell ref="L194:L195"/>
    <mergeCell ref="N194:N195"/>
    <mergeCell ref="V186:V187"/>
    <mergeCell ref="F190:F191"/>
    <mergeCell ref="H190:H191"/>
    <mergeCell ref="J190:J191"/>
    <mergeCell ref="L190:L191"/>
    <mergeCell ref="N190:N191"/>
    <mergeCell ref="P190:P191"/>
    <mergeCell ref="R190:R191"/>
    <mergeCell ref="T190:T191"/>
    <mergeCell ref="V190:V191"/>
    <mergeCell ref="D197:D199"/>
    <mergeCell ref="F197:F198"/>
    <mergeCell ref="H197:H198"/>
    <mergeCell ref="J197:J198"/>
    <mergeCell ref="L197:L198"/>
    <mergeCell ref="D201:D203"/>
    <mergeCell ref="F201:F203"/>
    <mergeCell ref="H201:H203"/>
    <mergeCell ref="J201:J203"/>
    <mergeCell ref="L201:L202"/>
    <mergeCell ref="P205:P207"/>
    <mergeCell ref="R205:R207"/>
    <mergeCell ref="T205:T207"/>
    <mergeCell ref="D209:D211"/>
    <mergeCell ref="F209:F211"/>
    <mergeCell ref="H209:H211"/>
    <mergeCell ref="J209:J211"/>
    <mergeCell ref="L209:L211"/>
    <mergeCell ref="N202:N203"/>
    <mergeCell ref="P202:P203"/>
    <mergeCell ref="R202:R203"/>
    <mergeCell ref="T202:T203"/>
    <mergeCell ref="D205:D207"/>
    <mergeCell ref="F205:F207"/>
    <mergeCell ref="H205:H207"/>
    <mergeCell ref="J205:J207"/>
    <mergeCell ref="L205:L207"/>
    <mergeCell ref="N205:N207"/>
    <mergeCell ref="F216:F219"/>
    <mergeCell ref="H216:H217"/>
    <mergeCell ref="J216:J217"/>
    <mergeCell ref="L216:L217"/>
    <mergeCell ref="N216:N219"/>
    <mergeCell ref="P216:P217"/>
    <mergeCell ref="R216:R217"/>
    <mergeCell ref="D213:D229"/>
    <mergeCell ref="F213:J213"/>
    <mergeCell ref="L213:P213"/>
    <mergeCell ref="R213:V213"/>
    <mergeCell ref="F214:F215"/>
    <mergeCell ref="H214:H215"/>
    <mergeCell ref="J214:J215"/>
    <mergeCell ref="L214:L215"/>
    <mergeCell ref="N214:N215"/>
    <mergeCell ref="P214:P215"/>
    <mergeCell ref="T216:T217"/>
    <mergeCell ref="V216:V219"/>
    <mergeCell ref="H218:H219"/>
    <mergeCell ref="J218:J219"/>
    <mergeCell ref="L218:L219"/>
    <mergeCell ref="P218:P219"/>
    <mergeCell ref="R218:R219"/>
    <mergeCell ref="T218:T219"/>
    <mergeCell ref="R214:R215"/>
    <mergeCell ref="T214:T215"/>
    <mergeCell ref="V214:V215"/>
    <mergeCell ref="F226:F229"/>
    <mergeCell ref="H226:H227"/>
    <mergeCell ref="J226:J227"/>
    <mergeCell ref="L226:L227"/>
    <mergeCell ref="N226:N229"/>
    <mergeCell ref="P226:P227"/>
    <mergeCell ref="R221:R222"/>
    <mergeCell ref="T221:T222"/>
    <mergeCell ref="V221:V224"/>
    <mergeCell ref="H223:H224"/>
    <mergeCell ref="J223:J224"/>
    <mergeCell ref="L223:L224"/>
    <mergeCell ref="P223:P224"/>
    <mergeCell ref="R223:R224"/>
    <mergeCell ref="T223:T224"/>
    <mergeCell ref="F221:F224"/>
    <mergeCell ref="H221:H222"/>
    <mergeCell ref="J221:J222"/>
    <mergeCell ref="L221:L222"/>
    <mergeCell ref="N221:N224"/>
    <mergeCell ref="P221:P222"/>
    <mergeCell ref="R226:R227"/>
    <mergeCell ref="T226:T227"/>
    <mergeCell ref="V226:V229"/>
    <mergeCell ref="H228:H229"/>
    <mergeCell ref="J228:J229"/>
    <mergeCell ref="L228:L229"/>
    <mergeCell ref="P228:P229"/>
    <mergeCell ref="R228:R229"/>
    <mergeCell ref="T228:T229"/>
    <mergeCell ref="D232:H234"/>
    <mergeCell ref="B236:B238"/>
    <mergeCell ref="D236:D238"/>
    <mergeCell ref="F236:F238"/>
    <mergeCell ref="H236:H238"/>
    <mergeCell ref="B240:B242"/>
    <mergeCell ref="D240:D242"/>
    <mergeCell ref="F240:F242"/>
    <mergeCell ref="H240:H242"/>
    <mergeCell ref="B252:B254"/>
    <mergeCell ref="D252:D254"/>
    <mergeCell ref="B256:B258"/>
    <mergeCell ref="D256:D258"/>
    <mergeCell ref="F256:F258"/>
    <mergeCell ref="H256:H258"/>
    <mergeCell ref="B244:B246"/>
    <mergeCell ref="D244:D246"/>
    <mergeCell ref="F244:F246"/>
    <mergeCell ref="H244:H246"/>
    <mergeCell ref="B248:B250"/>
    <mergeCell ref="D248:D250"/>
    <mergeCell ref="B268:B270"/>
    <mergeCell ref="D268:D270"/>
    <mergeCell ref="F268:F270"/>
    <mergeCell ref="H268:H270"/>
    <mergeCell ref="B272:B274"/>
    <mergeCell ref="D272:D274"/>
    <mergeCell ref="F272:F274"/>
    <mergeCell ref="H272:H274"/>
    <mergeCell ref="B260:B262"/>
    <mergeCell ref="D260:D262"/>
    <mergeCell ref="F260:F262"/>
    <mergeCell ref="H260:H262"/>
    <mergeCell ref="B264:B266"/>
    <mergeCell ref="D264:D266"/>
    <mergeCell ref="F264:F266"/>
    <mergeCell ref="H264:H266"/>
    <mergeCell ref="N277:N279"/>
    <mergeCell ref="P277:P279"/>
    <mergeCell ref="R277:R279"/>
    <mergeCell ref="T277:T279"/>
    <mergeCell ref="V277:V279"/>
    <mergeCell ref="X277:X279"/>
    <mergeCell ref="B277:B279"/>
    <mergeCell ref="D277:D279"/>
    <mergeCell ref="F277:F279"/>
    <mergeCell ref="H277:H279"/>
    <mergeCell ref="J277:J279"/>
    <mergeCell ref="L277:L279"/>
  </mergeCells>
  <hyperlinks>
    <hyperlink ref="N7" r:id="rId1" xr:uid="{087F6160-D892-4739-9044-C0B4818CFA2D}"/>
  </hyperlinks>
  <pageMargins left="0.7" right="0.7" top="0.75" bottom="0.75" header="0.3" footer="0.3"/>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81BECD-DDE2-4557-9F70-533F3E3D76A9}">
  <dimension ref="B1:AY247"/>
  <sheetViews>
    <sheetView workbookViewId="0">
      <selection activeCell="AE48" sqref="AE48"/>
    </sheetView>
  </sheetViews>
  <sheetFormatPr baseColWidth="10" defaultRowHeight="11.25" x14ac:dyDescent="0.2"/>
  <cols>
    <col min="1" max="1" width="1.42578125" style="1510" customWidth="1"/>
    <col min="2" max="2" width="5.140625" style="1510" customWidth="1"/>
    <col min="3" max="3" width="1.7109375" style="1510" customWidth="1"/>
    <col min="4" max="4" width="18.7109375" style="1510" customWidth="1"/>
    <col min="5" max="7" width="0.85546875" style="1510" customWidth="1"/>
    <col min="8" max="8" width="18.7109375" style="1510" customWidth="1"/>
    <col min="9" max="11" width="0.85546875" style="1510" customWidth="1"/>
    <col min="12" max="12" width="18.7109375" style="1510" customWidth="1"/>
    <col min="13" max="13" width="1" style="1510" customWidth="1"/>
    <col min="14" max="15" width="0.85546875" style="1510" customWidth="1"/>
    <col min="16" max="16" width="18.7109375" style="1510" customWidth="1"/>
    <col min="17" max="17" width="1" style="1510" customWidth="1"/>
    <col min="18" max="19" width="0.85546875" style="1510" customWidth="1"/>
    <col min="20" max="20" width="18.7109375" style="1510" customWidth="1"/>
    <col min="21" max="23" width="0.85546875" style="1510" customWidth="1"/>
    <col min="24" max="24" width="18.7109375" style="1510" customWidth="1"/>
    <col min="25" max="27" width="0.85546875" style="1510" customWidth="1"/>
    <col min="28" max="28" width="18.7109375" style="1510" customWidth="1"/>
    <col min="29" max="30" width="0.85546875" style="1510" customWidth="1"/>
    <col min="31" max="32" width="18.7109375" style="1510" customWidth="1"/>
    <col min="33" max="35" width="0.85546875" style="1510" customWidth="1"/>
    <col min="36" max="36" width="18.7109375" style="1510" customWidth="1"/>
    <col min="37" max="39" width="0.85546875" style="1510" customWidth="1"/>
    <col min="40" max="40" width="18.7109375" style="1510" customWidth="1"/>
    <col min="41" max="41" width="17.5703125" style="1510" bestFit="1" customWidth="1"/>
    <col min="42" max="42" width="18" style="1510" bestFit="1" customWidth="1"/>
    <col min="43" max="43" width="22" style="1510" customWidth="1"/>
    <col min="44" max="44" width="19.7109375" style="1510" customWidth="1"/>
    <col min="45" max="185" width="11.42578125" style="1510"/>
    <col min="186" max="186" width="1.42578125" style="1510" customWidth="1"/>
    <col min="187" max="187" width="5.140625" style="1510" customWidth="1"/>
    <col min="188" max="188" width="1.7109375" style="1510" customWidth="1"/>
    <col min="189" max="189" width="3.42578125" style="1510" customWidth="1"/>
    <col min="190" max="190" width="18.7109375" style="1510" customWidth="1"/>
    <col min="191" max="191" width="0.85546875" style="1510" customWidth="1"/>
    <col min="192" max="192" width="18.7109375" style="1510" customWidth="1"/>
    <col min="193" max="193" width="3.7109375" style="1510" customWidth="1"/>
    <col min="194" max="194" width="3.140625" style="1510" customWidth="1"/>
    <col min="195" max="195" width="18.7109375" style="1510" customWidth="1"/>
    <col min="196" max="196" width="0.85546875" style="1510" customWidth="1"/>
    <col min="197" max="197" width="18.7109375" style="1510" customWidth="1"/>
    <col min="198" max="198" width="4.140625" style="1510" customWidth="1"/>
    <col min="199" max="199" width="3.5703125" style="1510" customWidth="1"/>
    <col min="200" max="200" width="18.7109375" style="1510" customWidth="1"/>
    <col min="201" max="201" width="0.85546875" style="1510" customWidth="1"/>
    <col min="202" max="202" width="18.7109375" style="1510" customWidth="1"/>
    <col min="203" max="203" width="3.7109375" style="1510" customWidth="1"/>
    <col min="204" max="204" width="3.140625" style="1510" customWidth="1"/>
    <col min="205" max="205" width="18.7109375" style="1510" customWidth="1"/>
    <col min="206" max="206" width="0.85546875" style="1510" customWidth="1"/>
    <col min="207" max="207" width="18.7109375" style="1510" customWidth="1"/>
    <col min="208" max="208" width="2.140625" style="1510" customWidth="1"/>
    <col min="209" max="209" width="1.42578125" style="1510" customWidth="1"/>
    <col min="210" max="210" width="5.140625" style="1510" customWidth="1"/>
    <col min="211" max="211" width="1.7109375" style="1510" customWidth="1"/>
    <col min="212" max="212" width="3.42578125" style="1510" customWidth="1"/>
    <col min="213" max="213" width="18.7109375" style="1510" customWidth="1"/>
    <col min="214" max="214" width="0.85546875" style="1510" customWidth="1"/>
    <col min="215" max="215" width="18.7109375" style="1510" customWidth="1"/>
    <col min="216" max="216" width="3.7109375" style="1510" customWidth="1"/>
    <col min="217" max="217" width="3.140625" style="1510" customWidth="1"/>
    <col min="218" max="218" width="18.7109375" style="1510" customWidth="1"/>
    <col min="219" max="219" width="0.85546875" style="1510" customWidth="1"/>
    <col min="220" max="220" width="18.7109375" style="1510" customWidth="1"/>
    <col min="221" max="221" width="4.140625" style="1510" customWidth="1"/>
    <col min="222" max="222" width="3.5703125" style="1510" customWidth="1"/>
    <col min="223" max="223" width="18.7109375" style="1510" customWidth="1"/>
    <col min="224" max="224" width="0.85546875" style="1510" customWidth="1"/>
    <col min="225" max="225" width="18.7109375" style="1510" customWidth="1"/>
    <col min="226" max="226" width="3.7109375" style="1510" customWidth="1"/>
    <col min="227" max="227" width="3.140625" style="1510" customWidth="1"/>
    <col min="228" max="228" width="18.7109375" style="1510" customWidth="1"/>
    <col min="229" max="229" width="0.85546875" style="1510" customWidth="1"/>
    <col min="230" max="230" width="18.7109375" style="1510" customWidth="1"/>
    <col min="231" max="231" width="2.140625" style="1510" customWidth="1"/>
    <col min="232" max="441" width="11.42578125" style="1510"/>
    <col min="442" max="442" width="1.42578125" style="1510" customWidth="1"/>
    <col min="443" max="443" width="5.140625" style="1510" customWidth="1"/>
    <col min="444" max="444" width="1.7109375" style="1510" customWidth="1"/>
    <col min="445" max="445" width="3.42578125" style="1510" customWidth="1"/>
    <col min="446" max="446" width="18.7109375" style="1510" customWidth="1"/>
    <col min="447" max="447" width="0.85546875" style="1510" customWidth="1"/>
    <col min="448" max="448" width="18.7109375" style="1510" customWidth="1"/>
    <col min="449" max="449" width="3.7109375" style="1510" customWidth="1"/>
    <col min="450" max="450" width="3.140625" style="1510" customWidth="1"/>
    <col min="451" max="451" width="18.7109375" style="1510" customWidth="1"/>
    <col min="452" max="452" width="0.85546875" style="1510" customWidth="1"/>
    <col min="453" max="453" width="18.7109375" style="1510" customWidth="1"/>
    <col min="454" max="454" width="4.140625" style="1510" customWidth="1"/>
    <col min="455" max="455" width="3.5703125" style="1510" customWidth="1"/>
    <col min="456" max="456" width="18.7109375" style="1510" customWidth="1"/>
    <col min="457" max="457" width="0.85546875" style="1510" customWidth="1"/>
    <col min="458" max="458" width="18.7109375" style="1510" customWidth="1"/>
    <col min="459" max="459" width="3.7109375" style="1510" customWidth="1"/>
    <col min="460" max="460" width="3.140625" style="1510" customWidth="1"/>
    <col min="461" max="461" width="18.7109375" style="1510" customWidth="1"/>
    <col min="462" max="462" width="0.85546875" style="1510" customWidth="1"/>
    <col min="463" max="463" width="18.7109375" style="1510" customWidth="1"/>
    <col min="464" max="464" width="2.140625" style="1510" customWidth="1"/>
    <col min="465" max="465" width="1.42578125" style="1510" customWidth="1"/>
    <col min="466" max="466" width="5.140625" style="1510" customWidth="1"/>
    <col min="467" max="467" width="1.7109375" style="1510" customWidth="1"/>
    <col min="468" max="468" width="3.42578125" style="1510" customWidth="1"/>
    <col min="469" max="469" width="18.7109375" style="1510" customWidth="1"/>
    <col min="470" max="470" width="0.85546875" style="1510" customWidth="1"/>
    <col min="471" max="471" width="18.7109375" style="1510" customWidth="1"/>
    <col min="472" max="472" width="3.7109375" style="1510" customWidth="1"/>
    <col min="473" max="473" width="3.140625" style="1510" customWidth="1"/>
    <col min="474" max="474" width="18.7109375" style="1510" customWidth="1"/>
    <col min="475" max="475" width="0.85546875" style="1510" customWidth="1"/>
    <col min="476" max="476" width="18.7109375" style="1510" customWidth="1"/>
    <col min="477" max="477" width="4.140625" style="1510" customWidth="1"/>
    <col min="478" max="478" width="3.5703125" style="1510" customWidth="1"/>
    <col min="479" max="479" width="18.7109375" style="1510" customWidth="1"/>
    <col min="480" max="480" width="0.85546875" style="1510" customWidth="1"/>
    <col min="481" max="481" width="18.7109375" style="1510" customWidth="1"/>
    <col min="482" max="482" width="3.7109375" style="1510" customWidth="1"/>
    <col min="483" max="483" width="3.140625" style="1510" customWidth="1"/>
    <col min="484" max="484" width="18.7109375" style="1510" customWidth="1"/>
    <col min="485" max="485" width="0.85546875" style="1510" customWidth="1"/>
    <col min="486" max="486" width="18.7109375" style="1510" customWidth="1"/>
    <col min="487" max="487" width="2.140625" style="1510" customWidth="1"/>
    <col min="488" max="697" width="11.42578125" style="1510"/>
    <col min="698" max="698" width="1.42578125" style="1510" customWidth="1"/>
    <col min="699" max="699" width="5.140625" style="1510" customWidth="1"/>
    <col min="700" max="700" width="1.7109375" style="1510" customWidth="1"/>
    <col min="701" max="701" width="3.42578125" style="1510" customWidth="1"/>
    <col min="702" max="702" width="18.7109375" style="1510" customWidth="1"/>
    <col min="703" max="703" width="0.85546875" style="1510" customWidth="1"/>
    <col min="704" max="704" width="18.7109375" style="1510" customWidth="1"/>
    <col min="705" max="705" width="3.7109375" style="1510" customWidth="1"/>
    <col min="706" max="706" width="3.140625" style="1510" customWidth="1"/>
    <col min="707" max="707" width="18.7109375" style="1510" customWidth="1"/>
    <col min="708" max="708" width="0.85546875" style="1510" customWidth="1"/>
    <col min="709" max="709" width="18.7109375" style="1510" customWidth="1"/>
    <col min="710" max="710" width="4.140625" style="1510" customWidth="1"/>
    <col min="711" max="711" width="3.5703125" style="1510" customWidth="1"/>
    <col min="712" max="712" width="18.7109375" style="1510" customWidth="1"/>
    <col min="713" max="713" width="0.85546875" style="1510" customWidth="1"/>
    <col min="714" max="714" width="18.7109375" style="1510" customWidth="1"/>
    <col min="715" max="715" width="3.7109375" style="1510" customWidth="1"/>
    <col min="716" max="716" width="3.140625" style="1510" customWidth="1"/>
    <col min="717" max="717" width="18.7109375" style="1510" customWidth="1"/>
    <col min="718" max="718" width="0.85546875" style="1510" customWidth="1"/>
    <col min="719" max="719" width="18.7109375" style="1510" customWidth="1"/>
    <col min="720" max="720" width="2.140625" style="1510" customWidth="1"/>
    <col min="721" max="721" width="1.42578125" style="1510" customWidth="1"/>
    <col min="722" max="722" width="5.140625" style="1510" customWidth="1"/>
    <col min="723" max="723" width="1.7109375" style="1510" customWidth="1"/>
    <col min="724" max="724" width="3.42578125" style="1510" customWidth="1"/>
    <col min="725" max="725" width="18.7109375" style="1510" customWidth="1"/>
    <col min="726" max="726" width="0.85546875" style="1510" customWidth="1"/>
    <col min="727" max="727" width="18.7109375" style="1510" customWidth="1"/>
    <col min="728" max="728" width="3.7109375" style="1510" customWidth="1"/>
    <col min="729" max="729" width="3.140625" style="1510" customWidth="1"/>
    <col min="730" max="730" width="18.7109375" style="1510" customWidth="1"/>
    <col min="731" max="731" width="0.85546875" style="1510" customWidth="1"/>
    <col min="732" max="732" width="18.7109375" style="1510" customWidth="1"/>
    <col min="733" max="733" width="4.140625" style="1510" customWidth="1"/>
    <col min="734" max="734" width="3.5703125" style="1510" customWidth="1"/>
    <col min="735" max="735" width="18.7109375" style="1510" customWidth="1"/>
    <col min="736" max="736" width="0.85546875" style="1510" customWidth="1"/>
    <col min="737" max="737" width="18.7109375" style="1510" customWidth="1"/>
    <col min="738" max="738" width="3.7109375" style="1510" customWidth="1"/>
    <col min="739" max="739" width="3.140625" style="1510" customWidth="1"/>
    <col min="740" max="740" width="18.7109375" style="1510" customWidth="1"/>
    <col min="741" max="741" width="0.85546875" style="1510" customWidth="1"/>
    <col min="742" max="742" width="18.7109375" style="1510" customWidth="1"/>
    <col min="743" max="743" width="2.140625" style="1510" customWidth="1"/>
    <col min="744" max="953" width="11.42578125" style="1510"/>
    <col min="954" max="954" width="1.42578125" style="1510" customWidth="1"/>
    <col min="955" max="955" width="5.140625" style="1510" customWidth="1"/>
    <col min="956" max="956" width="1.7109375" style="1510" customWidth="1"/>
    <col min="957" max="957" width="3.42578125" style="1510" customWidth="1"/>
    <col min="958" max="958" width="18.7109375" style="1510" customWidth="1"/>
    <col min="959" max="959" width="0.85546875" style="1510" customWidth="1"/>
    <col min="960" max="960" width="18.7109375" style="1510" customWidth="1"/>
    <col min="961" max="961" width="3.7109375" style="1510" customWidth="1"/>
    <col min="962" max="962" width="3.140625" style="1510" customWidth="1"/>
    <col min="963" max="963" width="18.7109375" style="1510" customWidth="1"/>
    <col min="964" max="964" width="0.85546875" style="1510" customWidth="1"/>
    <col min="965" max="965" width="18.7109375" style="1510" customWidth="1"/>
    <col min="966" max="966" width="4.140625" style="1510" customWidth="1"/>
    <col min="967" max="967" width="3.5703125" style="1510" customWidth="1"/>
    <col min="968" max="968" width="18.7109375" style="1510" customWidth="1"/>
    <col min="969" max="969" width="0.85546875" style="1510" customWidth="1"/>
    <col min="970" max="970" width="18.7109375" style="1510" customWidth="1"/>
    <col min="971" max="971" width="3.7109375" style="1510" customWidth="1"/>
    <col min="972" max="972" width="3.140625" style="1510" customWidth="1"/>
    <col min="973" max="973" width="18.7109375" style="1510" customWidth="1"/>
    <col min="974" max="974" width="0.85546875" style="1510" customWidth="1"/>
    <col min="975" max="975" width="18.7109375" style="1510" customWidth="1"/>
    <col min="976" max="976" width="2.140625" style="1510" customWidth="1"/>
    <col min="977" max="977" width="1.42578125" style="1510" customWidth="1"/>
    <col min="978" max="978" width="5.140625" style="1510" customWidth="1"/>
    <col min="979" max="979" width="1.7109375" style="1510" customWidth="1"/>
    <col min="980" max="980" width="3.42578125" style="1510" customWidth="1"/>
    <col min="981" max="981" width="18.7109375" style="1510" customWidth="1"/>
    <col min="982" max="982" width="0.85546875" style="1510" customWidth="1"/>
    <col min="983" max="983" width="18.7109375" style="1510" customWidth="1"/>
    <col min="984" max="984" width="3.7109375" style="1510" customWidth="1"/>
    <col min="985" max="985" width="3.140625" style="1510" customWidth="1"/>
    <col min="986" max="986" width="18.7109375" style="1510" customWidth="1"/>
    <col min="987" max="987" width="0.85546875" style="1510" customWidth="1"/>
    <col min="988" max="988" width="18.7109375" style="1510" customWidth="1"/>
    <col min="989" max="989" width="4.140625" style="1510" customWidth="1"/>
    <col min="990" max="990" width="3.5703125" style="1510" customWidth="1"/>
    <col min="991" max="991" width="18.7109375" style="1510" customWidth="1"/>
    <col min="992" max="992" width="0.85546875" style="1510" customWidth="1"/>
    <col min="993" max="993" width="18.7109375" style="1510" customWidth="1"/>
    <col min="994" max="994" width="3.7109375" style="1510" customWidth="1"/>
    <col min="995" max="995" width="3.140625" style="1510" customWidth="1"/>
    <col min="996" max="996" width="18.7109375" style="1510" customWidth="1"/>
    <col min="997" max="997" width="0.85546875" style="1510" customWidth="1"/>
    <col min="998" max="998" width="18.7109375" style="1510" customWidth="1"/>
    <col min="999" max="999" width="2.140625" style="1510" customWidth="1"/>
    <col min="1000" max="1209" width="11.42578125" style="1510"/>
    <col min="1210" max="1210" width="1.42578125" style="1510" customWidth="1"/>
    <col min="1211" max="1211" width="5.140625" style="1510" customWidth="1"/>
    <col min="1212" max="1212" width="1.7109375" style="1510" customWidth="1"/>
    <col min="1213" max="1213" width="3.42578125" style="1510" customWidth="1"/>
    <col min="1214" max="1214" width="18.7109375" style="1510" customWidth="1"/>
    <col min="1215" max="1215" width="0.85546875" style="1510" customWidth="1"/>
    <col min="1216" max="1216" width="18.7109375" style="1510" customWidth="1"/>
    <col min="1217" max="1217" width="3.7109375" style="1510" customWidth="1"/>
    <col min="1218" max="1218" width="3.140625" style="1510" customWidth="1"/>
    <col min="1219" max="1219" width="18.7109375" style="1510" customWidth="1"/>
    <col min="1220" max="1220" width="0.85546875" style="1510" customWidth="1"/>
    <col min="1221" max="1221" width="18.7109375" style="1510" customWidth="1"/>
    <col min="1222" max="1222" width="4.140625" style="1510" customWidth="1"/>
    <col min="1223" max="1223" width="3.5703125" style="1510" customWidth="1"/>
    <col min="1224" max="1224" width="18.7109375" style="1510" customWidth="1"/>
    <col min="1225" max="1225" width="0.85546875" style="1510" customWidth="1"/>
    <col min="1226" max="1226" width="18.7109375" style="1510" customWidth="1"/>
    <col min="1227" max="1227" width="3.7109375" style="1510" customWidth="1"/>
    <col min="1228" max="1228" width="3.140625" style="1510" customWidth="1"/>
    <col min="1229" max="1229" width="18.7109375" style="1510" customWidth="1"/>
    <col min="1230" max="1230" width="0.85546875" style="1510" customWidth="1"/>
    <col min="1231" max="1231" width="18.7109375" style="1510" customWidth="1"/>
    <col min="1232" max="1232" width="2.140625" style="1510" customWidth="1"/>
    <col min="1233" max="1233" width="1.42578125" style="1510" customWidth="1"/>
    <col min="1234" max="1234" width="5.140625" style="1510" customWidth="1"/>
    <col min="1235" max="1235" width="1.7109375" style="1510" customWidth="1"/>
    <col min="1236" max="1236" width="3.42578125" style="1510" customWidth="1"/>
    <col min="1237" max="1237" width="18.7109375" style="1510" customWidth="1"/>
    <col min="1238" max="1238" width="0.85546875" style="1510" customWidth="1"/>
    <col min="1239" max="1239" width="18.7109375" style="1510" customWidth="1"/>
    <col min="1240" max="1240" width="3.7109375" style="1510" customWidth="1"/>
    <col min="1241" max="1241" width="3.140625" style="1510" customWidth="1"/>
    <col min="1242" max="1242" width="18.7109375" style="1510" customWidth="1"/>
    <col min="1243" max="1243" width="0.85546875" style="1510" customWidth="1"/>
    <col min="1244" max="1244" width="18.7109375" style="1510" customWidth="1"/>
    <col min="1245" max="1245" width="4.140625" style="1510" customWidth="1"/>
    <col min="1246" max="1246" width="3.5703125" style="1510" customWidth="1"/>
    <col min="1247" max="1247" width="18.7109375" style="1510" customWidth="1"/>
    <col min="1248" max="1248" width="0.85546875" style="1510" customWidth="1"/>
    <col min="1249" max="1249" width="18.7109375" style="1510" customWidth="1"/>
    <col min="1250" max="1250" width="3.7109375" style="1510" customWidth="1"/>
    <col min="1251" max="1251" width="3.140625" style="1510" customWidth="1"/>
    <col min="1252" max="1252" width="18.7109375" style="1510" customWidth="1"/>
    <col min="1253" max="1253" width="0.85546875" style="1510" customWidth="1"/>
    <col min="1254" max="1254" width="18.7109375" style="1510" customWidth="1"/>
    <col min="1255" max="1255" width="2.140625" style="1510" customWidth="1"/>
    <col min="1256" max="1465" width="11.42578125" style="1510"/>
    <col min="1466" max="1466" width="1.42578125" style="1510" customWidth="1"/>
    <col min="1467" max="1467" width="5.140625" style="1510" customWidth="1"/>
    <col min="1468" max="1468" width="1.7109375" style="1510" customWidth="1"/>
    <col min="1469" max="1469" width="3.42578125" style="1510" customWidth="1"/>
    <col min="1470" max="1470" width="18.7109375" style="1510" customWidth="1"/>
    <col min="1471" max="1471" width="0.85546875" style="1510" customWidth="1"/>
    <col min="1472" max="1472" width="18.7109375" style="1510" customWidth="1"/>
    <col min="1473" max="1473" width="3.7109375" style="1510" customWidth="1"/>
    <col min="1474" max="1474" width="3.140625" style="1510" customWidth="1"/>
    <col min="1475" max="1475" width="18.7109375" style="1510" customWidth="1"/>
    <col min="1476" max="1476" width="0.85546875" style="1510" customWidth="1"/>
    <col min="1477" max="1477" width="18.7109375" style="1510" customWidth="1"/>
    <col min="1478" max="1478" width="4.140625" style="1510" customWidth="1"/>
    <col min="1479" max="1479" width="3.5703125" style="1510" customWidth="1"/>
    <col min="1480" max="1480" width="18.7109375" style="1510" customWidth="1"/>
    <col min="1481" max="1481" width="0.85546875" style="1510" customWidth="1"/>
    <col min="1482" max="1482" width="18.7109375" style="1510" customWidth="1"/>
    <col min="1483" max="1483" width="3.7109375" style="1510" customWidth="1"/>
    <col min="1484" max="1484" width="3.140625" style="1510" customWidth="1"/>
    <col min="1485" max="1485" width="18.7109375" style="1510" customWidth="1"/>
    <col min="1486" max="1486" width="0.85546875" style="1510" customWidth="1"/>
    <col min="1487" max="1487" width="18.7109375" style="1510" customWidth="1"/>
    <col min="1488" max="1488" width="2.140625" style="1510" customWidth="1"/>
    <col min="1489" max="1489" width="1.42578125" style="1510" customWidth="1"/>
    <col min="1490" max="1490" width="5.140625" style="1510" customWidth="1"/>
    <col min="1491" max="1491" width="1.7109375" style="1510" customWidth="1"/>
    <col min="1492" max="1492" width="3.42578125" style="1510" customWidth="1"/>
    <col min="1493" max="1493" width="18.7109375" style="1510" customWidth="1"/>
    <col min="1494" max="1494" width="0.85546875" style="1510" customWidth="1"/>
    <col min="1495" max="1495" width="18.7109375" style="1510" customWidth="1"/>
    <col min="1496" max="1496" width="3.7109375" style="1510" customWidth="1"/>
    <col min="1497" max="1497" width="3.140625" style="1510" customWidth="1"/>
    <col min="1498" max="1498" width="18.7109375" style="1510" customWidth="1"/>
    <col min="1499" max="1499" width="0.85546875" style="1510" customWidth="1"/>
    <col min="1500" max="1500" width="18.7109375" style="1510" customWidth="1"/>
    <col min="1501" max="1501" width="4.140625" style="1510" customWidth="1"/>
    <col min="1502" max="1502" width="3.5703125" style="1510" customWidth="1"/>
    <col min="1503" max="1503" width="18.7109375" style="1510" customWidth="1"/>
    <col min="1504" max="1504" width="0.85546875" style="1510" customWidth="1"/>
    <col min="1505" max="1505" width="18.7109375" style="1510" customWidth="1"/>
    <col min="1506" max="1506" width="3.7109375" style="1510" customWidth="1"/>
    <col min="1507" max="1507" width="3.140625" style="1510" customWidth="1"/>
    <col min="1508" max="1508" width="18.7109375" style="1510" customWidth="1"/>
    <col min="1509" max="1509" width="0.85546875" style="1510" customWidth="1"/>
    <col min="1510" max="1510" width="18.7109375" style="1510" customWidth="1"/>
    <col min="1511" max="1511" width="2.140625" style="1510" customWidth="1"/>
    <col min="1512" max="1721" width="11.42578125" style="1510"/>
    <col min="1722" max="1722" width="1.42578125" style="1510" customWidth="1"/>
    <col min="1723" max="1723" width="5.140625" style="1510" customWidth="1"/>
    <col min="1724" max="1724" width="1.7109375" style="1510" customWidth="1"/>
    <col min="1725" max="1725" width="3.42578125" style="1510" customWidth="1"/>
    <col min="1726" max="1726" width="18.7109375" style="1510" customWidth="1"/>
    <col min="1727" max="1727" width="0.85546875" style="1510" customWidth="1"/>
    <col min="1728" max="1728" width="18.7109375" style="1510" customWidth="1"/>
    <col min="1729" max="1729" width="3.7109375" style="1510" customWidth="1"/>
    <col min="1730" max="1730" width="3.140625" style="1510" customWidth="1"/>
    <col min="1731" max="1731" width="18.7109375" style="1510" customWidth="1"/>
    <col min="1732" max="1732" width="0.85546875" style="1510" customWidth="1"/>
    <col min="1733" max="1733" width="18.7109375" style="1510" customWidth="1"/>
    <col min="1734" max="1734" width="4.140625" style="1510" customWidth="1"/>
    <col min="1735" max="1735" width="3.5703125" style="1510" customWidth="1"/>
    <col min="1736" max="1736" width="18.7109375" style="1510" customWidth="1"/>
    <col min="1737" max="1737" width="0.85546875" style="1510" customWidth="1"/>
    <col min="1738" max="1738" width="18.7109375" style="1510" customWidth="1"/>
    <col min="1739" max="1739" width="3.7109375" style="1510" customWidth="1"/>
    <col min="1740" max="1740" width="3.140625" style="1510" customWidth="1"/>
    <col min="1741" max="1741" width="18.7109375" style="1510" customWidth="1"/>
    <col min="1742" max="1742" width="0.85546875" style="1510" customWidth="1"/>
    <col min="1743" max="1743" width="18.7109375" style="1510" customWidth="1"/>
    <col min="1744" max="1744" width="2.140625" style="1510" customWidth="1"/>
    <col min="1745" max="1745" width="1.42578125" style="1510" customWidth="1"/>
    <col min="1746" max="1746" width="5.140625" style="1510" customWidth="1"/>
    <col min="1747" max="1747" width="1.7109375" style="1510" customWidth="1"/>
    <col min="1748" max="1748" width="3.42578125" style="1510" customWidth="1"/>
    <col min="1749" max="1749" width="18.7109375" style="1510" customWidth="1"/>
    <col min="1750" max="1750" width="0.85546875" style="1510" customWidth="1"/>
    <col min="1751" max="1751" width="18.7109375" style="1510" customWidth="1"/>
    <col min="1752" max="1752" width="3.7109375" style="1510" customWidth="1"/>
    <col min="1753" max="1753" width="3.140625" style="1510" customWidth="1"/>
    <col min="1754" max="1754" width="18.7109375" style="1510" customWidth="1"/>
    <col min="1755" max="1755" width="0.85546875" style="1510" customWidth="1"/>
    <col min="1756" max="1756" width="18.7109375" style="1510" customWidth="1"/>
    <col min="1757" max="1757" width="4.140625" style="1510" customWidth="1"/>
    <col min="1758" max="1758" width="3.5703125" style="1510" customWidth="1"/>
    <col min="1759" max="1759" width="18.7109375" style="1510" customWidth="1"/>
    <col min="1760" max="1760" width="0.85546875" style="1510" customWidth="1"/>
    <col min="1761" max="1761" width="18.7109375" style="1510" customWidth="1"/>
    <col min="1762" max="1762" width="3.7109375" style="1510" customWidth="1"/>
    <col min="1763" max="1763" width="3.140625" style="1510" customWidth="1"/>
    <col min="1764" max="1764" width="18.7109375" style="1510" customWidth="1"/>
    <col min="1765" max="1765" width="0.85546875" style="1510" customWidth="1"/>
    <col min="1766" max="1766" width="18.7109375" style="1510" customWidth="1"/>
    <col min="1767" max="1767" width="2.140625" style="1510" customWidth="1"/>
    <col min="1768" max="1977" width="11.42578125" style="1510"/>
    <col min="1978" max="1978" width="1.42578125" style="1510" customWidth="1"/>
    <col min="1979" max="1979" width="5.140625" style="1510" customWidth="1"/>
    <col min="1980" max="1980" width="1.7109375" style="1510" customWidth="1"/>
    <col min="1981" max="1981" width="3.42578125" style="1510" customWidth="1"/>
    <col min="1982" max="1982" width="18.7109375" style="1510" customWidth="1"/>
    <col min="1983" max="1983" width="0.85546875" style="1510" customWidth="1"/>
    <col min="1984" max="1984" width="18.7109375" style="1510" customWidth="1"/>
    <col min="1985" max="1985" width="3.7109375" style="1510" customWidth="1"/>
    <col min="1986" max="1986" width="3.140625" style="1510" customWidth="1"/>
    <col min="1987" max="1987" width="18.7109375" style="1510" customWidth="1"/>
    <col min="1988" max="1988" width="0.85546875" style="1510" customWidth="1"/>
    <col min="1989" max="1989" width="18.7109375" style="1510" customWidth="1"/>
    <col min="1990" max="1990" width="4.140625" style="1510" customWidth="1"/>
    <col min="1991" max="1991" width="3.5703125" style="1510" customWidth="1"/>
    <col min="1992" max="1992" width="18.7109375" style="1510" customWidth="1"/>
    <col min="1993" max="1993" width="0.85546875" style="1510" customWidth="1"/>
    <col min="1994" max="1994" width="18.7109375" style="1510" customWidth="1"/>
    <col min="1995" max="1995" width="3.7109375" style="1510" customWidth="1"/>
    <col min="1996" max="1996" width="3.140625" style="1510" customWidth="1"/>
    <col min="1997" max="1997" width="18.7109375" style="1510" customWidth="1"/>
    <col min="1998" max="1998" width="0.85546875" style="1510" customWidth="1"/>
    <col min="1999" max="1999" width="18.7109375" style="1510" customWidth="1"/>
    <col min="2000" max="2000" width="2.140625" style="1510" customWidth="1"/>
    <col min="2001" max="2001" width="1.42578125" style="1510" customWidth="1"/>
    <col min="2002" max="2002" width="5.140625" style="1510" customWidth="1"/>
    <col min="2003" max="2003" width="1.7109375" style="1510" customWidth="1"/>
    <col min="2004" max="2004" width="3.42578125" style="1510" customWidth="1"/>
    <col min="2005" max="2005" width="18.7109375" style="1510" customWidth="1"/>
    <col min="2006" max="2006" width="0.85546875" style="1510" customWidth="1"/>
    <col min="2007" max="2007" width="18.7109375" style="1510" customWidth="1"/>
    <col min="2008" max="2008" width="3.7109375" style="1510" customWidth="1"/>
    <col min="2009" max="2009" width="3.140625" style="1510" customWidth="1"/>
    <col min="2010" max="2010" width="18.7109375" style="1510" customWidth="1"/>
    <col min="2011" max="2011" width="0.85546875" style="1510" customWidth="1"/>
    <col min="2012" max="2012" width="18.7109375" style="1510" customWidth="1"/>
    <col min="2013" max="2013" width="4.140625" style="1510" customWidth="1"/>
    <col min="2014" max="2014" width="3.5703125" style="1510" customWidth="1"/>
    <col min="2015" max="2015" width="18.7109375" style="1510" customWidth="1"/>
    <col min="2016" max="2016" width="0.85546875" style="1510" customWidth="1"/>
    <col min="2017" max="2017" width="18.7109375" style="1510" customWidth="1"/>
    <col min="2018" max="2018" width="3.7109375" style="1510" customWidth="1"/>
    <col min="2019" max="2019" width="3.140625" style="1510" customWidth="1"/>
    <col min="2020" max="2020" width="18.7109375" style="1510" customWidth="1"/>
    <col min="2021" max="2021" width="0.85546875" style="1510" customWidth="1"/>
    <col min="2022" max="2022" width="18.7109375" style="1510" customWidth="1"/>
    <col min="2023" max="2023" width="2.140625" style="1510" customWidth="1"/>
    <col min="2024" max="2233" width="11.42578125" style="1510"/>
    <col min="2234" max="2234" width="1.42578125" style="1510" customWidth="1"/>
    <col min="2235" max="2235" width="5.140625" style="1510" customWidth="1"/>
    <col min="2236" max="2236" width="1.7109375" style="1510" customWidth="1"/>
    <col min="2237" max="2237" width="3.42578125" style="1510" customWidth="1"/>
    <col min="2238" max="2238" width="18.7109375" style="1510" customWidth="1"/>
    <col min="2239" max="2239" width="0.85546875" style="1510" customWidth="1"/>
    <col min="2240" max="2240" width="18.7109375" style="1510" customWidth="1"/>
    <col min="2241" max="2241" width="3.7109375" style="1510" customWidth="1"/>
    <col min="2242" max="2242" width="3.140625" style="1510" customWidth="1"/>
    <col min="2243" max="2243" width="18.7109375" style="1510" customWidth="1"/>
    <col min="2244" max="2244" width="0.85546875" style="1510" customWidth="1"/>
    <col min="2245" max="2245" width="18.7109375" style="1510" customWidth="1"/>
    <col min="2246" max="2246" width="4.140625" style="1510" customWidth="1"/>
    <col min="2247" max="2247" width="3.5703125" style="1510" customWidth="1"/>
    <col min="2248" max="2248" width="18.7109375" style="1510" customWidth="1"/>
    <col min="2249" max="2249" width="0.85546875" style="1510" customWidth="1"/>
    <col min="2250" max="2250" width="18.7109375" style="1510" customWidth="1"/>
    <col min="2251" max="2251" width="3.7109375" style="1510" customWidth="1"/>
    <col min="2252" max="2252" width="3.140625" style="1510" customWidth="1"/>
    <col min="2253" max="2253" width="18.7109375" style="1510" customWidth="1"/>
    <col min="2254" max="2254" width="0.85546875" style="1510" customWidth="1"/>
    <col min="2255" max="2255" width="18.7109375" style="1510" customWidth="1"/>
    <col min="2256" max="2256" width="2.140625" style="1510" customWidth="1"/>
    <col min="2257" max="2257" width="1.42578125" style="1510" customWidth="1"/>
    <col min="2258" max="2258" width="5.140625" style="1510" customWidth="1"/>
    <col min="2259" max="2259" width="1.7109375" style="1510" customWidth="1"/>
    <col min="2260" max="2260" width="3.42578125" style="1510" customWidth="1"/>
    <col min="2261" max="2261" width="18.7109375" style="1510" customWidth="1"/>
    <col min="2262" max="2262" width="0.85546875" style="1510" customWidth="1"/>
    <col min="2263" max="2263" width="18.7109375" style="1510" customWidth="1"/>
    <col min="2264" max="2264" width="3.7109375" style="1510" customWidth="1"/>
    <col min="2265" max="2265" width="3.140625" style="1510" customWidth="1"/>
    <col min="2266" max="2266" width="18.7109375" style="1510" customWidth="1"/>
    <col min="2267" max="2267" width="0.85546875" style="1510" customWidth="1"/>
    <col min="2268" max="2268" width="18.7109375" style="1510" customWidth="1"/>
    <col min="2269" max="2269" width="4.140625" style="1510" customWidth="1"/>
    <col min="2270" max="2270" width="3.5703125" style="1510" customWidth="1"/>
    <col min="2271" max="2271" width="18.7109375" style="1510" customWidth="1"/>
    <col min="2272" max="2272" width="0.85546875" style="1510" customWidth="1"/>
    <col min="2273" max="2273" width="18.7109375" style="1510" customWidth="1"/>
    <col min="2274" max="2274" width="3.7109375" style="1510" customWidth="1"/>
    <col min="2275" max="2275" width="3.140625" style="1510" customWidth="1"/>
    <col min="2276" max="2276" width="18.7109375" style="1510" customWidth="1"/>
    <col min="2277" max="2277" width="0.85546875" style="1510" customWidth="1"/>
    <col min="2278" max="2278" width="18.7109375" style="1510" customWidth="1"/>
    <col min="2279" max="2279" width="2.140625" style="1510" customWidth="1"/>
    <col min="2280" max="2489" width="11.42578125" style="1510"/>
    <col min="2490" max="2490" width="1.42578125" style="1510" customWidth="1"/>
    <col min="2491" max="2491" width="5.140625" style="1510" customWidth="1"/>
    <col min="2492" max="2492" width="1.7109375" style="1510" customWidth="1"/>
    <col min="2493" max="2493" width="3.42578125" style="1510" customWidth="1"/>
    <col min="2494" max="2494" width="18.7109375" style="1510" customWidth="1"/>
    <col min="2495" max="2495" width="0.85546875" style="1510" customWidth="1"/>
    <col min="2496" max="2496" width="18.7109375" style="1510" customWidth="1"/>
    <col min="2497" max="2497" width="3.7109375" style="1510" customWidth="1"/>
    <col min="2498" max="2498" width="3.140625" style="1510" customWidth="1"/>
    <col min="2499" max="2499" width="18.7109375" style="1510" customWidth="1"/>
    <col min="2500" max="2500" width="0.85546875" style="1510" customWidth="1"/>
    <col min="2501" max="2501" width="18.7109375" style="1510" customWidth="1"/>
    <col min="2502" max="2502" width="4.140625" style="1510" customWidth="1"/>
    <col min="2503" max="2503" width="3.5703125" style="1510" customWidth="1"/>
    <col min="2504" max="2504" width="18.7109375" style="1510" customWidth="1"/>
    <col min="2505" max="2505" width="0.85546875" style="1510" customWidth="1"/>
    <col min="2506" max="2506" width="18.7109375" style="1510" customWidth="1"/>
    <col min="2507" max="2507" width="3.7109375" style="1510" customWidth="1"/>
    <col min="2508" max="2508" width="3.140625" style="1510" customWidth="1"/>
    <col min="2509" max="2509" width="18.7109375" style="1510" customWidth="1"/>
    <col min="2510" max="2510" width="0.85546875" style="1510" customWidth="1"/>
    <col min="2511" max="2511" width="18.7109375" style="1510" customWidth="1"/>
    <col min="2512" max="2512" width="2.140625" style="1510" customWidth="1"/>
    <col min="2513" max="2513" width="1.42578125" style="1510" customWidth="1"/>
    <col min="2514" max="2514" width="5.140625" style="1510" customWidth="1"/>
    <col min="2515" max="2515" width="1.7109375" style="1510" customWidth="1"/>
    <col min="2516" max="2516" width="3.42578125" style="1510" customWidth="1"/>
    <col min="2517" max="2517" width="18.7109375" style="1510" customWidth="1"/>
    <col min="2518" max="2518" width="0.85546875" style="1510" customWidth="1"/>
    <col min="2519" max="2519" width="18.7109375" style="1510" customWidth="1"/>
    <col min="2520" max="2520" width="3.7109375" style="1510" customWidth="1"/>
    <col min="2521" max="2521" width="3.140625" style="1510" customWidth="1"/>
    <col min="2522" max="2522" width="18.7109375" style="1510" customWidth="1"/>
    <col min="2523" max="2523" width="0.85546875" style="1510" customWidth="1"/>
    <col min="2524" max="2524" width="18.7109375" style="1510" customWidth="1"/>
    <col min="2525" max="2525" width="4.140625" style="1510" customWidth="1"/>
    <col min="2526" max="2526" width="3.5703125" style="1510" customWidth="1"/>
    <col min="2527" max="2527" width="18.7109375" style="1510" customWidth="1"/>
    <col min="2528" max="2528" width="0.85546875" style="1510" customWidth="1"/>
    <col min="2529" max="2529" width="18.7109375" style="1510" customWidth="1"/>
    <col min="2530" max="2530" width="3.7109375" style="1510" customWidth="1"/>
    <col min="2531" max="2531" width="3.140625" style="1510" customWidth="1"/>
    <col min="2532" max="2532" width="18.7109375" style="1510" customWidth="1"/>
    <col min="2533" max="2533" width="0.85546875" style="1510" customWidth="1"/>
    <col min="2534" max="2534" width="18.7109375" style="1510" customWidth="1"/>
    <col min="2535" max="2535" width="2.140625" style="1510" customWidth="1"/>
    <col min="2536" max="2745" width="11.42578125" style="1510"/>
    <col min="2746" max="2746" width="1.42578125" style="1510" customWidth="1"/>
    <col min="2747" max="2747" width="5.140625" style="1510" customWidth="1"/>
    <col min="2748" max="2748" width="1.7109375" style="1510" customWidth="1"/>
    <col min="2749" max="2749" width="3.42578125" style="1510" customWidth="1"/>
    <col min="2750" max="2750" width="18.7109375" style="1510" customWidth="1"/>
    <col min="2751" max="2751" width="0.85546875" style="1510" customWidth="1"/>
    <col min="2752" max="2752" width="18.7109375" style="1510" customWidth="1"/>
    <col min="2753" max="2753" width="3.7109375" style="1510" customWidth="1"/>
    <col min="2754" max="2754" width="3.140625" style="1510" customWidth="1"/>
    <col min="2755" max="2755" width="18.7109375" style="1510" customWidth="1"/>
    <col min="2756" max="2756" width="0.85546875" style="1510" customWidth="1"/>
    <col min="2757" max="2757" width="18.7109375" style="1510" customWidth="1"/>
    <col min="2758" max="2758" width="4.140625" style="1510" customWidth="1"/>
    <col min="2759" max="2759" width="3.5703125" style="1510" customWidth="1"/>
    <col min="2760" max="2760" width="18.7109375" style="1510" customWidth="1"/>
    <col min="2761" max="2761" width="0.85546875" style="1510" customWidth="1"/>
    <col min="2762" max="2762" width="18.7109375" style="1510" customWidth="1"/>
    <col min="2763" max="2763" width="3.7109375" style="1510" customWidth="1"/>
    <col min="2764" max="2764" width="3.140625" style="1510" customWidth="1"/>
    <col min="2765" max="2765" width="18.7109375" style="1510" customWidth="1"/>
    <col min="2766" max="2766" width="0.85546875" style="1510" customWidth="1"/>
    <col min="2767" max="2767" width="18.7109375" style="1510" customWidth="1"/>
    <col min="2768" max="2768" width="2.140625" style="1510" customWidth="1"/>
    <col min="2769" max="2769" width="1.42578125" style="1510" customWidth="1"/>
    <col min="2770" max="2770" width="5.140625" style="1510" customWidth="1"/>
    <col min="2771" max="2771" width="1.7109375" style="1510" customWidth="1"/>
    <col min="2772" max="2772" width="3.42578125" style="1510" customWidth="1"/>
    <col min="2773" max="2773" width="18.7109375" style="1510" customWidth="1"/>
    <col min="2774" max="2774" width="0.85546875" style="1510" customWidth="1"/>
    <col min="2775" max="2775" width="18.7109375" style="1510" customWidth="1"/>
    <col min="2776" max="2776" width="3.7109375" style="1510" customWidth="1"/>
    <col min="2777" max="2777" width="3.140625" style="1510" customWidth="1"/>
    <col min="2778" max="2778" width="18.7109375" style="1510" customWidth="1"/>
    <col min="2779" max="2779" width="0.85546875" style="1510" customWidth="1"/>
    <col min="2780" max="2780" width="18.7109375" style="1510" customWidth="1"/>
    <col min="2781" max="2781" width="4.140625" style="1510" customWidth="1"/>
    <col min="2782" max="2782" width="3.5703125" style="1510" customWidth="1"/>
    <col min="2783" max="2783" width="18.7109375" style="1510" customWidth="1"/>
    <col min="2784" max="2784" width="0.85546875" style="1510" customWidth="1"/>
    <col min="2785" max="2785" width="18.7109375" style="1510" customWidth="1"/>
    <col min="2786" max="2786" width="3.7109375" style="1510" customWidth="1"/>
    <col min="2787" max="2787" width="3.140625" style="1510" customWidth="1"/>
    <col min="2788" max="2788" width="18.7109375" style="1510" customWidth="1"/>
    <col min="2789" max="2789" width="0.85546875" style="1510" customWidth="1"/>
    <col min="2790" max="2790" width="18.7109375" style="1510" customWidth="1"/>
    <col min="2791" max="2791" width="2.140625" style="1510" customWidth="1"/>
    <col min="2792" max="3001" width="11.42578125" style="1510"/>
    <col min="3002" max="3002" width="1.42578125" style="1510" customWidth="1"/>
    <col min="3003" max="3003" width="5.140625" style="1510" customWidth="1"/>
    <col min="3004" max="3004" width="1.7109375" style="1510" customWidth="1"/>
    <col min="3005" max="3005" width="3.42578125" style="1510" customWidth="1"/>
    <col min="3006" max="3006" width="18.7109375" style="1510" customWidth="1"/>
    <col min="3007" max="3007" width="0.85546875" style="1510" customWidth="1"/>
    <col min="3008" max="3008" width="18.7109375" style="1510" customWidth="1"/>
    <col min="3009" max="3009" width="3.7109375" style="1510" customWidth="1"/>
    <col min="3010" max="3010" width="3.140625" style="1510" customWidth="1"/>
    <col min="3011" max="3011" width="18.7109375" style="1510" customWidth="1"/>
    <col min="3012" max="3012" width="0.85546875" style="1510" customWidth="1"/>
    <col min="3013" max="3013" width="18.7109375" style="1510" customWidth="1"/>
    <col min="3014" max="3014" width="4.140625" style="1510" customWidth="1"/>
    <col min="3015" max="3015" width="3.5703125" style="1510" customWidth="1"/>
    <col min="3016" max="3016" width="18.7109375" style="1510" customWidth="1"/>
    <col min="3017" max="3017" width="0.85546875" style="1510" customWidth="1"/>
    <col min="3018" max="3018" width="18.7109375" style="1510" customWidth="1"/>
    <col min="3019" max="3019" width="3.7109375" style="1510" customWidth="1"/>
    <col min="3020" max="3020" width="3.140625" style="1510" customWidth="1"/>
    <col min="3021" max="3021" width="18.7109375" style="1510" customWidth="1"/>
    <col min="3022" max="3022" width="0.85546875" style="1510" customWidth="1"/>
    <col min="3023" max="3023" width="18.7109375" style="1510" customWidth="1"/>
    <col min="3024" max="3024" width="2.140625" style="1510" customWidth="1"/>
    <col min="3025" max="3025" width="1.42578125" style="1510" customWidth="1"/>
    <col min="3026" max="3026" width="5.140625" style="1510" customWidth="1"/>
    <col min="3027" max="3027" width="1.7109375" style="1510" customWidth="1"/>
    <col min="3028" max="3028" width="3.42578125" style="1510" customWidth="1"/>
    <col min="3029" max="3029" width="18.7109375" style="1510" customWidth="1"/>
    <col min="3030" max="3030" width="0.85546875" style="1510" customWidth="1"/>
    <col min="3031" max="3031" width="18.7109375" style="1510" customWidth="1"/>
    <col min="3032" max="3032" width="3.7109375" style="1510" customWidth="1"/>
    <col min="3033" max="3033" width="3.140625" style="1510" customWidth="1"/>
    <col min="3034" max="3034" width="18.7109375" style="1510" customWidth="1"/>
    <col min="3035" max="3035" width="0.85546875" style="1510" customWidth="1"/>
    <col min="3036" max="3036" width="18.7109375" style="1510" customWidth="1"/>
    <col min="3037" max="3037" width="4.140625" style="1510" customWidth="1"/>
    <col min="3038" max="3038" width="3.5703125" style="1510" customWidth="1"/>
    <col min="3039" max="3039" width="18.7109375" style="1510" customWidth="1"/>
    <col min="3040" max="3040" width="0.85546875" style="1510" customWidth="1"/>
    <col min="3041" max="3041" width="18.7109375" style="1510" customWidth="1"/>
    <col min="3042" max="3042" width="3.7109375" style="1510" customWidth="1"/>
    <col min="3043" max="3043" width="3.140625" style="1510" customWidth="1"/>
    <col min="3044" max="3044" width="18.7109375" style="1510" customWidth="1"/>
    <col min="3045" max="3045" width="0.85546875" style="1510" customWidth="1"/>
    <col min="3046" max="3046" width="18.7109375" style="1510" customWidth="1"/>
    <col min="3047" max="3047" width="2.140625" style="1510" customWidth="1"/>
    <col min="3048" max="3257" width="11.42578125" style="1510"/>
    <col min="3258" max="3258" width="1.42578125" style="1510" customWidth="1"/>
    <col min="3259" max="3259" width="5.140625" style="1510" customWidth="1"/>
    <col min="3260" max="3260" width="1.7109375" style="1510" customWidth="1"/>
    <col min="3261" max="3261" width="3.42578125" style="1510" customWidth="1"/>
    <col min="3262" max="3262" width="18.7109375" style="1510" customWidth="1"/>
    <col min="3263" max="3263" width="0.85546875" style="1510" customWidth="1"/>
    <col min="3264" max="3264" width="18.7109375" style="1510" customWidth="1"/>
    <col min="3265" max="3265" width="3.7109375" style="1510" customWidth="1"/>
    <col min="3266" max="3266" width="3.140625" style="1510" customWidth="1"/>
    <col min="3267" max="3267" width="18.7109375" style="1510" customWidth="1"/>
    <col min="3268" max="3268" width="0.85546875" style="1510" customWidth="1"/>
    <col min="3269" max="3269" width="18.7109375" style="1510" customWidth="1"/>
    <col min="3270" max="3270" width="4.140625" style="1510" customWidth="1"/>
    <col min="3271" max="3271" width="3.5703125" style="1510" customWidth="1"/>
    <col min="3272" max="3272" width="18.7109375" style="1510" customWidth="1"/>
    <col min="3273" max="3273" width="0.85546875" style="1510" customWidth="1"/>
    <col min="3274" max="3274" width="18.7109375" style="1510" customWidth="1"/>
    <col min="3275" max="3275" width="3.7109375" style="1510" customWidth="1"/>
    <col min="3276" max="3276" width="3.140625" style="1510" customWidth="1"/>
    <col min="3277" max="3277" width="18.7109375" style="1510" customWidth="1"/>
    <col min="3278" max="3278" width="0.85546875" style="1510" customWidth="1"/>
    <col min="3279" max="3279" width="18.7109375" style="1510" customWidth="1"/>
    <col min="3280" max="3280" width="2.140625" style="1510" customWidth="1"/>
    <col min="3281" max="3281" width="1.42578125" style="1510" customWidth="1"/>
    <col min="3282" max="3282" width="5.140625" style="1510" customWidth="1"/>
    <col min="3283" max="3283" width="1.7109375" style="1510" customWidth="1"/>
    <col min="3284" max="3284" width="3.42578125" style="1510" customWidth="1"/>
    <col min="3285" max="3285" width="18.7109375" style="1510" customWidth="1"/>
    <col min="3286" max="3286" width="0.85546875" style="1510" customWidth="1"/>
    <col min="3287" max="3287" width="18.7109375" style="1510" customWidth="1"/>
    <col min="3288" max="3288" width="3.7109375" style="1510" customWidth="1"/>
    <col min="3289" max="3289" width="3.140625" style="1510" customWidth="1"/>
    <col min="3290" max="3290" width="18.7109375" style="1510" customWidth="1"/>
    <col min="3291" max="3291" width="0.85546875" style="1510" customWidth="1"/>
    <col min="3292" max="3292" width="18.7109375" style="1510" customWidth="1"/>
    <col min="3293" max="3293" width="4.140625" style="1510" customWidth="1"/>
    <col min="3294" max="3294" width="3.5703125" style="1510" customWidth="1"/>
    <col min="3295" max="3295" width="18.7109375" style="1510" customWidth="1"/>
    <col min="3296" max="3296" width="0.85546875" style="1510" customWidth="1"/>
    <col min="3297" max="3297" width="18.7109375" style="1510" customWidth="1"/>
    <col min="3298" max="3298" width="3.7109375" style="1510" customWidth="1"/>
    <col min="3299" max="3299" width="3.140625" style="1510" customWidth="1"/>
    <col min="3300" max="3300" width="18.7109375" style="1510" customWidth="1"/>
    <col min="3301" max="3301" width="0.85546875" style="1510" customWidth="1"/>
    <col min="3302" max="3302" width="18.7109375" style="1510" customWidth="1"/>
    <col min="3303" max="3303" width="2.140625" style="1510" customWidth="1"/>
    <col min="3304" max="3513" width="11.42578125" style="1510"/>
    <col min="3514" max="3514" width="1.42578125" style="1510" customWidth="1"/>
    <col min="3515" max="3515" width="5.140625" style="1510" customWidth="1"/>
    <col min="3516" max="3516" width="1.7109375" style="1510" customWidth="1"/>
    <col min="3517" max="3517" width="3.42578125" style="1510" customWidth="1"/>
    <col min="3518" max="3518" width="18.7109375" style="1510" customWidth="1"/>
    <col min="3519" max="3519" width="0.85546875" style="1510" customWidth="1"/>
    <col min="3520" max="3520" width="18.7109375" style="1510" customWidth="1"/>
    <col min="3521" max="3521" width="3.7109375" style="1510" customWidth="1"/>
    <col min="3522" max="3522" width="3.140625" style="1510" customWidth="1"/>
    <col min="3523" max="3523" width="18.7109375" style="1510" customWidth="1"/>
    <col min="3524" max="3524" width="0.85546875" style="1510" customWidth="1"/>
    <col min="3525" max="3525" width="18.7109375" style="1510" customWidth="1"/>
    <col min="3526" max="3526" width="4.140625" style="1510" customWidth="1"/>
    <col min="3527" max="3527" width="3.5703125" style="1510" customWidth="1"/>
    <col min="3528" max="3528" width="18.7109375" style="1510" customWidth="1"/>
    <col min="3529" max="3529" width="0.85546875" style="1510" customWidth="1"/>
    <col min="3530" max="3530" width="18.7109375" style="1510" customWidth="1"/>
    <col min="3531" max="3531" width="3.7109375" style="1510" customWidth="1"/>
    <col min="3532" max="3532" width="3.140625" style="1510" customWidth="1"/>
    <col min="3533" max="3533" width="18.7109375" style="1510" customWidth="1"/>
    <col min="3534" max="3534" width="0.85546875" style="1510" customWidth="1"/>
    <col min="3535" max="3535" width="18.7109375" style="1510" customWidth="1"/>
    <col min="3536" max="3536" width="2.140625" style="1510" customWidth="1"/>
    <col min="3537" max="3537" width="1.42578125" style="1510" customWidth="1"/>
    <col min="3538" max="3538" width="5.140625" style="1510" customWidth="1"/>
    <col min="3539" max="3539" width="1.7109375" style="1510" customWidth="1"/>
    <col min="3540" max="3540" width="3.42578125" style="1510" customWidth="1"/>
    <col min="3541" max="3541" width="18.7109375" style="1510" customWidth="1"/>
    <col min="3542" max="3542" width="0.85546875" style="1510" customWidth="1"/>
    <col min="3543" max="3543" width="18.7109375" style="1510" customWidth="1"/>
    <col min="3544" max="3544" width="3.7109375" style="1510" customWidth="1"/>
    <col min="3545" max="3545" width="3.140625" style="1510" customWidth="1"/>
    <col min="3546" max="3546" width="18.7109375" style="1510" customWidth="1"/>
    <col min="3547" max="3547" width="0.85546875" style="1510" customWidth="1"/>
    <col min="3548" max="3548" width="18.7109375" style="1510" customWidth="1"/>
    <col min="3549" max="3549" width="4.140625" style="1510" customWidth="1"/>
    <col min="3550" max="3550" width="3.5703125" style="1510" customWidth="1"/>
    <col min="3551" max="3551" width="18.7109375" style="1510" customWidth="1"/>
    <col min="3552" max="3552" width="0.85546875" style="1510" customWidth="1"/>
    <col min="3553" max="3553" width="18.7109375" style="1510" customWidth="1"/>
    <col min="3554" max="3554" width="3.7109375" style="1510" customWidth="1"/>
    <col min="3555" max="3555" width="3.140625" style="1510" customWidth="1"/>
    <col min="3556" max="3556" width="18.7109375" style="1510" customWidth="1"/>
    <col min="3557" max="3557" width="0.85546875" style="1510" customWidth="1"/>
    <col min="3558" max="3558" width="18.7109375" style="1510" customWidth="1"/>
    <col min="3559" max="3559" width="2.140625" style="1510" customWidth="1"/>
    <col min="3560" max="3769" width="11.42578125" style="1510"/>
    <col min="3770" max="3770" width="1.42578125" style="1510" customWidth="1"/>
    <col min="3771" max="3771" width="5.140625" style="1510" customWidth="1"/>
    <col min="3772" max="3772" width="1.7109375" style="1510" customWidth="1"/>
    <col min="3773" max="3773" width="3.42578125" style="1510" customWidth="1"/>
    <col min="3774" max="3774" width="18.7109375" style="1510" customWidth="1"/>
    <col min="3775" max="3775" width="0.85546875" style="1510" customWidth="1"/>
    <col min="3776" max="3776" width="18.7109375" style="1510" customWidth="1"/>
    <col min="3777" max="3777" width="3.7109375" style="1510" customWidth="1"/>
    <col min="3778" max="3778" width="3.140625" style="1510" customWidth="1"/>
    <col min="3779" max="3779" width="18.7109375" style="1510" customWidth="1"/>
    <col min="3780" max="3780" width="0.85546875" style="1510" customWidth="1"/>
    <col min="3781" max="3781" width="18.7109375" style="1510" customWidth="1"/>
    <col min="3782" max="3782" width="4.140625" style="1510" customWidth="1"/>
    <col min="3783" max="3783" width="3.5703125" style="1510" customWidth="1"/>
    <col min="3784" max="3784" width="18.7109375" style="1510" customWidth="1"/>
    <col min="3785" max="3785" width="0.85546875" style="1510" customWidth="1"/>
    <col min="3786" max="3786" width="18.7109375" style="1510" customWidth="1"/>
    <col min="3787" max="3787" width="3.7109375" style="1510" customWidth="1"/>
    <col min="3788" max="3788" width="3.140625" style="1510" customWidth="1"/>
    <col min="3789" max="3789" width="18.7109375" style="1510" customWidth="1"/>
    <col min="3790" max="3790" width="0.85546875" style="1510" customWidth="1"/>
    <col min="3791" max="3791" width="18.7109375" style="1510" customWidth="1"/>
    <col min="3792" max="3792" width="2.140625" style="1510" customWidth="1"/>
    <col min="3793" max="3793" width="1.42578125" style="1510" customWidth="1"/>
    <col min="3794" max="3794" width="5.140625" style="1510" customWidth="1"/>
    <col min="3795" max="3795" width="1.7109375" style="1510" customWidth="1"/>
    <col min="3796" max="3796" width="3.42578125" style="1510" customWidth="1"/>
    <col min="3797" max="3797" width="18.7109375" style="1510" customWidth="1"/>
    <col min="3798" max="3798" width="0.85546875" style="1510" customWidth="1"/>
    <col min="3799" max="3799" width="18.7109375" style="1510" customWidth="1"/>
    <col min="3800" max="3800" width="3.7109375" style="1510" customWidth="1"/>
    <col min="3801" max="3801" width="3.140625" style="1510" customWidth="1"/>
    <col min="3802" max="3802" width="18.7109375" style="1510" customWidth="1"/>
    <col min="3803" max="3803" width="0.85546875" style="1510" customWidth="1"/>
    <col min="3804" max="3804" width="18.7109375" style="1510" customWidth="1"/>
    <col min="3805" max="3805" width="4.140625" style="1510" customWidth="1"/>
    <col min="3806" max="3806" width="3.5703125" style="1510" customWidth="1"/>
    <col min="3807" max="3807" width="18.7109375" style="1510" customWidth="1"/>
    <col min="3808" max="3808" width="0.85546875" style="1510" customWidth="1"/>
    <col min="3809" max="3809" width="18.7109375" style="1510" customWidth="1"/>
    <col min="3810" max="3810" width="3.7109375" style="1510" customWidth="1"/>
    <col min="3811" max="3811" width="3.140625" style="1510" customWidth="1"/>
    <col min="3812" max="3812" width="18.7109375" style="1510" customWidth="1"/>
    <col min="3813" max="3813" width="0.85546875" style="1510" customWidth="1"/>
    <col min="3814" max="3814" width="18.7109375" style="1510" customWidth="1"/>
    <col min="3815" max="3815" width="2.140625" style="1510" customWidth="1"/>
    <col min="3816" max="4025" width="11.42578125" style="1510"/>
    <col min="4026" max="4026" width="1.42578125" style="1510" customWidth="1"/>
    <col min="4027" max="4027" width="5.140625" style="1510" customWidth="1"/>
    <col min="4028" max="4028" width="1.7109375" style="1510" customWidth="1"/>
    <col min="4029" max="4029" width="3.42578125" style="1510" customWidth="1"/>
    <col min="4030" max="4030" width="18.7109375" style="1510" customWidth="1"/>
    <col min="4031" max="4031" width="0.85546875" style="1510" customWidth="1"/>
    <col min="4032" max="4032" width="18.7109375" style="1510" customWidth="1"/>
    <col min="4033" max="4033" width="3.7109375" style="1510" customWidth="1"/>
    <col min="4034" max="4034" width="3.140625" style="1510" customWidth="1"/>
    <col min="4035" max="4035" width="18.7109375" style="1510" customWidth="1"/>
    <col min="4036" max="4036" width="0.85546875" style="1510" customWidth="1"/>
    <col min="4037" max="4037" width="18.7109375" style="1510" customWidth="1"/>
    <col min="4038" max="4038" width="4.140625" style="1510" customWidth="1"/>
    <col min="4039" max="4039" width="3.5703125" style="1510" customWidth="1"/>
    <col min="4040" max="4040" width="18.7109375" style="1510" customWidth="1"/>
    <col min="4041" max="4041" width="0.85546875" style="1510" customWidth="1"/>
    <col min="4042" max="4042" width="18.7109375" style="1510" customWidth="1"/>
    <col min="4043" max="4043" width="3.7109375" style="1510" customWidth="1"/>
    <col min="4044" max="4044" width="3.140625" style="1510" customWidth="1"/>
    <col min="4045" max="4045" width="18.7109375" style="1510" customWidth="1"/>
    <col min="4046" max="4046" width="0.85546875" style="1510" customWidth="1"/>
    <col min="4047" max="4047" width="18.7109375" style="1510" customWidth="1"/>
    <col min="4048" max="4048" width="2.140625" style="1510" customWidth="1"/>
    <col min="4049" max="4049" width="1.42578125" style="1510" customWidth="1"/>
    <col min="4050" max="4050" width="5.140625" style="1510" customWidth="1"/>
    <col min="4051" max="4051" width="1.7109375" style="1510" customWidth="1"/>
    <col min="4052" max="4052" width="3.42578125" style="1510" customWidth="1"/>
    <col min="4053" max="4053" width="18.7109375" style="1510" customWidth="1"/>
    <col min="4054" max="4054" width="0.85546875" style="1510" customWidth="1"/>
    <col min="4055" max="4055" width="18.7109375" style="1510" customWidth="1"/>
    <col min="4056" max="4056" width="3.7109375" style="1510" customWidth="1"/>
    <col min="4057" max="4057" width="3.140625" style="1510" customWidth="1"/>
    <col min="4058" max="4058" width="18.7109375" style="1510" customWidth="1"/>
    <col min="4059" max="4059" width="0.85546875" style="1510" customWidth="1"/>
    <col min="4060" max="4060" width="18.7109375" style="1510" customWidth="1"/>
    <col min="4061" max="4061" width="4.140625" style="1510" customWidth="1"/>
    <col min="4062" max="4062" width="3.5703125" style="1510" customWidth="1"/>
    <col min="4063" max="4063" width="18.7109375" style="1510" customWidth="1"/>
    <col min="4064" max="4064" width="0.85546875" style="1510" customWidth="1"/>
    <col min="4065" max="4065" width="18.7109375" style="1510" customWidth="1"/>
    <col min="4066" max="4066" width="3.7109375" style="1510" customWidth="1"/>
    <col min="4067" max="4067" width="3.140625" style="1510" customWidth="1"/>
    <col min="4068" max="4068" width="18.7109375" style="1510" customWidth="1"/>
    <col min="4069" max="4069" width="0.85546875" style="1510" customWidth="1"/>
    <col min="4070" max="4070" width="18.7109375" style="1510" customWidth="1"/>
    <col min="4071" max="4071" width="2.140625" style="1510" customWidth="1"/>
    <col min="4072" max="4281" width="11.42578125" style="1510"/>
    <col min="4282" max="4282" width="1.42578125" style="1510" customWidth="1"/>
    <col min="4283" max="4283" width="5.140625" style="1510" customWidth="1"/>
    <col min="4284" max="4284" width="1.7109375" style="1510" customWidth="1"/>
    <col min="4285" max="4285" width="3.42578125" style="1510" customWidth="1"/>
    <col min="4286" max="4286" width="18.7109375" style="1510" customWidth="1"/>
    <col min="4287" max="4287" width="0.85546875" style="1510" customWidth="1"/>
    <col min="4288" max="4288" width="18.7109375" style="1510" customWidth="1"/>
    <col min="4289" max="4289" width="3.7109375" style="1510" customWidth="1"/>
    <col min="4290" max="4290" width="3.140625" style="1510" customWidth="1"/>
    <col min="4291" max="4291" width="18.7109375" style="1510" customWidth="1"/>
    <col min="4292" max="4292" width="0.85546875" style="1510" customWidth="1"/>
    <col min="4293" max="4293" width="18.7109375" style="1510" customWidth="1"/>
    <col min="4294" max="4294" width="4.140625" style="1510" customWidth="1"/>
    <col min="4295" max="4295" width="3.5703125" style="1510" customWidth="1"/>
    <col min="4296" max="4296" width="18.7109375" style="1510" customWidth="1"/>
    <col min="4297" max="4297" width="0.85546875" style="1510" customWidth="1"/>
    <col min="4298" max="4298" width="18.7109375" style="1510" customWidth="1"/>
    <col min="4299" max="4299" width="3.7109375" style="1510" customWidth="1"/>
    <col min="4300" max="4300" width="3.140625" style="1510" customWidth="1"/>
    <col min="4301" max="4301" width="18.7109375" style="1510" customWidth="1"/>
    <col min="4302" max="4302" width="0.85546875" style="1510" customWidth="1"/>
    <col min="4303" max="4303" width="18.7109375" style="1510" customWidth="1"/>
    <col min="4304" max="4304" width="2.140625" style="1510" customWidth="1"/>
    <col min="4305" max="4305" width="1.42578125" style="1510" customWidth="1"/>
    <col min="4306" max="4306" width="5.140625" style="1510" customWidth="1"/>
    <col min="4307" max="4307" width="1.7109375" style="1510" customWidth="1"/>
    <col min="4308" max="4308" width="3.42578125" style="1510" customWidth="1"/>
    <col min="4309" max="4309" width="18.7109375" style="1510" customWidth="1"/>
    <col min="4310" max="4310" width="0.85546875" style="1510" customWidth="1"/>
    <col min="4311" max="4311" width="18.7109375" style="1510" customWidth="1"/>
    <col min="4312" max="4312" width="3.7109375" style="1510" customWidth="1"/>
    <col min="4313" max="4313" width="3.140625" style="1510" customWidth="1"/>
    <col min="4314" max="4314" width="18.7109375" style="1510" customWidth="1"/>
    <col min="4315" max="4315" width="0.85546875" style="1510" customWidth="1"/>
    <col min="4316" max="4316" width="18.7109375" style="1510" customWidth="1"/>
    <col min="4317" max="4317" width="4.140625" style="1510" customWidth="1"/>
    <col min="4318" max="4318" width="3.5703125" style="1510" customWidth="1"/>
    <col min="4319" max="4319" width="18.7109375" style="1510" customWidth="1"/>
    <col min="4320" max="4320" width="0.85546875" style="1510" customWidth="1"/>
    <col min="4321" max="4321" width="18.7109375" style="1510" customWidth="1"/>
    <col min="4322" max="4322" width="3.7109375" style="1510" customWidth="1"/>
    <col min="4323" max="4323" width="3.140625" style="1510" customWidth="1"/>
    <col min="4324" max="4324" width="18.7109375" style="1510" customWidth="1"/>
    <col min="4325" max="4325" width="0.85546875" style="1510" customWidth="1"/>
    <col min="4326" max="4326" width="18.7109375" style="1510" customWidth="1"/>
    <col min="4327" max="4327" width="2.140625" style="1510" customWidth="1"/>
    <col min="4328" max="4537" width="11.42578125" style="1510"/>
    <col min="4538" max="4538" width="1.42578125" style="1510" customWidth="1"/>
    <col min="4539" max="4539" width="5.140625" style="1510" customWidth="1"/>
    <col min="4540" max="4540" width="1.7109375" style="1510" customWidth="1"/>
    <col min="4541" max="4541" width="3.42578125" style="1510" customWidth="1"/>
    <col min="4542" max="4542" width="18.7109375" style="1510" customWidth="1"/>
    <col min="4543" max="4543" width="0.85546875" style="1510" customWidth="1"/>
    <col min="4544" max="4544" width="18.7109375" style="1510" customWidth="1"/>
    <col min="4545" max="4545" width="3.7109375" style="1510" customWidth="1"/>
    <col min="4546" max="4546" width="3.140625" style="1510" customWidth="1"/>
    <col min="4547" max="4547" width="18.7109375" style="1510" customWidth="1"/>
    <col min="4548" max="4548" width="0.85546875" style="1510" customWidth="1"/>
    <col min="4549" max="4549" width="18.7109375" style="1510" customWidth="1"/>
    <col min="4550" max="4550" width="4.140625" style="1510" customWidth="1"/>
    <col min="4551" max="4551" width="3.5703125" style="1510" customWidth="1"/>
    <col min="4552" max="4552" width="18.7109375" style="1510" customWidth="1"/>
    <col min="4553" max="4553" width="0.85546875" style="1510" customWidth="1"/>
    <col min="4554" max="4554" width="18.7109375" style="1510" customWidth="1"/>
    <col min="4555" max="4555" width="3.7109375" style="1510" customWidth="1"/>
    <col min="4556" max="4556" width="3.140625" style="1510" customWidth="1"/>
    <col min="4557" max="4557" width="18.7109375" style="1510" customWidth="1"/>
    <col min="4558" max="4558" width="0.85546875" style="1510" customWidth="1"/>
    <col min="4559" max="4559" width="18.7109375" style="1510" customWidth="1"/>
    <col min="4560" max="4560" width="2.140625" style="1510" customWidth="1"/>
    <col min="4561" max="4561" width="1.42578125" style="1510" customWidth="1"/>
    <col min="4562" max="4562" width="5.140625" style="1510" customWidth="1"/>
    <col min="4563" max="4563" width="1.7109375" style="1510" customWidth="1"/>
    <col min="4564" max="4564" width="3.42578125" style="1510" customWidth="1"/>
    <col min="4565" max="4565" width="18.7109375" style="1510" customWidth="1"/>
    <col min="4566" max="4566" width="0.85546875" style="1510" customWidth="1"/>
    <col min="4567" max="4567" width="18.7109375" style="1510" customWidth="1"/>
    <col min="4568" max="4568" width="3.7109375" style="1510" customWidth="1"/>
    <col min="4569" max="4569" width="3.140625" style="1510" customWidth="1"/>
    <col min="4570" max="4570" width="18.7109375" style="1510" customWidth="1"/>
    <col min="4571" max="4571" width="0.85546875" style="1510" customWidth="1"/>
    <col min="4572" max="4572" width="18.7109375" style="1510" customWidth="1"/>
    <col min="4573" max="4573" width="4.140625" style="1510" customWidth="1"/>
    <col min="4574" max="4574" width="3.5703125" style="1510" customWidth="1"/>
    <col min="4575" max="4575" width="18.7109375" style="1510" customWidth="1"/>
    <col min="4576" max="4576" width="0.85546875" style="1510" customWidth="1"/>
    <col min="4577" max="4577" width="18.7109375" style="1510" customWidth="1"/>
    <col min="4578" max="4578" width="3.7109375" style="1510" customWidth="1"/>
    <col min="4579" max="4579" width="3.140625" style="1510" customWidth="1"/>
    <col min="4580" max="4580" width="18.7109375" style="1510" customWidth="1"/>
    <col min="4581" max="4581" width="0.85546875" style="1510" customWidth="1"/>
    <col min="4582" max="4582" width="18.7109375" style="1510" customWidth="1"/>
    <col min="4583" max="4583" width="2.140625" style="1510" customWidth="1"/>
    <col min="4584" max="4793" width="11.42578125" style="1510"/>
    <col min="4794" max="4794" width="1.42578125" style="1510" customWidth="1"/>
    <col min="4795" max="4795" width="5.140625" style="1510" customWidth="1"/>
    <col min="4796" max="4796" width="1.7109375" style="1510" customWidth="1"/>
    <col min="4797" max="4797" width="3.42578125" style="1510" customWidth="1"/>
    <col min="4798" max="4798" width="18.7109375" style="1510" customWidth="1"/>
    <col min="4799" max="4799" width="0.85546875" style="1510" customWidth="1"/>
    <col min="4800" max="4800" width="18.7109375" style="1510" customWidth="1"/>
    <col min="4801" max="4801" width="3.7109375" style="1510" customWidth="1"/>
    <col min="4802" max="4802" width="3.140625" style="1510" customWidth="1"/>
    <col min="4803" max="4803" width="18.7109375" style="1510" customWidth="1"/>
    <col min="4804" max="4804" width="0.85546875" style="1510" customWidth="1"/>
    <col min="4805" max="4805" width="18.7109375" style="1510" customWidth="1"/>
    <col min="4806" max="4806" width="4.140625" style="1510" customWidth="1"/>
    <col min="4807" max="4807" width="3.5703125" style="1510" customWidth="1"/>
    <col min="4808" max="4808" width="18.7109375" style="1510" customWidth="1"/>
    <col min="4809" max="4809" width="0.85546875" style="1510" customWidth="1"/>
    <col min="4810" max="4810" width="18.7109375" style="1510" customWidth="1"/>
    <col min="4811" max="4811" width="3.7109375" style="1510" customWidth="1"/>
    <col min="4812" max="4812" width="3.140625" style="1510" customWidth="1"/>
    <col min="4813" max="4813" width="18.7109375" style="1510" customWidth="1"/>
    <col min="4814" max="4814" width="0.85546875" style="1510" customWidth="1"/>
    <col min="4815" max="4815" width="18.7109375" style="1510" customWidth="1"/>
    <col min="4816" max="4816" width="2.140625" style="1510" customWidth="1"/>
    <col min="4817" max="4817" width="1.42578125" style="1510" customWidth="1"/>
    <col min="4818" max="4818" width="5.140625" style="1510" customWidth="1"/>
    <col min="4819" max="4819" width="1.7109375" style="1510" customWidth="1"/>
    <col min="4820" max="4820" width="3.42578125" style="1510" customWidth="1"/>
    <col min="4821" max="4821" width="18.7109375" style="1510" customWidth="1"/>
    <col min="4822" max="4822" width="0.85546875" style="1510" customWidth="1"/>
    <col min="4823" max="4823" width="18.7109375" style="1510" customWidth="1"/>
    <col min="4824" max="4824" width="3.7109375" style="1510" customWidth="1"/>
    <col min="4825" max="4825" width="3.140625" style="1510" customWidth="1"/>
    <col min="4826" max="4826" width="18.7109375" style="1510" customWidth="1"/>
    <col min="4827" max="4827" width="0.85546875" style="1510" customWidth="1"/>
    <col min="4828" max="4828" width="18.7109375" style="1510" customWidth="1"/>
    <col min="4829" max="4829" width="4.140625" style="1510" customWidth="1"/>
    <col min="4830" max="4830" width="3.5703125" style="1510" customWidth="1"/>
    <col min="4831" max="4831" width="18.7109375" style="1510" customWidth="1"/>
    <col min="4832" max="4832" width="0.85546875" style="1510" customWidth="1"/>
    <col min="4833" max="4833" width="18.7109375" style="1510" customWidth="1"/>
    <col min="4834" max="4834" width="3.7109375" style="1510" customWidth="1"/>
    <col min="4835" max="4835" width="3.140625" style="1510" customWidth="1"/>
    <col min="4836" max="4836" width="18.7109375" style="1510" customWidth="1"/>
    <col min="4837" max="4837" width="0.85546875" style="1510" customWidth="1"/>
    <col min="4838" max="4838" width="18.7109375" style="1510" customWidth="1"/>
    <col min="4839" max="4839" width="2.140625" style="1510" customWidth="1"/>
    <col min="4840" max="5049" width="11.42578125" style="1510"/>
    <col min="5050" max="5050" width="1.42578125" style="1510" customWidth="1"/>
    <col min="5051" max="5051" width="5.140625" style="1510" customWidth="1"/>
    <col min="5052" max="5052" width="1.7109375" style="1510" customWidth="1"/>
    <col min="5053" max="5053" width="3.42578125" style="1510" customWidth="1"/>
    <col min="5054" max="5054" width="18.7109375" style="1510" customWidth="1"/>
    <col min="5055" max="5055" width="0.85546875" style="1510" customWidth="1"/>
    <col min="5056" max="5056" width="18.7109375" style="1510" customWidth="1"/>
    <col min="5057" max="5057" width="3.7109375" style="1510" customWidth="1"/>
    <col min="5058" max="5058" width="3.140625" style="1510" customWidth="1"/>
    <col min="5059" max="5059" width="18.7109375" style="1510" customWidth="1"/>
    <col min="5060" max="5060" width="0.85546875" style="1510" customWidth="1"/>
    <col min="5061" max="5061" width="18.7109375" style="1510" customWidth="1"/>
    <col min="5062" max="5062" width="4.140625" style="1510" customWidth="1"/>
    <col min="5063" max="5063" width="3.5703125" style="1510" customWidth="1"/>
    <col min="5064" max="5064" width="18.7109375" style="1510" customWidth="1"/>
    <col min="5065" max="5065" width="0.85546875" style="1510" customWidth="1"/>
    <col min="5066" max="5066" width="18.7109375" style="1510" customWidth="1"/>
    <col min="5067" max="5067" width="3.7109375" style="1510" customWidth="1"/>
    <col min="5068" max="5068" width="3.140625" style="1510" customWidth="1"/>
    <col min="5069" max="5069" width="18.7109375" style="1510" customWidth="1"/>
    <col min="5070" max="5070" width="0.85546875" style="1510" customWidth="1"/>
    <col min="5071" max="5071" width="18.7109375" style="1510" customWidth="1"/>
    <col min="5072" max="5072" width="2.140625" style="1510" customWidth="1"/>
    <col min="5073" max="5073" width="1.42578125" style="1510" customWidth="1"/>
    <col min="5074" max="5074" width="5.140625" style="1510" customWidth="1"/>
    <col min="5075" max="5075" width="1.7109375" style="1510" customWidth="1"/>
    <col min="5076" max="5076" width="3.42578125" style="1510" customWidth="1"/>
    <col min="5077" max="5077" width="18.7109375" style="1510" customWidth="1"/>
    <col min="5078" max="5078" width="0.85546875" style="1510" customWidth="1"/>
    <col min="5079" max="5079" width="18.7109375" style="1510" customWidth="1"/>
    <col min="5080" max="5080" width="3.7109375" style="1510" customWidth="1"/>
    <col min="5081" max="5081" width="3.140625" style="1510" customWidth="1"/>
    <col min="5082" max="5082" width="18.7109375" style="1510" customWidth="1"/>
    <col min="5083" max="5083" width="0.85546875" style="1510" customWidth="1"/>
    <col min="5084" max="5084" width="18.7109375" style="1510" customWidth="1"/>
    <col min="5085" max="5085" width="4.140625" style="1510" customWidth="1"/>
    <col min="5086" max="5086" width="3.5703125" style="1510" customWidth="1"/>
    <col min="5087" max="5087" width="18.7109375" style="1510" customWidth="1"/>
    <col min="5088" max="5088" width="0.85546875" style="1510" customWidth="1"/>
    <col min="5089" max="5089" width="18.7109375" style="1510" customWidth="1"/>
    <col min="5090" max="5090" width="3.7109375" style="1510" customWidth="1"/>
    <col min="5091" max="5091" width="3.140625" style="1510" customWidth="1"/>
    <col min="5092" max="5092" width="18.7109375" style="1510" customWidth="1"/>
    <col min="5093" max="5093" width="0.85546875" style="1510" customWidth="1"/>
    <col min="5094" max="5094" width="18.7109375" style="1510" customWidth="1"/>
    <col min="5095" max="5095" width="2.140625" style="1510" customWidth="1"/>
    <col min="5096" max="5305" width="11.42578125" style="1510"/>
    <col min="5306" max="5306" width="1.42578125" style="1510" customWidth="1"/>
    <col min="5307" max="5307" width="5.140625" style="1510" customWidth="1"/>
    <col min="5308" max="5308" width="1.7109375" style="1510" customWidth="1"/>
    <col min="5309" max="5309" width="3.42578125" style="1510" customWidth="1"/>
    <col min="5310" max="5310" width="18.7109375" style="1510" customWidth="1"/>
    <col min="5311" max="5311" width="0.85546875" style="1510" customWidth="1"/>
    <col min="5312" max="5312" width="18.7109375" style="1510" customWidth="1"/>
    <col min="5313" max="5313" width="3.7109375" style="1510" customWidth="1"/>
    <col min="5314" max="5314" width="3.140625" style="1510" customWidth="1"/>
    <col min="5315" max="5315" width="18.7109375" style="1510" customWidth="1"/>
    <col min="5316" max="5316" width="0.85546875" style="1510" customWidth="1"/>
    <col min="5317" max="5317" width="18.7109375" style="1510" customWidth="1"/>
    <col min="5318" max="5318" width="4.140625" style="1510" customWidth="1"/>
    <col min="5319" max="5319" width="3.5703125" style="1510" customWidth="1"/>
    <col min="5320" max="5320" width="18.7109375" style="1510" customWidth="1"/>
    <col min="5321" max="5321" width="0.85546875" style="1510" customWidth="1"/>
    <col min="5322" max="5322" width="18.7109375" style="1510" customWidth="1"/>
    <col min="5323" max="5323" width="3.7109375" style="1510" customWidth="1"/>
    <col min="5324" max="5324" width="3.140625" style="1510" customWidth="1"/>
    <col min="5325" max="5325" width="18.7109375" style="1510" customWidth="1"/>
    <col min="5326" max="5326" width="0.85546875" style="1510" customWidth="1"/>
    <col min="5327" max="5327" width="18.7109375" style="1510" customWidth="1"/>
    <col min="5328" max="5328" width="2.140625" style="1510" customWidth="1"/>
    <col min="5329" max="5329" width="1.42578125" style="1510" customWidth="1"/>
    <col min="5330" max="5330" width="5.140625" style="1510" customWidth="1"/>
    <col min="5331" max="5331" width="1.7109375" style="1510" customWidth="1"/>
    <col min="5332" max="5332" width="3.42578125" style="1510" customWidth="1"/>
    <col min="5333" max="5333" width="18.7109375" style="1510" customWidth="1"/>
    <col min="5334" max="5334" width="0.85546875" style="1510" customWidth="1"/>
    <col min="5335" max="5335" width="18.7109375" style="1510" customWidth="1"/>
    <col min="5336" max="5336" width="3.7109375" style="1510" customWidth="1"/>
    <col min="5337" max="5337" width="3.140625" style="1510" customWidth="1"/>
    <col min="5338" max="5338" width="18.7109375" style="1510" customWidth="1"/>
    <col min="5339" max="5339" width="0.85546875" style="1510" customWidth="1"/>
    <col min="5340" max="5340" width="18.7109375" style="1510" customWidth="1"/>
    <col min="5341" max="5341" width="4.140625" style="1510" customWidth="1"/>
    <col min="5342" max="5342" width="3.5703125" style="1510" customWidth="1"/>
    <col min="5343" max="5343" width="18.7109375" style="1510" customWidth="1"/>
    <col min="5344" max="5344" width="0.85546875" style="1510" customWidth="1"/>
    <col min="5345" max="5345" width="18.7109375" style="1510" customWidth="1"/>
    <col min="5346" max="5346" width="3.7109375" style="1510" customWidth="1"/>
    <col min="5347" max="5347" width="3.140625" style="1510" customWidth="1"/>
    <col min="5348" max="5348" width="18.7109375" style="1510" customWidth="1"/>
    <col min="5349" max="5349" width="0.85546875" style="1510" customWidth="1"/>
    <col min="5350" max="5350" width="18.7109375" style="1510" customWidth="1"/>
    <col min="5351" max="5351" width="2.140625" style="1510" customWidth="1"/>
    <col min="5352" max="5561" width="11.42578125" style="1510"/>
    <col min="5562" max="5562" width="1.42578125" style="1510" customWidth="1"/>
    <col min="5563" max="5563" width="5.140625" style="1510" customWidth="1"/>
    <col min="5564" max="5564" width="1.7109375" style="1510" customWidth="1"/>
    <col min="5565" max="5565" width="3.42578125" style="1510" customWidth="1"/>
    <col min="5566" max="5566" width="18.7109375" style="1510" customWidth="1"/>
    <col min="5567" max="5567" width="0.85546875" style="1510" customWidth="1"/>
    <col min="5568" max="5568" width="18.7109375" style="1510" customWidth="1"/>
    <col min="5569" max="5569" width="3.7109375" style="1510" customWidth="1"/>
    <col min="5570" max="5570" width="3.140625" style="1510" customWidth="1"/>
    <col min="5571" max="5571" width="18.7109375" style="1510" customWidth="1"/>
    <col min="5572" max="5572" width="0.85546875" style="1510" customWidth="1"/>
    <col min="5573" max="5573" width="18.7109375" style="1510" customWidth="1"/>
    <col min="5574" max="5574" width="4.140625" style="1510" customWidth="1"/>
    <col min="5575" max="5575" width="3.5703125" style="1510" customWidth="1"/>
    <col min="5576" max="5576" width="18.7109375" style="1510" customWidth="1"/>
    <col min="5577" max="5577" width="0.85546875" style="1510" customWidth="1"/>
    <col min="5578" max="5578" width="18.7109375" style="1510" customWidth="1"/>
    <col min="5579" max="5579" width="3.7109375" style="1510" customWidth="1"/>
    <col min="5580" max="5580" width="3.140625" style="1510" customWidth="1"/>
    <col min="5581" max="5581" width="18.7109375" style="1510" customWidth="1"/>
    <col min="5582" max="5582" width="0.85546875" style="1510" customWidth="1"/>
    <col min="5583" max="5583" width="18.7109375" style="1510" customWidth="1"/>
    <col min="5584" max="5584" width="2.140625" style="1510" customWidth="1"/>
    <col min="5585" max="5585" width="1.42578125" style="1510" customWidth="1"/>
    <col min="5586" max="5586" width="5.140625" style="1510" customWidth="1"/>
    <col min="5587" max="5587" width="1.7109375" style="1510" customWidth="1"/>
    <col min="5588" max="5588" width="3.42578125" style="1510" customWidth="1"/>
    <col min="5589" max="5589" width="18.7109375" style="1510" customWidth="1"/>
    <col min="5590" max="5590" width="0.85546875" style="1510" customWidth="1"/>
    <col min="5591" max="5591" width="18.7109375" style="1510" customWidth="1"/>
    <col min="5592" max="5592" width="3.7109375" style="1510" customWidth="1"/>
    <col min="5593" max="5593" width="3.140625" style="1510" customWidth="1"/>
    <col min="5594" max="5594" width="18.7109375" style="1510" customWidth="1"/>
    <col min="5595" max="5595" width="0.85546875" style="1510" customWidth="1"/>
    <col min="5596" max="5596" width="18.7109375" style="1510" customWidth="1"/>
    <col min="5597" max="5597" width="4.140625" style="1510" customWidth="1"/>
    <col min="5598" max="5598" width="3.5703125" style="1510" customWidth="1"/>
    <col min="5599" max="5599" width="18.7109375" style="1510" customWidth="1"/>
    <col min="5600" max="5600" width="0.85546875" style="1510" customWidth="1"/>
    <col min="5601" max="5601" width="18.7109375" style="1510" customWidth="1"/>
    <col min="5602" max="5602" width="3.7109375" style="1510" customWidth="1"/>
    <col min="5603" max="5603" width="3.140625" style="1510" customWidth="1"/>
    <col min="5604" max="5604" width="18.7109375" style="1510" customWidth="1"/>
    <col min="5605" max="5605" width="0.85546875" style="1510" customWidth="1"/>
    <col min="5606" max="5606" width="18.7109375" style="1510" customWidth="1"/>
    <col min="5607" max="5607" width="2.140625" style="1510" customWidth="1"/>
    <col min="5608" max="5817" width="11.42578125" style="1510"/>
    <col min="5818" max="5818" width="1.42578125" style="1510" customWidth="1"/>
    <col min="5819" max="5819" width="5.140625" style="1510" customWidth="1"/>
    <col min="5820" max="5820" width="1.7109375" style="1510" customWidth="1"/>
    <col min="5821" max="5821" width="3.42578125" style="1510" customWidth="1"/>
    <col min="5822" max="5822" width="18.7109375" style="1510" customWidth="1"/>
    <col min="5823" max="5823" width="0.85546875" style="1510" customWidth="1"/>
    <col min="5824" max="5824" width="18.7109375" style="1510" customWidth="1"/>
    <col min="5825" max="5825" width="3.7109375" style="1510" customWidth="1"/>
    <col min="5826" max="5826" width="3.140625" style="1510" customWidth="1"/>
    <col min="5827" max="5827" width="18.7109375" style="1510" customWidth="1"/>
    <col min="5828" max="5828" width="0.85546875" style="1510" customWidth="1"/>
    <col min="5829" max="5829" width="18.7109375" style="1510" customWidth="1"/>
    <col min="5830" max="5830" width="4.140625" style="1510" customWidth="1"/>
    <col min="5831" max="5831" width="3.5703125" style="1510" customWidth="1"/>
    <col min="5832" max="5832" width="18.7109375" style="1510" customWidth="1"/>
    <col min="5833" max="5833" width="0.85546875" style="1510" customWidth="1"/>
    <col min="5834" max="5834" width="18.7109375" style="1510" customWidth="1"/>
    <col min="5835" max="5835" width="3.7109375" style="1510" customWidth="1"/>
    <col min="5836" max="5836" width="3.140625" style="1510" customWidth="1"/>
    <col min="5837" max="5837" width="18.7109375" style="1510" customWidth="1"/>
    <col min="5838" max="5838" width="0.85546875" style="1510" customWidth="1"/>
    <col min="5839" max="5839" width="18.7109375" style="1510" customWidth="1"/>
    <col min="5840" max="5840" width="2.140625" style="1510" customWidth="1"/>
    <col min="5841" max="5841" width="1.42578125" style="1510" customWidth="1"/>
    <col min="5842" max="5842" width="5.140625" style="1510" customWidth="1"/>
    <col min="5843" max="5843" width="1.7109375" style="1510" customWidth="1"/>
    <col min="5844" max="5844" width="3.42578125" style="1510" customWidth="1"/>
    <col min="5845" max="5845" width="18.7109375" style="1510" customWidth="1"/>
    <col min="5846" max="5846" width="0.85546875" style="1510" customWidth="1"/>
    <col min="5847" max="5847" width="18.7109375" style="1510" customWidth="1"/>
    <col min="5848" max="5848" width="3.7109375" style="1510" customWidth="1"/>
    <col min="5849" max="5849" width="3.140625" style="1510" customWidth="1"/>
    <col min="5850" max="5850" width="18.7109375" style="1510" customWidth="1"/>
    <col min="5851" max="5851" width="0.85546875" style="1510" customWidth="1"/>
    <col min="5852" max="5852" width="18.7109375" style="1510" customWidth="1"/>
    <col min="5853" max="5853" width="4.140625" style="1510" customWidth="1"/>
    <col min="5854" max="5854" width="3.5703125" style="1510" customWidth="1"/>
    <col min="5855" max="5855" width="18.7109375" style="1510" customWidth="1"/>
    <col min="5856" max="5856" width="0.85546875" style="1510" customWidth="1"/>
    <col min="5857" max="5857" width="18.7109375" style="1510" customWidth="1"/>
    <col min="5858" max="5858" width="3.7109375" style="1510" customWidth="1"/>
    <col min="5859" max="5859" width="3.140625" style="1510" customWidth="1"/>
    <col min="5860" max="5860" width="18.7109375" style="1510" customWidth="1"/>
    <col min="5861" max="5861" width="0.85546875" style="1510" customWidth="1"/>
    <col min="5862" max="5862" width="18.7109375" style="1510" customWidth="1"/>
    <col min="5863" max="5863" width="2.140625" style="1510" customWidth="1"/>
    <col min="5864" max="6073" width="11.42578125" style="1510"/>
    <col min="6074" max="6074" width="1.42578125" style="1510" customWidth="1"/>
    <col min="6075" max="6075" width="5.140625" style="1510" customWidth="1"/>
    <col min="6076" max="6076" width="1.7109375" style="1510" customWidth="1"/>
    <col min="6077" max="6077" width="3.42578125" style="1510" customWidth="1"/>
    <col min="6078" max="6078" width="18.7109375" style="1510" customWidth="1"/>
    <col min="6079" max="6079" width="0.85546875" style="1510" customWidth="1"/>
    <col min="6080" max="6080" width="18.7109375" style="1510" customWidth="1"/>
    <col min="6081" max="6081" width="3.7109375" style="1510" customWidth="1"/>
    <col min="6082" max="6082" width="3.140625" style="1510" customWidth="1"/>
    <col min="6083" max="6083" width="18.7109375" style="1510" customWidth="1"/>
    <col min="6084" max="6084" width="0.85546875" style="1510" customWidth="1"/>
    <col min="6085" max="6085" width="18.7109375" style="1510" customWidth="1"/>
    <col min="6086" max="6086" width="4.140625" style="1510" customWidth="1"/>
    <col min="6087" max="6087" width="3.5703125" style="1510" customWidth="1"/>
    <col min="6088" max="6088" width="18.7109375" style="1510" customWidth="1"/>
    <col min="6089" max="6089" width="0.85546875" style="1510" customWidth="1"/>
    <col min="6090" max="6090" width="18.7109375" style="1510" customWidth="1"/>
    <col min="6091" max="6091" width="3.7109375" style="1510" customWidth="1"/>
    <col min="6092" max="6092" width="3.140625" style="1510" customWidth="1"/>
    <col min="6093" max="6093" width="18.7109375" style="1510" customWidth="1"/>
    <col min="6094" max="6094" width="0.85546875" style="1510" customWidth="1"/>
    <col min="6095" max="6095" width="18.7109375" style="1510" customWidth="1"/>
    <col min="6096" max="6096" width="2.140625" style="1510" customWidth="1"/>
    <col min="6097" max="6097" width="1.42578125" style="1510" customWidth="1"/>
    <col min="6098" max="6098" width="5.140625" style="1510" customWidth="1"/>
    <col min="6099" max="6099" width="1.7109375" style="1510" customWidth="1"/>
    <col min="6100" max="6100" width="3.42578125" style="1510" customWidth="1"/>
    <col min="6101" max="6101" width="18.7109375" style="1510" customWidth="1"/>
    <col min="6102" max="6102" width="0.85546875" style="1510" customWidth="1"/>
    <col min="6103" max="6103" width="18.7109375" style="1510" customWidth="1"/>
    <col min="6104" max="6104" width="3.7109375" style="1510" customWidth="1"/>
    <col min="6105" max="6105" width="3.140625" style="1510" customWidth="1"/>
    <col min="6106" max="6106" width="18.7109375" style="1510" customWidth="1"/>
    <col min="6107" max="6107" width="0.85546875" style="1510" customWidth="1"/>
    <col min="6108" max="6108" width="18.7109375" style="1510" customWidth="1"/>
    <col min="6109" max="6109" width="4.140625" style="1510" customWidth="1"/>
    <col min="6110" max="6110" width="3.5703125" style="1510" customWidth="1"/>
    <col min="6111" max="6111" width="18.7109375" style="1510" customWidth="1"/>
    <col min="6112" max="6112" width="0.85546875" style="1510" customWidth="1"/>
    <col min="6113" max="6113" width="18.7109375" style="1510" customWidth="1"/>
    <col min="6114" max="6114" width="3.7109375" style="1510" customWidth="1"/>
    <col min="6115" max="6115" width="3.140625" style="1510" customWidth="1"/>
    <col min="6116" max="6116" width="18.7109375" style="1510" customWidth="1"/>
    <col min="6117" max="6117" width="0.85546875" style="1510" customWidth="1"/>
    <col min="6118" max="6118" width="18.7109375" style="1510" customWidth="1"/>
    <col min="6119" max="6119" width="2.140625" style="1510" customWidth="1"/>
    <col min="6120" max="6329" width="11.42578125" style="1510"/>
    <col min="6330" max="6330" width="1.42578125" style="1510" customWidth="1"/>
    <col min="6331" max="6331" width="5.140625" style="1510" customWidth="1"/>
    <col min="6332" max="6332" width="1.7109375" style="1510" customWidth="1"/>
    <col min="6333" max="6333" width="3.42578125" style="1510" customWidth="1"/>
    <col min="6334" max="6334" width="18.7109375" style="1510" customWidth="1"/>
    <col min="6335" max="6335" width="0.85546875" style="1510" customWidth="1"/>
    <col min="6336" max="6336" width="18.7109375" style="1510" customWidth="1"/>
    <col min="6337" max="6337" width="3.7109375" style="1510" customWidth="1"/>
    <col min="6338" max="6338" width="3.140625" style="1510" customWidth="1"/>
    <col min="6339" max="6339" width="18.7109375" style="1510" customWidth="1"/>
    <col min="6340" max="6340" width="0.85546875" style="1510" customWidth="1"/>
    <col min="6341" max="6341" width="18.7109375" style="1510" customWidth="1"/>
    <col min="6342" max="6342" width="4.140625" style="1510" customWidth="1"/>
    <col min="6343" max="6343" width="3.5703125" style="1510" customWidth="1"/>
    <col min="6344" max="6344" width="18.7109375" style="1510" customWidth="1"/>
    <col min="6345" max="6345" width="0.85546875" style="1510" customWidth="1"/>
    <col min="6346" max="6346" width="18.7109375" style="1510" customWidth="1"/>
    <col min="6347" max="6347" width="3.7109375" style="1510" customWidth="1"/>
    <col min="6348" max="6348" width="3.140625" style="1510" customWidth="1"/>
    <col min="6349" max="6349" width="18.7109375" style="1510" customWidth="1"/>
    <col min="6350" max="6350" width="0.85546875" style="1510" customWidth="1"/>
    <col min="6351" max="6351" width="18.7109375" style="1510" customWidth="1"/>
    <col min="6352" max="6352" width="2.140625" style="1510" customWidth="1"/>
    <col min="6353" max="6353" width="1.42578125" style="1510" customWidth="1"/>
    <col min="6354" max="6354" width="5.140625" style="1510" customWidth="1"/>
    <col min="6355" max="6355" width="1.7109375" style="1510" customWidth="1"/>
    <col min="6356" max="6356" width="3.42578125" style="1510" customWidth="1"/>
    <col min="6357" max="6357" width="18.7109375" style="1510" customWidth="1"/>
    <col min="6358" max="6358" width="0.85546875" style="1510" customWidth="1"/>
    <col min="6359" max="6359" width="18.7109375" style="1510" customWidth="1"/>
    <col min="6360" max="6360" width="3.7109375" style="1510" customWidth="1"/>
    <col min="6361" max="6361" width="3.140625" style="1510" customWidth="1"/>
    <col min="6362" max="6362" width="18.7109375" style="1510" customWidth="1"/>
    <col min="6363" max="6363" width="0.85546875" style="1510" customWidth="1"/>
    <col min="6364" max="6364" width="18.7109375" style="1510" customWidth="1"/>
    <col min="6365" max="6365" width="4.140625" style="1510" customWidth="1"/>
    <col min="6366" max="6366" width="3.5703125" style="1510" customWidth="1"/>
    <col min="6367" max="6367" width="18.7109375" style="1510" customWidth="1"/>
    <col min="6368" max="6368" width="0.85546875" style="1510" customWidth="1"/>
    <col min="6369" max="6369" width="18.7109375" style="1510" customWidth="1"/>
    <col min="6370" max="6370" width="3.7109375" style="1510" customWidth="1"/>
    <col min="6371" max="6371" width="3.140625" style="1510" customWidth="1"/>
    <col min="6372" max="6372" width="18.7109375" style="1510" customWidth="1"/>
    <col min="6373" max="6373" width="0.85546875" style="1510" customWidth="1"/>
    <col min="6374" max="6374" width="18.7109375" style="1510" customWidth="1"/>
    <col min="6375" max="6375" width="2.140625" style="1510" customWidth="1"/>
    <col min="6376" max="6585" width="11.42578125" style="1510"/>
    <col min="6586" max="6586" width="1.42578125" style="1510" customWidth="1"/>
    <col min="6587" max="6587" width="5.140625" style="1510" customWidth="1"/>
    <col min="6588" max="6588" width="1.7109375" style="1510" customWidth="1"/>
    <col min="6589" max="6589" width="3.42578125" style="1510" customWidth="1"/>
    <col min="6590" max="6590" width="18.7109375" style="1510" customWidth="1"/>
    <col min="6591" max="6591" width="0.85546875" style="1510" customWidth="1"/>
    <col min="6592" max="6592" width="18.7109375" style="1510" customWidth="1"/>
    <col min="6593" max="6593" width="3.7109375" style="1510" customWidth="1"/>
    <col min="6594" max="6594" width="3.140625" style="1510" customWidth="1"/>
    <col min="6595" max="6595" width="18.7109375" style="1510" customWidth="1"/>
    <col min="6596" max="6596" width="0.85546875" style="1510" customWidth="1"/>
    <col min="6597" max="6597" width="18.7109375" style="1510" customWidth="1"/>
    <col min="6598" max="6598" width="4.140625" style="1510" customWidth="1"/>
    <col min="6599" max="6599" width="3.5703125" style="1510" customWidth="1"/>
    <col min="6600" max="6600" width="18.7109375" style="1510" customWidth="1"/>
    <col min="6601" max="6601" width="0.85546875" style="1510" customWidth="1"/>
    <col min="6602" max="6602" width="18.7109375" style="1510" customWidth="1"/>
    <col min="6603" max="6603" width="3.7109375" style="1510" customWidth="1"/>
    <col min="6604" max="6604" width="3.140625" style="1510" customWidth="1"/>
    <col min="6605" max="6605" width="18.7109375" style="1510" customWidth="1"/>
    <col min="6606" max="6606" width="0.85546875" style="1510" customWidth="1"/>
    <col min="6607" max="6607" width="18.7109375" style="1510" customWidth="1"/>
    <col min="6608" max="6608" width="2.140625" style="1510" customWidth="1"/>
    <col min="6609" max="6609" width="1.42578125" style="1510" customWidth="1"/>
    <col min="6610" max="6610" width="5.140625" style="1510" customWidth="1"/>
    <col min="6611" max="6611" width="1.7109375" style="1510" customWidth="1"/>
    <col min="6612" max="6612" width="3.42578125" style="1510" customWidth="1"/>
    <col min="6613" max="6613" width="18.7109375" style="1510" customWidth="1"/>
    <col min="6614" max="6614" width="0.85546875" style="1510" customWidth="1"/>
    <col min="6615" max="6615" width="18.7109375" style="1510" customWidth="1"/>
    <col min="6616" max="6616" width="3.7109375" style="1510" customWidth="1"/>
    <col min="6617" max="6617" width="3.140625" style="1510" customWidth="1"/>
    <col min="6618" max="6618" width="18.7109375" style="1510" customWidth="1"/>
    <col min="6619" max="6619" width="0.85546875" style="1510" customWidth="1"/>
    <col min="6620" max="6620" width="18.7109375" style="1510" customWidth="1"/>
    <col min="6621" max="6621" width="4.140625" style="1510" customWidth="1"/>
    <col min="6622" max="6622" width="3.5703125" style="1510" customWidth="1"/>
    <col min="6623" max="6623" width="18.7109375" style="1510" customWidth="1"/>
    <col min="6624" max="6624" width="0.85546875" style="1510" customWidth="1"/>
    <col min="6625" max="6625" width="18.7109375" style="1510" customWidth="1"/>
    <col min="6626" max="6626" width="3.7109375" style="1510" customWidth="1"/>
    <col min="6627" max="6627" width="3.140625" style="1510" customWidth="1"/>
    <col min="6628" max="6628" width="18.7109375" style="1510" customWidth="1"/>
    <col min="6629" max="6629" width="0.85546875" style="1510" customWidth="1"/>
    <col min="6630" max="6630" width="18.7109375" style="1510" customWidth="1"/>
    <col min="6631" max="6631" width="2.140625" style="1510" customWidth="1"/>
    <col min="6632" max="6841" width="11.42578125" style="1510"/>
    <col min="6842" max="6842" width="1.42578125" style="1510" customWidth="1"/>
    <col min="6843" max="6843" width="5.140625" style="1510" customWidth="1"/>
    <col min="6844" max="6844" width="1.7109375" style="1510" customWidth="1"/>
    <col min="6845" max="6845" width="3.42578125" style="1510" customWidth="1"/>
    <col min="6846" max="6846" width="18.7109375" style="1510" customWidth="1"/>
    <col min="6847" max="6847" width="0.85546875" style="1510" customWidth="1"/>
    <col min="6848" max="6848" width="18.7109375" style="1510" customWidth="1"/>
    <col min="6849" max="6849" width="3.7109375" style="1510" customWidth="1"/>
    <col min="6850" max="6850" width="3.140625" style="1510" customWidth="1"/>
    <col min="6851" max="6851" width="18.7109375" style="1510" customWidth="1"/>
    <col min="6852" max="6852" width="0.85546875" style="1510" customWidth="1"/>
    <col min="6853" max="6853" width="18.7109375" style="1510" customWidth="1"/>
    <col min="6854" max="6854" width="4.140625" style="1510" customWidth="1"/>
    <col min="6855" max="6855" width="3.5703125" style="1510" customWidth="1"/>
    <col min="6856" max="6856" width="18.7109375" style="1510" customWidth="1"/>
    <col min="6857" max="6857" width="0.85546875" style="1510" customWidth="1"/>
    <col min="6858" max="6858" width="18.7109375" style="1510" customWidth="1"/>
    <col min="6859" max="6859" width="3.7109375" style="1510" customWidth="1"/>
    <col min="6860" max="6860" width="3.140625" style="1510" customWidth="1"/>
    <col min="6861" max="6861" width="18.7109375" style="1510" customWidth="1"/>
    <col min="6862" max="6862" width="0.85546875" style="1510" customWidth="1"/>
    <col min="6863" max="6863" width="18.7109375" style="1510" customWidth="1"/>
    <col min="6864" max="6864" width="2.140625" style="1510" customWidth="1"/>
    <col min="6865" max="6865" width="1.42578125" style="1510" customWidth="1"/>
    <col min="6866" max="6866" width="5.140625" style="1510" customWidth="1"/>
    <col min="6867" max="6867" width="1.7109375" style="1510" customWidth="1"/>
    <col min="6868" max="6868" width="3.42578125" style="1510" customWidth="1"/>
    <col min="6869" max="6869" width="18.7109375" style="1510" customWidth="1"/>
    <col min="6870" max="6870" width="0.85546875" style="1510" customWidth="1"/>
    <col min="6871" max="6871" width="18.7109375" style="1510" customWidth="1"/>
    <col min="6872" max="6872" width="3.7109375" style="1510" customWidth="1"/>
    <col min="6873" max="6873" width="3.140625" style="1510" customWidth="1"/>
    <col min="6874" max="6874" width="18.7109375" style="1510" customWidth="1"/>
    <col min="6875" max="6875" width="0.85546875" style="1510" customWidth="1"/>
    <col min="6876" max="6876" width="18.7109375" style="1510" customWidth="1"/>
    <col min="6877" max="6877" width="4.140625" style="1510" customWidth="1"/>
    <col min="6878" max="6878" width="3.5703125" style="1510" customWidth="1"/>
    <col min="6879" max="6879" width="18.7109375" style="1510" customWidth="1"/>
    <col min="6880" max="6880" width="0.85546875" style="1510" customWidth="1"/>
    <col min="6881" max="6881" width="18.7109375" style="1510" customWidth="1"/>
    <col min="6882" max="6882" width="3.7109375" style="1510" customWidth="1"/>
    <col min="6883" max="6883" width="3.140625" style="1510" customWidth="1"/>
    <col min="6884" max="6884" width="18.7109375" style="1510" customWidth="1"/>
    <col min="6885" max="6885" width="0.85546875" style="1510" customWidth="1"/>
    <col min="6886" max="6886" width="18.7109375" style="1510" customWidth="1"/>
    <col min="6887" max="6887" width="2.140625" style="1510" customWidth="1"/>
    <col min="6888" max="7097" width="11.42578125" style="1510"/>
    <col min="7098" max="7098" width="1.42578125" style="1510" customWidth="1"/>
    <col min="7099" max="7099" width="5.140625" style="1510" customWidth="1"/>
    <col min="7100" max="7100" width="1.7109375" style="1510" customWidth="1"/>
    <col min="7101" max="7101" width="3.42578125" style="1510" customWidth="1"/>
    <col min="7102" max="7102" width="18.7109375" style="1510" customWidth="1"/>
    <col min="7103" max="7103" width="0.85546875" style="1510" customWidth="1"/>
    <col min="7104" max="7104" width="18.7109375" style="1510" customWidth="1"/>
    <col min="7105" max="7105" width="3.7109375" style="1510" customWidth="1"/>
    <col min="7106" max="7106" width="3.140625" style="1510" customWidth="1"/>
    <col min="7107" max="7107" width="18.7109375" style="1510" customWidth="1"/>
    <col min="7108" max="7108" width="0.85546875" style="1510" customWidth="1"/>
    <col min="7109" max="7109" width="18.7109375" style="1510" customWidth="1"/>
    <col min="7110" max="7110" width="4.140625" style="1510" customWidth="1"/>
    <col min="7111" max="7111" width="3.5703125" style="1510" customWidth="1"/>
    <col min="7112" max="7112" width="18.7109375" style="1510" customWidth="1"/>
    <col min="7113" max="7113" width="0.85546875" style="1510" customWidth="1"/>
    <col min="7114" max="7114" width="18.7109375" style="1510" customWidth="1"/>
    <col min="7115" max="7115" width="3.7109375" style="1510" customWidth="1"/>
    <col min="7116" max="7116" width="3.140625" style="1510" customWidth="1"/>
    <col min="7117" max="7117" width="18.7109375" style="1510" customWidth="1"/>
    <col min="7118" max="7118" width="0.85546875" style="1510" customWidth="1"/>
    <col min="7119" max="7119" width="18.7109375" style="1510" customWidth="1"/>
    <col min="7120" max="7120" width="2.140625" style="1510" customWidth="1"/>
    <col min="7121" max="7121" width="1.42578125" style="1510" customWidth="1"/>
    <col min="7122" max="7122" width="5.140625" style="1510" customWidth="1"/>
    <col min="7123" max="7123" width="1.7109375" style="1510" customWidth="1"/>
    <col min="7124" max="7124" width="3.42578125" style="1510" customWidth="1"/>
    <col min="7125" max="7125" width="18.7109375" style="1510" customWidth="1"/>
    <col min="7126" max="7126" width="0.85546875" style="1510" customWidth="1"/>
    <col min="7127" max="7127" width="18.7109375" style="1510" customWidth="1"/>
    <col min="7128" max="7128" width="3.7109375" style="1510" customWidth="1"/>
    <col min="7129" max="7129" width="3.140625" style="1510" customWidth="1"/>
    <col min="7130" max="7130" width="18.7109375" style="1510" customWidth="1"/>
    <col min="7131" max="7131" width="0.85546875" style="1510" customWidth="1"/>
    <col min="7132" max="7132" width="18.7109375" style="1510" customWidth="1"/>
    <col min="7133" max="7133" width="4.140625" style="1510" customWidth="1"/>
    <col min="7134" max="7134" width="3.5703125" style="1510" customWidth="1"/>
    <col min="7135" max="7135" width="18.7109375" style="1510" customWidth="1"/>
    <col min="7136" max="7136" width="0.85546875" style="1510" customWidth="1"/>
    <col min="7137" max="7137" width="18.7109375" style="1510" customWidth="1"/>
    <col min="7138" max="7138" width="3.7109375" style="1510" customWidth="1"/>
    <col min="7139" max="7139" width="3.140625" style="1510" customWidth="1"/>
    <col min="7140" max="7140" width="18.7109375" style="1510" customWidth="1"/>
    <col min="7141" max="7141" width="0.85546875" style="1510" customWidth="1"/>
    <col min="7142" max="7142" width="18.7109375" style="1510" customWidth="1"/>
    <col min="7143" max="7143" width="2.140625" style="1510" customWidth="1"/>
    <col min="7144" max="7353" width="11.42578125" style="1510"/>
    <col min="7354" max="7354" width="1.42578125" style="1510" customWidth="1"/>
    <col min="7355" max="7355" width="5.140625" style="1510" customWidth="1"/>
    <col min="7356" max="7356" width="1.7109375" style="1510" customWidth="1"/>
    <col min="7357" max="7357" width="3.42578125" style="1510" customWidth="1"/>
    <col min="7358" max="7358" width="18.7109375" style="1510" customWidth="1"/>
    <col min="7359" max="7359" width="0.85546875" style="1510" customWidth="1"/>
    <col min="7360" max="7360" width="18.7109375" style="1510" customWidth="1"/>
    <col min="7361" max="7361" width="3.7109375" style="1510" customWidth="1"/>
    <col min="7362" max="7362" width="3.140625" style="1510" customWidth="1"/>
    <col min="7363" max="7363" width="18.7109375" style="1510" customWidth="1"/>
    <col min="7364" max="7364" width="0.85546875" style="1510" customWidth="1"/>
    <col min="7365" max="7365" width="18.7109375" style="1510" customWidth="1"/>
    <col min="7366" max="7366" width="4.140625" style="1510" customWidth="1"/>
    <col min="7367" max="7367" width="3.5703125" style="1510" customWidth="1"/>
    <col min="7368" max="7368" width="18.7109375" style="1510" customWidth="1"/>
    <col min="7369" max="7369" width="0.85546875" style="1510" customWidth="1"/>
    <col min="7370" max="7370" width="18.7109375" style="1510" customWidth="1"/>
    <col min="7371" max="7371" width="3.7109375" style="1510" customWidth="1"/>
    <col min="7372" max="7372" width="3.140625" style="1510" customWidth="1"/>
    <col min="7373" max="7373" width="18.7109375" style="1510" customWidth="1"/>
    <col min="7374" max="7374" width="0.85546875" style="1510" customWidth="1"/>
    <col min="7375" max="7375" width="18.7109375" style="1510" customWidth="1"/>
    <col min="7376" max="7376" width="2.140625" style="1510" customWidth="1"/>
    <col min="7377" max="7377" width="1.42578125" style="1510" customWidth="1"/>
    <col min="7378" max="7378" width="5.140625" style="1510" customWidth="1"/>
    <col min="7379" max="7379" width="1.7109375" style="1510" customWidth="1"/>
    <col min="7380" max="7380" width="3.42578125" style="1510" customWidth="1"/>
    <col min="7381" max="7381" width="18.7109375" style="1510" customWidth="1"/>
    <col min="7382" max="7382" width="0.85546875" style="1510" customWidth="1"/>
    <col min="7383" max="7383" width="18.7109375" style="1510" customWidth="1"/>
    <col min="7384" max="7384" width="3.7109375" style="1510" customWidth="1"/>
    <col min="7385" max="7385" width="3.140625" style="1510" customWidth="1"/>
    <col min="7386" max="7386" width="18.7109375" style="1510" customWidth="1"/>
    <col min="7387" max="7387" width="0.85546875" style="1510" customWidth="1"/>
    <col min="7388" max="7388" width="18.7109375" style="1510" customWidth="1"/>
    <col min="7389" max="7389" width="4.140625" style="1510" customWidth="1"/>
    <col min="7390" max="7390" width="3.5703125" style="1510" customWidth="1"/>
    <col min="7391" max="7391" width="18.7109375" style="1510" customWidth="1"/>
    <col min="7392" max="7392" width="0.85546875" style="1510" customWidth="1"/>
    <col min="7393" max="7393" width="18.7109375" style="1510" customWidth="1"/>
    <col min="7394" max="7394" width="3.7109375" style="1510" customWidth="1"/>
    <col min="7395" max="7395" width="3.140625" style="1510" customWidth="1"/>
    <col min="7396" max="7396" width="18.7109375" style="1510" customWidth="1"/>
    <col min="7397" max="7397" width="0.85546875" style="1510" customWidth="1"/>
    <col min="7398" max="7398" width="18.7109375" style="1510" customWidth="1"/>
    <col min="7399" max="7399" width="2.140625" style="1510" customWidth="1"/>
    <col min="7400" max="7609" width="11.42578125" style="1510"/>
    <col min="7610" max="7610" width="1.42578125" style="1510" customWidth="1"/>
    <col min="7611" max="7611" width="5.140625" style="1510" customWidth="1"/>
    <col min="7612" max="7612" width="1.7109375" style="1510" customWidth="1"/>
    <col min="7613" max="7613" width="3.42578125" style="1510" customWidth="1"/>
    <col min="7614" max="7614" width="18.7109375" style="1510" customWidth="1"/>
    <col min="7615" max="7615" width="0.85546875" style="1510" customWidth="1"/>
    <col min="7616" max="7616" width="18.7109375" style="1510" customWidth="1"/>
    <col min="7617" max="7617" width="3.7109375" style="1510" customWidth="1"/>
    <col min="7618" max="7618" width="3.140625" style="1510" customWidth="1"/>
    <col min="7619" max="7619" width="18.7109375" style="1510" customWidth="1"/>
    <col min="7620" max="7620" width="0.85546875" style="1510" customWidth="1"/>
    <col min="7621" max="7621" width="18.7109375" style="1510" customWidth="1"/>
    <col min="7622" max="7622" width="4.140625" style="1510" customWidth="1"/>
    <col min="7623" max="7623" width="3.5703125" style="1510" customWidth="1"/>
    <col min="7624" max="7624" width="18.7109375" style="1510" customWidth="1"/>
    <col min="7625" max="7625" width="0.85546875" style="1510" customWidth="1"/>
    <col min="7626" max="7626" width="18.7109375" style="1510" customWidth="1"/>
    <col min="7627" max="7627" width="3.7109375" style="1510" customWidth="1"/>
    <col min="7628" max="7628" width="3.140625" style="1510" customWidth="1"/>
    <col min="7629" max="7629" width="18.7109375" style="1510" customWidth="1"/>
    <col min="7630" max="7630" width="0.85546875" style="1510" customWidth="1"/>
    <col min="7631" max="7631" width="18.7109375" style="1510" customWidth="1"/>
    <col min="7632" max="7632" width="2.140625" style="1510" customWidth="1"/>
    <col min="7633" max="7633" width="1.42578125" style="1510" customWidth="1"/>
    <col min="7634" max="7634" width="5.140625" style="1510" customWidth="1"/>
    <col min="7635" max="7635" width="1.7109375" style="1510" customWidth="1"/>
    <col min="7636" max="7636" width="3.42578125" style="1510" customWidth="1"/>
    <col min="7637" max="7637" width="18.7109375" style="1510" customWidth="1"/>
    <col min="7638" max="7638" width="0.85546875" style="1510" customWidth="1"/>
    <col min="7639" max="7639" width="18.7109375" style="1510" customWidth="1"/>
    <col min="7640" max="7640" width="3.7109375" style="1510" customWidth="1"/>
    <col min="7641" max="7641" width="3.140625" style="1510" customWidth="1"/>
    <col min="7642" max="7642" width="18.7109375" style="1510" customWidth="1"/>
    <col min="7643" max="7643" width="0.85546875" style="1510" customWidth="1"/>
    <col min="7644" max="7644" width="18.7109375" style="1510" customWidth="1"/>
    <col min="7645" max="7645" width="4.140625" style="1510" customWidth="1"/>
    <col min="7646" max="7646" width="3.5703125" style="1510" customWidth="1"/>
    <col min="7647" max="7647" width="18.7109375" style="1510" customWidth="1"/>
    <col min="7648" max="7648" width="0.85546875" style="1510" customWidth="1"/>
    <col min="7649" max="7649" width="18.7109375" style="1510" customWidth="1"/>
    <col min="7650" max="7650" width="3.7109375" style="1510" customWidth="1"/>
    <col min="7651" max="7651" width="3.140625" style="1510" customWidth="1"/>
    <col min="7652" max="7652" width="18.7109375" style="1510" customWidth="1"/>
    <col min="7653" max="7653" width="0.85546875" style="1510" customWidth="1"/>
    <col min="7654" max="7654" width="18.7109375" style="1510" customWidth="1"/>
    <col min="7655" max="7655" width="2.140625" style="1510" customWidth="1"/>
    <col min="7656" max="7865" width="11.42578125" style="1510"/>
    <col min="7866" max="7866" width="1.42578125" style="1510" customWidth="1"/>
    <col min="7867" max="7867" width="5.140625" style="1510" customWidth="1"/>
    <col min="7868" max="7868" width="1.7109375" style="1510" customWidth="1"/>
    <col min="7869" max="7869" width="3.42578125" style="1510" customWidth="1"/>
    <col min="7870" max="7870" width="18.7109375" style="1510" customWidth="1"/>
    <col min="7871" max="7871" width="0.85546875" style="1510" customWidth="1"/>
    <col min="7872" max="7872" width="18.7109375" style="1510" customWidth="1"/>
    <col min="7873" max="7873" width="3.7109375" style="1510" customWidth="1"/>
    <col min="7874" max="7874" width="3.140625" style="1510" customWidth="1"/>
    <col min="7875" max="7875" width="18.7109375" style="1510" customWidth="1"/>
    <col min="7876" max="7876" width="0.85546875" style="1510" customWidth="1"/>
    <col min="7877" max="7877" width="18.7109375" style="1510" customWidth="1"/>
    <col min="7878" max="7878" width="4.140625" style="1510" customWidth="1"/>
    <col min="7879" max="7879" width="3.5703125" style="1510" customWidth="1"/>
    <col min="7880" max="7880" width="18.7109375" style="1510" customWidth="1"/>
    <col min="7881" max="7881" width="0.85546875" style="1510" customWidth="1"/>
    <col min="7882" max="7882" width="18.7109375" style="1510" customWidth="1"/>
    <col min="7883" max="7883" width="3.7109375" style="1510" customWidth="1"/>
    <col min="7884" max="7884" width="3.140625" style="1510" customWidth="1"/>
    <col min="7885" max="7885" width="18.7109375" style="1510" customWidth="1"/>
    <col min="7886" max="7886" width="0.85546875" style="1510" customWidth="1"/>
    <col min="7887" max="7887" width="18.7109375" style="1510" customWidth="1"/>
    <col min="7888" max="7888" width="2.140625" style="1510" customWidth="1"/>
    <col min="7889" max="7889" width="1.42578125" style="1510" customWidth="1"/>
    <col min="7890" max="7890" width="5.140625" style="1510" customWidth="1"/>
    <col min="7891" max="7891" width="1.7109375" style="1510" customWidth="1"/>
    <col min="7892" max="7892" width="3.42578125" style="1510" customWidth="1"/>
    <col min="7893" max="7893" width="18.7109375" style="1510" customWidth="1"/>
    <col min="7894" max="7894" width="0.85546875" style="1510" customWidth="1"/>
    <col min="7895" max="7895" width="18.7109375" style="1510" customWidth="1"/>
    <col min="7896" max="7896" width="3.7109375" style="1510" customWidth="1"/>
    <col min="7897" max="7897" width="3.140625" style="1510" customWidth="1"/>
    <col min="7898" max="7898" width="18.7109375" style="1510" customWidth="1"/>
    <col min="7899" max="7899" width="0.85546875" style="1510" customWidth="1"/>
    <col min="7900" max="7900" width="18.7109375" style="1510" customWidth="1"/>
    <col min="7901" max="7901" width="4.140625" style="1510" customWidth="1"/>
    <col min="7902" max="7902" width="3.5703125" style="1510" customWidth="1"/>
    <col min="7903" max="7903" width="18.7109375" style="1510" customWidth="1"/>
    <col min="7904" max="7904" width="0.85546875" style="1510" customWidth="1"/>
    <col min="7905" max="7905" width="18.7109375" style="1510" customWidth="1"/>
    <col min="7906" max="7906" width="3.7109375" style="1510" customWidth="1"/>
    <col min="7907" max="7907" width="3.140625" style="1510" customWidth="1"/>
    <col min="7908" max="7908" width="18.7109375" style="1510" customWidth="1"/>
    <col min="7909" max="7909" width="0.85546875" style="1510" customWidth="1"/>
    <col min="7910" max="7910" width="18.7109375" style="1510" customWidth="1"/>
    <col min="7911" max="7911" width="2.140625" style="1510" customWidth="1"/>
    <col min="7912" max="8121" width="11.42578125" style="1510"/>
    <col min="8122" max="8122" width="1.42578125" style="1510" customWidth="1"/>
    <col min="8123" max="8123" width="5.140625" style="1510" customWidth="1"/>
    <col min="8124" max="8124" width="1.7109375" style="1510" customWidth="1"/>
    <col min="8125" max="8125" width="3.42578125" style="1510" customWidth="1"/>
    <col min="8126" max="8126" width="18.7109375" style="1510" customWidth="1"/>
    <col min="8127" max="8127" width="0.85546875" style="1510" customWidth="1"/>
    <col min="8128" max="8128" width="18.7109375" style="1510" customWidth="1"/>
    <col min="8129" max="8129" width="3.7109375" style="1510" customWidth="1"/>
    <col min="8130" max="8130" width="3.140625" style="1510" customWidth="1"/>
    <col min="8131" max="8131" width="18.7109375" style="1510" customWidth="1"/>
    <col min="8132" max="8132" width="0.85546875" style="1510" customWidth="1"/>
    <col min="8133" max="8133" width="18.7109375" style="1510" customWidth="1"/>
    <col min="8134" max="8134" width="4.140625" style="1510" customWidth="1"/>
    <col min="8135" max="8135" width="3.5703125" style="1510" customWidth="1"/>
    <col min="8136" max="8136" width="18.7109375" style="1510" customWidth="1"/>
    <col min="8137" max="8137" width="0.85546875" style="1510" customWidth="1"/>
    <col min="8138" max="8138" width="18.7109375" style="1510" customWidth="1"/>
    <col min="8139" max="8139" width="3.7109375" style="1510" customWidth="1"/>
    <col min="8140" max="8140" width="3.140625" style="1510" customWidth="1"/>
    <col min="8141" max="8141" width="18.7109375" style="1510" customWidth="1"/>
    <col min="8142" max="8142" width="0.85546875" style="1510" customWidth="1"/>
    <col min="8143" max="8143" width="18.7109375" style="1510" customWidth="1"/>
    <col min="8144" max="8144" width="2.140625" style="1510" customWidth="1"/>
    <col min="8145" max="8145" width="1.42578125" style="1510" customWidth="1"/>
    <col min="8146" max="8146" width="5.140625" style="1510" customWidth="1"/>
    <col min="8147" max="8147" width="1.7109375" style="1510" customWidth="1"/>
    <col min="8148" max="8148" width="3.42578125" style="1510" customWidth="1"/>
    <col min="8149" max="8149" width="18.7109375" style="1510" customWidth="1"/>
    <col min="8150" max="8150" width="0.85546875" style="1510" customWidth="1"/>
    <col min="8151" max="8151" width="18.7109375" style="1510" customWidth="1"/>
    <col min="8152" max="8152" width="3.7109375" style="1510" customWidth="1"/>
    <col min="8153" max="8153" width="3.140625" style="1510" customWidth="1"/>
    <col min="8154" max="8154" width="18.7109375" style="1510" customWidth="1"/>
    <col min="8155" max="8155" width="0.85546875" style="1510" customWidth="1"/>
    <col min="8156" max="8156" width="18.7109375" style="1510" customWidth="1"/>
    <col min="8157" max="8157" width="4.140625" style="1510" customWidth="1"/>
    <col min="8158" max="8158" width="3.5703125" style="1510" customWidth="1"/>
    <col min="8159" max="8159" width="18.7109375" style="1510" customWidth="1"/>
    <col min="8160" max="8160" width="0.85546875" style="1510" customWidth="1"/>
    <col min="8161" max="8161" width="18.7109375" style="1510" customWidth="1"/>
    <col min="8162" max="8162" width="3.7109375" style="1510" customWidth="1"/>
    <col min="8163" max="8163" width="3.140625" style="1510" customWidth="1"/>
    <col min="8164" max="8164" width="18.7109375" style="1510" customWidth="1"/>
    <col min="8165" max="8165" width="0.85546875" style="1510" customWidth="1"/>
    <col min="8166" max="8166" width="18.7109375" style="1510" customWidth="1"/>
    <col min="8167" max="8167" width="2.140625" style="1510" customWidth="1"/>
    <col min="8168" max="8377" width="11.42578125" style="1510"/>
    <col min="8378" max="8378" width="1.42578125" style="1510" customWidth="1"/>
    <col min="8379" max="8379" width="5.140625" style="1510" customWidth="1"/>
    <col min="8380" max="8380" width="1.7109375" style="1510" customWidth="1"/>
    <col min="8381" max="8381" width="3.42578125" style="1510" customWidth="1"/>
    <col min="8382" max="8382" width="18.7109375" style="1510" customWidth="1"/>
    <col min="8383" max="8383" width="0.85546875" style="1510" customWidth="1"/>
    <col min="8384" max="8384" width="18.7109375" style="1510" customWidth="1"/>
    <col min="8385" max="8385" width="3.7109375" style="1510" customWidth="1"/>
    <col min="8386" max="8386" width="3.140625" style="1510" customWidth="1"/>
    <col min="8387" max="8387" width="18.7109375" style="1510" customWidth="1"/>
    <col min="8388" max="8388" width="0.85546875" style="1510" customWidth="1"/>
    <col min="8389" max="8389" width="18.7109375" style="1510" customWidth="1"/>
    <col min="8390" max="8390" width="4.140625" style="1510" customWidth="1"/>
    <col min="8391" max="8391" width="3.5703125" style="1510" customWidth="1"/>
    <col min="8392" max="8392" width="18.7109375" style="1510" customWidth="1"/>
    <col min="8393" max="8393" width="0.85546875" style="1510" customWidth="1"/>
    <col min="8394" max="8394" width="18.7109375" style="1510" customWidth="1"/>
    <col min="8395" max="8395" width="3.7109375" style="1510" customWidth="1"/>
    <col min="8396" max="8396" width="3.140625" style="1510" customWidth="1"/>
    <col min="8397" max="8397" width="18.7109375" style="1510" customWidth="1"/>
    <col min="8398" max="8398" width="0.85546875" style="1510" customWidth="1"/>
    <col min="8399" max="8399" width="18.7109375" style="1510" customWidth="1"/>
    <col min="8400" max="8400" width="2.140625" style="1510" customWidth="1"/>
    <col min="8401" max="8401" width="1.42578125" style="1510" customWidth="1"/>
    <col min="8402" max="8402" width="5.140625" style="1510" customWidth="1"/>
    <col min="8403" max="8403" width="1.7109375" style="1510" customWidth="1"/>
    <col min="8404" max="8404" width="3.42578125" style="1510" customWidth="1"/>
    <col min="8405" max="8405" width="18.7109375" style="1510" customWidth="1"/>
    <col min="8406" max="8406" width="0.85546875" style="1510" customWidth="1"/>
    <col min="8407" max="8407" width="18.7109375" style="1510" customWidth="1"/>
    <col min="8408" max="8408" width="3.7109375" style="1510" customWidth="1"/>
    <col min="8409" max="8409" width="3.140625" style="1510" customWidth="1"/>
    <col min="8410" max="8410" width="18.7109375" style="1510" customWidth="1"/>
    <col min="8411" max="8411" width="0.85546875" style="1510" customWidth="1"/>
    <col min="8412" max="8412" width="18.7109375" style="1510" customWidth="1"/>
    <col min="8413" max="8413" width="4.140625" style="1510" customWidth="1"/>
    <col min="8414" max="8414" width="3.5703125" style="1510" customWidth="1"/>
    <col min="8415" max="8415" width="18.7109375" style="1510" customWidth="1"/>
    <col min="8416" max="8416" width="0.85546875" style="1510" customWidth="1"/>
    <col min="8417" max="8417" width="18.7109375" style="1510" customWidth="1"/>
    <col min="8418" max="8418" width="3.7109375" style="1510" customWidth="1"/>
    <col min="8419" max="8419" width="3.140625" style="1510" customWidth="1"/>
    <col min="8420" max="8420" width="18.7109375" style="1510" customWidth="1"/>
    <col min="8421" max="8421" width="0.85546875" style="1510" customWidth="1"/>
    <col min="8422" max="8422" width="18.7109375" style="1510" customWidth="1"/>
    <col min="8423" max="8423" width="2.140625" style="1510" customWidth="1"/>
    <col min="8424" max="8633" width="11.42578125" style="1510"/>
    <col min="8634" max="8634" width="1.42578125" style="1510" customWidth="1"/>
    <col min="8635" max="8635" width="5.140625" style="1510" customWidth="1"/>
    <col min="8636" max="8636" width="1.7109375" style="1510" customWidth="1"/>
    <col min="8637" max="8637" width="3.42578125" style="1510" customWidth="1"/>
    <col min="8638" max="8638" width="18.7109375" style="1510" customWidth="1"/>
    <col min="8639" max="8639" width="0.85546875" style="1510" customWidth="1"/>
    <col min="8640" max="8640" width="18.7109375" style="1510" customWidth="1"/>
    <col min="8641" max="8641" width="3.7109375" style="1510" customWidth="1"/>
    <col min="8642" max="8642" width="3.140625" style="1510" customWidth="1"/>
    <col min="8643" max="8643" width="18.7109375" style="1510" customWidth="1"/>
    <col min="8644" max="8644" width="0.85546875" style="1510" customWidth="1"/>
    <col min="8645" max="8645" width="18.7109375" style="1510" customWidth="1"/>
    <col min="8646" max="8646" width="4.140625" style="1510" customWidth="1"/>
    <col min="8647" max="8647" width="3.5703125" style="1510" customWidth="1"/>
    <col min="8648" max="8648" width="18.7109375" style="1510" customWidth="1"/>
    <col min="8649" max="8649" width="0.85546875" style="1510" customWidth="1"/>
    <col min="8650" max="8650" width="18.7109375" style="1510" customWidth="1"/>
    <col min="8651" max="8651" width="3.7109375" style="1510" customWidth="1"/>
    <col min="8652" max="8652" width="3.140625" style="1510" customWidth="1"/>
    <col min="8653" max="8653" width="18.7109375" style="1510" customWidth="1"/>
    <col min="8654" max="8654" width="0.85546875" style="1510" customWidth="1"/>
    <col min="8655" max="8655" width="18.7109375" style="1510" customWidth="1"/>
    <col min="8656" max="8656" width="2.140625" style="1510" customWidth="1"/>
    <col min="8657" max="8657" width="1.42578125" style="1510" customWidth="1"/>
    <col min="8658" max="8658" width="5.140625" style="1510" customWidth="1"/>
    <col min="8659" max="8659" width="1.7109375" style="1510" customWidth="1"/>
    <col min="8660" max="8660" width="3.42578125" style="1510" customWidth="1"/>
    <col min="8661" max="8661" width="18.7109375" style="1510" customWidth="1"/>
    <col min="8662" max="8662" width="0.85546875" style="1510" customWidth="1"/>
    <col min="8663" max="8663" width="18.7109375" style="1510" customWidth="1"/>
    <col min="8664" max="8664" width="3.7109375" style="1510" customWidth="1"/>
    <col min="8665" max="8665" width="3.140625" style="1510" customWidth="1"/>
    <col min="8666" max="8666" width="18.7109375" style="1510" customWidth="1"/>
    <col min="8667" max="8667" width="0.85546875" style="1510" customWidth="1"/>
    <col min="8668" max="8668" width="18.7109375" style="1510" customWidth="1"/>
    <col min="8669" max="8669" width="4.140625" style="1510" customWidth="1"/>
    <col min="8670" max="8670" width="3.5703125" style="1510" customWidth="1"/>
    <col min="8671" max="8671" width="18.7109375" style="1510" customWidth="1"/>
    <col min="8672" max="8672" width="0.85546875" style="1510" customWidth="1"/>
    <col min="8673" max="8673" width="18.7109375" style="1510" customWidth="1"/>
    <col min="8674" max="8674" width="3.7109375" style="1510" customWidth="1"/>
    <col min="8675" max="8675" width="3.140625" style="1510" customWidth="1"/>
    <col min="8676" max="8676" width="18.7109375" style="1510" customWidth="1"/>
    <col min="8677" max="8677" width="0.85546875" style="1510" customWidth="1"/>
    <col min="8678" max="8678" width="18.7109375" style="1510" customWidth="1"/>
    <col min="8679" max="8679" width="2.140625" style="1510" customWidth="1"/>
    <col min="8680" max="8889" width="11.42578125" style="1510"/>
    <col min="8890" max="8890" width="1.42578125" style="1510" customWidth="1"/>
    <col min="8891" max="8891" width="5.140625" style="1510" customWidth="1"/>
    <col min="8892" max="8892" width="1.7109375" style="1510" customWidth="1"/>
    <col min="8893" max="8893" width="3.42578125" style="1510" customWidth="1"/>
    <col min="8894" max="8894" width="18.7109375" style="1510" customWidth="1"/>
    <col min="8895" max="8895" width="0.85546875" style="1510" customWidth="1"/>
    <col min="8896" max="8896" width="18.7109375" style="1510" customWidth="1"/>
    <col min="8897" max="8897" width="3.7109375" style="1510" customWidth="1"/>
    <col min="8898" max="8898" width="3.140625" style="1510" customWidth="1"/>
    <col min="8899" max="8899" width="18.7109375" style="1510" customWidth="1"/>
    <col min="8900" max="8900" width="0.85546875" style="1510" customWidth="1"/>
    <col min="8901" max="8901" width="18.7109375" style="1510" customWidth="1"/>
    <col min="8902" max="8902" width="4.140625" style="1510" customWidth="1"/>
    <col min="8903" max="8903" width="3.5703125" style="1510" customWidth="1"/>
    <col min="8904" max="8904" width="18.7109375" style="1510" customWidth="1"/>
    <col min="8905" max="8905" width="0.85546875" style="1510" customWidth="1"/>
    <col min="8906" max="8906" width="18.7109375" style="1510" customWidth="1"/>
    <col min="8907" max="8907" width="3.7109375" style="1510" customWidth="1"/>
    <col min="8908" max="8908" width="3.140625" style="1510" customWidth="1"/>
    <col min="8909" max="8909" width="18.7109375" style="1510" customWidth="1"/>
    <col min="8910" max="8910" width="0.85546875" style="1510" customWidth="1"/>
    <col min="8911" max="8911" width="18.7109375" style="1510" customWidth="1"/>
    <col min="8912" max="8912" width="2.140625" style="1510" customWidth="1"/>
    <col min="8913" max="8913" width="1.42578125" style="1510" customWidth="1"/>
    <col min="8914" max="8914" width="5.140625" style="1510" customWidth="1"/>
    <col min="8915" max="8915" width="1.7109375" style="1510" customWidth="1"/>
    <col min="8916" max="8916" width="3.42578125" style="1510" customWidth="1"/>
    <col min="8917" max="8917" width="18.7109375" style="1510" customWidth="1"/>
    <col min="8918" max="8918" width="0.85546875" style="1510" customWidth="1"/>
    <col min="8919" max="8919" width="18.7109375" style="1510" customWidth="1"/>
    <col min="8920" max="8920" width="3.7109375" style="1510" customWidth="1"/>
    <col min="8921" max="8921" width="3.140625" style="1510" customWidth="1"/>
    <col min="8922" max="8922" width="18.7109375" style="1510" customWidth="1"/>
    <col min="8923" max="8923" width="0.85546875" style="1510" customWidth="1"/>
    <col min="8924" max="8924" width="18.7109375" style="1510" customWidth="1"/>
    <col min="8925" max="8925" width="4.140625" style="1510" customWidth="1"/>
    <col min="8926" max="8926" width="3.5703125" style="1510" customWidth="1"/>
    <col min="8927" max="8927" width="18.7109375" style="1510" customWidth="1"/>
    <col min="8928" max="8928" width="0.85546875" style="1510" customWidth="1"/>
    <col min="8929" max="8929" width="18.7109375" style="1510" customWidth="1"/>
    <col min="8930" max="8930" width="3.7109375" style="1510" customWidth="1"/>
    <col min="8931" max="8931" width="3.140625" style="1510" customWidth="1"/>
    <col min="8932" max="8932" width="18.7109375" style="1510" customWidth="1"/>
    <col min="8933" max="8933" width="0.85546875" style="1510" customWidth="1"/>
    <col min="8934" max="8934" width="18.7109375" style="1510" customWidth="1"/>
    <col min="8935" max="8935" width="2.140625" style="1510" customWidth="1"/>
    <col min="8936" max="9145" width="11.42578125" style="1510"/>
    <col min="9146" max="9146" width="1.42578125" style="1510" customWidth="1"/>
    <col min="9147" max="9147" width="5.140625" style="1510" customWidth="1"/>
    <col min="9148" max="9148" width="1.7109375" style="1510" customWidth="1"/>
    <col min="9149" max="9149" width="3.42578125" style="1510" customWidth="1"/>
    <col min="9150" max="9150" width="18.7109375" style="1510" customWidth="1"/>
    <col min="9151" max="9151" width="0.85546875" style="1510" customWidth="1"/>
    <col min="9152" max="9152" width="18.7109375" style="1510" customWidth="1"/>
    <col min="9153" max="9153" width="3.7109375" style="1510" customWidth="1"/>
    <col min="9154" max="9154" width="3.140625" style="1510" customWidth="1"/>
    <col min="9155" max="9155" width="18.7109375" style="1510" customWidth="1"/>
    <col min="9156" max="9156" width="0.85546875" style="1510" customWidth="1"/>
    <col min="9157" max="9157" width="18.7109375" style="1510" customWidth="1"/>
    <col min="9158" max="9158" width="4.140625" style="1510" customWidth="1"/>
    <col min="9159" max="9159" width="3.5703125" style="1510" customWidth="1"/>
    <col min="9160" max="9160" width="18.7109375" style="1510" customWidth="1"/>
    <col min="9161" max="9161" width="0.85546875" style="1510" customWidth="1"/>
    <col min="9162" max="9162" width="18.7109375" style="1510" customWidth="1"/>
    <col min="9163" max="9163" width="3.7109375" style="1510" customWidth="1"/>
    <col min="9164" max="9164" width="3.140625" style="1510" customWidth="1"/>
    <col min="9165" max="9165" width="18.7109375" style="1510" customWidth="1"/>
    <col min="9166" max="9166" width="0.85546875" style="1510" customWidth="1"/>
    <col min="9167" max="9167" width="18.7109375" style="1510" customWidth="1"/>
    <col min="9168" max="9168" width="2.140625" style="1510" customWidth="1"/>
    <col min="9169" max="9169" width="1.42578125" style="1510" customWidth="1"/>
    <col min="9170" max="9170" width="5.140625" style="1510" customWidth="1"/>
    <col min="9171" max="9171" width="1.7109375" style="1510" customWidth="1"/>
    <col min="9172" max="9172" width="3.42578125" style="1510" customWidth="1"/>
    <col min="9173" max="9173" width="18.7109375" style="1510" customWidth="1"/>
    <col min="9174" max="9174" width="0.85546875" style="1510" customWidth="1"/>
    <col min="9175" max="9175" width="18.7109375" style="1510" customWidth="1"/>
    <col min="9176" max="9176" width="3.7109375" style="1510" customWidth="1"/>
    <col min="9177" max="9177" width="3.140625" style="1510" customWidth="1"/>
    <col min="9178" max="9178" width="18.7109375" style="1510" customWidth="1"/>
    <col min="9179" max="9179" width="0.85546875" style="1510" customWidth="1"/>
    <col min="9180" max="9180" width="18.7109375" style="1510" customWidth="1"/>
    <col min="9181" max="9181" width="4.140625" style="1510" customWidth="1"/>
    <col min="9182" max="9182" width="3.5703125" style="1510" customWidth="1"/>
    <col min="9183" max="9183" width="18.7109375" style="1510" customWidth="1"/>
    <col min="9184" max="9184" width="0.85546875" style="1510" customWidth="1"/>
    <col min="9185" max="9185" width="18.7109375" style="1510" customWidth="1"/>
    <col min="9186" max="9186" width="3.7109375" style="1510" customWidth="1"/>
    <col min="9187" max="9187" width="3.140625" style="1510" customWidth="1"/>
    <col min="9188" max="9188" width="18.7109375" style="1510" customWidth="1"/>
    <col min="9189" max="9189" width="0.85546875" style="1510" customWidth="1"/>
    <col min="9190" max="9190" width="18.7109375" style="1510" customWidth="1"/>
    <col min="9191" max="9191" width="2.140625" style="1510" customWidth="1"/>
    <col min="9192" max="9401" width="11.42578125" style="1510"/>
    <col min="9402" max="9402" width="1.42578125" style="1510" customWidth="1"/>
    <col min="9403" max="9403" width="5.140625" style="1510" customWidth="1"/>
    <col min="9404" max="9404" width="1.7109375" style="1510" customWidth="1"/>
    <col min="9405" max="9405" width="3.42578125" style="1510" customWidth="1"/>
    <col min="9406" max="9406" width="18.7109375" style="1510" customWidth="1"/>
    <col min="9407" max="9407" width="0.85546875" style="1510" customWidth="1"/>
    <col min="9408" max="9408" width="18.7109375" style="1510" customWidth="1"/>
    <col min="9409" max="9409" width="3.7109375" style="1510" customWidth="1"/>
    <col min="9410" max="9410" width="3.140625" style="1510" customWidth="1"/>
    <col min="9411" max="9411" width="18.7109375" style="1510" customWidth="1"/>
    <col min="9412" max="9412" width="0.85546875" style="1510" customWidth="1"/>
    <col min="9413" max="9413" width="18.7109375" style="1510" customWidth="1"/>
    <col min="9414" max="9414" width="4.140625" style="1510" customWidth="1"/>
    <col min="9415" max="9415" width="3.5703125" style="1510" customWidth="1"/>
    <col min="9416" max="9416" width="18.7109375" style="1510" customWidth="1"/>
    <col min="9417" max="9417" width="0.85546875" style="1510" customWidth="1"/>
    <col min="9418" max="9418" width="18.7109375" style="1510" customWidth="1"/>
    <col min="9419" max="9419" width="3.7109375" style="1510" customWidth="1"/>
    <col min="9420" max="9420" width="3.140625" style="1510" customWidth="1"/>
    <col min="9421" max="9421" width="18.7109375" style="1510" customWidth="1"/>
    <col min="9422" max="9422" width="0.85546875" style="1510" customWidth="1"/>
    <col min="9423" max="9423" width="18.7109375" style="1510" customWidth="1"/>
    <col min="9424" max="9424" width="2.140625" style="1510" customWidth="1"/>
    <col min="9425" max="9425" width="1.42578125" style="1510" customWidth="1"/>
    <col min="9426" max="9426" width="5.140625" style="1510" customWidth="1"/>
    <col min="9427" max="9427" width="1.7109375" style="1510" customWidth="1"/>
    <col min="9428" max="9428" width="3.42578125" style="1510" customWidth="1"/>
    <col min="9429" max="9429" width="18.7109375" style="1510" customWidth="1"/>
    <col min="9430" max="9430" width="0.85546875" style="1510" customWidth="1"/>
    <col min="9431" max="9431" width="18.7109375" style="1510" customWidth="1"/>
    <col min="9432" max="9432" width="3.7109375" style="1510" customWidth="1"/>
    <col min="9433" max="9433" width="3.140625" style="1510" customWidth="1"/>
    <col min="9434" max="9434" width="18.7109375" style="1510" customWidth="1"/>
    <col min="9435" max="9435" width="0.85546875" style="1510" customWidth="1"/>
    <col min="9436" max="9436" width="18.7109375" style="1510" customWidth="1"/>
    <col min="9437" max="9437" width="4.140625" style="1510" customWidth="1"/>
    <col min="9438" max="9438" width="3.5703125" style="1510" customWidth="1"/>
    <col min="9439" max="9439" width="18.7109375" style="1510" customWidth="1"/>
    <col min="9440" max="9440" width="0.85546875" style="1510" customWidth="1"/>
    <col min="9441" max="9441" width="18.7109375" style="1510" customWidth="1"/>
    <col min="9442" max="9442" width="3.7109375" style="1510" customWidth="1"/>
    <col min="9443" max="9443" width="3.140625" style="1510" customWidth="1"/>
    <col min="9444" max="9444" width="18.7109375" style="1510" customWidth="1"/>
    <col min="9445" max="9445" width="0.85546875" style="1510" customWidth="1"/>
    <col min="9446" max="9446" width="18.7109375" style="1510" customWidth="1"/>
    <col min="9447" max="9447" width="2.140625" style="1510" customWidth="1"/>
    <col min="9448" max="9657" width="11.42578125" style="1510"/>
    <col min="9658" max="9658" width="1.42578125" style="1510" customWidth="1"/>
    <col min="9659" max="9659" width="5.140625" style="1510" customWidth="1"/>
    <col min="9660" max="9660" width="1.7109375" style="1510" customWidth="1"/>
    <col min="9661" max="9661" width="3.42578125" style="1510" customWidth="1"/>
    <col min="9662" max="9662" width="18.7109375" style="1510" customWidth="1"/>
    <col min="9663" max="9663" width="0.85546875" style="1510" customWidth="1"/>
    <col min="9664" max="9664" width="18.7109375" style="1510" customWidth="1"/>
    <col min="9665" max="9665" width="3.7109375" style="1510" customWidth="1"/>
    <col min="9666" max="9666" width="3.140625" style="1510" customWidth="1"/>
    <col min="9667" max="9667" width="18.7109375" style="1510" customWidth="1"/>
    <col min="9668" max="9668" width="0.85546875" style="1510" customWidth="1"/>
    <col min="9669" max="9669" width="18.7109375" style="1510" customWidth="1"/>
    <col min="9670" max="9670" width="4.140625" style="1510" customWidth="1"/>
    <col min="9671" max="9671" width="3.5703125" style="1510" customWidth="1"/>
    <col min="9672" max="9672" width="18.7109375" style="1510" customWidth="1"/>
    <col min="9673" max="9673" width="0.85546875" style="1510" customWidth="1"/>
    <col min="9674" max="9674" width="18.7109375" style="1510" customWidth="1"/>
    <col min="9675" max="9675" width="3.7109375" style="1510" customWidth="1"/>
    <col min="9676" max="9676" width="3.140625" style="1510" customWidth="1"/>
    <col min="9677" max="9677" width="18.7109375" style="1510" customWidth="1"/>
    <col min="9678" max="9678" width="0.85546875" style="1510" customWidth="1"/>
    <col min="9679" max="9679" width="18.7109375" style="1510" customWidth="1"/>
    <col min="9680" max="9680" width="2.140625" style="1510" customWidth="1"/>
    <col min="9681" max="9681" width="1.42578125" style="1510" customWidth="1"/>
    <col min="9682" max="9682" width="5.140625" style="1510" customWidth="1"/>
    <col min="9683" max="9683" width="1.7109375" style="1510" customWidth="1"/>
    <col min="9684" max="9684" width="3.42578125" style="1510" customWidth="1"/>
    <col min="9685" max="9685" width="18.7109375" style="1510" customWidth="1"/>
    <col min="9686" max="9686" width="0.85546875" style="1510" customWidth="1"/>
    <col min="9687" max="9687" width="18.7109375" style="1510" customWidth="1"/>
    <col min="9688" max="9688" width="3.7109375" style="1510" customWidth="1"/>
    <col min="9689" max="9689" width="3.140625" style="1510" customWidth="1"/>
    <col min="9690" max="9690" width="18.7109375" style="1510" customWidth="1"/>
    <col min="9691" max="9691" width="0.85546875" style="1510" customWidth="1"/>
    <col min="9692" max="9692" width="18.7109375" style="1510" customWidth="1"/>
    <col min="9693" max="9693" width="4.140625" style="1510" customWidth="1"/>
    <col min="9694" max="9694" width="3.5703125" style="1510" customWidth="1"/>
    <col min="9695" max="9695" width="18.7109375" style="1510" customWidth="1"/>
    <col min="9696" max="9696" width="0.85546875" style="1510" customWidth="1"/>
    <col min="9697" max="9697" width="18.7109375" style="1510" customWidth="1"/>
    <col min="9698" max="9698" width="3.7109375" style="1510" customWidth="1"/>
    <col min="9699" max="9699" width="3.140625" style="1510" customWidth="1"/>
    <col min="9700" max="9700" width="18.7109375" style="1510" customWidth="1"/>
    <col min="9701" max="9701" width="0.85546875" style="1510" customWidth="1"/>
    <col min="9702" max="9702" width="18.7109375" style="1510" customWidth="1"/>
    <col min="9703" max="9703" width="2.140625" style="1510" customWidth="1"/>
    <col min="9704" max="9913" width="11.42578125" style="1510"/>
    <col min="9914" max="9914" width="1.42578125" style="1510" customWidth="1"/>
    <col min="9915" max="9915" width="5.140625" style="1510" customWidth="1"/>
    <col min="9916" max="9916" width="1.7109375" style="1510" customWidth="1"/>
    <col min="9917" max="9917" width="3.42578125" style="1510" customWidth="1"/>
    <col min="9918" max="9918" width="18.7109375" style="1510" customWidth="1"/>
    <col min="9919" max="9919" width="0.85546875" style="1510" customWidth="1"/>
    <col min="9920" max="9920" width="18.7109375" style="1510" customWidth="1"/>
    <col min="9921" max="9921" width="3.7109375" style="1510" customWidth="1"/>
    <col min="9922" max="9922" width="3.140625" style="1510" customWidth="1"/>
    <col min="9923" max="9923" width="18.7109375" style="1510" customWidth="1"/>
    <col min="9924" max="9924" width="0.85546875" style="1510" customWidth="1"/>
    <col min="9925" max="9925" width="18.7109375" style="1510" customWidth="1"/>
    <col min="9926" max="9926" width="4.140625" style="1510" customWidth="1"/>
    <col min="9927" max="9927" width="3.5703125" style="1510" customWidth="1"/>
    <col min="9928" max="9928" width="18.7109375" style="1510" customWidth="1"/>
    <col min="9929" max="9929" width="0.85546875" style="1510" customWidth="1"/>
    <col min="9930" max="9930" width="18.7109375" style="1510" customWidth="1"/>
    <col min="9931" max="9931" width="3.7109375" style="1510" customWidth="1"/>
    <col min="9932" max="9932" width="3.140625" style="1510" customWidth="1"/>
    <col min="9933" max="9933" width="18.7109375" style="1510" customWidth="1"/>
    <col min="9934" max="9934" width="0.85546875" style="1510" customWidth="1"/>
    <col min="9935" max="9935" width="18.7109375" style="1510" customWidth="1"/>
    <col min="9936" max="9936" width="2.140625" style="1510" customWidth="1"/>
    <col min="9937" max="9937" width="1.42578125" style="1510" customWidth="1"/>
    <col min="9938" max="9938" width="5.140625" style="1510" customWidth="1"/>
    <col min="9939" max="9939" width="1.7109375" style="1510" customWidth="1"/>
    <col min="9940" max="9940" width="3.42578125" style="1510" customWidth="1"/>
    <col min="9941" max="9941" width="18.7109375" style="1510" customWidth="1"/>
    <col min="9942" max="9942" width="0.85546875" style="1510" customWidth="1"/>
    <col min="9943" max="9943" width="18.7109375" style="1510" customWidth="1"/>
    <col min="9944" max="9944" width="3.7109375" style="1510" customWidth="1"/>
    <col min="9945" max="9945" width="3.140625" style="1510" customWidth="1"/>
    <col min="9946" max="9946" width="18.7109375" style="1510" customWidth="1"/>
    <col min="9947" max="9947" width="0.85546875" style="1510" customWidth="1"/>
    <col min="9948" max="9948" width="18.7109375" style="1510" customWidth="1"/>
    <col min="9949" max="9949" width="4.140625" style="1510" customWidth="1"/>
    <col min="9950" max="9950" width="3.5703125" style="1510" customWidth="1"/>
    <col min="9951" max="9951" width="18.7109375" style="1510" customWidth="1"/>
    <col min="9952" max="9952" width="0.85546875" style="1510" customWidth="1"/>
    <col min="9953" max="9953" width="18.7109375" style="1510" customWidth="1"/>
    <col min="9954" max="9954" width="3.7109375" style="1510" customWidth="1"/>
    <col min="9955" max="9955" width="3.140625" style="1510" customWidth="1"/>
    <col min="9956" max="9956" width="18.7109375" style="1510" customWidth="1"/>
    <col min="9957" max="9957" width="0.85546875" style="1510" customWidth="1"/>
    <col min="9958" max="9958" width="18.7109375" style="1510" customWidth="1"/>
    <col min="9959" max="9959" width="2.140625" style="1510" customWidth="1"/>
    <col min="9960" max="10169" width="11.42578125" style="1510"/>
    <col min="10170" max="10170" width="1.42578125" style="1510" customWidth="1"/>
    <col min="10171" max="10171" width="5.140625" style="1510" customWidth="1"/>
    <col min="10172" max="10172" width="1.7109375" style="1510" customWidth="1"/>
    <col min="10173" max="10173" width="3.42578125" style="1510" customWidth="1"/>
    <col min="10174" max="10174" width="18.7109375" style="1510" customWidth="1"/>
    <col min="10175" max="10175" width="0.85546875" style="1510" customWidth="1"/>
    <col min="10176" max="10176" width="18.7109375" style="1510" customWidth="1"/>
    <col min="10177" max="10177" width="3.7109375" style="1510" customWidth="1"/>
    <col min="10178" max="10178" width="3.140625" style="1510" customWidth="1"/>
    <col min="10179" max="10179" width="18.7109375" style="1510" customWidth="1"/>
    <col min="10180" max="10180" width="0.85546875" style="1510" customWidth="1"/>
    <col min="10181" max="10181" width="18.7109375" style="1510" customWidth="1"/>
    <col min="10182" max="10182" width="4.140625" style="1510" customWidth="1"/>
    <col min="10183" max="10183" width="3.5703125" style="1510" customWidth="1"/>
    <col min="10184" max="10184" width="18.7109375" style="1510" customWidth="1"/>
    <col min="10185" max="10185" width="0.85546875" style="1510" customWidth="1"/>
    <col min="10186" max="10186" width="18.7109375" style="1510" customWidth="1"/>
    <col min="10187" max="10187" width="3.7109375" style="1510" customWidth="1"/>
    <col min="10188" max="10188" width="3.140625" style="1510" customWidth="1"/>
    <col min="10189" max="10189" width="18.7109375" style="1510" customWidth="1"/>
    <col min="10190" max="10190" width="0.85546875" style="1510" customWidth="1"/>
    <col min="10191" max="10191" width="18.7109375" style="1510" customWidth="1"/>
    <col min="10192" max="10192" width="2.140625" style="1510" customWidth="1"/>
    <col min="10193" max="10193" width="1.42578125" style="1510" customWidth="1"/>
    <col min="10194" max="10194" width="5.140625" style="1510" customWidth="1"/>
    <col min="10195" max="10195" width="1.7109375" style="1510" customWidth="1"/>
    <col min="10196" max="10196" width="3.42578125" style="1510" customWidth="1"/>
    <col min="10197" max="10197" width="18.7109375" style="1510" customWidth="1"/>
    <col min="10198" max="10198" width="0.85546875" style="1510" customWidth="1"/>
    <col min="10199" max="10199" width="18.7109375" style="1510" customWidth="1"/>
    <col min="10200" max="10200" width="3.7109375" style="1510" customWidth="1"/>
    <col min="10201" max="10201" width="3.140625" style="1510" customWidth="1"/>
    <col min="10202" max="10202" width="18.7109375" style="1510" customWidth="1"/>
    <col min="10203" max="10203" width="0.85546875" style="1510" customWidth="1"/>
    <col min="10204" max="10204" width="18.7109375" style="1510" customWidth="1"/>
    <col min="10205" max="10205" width="4.140625" style="1510" customWidth="1"/>
    <col min="10206" max="10206" width="3.5703125" style="1510" customWidth="1"/>
    <col min="10207" max="10207" width="18.7109375" style="1510" customWidth="1"/>
    <col min="10208" max="10208" width="0.85546875" style="1510" customWidth="1"/>
    <col min="10209" max="10209" width="18.7109375" style="1510" customWidth="1"/>
    <col min="10210" max="10210" width="3.7109375" style="1510" customWidth="1"/>
    <col min="10211" max="10211" width="3.140625" style="1510" customWidth="1"/>
    <col min="10212" max="10212" width="18.7109375" style="1510" customWidth="1"/>
    <col min="10213" max="10213" width="0.85546875" style="1510" customWidth="1"/>
    <col min="10214" max="10214" width="18.7109375" style="1510" customWidth="1"/>
    <col min="10215" max="10215" width="2.140625" style="1510" customWidth="1"/>
    <col min="10216" max="10425" width="11.42578125" style="1510"/>
    <col min="10426" max="10426" width="1.42578125" style="1510" customWidth="1"/>
    <col min="10427" max="10427" width="5.140625" style="1510" customWidth="1"/>
    <col min="10428" max="10428" width="1.7109375" style="1510" customWidth="1"/>
    <col min="10429" max="10429" width="3.42578125" style="1510" customWidth="1"/>
    <col min="10430" max="10430" width="18.7109375" style="1510" customWidth="1"/>
    <col min="10431" max="10431" width="0.85546875" style="1510" customWidth="1"/>
    <col min="10432" max="10432" width="18.7109375" style="1510" customWidth="1"/>
    <col min="10433" max="10433" width="3.7109375" style="1510" customWidth="1"/>
    <col min="10434" max="10434" width="3.140625" style="1510" customWidth="1"/>
    <col min="10435" max="10435" width="18.7109375" style="1510" customWidth="1"/>
    <col min="10436" max="10436" width="0.85546875" style="1510" customWidth="1"/>
    <col min="10437" max="10437" width="18.7109375" style="1510" customWidth="1"/>
    <col min="10438" max="10438" width="4.140625" style="1510" customWidth="1"/>
    <col min="10439" max="10439" width="3.5703125" style="1510" customWidth="1"/>
    <col min="10440" max="10440" width="18.7109375" style="1510" customWidth="1"/>
    <col min="10441" max="10441" width="0.85546875" style="1510" customWidth="1"/>
    <col min="10442" max="10442" width="18.7109375" style="1510" customWidth="1"/>
    <col min="10443" max="10443" width="3.7109375" style="1510" customWidth="1"/>
    <col min="10444" max="10444" width="3.140625" style="1510" customWidth="1"/>
    <col min="10445" max="10445" width="18.7109375" style="1510" customWidth="1"/>
    <col min="10446" max="10446" width="0.85546875" style="1510" customWidth="1"/>
    <col min="10447" max="10447" width="18.7109375" style="1510" customWidth="1"/>
    <col min="10448" max="10448" width="2.140625" style="1510" customWidth="1"/>
    <col min="10449" max="10449" width="1.42578125" style="1510" customWidth="1"/>
    <col min="10450" max="10450" width="5.140625" style="1510" customWidth="1"/>
    <col min="10451" max="10451" width="1.7109375" style="1510" customWidth="1"/>
    <col min="10452" max="10452" width="3.42578125" style="1510" customWidth="1"/>
    <col min="10453" max="10453" width="18.7109375" style="1510" customWidth="1"/>
    <col min="10454" max="10454" width="0.85546875" style="1510" customWidth="1"/>
    <col min="10455" max="10455" width="18.7109375" style="1510" customWidth="1"/>
    <col min="10456" max="10456" width="3.7109375" style="1510" customWidth="1"/>
    <col min="10457" max="10457" width="3.140625" style="1510" customWidth="1"/>
    <col min="10458" max="10458" width="18.7109375" style="1510" customWidth="1"/>
    <col min="10459" max="10459" width="0.85546875" style="1510" customWidth="1"/>
    <col min="10460" max="10460" width="18.7109375" style="1510" customWidth="1"/>
    <col min="10461" max="10461" width="4.140625" style="1510" customWidth="1"/>
    <col min="10462" max="10462" width="3.5703125" style="1510" customWidth="1"/>
    <col min="10463" max="10463" width="18.7109375" style="1510" customWidth="1"/>
    <col min="10464" max="10464" width="0.85546875" style="1510" customWidth="1"/>
    <col min="10465" max="10465" width="18.7109375" style="1510" customWidth="1"/>
    <col min="10466" max="10466" width="3.7109375" style="1510" customWidth="1"/>
    <col min="10467" max="10467" width="3.140625" style="1510" customWidth="1"/>
    <col min="10468" max="10468" width="18.7109375" style="1510" customWidth="1"/>
    <col min="10469" max="10469" width="0.85546875" style="1510" customWidth="1"/>
    <col min="10470" max="10470" width="18.7109375" style="1510" customWidth="1"/>
    <col min="10471" max="10471" width="2.140625" style="1510" customWidth="1"/>
    <col min="10472" max="10681" width="11.42578125" style="1510"/>
    <col min="10682" max="10682" width="1.42578125" style="1510" customWidth="1"/>
    <col min="10683" max="10683" width="5.140625" style="1510" customWidth="1"/>
    <col min="10684" max="10684" width="1.7109375" style="1510" customWidth="1"/>
    <col min="10685" max="10685" width="3.42578125" style="1510" customWidth="1"/>
    <col min="10686" max="10686" width="18.7109375" style="1510" customWidth="1"/>
    <col min="10687" max="10687" width="0.85546875" style="1510" customWidth="1"/>
    <col min="10688" max="10688" width="18.7109375" style="1510" customWidth="1"/>
    <col min="10689" max="10689" width="3.7109375" style="1510" customWidth="1"/>
    <col min="10690" max="10690" width="3.140625" style="1510" customWidth="1"/>
    <col min="10691" max="10691" width="18.7109375" style="1510" customWidth="1"/>
    <col min="10692" max="10692" width="0.85546875" style="1510" customWidth="1"/>
    <col min="10693" max="10693" width="18.7109375" style="1510" customWidth="1"/>
    <col min="10694" max="10694" width="4.140625" style="1510" customWidth="1"/>
    <col min="10695" max="10695" width="3.5703125" style="1510" customWidth="1"/>
    <col min="10696" max="10696" width="18.7109375" style="1510" customWidth="1"/>
    <col min="10697" max="10697" width="0.85546875" style="1510" customWidth="1"/>
    <col min="10698" max="10698" width="18.7109375" style="1510" customWidth="1"/>
    <col min="10699" max="10699" width="3.7109375" style="1510" customWidth="1"/>
    <col min="10700" max="10700" width="3.140625" style="1510" customWidth="1"/>
    <col min="10701" max="10701" width="18.7109375" style="1510" customWidth="1"/>
    <col min="10702" max="10702" width="0.85546875" style="1510" customWidth="1"/>
    <col min="10703" max="10703" width="18.7109375" style="1510" customWidth="1"/>
    <col min="10704" max="10704" width="2.140625" style="1510" customWidth="1"/>
    <col min="10705" max="10705" width="1.42578125" style="1510" customWidth="1"/>
    <col min="10706" max="10706" width="5.140625" style="1510" customWidth="1"/>
    <col min="10707" max="10707" width="1.7109375" style="1510" customWidth="1"/>
    <col min="10708" max="10708" width="3.42578125" style="1510" customWidth="1"/>
    <col min="10709" max="10709" width="18.7109375" style="1510" customWidth="1"/>
    <col min="10710" max="10710" width="0.85546875" style="1510" customWidth="1"/>
    <col min="10711" max="10711" width="18.7109375" style="1510" customWidth="1"/>
    <col min="10712" max="10712" width="3.7109375" style="1510" customWidth="1"/>
    <col min="10713" max="10713" width="3.140625" style="1510" customWidth="1"/>
    <col min="10714" max="10714" width="18.7109375" style="1510" customWidth="1"/>
    <col min="10715" max="10715" width="0.85546875" style="1510" customWidth="1"/>
    <col min="10716" max="10716" width="18.7109375" style="1510" customWidth="1"/>
    <col min="10717" max="10717" width="4.140625" style="1510" customWidth="1"/>
    <col min="10718" max="10718" width="3.5703125" style="1510" customWidth="1"/>
    <col min="10719" max="10719" width="18.7109375" style="1510" customWidth="1"/>
    <col min="10720" max="10720" width="0.85546875" style="1510" customWidth="1"/>
    <col min="10721" max="10721" width="18.7109375" style="1510" customWidth="1"/>
    <col min="10722" max="10722" width="3.7109375" style="1510" customWidth="1"/>
    <col min="10723" max="10723" width="3.140625" style="1510" customWidth="1"/>
    <col min="10724" max="10724" width="18.7109375" style="1510" customWidth="1"/>
    <col min="10725" max="10725" width="0.85546875" style="1510" customWidth="1"/>
    <col min="10726" max="10726" width="18.7109375" style="1510" customWidth="1"/>
    <col min="10727" max="10727" width="2.140625" style="1510" customWidth="1"/>
    <col min="10728" max="10937" width="11.42578125" style="1510"/>
    <col min="10938" max="10938" width="1.42578125" style="1510" customWidth="1"/>
    <col min="10939" max="10939" width="5.140625" style="1510" customWidth="1"/>
    <col min="10940" max="10940" width="1.7109375" style="1510" customWidth="1"/>
    <col min="10941" max="10941" width="3.42578125" style="1510" customWidth="1"/>
    <col min="10942" max="10942" width="18.7109375" style="1510" customWidth="1"/>
    <col min="10943" max="10943" width="0.85546875" style="1510" customWidth="1"/>
    <col min="10944" max="10944" width="18.7109375" style="1510" customWidth="1"/>
    <col min="10945" max="10945" width="3.7109375" style="1510" customWidth="1"/>
    <col min="10946" max="10946" width="3.140625" style="1510" customWidth="1"/>
    <col min="10947" max="10947" width="18.7109375" style="1510" customWidth="1"/>
    <col min="10948" max="10948" width="0.85546875" style="1510" customWidth="1"/>
    <col min="10949" max="10949" width="18.7109375" style="1510" customWidth="1"/>
    <col min="10950" max="10950" width="4.140625" style="1510" customWidth="1"/>
    <col min="10951" max="10951" width="3.5703125" style="1510" customWidth="1"/>
    <col min="10952" max="10952" width="18.7109375" style="1510" customWidth="1"/>
    <col min="10953" max="10953" width="0.85546875" style="1510" customWidth="1"/>
    <col min="10954" max="10954" width="18.7109375" style="1510" customWidth="1"/>
    <col min="10955" max="10955" width="3.7109375" style="1510" customWidth="1"/>
    <col min="10956" max="10956" width="3.140625" style="1510" customWidth="1"/>
    <col min="10957" max="10957" width="18.7109375" style="1510" customWidth="1"/>
    <col min="10958" max="10958" width="0.85546875" style="1510" customWidth="1"/>
    <col min="10959" max="10959" width="18.7109375" style="1510" customWidth="1"/>
    <col min="10960" max="10960" width="2.140625" style="1510" customWidth="1"/>
    <col min="10961" max="10961" width="1.42578125" style="1510" customWidth="1"/>
    <col min="10962" max="10962" width="5.140625" style="1510" customWidth="1"/>
    <col min="10963" max="10963" width="1.7109375" style="1510" customWidth="1"/>
    <col min="10964" max="10964" width="3.42578125" style="1510" customWidth="1"/>
    <col min="10965" max="10965" width="18.7109375" style="1510" customWidth="1"/>
    <col min="10966" max="10966" width="0.85546875" style="1510" customWidth="1"/>
    <col min="10967" max="10967" width="18.7109375" style="1510" customWidth="1"/>
    <col min="10968" max="10968" width="3.7109375" style="1510" customWidth="1"/>
    <col min="10969" max="10969" width="3.140625" style="1510" customWidth="1"/>
    <col min="10970" max="10970" width="18.7109375" style="1510" customWidth="1"/>
    <col min="10971" max="10971" width="0.85546875" style="1510" customWidth="1"/>
    <col min="10972" max="10972" width="18.7109375" style="1510" customWidth="1"/>
    <col min="10973" max="10973" width="4.140625" style="1510" customWidth="1"/>
    <col min="10974" max="10974" width="3.5703125" style="1510" customWidth="1"/>
    <col min="10975" max="10975" width="18.7109375" style="1510" customWidth="1"/>
    <col min="10976" max="10976" width="0.85546875" style="1510" customWidth="1"/>
    <col min="10977" max="10977" width="18.7109375" style="1510" customWidth="1"/>
    <col min="10978" max="10978" width="3.7109375" style="1510" customWidth="1"/>
    <col min="10979" max="10979" width="3.140625" style="1510" customWidth="1"/>
    <col min="10980" max="10980" width="18.7109375" style="1510" customWidth="1"/>
    <col min="10981" max="10981" width="0.85546875" style="1510" customWidth="1"/>
    <col min="10982" max="10982" width="18.7109375" style="1510" customWidth="1"/>
    <col min="10983" max="10983" width="2.140625" style="1510" customWidth="1"/>
    <col min="10984" max="11193" width="11.42578125" style="1510"/>
    <col min="11194" max="11194" width="1.42578125" style="1510" customWidth="1"/>
    <col min="11195" max="11195" width="5.140625" style="1510" customWidth="1"/>
    <col min="11196" max="11196" width="1.7109375" style="1510" customWidth="1"/>
    <col min="11197" max="11197" width="3.42578125" style="1510" customWidth="1"/>
    <col min="11198" max="11198" width="18.7109375" style="1510" customWidth="1"/>
    <col min="11199" max="11199" width="0.85546875" style="1510" customWidth="1"/>
    <col min="11200" max="11200" width="18.7109375" style="1510" customWidth="1"/>
    <col min="11201" max="11201" width="3.7109375" style="1510" customWidth="1"/>
    <col min="11202" max="11202" width="3.140625" style="1510" customWidth="1"/>
    <col min="11203" max="11203" width="18.7109375" style="1510" customWidth="1"/>
    <col min="11204" max="11204" width="0.85546875" style="1510" customWidth="1"/>
    <col min="11205" max="11205" width="18.7109375" style="1510" customWidth="1"/>
    <col min="11206" max="11206" width="4.140625" style="1510" customWidth="1"/>
    <col min="11207" max="11207" width="3.5703125" style="1510" customWidth="1"/>
    <col min="11208" max="11208" width="18.7109375" style="1510" customWidth="1"/>
    <col min="11209" max="11209" width="0.85546875" style="1510" customWidth="1"/>
    <col min="11210" max="11210" width="18.7109375" style="1510" customWidth="1"/>
    <col min="11211" max="11211" width="3.7109375" style="1510" customWidth="1"/>
    <col min="11212" max="11212" width="3.140625" style="1510" customWidth="1"/>
    <col min="11213" max="11213" width="18.7109375" style="1510" customWidth="1"/>
    <col min="11214" max="11214" width="0.85546875" style="1510" customWidth="1"/>
    <col min="11215" max="11215" width="18.7109375" style="1510" customWidth="1"/>
    <col min="11216" max="11216" width="2.140625" style="1510" customWidth="1"/>
    <col min="11217" max="11217" width="1.42578125" style="1510" customWidth="1"/>
    <col min="11218" max="11218" width="5.140625" style="1510" customWidth="1"/>
    <col min="11219" max="11219" width="1.7109375" style="1510" customWidth="1"/>
    <col min="11220" max="11220" width="3.42578125" style="1510" customWidth="1"/>
    <col min="11221" max="11221" width="18.7109375" style="1510" customWidth="1"/>
    <col min="11222" max="11222" width="0.85546875" style="1510" customWidth="1"/>
    <col min="11223" max="11223" width="18.7109375" style="1510" customWidth="1"/>
    <col min="11224" max="11224" width="3.7109375" style="1510" customWidth="1"/>
    <col min="11225" max="11225" width="3.140625" style="1510" customWidth="1"/>
    <col min="11226" max="11226" width="18.7109375" style="1510" customWidth="1"/>
    <col min="11227" max="11227" width="0.85546875" style="1510" customWidth="1"/>
    <col min="11228" max="11228" width="18.7109375" style="1510" customWidth="1"/>
    <col min="11229" max="11229" width="4.140625" style="1510" customWidth="1"/>
    <col min="11230" max="11230" width="3.5703125" style="1510" customWidth="1"/>
    <col min="11231" max="11231" width="18.7109375" style="1510" customWidth="1"/>
    <col min="11232" max="11232" width="0.85546875" style="1510" customWidth="1"/>
    <col min="11233" max="11233" width="18.7109375" style="1510" customWidth="1"/>
    <col min="11234" max="11234" width="3.7109375" style="1510" customWidth="1"/>
    <col min="11235" max="11235" width="3.140625" style="1510" customWidth="1"/>
    <col min="11236" max="11236" width="18.7109375" style="1510" customWidth="1"/>
    <col min="11237" max="11237" width="0.85546875" style="1510" customWidth="1"/>
    <col min="11238" max="11238" width="18.7109375" style="1510" customWidth="1"/>
    <col min="11239" max="11239" width="2.140625" style="1510" customWidth="1"/>
    <col min="11240" max="11449" width="11.42578125" style="1510"/>
    <col min="11450" max="11450" width="1.42578125" style="1510" customWidth="1"/>
    <col min="11451" max="11451" width="5.140625" style="1510" customWidth="1"/>
    <col min="11452" max="11452" width="1.7109375" style="1510" customWidth="1"/>
    <col min="11453" max="11453" width="3.42578125" style="1510" customWidth="1"/>
    <col min="11454" max="11454" width="18.7109375" style="1510" customWidth="1"/>
    <col min="11455" max="11455" width="0.85546875" style="1510" customWidth="1"/>
    <col min="11456" max="11456" width="18.7109375" style="1510" customWidth="1"/>
    <col min="11457" max="11457" width="3.7109375" style="1510" customWidth="1"/>
    <col min="11458" max="11458" width="3.140625" style="1510" customWidth="1"/>
    <col min="11459" max="11459" width="18.7109375" style="1510" customWidth="1"/>
    <col min="11460" max="11460" width="0.85546875" style="1510" customWidth="1"/>
    <col min="11461" max="11461" width="18.7109375" style="1510" customWidth="1"/>
    <col min="11462" max="11462" width="4.140625" style="1510" customWidth="1"/>
    <col min="11463" max="11463" width="3.5703125" style="1510" customWidth="1"/>
    <col min="11464" max="11464" width="18.7109375" style="1510" customWidth="1"/>
    <col min="11465" max="11465" width="0.85546875" style="1510" customWidth="1"/>
    <col min="11466" max="11466" width="18.7109375" style="1510" customWidth="1"/>
    <col min="11467" max="11467" width="3.7109375" style="1510" customWidth="1"/>
    <col min="11468" max="11468" width="3.140625" style="1510" customWidth="1"/>
    <col min="11469" max="11469" width="18.7109375" style="1510" customWidth="1"/>
    <col min="11470" max="11470" width="0.85546875" style="1510" customWidth="1"/>
    <col min="11471" max="11471" width="18.7109375" style="1510" customWidth="1"/>
    <col min="11472" max="11472" width="2.140625" style="1510" customWidth="1"/>
    <col min="11473" max="11473" width="1.42578125" style="1510" customWidth="1"/>
    <col min="11474" max="11474" width="5.140625" style="1510" customWidth="1"/>
    <col min="11475" max="11475" width="1.7109375" style="1510" customWidth="1"/>
    <col min="11476" max="11476" width="3.42578125" style="1510" customWidth="1"/>
    <col min="11477" max="11477" width="18.7109375" style="1510" customWidth="1"/>
    <col min="11478" max="11478" width="0.85546875" style="1510" customWidth="1"/>
    <col min="11479" max="11479" width="18.7109375" style="1510" customWidth="1"/>
    <col min="11480" max="11480" width="3.7109375" style="1510" customWidth="1"/>
    <col min="11481" max="11481" width="3.140625" style="1510" customWidth="1"/>
    <col min="11482" max="11482" width="18.7109375" style="1510" customWidth="1"/>
    <col min="11483" max="11483" width="0.85546875" style="1510" customWidth="1"/>
    <col min="11484" max="11484" width="18.7109375" style="1510" customWidth="1"/>
    <col min="11485" max="11485" width="4.140625" style="1510" customWidth="1"/>
    <col min="11486" max="11486" width="3.5703125" style="1510" customWidth="1"/>
    <col min="11487" max="11487" width="18.7109375" style="1510" customWidth="1"/>
    <col min="11488" max="11488" width="0.85546875" style="1510" customWidth="1"/>
    <col min="11489" max="11489" width="18.7109375" style="1510" customWidth="1"/>
    <col min="11490" max="11490" width="3.7109375" style="1510" customWidth="1"/>
    <col min="11491" max="11491" width="3.140625" style="1510" customWidth="1"/>
    <col min="11492" max="11492" width="18.7109375" style="1510" customWidth="1"/>
    <col min="11493" max="11493" width="0.85546875" style="1510" customWidth="1"/>
    <col min="11494" max="11494" width="18.7109375" style="1510" customWidth="1"/>
    <col min="11495" max="11495" width="2.140625" style="1510" customWidth="1"/>
    <col min="11496" max="11705" width="11.42578125" style="1510"/>
    <col min="11706" max="11706" width="1.42578125" style="1510" customWidth="1"/>
    <col min="11707" max="11707" width="5.140625" style="1510" customWidth="1"/>
    <col min="11708" max="11708" width="1.7109375" style="1510" customWidth="1"/>
    <col min="11709" max="11709" width="3.42578125" style="1510" customWidth="1"/>
    <col min="11710" max="11710" width="18.7109375" style="1510" customWidth="1"/>
    <col min="11711" max="11711" width="0.85546875" style="1510" customWidth="1"/>
    <col min="11712" max="11712" width="18.7109375" style="1510" customWidth="1"/>
    <col min="11713" max="11713" width="3.7109375" style="1510" customWidth="1"/>
    <col min="11714" max="11714" width="3.140625" style="1510" customWidth="1"/>
    <col min="11715" max="11715" width="18.7109375" style="1510" customWidth="1"/>
    <col min="11716" max="11716" width="0.85546875" style="1510" customWidth="1"/>
    <col min="11717" max="11717" width="18.7109375" style="1510" customWidth="1"/>
    <col min="11718" max="11718" width="4.140625" style="1510" customWidth="1"/>
    <col min="11719" max="11719" width="3.5703125" style="1510" customWidth="1"/>
    <col min="11720" max="11720" width="18.7109375" style="1510" customWidth="1"/>
    <col min="11721" max="11721" width="0.85546875" style="1510" customWidth="1"/>
    <col min="11722" max="11722" width="18.7109375" style="1510" customWidth="1"/>
    <col min="11723" max="11723" width="3.7109375" style="1510" customWidth="1"/>
    <col min="11724" max="11724" width="3.140625" style="1510" customWidth="1"/>
    <col min="11725" max="11725" width="18.7109375" style="1510" customWidth="1"/>
    <col min="11726" max="11726" width="0.85546875" style="1510" customWidth="1"/>
    <col min="11727" max="11727" width="18.7109375" style="1510" customWidth="1"/>
    <col min="11728" max="11728" width="2.140625" style="1510" customWidth="1"/>
    <col min="11729" max="11729" width="1.42578125" style="1510" customWidth="1"/>
    <col min="11730" max="11730" width="5.140625" style="1510" customWidth="1"/>
    <col min="11731" max="11731" width="1.7109375" style="1510" customWidth="1"/>
    <col min="11732" max="11732" width="3.42578125" style="1510" customWidth="1"/>
    <col min="11733" max="11733" width="18.7109375" style="1510" customWidth="1"/>
    <col min="11734" max="11734" width="0.85546875" style="1510" customWidth="1"/>
    <col min="11735" max="11735" width="18.7109375" style="1510" customWidth="1"/>
    <col min="11736" max="11736" width="3.7109375" style="1510" customWidth="1"/>
    <col min="11737" max="11737" width="3.140625" style="1510" customWidth="1"/>
    <col min="11738" max="11738" width="18.7109375" style="1510" customWidth="1"/>
    <col min="11739" max="11739" width="0.85546875" style="1510" customWidth="1"/>
    <col min="11740" max="11740" width="18.7109375" style="1510" customWidth="1"/>
    <col min="11741" max="11741" width="4.140625" style="1510" customWidth="1"/>
    <col min="11742" max="11742" width="3.5703125" style="1510" customWidth="1"/>
    <col min="11743" max="11743" width="18.7109375" style="1510" customWidth="1"/>
    <col min="11744" max="11744" width="0.85546875" style="1510" customWidth="1"/>
    <col min="11745" max="11745" width="18.7109375" style="1510" customWidth="1"/>
    <col min="11746" max="11746" width="3.7109375" style="1510" customWidth="1"/>
    <col min="11747" max="11747" width="3.140625" style="1510" customWidth="1"/>
    <col min="11748" max="11748" width="18.7109375" style="1510" customWidth="1"/>
    <col min="11749" max="11749" width="0.85546875" style="1510" customWidth="1"/>
    <col min="11750" max="11750" width="18.7109375" style="1510" customWidth="1"/>
    <col min="11751" max="11751" width="2.140625" style="1510" customWidth="1"/>
    <col min="11752" max="11961" width="11.42578125" style="1510"/>
    <col min="11962" max="11962" width="1.42578125" style="1510" customWidth="1"/>
    <col min="11963" max="11963" width="5.140625" style="1510" customWidth="1"/>
    <col min="11964" max="11964" width="1.7109375" style="1510" customWidth="1"/>
    <col min="11965" max="11965" width="3.42578125" style="1510" customWidth="1"/>
    <col min="11966" max="11966" width="18.7109375" style="1510" customWidth="1"/>
    <col min="11967" max="11967" width="0.85546875" style="1510" customWidth="1"/>
    <col min="11968" max="11968" width="18.7109375" style="1510" customWidth="1"/>
    <col min="11969" max="11969" width="3.7109375" style="1510" customWidth="1"/>
    <col min="11970" max="11970" width="3.140625" style="1510" customWidth="1"/>
    <col min="11971" max="11971" width="18.7109375" style="1510" customWidth="1"/>
    <col min="11972" max="11972" width="0.85546875" style="1510" customWidth="1"/>
    <col min="11973" max="11973" width="18.7109375" style="1510" customWidth="1"/>
    <col min="11974" max="11974" width="4.140625" style="1510" customWidth="1"/>
    <col min="11975" max="11975" width="3.5703125" style="1510" customWidth="1"/>
    <col min="11976" max="11976" width="18.7109375" style="1510" customWidth="1"/>
    <col min="11977" max="11977" width="0.85546875" style="1510" customWidth="1"/>
    <col min="11978" max="11978" width="18.7109375" style="1510" customWidth="1"/>
    <col min="11979" max="11979" width="3.7109375" style="1510" customWidth="1"/>
    <col min="11980" max="11980" width="3.140625" style="1510" customWidth="1"/>
    <col min="11981" max="11981" width="18.7109375" style="1510" customWidth="1"/>
    <col min="11982" max="11982" width="0.85546875" style="1510" customWidth="1"/>
    <col min="11983" max="11983" width="18.7109375" style="1510" customWidth="1"/>
    <col min="11984" max="11984" width="2.140625" style="1510" customWidth="1"/>
    <col min="11985" max="11985" width="1.42578125" style="1510" customWidth="1"/>
    <col min="11986" max="11986" width="5.140625" style="1510" customWidth="1"/>
    <col min="11987" max="11987" width="1.7109375" style="1510" customWidth="1"/>
    <col min="11988" max="11988" width="3.42578125" style="1510" customWidth="1"/>
    <col min="11989" max="11989" width="18.7109375" style="1510" customWidth="1"/>
    <col min="11990" max="11990" width="0.85546875" style="1510" customWidth="1"/>
    <col min="11991" max="11991" width="18.7109375" style="1510" customWidth="1"/>
    <col min="11992" max="11992" width="3.7109375" style="1510" customWidth="1"/>
    <col min="11993" max="11993" width="3.140625" style="1510" customWidth="1"/>
    <col min="11994" max="11994" width="18.7109375" style="1510" customWidth="1"/>
    <col min="11995" max="11995" width="0.85546875" style="1510" customWidth="1"/>
    <col min="11996" max="11996" width="18.7109375" style="1510" customWidth="1"/>
    <col min="11997" max="11997" width="4.140625" style="1510" customWidth="1"/>
    <col min="11998" max="11998" width="3.5703125" style="1510" customWidth="1"/>
    <col min="11999" max="11999" width="18.7109375" style="1510" customWidth="1"/>
    <col min="12000" max="12000" width="0.85546875" style="1510" customWidth="1"/>
    <col min="12001" max="12001" width="18.7109375" style="1510" customWidth="1"/>
    <col min="12002" max="12002" width="3.7109375" style="1510" customWidth="1"/>
    <col min="12003" max="12003" width="3.140625" style="1510" customWidth="1"/>
    <col min="12004" max="12004" width="18.7109375" style="1510" customWidth="1"/>
    <col min="12005" max="12005" width="0.85546875" style="1510" customWidth="1"/>
    <col min="12006" max="12006" width="18.7109375" style="1510" customWidth="1"/>
    <col min="12007" max="12007" width="2.140625" style="1510" customWidth="1"/>
    <col min="12008" max="12217" width="11.42578125" style="1510"/>
    <col min="12218" max="12218" width="1.42578125" style="1510" customWidth="1"/>
    <col min="12219" max="12219" width="5.140625" style="1510" customWidth="1"/>
    <col min="12220" max="12220" width="1.7109375" style="1510" customWidth="1"/>
    <col min="12221" max="12221" width="3.42578125" style="1510" customWidth="1"/>
    <col min="12222" max="12222" width="18.7109375" style="1510" customWidth="1"/>
    <col min="12223" max="12223" width="0.85546875" style="1510" customWidth="1"/>
    <col min="12224" max="12224" width="18.7109375" style="1510" customWidth="1"/>
    <col min="12225" max="12225" width="3.7109375" style="1510" customWidth="1"/>
    <col min="12226" max="12226" width="3.140625" style="1510" customWidth="1"/>
    <col min="12227" max="12227" width="18.7109375" style="1510" customWidth="1"/>
    <col min="12228" max="12228" width="0.85546875" style="1510" customWidth="1"/>
    <col min="12229" max="12229" width="18.7109375" style="1510" customWidth="1"/>
    <col min="12230" max="12230" width="4.140625" style="1510" customWidth="1"/>
    <col min="12231" max="12231" width="3.5703125" style="1510" customWidth="1"/>
    <col min="12232" max="12232" width="18.7109375" style="1510" customWidth="1"/>
    <col min="12233" max="12233" width="0.85546875" style="1510" customWidth="1"/>
    <col min="12234" max="12234" width="18.7109375" style="1510" customWidth="1"/>
    <col min="12235" max="12235" width="3.7109375" style="1510" customWidth="1"/>
    <col min="12236" max="12236" width="3.140625" style="1510" customWidth="1"/>
    <col min="12237" max="12237" width="18.7109375" style="1510" customWidth="1"/>
    <col min="12238" max="12238" width="0.85546875" style="1510" customWidth="1"/>
    <col min="12239" max="12239" width="18.7109375" style="1510" customWidth="1"/>
    <col min="12240" max="12240" width="2.140625" style="1510" customWidth="1"/>
    <col min="12241" max="12241" width="1.42578125" style="1510" customWidth="1"/>
    <col min="12242" max="12242" width="5.140625" style="1510" customWidth="1"/>
    <col min="12243" max="12243" width="1.7109375" style="1510" customWidth="1"/>
    <col min="12244" max="12244" width="3.42578125" style="1510" customWidth="1"/>
    <col min="12245" max="12245" width="18.7109375" style="1510" customWidth="1"/>
    <col min="12246" max="12246" width="0.85546875" style="1510" customWidth="1"/>
    <col min="12247" max="12247" width="18.7109375" style="1510" customWidth="1"/>
    <col min="12248" max="12248" width="3.7109375" style="1510" customWidth="1"/>
    <col min="12249" max="12249" width="3.140625" style="1510" customWidth="1"/>
    <col min="12250" max="12250" width="18.7109375" style="1510" customWidth="1"/>
    <col min="12251" max="12251" width="0.85546875" style="1510" customWidth="1"/>
    <col min="12252" max="12252" width="18.7109375" style="1510" customWidth="1"/>
    <col min="12253" max="12253" width="4.140625" style="1510" customWidth="1"/>
    <col min="12254" max="12254" width="3.5703125" style="1510" customWidth="1"/>
    <col min="12255" max="12255" width="18.7109375" style="1510" customWidth="1"/>
    <col min="12256" max="12256" width="0.85546875" style="1510" customWidth="1"/>
    <col min="12257" max="12257" width="18.7109375" style="1510" customWidth="1"/>
    <col min="12258" max="12258" width="3.7109375" style="1510" customWidth="1"/>
    <col min="12259" max="12259" width="3.140625" style="1510" customWidth="1"/>
    <col min="12260" max="12260" width="18.7109375" style="1510" customWidth="1"/>
    <col min="12261" max="12261" width="0.85546875" style="1510" customWidth="1"/>
    <col min="12262" max="12262" width="18.7109375" style="1510" customWidth="1"/>
    <col min="12263" max="12263" width="2.140625" style="1510" customWidth="1"/>
    <col min="12264" max="12473" width="11.42578125" style="1510"/>
    <col min="12474" max="12474" width="1.42578125" style="1510" customWidth="1"/>
    <col min="12475" max="12475" width="5.140625" style="1510" customWidth="1"/>
    <col min="12476" max="12476" width="1.7109375" style="1510" customWidth="1"/>
    <col min="12477" max="12477" width="3.42578125" style="1510" customWidth="1"/>
    <col min="12478" max="12478" width="18.7109375" style="1510" customWidth="1"/>
    <col min="12479" max="12479" width="0.85546875" style="1510" customWidth="1"/>
    <col min="12480" max="12480" width="18.7109375" style="1510" customWidth="1"/>
    <col min="12481" max="12481" width="3.7109375" style="1510" customWidth="1"/>
    <col min="12482" max="12482" width="3.140625" style="1510" customWidth="1"/>
    <col min="12483" max="12483" width="18.7109375" style="1510" customWidth="1"/>
    <col min="12484" max="12484" width="0.85546875" style="1510" customWidth="1"/>
    <col min="12485" max="12485" width="18.7109375" style="1510" customWidth="1"/>
    <col min="12486" max="12486" width="4.140625" style="1510" customWidth="1"/>
    <col min="12487" max="12487" width="3.5703125" style="1510" customWidth="1"/>
    <col min="12488" max="12488" width="18.7109375" style="1510" customWidth="1"/>
    <col min="12489" max="12489" width="0.85546875" style="1510" customWidth="1"/>
    <col min="12490" max="12490" width="18.7109375" style="1510" customWidth="1"/>
    <col min="12491" max="12491" width="3.7109375" style="1510" customWidth="1"/>
    <col min="12492" max="12492" width="3.140625" style="1510" customWidth="1"/>
    <col min="12493" max="12493" width="18.7109375" style="1510" customWidth="1"/>
    <col min="12494" max="12494" width="0.85546875" style="1510" customWidth="1"/>
    <col min="12495" max="12495" width="18.7109375" style="1510" customWidth="1"/>
    <col min="12496" max="12496" width="2.140625" style="1510" customWidth="1"/>
    <col min="12497" max="12497" width="1.42578125" style="1510" customWidth="1"/>
    <col min="12498" max="12498" width="5.140625" style="1510" customWidth="1"/>
    <col min="12499" max="12499" width="1.7109375" style="1510" customWidth="1"/>
    <col min="12500" max="12500" width="3.42578125" style="1510" customWidth="1"/>
    <col min="12501" max="12501" width="18.7109375" style="1510" customWidth="1"/>
    <col min="12502" max="12502" width="0.85546875" style="1510" customWidth="1"/>
    <col min="12503" max="12503" width="18.7109375" style="1510" customWidth="1"/>
    <col min="12504" max="12504" width="3.7109375" style="1510" customWidth="1"/>
    <col min="12505" max="12505" width="3.140625" style="1510" customWidth="1"/>
    <col min="12506" max="12506" width="18.7109375" style="1510" customWidth="1"/>
    <col min="12507" max="12507" width="0.85546875" style="1510" customWidth="1"/>
    <col min="12508" max="12508" width="18.7109375" style="1510" customWidth="1"/>
    <col min="12509" max="12509" width="4.140625" style="1510" customWidth="1"/>
    <col min="12510" max="12510" width="3.5703125" style="1510" customWidth="1"/>
    <col min="12511" max="12511" width="18.7109375" style="1510" customWidth="1"/>
    <col min="12512" max="12512" width="0.85546875" style="1510" customWidth="1"/>
    <col min="12513" max="12513" width="18.7109375" style="1510" customWidth="1"/>
    <col min="12514" max="12514" width="3.7109375" style="1510" customWidth="1"/>
    <col min="12515" max="12515" width="3.140625" style="1510" customWidth="1"/>
    <col min="12516" max="12516" width="18.7109375" style="1510" customWidth="1"/>
    <col min="12517" max="12517" width="0.85546875" style="1510" customWidth="1"/>
    <col min="12518" max="12518" width="18.7109375" style="1510" customWidth="1"/>
    <col min="12519" max="12519" width="2.140625" style="1510" customWidth="1"/>
    <col min="12520" max="12729" width="11.42578125" style="1510"/>
    <col min="12730" max="12730" width="1.42578125" style="1510" customWidth="1"/>
    <col min="12731" max="12731" width="5.140625" style="1510" customWidth="1"/>
    <col min="12732" max="12732" width="1.7109375" style="1510" customWidth="1"/>
    <col min="12733" max="12733" width="3.42578125" style="1510" customWidth="1"/>
    <col min="12734" max="12734" width="18.7109375" style="1510" customWidth="1"/>
    <col min="12735" max="12735" width="0.85546875" style="1510" customWidth="1"/>
    <col min="12736" max="12736" width="18.7109375" style="1510" customWidth="1"/>
    <col min="12737" max="12737" width="3.7109375" style="1510" customWidth="1"/>
    <col min="12738" max="12738" width="3.140625" style="1510" customWidth="1"/>
    <col min="12739" max="12739" width="18.7109375" style="1510" customWidth="1"/>
    <col min="12740" max="12740" width="0.85546875" style="1510" customWidth="1"/>
    <col min="12741" max="12741" width="18.7109375" style="1510" customWidth="1"/>
    <col min="12742" max="12742" width="4.140625" style="1510" customWidth="1"/>
    <col min="12743" max="12743" width="3.5703125" style="1510" customWidth="1"/>
    <col min="12744" max="12744" width="18.7109375" style="1510" customWidth="1"/>
    <col min="12745" max="12745" width="0.85546875" style="1510" customWidth="1"/>
    <col min="12746" max="12746" width="18.7109375" style="1510" customWidth="1"/>
    <col min="12747" max="12747" width="3.7109375" style="1510" customWidth="1"/>
    <col min="12748" max="12748" width="3.140625" style="1510" customWidth="1"/>
    <col min="12749" max="12749" width="18.7109375" style="1510" customWidth="1"/>
    <col min="12750" max="12750" width="0.85546875" style="1510" customWidth="1"/>
    <col min="12751" max="12751" width="18.7109375" style="1510" customWidth="1"/>
    <col min="12752" max="12752" width="2.140625" style="1510" customWidth="1"/>
    <col min="12753" max="12753" width="1.42578125" style="1510" customWidth="1"/>
    <col min="12754" max="12754" width="5.140625" style="1510" customWidth="1"/>
    <col min="12755" max="12755" width="1.7109375" style="1510" customWidth="1"/>
    <col min="12756" max="12756" width="3.42578125" style="1510" customWidth="1"/>
    <col min="12757" max="12757" width="18.7109375" style="1510" customWidth="1"/>
    <col min="12758" max="12758" width="0.85546875" style="1510" customWidth="1"/>
    <col min="12759" max="12759" width="18.7109375" style="1510" customWidth="1"/>
    <col min="12760" max="12760" width="3.7109375" style="1510" customWidth="1"/>
    <col min="12761" max="12761" width="3.140625" style="1510" customWidth="1"/>
    <col min="12762" max="12762" width="18.7109375" style="1510" customWidth="1"/>
    <col min="12763" max="12763" width="0.85546875" style="1510" customWidth="1"/>
    <col min="12764" max="12764" width="18.7109375" style="1510" customWidth="1"/>
    <col min="12765" max="12765" width="4.140625" style="1510" customWidth="1"/>
    <col min="12766" max="12766" width="3.5703125" style="1510" customWidth="1"/>
    <col min="12767" max="12767" width="18.7109375" style="1510" customWidth="1"/>
    <col min="12768" max="12768" width="0.85546875" style="1510" customWidth="1"/>
    <col min="12769" max="12769" width="18.7109375" style="1510" customWidth="1"/>
    <col min="12770" max="12770" width="3.7109375" style="1510" customWidth="1"/>
    <col min="12771" max="12771" width="3.140625" style="1510" customWidth="1"/>
    <col min="12772" max="12772" width="18.7109375" style="1510" customWidth="1"/>
    <col min="12773" max="12773" width="0.85546875" style="1510" customWidth="1"/>
    <col min="12774" max="12774" width="18.7109375" style="1510" customWidth="1"/>
    <col min="12775" max="12775" width="2.140625" style="1510" customWidth="1"/>
    <col min="12776" max="12985" width="11.42578125" style="1510"/>
    <col min="12986" max="12986" width="1.42578125" style="1510" customWidth="1"/>
    <col min="12987" max="12987" width="5.140625" style="1510" customWidth="1"/>
    <col min="12988" max="12988" width="1.7109375" style="1510" customWidth="1"/>
    <col min="12989" max="12989" width="3.42578125" style="1510" customWidth="1"/>
    <col min="12990" max="12990" width="18.7109375" style="1510" customWidth="1"/>
    <col min="12991" max="12991" width="0.85546875" style="1510" customWidth="1"/>
    <col min="12992" max="12992" width="18.7109375" style="1510" customWidth="1"/>
    <col min="12993" max="12993" width="3.7109375" style="1510" customWidth="1"/>
    <col min="12994" max="12994" width="3.140625" style="1510" customWidth="1"/>
    <col min="12995" max="12995" width="18.7109375" style="1510" customWidth="1"/>
    <col min="12996" max="12996" width="0.85546875" style="1510" customWidth="1"/>
    <col min="12997" max="12997" width="18.7109375" style="1510" customWidth="1"/>
    <col min="12998" max="12998" width="4.140625" style="1510" customWidth="1"/>
    <col min="12999" max="12999" width="3.5703125" style="1510" customWidth="1"/>
    <col min="13000" max="13000" width="18.7109375" style="1510" customWidth="1"/>
    <col min="13001" max="13001" width="0.85546875" style="1510" customWidth="1"/>
    <col min="13002" max="13002" width="18.7109375" style="1510" customWidth="1"/>
    <col min="13003" max="13003" width="3.7109375" style="1510" customWidth="1"/>
    <col min="13004" max="13004" width="3.140625" style="1510" customWidth="1"/>
    <col min="13005" max="13005" width="18.7109375" style="1510" customWidth="1"/>
    <col min="13006" max="13006" width="0.85546875" style="1510" customWidth="1"/>
    <col min="13007" max="13007" width="18.7109375" style="1510" customWidth="1"/>
    <col min="13008" max="13008" width="2.140625" style="1510" customWidth="1"/>
    <col min="13009" max="13009" width="1.42578125" style="1510" customWidth="1"/>
    <col min="13010" max="13010" width="5.140625" style="1510" customWidth="1"/>
    <col min="13011" max="13011" width="1.7109375" style="1510" customWidth="1"/>
    <col min="13012" max="13012" width="3.42578125" style="1510" customWidth="1"/>
    <col min="13013" max="13013" width="18.7109375" style="1510" customWidth="1"/>
    <col min="13014" max="13014" width="0.85546875" style="1510" customWidth="1"/>
    <col min="13015" max="13015" width="18.7109375" style="1510" customWidth="1"/>
    <col min="13016" max="13016" width="3.7109375" style="1510" customWidth="1"/>
    <col min="13017" max="13017" width="3.140625" style="1510" customWidth="1"/>
    <col min="13018" max="13018" width="18.7109375" style="1510" customWidth="1"/>
    <col min="13019" max="13019" width="0.85546875" style="1510" customWidth="1"/>
    <col min="13020" max="13020" width="18.7109375" style="1510" customWidth="1"/>
    <col min="13021" max="13021" width="4.140625" style="1510" customWidth="1"/>
    <col min="13022" max="13022" width="3.5703125" style="1510" customWidth="1"/>
    <col min="13023" max="13023" width="18.7109375" style="1510" customWidth="1"/>
    <col min="13024" max="13024" width="0.85546875" style="1510" customWidth="1"/>
    <col min="13025" max="13025" width="18.7109375" style="1510" customWidth="1"/>
    <col min="13026" max="13026" width="3.7109375" style="1510" customWidth="1"/>
    <col min="13027" max="13027" width="3.140625" style="1510" customWidth="1"/>
    <col min="13028" max="13028" width="18.7109375" style="1510" customWidth="1"/>
    <col min="13029" max="13029" width="0.85546875" style="1510" customWidth="1"/>
    <col min="13030" max="13030" width="18.7109375" style="1510" customWidth="1"/>
    <col min="13031" max="13031" width="2.140625" style="1510" customWidth="1"/>
    <col min="13032" max="13241" width="11.42578125" style="1510"/>
    <col min="13242" max="13242" width="1.42578125" style="1510" customWidth="1"/>
    <col min="13243" max="13243" width="5.140625" style="1510" customWidth="1"/>
    <col min="13244" max="13244" width="1.7109375" style="1510" customWidth="1"/>
    <col min="13245" max="13245" width="3.42578125" style="1510" customWidth="1"/>
    <col min="13246" max="13246" width="18.7109375" style="1510" customWidth="1"/>
    <col min="13247" max="13247" width="0.85546875" style="1510" customWidth="1"/>
    <col min="13248" max="13248" width="18.7109375" style="1510" customWidth="1"/>
    <col min="13249" max="13249" width="3.7109375" style="1510" customWidth="1"/>
    <col min="13250" max="13250" width="3.140625" style="1510" customWidth="1"/>
    <col min="13251" max="13251" width="18.7109375" style="1510" customWidth="1"/>
    <col min="13252" max="13252" width="0.85546875" style="1510" customWidth="1"/>
    <col min="13253" max="13253" width="18.7109375" style="1510" customWidth="1"/>
    <col min="13254" max="13254" width="4.140625" style="1510" customWidth="1"/>
    <col min="13255" max="13255" width="3.5703125" style="1510" customWidth="1"/>
    <col min="13256" max="13256" width="18.7109375" style="1510" customWidth="1"/>
    <col min="13257" max="13257" width="0.85546875" style="1510" customWidth="1"/>
    <col min="13258" max="13258" width="18.7109375" style="1510" customWidth="1"/>
    <col min="13259" max="13259" width="3.7109375" style="1510" customWidth="1"/>
    <col min="13260" max="13260" width="3.140625" style="1510" customWidth="1"/>
    <col min="13261" max="13261" width="18.7109375" style="1510" customWidth="1"/>
    <col min="13262" max="13262" width="0.85546875" style="1510" customWidth="1"/>
    <col min="13263" max="13263" width="18.7109375" style="1510" customWidth="1"/>
    <col min="13264" max="13264" width="2.140625" style="1510" customWidth="1"/>
    <col min="13265" max="13265" width="1.42578125" style="1510" customWidth="1"/>
    <col min="13266" max="13266" width="5.140625" style="1510" customWidth="1"/>
    <col min="13267" max="13267" width="1.7109375" style="1510" customWidth="1"/>
    <col min="13268" max="13268" width="3.42578125" style="1510" customWidth="1"/>
    <col min="13269" max="13269" width="18.7109375" style="1510" customWidth="1"/>
    <col min="13270" max="13270" width="0.85546875" style="1510" customWidth="1"/>
    <col min="13271" max="13271" width="18.7109375" style="1510" customWidth="1"/>
    <col min="13272" max="13272" width="3.7109375" style="1510" customWidth="1"/>
    <col min="13273" max="13273" width="3.140625" style="1510" customWidth="1"/>
    <col min="13274" max="13274" width="18.7109375" style="1510" customWidth="1"/>
    <col min="13275" max="13275" width="0.85546875" style="1510" customWidth="1"/>
    <col min="13276" max="13276" width="18.7109375" style="1510" customWidth="1"/>
    <col min="13277" max="13277" width="4.140625" style="1510" customWidth="1"/>
    <col min="13278" max="13278" width="3.5703125" style="1510" customWidth="1"/>
    <col min="13279" max="13279" width="18.7109375" style="1510" customWidth="1"/>
    <col min="13280" max="13280" width="0.85546875" style="1510" customWidth="1"/>
    <col min="13281" max="13281" width="18.7109375" style="1510" customWidth="1"/>
    <col min="13282" max="13282" width="3.7109375" style="1510" customWidth="1"/>
    <col min="13283" max="13283" width="3.140625" style="1510" customWidth="1"/>
    <col min="13284" max="13284" width="18.7109375" style="1510" customWidth="1"/>
    <col min="13285" max="13285" width="0.85546875" style="1510" customWidth="1"/>
    <col min="13286" max="13286" width="18.7109375" style="1510" customWidth="1"/>
    <col min="13287" max="13287" width="2.140625" style="1510" customWidth="1"/>
    <col min="13288" max="13497" width="11.42578125" style="1510"/>
    <col min="13498" max="13498" width="1.42578125" style="1510" customWidth="1"/>
    <col min="13499" max="13499" width="5.140625" style="1510" customWidth="1"/>
    <col min="13500" max="13500" width="1.7109375" style="1510" customWidth="1"/>
    <col min="13501" max="13501" width="3.42578125" style="1510" customWidth="1"/>
    <col min="13502" max="13502" width="18.7109375" style="1510" customWidth="1"/>
    <col min="13503" max="13503" width="0.85546875" style="1510" customWidth="1"/>
    <col min="13504" max="13504" width="18.7109375" style="1510" customWidth="1"/>
    <col min="13505" max="13505" width="3.7109375" style="1510" customWidth="1"/>
    <col min="13506" max="13506" width="3.140625" style="1510" customWidth="1"/>
    <col min="13507" max="13507" width="18.7109375" style="1510" customWidth="1"/>
    <col min="13508" max="13508" width="0.85546875" style="1510" customWidth="1"/>
    <col min="13509" max="13509" width="18.7109375" style="1510" customWidth="1"/>
    <col min="13510" max="13510" width="4.140625" style="1510" customWidth="1"/>
    <col min="13511" max="13511" width="3.5703125" style="1510" customWidth="1"/>
    <col min="13512" max="13512" width="18.7109375" style="1510" customWidth="1"/>
    <col min="13513" max="13513" width="0.85546875" style="1510" customWidth="1"/>
    <col min="13514" max="13514" width="18.7109375" style="1510" customWidth="1"/>
    <col min="13515" max="13515" width="3.7109375" style="1510" customWidth="1"/>
    <col min="13516" max="13516" width="3.140625" style="1510" customWidth="1"/>
    <col min="13517" max="13517" width="18.7109375" style="1510" customWidth="1"/>
    <col min="13518" max="13518" width="0.85546875" style="1510" customWidth="1"/>
    <col min="13519" max="13519" width="18.7109375" style="1510" customWidth="1"/>
    <col min="13520" max="13520" width="2.140625" style="1510" customWidth="1"/>
    <col min="13521" max="13521" width="1.42578125" style="1510" customWidth="1"/>
    <col min="13522" max="13522" width="5.140625" style="1510" customWidth="1"/>
    <col min="13523" max="13523" width="1.7109375" style="1510" customWidth="1"/>
    <col min="13524" max="13524" width="3.42578125" style="1510" customWidth="1"/>
    <col min="13525" max="13525" width="18.7109375" style="1510" customWidth="1"/>
    <col min="13526" max="13526" width="0.85546875" style="1510" customWidth="1"/>
    <col min="13527" max="13527" width="18.7109375" style="1510" customWidth="1"/>
    <col min="13528" max="13528" width="3.7109375" style="1510" customWidth="1"/>
    <col min="13529" max="13529" width="3.140625" style="1510" customWidth="1"/>
    <col min="13530" max="13530" width="18.7109375" style="1510" customWidth="1"/>
    <col min="13531" max="13531" width="0.85546875" style="1510" customWidth="1"/>
    <col min="13532" max="13532" width="18.7109375" style="1510" customWidth="1"/>
    <col min="13533" max="13533" width="4.140625" style="1510" customWidth="1"/>
    <col min="13534" max="13534" width="3.5703125" style="1510" customWidth="1"/>
    <col min="13535" max="13535" width="18.7109375" style="1510" customWidth="1"/>
    <col min="13536" max="13536" width="0.85546875" style="1510" customWidth="1"/>
    <col min="13537" max="13537" width="18.7109375" style="1510" customWidth="1"/>
    <col min="13538" max="13538" width="3.7109375" style="1510" customWidth="1"/>
    <col min="13539" max="13539" width="3.140625" style="1510" customWidth="1"/>
    <col min="13540" max="13540" width="18.7109375" style="1510" customWidth="1"/>
    <col min="13541" max="13541" width="0.85546875" style="1510" customWidth="1"/>
    <col min="13542" max="13542" width="18.7109375" style="1510" customWidth="1"/>
    <col min="13543" max="13543" width="2.140625" style="1510" customWidth="1"/>
    <col min="13544" max="13753" width="11.42578125" style="1510"/>
    <col min="13754" max="13754" width="1.42578125" style="1510" customWidth="1"/>
    <col min="13755" max="13755" width="5.140625" style="1510" customWidth="1"/>
    <col min="13756" max="13756" width="1.7109375" style="1510" customWidth="1"/>
    <col min="13757" max="13757" width="3.42578125" style="1510" customWidth="1"/>
    <col min="13758" max="13758" width="18.7109375" style="1510" customWidth="1"/>
    <col min="13759" max="13759" width="0.85546875" style="1510" customWidth="1"/>
    <col min="13760" max="13760" width="18.7109375" style="1510" customWidth="1"/>
    <col min="13761" max="13761" width="3.7109375" style="1510" customWidth="1"/>
    <col min="13762" max="13762" width="3.140625" style="1510" customWidth="1"/>
    <col min="13763" max="13763" width="18.7109375" style="1510" customWidth="1"/>
    <col min="13764" max="13764" width="0.85546875" style="1510" customWidth="1"/>
    <col min="13765" max="13765" width="18.7109375" style="1510" customWidth="1"/>
    <col min="13766" max="13766" width="4.140625" style="1510" customWidth="1"/>
    <col min="13767" max="13767" width="3.5703125" style="1510" customWidth="1"/>
    <col min="13768" max="13768" width="18.7109375" style="1510" customWidth="1"/>
    <col min="13769" max="13769" width="0.85546875" style="1510" customWidth="1"/>
    <col min="13770" max="13770" width="18.7109375" style="1510" customWidth="1"/>
    <col min="13771" max="13771" width="3.7109375" style="1510" customWidth="1"/>
    <col min="13772" max="13772" width="3.140625" style="1510" customWidth="1"/>
    <col min="13773" max="13773" width="18.7109375" style="1510" customWidth="1"/>
    <col min="13774" max="13774" width="0.85546875" style="1510" customWidth="1"/>
    <col min="13775" max="13775" width="18.7109375" style="1510" customWidth="1"/>
    <col min="13776" max="13776" width="2.140625" style="1510" customWidth="1"/>
    <col min="13777" max="13777" width="1.42578125" style="1510" customWidth="1"/>
    <col min="13778" max="13778" width="5.140625" style="1510" customWidth="1"/>
    <col min="13779" max="13779" width="1.7109375" style="1510" customWidth="1"/>
    <col min="13780" max="13780" width="3.42578125" style="1510" customWidth="1"/>
    <col min="13781" max="13781" width="18.7109375" style="1510" customWidth="1"/>
    <col min="13782" max="13782" width="0.85546875" style="1510" customWidth="1"/>
    <col min="13783" max="13783" width="18.7109375" style="1510" customWidth="1"/>
    <col min="13784" max="13784" width="3.7109375" style="1510" customWidth="1"/>
    <col min="13785" max="13785" width="3.140625" style="1510" customWidth="1"/>
    <col min="13786" max="13786" width="18.7109375" style="1510" customWidth="1"/>
    <col min="13787" max="13787" width="0.85546875" style="1510" customWidth="1"/>
    <col min="13788" max="13788" width="18.7109375" style="1510" customWidth="1"/>
    <col min="13789" max="13789" width="4.140625" style="1510" customWidth="1"/>
    <col min="13790" max="13790" width="3.5703125" style="1510" customWidth="1"/>
    <col min="13791" max="13791" width="18.7109375" style="1510" customWidth="1"/>
    <col min="13792" max="13792" width="0.85546875" style="1510" customWidth="1"/>
    <col min="13793" max="13793" width="18.7109375" style="1510" customWidth="1"/>
    <col min="13794" max="13794" width="3.7109375" style="1510" customWidth="1"/>
    <col min="13795" max="13795" width="3.140625" style="1510" customWidth="1"/>
    <col min="13796" max="13796" width="18.7109375" style="1510" customWidth="1"/>
    <col min="13797" max="13797" width="0.85546875" style="1510" customWidth="1"/>
    <col min="13798" max="13798" width="18.7109375" style="1510" customWidth="1"/>
    <col min="13799" max="13799" width="2.140625" style="1510" customWidth="1"/>
    <col min="13800" max="14009" width="11.42578125" style="1510"/>
    <col min="14010" max="14010" width="1.42578125" style="1510" customWidth="1"/>
    <col min="14011" max="14011" width="5.140625" style="1510" customWidth="1"/>
    <col min="14012" max="14012" width="1.7109375" style="1510" customWidth="1"/>
    <col min="14013" max="14013" width="3.42578125" style="1510" customWidth="1"/>
    <col min="14014" max="14014" width="18.7109375" style="1510" customWidth="1"/>
    <col min="14015" max="14015" width="0.85546875" style="1510" customWidth="1"/>
    <col min="14016" max="14016" width="18.7109375" style="1510" customWidth="1"/>
    <col min="14017" max="14017" width="3.7109375" style="1510" customWidth="1"/>
    <col min="14018" max="14018" width="3.140625" style="1510" customWidth="1"/>
    <col min="14019" max="14019" width="18.7109375" style="1510" customWidth="1"/>
    <col min="14020" max="14020" width="0.85546875" style="1510" customWidth="1"/>
    <col min="14021" max="14021" width="18.7109375" style="1510" customWidth="1"/>
    <col min="14022" max="14022" width="4.140625" style="1510" customWidth="1"/>
    <col min="14023" max="14023" width="3.5703125" style="1510" customWidth="1"/>
    <col min="14024" max="14024" width="18.7109375" style="1510" customWidth="1"/>
    <col min="14025" max="14025" width="0.85546875" style="1510" customWidth="1"/>
    <col min="14026" max="14026" width="18.7109375" style="1510" customWidth="1"/>
    <col min="14027" max="14027" width="3.7109375" style="1510" customWidth="1"/>
    <col min="14028" max="14028" width="3.140625" style="1510" customWidth="1"/>
    <col min="14029" max="14029" width="18.7109375" style="1510" customWidth="1"/>
    <col min="14030" max="14030" width="0.85546875" style="1510" customWidth="1"/>
    <col min="14031" max="14031" width="18.7109375" style="1510" customWidth="1"/>
    <col min="14032" max="14032" width="2.140625" style="1510" customWidth="1"/>
    <col min="14033" max="14033" width="1.42578125" style="1510" customWidth="1"/>
    <col min="14034" max="14034" width="5.140625" style="1510" customWidth="1"/>
    <col min="14035" max="14035" width="1.7109375" style="1510" customWidth="1"/>
    <col min="14036" max="14036" width="3.42578125" style="1510" customWidth="1"/>
    <col min="14037" max="14037" width="18.7109375" style="1510" customWidth="1"/>
    <col min="14038" max="14038" width="0.85546875" style="1510" customWidth="1"/>
    <col min="14039" max="14039" width="18.7109375" style="1510" customWidth="1"/>
    <col min="14040" max="14040" width="3.7109375" style="1510" customWidth="1"/>
    <col min="14041" max="14041" width="3.140625" style="1510" customWidth="1"/>
    <col min="14042" max="14042" width="18.7109375" style="1510" customWidth="1"/>
    <col min="14043" max="14043" width="0.85546875" style="1510" customWidth="1"/>
    <col min="14044" max="14044" width="18.7109375" style="1510" customWidth="1"/>
    <col min="14045" max="14045" width="4.140625" style="1510" customWidth="1"/>
    <col min="14046" max="14046" width="3.5703125" style="1510" customWidth="1"/>
    <col min="14047" max="14047" width="18.7109375" style="1510" customWidth="1"/>
    <col min="14048" max="14048" width="0.85546875" style="1510" customWidth="1"/>
    <col min="14049" max="14049" width="18.7109375" style="1510" customWidth="1"/>
    <col min="14050" max="14050" width="3.7109375" style="1510" customWidth="1"/>
    <col min="14051" max="14051" width="3.140625" style="1510" customWidth="1"/>
    <col min="14052" max="14052" width="18.7109375" style="1510" customWidth="1"/>
    <col min="14053" max="14053" width="0.85546875" style="1510" customWidth="1"/>
    <col min="14054" max="14054" width="18.7109375" style="1510" customWidth="1"/>
    <col min="14055" max="14055" width="2.140625" style="1510" customWidth="1"/>
    <col min="14056" max="14265" width="11.42578125" style="1510"/>
    <col min="14266" max="14266" width="1.42578125" style="1510" customWidth="1"/>
    <col min="14267" max="14267" width="5.140625" style="1510" customWidth="1"/>
    <col min="14268" max="14268" width="1.7109375" style="1510" customWidth="1"/>
    <col min="14269" max="14269" width="3.42578125" style="1510" customWidth="1"/>
    <col min="14270" max="14270" width="18.7109375" style="1510" customWidth="1"/>
    <col min="14271" max="14271" width="0.85546875" style="1510" customWidth="1"/>
    <col min="14272" max="14272" width="18.7109375" style="1510" customWidth="1"/>
    <col min="14273" max="14273" width="3.7109375" style="1510" customWidth="1"/>
    <col min="14274" max="14274" width="3.140625" style="1510" customWidth="1"/>
    <col min="14275" max="14275" width="18.7109375" style="1510" customWidth="1"/>
    <col min="14276" max="14276" width="0.85546875" style="1510" customWidth="1"/>
    <col min="14277" max="14277" width="18.7109375" style="1510" customWidth="1"/>
    <col min="14278" max="14278" width="4.140625" style="1510" customWidth="1"/>
    <col min="14279" max="14279" width="3.5703125" style="1510" customWidth="1"/>
    <col min="14280" max="14280" width="18.7109375" style="1510" customWidth="1"/>
    <col min="14281" max="14281" width="0.85546875" style="1510" customWidth="1"/>
    <col min="14282" max="14282" width="18.7109375" style="1510" customWidth="1"/>
    <col min="14283" max="14283" width="3.7109375" style="1510" customWidth="1"/>
    <col min="14284" max="14284" width="3.140625" style="1510" customWidth="1"/>
    <col min="14285" max="14285" width="18.7109375" style="1510" customWidth="1"/>
    <col min="14286" max="14286" width="0.85546875" style="1510" customWidth="1"/>
    <col min="14287" max="14287" width="18.7109375" style="1510" customWidth="1"/>
    <col min="14288" max="14288" width="2.140625" style="1510" customWidth="1"/>
    <col min="14289" max="14289" width="1.42578125" style="1510" customWidth="1"/>
    <col min="14290" max="14290" width="5.140625" style="1510" customWidth="1"/>
    <col min="14291" max="14291" width="1.7109375" style="1510" customWidth="1"/>
    <col min="14292" max="14292" width="3.42578125" style="1510" customWidth="1"/>
    <col min="14293" max="14293" width="18.7109375" style="1510" customWidth="1"/>
    <col min="14294" max="14294" width="0.85546875" style="1510" customWidth="1"/>
    <col min="14295" max="14295" width="18.7109375" style="1510" customWidth="1"/>
    <col min="14296" max="14296" width="3.7109375" style="1510" customWidth="1"/>
    <col min="14297" max="14297" width="3.140625" style="1510" customWidth="1"/>
    <col min="14298" max="14298" width="18.7109375" style="1510" customWidth="1"/>
    <col min="14299" max="14299" width="0.85546875" style="1510" customWidth="1"/>
    <col min="14300" max="14300" width="18.7109375" style="1510" customWidth="1"/>
    <col min="14301" max="14301" width="4.140625" style="1510" customWidth="1"/>
    <col min="14302" max="14302" width="3.5703125" style="1510" customWidth="1"/>
    <col min="14303" max="14303" width="18.7109375" style="1510" customWidth="1"/>
    <col min="14304" max="14304" width="0.85546875" style="1510" customWidth="1"/>
    <col min="14305" max="14305" width="18.7109375" style="1510" customWidth="1"/>
    <col min="14306" max="14306" width="3.7109375" style="1510" customWidth="1"/>
    <col min="14307" max="14307" width="3.140625" style="1510" customWidth="1"/>
    <col min="14308" max="14308" width="18.7109375" style="1510" customWidth="1"/>
    <col min="14309" max="14309" width="0.85546875" style="1510" customWidth="1"/>
    <col min="14310" max="14310" width="18.7109375" style="1510" customWidth="1"/>
    <col min="14311" max="14311" width="2.140625" style="1510" customWidth="1"/>
    <col min="14312" max="14521" width="11.42578125" style="1510"/>
    <col min="14522" max="14522" width="1.42578125" style="1510" customWidth="1"/>
    <col min="14523" max="14523" width="5.140625" style="1510" customWidth="1"/>
    <col min="14524" max="14524" width="1.7109375" style="1510" customWidth="1"/>
    <col min="14525" max="14525" width="3.42578125" style="1510" customWidth="1"/>
    <col min="14526" max="14526" width="18.7109375" style="1510" customWidth="1"/>
    <col min="14527" max="14527" width="0.85546875" style="1510" customWidth="1"/>
    <col min="14528" max="14528" width="18.7109375" style="1510" customWidth="1"/>
    <col min="14529" max="14529" width="3.7109375" style="1510" customWidth="1"/>
    <col min="14530" max="14530" width="3.140625" style="1510" customWidth="1"/>
    <col min="14531" max="14531" width="18.7109375" style="1510" customWidth="1"/>
    <col min="14532" max="14532" width="0.85546875" style="1510" customWidth="1"/>
    <col min="14533" max="14533" width="18.7109375" style="1510" customWidth="1"/>
    <col min="14534" max="14534" width="4.140625" style="1510" customWidth="1"/>
    <col min="14535" max="14535" width="3.5703125" style="1510" customWidth="1"/>
    <col min="14536" max="14536" width="18.7109375" style="1510" customWidth="1"/>
    <col min="14537" max="14537" width="0.85546875" style="1510" customWidth="1"/>
    <col min="14538" max="14538" width="18.7109375" style="1510" customWidth="1"/>
    <col min="14539" max="14539" width="3.7109375" style="1510" customWidth="1"/>
    <col min="14540" max="14540" width="3.140625" style="1510" customWidth="1"/>
    <col min="14541" max="14541" width="18.7109375" style="1510" customWidth="1"/>
    <col min="14542" max="14542" width="0.85546875" style="1510" customWidth="1"/>
    <col min="14543" max="14543" width="18.7109375" style="1510" customWidth="1"/>
    <col min="14544" max="14544" width="2.140625" style="1510" customWidth="1"/>
    <col min="14545" max="14545" width="1.42578125" style="1510" customWidth="1"/>
    <col min="14546" max="14546" width="5.140625" style="1510" customWidth="1"/>
    <col min="14547" max="14547" width="1.7109375" style="1510" customWidth="1"/>
    <col min="14548" max="14548" width="3.42578125" style="1510" customWidth="1"/>
    <col min="14549" max="14549" width="18.7109375" style="1510" customWidth="1"/>
    <col min="14550" max="14550" width="0.85546875" style="1510" customWidth="1"/>
    <col min="14551" max="14551" width="18.7109375" style="1510" customWidth="1"/>
    <col min="14552" max="14552" width="3.7109375" style="1510" customWidth="1"/>
    <col min="14553" max="14553" width="3.140625" style="1510" customWidth="1"/>
    <col min="14554" max="14554" width="18.7109375" style="1510" customWidth="1"/>
    <col min="14555" max="14555" width="0.85546875" style="1510" customWidth="1"/>
    <col min="14556" max="14556" width="18.7109375" style="1510" customWidth="1"/>
    <col min="14557" max="14557" width="4.140625" style="1510" customWidth="1"/>
    <col min="14558" max="14558" width="3.5703125" style="1510" customWidth="1"/>
    <col min="14559" max="14559" width="18.7109375" style="1510" customWidth="1"/>
    <col min="14560" max="14560" width="0.85546875" style="1510" customWidth="1"/>
    <col min="14561" max="14561" width="18.7109375" style="1510" customWidth="1"/>
    <col min="14562" max="14562" width="3.7109375" style="1510" customWidth="1"/>
    <col min="14563" max="14563" width="3.140625" style="1510" customWidth="1"/>
    <col min="14564" max="14564" width="18.7109375" style="1510" customWidth="1"/>
    <col min="14565" max="14565" width="0.85546875" style="1510" customWidth="1"/>
    <col min="14566" max="14566" width="18.7109375" style="1510" customWidth="1"/>
    <col min="14567" max="14567" width="2.140625" style="1510" customWidth="1"/>
    <col min="14568" max="14777" width="11.42578125" style="1510"/>
    <col min="14778" max="14778" width="1.42578125" style="1510" customWidth="1"/>
    <col min="14779" max="14779" width="5.140625" style="1510" customWidth="1"/>
    <col min="14780" max="14780" width="1.7109375" style="1510" customWidth="1"/>
    <col min="14781" max="14781" width="3.42578125" style="1510" customWidth="1"/>
    <col min="14782" max="14782" width="18.7109375" style="1510" customWidth="1"/>
    <col min="14783" max="14783" width="0.85546875" style="1510" customWidth="1"/>
    <col min="14784" max="14784" width="18.7109375" style="1510" customWidth="1"/>
    <col min="14785" max="14785" width="3.7109375" style="1510" customWidth="1"/>
    <col min="14786" max="14786" width="3.140625" style="1510" customWidth="1"/>
    <col min="14787" max="14787" width="18.7109375" style="1510" customWidth="1"/>
    <col min="14788" max="14788" width="0.85546875" style="1510" customWidth="1"/>
    <col min="14789" max="14789" width="18.7109375" style="1510" customWidth="1"/>
    <col min="14790" max="14790" width="4.140625" style="1510" customWidth="1"/>
    <col min="14791" max="14791" width="3.5703125" style="1510" customWidth="1"/>
    <col min="14792" max="14792" width="18.7109375" style="1510" customWidth="1"/>
    <col min="14793" max="14793" width="0.85546875" style="1510" customWidth="1"/>
    <col min="14794" max="14794" width="18.7109375" style="1510" customWidth="1"/>
    <col min="14795" max="14795" width="3.7109375" style="1510" customWidth="1"/>
    <col min="14796" max="14796" width="3.140625" style="1510" customWidth="1"/>
    <col min="14797" max="14797" width="18.7109375" style="1510" customWidth="1"/>
    <col min="14798" max="14798" width="0.85546875" style="1510" customWidth="1"/>
    <col min="14799" max="14799" width="18.7109375" style="1510" customWidth="1"/>
    <col min="14800" max="14800" width="2.140625" style="1510" customWidth="1"/>
    <col min="14801" max="14801" width="1.42578125" style="1510" customWidth="1"/>
    <col min="14802" max="14802" width="5.140625" style="1510" customWidth="1"/>
    <col min="14803" max="14803" width="1.7109375" style="1510" customWidth="1"/>
    <col min="14804" max="14804" width="3.42578125" style="1510" customWidth="1"/>
    <col min="14805" max="14805" width="18.7109375" style="1510" customWidth="1"/>
    <col min="14806" max="14806" width="0.85546875" style="1510" customWidth="1"/>
    <col min="14807" max="14807" width="18.7109375" style="1510" customWidth="1"/>
    <col min="14808" max="14808" width="3.7109375" style="1510" customWidth="1"/>
    <col min="14809" max="14809" width="3.140625" style="1510" customWidth="1"/>
    <col min="14810" max="14810" width="18.7109375" style="1510" customWidth="1"/>
    <col min="14811" max="14811" width="0.85546875" style="1510" customWidth="1"/>
    <col min="14812" max="14812" width="18.7109375" style="1510" customWidth="1"/>
    <col min="14813" max="14813" width="4.140625" style="1510" customWidth="1"/>
    <col min="14814" max="14814" width="3.5703125" style="1510" customWidth="1"/>
    <col min="14815" max="14815" width="18.7109375" style="1510" customWidth="1"/>
    <col min="14816" max="14816" width="0.85546875" style="1510" customWidth="1"/>
    <col min="14817" max="14817" width="18.7109375" style="1510" customWidth="1"/>
    <col min="14818" max="14818" width="3.7109375" style="1510" customWidth="1"/>
    <col min="14819" max="14819" width="3.140625" style="1510" customWidth="1"/>
    <col min="14820" max="14820" width="18.7109375" style="1510" customWidth="1"/>
    <col min="14821" max="14821" width="0.85546875" style="1510" customWidth="1"/>
    <col min="14822" max="14822" width="18.7109375" style="1510" customWidth="1"/>
    <col min="14823" max="14823" width="2.140625" style="1510" customWidth="1"/>
    <col min="14824" max="15033" width="11.42578125" style="1510"/>
    <col min="15034" max="15034" width="1.42578125" style="1510" customWidth="1"/>
    <col min="15035" max="15035" width="5.140625" style="1510" customWidth="1"/>
    <col min="15036" max="15036" width="1.7109375" style="1510" customWidth="1"/>
    <col min="15037" max="15037" width="3.42578125" style="1510" customWidth="1"/>
    <col min="15038" max="15038" width="18.7109375" style="1510" customWidth="1"/>
    <col min="15039" max="15039" width="0.85546875" style="1510" customWidth="1"/>
    <col min="15040" max="15040" width="18.7109375" style="1510" customWidth="1"/>
    <col min="15041" max="15041" width="3.7109375" style="1510" customWidth="1"/>
    <col min="15042" max="15042" width="3.140625" style="1510" customWidth="1"/>
    <col min="15043" max="15043" width="18.7109375" style="1510" customWidth="1"/>
    <col min="15044" max="15044" width="0.85546875" style="1510" customWidth="1"/>
    <col min="15045" max="15045" width="18.7109375" style="1510" customWidth="1"/>
    <col min="15046" max="15046" width="4.140625" style="1510" customWidth="1"/>
    <col min="15047" max="15047" width="3.5703125" style="1510" customWidth="1"/>
    <col min="15048" max="15048" width="18.7109375" style="1510" customWidth="1"/>
    <col min="15049" max="15049" width="0.85546875" style="1510" customWidth="1"/>
    <col min="15050" max="15050" width="18.7109375" style="1510" customWidth="1"/>
    <col min="15051" max="15051" width="3.7109375" style="1510" customWidth="1"/>
    <col min="15052" max="15052" width="3.140625" style="1510" customWidth="1"/>
    <col min="15053" max="15053" width="18.7109375" style="1510" customWidth="1"/>
    <col min="15054" max="15054" width="0.85546875" style="1510" customWidth="1"/>
    <col min="15055" max="15055" width="18.7109375" style="1510" customWidth="1"/>
    <col min="15056" max="15056" width="2.140625" style="1510" customWidth="1"/>
    <col min="15057" max="15057" width="1.42578125" style="1510" customWidth="1"/>
    <col min="15058" max="15058" width="5.140625" style="1510" customWidth="1"/>
    <col min="15059" max="15059" width="1.7109375" style="1510" customWidth="1"/>
    <col min="15060" max="15060" width="3.42578125" style="1510" customWidth="1"/>
    <col min="15061" max="15061" width="18.7109375" style="1510" customWidth="1"/>
    <col min="15062" max="15062" width="0.85546875" style="1510" customWidth="1"/>
    <col min="15063" max="15063" width="18.7109375" style="1510" customWidth="1"/>
    <col min="15064" max="15064" width="3.7109375" style="1510" customWidth="1"/>
    <col min="15065" max="15065" width="3.140625" style="1510" customWidth="1"/>
    <col min="15066" max="15066" width="18.7109375" style="1510" customWidth="1"/>
    <col min="15067" max="15067" width="0.85546875" style="1510" customWidth="1"/>
    <col min="15068" max="15068" width="18.7109375" style="1510" customWidth="1"/>
    <col min="15069" max="15069" width="4.140625" style="1510" customWidth="1"/>
    <col min="15070" max="15070" width="3.5703125" style="1510" customWidth="1"/>
    <col min="15071" max="15071" width="18.7109375" style="1510" customWidth="1"/>
    <col min="15072" max="15072" width="0.85546875" style="1510" customWidth="1"/>
    <col min="15073" max="15073" width="18.7109375" style="1510" customWidth="1"/>
    <col min="15074" max="15074" width="3.7109375" style="1510" customWidth="1"/>
    <col min="15075" max="15075" width="3.140625" style="1510" customWidth="1"/>
    <col min="15076" max="15076" width="18.7109375" style="1510" customWidth="1"/>
    <col min="15077" max="15077" width="0.85546875" style="1510" customWidth="1"/>
    <col min="15078" max="15078" width="18.7109375" style="1510" customWidth="1"/>
    <col min="15079" max="15079" width="2.140625" style="1510" customWidth="1"/>
    <col min="15080" max="15289" width="11.42578125" style="1510"/>
    <col min="15290" max="15290" width="1.42578125" style="1510" customWidth="1"/>
    <col min="15291" max="15291" width="5.140625" style="1510" customWidth="1"/>
    <col min="15292" max="15292" width="1.7109375" style="1510" customWidth="1"/>
    <col min="15293" max="15293" width="3.42578125" style="1510" customWidth="1"/>
    <col min="15294" max="15294" width="18.7109375" style="1510" customWidth="1"/>
    <col min="15295" max="15295" width="0.85546875" style="1510" customWidth="1"/>
    <col min="15296" max="15296" width="18.7109375" style="1510" customWidth="1"/>
    <col min="15297" max="15297" width="3.7109375" style="1510" customWidth="1"/>
    <col min="15298" max="15298" width="3.140625" style="1510" customWidth="1"/>
    <col min="15299" max="15299" width="18.7109375" style="1510" customWidth="1"/>
    <col min="15300" max="15300" width="0.85546875" style="1510" customWidth="1"/>
    <col min="15301" max="15301" width="18.7109375" style="1510" customWidth="1"/>
    <col min="15302" max="15302" width="4.140625" style="1510" customWidth="1"/>
    <col min="15303" max="15303" width="3.5703125" style="1510" customWidth="1"/>
    <col min="15304" max="15304" width="18.7109375" style="1510" customWidth="1"/>
    <col min="15305" max="15305" width="0.85546875" style="1510" customWidth="1"/>
    <col min="15306" max="15306" width="18.7109375" style="1510" customWidth="1"/>
    <col min="15307" max="15307" width="3.7109375" style="1510" customWidth="1"/>
    <col min="15308" max="15308" width="3.140625" style="1510" customWidth="1"/>
    <col min="15309" max="15309" width="18.7109375" style="1510" customWidth="1"/>
    <col min="15310" max="15310" width="0.85546875" style="1510" customWidth="1"/>
    <col min="15311" max="15311" width="18.7109375" style="1510" customWidth="1"/>
    <col min="15312" max="15312" width="2.140625" style="1510" customWidth="1"/>
    <col min="15313" max="15313" width="1.42578125" style="1510" customWidth="1"/>
    <col min="15314" max="15314" width="5.140625" style="1510" customWidth="1"/>
    <col min="15315" max="15315" width="1.7109375" style="1510" customWidth="1"/>
    <col min="15316" max="15316" width="3.42578125" style="1510" customWidth="1"/>
    <col min="15317" max="15317" width="18.7109375" style="1510" customWidth="1"/>
    <col min="15318" max="15318" width="0.85546875" style="1510" customWidth="1"/>
    <col min="15319" max="15319" width="18.7109375" style="1510" customWidth="1"/>
    <col min="15320" max="15320" width="3.7109375" style="1510" customWidth="1"/>
    <col min="15321" max="15321" width="3.140625" style="1510" customWidth="1"/>
    <col min="15322" max="15322" width="18.7109375" style="1510" customWidth="1"/>
    <col min="15323" max="15323" width="0.85546875" style="1510" customWidth="1"/>
    <col min="15324" max="15324" width="18.7109375" style="1510" customWidth="1"/>
    <col min="15325" max="15325" width="4.140625" style="1510" customWidth="1"/>
    <col min="15326" max="15326" width="3.5703125" style="1510" customWidth="1"/>
    <col min="15327" max="15327" width="18.7109375" style="1510" customWidth="1"/>
    <col min="15328" max="15328" width="0.85546875" style="1510" customWidth="1"/>
    <col min="15329" max="15329" width="18.7109375" style="1510" customWidth="1"/>
    <col min="15330" max="15330" width="3.7109375" style="1510" customWidth="1"/>
    <col min="15331" max="15331" width="3.140625" style="1510" customWidth="1"/>
    <col min="15332" max="15332" width="18.7109375" style="1510" customWidth="1"/>
    <col min="15333" max="15333" width="0.85546875" style="1510" customWidth="1"/>
    <col min="15334" max="15334" width="18.7109375" style="1510" customWidth="1"/>
    <col min="15335" max="15335" width="2.140625" style="1510" customWidth="1"/>
    <col min="15336" max="15545" width="11.42578125" style="1510"/>
    <col min="15546" max="15546" width="1.42578125" style="1510" customWidth="1"/>
    <col min="15547" max="15547" width="5.140625" style="1510" customWidth="1"/>
    <col min="15548" max="15548" width="1.7109375" style="1510" customWidth="1"/>
    <col min="15549" max="15549" width="3.42578125" style="1510" customWidth="1"/>
    <col min="15550" max="15550" width="18.7109375" style="1510" customWidth="1"/>
    <col min="15551" max="15551" width="0.85546875" style="1510" customWidth="1"/>
    <col min="15552" max="15552" width="18.7109375" style="1510" customWidth="1"/>
    <col min="15553" max="15553" width="3.7109375" style="1510" customWidth="1"/>
    <col min="15554" max="15554" width="3.140625" style="1510" customWidth="1"/>
    <col min="15555" max="15555" width="18.7109375" style="1510" customWidth="1"/>
    <col min="15556" max="15556" width="0.85546875" style="1510" customWidth="1"/>
    <col min="15557" max="15557" width="18.7109375" style="1510" customWidth="1"/>
    <col min="15558" max="15558" width="4.140625" style="1510" customWidth="1"/>
    <col min="15559" max="15559" width="3.5703125" style="1510" customWidth="1"/>
    <col min="15560" max="15560" width="18.7109375" style="1510" customWidth="1"/>
    <col min="15561" max="15561" width="0.85546875" style="1510" customWidth="1"/>
    <col min="15562" max="15562" width="18.7109375" style="1510" customWidth="1"/>
    <col min="15563" max="15563" width="3.7109375" style="1510" customWidth="1"/>
    <col min="15564" max="15564" width="3.140625" style="1510" customWidth="1"/>
    <col min="15565" max="15565" width="18.7109375" style="1510" customWidth="1"/>
    <col min="15566" max="15566" width="0.85546875" style="1510" customWidth="1"/>
    <col min="15567" max="15567" width="18.7109375" style="1510" customWidth="1"/>
    <col min="15568" max="15568" width="2.140625" style="1510" customWidth="1"/>
    <col min="15569" max="15569" width="1.42578125" style="1510" customWidth="1"/>
    <col min="15570" max="15570" width="5.140625" style="1510" customWidth="1"/>
    <col min="15571" max="15571" width="1.7109375" style="1510" customWidth="1"/>
    <col min="15572" max="15572" width="3.42578125" style="1510" customWidth="1"/>
    <col min="15573" max="15573" width="18.7109375" style="1510" customWidth="1"/>
    <col min="15574" max="15574" width="0.85546875" style="1510" customWidth="1"/>
    <col min="15575" max="15575" width="18.7109375" style="1510" customWidth="1"/>
    <col min="15576" max="15576" width="3.7109375" style="1510" customWidth="1"/>
    <col min="15577" max="15577" width="3.140625" style="1510" customWidth="1"/>
    <col min="15578" max="15578" width="18.7109375" style="1510" customWidth="1"/>
    <col min="15579" max="15579" width="0.85546875" style="1510" customWidth="1"/>
    <col min="15580" max="15580" width="18.7109375" style="1510" customWidth="1"/>
    <col min="15581" max="15581" width="4.140625" style="1510" customWidth="1"/>
    <col min="15582" max="15582" width="3.5703125" style="1510" customWidth="1"/>
    <col min="15583" max="15583" width="18.7109375" style="1510" customWidth="1"/>
    <col min="15584" max="15584" width="0.85546875" style="1510" customWidth="1"/>
    <col min="15585" max="15585" width="18.7109375" style="1510" customWidth="1"/>
    <col min="15586" max="15586" width="3.7109375" style="1510" customWidth="1"/>
    <col min="15587" max="15587" width="3.140625" style="1510" customWidth="1"/>
    <col min="15588" max="15588" width="18.7109375" style="1510" customWidth="1"/>
    <col min="15589" max="15589" width="0.85546875" style="1510" customWidth="1"/>
    <col min="15590" max="15590" width="18.7109375" style="1510" customWidth="1"/>
    <col min="15591" max="15591" width="2.140625" style="1510" customWidth="1"/>
    <col min="15592" max="15801" width="11.42578125" style="1510"/>
    <col min="15802" max="15802" width="1.42578125" style="1510" customWidth="1"/>
    <col min="15803" max="15803" width="5.140625" style="1510" customWidth="1"/>
    <col min="15804" max="15804" width="1.7109375" style="1510" customWidth="1"/>
    <col min="15805" max="15805" width="3.42578125" style="1510" customWidth="1"/>
    <col min="15806" max="15806" width="18.7109375" style="1510" customWidth="1"/>
    <col min="15807" max="15807" width="0.85546875" style="1510" customWidth="1"/>
    <col min="15808" max="15808" width="18.7109375" style="1510" customWidth="1"/>
    <col min="15809" max="15809" width="3.7109375" style="1510" customWidth="1"/>
    <col min="15810" max="15810" width="3.140625" style="1510" customWidth="1"/>
    <col min="15811" max="15811" width="18.7109375" style="1510" customWidth="1"/>
    <col min="15812" max="15812" width="0.85546875" style="1510" customWidth="1"/>
    <col min="15813" max="15813" width="18.7109375" style="1510" customWidth="1"/>
    <col min="15814" max="15814" width="4.140625" style="1510" customWidth="1"/>
    <col min="15815" max="15815" width="3.5703125" style="1510" customWidth="1"/>
    <col min="15816" max="15816" width="18.7109375" style="1510" customWidth="1"/>
    <col min="15817" max="15817" width="0.85546875" style="1510" customWidth="1"/>
    <col min="15818" max="15818" width="18.7109375" style="1510" customWidth="1"/>
    <col min="15819" max="15819" width="3.7109375" style="1510" customWidth="1"/>
    <col min="15820" max="15820" width="3.140625" style="1510" customWidth="1"/>
    <col min="15821" max="15821" width="18.7109375" style="1510" customWidth="1"/>
    <col min="15822" max="15822" width="0.85546875" style="1510" customWidth="1"/>
    <col min="15823" max="15823" width="18.7109375" style="1510" customWidth="1"/>
    <col min="15824" max="15824" width="2.140625" style="1510" customWidth="1"/>
    <col min="15825" max="15825" width="1.42578125" style="1510" customWidth="1"/>
    <col min="15826" max="15826" width="5.140625" style="1510" customWidth="1"/>
    <col min="15827" max="15827" width="1.7109375" style="1510" customWidth="1"/>
    <col min="15828" max="15828" width="3.42578125" style="1510" customWidth="1"/>
    <col min="15829" max="15829" width="18.7109375" style="1510" customWidth="1"/>
    <col min="15830" max="15830" width="0.85546875" style="1510" customWidth="1"/>
    <col min="15831" max="15831" width="18.7109375" style="1510" customWidth="1"/>
    <col min="15832" max="15832" width="3.7109375" style="1510" customWidth="1"/>
    <col min="15833" max="15833" width="3.140625" style="1510" customWidth="1"/>
    <col min="15834" max="15834" width="18.7109375" style="1510" customWidth="1"/>
    <col min="15835" max="15835" width="0.85546875" style="1510" customWidth="1"/>
    <col min="15836" max="15836" width="18.7109375" style="1510" customWidth="1"/>
    <col min="15837" max="15837" width="4.140625" style="1510" customWidth="1"/>
    <col min="15838" max="15838" width="3.5703125" style="1510" customWidth="1"/>
    <col min="15839" max="15839" width="18.7109375" style="1510" customWidth="1"/>
    <col min="15840" max="15840" width="0.85546875" style="1510" customWidth="1"/>
    <col min="15841" max="15841" width="18.7109375" style="1510" customWidth="1"/>
    <col min="15842" max="15842" width="3.7109375" style="1510" customWidth="1"/>
    <col min="15843" max="15843" width="3.140625" style="1510" customWidth="1"/>
    <col min="15844" max="15844" width="18.7109375" style="1510" customWidth="1"/>
    <col min="15845" max="15845" width="0.85546875" style="1510" customWidth="1"/>
    <col min="15846" max="15846" width="18.7109375" style="1510" customWidth="1"/>
    <col min="15847" max="15847" width="2.140625" style="1510" customWidth="1"/>
    <col min="15848" max="16057" width="11.42578125" style="1510"/>
    <col min="16058" max="16058" width="1.42578125" style="1510" customWidth="1"/>
    <col min="16059" max="16059" width="5.140625" style="1510" customWidth="1"/>
    <col min="16060" max="16060" width="1.7109375" style="1510" customWidth="1"/>
    <col min="16061" max="16061" width="3.42578125" style="1510" customWidth="1"/>
    <col min="16062" max="16062" width="18.7109375" style="1510" customWidth="1"/>
    <col min="16063" max="16063" width="0.85546875" style="1510" customWidth="1"/>
    <col min="16064" max="16064" width="18.7109375" style="1510" customWidth="1"/>
    <col min="16065" max="16065" width="3.7109375" style="1510" customWidth="1"/>
    <col min="16066" max="16066" width="3.140625" style="1510" customWidth="1"/>
    <col min="16067" max="16067" width="18.7109375" style="1510" customWidth="1"/>
    <col min="16068" max="16068" width="0.85546875" style="1510" customWidth="1"/>
    <col min="16069" max="16069" width="18.7109375" style="1510" customWidth="1"/>
    <col min="16070" max="16070" width="4.140625" style="1510" customWidth="1"/>
    <col min="16071" max="16071" width="3.5703125" style="1510" customWidth="1"/>
    <col min="16072" max="16072" width="18.7109375" style="1510" customWidth="1"/>
    <col min="16073" max="16073" width="0.85546875" style="1510" customWidth="1"/>
    <col min="16074" max="16074" width="18.7109375" style="1510" customWidth="1"/>
    <col min="16075" max="16075" width="3.7109375" style="1510" customWidth="1"/>
    <col min="16076" max="16076" width="3.140625" style="1510" customWidth="1"/>
    <col min="16077" max="16077" width="18.7109375" style="1510" customWidth="1"/>
    <col min="16078" max="16078" width="0.85546875" style="1510" customWidth="1"/>
    <col min="16079" max="16079" width="18.7109375" style="1510" customWidth="1"/>
    <col min="16080" max="16080" width="2.140625" style="1510" customWidth="1"/>
    <col min="16081" max="16081" width="1.42578125" style="1510" customWidth="1"/>
    <col min="16082" max="16082" width="5.140625" style="1510" customWidth="1"/>
    <col min="16083" max="16083" width="1.7109375" style="1510" customWidth="1"/>
    <col min="16084" max="16084" width="3.42578125" style="1510" customWidth="1"/>
    <col min="16085" max="16085" width="18.7109375" style="1510" customWidth="1"/>
    <col min="16086" max="16086" width="0.85546875" style="1510" customWidth="1"/>
    <col min="16087" max="16087" width="18.7109375" style="1510" customWidth="1"/>
    <col min="16088" max="16088" width="3.7109375" style="1510" customWidth="1"/>
    <col min="16089" max="16089" width="3.140625" style="1510" customWidth="1"/>
    <col min="16090" max="16090" width="18.7109375" style="1510" customWidth="1"/>
    <col min="16091" max="16091" width="0.85546875" style="1510" customWidth="1"/>
    <col min="16092" max="16092" width="18.7109375" style="1510" customWidth="1"/>
    <col min="16093" max="16093" width="4.140625" style="1510" customWidth="1"/>
    <col min="16094" max="16094" width="3.5703125" style="1510" customWidth="1"/>
    <col min="16095" max="16095" width="18.7109375" style="1510" customWidth="1"/>
    <col min="16096" max="16096" width="0.85546875" style="1510" customWidth="1"/>
    <col min="16097" max="16097" width="18.7109375" style="1510" customWidth="1"/>
    <col min="16098" max="16098" width="3.7109375" style="1510" customWidth="1"/>
    <col min="16099" max="16099" width="3.140625" style="1510" customWidth="1"/>
    <col min="16100" max="16100" width="18.7109375" style="1510" customWidth="1"/>
    <col min="16101" max="16101" width="0.85546875" style="1510" customWidth="1"/>
    <col min="16102" max="16102" width="18.7109375" style="1510" customWidth="1"/>
    <col min="16103" max="16103" width="2.140625" style="1510" customWidth="1"/>
    <col min="16104" max="16384" width="11.42578125" style="1510"/>
  </cols>
  <sheetData>
    <row r="1" spans="2:51" ht="6.75" customHeight="1" thickBot="1" x14ac:dyDescent="0.25"/>
    <row r="2" spans="2:51" s="687" customFormat="1" ht="18" customHeight="1" thickBot="1" x14ac:dyDescent="0.3">
      <c r="B2" s="4062" t="s">
        <v>1246</v>
      </c>
      <c r="C2" s="4063"/>
      <c r="D2" s="4063"/>
      <c r="E2" s="4063"/>
      <c r="F2" s="4063"/>
      <c r="G2" s="4064"/>
      <c r="H2" s="4071" t="s">
        <v>1247</v>
      </c>
      <c r="I2" s="4072"/>
      <c r="J2" s="4072"/>
      <c r="K2" s="4072"/>
      <c r="L2" s="4072"/>
      <c r="M2" s="4072"/>
      <c r="N2" s="4072"/>
      <c r="O2" s="4072"/>
      <c r="P2" s="4072"/>
      <c r="Q2" s="4072"/>
      <c r="R2" s="4072"/>
      <c r="S2" s="1511"/>
      <c r="T2" s="4149" t="s">
        <v>1248</v>
      </c>
      <c r="U2" s="4149"/>
      <c r="V2" s="4149"/>
      <c r="W2" s="4150"/>
      <c r="X2" s="4080" t="s">
        <v>1249</v>
      </c>
      <c r="Y2" s="4081"/>
      <c r="Z2" s="4081"/>
      <c r="AA2" s="4081"/>
      <c r="AB2" s="4081"/>
      <c r="AC2" s="4082"/>
      <c r="AD2" s="1512"/>
      <c r="AE2" s="1512"/>
      <c r="AF2" s="1513"/>
      <c r="AG2" s="1513"/>
      <c r="AH2" s="1513"/>
      <c r="AI2" s="1513"/>
      <c r="AJ2" s="1513"/>
      <c r="AK2" s="1514"/>
      <c r="AL2" s="1514"/>
      <c r="AM2" s="1514"/>
      <c r="AN2" s="1513"/>
      <c r="AO2" s="1515"/>
      <c r="AP2" s="1515"/>
      <c r="AY2" s="1516"/>
    </row>
    <row r="3" spans="2:51" s="687" customFormat="1" ht="18" customHeight="1" x14ac:dyDescent="0.25">
      <c r="B3" s="4065"/>
      <c r="C3" s="4066"/>
      <c r="D3" s="4066"/>
      <c r="E3" s="4066"/>
      <c r="F3" s="4066"/>
      <c r="G3" s="4067"/>
      <c r="H3" s="4074"/>
      <c r="I3" s="4075"/>
      <c r="J3" s="4075"/>
      <c r="K3" s="4075"/>
      <c r="L3" s="4075"/>
      <c r="M3" s="4075"/>
      <c r="N3" s="4075"/>
      <c r="O3" s="4075"/>
      <c r="P3" s="4075"/>
      <c r="Q3" s="4075"/>
      <c r="R3" s="4075"/>
      <c r="S3" s="1517"/>
      <c r="T3" s="4151" t="str">
        <f>CONCATENATE(B9," à ",B225)</f>
        <v>17 à 21</v>
      </c>
      <c r="U3" s="4151"/>
      <c r="V3" s="4151"/>
      <c r="W3" s="4152"/>
      <c r="X3" s="4083" t="s">
        <v>1250</v>
      </c>
      <c r="Y3" s="4084"/>
      <c r="Z3" s="4084"/>
      <c r="AA3" s="4084"/>
      <c r="AB3" s="4084"/>
      <c r="AC3" s="4085"/>
      <c r="AD3" s="1512"/>
      <c r="AE3" s="1512"/>
      <c r="AF3" s="1518" t="s">
        <v>1251</v>
      </c>
      <c r="AG3" s="1519"/>
      <c r="AH3" s="1520"/>
      <c r="AI3" s="1520"/>
      <c r="AJ3" s="1520"/>
      <c r="AK3" s="1520"/>
      <c r="AL3" s="1520"/>
      <c r="AM3" s="1520"/>
      <c r="AN3" s="1521"/>
      <c r="AO3" s="1515"/>
      <c r="AP3" s="1522"/>
      <c r="AQ3" s="1523"/>
      <c r="AR3" s="1524"/>
      <c r="AY3" s="1516"/>
    </row>
    <row r="4" spans="2:51" s="687" customFormat="1" ht="18" customHeight="1" x14ac:dyDescent="0.25">
      <c r="B4" s="4065"/>
      <c r="C4" s="4066"/>
      <c r="D4" s="4066"/>
      <c r="E4" s="4066"/>
      <c r="F4" s="4066"/>
      <c r="G4" s="4067"/>
      <c r="H4" s="4077"/>
      <c r="I4" s="4078"/>
      <c r="J4" s="4078"/>
      <c r="K4" s="4078"/>
      <c r="L4" s="4078"/>
      <c r="M4" s="4078"/>
      <c r="N4" s="4078"/>
      <c r="O4" s="4078"/>
      <c r="P4" s="4078"/>
      <c r="Q4" s="4078"/>
      <c r="R4" s="4078"/>
      <c r="S4" s="1525"/>
      <c r="T4" s="4153"/>
      <c r="U4" s="4153"/>
      <c r="V4" s="4153"/>
      <c r="W4" s="4154"/>
      <c r="X4" s="4086" t="s">
        <v>1252</v>
      </c>
      <c r="Y4" s="4087"/>
      <c r="Z4" s="4087"/>
      <c r="AA4" s="4087"/>
      <c r="AB4" s="4087"/>
      <c r="AC4" s="4088"/>
      <c r="AD4" s="1512"/>
      <c r="AE4" s="1512"/>
      <c r="AF4" s="1526" t="s">
        <v>1253</v>
      </c>
      <c r="AG4" s="1527"/>
      <c r="AH4" s="1528"/>
      <c r="AI4" s="1528"/>
      <c r="AJ4" s="1528"/>
      <c r="AK4" s="1528"/>
      <c r="AL4" s="1528"/>
      <c r="AM4" s="1528"/>
      <c r="AN4" s="1529"/>
      <c r="AO4" s="1515"/>
      <c r="AP4" s="1530" t="s">
        <v>1254</v>
      </c>
      <c r="AQ4" s="1531"/>
      <c r="AR4" s="1532"/>
      <c r="AY4" s="1516"/>
    </row>
    <row r="5" spans="2:51" s="687" customFormat="1" ht="18" customHeight="1" x14ac:dyDescent="0.25">
      <c r="B5" s="4065"/>
      <c r="C5" s="4066"/>
      <c r="D5" s="4066"/>
      <c r="E5" s="4066"/>
      <c r="F5" s="4066"/>
      <c r="G5" s="4067"/>
      <c r="H5" s="4155" t="s">
        <v>1255</v>
      </c>
      <c r="I5" s="4156"/>
      <c r="J5" s="4156"/>
      <c r="K5" s="4156"/>
      <c r="L5" s="4156"/>
      <c r="M5" s="4159">
        <f>D9</f>
        <v>42849</v>
      </c>
      <c r="N5" s="4159"/>
      <c r="O5" s="4159"/>
      <c r="P5" s="4159"/>
      <c r="Q5" s="4159"/>
      <c r="R5" s="4161">
        <f>AB201</f>
        <v>42883</v>
      </c>
      <c r="S5" s="4161"/>
      <c r="T5" s="4161"/>
      <c r="U5" s="4161"/>
      <c r="V5" s="4161"/>
      <c r="W5" s="4144"/>
      <c r="X5" s="4086" t="s">
        <v>1256</v>
      </c>
      <c r="Y5" s="4087"/>
      <c r="Z5" s="4087"/>
      <c r="AA5" s="4087"/>
      <c r="AB5" s="4087"/>
      <c r="AC5" s="4088"/>
      <c r="AD5" s="1533"/>
      <c r="AE5" s="1533"/>
      <c r="AF5" s="1526" t="s">
        <v>1257</v>
      </c>
      <c r="AG5" s="1527"/>
      <c r="AH5" s="1534"/>
      <c r="AI5" s="1534"/>
      <c r="AJ5" s="1534"/>
      <c r="AK5" s="1534"/>
      <c r="AL5" s="1534"/>
      <c r="AM5" s="1534"/>
      <c r="AN5" s="1535"/>
      <c r="AO5" s="1515"/>
      <c r="AP5" s="1530" t="s">
        <v>1258</v>
      </c>
      <c r="AQ5" s="1531"/>
      <c r="AR5" s="1532"/>
      <c r="AY5" s="1516"/>
    </row>
    <row r="6" spans="2:51" s="687" customFormat="1" ht="18" customHeight="1" x14ac:dyDescent="0.2">
      <c r="B6" s="4068"/>
      <c r="C6" s="4069"/>
      <c r="D6" s="4069"/>
      <c r="E6" s="4069"/>
      <c r="F6" s="4069"/>
      <c r="G6" s="4070"/>
      <c r="H6" s="4157"/>
      <c r="I6" s="4158"/>
      <c r="J6" s="4158"/>
      <c r="K6" s="4158"/>
      <c r="L6" s="4158"/>
      <c r="M6" s="4160"/>
      <c r="N6" s="4160"/>
      <c r="O6" s="4160"/>
      <c r="P6" s="4160"/>
      <c r="Q6" s="4160"/>
      <c r="R6" s="4162"/>
      <c r="S6" s="4162"/>
      <c r="T6" s="4162"/>
      <c r="U6" s="4162"/>
      <c r="V6" s="4162"/>
      <c r="W6" s="4145"/>
      <c r="X6" s="3577" t="s">
        <v>1259</v>
      </c>
      <c r="Y6" s="3578"/>
      <c r="Z6" s="3578"/>
      <c r="AA6" s="3578"/>
      <c r="AB6" s="3578"/>
      <c r="AC6" s="4095"/>
      <c r="AD6" s="1533"/>
      <c r="AE6" s="1533"/>
      <c r="AF6" s="1536" t="s">
        <v>1260</v>
      </c>
      <c r="AG6" s="1537"/>
      <c r="AH6" s="1537"/>
      <c r="AI6" s="1537"/>
      <c r="AJ6" s="1537"/>
      <c r="AK6" s="1537"/>
      <c r="AL6" s="1537"/>
      <c r="AM6" s="1537"/>
      <c r="AN6" s="1538"/>
      <c r="AO6" s="1515"/>
      <c r="AP6" s="1530" t="s">
        <v>1261</v>
      </c>
      <c r="AQ6" s="1531"/>
      <c r="AR6" s="1532"/>
      <c r="AY6" s="1516"/>
    </row>
    <row r="7" spans="2:51" s="687" customFormat="1" ht="15" customHeight="1" thickBot="1" x14ac:dyDescent="0.3">
      <c r="B7" s="1539" t="s">
        <v>387</v>
      </c>
      <c r="C7" s="1540" t="str">
        <f ca="1">CELL("nomfichier")</f>
        <v>D:\Données\Copie_ancien_DD\0-UPRT.fait\1-UPRT.FR-SITE-WEB\ff-fiches-fabrications\ff-fiches-fabrication-maj-08-2020\[tranmission.des.savoirs.xlsx]Transmission des savoirs.13.03</v>
      </c>
      <c r="D7" s="1541"/>
      <c r="E7" s="1541"/>
      <c r="F7" s="1541"/>
      <c r="G7" s="1541"/>
      <c r="H7" s="1541"/>
      <c r="I7" s="1541"/>
      <c r="J7" s="1541"/>
      <c r="K7" s="1541"/>
      <c r="L7" s="1541"/>
      <c r="M7" s="1541"/>
      <c r="N7" s="1541"/>
      <c r="O7" s="1541"/>
      <c r="P7" s="1541"/>
      <c r="Q7" s="1541"/>
      <c r="R7" s="1541"/>
      <c r="S7" s="1541"/>
      <c r="T7" s="1541"/>
      <c r="U7" s="1541"/>
      <c r="V7" s="1541"/>
      <c r="W7" s="1541"/>
      <c r="X7" s="4050">
        <f ca="1">NOW()</f>
        <v>45016.430956249998</v>
      </c>
      <c r="Y7" s="4050"/>
      <c r="Z7" s="4050"/>
      <c r="AA7" s="4050"/>
      <c r="AB7" s="4050"/>
      <c r="AC7" s="4051"/>
      <c r="AD7" s="1542"/>
      <c r="AE7" s="1542"/>
      <c r="AF7" s="1543" t="s">
        <v>1262</v>
      </c>
      <c r="AG7" s="1542"/>
      <c r="AH7" s="1542"/>
      <c r="AI7" s="1542"/>
      <c r="AJ7" s="1544" t="s">
        <v>1263</v>
      </c>
      <c r="AK7" s="1545"/>
      <c r="AL7" s="1545"/>
      <c r="AM7" s="1545"/>
      <c r="AO7" s="1546" t="s">
        <v>290</v>
      </c>
      <c r="AP7" s="1547"/>
      <c r="AQ7" s="1548"/>
      <c r="AR7" s="1549"/>
      <c r="AY7" s="1516"/>
    </row>
    <row r="8" spans="2:51" ht="16.5" thickBot="1" x14ac:dyDescent="0.25">
      <c r="D8" s="1550"/>
      <c r="E8" s="1550"/>
      <c r="F8" s="1550"/>
      <c r="G8" s="1550"/>
      <c r="H8" s="1550"/>
      <c r="I8" s="1550"/>
      <c r="J8" s="1550"/>
      <c r="K8" s="1550"/>
      <c r="L8" s="1550"/>
      <c r="M8" s="1550"/>
      <c r="N8" s="1550"/>
      <c r="O8" s="1550"/>
      <c r="P8" s="1550"/>
      <c r="Q8" s="1550"/>
      <c r="R8" s="1550"/>
      <c r="S8" s="1550"/>
      <c r="T8" s="1550"/>
      <c r="U8" s="1550"/>
      <c r="V8" s="1550"/>
      <c r="W8" s="1550"/>
      <c r="X8" s="1550"/>
      <c r="Y8" s="1550"/>
      <c r="Z8" s="1550"/>
      <c r="AA8" s="1550"/>
      <c r="AB8" s="1550"/>
      <c r="AC8" s="1550"/>
      <c r="AD8" s="1550"/>
      <c r="AE8" s="1550"/>
      <c r="AF8" s="1533"/>
      <c r="AG8" s="1550"/>
      <c r="AH8" s="1550"/>
      <c r="AI8" s="1550"/>
      <c r="AJ8" s="1550"/>
      <c r="AK8" s="1550"/>
      <c r="AL8" s="1550"/>
      <c r="AM8" s="1550"/>
      <c r="AN8" s="1550"/>
      <c r="AP8" s="1551">
        <f>YEAR(D9)</f>
        <v>2017</v>
      </c>
      <c r="AQ8" s="1552" t="s">
        <v>1264</v>
      </c>
      <c r="AR8" s="1553"/>
      <c r="AY8" s="1554"/>
    </row>
    <row r="9" spans="2:51" ht="9.9499999999999993" customHeight="1" thickBot="1" x14ac:dyDescent="0.3">
      <c r="B9" s="4106">
        <f>(INT(MOD(INT((D9-2)/7)+0.6,52+5/28))+1)</f>
        <v>17</v>
      </c>
      <c r="D9" s="4146">
        <v>42849</v>
      </c>
      <c r="E9" s="1555"/>
      <c r="F9" s="1555"/>
      <c r="G9" s="1555"/>
      <c r="H9" s="4109">
        <f>D9+1</f>
        <v>42850</v>
      </c>
      <c r="I9" s="1555"/>
      <c r="J9" s="1555"/>
      <c r="K9" s="1555"/>
      <c r="L9" s="4109">
        <f>H9+1</f>
        <v>42851</v>
      </c>
      <c r="M9" s="1555"/>
      <c r="N9" s="1555"/>
      <c r="O9" s="1555"/>
      <c r="P9" s="4109">
        <f>L9+1</f>
        <v>42852</v>
      </c>
      <c r="Q9" s="1555"/>
      <c r="R9" s="1555"/>
      <c r="S9" s="1555"/>
      <c r="T9" s="4109">
        <f>P9+1</f>
        <v>42853</v>
      </c>
      <c r="U9" s="1555"/>
      <c r="V9" s="1555"/>
      <c r="W9" s="1555"/>
      <c r="X9" s="4109">
        <f>T9+1</f>
        <v>42854</v>
      </c>
      <c r="Y9" s="1555"/>
      <c r="Z9" s="1555"/>
      <c r="AA9" s="1555"/>
      <c r="AB9" s="4109">
        <f>X9+1</f>
        <v>42855</v>
      </c>
      <c r="AC9" s="1555"/>
      <c r="AD9" s="1555"/>
      <c r="AE9" s="1555"/>
      <c r="AF9" s="3934" t="s">
        <v>1265</v>
      </c>
      <c r="AI9" s="1555"/>
      <c r="AJ9" s="3934" t="s">
        <v>1266</v>
      </c>
      <c r="AK9" s="1550"/>
      <c r="AL9" s="1550"/>
      <c r="AM9" s="1550"/>
      <c r="AN9" s="4141" t="s">
        <v>1267</v>
      </c>
      <c r="AP9" s="1557" t="s">
        <v>1268</v>
      </c>
      <c r="AQ9" s="1558"/>
      <c r="AR9" s="1553"/>
      <c r="AY9" s="1554"/>
    </row>
    <row r="10" spans="2:51" ht="5.0999999999999996" customHeight="1" x14ac:dyDescent="0.2">
      <c r="B10" s="4107"/>
      <c r="D10" s="4147"/>
      <c r="E10" s="1559"/>
      <c r="F10" s="1560"/>
      <c r="G10" s="1559"/>
      <c r="H10" s="4110"/>
      <c r="I10" s="1559"/>
      <c r="J10" s="1560"/>
      <c r="K10" s="1559"/>
      <c r="L10" s="4110"/>
      <c r="M10" s="1559"/>
      <c r="N10" s="1560"/>
      <c r="O10" s="1559"/>
      <c r="P10" s="4110"/>
      <c r="Q10" s="1559"/>
      <c r="R10" s="1560"/>
      <c r="S10" s="1559"/>
      <c r="T10" s="4110"/>
      <c r="U10" s="1559"/>
      <c r="V10" s="1560"/>
      <c r="W10" s="1559"/>
      <c r="X10" s="4110"/>
      <c r="Y10" s="1559"/>
      <c r="Z10" s="1560"/>
      <c r="AA10" s="1559"/>
      <c r="AB10" s="4110"/>
      <c r="AC10" s="1559"/>
      <c r="AD10" s="1560"/>
      <c r="AE10" s="1559"/>
      <c r="AF10" s="3935"/>
      <c r="AI10" s="1559"/>
      <c r="AJ10" s="3935"/>
      <c r="AK10" s="1550"/>
      <c r="AL10" s="1550"/>
      <c r="AM10" s="1550"/>
      <c r="AN10" s="4142"/>
      <c r="AP10" s="1561">
        <f>DATE(AP8,1,1)</f>
        <v>42736</v>
      </c>
      <c r="AQ10" s="1562" t="s">
        <v>1269</v>
      </c>
      <c r="AR10" s="1553"/>
      <c r="AY10" s="1554"/>
    </row>
    <row r="11" spans="2:51" ht="9.9499999999999993" customHeight="1" thickBot="1" x14ac:dyDescent="0.25">
      <c r="B11" s="4108"/>
      <c r="D11" s="4148"/>
      <c r="E11" s="1555"/>
      <c r="F11" s="1555"/>
      <c r="G11" s="1555"/>
      <c r="H11" s="4111"/>
      <c r="I11" s="1555"/>
      <c r="J11" s="1555"/>
      <c r="K11" s="1555"/>
      <c r="L11" s="4111"/>
      <c r="M11" s="1555"/>
      <c r="N11" s="1555"/>
      <c r="O11" s="1555"/>
      <c r="P11" s="4111"/>
      <c r="Q11" s="1555"/>
      <c r="R11" s="1555"/>
      <c r="S11" s="1555"/>
      <c r="T11" s="4111"/>
      <c r="U11" s="1555"/>
      <c r="V11" s="1555"/>
      <c r="W11" s="1555"/>
      <c r="X11" s="4111"/>
      <c r="Y11" s="1555"/>
      <c r="Z11" s="1555"/>
      <c r="AA11" s="1555"/>
      <c r="AB11" s="4111"/>
      <c r="AC11" s="1555"/>
      <c r="AD11" s="1555"/>
      <c r="AE11" s="1555"/>
      <c r="AF11" s="3936"/>
      <c r="AI11" s="1555"/>
      <c r="AJ11" s="3936"/>
      <c r="AK11" s="1550"/>
      <c r="AL11" s="1550"/>
      <c r="AM11" s="1550"/>
      <c r="AN11" s="4143"/>
      <c r="AP11" s="1563">
        <f>DATE(AP8,IF((25-MOD((11*MOD(AP8-1900,19)+4-INT((7*MOD(AP8-1900,19)+1)/19)),29)-MOD(AP8-1900+INT((AP8-1900)/4)+31-MOD((11*MOD(AP8-1900,19)+4-INT((7*MOD(AP8-1900,19)+1)/19)),29),7))&gt;0,4,3),IF((25-MOD((11*MOD(AP8-1900,19)+4-INT((7*MOD(AP8-1900,19)+1)/19)),29)-MOD(AP8-1900+INT((AP8-1900)/4)+31-MOD((11*MOD(AP8-1900,19)+4-INT((7*MOD(AP8-1900,19)+1)/19)),29),7))&gt;0,(25-MOD((11*MOD(AP8-1900,19)+4-INT((7*MOD(AP8-1900,19)+1)/19)),29)-MOD(AP8-1900+INT((AP8-1900)/4)+31-MOD((11*MOD(AP8-1900,19)+4-INT((7*MOD(AP8-1900,19)+1)/19)),29),7)),31+(25-MOD((11*MOD(AP8-1900,19)+4-INT((7*MOD(AP8-1900,19)+1)/19)),29)-MOD(AP8-1900+INT((AP8-1900)/4)+31-MOD((11*MOD(AP8-1900,19)+4-INT((7*MOD(AP8-1900,19)+1)/19)),29),7))))+1</f>
        <v>42842</v>
      </c>
      <c r="AQ11" s="1562" t="s">
        <v>1270</v>
      </c>
      <c r="AR11" s="1553"/>
      <c r="AY11" s="1554"/>
    </row>
    <row r="12" spans="2:51" ht="9.9499999999999993" customHeight="1" x14ac:dyDescent="0.25">
      <c r="B12" s="1564"/>
      <c r="D12" s="1565"/>
      <c r="E12" s="1566"/>
      <c r="F12" s="1566"/>
      <c r="G12" s="1566"/>
      <c r="H12" s="1567"/>
      <c r="I12" s="1566"/>
      <c r="J12" s="1566"/>
      <c r="K12" s="1566"/>
      <c r="L12" s="1568"/>
      <c r="M12" s="1566"/>
      <c r="N12" s="1566"/>
      <c r="O12" s="1566"/>
      <c r="P12" s="1569"/>
      <c r="Q12" s="1566"/>
      <c r="R12" s="1566"/>
      <c r="S12" s="1566"/>
      <c r="T12" s="1569"/>
      <c r="U12" s="1566"/>
      <c r="V12" s="1566"/>
      <c r="W12" s="1566"/>
      <c r="X12" s="1569"/>
      <c r="Y12" s="1566"/>
      <c r="Z12" s="1566"/>
      <c r="AA12" s="1566"/>
      <c r="AB12" s="1569"/>
      <c r="AC12" s="1566"/>
      <c r="AD12" s="1566"/>
      <c r="AE12" s="1566"/>
      <c r="AF12" s="1569"/>
      <c r="AI12" s="1566"/>
      <c r="AJ12" s="1569"/>
      <c r="AK12" s="1550"/>
      <c r="AL12" s="1550"/>
      <c r="AM12" s="1550"/>
      <c r="AN12" s="1569"/>
      <c r="AP12" s="1570">
        <f>DATE(AP8,5,1)</f>
        <v>42856</v>
      </c>
      <c r="AQ12" s="1562" t="s">
        <v>1271</v>
      </c>
      <c r="AR12" s="1553"/>
      <c r="AY12" s="1554"/>
    </row>
    <row r="13" spans="2:51" ht="9.9499999999999993" customHeight="1" x14ac:dyDescent="0.2">
      <c r="B13" s="4103" t="s">
        <v>1272</v>
      </c>
      <c r="D13" s="3934"/>
      <c r="E13" s="1555"/>
      <c r="F13" s="1555"/>
      <c r="G13" s="1555"/>
      <c r="H13" s="3934"/>
      <c r="I13" s="1555"/>
      <c r="J13" s="1555"/>
      <c r="K13" s="1555"/>
      <c r="L13" s="3934"/>
      <c r="M13" s="1555"/>
      <c r="N13" s="1555"/>
      <c r="O13" s="1555"/>
      <c r="P13" s="3934"/>
      <c r="Q13" s="1555"/>
      <c r="R13" s="1555"/>
      <c r="S13" s="1555"/>
      <c r="T13" s="3934"/>
      <c r="U13" s="1555"/>
      <c r="V13" s="1555"/>
      <c r="W13" s="1555"/>
      <c r="X13" s="3934"/>
      <c r="Y13" s="1555"/>
      <c r="Z13" s="1555"/>
      <c r="AA13" s="1555"/>
      <c r="AB13" s="3934"/>
      <c r="AC13" s="1555"/>
      <c r="AD13" s="1555"/>
      <c r="AE13" s="1555"/>
      <c r="AF13" s="3941" t="s">
        <v>1273</v>
      </c>
      <c r="AG13" s="682"/>
      <c r="AH13" s="682"/>
      <c r="AI13" s="1572"/>
      <c r="AJ13" s="3941" t="s">
        <v>1274</v>
      </c>
      <c r="AK13" s="1550"/>
      <c r="AL13" s="1550"/>
      <c r="AM13" s="1550"/>
      <c r="AN13" s="3934" t="s">
        <v>1275</v>
      </c>
      <c r="AP13" s="1570">
        <f>DATE(AP8,5,8)</f>
        <v>42863</v>
      </c>
      <c r="AQ13" s="1562" t="s">
        <v>1276</v>
      </c>
      <c r="AR13" s="1549"/>
      <c r="AY13" s="1554"/>
    </row>
    <row r="14" spans="2:51" ht="5.0999999999999996" customHeight="1" x14ac:dyDescent="0.2">
      <c r="B14" s="4104"/>
      <c r="D14" s="3935"/>
      <c r="E14" s="1559"/>
      <c r="F14" s="1560"/>
      <c r="G14" s="1559"/>
      <c r="H14" s="3935"/>
      <c r="I14" s="1559"/>
      <c r="J14" s="1560"/>
      <c r="K14" s="1559"/>
      <c r="L14" s="3935"/>
      <c r="M14" s="1559"/>
      <c r="N14" s="1560"/>
      <c r="O14" s="1559"/>
      <c r="P14" s="3935"/>
      <c r="Q14" s="1559"/>
      <c r="R14" s="1560"/>
      <c r="S14" s="1559"/>
      <c r="T14" s="3935"/>
      <c r="U14" s="1559"/>
      <c r="V14" s="1560"/>
      <c r="W14" s="1559"/>
      <c r="X14" s="3935"/>
      <c r="Y14" s="1559"/>
      <c r="Z14" s="1560"/>
      <c r="AA14" s="1559"/>
      <c r="AB14" s="3935"/>
      <c r="AC14" s="1559"/>
      <c r="AD14" s="1560"/>
      <c r="AE14" s="1559"/>
      <c r="AF14" s="3942"/>
      <c r="AG14" s="682"/>
      <c r="AH14" s="682"/>
      <c r="AI14" s="1573"/>
      <c r="AJ14" s="3942"/>
      <c r="AK14" s="1550"/>
      <c r="AL14" s="1550"/>
      <c r="AM14" s="1550"/>
      <c r="AN14" s="3935"/>
      <c r="AP14" s="1563">
        <f>DATE(AP8,IF((25-MOD((11*MOD(AP8-1900,19)+4-INT((7*MOD(AP8-1900,19)+1)/19)),29)-MOD(AP8-1900+INT((AP8-1900)/4)+31-MOD((11*MOD(AP8-1900,19)+4-INT((7*MOD(AP8-1900,19)+1)/19)),29),7))&gt;0,4,3),IF((25-MOD((11*MOD(AP8-1900,19)+4-INT((7*MOD(AP8-1900,19)+1)/19)),29)-MOD(AP8-1900+INT((AP8-1900)/4)+31-MOD((11*MOD(AP8-1900,19)+4-INT((7*MOD(AP8-1900,19)+1)/19)),29),7))&gt;0,(25-MOD((11*MOD(AP8-1900,19)+4-INT((7*MOD(AP8-1900,19)+1)/19)),29)-MOD(AP8-1900+INT((AP8-1900)/4)+31-MOD((11*MOD(AP8-1900,19)+4-INT((7*MOD(AP8-1900,19)+1)/19)),29),7)),31+(25-MOD((11*MOD(AP8-1900,19)+4-INT((7*MOD(AP8-1900,19)+1)/19)),29)-MOD(AP8-1900+INT((AP8-1900)/4)+31-MOD((11*MOD(AP8-1900,19)+4-INT((7*MOD(AP8-1900,19)+1)/19)),29),7))))+39</f>
        <v>42880</v>
      </c>
      <c r="AQ14" s="1562" t="s">
        <v>1277</v>
      </c>
      <c r="AR14" s="1549"/>
      <c r="AY14" s="1554"/>
    </row>
    <row r="15" spans="2:51" ht="9.9499999999999993" customHeight="1" x14ac:dyDescent="0.2">
      <c r="B15" s="4104"/>
      <c r="D15" s="3936"/>
      <c r="E15" s="1555"/>
      <c r="F15" s="1555"/>
      <c r="G15" s="1555"/>
      <c r="H15" s="3936"/>
      <c r="I15" s="1555"/>
      <c r="J15" s="1555"/>
      <c r="K15" s="1555"/>
      <c r="L15" s="3936"/>
      <c r="M15" s="1555"/>
      <c r="N15" s="1555"/>
      <c r="O15" s="1555"/>
      <c r="P15" s="3936"/>
      <c r="Q15" s="1555"/>
      <c r="R15" s="1555"/>
      <c r="S15" s="1555"/>
      <c r="T15" s="3936"/>
      <c r="U15" s="1555"/>
      <c r="V15" s="1555"/>
      <c r="W15" s="1555"/>
      <c r="X15" s="3936"/>
      <c r="Y15" s="1555"/>
      <c r="Z15" s="1555"/>
      <c r="AA15" s="1555"/>
      <c r="AB15" s="3936"/>
      <c r="AC15" s="1555"/>
      <c r="AD15" s="1555"/>
      <c r="AE15" s="1555"/>
      <c r="AF15" s="3943"/>
      <c r="AG15" s="682"/>
      <c r="AH15" s="682"/>
      <c r="AI15" s="1572"/>
      <c r="AJ15" s="3943"/>
      <c r="AK15" s="1550"/>
      <c r="AL15" s="1550"/>
      <c r="AM15" s="1550"/>
      <c r="AN15" s="3936"/>
      <c r="AP15" s="1563">
        <f>DATE(AP8,IF((25-MOD((11*MOD(AP8-1900,19)+4-INT((7*MOD(AP8-1900,19)+1)/19)),29)-MOD(AP8-1900+INT((AP8-1900)/4)+31-MOD((11*MOD(AP8-1900,19)+4-INT((7*MOD(AP8-1900,19)+1)/19)),29),7))&gt;0,4,3),IF((25-MOD((11*MOD(AP8-1900,19)+4-INT((7*MOD(AP8-1900,19)+1)/19)),29)-MOD(AP8-1900+INT((AP8-1900)/4)+31-MOD((11*MOD(AP8-1900,19)+4-INT((7*MOD(AP8-1900,19)+1)/19)),29),7))&gt;0,(25-MOD((11*MOD(AP8-1900,19)+4-INT((7*MOD(AP8-1900,19)+1)/19)),29)-MOD(AP8-1900+INT((AP8-1900)/4)+31-MOD((11*MOD(AP8-1900,19)+4-INT((7*MOD(AP8-1900,19)+1)/19)),29),7)),31+(25-MOD((11*MOD(AP8-1900,19)+4-INT((7*MOD(AP8-1900,19)+1)/19)),29)-MOD(AP8-1900+INT((AP8-1900)/4)+31-MOD((11*MOD(AP8-1900,19)+4-INT((7*MOD(AP8-1900,19)+1)/19)),29),7))))+50</f>
        <v>42891</v>
      </c>
      <c r="AQ15" s="1562" t="s">
        <v>1278</v>
      </c>
      <c r="AR15" s="1549"/>
      <c r="AY15" s="1554"/>
    </row>
    <row r="16" spans="2:51" ht="9.9499999999999993" customHeight="1" x14ac:dyDescent="0.2">
      <c r="B16" s="4104"/>
      <c r="D16" s="1565"/>
      <c r="E16" s="1566"/>
      <c r="F16" s="1566"/>
      <c r="G16" s="1566"/>
      <c r="H16" s="1567"/>
      <c r="I16" s="1566"/>
      <c r="J16" s="1566"/>
      <c r="K16" s="1566"/>
      <c r="L16" s="1568"/>
      <c r="M16" s="1566"/>
      <c r="N16" s="1566"/>
      <c r="O16" s="1566"/>
      <c r="P16" s="1569"/>
      <c r="Q16" s="1566"/>
      <c r="R16" s="1566"/>
      <c r="S16" s="1566"/>
      <c r="T16" s="1569"/>
      <c r="U16" s="1566"/>
      <c r="V16" s="1566"/>
      <c r="W16" s="1566"/>
      <c r="X16" s="1569"/>
      <c r="Y16" s="1566"/>
      <c r="Z16" s="1566"/>
      <c r="AA16" s="1566"/>
      <c r="AB16" s="1569"/>
      <c r="AC16" s="1566"/>
      <c r="AD16" s="1566"/>
      <c r="AE16" s="1566"/>
      <c r="AF16" s="1574"/>
      <c r="AG16" s="682"/>
      <c r="AH16" s="682"/>
      <c r="AI16" s="1575"/>
      <c r="AJ16" s="1574"/>
      <c r="AK16" s="1550"/>
      <c r="AL16" s="1550"/>
      <c r="AM16" s="1550"/>
      <c r="AN16" s="1574"/>
      <c r="AP16" s="1570">
        <f>DATE(AP8,7,14)</f>
        <v>42930</v>
      </c>
      <c r="AQ16" s="1562" t="s">
        <v>1279</v>
      </c>
      <c r="AR16" s="1549"/>
      <c r="AY16" s="1554"/>
    </row>
    <row r="17" spans="2:51" ht="9.9499999999999993" customHeight="1" x14ac:dyDescent="0.2">
      <c r="B17" s="4104"/>
      <c r="D17" s="3934"/>
      <c r="E17" s="1555"/>
      <c r="F17" s="1555"/>
      <c r="G17" s="1555"/>
      <c r="H17" s="3934"/>
      <c r="I17" s="1555"/>
      <c r="J17" s="1555"/>
      <c r="K17" s="1555"/>
      <c r="L17" s="3934"/>
      <c r="M17" s="1555"/>
      <c r="N17" s="1555"/>
      <c r="O17" s="1555"/>
      <c r="P17" s="3934"/>
      <c r="Q17" s="1555"/>
      <c r="R17" s="1555"/>
      <c r="S17" s="1555"/>
      <c r="T17" s="3934"/>
      <c r="U17" s="1555"/>
      <c r="V17" s="1555"/>
      <c r="W17" s="1555"/>
      <c r="X17" s="3934"/>
      <c r="Y17" s="1555"/>
      <c r="Z17" s="1555"/>
      <c r="AA17" s="1555"/>
      <c r="AB17" s="3934"/>
      <c r="AC17" s="1555"/>
      <c r="AD17" s="1555"/>
      <c r="AE17" s="1555"/>
      <c r="AF17" s="3956" t="s">
        <v>1280</v>
      </c>
      <c r="AG17" s="682"/>
      <c r="AH17" s="682"/>
      <c r="AI17" s="1572"/>
      <c r="AJ17" s="3944" t="s">
        <v>1281</v>
      </c>
      <c r="AK17" s="1550"/>
      <c r="AL17" s="1550"/>
      <c r="AM17" s="1550"/>
      <c r="AN17" s="3934" t="s">
        <v>1282</v>
      </c>
      <c r="AP17" s="1570">
        <f>DATE(AP8,8,15)</f>
        <v>42962</v>
      </c>
      <c r="AQ17" s="1562" t="s">
        <v>1283</v>
      </c>
      <c r="AR17" s="1549"/>
      <c r="AY17" s="1554"/>
    </row>
    <row r="18" spans="2:51" ht="5.0999999999999996" customHeight="1" x14ac:dyDescent="0.2">
      <c r="B18" s="4104"/>
      <c r="D18" s="3935"/>
      <c r="E18" s="1559"/>
      <c r="F18" s="1560"/>
      <c r="G18" s="1559"/>
      <c r="H18" s="3935"/>
      <c r="I18" s="1559"/>
      <c r="J18" s="1560"/>
      <c r="K18" s="1559"/>
      <c r="L18" s="3935"/>
      <c r="M18" s="1559"/>
      <c r="N18" s="1560"/>
      <c r="O18" s="1559"/>
      <c r="P18" s="3935"/>
      <c r="Q18" s="1559"/>
      <c r="R18" s="1560"/>
      <c r="S18" s="1559"/>
      <c r="T18" s="3935"/>
      <c r="U18" s="1559"/>
      <c r="V18" s="1560"/>
      <c r="W18" s="1559"/>
      <c r="X18" s="3935"/>
      <c r="Y18" s="1559"/>
      <c r="Z18" s="1560"/>
      <c r="AA18" s="1559"/>
      <c r="AB18" s="3935"/>
      <c r="AC18" s="1559"/>
      <c r="AD18" s="1560"/>
      <c r="AE18" s="1559"/>
      <c r="AF18" s="3957"/>
      <c r="AG18" s="682"/>
      <c r="AH18" s="682"/>
      <c r="AI18" s="1573"/>
      <c r="AJ18" s="3945"/>
      <c r="AK18" s="1550"/>
      <c r="AL18" s="1550"/>
      <c r="AM18" s="1550"/>
      <c r="AN18" s="3935"/>
      <c r="AP18" s="1570">
        <f>DATE(AP8,11,1)</f>
        <v>43040</v>
      </c>
      <c r="AQ18" s="1562" t="s">
        <v>1284</v>
      </c>
      <c r="AR18" s="1549"/>
      <c r="AY18" s="1554"/>
    </row>
    <row r="19" spans="2:51" ht="9.9499999999999993" customHeight="1" x14ac:dyDescent="0.2">
      <c r="B19" s="4104"/>
      <c r="D19" s="3936"/>
      <c r="E19" s="1555"/>
      <c r="F19" s="1555"/>
      <c r="G19" s="1555"/>
      <c r="H19" s="3936"/>
      <c r="I19" s="1555"/>
      <c r="J19" s="1555"/>
      <c r="K19" s="1555"/>
      <c r="L19" s="3936"/>
      <c r="M19" s="1555"/>
      <c r="N19" s="1555"/>
      <c r="O19" s="1555"/>
      <c r="P19" s="3936"/>
      <c r="Q19" s="1555"/>
      <c r="R19" s="1555"/>
      <c r="S19" s="1555"/>
      <c r="T19" s="3936"/>
      <c r="U19" s="1555"/>
      <c r="V19" s="1555"/>
      <c r="W19" s="1555"/>
      <c r="X19" s="3936"/>
      <c r="Y19" s="1555"/>
      <c r="Z19" s="1555"/>
      <c r="AA19" s="1555"/>
      <c r="AB19" s="3936"/>
      <c r="AC19" s="1555"/>
      <c r="AD19" s="1555"/>
      <c r="AE19" s="1555"/>
      <c r="AF19" s="3958"/>
      <c r="AG19" s="682"/>
      <c r="AH19" s="682"/>
      <c r="AI19" s="1572"/>
      <c r="AJ19" s="3946"/>
      <c r="AK19" s="1550"/>
      <c r="AL19" s="1550"/>
      <c r="AM19" s="1550"/>
      <c r="AN19" s="3936"/>
      <c r="AP19" s="1570">
        <f>DATE(AP8,11,11)</f>
        <v>43050</v>
      </c>
      <c r="AQ19" s="1562" t="s">
        <v>1285</v>
      </c>
      <c r="AR19" s="1549"/>
      <c r="AY19" s="1554"/>
    </row>
    <row r="20" spans="2:51" ht="9.9499999999999993" customHeight="1" thickBot="1" x14ac:dyDescent="0.25">
      <c r="B20" s="4104"/>
      <c r="D20" s="1565"/>
      <c r="E20" s="1566"/>
      <c r="F20" s="1566"/>
      <c r="G20" s="1566"/>
      <c r="H20" s="1567"/>
      <c r="I20" s="1566"/>
      <c r="J20" s="1566"/>
      <c r="K20" s="1566"/>
      <c r="L20" s="1568"/>
      <c r="M20" s="1566"/>
      <c r="N20" s="1566"/>
      <c r="O20" s="1566"/>
      <c r="P20" s="1569"/>
      <c r="Q20" s="1566"/>
      <c r="R20" s="1566"/>
      <c r="S20" s="1566"/>
      <c r="T20" s="1569"/>
      <c r="U20" s="1566"/>
      <c r="V20" s="1566"/>
      <c r="W20" s="1566"/>
      <c r="X20" s="1569"/>
      <c r="Y20" s="1566"/>
      <c r="Z20" s="1566"/>
      <c r="AA20" s="1566"/>
      <c r="AB20" s="1569"/>
      <c r="AC20" s="1566"/>
      <c r="AD20" s="1566"/>
      <c r="AE20" s="1566"/>
      <c r="AF20" s="1574"/>
      <c r="AG20" s="682"/>
      <c r="AH20" s="682"/>
      <c r="AI20" s="1575"/>
      <c r="AJ20" s="1574"/>
      <c r="AK20" s="1550"/>
      <c r="AL20" s="1550"/>
      <c r="AM20" s="1550"/>
      <c r="AN20" s="1574"/>
      <c r="AP20" s="1577">
        <f>DATE(AP8,12,25)</f>
        <v>43094</v>
      </c>
      <c r="AQ20" s="1562" t="s">
        <v>1286</v>
      </c>
      <c r="AR20" s="1549"/>
      <c r="AY20" s="1554"/>
    </row>
    <row r="21" spans="2:51" ht="9.9499999999999993" customHeight="1" thickBot="1" x14ac:dyDescent="0.25">
      <c r="B21" s="4104"/>
      <c r="D21" s="3934"/>
      <c r="E21" s="1555"/>
      <c r="F21" s="1555"/>
      <c r="G21" s="1555"/>
      <c r="H21" s="3934"/>
      <c r="I21" s="1555"/>
      <c r="J21" s="1555"/>
      <c r="K21" s="1555"/>
      <c r="L21" s="3934"/>
      <c r="M21" s="1555"/>
      <c r="N21" s="1555"/>
      <c r="O21" s="1555"/>
      <c r="P21" s="3934"/>
      <c r="Q21" s="1555"/>
      <c r="R21" s="1555"/>
      <c r="S21" s="1555"/>
      <c r="T21" s="3934"/>
      <c r="U21" s="1555"/>
      <c r="V21" s="1555"/>
      <c r="W21" s="1555"/>
      <c r="X21" s="3934"/>
      <c r="Y21" s="1555"/>
      <c r="Z21" s="1555"/>
      <c r="AA21" s="1555"/>
      <c r="AB21" s="3934"/>
      <c r="AC21" s="1555"/>
      <c r="AD21" s="1555"/>
      <c r="AE21" s="1555"/>
      <c r="AF21" s="3947" t="s">
        <v>1287</v>
      </c>
      <c r="AG21" s="682"/>
      <c r="AH21" s="682"/>
      <c r="AI21" s="1572"/>
      <c r="AJ21" s="3947" t="s">
        <v>1288</v>
      </c>
      <c r="AK21" s="1550"/>
      <c r="AL21" s="1550"/>
      <c r="AM21" s="1550"/>
      <c r="AN21" s="3934" t="s">
        <v>1289</v>
      </c>
      <c r="AP21" s="1578">
        <f>AP8+1</f>
        <v>2018</v>
      </c>
      <c r="AQ21" s="1579"/>
      <c r="AR21" s="1549"/>
      <c r="AY21" s="1554"/>
    </row>
    <row r="22" spans="2:51" ht="5.0999999999999996" customHeight="1" x14ac:dyDescent="0.2">
      <c r="B22" s="4104"/>
      <c r="D22" s="3935"/>
      <c r="E22" s="1559"/>
      <c r="F22" s="1560"/>
      <c r="G22" s="1559"/>
      <c r="H22" s="3935"/>
      <c r="I22" s="1559"/>
      <c r="J22" s="1560"/>
      <c r="K22" s="1559"/>
      <c r="L22" s="3935"/>
      <c r="M22" s="1559"/>
      <c r="N22" s="1560"/>
      <c r="O22" s="1559"/>
      <c r="P22" s="3935"/>
      <c r="Q22" s="1559"/>
      <c r="R22" s="1560"/>
      <c r="S22" s="1559"/>
      <c r="T22" s="3935"/>
      <c r="U22" s="1559"/>
      <c r="V22" s="1560"/>
      <c r="W22" s="1559"/>
      <c r="X22" s="3935"/>
      <c r="Y22" s="1559"/>
      <c r="Z22" s="1560"/>
      <c r="AA22" s="1559"/>
      <c r="AB22" s="3935"/>
      <c r="AC22" s="1559"/>
      <c r="AD22" s="1560"/>
      <c r="AE22" s="1559"/>
      <c r="AF22" s="3948"/>
      <c r="AG22" s="682"/>
      <c r="AH22" s="682"/>
      <c r="AI22" s="1573"/>
      <c r="AJ22" s="3948"/>
      <c r="AK22" s="1550"/>
      <c r="AL22" s="1550"/>
      <c r="AM22" s="1550"/>
      <c r="AN22" s="3935"/>
      <c r="AP22" s="1561">
        <f>DATE(AP8+1,1,1)</f>
        <v>43101</v>
      </c>
      <c r="AQ22" s="1562" t="s">
        <v>1269</v>
      </c>
      <c r="AR22" s="1549"/>
      <c r="AY22" s="1554"/>
    </row>
    <row r="23" spans="2:51" ht="9.9499999999999993" customHeight="1" x14ac:dyDescent="0.2">
      <c r="B23" s="4104"/>
      <c r="D23" s="3936"/>
      <c r="E23" s="1555"/>
      <c r="F23" s="1555"/>
      <c r="G23" s="1555"/>
      <c r="H23" s="3936"/>
      <c r="I23" s="1555"/>
      <c r="J23" s="1555"/>
      <c r="K23" s="1555"/>
      <c r="L23" s="3936"/>
      <c r="M23" s="1555"/>
      <c r="N23" s="1555"/>
      <c r="O23" s="1555"/>
      <c r="P23" s="3936"/>
      <c r="Q23" s="1555"/>
      <c r="R23" s="1555"/>
      <c r="S23" s="1555"/>
      <c r="T23" s="3936"/>
      <c r="U23" s="1555"/>
      <c r="V23" s="1555"/>
      <c r="W23" s="1555"/>
      <c r="X23" s="3936"/>
      <c r="Y23" s="1555"/>
      <c r="Z23" s="1555"/>
      <c r="AA23" s="1555"/>
      <c r="AB23" s="3936"/>
      <c r="AC23" s="1555"/>
      <c r="AD23" s="1555"/>
      <c r="AE23" s="1555"/>
      <c r="AF23" s="3949"/>
      <c r="AG23" s="682"/>
      <c r="AH23" s="682"/>
      <c r="AI23" s="1572"/>
      <c r="AJ23" s="3949"/>
      <c r="AK23" s="1550"/>
      <c r="AL23" s="1550"/>
      <c r="AM23" s="1550"/>
      <c r="AN23" s="3936"/>
      <c r="AP23" s="1563">
        <f>DATE(AP8+1,IF((25-MOD((11*MOD(AP8+1-1900,19)+4-INT((7*MOD(AP8+1-1900,19)+1)/19)),29)-MOD(AP8+1-1900+INT((AP8+1-1900)/4)+31-MOD((11*MOD(AP8+1-1900,19)+4-INT((7*MOD(AP8+1-1900,19)+1)/19)),29),7))&gt;0,4,3),IF((25-MOD((11*MOD(AP8+1-1900,19)+4-INT((7*MOD(AP8+1-1900,19)+1)/19)),29)-MOD(AP8+1-1900+INT((AP8+1-1900)/4)+31-MOD((11*MOD(AP8+1-1900,19)+4-INT((7*MOD(AP8+1-1900,19)+1)/19)),29),7))&gt;0,(25-MOD((11*MOD(AP8+1-1900,19)+4-INT((7*MOD(AP8+1-1900,19)+1)/19)),29)-MOD(AP8+1-1900+INT((AP8+1-1900)/4)+31-MOD((11*MOD(AP8+1-1900,19)+4-INT((7*MOD(AP8+1-1900,19)+1)/19)),29),7)),31+(25-MOD((11*MOD(AP8+1-1900,19)+4-INT((7*MOD(AP8+1-1900,19)+1)/19)),29)-MOD(AP8+1-1900+INT((AP8+1-1900)/4)+31-MOD((11*MOD(AP8+1-1900,19)+4-INT((7*MOD(AP8+1-1900,19)+1)/19)),29),7))))+1</f>
        <v>43192</v>
      </c>
      <c r="AQ23" s="1562" t="s">
        <v>1270</v>
      </c>
      <c r="AR23" s="1549"/>
      <c r="AY23" s="1554"/>
    </row>
    <row r="24" spans="2:51" ht="9.9499999999999993" customHeight="1" x14ac:dyDescent="0.2">
      <c r="B24" s="4104"/>
      <c r="D24" s="1565"/>
      <c r="E24" s="1566"/>
      <c r="F24" s="1566"/>
      <c r="G24" s="1566"/>
      <c r="H24" s="1567"/>
      <c r="I24" s="1566"/>
      <c r="J24" s="1566"/>
      <c r="K24" s="1566"/>
      <c r="L24" s="1568"/>
      <c r="M24" s="1566"/>
      <c r="N24" s="1566"/>
      <c r="O24" s="1566"/>
      <c r="P24" s="1569"/>
      <c r="Q24" s="1566"/>
      <c r="R24" s="1566"/>
      <c r="S24" s="1566"/>
      <c r="T24" s="1569"/>
      <c r="U24" s="1566"/>
      <c r="V24" s="1566"/>
      <c r="W24" s="1566"/>
      <c r="X24" s="1569"/>
      <c r="Y24" s="1566"/>
      <c r="Z24" s="1566"/>
      <c r="AA24" s="1566"/>
      <c r="AB24" s="1569"/>
      <c r="AC24" s="1566"/>
      <c r="AD24" s="1566"/>
      <c r="AE24" s="1566"/>
      <c r="AF24" s="1574"/>
      <c r="AG24" s="682"/>
      <c r="AH24" s="682"/>
      <c r="AI24" s="1575"/>
      <c r="AJ24" s="1574"/>
      <c r="AK24" s="1550"/>
      <c r="AL24" s="1550"/>
      <c r="AM24" s="1550"/>
      <c r="AN24" s="1574"/>
      <c r="AP24" s="1570">
        <f>DATE(AP8+1,5,1)</f>
        <v>43221</v>
      </c>
      <c r="AQ24" s="1562" t="s">
        <v>1271</v>
      </c>
      <c r="AR24" s="1549"/>
      <c r="AY24" s="1554"/>
    </row>
    <row r="25" spans="2:51" ht="9.9499999999999993" customHeight="1" x14ac:dyDescent="0.2">
      <c r="B25" s="4104"/>
      <c r="D25" s="3934"/>
      <c r="E25" s="1555"/>
      <c r="F25" s="1555"/>
      <c r="G25" s="1555"/>
      <c r="H25" s="3934"/>
      <c r="I25" s="1555"/>
      <c r="J25" s="1555"/>
      <c r="K25" s="1555"/>
      <c r="L25" s="3934"/>
      <c r="M25" s="1555"/>
      <c r="N25" s="1555"/>
      <c r="O25" s="1555"/>
      <c r="P25" s="3934"/>
      <c r="Q25" s="1555"/>
      <c r="R25" s="1555"/>
      <c r="S25" s="1555"/>
      <c r="T25" s="3934"/>
      <c r="U25" s="1555"/>
      <c r="V25" s="1555"/>
      <c r="W25" s="1555"/>
      <c r="X25" s="3934"/>
      <c r="Y25" s="1555"/>
      <c r="Z25" s="1555"/>
      <c r="AA25" s="1555"/>
      <c r="AB25" s="3934"/>
      <c r="AC25" s="1555"/>
      <c r="AD25" s="1555"/>
      <c r="AE25" s="1555"/>
      <c r="AF25" s="3950" t="s">
        <v>1290</v>
      </c>
      <c r="AG25" s="682"/>
      <c r="AH25" s="682"/>
      <c r="AI25" s="1572"/>
      <c r="AJ25" s="3950" t="s">
        <v>1291</v>
      </c>
      <c r="AK25" s="1550"/>
      <c r="AL25" s="1550"/>
      <c r="AM25" s="1550"/>
      <c r="AN25" s="3934" t="s">
        <v>1292</v>
      </c>
      <c r="AP25" s="1570">
        <f>DATE(AP8+1,5,8)</f>
        <v>43228</v>
      </c>
      <c r="AQ25" s="1562" t="s">
        <v>1276</v>
      </c>
      <c r="AR25" s="1549"/>
      <c r="AY25" s="1554"/>
    </row>
    <row r="26" spans="2:51" ht="5.0999999999999996" customHeight="1" x14ac:dyDescent="0.2">
      <c r="B26" s="4104"/>
      <c r="D26" s="3935"/>
      <c r="E26" s="1559"/>
      <c r="F26" s="1560"/>
      <c r="G26" s="1559"/>
      <c r="H26" s="3935"/>
      <c r="I26" s="1559"/>
      <c r="J26" s="1560"/>
      <c r="K26" s="1559"/>
      <c r="L26" s="3935"/>
      <c r="M26" s="1559"/>
      <c r="N26" s="1560"/>
      <c r="O26" s="1559"/>
      <c r="P26" s="3935"/>
      <c r="Q26" s="1559"/>
      <c r="R26" s="1560"/>
      <c r="S26" s="1559"/>
      <c r="T26" s="3935"/>
      <c r="U26" s="1559"/>
      <c r="V26" s="1560"/>
      <c r="W26" s="1559"/>
      <c r="X26" s="3935"/>
      <c r="Y26" s="1559"/>
      <c r="Z26" s="1560"/>
      <c r="AA26" s="1559"/>
      <c r="AB26" s="3935"/>
      <c r="AC26" s="1559"/>
      <c r="AD26" s="1560"/>
      <c r="AE26" s="1559"/>
      <c r="AF26" s="3951"/>
      <c r="AG26" s="682"/>
      <c r="AH26" s="682"/>
      <c r="AI26" s="1573"/>
      <c r="AJ26" s="3951"/>
      <c r="AK26" s="1550"/>
      <c r="AL26" s="1550"/>
      <c r="AM26" s="1550"/>
      <c r="AN26" s="3935"/>
      <c r="AP26" s="1563">
        <f>DATE(AP8+1,IF((25-MOD((11*MOD(AP8+1-1900,19)+4-INT((7*MOD(AP8+1-1900,19)+1)/19)),29)-MOD(AP8+1-1900+INT((AP8+1-1900)/4)+31-MOD((11*MOD(AP8+1-1900,19)+4-INT((7*MOD(AP8+1-1900,19)+1)/19)),29),7))&gt;0,4,3),IF((25-MOD((11*MOD(AP8+1-1900,19)+4-INT((7*MOD(AP8+1-1900,19)+1)/19)),29)-MOD(AP8+1-1900+INT((AP8+1-1900)/4)+31-MOD((11*MOD(AP8+1-1900,19)+4-INT((7*MOD(AP8+1-1900,19)+1)/19)),29),7))&gt;0,(25-MOD((11*MOD(AP8+1-1900,19)+4-INT((7*MOD(AP8+1-1900,19)+1)/19)),29)-MOD(AP8+1-1900+INT((AP8+1-1900)/4)+31-MOD((11*MOD(AP8+1-1900,19)+4-INT((7*MOD(AP8+1-1900,19)+1)/19)),29),7)),31+(25-MOD((11*MOD(AP8+1-1900,19)+4-INT((7*MOD(AP8+1-1900,19)+1)/19)),29)-MOD(AP8+1-1900+INT((AP8+1-1900)/4)+31-MOD((11*MOD(AP8+1-1900,19)+4-INT((7*MOD(AP8+1-1900,19)+1)/19)),29),7))))+39</f>
        <v>43230</v>
      </c>
      <c r="AQ26" s="1562" t="s">
        <v>1277</v>
      </c>
      <c r="AR26" s="1549"/>
      <c r="AY26" s="1554"/>
    </row>
    <row r="27" spans="2:51" ht="9.9499999999999993" customHeight="1" x14ac:dyDescent="0.2">
      <c r="B27" s="4104"/>
      <c r="D27" s="3936"/>
      <c r="E27" s="1555"/>
      <c r="F27" s="1555"/>
      <c r="G27" s="1555"/>
      <c r="H27" s="3936"/>
      <c r="I27" s="1555"/>
      <c r="J27" s="1555"/>
      <c r="K27" s="1555"/>
      <c r="L27" s="3936"/>
      <c r="M27" s="1555"/>
      <c r="N27" s="1555"/>
      <c r="O27" s="1555"/>
      <c r="P27" s="3936"/>
      <c r="Q27" s="1555"/>
      <c r="R27" s="1555"/>
      <c r="S27" s="1555"/>
      <c r="T27" s="3936"/>
      <c r="U27" s="1555"/>
      <c r="V27" s="1555"/>
      <c r="W27" s="1555"/>
      <c r="X27" s="3936"/>
      <c r="Y27" s="1555"/>
      <c r="Z27" s="1555"/>
      <c r="AA27" s="1555"/>
      <c r="AB27" s="3936"/>
      <c r="AC27" s="1555"/>
      <c r="AD27" s="1555"/>
      <c r="AE27" s="1555"/>
      <c r="AF27" s="3952"/>
      <c r="AG27" s="682"/>
      <c r="AH27" s="682"/>
      <c r="AI27" s="1572"/>
      <c r="AJ27" s="3952"/>
      <c r="AK27" s="1550"/>
      <c r="AL27" s="1550"/>
      <c r="AM27" s="1550"/>
      <c r="AN27" s="3936"/>
      <c r="AP27" s="1563">
        <f>DATE(AP8+1,IF((25-MOD((11*MOD(AP8+1-1900,19)+4-INT((7*MOD(AP8+1-1900,19)+1)/19)),29)-MOD(AP8+1-1900+INT((AP8+1-1900)/4)+31-MOD((11*MOD(AP8+1-1900,19)+4-INT((7*MOD(AP8+1-1900,19)+1)/19)),29),7))&gt;0,4,3),IF((25-MOD((11*MOD(AP8+1-1900,19)+4-INT((7*MOD(AP8+1-1900,19)+1)/19)),29)-MOD(AP8+1-1900+INT((AP8+1-1900)/4)+31-MOD((11*MOD(AP8+1-1900,19)+4-INT((7*MOD(AP8+1-1900,19)+1)/19)),29),7))&gt;0,(25-MOD((11*MOD(AP8+1-1900,19)+4-INT((7*MOD(AP8+1-1900,19)+1)/19)),29)-MOD(AP8+1-1900+INT((AP8+1-1900)/4)+31-MOD((11*MOD(AP8+1-1900,19)+4-INT((7*MOD(AP8+1-1900,19)+1)/19)),29),7)),31+(25-MOD((11*MOD(AP8+1-1900,19)+4-INT((7*MOD(AP8+1-1900,19)+1)/19)),29)-MOD(AP8+1-1900+INT((AP8+1-1900)/4)+31-MOD((11*MOD(AP8+1-1900,19)+4-INT((7*MOD(AP8+1-1900,19)+1)/19)),29),7))))+50</f>
        <v>43241</v>
      </c>
      <c r="AQ27" s="1562" t="s">
        <v>1278</v>
      </c>
      <c r="AR27" s="1549"/>
      <c r="AY27" s="1554"/>
    </row>
    <row r="28" spans="2:51" ht="9.9499999999999993" customHeight="1" x14ac:dyDescent="0.2">
      <c r="B28" s="4104"/>
      <c r="D28" s="1565"/>
      <c r="E28" s="1566"/>
      <c r="F28" s="1566"/>
      <c r="G28" s="1566"/>
      <c r="H28" s="1567"/>
      <c r="I28" s="1566"/>
      <c r="J28" s="1566"/>
      <c r="K28" s="1566"/>
      <c r="L28" s="1568"/>
      <c r="M28" s="1566"/>
      <c r="N28" s="1566"/>
      <c r="O28" s="1566"/>
      <c r="P28" s="1569"/>
      <c r="Q28" s="1566"/>
      <c r="R28" s="1566"/>
      <c r="S28" s="1566"/>
      <c r="T28" s="1569"/>
      <c r="U28" s="1566"/>
      <c r="V28" s="1566"/>
      <c r="W28" s="1566"/>
      <c r="X28" s="1569"/>
      <c r="Y28" s="1566"/>
      <c r="Z28" s="1566"/>
      <c r="AA28" s="1566"/>
      <c r="AB28" s="1569"/>
      <c r="AC28" s="1566"/>
      <c r="AD28" s="1566"/>
      <c r="AE28" s="1566"/>
      <c r="AF28" s="1574"/>
      <c r="AG28" s="682"/>
      <c r="AH28" s="682"/>
      <c r="AI28" s="1575"/>
      <c r="AJ28" s="1574"/>
      <c r="AK28" s="1550"/>
      <c r="AL28" s="1550"/>
      <c r="AM28" s="1550"/>
      <c r="AP28" s="1570">
        <f>DATE(AP8+1,7,14)</f>
        <v>43295</v>
      </c>
      <c r="AQ28" s="1562" t="s">
        <v>1279</v>
      </c>
      <c r="AR28" s="1549"/>
      <c r="AY28" s="1554"/>
    </row>
    <row r="29" spans="2:51" ht="9.9499999999999993" customHeight="1" x14ac:dyDescent="0.2">
      <c r="B29" s="4104"/>
      <c r="D29" s="3934"/>
      <c r="E29" s="1555"/>
      <c r="F29" s="1555"/>
      <c r="G29" s="1555"/>
      <c r="H29" s="3934"/>
      <c r="I29" s="1555"/>
      <c r="J29" s="1555"/>
      <c r="K29" s="1555"/>
      <c r="L29" s="3934"/>
      <c r="M29" s="1555"/>
      <c r="N29" s="1555"/>
      <c r="O29" s="1555"/>
      <c r="P29" s="3934"/>
      <c r="Q29" s="1555"/>
      <c r="R29" s="1555"/>
      <c r="S29" s="1555"/>
      <c r="T29" s="3934"/>
      <c r="U29" s="1555"/>
      <c r="V29" s="1555"/>
      <c r="W29" s="1555"/>
      <c r="X29" s="3934"/>
      <c r="Y29" s="1555"/>
      <c r="Z29" s="1555"/>
      <c r="AA29" s="1555"/>
      <c r="AB29" s="3934"/>
      <c r="AC29" s="1555"/>
      <c r="AD29" s="1555"/>
      <c r="AE29" s="1555"/>
      <c r="AF29" s="3953" t="s">
        <v>1293</v>
      </c>
      <c r="AG29" s="682"/>
      <c r="AH29" s="682"/>
      <c r="AI29" s="1572"/>
      <c r="AJ29" s="3953" t="s">
        <v>1294</v>
      </c>
      <c r="AK29" s="1550"/>
      <c r="AL29" s="1550"/>
      <c r="AM29" s="1550"/>
      <c r="AN29" s="4138"/>
      <c r="AP29" s="1570">
        <f>DATE(AP8+1,8,15)</f>
        <v>43327</v>
      </c>
      <c r="AQ29" s="1562" t="s">
        <v>1283</v>
      </c>
      <c r="AR29" s="1549"/>
      <c r="AY29" s="1554"/>
    </row>
    <row r="30" spans="2:51" ht="5.0999999999999996" customHeight="1" x14ac:dyDescent="0.2">
      <c r="B30" s="4104"/>
      <c r="D30" s="3935"/>
      <c r="E30" s="1559"/>
      <c r="F30" s="1560"/>
      <c r="G30" s="1559"/>
      <c r="H30" s="3935"/>
      <c r="I30" s="1559"/>
      <c r="J30" s="1560"/>
      <c r="K30" s="1559"/>
      <c r="L30" s="3935"/>
      <c r="M30" s="1559"/>
      <c r="N30" s="1560"/>
      <c r="O30" s="1559"/>
      <c r="P30" s="3935"/>
      <c r="Q30" s="1559"/>
      <c r="R30" s="1560"/>
      <c r="S30" s="1559"/>
      <c r="T30" s="3935"/>
      <c r="U30" s="1559"/>
      <c r="V30" s="1560"/>
      <c r="W30" s="1559"/>
      <c r="X30" s="3935"/>
      <c r="Y30" s="1559"/>
      <c r="Z30" s="1560"/>
      <c r="AA30" s="1559"/>
      <c r="AB30" s="3935"/>
      <c r="AC30" s="1559"/>
      <c r="AD30" s="1560"/>
      <c r="AE30" s="1559"/>
      <c r="AF30" s="3954"/>
      <c r="AG30" s="682"/>
      <c r="AH30" s="682"/>
      <c r="AI30" s="1573"/>
      <c r="AJ30" s="3954"/>
      <c r="AK30" s="1550"/>
      <c r="AL30" s="1550"/>
      <c r="AM30" s="1550"/>
      <c r="AN30" s="4139"/>
      <c r="AP30" s="1570">
        <f>DATE(AP8+1,11,1)</f>
        <v>43405</v>
      </c>
      <c r="AQ30" s="1562" t="s">
        <v>1284</v>
      </c>
      <c r="AR30" s="1549"/>
      <c r="AY30" s="1554"/>
    </row>
    <row r="31" spans="2:51" ht="9.9499999999999993" customHeight="1" x14ac:dyDescent="0.2">
      <c r="B31" s="4105"/>
      <c r="D31" s="3936"/>
      <c r="E31" s="1555"/>
      <c r="F31" s="1555"/>
      <c r="G31" s="1555"/>
      <c r="H31" s="3936"/>
      <c r="I31" s="1555"/>
      <c r="J31" s="1555"/>
      <c r="K31" s="1555"/>
      <c r="L31" s="3936"/>
      <c r="M31" s="1555"/>
      <c r="N31" s="1555"/>
      <c r="O31" s="1555"/>
      <c r="P31" s="3936"/>
      <c r="Q31" s="1555"/>
      <c r="R31" s="1555"/>
      <c r="S31" s="1555"/>
      <c r="T31" s="3936"/>
      <c r="U31" s="1555"/>
      <c r="V31" s="1555"/>
      <c r="W31" s="1555"/>
      <c r="X31" s="3936"/>
      <c r="Y31" s="1555"/>
      <c r="Z31" s="1555"/>
      <c r="AA31" s="1555"/>
      <c r="AB31" s="3936"/>
      <c r="AC31" s="1555"/>
      <c r="AD31" s="1555"/>
      <c r="AE31" s="1555"/>
      <c r="AF31" s="3955"/>
      <c r="AG31" s="682"/>
      <c r="AH31" s="682"/>
      <c r="AI31" s="1572"/>
      <c r="AJ31" s="3955"/>
      <c r="AK31" s="1550"/>
      <c r="AL31" s="1550"/>
      <c r="AM31" s="1550"/>
      <c r="AN31" s="4140"/>
      <c r="AP31" s="1570">
        <f>DATE(AP8+1,11,11)</f>
        <v>43415</v>
      </c>
      <c r="AQ31" s="1562" t="s">
        <v>1285</v>
      </c>
      <c r="AR31" s="1549"/>
      <c r="AY31" s="1554"/>
    </row>
    <row r="32" spans="2:51" ht="9.9499999999999993" customHeight="1" thickBot="1" x14ac:dyDescent="0.3">
      <c r="B32" s="1564"/>
      <c r="D32" s="1567"/>
      <c r="E32" s="1566"/>
      <c r="F32" s="1566"/>
      <c r="G32" s="1566"/>
      <c r="H32" s="1565"/>
      <c r="I32" s="1566"/>
      <c r="J32" s="1566"/>
      <c r="K32" s="1566"/>
      <c r="L32" s="1568"/>
      <c r="M32" s="1550"/>
      <c r="N32" s="1555"/>
      <c r="O32" s="1555"/>
      <c r="P32" s="1569"/>
      <c r="Q32" s="1566"/>
      <c r="R32" s="1566"/>
      <c r="S32" s="1566"/>
      <c r="T32" s="1569"/>
      <c r="U32" s="1566"/>
      <c r="V32" s="1566"/>
      <c r="X32" s="1569"/>
      <c r="Y32" s="1566"/>
      <c r="Z32" s="1566"/>
      <c r="AA32" s="1566"/>
      <c r="AB32" s="1569"/>
      <c r="AC32" s="1566"/>
      <c r="AD32" s="1566"/>
      <c r="AE32" s="1566"/>
      <c r="AF32" s="1569"/>
      <c r="AI32" s="1566"/>
      <c r="AJ32" s="1550"/>
      <c r="AK32" s="1550"/>
      <c r="AL32" s="1550"/>
      <c r="AM32" s="1550"/>
      <c r="AP32" s="1580">
        <f>DATE(AP8+1,12,25)</f>
        <v>43459</v>
      </c>
      <c r="AQ32" s="1581" t="s">
        <v>1286</v>
      </c>
      <c r="AR32" s="1582"/>
      <c r="AY32" s="1554"/>
    </row>
    <row r="33" spans="2:51" ht="9.9499999999999993" customHeight="1" x14ac:dyDescent="0.2">
      <c r="B33" s="4099">
        <f>B9</f>
        <v>17</v>
      </c>
      <c r="D33" s="4102">
        <v>44193</v>
      </c>
      <c r="E33" s="1555"/>
      <c r="F33" s="1555"/>
      <c r="G33" s="1555"/>
      <c r="H33" s="4102">
        <f>H9</f>
        <v>42850</v>
      </c>
      <c r="I33" s="1555"/>
      <c r="J33" s="1555"/>
      <c r="K33" s="1555"/>
      <c r="L33" s="4102">
        <f>L9</f>
        <v>42851</v>
      </c>
      <c r="M33" s="1555"/>
      <c r="N33" s="1555"/>
      <c r="O33" s="1555"/>
      <c r="P33" s="4102">
        <f>P9</f>
        <v>42852</v>
      </c>
      <c r="Q33" s="1555"/>
      <c r="R33" s="1555"/>
      <c r="S33" s="1555"/>
      <c r="T33" s="4102">
        <f>T9</f>
        <v>42853</v>
      </c>
      <c r="U33" s="1555"/>
      <c r="V33" s="1555"/>
      <c r="W33" s="1555"/>
      <c r="X33" s="4102">
        <f>X9</f>
        <v>42854</v>
      </c>
      <c r="Y33" s="1555"/>
      <c r="Z33" s="1555"/>
      <c r="AA33" s="1555"/>
      <c r="AB33" s="4102">
        <f>AB9</f>
        <v>42855</v>
      </c>
      <c r="AC33" s="1555"/>
      <c r="AD33" s="1555"/>
      <c r="AE33" s="1555"/>
      <c r="AF33" s="3925" t="s">
        <v>1295</v>
      </c>
      <c r="AG33" s="682"/>
      <c r="AH33" s="682"/>
      <c r="AI33" s="1572"/>
      <c r="AJ33" s="3925" t="s">
        <v>1296</v>
      </c>
      <c r="AK33" s="1550"/>
      <c r="AL33" s="1550"/>
      <c r="AM33" s="1550"/>
      <c r="AN33" s="4138"/>
      <c r="AY33" s="1554"/>
    </row>
    <row r="34" spans="2:51" ht="5.0999999999999996" customHeight="1" x14ac:dyDescent="0.2">
      <c r="B34" s="4100"/>
      <c r="D34" s="4100"/>
      <c r="E34" s="1559"/>
      <c r="F34" s="1560"/>
      <c r="G34" s="1559"/>
      <c r="H34" s="4100"/>
      <c r="I34" s="1559"/>
      <c r="J34" s="1560"/>
      <c r="K34" s="1559"/>
      <c r="L34" s="4100"/>
      <c r="M34" s="1559"/>
      <c r="N34" s="1560"/>
      <c r="O34" s="1559"/>
      <c r="P34" s="4100"/>
      <c r="Q34" s="1559"/>
      <c r="R34" s="1560"/>
      <c r="S34" s="1559"/>
      <c r="T34" s="4100"/>
      <c r="U34" s="1559"/>
      <c r="V34" s="1560"/>
      <c r="W34" s="1559"/>
      <c r="X34" s="4100"/>
      <c r="Y34" s="1559"/>
      <c r="Z34" s="1560"/>
      <c r="AA34" s="1559"/>
      <c r="AB34" s="4100"/>
      <c r="AC34" s="1559"/>
      <c r="AD34" s="1560"/>
      <c r="AE34" s="1559"/>
      <c r="AF34" s="3926"/>
      <c r="AG34" s="682"/>
      <c r="AH34" s="682"/>
      <c r="AI34" s="1573"/>
      <c r="AJ34" s="3926"/>
      <c r="AK34" s="1550"/>
      <c r="AL34" s="1550"/>
      <c r="AM34" s="1550"/>
      <c r="AN34" s="4139"/>
      <c r="AY34" s="1554"/>
    </row>
    <row r="35" spans="2:51" ht="9.9499999999999993" customHeight="1" x14ac:dyDescent="0.2">
      <c r="B35" s="4101"/>
      <c r="D35" s="4101"/>
      <c r="E35" s="1555"/>
      <c r="F35" s="1555"/>
      <c r="G35" s="1555"/>
      <c r="H35" s="4101"/>
      <c r="I35" s="1555"/>
      <c r="J35" s="1555"/>
      <c r="K35" s="1555"/>
      <c r="L35" s="4101"/>
      <c r="M35" s="1555"/>
      <c r="N35" s="1555"/>
      <c r="O35" s="1555"/>
      <c r="P35" s="4101"/>
      <c r="Q35" s="1555"/>
      <c r="R35" s="1555"/>
      <c r="S35" s="1555"/>
      <c r="T35" s="4101"/>
      <c r="U35" s="1555"/>
      <c r="V35" s="1555"/>
      <c r="W35" s="1555"/>
      <c r="X35" s="4101"/>
      <c r="Y35" s="1555"/>
      <c r="Z35" s="1555"/>
      <c r="AA35" s="1555"/>
      <c r="AB35" s="4101"/>
      <c r="AC35" s="1555"/>
      <c r="AD35" s="1555"/>
      <c r="AE35" s="1555"/>
      <c r="AF35" s="3927"/>
      <c r="AG35" s="682"/>
      <c r="AH35" s="682"/>
      <c r="AI35" s="1572"/>
      <c r="AJ35" s="3927"/>
      <c r="AK35" s="1550"/>
      <c r="AL35" s="1550"/>
      <c r="AM35" s="1550"/>
      <c r="AN35" s="4140"/>
      <c r="AY35" s="1554"/>
    </row>
    <row r="36" spans="2:51" ht="9.9499999999999993" customHeight="1" x14ac:dyDescent="0.25">
      <c r="B36" s="1564"/>
      <c r="D36" s="1567"/>
      <c r="E36" s="1566"/>
      <c r="F36" s="1566"/>
      <c r="G36" s="1566"/>
      <c r="H36" s="1565"/>
      <c r="I36" s="1566"/>
      <c r="J36" s="1566"/>
      <c r="K36" s="1566"/>
      <c r="L36" s="1568"/>
      <c r="M36" s="1550"/>
      <c r="N36" s="1555"/>
      <c r="O36" s="1555"/>
      <c r="P36" s="1569"/>
      <c r="Q36" s="1566"/>
      <c r="R36" s="1566"/>
      <c r="S36" s="1566"/>
      <c r="T36" s="1569"/>
      <c r="U36" s="1566"/>
      <c r="V36" s="1566"/>
      <c r="X36" s="1569"/>
      <c r="Y36" s="1566"/>
      <c r="Z36" s="1566"/>
      <c r="AA36" s="1566"/>
      <c r="AB36" s="1569"/>
      <c r="AC36" s="1566"/>
      <c r="AD36" s="1566"/>
      <c r="AE36" s="1566"/>
      <c r="AF36" s="1569"/>
      <c r="AI36" s="1566"/>
      <c r="AJ36" s="1550"/>
      <c r="AK36" s="1550"/>
      <c r="AL36" s="1550"/>
      <c r="AM36" s="1550"/>
      <c r="AY36" s="1554"/>
    </row>
    <row r="37" spans="2:51" ht="9.9499999999999993" customHeight="1" x14ac:dyDescent="0.2">
      <c r="B37" s="4096" t="s">
        <v>1297</v>
      </c>
      <c r="D37" s="3934"/>
      <c r="E37" s="1555"/>
      <c r="F37" s="1555"/>
      <c r="G37" s="1555"/>
      <c r="H37" s="3934"/>
      <c r="I37" s="1555"/>
      <c r="J37" s="1555"/>
      <c r="K37" s="1555"/>
      <c r="L37" s="3934"/>
      <c r="M37" s="1555"/>
      <c r="N37" s="1555"/>
      <c r="O37" s="1555"/>
      <c r="P37" s="3934"/>
      <c r="Q37" s="1555"/>
      <c r="R37" s="1555"/>
      <c r="S37" s="1555"/>
      <c r="T37" s="3934"/>
      <c r="U37" s="1555"/>
      <c r="V37" s="1555"/>
      <c r="W37" s="1555"/>
      <c r="X37" s="3934"/>
      <c r="Y37" s="1555"/>
      <c r="Z37" s="1555"/>
      <c r="AA37" s="1555"/>
      <c r="AB37" s="3934"/>
      <c r="AC37" s="1555"/>
      <c r="AD37" s="1555"/>
      <c r="AE37" s="1555"/>
      <c r="AF37" s="3928" t="s">
        <v>1298</v>
      </c>
      <c r="AG37" s="682"/>
      <c r="AH37" s="682"/>
      <c r="AI37" s="1572"/>
      <c r="AJ37" s="3928" t="s">
        <v>1299</v>
      </c>
      <c r="AK37" s="1550"/>
      <c r="AL37" s="1550"/>
      <c r="AM37" s="1550"/>
      <c r="AN37" s="4138"/>
      <c r="AY37" s="1554"/>
    </row>
    <row r="38" spans="2:51" ht="5.0999999999999996" customHeight="1" x14ac:dyDescent="0.2">
      <c r="B38" s="4097"/>
      <c r="D38" s="3935"/>
      <c r="E38" s="1559"/>
      <c r="F38" s="1560"/>
      <c r="G38" s="1559"/>
      <c r="H38" s="3935"/>
      <c r="I38" s="1559"/>
      <c r="J38" s="1560"/>
      <c r="K38" s="1559"/>
      <c r="L38" s="3935"/>
      <c r="M38" s="1559"/>
      <c r="N38" s="1560"/>
      <c r="O38" s="1559"/>
      <c r="P38" s="3935"/>
      <c r="Q38" s="1559"/>
      <c r="R38" s="1560"/>
      <c r="S38" s="1559"/>
      <c r="T38" s="3935"/>
      <c r="U38" s="1559"/>
      <c r="V38" s="1560"/>
      <c r="W38" s="1559"/>
      <c r="X38" s="3935"/>
      <c r="Y38" s="1559"/>
      <c r="Z38" s="1560"/>
      <c r="AA38" s="1559"/>
      <c r="AB38" s="3935"/>
      <c r="AC38" s="1559"/>
      <c r="AD38" s="1560"/>
      <c r="AE38" s="1559"/>
      <c r="AF38" s="3929"/>
      <c r="AG38" s="682"/>
      <c r="AH38" s="682"/>
      <c r="AI38" s="1573"/>
      <c r="AJ38" s="3929"/>
      <c r="AK38" s="1550"/>
      <c r="AL38" s="1550"/>
      <c r="AM38" s="1550"/>
      <c r="AN38" s="4139"/>
      <c r="AY38" s="1554"/>
    </row>
    <row r="39" spans="2:51" ht="9.9499999999999993" customHeight="1" x14ac:dyDescent="0.2">
      <c r="B39" s="4097"/>
      <c r="D39" s="3936"/>
      <c r="E39" s="1555"/>
      <c r="F39" s="1555"/>
      <c r="G39" s="1555"/>
      <c r="H39" s="3936"/>
      <c r="I39" s="1555"/>
      <c r="J39" s="1555"/>
      <c r="K39" s="1555"/>
      <c r="L39" s="3936"/>
      <c r="M39" s="1555"/>
      <c r="N39" s="1555"/>
      <c r="O39" s="1555"/>
      <c r="P39" s="3936"/>
      <c r="Q39" s="1555"/>
      <c r="R39" s="1555"/>
      <c r="S39" s="1555"/>
      <c r="T39" s="3936"/>
      <c r="U39" s="1555"/>
      <c r="V39" s="1555"/>
      <c r="W39" s="1555"/>
      <c r="X39" s="3936"/>
      <c r="Y39" s="1555"/>
      <c r="Z39" s="1555"/>
      <c r="AA39" s="1555"/>
      <c r="AB39" s="3936"/>
      <c r="AC39" s="1555"/>
      <c r="AD39" s="1555"/>
      <c r="AE39" s="1555"/>
      <c r="AF39" s="3930"/>
      <c r="AG39" s="682"/>
      <c r="AH39" s="682"/>
      <c r="AI39" s="1572"/>
      <c r="AJ39" s="3930"/>
      <c r="AK39" s="1550"/>
      <c r="AL39" s="1550"/>
      <c r="AM39" s="1550"/>
      <c r="AN39" s="4140"/>
      <c r="AY39" s="1554"/>
    </row>
    <row r="40" spans="2:51" ht="9.9499999999999993" customHeight="1" x14ac:dyDescent="0.2">
      <c r="B40" s="4097"/>
      <c r="D40" s="1565"/>
      <c r="E40" s="1566"/>
      <c r="F40" s="1566"/>
      <c r="G40" s="1566"/>
      <c r="H40" s="1567"/>
      <c r="I40" s="1566"/>
      <c r="J40" s="1566"/>
      <c r="K40" s="1566"/>
      <c r="L40" s="1568"/>
      <c r="M40" s="1566"/>
      <c r="N40" s="1566"/>
      <c r="O40" s="1566"/>
      <c r="P40" s="1569"/>
      <c r="Q40" s="1566"/>
      <c r="R40" s="1566"/>
      <c r="S40" s="1566"/>
      <c r="T40" s="1569"/>
      <c r="U40" s="1566"/>
      <c r="V40" s="1566"/>
      <c r="W40" s="1566"/>
      <c r="X40" s="1569"/>
      <c r="Y40" s="1566"/>
      <c r="Z40" s="1566"/>
      <c r="AA40" s="1566"/>
      <c r="AB40" s="1569"/>
      <c r="AC40" s="1566"/>
      <c r="AD40" s="1566"/>
      <c r="AE40" s="1566"/>
      <c r="AF40" s="1574"/>
      <c r="AG40" s="682"/>
      <c r="AH40" s="682"/>
      <c r="AI40" s="1575"/>
      <c r="AJ40" s="1574"/>
      <c r="AK40" s="1550"/>
      <c r="AL40" s="1550"/>
      <c r="AM40" s="1550"/>
      <c r="AN40" s="1574"/>
      <c r="AY40" s="1554"/>
    </row>
    <row r="41" spans="2:51" ht="9.9499999999999993" customHeight="1" x14ac:dyDescent="0.2">
      <c r="B41" s="4097"/>
      <c r="D41" s="3934"/>
      <c r="E41" s="1555"/>
      <c r="F41" s="1555"/>
      <c r="G41" s="1555"/>
      <c r="H41" s="3934"/>
      <c r="I41" s="1555"/>
      <c r="J41" s="1555"/>
      <c r="K41" s="1555"/>
      <c r="L41" s="3934"/>
      <c r="M41" s="1555"/>
      <c r="N41" s="1555"/>
      <c r="O41" s="1555"/>
      <c r="P41" s="3934"/>
      <c r="Q41" s="1555"/>
      <c r="R41" s="1555"/>
      <c r="S41" s="1555"/>
      <c r="T41" s="3934"/>
      <c r="U41" s="1555"/>
      <c r="V41" s="1555"/>
      <c r="W41" s="1555"/>
      <c r="X41" s="3934"/>
      <c r="Y41" s="1555"/>
      <c r="Z41" s="1555"/>
      <c r="AA41" s="1555"/>
      <c r="AB41" s="3934"/>
      <c r="AC41" s="1555"/>
      <c r="AD41" s="1555"/>
      <c r="AE41" s="1555"/>
      <c r="AF41" s="4135" t="s">
        <v>1300</v>
      </c>
      <c r="AG41" s="682"/>
      <c r="AH41" s="682"/>
      <c r="AI41" s="1572"/>
      <c r="AJ41" s="3931" t="s">
        <v>1301</v>
      </c>
      <c r="AK41" s="1550"/>
      <c r="AL41" s="1550"/>
      <c r="AM41" s="1550"/>
      <c r="AN41" s="4138"/>
      <c r="AY41" s="1554"/>
    </row>
    <row r="42" spans="2:51" ht="5.0999999999999996" customHeight="1" x14ac:dyDescent="0.2">
      <c r="B42" s="4097"/>
      <c r="D42" s="3935"/>
      <c r="E42" s="1559"/>
      <c r="F42" s="1560"/>
      <c r="G42" s="1559"/>
      <c r="H42" s="3935"/>
      <c r="I42" s="1559"/>
      <c r="J42" s="1560"/>
      <c r="K42" s="1559"/>
      <c r="L42" s="3935"/>
      <c r="M42" s="1559"/>
      <c r="N42" s="1560"/>
      <c r="O42" s="1559"/>
      <c r="P42" s="3935"/>
      <c r="Q42" s="1559"/>
      <c r="R42" s="1560"/>
      <c r="S42" s="1559"/>
      <c r="T42" s="3935"/>
      <c r="U42" s="1559"/>
      <c r="V42" s="1560"/>
      <c r="W42" s="1559"/>
      <c r="X42" s="3935"/>
      <c r="Y42" s="1559"/>
      <c r="Z42" s="1560"/>
      <c r="AA42" s="1559"/>
      <c r="AB42" s="3935"/>
      <c r="AC42" s="1559"/>
      <c r="AD42" s="1560"/>
      <c r="AE42" s="1559"/>
      <c r="AF42" s="4136"/>
      <c r="AG42" s="682"/>
      <c r="AH42" s="682"/>
      <c r="AI42" s="1573"/>
      <c r="AJ42" s="3932"/>
      <c r="AK42" s="1550"/>
      <c r="AL42" s="1550"/>
      <c r="AM42" s="1550"/>
      <c r="AN42" s="4139"/>
      <c r="AY42" s="1554"/>
    </row>
    <row r="43" spans="2:51" ht="9.9499999999999993" customHeight="1" x14ac:dyDescent="0.2">
      <c r="B43" s="4097"/>
      <c r="D43" s="3936"/>
      <c r="E43" s="1555"/>
      <c r="F43" s="1555"/>
      <c r="G43" s="1555"/>
      <c r="H43" s="3936"/>
      <c r="I43" s="1555"/>
      <c r="J43" s="1555"/>
      <c r="K43" s="1555"/>
      <c r="L43" s="3936"/>
      <c r="M43" s="1555"/>
      <c r="N43" s="1555"/>
      <c r="O43" s="1555"/>
      <c r="P43" s="3936"/>
      <c r="Q43" s="1555"/>
      <c r="R43" s="1555"/>
      <c r="S43" s="1555"/>
      <c r="T43" s="3936"/>
      <c r="U43" s="1555"/>
      <c r="V43" s="1555"/>
      <c r="W43" s="1555"/>
      <c r="X43" s="3936"/>
      <c r="Y43" s="1555"/>
      <c r="Z43" s="1555"/>
      <c r="AA43" s="1555"/>
      <c r="AB43" s="3936"/>
      <c r="AC43" s="1555"/>
      <c r="AD43" s="1555"/>
      <c r="AE43" s="1555"/>
      <c r="AF43" s="4137"/>
      <c r="AG43" s="682"/>
      <c r="AH43" s="682"/>
      <c r="AI43" s="1572"/>
      <c r="AJ43" s="3933"/>
      <c r="AK43" s="1550"/>
      <c r="AL43" s="1550"/>
      <c r="AM43" s="1550"/>
      <c r="AN43" s="4140"/>
      <c r="AY43" s="1554"/>
    </row>
    <row r="44" spans="2:51" ht="9.9499999999999993" customHeight="1" x14ac:dyDescent="0.2">
      <c r="B44" s="4097"/>
      <c r="D44" s="1565"/>
      <c r="E44" s="1566"/>
      <c r="F44" s="1566"/>
      <c r="G44" s="1566"/>
      <c r="H44" s="1567"/>
      <c r="I44" s="1566"/>
      <c r="J44" s="1566"/>
      <c r="K44" s="1566"/>
      <c r="L44" s="1568"/>
      <c r="M44" s="1566"/>
      <c r="N44" s="1566"/>
      <c r="O44" s="1566"/>
      <c r="P44" s="1569"/>
      <c r="Q44" s="1566"/>
      <c r="R44" s="1566"/>
      <c r="S44" s="1566"/>
      <c r="T44" s="1569"/>
      <c r="U44" s="1566"/>
      <c r="V44" s="1566"/>
      <c r="W44" s="1566"/>
      <c r="X44" s="1569"/>
      <c r="Y44" s="1566"/>
      <c r="Z44" s="1566"/>
      <c r="AA44" s="1566"/>
      <c r="AB44" s="1569"/>
      <c r="AC44" s="1566"/>
      <c r="AD44" s="1566"/>
      <c r="AE44" s="1566"/>
      <c r="AF44" s="1574"/>
      <c r="AG44" s="682"/>
      <c r="AH44" s="682"/>
      <c r="AI44" s="1575"/>
      <c r="AJ44" s="1574"/>
      <c r="AK44" s="1550"/>
      <c r="AL44" s="1550"/>
      <c r="AM44" s="1550"/>
      <c r="AN44" s="1574"/>
      <c r="AY44" s="1554"/>
    </row>
    <row r="45" spans="2:51" ht="9.9499999999999993" customHeight="1" x14ac:dyDescent="0.25">
      <c r="B45" s="4097"/>
      <c r="D45" s="3934"/>
      <c r="E45" s="1555"/>
      <c r="F45" s="1555"/>
      <c r="G45" s="1555"/>
      <c r="H45" s="3934"/>
      <c r="I45" s="1555"/>
      <c r="J45" s="1555"/>
      <c r="K45" s="1555"/>
      <c r="L45" s="3934"/>
      <c r="M45" s="1555"/>
      <c r="N45" s="1555"/>
      <c r="O45" s="1555"/>
      <c r="P45" s="3934"/>
      <c r="Q45" s="1555"/>
      <c r="R45" s="1555"/>
      <c r="S45" s="1555"/>
      <c r="T45" s="3934"/>
      <c r="U45" s="1555"/>
      <c r="V45" s="1555"/>
      <c r="W45" s="1555"/>
      <c r="X45" s="3934"/>
      <c r="Y45" s="1555"/>
      <c r="Z45" s="1555"/>
      <c r="AA45" s="1555"/>
      <c r="AB45" s="3934"/>
      <c r="AC45" s="1555"/>
      <c r="AD45" s="1555"/>
      <c r="AE45" s="1555"/>
      <c r="AF45" s="1583"/>
      <c r="AG45" s="1584"/>
      <c r="AH45" s="1584"/>
      <c r="AI45" s="1585"/>
      <c r="AJ45" s="1583"/>
      <c r="AK45" s="1586"/>
      <c r="AL45" s="1586"/>
      <c r="AM45" s="1586"/>
      <c r="AN45" s="1583"/>
      <c r="AY45" s="1554"/>
    </row>
    <row r="46" spans="2:51" ht="5.0999999999999996" customHeight="1" x14ac:dyDescent="0.25">
      <c r="B46" s="4097"/>
      <c r="D46" s="3935"/>
      <c r="E46" s="1559"/>
      <c r="F46" s="1560"/>
      <c r="G46" s="1559"/>
      <c r="H46" s="3935"/>
      <c r="I46" s="1559"/>
      <c r="J46" s="1560"/>
      <c r="K46" s="1559"/>
      <c r="L46" s="3935"/>
      <c r="M46" s="1559"/>
      <c r="N46" s="1560"/>
      <c r="O46" s="1559"/>
      <c r="P46" s="3935"/>
      <c r="Q46" s="1559"/>
      <c r="R46" s="1560"/>
      <c r="S46" s="1559"/>
      <c r="T46" s="3935"/>
      <c r="U46" s="1559"/>
      <c r="V46" s="1560"/>
      <c r="W46" s="1559"/>
      <c r="X46" s="3935"/>
      <c r="Y46" s="1559"/>
      <c r="Z46" s="1560"/>
      <c r="AA46" s="1559"/>
      <c r="AB46" s="3935"/>
      <c r="AC46" s="1559"/>
      <c r="AD46" s="1560"/>
      <c r="AE46" s="1559"/>
      <c r="AF46" s="1583"/>
      <c r="AG46" s="1584"/>
      <c r="AH46" s="1584"/>
      <c r="AI46" s="1587"/>
      <c r="AJ46" s="1583"/>
      <c r="AK46" s="1586"/>
      <c r="AL46" s="1586"/>
      <c r="AM46" s="1586"/>
      <c r="AN46" s="1583"/>
      <c r="AY46" s="1554"/>
    </row>
    <row r="47" spans="2:51" ht="9.9499999999999993" customHeight="1" thickBot="1" x14ac:dyDescent="0.3">
      <c r="B47" s="4097"/>
      <c r="D47" s="3936"/>
      <c r="E47" s="1555"/>
      <c r="F47" s="1555"/>
      <c r="G47" s="1555"/>
      <c r="H47" s="3936"/>
      <c r="I47" s="1555"/>
      <c r="J47" s="1555"/>
      <c r="K47" s="1555"/>
      <c r="L47" s="3936"/>
      <c r="M47" s="1555"/>
      <c r="N47" s="1555"/>
      <c r="O47" s="1555"/>
      <c r="P47" s="3936"/>
      <c r="Q47" s="1555"/>
      <c r="R47" s="1555"/>
      <c r="S47" s="1555"/>
      <c r="T47" s="3936"/>
      <c r="U47" s="1555"/>
      <c r="V47" s="1555"/>
      <c r="W47" s="1555"/>
      <c r="X47" s="3936"/>
      <c r="Y47" s="1555"/>
      <c r="Z47" s="1555"/>
      <c r="AA47" s="1555"/>
      <c r="AB47" s="3936"/>
      <c r="AC47" s="1555"/>
      <c r="AD47" s="1555"/>
      <c r="AE47" s="1555"/>
      <c r="AF47" s="1583"/>
      <c r="AG47" s="1584"/>
      <c r="AH47" s="1584"/>
      <c r="AI47" s="1585"/>
      <c r="AJ47" s="1583"/>
      <c r="AK47" s="1586"/>
      <c r="AL47" s="1586"/>
      <c r="AM47" s="1586"/>
      <c r="AN47" s="1583"/>
      <c r="AY47" s="1554"/>
    </row>
    <row r="48" spans="2:51" ht="9.9499999999999993" customHeight="1" x14ac:dyDescent="0.25">
      <c r="B48" s="4097"/>
      <c r="D48" s="1565"/>
      <c r="E48" s="1566"/>
      <c r="F48" s="1566"/>
      <c r="G48" s="1566"/>
      <c r="H48" s="1567"/>
      <c r="I48" s="1566"/>
      <c r="J48" s="1566"/>
      <c r="K48" s="1566"/>
      <c r="L48" s="1568"/>
      <c r="M48" s="1566"/>
      <c r="N48" s="1566"/>
      <c r="O48" s="1566"/>
      <c r="P48" s="1569"/>
      <c r="Q48" s="1566"/>
      <c r="R48" s="1566"/>
      <c r="S48" s="1566"/>
      <c r="T48" s="1569"/>
      <c r="U48" s="1566"/>
      <c r="V48" s="1566"/>
      <c r="W48" s="1566"/>
      <c r="X48" s="1569"/>
      <c r="Y48" s="1566"/>
      <c r="Z48" s="1566"/>
      <c r="AA48" s="1566"/>
      <c r="AB48" s="1569"/>
      <c r="AC48" s="1566"/>
      <c r="AD48" s="1566"/>
      <c r="AE48" s="1566"/>
      <c r="AF48" s="1588"/>
      <c r="AG48" s="1584"/>
      <c r="AH48" s="1584"/>
      <c r="AI48" s="1589"/>
      <c r="AJ48" s="4129" t="s">
        <v>1302</v>
      </c>
      <c r="AK48" s="4130"/>
      <c r="AL48" s="4130"/>
      <c r="AM48" s="4130"/>
      <c r="AN48" s="4130"/>
      <c r="AO48" s="4130"/>
      <c r="AP48" s="4130"/>
      <c r="AQ48" s="4130"/>
      <c r="AR48" s="4130"/>
      <c r="AS48" s="4130"/>
      <c r="AT48" s="4130"/>
      <c r="AU48" s="4130"/>
      <c r="AV48" s="1590"/>
      <c r="AW48" s="1591"/>
      <c r="AY48" s="1554"/>
    </row>
    <row r="49" spans="2:51" ht="9.9499999999999993" customHeight="1" x14ac:dyDescent="0.25">
      <c r="B49" s="4097"/>
      <c r="D49" s="3934"/>
      <c r="E49" s="1555"/>
      <c r="F49" s="1555"/>
      <c r="G49" s="1555"/>
      <c r="H49" s="3934"/>
      <c r="I49" s="1555"/>
      <c r="J49" s="1555"/>
      <c r="K49" s="1555"/>
      <c r="L49" s="3934"/>
      <c r="M49" s="1555"/>
      <c r="N49" s="1555"/>
      <c r="O49" s="1555"/>
      <c r="P49" s="3934"/>
      <c r="Q49" s="1555"/>
      <c r="R49" s="1555"/>
      <c r="S49" s="1555"/>
      <c r="T49" s="3934"/>
      <c r="U49" s="1555"/>
      <c r="V49" s="1555"/>
      <c r="W49" s="1555"/>
      <c r="X49" s="3934"/>
      <c r="Y49" s="1555"/>
      <c r="Z49" s="1555"/>
      <c r="AA49" s="1555"/>
      <c r="AB49" s="3934"/>
      <c r="AC49" s="1555"/>
      <c r="AD49" s="1555"/>
      <c r="AE49" s="1555"/>
      <c r="AF49" s="1583"/>
      <c r="AG49" s="1584"/>
      <c r="AH49" s="1584"/>
      <c r="AI49" s="1585"/>
      <c r="AJ49" s="4131"/>
      <c r="AK49" s="4132"/>
      <c r="AL49" s="4132"/>
      <c r="AM49" s="4132"/>
      <c r="AN49" s="4132"/>
      <c r="AO49" s="4132"/>
      <c r="AP49" s="4132"/>
      <c r="AQ49" s="4132"/>
      <c r="AR49" s="4132"/>
      <c r="AS49" s="4132"/>
      <c r="AT49" s="4132"/>
      <c r="AU49" s="4132"/>
      <c r="AW49" s="1592"/>
      <c r="AY49" s="1554"/>
    </row>
    <row r="50" spans="2:51" ht="5.0999999999999996" customHeight="1" x14ac:dyDescent="0.25">
      <c r="B50" s="4097"/>
      <c r="D50" s="3935"/>
      <c r="E50" s="1559"/>
      <c r="F50" s="1560"/>
      <c r="G50" s="1559"/>
      <c r="H50" s="3935"/>
      <c r="I50" s="1559"/>
      <c r="J50" s="1560"/>
      <c r="K50" s="1559"/>
      <c r="L50" s="3935"/>
      <c r="M50" s="1559"/>
      <c r="N50" s="1560"/>
      <c r="O50" s="1559"/>
      <c r="P50" s="3935"/>
      <c r="Q50" s="1559"/>
      <c r="R50" s="1560"/>
      <c r="S50" s="1559"/>
      <c r="T50" s="3935"/>
      <c r="U50" s="1559"/>
      <c r="V50" s="1560"/>
      <c r="W50" s="1559"/>
      <c r="X50" s="3935"/>
      <c r="Y50" s="1559"/>
      <c r="Z50" s="1560"/>
      <c r="AA50" s="1559"/>
      <c r="AB50" s="3935"/>
      <c r="AC50" s="1559"/>
      <c r="AD50" s="1560"/>
      <c r="AE50" s="1559"/>
      <c r="AF50" s="1583"/>
      <c r="AG50" s="1584"/>
      <c r="AH50" s="1584"/>
      <c r="AI50" s="1587"/>
      <c r="AJ50" s="4133" t="str">
        <f>T3</f>
        <v>17 à 21</v>
      </c>
      <c r="AK50" s="4134" t="s">
        <v>1303</v>
      </c>
      <c r="AL50" s="4134"/>
      <c r="AM50" s="4134"/>
      <c r="AN50" s="4134"/>
      <c r="AW50" s="1592"/>
      <c r="AY50" s="1554"/>
    </row>
    <row r="51" spans="2:51" ht="9.9499999999999993" customHeight="1" x14ac:dyDescent="0.25">
      <c r="B51" s="4097"/>
      <c r="D51" s="3936"/>
      <c r="E51" s="1555"/>
      <c r="F51" s="1555"/>
      <c r="G51" s="1555"/>
      <c r="H51" s="3936"/>
      <c r="I51" s="1555"/>
      <c r="J51" s="1555"/>
      <c r="K51" s="1555"/>
      <c r="L51" s="3936"/>
      <c r="M51" s="1555"/>
      <c r="N51" s="1555"/>
      <c r="O51" s="1555"/>
      <c r="P51" s="3936"/>
      <c r="Q51" s="1555"/>
      <c r="R51" s="1555"/>
      <c r="S51" s="1555"/>
      <c r="T51" s="3936"/>
      <c r="U51" s="1555"/>
      <c r="V51" s="1555"/>
      <c r="W51" s="1555"/>
      <c r="X51" s="3936"/>
      <c r="Y51" s="1555"/>
      <c r="Z51" s="1555"/>
      <c r="AA51" s="1555"/>
      <c r="AB51" s="3936"/>
      <c r="AC51" s="1555"/>
      <c r="AD51" s="1555"/>
      <c r="AE51" s="1555"/>
      <c r="AF51" s="1583"/>
      <c r="AG51" s="1584"/>
      <c r="AH51" s="1584"/>
      <c r="AI51" s="1585"/>
      <c r="AJ51" s="4133"/>
      <c r="AK51" s="4134"/>
      <c r="AL51" s="4134"/>
      <c r="AM51" s="4134"/>
      <c r="AN51" s="4134"/>
      <c r="AO51" s="1594" t="s">
        <v>1304</v>
      </c>
      <c r="AW51" s="1592"/>
      <c r="AY51" s="1554"/>
    </row>
    <row r="52" spans="2:51" ht="9.9499999999999993" customHeight="1" x14ac:dyDescent="0.25">
      <c r="B52" s="4097"/>
      <c r="D52" s="1565"/>
      <c r="E52" s="1566"/>
      <c r="F52" s="1566"/>
      <c r="G52" s="1566"/>
      <c r="H52" s="1567"/>
      <c r="I52" s="1566"/>
      <c r="J52" s="1566"/>
      <c r="K52" s="1566"/>
      <c r="L52" s="1568"/>
      <c r="M52" s="1566"/>
      <c r="N52" s="1566"/>
      <c r="O52" s="1566"/>
      <c r="P52" s="1569"/>
      <c r="Q52" s="1566"/>
      <c r="R52" s="1566"/>
      <c r="S52" s="1566"/>
      <c r="T52" s="1569"/>
      <c r="U52" s="1566"/>
      <c r="V52" s="1566"/>
      <c r="W52" s="1566"/>
      <c r="X52" s="1569"/>
      <c r="Y52" s="1566"/>
      <c r="Z52" s="1566"/>
      <c r="AA52" s="1566"/>
      <c r="AB52" s="1569"/>
      <c r="AC52" s="1566"/>
      <c r="AD52" s="1566"/>
      <c r="AE52" s="1566"/>
      <c r="AF52" s="1588"/>
      <c r="AG52" s="1584"/>
      <c r="AH52" s="1584"/>
      <c r="AI52" s="1589"/>
      <c r="AJ52" s="1595"/>
      <c r="AN52" s="1594"/>
      <c r="AW52" s="1592"/>
      <c r="AY52" s="1554"/>
    </row>
    <row r="53" spans="2:51" ht="9.9499999999999993" customHeight="1" x14ac:dyDescent="0.25">
      <c r="B53" s="4097"/>
      <c r="D53" s="3934"/>
      <c r="E53" s="1555"/>
      <c r="F53" s="1555"/>
      <c r="G53" s="1555"/>
      <c r="H53" s="3934"/>
      <c r="I53" s="1555"/>
      <c r="J53" s="1555"/>
      <c r="K53" s="1555"/>
      <c r="L53" s="3934"/>
      <c r="M53" s="1555"/>
      <c r="N53" s="1555"/>
      <c r="O53" s="1555"/>
      <c r="P53" s="3934"/>
      <c r="Q53" s="1555"/>
      <c r="R53" s="1555"/>
      <c r="S53" s="1555"/>
      <c r="T53" s="3934"/>
      <c r="U53" s="1555"/>
      <c r="V53" s="1555"/>
      <c r="W53" s="1555"/>
      <c r="X53" s="3934"/>
      <c r="Y53" s="1555"/>
      <c r="Z53" s="1555"/>
      <c r="AA53" s="1555"/>
      <c r="AB53" s="3934"/>
      <c r="AC53" s="1555"/>
      <c r="AD53" s="1555"/>
      <c r="AE53" s="1555"/>
      <c r="AF53" s="1583"/>
      <c r="AG53" s="1584"/>
      <c r="AH53" s="1584"/>
      <c r="AI53" s="1585"/>
      <c r="AJ53" s="1595"/>
      <c r="AN53" s="1594" t="s">
        <v>1305</v>
      </c>
      <c r="AW53" s="1592"/>
      <c r="AY53" s="1554"/>
    </row>
    <row r="54" spans="2:51" ht="5.0999999999999996" customHeight="1" x14ac:dyDescent="0.25">
      <c r="B54" s="4097"/>
      <c r="D54" s="3935"/>
      <c r="E54" s="1559"/>
      <c r="F54" s="1560"/>
      <c r="G54" s="1559"/>
      <c r="H54" s="3935"/>
      <c r="I54" s="1559"/>
      <c r="J54" s="1560"/>
      <c r="K54" s="1559"/>
      <c r="L54" s="3935"/>
      <c r="M54" s="1559"/>
      <c r="N54" s="1560"/>
      <c r="O54" s="1559"/>
      <c r="P54" s="3935"/>
      <c r="Q54" s="1559"/>
      <c r="R54" s="1560"/>
      <c r="S54" s="1559"/>
      <c r="T54" s="3935"/>
      <c r="U54" s="1559"/>
      <c r="V54" s="1560"/>
      <c r="W54" s="1559"/>
      <c r="X54" s="3935"/>
      <c r="Y54" s="1559"/>
      <c r="Z54" s="1560"/>
      <c r="AA54" s="1559"/>
      <c r="AB54" s="3935"/>
      <c r="AC54" s="1559"/>
      <c r="AD54" s="1560"/>
      <c r="AE54" s="1559"/>
      <c r="AF54" s="1583"/>
      <c r="AG54" s="1584"/>
      <c r="AH54" s="1584"/>
      <c r="AI54" s="1587"/>
      <c r="AJ54" s="4127" t="str">
        <f>LEFT(T3,2)</f>
        <v>17</v>
      </c>
      <c r="AK54" s="4128">
        <f ca="1">7*B9+DATE(YEAR(TODAY())+(INT(B9*7/30)&lt;MONTH(TODAY())-1),1,1)-WEEKDAY(DATE(YEAR(TODAY())+(INT(B9*7/30)&lt;MONTH(TODAY())-1),1,3))-3</f>
        <v>45040</v>
      </c>
      <c r="AL54" s="4128"/>
      <c r="AM54" s="1596"/>
      <c r="AN54" s="1596"/>
      <c r="AO54" s="1596"/>
      <c r="AW54" s="1592"/>
      <c r="AY54" s="1554"/>
    </row>
    <row r="55" spans="2:51" ht="9.9499999999999993" customHeight="1" x14ac:dyDescent="0.25">
      <c r="B55" s="4098"/>
      <c r="D55" s="3936"/>
      <c r="E55" s="1555"/>
      <c r="F55" s="1555"/>
      <c r="G55" s="1555"/>
      <c r="H55" s="3936"/>
      <c r="I55" s="1555"/>
      <c r="J55" s="1555"/>
      <c r="K55" s="1555"/>
      <c r="L55" s="3936"/>
      <c r="M55" s="1555"/>
      <c r="N55" s="1555"/>
      <c r="O55" s="1555"/>
      <c r="P55" s="3936"/>
      <c r="Q55" s="1555"/>
      <c r="R55" s="1555"/>
      <c r="S55" s="1555"/>
      <c r="T55" s="3936"/>
      <c r="U55" s="1555"/>
      <c r="V55" s="1555"/>
      <c r="W55" s="1555"/>
      <c r="X55" s="3936"/>
      <c r="Y55" s="1555"/>
      <c r="Z55" s="1555"/>
      <c r="AA55" s="1555"/>
      <c r="AB55" s="3936"/>
      <c r="AC55" s="1555"/>
      <c r="AD55" s="1555"/>
      <c r="AE55" s="1555"/>
      <c r="AF55" s="1583"/>
      <c r="AG55" s="1584"/>
      <c r="AH55" s="1584"/>
      <c r="AI55" s="1585"/>
      <c r="AJ55" s="4127"/>
      <c r="AK55" s="1596"/>
      <c r="AL55" s="1596"/>
      <c r="AM55" s="1596"/>
      <c r="AN55" s="1597" t="s">
        <v>1306</v>
      </c>
      <c r="AO55" s="1596"/>
      <c r="AW55" s="1592"/>
      <c r="AY55" s="1554"/>
    </row>
    <row r="56" spans="2:51" ht="9.9499999999999993" customHeight="1" x14ac:dyDescent="0.25">
      <c r="B56" s="1564"/>
      <c r="D56" s="1567"/>
      <c r="E56" s="1566"/>
      <c r="F56" s="1566"/>
      <c r="G56" s="1566"/>
      <c r="H56" s="1565"/>
      <c r="I56" s="1566"/>
      <c r="J56" s="1566"/>
      <c r="K56" s="1566"/>
      <c r="L56" s="1568"/>
      <c r="M56" s="1550"/>
      <c r="N56" s="1555"/>
      <c r="O56" s="1555"/>
      <c r="P56" s="1569"/>
      <c r="Q56" s="1566"/>
      <c r="R56" s="1566"/>
      <c r="S56" s="1566"/>
      <c r="T56" s="1569"/>
      <c r="U56" s="1566"/>
      <c r="V56" s="1566"/>
      <c r="X56" s="1569"/>
      <c r="Y56" s="1566"/>
      <c r="Z56" s="1566"/>
      <c r="AA56" s="1566"/>
      <c r="AB56" s="1569"/>
      <c r="AC56" s="1566"/>
      <c r="AD56" s="1566"/>
      <c r="AE56" s="1566"/>
      <c r="AF56" s="1588"/>
      <c r="AG56" s="1584"/>
      <c r="AH56" s="1584"/>
      <c r="AI56" s="1589"/>
      <c r="AJ56" s="1598" t="s">
        <v>1307</v>
      </c>
      <c r="AW56" s="1592"/>
      <c r="AY56" s="1554"/>
    </row>
    <row r="57" spans="2:51" ht="9.9499999999999993" customHeight="1" x14ac:dyDescent="0.25">
      <c r="B57" s="4106">
        <f>(INT(MOD(INT((D57-2)/7)+0.6,52+5/28))+1)</f>
        <v>18</v>
      </c>
      <c r="D57" s="4109">
        <f>AB33+1</f>
        <v>42856</v>
      </c>
      <c r="E57" s="1555"/>
      <c r="F57" s="1555"/>
      <c r="G57" s="1555"/>
      <c r="H57" s="4109">
        <f>D57+1</f>
        <v>42857</v>
      </c>
      <c r="I57" s="1555"/>
      <c r="J57" s="1555"/>
      <c r="K57" s="1555"/>
      <c r="L57" s="4109">
        <f>H57+1</f>
        <v>42858</v>
      </c>
      <c r="M57" s="1555"/>
      <c r="N57" s="1555"/>
      <c r="O57" s="1555"/>
      <c r="P57" s="4109">
        <f>L57+1</f>
        <v>42859</v>
      </c>
      <c r="Q57" s="1555"/>
      <c r="R57" s="1555"/>
      <c r="S57" s="1555"/>
      <c r="T57" s="4109">
        <f>P57+1</f>
        <v>42860</v>
      </c>
      <c r="U57" s="1555"/>
      <c r="V57" s="1555"/>
      <c r="W57" s="1555"/>
      <c r="X57" s="4109">
        <f>T57+1</f>
        <v>42861</v>
      </c>
      <c r="Y57" s="1555"/>
      <c r="Z57" s="1555"/>
      <c r="AA57" s="1555"/>
      <c r="AB57" s="4109">
        <f>X57+1</f>
        <v>42862</v>
      </c>
      <c r="AC57" s="1555"/>
      <c r="AD57" s="1555"/>
      <c r="AE57" s="1555"/>
      <c r="AF57" s="1583"/>
      <c r="AG57" s="1584"/>
      <c r="AH57" s="1584"/>
      <c r="AI57" s="1585"/>
      <c r="AJ57" s="1599"/>
      <c r="AW57" s="1592"/>
      <c r="AY57" s="1554"/>
    </row>
    <row r="58" spans="2:51" ht="5.0999999999999996" customHeight="1" x14ac:dyDescent="0.25">
      <c r="B58" s="4107"/>
      <c r="D58" s="4110"/>
      <c r="E58" s="1559"/>
      <c r="F58" s="1560"/>
      <c r="G58" s="1559"/>
      <c r="H58" s="4110"/>
      <c r="I58" s="1559"/>
      <c r="J58" s="1560"/>
      <c r="K58" s="1559"/>
      <c r="L58" s="4110"/>
      <c r="M58" s="1559"/>
      <c r="N58" s="1560"/>
      <c r="O58" s="1559"/>
      <c r="P58" s="4110"/>
      <c r="Q58" s="1559"/>
      <c r="R58" s="1560"/>
      <c r="S58" s="1559"/>
      <c r="T58" s="4110"/>
      <c r="U58" s="1559"/>
      <c r="V58" s="1560"/>
      <c r="W58" s="1559"/>
      <c r="X58" s="4110"/>
      <c r="Y58" s="1559"/>
      <c r="Z58" s="1560"/>
      <c r="AA58" s="1559"/>
      <c r="AB58" s="4110"/>
      <c r="AC58" s="1559"/>
      <c r="AD58" s="1560"/>
      <c r="AE58" s="1559"/>
      <c r="AF58" s="1583"/>
      <c r="AG58" s="1584"/>
      <c r="AH58" s="1584"/>
      <c r="AI58" s="1587"/>
      <c r="AJ58" s="4121" t="s">
        <v>1308</v>
      </c>
      <c r="AK58" s="4122"/>
      <c r="AL58" s="4122"/>
      <c r="AM58" s="4122"/>
      <c r="AN58" s="4122"/>
      <c r="AO58" s="4122"/>
      <c r="AP58" s="4122"/>
      <c r="AQ58" s="4122"/>
      <c r="AR58" s="4122"/>
      <c r="AS58" s="4122"/>
      <c r="AT58" s="4122"/>
      <c r="AU58" s="4122"/>
      <c r="AW58" s="1592"/>
      <c r="AY58" s="1554"/>
    </row>
    <row r="59" spans="2:51" ht="9.9499999999999993" customHeight="1" x14ac:dyDescent="0.25">
      <c r="B59" s="4108"/>
      <c r="D59" s="4111"/>
      <c r="E59" s="1555"/>
      <c r="F59" s="1555"/>
      <c r="G59" s="1555"/>
      <c r="H59" s="4111"/>
      <c r="I59" s="1555"/>
      <c r="J59" s="1555"/>
      <c r="K59" s="1555"/>
      <c r="L59" s="4111"/>
      <c r="M59" s="1555"/>
      <c r="N59" s="1555"/>
      <c r="O59" s="1555"/>
      <c r="P59" s="4111"/>
      <c r="Q59" s="1555"/>
      <c r="R59" s="1555"/>
      <c r="S59" s="1555"/>
      <c r="T59" s="4111"/>
      <c r="U59" s="1555"/>
      <c r="V59" s="1555"/>
      <c r="W59" s="1555"/>
      <c r="X59" s="4111"/>
      <c r="Y59" s="1555"/>
      <c r="Z59" s="1555"/>
      <c r="AA59" s="1555"/>
      <c r="AB59" s="4111"/>
      <c r="AC59" s="1555"/>
      <c r="AD59" s="1555"/>
      <c r="AE59" s="1555"/>
      <c r="AF59" s="1583"/>
      <c r="AG59" s="1584"/>
      <c r="AH59" s="1584"/>
      <c r="AI59" s="1585"/>
      <c r="AJ59" s="4121"/>
      <c r="AK59" s="4122"/>
      <c r="AL59" s="4122"/>
      <c r="AM59" s="4122"/>
      <c r="AN59" s="4122"/>
      <c r="AO59" s="4122"/>
      <c r="AP59" s="4122"/>
      <c r="AQ59" s="4122"/>
      <c r="AR59" s="4122"/>
      <c r="AS59" s="4122"/>
      <c r="AT59" s="4122"/>
      <c r="AU59" s="4122"/>
      <c r="AW59" s="1592"/>
      <c r="AY59" s="1554"/>
    </row>
    <row r="60" spans="2:51" ht="9.9499999999999993" customHeight="1" x14ac:dyDescent="0.25">
      <c r="B60" s="1564"/>
      <c r="D60" s="1567"/>
      <c r="E60" s="1566"/>
      <c r="F60" s="1566"/>
      <c r="G60" s="1566"/>
      <c r="H60" s="1565"/>
      <c r="I60" s="1566"/>
      <c r="J60" s="1566"/>
      <c r="K60" s="1566"/>
      <c r="L60" s="1568"/>
      <c r="M60" s="1550"/>
      <c r="N60" s="1555"/>
      <c r="O60" s="1555"/>
      <c r="P60" s="1569"/>
      <c r="Q60" s="1566"/>
      <c r="R60" s="1566"/>
      <c r="S60" s="1566"/>
      <c r="T60" s="1569"/>
      <c r="U60" s="1566"/>
      <c r="V60" s="1566"/>
      <c r="X60" s="1569"/>
      <c r="Y60" s="1566"/>
      <c r="Z60" s="1566"/>
      <c r="AA60" s="1566"/>
      <c r="AB60" s="1569"/>
      <c r="AC60" s="1566"/>
      <c r="AD60" s="1566"/>
      <c r="AE60" s="1566"/>
      <c r="AF60" s="1588"/>
      <c r="AG60" s="1584"/>
      <c r="AH60" s="1584"/>
      <c r="AI60" s="1589"/>
      <c r="AJ60" s="4121"/>
      <c r="AK60" s="4122"/>
      <c r="AL60" s="4122"/>
      <c r="AM60" s="4122"/>
      <c r="AN60" s="4122"/>
      <c r="AO60" s="4122"/>
      <c r="AP60" s="4122"/>
      <c r="AQ60" s="4122"/>
      <c r="AR60" s="4122"/>
      <c r="AS60" s="4122"/>
      <c r="AT60" s="4122"/>
      <c r="AU60" s="4122"/>
      <c r="AW60" s="1592"/>
      <c r="AY60" s="1554"/>
    </row>
    <row r="61" spans="2:51" ht="9.9499999999999993" customHeight="1" x14ac:dyDescent="0.25">
      <c r="B61" s="4103" t="s">
        <v>1309</v>
      </c>
      <c r="D61" s="3934"/>
      <c r="E61" s="1555"/>
      <c r="F61" s="1555"/>
      <c r="G61" s="1555"/>
      <c r="H61" s="3934"/>
      <c r="I61" s="1555"/>
      <c r="J61" s="1555"/>
      <c r="K61" s="1555"/>
      <c r="L61" s="3934"/>
      <c r="M61" s="1555"/>
      <c r="N61" s="1555"/>
      <c r="O61" s="1555"/>
      <c r="P61" s="3934"/>
      <c r="Q61" s="1555"/>
      <c r="R61" s="1555"/>
      <c r="S61" s="1555"/>
      <c r="T61" s="3934"/>
      <c r="U61" s="1555"/>
      <c r="V61" s="1555"/>
      <c r="W61" s="1555"/>
      <c r="X61" s="3934"/>
      <c r="Y61" s="1555"/>
      <c r="Z61" s="1555"/>
      <c r="AA61" s="1555"/>
      <c r="AB61" s="3934"/>
      <c r="AC61" s="1555"/>
      <c r="AD61" s="1555"/>
      <c r="AE61" s="1555"/>
      <c r="AF61" s="1583"/>
      <c r="AG61" s="1584"/>
      <c r="AH61" s="1584"/>
      <c r="AI61" s="1585"/>
      <c r="AJ61" s="4123" t="s">
        <v>1310</v>
      </c>
      <c r="AK61" s="4124"/>
      <c r="AL61" s="4124"/>
      <c r="AM61" s="4124"/>
      <c r="AN61" s="4124"/>
      <c r="AO61" s="4124"/>
      <c r="AP61" s="4124"/>
      <c r="AQ61" s="4124"/>
      <c r="AR61" s="4124"/>
      <c r="AS61" s="4124"/>
      <c r="AT61" s="4124"/>
      <c r="AU61" s="4124"/>
      <c r="AW61" s="1592"/>
      <c r="AY61" s="1554"/>
    </row>
    <row r="62" spans="2:51" ht="5.0999999999999996" customHeight="1" x14ac:dyDescent="0.25">
      <c r="B62" s="4104"/>
      <c r="D62" s="3935"/>
      <c r="E62" s="1559"/>
      <c r="F62" s="1560"/>
      <c r="G62" s="1559"/>
      <c r="H62" s="3935"/>
      <c r="I62" s="1559"/>
      <c r="J62" s="1560"/>
      <c r="K62" s="1559"/>
      <c r="L62" s="3935"/>
      <c r="M62" s="1559"/>
      <c r="N62" s="1560"/>
      <c r="O62" s="1559"/>
      <c r="P62" s="3935"/>
      <c r="Q62" s="1559"/>
      <c r="R62" s="1560"/>
      <c r="S62" s="1559"/>
      <c r="T62" s="3935"/>
      <c r="U62" s="1559"/>
      <c r="V62" s="1560"/>
      <c r="W62" s="1559"/>
      <c r="X62" s="3935"/>
      <c r="Y62" s="1559"/>
      <c r="Z62" s="1560"/>
      <c r="AA62" s="1559"/>
      <c r="AB62" s="3935"/>
      <c r="AC62" s="1559"/>
      <c r="AD62" s="1560"/>
      <c r="AE62" s="1559"/>
      <c r="AF62" s="1583"/>
      <c r="AG62" s="1584"/>
      <c r="AH62" s="1584"/>
      <c r="AI62" s="1587"/>
      <c r="AJ62" s="4123"/>
      <c r="AK62" s="4124"/>
      <c r="AL62" s="4124"/>
      <c r="AM62" s="4124"/>
      <c r="AN62" s="4124"/>
      <c r="AO62" s="4124"/>
      <c r="AP62" s="4124"/>
      <c r="AQ62" s="4124"/>
      <c r="AR62" s="4124"/>
      <c r="AS62" s="4124"/>
      <c r="AT62" s="4124"/>
      <c r="AU62" s="4124"/>
      <c r="AW62" s="1592"/>
      <c r="AY62" s="1554"/>
    </row>
    <row r="63" spans="2:51" ht="9.9499999999999993" customHeight="1" x14ac:dyDescent="0.25">
      <c r="B63" s="4104"/>
      <c r="D63" s="3936"/>
      <c r="E63" s="1555"/>
      <c r="F63" s="1555"/>
      <c r="G63" s="1555"/>
      <c r="H63" s="3936"/>
      <c r="I63" s="1555"/>
      <c r="J63" s="1555"/>
      <c r="K63" s="1555"/>
      <c r="L63" s="3936"/>
      <c r="M63" s="1555"/>
      <c r="N63" s="1555"/>
      <c r="O63" s="1555"/>
      <c r="P63" s="3936"/>
      <c r="Q63" s="1555"/>
      <c r="R63" s="1555"/>
      <c r="S63" s="1555"/>
      <c r="T63" s="3936"/>
      <c r="U63" s="1555"/>
      <c r="V63" s="1555"/>
      <c r="W63" s="1555"/>
      <c r="X63" s="3936"/>
      <c r="Y63" s="1555"/>
      <c r="Z63" s="1555"/>
      <c r="AA63" s="1555"/>
      <c r="AB63" s="3936"/>
      <c r="AC63" s="1555"/>
      <c r="AD63" s="1555"/>
      <c r="AE63" s="1555"/>
      <c r="AF63" s="1583"/>
      <c r="AG63" s="1584"/>
      <c r="AH63" s="1584"/>
      <c r="AI63" s="1585"/>
      <c r="AJ63" s="1599"/>
      <c r="AW63" s="1592"/>
      <c r="AY63" s="1554"/>
    </row>
    <row r="64" spans="2:51" ht="9.9499999999999993" customHeight="1" x14ac:dyDescent="0.25">
      <c r="B64" s="4104"/>
      <c r="D64" s="1565"/>
      <c r="E64" s="1566"/>
      <c r="F64" s="1566"/>
      <c r="G64" s="1566"/>
      <c r="H64" s="1567"/>
      <c r="I64" s="1566"/>
      <c r="J64" s="1566"/>
      <c r="K64" s="1566"/>
      <c r="L64" s="1568"/>
      <c r="M64" s="1566"/>
      <c r="N64" s="1566"/>
      <c r="O64" s="1566"/>
      <c r="P64" s="1569"/>
      <c r="Q64" s="1566"/>
      <c r="R64" s="1566"/>
      <c r="S64" s="1566"/>
      <c r="T64" s="1569"/>
      <c r="U64" s="1566"/>
      <c r="V64" s="1566"/>
      <c r="W64" s="1566"/>
      <c r="X64" s="1569"/>
      <c r="Y64" s="1566"/>
      <c r="Z64" s="1566"/>
      <c r="AA64" s="1566"/>
      <c r="AB64" s="1569"/>
      <c r="AC64" s="1566"/>
      <c r="AD64" s="1566"/>
      <c r="AE64" s="1566"/>
      <c r="AF64" s="1588"/>
      <c r="AG64" s="1584"/>
      <c r="AH64" s="1584"/>
      <c r="AI64" s="1589"/>
      <c r="AJ64" s="4125" t="s">
        <v>1311</v>
      </c>
      <c r="AK64" s="4126"/>
      <c r="AL64" s="4126"/>
      <c r="AM64" s="4126"/>
      <c r="AN64" s="4126"/>
      <c r="AO64" s="4126"/>
      <c r="AP64" s="4126"/>
      <c r="AQ64" s="4126"/>
      <c r="AR64" s="4126"/>
      <c r="AS64" s="4126"/>
      <c r="AT64" s="4126"/>
      <c r="AU64" s="4126"/>
      <c r="AW64" s="1592"/>
      <c r="AY64" s="1554"/>
    </row>
    <row r="65" spans="2:51" ht="9.9499999999999993" customHeight="1" x14ac:dyDescent="0.25">
      <c r="B65" s="4104"/>
      <c r="D65" s="3934"/>
      <c r="E65" s="1555"/>
      <c r="F65" s="1555"/>
      <c r="G65" s="1555"/>
      <c r="H65" s="3934"/>
      <c r="I65" s="1555"/>
      <c r="J65" s="1555"/>
      <c r="K65" s="1555"/>
      <c r="L65" s="3934"/>
      <c r="M65" s="1555"/>
      <c r="N65" s="1555"/>
      <c r="O65" s="1555"/>
      <c r="P65" s="3934"/>
      <c r="Q65" s="1555"/>
      <c r="R65" s="1555"/>
      <c r="S65" s="1555"/>
      <c r="T65" s="3934"/>
      <c r="U65" s="1555"/>
      <c r="V65" s="1555"/>
      <c r="W65" s="1555"/>
      <c r="X65" s="3934"/>
      <c r="Y65" s="1555"/>
      <c r="Z65" s="1555"/>
      <c r="AA65" s="1555"/>
      <c r="AB65" s="3934"/>
      <c r="AC65" s="1555"/>
      <c r="AD65" s="1555"/>
      <c r="AE65" s="1555"/>
      <c r="AF65" s="1583"/>
      <c r="AG65" s="1584"/>
      <c r="AH65" s="1584"/>
      <c r="AI65" s="1585"/>
      <c r="AJ65" s="4125"/>
      <c r="AK65" s="4126"/>
      <c r="AL65" s="4126"/>
      <c r="AM65" s="4126"/>
      <c r="AN65" s="4126"/>
      <c r="AO65" s="4126"/>
      <c r="AP65" s="4126"/>
      <c r="AQ65" s="4126"/>
      <c r="AR65" s="4126"/>
      <c r="AS65" s="4126"/>
      <c r="AT65" s="4126"/>
      <c r="AU65" s="4126"/>
      <c r="AW65" s="1592"/>
      <c r="AY65" s="1554"/>
    </row>
    <row r="66" spans="2:51" ht="5.0999999999999996" customHeight="1" x14ac:dyDescent="0.25">
      <c r="B66" s="4104"/>
      <c r="D66" s="3935"/>
      <c r="E66" s="1559"/>
      <c r="F66" s="1560"/>
      <c r="G66" s="1559"/>
      <c r="H66" s="3935"/>
      <c r="I66" s="1559"/>
      <c r="J66" s="1560"/>
      <c r="K66" s="1559"/>
      <c r="L66" s="3935"/>
      <c r="M66" s="1559"/>
      <c r="N66" s="1560"/>
      <c r="O66" s="1559"/>
      <c r="P66" s="3935"/>
      <c r="Q66" s="1559"/>
      <c r="R66" s="1560"/>
      <c r="S66" s="1559"/>
      <c r="T66" s="3935"/>
      <c r="U66" s="1559"/>
      <c r="V66" s="1560"/>
      <c r="W66" s="1559"/>
      <c r="X66" s="3935"/>
      <c r="Y66" s="1559"/>
      <c r="Z66" s="1560"/>
      <c r="AA66" s="1559"/>
      <c r="AB66" s="3935"/>
      <c r="AC66" s="1559"/>
      <c r="AD66" s="1560"/>
      <c r="AE66" s="1559"/>
      <c r="AF66" s="1583"/>
      <c r="AG66" s="1584"/>
      <c r="AH66" s="1584"/>
      <c r="AI66" s="1587"/>
      <c r="AJ66" s="1600"/>
      <c r="AW66" s="1592"/>
      <c r="AY66" s="1554"/>
    </row>
    <row r="67" spans="2:51" ht="9.9499999999999993" customHeight="1" x14ac:dyDescent="0.25">
      <c r="B67" s="4104"/>
      <c r="D67" s="3936"/>
      <c r="E67" s="1555"/>
      <c r="F67" s="1555"/>
      <c r="G67" s="1555"/>
      <c r="H67" s="3936"/>
      <c r="I67" s="1555"/>
      <c r="J67" s="1555"/>
      <c r="K67" s="1555"/>
      <c r="L67" s="3936"/>
      <c r="M67" s="1555"/>
      <c r="N67" s="1555"/>
      <c r="O67" s="1555"/>
      <c r="P67" s="3936"/>
      <c r="Q67" s="1555"/>
      <c r="R67" s="1555"/>
      <c r="S67" s="1555"/>
      <c r="T67" s="3936"/>
      <c r="U67" s="1555"/>
      <c r="V67" s="1555"/>
      <c r="W67" s="1555"/>
      <c r="X67" s="3936"/>
      <c r="Y67" s="1555"/>
      <c r="Z67" s="1555"/>
      <c r="AA67" s="1555"/>
      <c r="AB67" s="3936"/>
      <c r="AC67" s="1555"/>
      <c r="AD67" s="1555"/>
      <c r="AE67" s="1555"/>
      <c r="AF67" s="1583"/>
      <c r="AG67" s="1584"/>
      <c r="AH67" s="1584"/>
      <c r="AI67" s="1585"/>
      <c r="AJ67" s="1600"/>
      <c r="AW67" s="1592"/>
      <c r="AY67" s="1554"/>
    </row>
    <row r="68" spans="2:51" ht="9.9499999999999993" customHeight="1" x14ac:dyDescent="0.25">
      <c r="B68" s="4104"/>
      <c r="D68" s="1565"/>
      <c r="E68" s="1566"/>
      <c r="F68" s="1566"/>
      <c r="G68" s="1566"/>
      <c r="H68" s="1567"/>
      <c r="I68" s="1566"/>
      <c r="J68" s="1566"/>
      <c r="K68" s="1566"/>
      <c r="L68" s="1568"/>
      <c r="M68" s="1566"/>
      <c r="N68" s="1566"/>
      <c r="O68" s="1566"/>
      <c r="P68" s="1569"/>
      <c r="Q68" s="1566"/>
      <c r="R68" s="1566"/>
      <c r="S68" s="1566"/>
      <c r="T68" s="1569"/>
      <c r="U68" s="1566"/>
      <c r="V68" s="1566"/>
      <c r="W68" s="1566"/>
      <c r="X68" s="1569"/>
      <c r="Y68" s="1566"/>
      <c r="Z68" s="1566"/>
      <c r="AA68" s="1566"/>
      <c r="AB68" s="1569"/>
      <c r="AC68" s="1566"/>
      <c r="AD68" s="1566"/>
      <c r="AE68" s="1566"/>
      <c r="AF68" s="1588"/>
      <c r="AG68" s="1584"/>
      <c r="AH68" s="1584"/>
      <c r="AI68" s="1589"/>
      <c r="AJ68" s="1600" t="s">
        <v>1312</v>
      </c>
      <c r="AW68" s="1592"/>
      <c r="AY68" s="1554"/>
    </row>
    <row r="69" spans="2:51" ht="9.9499999999999993" customHeight="1" x14ac:dyDescent="0.25">
      <c r="B69" s="4104"/>
      <c r="D69" s="3934"/>
      <c r="E69" s="1555"/>
      <c r="F69" s="1555"/>
      <c r="G69" s="1555"/>
      <c r="H69" s="3934"/>
      <c r="I69" s="1555"/>
      <c r="J69" s="1555"/>
      <c r="K69" s="1555"/>
      <c r="L69" s="3934"/>
      <c r="M69" s="1555"/>
      <c r="N69" s="1555"/>
      <c r="O69" s="1555"/>
      <c r="P69" s="3934"/>
      <c r="Q69" s="1555"/>
      <c r="R69" s="1555"/>
      <c r="S69" s="1555"/>
      <c r="T69" s="3934"/>
      <c r="U69" s="1555"/>
      <c r="V69" s="1555"/>
      <c r="W69" s="1555"/>
      <c r="X69" s="3934"/>
      <c r="Y69" s="1555"/>
      <c r="Z69" s="1555"/>
      <c r="AA69" s="1555"/>
      <c r="AB69" s="3934"/>
      <c r="AC69" s="1555"/>
      <c r="AD69" s="1555"/>
      <c r="AE69" s="1555"/>
      <c r="AF69" s="1583"/>
      <c r="AG69" s="1584"/>
      <c r="AH69" s="1584"/>
      <c r="AI69" s="1585"/>
      <c r="AJ69" s="4115" t="s">
        <v>1313</v>
      </c>
      <c r="AK69" s="4116"/>
      <c r="AL69" s="4116"/>
      <c r="AM69" s="4116"/>
      <c r="AN69" s="4116"/>
      <c r="AO69" s="4116"/>
      <c r="AP69" s="4116"/>
      <c r="AQ69" s="4116"/>
      <c r="AR69" s="4116"/>
      <c r="AS69" s="4116"/>
      <c r="AT69" s="4116"/>
      <c r="AU69" s="4116"/>
      <c r="AW69" s="1592"/>
      <c r="AY69" s="1554"/>
    </row>
    <row r="70" spans="2:51" ht="5.0999999999999996" customHeight="1" x14ac:dyDescent="0.25">
      <c r="B70" s="4104"/>
      <c r="D70" s="3935"/>
      <c r="E70" s="1559"/>
      <c r="F70" s="1560"/>
      <c r="G70" s="1559"/>
      <c r="H70" s="3935"/>
      <c r="I70" s="1559"/>
      <c r="J70" s="1560"/>
      <c r="K70" s="1559"/>
      <c r="L70" s="3935"/>
      <c r="M70" s="1559"/>
      <c r="N70" s="1560"/>
      <c r="O70" s="1559"/>
      <c r="P70" s="3935"/>
      <c r="Q70" s="1559"/>
      <c r="R70" s="1560"/>
      <c r="S70" s="1559"/>
      <c r="T70" s="3935"/>
      <c r="U70" s="1559"/>
      <c r="V70" s="1560"/>
      <c r="W70" s="1559"/>
      <c r="X70" s="3935"/>
      <c r="Y70" s="1559"/>
      <c r="Z70" s="1560"/>
      <c r="AA70" s="1559"/>
      <c r="AB70" s="3935"/>
      <c r="AC70" s="1559"/>
      <c r="AD70" s="1560"/>
      <c r="AE70" s="1559"/>
      <c r="AF70" s="1583"/>
      <c r="AG70" s="1584"/>
      <c r="AH70" s="1584"/>
      <c r="AI70" s="1587"/>
      <c r="AJ70" s="4115"/>
      <c r="AK70" s="4116"/>
      <c r="AL70" s="4116"/>
      <c r="AM70" s="4116"/>
      <c r="AN70" s="4116"/>
      <c r="AO70" s="4116"/>
      <c r="AP70" s="4116"/>
      <c r="AQ70" s="4116"/>
      <c r="AR70" s="4116"/>
      <c r="AS70" s="4116"/>
      <c r="AT70" s="4116"/>
      <c r="AU70" s="4116"/>
      <c r="AW70" s="1592"/>
      <c r="AY70" s="1554"/>
    </row>
    <row r="71" spans="2:51" ht="9.9499999999999993" customHeight="1" x14ac:dyDescent="0.25">
      <c r="B71" s="4104"/>
      <c r="D71" s="3936"/>
      <c r="E71" s="1555"/>
      <c r="F71" s="1555"/>
      <c r="G71" s="1555"/>
      <c r="H71" s="3936"/>
      <c r="I71" s="1555"/>
      <c r="J71" s="1555"/>
      <c r="K71" s="1555"/>
      <c r="L71" s="3936"/>
      <c r="M71" s="1555"/>
      <c r="N71" s="1555"/>
      <c r="O71" s="1555"/>
      <c r="P71" s="3936"/>
      <c r="Q71" s="1555"/>
      <c r="R71" s="1555"/>
      <c r="S71" s="1555"/>
      <c r="T71" s="3936"/>
      <c r="U71" s="1555"/>
      <c r="V71" s="1555"/>
      <c r="W71" s="1555"/>
      <c r="X71" s="3936"/>
      <c r="Y71" s="1555"/>
      <c r="Z71" s="1555"/>
      <c r="AA71" s="1555"/>
      <c r="AB71" s="3936"/>
      <c r="AC71" s="1555"/>
      <c r="AD71" s="1555"/>
      <c r="AE71" s="1555"/>
      <c r="AF71" s="1583"/>
      <c r="AG71" s="1584"/>
      <c r="AH71" s="1584"/>
      <c r="AI71" s="1585"/>
      <c r="AJ71" s="4117" t="s">
        <v>1314</v>
      </c>
      <c r="AK71" s="4118"/>
      <c r="AL71" s="4118"/>
      <c r="AM71" s="4118"/>
      <c r="AN71" s="4118"/>
      <c r="AO71" s="4118"/>
      <c r="AP71" s="4118"/>
      <c r="AQ71" s="4118"/>
      <c r="AR71" s="4118"/>
      <c r="AS71" s="4118"/>
      <c r="AT71" s="4118"/>
      <c r="AU71" s="4118"/>
      <c r="AW71" s="1592"/>
      <c r="AY71" s="1554"/>
    </row>
    <row r="72" spans="2:51" ht="9.9499999999999993" customHeight="1" thickBot="1" x14ac:dyDescent="0.3">
      <c r="B72" s="4104"/>
      <c r="D72" s="1565"/>
      <c r="E72" s="1566"/>
      <c r="F72" s="1566"/>
      <c r="G72" s="1566"/>
      <c r="H72" s="1567"/>
      <c r="I72" s="1566"/>
      <c r="J72" s="1566"/>
      <c r="K72" s="1566"/>
      <c r="L72" s="1568"/>
      <c r="M72" s="1566"/>
      <c r="N72" s="1566"/>
      <c r="O72" s="1566"/>
      <c r="P72" s="1569"/>
      <c r="Q72" s="1566"/>
      <c r="R72" s="1566"/>
      <c r="S72" s="1566"/>
      <c r="T72" s="1569"/>
      <c r="U72" s="1566"/>
      <c r="V72" s="1566"/>
      <c r="W72" s="1566"/>
      <c r="X72" s="1569"/>
      <c r="Y72" s="1566"/>
      <c r="Z72" s="1566"/>
      <c r="AA72" s="1566"/>
      <c r="AB72" s="1569"/>
      <c r="AC72" s="1566"/>
      <c r="AD72" s="1566"/>
      <c r="AE72" s="1566"/>
      <c r="AF72" s="1588"/>
      <c r="AG72" s="1584"/>
      <c r="AH72" s="1584"/>
      <c r="AI72" s="1589"/>
      <c r="AJ72" s="4119"/>
      <c r="AK72" s="4120"/>
      <c r="AL72" s="4120"/>
      <c r="AM72" s="4120"/>
      <c r="AN72" s="4120"/>
      <c r="AO72" s="4120"/>
      <c r="AP72" s="4120"/>
      <c r="AQ72" s="4120"/>
      <c r="AR72" s="4120"/>
      <c r="AS72" s="4120"/>
      <c r="AT72" s="4120"/>
      <c r="AU72" s="4120"/>
      <c r="AV72" s="1601"/>
      <c r="AW72" s="1602"/>
      <c r="AY72" s="1554"/>
    </row>
    <row r="73" spans="2:51" ht="9.9499999999999993" customHeight="1" x14ac:dyDescent="0.2">
      <c r="B73" s="4104"/>
      <c r="D73" s="3934"/>
      <c r="E73" s="1555"/>
      <c r="F73" s="1555"/>
      <c r="G73" s="1555"/>
      <c r="H73" s="3934"/>
      <c r="I73" s="1555"/>
      <c r="J73" s="1555"/>
      <c r="K73" s="1555"/>
      <c r="L73" s="3934"/>
      <c r="M73" s="1555"/>
      <c r="N73" s="1555"/>
      <c r="O73" s="1555"/>
      <c r="P73" s="3934"/>
      <c r="Q73" s="1555"/>
      <c r="R73" s="1555"/>
      <c r="S73" s="1555"/>
      <c r="T73" s="3934"/>
      <c r="U73" s="1555"/>
      <c r="V73" s="1555"/>
      <c r="W73" s="1555"/>
      <c r="X73" s="3934"/>
      <c r="Y73" s="1555"/>
      <c r="Z73" s="1555"/>
      <c r="AA73" s="1555"/>
      <c r="AB73" s="3934"/>
      <c r="AC73" s="1555"/>
      <c r="AD73" s="1555"/>
      <c r="AE73" s="1555"/>
      <c r="AF73" s="1603">
        <v>0</v>
      </c>
      <c r="AG73" s="1603">
        <v>0</v>
      </c>
      <c r="AH73" s="1603">
        <v>0</v>
      </c>
      <c r="AI73" s="1603">
        <v>0</v>
      </c>
      <c r="AJ73" s="1603">
        <v>0</v>
      </c>
      <c r="AK73" s="1603">
        <v>0</v>
      </c>
      <c r="AL73" s="1603">
        <v>0</v>
      </c>
      <c r="AM73" s="1603">
        <v>0</v>
      </c>
      <c r="AN73" s="1603">
        <v>0</v>
      </c>
      <c r="AO73" s="1603">
        <v>0</v>
      </c>
      <c r="AP73" s="1603">
        <v>0</v>
      </c>
      <c r="AQ73" s="1603">
        <v>0</v>
      </c>
      <c r="AR73" s="1603">
        <v>0</v>
      </c>
      <c r="AS73" s="1603">
        <v>0</v>
      </c>
      <c r="AT73" s="1603">
        <v>0</v>
      </c>
      <c r="AU73" s="1603">
        <v>0</v>
      </c>
      <c r="AV73" s="1603">
        <v>0</v>
      </c>
      <c r="AW73" s="1603">
        <v>0</v>
      </c>
      <c r="AX73" s="1603">
        <v>0</v>
      </c>
      <c r="AY73" s="1554"/>
    </row>
    <row r="74" spans="2:51" ht="5.0999999999999996" customHeight="1" x14ac:dyDescent="0.2">
      <c r="B74" s="4104"/>
      <c r="D74" s="3935"/>
      <c r="E74" s="1559"/>
      <c r="F74" s="1560"/>
      <c r="G74" s="1559"/>
      <c r="H74" s="3935"/>
      <c r="I74" s="1559"/>
      <c r="J74" s="1560"/>
      <c r="K74" s="1559"/>
      <c r="L74" s="3935"/>
      <c r="M74" s="1559"/>
      <c r="N74" s="1560"/>
      <c r="O74" s="1559"/>
      <c r="P74" s="3935"/>
      <c r="Q74" s="1559"/>
      <c r="R74" s="1560"/>
      <c r="S74" s="1559"/>
      <c r="T74" s="3935"/>
      <c r="U74" s="1559"/>
      <c r="V74" s="1560"/>
      <c r="W74" s="1559"/>
      <c r="X74" s="3935"/>
      <c r="Y74" s="1559"/>
      <c r="Z74" s="1560"/>
      <c r="AA74" s="1559"/>
      <c r="AB74" s="3935"/>
      <c r="AC74" s="1559"/>
      <c r="AD74" s="1560"/>
      <c r="AE74" s="1559"/>
      <c r="AF74" s="1603">
        <v>0</v>
      </c>
      <c r="AG74" s="1603">
        <v>0</v>
      </c>
      <c r="AH74" s="1603">
        <v>0</v>
      </c>
      <c r="AI74" s="1603">
        <v>0</v>
      </c>
      <c r="AJ74" s="1603">
        <v>0</v>
      </c>
      <c r="AK74" s="1603">
        <v>0</v>
      </c>
      <c r="AL74" s="1603">
        <v>0</v>
      </c>
      <c r="AM74" s="1603">
        <v>0</v>
      </c>
      <c r="AN74" s="1603">
        <v>0</v>
      </c>
      <c r="AO74" s="1603">
        <v>0</v>
      </c>
      <c r="AP74" s="1603">
        <v>0</v>
      </c>
      <c r="AQ74" s="1603">
        <v>0</v>
      </c>
      <c r="AR74" s="1603">
        <v>0</v>
      </c>
      <c r="AS74" s="1603">
        <v>0</v>
      </c>
      <c r="AT74" s="1603">
        <v>0</v>
      </c>
      <c r="AU74" s="1603">
        <v>0</v>
      </c>
      <c r="AV74" s="1603">
        <v>0</v>
      </c>
      <c r="AW74" s="1603">
        <v>0</v>
      </c>
      <c r="AX74" s="1603">
        <v>0</v>
      </c>
      <c r="AY74" s="1554"/>
    </row>
    <row r="75" spans="2:51" ht="9.9499999999999993" customHeight="1" x14ac:dyDescent="0.2">
      <c r="B75" s="4104"/>
      <c r="D75" s="3936"/>
      <c r="E75" s="1555"/>
      <c r="F75" s="1555"/>
      <c r="G75" s="1555"/>
      <c r="H75" s="3936"/>
      <c r="I75" s="1555"/>
      <c r="J75" s="1555"/>
      <c r="K75" s="1555"/>
      <c r="L75" s="3936"/>
      <c r="M75" s="1555"/>
      <c r="N75" s="1555"/>
      <c r="O75" s="1555"/>
      <c r="P75" s="3936"/>
      <c r="Q75" s="1555"/>
      <c r="R75" s="1555"/>
      <c r="S75" s="1555"/>
      <c r="T75" s="3936"/>
      <c r="U75" s="1555"/>
      <c r="V75" s="1555"/>
      <c r="W75" s="1555"/>
      <c r="X75" s="3936"/>
      <c r="Y75" s="1555"/>
      <c r="Z75" s="1555"/>
      <c r="AA75" s="1555"/>
      <c r="AB75" s="3936"/>
      <c r="AC75" s="1555"/>
      <c r="AD75" s="1555"/>
      <c r="AE75" s="1555"/>
      <c r="AF75" s="1603">
        <v>0</v>
      </c>
      <c r="AG75" s="1603">
        <v>0</v>
      </c>
      <c r="AH75" s="1603">
        <v>0</v>
      </c>
      <c r="AI75" s="1603">
        <v>0</v>
      </c>
      <c r="AJ75" s="1603">
        <v>0</v>
      </c>
      <c r="AK75" s="1603">
        <v>0</v>
      </c>
      <c r="AL75" s="1603">
        <v>0</v>
      </c>
      <c r="AM75" s="1603">
        <v>0</v>
      </c>
      <c r="AN75" s="1603">
        <v>0</v>
      </c>
      <c r="AO75" s="1603">
        <v>0</v>
      </c>
      <c r="AP75" s="1603">
        <v>0</v>
      </c>
      <c r="AQ75" s="1603">
        <v>0</v>
      </c>
      <c r="AR75" s="1603">
        <v>0</v>
      </c>
      <c r="AS75" s="1603">
        <v>0</v>
      </c>
      <c r="AT75" s="1603">
        <v>0</v>
      </c>
      <c r="AU75" s="1603">
        <v>0</v>
      </c>
      <c r="AV75" s="1603">
        <v>0</v>
      </c>
      <c r="AW75" s="1603">
        <v>0</v>
      </c>
      <c r="AX75" s="1603">
        <v>0</v>
      </c>
      <c r="AY75" s="1554"/>
    </row>
    <row r="76" spans="2:51" ht="9.9499999999999993" customHeight="1" x14ac:dyDescent="0.2">
      <c r="B76" s="4104"/>
      <c r="D76" s="1565"/>
      <c r="E76" s="1566"/>
      <c r="F76" s="1566"/>
      <c r="G76" s="1566"/>
      <c r="H76" s="1567"/>
      <c r="I76" s="1566"/>
      <c r="J76" s="1566"/>
      <c r="K76" s="1566"/>
      <c r="L76" s="1568"/>
      <c r="M76" s="1566"/>
      <c r="N76" s="1566"/>
      <c r="O76" s="1566"/>
      <c r="P76" s="1569"/>
      <c r="Q76" s="1566"/>
      <c r="R76" s="1566"/>
      <c r="S76" s="1566"/>
      <c r="T76" s="1569"/>
      <c r="U76" s="1566"/>
      <c r="V76" s="1566"/>
      <c r="W76" s="1566"/>
      <c r="X76" s="1569"/>
      <c r="Y76" s="1566"/>
      <c r="Z76" s="1566"/>
      <c r="AA76" s="1566"/>
      <c r="AB76" s="1569"/>
      <c r="AC76" s="1566"/>
      <c r="AD76" s="1566"/>
      <c r="AE76" s="1566"/>
      <c r="AF76" s="1603">
        <v>0</v>
      </c>
      <c r="AG76" s="1603">
        <v>0</v>
      </c>
      <c r="AH76" s="1603">
        <v>0</v>
      </c>
      <c r="AI76" s="1603">
        <v>0</v>
      </c>
      <c r="AJ76" s="1603">
        <v>0</v>
      </c>
      <c r="AK76" s="1603">
        <v>0</v>
      </c>
      <c r="AL76" s="1603">
        <v>0</v>
      </c>
      <c r="AM76" s="1603">
        <v>0</v>
      </c>
      <c r="AN76" s="1603">
        <v>0</v>
      </c>
      <c r="AO76" s="1603">
        <v>0</v>
      </c>
      <c r="AP76" s="1603">
        <v>0</v>
      </c>
      <c r="AQ76" s="1603">
        <v>0</v>
      </c>
      <c r="AR76" s="1603">
        <v>0</v>
      </c>
      <c r="AS76" s="1603">
        <v>0</v>
      </c>
      <c r="AT76" s="1603">
        <v>0</v>
      </c>
      <c r="AU76" s="1603">
        <v>0</v>
      </c>
      <c r="AV76" s="1603">
        <v>0</v>
      </c>
      <c r="AW76" s="1603">
        <v>0</v>
      </c>
      <c r="AX76" s="1603">
        <v>0</v>
      </c>
      <c r="AY76" s="1554"/>
    </row>
    <row r="77" spans="2:51" ht="9.9499999999999993" customHeight="1" x14ac:dyDescent="0.2">
      <c r="B77" s="4104"/>
      <c r="D77" s="3934"/>
      <c r="E77" s="1555"/>
      <c r="F77" s="1555"/>
      <c r="G77" s="1555"/>
      <c r="H77" s="3934"/>
      <c r="I77" s="1555"/>
      <c r="J77" s="1555"/>
      <c r="K77" s="1555"/>
      <c r="L77" s="3934"/>
      <c r="M77" s="1555"/>
      <c r="N77" s="1555"/>
      <c r="O77" s="1555"/>
      <c r="P77" s="3934"/>
      <c r="Q77" s="1555"/>
      <c r="R77" s="1555"/>
      <c r="S77" s="1555"/>
      <c r="T77" s="3934"/>
      <c r="U77" s="1555"/>
      <c r="V77" s="1555"/>
      <c r="W77" s="1555"/>
      <c r="X77" s="3934"/>
      <c r="Y77" s="1555"/>
      <c r="Z77" s="1555"/>
      <c r="AA77" s="1555"/>
      <c r="AB77" s="3934"/>
      <c r="AC77" s="1555"/>
      <c r="AD77" s="1555"/>
      <c r="AE77" s="1555"/>
      <c r="AF77" s="1603">
        <v>0</v>
      </c>
      <c r="AG77" s="1603">
        <v>0</v>
      </c>
      <c r="AH77" s="1603">
        <v>0</v>
      </c>
      <c r="AI77" s="1603">
        <v>0</v>
      </c>
      <c r="AJ77" s="1603">
        <v>0</v>
      </c>
      <c r="AK77" s="1603">
        <v>0</v>
      </c>
      <c r="AL77" s="1603">
        <v>0</v>
      </c>
      <c r="AM77" s="1603">
        <v>0</v>
      </c>
      <c r="AN77" s="1603">
        <v>0</v>
      </c>
      <c r="AO77" s="1603">
        <v>0</v>
      </c>
      <c r="AP77" s="1603">
        <v>0</v>
      </c>
      <c r="AQ77" s="1603">
        <v>0</v>
      </c>
      <c r="AR77" s="1603">
        <v>0</v>
      </c>
      <c r="AS77" s="1603">
        <v>0</v>
      </c>
      <c r="AT77" s="1603">
        <v>0</v>
      </c>
      <c r="AU77" s="1603">
        <v>0</v>
      </c>
      <c r="AV77" s="1603">
        <v>0</v>
      </c>
      <c r="AW77" s="1603">
        <v>0</v>
      </c>
      <c r="AX77" s="1603">
        <v>0</v>
      </c>
      <c r="AY77" s="1554"/>
    </row>
    <row r="78" spans="2:51" ht="5.0999999999999996" customHeight="1" x14ac:dyDescent="0.2">
      <c r="B78" s="4104"/>
      <c r="D78" s="3935"/>
      <c r="E78" s="1559"/>
      <c r="F78" s="1560"/>
      <c r="G78" s="1559"/>
      <c r="H78" s="3935"/>
      <c r="I78" s="1559"/>
      <c r="J78" s="1560"/>
      <c r="K78" s="1559"/>
      <c r="L78" s="3935"/>
      <c r="M78" s="1559"/>
      <c r="N78" s="1560"/>
      <c r="O78" s="1559"/>
      <c r="P78" s="3935"/>
      <c r="Q78" s="1559"/>
      <c r="R78" s="1560"/>
      <c r="S78" s="1559"/>
      <c r="T78" s="3935"/>
      <c r="U78" s="1559"/>
      <c r="V78" s="1560"/>
      <c r="W78" s="1559"/>
      <c r="X78" s="3935"/>
      <c r="Y78" s="1559"/>
      <c r="Z78" s="1560"/>
      <c r="AA78" s="1559"/>
      <c r="AB78" s="3935"/>
      <c r="AC78" s="1559"/>
      <c r="AD78" s="1560"/>
      <c r="AE78" s="1559"/>
      <c r="AF78" s="1603">
        <v>0</v>
      </c>
      <c r="AG78" s="1603">
        <v>0</v>
      </c>
      <c r="AH78" s="1603">
        <v>0</v>
      </c>
      <c r="AI78" s="1603">
        <v>0</v>
      </c>
      <c r="AJ78" s="1603">
        <v>0</v>
      </c>
      <c r="AK78" s="1603">
        <v>0</v>
      </c>
      <c r="AL78" s="1603">
        <v>0</v>
      </c>
      <c r="AM78" s="1603">
        <v>0</v>
      </c>
      <c r="AN78" s="1603">
        <v>0</v>
      </c>
      <c r="AO78" s="1603">
        <v>0</v>
      </c>
      <c r="AP78" s="1603">
        <v>0</v>
      </c>
      <c r="AQ78" s="1603">
        <v>0</v>
      </c>
      <c r="AR78" s="1603">
        <v>0</v>
      </c>
      <c r="AS78" s="1603">
        <v>0</v>
      </c>
      <c r="AT78" s="1603">
        <v>0</v>
      </c>
      <c r="AU78" s="1603">
        <v>0</v>
      </c>
      <c r="AV78" s="1603">
        <v>0</v>
      </c>
      <c r="AW78" s="1603">
        <v>0</v>
      </c>
      <c r="AX78" s="1603">
        <v>0</v>
      </c>
      <c r="AY78" s="1554"/>
    </row>
    <row r="79" spans="2:51" ht="9.9499999999999993" customHeight="1" x14ac:dyDescent="0.2">
      <c r="B79" s="4105"/>
      <c r="D79" s="3936"/>
      <c r="E79" s="1555"/>
      <c r="F79" s="1555"/>
      <c r="G79" s="1555"/>
      <c r="H79" s="3936"/>
      <c r="I79" s="1555"/>
      <c r="J79" s="1555"/>
      <c r="K79" s="1555"/>
      <c r="L79" s="3936"/>
      <c r="M79" s="1555"/>
      <c r="N79" s="1555"/>
      <c r="O79" s="1555"/>
      <c r="P79" s="3936"/>
      <c r="Q79" s="1555"/>
      <c r="R79" s="1555"/>
      <c r="S79" s="1555"/>
      <c r="T79" s="3936"/>
      <c r="U79" s="1555"/>
      <c r="V79" s="1555"/>
      <c r="W79" s="1555"/>
      <c r="X79" s="3936"/>
      <c r="Y79" s="1555"/>
      <c r="Z79" s="1555"/>
      <c r="AA79" s="1555"/>
      <c r="AB79" s="3936"/>
      <c r="AC79" s="1555"/>
      <c r="AD79" s="1555"/>
      <c r="AE79" s="1555"/>
      <c r="AF79" s="1603">
        <v>0</v>
      </c>
      <c r="AG79" s="1603">
        <v>0</v>
      </c>
      <c r="AH79" s="1603">
        <v>0</v>
      </c>
      <c r="AI79" s="1603">
        <v>0</v>
      </c>
      <c r="AJ79" s="1603">
        <v>0</v>
      </c>
      <c r="AK79" s="1603">
        <v>0</v>
      </c>
      <c r="AL79" s="1603">
        <v>0</v>
      </c>
      <c r="AM79" s="1603">
        <v>0</v>
      </c>
      <c r="AN79" s="1603">
        <v>0</v>
      </c>
      <c r="AO79" s="1603">
        <v>0</v>
      </c>
      <c r="AP79" s="1603">
        <v>0</v>
      </c>
      <c r="AQ79" s="1603">
        <v>0</v>
      </c>
      <c r="AR79" s="1603">
        <v>0</v>
      </c>
      <c r="AS79" s="1603">
        <v>0</v>
      </c>
      <c r="AT79" s="1603">
        <v>0</v>
      </c>
      <c r="AU79" s="1603">
        <v>0</v>
      </c>
      <c r="AV79" s="1603">
        <v>0</v>
      </c>
      <c r="AW79" s="1603">
        <v>0</v>
      </c>
      <c r="AX79" s="1603">
        <v>0</v>
      </c>
      <c r="AY79" s="1554"/>
    </row>
    <row r="80" spans="2:51" ht="9.9499999999999993" customHeight="1" x14ac:dyDescent="0.25">
      <c r="B80" s="1564"/>
      <c r="D80" s="1567"/>
      <c r="E80" s="1566"/>
      <c r="F80" s="1566"/>
      <c r="G80" s="1566"/>
      <c r="H80" s="1565"/>
      <c r="I80" s="1566"/>
      <c r="J80" s="1566"/>
      <c r="K80" s="1566"/>
      <c r="L80" s="1568"/>
      <c r="M80" s="1550"/>
      <c r="N80" s="1555"/>
      <c r="O80" s="1555"/>
      <c r="P80" s="1569"/>
      <c r="Q80" s="1566"/>
      <c r="R80" s="1566"/>
      <c r="S80" s="1566"/>
      <c r="T80" s="1569"/>
      <c r="U80" s="1566"/>
      <c r="V80" s="1566"/>
      <c r="X80" s="1569"/>
      <c r="Y80" s="1566"/>
      <c r="Z80" s="1566"/>
      <c r="AA80" s="1566"/>
      <c r="AB80" s="1569"/>
      <c r="AC80" s="1566"/>
      <c r="AD80" s="1566"/>
      <c r="AE80" s="1566"/>
      <c r="AF80" s="1603">
        <v>0</v>
      </c>
      <c r="AG80" s="1603">
        <v>0</v>
      </c>
      <c r="AH80" s="1603">
        <v>0</v>
      </c>
      <c r="AI80" s="1603">
        <v>0</v>
      </c>
      <c r="AJ80" s="1603">
        <v>0</v>
      </c>
      <c r="AK80" s="1603">
        <v>0</v>
      </c>
      <c r="AL80" s="1603">
        <v>0</v>
      </c>
      <c r="AM80" s="1603">
        <v>0</v>
      </c>
      <c r="AN80" s="1603">
        <v>0</v>
      </c>
      <c r="AO80" s="1603">
        <v>0</v>
      </c>
      <c r="AP80" s="1603">
        <v>0</v>
      </c>
      <c r="AQ80" s="1603">
        <v>0</v>
      </c>
      <c r="AR80" s="1603">
        <v>0</v>
      </c>
      <c r="AS80" s="1603">
        <v>0</v>
      </c>
      <c r="AT80" s="1603">
        <v>0</v>
      </c>
      <c r="AU80" s="1603">
        <v>0</v>
      </c>
      <c r="AV80" s="1603">
        <v>0</v>
      </c>
      <c r="AW80" s="1603">
        <v>0</v>
      </c>
      <c r="AX80" s="1603">
        <v>0</v>
      </c>
      <c r="AY80" s="1554"/>
    </row>
    <row r="81" spans="2:51" ht="9.9499999999999993" customHeight="1" x14ac:dyDescent="0.2">
      <c r="B81" s="4099">
        <f>B57</f>
        <v>18</v>
      </c>
      <c r="D81" s="4112">
        <f>D57</f>
        <v>42856</v>
      </c>
      <c r="E81" s="1555"/>
      <c r="F81" s="1555"/>
      <c r="G81" s="1555"/>
      <c r="H81" s="4102">
        <f>H57</f>
        <v>42857</v>
      </c>
      <c r="I81" s="1555"/>
      <c r="J81" s="1555"/>
      <c r="K81" s="1555"/>
      <c r="L81" s="4102">
        <f>L57</f>
        <v>42858</v>
      </c>
      <c r="M81" s="1555"/>
      <c r="N81" s="1555"/>
      <c r="O81" s="1555"/>
      <c r="P81" s="4102">
        <f>P57</f>
        <v>42859</v>
      </c>
      <c r="Q81" s="1555"/>
      <c r="R81" s="1555"/>
      <c r="S81" s="1555"/>
      <c r="T81" s="4102">
        <f>T57</f>
        <v>42860</v>
      </c>
      <c r="U81" s="1555"/>
      <c r="V81" s="1555"/>
      <c r="W81" s="1555"/>
      <c r="X81" s="4102">
        <f>X57</f>
        <v>42861</v>
      </c>
      <c r="Y81" s="1555"/>
      <c r="Z81" s="1555"/>
      <c r="AA81" s="1555"/>
      <c r="AB81" s="4102">
        <f>AB57</f>
        <v>42862</v>
      </c>
      <c r="AC81" s="1555"/>
      <c r="AD81" s="1555"/>
      <c r="AE81" s="1555"/>
      <c r="AF81" s="1603">
        <v>0</v>
      </c>
      <c r="AG81" s="1603">
        <v>0</v>
      </c>
      <c r="AH81" s="1603">
        <v>0</v>
      </c>
      <c r="AI81" s="1603">
        <v>0</v>
      </c>
      <c r="AJ81" s="1603">
        <v>0</v>
      </c>
      <c r="AK81" s="1603">
        <v>0</v>
      </c>
      <c r="AL81" s="1603">
        <v>0</v>
      </c>
      <c r="AM81" s="1603">
        <v>0</v>
      </c>
      <c r="AN81" s="1603">
        <v>0</v>
      </c>
      <c r="AO81" s="1603">
        <v>0</v>
      </c>
      <c r="AP81" s="1603">
        <v>0</v>
      </c>
      <c r="AQ81" s="1603">
        <v>0</v>
      </c>
      <c r="AR81" s="1603">
        <v>0</v>
      </c>
      <c r="AS81" s="1603">
        <v>0</v>
      </c>
      <c r="AT81" s="1603">
        <v>0</v>
      </c>
      <c r="AU81" s="1603">
        <v>0</v>
      </c>
      <c r="AV81" s="1603">
        <v>0</v>
      </c>
      <c r="AW81" s="1603">
        <v>0</v>
      </c>
      <c r="AX81" s="1603">
        <v>0</v>
      </c>
      <c r="AY81" s="1554"/>
    </row>
    <row r="82" spans="2:51" ht="5.0999999999999996" customHeight="1" x14ac:dyDescent="0.2">
      <c r="B82" s="4100"/>
      <c r="D82" s="4113"/>
      <c r="E82" s="1559"/>
      <c r="F82" s="1560"/>
      <c r="G82" s="1559"/>
      <c r="H82" s="4100"/>
      <c r="I82" s="1559"/>
      <c r="J82" s="1560"/>
      <c r="K82" s="1559"/>
      <c r="L82" s="4100"/>
      <c r="M82" s="1559"/>
      <c r="N82" s="1560"/>
      <c r="O82" s="1559"/>
      <c r="P82" s="4100"/>
      <c r="Q82" s="1559"/>
      <c r="R82" s="1560"/>
      <c r="S82" s="1559"/>
      <c r="T82" s="4100"/>
      <c r="U82" s="1559"/>
      <c r="V82" s="1560"/>
      <c r="W82" s="1559"/>
      <c r="X82" s="4100"/>
      <c r="Y82" s="1559"/>
      <c r="Z82" s="1560"/>
      <c r="AA82" s="1559"/>
      <c r="AB82" s="4100"/>
      <c r="AC82" s="1559"/>
      <c r="AD82" s="1560"/>
      <c r="AE82" s="1559"/>
      <c r="AF82" s="1603">
        <v>0</v>
      </c>
      <c r="AG82" s="1603">
        <v>0</v>
      </c>
      <c r="AH82" s="1603">
        <v>0</v>
      </c>
      <c r="AI82" s="1603">
        <v>0</v>
      </c>
      <c r="AJ82" s="1603">
        <v>0</v>
      </c>
      <c r="AK82" s="1603">
        <v>0</v>
      </c>
      <c r="AL82" s="1603">
        <v>0</v>
      </c>
      <c r="AM82" s="1603">
        <v>0</v>
      </c>
      <c r="AN82" s="1603">
        <v>0</v>
      </c>
      <c r="AO82" s="1603">
        <v>0</v>
      </c>
      <c r="AP82" s="1603">
        <v>0</v>
      </c>
      <c r="AQ82" s="1603">
        <v>0</v>
      </c>
      <c r="AR82" s="1603">
        <v>0</v>
      </c>
      <c r="AS82" s="1603">
        <v>0</v>
      </c>
      <c r="AT82" s="1603">
        <v>0</v>
      </c>
      <c r="AU82" s="1603">
        <v>0</v>
      </c>
      <c r="AV82" s="1603">
        <v>0</v>
      </c>
      <c r="AW82" s="1603">
        <v>0</v>
      </c>
      <c r="AX82" s="1603">
        <v>0</v>
      </c>
      <c r="AY82" s="1554"/>
    </row>
    <row r="83" spans="2:51" ht="9.9499999999999993" customHeight="1" x14ac:dyDescent="0.2">
      <c r="B83" s="4101"/>
      <c r="D83" s="4114"/>
      <c r="E83" s="1555"/>
      <c r="F83" s="1555"/>
      <c r="G83" s="1555"/>
      <c r="H83" s="4101"/>
      <c r="I83" s="1555"/>
      <c r="J83" s="1555"/>
      <c r="K83" s="1555"/>
      <c r="L83" s="4101"/>
      <c r="M83" s="1555"/>
      <c r="N83" s="1555"/>
      <c r="O83" s="1555"/>
      <c r="P83" s="4101"/>
      <c r="Q83" s="1555"/>
      <c r="R83" s="1555"/>
      <c r="S83" s="1555"/>
      <c r="T83" s="4101"/>
      <c r="U83" s="1555"/>
      <c r="V83" s="1555"/>
      <c r="W83" s="1555"/>
      <c r="X83" s="4101"/>
      <c r="Y83" s="1555"/>
      <c r="Z83" s="1555"/>
      <c r="AA83" s="1555"/>
      <c r="AB83" s="4101"/>
      <c r="AC83" s="1555"/>
      <c r="AD83" s="1555"/>
      <c r="AE83" s="1555"/>
      <c r="AF83" s="1603">
        <v>0</v>
      </c>
      <c r="AG83" s="1603">
        <v>0</v>
      </c>
      <c r="AH83" s="1603">
        <v>0</v>
      </c>
      <c r="AI83" s="1603">
        <v>0</v>
      </c>
      <c r="AJ83" s="1603">
        <v>0</v>
      </c>
      <c r="AK83" s="1603">
        <v>0</v>
      </c>
      <c r="AL83" s="1603">
        <v>0</v>
      </c>
      <c r="AM83" s="1603">
        <v>0</v>
      </c>
      <c r="AN83" s="1603">
        <v>0</v>
      </c>
      <c r="AO83" s="1603">
        <v>0</v>
      </c>
      <c r="AP83" s="1603">
        <v>0</v>
      </c>
      <c r="AQ83" s="1603">
        <v>0</v>
      </c>
      <c r="AR83" s="1603">
        <v>0</v>
      </c>
      <c r="AS83" s="1603">
        <v>0</v>
      </c>
      <c r="AT83" s="1603">
        <v>0</v>
      </c>
      <c r="AU83" s="1603">
        <v>0</v>
      </c>
      <c r="AV83" s="1603">
        <v>0</v>
      </c>
      <c r="AW83" s="1603">
        <v>0</v>
      </c>
      <c r="AX83" s="1603">
        <v>0</v>
      </c>
      <c r="AY83" s="1554"/>
    </row>
    <row r="84" spans="2:51" ht="9.9499999999999993" customHeight="1" x14ac:dyDescent="0.25">
      <c r="B84" s="1564"/>
      <c r="D84" s="1567"/>
      <c r="E84" s="1566"/>
      <c r="F84" s="1566"/>
      <c r="G84" s="1566"/>
      <c r="H84" s="1565"/>
      <c r="I84" s="1566"/>
      <c r="J84" s="1566"/>
      <c r="K84" s="1566"/>
      <c r="L84" s="1568"/>
      <c r="M84" s="1550"/>
      <c r="N84" s="1555"/>
      <c r="O84" s="1555"/>
      <c r="P84" s="1569"/>
      <c r="Q84" s="1566"/>
      <c r="R84" s="1566"/>
      <c r="S84" s="1566"/>
      <c r="T84" s="1569"/>
      <c r="U84" s="1566"/>
      <c r="V84" s="1566"/>
      <c r="X84" s="1569"/>
      <c r="Y84" s="1566"/>
      <c r="Z84" s="1566"/>
      <c r="AA84" s="1566"/>
      <c r="AB84" s="1569"/>
      <c r="AC84" s="1566"/>
      <c r="AD84" s="1566"/>
      <c r="AE84" s="1566"/>
      <c r="AF84" s="1603">
        <v>0</v>
      </c>
      <c r="AG84" s="1603">
        <v>0</v>
      </c>
      <c r="AH84" s="1603">
        <v>0</v>
      </c>
      <c r="AI84" s="1603">
        <v>0</v>
      </c>
      <c r="AJ84" s="1603">
        <v>0</v>
      </c>
      <c r="AK84" s="1603">
        <v>0</v>
      </c>
      <c r="AL84" s="1603">
        <v>0</v>
      </c>
      <c r="AM84" s="1603">
        <v>0</v>
      </c>
      <c r="AN84" s="1603">
        <v>0</v>
      </c>
      <c r="AO84" s="1603">
        <v>0</v>
      </c>
      <c r="AP84" s="1603">
        <v>0</v>
      </c>
      <c r="AQ84" s="1603">
        <v>0</v>
      </c>
      <c r="AR84" s="1603">
        <v>0</v>
      </c>
      <c r="AS84" s="1603">
        <v>0</v>
      </c>
      <c r="AT84" s="1603">
        <v>0</v>
      </c>
      <c r="AU84" s="1603">
        <v>0</v>
      </c>
      <c r="AV84" s="1603">
        <v>0</v>
      </c>
      <c r="AW84" s="1603">
        <v>0</v>
      </c>
      <c r="AX84" s="1603">
        <v>0</v>
      </c>
      <c r="AY84" s="1554"/>
    </row>
    <row r="85" spans="2:51" ht="9.9499999999999993" customHeight="1" x14ac:dyDescent="0.2">
      <c r="B85" s="4096" t="s">
        <v>1315</v>
      </c>
      <c r="D85" s="3934"/>
      <c r="E85" s="1555"/>
      <c r="F85" s="1555"/>
      <c r="G85" s="1555"/>
      <c r="H85" s="3934"/>
      <c r="I85" s="1555"/>
      <c r="J85" s="1555"/>
      <c r="K85" s="1555"/>
      <c r="L85" s="3934"/>
      <c r="M85" s="1555"/>
      <c r="N85" s="1555"/>
      <c r="O85" s="1555"/>
      <c r="P85" s="3934"/>
      <c r="Q85" s="1555"/>
      <c r="R85" s="1555"/>
      <c r="S85" s="1555"/>
      <c r="T85" s="3934"/>
      <c r="U85" s="1555"/>
      <c r="V85" s="1555"/>
      <c r="W85" s="1555"/>
      <c r="X85" s="3934"/>
      <c r="Y85" s="1555"/>
      <c r="Z85" s="1555"/>
      <c r="AA85" s="1555"/>
      <c r="AB85" s="3934"/>
      <c r="AC85" s="1555"/>
      <c r="AD85" s="1555"/>
      <c r="AE85" s="1555"/>
      <c r="AF85" s="1603">
        <v>0</v>
      </c>
      <c r="AG85" s="1603">
        <v>0</v>
      </c>
      <c r="AH85" s="1603">
        <v>0</v>
      </c>
      <c r="AI85" s="1603">
        <v>0</v>
      </c>
      <c r="AJ85" s="1603">
        <v>0</v>
      </c>
      <c r="AK85" s="1603">
        <v>0</v>
      </c>
      <c r="AL85" s="1603">
        <v>0</v>
      </c>
      <c r="AM85" s="1603">
        <v>0</v>
      </c>
      <c r="AN85" s="1603">
        <v>0</v>
      </c>
      <c r="AO85" s="1603">
        <v>0</v>
      </c>
      <c r="AP85" s="1603">
        <v>0</v>
      </c>
      <c r="AQ85" s="1603">
        <v>0</v>
      </c>
      <c r="AR85" s="1603">
        <v>0</v>
      </c>
      <c r="AS85" s="1603">
        <v>0</v>
      </c>
      <c r="AT85" s="1603">
        <v>0</v>
      </c>
      <c r="AU85" s="1603">
        <v>0</v>
      </c>
      <c r="AV85" s="1603">
        <v>0</v>
      </c>
      <c r="AW85" s="1603">
        <v>0</v>
      </c>
      <c r="AX85" s="1603">
        <v>0</v>
      </c>
      <c r="AY85" s="1554"/>
    </row>
    <row r="86" spans="2:51" ht="5.0999999999999996" customHeight="1" x14ac:dyDescent="0.2">
      <c r="B86" s="4097"/>
      <c r="D86" s="3935"/>
      <c r="E86" s="1559"/>
      <c r="F86" s="1560"/>
      <c r="G86" s="1559"/>
      <c r="H86" s="3935"/>
      <c r="I86" s="1559"/>
      <c r="J86" s="1560"/>
      <c r="K86" s="1559"/>
      <c r="L86" s="3935"/>
      <c r="M86" s="1559"/>
      <c r="N86" s="1560"/>
      <c r="O86" s="1559"/>
      <c r="P86" s="3935"/>
      <c r="Q86" s="1559"/>
      <c r="R86" s="1560"/>
      <c r="S86" s="1559"/>
      <c r="T86" s="3935"/>
      <c r="U86" s="1559"/>
      <c r="V86" s="1560"/>
      <c r="W86" s="1559"/>
      <c r="X86" s="3935"/>
      <c r="Y86" s="1559"/>
      <c r="Z86" s="1560"/>
      <c r="AA86" s="1559"/>
      <c r="AB86" s="3935"/>
      <c r="AC86" s="1559"/>
      <c r="AD86" s="1560"/>
      <c r="AE86" s="1559"/>
      <c r="AF86" s="1603">
        <v>0</v>
      </c>
      <c r="AG86" s="1603">
        <v>0</v>
      </c>
      <c r="AH86" s="1603">
        <v>0</v>
      </c>
      <c r="AI86" s="1603">
        <v>0</v>
      </c>
      <c r="AJ86" s="1603">
        <v>0</v>
      </c>
      <c r="AK86" s="1603">
        <v>0</v>
      </c>
      <c r="AL86" s="1603">
        <v>0</v>
      </c>
      <c r="AM86" s="1603">
        <v>0</v>
      </c>
      <c r="AN86" s="1603">
        <v>0</v>
      </c>
      <c r="AO86" s="1603">
        <v>0</v>
      </c>
      <c r="AP86" s="1603">
        <v>0</v>
      </c>
      <c r="AQ86" s="1603">
        <v>0</v>
      </c>
      <c r="AR86" s="1603">
        <v>0</v>
      </c>
      <c r="AS86" s="1603">
        <v>0</v>
      </c>
      <c r="AT86" s="1603">
        <v>0</v>
      </c>
      <c r="AU86" s="1603">
        <v>0</v>
      </c>
      <c r="AV86" s="1603">
        <v>0</v>
      </c>
      <c r="AW86" s="1603">
        <v>0</v>
      </c>
      <c r="AX86" s="1603">
        <v>0</v>
      </c>
      <c r="AY86" s="1554"/>
    </row>
    <row r="87" spans="2:51" ht="9.9499999999999993" customHeight="1" x14ac:dyDescent="0.2">
      <c r="B87" s="4097"/>
      <c r="D87" s="3936"/>
      <c r="E87" s="1555"/>
      <c r="F87" s="1555"/>
      <c r="G87" s="1555"/>
      <c r="H87" s="3936"/>
      <c r="I87" s="1555"/>
      <c r="J87" s="1555"/>
      <c r="K87" s="1555"/>
      <c r="L87" s="3936"/>
      <c r="M87" s="1555"/>
      <c r="N87" s="1555"/>
      <c r="O87" s="1555"/>
      <c r="P87" s="3936"/>
      <c r="Q87" s="1555"/>
      <c r="R87" s="1555"/>
      <c r="S87" s="1555"/>
      <c r="T87" s="3936"/>
      <c r="U87" s="1555"/>
      <c r="V87" s="1555"/>
      <c r="W87" s="1555"/>
      <c r="X87" s="3936"/>
      <c r="Y87" s="1555"/>
      <c r="Z87" s="1555"/>
      <c r="AA87" s="1555"/>
      <c r="AB87" s="3936"/>
      <c r="AC87" s="1555"/>
      <c r="AD87" s="1555"/>
      <c r="AE87" s="1555"/>
      <c r="AF87" s="1603">
        <v>0</v>
      </c>
      <c r="AG87" s="1603">
        <v>0</v>
      </c>
      <c r="AH87" s="1603">
        <v>0</v>
      </c>
      <c r="AI87" s="1603">
        <v>0</v>
      </c>
      <c r="AJ87" s="1603">
        <v>0</v>
      </c>
      <c r="AK87" s="1603">
        <v>0</v>
      </c>
      <c r="AL87" s="1603">
        <v>0</v>
      </c>
      <c r="AM87" s="1603">
        <v>0</v>
      </c>
      <c r="AN87" s="1603">
        <v>0</v>
      </c>
      <c r="AO87" s="1603">
        <v>0</v>
      </c>
      <c r="AP87" s="1603">
        <v>0</v>
      </c>
      <c r="AQ87" s="1603">
        <v>0</v>
      </c>
      <c r="AR87" s="1603">
        <v>0</v>
      </c>
      <c r="AS87" s="1603">
        <v>0</v>
      </c>
      <c r="AT87" s="1603">
        <v>0</v>
      </c>
      <c r="AU87" s="1603">
        <v>0</v>
      </c>
      <c r="AV87" s="1603">
        <v>0</v>
      </c>
      <c r="AW87" s="1603">
        <v>0</v>
      </c>
      <c r="AX87" s="1603">
        <v>0</v>
      </c>
      <c r="AY87" s="1554"/>
    </row>
    <row r="88" spans="2:51" ht="9.9499999999999993" customHeight="1" x14ac:dyDescent="0.2">
      <c r="B88" s="4097"/>
      <c r="D88" s="1565"/>
      <c r="E88" s="1566"/>
      <c r="F88" s="1566"/>
      <c r="G88" s="1566"/>
      <c r="H88" s="1567"/>
      <c r="I88" s="1566"/>
      <c r="J88" s="1566"/>
      <c r="K88" s="1566"/>
      <c r="L88" s="1568"/>
      <c r="M88" s="1566"/>
      <c r="N88" s="1566"/>
      <c r="O88" s="1566"/>
      <c r="P88" s="1569"/>
      <c r="Q88" s="1566"/>
      <c r="R88" s="1566"/>
      <c r="S88" s="1566"/>
      <c r="T88" s="1569"/>
      <c r="U88" s="1566"/>
      <c r="V88" s="1566"/>
      <c r="W88" s="1566"/>
      <c r="X88" s="1569"/>
      <c r="Y88" s="1566"/>
      <c r="Z88" s="1566"/>
      <c r="AA88" s="1566"/>
      <c r="AB88" s="1569"/>
      <c r="AC88" s="1566"/>
      <c r="AD88" s="1566"/>
      <c r="AE88" s="1566"/>
      <c r="AF88" s="1603">
        <v>0</v>
      </c>
      <c r="AG88" s="1603">
        <v>0</v>
      </c>
      <c r="AH88" s="1603">
        <v>0</v>
      </c>
      <c r="AI88" s="1603">
        <v>0</v>
      </c>
      <c r="AJ88" s="1603">
        <v>0</v>
      </c>
      <c r="AK88" s="1603">
        <v>0</v>
      </c>
      <c r="AL88" s="1603">
        <v>0</v>
      </c>
      <c r="AM88" s="1603">
        <v>0</v>
      </c>
      <c r="AN88" s="1603">
        <v>0</v>
      </c>
      <c r="AO88" s="1603">
        <v>0</v>
      </c>
      <c r="AP88" s="1603">
        <v>0</v>
      </c>
      <c r="AQ88" s="1603">
        <v>0</v>
      </c>
      <c r="AR88" s="1603">
        <v>0</v>
      </c>
      <c r="AS88" s="1603">
        <v>0</v>
      </c>
      <c r="AT88" s="1603">
        <v>0</v>
      </c>
      <c r="AU88" s="1603">
        <v>0</v>
      </c>
      <c r="AV88" s="1603">
        <v>0</v>
      </c>
      <c r="AW88" s="1603">
        <v>0</v>
      </c>
      <c r="AX88" s="1603">
        <v>0</v>
      </c>
      <c r="AY88" s="1554"/>
    </row>
    <row r="89" spans="2:51" ht="9.9499999999999993" customHeight="1" x14ac:dyDescent="0.2">
      <c r="B89" s="4097"/>
      <c r="D89" s="3934"/>
      <c r="E89" s="1555"/>
      <c r="F89" s="1555"/>
      <c r="G89" s="1555"/>
      <c r="H89" s="3934"/>
      <c r="I89" s="1555"/>
      <c r="J89" s="1555"/>
      <c r="K89" s="1555"/>
      <c r="L89" s="3934"/>
      <c r="M89" s="1555"/>
      <c r="N89" s="1555"/>
      <c r="O89" s="1555"/>
      <c r="P89" s="3934"/>
      <c r="Q89" s="1555"/>
      <c r="R89" s="1555"/>
      <c r="S89" s="1555"/>
      <c r="T89" s="3934"/>
      <c r="U89" s="1555"/>
      <c r="V89" s="1555"/>
      <c r="W89" s="1555"/>
      <c r="X89" s="3934"/>
      <c r="Y89" s="1555"/>
      <c r="Z89" s="1555"/>
      <c r="AA89" s="1555"/>
      <c r="AB89" s="3934"/>
      <c r="AC89" s="1555"/>
      <c r="AD89" s="1555"/>
      <c r="AE89" s="1555"/>
      <c r="AF89" s="1603">
        <v>0</v>
      </c>
      <c r="AG89" s="1603">
        <v>0</v>
      </c>
      <c r="AH89" s="1603">
        <v>0</v>
      </c>
      <c r="AI89" s="1603">
        <v>0</v>
      </c>
      <c r="AJ89" s="1603">
        <v>0</v>
      </c>
      <c r="AK89" s="1603">
        <v>0</v>
      </c>
      <c r="AL89" s="1603">
        <v>0</v>
      </c>
      <c r="AM89" s="1603">
        <v>0</v>
      </c>
      <c r="AN89" s="1603">
        <v>0</v>
      </c>
      <c r="AO89" s="1603">
        <v>0</v>
      </c>
      <c r="AP89" s="1603">
        <v>0</v>
      </c>
      <c r="AQ89" s="1603">
        <v>0</v>
      </c>
      <c r="AR89" s="1603">
        <v>0</v>
      </c>
      <c r="AS89" s="1603">
        <v>0</v>
      </c>
      <c r="AT89" s="1603">
        <v>0</v>
      </c>
      <c r="AU89" s="1603">
        <v>0</v>
      </c>
      <c r="AV89" s="1603">
        <v>0</v>
      </c>
      <c r="AW89" s="1603">
        <v>0</v>
      </c>
      <c r="AX89" s="1603">
        <v>0</v>
      </c>
      <c r="AY89" s="1554"/>
    </row>
    <row r="90" spans="2:51" ht="5.0999999999999996" customHeight="1" x14ac:dyDescent="0.2">
      <c r="B90" s="4097"/>
      <c r="D90" s="3935"/>
      <c r="E90" s="1559"/>
      <c r="F90" s="1560"/>
      <c r="G90" s="1559"/>
      <c r="H90" s="3935"/>
      <c r="I90" s="1559"/>
      <c r="J90" s="1560"/>
      <c r="K90" s="1559"/>
      <c r="L90" s="3935"/>
      <c r="M90" s="1559"/>
      <c r="N90" s="1560"/>
      <c r="O90" s="1559"/>
      <c r="P90" s="3935"/>
      <c r="Q90" s="1559"/>
      <c r="R90" s="1560"/>
      <c r="S90" s="1559"/>
      <c r="T90" s="3935"/>
      <c r="U90" s="1559"/>
      <c r="V90" s="1560"/>
      <c r="W90" s="1559"/>
      <c r="X90" s="3935"/>
      <c r="Y90" s="1559"/>
      <c r="Z90" s="1560"/>
      <c r="AA90" s="1559"/>
      <c r="AB90" s="3935"/>
      <c r="AC90" s="1559"/>
      <c r="AD90" s="1560"/>
      <c r="AE90" s="1559"/>
      <c r="AF90" s="1603">
        <v>0</v>
      </c>
      <c r="AG90" s="1603">
        <v>0</v>
      </c>
      <c r="AH90" s="1603">
        <v>0</v>
      </c>
      <c r="AI90" s="1603">
        <v>0</v>
      </c>
      <c r="AJ90" s="1603">
        <v>0</v>
      </c>
      <c r="AK90" s="1603">
        <v>0</v>
      </c>
      <c r="AL90" s="1603">
        <v>0</v>
      </c>
      <c r="AM90" s="1603">
        <v>0</v>
      </c>
      <c r="AN90" s="1603">
        <v>0</v>
      </c>
      <c r="AO90" s="1603">
        <v>0</v>
      </c>
      <c r="AP90" s="1603">
        <v>0</v>
      </c>
      <c r="AQ90" s="1603">
        <v>0</v>
      </c>
      <c r="AR90" s="1603">
        <v>0</v>
      </c>
      <c r="AS90" s="1603">
        <v>0</v>
      </c>
      <c r="AT90" s="1603">
        <v>0</v>
      </c>
      <c r="AU90" s="1603">
        <v>0</v>
      </c>
      <c r="AV90" s="1603">
        <v>0</v>
      </c>
      <c r="AW90" s="1603">
        <v>0</v>
      </c>
      <c r="AX90" s="1603">
        <v>0</v>
      </c>
      <c r="AY90" s="1554"/>
    </row>
    <row r="91" spans="2:51" ht="9.9499999999999993" customHeight="1" x14ac:dyDescent="0.2">
      <c r="B91" s="4097"/>
      <c r="D91" s="3936"/>
      <c r="E91" s="1555"/>
      <c r="F91" s="1555"/>
      <c r="G91" s="1555"/>
      <c r="H91" s="3936"/>
      <c r="I91" s="1555"/>
      <c r="J91" s="1555"/>
      <c r="K91" s="1555"/>
      <c r="L91" s="3936"/>
      <c r="M91" s="1555"/>
      <c r="N91" s="1555"/>
      <c r="O91" s="1555"/>
      <c r="P91" s="3936"/>
      <c r="Q91" s="1555"/>
      <c r="R91" s="1555"/>
      <c r="S91" s="1555"/>
      <c r="T91" s="3936"/>
      <c r="U91" s="1555"/>
      <c r="V91" s="1555"/>
      <c r="W91" s="1555"/>
      <c r="X91" s="3936"/>
      <c r="Y91" s="1555"/>
      <c r="Z91" s="1555"/>
      <c r="AA91" s="1555"/>
      <c r="AB91" s="3936"/>
      <c r="AC91" s="1555"/>
      <c r="AD91" s="1555"/>
      <c r="AE91" s="1555"/>
      <c r="AF91" s="1603">
        <v>0</v>
      </c>
      <c r="AG91" s="1603">
        <v>0</v>
      </c>
      <c r="AH91" s="1603">
        <v>0</v>
      </c>
      <c r="AI91" s="1603">
        <v>0</v>
      </c>
      <c r="AJ91" s="1603">
        <v>0</v>
      </c>
      <c r="AK91" s="1603">
        <v>0</v>
      </c>
      <c r="AL91" s="1603">
        <v>0</v>
      </c>
      <c r="AM91" s="1603">
        <v>0</v>
      </c>
      <c r="AN91" s="1603">
        <v>0</v>
      </c>
      <c r="AO91" s="1603">
        <v>0</v>
      </c>
      <c r="AP91" s="1603">
        <v>0</v>
      </c>
      <c r="AQ91" s="1603">
        <v>0</v>
      </c>
      <c r="AR91" s="1603">
        <v>0</v>
      </c>
      <c r="AS91" s="1603">
        <v>0</v>
      </c>
      <c r="AT91" s="1603">
        <v>0</v>
      </c>
      <c r="AU91" s="1603">
        <v>0</v>
      </c>
      <c r="AV91" s="1603">
        <v>0</v>
      </c>
      <c r="AW91" s="1603">
        <v>0</v>
      </c>
      <c r="AX91" s="1603">
        <v>0</v>
      </c>
      <c r="AY91" s="1554"/>
    </row>
    <row r="92" spans="2:51" ht="9.9499999999999993" customHeight="1" x14ac:dyDescent="0.2">
      <c r="B92" s="4097"/>
      <c r="D92" s="1565"/>
      <c r="E92" s="1566"/>
      <c r="F92" s="1566"/>
      <c r="G92" s="1566"/>
      <c r="H92" s="1567"/>
      <c r="I92" s="1566"/>
      <c r="J92" s="1566"/>
      <c r="K92" s="1566"/>
      <c r="L92" s="1568"/>
      <c r="M92" s="1566"/>
      <c r="N92" s="1566"/>
      <c r="O92" s="1566"/>
      <c r="P92" s="1569"/>
      <c r="Q92" s="1566"/>
      <c r="R92" s="1566"/>
      <c r="S92" s="1566"/>
      <c r="T92" s="1569"/>
      <c r="U92" s="1566"/>
      <c r="V92" s="1566"/>
      <c r="W92" s="1566"/>
      <c r="X92" s="1569"/>
      <c r="Y92" s="1566"/>
      <c r="Z92" s="1566"/>
      <c r="AA92" s="1566"/>
      <c r="AB92" s="1569"/>
      <c r="AC92" s="1566"/>
      <c r="AD92" s="1566"/>
      <c r="AE92" s="1566"/>
      <c r="AF92" s="1603">
        <v>0</v>
      </c>
      <c r="AG92" s="1603">
        <v>0</v>
      </c>
      <c r="AH92" s="1603">
        <v>0</v>
      </c>
      <c r="AI92" s="1603">
        <v>0</v>
      </c>
      <c r="AJ92" s="1603">
        <v>0</v>
      </c>
      <c r="AK92" s="1603">
        <v>0</v>
      </c>
      <c r="AL92" s="1603">
        <v>0</v>
      </c>
      <c r="AM92" s="1603">
        <v>0</v>
      </c>
      <c r="AN92" s="1603">
        <v>0</v>
      </c>
      <c r="AO92" s="1603">
        <v>0</v>
      </c>
      <c r="AP92" s="1603">
        <v>0</v>
      </c>
      <c r="AQ92" s="1603">
        <v>0</v>
      </c>
      <c r="AR92" s="1603">
        <v>0</v>
      </c>
      <c r="AS92" s="1603">
        <v>0</v>
      </c>
      <c r="AT92" s="1603">
        <v>0</v>
      </c>
      <c r="AU92" s="1603">
        <v>0</v>
      </c>
      <c r="AV92" s="1603">
        <v>0</v>
      </c>
      <c r="AW92" s="1603">
        <v>0</v>
      </c>
      <c r="AX92" s="1603">
        <v>0</v>
      </c>
      <c r="AY92" s="1554"/>
    </row>
    <row r="93" spans="2:51" ht="9.9499999999999993" customHeight="1" x14ac:dyDescent="0.2">
      <c r="B93" s="4097"/>
      <c r="D93" s="3934"/>
      <c r="E93" s="1555"/>
      <c r="F93" s="1555"/>
      <c r="G93" s="1555"/>
      <c r="H93" s="3934"/>
      <c r="I93" s="1555"/>
      <c r="J93" s="1555"/>
      <c r="K93" s="1555"/>
      <c r="L93" s="3934"/>
      <c r="M93" s="1555"/>
      <c r="N93" s="1555"/>
      <c r="O93" s="1555"/>
      <c r="P93" s="3934"/>
      <c r="Q93" s="1555"/>
      <c r="R93" s="1555"/>
      <c r="S93" s="1555"/>
      <c r="T93" s="3934"/>
      <c r="U93" s="1555"/>
      <c r="V93" s="1555"/>
      <c r="W93" s="1555"/>
      <c r="X93" s="3934"/>
      <c r="Y93" s="1555"/>
      <c r="Z93" s="1555"/>
      <c r="AA93" s="1555"/>
      <c r="AB93" s="3934"/>
      <c r="AC93" s="1555"/>
      <c r="AD93" s="1555"/>
      <c r="AE93" s="1555"/>
      <c r="AF93" s="1603">
        <v>0</v>
      </c>
      <c r="AG93" s="1603">
        <v>0</v>
      </c>
      <c r="AH93" s="1603">
        <v>0</v>
      </c>
      <c r="AI93" s="1603">
        <v>0</v>
      </c>
      <c r="AJ93" s="1603">
        <v>0</v>
      </c>
      <c r="AK93" s="1603">
        <v>0</v>
      </c>
      <c r="AL93" s="1603">
        <v>0</v>
      </c>
      <c r="AM93" s="1603">
        <v>0</v>
      </c>
      <c r="AN93" s="1603">
        <v>0</v>
      </c>
      <c r="AO93" s="1603">
        <v>0</v>
      </c>
      <c r="AP93" s="1603">
        <v>0</v>
      </c>
      <c r="AQ93" s="1603">
        <v>0</v>
      </c>
      <c r="AR93" s="1603">
        <v>0</v>
      </c>
      <c r="AS93" s="1603">
        <v>0</v>
      </c>
      <c r="AT93" s="1603">
        <v>0</v>
      </c>
      <c r="AU93" s="1603">
        <v>0</v>
      </c>
      <c r="AV93" s="1603">
        <v>0</v>
      </c>
      <c r="AW93" s="1603">
        <v>0</v>
      </c>
      <c r="AX93" s="1603">
        <v>0</v>
      </c>
      <c r="AY93" s="1554"/>
    </row>
    <row r="94" spans="2:51" ht="5.0999999999999996" customHeight="1" x14ac:dyDescent="0.2">
      <c r="B94" s="4097"/>
      <c r="D94" s="3935"/>
      <c r="E94" s="1559"/>
      <c r="F94" s="1560"/>
      <c r="G94" s="1559"/>
      <c r="H94" s="3935"/>
      <c r="I94" s="1559"/>
      <c r="J94" s="1560"/>
      <c r="K94" s="1559"/>
      <c r="L94" s="3935"/>
      <c r="M94" s="1559"/>
      <c r="N94" s="1560"/>
      <c r="O94" s="1559"/>
      <c r="P94" s="3935"/>
      <c r="Q94" s="1559"/>
      <c r="R94" s="1560"/>
      <c r="S94" s="1559"/>
      <c r="T94" s="3935"/>
      <c r="U94" s="1559"/>
      <c r="V94" s="1560"/>
      <c r="W94" s="1559"/>
      <c r="X94" s="3935"/>
      <c r="Y94" s="1559"/>
      <c r="Z94" s="1560"/>
      <c r="AA94" s="1559"/>
      <c r="AB94" s="3935"/>
      <c r="AC94" s="1559"/>
      <c r="AD94" s="1560"/>
      <c r="AE94" s="1559"/>
      <c r="AF94" s="1603">
        <v>0</v>
      </c>
      <c r="AG94" s="1603">
        <v>0</v>
      </c>
      <c r="AH94" s="1603">
        <v>0</v>
      </c>
      <c r="AI94" s="1603">
        <v>0</v>
      </c>
      <c r="AJ94" s="1603">
        <v>0</v>
      </c>
      <c r="AK94" s="1603">
        <v>0</v>
      </c>
      <c r="AL94" s="1603">
        <v>0</v>
      </c>
      <c r="AM94" s="1603">
        <v>0</v>
      </c>
      <c r="AN94" s="1603">
        <v>0</v>
      </c>
      <c r="AO94" s="1603">
        <v>0</v>
      </c>
      <c r="AP94" s="1603">
        <v>0</v>
      </c>
      <c r="AQ94" s="1603">
        <v>0</v>
      </c>
      <c r="AR94" s="1603">
        <v>0</v>
      </c>
      <c r="AS94" s="1603">
        <v>0</v>
      </c>
      <c r="AT94" s="1603">
        <v>0</v>
      </c>
      <c r="AU94" s="1603">
        <v>0</v>
      </c>
      <c r="AV94" s="1603">
        <v>0</v>
      </c>
      <c r="AW94" s="1603">
        <v>0</v>
      </c>
      <c r="AX94" s="1603">
        <v>0</v>
      </c>
      <c r="AY94" s="1554"/>
    </row>
    <row r="95" spans="2:51" ht="9.9499999999999993" customHeight="1" x14ac:dyDescent="0.2">
      <c r="B95" s="4097"/>
      <c r="D95" s="3936"/>
      <c r="E95" s="1555"/>
      <c r="F95" s="1555"/>
      <c r="G95" s="1555"/>
      <c r="H95" s="3936"/>
      <c r="I95" s="1555"/>
      <c r="J95" s="1555"/>
      <c r="K95" s="1555"/>
      <c r="L95" s="3936"/>
      <c r="M95" s="1555"/>
      <c r="N95" s="1555"/>
      <c r="O95" s="1555"/>
      <c r="P95" s="3936"/>
      <c r="Q95" s="1555"/>
      <c r="R95" s="1555"/>
      <c r="S95" s="1555"/>
      <c r="T95" s="3936"/>
      <c r="U95" s="1555"/>
      <c r="V95" s="1555"/>
      <c r="W95" s="1555"/>
      <c r="X95" s="3936"/>
      <c r="Y95" s="1555"/>
      <c r="Z95" s="1555"/>
      <c r="AA95" s="1555"/>
      <c r="AB95" s="3936"/>
      <c r="AC95" s="1555"/>
      <c r="AD95" s="1555"/>
      <c r="AE95" s="1555"/>
      <c r="AF95" s="1603">
        <v>0</v>
      </c>
      <c r="AG95" s="1603">
        <v>0</v>
      </c>
      <c r="AH95" s="1603">
        <v>0</v>
      </c>
      <c r="AI95" s="1603">
        <v>0</v>
      </c>
      <c r="AJ95" s="1603">
        <v>0</v>
      </c>
      <c r="AK95" s="1603">
        <v>0</v>
      </c>
      <c r="AL95" s="1603">
        <v>0</v>
      </c>
      <c r="AM95" s="1603">
        <v>0</v>
      </c>
      <c r="AN95" s="1603">
        <v>0</v>
      </c>
      <c r="AO95" s="1603">
        <v>0</v>
      </c>
      <c r="AP95" s="1603">
        <v>0</v>
      </c>
      <c r="AQ95" s="1603">
        <v>0</v>
      </c>
      <c r="AR95" s="1603">
        <v>0</v>
      </c>
      <c r="AS95" s="1603">
        <v>0</v>
      </c>
      <c r="AT95" s="1603">
        <v>0</v>
      </c>
      <c r="AU95" s="1603">
        <v>0</v>
      </c>
      <c r="AV95" s="1603">
        <v>0</v>
      </c>
      <c r="AW95" s="1603">
        <v>0</v>
      </c>
      <c r="AX95" s="1603">
        <v>0</v>
      </c>
      <c r="AY95" s="1554"/>
    </row>
    <row r="96" spans="2:51" ht="9.9499999999999993" customHeight="1" x14ac:dyDescent="0.2">
      <c r="B96" s="4097"/>
      <c r="D96" s="1565"/>
      <c r="E96" s="1566"/>
      <c r="F96" s="1566"/>
      <c r="G96" s="1566"/>
      <c r="H96" s="1567"/>
      <c r="I96" s="1566"/>
      <c r="J96" s="1566"/>
      <c r="K96" s="1566"/>
      <c r="L96" s="1568"/>
      <c r="M96" s="1566"/>
      <c r="N96" s="1566"/>
      <c r="O96" s="1566"/>
      <c r="P96" s="1569"/>
      <c r="Q96" s="1566"/>
      <c r="R96" s="1566"/>
      <c r="S96" s="1566"/>
      <c r="T96" s="1569"/>
      <c r="U96" s="1566"/>
      <c r="V96" s="1566"/>
      <c r="W96" s="1566"/>
      <c r="X96" s="1569"/>
      <c r="Y96" s="1566"/>
      <c r="Z96" s="1566"/>
      <c r="AA96" s="1566"/>
      <c r="AB96" s="1569"/>
      <c r="AC96" s="1566"/>
      <c r="AD96" s="1566"/>
      <c r="AE96" s="1566"/>
      <c r="AF96" s="1603">
        <v>0</v>
      </c>
      <c r="AG96" s="1603">
        <v>0</v>
      </c>
      <c r="AH96" s="1603">
        <v>0</v>
      </c>
      <c r="AI96" s="1603">
        <v>0</v>
      </c>
      <c r="AJ96" s="1603">
        <v>0</v>
      </c>
      <c r="AK96" s="1603">
        <v>0</v>
      </c>
      <c r="AL96" s="1603">
        <v>0</v>
      </c>
      <c r="AM96" s="1603">
        <v>0</v>
      </c>
      <c r="AN96" s="1603">
        <v>0</v>
      </c>
      <c r="AO96" s="1603">
        <v>0</v>
      </c>
      <c r="AP96" s="1603">
        <v>0</v>
      </c>
      <c r="AQ96" s="1603">
        <v>0</v>
      </c>
      <c r="AR96" s="1603">
        <v>0</v>
      </c>
      <c r="AS96" s="1603">
        <v>0</v>
      </c>
      <c r="AT96" s="1603">
        <v>0</v>
      </c>
      <c r="AU96" s="1603">
        <v>0</v>
      </c>
      <c r="AV96" s="1603">
        <v>0</v>
      </c>
      <c r="AW96" s="1603">
        <v>0</v>
      </c>
      <c r="AX96" s="1603">
        <v>0</v>
      </c>
      <c r="AY96" s="1554"/>
    </row>
    <row r="97" spans="2:51" ht="9.9499999999999993" customHeight="1" x14ac:dyDescent="0.2">
      <c r="B97" s="4097"/>
      <c r="D97" s="3934"/>
      <c r="E97" s="1555"/>
      <c r="F97" s="1555"/>
      <c r="G97" s="1555"/>
      <c r="H97" s="3934"/>
      <c r="I97" s="1555"/>
      <c r="J97" s="1555"/>
      <c r="K97" s="1555"/>
      <c r="L97" s="3934"/>
      <c r="M97" s="1555"/>
      <c r="N97" s="1555"/>
      <c r="O97" s="1555"/>
      <c r="P97" s="3934"/>
      <c r="Q97" s="1555"/>
      <c r="R97" s="1555"/>
      <c r="S97" s="1555"/>
      <c r="T97" s="3934"/>
      <c r="U97" s="1555"/>
      <c r="V97" s="1555"/>
      <c r="W97" s="1555"/>
      <c r="X97" s="3934"/>
      <c r="Y97" s="1555"/>
      <c r="Z97" s="1555"/>
      <c r="AA97" s="1555"/>
      <c r="AB97" s="3934"/>
      <c r="AC97" s="1555"/>
      <c r="AD97" s="1555"/>
      <c r="AE97" s="1555"/>
      <c r="AF97" s="1603">
        <v>0</v>
      </c>
      <c r="AG97" s="1603">
        <v>0</v>
      </c>
      <c r="AH97" s="1603">
        <v>0</v>
      </c>
      <c r="AI97" s="1603">
        <v>0</v>
      </c>
      <c r="AJ97" s="1603">
        <v>0</v>
      </c>
      <c r="AK97" s="1603">
        <v>0</v>
      </c>
      <c r="AL97" s="1603">
        <v>0</v>
      </c>
      <c r="AM97" s="1603">
        <v>0</v>
      </c>
      <c r="AN97" s="1603">
        <v>0</v>
      </c>
      <c r="AO97" s="1603">
        <v>0</v>
      </c>
      <c r="AP97" s="1603">
        <v>0</v>
      </c>
      <c r="AQ97" s="1603">
        <v>0</v>
      </c>
      <c r="AR97" s="1603">
        <v>0</v>
      </c>
      <c r="AS97" s="1603">
        <v>0</v>
      </c>
      <c r="AT97" s="1603">
        <v>0</v>
      </c>
      <c r="AU97" s="1603">
        <v>0</v>
      </c>
      <c r="AV97" s="1603">
        <v>0</v>
      </c>
      <c r="AW97" s="1603">
        <v>0</v>
      </c>
      <c r="AX97" s="1603">
        <v>0</v>
      </c>
      <c r="AY97" s="1554"/>
    </row>
    <row r="98" spans="2:51" ht="5.0999999999999996" customHeight="1" x14ac:dyDescent="0.2">
      <c r="B98" s="4097"/>
      <c r="D98" s="3935"/>
      <c r="E98" s="1559"/>
      <c r="F98" s="1560"/>
      <c r="G98" s="1559"/>
      <c r="H98" s="3935"/>
      <c r="I98" s="1559"/>
      <c r="J98" s="1560"/>
      <c r="K98" s="1559"/>
      <c r="L98" s="3935"/>
      <c r="M98" s="1559"/>
      <c r="N98" s="1560"/>
      <c r="O98" s="1559"/>
      <c r="P98" s="3935"/>
      <c r="Q98" s="1559"/>
      <c r="R98" s="1560"/>
      <c r="S98" s="1559"/>
      <c r="T98" s="3935"/>
      <c r="U98" s="1559"/>
      <c r="V98" s="1560"/>
      <c r="W98" s="1559"/>
      <c r="X98" s="3935"/>
      <c r="Y98" s="1559"/>
      <c r="Z98" s="1560"/>
      <c r="AA98" s="1559"/>
      <c r="AB98" s="3935"/>
      <c r="AC98" s="1559"/>
      <c r="AD98" s="1560"/>
      <c r="AE98" s="1559"/>
      <c r="AF98" s="1603">
        <v>0</v>
      </c>
      <c r="AG98" s="1603">
        <v>0</v>
      </c>
      <c r="AH98" s="1603">
        <v>0</v>
      </c>
      <c r="AI98" s="1603">
        <v>0</v>
      </c>
      <c r="AJ98" s="1603">
        <v>0</v>
      </c>
      <c r="AK98" s="1603">
        <v>0</v>
      </c>
      <c r="AL98" s="1603">
        <v>0</v>
      </c>
      <c r="AM98" s="1603">
        <v>0</v>
      </c>
      <c r="AN98" s="1603">
        <v>0</v>
      </c>
      <c r="AO98" s="1603">
        <v>0</v>
      </c>
      <c r="AP98" s="1603">
        <v>0</v>
      </c>
      <c r="AQ98" s="1603">
        <v>0</v>
      </c>
      <c r="AR98" s="1603">
        <v>0</v>
      </c>
      <c r="AS98" s="1603">
        <v>0</v>
      </c>
      <c r="AT98" s="1603">
        <v>0</v>
      </c>
      <c r="AU98" s="1603">
        <v>0</v>
      </c>
      <c r="AV98" s="1603">
        <v>0</v>
      </c>
      <c r="AW98" s="1603">
        <v>0</v>
      </c>
      <c r="AX98" s="1603">
        <v>0</v>
      </c>
      <c r="AY98" s="1554"/>
    </row>
    <row r="99" spans="2:51" ht="9.9499999999999993" customHeight="1" x14ac:dyDescent="0.2">
      <c r="B99" s="4097"/>
      <c r="D99" s="3936"/>
      <c r="E99" s="1555"/>
      <c r="F99" s="1555"/>
      <c r="G99" s="1555"/>
      <c r="H99" s="3936"/>
      <c r="I99" s="1555"/>
      <c r="J99" s="1555"/>
      <c r="K99" s="1555"/>
      <c r="L99" s="3936"/>
      <c r="M99" s="1555"/>
      <c r="N99" s="1555"/>
      <c r="O99" s="1555"/>
      <c r="P99" s="3936"/>
      <c r="Q99" s="1555"/>
      <c r="R99" s="1555"/>
      <c r="S99" s="1555"/>
      <c r="T99" s="3936"/>
      <c r="U99" s="1555"/>
      <c r="V99" s="1555"/>
      <c r="W99" s="1555"/>
      <c r="X99" s="3936"/>
      <c r="Y99" s="1555"/>
      <c r="Z99" s="1555"/>
      <c r="AA99" s="1555"/>
      <c r="AB99" s="3936"/>
      <c r="AC99" s="1555"/>
      <c r="AD99" s="1555"/>
      <c r="AE99" s="1555"/>
      <c r="AF99" s="1603">
        <v>0</v>
      </c>
      <c r="AG99" s="1603">
        <v>0</v>
      </c>
      <c r="AH99" s="1603">
        <v>0</v>
      </c>
      <c r="AI99" s="1603">
        <v>0</v>
      </c>
      <c r="AJ99" s="1603">
        <v>0</v>
      </c>
      <c r="AK99" s="1603">
        <v>0</v>
      </c>
      <c r="AL99" s="1603">
        <v>0</v>
      </c>
      <c r="AM99" s="1603">
        <v>0</v>
      </c>
      <c r="AN99" s="1603">
        <v>0</v>
      </c>
      <c r="AO99" s="1603">
        <v>0</v>
      </c>
      <c r="AP99" s="1603">
        <v>0</v>
      </c>
      <c r="AQ99" s="1603">
        <v>0</v>
      </c>
      <c r="AR99" s="1603">
        <v>0</v>
      </c>
      <c r="AS99" s="1603">
        <v>0</v>
      </c>
      <c r="AT99" s="1603">
        <v>0</v>
      </c>
      <c r="AU99" s="1603">
        <v>0</v>
      </c>
      <c r="AV99" s="1603">
        <v>0</v>
      </c>
      <c r="AW99" s="1603">
        <v>0</v>
      </c>
      <c r="AX99" s="1603">
        <v>0</v>
      </c>
      <c r="AY99" s="1554"/>
    </row>
    <row r="100" spans="2:51" ht="9.9499999999999993" customHeight="1" x14ac:dyDescent="0.2">
      <c r="B100" s="4097"/>
      <c r="D100" s="1565"/>
      <c r="E100" s="1566"/>
      <c r="F100" s="1566"/>
      <c r="G100" s="1566"/>
      <c r="H100" s="1567"/>
      <c r="I100" s="1566"/>
      <c r="J100" s="1566"/>
      <c r="K100" s="1566"/>
      <c r="L100" s="1568"/>
      <c r="M100" s="1566"/>
      <c r="N100" s="1566"/>
      <c r="O100" s="1566"/>
      <c r="P100" s="1569"/>
      <c r="Q100" s="1566"/>
      <c r="R100" s="1566"/>
      <c r="S100" s="1566"/>
      <c r="T100" s="1569"/>
      <c r="U100" s="1566"/>
      <c r="V100" s="1566"/>
      <c r="W100" s="1566"/>
      <c r="X100" s="1569"/>
      <c r="Y100" s="1566"/>
      <c r="Z100" s="1566"/>
      <c r="AA100" s="1566"/>
      <c r="AB100" s="1569"/>
      <c r="AC100" s="1566"/>
      <c r="AD100" s="1566"/>
      <c r="AE100" s="1566"/>
      <c r="AF100" s="1603">
        <v>0</v>
      </c>
      <c r="AG100" s="1603">
        <v>0</v>
      </c>
      <c r="AH100" s="1603">
        <v>0</v>
      </c>
      <c r="AI100" s="1603">
        <v>0</v>
      </c>
      <c r="AJ100" s="1603">
        <v>0</v>
      </c>
      <c r="AK100" s="1603">
        <v>0</v>
      </c>
      <c r="AL100" s="1603">
        <v>0</v>
      </c>
      <c r="AM100" s="1603">
        <v>0</v>
      </c>
      <c r="AN100" s="1603">
        <v>0</v>
      </c>
      <c r="AO100" s="1603">
        <v>0</v>
      </c>
      <c r="AP100" s="1603">
        <v>0</v>
      </c>
      <c r="AQ100" s="1603">
        <v>0</v>
      </c>
      <c r="AR100" s="1603">
        <v>0</v>
      </c>
      <c r="AS100" s="1603">
        <v>0</v>
      </c>
      <c r="AT100" s="1603">
        <v>0</v>
      </c>
      <c r="AU100" s="1603">
        <v>0</v>
      </c>
      <c r="AV100" s="1603">
        <v>0</v>
      </c>
      <c r="AW100" s="1603">
        <v>0</v>
      </c>
      <c r="AX100" s="1603">
        <v>0</v>
      </c>
      <c r="AY100" s="1554"/>
    </row>
    <row r="101" spans="2:51" ht="9.9499999999999993" customHeight="1" x14ac:dyDescent="0.2">
      <c r="B101" s="4097"/>
      <c r="D101" s="3934"/>
      <c r="E101" s="1555"/>
      <c r="F101" s="1555"/>
      <c r="G101" s="1555"/>
      <c r="H101" s="3934"/>
      <c r="I101" s="1555"/>
      <c r="J101" s="1555"/>
      <c r="K101" s="1555"/>
      <c r="L101" s="3934"/>
      <c r="M101" s="1555"/>
      <c r="N101" s="1555"/>
      <c r="O101" s="1555"/>
      <c r="P101" s="3934"/>
      <c r="Q101" s="1555"/>
      <c r="R101" s="1555"/>
      <c r="S101" s="1555"/>
      <c r="T101" s="3934"/>
      <c r="U101" s="1555"/>
      <c r="V101" s="1555"/>
      <c r="W101" s="1555"/>
      <c r="X101" s="3934"/>
      <c r="Y101" s="1555"/>
      <c r="Z101" s="1555"/>
      <c r="AA101" s="1555"/>
      <c r="AB101" s="3934"/>
      <c r="AC101" s="1555"/>
      <c r="AD101" s="1555"/>
      <c r="AE101" s="1555"/>
      <c r="AF101" s="1603">
        <v>0</v>
      </c>
      <c r="AG101" s="1603">
        <v>0</v>
      </c>
      <c r="AH101" s="1603">
        <v>0</v>
      </c>
      <c r="AI101" s="1603">
        <v>0</v>
      </c>
      <c r="AJ101" s="1603">
        <v>0</v>
      </c>
      <c r="AK101" s="1603">
        <v>0</v>
      </c>
      <c r="AL101" s="1603">
        <v>0</v>
      </c>
      <c r="AM101" s="1603">
        <v>0</v>
      </c>
      <c r="AN101" s="1603">
        <v>0</v>
      </c>
      <c r="AO101" s="1603">
        <v>0</v>
      </c>
      <c r="AP101" s="1603">
        <v>0</v>
      </c>
      <c r="AQ101" s="1603">
        <v>0</v>
      </c>
      <c r="AR101" s="1603">
        <v>0</v>
      </c>
      <c r="AS101" s="1603">
        <v>0</v>
      </c>
      <c r="AT101" s="1603">
        <v>0</v>
      </c>
      <c r="AU101" s="1603">
        <v>0</v>
      </c>
      <c r="AV101" s="1603">
        <v>0</v>
      </c>
      <c r="AW101" s="1603">
        <v>0</v>
      </c>
      <c r="AX101" s="1603">
        <v>0</v>
      </c>
      <c r="AY101" s="1554"/>
    </row>
    <row r="102" spans="2:51" ht="5.0999999999999996" customHeight="1" x14ac:dyDescent="0.2">
      <c r="B102" s="4097"/>
      <c r="D102" s="3935"/>
      <c r="E102" s="1559"/>
      <c r="F102" s="1560"/>
      <c r="G102" s="1559"/>
      <c r="H102" s="3935"/>
      <c r="I102" s="1559"/>
      <c r="J102" s="1560"/>
      <c r="K102" s="1559"/>
      <c r="L102" s="3935"/>
      <c r="M102" s="1559"/>
      <c r="N102" s="1560"/>
      <c r="O102" s="1559"/>
      <c r="P102" s="3935"/>
      <c r="Q102" s="1559"/>
      <c r="R102" s="1560"/>
      <c r="S102" s="1559"/>
      <c r="T102" s="3935"/>
      <c r="U102" s="1559"/>
      <c r="V102" s="1560"/>
      <c r="W102" s="1559"/>
      <c r="X102" s="3935"/>
      <c r="Y102" s="1559"/>
      <c r="Z102" s="1560"/>
      <c r="AA102" s="1559"/>
      <c r="AB102" s="3935"/>
      <c r="AC102" s="1559"/>
      <c r="AD102" s="1560"/>
      <c r="AE102" s="1559"/>
      <c r="AF102" s="1603">
        <v>0</v>
      </c>
      <c r="AG102" s="1603">
        <v>0</v>
      </c>
      <c r="AH102" s="1603">
        <v>0</v>
      </c>
      <c r="AI102" s="1603">
        <v>0</v>
      </c>
      <c r="AJ102" s="1603">
        <v>0</v>
      </c>
      <c r="AK102" s="1603">
        <v>0</v>
      </c>
      <c r="AL102" s="1603">
        <v>0</v>
      </c>
      <c r="AM102" s="1603">
        <v>0</v>
      </c>
      <c r="AN102" s="1603">
        <v>0</v>
      </c>
      <c r="AO102" s="1603">
        <v>0</v>
      </c>
      <c r="AP102" s="1603">
        <v>0</v>
      </c>
      <c r="AQ102" s="1603">
        <v>0</v>
      </c>
      <c r="AR102" s="1603">
        <v>0</v>
      </c>
      <c r="AS102" s="1603">
        <v>0</v>
      </c>
      <c r="AT102" s="1603">
        <v>0</v>
      </c>
      <c r="AU102" s="1603">
        <v>0</v>
      </c>
      <c r="AV102" s="1603">
        <v>0</v>
      </c>
      <c r="AW102" s="1603">
        <v>0</v>
      </c>
      <c r="AX102" s="1603">
        <v>0</v>
      </c>
      <c r="AY102" s="1554"/>
    </row>
    <row r="103" spans="2:51" ht="9.9499999999999993" customHeight="1" x14ac:dyDescent="0.2">
      <c r="B103" s="4098"/>
      <c r="D103" s="3936"/>
      <c r="E103" s="1555"/>
      <c r="F103" s="1555"/>
      <c r="G103" s="1555"/>
      <c r="H103" s="3936"/>
      <c r="I103" s="1555"/>
      <c r="J103" s="1555"/>
      <c r="K103" s="1555"/>
      <c r="L103" s="3936"/>
      <c r="M103" s="1555"/>
      <c r="N103" s="1555"/>
      <c r="O103" s="1555"/>
      <c r="P103" s="3936"/>
      <c r="Q103" s="1555"/>
      <c r="R103" s="1555"/>
      <c r="S103" s="1555"/>
      <c r="T103" s="3936"/>
      <c r="U103" s="1555"/>
      <c r="V103" s="1555"/>
      <c r="W103" s="1555"/>
      <c r="X103" s="3936"/>
      <c r="Y103" s="1555"/>
      <c r="Z103" s="1555"/>
      <c r="AA103" s="1555"/>
      <c r="AB103" s="3936"/>
      <c r="AC103" s="1555"/>
      <c r="AD103" s="1555"/>
      <c r="AE103" s="1555"/>
      <c r="AF103" s="1603">
        <v>0</v>
      </c>
      <c r="AG103" s="1603">
        <v>0</v>
      </c>
      <c r="AH103" s="1603">
        <v>0</v>
      </c>
      <c r="AI103" s="1603">
        <v>0</v>
      </c>
      <c r="AJ103" s="1603">
        <v>0</v>
      </c>
      <c r="AK103" s="1603">
        <v>0</v>
      </c>
      <c r="AL103" s="1603">
        <v>0</v>
      </c>
      <c r="AM103" s="1603">
        <v>0</v>
      </c>
      <c r="AN103" s="1603">
        <v>0</v>
      </c>
      <c r="AO103" s="1603">
        <v>0</v>
      </c>
      <c r="AP103" s="1603">
        <v>0</v>
      </c>
      <c r="AQ103" s="1603">
        <v>0</v>
      </c>
      <c r="AR103" s="1603">
        <v>0</v>
      </c>
      <c r="AS103" s="1603">
        <v>0</v>
      </c>
      <c r="AT103" s="1603">
        <v>0</v>
      </c>
      <c r="AU103" s="1603">
        <v>0</v>
      </c>
      <c r="AV103" s="1603">
        <v>0</v>
      </c>
      <c r="AW103" s="1603">
        <v>0</v>
      </c>
      <c r="AX103" s="1603">
        <v>0</v>
      </c>
      <c r="AY103" s="1554"/>
    </row>
    <row r="104" spans="2:51" ht="9.9499999999999993" customHeight="1" x14ac:dyDescent="0.25">
      <c r="B104" s="1564"/>
      <c r="D104" s="1567"/>
      <c r="E104" s="1566"/>
      <c r="F104" s="1566"/>
      <c r="G104" s="1566"/>
      <c r="H104" s="1565"/>
      <c r="I104" s="1566"/>
      <c r="J104" s="1566"/>
      <c r="K104" s="1566"/>
      <c r="L104" s="1568"/>
      <c r="M104" s="1550"/>
      <c r="N104" s="1555"/>
      <c r="O104" s="1555"/>
      <c r="P104" s="1569"/>
      <c r="Q104" s="1566"/>
      <c r="R104" s="1566"/>
      <c r="S104" s="1566"/>
      <c r="T104" s="1569"/>
      <c r="U104" s="1566"/>
      <c r="V104" s="1566"/>
      <c r="X104" s="1569"/>
      <c r="Y104" s="1566"/>
      <c r="Z104" s="1566"/>
      <c r="AA104" s="1566"/>
      <c r="AB104" s="1569"/>
      <c r="AC104" s="1566"/>
      <c r="AD104" s="1566"/>
      <c r="AE104" s="1566"/>
      <c r="AF104" s="1603">
        <v>0</v>
      </c>
      <c r="AG104" s="1603">
        <v>0</v>
      </c>
      <c r="AH104" s="1603">
        <v>0</v>
      </c>
      <c r="AI104" s="1603">
        <v>0</v>
      </c>
      <c r="AJ104" s="1603">
        <v>0</v>
      </c>
      <c r="AK104" s="1603">
        <v>0</v>
      </c>
      <c r="AL104" s="1603">
        <v>0</v>
      </c>
      <c r="AM104" s="1603">
        <v>0</v>
      </c>
      <c r="AN104" s="1603">
        <v>0</v>
      </c>
      <c r="AO104" s="1603">
        <v>0</v>
      </c>
      <c r="AP104" s="1603">
        <v>0</v>
      </c>
      <c r="AQ104" s="1603">
        <v>0</v>
      </c>
      <c r="AR104" s="1603">
        <v>0</v>
      </c>
      <c r="AS104" s="1603">
        <v>0</v>
      </c>
      <c r="AT104" s="1603">
        <v>0</v>
      </c>
      <c r="AU104" s="1603">
        <v>0</v>
      </c>
      <c r="AV104" s="1603">
        <v>0</v>
      </c>
      <c r="AW104" s="1603">
        <v>0</v>
      </c>
      <c r="AX104" s="1603">
        <v>0</v>
      </c>
      <c r="AY104" s="1554"/>
    </row>
    <row r="105" spans="2:51" ht="9.9499999999999993" customHeight="1" x14ac:dyDescent="0.2">
      <c r="B105" s="4106">
        <f>(INT(MOD(INT((D105-2)/7)+0.6,52+5/28))+1)</f>
        <v>19</v>
      </c>
      <c r="D105" s="4109">
        <f>AB81+1</f>
        <v>42863</v>
      </c>
      <c r="E105" s="1555"/>
      <c r="F105" s="1555"/>
      <c r="G105" s="1555"/>
      <c r="H105" s="4109">
        <f>D105+1</f>
        <v>42864</v>
      </c>
      <c r="I105" s="1555"/>
      <c r="J105" s="1555"/>
      <c r="K105" s="1555"/>
      <c r="L105" s="4109">
        <f>H105+1</f>
        <v>42865</v>
      </c>
      <c r="M105" s="1555"/>
      <c r="N105" s="1555"/>
      <c r="O105" s="1555"/>
      <c r="P105" s="4109">
        <f>L105+1</f>
        <v>42866</v>
      </c>
      <c r="Q105" s="1555"/>
      <c r="R105" s="1555"/>
      <c r="S105" s="1555"/>
      <c r="T105" s="4109">
        <f>P105+1</f>
        <v>42867</v>
      </c>
      <c r="U105" s="1555"/>
      <c r="V105" s="1555"/>
      <c r="W105" s="1555"/>
      <c r="X105" s="4109">
        <f>T105+1</f>
        <v>42868</v>
      </c>
      <c r="Y105" s="1555"/>
      <c r="Z105" s="1555"/>
      <c r="AA105" s="1555"/>
      <c r="AB105" s="4109">
        <f>X105+1</f>
        <v>42869</v>
      </c>
      <c r="AC105" s="1555"/>
      <c r="AD105" s="1555"/>
      <c r="AE105" s="1555"/>
      <c r="AF105" s="1603">
        <v>0</v>
      </c>
      <c r="AG105" s="1603">
        <v>0</v>
      </c>
      <c r="AH105" s="1603">
        <v>0</v>
      </c>
      <c r="AI105" s="1603">
        <v>0</v>
      </c>
      <c r="AJ105" s="1603">
        <v>0</v>
      </c>
      <c r="AK105" s="1603">
        <v>0</v>
      </c>
      <c r="AL105" s="1603">
        <v>0</v>
      </c>
      <c r="AM105" s="1603">
        <v>0</v>
      </c>
      <c r="AN105" s="1603">
        <v>0</v>
      </c>
      <c r="AO105" s="1603">
        <v>0</v>
      </c>
      <c r="AP105" s="1603">
        <v>0</v>
      </c>
      <c r="AQ105" s="1603">
        <v>0</v>
      </c>
      <c r="AR105" s="1603">
        <v>0</v>
      </c>
      <c r="AS105" s="1603">
        <v>0</v>
      </c>
      <c r="AT105" s="1603">
        <v>0</v>
      </c>
      <c r="AU105" s="1603">
        <v>0</v>
      </c>
      <c r="AV105" s="1603">
        <v>0</v>
      </c>
      <c r="AW105" s="1603">
        <v>0</v>
      </c>
      <c r="AX105" s="1603">
        <v>0</v>
      </c>
      <c r="AY105" s="1554"/>
    </row>
    <row r="106" spans="2:51" ht="5.0999999999999996" customHeight="1" x14ac:dyDescent="0.2">
      <c r="B106" s="4107"/>
      <c r="D106" s="4110"/>
      <c r="E106" s="1559"/>
      <c r="F106" s="1560"/>
      <c r="G106" s="1559"/>
      <c r="H106" s="4110"/>
      <c r="I106" s="1559"/>
      <c r="J106" s="1560"/>
      <c r="K106" s="1559"/>
      <c r="L106" s="4110"/>
      <c r="M106" s="1559"/>
      <c r="N106" s="1560"/>
      <c r="O106" s="1559"/>
      <c r="P106" s="4110"/>
      <c r="Q106" s="1559"/>
      <c r="R106" s="1560"/>
      <c r="S106" s="1559"/>
      <c r="T106" s="4110"/>
      <c r="U106" s="1559"/>
      <c r="V106" s="1560"/>
      <c r="W106" s="1559"/>
      <c r="X106" s="4110"/>
      <c r="Y106" s="1559"/>
      <c r="Z106" s="1560"/>
      <c r="AA106" s="1559"/>
      <c r="AB106" s="4110"/>
      <c r="AC106" s="1559"/>
      <c r="AD106" s="1560"/>
      <c r="AE106" s="1559"/>
      <c r="AF106" s="1603">
        <v>0</v>
      </c>
      <c r="AG106" s="1603">
        <v>0</v>
      </c>
      <c r="AH106" s="1603">
        <v>0</v>
      </c>
      <c r="AI106" s="1603">
        <v>0</v>
      </c>
      <c r="AJ106" s="1603">
        <v>0</v>
      </c>
      <c r="AK106" s="1603">
        <v>0</v>
      </c>
      <c r="AL106" s="1603">
        <v>0</v>
      </c>
      <c r="AM106" s="1603">
        <v>0</v>
      </c>
      <c r="AN106" s="1603">
        <v>0</v>
      </c>
      <c r="AO106" s="1603">
        <v>0</v>
      </c>
      <c r="AP106" s="1603">
        <v>0</v>
      </c>
      <c r="AQ106" s="1603">
        <v>0</v>
      </c>
      <c r="AR106" s="1603">
        <v>0</v>
      </c>
      <c r="AS106" s="1603">
        <v>0</v>
      </c>
      <c r="AT106" s="1603">
        <v>0</v>
      </c>
      <c r="AU106" s="1603">
        <v>0</v>
      </c>
      <c r="AV106" s="1603">
        <v>0</v>
      </c>
      <c r="AW106" s="1603">
        <v>0</v>
      </c>
      <c r="AX106" s="1603">
        <v>0</v>
      </c>
      <c r="AY106" s="1554"/>
    </row>
    <row r="107" spans="2:51" ht="9.9499999999999993" customHeight="1" x14ac:dyDescent="0.2">
      <c r="B107" s="4108"/>
      <c r="D107" s="4111"/>
      <c r="E107" s="1555"/>
      <c r="F107" s="1555"/>
      <c r="G107" s="1555"/>
      <c r="H107" s="4111"/>
      <c r="I107" s="1555"/>
      <c r="J107" s="1555"/>
      <c r="K107" s="1555"/>
      <c r="L107" s="4111"/>
      <c r="M107" s="1555"/>
      <c r="N107" s="1555"/>
      <c r="O107" s="1555"/>
      <c r="P107" s="4111"/>
      <c r="Q107" s="1555"/>
      <c r="R107" s="1555"/>
      <c r="S107" s="1555"/>
      <c r="T107" s="4111"/>
      <c r="U107" s="1555"/>
      <c r="V107" s="1555"/>
      <c r="W107" s="1555"/>
      <c r="X107" s="4111"/>
      <c r="Y107" s="1555"/>
      <c r="Z107" s="1555"/>
      <c r="AA107" s="1555"/>
      <c r="AB107" s="4111"/>
      <c r="AC107" s="1555"/>
      <c r="AD107" s="1555"/>
      <c r="AE107" s="1555"/>
      <c r="AF107" s="1603">
        <v>0</v>
      </c>
      <c r="AG107" s="1603">
        <v>0</v>
      </c>
      <c r="AH107" s="1603">
        <v>0</v>
      </c>
      <c r="AI107" s="1603">
        <v>0</v>
      </c>
      <c r="AJ107" s="1603">
        <v>0</v>
      </c>
      <c r="AK107" s="1603">
        <v>0</v>
      </c>
      <c r="AL107" s="1603">
        <v>0</v>
      </c>
      <c r="AM107" s="1603">
        <v>0</v>
      </c>
      <c r="AN107" s="1603">
        <v>0</v>
      </c>
      <c r="AO107" s="1603">
        <v>0</v>
      </c>
      <c r="AP107" s="1603">
        <v>0</v>
      </c>
      <c r="AQ107" s="1603">
        <v>0</v>
      </c>
      <c r="AR107" s="1603">
        <v>0</v>
      </c>
      <c r="AS107" s="1603">
        <v>0</v>
      </c>
      <c r="AT107" s="1603">
        <v>0</v>
      </c>
      <c r="AU107" s="1603">
        <v>0</v>
      </c>
      <c r="AV107" s="1603">
        <v>0</v>
      </c>
      <c r="AW107" s="1603">
        <v>0</v>
      </c>
      <c r="AX107" s="1603">
        <v>0</v>
      </c>
      <c r="AY107" s="1554"/>
    </row>
    <row r="108" spans="2:51" ht="9.9499999999999993" customHeight="1" x14ac:dyDescent="0.25">
      <c r="B108" s="1564"/>
      <c r="D108" s="1567"/>
      <c r="E108" s="1566"/>
      <c r="F108" s="1566"/>
      <c r="G108" s="1566"/>
      <c r="H108" s="1565"/>
      <c r="I108" s="1566"/>
      <c r="J108" s="1566"/>
      <c r="K108" s="1566"/>
      <c r="L108" s="1568"/>
      <c r="M108" s="1550"/>
      <c r="N108" s="1555"/>
      <c r="O108" s="1555"/>
      <c r="P108" s="1569"/>
      <c r="Q108" s="1566"/>
      <c r="R108" s="1566"/>
      <c r="S108" s="1566"/>
      <c r="T108" s="1569"/>
      <c r="U108" s="1566"/>
      <c r="V108" s="1566"/>
      <c r="X108" s="1569"/>
      <c r="Y108" s="1566"/>
      <c r="Z108" s="1566"/>
      <c r="AA108" s="1566"/>
      <c r="AB108" s="1569"/>
      <c r="AC108" s="1566"/>
      <c r="AD108" s="1566"/>
      <c r="AE108" s="1566"/>
      <c r="AF108" s="1603">
        <v>0</v>
      </c>
      <c r="AG108" s="1603">
        <v>0</v>
      </c>
      <c r="AH108" s="1603">
        <v>0</v>
      </c>
      <c r="AI108" s="1603">
        <v>0</v>
      </c>
      <c r="AJ108" s="1603">
        <v>0</v>
      </c>
      <c r="AK108" s="1603">
        <v>0</v>
      </c>
      <c r="AL108" s="1603">
        <v>0</v>
      </c>
      <c r="AM108" s="1603">
        <v>0</v>
      </c>
      <c r="AN108" s="1603">
        <v>0</v>
      </c>
      <c r="AO108" s="1603">
        <v>0</v>
      </c>
      <c r="AP108" s="1603">
        <v>0</v>
      </c>
      <c r="AQ108" s="1603">
        <v>0</v>
      </c>
      <c r="AR108" s="1603">
        <v>0</v>
      </c>
      <c r="AS108" s="1603">
        <v>0</v>
      </c>
      <c r="AT108" s="1603">
        <v>0</v>
      </c>
      <c r="AU108" s="1603">
        <v>0</v>
      </c>
      <c r="AV108" s="1603">
        <v>0</v>
      </c>
      <c r="AW108" s="1603">
        <v>0</v>
      </c>
      <c r="AX108" s="1603">
        <v>0</v>
      </c>
      <c r="AY108" s="1554"/>
    </row>
    <row r="109" spans="2:51" ht="9.9499999999999993" customHeight="1" x14ac:dyDescent="0.2">
      <c r="B109" s="4103" t="s">
        <v>1316</v>
      </c>
      <c r="D109" s="3934"/>
      <c r="E109" s="1555"/>
      <c r="F109" s="1555"/>
      <c r="G109" s="1555"/>
      <c r="H109" s="3934"/>
      <c r="I109" s="1555"/>
      <c r="J109" s="1555"/>
      <c r="K109" s="1555"/>
      <c r="L109" s="3934"/>
      <c r="M109" s="1555"/>
      <c r="N109" s="1555"/>
      <c r="O109" s="1555"/>
      <c r="P109" s="3934"/>
      <c r="Q109" s="1555"/>
      <c r="R109" s="1555"/>
      <c r="S109" s="1555"/>
      <c r="T109" s="3934"/>
      <c r="U109" s="1555"/>
      <c r="V109" s="1555"/>
      <c r="W109" s="1555"/>
      <c r="X109" s="3934"/>
      <c r="Y109" s="1555"/>
      <c r="Z109" s="1555"/>
      <c r="AA109" s="1555"/>
      <c r="AB109" s="3934"/>
      <c r="AC109" s="1555"/>
      <c r="AD109" s="1555"/>
      <c r="AE109" s="1555"/>
      <c r="AF109" s="1603">
        <v>0</v>
      </c>
      <c r="AG109" s="1603">
        <v>0</v>
      </c>
      <c r="AH109" s="1603">
        <v>0</v>
      </c>
      <c r="AI109" s="1603">
        <v>0</v>
      </c>
      <c r="AJ109" s="1603">
        <v>0</v>
      </c>
      <c r="AK109" s="1603">
        <v>0</v>
      </c>
      <c r="AL109" s="1603">
        <v>0</v>
      </c>
      <c r="AM109" s="1603">
        <v>0</v>
      </c>
      <c r="AN109" s="1603">
        <v>0</v>
      </c>
      <c r="AO109" s="1603">
        <v>0</v>
      </c>
      <c r="AP109" s="1603">
        <v>0</v>
      </c>
      <c r="AQ109" s="1603">
        <v>0</v>
      </c>
      <c r="AR109" s="1603">
        <v>0</v>
      </c>
      <c r="AS109" s="1603">
        <v>0</v>
      </c>
      <c r="AT109" s="1603">
        <v>0</v>
      </c>
      <c r="AU109" s="1603">
        <v>0</v>
      </c>
      <c r="AV109" s="1603">
        <v>0</v>
      </c>
      <c r="AW109" s="1603">
        <v>0</v>
      </c>
      <c r="AX109" s="1603">
        <v>0</v>
      </c>
      <c r="AY109" s="1554"/>
    </row>
    <row r="110" spans="2:51" ht="5.0999999999999996" customHeight="1" x14ac:dyDescent="0.2">
      <c r="B110" s="4104"/>
      <c r="D110" s="3935"/>
      <c r="E110" s="1559"/>
      <c r="F110" s="1560"/>
      <c r="G110" s="1559"/>
      <c r="H110" s="3935"/>
      <c r="I110" s="1559"/>
      <c r="J110" s="1560"/>
      <c r="K110" s="1559"/>
      <c r="L110" s="3935"/>
      <c r="M110" s="1559"/>
      <c r="N110" s="1560"/>
      <c r="O110" s="1559"/>
      <c r="P110" s="3935"/>
      <c r="Q110" s="1559"/>
      <c r="R110" s="1560"/>
      <c r="S110" s="1559"/>
      <c r="T110" s="3935"/>
      <c r="U110" s="1559"/>
      <c r="V110" s="1560"/>
      <c r="W110" s="1559"/>
      <c r="X110" s="3935"/>
      <c r="Y110" s="1559"/>
      <c r="Z110" s="1560"/>
      <c r="AA110" s="1559"/>
      <c r="AB110" s="3935"/>
      <c r="AC110" s="1559"/>
      <c r="AD110" s="1560"/>
      <c r="AE110" s="1559"/>
      <c r="AF110" s="1603">
        <v>0</v>
      </c>
      <c r="AG110" s="1603">
        <v>0</v>
      </c>
      <c r="AH110" s="1603">
        <v>0</v>
      </c>
      <c r="AI110" s="1603">
        <v>0</v>
      </c>
      <c r="AJ110" s="1603">
        <v>0</v>
      </c>
      <c r="AK110" s="1603">
        <v>0</v>
      </c>
      <c r="AL110" s="1603">
        <v>0</v>
      </c>
      <c r="AM110" s="1603">
        <v>0</v>
      </c>
      <c r="AN110" s="1603">
        <v>0</v>
      </c>
      <c r="AO110" s="1603">
        <v>0</v>
      </c>
      <c r="AP110" s="1603">
        <v>0</v>
      </c>
      <c r="AQ110" s="1603">
        <v>0</v>
      </c>
      <c r="AR110" s="1603">
        <v>0</v>
      </c>
      <c r="AS110" s="1603">
        <v>0</v>
      </c>
      <c r="AT110" s="1603">
        <v>0</v>
      </c>
      <c r="AU110" s="1603">
        <v>0</v>
      </c>
      <c r="AV110" s="1603">
        <v>0</v>
      </c>
      <c r="AW110" s="1603">
        <v>0</v>
      </c>
      <c r="AX110" s="1603">
        <v>0</v>
      </c>
      <c r="AY110" s="1554"/>
    </row>
    <row r="111" spans="2:51" ht="9.9499999999999993" customHeight="1" x14ac:dyDescent="0.2">
      <c r="B111" s="4104"/>
      <c r="D111" s="3936"/>
      <c r="E111" s="1555"/>
      <c r="F111" s="1555"/>
      <c r="G111" s="1555"/>
      <c r="H111" s="3936"/>
      <c r="I111" s="1555"/>
      <c r="J111" s="1555"/>
      <c r="K111" s="1555"/>
      <c r="L111" s="3936"/>
      <c r="M111" s="1555"/>
      <c r="N111" s="1555"/>
      <c r="O111" s="1555"/>
      <c r="P111" s="3936"/>
      <c r="Q111" s="1555"/>
      <c r="R111" s="1555"/>
      <c r="S111" s="1555"/>
      <c r="T111" s="3936"/>
      <c r="U111" s="1555"/>
      <c r="V111" s="1555"/>
      <c r="W111" s="1555"/>
      <c r="X111" s="3936"/>
      <c r="Y111" s="1555"/>
      <c r="Z111" s="1555"/>
      <c r="AA111" s="1555"/>
      <c r="AB111" s="3936"/>
      <c r="AC111" s="1555"/>
      <c r="AD111" s="1555"/>
      <c r="AE111" s="1555"/>
      <c r="AF111" s="1603">
        <v>0</v>
      </c>
      <c r="AG111" s="1603">
        <v>0</v>
      </c>
      <c r="AH111" s="1603">
        <v>0</v>
      </c>
      <c r="AI111" s="1603">
        <v>0</v>
      </c>
      <c r="AJ111" s="1603">
        <v>0</v>
      </c>
      <c r="AK111" s="1603">
        <v>0</v>
      </c>
      <c r="AL111" s="1603">
        <v>0</v>
      </c>
      <c r="AM111" s="1603">
        <v>0</v>
      </c>
      <c r="AN111" s="1603">
        <v>0</v>
      </c>
      <c r="AO111" s="1603">
        <v>0</v>
      </c>
      <c r="AP111" s="1603">
        <v>0</v>
      </c>
      <c r="AQ111" s="1603">
        <v>0</v>
      </c>
      <c r="AR111" s="1603">
        <v>0</v>
      </c>
      <c r="AS111" s="1603">
        <v>0</v>
      </c>
      <c r="AT111" s="1603">
        <v>0</v>
      </c>
      <c r="AU111" s="1603">
        <v>0</v>
      </c>
      <c r="AV111" s="1603">
        <v>0</v>
      </c>
      <c r="AW111" s="1603">
        <v>0</v>
      </c>
      <c r="AX111" s="1603">
        <v>0</v>
      </c>
      <c r="AY111" s="1554"/>
    </row>
    <row r="112" spans="2:51" ht="9.9499999999999993" customHeight="1" x14ac:dyDescent="0.2">
      <c r="B112" s="4104"/>
      <c r="D112" s="1565"/>
      <c r="E112" s="1566"/>
      <c r="F112" s="1566"/>
      <c r="G112" s="1566"/>
      <c r="H112" s="1567"/>
      <c r="I112" s="1566"/>
      <c r="J112" s="1566"/>
      <c r="K112" s="1566"/>
      <c r="L112" s="1568"/>
      <c r="M112" s="1566"/>
      <c r="N112" s="1566"/>
      <c r="O112" s="1566"/>
      <c r="P112" s="1569"/>
      <c r="Q112" s="1566"/>
      <c r="R112" s="1566"/>
      <c r="S112" s="1566"/>
      <c r="T112" s="1569"/>
      <c r="U112" s="1566"/>
      <c r="V112" s="1566"/>
      <c r="W112" s="1566"/>
      <c r="X112" s="1569"/>
      <c r="Y112" s="1566"/>
      <c r="Z112" s="1566"/>
      <c r="AA112" s="1566"/>
      <c r="AB112" s="1569"/>
      <c r="AC112" s="1566"/>
      <c r="AD112" s="1566"/>
      <c r="AE112" s="1566"/>
      <c r="AF112" s="1603">
        <v>0</v>
      </c>
      <c r="AG112" s="1603">
        <v>0</v>
      </c>
      <c r="AH112" s="1603">
        <v>0</v>
      </c>
      <c r="AI112" s="1603">
        <v>0</v>
      </c>
      <c r="AJ112" s="1603">
        <v>0</v>
      </c>
      <c r="AK112" s="1603">
        <v>0</v>
      </c>
      <c r="AL112" s="1603">
        <v>0</v>
      </c>
      <c r="AM112" s="1603">
        <v>0</v>
      </c>
      <c r="AN112" s="1603">
        <v>0</v>
      </c>
      <c r="AO112" s="1603">
        <v>0</v>
      </c>
      <c r="AP112" s="1603">
        <v>0</v>
      </c>
      <c r="AQ112" s="1603">
        <v>0</v>
      </c>
      <c r="AR112" s="1603">
        <v>0</v>
      </c>
      <c r="AS112" s="1603">
        <v>0</v>
      </c>
      <c r="AT112" s="1603">
        <v>0</v>
      </c>
      <c r="AU112" s="1603">
        <v>0</v>
      </c>
      <c r="AV112" s="1603">
        <v>0</v>
      </c>
      <c r="AW112" s="1603">
        <v>0</v>
      </c>
      <c r="AX112" s="1603">
        <v>0</v>
      </c>
      <c r="AY112" s="1554"/>
    </row>
    <row r="113" spans="2:51" ht="9.9499999999999993" customHeight="1" x14ac:dyDescent="0.2">
      <c r="B113" s="4104"/>
      <c r="D113" s="3934"/>
      <c r="E113" s="1555"/>
      <c r="F113" s="1555"/>
      <c r="G113" s="1555"/>
      <c r="H113" s="3934"/>
      <c r="I113" s="1555"/>
      <c r="J113" s="1555"/>
      <c r="K113" s="1555"/>
      <c r="L113" s="3934"/>
      <c r="M113" s="1555"/>
      <c r="N113" s="1555"/>
      <c r="O113" s="1555"/>
      <c r="P113" s="3934"/>
      <c r="Q113" s="1555"/>
      <c r="R113" s="1555"/>
      <c r="S113" s="1555"/>
      <c r="T113" s="3934"/>
      <c r="U113" s="1555"/>
      <c r="V113" s="1555"/>
      <c r="W113" s="1555"/>
      <c r="X113" s="3934"/>
      <c r="Y113" s="1555"/>
      <c r="Z113" s="1555"/>
      <c r="AA113" s="1555"/>
      <c r="AB113" s="3934"/>
      <c r="AC113" s="1555"/>
      <c r="AD113" s="1555"/>
      <c r="AE113" s="1555"/>
      <c r="AF113" s="1603">
        <v>0</v>
      </c>
      <c r="AG113" s="1603">
        <v>0</v>
      </c>
      <c r="AH113" s="1603">
        <v>0</v>
      </c>
      <c r="AI113" s="1603">
        <v>0</v>
      </c>
      <c r="AJ113" s="1603">
        <v>0</v>
      </c>
      <c r="AK113" s="1603">
        <v>0</v>
      </c>
      <c r="AL113" s="1603">
        <v>0</v>
      </c>
      <c r="AM113" s="1603">
        <v>0</v>
      </c>
      <c r="AN113" s="1603">
        <v>0</v>
      </c>
      <c r="AO113" s="1603">
        <v>0</v>
      </c>
      <c r="AP113" s="1603">
        <v>0</v>
      </c>
      <c r="AQ113" s="1603">
        <v>0</v>
      </c>
      <c r="AR113" s="1603">
        <v>0</v>
      </c>
      <c r="AS113" s="1603">
        <v>0</v>
      </c>
      <c r="AT113" s="1603">
        <v>0</v>
      </c>
      <c r="AU113" s="1603">
        <v>0</v>
      </c>
      <c r="AV113" s="1603">
        <v>0</v>
      </c>
      <c r="AW113" s="1603">
        <v>0</v>
      </c>
      <c r="AX113" s="1603">
        <v>0</v>
      </c>
      <c r="AY113" s="1554"/>
    </row>
    <row r="114" spans="2:51" ht="5.0999999999999996" customHeight="1" x14ac:dyDescent="0.2">
      <c r="B114" s="4104"/>
      <c r="D114" s="3935"/>
      <c r="E114" s="1559"/>
      <c r="F114" s="1560"/>
      <c r="G114" s="1559"/>
      <c r="H114" s="3935"/>
      <c r="I114" s="1559"/>
      <c r="J114" s="1560"/>
      <c r="K114" s="1559"/>
      <c r="L114" s="3935"/>
      <c r="M114" s="1559"/>
      <c r="N114" s="1560"/>
      <c r="O114" s="1559"/>
      <c r="P114" s="3935"/>
      <c r="Q114" s="1559"/>
      <c r="R114" s="1560"/>
      <c r="S114" s="1559"/>
      <c r="T114" s="3935"/>
      <c r="U114" s="1559"/>
      <c r="V114" s="1560"/>
      <c r="W114" s="1559"/>
      <c r="X114" s="3935"/>
      <c r="Y114" s="1559"/>
      <c r="Z114" s="1560"/>
      <c r="AA114" s="1559"/>
      <c r="AB114" s="3935"/>
      <c r="AC114" s="1559"/>
      <c r="AD114" s="1560"/>
      <c r="AE114" s="1559"/>
      <c r="AF114" s="1603">
        <v>0</v>
      </c>
      <c r="AG114" s="1603">
        <v>0</v>
      </c>
      <c r="AH114" s="1603">
        <v>0</v>
      </c>
      <c r="AI114" s="1603">
        <v>0</v>
      </c>
      <c r="AJ114" s="1603">
        <v>0</v>
      </c>
      <c r="AK114" s="1603">
        <v>0</v>
      </c>
      <c r="AL114" s="1603">
        <v>0</v>
      </c>
      <c r="AM114" s="1603">
        <v>0</v>
      </c>
      <c r="AN114" s="1603">
        <v>0</v>
      </c>
      <c r="AO114" s="1603">
        <v>0</v>
      </c>
      <c r="AP114" s="1603">
        <v>0</v>
      </c>
      <c r="AQ114" s="1603">
        <v>0</v>
      </c>
      <c r="AR114" s="1603">
        <v>0</v>
      </c>
      <c r="AS114" s="1603">
        <v>0</v>
      </c>
      <c r="AT114" s="1603">
        <v>0</v>
      </c>
      <c r="AU114" s="1603">
        <v>0</v>
      </c>
      <c r="AV114" s="1603">
        <v>0</v>
      </c>
      <c r="AW114" s="1603">
        <v>0</v>
      </c>
      <c r="AX114" s="1603">
        <v>0</v>
      </c>
      <c r="AY114" s="1554"/>
    </row>
    <row r="115" spans="2:51" ht="9.9499999999999993" customHeight="1" x14ac:dyDescent="0.2">
      <c r="B115" s="4104"/>
      <c r="D115" s="3936"/>
      <c r="E115" s="1555"/>
      <c r="F115" s="1555"/>
      <c r="G115" s="1555"/>
      <c r="H115" s="3936"/>
      <c r="I115" s="1555"/>
      <c r="J115" s="1555"/>
      <c r="K115" s="1555"/>
      <c r="L115" s="3936"/>
      <c r="M115" s="1555"/>
      <c r="N115" s="1555"/>
      <c r="O115" s="1555"/>
      <c r="P115" s="3936"/>
      <c r="Q115" s="1555"/>
      <c r="R115" s="1555"/>
      <c r="S115" s="1555"/>
      <c r="T115" s="3936"/>
      <c r="U115" s="1555"/>
      <c r="V115" s="1555"/>
      <c r="W115" s="1555"/>
      <c r="X115" s="3936"/>
      <c r="Y115" s="1555"/>
      <c r="Z115" s="1555"/>
      <c r="AA115" s="1555"/>
      <c r="AB115" s="3936"/>
      <c r="AC115" s="1555"/>
      <c r="AD115" s="1555"/>
      <c r="AE115" s="1555"/>
      <c r="AF115" s="1603">
        <v>0</v>
      </c>
      <c r="AG115" s="1603">
        <v>0</v>
      </c>
      <c r="AH115" s="1603">
        <v>0</v>
      </c>
      <c r="AI115" s="1603">
        <v>0</v>
      </c>
      <c r="AJ115" s="1603">
        <v>0</v>
      </c>
      <c r="AK115" s="1603">
        <v>0</v>
      </c>
      <c r="AL115" s="1603">
        <v>0</v>
      </c>
      <c r="AM115" s="1603">
        <v>0</v>
      </c>
      <c r="AN115" s="1603">
        <v>0</v>
      </c>
      <c r="AO115" s="1603">
        <v>0</v>
      </c>
      <c r="AP115" s="1603">
        <v>0</v>
      </c>
      <c r="AQ115" s="1603">
        <v>0</v>
      </c>
      <c r="AR115" s="1603">
        <v>0</v>
      </c>
      <c r="AS115" s="1603">
        <v>0</v>
      </c>
      <c r="AT115" s="1603">
        <v>0</v>
      </c>
      <c r="AU115" s="1603">
        <v>0</v>
      </c>
      <c r="AV115" s="1603">
        <v>0</v>
      </c>
      <c r="AW115" s="1603">
        <v>0</v>
      </c>
      <c r="AX115" s="1603">
        <v>0</v>
      </c>
      <c r="AY115" s="1554"/>
    </row>
    <row r="116" spans="2:51" ht="9.9499999999999993" customHeight="1" x14ac:dyDescent="0.2">
      <c r="B116" s="4104"/>
      <c r="D116" s="1565"/>
      <c r="E116" s="1566"/>
      <c r="F116" s="1566"/>
      <c r="G116" s="1566"/>
      <c r="H116" s="1567"/>
      <c r="I116" s="1566"/>
      <c r="J116" s="1566"/>
      <c r="K116" s="1566"/>
      <c r="L116" s="1568"/>
      <c r="M116" s="1566"/>
      <c r="N116" s="1566"/>
      <c r="O116" s="1566"/>
      <c r="P116" s="1569"/>
      <c r="Q116" s="1566"/>
      <c r="R116" s="1566"/>
      <c r="S116" s="1566"/>
      <c r="T116" s="1569"/>
      <c r="U116" s="1566"/>
      <c r="V116" s="1566"/>
      <c r="W116" s="1566"/>
      <c r="X116" s="1569"/>
      <c r="Y116" s="1566"/>
      <c r="Z116" s="1566"/>
      <c r="AA116" s="1566"/>
      <c r="AB116" s="1569"/>
      <c r="AC116" s="1566"/>
      <c r="AD116" s="1566"/>
      <c r="AE116" s="1566"/>
      <c r="AF116" s="1603">
        <v>0</v>
      </c>
      <c r="AG116" s="1603">
        <v>0</v>
      </c>
      <c r="AH116" s="1603">
        <v>0</v>
      </c>
      <c r="AI116" s="1603">
        <v>0</v>
      </c>
      <c r="AJ116" s="1603">
        <v>0</v>
      </c>
      <c r="AK116" s="1603">
        <v>0</v>
      </c>
      <c r="AL116" s="1603">
        <v>0</v>
      </c>
      <c r="AM116" s="1603">
        <v>0</v>
      </c>
      <c r="AN116" s="1603">
        <v>0</v>
      </c>
      <c r="AO116" s="1603">
        <v>0</v>
      </c>
      <c r="AP116" s="1603">
        <v>0</v>
      </c>
      <c r="AQ116" s="1603">
        <v>0</v>
      </c>
      <c r="AR116" s="1603">
        <v>0</v>
      </c>
      <c r="AS116" s="1603">
        <v>0</v>
      </c>
      <c r="AT116" s="1603">
        <v>0</v>
      </c>
      <c r="AU116" s="1603">
        <v>0</v>
      </c>
      <c r="AV116" s="1603">
        <v>0</v>
      </c>
      <c r="AW116" s="1603">
        <v>0</v>
      </c>
      <c r="AX116" s="1603">
        <v>0</v>
      </c>
      <c r="AY116" s="1554"/>
    </row>
    <row r="117" spans="2:51" ht="9.9499999999999993" customHeight="1" x14ac:dyDescent="0.2">
      <c r="B117" s="4104"/>
      <c r="D117" s="3934"/>
      <c r="E117" s="1555"/>
      <c r="F117" s="1555"/>
      <c r="G117" s="1555"/>
      <c r="H117" s="3934"/>
      <c r="I117" s="1555"/>
      <c r="J117" s="1555"/>
      <c r="K117" s="1555"/>
      <c r="L117" s="3934"/>
      <c r="M117" s="1555"/>
      <c r="N117" s="1555"/>
      <c r="O117" s="1555"/>
      <c r="P117" s="3934"/>
      <c r="Q117" s="1555"/>
      <c r="R117" s="1555"/>
      <c r="S117" s="1555"/>
      <c r="T117" s="3934"/>
      <c r="U117" s="1555"/>
      <c r="V117" s="1555"/>
      <c r="W117" s="1555"/>
      <c r="X117" s="3934"/>
      <c r="Y117" s="1555"/>
      <c r="Z117" s="1555"/>
      <c r="AA117" s="1555"/>
      <c r="AB117" s="3934"/>
      <c r="AC117" s="1555"/>
      <c r="AD117" s="1555"/>
      <c r="AE117" s="1555"/>
      <c r="AF117" s="1603">
        <v>0</v>
      </c>
      <c r="AG117" s="1603">
        <v>0</v>
      </c>
      <c r="AH117" s="1603">
        <v>0</v>
      </c>
      <c r="AI117" s="1603">
        <v>0</v>
      </c>
      <c r="AJ117" s="1603">
        <v>0</v>
      </c>
      <c r="AK117" s="1603">
        <v>0</v>
      </c>
      <c r="AL117" s="1603">
        <v>0</v>
      </c>
      <c r="AM117" s="1603">
        <v>0</v>
      </c>
      <c r="AN117" s="1603">
        <v>0</v>
      </c>
      <c r="AO117" s="1603">
        <v>0</v>
      </c>
      <c r="AP117" s="1603">
        <v>0</v>
      </c>
      <c r="AQ117" s="1603">
        <v>0</v>
      </c>
      <c r="AR117" s="1603">
        <v>0</v>
      </c>
      <c r="AS117" s="1603">
        <v>0</v>
      </c>
      <c r="AT117" s="1603">
        <v>0</v>
      </c>
      <c r="AU117" s="1603">
        <v>0</v>
      </c>
      <c r="AV117" s="1603">
        <v>0</v>
      </c>
      <c r="AW117" s="1603">
        <v>0</v>
      </c>
      <c r="AX117" s="1603">
        <v>0</v>
      </c>
      <c r="AY117" s="1554"/>
    </row>
    <row r="118" spans="2:51" ht="5.0999999999999996" customHeight="1" x14ac:dyDescent="0.2">
      <c r="B118" s="4104"/>
      <c r="D118" s="3935"/>
      <c r="E118" s="1559"/>
      <c r="F118" s="1560"/>
      <c r="G118" s="1559"/>
      <c r="H118" s="3935"/>
      <c r="I118" s="1559"/>
      <c r="J118" s="1560"/>
      <c r="K118" s="1559"/>
      <c r="L118" s="3935"/>
      <c r="M118" s="1559"/>
      <c r="N118" s="1560"/>
      <c r="O118" s="1559"/>
      <c r="P118" s="3935"/>
      <c r="Q118" s="1559"/>
      <c r="R118" s="1560"/>
      <c r="S118" s="1559"/>
      <c r="T118" s="3935"/>
      <c r="U118" s="1559"/>
      <c r="V118" s="1560"/>
      <c r="W118" s="1559"/>
      <c r="X118" s="3935"/>
      <c r="Y118" s="1559"/>
      <c r="Z118" s="1560"/>
      <c r="AA118" s="1559"/>
      <c r="AB118" s="3935"/>
      <c r="AC118" s="1559"/>
      <c r="AD118" s="1560"/>
      <c r="AE118" s="1559"/>
      <c r="AF118" s="1603">
        <v>0</v>
      </c>
      <c r="AG118" s="1603">
        <v>0</v>
      </c>
      <c r="AH118" s="1603">
        <v>0</v>
      </c>
      <c r="AI118" s="1603">
        <v>0</v>
      </c>
      <c r="AJ118" s="1603">
        <v>0</v>
      </c>
      <c r="AK118" s="1603">
        <v>0</v>
      </c>
      <c r="AL118" s="1603">
        <v>0</v>
      </c>
      <c r="AM118" s="1603">
        <v>0</v>
      </c>
      <c r="AN118" s="1603">
        <v>0</v>
      </c>
      <c r="AO118" s="1603">
        <v>0</v>
      </c>
      <c r="AP118" s="1603">
        <v>0</v>
      </c>
      <c r="AQ118" s="1603">
        <v>0</v>
      </c>
      <c r="AR118" s="1603">
        <v>0</v>
      </c>
      <c r="AS118" s="1603">
        <v>0</v>
      </c>
      <c r="AT118" s="1603">
        <v>0</v>
      </c>
      <c r="AU118" s="1603">
        <v>0</v>
      </c>
      <c r="AV118" s="1603">
        <v>0</v>
      </c>
      <c r="AW118" s="1603">
        <v>0</v>
      </c>
      <c r="AX118" s="1603">
        <v>0</v>
      </c>
      <c r="AY118" s="1554"/>
    </row>
    <row r="119" spans="2:51" ht="9.9499999999999993" customHeight="1" x14ac:dyDescent="0.2">
      <c r="B119" s="4104"/>
      <c r="D119" s="3936"/>
      <c r="E119" s="1555"/>
      <c r="F119" s="1555"/>
      <c r="G119" s="1555"/>
      <c r="H119" s="3936"/>
      <c r="I119" s="1555"/>
      <c r="J119" s="1555"/>
      <c r="K119" s="1555"/>
      <c r="L119" s="3936"/>
      <c r="M119" s="1555"/>
      <c r="N119" s="1555"/>
      <c r="O119" s="1555"/>
      <c r="P119" s="3936"/>
      <c r="Q119" s="1555"/>
      <c r="R119" s="1555"/>
      <c r="S119" s="1555"/>
      <c r="T119" s="3936"/>
      <c r="U119" s="1555"/>
      <c r="V119" s="1555"/>
      <c r="W119" s="1555"/>
      <c r="X119" s="3936"/>
      <c r="Y119" s="1555"/>
      <c r="Z119" s="1555"/>
      <c r="AA119" s="1555"/>
      <c r="AB119" s="3936"/>
      <c r="AC119" s="1555"/>
      <c r="AD119" s="1555"/>
      <c r="AE119" s="1555"/>
      <c r="AF119" s="1603">
        <v>0</v>
      </c>
      <c r="AG119" s="1603">
        <v>0</v>
      </c>
      <c r="AH119" s="1603">
        <v>0</v>
      </c>
      <c r="AI119" s="1603">
        <v>0</v>
      </c>
      <c r="AJ119" s="1603">
        <v>0</v>
      </c>
      <c r="AK119" s="1603">
        <v>0</v>
      </c>
      <c r="AL119" s="1603">
        <v>0</v>
      </c>
      <c r="AM119" s="1603">
        <v>0</v>
      </c>
      <c r="AN119" s="1603">
        <v>0</v>
      </c>
      <c r="AO119" s="1603">
        <v>0</v>
      </c>
      <c r="AP119" s="1603">
        <v>0</v>
      </c>
      <c r="AQ119" s="1603">
        <v>0</v>
      </c>
      <c r="AR119" s="1603">
        <v>0</v>
      </c>
      <c r="AS119" s="1603">
        <v>0</v>
      </c>
      <c r="AT119" s="1603">
        <v>0</v>
      </c>
      <c r="AU119" s="1603">
        <v>0</v>
      </c>
      <c r="AV119" s="1603">
        <v>0</v>
      </c>
      <c r="AW119" s="1603">
        <v>0</v>
      </c>
      <c r="AX119" s="1603">
        <v>0</v>
      </c>
      <c r="AY119" s="1554"/>
    </row>
    <row r="120" spans="2:51" ht="9.9499999999999993" customHeight="1" x14ac:dyDescent="0.2">
      <c r="B120" s="4104"/>
      <c r="D120" s="1565"/>
      <c r="E120" s="1566"/>
      <c r="F120" s="1566"/>
      <c r="G120" s="1566"/>
      <c r="H120" s="1567"/>
      <c r="I120" s="1566"/>
      <c r="J120" s="1566"/>
      <c r="K120" s="1566"/>
      <c r="L120" s="1568"/>
      <c r="M120" s="1566"/>
      <c r="N120" s="1566"/>
      <c r="O120" s="1566"/>
      <c r="P120" s="1569"/>
      <c r="Q120" s="1566"/>
      <c r="R120" s="1566"/>
      <c r="S120" s="1566"/>
      <c r="T120" s="1569"/>
      <c r="U120" s="1566"/>
      <c r="V120" s="1566"/>
      <c r="W120" s="1566"/>
      <c r="X120" s="1569"/>
      <c r="Y120" s="1566"/>
      <c r="Z120" s="1566"/>
      <c r="AA120" s="1566"/>
      <c r="AB120" s="1569"/>
      <c r="AC120" s="1566"/>
      <c r="AD120" s="1566"/>
      <c r="AE120" s="1566"/>
      <c r="AF120" s="1603">
        <v>0</v>
      </c>
      <c r="AG120" s="1603">
        <v>0</v>
      </c>
      <c r="AH120" s="1603">
        <v>0</v>
      </c>
      <c r="AI120" s="1603">
        <v>0</v>
      </c>
      <c r="AJ120" s="1603">
        <v>0</v>
      </c>
      <c r="AK120" s="1603">
        <v>0</v>
      </c>
      <c r="AL120" s="1603">
        <v>0</v>
      </c>
      <c r="AM120" s="1603">
        <v>0</v>
      </c>
      <c r="AN120" s="1603">
        <v>0</v>
      </c>
      <c r="AO120" s="1603">
        <v>0</v>
      </c>
      <c r="AP120" s="1603">
        <v>0</v>
      </c>
      <c r="AQ120" s="1603">
        <v>0</v>
      </c>
      <c r="AR120" s="1603">
        <v>0</v>
      </c>
      <c r="AS120" s="1603">
        <v>0</v>
      </c>
      <c r="AT120" s="1603">
        <v>0</v>
      </c>
      <c r="AU120" s="1603">
        <v>0</v>
      </c>
      <c r="AV120" s="1603">
        <v>0</v>
      </c>
      <c r="AW120" s="1603">
        <v>0</v>
      </c>
      <c r="AX120" s="1603">
        <v>0</v>
      </c>
      <c r="AY120" s="1554"/>
    </row>
    <row r="121" spans="2:51" ht="9.9499999999999993" customHeight="1" x14ac:dyDescent="0.2">
      <c r="B121" s="4104"/>
      <c r="D121" s="3934"/>
      <c r="E121" s="1555"/>
      <c r="F121" s="1555"/>
      <c r="G121" s="1555"/>
      <c r="H121" s="3934"/>
      <c r="I121" s="1555"/>
      <c r="J121" s="1555"/>
      <c r="K121" s="1555"/>
      <c r="L121" s="3934"/>
      <c r="M121" s="1555"/>
      <c r="N121" s="1555"/>
      <c r="O121" s="1555"/>
      <c r="P121" s="3934"/>
      <c r="Q121" s="1555"/>
      <c r="R121" s="1555"/>
      <c r="S121" s="1555"/>
      <c r="T121" s="3934"/>
      <c r="U121" s="1555"/>
      <c r="V121" s="1555"/>
      <c r="W121" s="1555"/>
      <c r="X121" s="3934"/>
      <c r="Y121" s="1555"/>
      <c r="Z121" s="1555"/>
      <c r="AA121" s="1555"/>
      <c r="AB121" s="3934"/>
      <c r="AC121" s="1555"/>
      <c r="AD121" s="1555"/>
      <c r="AE121" s="1555"/>
      <c r="AF121" s="1603">
        <v>0</v>
      </c>
      <c r="AG121" s="1603">
        <v>0</v>
      </c>
      <c r="AH121" s="1603">
        <v>0</v>
      </c>
      <c r="AI121" s="1603">
        <v>0</v>
      </c>
      <c r="AJ121" s="1603">
        <v>0</v>
      </c>
      <c r="AK121" s="1603">
        <v>0</v>
      </c>
      <c r="AL121" s="1603">
        <v>0</v>
      </c>
      <c r="AM121" s="1603">
        <v>0</v>
      </c>
      <c r="AN121" s="1603">
        <v>0</v>
      </c>
      <c r="AO121" s="1603">
        <v>0</v>
      </c>
      <c r="AP121" s="1603">
        <v>0</v>
      </c>
      <c r="AQ121" s="1603">
        <v>0</v>
      </c>
      <c r="AR121" s="1603">
        <v>0</v>
      </c>
      <c r="AS121" s="1603">
        <v>0</v>
      </c>
      <c r="AT121" s="1603">
        <v>0</v>
      </c>
      <c r="AU121" s="1603">
        <v>0</v>
      </c>
      <c r="AV121" s="1603">
        <v>0</v>
      </c>
      <c r="AW121" s="1603">
        <v>0</v>
      </c>
      <c r="AX121" s="1603">
        <v>0</v>
      </c>
      <c r="AY121" s="1554"/>
    </row>
    <row r="122" spans="2:51" ht="5.0999999999999996" customHeight="1" x14ac:dyDescent="0.2">
      <c r="B122" s="4104"/>
      <c r="D122" s="3935"/>
      <c r="E122" s="1559"/>
      <c r="F122" s="1560"/>
      <c r="G122" s="1559"/>
      <c r="H122" s="3935"/>
      <c r="I122" s="1559"/>
      <c r="J122" s="1560"/>
      <c r="K122" s="1559"/>
      <c r="L122" s="3935"/>
      <c r="M122" s="1559"/>
      <c r="N122" s="1560"/>
      <c r="O122" s="1559"/>
      <c r="P122" s="3935"/>
      <c r="Q122" s="1559"/>
      <c r="R122" s="1560"/>
      <c r="S122" s="1559"/>
      <c r="T122" s="3935"/>
      <c r="U122" s="1559"/>
      <c r="V122" s="1560"/>
      <c r="W122" s="1559"/>
      <c r="X122" s="3935"/>
      <c r="Y122" s="1559"/>
      <c r="Z122" s="1560"/>
      <c r="AA122" s="1559"/>
      <c r="AB122" s="3935"/>
      <c r="AC122" s="1559"/>
      <c r="AD122" s="1560"/>
      <c r="AE122" s="1559"/>
      <c r="AF122" s="1603">
        <v>0</v>
      </c>
      <c r="AG122" s="1603">
        <v>0</v>
      </c>
      <c r="AH122" s="1603">
        <v>0</v>
      </c>
      <c r="AI122" s="1603">
        <v>0</v>
      </c>
      <c r="AJ122" s="1603">
        <v>0</v>
      </c>
      <c r="AK122" s="1603">
        <v>0</v>
      </c>
      <c r="AL122" s="1603">
        <v>0</v>
      </c>
      <c r="AM122" s="1603">
        <v>0</v>
      </c>
      <c r="AN122" s="1603">
        <v>0</v>
      </c>
      <c r="AO122" s="1603">
        <v>0</v>
      </c>
      <c r="AP122" s="1603">
        <v>0</v>
      </c>
      <c r="AQ122" s="1603">
        <v>0</v>
      </c>
      <c r="AR122" s="1603">
        <v>0</v>
      </c>
      <c r="AS122" s="1603">
        <v>0</v>
      </c>
      <c r="AT122" s="1603">
        <v>0</v>
      </c>
      <c r="AU122" s="1603">
        <v>0</v>
      </c>
      <c r="AV122" s="1603">
        <v>0</v>
      </c>
      <c r="AW122" s="1603">
        <v>0</v>
      </c>
      <c r="AX122" s="1603">
        <v>0</v>
      </c>
      <c r="AY122" s="1554"/>
    </row>
    <row r="123" spans="2:51" ht="9.9499999999999993" customHeight="1" x14ac:dyDescent="0.2">
      <c r="B123" s="4104"/>
      <c r="D123" s="3936"/>
      <c r="E123" s="1555"/>
      <c r="F123" s="1555"/>
      <c r="G123" s="1555"/>
      <c r="H123" s="3936"/>
      <c r="I123" s="1555"/>
      <c r="J123" s="1555"/>
      <c r="K123" s="1555"/>
      <c r="L123" s="3936"/>
      <c r="M123" s="1555"/>
      <c r="N123" s="1555"/>
      <c r="O123" s="1555"/>
      <c r="P123" s="3936"/>
      <c r="Q123" s="1555"/>
      <c r="R123" s="1555"/>
      <c r="S123" s="1555"/>
      <c r="T123" s="3936"/>
      <c r="U123" s="1555"/>
      <c r="V123" s="1555"/>
      <c r="W123" s="1555"/>
      <c r="X123" s="3936"/>
      <c r="Y123" s="1555"/>
      <c r="Z123" s="1555"/>
      <c r="AA123" s="1555"/>
      <c r="AB123" s="3936"/>
      <c r="AC123" s="1555"/>
      <c r="AD123" s="1555"/>
      <c r="AE123" s="1555"/>
      <c r="AF123" s="1603">
        <v>0</v>
      </c>
      <c r="AG123" s="1603">
        <v>0</v>
      </c>
      <c r="AH123" s="1603">
        <v>0</v>
      </c>
      <c r="AI123" s="1603">
        <v>0</v>
      </c>
      <c r="AJ123" s="1603">
        <v>0</v>
      </c>
      <c r="AK123" s="1603">
        <v>0</v>
      </c>
      <c r="AL123" s="1603">
        <v>0</v>
      </c>
      <c r="AM123" s="1603">
        <v>0</v>
      </c>
      <c r="AN123" s="1603">
        <v>0</v>
      </c>
      <c r="AO123" s="1603">
        <v>0</v>
      </c>
      <c r="AP123" s="1603">
        <v>0</v>
      </c>
      <c r="AQ123" s="1603">
        <v>0</v>
      </c>
      <c r="AR123" s="1603">
        <v>0</v>
      </c>
      <c r="AS123" s="1603">
        <v>0</v>
      </c>
      <c r="AT123" s="1603">
        <v>0</v>
      </c>
      <c r="AU123" s="1603">
        <v>0</v>
      </c>
      <c r="AV123" s="1603">
        <v>0</v>
      </c>
      <c r="AW123" s="1603">
        <v>0</v>
      </c>
      <c r="AX123" s="1603">
        <v>0</v>
      </c>
      <c r="AY123" s="1554"/>
    </row>
    <row r="124" spans="2:51" ht="9.9499999999999993" customHeight="1" x14ac:dyDescent="0.2">
      <c r="B124" s="4104"/>
      <c r="D124" s="1565"/>
      <c r="E124" s="1566"/>
      <c r="F124" s="1566"/>
      <c r="G124" s="1566"/>
      <c r="H124" s="1567"/>
      <c r="I124" s="1566"/>
      <c r="J124" s="1566"/>
      <c r="K124" s="1566"/>
      <c r="L124" s="1568"/>
      <c r="M124" s="1566"/>
      <c r="N124" s="1566"/>
      <c r="O124" s="1566"/>
      <c r="P124" s="1569"/>
      <c r="Q124" s="1566"/>
      <c r="R124" s="1566"/>
      <c r="S124" s="1566"/>
      <c r="T124" s="1569"/>
      <c r="U124" s="1566"/>
      <c r="V124" s="1566"/>
      <c r="W124" s="1566"/>
      <c r="X124" s="1569"/>
      <c r="Y124" s="1566"/>
      <c r="Z124" s="1566"/>
      <c r="AA124" s="1566"/>
      <c r="AB124" s="1569"/>
      <c r="AC124" s="1566"/>
      <c r="AD124" s="1566"/>
      <c r="AE124" s="1566"/>
      <c r="AF124" s="1603">
        <v>0</v>
      </c>
      <c r="AG124" s="1603">
        <v>0</v>
      </c>
      <c r="AH124" s="1603">
        <v>0</v>
      </c>
      <c r="AI124" s="1603">
        <v>0</v>
      </c>
      <c r="AJ124" s="1603">
        <v>0</v>
      </c>
      <c r="AK124" s="1603">
        <v>0</v>
      </c>
      <c r="AL124" s="1603">
        <v>0</v>
      </c>
      <c r="AM124" s="1603">
        <v>0</v>
      </c>
      <c r="AN124" s="1603">
        <v>0</v>
      </c>
      <c r="AO124" s="1603">
        <v>0</v>
      </c>
      <c r="AP124" s="1603">
        <v>0</v>
      </c>
      <c r="AQ124" s="1603">
        <v>0</v>
      </c>
      <c r="AR124" s="1603">
        <v>0</v>
      </c>
      <c r="AS124" s="1603">
        <v>0</v>
      </c>
      <c r="AT124" s="1603">
        <v>0</v>
      </c>
      <c r="AU124" s="1603">
        <v>0</v>
      </c>
      <c r="AV124" s="1603">
        <v>0</v>
      </c>
      <c r="AW124" s="1603">
        <v>0</v>
      </c>
      <c r="AX124" s="1603">
        <v>0</v>
      </c>
      <c r="AY124" s="1554"/>
    </row>
    <row r="125" spans="2:51" ht="9.9499999999999993" customHeight="1" x14ac:dyDescent="0.2">
      <c r="B125" s="4104"/>
      <c r="D125" s="3934"/>
      <c r="E125" s="1555"/>
      <c r="F125" s="1555"/>
      <c r="G125" s="1555"/>
      <c r="H125" s="3934"/>
      <c r="I125" s="1555"/>
      <c r="J125" s="1555"/>
      <c r="K125" s="1555"/>
      <c r="L125" s="3934"/>
      <c r="M125" s="1555"/>
      <c r="N125" s="1555"/>
      <c r="O125" s="1555"/>
      <c r="P125" s="3934"/>
      <c r="Q125" s="1555"/>
      <c r="R125" s="1555"/>
      <c r="S125" s="1555"/>
      <c r="T125" s="3934"/>
      <c r="U125" s="1555"/>
      <c r="V125" s="1555"/>
      <c r="W125" s="1555"/>
      <c r="X125" s="3934"/>
      <c r="Y125" s="1555"/>
      <c r="Z125" s="1555"/>
      <c r="AA125" s="1555"/>
      <c r="AB125" s="3934"/>
      <c r="AC125" s="1555"/>
      <c r="AD125" s="1555"/>
      <c r="AE125" s="1555"/>
      <c r="AF125" s="1603">
        <v>0</v>
      </c>
      <c r="AG125" s="1603">
        <v>0</v>
      </c>
      <c r="AH125" s="1603">
        <v>0</v>
      </c>
      <c r="AI125" s="1603">
        <v>0</v>
      </c>
      <c r="AJ125" s="1603">
        <v>0</v>
      </c>
      <c r="AK125" s="1603">
        <v>0</v>
      </c>
      <c r="AL125" s="1603">
        <v>0</v>
      </c>
      <c r="AM125" s="1603">
        <v>0</v>
      </c>
      <c r="AN125" s="1603">
        <v>0</v>
      </c>
      <c r="AO125" s="1603">
        <v>0</v>
      </c>
      <c r="AP125" s="1603">
        <v>0</v>
      </c>
      <c r="AQ125" s="1603">
        <v>0</v>
      </c>
      <c r="AR125" s="1603">
        <v>0</v>
      </c>
      <c r="AS125" s="1603">
        <v>0</v>
      </c>
      <c r="AT125" s="1603">
        <v>0</v>
      </c>
      <c r="AU125" s="1603">
        <v>0</v>
      </c>
      <c r="AV125" s="1603">
        <v>0</v>
      </c>
      <c r="AW125" s="1603">
        <v>0</v>
      </c>
      <c r="AX125" s="1603">
        <v>0</v>
      </c>
      <c r="AY125" s="1554"/>
    </row>
    <row r="126" spans="2:51" ht="5.0999999999999996" customHeight="1" x14ac:dyDescent="0.2">
      <c r="B126" s="4104"/>
      <c r="D126" s="3935"/>
      <c r="E126" s="1559"/>
      <c r="F126" s="1560"/>
      <c r="G126" s="1559"/>
      <c r="H126" s="3935"/>
      <c r="I126" s="1559"/>
      <c r="J126" s="1560"/>
      <c r="K126" s="1559"/>
      <c r="L126" s="3935"/>
      <c r="M126" s="1559"/>
      <c r="N126" s="1560"/>
      <c r="O126" s="1559"/>
      <c r="P126" s="3935"/>
      <c r="Q126" s="1559"/>
      <c r="R126" s="1560"/>
      <c r="S126" s="1559"/>
      <c r="T126" s="3935"/>
      <c r="U126" s="1559"/>
      <c r="V126" s="1560"/>
      <c r="W126" s="1559"/>
      <c r="X126" s="3935"/>
      <c r="Y126" s="1559"/>
      <c r="Z126" s="1560"/>
      <c r="AA126" s="1559"/>
      <c r="AB126" s="3935"/>
      <c r="AC126" s="1559"/>
      <c r="AD126" s="1560"/>
      <c r="AE126" s="1559"/>
      <c r="AF126" s="1603">
        <v>0</v>
      </c>
      <c r="AG126" s="1603">
        <v>0</v>
      </c>
      <c r="AH126" s="1603">
        <v>0</v>
      </c>
      <c r="AI126" s="1603">
        <v>0</v>
      </c>
      <c r="AJ126" s="1603">
        <v>0</v>
      </c>
      <c r="AK126" s="1603">
        <v>0</v>
      </c>
      <c r="AL126" s="1603">
        <v>0</v>
      </c>
      <c r="AM126" s="1603">
        <v>0</v>
      </c>
      <c r="AN126" s="1603">
        <v>0</v>
      </c>
      <c r="AO126" s="1603">
        <v>0</v>
      </c>
      <c r="AP126" s="1603">
        <v>0</v>
      </c>
      <c r="AQ126" s="1603">
        <v>0</v>
      </c>
      <c r="AR126" s="1603">
        <v>0</v>
      </c>
      <c r="AS126" s="1603">
        <v>0</v>
      </c>
      <c r="AT126" s="1603">
        <v>0</v>
      </c>
      <c r="AU126" s="1603">
        <v>0</v>
      </c>
      <c r="AV126" s="1603">
        <v>0</v>
      </c>
      <c r="AW126" s="1603">
        <v>0</v>
      </c>
      <c r="AX126" s="1603">
        <v>0</v>
      </c>
      <c r="AY126" s="1554"/>
    </row>
    <row r="127" spans="2:51" ht="9.9499999999999993" customHeight="1" x14ac:dyDescent="0.2">
      <c r="B127" s="4105"/>
      <c r="D127" s="3936"/>
      <c r="E127" s="1555"/>
      <c r="F127" s="1555"/>
      <c r="G127" s="1555"/>
      <c r="H127" s="3936"/>
      <c r="I127" s="1555"/>
      <c r="J127" s="1555"/>
      <c r="K127" s="1555"/>
      <c r="L127" s="3936"/>
      <c r="M127" s="1555"/>
      <c r="N127" s="1555"/>
      <c r="O127" s="1555"/>
      <c r="P127" s="3936"/>
      <c r="Q127" s="1555"/>
      <c r="R127" s="1555"/>
      <c r="S127" s="1555"/>
      <c r="T127" s="3936"/>
      <c r="U127" s="1555"/>
      <c r="V127" s="1555"/>
      <c r="W127" s="1555"/>
      <c r="X127" s="3936"/>
      <c r="Y127" s="1555"/>
      <c r="Z127" s="1555"/>
      <c r="AA127" s="1555"/>
      <c r="AB127" s="3936"/>
      <c r="AC127" s="1555"/>
      <c r="AD127" s="1555"/>
      <c r="AE127" s="1555"/>
      <c r="AF127" s="1603">
        <v>0</v>
      </c>
      <c r="AG127" s="1603">
        <v>0</v>
      </c>
      <c r="AH127" s="1603">
        <v>0</v>
      </c>
      <c r="AI127" s="1603">
        <v>0</v>
      </c>
      <c r="AJ127" s="1603">
        <v>0</v>
      </c>
      <c r="AK127" s="1603">
        <v>0</v>
      </c>
      <c r="AL127" s="1603">
        <v>0</v>
      </c>
      <c r="AM127" s="1603">
        <v>0</v>
      </c>
      <c r="AN127" s="1603">
        <v>0</v>
      </c>
      <c r="AO127" s="1603">
        <v>0</v>
      </c>
      <c r="AP127" s="1603">
        <v>0</v>
      </c>
      <c r="AQ127" s="1603">
        <v>0</v>
      </c>
      <c r="AR127" s="1603">
        <v>0</v>
      </c>
      <c r="AS127" s="1603">
        <v>0</v>
      </c>
      <c r="AT127" s="1603">
        <v>0</v>
      </c>
      <c r="AU127" s="1603">
        <v>0</v>
      </c>
      <c r="AV127" s="1603">
        <v>0</v>
      </c>
      <c r="AW127" s="1603">
        <v>0</v>
      </c>
      <c r="AX127" s="1603">
        <v>0</v>
      </c>
      <c r="AY127" s="1554"/>
    </row>
    <row r="128" spans="2:51" ht="9.9499999999999993" customHeight="1" x14ac:dyDescent="0.25">
      <c r="B128" s="1564"/>
      <c r="D128" s="1567"/>
      <c r="E128" s="1566"/>
      <c r="F128" s="1566"/>
      <c r="G128" s="1566"/>
      <c r="H128" s="1565"/>
      <c r="I128" s="1566"/>
      <c r="J128" s="1566"/>
      <c r="K128" s="1566"/>
      <c r="L128" s="1568"/>
      <c r="M128" s="1550"/>
      <c r="N128" s="1555"/>
      <c r="O128" s="1555"/>
      <c r="P128" s="1569"/>
      <c r="Q128" s="1566"/>
      <c r="R128" s="1566"/>
      <c r="S128" s="1566"/>
      <c r="T128" s="1569"/>
      <c r="U128" s="1566"/>
      <c r="V128" s="1566"/>
      <c r="X128" s="1569"/>
      <c r="Y128" s="1566"/>
      <c r="Z128" s="1566"/>
      <c r="AA128" s="1566"/>
      <c r="AB128" s="1569"/>
      <c r="AC128" s="1566"/>
      <c r="AD128" s="1566"/>
      <c r="AE128" s="1566"/>
      <c r="AF128" s="1603">
        <v>0</v>
      </c>
      <c r="AG128" s="1603">
        <v>0</v>
      </c>
      <c r="AH128" s="1603">
        <v>0</v>
      </c>
      <c r="AI128" s="1603">
        <v>0</v>
      </c>
      <c r="AJ128" s="1603">
        <v>0</v>
      </c>
      <c r="AK128" s="1603">
        <v>0</v>
      </c>
      <c r="AL128" s="1603">
        <v>0</v>
      </c>
      <c r="AM128" s="1603">
        <v>0</v>
      </c>
      <c r="AN128" s="1603">
        <v>0</v>
      </c>
      <c r="AO128" s="1603">
        <v>0</v>
      </c>
      <c r="AP128" s="1603">
        <v>0</v>
      </c>
      <c r="AQ128" s="1603">
        <v>0</v>
      </c>
      <c r="AR128" s="1603">
        <v>0</v>
      </c>
      <c r="AS128" s="1603">
        <v>0</v>
      </c>
      <c r="AT128" s="1603">
        <v>0</v>
      </c>
      <c r="AU128" s="1603">
        <v>0</v>
      </c>
      <c r="AV128" s="1603">
        <v>0</v>
      </c>
      <c r="AW128" s="1603">
        <v>0</v>
      </c>
      <c r="AX128" s="1603">
        <v>0</v>
      </c>
      <c r="AY128" s="1554"/>
    </row>
    <row r="129" spans="2:51" ht="9.9499999999999993" customHeight="1" x14ac:dyDescent="0.2">
      <c r="B129" s="4099">
        <f>B105</f>
        <v>19</v>
      </c>
      <c r="D129" s="4102">
        <f>D105</f>
        <v>42863</v>
      </c>
      <c r="E129" s="1555"/>
      <c r="F129" s="1555"/>
      <c r="G129" s="1555"/>
      <c r="H129" s="4102">
        <f>H105</f>
        <v>42864</v>
      </c>
      <c r="I129" s="1555"/>
      <c r="J129" s="1555"/>
      <c r="K129" s="1555"/>
      <c r="L129" s="4102">
        <f>L105</f>
        <v>42865</v>
      </c>
      <c r="M129" s="1555"/>
      <c r="N129" s="1555"/>
      <c r="O129" s="1555"/>
      <c r="P129" s="4102">
        <f>P105</f>
        <v>42866</v>
      </c>
      <c r="Q129" s="1555"/>
      <c r="R129" s="1555"/>
      <c r="S129" s="1555"/>
      <c r="T129" s="4102">
        <f>T105</f>
        <v>42867</v>
      </c>
      <c r="U129" s="1555"/>
      <c r="V129" s="1555"/>
      <c r="W129" s="1555"/>
      <c r="X129" s="4102">
        <f>X105</f>
        <v>42868</v>
      </c>
      <c r="Y129" s="1555"/>
      <c r="Z129" s="1555"/>
      <c r="AA129" s="1555"/>
      <c r="AB129" s="4102">
        <f>AB105</f>
        <v>42869</v>
      </c>
      <c r="AC129" s="1555"/>
      <c r="AD129" s="1555"/>
      <c r="AE129" s="1555"/>
      <c r="AF129" s="1603">
        <v>0</v>
      </c>
      <c r="AG129" s="1603">
        <v>0</v>
      </c>
      <c r="AH129" s="1603">
        <v>0</v>
      </c>
      <c r="AI129" s="1603">
        <v>0</v>
      </c>
      <c r="AJ129" s="1603">
        <v>0</v>
      </c>
      <c r="AK129" s="1603">
        <v>0</v>
      </c>
      <c r="AL129" s="1603">
        <v>0</v>
      </c>
      <c r="AM129" s="1603">
        <v>0</v>
      </c>
      <c r="AN129" s="1603">
        <v>0</v>
      </c>
      <c r="AO129" s="1603">
        <v>0</v>
      </c>
      <c r="AP129" s="1603">
        <v>0</v>
      </c>
      <c r="AQ129" s="1603">
        <v>0</v>
      </c>
      <c r="AR129" s="1603">
        <v>0</v>
      </c>
      <c r="AS129" s="1603">
        <v>0</v>
      </c>
      <c r="AT129" s="1603">
        <v>0</v>
      </c>
      <c r="AU129" s="1603">
        <v>0</v>
      </c>
      <c r="AV129" s="1603">
        <v>0</v>
      </c>
      <c r="AW129" s="1603">
        <v>0</v>
      </c>
      <c r="AX129" s="1603">
        <v>0</v>
      </c>
      <c r="AY129" s="1554"/>
    </row>
    <row r="130" spans="2:51" ht="5.0999999999999996" customHeight="1" x14ac:dyDescent="0.2">
      <c r="B130" s="4100"/>
      <c r="D130" s="4100"/>
      <c r="E130" s="1559"/>
      <c r="F130" s="1560"/>
      <c r="G130" s="1559"/>
      <c r="H130" s="4100"/>
      <c r="I130" s="1559"/>
      <c r="J130" s="1560"/>
      <c r="K130" s="1559"/>
      <c r="L130" s="4100"/>
      <c r="M130" s="1559"/>
      <c r="N130" s="1560"/>
      <c r="O130" s="1559"/>
      <c r="P130" s="4100"/>
      <c r="Q130" s="1559"/>
      <c r="R130" s="1560"/>
      <c r="S130" s="1559"/>
      <c r="T130" s="4100"/>
      <c r="U130" s="1559"/>
      <c r="V130" s="1560"/>
      <c r="W130" s="1559"/>
      <c r="X130" s="4100"/>
      <c r="Y130" s="1559"/>
      <c r="Z130" s="1560"/>
      <c r="AA130" s="1559"/>
      <c r="AB130" s="4100"/>
      <c r="AC130" s="1559"/>
      <c r="AD130" s="1560"/>
      <c r="AE130" s="1559"/>
      <c r="AF130" s="1603">
        <v>0</v>
      </c>
      <c r="AG130" s="1603">
        <v>0</v>
      </c>
      <c r="AH130" s="1603">
        <v>0</v>
      </c>
      <c r="AI130" s="1603">
        <v>0</v>
      </c>
      <c r="AJ130" s="1603">
        <v>0</v>
      </c>
      <c r="AK130" s="1603">
        <v>0</v>
      </c>
      <c r="AL130" s="1603">
        <v>0</v>
      </c>
      <c r="AM130" s="1603">
        <v>0</v>
      </c>
      <c r="AN130" s="1603">
        <v>0</v>
      </c>
      <c r="AO130" s="1603">
        <v>0</v>
      </c>
      <c r="AP130" s="1603">
        <v>0</v>
      </c>
      <c r="AQ130" s="1603">
        <v>0</v>
      </c>
      <c r="AR130" s="1603">
        <v>0</v>
      </c>
      <c r="AS130" s="1603">
        <v>0</v>
      </c>
      <c r="AT130" s="1603">
        <v>0</v>
      </c>
      <c r="AU130" s="1603">
        <v>0</v>
      </c>
      <c r="AV130" s="1603">
        <v>0</v>
      </c>
      <c r="AW130" s="1603">
        <v>0</v>
      </c>
      <c r="AX130" s="1603">
        <v>0</v>
      </c>
      <c r="AY130" s="1554"/>
    </row>
    <row r="131" spans="2:51" ht="9.9499999999999993" customHeight="1" x14ac:dyDescent="0.2">
      <c r="B131" s="4101"/>
      <c r="D131" s="4101"/>
      <c r="E131" s="1555"/>
      <c r="F131" s="1555"/>
      <c r="G131" s="1555"/>
      <c r="H131" s="4101"/>
      <c r="I131" s="1555"/>
      <c r="J131" s="1555"/>
      <c r="K131" s="1555"/>
      <c r="L131" s="4101"/>
      <c r="M131" s="1555"/>
      <c r="N131" s="1555"/>
      <c r="O131" s="1555"/>
      <c r="P131" s="4101"/>
      <c r="Q131" s="1555"/>
      <c r="R131" s="1555"/>
      <c r="S131" s="1555"/>
      <c r="T131" s="4101"/>
      <c r="U131" s="1555"/>
      <c r="V131" s="1555"/>
      <c r="W131" s="1555"/>
      <c r="X131" s="4101"/>
      <c r="Y131" s="1555"/>
      <c r="Z131" s="1555"/>
      <c r="AA131" s="1555"/>
      <c r="AB131" s="4101"/>
      <c r="AC131" s="1555"/>
      <c r="AD131" s="1555"/>
      <c r="AE131" s="1555"/>
      <c r="AF131" s="1603">
        <v>0</v>
      </c>
      <c r="AG131" s="1603">
        <v>0</v>
      </c>
      <c r="AH131" s="1603">
        <v>0</v>
      </c>
      <c r="AI131" s="1603">
        <v>0</v>
      </c>
      <c r="AJ131" s="1603">
        <v>0</v>
      </c>
      <c r="AK131" s="1603">
        <v>0</v>
      </c>
      <c r="AL131" s="1603">
        <v>0</v>
      </c>
      <c r="AM131" s="1603">
        <v>0</v>
      </c>
      <c r="AN131" s="1603">
        <v>0</v>
      </c>
      <c r="AO131" s="1603">
        <v>0</v>
      </c>
      <c r="AP131" s="1603">
        <v>0</v>
      </c>
      <c r="AQ131" s="1603">
        <v>0</v>
      </c>
      <c r="AR131" s="1603">
        <v>0</v>
      </c>
      <c r="AS131" s="1603">
        <v>0</v>
      </c>
      <c r="AT131" s="1603">
        <v>0</v>
      </c>
      <c r="AU131" s="1603">
        <v>0</v>
      </c>
      <c r="AV131" s="1603">
        <v>0</v>
      </c>
      <c r="AW131" s="1603">
        <v>0</v>
      </c>
      <c r="AX131" s="1603">
        <v>0</v>
      </c>
      <c r="AY131" s="1554"/>
    </row>
    <row r="132" spans="2:51" ht="9.9499999999999993" customHeight="1" x14ac:dyDescent="0.25">
      <c r="B132" s="1564"/>
      <c r="D132" s="1567"/>
      <c r="E132" s="1566"/>
      <c r="F132" s="1566"/>
      <c r="G132" s="1566"/>
      <c r="H132" s="1565"/>
      <c r="I132" s="1566"/>
      <c r="J132" s="1566"/>
      <c r="K132" s="1566"/>
      <c r="L132" s="1568"/>
      <c r="M132" s="1550"/>
      <c r="N132" s="1555"/>
      <c r="O132" s="1555"/>
      <c r="P132" s="1569"/>
      <c r="Q132" s="1566"/>
      <c r="R132" s="1566"/>
      <c r="S132" s="1566"/>
      <c r="T132" s="1569"/>
      <c r="U132" s="1566"/>
      <c r="V132" s="1566"/>
      <c r="X132" s="1569"/>
      <c r="Y132" s="1566"/>
      <c r="Z132" s="1566"/>
      <c r="AA132" s="1566"/>
      <c r="AB132" s="1569"/>
      <c r="AC132" s="1566"/>
      <c r="AD132" s="1566"/>
      <c r="AE132" s="1566"/>
      <c r="AF132" s="1603">
        <v>0</v>
      </c>
      <c r="AG132" s="1603">
        <v>0</v>
      </c>
      <c r="AH132" s="1603">
        <v>0</v>
      </c>
      <c r="AI132" s="1603">
        <v>0</v>
      </c>
      <c r="AJ132" s="1603">
        <v>0</v>
      </c>
      <c r="AK132" s="1603">
        <v>0</v>
      </c>
      <c r="AL132" s="1603">
        <v>0</v>
      </c>
      <c r="AM132" s="1603">
        <v>0</v>
      </c>
      <c r="AN132" s="1603">
        <v>0</v>
      </c>
      <c r="AO132" s="1603">
        <v>0</v>
      </c>
      <c r="AP132" s="1603">
        <v>0</v>
      </c>
      <c r="AQ132" s="1603">
        <v>0</v>
      </c>
      <c r="AR132" s="1603">
        <v>0</v>
      </c>
      <c r="AS132" s="1603">
        <v>0</v>
      </c>
      <c r="AT132" s="1603">
        <v>0</v>
      </c>
      <c r="AU132" s="1603">
        <v>0</v>
      </c>
      <c r="AV132" s="1603">
        <v>0</v>
      </c>
      <c r="AW132" s="1603">
        <v>0</v>
      </c>
      <c r="AX132" s="1603">
        <v>0</v>
      </c>
      <c r="AY132" s="1554"/>
    </row>
    <row r="133" spans="2:51" ht="9.9499999999999993" customHeight="1" x14ac:dyDescent="0.2">
      <c r="B133" s="4096" t="s">
        <v>1317</v>
      </c>
      <c r="D133" s="3934"/>
      <c r="E133" s="1555"/>
      <c r="F133" s="1555"/>
      <c r="G133" s="1555"/>
      <c r="H133" s="3934"/>
      <c r="I133" s="1555"/>
      <c r="J133" s="1555"/>
      <c r="K133" s="1555"/>
      <c r="L133" s="3934"/>
      <c r="M133" s="1555"/>
      <c r="N133" s="1555"/>
      <c r="O133" s="1555"/>
      <c r="P133" s="3934"/>
      <c r="Q133" s="1555"/>
      <c r="R133" s="1555"/>
      <c r="S133" s="1555"/>
      <c r="T133" s="3934"/>
      <c r="U133" s="1555"/>
      <c r="V133" s="1555"/>
      <c r="W133" s="1555"/>
      <c r="X133" s="3934"/>
      <c r="Y133" s="1555"/>
      <c r="Z133" s="1555"/>
      <c r="AA133" s="1555"/>
      <c r="AB133" s="3934"/>
      <c r="AC133" s="1555"/>
      <c r="AD133" s="1555"/>
      <c r="AE133" s="1555"/>
      <c r="AF133" s="1603">
        <v>0</v>
      </c>
      <c r="AG133" s="1603">
        <v>0</v>
      </c>
      <c r="AH133" s="1603">
        <v>0</v>
      </c>
      <c r="AI133" s="1603">
        <v>0</v>
      </c>
      <c r="AJ133" s="1603">
        <v>0</v>
      </c>
      <c r="AK133" s="1603">
        <v>0</v>
      </c>
      <c r="AL133" s="1603">
        <v>0</v>
      </c>
      <c r="AM133" s="1603">
        <v>0</v>
      </c>
      <c r="AN133" s="1603">
        <v>0</v>
      </c>
      <c r="AO133" s="1603">
        <v>0</v>
      </c>
      <c r="AP133" s="1603">
        <v>0</v>
      </c>
      <c r="AQ133" s="1603">
        <v>0</v>
      </c>
      <c r="AR133" s="1603">
        <v>0</v>
      </c>
      <c r="AS133" s="1603">
        <v>0</v>
      </c>
      <c r="AT133" s="1603">
        <v>0</v>
      </c>
      <c r="AU133" s="1603">
        <v>0</v>
      </c>
      <c r="AV133" s="1603">
        <v>0</v>
      </c>
      <c r="AW133" s="1603">
        <v>0</v>
      </c>
      <c r="AX133" s="1603">
        <v>0</v>
      </c>
      <c r="AY133" s="1554"/>
    </row>
    <row r="134" spans="2:51" ht="5.0999999999999996" customHeight="1" x14ac:dyDescent="0.2">
      <c r="B134" s="4097"/>
      <c r="D134" s="3935"/>
      <c r="E134" s="1559"/>
      <c r="F134" s="1560"/>
      <c r="G134" s="1559"/>
      <c r="H134" s="3935"/>
      <c r="I134" s="1559"/>
      <c r="J134" s="1560"/>
      <c r="K134" s="1559"/>
      <c r="L134" s="3935"/>
      <c r="M134" s="1559"/>
      <c r="N134" s="1560"/>
      <c r="O134" s="1559"/>
      <c r="P134" s="3935"/>
      <c r="Q134" s="1559"/>
      <c r="R134" s="1560"/>
      <c r="S134" s="1559"/>
      <c r="T134" s="3935"/>
      <c r="U134" s="1559"/>
      <c r="V134" s="1560"/>
      <c r="W134" s="1559"/>
      <c r="X134" s="3935"/>
      <c r="Y134" s="1559"/>
      <c r="Z134" s="1560"/>
      <c r="AA134" s="1559"/>
      <c r="AB134" s="3935"/>
      <c r="AC134" s="1559"/>
      <c r="AD134" s="1560"/>
      <c r="AE134" s="1559"/>
      <c r="AF134" s="1603">
        <v>0</v>
      </c>
      <c r="AG134" s="1603">
        <v>0</v>
      </c>
      <c r="AH134" s="1603">
        <v>0</v>
      </c>
      <c r="AI134" s="1603">
        <v>0</v>
      </c>
      <c r="AJ134" s="1603">
        <v>0</v>
      </c>
      <c r="AK134" s="1603">
        <v>0</v>
      </c>
      <c r="AL134" s="1603">
        <v>0</v>
      </c>
      <c r="AM134" s="1603">
        <v>0</v>
      </c>
      <c r="AN134" s="1603">
        <v>0</v>
      </c>
      <c r="AO134" s="1603">
        <v>0</v>
      </c>
      <c r="AP134" s="1603">
        <v>0</v>
      </c>
      <c r="AQ134" s="1603">
        <v>0</v>
      </c>
      <c r="AR134" s="1603">
        <v>0</v>
      </c>
      <c r="AS134" s="1603">
        <v>0</v>
      </c>
      <c r="AT134" s="1603">
        <v>0</v>
      </c>
      <c r="AU134" s="1603">
        <v>0</v>
      </c>
      <c r="AV134" s="1603">
        <v>0</v>
      </c>
      <c r="AW134" s="1603">
        <v>0</v>
      </c>
      <c r="AX134" s="1603">
        <v>0</v>
      </c>
      <c r="AY134" s="1554"/>
    </row>
    <row r="135" spans="2:51" ht="9.9499999999999993" customHeight="1" x14ac:dyDescent="0.2">
      <c r="B135" s="4097"/>
      <c r="D135" s="3936"/>
      <c r="E135" s="1555"/>
      <c r="F135" s="1555"/>
      <c r="G135" s="1555"/>
      <c r="H135" s="3936"/>
      <c r="I135" s="1555"/>
      <c r="J135" s="1555"/>
      <c r="K135" s="1555"/>
      <c r="L135" s="3936"/>
      <c r="M135" s="1555"/>
      <c r="N135" s="1555"/>
      <c r="O135" s="1555"/>
      <c r="P135" s="3936"/>
      <c r="Q135" s="1555"/>
      <c r="R135" s="1555"/>
      <c r="S135" s="1555"/>
      <c r="T135" s="3936"/>
      <c r="U135" s="1555"/>
      <c r="V135" s="1555"/>
      <c r="W135" s="1555"/>
      <c r="X135" s="3936"/>
      <c r="Y135" s="1555"/>
      <c r="Z135" s="1555"/>
      <c r="AA135" s="1555"/>
      <c r="AB135" s="3936"/>
      <c r="AC135" s="1555"/>
      <c r="AD135" s="1555"/>
      <c r="AE135" s="1555"/>
      <c r="AF135" s="1603">
        <v>0</v>
      </c>
      <c r="AG135" s="1603">
        <v>0</v>
      </c>
      <c r="AH135" s="1603">
        <v>0</v>
      </c>
      <c r="AI135" s="1603">
        <v>0</v>
      </c>
      <c r="AJ135" s="1603">
        <v>0</v>
      </c>
      <c r="AK135" s="1603">
        <v>0</v>
      </c>
      <c r="AL135" s="1603">
        <v>0</v>
      </c>
      <c r="AM135" s="1603">
        <v>0</v>
      </c>
      <c r="AN135" s="1603">
        <v>0</v>
      </c>
      <c r="AO135" s="1603">
        <v>0</v>
      </c>
      <c r="AP135" s="1603">
        <v>0</v>
      </c>
      <c r="AQ135" s="1603">
        <v>0</v>
      </c>
      <c r="AR135" s="1603">
        <v>0</v>
      </c>
      <c r="AS135" s="1603">
        <v>0</v>
      </c>
      <c r="AT135" s="1603">
        <v>0</v>
      </c>
      <c r="AU135" s="1603">
        <v>0</v>
      </c>
      <c r="AV135" s="1603">
        <v>0</v>
      </c>
      <c r="AW135" s="1603">
        <v>0</v>
      </c>
      <c r="AX135" s="1603">
        <v>0</v>
      </c>
      <c r="AY135" s="1554"/>
    </row>
    <row r="136" spans="2:51" ht="9.9499999999999993" customHeight="1" x14ac:dyDescent="0.2">
      <c r="B136" s="4097"/>
      <c r="D136" s="1565"/>
      <c r="E136" s="1566"/>
      <c r="F136" s="1566"/>
      <c r="G136" s="1566"/>
      <c r="H136" s="1567"/>
      <c r="I136" s="1566"/>
      <c r="J136" s="1566"/>
      <c r="K136" s="1566"/>
      <c r="L136" s="1568"/>
      <c r="M136" s="1566"/>
      <c r="N136" s="1566"/>
      <c r="O136" s="1566"/>
      <c r="P136" s="1569"/>
      <c r="Q136" s="1566"/>
      <c r="R136" s="1566"/>
      <c r="S136" s="1566"/>
      <c r="T136" s="1569"/>
      <c r="U136" s="1566"/>
      <c r="V136" s="1566"/>
      <c r="W136" s="1566"/>
      <c r="X136" s="1569"/>
      <c r="Y136" s="1566"/>
      <c r="Z136" s="1566"/>
      <c r="AA136" s="1566"/>
      <c r="AB136" s="1569"/>
      <c r="AC136" s="1566"/>
      <c r="AD136" s="1566"/>
      <c r="AE136" s="1566"/>
      <c r="AF136" s="1603">
        <v>0</v>
      </c>
      <c r="AG136" s="1603">
        <v>0</v>
      </c>
      <c r="AH136" s="1603">
        <v>0</v>
      </c>
      <c r="AI136" s="1603">
        <v>0</v>
      </c>
      <c r="AJ136" s="1603">
        <v>0</v>
      </c>
      <c r="AK136" s="1603">
        <v>0</v>
      </c>
      <c r="AL136" s="1603">
        <v>0</v>
      </c>
      <c r="AM136" s="1603">
        <v>0</v>
      </c>
      <c r="AN136" s="1603">
        <v>0</v>
      </c>
      <c r="AO136" s="1603">
        <v>0</v>
      </c>
      <c r="AP136" s="1603">
        <v>0</v>
      </c>
      <c r="AQ136" s="1603">
        <v>0</v>
      </c>
      <c r="AR136" s="1603">
        <v>0</v>
      </c>
      <c r="AS136" s="1603">
        <v>0</v>
      </c>
      <c r="AT136" s="1603">
        <v>0</v>
      </c>
      <c r="AU136" s="1603">
        <v>0</v>
      </c>
      <c r="AV136" s="1603">
        <v>0</v>
      </c>
      <c r="AW136" s="1603">
        <v>0</v>
      </c>
      <c r="AX136" s="1603">
        <v>0</v>
      </c>
      <c r="AY136" s="1554"/>
    </row>
    <row r="137" spans="2:51" ht="9.9499999999999993" customHeight="1" x14ac:dyDescent="0.2">
      <c r="B137" s="4097"/>
      <c r="D137" s="3934"/>
      <c r="E137" s="1555"/>
      <c r="F137" s="1555"/>
      <c r="G137" s="1555"/>
      <c r="H137" s="3934"/>
      <c r="I137" s="1555"/>
      <c r="J137" s="1555"/>
      <c r="K137" s="1555"/>
      <c r="L137" s="3934"/>
      <c r="M137" s="1555"/>
      <c r="N137" s="1555"/>
      <c r="O137" s="1555"/>
      <c r="P137" s="3934"/>
      <c r="Q137" s="1555"/>
      <c r="R137" s="1555"/>
      <c r="S137" s="1555"/>
      <c r="T137" s="3934"/>
      <c r="U137" s="1555"/>
      <c r="V137" s="1555"/>
      <c r="W137" s="1555"/>
      <c r="X137" s="3934"/>
      <c r="Y137" s="1555"/>
      <c r="Z137" s="1555"/>
      <c r="AA137" s="1555"/>
      <c r="AB137" s="3934"/>
      <c r="AC137" s="1555"/>
      <c r="AD137" s="1555"/>
      <c r="AE137" s="1555"/>
      <c r="AF137" s="1603">
        <v>0</v>
      </c>
      <c r="AG137" s="1603">
        <v>0</v>
      </c>
      <c r="AH137" s="1603">
        <v>0</v>
      </c>
      <c r="AI137" s="1603">
        <v>0</v>
      </c>
      <c r="AJ137" s="1603">
        <v>0</v>
      </c>
      <c r="AK137" s="1603">
        <v>0</v>
      </c>
      <c r="AL137" s="1603">
        <v>0</v>
      </c>
      <c r="AM137" s="1603">
        <v>0</v>
      </c>
      <c r="AN137" s="1603">
        <v>0</v>
      </c>
      <c r="AO137" s="1603">
        <v>0</v>
      </c>
      <c r="AP137" s="1603">
        <v>0</v>
      </c>
      <c r="AQ137" s="1603">
        <v>0</v>
      </c>
      <c r="AR137" s="1603">
        <v>0</v>
      </c>
      <c r="AS137" s="1603">
        <v>0</v>
      </c>
      <c r="AT137" s="1603">
        <v>0</v>
      </c>
      <c r="AU137" s="1603">
        <v>0</v>
      </c>
      <c r="AV137" s="1603">
        <v>0</v>
      </c>
      <c r="AW137" s="1603">
        <v>0</v>
      </c>
      <c r="AX137" s="1603">
        <v>0</v>
      </c>
      <c r="AY137" s="1554"/>
    </row>
    <row r="138" spans="2:51" ht="5.0999999999999996" customHeight="1" x14ac:dyDescent="0.2">
      <c r="B138" s="4097"/>
      <c r="D138" s="3935"/>
      <c r="E138" s="1559"/>
      <c r="F138" s="1560"/>
      <c r="G138" s="1559"/>
      <c r="H138" s="3935"/>
      <c r="I138" s="1559"/>
      <c r="J138" s="1560"/>
      <c r="K138" s="1559"/>
      <c r="L138" s="3935"/>
      <c r="M138" s="1559"/>
      <c r="N138" s="1560"/>
      <c r="O138" s="1559"/>
      <c r="P138" s="3935"/>
      <c r="Q138" s="1559"/>
      <c r="R138" s="1560"/>
      <c r="S138" s="1559"/>
      <c r="T138" s="3935"/>
      <c r="U138" s="1559"/>
      <c r="V138" s="1560"/>
      <c r="W138" s="1559"/>
      <c r="X138" s="3935"/>
      <c r="Y138" s="1559"/>
      <c r="Z138" s="1560"/>
      <c r="AA138" s="1559"/>
      <c r="AB138" s="3935"/>
      <c r="AC138" s="1559"/>
      <c r="AD138" s="1560"/>
      <c r="AE138" s="1559"/>
      <c r="AF138" s="1603">
        <v>0</v>
      </c>
      <c r="AG138" s="1603">
        <v>0</v>
      </c>
      <c r="AH138" s="1603">
        <v>0</v>
      </c>
      <c r="AI138" s="1603">
        <v>0</v>
      </c>
      <c r="AJ138" s="1603">
        <v>0</v>
      </c>
      <c r="AK138" s="1603">
        <v>0</v>
      </c>
      <c r="AL138" s="1603">
        <v>0</v>
      </c>
      <c r="AM138" s="1603">
        <v>0</v>
      </c>
      <c r="AN138" s="1603">
        <v>0</v>
      </c>
      <c r="AO138" s="1603">
        <v>0</v>
      </c>
      <c r="AP138" s="1603">
        <v>0</v>
      </c>
      <c r="AQ138" s="1603">
        <v>0</v>
      </c>
      <c r="AR138" s="1603">
        <v>0</v>
      </c>
      <c r="AS138" s="1603">
        <v>0</v>
      </c>
      <c r="AT138" s="1603">
        <v>0</v>
      </c>
      <c r="AU138" s="1603">
        <v>0</v>
      </c>
      <c r="AV138" s="1603">
        <v>0</v>
      </c>
      <c r="AW138" s="1603">
        <v>0</v>
      </c>
      <c r="AX138" s="1603">
        <v>0</v>
      </c>
      <c r="AY138" s="1554"/>
    </row>
    <row r="139" spans="2:51" ht="9.9499999999999993" customHeight="1" x14ac:dyDescent="0.2">
      <c r="B139" s="4097"/>
      <c r="D139" s="3936"/>
      <c r="E139" s="1555"/>
      <c r="F139" s="1555"/>
      <c r="G139" s="1555"/>
      <c r="H139" s="3936"/>
      <c r="I139" s="1555"/>
      <c r="J139" s="1555"/>
      <c r="K139" s="1555"/>
      <c r="L139" s="3936"/>
      <c r="M139" s="1555"/>
      <c r="N139" s="1555"/>
      <c r="O139" s="1555"/>
      <c r="P139" s="3936"/>
      <c r="Q139" s="1555"/>
      <c r="R139" s="1555"/>
      <c r="S139" s="1555"/>
      <c r="T139" s="3936"/>
      <c r="U139" s="1555"/>
      <c r="V139" s="1555"/>
      <c r="W139" s="1555"/>
      <c r="X139" s="3936"/>
      <c r="Y139" s="1555"/>
      <c r="Z139" s="1555"/>
      <c r="AA139" s="1555"/>
      <c r="AB139" s="3936"/>
      <c r="AC139" s="1555"/>
      <c r="AD139" s="1555"/>
      <c r="AE139" s="1555"/>
      <c r="AF139" s="1603">
        <v>0</v>
      </c>
      <c r="AG139" s="1603">
        <v>0</v>
      </c>
      <c r="AH139" s="1603">
        <v>0</v>
      </c>
      <c r="AI139" s="1603">
        <v>0</v>
      </c>
      <c r="AJ139" s="1603">
        <v>0</v>
      </c>
      <c r="AK139" s="1603">
        <v>0</v>
      </c>
      <c r="AL139" s="1603">
        <v>0</v>
      </c>
      <c r="AM139" s="1603">
        <v>0</v>
      </c>
      <c r="AN139" s="1603">
        <v>0</v>
      </c>
      <c r="AO139" s="1603">
        <v>0</v>
      </c>
      <c r="AP139" s="1603">
        <v>0</v>
      </c>
      <c r="AQ139" s="1603">
        <v>0</v>
      </c>
      <c r="AR139" s="1603">
        <v>0</v>
      </c>
      <c r="AS139" s="1603">
        <v>0</v>
      </c>
      <c r="AT139" s="1603">
        <v>0</v>
      </c>
      <c r="AU139" s="1603">
        <v>0</v>
      </c>
      <c r="AV139" s="1603">
        <v>0</v>
      </c>
      <c r="AW139" s="1603">
        <v>0</v>
      </c>
      <c r="AX139" s="1603">
        <v>0</v>
      </c>
      <c r="AY139" s="1554"/>
    </row>
    <row r="140" spans="2:51" ht="9.9499999999999993" customHeight="1" x14ac:dyDescent="0.2">
      <c r="B140" s="4097"/>
      <c r="D140" s="1565"/>
      <c r="E140" s="1566"/>
      <c r="F140" s="1566"/>
      <c r="G140" s="1566"/>
      <c r="H140" s="1567"/>
      <c r="I140" s="1566"/>
      <c r="J140" s="1566"/>
      <c r="K140" s="1566"/>
      <c r="L140" s="1568"/>
      <c r="M140" s="1566"/>
      <c r="N140" s="1566"/>
      <c r="O140" s="1566"/>
      <c r="P140" s="1569"/>
      <c r="Q140" s="1566"/>
      <c r="R140" s="1566"/>
      <c r="S140" s="1566"/>
      <c r="T140" s="1569"/>
      <c r="U140" s="1566"/>
      <c r="V140" s="1566"/>
      <c r="W140" s="1566"/>
      <c r="X140" s="1569"/>
      <c r="Y140" s="1566"/>
      <c r="Z140" s="1566"/>
      <c r="AA140" s="1566"/>
      <c r="AB140" s="1569"/>
      <c r="AC140" s="1566"/>
      <c r="AD140" s="1566"/>
      <c r="AE140" s="1566"/>
      <c r="AF140" s="1603">
        <v>0</v>
      </c>
      <c r="AG140" s="1603">
        <v>0</v>
      </c>
      <c r="AH140" s="1603">
        <v>0</v>
      </c>
      <c r="AI140" s="1603">
        <v>0</v>
      </c>
      <c r="AJ140" s="1603">
        <v>0</v>
      </c>
      <c r="AK140" s="1603">
        <v>0</v>
      </c>
      <c r="AL140" s="1603">
        <v>0</v>
      </c>
      <c r="AM140" s="1603">
        <v>0</v>
      </c>
      <c r="AN140" s="1603">
        <v>0</v>
      </c>
      <c r="AO140" s="1603">
        <v>0</v>
      </c>
      <c r="AP140" s="1603">
        <v>0</v>
      </c>
      <c r="AQ140" s="1603">
        <v>0</v>
      </c>
      <c r="AR140" s="1603">
        <v>0</v>
      </c>
      <c r="AS140" s="1603">
        <v>0</v>
      </c>
      <c r="AT140" s="1603">
        <v>0</v>
      </c>
      <c r="AU140" s="1603">
        <v>0</v>
      </c>
      <c r="AV140" s="1603">
        <v>0</v>
      </c>
      <c r="AW140" s="1603">
        <v>0</v>
      </c>
      <c r="AX140" s="1603">
        <v>0</v>
      </c>
      <c r="AY140" s="1554"/>
    </row>
    <row r="141" spans="2:51" ht="9.9499999999999993" customHeight="1" x14ac:dyDescent="0.2">
      <c r="B141" s="4097"/>
      <c r="D141" s="3934"/>
      <c r="E141" s="1555"/>
      <c r="F141" s="1555"/>
      <c r="G141" s="1555"/>
      <c r="H141" s="3934"/>
      <c r="I141" s="1555"/>
      <c r="J141" s="1555"/>
      <c r="K141" s="1555"/>
      <c r="L141" s="3934"/>
      <c r="M141" s="1555"/>
      <c r="N141" s="1555"/>
      <c r="O141" s="1555"/>
      <c r="P141" s="3934"/>
      <c r="Q141" s="1555"/>
      <c r="R141" s="1555"/>
      <c r="S141" s="1555"/>
      <c r="T141" s="3934"/>
      <c r="U141" s="1555"/>
      <c r="V141" s="1555"/>
      <c r="W141" s="1555"/>
      <c r="X141" s="3934"/>
      <c r="Y141" s="1555"/>
      <c r="Z141" s="1555"/>
      <c r="AA141" s="1555"/>
      <c r="AB141" s="3934"/>
      <c r="AC141" s="1555"/>
      <c r="AD141" s="1555"/>
      <c r="AE141" s="1555"/>
      <c r="AF141" s="1603">
        <v>0</v>
      </c>
      <c r="AG141" s="1603">
        <v>0</v>
      </c>
      <c r="AH141" s="1603">
        <v>0</v>
      </c>
      <c r="AI141" s="1603">
        <v>0</v>
      </c>
      <c r="AJ141" s="1603">
        <v>0</v>
      </c>
      <c r="AK141" s="1603">
        <v>0</v>
      </c>
      <c r="AL141" s="1603">
        <v>0</v>
      </c>
      <c r="AM141" s="1603">
        <v>0</v>
      </c>
      <c r="AN141" s="1603">
        <v>0</v>
      </c>
      <c r="AO141" s="1603">
        <v>0</v>
      </c>
      <c r="AP141" s="1603">
        <v>0</v>
      </c>
      <c r="AQ141" s="1603">
        <v>0</v>
      </c>
      <c r="AR141" s="1603">
        <v>0</v>
      </c>
      <c r="AS141" s="1603">
        <v>0</v>
      </c>
      <c r="AT141" s="1603">
        <v>0</v>
      </c>
      <c r="AU141" s="1603">
        <v>0</v>
      </c>
      <c r="AV141" s="1603">
        <v>0</v>
      </c>
      <c r="AW141" s="1603">
        <v>0</v>
      </c>
      <c r="AX141" s="1603">
        <v>0</v>
      </c>
      <c r="AY141" s="1554"/>
    </row>
    <row r="142" spans="2:51" ht="5.0999999999999996" customHeight="1" x14ac:dyDescent="0.2">
      <c r="B142" s="4097"/>
      <c r="D142" s="3935"/>
      <c r="E142" s="1559"/>
      <c r="F142" s="1560"/>
      <c r="G142" s="1559"/>
      <c r="H142" s="3935"/>
      <c r="I142" s="1559"/>
      <c r="J142" s="1560"/>
      <c r="K142" s="1559"/>
      <c r="L142" s="3935"/>
      <c r="M142" s="1559"/>
      <c r="N142" s="1560"/>
      <c r="O142" s="1559"/>
      <c r="P142" s="3935"/>
      <c r="Q142" s="1559"/>
      <c r="R142" s="1560"/>
      <c r="S142" s="1559"/>
      <c r="T142" s="3935"/>
      <c r="U142" s="1559"/>
      <c r="V142" s="1560"/>
      <c r="W142" s="1559"/>
      <c r="X142" s="3935"/>
      <c r="Y142" s="1559"/>
      <c r="Z142" s="1560"/>
      <c r="AA142" s="1559"/>
      <c r="AB142" s="3935"/>
      <c r="AC142" s="1559"/>
      <c r="AD142" s="1560"/>
      <c r="AE142" s="1559"/>
      <c r="AF142" s="1603">
        <v>0</v>
      </c>
      <c r="AG142" s="1603">
        <v>0</v>
      </c>
      <c r="AH142" s="1603">
        <v>0</v>
      </c>
      <c r="AI142" s="1603">
        <v>0</v>
      </c>
      <c r="AJ142" s="1603">
        <v>0</v>
      </c>
      <c r="AK142" s="1603">
        <v>0</v>
      </c>
      <c r="AL142" s="1603">
        <v>0</v>
      </c>
      <c r="AM142" s="1603">
        <v>0</v>
      </c>
      <c r="AN142" s="1603">
        <v>0</v>
      </c>
      <c r="AO142" s="1603">
        <v>0</v>
      </c>
      <c r="AP142" s="1603">
        <v>0</v>
      </c>
      <c r="AQ142" s="1603">
        <v>0</v>
      </c>
      <c r="AR142" s="1603">
        <v>0</v>
      </c>
      <c r="AS142" s="1603">
        <v>0</v>
      </c>
      <c r="AT142" s="1603">
        <v>0</v>
      </c>
      <c r="AU142" s="1603">
        <v>0</v>
      </c>
      <c r="AV142" s="1603">
        <v>0</v>
      </c>
      <c r="AW142" s="1603">
        <v>0</v>
      </c>
      <c r="AX142" s="1603">
        <v>0</v>
      </c>
      <c r="AY142" s="1554"/>
    </row>
    <row r="143" spans="2:51" ht="9.9499999999999993" customHeight="1" x14ac:dyDescent="0.2">
      <c r="B143" s="4097"/>
      <c r="D143" s="3936"/>
      <c r="E143" s="1555"/>
      <c r="F143" s="1555"/>
      <c r="G143" s="1555"/>
      <c r="H143" s="3936"/>
      <c r="I143" s="1555"/>
      <c r="J143" s="1555"/>
      <c r="K143" s="1555"/>
      <c r="L143" s="3936"/>
      <c r="M143" s="1555"/>
      <c r="N143" s="1555"/>
      <c r="O143" s="1555"/>
      <c r="P143" s="3936"/>
      <c r="Q143" s="1555"/>
      <c r="R143" s="1555"/>
      <c r="S143" s="1555"/>
      <c r="T143" s="3936"/>
      <c r="U143" s="1555"/>
      <c r="V143" s="1555"/>
      <c r="W143" s="1555"/>
      <c r="X143" s="3936"/>
      <c r="Y143" s="1555"/>
      <c r="Z143" s="1555"/>
      <c r="AA143" s="1555"/>
      <c r="AB143" s="3936"/>
      <c r="AC143" s="1555"/>
      <c r="AD143" s="1555"/>
      <c r="AE143" s="1555"/>
      <c r="AF143" s="1603">
        <v>0</v>
      </c>
      <c r="AG143" s="1603">
        <v>0</v>
      </c>
      <c r="AH143" s="1603">
        <v>0</v>
      </c>
      <c r="AI143" s="1603">
        <v>0</v>
      </c>
      <c r="AJ143" s="1603">
        <v>0</v>
      </c>
      <c r="AK143" s="1603">
        <v>0</v>
      </c>
      <c r="AL143" s="1603">
        <v>0</v>
      </c>
      <c r="AM143" s="1603">
        <v>0</v>
      </c>
      <c r="AN143" s="1603">
        <v>0</v>
      </c>
      <c r="AO143" s="1603">
        <v>0</v>
      </c>
      <c r="AP143" s="1603">
        <v>0</v>
      </c>
      <c r="AQ143" s="1603">
        <v>0</v>
      </c>
      <c r="AR143" s="1603">
        <v>0</v>
      </c>
      <c r="AS143" s="1603">
        <v>0</v>
      </c>
      <c r="AT143" s="1603">
        <v>0</v>
      </c>
      <c r="AU143" s="1603">
        <v>0</v>
      </c>
      <c r="AV143" s="1603">
        <v>0</v>
      </c>
      <c r="AW143" s="1603">
        <v>0</v>
      </c>
      <c r="AX143" s="1603">
        <v>0</v>
      </c>
      <c r="AY143" s="1554"/>
    </row>
    <row r="144" spans="2:51" ht="9.9499999999999993" customHeight="1" x14ac:dyDescent="0.2">
      <c r="B144" s="4097"/>
      <c r="D144" s="1565"/>
      <c r="E144" s="1566"/>
      <c r="F144" s="1566"/>
      <c r="G144" s="1566"/>
      <c r="H144" s="1567"/>
      <c r="I144" s="1566"/>
      <c r="J144" s="1566"/>
      <c r="K144" s="1566"/>
      <c r="L144" s="1568"/>
      <c r="M144" s="1566"/>
      <c r="N144" s="1566"/>
      <c r="O144" s="1566"/>
      <c r="P144" s="1569"/>
      <c r="Q144" s="1566"/>
      <c r="R144" s="1566"/>
      <c r="S144" s="1566"/>
      <c r="T144" s="1569"/>
      <c r="U144" s="1566"/>
      <c r="V144" s="1566"/>
      <c r="W144" s="1566"/>
      <c r="X144" s="1569"/>
      <c r="Y144" s="1566"/>
      <c r="Z144" s="1566"/>
      <c r="AA144" s="1566"/>
      <c r="AB144" s="1569"/>
      <c r="AC144" s="1566"/>
      <c r="AD144" s="1566"/>
      <c r="AE144" s="1566"/>
      <c r="AF144" s="1603">
        <v>0</v>
      </c>
      <c r="AG144" s="1603">
        <v>0</v>
      </c>
      <c r="AH144" s="1603">
        <v>0</v>
      </c>
      <c r="AI144" s="1603">
        <v>0</v>
      </c>
      <c r="AJ144" s="1603">
        <v>0</v>
      </c>
      <c r="AK144" s="1603">
        <v>0</v>
      </c>
      <c r="AL144" s="1603">
        <v>0</v>
      </c>
      <c r="AM144" s="1603">
        <v>0</v>
      </c>
      <c r="AN144" s="1603">
        <v>0</v>
      </c>
      <c r="AO144" s="1603">
        <v>0</v>
      </c>
      <c r="AP144" s="1603">
        <v>0</v>
      </c>
      <c r="AQ144" s="1603">
        <v>0</v>
      </c>
      <c r="AR144" s="1603">
        <v>0</v>
      </c>
      <c r="AS144" s="1603">
        <v>0</v>
      </c>
      <c r="AT144" s="1603">
        <v>0</v>
      </c>
      <c r="AU144" s="1603">
        <v>0</v>
      </c>
      <c r="AV144" s="1603">
        <v>0</v>
      </c>
      <c r="AW144" s="1603">
        <v>0</v>
      </c>
      <c r="AX144" s="1603">
        <v>0</v>
      </c>
      <c r="AY144" s="1554"/>
    </row>
    <row r="145" spans="2:51" ht="9.9499999999999993" customHeight="1" x14ac:dyDescent="0.2">
      <c r="B145" s="4097"/>
      <c r="D145" s="3934"/>
      <c r="E145" s="1555"/>
      <c r="F145" s="1555"/>
      <c r="G145" s="1555"/>
      <c r="H145" s="3934"/>
      <c r="I145" s="1555"/>
      <c r="J145" s="1555"/>
      <c r="K145" s="1555"/>
      <c r="L145" s="3934"/>
      <c r="M145" s="1555"/>
      <c r="N145" s="1555"/>
      <c r="O145" s="1555"/>
      <c r="P145" s="3934"/>
      <c r="Q145" s="1555"/>
      <c r="R145" s="1555"/>
      <c r="S145" s="1555"/>
      <c r="T145" s="3934"/>
      <c r="U145" s="1555"/>
      <c r="V145" s="1555"/>
      <c r="W145" s="1555"/>
      <c r="X145" s="3934"/>
      <c r="Y145" s="1555"/>
      <c r="Z145" s="1555"/>
      <c r="AA145" s="1555"/>
      <c r="AB145" s="3934"/>
      <c r="AC145" s="1555"/>
      <c r="AD145" s="1555"/>
      <c r="AE145" s="1555"/>
      <c r="AF145" s="1603">
        <v>0</v>
      </c>
      <c r="AG145" s="1603">
        <v>0</v>
      </c>
      <c r="AH145" s="1603">
        <v>0</v>
      </c>
      <c r="AI145" s="1603">
        <v>0</v>
      </c>
      <c r="AJ145" s="1603">
        <v>0</v>
      </c>
      <c r="AK145" s="1603">
        <v>0</v>
      </c>
      <c r="AL145" s="1603">
        <v>0</v>
      </c>
      <c r="AM145" s="1603">
        <v>0</v>
      </c>
      <c r="AN145" s="1603">
        <v>0</v>
      </c>
      <c r="AO145" s="1603">
        <v>0</v>
      </c>
      <c r="AP145" s="1603">
        <v>0</v>
      </c>
      <c r="AQ145" s="1603">
        <v>0</v>
      </c>
      <c r="AR145" s="1603">
        <v>0</v>
      </c>
      <c r="AS145" s="1603">
        <v>0</v>
      </c>
      <c r="AT145" s="1603">
        <v>0</v>
      </c>
      <c r="AU145" s="1603">
        <v>0</v>
      </c>
      <c r="AV145" s="1603">
        <v>0</v>
      </c>
      <c r="AW145" s="1603">
        <v>0</v>
      </c>
      <c r="AX145" s="1603">
        <v>0</v>
      </c>
      <c r="AY145" s="1554"/>
    </row>
    <row r="146" spans="2:51" ht="5.0999999999999996" customHeight="1" x14ac:dyDescent="0.2">
      <c r="B146" s="4097"/>
      <c r="D146" s="3935"/>
      <c r="E146" s="1559"/>
      <c r="F146" s="1560"/>
      <c r="G146" s="1559"/>
      <c r="H146" s="3935"/>
      <c r="I146" s="1559"/>
      <c r="J146" s="1560"/>
      <c r="K146" s="1559"/>
      <c r="L146" s="3935"/>
      <c r="M146" s="1559"/>
      <c r="N146" s="1560"/>
      <c r="O146" s="1559"/>
      <c r="P146" s="3935"/>
      <c r="Q146" s="1559"/>
      <c r="R146" s="1560"/>
      <c r="S146" s="1559"/>
      <c r="T146" s="3935"/>
      <c r="U146" s="1559"/>
      <c r="V146" s="1560"/>
      <c r="W146" s="1559"/>
      <c r="X146" s="3935"/>
      <c r="Y146" s="1559"/>
      <c r="Z146" s="1560"/>
      <c r="AA146" s="1559"/>
      <c r="AB146" s="3935"/>
      <c r="AC146" s="1559"/>
      <c r="AD146" s="1560"/>
      <c r="AE146" s="1559"/>
      <c r="AF146" s="1603">
        <v>0</v>
      </c>
      <c r="AG146" s="1603">
        <v>0</v>
      </c>
      <c r="AH146" s="1603">
        <v>0</v>
      </c>
      <c r="AI146" s="1603">
        <v>0</v>
      </c>
      <c r="AJ146" s="1603">
        <v>0</v>
      </c>
      <c r="AK146" s="1603">
        <v>0</v>
      </c>
      <c r="AL146" s="1603">
        <v>0</v>
      </c>
      <c r="AM146" s="1603">
        <v>0</v>
      </c>
      <c r="AN146" s="1603">
        <v>0</v>
      </c>
      <c r="AO146" s="1603">
        <v>0</v>
      </c>
      <c r="AP146" s="1603">
        <v>0</v>
      </c>
      <c r="AQ146" s="1603">
        <v>0</v>
      </c>
      <c r="AR146" s="1603">
        <v>0</v>
      </c>
      <c r="AS146" s="1603">
        <v>0</v>
      </c>
      <c r="AT146" s="1603">
        <v>0</v>
      </c>
      <c r="AU146" s="1603">
        <v>0</v>
      </c>
      <c r="AV146" s="1603">
        <v>0</v>
      </c>
      <c r="AW146" s="1603">
        <v>0</v>
      </c>
      <c r="AX146" s="1603">
        <v>0</v>
      </c>
      <c r="AY146" s="1554"/>
    </row>
    <row r="147" spans="2:51" ht="9.9499999999999993" customHeight="1" x14ac:dyDescent="0.2">
      <c r="B147" s="4097"/>
      <c r="D147" s="3936"/>
      <c r="E147" s="1555"/>
      <c r="F147" s="1555"/>
      <c r="G147" s="1555"/>
      <c r="H147" s="3936"/>
      <c r="I147" s="1555"/>
      <c r="J147" s="1555"/>
      <c r="K147" s="1555"/>
      <c r="L147" s="3936"/>
      <c r="M147" s="1555"/>
      <c r="N147" s="1555"/>
      <c r="O147" s="1555"/>
      <c r="P147" s="3936"/>
      <c r="Q147" s="1555"/>
      <c r="R147" s="1555"/>
      <c r="S147" s="1555"/>
      <c r="T147" s="3936"/>
      <c r="U147" s="1555"/>
      <c r="V147" s="1555"/>
      <c r="W147" s="1555"/>
      <c r="X147" s="3936"/>
      <c r="Y147" s="1555"/>
      <c r="Z147" s="1555"/>
      <c r="AA147" s="1555"/>
      <c r="AB147" s="3936"/>
      <c r="AC147" s="1555"/>
      <c r="AD147" s="1555"/>
      <c r="AE147" s="1555"/>
      <c r="AF147" s="1603">
        <v>0</v>
      </c>
      <c r="AG147" s="1603">
        <v>0</v>
      </c>
      <c r="AH147" s="1603">
        <v>0</v>
      </c>
      <c r="AI147" s="1603">
        <v>0</v>
      </c>
      <c r="AJ147" s="1603">
        <v>0</v>
      </c>
      <c r="AK147" s="1603">
        <v>0</v>
      </c>
      <c r="AL147" s="1603">
        <v>0</v>
      </c>
      <c r="AM147" s="1603">
        <v>0</v>
      </c>
      <c r="AN147" s="1603">
        <v>0</v>
      </c>
      <c r="AO147" s="1603">
        <v>0</v>
      </c>
      <c r="AP147" s="1603">
        <v>0</v>
      </c>
      <c r="AQ147" s="1603">
        <v>0</v>
      </c>
      <c r="AR147" s="1603">
        <v>0</v>
      </c>
      <c r="AS147" s="1603">
        <v>0</v>
      </c>
      <c r="AT147" s="1603">
        <v>0</v>
      </c>
      <c r="AU147" s="1603">
        <v>0</v>
      </c>
      <c r="AV147" s="1603">
        <v>0</v>
      </c>
      <c r="AW147" s="1603">
        <v>0</v>
      </c>
      <c r="AX147" s="1603">
        <v>0</v>
      </c>
      <c r="AY147" s="1554"/>
    </row>
    <row r="148" spans="2:51" ht="9.9499999999999993" customHeight="1" x14ac:dyDescent="0.2">
      <c r="B148" s="4097"/>
      <c r="D148" s="1565"/>
      <c r="E148" s="1566"/>
      <c r="F148" s="1566"/>
      <c r="G148" s="1566"/>
      <c r="H148" s="1567"/>
      <c r="I148" s="1566"/>
      <c r="J148" s="1566"/>
      <c r="K148" s="1566"/>
      <c r="L148" s="1568"/>
      <c r="M148" s="1566"/>
      <c r="N148" s="1566"/>
      <c r="O148" s="1566"/>
      <c r="P148" s="1569"/>
      <c r="Q148" s="1566"/>
      <c r="R148" s="1566"/>
      <c r="S148" s="1566"/>
      <c r="T148" s="1569"/>
      <c r="U148" s="1566"/>
      <c r="V148" s="1566"/>
      <c r="W148" s="1566"/>
      <c r="X148" s="1569"/>
      <c r="Y148" s="1566"/>
      <c r="Z148" s="1566"/>
      <c r="AA148" s="1566"/>
      <c r="AB148" s="1569"/>
      <c r="AC148" s="1566"/>
      <c r="AD148" s="1566"/>
      <c r="AE148" s="1566"/>
      <c r="AF148" s="1603">
        <v>0</v>
      </c>
      <c r="AG148" s="1603">
        <v>0</v>
      </c>
      <c r="AH148" s="1603">
        <v>0</v>
      </c>
      <c r="AI148" s="1603">
        <v>0</v>
      </c>
      <c r="AJ148" s="1603">
        <v>0</v>
      </c>
      <c r="AK148" s="1603">
        <v>0</v>
      </c>
      <c r="AL148" s="1603">
        <v>0</v>
      </c>
      <c r="AM148" s="1603">
        <v>0</v>
      </c>
      <c r="AN148" s="1603">
        <v>0</v>
      </c>
      <c r="AO148" s="1603">
        <v>0</v>
      </c>
      <c r="AP148" s="1603">
        <v>0</v>
      </c>
      <c r="AQ148" s="1603">
        <v>0</v>
      </c>
      <c r="AR148" s="1603">
        <v>0</v>
      </c>
      <c r="AS148" s="1603">
        <v>0</v>
      </c>
      <c r="AT148" s="1603">
        <v>0</v>
      </c>
      <c r="AU148" s="1603">
        <v>0</v>
      </c>
      <c r="AV148" s="1603">
        <v>0</v>
      </c>
      <c r="AW148" s="1603">
        <v>0</v>
      </c>
      <c r="AX148" s="1603">
        <v>0</v>
      </c>
      <c r="AY148" s="1554"/>
    </row>
    <row r="149" spans="2:51" ht="9.9499999999999993" customHeight="1" x14ac:dyDescent="0.2">
      <c r="B149" s="4097"/>
      <c r="D149" s="3934"/>
      <c r="E149" s="1555"/>
      <c r="F149" s="1555"/>
      <c r="G149" s="1555"/>
      <c r="H149" s="3934"/>
      <c r="I149" s="1555"/>
      <c r="J149" s="1555"/>
      <c r="K149" s="1555"/>
      <c r="L149" s="3934"/>
      <c r="M149" s="1555"/>
      <c r="N149" s="1555"/>
      <c r="O149" s="1555"/>
      <c r="P149" s="3934"/>
      <c r="Q149" s="1555"/>
      <c r="R149" s="1555"/>
      <c r="S149" s="1555"/>
      <c r="T149" s="3934"/>
      <c r="U149" s="1555"/>
      <c r="V149" s="1555"/>
      <c r="W149" s="1555"/>
      <c r="X149" s="3934"/>
      <c r="Y149" s="1555"/>
      <c r="Z149" s="1555"/>
      <c r="AA149" s="1555"/>
      <c r="AB149" s="3934"/>
      <c r="AC149" s="1555"/>
      <c r="AD149" s="1555"/>
      <c r="AE149" s="1555"/>
      <c r="AF149" s="1603">
        <v>0</v>
      </c>
      <c r="AG149" s="1603">
        <v>0</v>
      </c>
      <c r="AH149" s="1603">
        <v>0</v>
      </c>
      <c r="AI149" s="1603">
        <v>0</v>
      </c>
      <c r="AJ149" s="1603">
        <v>0</v>
      </c>
      <c r="AK149" s="1603">
        <v>0</v>
      </c>
      <c r="AL149" s="1603">
        <v>0</v>
      </c>
      <c r="AM149" s="1603">
        <v>0</v>
      </c>
      <c r="AN149" s="1603">
        <v>0</v>
      </c>
      <c r="AO149" s="1603">
        <v>0</v>
      </c>
      <c r="AP149" s="1603">
        <v>0</v>
      </c>
      <c r="AQ149" s="1603">
        <v>0</v>
      </c>
      <c r="AR149" s="1603">
        <v>0</v>
      </c>
      <c r="AS149" s="1603">
        <v>0</v>
      </c>
      <c r="AT149" s="1603">
        <v>0</v>
      </c>
      <c r="AU149" s="1603">
        <v>0</v>
      </c>
      <c r="AV149" s="1603">
        <v>0</v>
      </c>
      <c r="AW149" s="1603">
        <v>0</v>
      </c>
      <c r="AX149" s="1603">
        <v>0</v>
      </c>
      <c r="AY149" s="1554"/>
    </row>
    <row r="150" spans="2:51" ht="5.0999999999999996" customHeight="1" x14ac:dyDescent="0.2">
      <c r="B150" s="4097"/>
      <c r="D150" s="3935"/>
      <c r="E150" s="1559"/>
      <c r="F150" s="1560"/>
      <c r="G150" s="1559"/>
      <c r="H150" s="3935"/>
      <c r="I150" s="1559"/>
      <c r="J150" s="1560"/>
      <c r="K150" s="1559"/>
      <c r="L150" s="3935"/>
      <c r="M150" s="1559"/>
      <c r="N150" s="1560"/>
      <c r="O150" s="1559"/>
      <c r="P150" s="3935"/>
      <c r="Q150" s="1559"/>
      <c r="R150" s="1560"/>
      <c r="S150" s="1559"/>
      <c r="T150" s="3935"/>
      <c r="U150" s="1559"/>
      <c r="V150" s="1560"/>
      <c r="W150" s="1559"/>
      <c r="X150" s="3935"/>
      <c r="Y150" s="1559"/>
      <c r="Z150" s="1560"/>
      <c r="AA150" s="1559"/>
      <c r="AB150" s="3935"/>
      <c r="AC150" s="1559"/>
      <c r="AD150" s="1560"/>
      <c r="AE150" s="1559"/>
      <c r="AF150" s="1603">
        <v>0</v>
      </c>
      <c r="AG150" s="1603">
        <v>0</v>
      </c>
      <c r="AH150" s="1603">
        <v>0</v>
      </c>
      <c r="AI150" s="1603">
        <v>0</v>
      </c>
      <c r="AJ150" s="1603">
        <v>0</v>
      </c>
      <c r="AK150" s="1603">
        <v>0</v>
      </c>
      <c r="AL150" s="1603">
        <v>0</v>
      </c>
      <c r="AM150" s="1603">
        <v>0</v>
      </c>
      <c r="AN150" s="1603">
        <v>0</v>
      </c>
      <c r="AO150" s="1603">
        <v>0</v>
      </c>
      <c r="AP150" s="1603">
        <v>0</v>
      </c>
      <c r="AQ150" s="1603">
        <v>0</v>
      </c>
      <c r="AR150" s="1603">
        <v>0</v>
      </c>
      <c r="AS150" s="1603">
        <v>0</v>
      </c>
      <c r="AT150" s="1603">
        <v>0</v>
      </c>
      <c r="AU150" s="1603">
        <v>0</v>
      </c>
      <c r="AV150" s="1603">
        <v>0</v>
      </c>
      <c r="AW150" s="1603">
        <v>0</v>
      </c>
      <c r="AX150" s="1603">
        <v>0</v>
      </c>
      <c r="AY150" s="1554"/>
    </row>
    <row r="151" spans="2:51" ht="9.9499999999999993" customHeight="1" x14ac:dyDescent="0.2">
      <c r="B151" s="4098"/>
      <c r="D151" s="3936"/>
      <c r="E151" s="1555"/>
      <c r="F151" s="1555"/>
      <c r="G151" s="1555"/>
      <c r="H151" s="3936"/>
      <c r="I151" s="1555"/>
      <c r="J151" s="1555"/>
      <c r="K151" s="1555"/>
      <c r="L151" s="3936"/>
      <c r="M151" s="1555"/>
      <c r="N151" s="1555"/>
      <c r="O151" s="1555"/>
      <c r="P151" s="3936"/>
      <c r="Q151" s="1555"/>
      <c r="R151" s="1555"/>
      <c r="S151" s="1555"/>
      <c r="T151" s="3936"/>
      <c r="U151" s="1555"/>
      <c r="V151" s="1555"/>
      <c r="W151" s="1555"/>
      <c r="X151" s="3936"/>
      <c r="Y151" s="1555"/>
      <c r="Z151" s="1555"/>
      <c r="AA151" s="1555"/>
      <c r="AB151" s="3936"/>
      <c r="AC151" s="1555"/>
      <c r="AD151" s="1555"/>
      <c r="AE151" s="1555"/>
      <c r="AF151" s="1603">
        <v>0</v>
      </c>
      <c r="AG151" s="1603">
        <v>0</v>
      </c>
      <c r="AH151" s="1603">
        <v>0</v>
      </c>
      <c r="AI151" s="1603">
        <v>0</v>
      </c>
      <c r="AJ151" s="1603">
        <v>0</v>
      </c>
      <c r="AK151" s="1603">
        <v>0</v>
      </c>
      <c r="AL151" s="1603">
        <v>0</v>
      </c>
      <c r="AM151" s="1603">
        <v>0</v>
      </c>
      <c r="AN151" s="1603">
        <v>0</v>
      </c>
      <c r="AO151" s="1603">
        <v>0</v>
      </c>
      <c r="AP151" s="1603">
        <v>0</v>
      </c>
      <c r="AQ151" s="1603">
        <v>0</v>
      </c>
      <c r="AR151" s="1603">
        <v>0</v>
      </c>
      <c r="AS151" s="1603">
        <v>0</v>
      </c>
      <c r="AT151" s="1603">
        <v>0</v>
      </c>
      <c r="AU151" s="1603">
        <v>0</v>
      </c>
      <c r="AV151" s="1603">
        <v>0</v>
      </c>
      <c r="AW151" s="1603">
        <v>0</v>
      </c>
      <c r="AX151" s="1603">
        <v>0</v>
      </c>
      <c r="AY151" s="1554"/>
    </row>
    <row r="152" spans="2:51" ht="9.9499999999999993" customHeight="1" x14ac:dyDescent="0.25">
      <c r="B152" s="1564"/>
      <c r="D152" s="1567"/>
      <c r="E152" s="1566"/>
      <c r="F152" s="1566"/>
      <c r="G152" s="1566"/>
      <c r="H152" s="1565"/>
      <c r="I152" s="1566"/>
      <c r="J152" s="1566"/>
      <c r="K152" s="1566"/>
      <c r="L152" s="1568"/>
      <c r="M152" s="1550"/>
      <c r="N152" s="1555"/>
      <c r="O152" s="1555"/>
      <c r="P152" s="1569"/>
      <c r="Q152" s="1566"/>
      <c r="R152" s="1566"/>
      <c r="S152" s="1566"/>
      <c r="T152" s="1569"/>
      <c r="U152" s="1566"/>
      <c r="V152" s="1566"/>
      <c r="X152" s="1569"/>
      <c r="Y152" s="1566"/>
      <c r="Z152" s="1566"/>
      <c r="AA152" s="1566"/>
      <c r="AB152" s="1569"/>
      <c r="AC152" s="1566"/>
      <c r="AD152" s="1566"/>
      <c r="AE152" s="1566"/>
      <c r="AF152" s="1603">
        <v>0</v>
      </c>
      <c r="AG152" s="1603">
        <v>0</v>
      </c>
      <c r="AH152" s="1603">
        <v>0</v>
      </c>
      <c r="AI152" s="1603">
        <v>0</v>
      </c>
      <c r="AJ152" s="1603">
        <v>0</v>
      </c>
      <c r="AK152" s="1603">
        <v>0</v>
      </c>
      <c r="AL152" s="1603">
        <v>0</v>
      </c>
      <c r="AM152" s="1603">
        <v>0</v>
      </c>
      <c r="AN152" s="1603">
        <v>0</v>
      </c>
      <c r="AO152" s="1603">
        <v>0</v>
      </c>
      <c r="AP152" s="1603">
        <v>0</v>
      </c>
      <c r="AQ152" s="1603">
        <v>0</v>
      </c>
      <c r="AR152" s="1603">
        <v>0</v>
      </c>
      <c r="AS152" s="1603">
        <v>0</v>
      </c>
      <c r="AT152" s="1603">
        <v>0</v>
      </c>
      <c r="AU152" s="1603">
        <v>0</v>
      </c>
      <c r="AV152" s="1603">
        <v>0</v>
      </c>
      <c r="AW152" s="1603">
        <v>0</v>
      </c>
      <c r="AX152" s="1603">
        <v>0</v>
      </c>
      <c r="AY152" s="1554"/>
    </row>
    <row r="153" spans="2:51" ht="9.9499999999999993" customHeight="1" x14ac:dyDescent="0.2">
      <c r="B153" s="4106">
        <f>(INT(MOD(INT((D153-2)/7)+0.6,52+5/28))+1)</f>
        <v>20</v>
      </c>
      <c r="D153" s="4109">
        <f>AB129+1</f>
        <v>42870</v>
      </c>
      <c r="E153" s="1555"/>
      <c r="F153" s="1555"/>
      <c r="G153" s="1555"/>
      <c r="H153" s="4109">
        <f>D153+1</f>
        <v>42871</v>
      </c>
      <c r="I153" s="1555"/>
      <c r="J153" s="1555"/>
      <c r="K153" s="1555"/>
      <c r="L153" s="4109">
        <f>H153+1</f>
        <v>42872</v>
      </c>
      <c r="M153" s="1555"/>
      <c r="N153" s="1555"/>
      <c r="O153" s="1555"/>
      <c r="P153" s="4109">
        <f>L153+1</f>
        <v>42873</v>
      </c>
      <c r="Q153" s="1555"/>
      <c r="R153" s="1555"/>
      <c r="S153" s="1555"/>
      <c r="T153" s="4109">
        <f>P153+1</f>
        <v>42874</v>
      </c>
      <c r="U153" s="1555"/>
      <c r="V153" s="1555"/>
      <c r="W153" s="1555"/>
      <c r="X153" s="4109">
        <f>T153+1</f>
        <v>42875</v>
      </c>
      <c r="Y153" s="1555"/>
      <c r="Z153" s="1555"/>
      <c r="AA153" s="1555"/>
      <c r="AB153" s="4109">
        <f>X153+1</f>
        <v>42876</v>
      </c>
      <c r="AC153" s="1555"/>
      <c r="AD153" s="1555"/>
      <c r="AE153" s="1555"/>
      <c r="AF153" s="1603">
        <v>0</v>
      </c>
      <c r="AG153" s="1603">
        <v>0</v>
      </c>
      <c r="AH153" s="1603">
        <v>0</v>
      </c>
      <c r="AI153" s="1603">
        <v>0</v>
      </c>
      <c r="AJ153" s="1603">
        <v>0</v>
      </c>
      <c r="AK153" s="1603">
        <v>0</v>
      </c>
      <c r="AL153" s="1603">
        <v>0</v>
      </c>
      <c r="AM153" s="1603">
        <v>0</v>
      </c>
      <c r="AN153" s="1603">
        <v>0</v>
      </c>
      <c r="AO153" s="1603">
        <v>0</v>
      </c>
      <c r="AP153" s="1603">
        <v>0</v>
      </c>
      <c r="AQ153" s="1603">
        <v>0</v>
      </c>
      <c r="AR153" s="1603">
        <v>0</v>
      </c>
      <c r="AS153" s="1603">
        <v>0</v>
      </c>
      <c r="AT153" s="1603">
        <v>0</v>
      </c>
      <c r="AU153" s="1603">
        <v>0</v>
      </c>
      <c r="AV153" s="1603">
        <v>0</v>
      </c>
      <c r="AW153" s="1603">
        <v>0</v>
      </c>
      <c r="AX153" s="1603">
        <v>0</v>
      </c>
      <c r="AY153" s="1554"/>
    </row>
    <row r="154" spans="2:51" ht="5.0999999999999996" customHeight="1" x14ac:dyDescent="0.2">
      <c r="B154" s="4107"/>
      <c r="D154" s="4110"/>
      <c r="E154" s="1559"/>
      <c r="F154" s="1560"/>
      <c r="G154" s="1559"/>
      <c r="H154" s="4110"/>
      <c r="I154" s="1559"/>
      <c r="J154" s="1560"/>
      <c r="K154" s="1559"/>
      <c r="L154" s="4110"/>
      <c r="M154" s="1559"/>
      <c r="N154" s="1560"/>
      <c r="O154" s="1559"/>
      <c r="P154" s="4110"/>
      <c r="Q154" s="1559"/>
      <c r="R154" s="1560"/>
      <c r="S154" s="1559"/>
      <c r="T154" s="4110"/>
      <c r="U154" s="1559"/>
      <c r="V154" s="1560"/>
      <c r="W154" s="1559"/>
      <c r="X154" s="4110"/>
      <c r="Y154" s="1559"/>
      <c r="Z154" s="1560"/>
      <c r="AA154" s="1559"/>
      <c r="AB154" s="4110"/>
      <c r="AC154" s="1559"/>
      <c r="AD154" s="1560"/>
      <c r="AE154" s="1559"/>
      <c r="AF154" s="1603">
        <v>0</v>
      </c>
      <c r="AG154" s="1603">
        <v>0</v>
      </c>
      <c r="AH154" s="1603">
        <v>0</v>
      </c>
      <c r="AI154" s="1603">
        <v>0</v>
      </c>
      <c r="AJ154" s="1603">
        <v>0</v>
      </c>
      <c r="AK154" s="1603">
        <v>0</v>
      </c>
      <c r="AL154" s="1603">
        <v>0</v>
      </c>
      <c r="AM154" s="1603">
        <v>0</v>
      </c>
      <c r="AN154" s="1603">
        <v>0</v>
      </c>
      <c r="AO154" s="1603">
        <v>0</v>
      </c>
      <c r="AP154" s="1603">
        <v>0</v>
      </c>
      <c r="AQ154" s="1603">
        <v>0</v>
      </c>
      <c r="AR154" s="1603">
        <v>0</v>
      </c>
      <c r="AS154" s="1603">
        <v>0</v>
      </c>
      <c r="AT154" s="1603">
        <v>0</v>
      </c>
      <c r="AU154" s="1603">
        <v>0</v>
      </c>
      <c r="AV154" s="1603">
        <v>0</v>
      </c>
      <c r="AW154" s="1603">
        <v>0</v>
      </c>
      <c r="AX154" s="1603">
        <v>0</v>
      </c>
      <c r="AY154" s="1554"/>
    </row>
    <row r="155" spans="2:51" ht="9.9499999999999993" customHeight="1" x14ac:dyDescent="0.2">
      <c r="B155" s="4108"/>
      <c r="D155" s="4111"/>
      <c r="E155" s="1555"/>
      <c r="F155" s="1555"/>
      <c r="G155" s="1555"/>
      <c r="H155" s="4111"/>
      <c r="I155" s="1555"/>
      <c r="J155" s="1555"/>
      <c r="K155" s="1555"/>
      <c r="L155" s="4111"/>
      <c r="M155" s="1555"/>
      <c r="N155" s="1555"/>
      <c r="O155" s="1555"/>
      <c r="P155" s="4111"/>
      <c r="Q155" s="1555"/>
      <c r="R155" s="1555"/>
      <c r="S155" s="1555"/>
      <c r="T155" s="4111"/>
      <c r="U155" s="1555"/>
      <c r="V155" s="1555"/>
      <c r="W155" s="1555"/>
      <c r="X155" s="4111"/>
      <c r="Y155" s="1555"/>
      <c r="Z155" s="1555"/>
      <c r="AA155" s="1555"/>
      <c r="AB155" s="4111"/>
      <c r="AC155" s="1555"/>
      <c r="AD155" s="1555"/>
      <c r="AE155" s="1555"/>
      <c r="AF155" s="1603">
        <v>0</v>
      </c>
      <c r="AG155" s="1603">
        <v>0</v>
      </c>
      <c r="AH155" s="1603">
        <v>0</v>
      </c>
      <c r="AI155" s="1603">
        <v>0</v>
      </c>
      <c r="AJ155" s="1603">
        <v>0</v>
      </c>
      <c r="AK155" s="1603">
        <v>0</v>
      </c>
      <c r="AL155" s="1603">
        <v>0</v>
      </c>
      <c r="AM155" s="1603">
        <v>0</v>
      </c>
      <c r="AN155" s="1603">
        <v>0</v>
      </c>
      <c r="AO155" s="1603">
        <v>0</v>
      </c>
      <c r="AP155" s="1603">
        <v>0</v>
      </c>
      <c r="AQ155" s="1603">
        <v>0</v>
      </c>
      <c r="AR155" s="1603">
        <v>0</v>
      </c>
      <c r="AS155" s="1603">
        <v>0</v>
      </c>
      <c r="AT155" s="1603">
        <v>0</v>
      </c>
      <c r="AU155" s="1603">
        <v>0</v>
      </c>
      <c r="AV155" s="1603">
        <v>0</v>
      </c>
      <c r="AW155" s="1603">
        <v>0</v>
      </c>
      <c r="AX155" s="1603">
        <v>0</v>
      </c>
      <c r="AY155" s="1554"/>
    </row>
    <row r="156" spans="2:51" ht="9.9499999999999993" customHeight="1" x14ac:dyDescent="0.25">
      <c r="B156" s="1564"/>
      <c r="D156" s="1567"/>
      <c r="E156" s="1566"/>
      <c r="F156" s="1566"/>
      <c r="G156" s="1566"/>
      <c r="H156" s="1565"/>
      <c r="I156" s="1566"/>
      <c r="J156" s="1566"/>
      <c r="K156" s="1566"/>
      <c r="L156" s="1568"/>
      <c r="M156" s="1550"/>
      <c r="N156" s="1555"/>
      <c r="O156" s="1555"/>
      <c r="P156" s="1569"/>
      <c r="Q156" s="1566"/>
      <c r="R156" s="1566"/>
      <c r="S156" s="1566"/>
      <c r="T156" s="1569"/>
      <c r="U156" s="1566"/>
      <c r="V156" s="1566"/>
      <c r="X156" s="1569"/>
      <c r="Y156" s="1566"/>
      <c r="Z156" s="1566"/>
      <c r="AA156" s="1566"/>
      <c r="AB156" s="1569"/>
      <c r="AC156" s="1566"/>
      <c r="AD156" s="1566"/>
      <c r="AE156" s="1566"/>
      <c r="AF156" s="1603">
        <v>0</v>
      </c>
      <c r="AG156" s="1603">
        <v>0</v>
      </c>
      <c r="AH156" s="1603">
        <v>0</v>
      </c>
      <c r="AI156" s="1603">
        <v>0</v>
      </c>
      <c r="AJ156" s="1603">
        <v>0</v>
      </c>
      <c r="AK156" s="1603">
        <v>0</v>
      </c>
      <c r="AL156" s="1603">
        <v>0</v>
      </c>
      <c r="AM156" s="1603">
        <v>0</v>
      </c>
      <c r="AN156" s="1603">
        <v>0</v>
      </c>
      <c r="AO156" s="1603">
        <v>0</v>
      </c>
      <c r="AP156" s="1603">
        <v>0</v>
      </c>
      <c r="AQ156" s="1603">
        <v>0</v>
      </c>
      <c r="AR156" s="1603">
        <v>0</v>
      </c>
      <c r="AS156" s="1603">
        <v>0</v>
      </c>
      <c r="AT156" s="1603">
        <v>0</v>
      </c>
      <c r="AU156" s="1603">
        <v>0</v>
      </c>
      <c r="AV156" s="1603">
        <v>0</v>
      </c>
      <c r="AW156" s="1603">
        <v>0</v>
      </c>
      <c r="AX156" s="1603">
        <v>0</v>
      </c>
      <c r="AY156" s="1554"/>
    </row>
    <row r="157" spans="2:51" ht="9.9499999999999993" customHeight="1" x14ac:dyDescent="0.2">
      <c r="B157" s="4103" t="s">
        <v>1318</v>
      </c>
      <c r="D157" s="3934"/>
      <c r="E157" s="1555"/>
      <c r="F157" s="1555"/>
      <c r="G157" s="1555"/>
      <c r="H157" s="3934"/>
      <c r="I157" s="1555"/>
      <c r="J157" s="1555"/>
      <c r="K157" s="1555"/>
      <c r="L157" s="3934"/>
      <c r="M157" s="1555"/>
      <c r="N157" s="1555"/>
      <c r="O157" s="1555"/>
      <c r="P157" s="3934"/>
      <c r="Q157" s="1555"/>
      <c r="R157" s="1555"/>
      <c r="S157" s="1555"/>
      <c r="T157" s="3934"/>
      <c r="U157" s="1555"/>
      <c r="V157" s="1555"/>
      <c r="W157" s="1555"/>
      <c r="X157" s="3934"/>
      <c r="Y157" s="1555"/>
      <c r="Z157" s="1555"/>
      <c r="AA157" s="1555"/>
      <c r="AB157" s="3934"/>
      <c r="AC157" s="1555"/>
      <c r="AD157" s="1555"/>
      <c r="AE157" s="1555"/>
      <c r="AF157" s="1603">
        <v>0</v>
      </c>
      <c r="AG157" s="1603">
        <v>0</v>
      </c>
      <c r="AH157" s="1603">
        <v>0</v>
      </c>
      <c r="AI157" s="1603">
        <v>0</v>
      </c>
      <c r="AJ157" s="1603">
        <v>0</v>
      </c>
      <c r="AK157" s="1603">
        <v>0</v>
      </c>
      <c r="AL157" s="1603">
        <v>0</v>
      </c>
      <c r="AM157" s="1603">
        <v>0</v>
      </c>
      <c r="AN157" s="1603">
        <v>0</v>
      </c>
      <c r="AO157" s="1603">
        <v>0</v>
      </c>
      <c r="AP157" s="1603">
        <v>0</v>
      </c>
      <c r="AQ157" s="1603">
        <v>0</v>
      </c>
      <c r="AR157" s="1603">
        <v>0</v>
      </c>
      <c r="AS157" s="1603">
        <v>0</v>
      </c>
      <c r="AT157" s="1603">
        <v>0</v>
      </c>
      <c r="AU157" s="1603">
        <v>0</v>
      </c>
      <c r="AV157" s="1603">
        <v>0</v>
      </c>
      <c r="AW157" s="1603">
        <v>0</v>
      </c>
      <c r="AX157" s="1603">
        <v>0</v>
      </c>
      <c r="AY157" s="1554"/>
    </row>
    <row r="158" spans="2:51" ht="5.0999999999999996" customHeight="1" x14ac:dyDescent="0.2">
      <c r="B158" s="4104"/>
      <c r="D158" s="3935"/>
      <c r="E158" s="1559"/>
      <c r="F158" s="1560"/>
      <c r="G158" s="1559"/>
      <c r="H158" s="3935"/>
      <c r="I158" s="1559"/>
      <c r="J158" s="1560"/>
      <c r="K158" s="1559"/>
      <c r="L158" s="3935"/>
      <c r="M158" s="1559"/>
      <c r="N158" s="1560"/>
      <c r="O158" s="1559"/>
      <c r="P158" s="3935"/>
      <c r="Q158" s="1559"/>
      <c r="R158" s="1560"/>
      <c r="S158" s="1559"/>
      <c r="T158" s="3935"/>
      <c r="U158" s="1559"/>
      <c r="V158" s="1560"/>
      <c r="W158" s="1559"/>
      <c r="X158" s="3935"/>
      <c r="Y158" s="1559"/>
      <c r="Z158" s="1560"/>
      <c r="AA158" s="1559"/>
      <c r="AB158" s="3935"/>
      <c r="AC158" s="1559"/>
      <c r="AD158" s="1560"/>
      <c r="AE158" s="1559"/>
      <c r="AF158" s="1603">
        <v>0</v>
      </c>
      <c r="AG158" s="1603">
        <v>0</v>
      </c>
      <c r="AH158" s="1603">
        <v>0</v>
      </c>
      <c r="AI158" s="1603">
        <v>0</v>
      </c>
      <c r="AJ158" s="1603">
        <v>0</v>
      </c>
      <c r="AK158" s="1603">
        <v>0</v>
      </c>
      <c r="AL158" s="1603">
        <v>0</v>
      </c>
      <c r="AM158" s="1603">
        <v>0</v>
      </c>
      <c r="AN158" s="1603">
        <v>0</v>
      </c>
      <c r="AO158" s="1603">
        <v>0</v>
      </c>
      <c r="AP158" s="1603">
        <v>0</v>
      </c>
      <c r="AQ158" s="1603">
        <v>0</v>
      </c>
      <c r="AR158" s="1603">
        <v>0</v>
      </c>
      <c r="AS158" s="1603">
        <v>0</v>
      </c>
      <c r="AT158" s="1603">
        <v>0</v>
      </c>
      <c r="AU158" s="1603">
        <v>0</v>
      </c>
      <c r="AV158" s="1603">
        <v>0</v>
      </c>
      <c r="AW158" s="1603">
        <v>0</v>
      </c>
      <c r="AX158" s="1603">
        <v>0</v>
      </c>
      <c r="AY158" s="1554"/>
    </row>
    <row r="159" spans="2:51" ht="9.9499999999999993" customHeight="1" x14ac:dyDescent="0.2">
      <c r="B159" s="4104"/>
      <c r="D159" s="3936"/>
      <c r="E159" s="1555"/>
      <c r="F159" s="1555"/>
      <c r="G159" s="1555"/>
      <c r="H159" s="3936"/>
      <c r="I159" s="1555"/>
      <c r="J159" s="1555"/>
      <c r="K159" s="1555"/>
      <c r="L159" s="3936"/>
      <c r="M159" s="1555"/>
      <c r="N159" s="1555"/>
      <c r="O159" s="1555"/>
      <c r="P159" s="3936"/>
      <c r="Q159" s="1555"/>
      <c r="R159" s="1555"/>
      <c r="S159" s="1555"/>
      <c r="T159" s="3936"/>
      <c r="U159" s="1555"/>
      <c r="V159" s="1555"/>
      <c r="W159" s="1555"/>
      <c r="X159" s="3936"/>
      <c r="Y159" s="1555"/>
      <c r="Z159" s="1555"/>
      <c r="AA159" s="1555"/>
      <c r="AB159" s="3936"/>
      <c r="AC159" s="1555"/>
      <c r="AD159" s="1555"/>
      <c r="AE159" s="1555"/>
      <c r="AF159" s="1603">
        <v>0</v>
      </c>
      <c r="AG159" s="1603">
        <v>0</v>
      </c>
      <c r="AH159" s="1603">
        <v>0</v>
      </c>
      <c r="AI159" s="1603">
        <v>0</v>
      </c>
      <c r="AJ159" s="1603">
        <v>0</v>
      </c>
      <c r="AK159" s="1603">
        <v>0</v>
      </c>
      <c r="AL159" s="1603">
        <v>0</v>
      </c>
      <c r="AM159" s="1603">
        <v>0</v>
      </c>
      <c r="AN159" s="1603">
        <v>0</v>
      </c>
      <c r="AO159" s="1603">
        <v>0</v>
      </c>
      <c r="AP159" s="1603">
        <v>0</v>
      </c>
      <c r="AQ159" s="1603">
        <v>0</v>
      </c>
      <c r="AR159" s="1603">
        <v>0</v>
      </c>
      <c r="AS159" s="1603">
        <v>0</v>
      </c>
      <c r="AT159" s="1603">
        <v>0</v>
      </c>
      <c r="AU159" s="1603">
        <v>0</v>
      </c>
      <c r="AV159" s="1603">
        <v>0</v>
      </c>
      <c r="AW159" s="1603">
        <v>0</v>
      </c>
      <c r="AX159" s="1603">
        <v>0</v>
      </c>
      <c r="AY159" s="1554"/>
    </row>
    <row r="160" spans="2:51" ht="9.9499999999999993" customHeight="1" x14ac:dyDescent="0.2">
      <c r="B160" s="4104"/>
      <c r="D160" s="1565"/>
      <c r="E160" s="1566"/>
      <c r="F160" s="1566"/>
      <c r="G160" s="1566"/>
      <c r="H160" s="1567"/>
      <c r="I160" s="1566"/>
      <c r="J160" s="1566"/>
      <c r="K160" s="1566"/>
      <c r="L160" s="1568"/>
      <c r="M160" s="1566"/>
      <c r="N160" s="1566"/>
      <c r="O160" s="1566"/>
      <c r="P160" s="1569"/>
      <c r="Q160" s="1566"/>
      <c r="R160" s="1566"/>
      <c r="S160" s="1566"/>
      <c r="T160" s="1569"/>
      <c r="U160" s="1566"/>
      <c r="V160" s="1566"/>
      <c r="W160" s="1566"/>
      <c r="X160" s="1569"/>
      <c r="Y160" s="1566"/>
      <c r="Z160" s="1566"/>
      <c r="AA160" s="1566"/>
      <c r="AB160" s="1569"/>
      <c r="AC160" s="1566"/>
      <c r="AD160" s="1566"/>
      <c r="AE160" s="1566"/>
      <c r="AF160" s="1603">
        <v>0</v>
      </c>
      <c r="AG160" s="1603">
        <v>0</v>
      </c>
      <c r="AH160" s="1603">
        <v>0</v>
      </c>
      <c r="AI160" s="1603">
        <v>0</v>
      </c>
      <c r="AJ160" s="1603">
        <v>0</v>
      </c>
      <c r="AK160" s="1603">
        <v>0</v>
      </c>
      <c r="AL160" s="1603">
        <v>0</v>
      </c>
      <c r="AM160" s="1603">
        <v>0</v>
      </c>
      <c r="AN160" s="1603">
        <v>0</v>
      </c>
      <c r="AO160" s="1603">
        <v>0</v>
      </c>
      <c r="AP160" s="1603">
        <v>0</v>
      </c>
      <c r="AQ160" s="1603">
        <v>0</v>
      </c>
      <c r="AR160" s="1603">
        <v>0</v>
      </c>
      <c r="AS160" s="1603">
        <v>0</v>
      </c>
      <c r="AT160" s="1603">
        <v>0</v>
      </c>
      <c r="AU160" s="1603">
        <v>0</v>
      </c>
      <c r="AV160" s="1603">
        <v>0</v>
      </c>
      <c r="AW160" s="1603">
        <v>0</v>
      </c>
      <c r="AX160" s="1603">
        <v>0</v>
      </c>
      <c r="AY160" s="1554"/>
    </row>
    <row r="161" spans="2:51" ht="9.9499999999999993" customHeight="1" x14ac:dyDescent="0.2">
      <c r="B161" s="4104"/>
      <c r="D161" s="3934"/>
      <c r="E161" s="1555"/>
      <c r="F161" s="1555"/>
      <c r="G161" s="1555"/>
      <c r="H161" s="3934"/>
      <c r="I161" s="1555"/>
      <c r="J161" s="1555"/>
      <c r="K161" s="1555"/>
      <c r="L161" s="3934"/>
      <c r="M161" s="1555"/>
      <c r="N161" s="1555"/>
      <c r="O161" s="1555"/>
      <c r="P161" s="3934"/>
      <c r="Q161" s="1555"/>
      <c r="R161" s="1555"/>
      <c r="S161" s="1555"/>
      <c r="T161" s="3934"/>
      <c r="U161" s="1555"/>
      <c r="V161" s="1555"/>
      <c r="W161" s="1555"/>
      <c r="X161" s="3934"/>
      <c r="Y161" s="1555"/>
      <c r="Z161" s="1555"/>
      <c r="AA161" s="1555"/>
      <c r="AB161" s="3934"/>
      <c r="AC161" s="1555"/>
      <c r="AD161" s="1555"/>
      <c r="AE161" s="1555"/>
      <c r="AF161" s="1603">
        <v>0</v>
      </c>
      <c r="AG161" s="1603">
        <v>0</v>
      </c>
      <c r="AH161" s="1603">
        <v>0</v>
      </c>
      <c r="AI161" s="1603">
        <v>0</v>
      </c>
      <c r="AJ161" s="1603">
        <v>0</v>
      </c>
      <c r="AK161" s="1603">
        <v>0</v>
      </c>
      <c r="AL161" s="1603">
        <v>0</v>
      </c>
      <c r="AM161" s="1603">
        <v>0</v>
      </c>
      <c r="AN161" s="1603">
        <v>0</v>
      </c>
      <c r="AO161" s="1603">
        <v>0</v>
      </c>
      <c r="AP161" s="1603">
        <v>0</v>
      </c>
      <c r="AQ161" s="1603">
        <v>0</v>
      </c>
      <c r="AR161" s="1603">
        <v>0</v>
      </c>
      <c r="AS161" s="1603">
        <v>0</v>
      </c>
      <c r="AT161" s="1603">
        <v>0</v>
      </c>
      <c r="AU161" s="1603">
        <v>0</v>
      </c>
      <c r="AV161" s="1603">
        <v>0</v>
      </c>
      <c r="AW161" s="1603">
        <v>0</v>
      </c>
      <c r="AX161" s="1603">
        <v>0</v>
      </c>
      <c r="AY161" s="1554"/>
    </row>
    <row r="162" spans="2:51" ht="5.0999999999999996" customHeight="1" x14ac:dyDescent="0.2">
      <c r="B162" s="4104"/>
      <c r="D162" s="3935"/>
      <c r="E162" s="1559"/>
      <c r="F162" s="1560"/>
      <c r="G162" s="1559"/>
      <c r="H162" s="3935"/>
      <c r="I162" s="1559"/>
      <c r="J162" s="1560"/>
      <c r="K162" s="1559"/>
      <c r="L162" s="3935"/>
      <c r="M162" s="1559"/>
      <c r="N162" s="1560"/>
      <c r="O162" s="1559"/>
      <c r="P162" s="3935"/>
      <c r="Q162" s="1559"/>
      <c r="R162" s="1560"/>
      <c r="S162" s="1559"/>
      <c r="T162" s="3935"/>
      <c r="U162" s="1559"/>
      <c r="V162" s="1560"/>
      <c r="W162" s="1559"/>
      <c r="X162" s="3935"/>
      <c r="Y162" s="1559"/>
      <c r="Z162" s="1560"/>
      <c r="AA162" s="1559"/>
      <c r="AB162" s="3935"/>
      <c r="AC162" s="1559"/>
      <c r="AD162" s="1560"/>
      <c r="AE162" s="1559"/>
      <c r="AF162" s="1603">
        <v>0</v>
      </c>
      <c r="AG162" s="1603">
        <v>0</v>
      </c>
      <c r="AH162" s="1603">
        <v>0</v>
      </c>
      <c r="AI162" s="1603">
        <v>0</v>
      </c>
      <c r="AJ162" s="1603">
        <v>0</v>
      </c>
      <c r="AK162" s="1603">
        <v>0</v>
      </c>
      <c r="AL162" s="1603">
        <v>0</v>
      </c>
      <c r="AM162" s="1603">
        <v>0</v>
      </c>
      <c r="AN162" s="1603">
        <v>0</v>
      </c>
      <c r="AO162" s="1603">
        <v>0</v>
      </c>
      <c r="AP162" s="1603">
        <v>0</v>
      </c>
      <c r="AQ162" s="1603">
        <v>0</v>
      </c>
      <c r="AR162" s="1603">
        <v>0</v>
      </c>
      <c r="AS162" s="1603">
        <v>0</v>
      </c>
      <c r="AT162" s="1603">
        <v>0</v>
      </c>
      <c r="AU162" s="1603">
        <v>0</v>
      </c>
      <c r="AV162" s="1603">
        <v>0</v>
      </c>
      <c r="AW162" s="1603">
        <v>0</v>
      </c>
      <c r="AX162" s="1603">
        <v>0</v>
      </c>
      <c r="AY162" s="1554"/>
    </row>
    <row r="163" spans="2:51" ht="9.9499999999999993" customHeight="1" x14ac:dyDescent="0.2">
      <c r="B163" s="4104"/>
      <c r="D163" s="3936"/>
      <c r="E163" s="1555"/>
      <c r="F163" s="1555"/>
      <c r="G163" s="1555"/>
      <c r="H163" s="3936"/>
      <c r="I163" s="1555"/>
      <c r="J163" s="1555"/>
      <c r="K163" s="1555"/>
      <c r="L163" s="3936"/>
      <c r="M163" s="1555"/>
      <c r="N163" s="1555"/>
      <c r="O163" s="1555"/>
      <c r="P163" s="3936"/>
      <c r="Q163" s="1555"/>
      <c r="R163" s="1555"/>
      <c r="S163" s="1555"/>
      <c r="T163" s="3936"/>
      <c r="U163" s="1555"/>
      <c r="V163" s="1555"/>
      <c r="W163" s="1555"/>
      <c r="X163" s="3936"/>
      <c r="Y163" s="1555"/>
      <c r="Z163" s="1555"/>
      <c r="AA163" s="1555"/>
      <c r="AB163" s="3936"/>
      <c r="AC163" s="1555"/>
      <c r="AD163" s="1555"/>
      <c r="AE163" s="1555"/>
      <c r="AF163" s="1603">
        <v>0</v>
      </c>
      <c r="AG163" s="1603">
        <v>0</v>
      </c>
      <c r="AH163" s="1603">
        <v>0</v>
      </c>
      <c r="AI163" s="1603">
        <v>0</v>
      </c>
      <c r="AJ163" s="1603">
        <v>0</v>
      </c>
      <c r="AK163" s="1603">
        <v>0</v>
      </c>
      <c r="AL163" s="1603">
        <v>0</v>
      </c>
      <c r="AM163" s="1603">
        <v>0</v>
      </c>
      <c r="AN163" s="1603">
        <v>0</v>
      </c>
      <c r="AO163" s="1603">
        <v>0</v>
      </c>
      <c r="AP163" s="1603">
        <v>0</v>
      </c>
      <c r="AQ163" s="1603">
        <v>0</v>
      </c>
      <c r="AR163" s="1603">
        <v>0</v>
      </c>
      <c r="AS163" s="1603">
        <v>0</v>
      </c>
      <c r="AT163" s="1603">
        <v>0</v>
      </c>
      <c r="AU163" s="1603">
        <v>0</v>
      </c>
      <c r="AV163" s="1603">
        <v>0</v>
      </c>
      <c r="AW163" s="1603">
        <v>0</v>
      </c>
      <c r="AX163" s="1603">
        <v>0</v>
      </c>
      <c r="AY163" s="1554"/>
    </row>
    <row r="164" spans="2:51" ht="9.9499999999999993" customHeight="1" x14ac:dyDescent="0.2">
      <c r="B164" s="4104"/>
      <c r="D164" s="1565"/>
      <c r="E164" s="1566"/>
      <c r="F164" s="1566"/>
      <c r="G164" s="1566"/>
      <c r="H164" s="1567"/>
      <c r="I164" s="1566"/>
      <c r="J164" s="1566"/>
      <c r="K164" s="1566"/>
      <c r="L164" s="1568"/>
      <c r="M164" s="1566"/>
      <c r="N164" s="1566"/>
      <c r="O164" s="1566"/>
      <c r="P164" s="1569"/>
      <c r="Q164" s="1566"/>
      <c r="R164" s="1566"/>
      <c r="S164" s="1566"/>
      <c r="T164" s="1569"/>
      <c r="U164" s="1566"/>
      <c r="V164" s="1566"/>
      <c r="W164" s="1566"/>
      <c r="X164" s="1569"/>
      <c r="Y164" s="1566"/>
      <c r="Z164" s="1566"/>
      <c r="AA164" s="1566"/>
      <c r="AB164" s="1569"/>
      <c r="AC164" s="1566"/>
      <c r="AD164" s="1566"/>
      <c r="AE164" s="1566"/>
      <c r="AF164" s="1603">
        <v>0</v>
      </c>
      <c r="AG164" s="1603">
        <v>0</v>
      </c>
      <c r="AH164" s="1603">
        <v>0</v>
      </c>
      <c r="AI164" s="1603">
        <v>0</v>
      </c>
      <c r="AJ164" s="1603">
        <v>0</v>
      </c>
      <c r="AK164" s="1603">
        <v>0</v>
      </c>
      <c r="AL164" s="1603">
        <v>0</v>
      </c>
      <c r="AM164" s="1603">
        <v>0</v>
      </c>
      <c r="AN164" s="1603">
        <v>0</v>
      </c>
      <c r="AO164" s="1603">
        <v>0</v>
      </c>
      <c r="AP164" s="1603">
        <v>0</v>
      </c>
      <c r="AQ164" s="1603">
        <v>0</v>
      </c>
      <c r="AR164" s="1603">
        <v>0</v>
      </c>
      <c r="AS164" s="1603">
        <v>0</v>
      </c>
      <c r="AT164" s="1603">
        <v>0</v>
      </c>
      <c r="AU164" s="1603">
        <v>0</v>
      </c>
      <c r="AV164" s="1603">
        <v>0</v>
      </c>
      <c r="AW164" s="1603">
        <v>0</v>
      </c>
      <c r="AX164" s="1603">
        <v>0</v>
      </c>
      <c r="AY164" s="1554"/>
    </row>
    <row r="165" spans="2:51" ht="9.9499999999999993" customHeight="1" x14ac:dyDescent="0.2">
      <c r="B165" s="4104"/>
      <c r="D165" s="3934"/>
      <c r="E165" s="1555"/>
      <c r="F165" s="1555"/>
      <c r="G165" s="1555"/>
      <c r="H165" s="3934"/>
      <c r="I165" s="1555"/>
      <c r="J165" s="1555"/>
      <c r="K165" s="1555"/>
      <c r="L165" s="3934"/>
      <c r="M165" s="1555"/>
      <c r="N165" s="1555"/>
      <c r="O165" s="1555"/>
      <c r="P165" s="3934"/>
      <c r="Q165" s="1555"/>
      <c r="R165" s="1555"/>
      <c r="S165" s="1555"/>
      <c r="T165" s="3934"/>
      <c r="U165" s="1555"/>
      <c r="V165" s="1555"/>
      <c r="W165" s="1555"/>
      <c r="X165" s="3934"/>
      <c r="Y165" s="1555"/>
      <c r="Z165" s="1555"/>
      <c r="AA165" s="1555"/>
      <c r="AB165" s="3934"/>
      <c r="AC165" s="1555"/>
      <c r="AD165" s="1555"/>
      <c r="AE165" s="1555"/>
      <c r="AF165" s="1603">
        <v>0</v>
      </c>
      <c r="AG165" s="1603">
        <v>0</v>
      </c>
      <c r="AH165" s="1603">
        <v>0</v>
      </c>
      <c r="AI165" s="1603">
        <v>0</v>
      </c>
      <c r="AJ165" s="1603">
        <v>0</v>
      </c>
      <c r="AK165" s="1603">
        <v>0</v>
      </c>
      <c r="AL165" s="1603">
        <v>0</v>
      </c>
      <c r="AM165" s="1603">
        <v>0</v>
      </c>
      <c r="AN165" s="1603">
        <v>0</v>
      </c>
      <c r="AO165" s="1603">
        <v>0</v>
      </c>
      <c r="AP165" s="1603">
        <v>0</v>
      </c>
      <c r="AQ165" s="1603">
        <v>0</v>
      </c>
      <c r="AR165" s="1603">
        <v>0</v>
      </c>
      <c r="AS165" s="1603">
        <v>0</v>
      </c>
      <c r="AT165" s="1603">
        <v>0</v>
      </c>
      <c r="AU165" s="1603">
        <v>0</v>
      </c>
      <c r="AV165" s="1603">
        <v>0</v>
      </c>
      <c r="AW165" s="1603">
        <v>0</v>
      </c>
      <c r="AX165" s="1603">
        <v>0</v>
      </c>
      <c r="AY165" s="1554"/>
    </row>
    <row r="166" spans="2:51" ht="5.0999999999999996" customHeight="1" x14ac:dyDescent="0.2">
      <c r="B166" s="4104"/>
      <c r="D166" s="3935"/>
      <c r="E166" s="1559"/>
      <c r="F166" s="1560"/>
      <c r="G166" s="1559"/>
      <c r="H166" s="3935"/>
      <c r="I166" s="1559"/>
      <c r="J166" s="1560"/>
      <c r="K166" s="1559"/>
      <c r="L166" s="3935"/>
      <c r="M166" s="1559"/>
      <c r="N166" s="1560"/>
      <c r="O166" s="1559"/>
      <c r="P166" s="3935"/>
      <c r="Q166" s="1559"/>
      <c r="R166" s="1560"/>
      <c r="S166" s="1559"/>
      <c r="T166" s="3935"/>
      <c r="U166" s="1559"/>
      <c r="V166" s="1560"/>
      <c r="W166" s="1559"/>
      <c r="X166" s="3935"/>
      <c r="Y166" s="1559"/>
      <c r="Z166" s="1560"/>
      <c r="AA166" s="1559"/>
      <c r="AB166" s="3935"/>
      <c r="AC166" s="1559"/>
      <c r="AD166" s="1560"/>
      <c r="AE166" s="1559"/>
      <c r="AF166" s="1603">
        <v>0</v>
      </c>
      <c r="AG166" s="1603">
        <v>0</v>
      </c>
      <c r="AH166" s="1603">
        <v>0</v>
      </c>
      <c r="AI166" s="1603">
        <v>0</v>
      </c>
      <c r="AJ166" s="1603">
        <v>0</v>
      </c>
      <c r="AK166" s="1603">
        <v>0</v>
      </c>
      <c r="AL166" s="1603">
        <v>0</v>
      </c>
      <c r="AM166" s="1603">
        <v>0</v>
      </c>
      <c r="AN166" s="1603">
        <v>0</v>
      </c>
      <c r="AO166" s="1603">
        <v>0</v>
      </c>
      <c r="AP166" s="1603">
        <v>0</v>
      </c>
      <c r="AQ166" s="1603">
        <v>0</v>
      </c>
      <c r="AR166" s="1603">
        <v>0</v>
      </c>
      <c r="AS166" s="1603">
        <v>0</v>
      </c>
      <c r="AT166" s="1603">
        <v>0</v>
      </c>
      <c r="AU166" s="1603">
        <v>0</v>
      </c>
      <c r="AV166" s="1603">
        <v>0</v>
      </c>
      <c r="AW166" s="1603">
        <v>0</v>
      </c>
      <c r="AX166" s="1603">
        <v>0</v>
      </c>
      <c r="AY166" s="1554"/>
    </row>
    <row r="167" spans="2:51" ht="9.9499999999999993" customHeight="1" x14ac:dyDescent="0.2">
      <c r="B167" s="4104"/>
      <c r="D167" s="3936"/>
      <c r="E167" s="1555"/>
      <c r="F167" s="1555"/>
      <c r="G167" s="1555"/>
      <c r="H167" s="3936"/>
      <c r="I167" s="1555"/>
      <c r="J167" s="1555"/>
      <c r="K167" s="1555"/>
      <c r="L167" s="3936"/>
      <c r="M167" s="1555"/>
      <c r="N167" s="1555"/>
      <c r="O167" s="1555"/>
      <c r="P167" s="3936"/>
      <c r="Q167" s="1555"/>
      <c r="R167" s="1555"/>
      <c r="S167" s="1555"/>
      <c r="T167" s="3936"/>
      <c r="U167" s="1555"/>
      <c r="V167" s="1555"/>
      <c r="W167" s="1555"/>
      <c r="X167" s="3936"/>
      <c r="Y167" s="1555"/>
      <c r="Z167" s="1555"/>
      <c r="AA167" s="1555"/>
      <c r="AB167" s="3936"/>
      <c r="AC167" s="1555"/>
      <c r="AD167" s="1555"/>
      <c r="AE167" s="1555"/>
      <c r="AF167" s="1603">
        <v>0</v>
      </c>
      <c r="AG167" s="1603">
        <v>0</v>
      </c>
      <c r="AH167" s="1603">
        <v>0</v>
      </c>
      <c r="AI167" s="1603">
        <v>0</v>
      </c>
      <c r="AJ167" s="1603">
        <v>0</v>
      </c>
      <c r="AK167" s="1603">
        <v>0</v>
      </c>
      <c r="AL167" s="1603">
        <v>0</v>
      </c>
      <c r="AM167" s="1603">
        <v>0</v>
      </c>
      <c r="AN167" s="1603">
        <v>0</v>
      </c>
      <c r="AO167" s="1603">
        <v>0</v>
      </c>
      <c r="AP167" s="1603">
        <v>0</v>
      </c>
      <c r="AQ167" s="1603">
        <v>0</v>
      </c>
      <c r="AR167" s="1603">
        <v>0</v>
      </c>
      <c r="AS167" s="1603">
        <v>0</v>
      </c>
      <c r="AT167" s="1603">
        <v>0</v>
      </c>
      <c r="AU167" s="1603">
        <v>0</v>
      </c>
      <c r="AV167" s="1603">
        <v>0</v>
      </c>
      <c r="AW167" s="1603">
        <v>0</v>
      </c>
      <c r="AX167" s="1603">
        <v>0</v>
      </c>
      <c r="AY167" s="1554"/>
    </row>
    <row r="168" spans="2:51" ht="9.9499999999999993" customHeight="1" x14ac:dyDescent="0.2">
      <c r="B168" s="4104"/>
      <c r="D168" s="1565"/>
      <c r="E168" s="1566"/>
      <c r="F168" s="1566"/>
      <c r="G168" s="1566"/>
      <c r="H168" s="1567"/>
      <c r="I168" s="1566"/>
      <c r="J168" s="1566"/>
      <c r="K168" s="1566"/>
      <c r="L168" s="1568"/>
      <c r="M168" s="1566"/>
      <c r="N168" s="1566"/>
      <c r="O168" s="1566"/>
      <c r="P168" s="1569"/>
      <c r="Q168" s="1566"/>
      <c r="R168" s="1566"/>
      <c r="S168" s="1566"/>
      <c r="T168" s="1569"/>
      <c r="U168" s="1566"/>
      <c r="V168" s="1566"/>
      <c r="W168" s="1566"/>
      <c r="X168" s="1569"/>
      <c r="Y168" s="1566"/>
      <c r="Z168" s="1566"/>
      <c r="AA168" s="1566"/>
      <c r="AB168" s="1569"/>
      <c r="AC168" s="1566"/>
      <c r="AD168" s="1566"/>
      <c r="AE168" s="1566"/>
      <c r="AF168" s="1603">
        <v>0</v>
      </c>
      <c r="AG168" s="1603">
        <v>0</v>
      </c>
      <c r="AH168" s="1603">
        <v>0</v>
      </c>
      <c r="AI168" s="1603">
        <v>0</v>
      </c>
      <c r="AJ168" s="1603">
        <v>0</v>
      </c>
      <c r="AK168" s="1603">
        <v>0</v>
      </c>
      <c r="AL168" s="1603">
        <v>0</v>
      </c>
      <c r="AM168" s="1603">
        <v>0</v>
      </c>
      <c r="AN168" s="1603">
        <v>0</v>
      </c>
      <c r="AO168" s="1603">
        <v>0</v>
      </c>
      <c r="AP168" s="1603">
        <v>0</v>
      </c>
      <c r="AQ168" s="1603">
        <v>0</v>
      </c>
      <c r="AR168" s="1603">
        <v>0</v>
      </c>
      <c r="AS168" s="1603">
        <v>0</v>
      </c>
      <c r="AT168" s="1603">
        <v>0</v>
      </c>
      <c r="AU168" s="1603">
        <v>0</v>
      </c>
      <c r="AV168" s="1603">
        <v>0</v>
      </c>
      <c r="AW168" s="1603">
        <v>0</v>
      </c>
      <c r="AX168" s="1603">
        <v>0</v>
      </c>
      <c r="AY168" s="1554"/>
    </row>
    <row r="169" spans="2:51" ht="9.9499999999999993" customHeight="1" x14ac:dyDescent="0.2">
      <c r="B169" s="4104"/>
      <c r="D169" s="3934"/>
      <c r="E169" s="1555"/>
      <c r="F169" s="1555"/>
      <c r="G169" s="1555"/>
      <c r="H169" s="3934"/>
      <c r="I169" s="1555"/>
      <c r="J169" s="1555"/>
      <c r="K169" s="1555"/>
      <c r="L169" s="3934"/>
      <c r="M169" s="1555"/>
      <c r="N169" s="1555"/>
      <c r="O169" s="1555"/>
      <c r="P169" s="3934"/>
      <c r="Q169" s="1555"/>
      <c r="R169" s="1555"/>
      <c r="S169" s="1555"/>
      <c r="T169" s="3934"/>
      <c r="U169" s="1555"/>
      <c r="V169" s="1555"/>
      <c r="W169" s="1555"/>
      <c r="X169" s="3934"/>
      <c r="Y169" s="1555"/>
      <c r="Z169" s="1555"/>
      <c r="AA169" s="1555"/>
      <c r="AB169" s="3934"/>
      <c r="AC169" s="1555"/>
      <c r="AD169" s="1555"/>
      <c r="AE169" s="1555"/>
      <c r="AF169" s="1603">
        <v>0</v>
      </c>
      <c r="AG169" s="1603">
        <v>0</v>
      </c>
      <c r="AH169" s="1603">
        <v>0</v>
      </c>
      <c r="AI169" s="1603">
        <v>0</v>
      </c>
      <c r="AJ169" s="1603">
        <v>0</v>
      </c>
      <c r="AK169" s="1603">
        <v>0</v>
      </c>
      <c r="AL169" s="1603">
        <v>0</v>
      </c>
      <c r="AM169" s="1603">
        <v>0</v>
      </c>
      <c r="AN169" s="1603">
        <v>0</v>
      </c>
      <c r="AO169" s="1603">
        <v>0</v>
      </c>
      <c r="AP169" s="1603">
        <v>0</v>
      </c>
      <c r="AQ169" s="1603">
        <v>0</v>
      </c>
      <c r="AR169" s="1603">
        <v>0</v>
      </c>
      <c r="AS169" s="1603">
        <v>0</v>
      </c>
      <c r="AT169" s="1603">
        <v>0</v>
      </c>
      <c r="AU169" s="1603">
        <v>0</v>
      </c>
      <c r="AV169" s="1603">
        <v>0</v>
      </c>
      <c r="AW169" s="1603">
        <v>0</v>
      </c>
      <c r="AX169" s="1603">
        <v>0</v>
      </c>
      <c r="AY169" s="1554"/>
    </row>
    <row r="170" spans="2:51" ht="5.0999999999999996" customHeight="1" x14ac:dyDescent="0.2">
      <c r="B170" s="4104"/>
      <c r="D170" s="3935"/>
      <c r="E170" s="1559"/>
      <c r="F170" s="1560"/>
      <c r="G170" s="1559"/>
      <c r="H170" s="3935"/>
      <c r="I170" s="1559"/>
      <c r="J170" s="1560"/>
      <c r="K170" s="1559"/>
      <c r="L170" s="3935"/>
      <c r="M170" s="1559"/>
      <c r="N170" s="1560"/>
      <c r="O170" s="1559"/>
      <c r="P170" s="3935"/>
      <c r="Q170" s="1559"/>
      <c r="R170" s="1560"/>
      <c r="S170" s="1559"/>
      <c r="T170" s="3935"/>
      <c r="U170" s="1559"/>
      <c r="V170" s="1560"/>
      <c r="W170" s="1559"/>
      <c r="X170" s="3935"/>
      <c r="Y170" s="1559"/>
      <c r="Z170" s="1560"/>
      <c r="AA170" s="1559"/>
      <c r="AB170" s="3935"/>
      <c r="AC170" s="1559"/>
      <c r="AD170" s="1560"/>
      <c r="AE170" s="1559"/>
      <c r="AF170" s="1603">
        <v>0</v>
      </c>
      <c r="AG170" s="1603">
        <v>0</v>
      </c>
      <c r="AH170" s="1603">
        <v>0</v>
      </c>
      <c r="AI170" s="1603">
        <v>0</v>
      </c>
      <c r="AJ170" s="1603">
        <v>0</v>
      </c>
      <c r="AK170" s="1603">
        <v>0</v>
      </c>
      <c r="AL170" s="1603">
        <v>0</v>
      </c>
      <c r="AM170" s="1603">
        <v>0</v>
      </c>
      <c r="AN170" s="1603">
        <v>0</v>
      </c>
      <c r="AO170" s="1603">
        <v>0</v>
      </c>
      <c r="AP170" s="1603">
        <v>0</v>
      </c>
      <c r="AQ170" s="1603">
        <v>0</v>
      </c>
      <c r="AR170" s="1603">
        <v>0</v>
      </c>
      <c r="AS170" s="1603">
        <v>0</v>
      </c>
      <c r="AT170" s="1603">
        <v>0</v>
      </c>
      <c r="AU170" s="1603">
        <v>0</v>
      </c>
      <c r="AV170" s="1603">
        <v>0</v>
      </c>
      <c r="AW170" s="1603">
        <v>0</v>
      </c>
      <c r="AX170" s="1603">
        <v>0</v>
      </c>
      <c r="AY170" s="1554"/>
    </row>
    <row r="171" spans="2:51" ht="9.9499999999999993" customHeight="1" x14ac:dyDescent="0.2">
      <c r="B171" s="4104"/>
      <c r="D171" s="3936"/>
      <c r="E171" s="1555"/>
      <c r="F171" s="1555"/>
      <c r="G171" s="1555"/>
      <c r="H171" s="3936"/>
      <c r="I171" s="1555"/>
      <c r="J171" s="1555"/>
      <c r="K171" s="1555"/>
      <c r="L171" s="3936"/>
      <c r="M171" s="1555"/>
      <c r="N171" s="1555"/>
      <c r="O171" s="1555"/>
      <c r="P171" s="3936"/>
      <c r="Q171" s="1555"/>
      <c r="R171" s="1555"/>
      <c r="S171" s="1555"/>
      <c r="T171" s="3936"/>
      <c r="U171" s="1555"/>
      <c r="V171" s="1555"/>
      <c r="W171" s="1555"/>
      <c r="X171" s="3936"/>
      <c r="Y171" s="1555"/>
      <c r="Z171" s="1555"/>
      <c r="AA171" s="1555"/>
      <c r="AB171" s="3936"/>
      <c r="AC171" s="1555"/>
      <c r="AD171" s="1555"/>
      <c r="AE171" s="1555"/>
      <c r="AF171" s="1603">
        <v>0</v>
      </c>
      <c r="AG171" s="1603">
        <v>0</v>
      </c>
      <c r="AH171" s="1603">
        <v>0</v>
      </c>
      <c r="AI171" s="1603">
        <v>0</v>
      </c>
      <c r="AJ171" s="1603">
        <v>0</v>
      </c>
      <c r="AK171" s="1603">
        <v>0</v>
      </c>
      <c r="AL171" s="1603">
        <v>0</v>
      </c>
      <c r="AM171" s="1603">
        <v>0</v>
      </c>
      <c r="AN171" s="1603">
        <v>0</v>
      </c>
      <c r="AO171" s="1603">
        <v>0</v>
      </c>
      <c r="AP171" s="1603">
        <v>0</v>
      </c>
      <c r="AQ171" s="1603">
        <v>0</v>
      </c>
      <c r="AR171" s="1603">
        <v>0</v>
      </c>
      <c r="AS171" s="1603">
        <v>0</v>
      </c>
      <c r="AT171" s="1603">
        <v>0</v>
      </c>
      <c r="AU171" s="1603">
        <v>0</v>
      </c>
      <c r="AV171" s="1603">
        <v>0</v>
      </c>
      <c r="AW171" s="1603">
        <v>0</v>
      </c>
      <c r="AX171" s="1603">
        <v>0</v>
      </c>
      <c r="AY171" s="1554"/>
    </row>
    <row r="172" spans="2:51" ht="9.9499999999999993" customHeight="1" x14ac:dyDescent="0.2">
      <c r="B172" s="4104"/>
      <c r="D172" s="1565"/>
      <c r="E172" s="1566"/>
      <c r="F172" s="1566"/>
      <c r="G172" s="1566"/>
      <c r="H172" s="1567"/>
      <c r="I172" s="1566"/>
      <c r="J172" s="1566"/>
      <c r="K172" s="1566"/>
      <c r="L172" s="1568"/>
      <c r="M172" s="1566"/>
      <c r="N172" s="1566"/>
      <c r="O172" s="1566"/>
      <c r="P172" s="1569"/>
      <c r="Q172" s="1566"/>
      <c r="R172" s="1566"/>
      <c r="S172" s="1566"/>
      <c r="T172" s="1569"/>
      <c r="U172" s="1566"/>
      <c r="V172" s="1566"/>
      <c r="W172" s="1566"/>
      <c r="X172" s="1569"/>
      <c r="Y172" s="1566"/>
      <c r="Z172" s="1566"/>
      <c r="AA172" s="1566"/>
      <c r="AB172" s="1569"/>
      <c r="AC172" s="1566"/>
      <c r="AD172" s="1566"/>
      <c r="AE172" s="1566"/>
      <c r="AF172" s="1603">
        <v>0</v>
      </c>
      <c r="AG172" s="1603">
        <v>0</v>
      </c>
      <c r="AH172" s="1603">
        <v>0</v>
      </c>
      <c r="AI172" s="1603">
        <v>0</v>
      </c>
      <c r="AJ172" s="1603">
        <v>0</v>
      </c>
      <c r="AK172" s="1603">
        <v>0</v>
      </c>
      <c r="AL172" s="1603">
        <v>0</v>
      </c>
      <c r="AM172" s="1603">
        <v>0</v>
      </c>
      <c r="AN172" s="1603">
        <v>0</v>
      </c>
      <c r="AO172" s="1603">
        <v>0</v>
      </c>
      <c r="AP172" s="1603">
        <v>0</v>
      </c>
      <c r="AQ172" s="1603">
        <v>0</v>
      </c>
      <c r="AR172" s="1603">
        <v>0</v>
      </c>
      <c r="AS172" s="1603">
        <v>0</v>
      </c>
      <c r="AT172" s="1603">
        <v>0</v>
      </c>
      <c r="AU172" s="1603">
        <v>0</v>
      </c>
      <c r="AV172" s="1603">
        <v>0</v>
      </c>
      <c r="AW172" s="1603">
        <v>0</v>
      </c>
      <c r="AX172" s="1603">
        <v>0</v>
      </c>
      <c r="AY172" s="1554"/>
    </row>
    <row r="173" spans="2:51" ht="9.9499999999999993" customHeight="1" x14ac:dyDescent="0.2">
      <c r="B173" s="4104"/>
      <c r="D173" s="3934"/>
      <c r="E173" s="1555"/>
      <c r="F173" s="1555"/>
      <c r="G173" s="1555"/>
      <c r="H173" s="3934"/>
      <c r="I173" s="1555"/>
      <c r="J173" s="1555"/>
      <c r="K173" s="1555"/>
      <c r="L173" s="3934"/>
      <c r="M173" s="1555"/>
      <c r="N173" s="1555"/>
      <c r="O173" s="1555"/>
      <c r="P173" s="3934"/>
      <c r="Q173" s="1555"/>
      <c r="R173" s="1555"/>
      <c r="S173" s="1555"/>
      <c r="T173" s="3934"/>
      <c r="U173" s="1555"/>
      <c r="V173" s="1555"/>
      <c r="W173" s="1555"/>
      <c r="X173" s="3934"/>
      <c r="Y173" s="1555"/>
      <c r="Z173" s="1555"/>
      <c r="AA173" s="1555"/>
      <c r="AB173" s="3934"/>
      <c r="AC173" s="1555"/>
      <c r="AD173" s="1555"/>
      <c r="AE173" s="1555"/>
      <c r="AF173" s="1603">
        <v>0</v>
      </c>
      <c r="AG173" s="1603">
        <v>0</v>
      </c>
      <c r="AH173" s="1603">
        <v>0</v>
      </c>
      <c r="AI173" s="1603">
        <v>0</v>
      </c>
      <c r="AJ173" s="1603">
        <v>0</v>
      </c>
      <c r="AK173" s="1603">
        <v>0</v>
      </c>
      <c r="AL173" s="1603">
        <v>0</v>
      </c>
      <c r="AM173" s="1603">
        <v>0</v>
      </c>
      <c r="AN173" s="1603">
        <v>0</v>
      </c>
      <c r="AO173" s="1603">
        <v>0</v>
      </c>
      <c r="AP173" s="1603">
        <v>0</v>
      </c>
      <c r="AQ173" s="1603">
        <v>0</v>
      </c>
      <c r="AR173" s="1603">
        <v>0</v>
      </c>
      <c r="AS173" s="1603">
        <v>0</v>
      </c>
      <c r="AT173" s="1603">
        <v>0</v>
      </c>
      <c r="AU173" s="1603">
        <v>0</v>
      </c>
      <c r="AV173" s="1603">
        <v>0</v>
      </c>
      <c r="AW173" s="1603">
        <v>0</v>
      </c>
      <c r="AX173" s="1603">
        <v>0</v>
      </c>
      <c r="AY173" s="1554"/>
    </row>
    <row r="174" spans="2:51" ht="5.0999999999999996" customHeight="1" x14ac:dyDescent="0.2">
      <c r="B174" s="4104"/>
      <c r="D174" s="3935"/>
      <c r="E174" s="1559"/>
      <c r="F174" s="1560"/>
      <c r="G174" s="1559"/>
      <c r="H174" s="3935"/>
      <c r="I174" s="1559"/>
      <c r="J174" s="1560"/>
      <c r="K174" s="1559"/>
      <c r="L174" s="3935"/>
      <c r="M174" s="1559"/>
      <c r="N174" s="1560"/>
      <c r="O174" s="1559"/>
      <c r="P174" s="3935"/>
      <c r="Q174" s="1559"/>
      <c r="R174" s="1560"/>
      <c r="S174" s="1559"/>
      <c r="T174" s="3935"/>
      <c r="U174" s="1559"/>
      <c r="V174" s="1560"/>
      <c r="W174" s="1559"/>
      <c r="X174" s="3935"/>
      <c r="Y174" s="1559"/>
      <c r="Z174" s="1560"/>
      <c r="AA174" s="1559"/>
      <c r="AB174" s="3935"/>
      <c r="AC174" s="1559"/>
      <c r="AD174" s="1560"/>
      <c r="AE174" s="1559"/>
      <c r="AF174" s="1603">
        <v>0</v>
      </c>
      <c r="AG174" s="1603">
        <v>0</v>
      </c>
      <c r="AH174" s="1603">
        <v>0</v>
      </c>
      <c r="AI174" s="1603">
        <v>0</v>
      </c>
      <c r="AJ174" s="1603">
        <v>0</v>
      </c>
      <c r="AK174" s="1603">
        <v>0</v>
      </c>
      <c r="AL174" s="1603">
        <v>0</v>
      </c>
      <c r="AM174" s="1603">
        <v>0</v>
      </c>
      <c r="AN174" s="1603">
        <v>0</v>
      </c>
      <c r="AO174" s="1603">
        <v>0</v>
      </c>
      <c r="AP174" s="1603">
        <v>0</v>
      </c>
      <c r="AQ174" s="1603">
        <v>0</v>
      </c>
      <c r="AR174" s="1603">
        <v>0</v>
      </c>
      <c r="AS174" s="1603">
        <v>0</v>
      </c>
      <c r="AT174" s="1603">
        <v>0</v>
      </c>
      <c r="AU174" s="1603">
        <v>0</v>
      </c>
      <c r="AV174" s="1603">
        <v>0</v>
      </c>
      <c r="AW174" s="1603">
        <v>0</v>
      </c>
      <c r="AX174" s="1603">
        <v>0</v>
      </c>
      <c r="AY174" s="1554"/>
    </row>
    <row r="175" spans="2:51" ht="9.9499999999999993" customHeight="1" x14ac:dyDescent="0.2">
      <c r="B175" s="4105"/>
      <c r="D175" s="3936"/>
      <c r="E175" s="1555"/>
      <c r="F175" s="1555"/>
      <c r="G175" s="1555"/>
      <c r="H175" s="3936"/>
      <c r="I175" s="1555"/>
      <c r="J175" s="1555"/>
      <c r="K175" s="1555"/>
      <c r="L175" s="3936"/>
      <c r="M175" s="1555"/>
      <c r="N175" s="1555"/>
      <c r="O175" s="1555"/>
      <c r="P175" s="3936"/>
      <c r="Q175" s="1555"/>
      <c r="R175" s="1555"/>
      <c r="S175" s="1555"/>
      <c r="T175" s="3936"/>
      <c r="U175" s="1555"/>
      <c r="V175" s="1555"/>
      <c r="W175" s="1555"/>
      <c r="X175" s="3936"/>
      <c r="Y175" s="1555"/>
      <c r="Z175" s="1555"/>
      <c r="AA175" s="1555"/>
      <c r="AB175" s="3936"/>
      <c r="AC175" s="1555"/>
      <c r="AD175" s="1555"/>
      <c r="AE175" s="1555"/>
      <c r="AF175" s="1603">
        <v>0</v>
      </c>
      <c r="AG175" s="1603">
        <v>0</v>
      </c>
      <c r="AH175" s="1603">
        <v>0</v>
      </c>
      <c r="AI175" s="1603">
        <v>0</v>
      </c>
      <c r="AJ175" s="1603">
        <v>0</v>
      </c>
      <c r="AK175" s="1603">
        <v>0</v>
      </c>
      <c r="AL175" s="1603">
        <v>0</v>
      </c>
      <c r="AM175" s="1603">
        <v>0</v>
      </c>
      <c r="AN175" s="1603">
        <v>0</v>
      </c>
      <c r="AO175" s="1603">
        <v>0</v>
      </c>
      <c r="AP175" s="1603">
        <v>0</v>
      </c>
      <c r="AQ175" s="1603">
        <v>0</v>
      </c>
      <c r="AR175" s="1603">
        <v>0</v>
      </c>
      <c r="AS175" s="1603">
        <v>0</v>
      </c>
      <c r="AT175" s="1603">
        <v>0</v>
      </c>
      <c r="AU175" s="1603">
        <v>0</v>
      </c>
      <c r="AV175" s="1603">
        <v>0</v>
      </c>
      <c r="AW175" s="1603">
        <v>0</v>
      </c>
      <c r="AX175" s="1603">
        <v>0</v>
      </c>
      <c r="AY175" s="1554"/>
    </row>
    <row r="176" spans="2:51" ht="9.9499999999999993" customHeight="1" x14ac:dyDescent="0.25">
      <c r="B176" s="1564"/>
      <c r="D176" s="1567"/>
      <c r="E176" s="1566"/>
      <c r="F176" s="1566"/>
      <c r="G176" s="1566"/>
      <c r="H176" s="1565"/>
      <c r="I176" s="1566"/>
      <c r="J176" s="1566"/>
      <c r="K176" s="1566"/>
      <c r="L176" s="1568"/>
      <c r="M176" s="1550"/>
      <c r="N176" s="1555"/>
      <c r="O176" s="1555"/>
      <c r="P176" s="1569"/>
      <c r="Q176" s="1566"/>
      <c r="R176" s="1566"/>
      <c r="S176" s="1566"/>
      <c r="T176" s="1569"/>
      <c r="U176" s="1566"/>
      <c r="V176" s="1566"/>
      <c r="X176" s="1569"/>
      <c r="Y176" s="1566"/>
      <c r="Z176" s="1566"/>
      <c r="AA176" s="1566"/>
      <c r="AB176" s="1569"/>
      <c r="AC176" s="1566"/>
      <c r="AD176" s="1566"/>
      <c r="AE176" s="1566"/>
      <c r="AF176" s="1603">
        <v>0</v>
      </c>
      <c r="AG176" s="1603">
        <v>0</v>
      </c>
      <c r="AH176" s="1603">
        <v>0</v>
      </c>
      <c r="AI176" s="1603">
        <v>0</v>
      </c>
      <c r="AJ176" s="1603">
        <v>0</v>
      </c>
      <c r="AK176" s="1603">
        <v>0</v>
      </c>
      <c r="AL176" s="1603">
        <v>0</v>
      </c>
      <c r="AM176" s="1603">
        <v>0</v>
      </c>
      <c r="AN176" s="1603">
        <v>0</v>
      </c>
      <c r="AO176" s="1603">
        <v>0</v>
      </c>
      <c r="AP176" s="1603">
        <v>0</v>
      </c>
      <c r="AQ176" s="1603">
        <v>0</v>
      </c>
      <c r="AR176" s="1603">
        <v>0</v>
      </c>
      <c r="AS176" s="1603">
        <v>0</v>
      </c>
      <c r="AT176" s="1603">
        <v>0</v>
      </c>
      <c r="AU176" s="1603">
        <v>0</v>
      </c>
      <c r="AV176" s="1603">
        <v>0</v>
      </c>
      <c r="AW176" s="1603">
        <v>0</v>
      </c>
      <c r="AX176" s="1603">
        <v>0</v>
      </c>
      <c r="AY176" s="1554"/>
    </row>
    <row r="177" spans="2:51" ht="9.9499999999999993" customHeight="1" x14ac:dyDescent="0.2">
      <c r="B177" s="4099">
        <f>B153</f>
        <v>20</v>
      </c>
      <c r="D177" s="4102">
        <f>D153</f>
        <v>42870</v>
      </c>
      <c r="E177" s="1555"/>
      <c r="F177" s="1555"/>
      <c r="G177" s="1555"/>
      <c r="H177" s="4102">
        <f>H153</f>
        <v>42871</v>
      </c>
      <c r="I177" s="1555"/>
      <c r="J177" s="1555"/>
      <c r="K177" s="1555"/>
      <c r="L177" s="4102">
        <f>L153</f>
        <v>42872</v>
      </c>
      <c r="M177" s="1555"/>
      <c r="N177" s="1555"/>
      <c r="O177" s="1555"/>
      <c r="P177" s="4102">
        <f>P153</f>
        <v>42873</v>
      </c>
      <c r="Q177" s="1555"/>
      <c r="R177" s="1555"/>
      <c r="S177" s="1555"/>
      <c r="T177" s="4102">
        <f>T153</f>
        <v>42874</v>
      </c>
      <c r="U177" s="1555"/>
      <c r="V177" s="1555"/>
      <c r="W177" s="1555"/>
      <c r="X177" s="4102">
        <f>X153</f>
        <v>42875</v>
      </c>
      <c r="Y177" s="1555"/>
      <c r="Z177" s="1555"/>
      <c r="AA177" s="1555"/>
      <c r="AB177" s="4102">
        <f>AB153</f>
        <v>42876</v>
      </c>
      <c r="AC177" s="1555"/>
      <c r="AD177" s="1555"/>
      <c r="AE177" s="1555"/>
      <c r="AF177" s="1603">
        <v>0</v>
      </c>
      <c r="AG177" s="1603">
        <v>0</v>
      </c>
      <c r="AH177" s="1603">
        <v>0</v>
      </c>
      <c r="AI177" s="1603">
        <v>0</v>
      </c>
      <c r="AJ177" s="1603">
        <v>0</v>
      </c>
      <c r="AK177" s="1603">
        <v>0</v>
      </c>
      <c r="AL177" s="1603">
        <v>0</v>
      </c>
      <c r="AM177" s="1603">
        <v>0</v>
      </c>
      <c r="AN177" s="1603">
        <v>0</v>
      </c>
      <c r="AO177" s="1603">
        <v>0</v>
      </c>
      <c r="AP177" s="1603">
        <v>0</v>
      </c>
      <c r="AQ177" s="1603">
        <v>0</v>
      </c>
      <c r="AR177" s="1603">
        <v>0</v>
      </c>
      <c r="AS177" s="1603">
        <v>0</v>
      </c>
      <c r="AT177" s="1603">
        <v>0</v>
      </c>
      <c r="AU177" s="1603">
        <v>0</v>
      </c>
      <c r="AV177" s="1603">
        <v>0</v>
      </c>
      <c r="AW177" s="1603">
        <v>0</v>
      </c>
      <c r="AX177" s="1603">
        <v>0</v>
      </c>
      <c r="AY177" s="1554"/>
    </row>
    <row r="178" spans="2:51" ht="5.0999999999999996" customHeight="1" x14ac:dyDescent="0.2">
      <c r="B178" s="4100"/>
      <c r="D178" s="4100"/>
      <c r="E178" s="1559"/>
      <c r="F178" s="1560"/>
      <c r="G178" s="1559"/>
      <c r="H178" s="4100"/>
      <c r="I178" s="1559"/>
      <c r="J178" s="1560"/>
      <c r="K178" s="1559"/>
      <c r="L178" s="4100"/>
      <c r="M178" s="1559"/>
      <c r="N178" s="1560"/>
      <c r="O178" s="1559"/>
      <c r="P178" s="4100"/>
      <c r="Q178" s="1559"/>
      <c r="R178" s="1560"/>
      <c r="S178" s="1559"/>
      <c r="T178" s="4100"/>
      <c r="U178" s="1559"/>
      <c r="V178" s="1560"/>
      <c r="W178" s="1559"/>
      <c r="X178" s="4100"/>
      <c r="Y178" s="1559"/>
      <c r="Z178" s="1560"/>
      <c r="AA178" s="1559"/>
      <c r="AB178" s="4100"/>
      <c r="AC178" s="1559"/>
      <c r="AD178" s="1560"/>
      <c r="AE178" s="1559"/>
      <c r="AF178" s="1603">
        <v>0</v>
      </c>
      <c r="AG178" s="1603">
        <v>0</v>
      </c>
      <c r="AH178" s="1603">
        <v>0</v>
      </c>
      <c r="AI178" s="1603">
        <v>0</v>
      </c>
      <c r="AJ178" s="1603">
        <v>0</v>
      </c>
      <c r="AK178" s="1603">
        <v>0</v>
      </c>
      <c r="AL178" s="1603">
        <v>0</v>
      </c>
      <c r="AM178" s="1603">
        <v>0</v>
      </c>
      <c r="AN178" s="1603">
        <v>0</v>
      </c>
      <c r="AO178" s="1603">
        <v>0</v>
      </c>
      <c r="AP178" s="1603">
        <v>0</v>
      </c>
      <c r="AQ178" s="1603">
        <v>0</v>
      </c>
      <c r="AR178" s="1603">
        <v>0</v>
      </c>
      <c r="AS178" s="1603">
        <v>0</v>
      </c>
      <c r="AT178" s="1603">
        <v>0</v>
      </c>
      <c r="AU178" s="1603">
        <v>0</v>
      </c>
      <c r="AV178" s="1603">
        <v>0</v>
      </c>
      <c r="AW178" s="1603">
        <v>0</v>
      </c>
      <c r="AX178" s="1603">
        <v>0</v>
      </c>
      <c r="AY178" s="1554"/>
    </row>
    <row r="179" spans="2:51" ht="9.9499999999999993" customHeight="1" x14ac:dyDescent="0.2">
      <c r="B179" s="4101"/>
      <c r="D179" s="4101"/>
      <c r="E179" s="1555"/>
      <c r="F179" s="1555"/>
      <c r="G179" s="1555"/>
      <c r="H179" s="4101"/>
      <c r="I179" s="1555"/>
      <c r="J179" s="1555"/>
      <c r="K179" s="1555"/>
      <c r="L179" s="4101"/>
      <c r="M179" s="1555"/>
      <c r="N179" s="1555"/>
      <c r="O179" s="1555"/>
      <c r="P179" s="4101"/>
      <c r="Q179" s="1555"/>
      <c r="R179" s="1555"/>
      <c r="S179" s="1555"/>
      <c r="T179" s="4101"/>
      <c r="U179" s="1555"/>
      <c r="V179" s="1555"/>
      <c r="W179" s="1555"/>
      <c r="X179" s="4101"/>
      <c r="Y179" s="1555"/>
      <c r="Z179" s="1555"/>
      <c r="AA179" s="1555"/>
      <c r="AB179" s="4101"/>
      <c r="AC179" s="1555"/>
      <c r="AD179" s="1555"/>
      <c r="AE179" s="1555"/>
      <c r="AF179" s="1603">
        <v>0</v>
      </c>
      <c r="AG179" s="1603">
        <v>0</v>
      </c>
      <c r="AH179" s="1603">
        <v>0</v>
      </c>
      <c r="AI179" s="1603">
        <v>0</v>
      </c>
      <c r="AJ179" s="1603">
        <v>0</v>
      </c>
      <c r="AK179" s="1603">
        <v>0</v>
      </c>
      <c r="AL179" s="1603">
        <v>0</v>
      </c>
      <c r="AM179" s="1603">
        <v>0</v>
      </c>
      <c r="AN179" s="1603">
        <v>0</v>
      </c>
      <c r="AO179" s="1603">
        <v>0</v>
      </c>
      <c r="AP179" s="1603">
        <v>0</v>
      </c>
      <c r="AQ179" s="1603">
        <v>0</v>
      </c>
      <c r="AR179" s="1603">
        <v>0</v>
      </c>
      <c r="AS179" s="1603">
        <v>0</v>
      </c>
      <c r="AT179" s="1603">
        <v>0</v>
      </c>
      <c r="AU179" s="1603">
        <v>0</v>
      </c>
      <c r="AV179" s="1603">
        <v>0</v>
      </c>
      <c r="AW179" s="1603">
        <v>0</v>
      </c>
      <c r="AX179" s="1603">
        <v>0</v>
      </c>
      <c r="AY179" s="1554"/>
    </row>
    <row r="180" spans="2:51" ht="9.9499999999999993" customHeight="1" x14ac:dyDescent="0.25">
      <c r="B180" s="1564"/>
      <c r="D180" s="1567"/>
      <c r="E180" s="1566"/>
      <c r="F180" s="1566"/>
      <c r="G180" s="1566"/>
      <c r="H180" s="1565"/>
      <c r="I180" s="1566"/>
      <c r="J180" s="1566"/>
      <c r="K180" s="1566"/>
      <c r="L180" s="1568"/>
      <c r="M180" s="1550"/>
      <c r="N180" s="1555"/>
      <c r="O180" s="1555"/>
      <c r="P180" s="1569"/>
      <c r="Q180" s="1566"/>
      <c r="R180" s="1566"/>
      <c r="S180" s="1566"/>
      <c r="T180" s="1569"/>
      <c r="U180" s="1566"/>
      <c r="V180" s="1566"/>
      <c r="X180" s="1569"/>
      <c r="Y180" s="1566"/>
      <c r="Z180" s="1566"/>
      <c r="AA180" s="1566"/>
      <c r="AB180" s="1569"/>
      <c r="AC180" s="1566"/>
      <c r="AD180" s="1566"/>
      <c r="AE180" s="1566"/>
      <c r="AF180" s="1603">
        <v>0</v>
      </c>
      <c r="AG180" s="1603">
        <v>0</v>
      </c>
      <c r="AH180" s="1603">
        <v>0</v>
      </c>
      <c r="AI180" s="1603">
        <v>0</v>
      </c>
      <c r="AJ180" s="1603">
        <v>0</v>
      </c>
      <c r="AK180" s="1603">
        <v>0</v>
      </c>
      <c r="AL180" s="1603">
        <v>0</v>
      </c>
      <c r="AM180" s="1603">
        <v>0</v>
      </c>
      <c r="AN180" s="1603">
        <v>0</v>
      </c>
      <c r="AO180" s="1603">
        <v>0</v>
      </c>
      <c r="AP180" s="1603">
        <v>0</v>
      </c>
      <c r="AQ180" s="1603">
        <v>0</v>
      </c>
      <c r="AR180" s="1603">
        <v>0</v>
      </c>
      <c r="AS180" s="1603">
        <v>0</v>
      </c>
      <c r="AT180" s="1603">
        <v>0</v>
      </c>
      <c r="AU180" s="1603">
        <v>0</v>
      </c>
      <c r="AV180" s="1603">
        <v>0</v>
      </c>
      <c r="AW180" s="1603">
        <v>0</v>
      </c>
      <c r="AX180" s="1603">
        <v>0</v>
      </c>
      <c r="AY180" s="1554"/>
    </row>
    <row r="181" spans="2:51" ht="9.9499999999999993" customHeight="1" x14ac:dyDescent="0.2">
      <c r="B181" s="4096" t="s">
        <v>1319</v>
      </c>
      <c r="D181" s="3934"/>
      <c r="E181" s="1555"/>
      <c r="F181" s="1555"/>
      <c r="G181" s="1555"/>
      <c r="H181" s="3934"/>
      <c r="I181" s="1555"/>
      <c r="J181" s="1555"/>
      <c r="K181" s="1555"/>
      <c r="L181" s="3934"/>
      <c r="M181" s="1555"/>
      <c r="N181" s="1555"/>
      <c r="O181" s="1555"/>
      <c r="P181" s="3934"/>
      <c r="Q181" s="1555"/>
      <c r="R181" s="1555"/>
      <c r="S181" s="1555"/>
      <c r="T181" s="3934"/>
      <c r="U181" s="1555"/>
      <c r="V181" s="1555"/>
      <c r="W181" s="1555"/>
      <c r="X181" s="3934"/>
      <c r="Y181" s="1555"/>
      <c r="Z181" s="1555"/>
      <c r="AA181" s="1555"/>
      <c r="AB181" s="3934"/>
      <c r="AC181" s="1555"/>
      <c r="AD181" s="1555"/>
      <c r="AE181" s="1555"/>
      <c r="AF181" s="1603">
        <v>0</v>
      </c>
      <c r="AG181" s="1603">
        <v>0</v>
      </c>
      <c r="AH181" s="1603">
        <v>0</v>
      </c>
      <c r="AI181" s="1603">
        <v>0</v>
      </c>
      <c r="AJ181" s="1603">
        <v>0</v>
      </c>
      <c r="AK181" s="1603">
        <v>0</v>
      </c>
      <c r="AL181" s="1603">
        <v>0</v>
      </c>
      <c r="AM181" s="1603">
        <v>0</v>
      </c>
      <c r="AN181" s="1603">
        <v>0</v>
      </c>
      <c r="AO181" s="1603">
        <v>0</v>
      </c>
      <c r="AP181" s="1603">
        <v>0</v>
      </c>
      <c r="AQ181" s="1603">
        <v>0</v>
      </c>
      <c r="AR181" s="1603">
        <v>0</v>
      </c>
      <c r="AS181" s="1603">
        <v>0</v>
      </c>
      <c r="AT181" s="1603">
        <v>0</v>
      </c>
      <c r="AU181" s="1603">
        <v>0</v>
      </c>
      <c r="AV181" s="1603">
        <v>0</v>
      </c>
      <c r="AW181" s="1603">
        <v>0</v>
      </c>
      <c r="AX181" s="1603">
        <v>0</v>
      </c>
      <c r="AY181" s="1554"/>
    </row>
    <row r="182" spans="2:51" ht="5.0999999999999996" customHeight="1" x14ac:dyDescent="0.2">
      <c r="B182" s="4097"/>
      <c r="D182" s="3935"/>
      <c r="E182" s="1559"/>
      <c r="F182" s="1560"/>
      <c r="G182" s="1559"/>
      <c r="H182" s="3935"/>
      <c r="I182" s="1559"/>
      <c r="J182" s="1560"/>
      <c r="K182" s="1559"/>
      <c r="L182" s="3935"/>
      <c r="M182" s="1559"/>
      <c r="N182" s="1560"/>
      <c r="O182" s="1559"/>
      <c r="P182" s="3935"/>
      <c r="Q182" s="1559"/>
      <c r="R182" s="1560"/>
      <c r="S182" s="1559"/>
      <c r="T182" s="3935"/>
      <c r="U182" s="1559"/>
      <c r="V182" s="1560"/>
      <c r="W182" s="1559"/>
      <c r="X182" s="3935"/>
      <c r="Y182" s="1559"/>
      <c r="Z182" s="1560"/>
      <c r="AA182" s="1559"/>
      <c r="AB182" s="3935"/>
      <c r="AC182" s="1559"/>
      <c r="AD182" s="1560"/>
      <c r="AE182" s="1559"/>
      <c r="AF182" s="1603">
        <v>0</v>
      </c>
      <c r="AG182" s="1603">
        <v>0</v>
      </c>
      <c r="AH182" s="1603">
        <v>0</v>
      </c>
      <c r="AI182" s="1603">
        <v>0</v>
      </c>
      <c r="AJ182" s="1603">
        <v>0</v>
      </c>
      <c r="AK182" s="1603">
        <v>0</v>
      </c>
      <c r="AL182" s="1603">
        <v>0</v>
      </c>
      <c r="AM182" s="1603">
        <v>0</v>
      </c>
      <c r="AN182" s="1603">
        <v>0</v>
      </c>
      <c r="AO182" s="1603">
        <v>0</v>
      </c>
      <c r="AP182" s="1603">
        <v>0</v>
      </c>
      <c r="AQ182" s="1603">
        <v>0</v>
      </c>
      <c r="AR182" s="1603">
        <v>0</v>
      </c>
      <c r="AS182" s="1603">
        <v>0</v>
      </c>
      <c r="AT182" s="1603">
        <v>0</v>
      </c>
      <c r="AU182" s="1603">
        <v>0</v>
      </c>
      <c r="AV182" s="1603">
        <v>0</v>
      </c>
      <c r="AW182" s="1603">
        <v>0</v>
      </c>
      <c r="AX182" s="1603">
        <v>0</v>
      </c>
      <c r="AY182" s="1554"/>
    </row>
    <row r="183" spans="2:51" ht="9.9499999999999993" customHeight="1" x14ac:dyDescent="0.2">
      <c r="B183" s="4097"/>
      <c r="D183" s="3936"/>
      <c r="E183" s="1555"/>
      <c r="F183" s="1555"/>
      <c r="G183" s="1555"/>
      <c r="H183" s="3936"/>
      <c r="I183" s="1555"/>
      <c r="J183" s="1555"/>
      <c r="K183" s="1555"/>
      <c r="L183" s="3936"/>
      <c r="M183" s="1555"/>
      <c r="N183" s="1555"/>
      <c r="O183" s="1555"/>
      <c r="P183" s="3936"/>
      <c r="Q183" s="1555"/>
      <c r="R183" s="1555"/>
      <c r="S183" s="1555"/>
      <c r="T183" s="3936"/>
      <c r="U183" s="1555"/>
      <c r="V183" s="1555"/>
      <c r="W183" s="1555"/>
      <c r="X183" s="3936"/>
      <c r="Y183" s="1555"/>
      <c r="Z183" s="1555"/>
      <c r="AA183" s="1555"/>
      <c r="AB183" s="3936"/>
      <c r="AC183" s="1555"/>
      <c r="AD183" s="1555"/>
      <c r="AE183" s="1555"/>
      <c r="AF183" s="1603">
        <v>0</v>
      </c>
      <c r="AG183" s="1603">
        <v>0</v>
      </c>
      <c r="AH183" s="1603">
        <v>0</v>
      </c>
      <c r="AI183" s="1603">
        <v>0</v>
      </c>
      <c r="AJ183" s="1603">
        <v>0</v>
      </c>
      <c r="AK183" s="1603">
        <v>0</v>
      </c>
      <c r="AL183" s="1603">
        <v>0</v>
      </c>
      <c r="AM183" s="1603">
        <v>0</v>
      </c>
      <c r="AN183" s="1603">
        <v>0</v>
      </c>
      <c r="AO183" s="1603">
        <v>0</v>
      </c>
      <c r="AP183" s="1603">
        <v>0</v>
      </c>
      <c r="AQ183" s="1603">
        <v>0</v>
      </c>
      <c r="AR183" s="1603">
        <v>0</v>
      </c>
      <c r="AS183" s="1603">
        <v>0</v>
      </c>
      <c r="AT183" s="1603">
        <v>0</v>
      </c>
      <c r="AU183" s="1603">
        <v>0</v>
      </c>
      <c r="AV183" s="1603">
        <v>0</v>
      </c>
      <c r="AW183" s="1603">
        <v>0</v>
      </c>
      <c r="AX183" s="1603">
        <v>0</v>
      </c>
      <c r="AY183" s="1554"/>
    </row>
    <row r="184" spans="2:51" ht="9.9499999999999993" customHeight="1" x14ac:dyDescent="0.2">
      <c r="B184" s="4097"/>
      <c r="D184" s="1565"/>
      <c r="E184" s="1566"/>
      <c r="F184" s="1566"/>
      <c r="G184" s="1566"/>
      <c r="H184" s="1567"/>
      <c r="I184" s="1566"/>
      <c r="J184" s="1566"/>
      <c r="K184" s="1566"/>
      <c r="L184" s="1568"/>
      <c r="M184" s="1566"/>
      <c r="N184" s="1566"/>
      <c r="O184" s="1566"/>
      <c r="P184" s="1569"/>
      <c r="Q184" s="1566"/>
      <c r="R184" s="1566"/>
      <c r="S184" s="1566"/>
      <c r="T184" s="1569"/>
      <c r="U184" s="1566"/>
      <c r="V184" s="1566"/>
      <c r="W184" s="1566"/>
      <c r="X184" s="1569"/>
      <c r="Y184" s="1566"/>
      <c r="Z184" s="1566"/>
      <c r="AA184" s="1566"/>
      <c r="AB184" s="1569"/>
      <c r="AC184" s="1566"/>
      <c r="AD184" s="1566"/>
      <c r="AE184" s="1566"/>
      <c r="AF184" s="1603">
        <v>0</v>
      </c>
      <c r="AG184" s="1603">
        <v>0</v>
      </c>
      <c r="AH184" s="1603">
        <v>0</v>
      </c>
      <c r="AI184" s="1603">
        <v>0</v>
      </c>
      <c r="AJ184" s="1603">
        <v>0</v>
      </c>
      <c r="AK184" s="1603">
        <v>0</v>
      </c>
      <c r="AL184" s="1603">
        <v>0</v>
      </c>
      <c r="AM184" s="1603">
        <v>0</v>
      </c>
      <c r="AN184" s="1603">
        <v>0</v>
      </c>
      <c r="AO184" s="1603">
        <v>0</v>
      </c>
      <c r="AP184" s="1603">
        <v>0</v>
      </c>
      <c r="AQ184" s="1603">
        <v>0</v>
      </c>
      <c r="AR184" s="1603">
        <v>0</v>
      </c>
      <c r="AS184" s="1603">
        <v>0</v>
      </c>
      <c r="AT184" s="1603">
        <v>0</v>
      </c>
      <c r="AU184" s="1603">
        <v>0</v>
      </c>
      <c r="AV184" s="1603">
        <v>0</v>
      </c>
      <c r="AW184" s="1603">
        <v>0</v>
      </c>
      <c r="AX184" s="1603">
        <v>0</v>
      </c>
      <c r="AY184" s="1554"/>
    </row>
    <row r="185" spans="2:51" ht="9.9499999999999993" customHeight="1" x14ac:dyDescent="0.2">
      <c r="B185" s="4097"/>
      <c r="D185" s="3934"/>
      <c r="E185" s="1555"/>
      <c r="F185" s="1555"/>
      <c r="G185" s="1555"/>
      <c r="H185" s="3934"/>
      <c r="I185" s="1555"/>
      <c r="J185" s="1555"/>
      <c r="K185" s="1555"/>
      <c r="L185" s="3934"/>
      <c r="M185" s="1555"/>
      <c r="N185" s="1555"/>
      <c r="O185" s="1555"/>
      <c r="P185" s="3934"/>
      <c r="Q185" s="1555"/>
      <c r="R185" s="1555"/>
      <c r="S185" s="1555"/>
      <c r="T185" s="3934"/>
      <c r="U185" s="1555"/>
      <c r="V185" s="1555"/>
      <c r="W185" s="1555"/>
      <c r="X185" s="3934"/>
      <c r="Y185" s="1555"/>
      <c r="Z185" s="1555"/>
      <c r="AA185" s="1555"/>
      <c r="AB185" s="3934"/>
      <c r="AC185" s="1555"/>
      <c r="AD185" s="1555"/>
      <c r="AE185" s="1555"/>
      <c r="AF185" s="1603">
        <v>0</v>
      </c>
      <c r="AG185" s="1603">
        <v>0</v>
      </c>
      <c r="AH185" s="1603">
        <v>0</v>
      </c>
      <c r="AI185" s="1603">
        <v>0</v>
      </c>
      <c r="AJ185" s="1603">
        <v>0</v>
      </c>
      <c r="AK185" s="1603">
        <v>0</v>
      </c>
      <c r="AL185" s="1603">
        <v>0</v>
      </c>
      <c r="AM185" s="1603">
        <v>0</v>
      </c>
      <c r="AN185" s="1603">
        <v>0</v>
      </c>
      <c r="AO185" s="1603">
        <v>0</v>
      </c>
      <c r="AP185" s="1603">
        <v>0</v>
      </c>
      <c r="AQ185" s="1603">
        <v>0</v>
      </c>
      <c r="AR185" s="1603">
        <v>0</v>
      </c>
      <c r="AS185" s="1603">
        <v>0</v>
      </c>
      <c r="AT185" s="1603">
        <v>0</v>
      </c>
      <c r="AU185" s="1603">
        <v>0</v>
      </c>
      <c r="AV185" s="1603">
        <v>0</v>
      </c>
      <c r="AW185" s="1603">
        <v>0</v>
      </c>
      <c r="AX185" s="1603">
        <v>0</v>
      </c>
      <c r="AY185" s="1554"/>
    </row>
    <row r="186" spans="2:51" ht="5.0999999999999996" customHeight="1" x14ac:dyDescent="0.2">
      <c r="B186" s="4097"/>
      <c r="D186" s="3935"/>
      <c r="E186" s="1559"/>
      <c r="F186" s="1560"/>
      <c r="G186" s="1559"/>
      <c r="H186" s="3935"/>
      <c r="I186" s="1559"/>
      <c r="J186" s="1560"/>
      <c r="K186" s="1559"/>
      <c r="L186" s="3935"/>
      <c r="M186" s="1559"/>
      <c r="N186" s="1560"/>
      <c r="O186" s="1559"/>
      <c r="P186" s="3935"/>
      <c r="Q186" s="1559"/>
      <c r="R186" s="1560"/>
      <c r="S186" s="1559"/>
      <c r="T186" s="3935"/>
      <c r="U186" s="1559"/>
      <c r="V186" s="1560"/>
      <c r="W186" s="1559"/>
      <c r="X186" s="3935"/>
      <c r="Y186" s="1559"/>
      <c r="Z186" s="1560"/>
      <c r="AA186" s="1559"/>
      <c r="AB186" s="3935"/>
      <c r="AC186" s="1559"/>
      <c r="AD186" s="1560"/>
      <c r="AE186" s="1559"/>
      <c r="AF186" s="1603">
        <v>0</v>
      </c>
      <c r="AG186" s="1603">
        <v>0</v>
      </c>
      <c r="AH186" s="1603">
        <v>0</v>
      </c>
      <c r="AI186" s="1603">
        <v>0</v>
      </c>
      <c r="AJ186" s="1603">
        <v>0</v>
      </c>
      <c r="AK186" s="1603">
        <v>0</v>
      </c>
      <c r="AL186" s="1603">
        <v>0</v>
      </c>
      <c r="AM186" s="1603">
        <v>0</v>
      </c>
      <c r="AN186" s="1603">
        <v>0</v>
      </c>
      <c r="AO186" s="1603">
        <v>0</v>
      </c>
      <c r="AP186" s="1603">
        <v>0</v>
      </c>
      <c r="AQ186" s="1603">
        <v>0</v>
      </c>
      <c r="AR186" s="1603">
        <v>0</v>
      </c>
      <c r="AS186" s="1603">
        <v>0</v>
      </c>
      <c r="AT186" s="1603">
        <v>0</v>
      </c>
      <c r="AU186" s="1603">
        <v>0</v>
      </c>
      <c r="AV186" s="1603">
        <v>0</v>
      </c>
      <c r="AW186" s="1603">
        <v>0</v>
      </c>
      <c r="AX186" s="1603">
        <v>0</v>
      </c>
      <c r="AY186" s="1554"/>
    </row>
    <row r="187" spans="2:51" ht="9.9499999999999993" customHeight="1" x14ac:dyDescent="0.2">
      <c r="B187" s="4097"/>
      <c r="D187" s="3936"/>
      <c r="E187" s="1555"/>
      <c r="F187" s="1555"/>
      <c r="G187" s="1555"/>
      <c r="H187" s="3936"/>
      <c r="I187" s="1555"/>
      <c r="J187" s="1555"/>
      <c r="K187" s="1555"/>
      <c r="L187" s="3936"/>
      <c r="M187" s="1555"/>
      <c r="N187" s="1555"/>
      <c r="O187" s="1555"/>
      <c r="P187" s="3936"/>
      <c r="Q187" s="1555"/>
      <c r="R187" s="1555"/>
      <c r="S187" s="1555"/>
      <c r="T187" s="3936"/>
      <c r="U187" s="1555"/>
      <c r="V187" s="1555"/>
      <c r="W187" s="1555"/>
      <c r="X187" s="3936"/>
      <c r="Y187" s="1555"/>
      <c r="Z187" s="1555"/>
      <c r="AA187" s="1555"/>
      <c r="AB187" s="3936"/>
      <c r="AC187" s="1555"/>
      <c r="AD187" s="1555"/>
      <c r="AE187" s="1555"/>
      <c r="AF187" s="1603">
        <v>0</v>
      </c>
      <c r="AG187" s="1603">
        <v>0</v>
      </c>
      <c r="AH187" s="1603">
        <v>0</v>
      </c>
      <c r="AI187" s="1603">
        <v>0</v>
      </c>
      <c r="AJ187" s="1603">
        <v>0</v>
      </c>
      <c r="AK187" s="1603">
        <v>0</v>
      </c>
      <c r="AL187" s="1603">
        <v>0</v>
      </c>
      <c r="AM187" s="1603">
        <v>0</v>
      </c>
      <c r="AN187" s="1603">
        <v>0</v>
      </c>
      <c r="AO187" s="1603">
        <v>0</v>
      </c>
      <c r="AP187" s="1603">
        <v>0</v>
      </c>
      <c r="AQ187" s="1603">
        <v>0</v>
      </c>
      <c r="AR187" s="1603">
        <v>0</v>
      </c>
      <c r="AS187" s="1603">
        <v>0</v>
      </c>
      <c r="AT187" s="1603">
        <v>0</v>
      </c>
      <c r="AU187" s="1603">
        <v>0</v>
      </c>
      <c r="AV187" s="1603">
        <v>0</v>
      </c>
      <c r="AW187" s="1603">
        <v>0</v>
      </c>
      <c r="AX187" s="1603">
        <v>0</v>
      </c>
      <c r="AY187" s="1554"/>
    </row>
    <row r="188" spans="2:51" ht="9.9499999999999993" customHeight="1" x14ac:dyDescent="0.2">
      <c r="B188" s="4097"/>
      <c r="D188" s="1565"/>
      <c r="E188" s="1566"/>
      <c r="F188" s="1566"/>
      <c r="G188" s="1566"/>
      <c r="H188" s="1567"/>
      <c r="I188" s="1566"/>
      <c r="J188" s="1566"/>
      <c r="K188" s="1566"/>
      <c r="L188" s="1568"/>
      <c r="M188" s="1566"/>
      <c r="N188" s="1566"/>
      <c r="O188" s="1566"/>
      <c r="P188" s="1569"/>
      <c r="Q188" s="1566"/>
      <c r="R188" s="1566"/>
      <c r="S188" s="1566"/>
      <c r="T188" s="1569"/>
      <c r="U188" s="1566"/>
      <c r="V188" s="1566"/>
      <c r="W188" s="1566"/>
      <c r="X188" s="1569"/>
      <c r="Y188" s="1566"/>
      <c r="Z188" s="1566"/>
      <c r="AA188" s="1566"/>
      <c r="AB188" s="1569"/>
      <c r="AC188" s="1566"/>
      <c r="AD188" s="1566"/>
      <c r="AE188" s="1566"/>
      <c r="AF188" s="1603">
        <v>0</v>
      </c>
      <c r="AG188" s="1603">
        <v>0</v>
      </c>
      <c r="AH188" s="1603">
        <v>0</v>
      </c>
      <c r="AI188" s="1603">
        <v>0</v>
      </c>
      <c r="AJ188" s="1603">
        <v>0</v>
      </c>
      <c r="AK188" s="1603">
        <v>0</v>
      </c>
      <c r="AL188" s="1603">
        <v>0</v>
      </c>
      <c r="AM188" s="1603">
        <v>0</v>
      </c>
      <c r="AN188" s="1603">
        <v>0</v>
      </c>
      <c r="AO188" s="1603">
        <v>0</v>
      </c>
      <c r="AP188" s="1603">
        <v>0</v>
      </c>
      <c r="AQ188" s="1603">
        <v>0</v>
      </c>
      <c r="AR188" s="1603">
        <v>0</v>
      </c>
      <c r="AS188" s="1603">
        <v>0</v>
      </c>
      <c r="AT188" s="1603">
        <v>0</v>
      </c>
      <c r="AU188" s="1603">
        <v>0</v>
      </c>
      <c r="AV188" s="1603">
        <v>0</v>
      </c>
      <c r="AW188" s="1603">
        <v>0</v>
      </c>
      <c r="AX188" s="1603">
        <v>0</v>
      </c>
      <c r="AY188" s="1554"/>
    </row>
    <row r="189" spans="2:51" ht="9.9499999999999993" customHeight="1" x14ac:dyDescent="0.2">
      <c r="B189" s="4097"/>
      <c r="D189" s="3934"/>
      <c r="E189" s="1555"/>
      <c r="F189" s="1555"/>
      <c r="G189" s="1555"/>
      <c r="H189" s="3934"/>
      <c r="I189" s="1555"/>
      <c r="J189" s="1555"/>
      <c r="K189" s="1555"/>
      <c r="L189" s="3934"/>
      <c r="M189" s="1555"/>
      <c r="N189" s="1555"/>
      <c r="O189" s="1555"/>
      <c r="P189" s="3934"/>
      <c r="Q189" s="1555"/>
      <c r="R189" s="1555"/>
      <c r="S189" s="1555"/>
      <c r="T189" s="3934"/>
      <c r="U189" s="1555"/>
      <c r="V189" s="1555"/>
      <c r="W189" s="1555"/>
      <c r="X189" s="3934"/>
      <c r="Y189" s="1555"/>
      <c r="Z189" s="1555"/>
      <c r="AA189" s="1555"/>
      <c r="AB189" s="3934"/>
      <c r="AC189" s="1555"/>
      <c r="AD189" s="1555"/>
      <c r="AE189" s="1555"/>
      <c r="AF189" s="1603">
        <v>0</v>
      </c>
      <c r="AG189" s="1603">
        <v>0</v>
      </c>
      <c r="AH189" s="1603">
        <v>0</v>
      </c>
      <c r="AI189" s="1603">
        <v>0</v>
      </c>
      <c r="AJ189" s="1603">
        <v>0</v>
      </c>
      <c r="AK189" s="1603">
        <v>0</v>
      </c>
      <c r="AL189" s="1603">
        <v>0</v>
      </c>
      <c r="AM189" s="1603">
        <v>0</v>
      </c>
      <c r="AN189" s="1603">
        <v>0</v>
      </c>
      <c r="AO189" s="1603">
        <v>0</v>
      </c>
      <c r="AP189" s="1603">
        <v>0</v>
      </c>
      <c r="AQ189" s="1603">
        <v>0</v>
      </c>
      <c r="AR189" s="1603">
        <v>0</v>
      </c>
      <c r="AS189" s="1603">
        <v>0</v>
      </c>
      <c r="AT189" s="1603">
        <v>0</v>
      </c>
      <c r="AU189" s="1603">
        <v>0</v>
      </c>
      <c r="AV189" s="1603">
        <v>0</v>
      </c>
      <c r="AW189" s="1603">
        <v>0</v>
      </c>
      <c r="AX189" s="1603">
        <v>0</v>
      </c>
      <c r="AY189" s="1554"/>
    </row>
    <row r="190" spans="2:51" ht="5.0999999999999996" customHeight="1" x14ac:dyDescent="0.2">
      <c r="B190" s="4097"/>
      <c r="D190" s="3935"/>
      <c r="E190" s="1559"/>
      <c r="F190" s="1560"/>
      <c r="G190" s="1559"/>
      <c r="H190" s="3935"/>
      <c r="I190" s="1559"/>
      <c r="J190" s="1560"/>
      <c r="K190" s="1559"/>
      <c r="L190" s="3935"/>
      <c r="M190" s="1559"/>
      <c r="N190" s="1560"/>
      <c r="O190" s="1559"/>
      <c r="P190" s="3935"/>
      <c r="Q190" s="1559"/>
      <c r="R190" s="1560"/>
      <c r="S190" s="1559"/>
      <c r="T190" s="3935"/>
      <c r="U190" s="1559"/>
      <c r="V190" s="1560"/>
      <c r="W190" s="1559"/>
      <c r="X190" s="3935"/>
      <c r="Y190" s="1559"/>
      <c r="Z190" s="1560"/>
      <c r="AA190" s="1559"/>
      <c r="AB190" s="3935"/>
      <c r="AC190" s="1559"/>
      <c r="AD190" s="1560"/>
      <c r="AE190" s="1559"/>
      <c r="AF190" s="1603">
        <v>0</v>
      </c>
      <c r="AG190" s="1603">
        <v>0</v>
      </c>
      <c r="AH190" s="1603">
        <v>0</v>
      </c>
      <c r="AI190" s="1603">
        <v>0</v>
      </c>
      <c r="AJ190" s="1603">
        <v>0</v>
      </c>
      <c r="AK190" s="1603">
        <v>0</v>
      </c>
      <c r="AL190" s="1603">
        <v>0</v>
      </c>
      <c r="AM190" s="1603">
        <v>0</v>
      </c>
      <c r="AN190" s="1603">
        <v>0</v>
      </c>
      <c r="AO190" s="1603">
        <v>0</v>
      </c>
      <c r="AP190" s="1603">
        <v>0</v>
      </c>
      <c r="AQ190" s="1603">
        <v>0</v>
      </c>
      <c r="AR190" s="1603">
        <v>0</v>
      </c>
      <c r="AS190" s="1603">
        <v>0</v>
      </c>
      <c r="AT190" s="1603">
        <v>0</v>
      </c>
      <c r="AU190" s="1603">
        <v>0</v>
      </c>
      <c r="AV190" s="1603">
        <v>0</v>
      </c>
      <c r="AW190" s="1603">
        <v>0</v>
      </c>
      <c r="AX190" s="1603">
        <v>0</v>
      </c>
      <c r="AY190" s="1554"/>
    </row>
    <row r="191" spans="2:51" ht="9.9499999999999993" customHeight="1" x14ac:dyDescent="0.2">
      <c r="B191" s="4097"/>
      <c r="D191" s="3936"/>
      <c r="E191" s="1555"/>
      <c r="F191" s="1555"/>
      <c r="G191" s="1555"/>
      <c r="H191" s="3936"/>
      <c r="I191" s="1555"/>
      <c r="J191" s="1555"/>
      <c r="K191" s="1555"/>
      <c r="L191" s="3936"/>
      <c r="M191" s="1555"/>
      <c r="N191" s="1555"/>
      <c r="O191" s="1555"/>
      <c r="P191" s="3936"/>
      <c r="Q191" s="1555"/>
      <c r="R191" s="1555"/>
      <c r="S191" s="1555"/>
      <c r="T191" s="3936"/>
      <c r="U191" s="1555"/>
      <c r="V191" s="1555"/>
      <c r="W191" s="1555"/>
      <c r="X191" s="3936"/>
      <c r="Y191" s="1555"/>
      <c r="Z191" s="1555"/>
      <c r="AA191" s="1555"/>
      <c r="AB191" s="3936"/>
      <c r="AC191" s="1555"/>
      <c r="AD191" s="1555"/>
      <c r="AE191" s="1555"/>
      <c r="AF191" s="1603">
        <v>0</v>
      </c>
      <c r="AG191" s="1603">
        <v>0</v>
      </c>
      <c r="AH191" s="1603">
        <v>0</v>
      </c>
      <c r="AI191" s="1603">
        <v>0</v>
      </c>
      <c r="AJ191" s="1603">
        <v>0</v>
      </c>
      <c r="AK191" s="1603">
        <v>0</v>
      </c>
      <c r="AL191" s="1603">
        <v>0</v>
      </c>
      <c r="AM191" s="1603">
        <v>0</v>
      </c>
      <c r="AN191" s="1603">
        <v>0</v>
      </c>
      <c r="AO191" s="1603">
        <v>0</v>
      </c>
      <c r="AP191" s="1603">
        <v>0</v>
      </c>
      <c r="AQ191" s="1603">
        <v>0</v>
      </c>
      <c r="AR191" s="1603">
        <v>0</v>
      </c>
      <c r="AS191" s="1603">
        <v>0</v>
      </c>
      <c r="AT191" s="1603">
        <v>0</v>
      </c>
      <c r="AU191" s="1603">
        <v>0</v>
      </c>
      <c r="AV191" s="1603">
        <v>0</v>
      </c>
      <c r="AW191" s="1603">
        <v>0</v>
      </c>
      <c r="AX191" s="1603">
        <v>0</v>
      </c>
      <c r="AY191" s="1554"/>
    </row>
    <row r="192" spans="2:51" ht="9.9499999999999993" customHeight="1" x14ac:dyDescent="0.2">
      <c r="B192" s="4097"/>
      <c r="D192" s="1565"/>
      <c r="E192" s="1566"/>
      <c r="F192" s="1566"/>
      <c r="G192" s="1566"/>
      <c r="H192" s="1567"/>
      <c r="I192" s="1566"/>
      <c r="J192" s="1566"/>
      <c r="K192" s="1566"/>
      <c r="L192" s="1568"/>
      <c r="M192" s="1566"/>
      <c r="N192" s="1566"/>
      <c r="O192" s="1566"/>
      <c r="P192" s="1569"/>
      <c r="Q192" s="1566"/>
      <c r="R192" s="1566"/>
      <c r="S192" s="1566"/>
      <c r="T192" s="1569"/>
      <c r="U192" s="1566"/>
      <c r="V192" s="1566"/>
      <c r="W192" s="1566"/>
      <c r="X192" s="1569"/>
      <c r="Y192" s="1566"/>
      <c r="Z192" s="1566"/>
      <c r="AA192" s="1566"/>
      <c r="AB192" s="1569"/>
      <c r="AC192" s="1566"/>
      <c r="AD192" s="1566"/>
      <c r="AE192" s="1566"/>
      <c r="AF192" s="1603">
        <v>0</v>
      </c>
      <c r="AG192" s="1603">
        <v>0</v>
      </c>
      <c r="AH192" s="1603">
        <v>0</v>
      </c>
      <c r="AI192" s="1603">
        <v>0</v>
      </c>
      <c r="AJ192" s="1603">
        <v>0</v>
      </c>
      <c r="AK192" s="1603">
        <v>0</v>
      </c>
      <c r="AL192" s="1603">
        <v>0</v>
      </c>
      <c r="AM192" s="1603">
        <v>0</v>
      </c>
      <c r="AN192" s="1603">
        <v>0</v>
      </c>
      <c r="AO192" s="1603">
        <v>0</v>
      </c>
      <c r="AP192" s="1603">
        <v>0</v>
      </c>
      <c r="AQ192" s="1603">
        <v>0</v>
      </c>
      <c r="AR192" s="1603">
        <v>0</v>
      </c>
      <c r="AS192" s="1603">
        <v>0</v>
      </c>
      <c r="AT192" s="1603">
        <v>0</v>
      </c>
      <c r="AU192" s="1603">
        <v>0</v>
      </c>
      <c r="AV192" s="1603">
        <v>0</v>
      </c>
      <c r="AW192" s="1603">
        <v>0</v>
      </c>
      <c r="AX192" s="1603">
        <v>0</v>
      </c>
      <c r="AY192" s="1554"/>
    </row>
    <row r="193" spans="2:51" ht="9.9499999999999993" customHeight="1" x14ac:dyDescent="0.2">
      <c r="B193" s="4097"/>
      <c r="D193" s="3934"/>
      <c r="E193" s="1555"/>
      <c r="F193" s="1555"/>
      <c r="G193" s="1555"/>
      <c r="H193" s="3934"/>
      <c r="I193" s="1555"/>
      <c r="J193" s="1555"/>
      <c r="K193" s="1555"/>
      <c r="L193" s="3934"/>
      <c r="M193" s="1555"/>
      <c r="N193" s="1555"/>
      <c r="O193" s="1555"/>
      <c r="P193" s="3934"/>
      <c r="Q193" s="1555"/>
      <c r="R193" s="1555"/>
      <c r="S193" s="1555"/>
      <c r="T193" s="3934"/>
      <c r="U193" s="1555"/>
      <c r="V193" s="1555"/>
      <c r="W193" s="1555"/>
      <c r="X193" s="3934"/>
      <c r="Y193" s="1555"/>
      <c r="Z193" s="1555"/>
      <c r="AA193" s="1555"/>
      <c r="AB193" s="3934"/>
      <c r="AC193" s="1555"/>
      <c r="AD193" s="1555"/>
      <c r="AE193" s="1555"/>
      <c r="AF193" s="1603">
        <v>0</v>
      </c>
      <c r="AG193" s="1603">
        <v>0</v>
      </c>
      <c r="AH193" s="1603">
        <v>0</v>
      </c>
      <c r="AI193" s="1603">
        <v>0</v>
      </c>
      <c r="AJ193" s="1603">
        <v>0</v>
      </c>
      <c r="AK193" s="1603">
        <v>0</v>
      </c>
      <c r="AL193" s="1603">
        <v>0</v>
      </c>
      <c r="AM193" s="1603">
        <v>0</v>
      </c>
      <c r="AN193" s="1603">
        <v>0</v>
      </c>
      <c r="AO193" s="1603">
        <v>0</v>
      </c>
      <c r="AP193" s="1603">
        <v>0</v>
      </c>
      <c r="AQ193" s="1603">
        <v>0</v>
      </c>
      <c r="AR193" s="1603">
        <v>0</v>
      </c>
      <c r="AS193" s="1603">
        <v>0</v>
      </c>
      <c r="AT193" s="1603">
        <v>0</v>
      </c>
      <c r="AU193" s="1603">
        <v>0</v>
      </c>
      <c r="AV193" s="1603">
        <v>0</v>
      </c>
      <c r="AW193" s="1603">
        <v>0</v>
      </c>
      <c r="AX193" s="1603">
        <v>0</v>
      </c>
      <c r="AY193" s="1554"/>
    </row>
    <row r="194" spans="2:51" ht="5.0999999999999996" customHeight="1" x14ac:dyDescent="0.2">
      <c r="B194" s="4097"/>
      <c r="D194" s="3935"/>
      <c r="E194" s="1559"/>
      <c r="F194" s="1560"/>
      <c r="G194" s="1559"/>
      <c r="H194" s="3935"/>
      <c r="I194" s="1559"/>
      <c r="J194" s="1560"/>
      <c r="K194" s="1559"/>
      <c r="L194" s="3935"/>
      <c r="M194" s="1559"/>
      <c r="N194" s="1560"/>
      <c r="O194" s="1559"/>
      <c r="P194" s="3935"/>
      <c r="Q194" s="1559"/>
      <c r="R194" s="1560"/>
      <c r="S194" s="1559"/>
      <c r="T194" s="3935"/>
      <c r="U194" s="1559"/>
      <c r="V194" s="1560"/>
      <c r="W194" s="1559"/>
      <c r="X194" s="3935"/>
      <c r="Y194" s="1559"/>
      <c r="Z194" s="1560"/>
      <c r="AA194" s="1559"/>
      <c r="AB194" s="3935"/>
      <c r="AC194" s="1559"/>
      <c r="AD194" s="1560"/>
      <c r="AE194" s="1559"/>
      <c r="AF194" s="1603">
        <v>0</v>
      </c>
      <c r="AG194" s="1603">
        <v>0</v>
      </c>
      <c r="AH194" s="1603">
        <v>0</v>
      </c>
      <c r="AI194" s="1603">
        <v>0</v>
      </c>
      <c r="AJ194" s="1603">
        <v>0</v>
      </c>
      <c r="AK194" s="1603">
        <v>0</v>
      </c>
      <c r="AL194" s="1603">
        <v>0</v>
      </c>
      <c r="AM194" s="1603">
        <v>0</v>
      </c>
      <c r="AN194" s="1603">
        <v>0</v>
      </c>
      <c r="AO194" s="1603">
        <v>0</v>
      </c>
      <c r="AP194" s="1603">
        <v>0</v>
      </c>
      <c r="AQ194" s="1603">
        <v>0</v>
      </c>
      <c r="AR194" s="1603">
        <v>0</v>
      </c>
      <c r="AS194" s="1603">
        <v>0</v>
      </c>
      <c r="AT194" s="1603">
        <v>0</v>
      </c>
      <c r="AU194" s="1603">
        <v>0</v>
      </c>
      <c r="AV194" s="1603">
        <v>0</v>
      </c>
      <c r="AW194" s="1603">
        <v>0</v>
      </c>
      <c r="AX194" s="1603">
        <v>0</v>
      </c>
      <c r="AY194" s="1554"/>
    </row>
    <row r="195" spans="2:51" ht="9.9499999999999993" customHeight="1" x14ac:dyDescent="0.2">
      <c r="B195" s="4097"/>
      <c r="D195" s="3936"/>
      <c r="E195" s="1555"/>
      <c r="F195" s="1555"/>
      <c r="G195" s="1555"/>
      <c r="H195" s="3936"/>
      <c r="I195" s="1555"/>
      <c r="J195" s="1555"/>
      <c r="K195" s="1555"/>
      <c r="L195" s="3936"/>
      <c r="M195" s="1555"/>
      <c r="N195" s="1555"/>
      <c r="O195" s="1555"/>
      <c r="P195" s="3936"/>
      <c r="Q195" s="1555"/>
      <c r="R195" s="1555"/>
      <c r="S195" s="1555"/>
      <c r="T195" s="3936"/>
      <c r="U195" s="1555"/>
      <c r="V195" s="1555"/>
      <c r="W195" s="1555"/>
      <c r="X195" s="3936"/>
      <c r="Y195" s="1555"/>
      <c r="Z195" s="1555"/>
      <c r="AA195" s="1555"/>
      <c r="AB195" s="3936"/>
      <c r="AC195" s="1555"/>
      <c r="AD195" s="1555"/>
      <c r="AE195" s="1555"/>
      <c r="AF195" s="1603">
        <v>0</v>
      </c>
      <c r="AG195" s="1603">
        <v>0</v>
      </c>
      <c r="AH195" s="1603">
        <v>0</v>
      </c>
      <c r="AI195" s="1603">
        <v>0</v>
      </c>
      <c r="AJ195" s="1603">
        <v>0</v>
      </c>
      <c r="AK195" s="1603">
        <v>0</v>
      </c>
      <c r="AL195" s="1603">
        <v>0</v>
      </c>
      <c r="AM195" s="1603">
        <v>0</v>
      </c>
      <c r="AN195" s="1603">
        <v>0</v>
      </c>
      <c r="AO195" s="1603">
        <v>0</v>
      </c>
      <c r="AP195" s="1603">
        <v>0</v>
      </c>
      <c r="AQ195" s="1603">
        <v>0</v>
      </c>
      <c r="AR195" s="1603">
        <v>0</v>
      </c>
      <c r="AS195" s="1603">
        <v>0</v>
      </c>
      <c r="AT195" s="1603">
        <v>0</v>
      </c>
      <c r="AU195" s="1603">
        <v>0</v>
      </c>
      <c r="AV195" s="1603">
        <v>0</v>
      </c>
      <c r="AW195" s="1603">
        <v>0</v>
      </c>
      <c r="AX195" s="1603">
        <v>0</v>
      </c>
      <c r="AY195" s="1554"/>
    </row>
    <row r="196" spans="2:51" ht="9.9499999999999993" customHeight="1" x14ac:dyDescent="0.2">
      <c r="B196" s="4097"/>
      <c r="D196" s="1565"/>
      <c r="E196" s="1566"/>
      <c r="F196" s="1566"/>
      <c r="G196" s="1566"/>
      <c r="H196" s="1567"/>
      <c r="I196" s="1566"/>
      <c r="J196" s="1566"/>
      <c r="K196" s="1566"/>
      <c r="L196" s="1568"/>
      <c r="M196" s="1566"/>
      <c r="N196" s="1566"/>
      <c r="O196" s="1566"/>
      <c r="P196" s="1569"/>
      <c r="Q196" s="1566"/>
      <c r="R196" s="1566"/>
      <c r="S196" s="1566"/>
      <c r="T196" s="1569"/>
      <c r="U196" s="1566"/>
      <c r="V196" s="1566"/>
      <c r="W196" s="1566"/>
      <c r="X196" s="1569"/>
      <c r="Y196" s="1566"/>
      <c r="Z196" s="1566"/>
      <c r="AA196" s="1566"/>
      <c r="AB196" s="1569"/>
      <c r="AC196" s="1566"/>
      <c r="AD196" s="1566"/>
      <c r="AE196" s="1566"/>
      <c r="AF196" s="1603">
        <v>0</v>
      </c>
      <c r="AG196" s="1603">
        <v>0</v>
      </c>
      <c r="AH196" s="1603">
        <v>0</v>
      </c>
      <c r="AI196" s="1603">
        <v>0</v>
      </c>
      <c r="AJ196" s="1603">
        <v>0</v>
      </c>
      <c r="AK196" s="1603">
        <v>0</v>
      </c>
      <c r="AL196" s="1603">
        <v>0</v>
      </c>
      <c r="AM196" s="1603">
        <v>0</v>
      </c>
      <c r="AN196" s="1603">
        <v>0</v>
      </c>
      <c r="AO196" s="1603">
        <v>0</v>
      </c>
      <c r="AP196" s="1603">
        <v>0</v>
      </c>
      <c r="AQ196" s="1603">
        <v>0</v>
      </c>
      <c r="AR196" s="1603">
        <v>0</v>
      </c>
      <c r="AS196" s="1603">
        <v>0</v>
      </c>
      <c r="AT196" s="1603">
        <v>0</v>
      </c>
      <c r="AU196" s="1603">
        <v>0</v>
      </c>
      <c r="AV196" s="1603">
        <v>0</v>
      </c>
      <c r="AW196" s="1603">
        <v>0</v>
      </c>
      <c r="AX196" s="1603">
        <v>0</v>
      </c>
      <c r="AY196" s="1554"/>
    </row>
    <row r="197" spans="2:51" ht="9.9499999999999993" customHeight="1" x14ac:dyDescent="0.2">
      <c r="B197" s="4097"/>
      <c r="D197" s="3934"/>
      <c r="E197" s="1555"/>
      <c r="F197" s="1555"/>
      <c r="G197" s="1555"/>
      <c r="H197" s="3934"/>
      <c r="I197" s="1555"/>
      <c r="J197" s="1555"/>
      <c r="K197" s="1555"/>
      <c r="L197" s="3934"/>
      <c r="M197" s="1555"/>
      <c r="N197" s="1555"/>
      <c r="O197" s="1555"/>
      <c r="P197" s="3934"/>
      <c r="Q197" s="1555"/>
      <c r="R197" s="1555"/>
      <c r="S197" s="1555"/>
      <c r="T197" s="3934"/>
      <c r="U197" s="1555"/>
      <c r="V197" s="1555"/>
      <c r="W197" s="1555"/>
      <c r="X197" s="3934"/>
      <c r="Y197" s="1555"/>
      <c r="Z197" s="1555"/>
      <c r="AA197" s="1555"/>
      <c r="AB197" s="3934"/>
      <c r="AC197" s="1555"/>
      <c r="AD197" s="1555"/>
      <c r="AE197" s="1555"/>
      <c r="AF197" s="1603">
        <v>0</v>
      </c>
      <c r="AG197" s="1603">
        <v>0</v>
      </c>
      <c r="AH197" s="1603">
        <v>0</v>
      </c>
      <c r="AI197" s="1603">
        <v>0</v>
      </c>
      <c r="AJ197" s="1603">
        <v>0</v>
      </c>
      <c r="AK197" s="1603">
        <v>0</v>
      </c>
      <c r="AL197" s="1603">
        <v>0</v>
      </c>
      <c r="AM197" s="1603">
        <v>0</v>
      </c>
      <c r="AN197" s="1603">
        <v>0</v>
      </c>
      <c r="AO197" s="1603">
        <v>0</v>
      </c>
      <c r="AP197" s="1603">
        <v>0</v>
      </c>
      <c r="AQ197" s="1603">
        <v>0</v>
      </c>
      <c r="AR197" s="1603">
        <v>0</v>
      </c>
      <c r="AS197" s="1603">
        <v>0</v>
      </c>
      <c r="AT197" s="1603">
        <v>0</v>
      </c>
      <c r="AU197" s="1603">
        <v>0</v>
      </c>
      <c r="AV197" s="1603">
        <v>0</v>
      </c>
      <c r="AW197" s="1603">
        <v>0</v>
      </c>
      <c r="AX197" s="1603">
        <v>0</v>
      </c>
      <c r="AY197" s="1554"/>
    </row>
    <row r="198" spans="2:51" ht="5.0999999999999996" customHeight="1" x14ac:dyDescent="0.2">
      <c r="B198" s="4097"/>
      <c r="D198" s="3935"/>
      <c r="E198" s="1559"/>
      <c r="F198" s="1560"/>
      <c r="G198" s="1559"/>
      <c r="H198" s="3935"/>
      <c r="I198" s="1559"/>
      <c r="J198" s="1560"/>
      <c r="K198" s="1559"/>
      <c r="L198" s="3935"/>
      <c r="M198" s="1559"/>
      <c r="N198" s="1560"/>
      <c r="O198" s="1559"/>
      <c r="P198" s="3935"/>
      <c r="Q198" s="1559"/>
      <c r="R198" s="1560"/>
      <c r="S198" s="1559"/>
      <c r="T198" s="3935"/>
      <c r="U198" s="1559"/>
      <c r="V198" s="1560"/>
      <c r="W198" s="1559"/>
      <c r="X198" s="3935"/>
      <c r="Y198" s="1559"/>
      <c r="Z198" s="1560"/>
      <c r="AA198" s="1559"/>
      <c r="AB198" s="3935"/>
      <c r="AC198" s="1559"/>
      <c r="AD198" s="1560"/>
      <c r="AE198" s="1559"/>
      <c r="AF198" s="1603">
        <v>0</v>
      </c>
      <c r="AG198" s="1603">
        <v>0</v>
      </c>
      <c r="AH198" s="1603">
        <v>0</v>
      </c>
      <c r="AI198" s="1603">
        <v>0</v>
      </c>
      <c r="AJ198" s="1603">
        <v>0</v>
      </c>
      <c r="AK198" s="1603">
        <v>0</v>
      </c>
      <c r="AL198" s="1603">
        <v>0</v>
      </c>
      <c r="AM198" s="1603">
        <v>0</v>
      </c>
      <c r="AN198" s="1603">
        <v>0</v>
      </c>
      <c r="AO198" s="1603">
        <v>0</v>
      </c>
      <c r="AP198" s="1603">
        <v>0</v>
      </c>
      <c r="AQ198" s="1603">
        <v>0</v>
      </c>
      <c r="AR198" s="1603">
        <v>0</v>
      </c>
      <c r="AS198" s="1603">
        <v>0</v>
      </c>
      <c r="AT198" s="1603">
        <v>0</v>
      </c>
      <c r="AU198" s="1603">
        <v>0</v>
      </c>
      <c r="AV198" s="1603">
        <v>0</v>
      </c>
      <c r="AW198" s="1603">
        <v>0</v>
      </c>
      <c r="AX198" s="1603">
        <v>0</v>
      </c>
      <c r="AY198" s="1554"/>
    </row>
    <row r="199" spans="2:51" ht="9.9499999999999993" customHeight="1" x14ac:dyDescent="0.2">
      <c r="B199" s="4098"/>
      <c r="D199" s="3936"/>
      <c r="E199" s="1555"/>
      <c r="F199" s="1555"/>
      <c r="G199" s="1555"/>
      <c r="H199" s="3936"/>
      <c r="I199" s="1555"/>
      <c r="J199" s="1555"/>
      <c r="K199" s="1555"/>
      <c r="L199" s="3936"/>
      <c r="M199" s="1555"/>
      <c r="N199" s="1555"/>
      <c r="O199" s="1555"/>
      <c r="P199" s="3936"/>
      <c r="Q199" s="1555"/>
      <c r="R199" s="1555"/>
      <c r="S199" s="1555"/>
      <c r="T199" s="3936"/>
      <c r="U199" s="1555"/>
      <c r="V199" s="1555"/>
      <c r="W199" s="1555"/>
      <c r="X199" s="3936"/>
      <c r="Y199" s="1555"/>
      <c r="Z199" s="1555"/>
      <c r="AA199" s="1555"/>
      <c r="AB199" s="3936"/>
      <c r="AC199" s="1555"/>
      <c r="AD199" s="1555"/>
      <c r="AE199" s="1555"/>
      <c r="AF199" s="1603">
        <v>0</v>
      </c>
      <c r="AG199" s="1603">
        <v>0</v>
      </c>
      <c r="AH199" s="1603">
        <v>0</v>
      </c>
      <c r="AI199" s="1603">
        <v>0</v>
      </c>
      <c r="AJ199" s="1603">
        <v>0</v>
      </c>
      <c r="AK199" s="1603">
        <v>0</v>
      </c>
      <c r="AL199" s="1603">
        <v>0</v>
      </c>
      <c r="AM199" s="1603">
        <v>0</v>
      </c>
      <c r="AN199" s="1603">
        <v>0</v>
      </c>
      <c r="AO199" s="1603">
        <v>0</v>
      </c>
      <c r="AP199" s="1603">
        <v>0</v>
      </c>
      <c r="AQ199" s="1603">
        <v>0</v>
      </c>
      <c r="AR199" s="1603">
        <v>0</v>
      </c>
      <c r="AS199" s="1603">
        <v>0</v>
      </c>
      <c r="AT199" s="1603">
        <v>0</v>
      </c>
      <c r="AU199" s="1603">
        <v>0</v>
      </c>
      <c r="AV199" s="1603">
        <v>0</v>
      </c>
      <c r="AW199" s="1603">
        <v>0</v>
      </c>
      <c r="AX199" s="1603">
        <v>0</v>
      </c>
      <c r="AY199" s="1554"/>
    </row>
    <row r="200" spans="2:51" ht="9.9499999999999993" customHeight="1" x14ac:dyDescent="0.25">
      <c r="B200" s="1564"/>
      <c r="D200" s="1567"/>
      <c r="E200" s="1566"/>
      <c r="F200" s="1566"/>
      <c r="G200" s="1566"/>
      <c r="H200" s="1565"/>
      <c r="I200" s="1566"/>
      <c r="J200" s="1566"/>
      <c r="K200" s="1566"/>
      <c r="L200" s="1568"/>
      <c r="M200" s="1550"/>
      <c r="N200" s="1555"/>
      <c r="O200" s="1555"/>
      <c r="P200" s="1569"/>
      <c r="Q200" s="1566"/>
      <c r="R200" s="1566"/>
      <c r="S200" s="1566"/>
      <c r="T200" s="1569"/>
      <c r="U200" s="1566"/>
      <c r="V200" s="1566"/>
      <c r="X200" s="1569"/>
      <c r="Y200" s="1566"/>
      <c r="Z200" s="1566"/>
      <c r="AA200" s="1566"/>
      <c r="AB200" s="1569"/>
      <c r="AC200" s="1566"/>
      <c r="AD200" s="1566"/>
      <c r="AE200" s="1566"/>
      <c r="AF200" s="1603">
        <v>0</v>
      </c>
      <c r="AG200" s="1603">
        <v>0</v>
      </c>
      <c r="AH200" s="1603">
        <v>0</v>
      </c>
      <c r="AI200" s="1603">
        <v>0</v>
      </c>
      <c r="AJ200" s="1603">
        <v>0</v>
      </c>
      <c r="AK200" s="1603">
        <v>0</v>
      </c>
      <c r="AL200" s="1603">
        <v>0</v>
      </c>
      <c r="AM200" s="1603">
        <v>0</v>
      </c>
      <c r="AN200" s="1603">
        <v>0</v>
      </c>
      <c r="AO200" s="1603">
        <v>0</v>
      </c>
      <c r="AP200" s="1603">
        <v>0</v>
      </c>
      <c r="AQ200" s="1603">
        <v>0</v>
      </c>
      <c r="AR200" s="1603">
        <v>0</v>
      </c>
      <c r="AS200" s="1603">
        <v>0</v>
      </c>
      <c r="AT200" s="1603">
        <v>0</v>
      </c>
      <c r="AU200" s="1603">
        <v>0</v>
      </c>
      <c r="AV200" s="1603">
        <v>0</v>
      </c>
      <c r="AW200" s="1603">
        <v>0</v>
      </c>
      <c r="AX200" s="1603">
        <v>0</v>
      </c>
      <c r="AY200" s="1554"/>
    </row>
    <row r="201" spans="2:51" ht="9.9499999999999993" customHeight="1" x14ac:dyDescent="0.2">
      <c r="B201" s="4106">
        <f>(INT(MOD(INT((D201-2)/7)+0.6,52+5/28))+1)</f>
        <v>21</v>
      </c>
      <c r="D201" s="4109">
        <f>AB177+1</f>
        <v>42877</v>
      </c>
      <c r="E201" s="1555"/>
      <c r="F201" s="1555"/>
      <c r="G201" s="1555"/>
      <c r="H201" s="4109">
        <f>D201+1</f>
        <v>42878</v>
      </c>
      <c r="I201" s="1555"/>
      <c r="J201" s="1555"/>
      <c r="K201" s="1555"/>
      <c r="L201" s="4109">
        <f>H201+1</f>
        <v>42879</v>
      </c>
      <c r="M201" s="1555"/>
      <c r="N201" s="1555"/>
      <c r="O201" s="1555"/>
      <c r="P201" s="4109">
        <f>L201+1</f>
        <v>42880</v>
      </c>
      <c r="Q201" s="1555"/>
      <c r="R201" s="1555"/>
      <c r="S201" s="1555"/>
      <c r="T201" s="4109">
        <f>P201+1</f>
        <v>42881</v>
      </c>
      <c r="U201" s="1555"/>
      <c r="V201" s="1555"/>
      <c r="W201" s="1555"/>
      <c r="X201" s="4109">
        <f>T201+1</f>
        <v>42882</v>
      </c>
      <c r="Y201" s="1555"/>
      <c r="Z201" s="1555"/>
      <c r="AA201" s="1555"/>
      <c r="AB201" s="4109">
        <f>X201+1</f>
        <v>42883</v>
      </c>
      <c r="AC201" s="1555"/>
      <c r="AD201" s="1555"/>
      <c r="AE201" s="1555"/>
      <c r="AF201" s="1603">
        <v>0</v>
      </c>
      <c r="AG201" s="1603">
        <v>0</v>
      </c>
      <c r="AH201" s="1603">
        <v>0</v>
      </c>
      <c r="AI201" s="1603">
        <v>0</v>
      </c>
      <c r="AJ201" s="1603">
        <v>0</v>
      </c>
      <c r="AK201" s="1603">
        <v>0</v>
      </c>
      <c r="AL201" s="1603">
        <v>0</v>
      </c>
      <c r="AM201" s="1603">
        <v>0</v>
      </c>
      <c r="AN201" s="1603">
        <v>0</v>
      </c>
      <c r="AO201" s="1603">
        <v>0</v>
      </c>
      <c r="AP201" s="1603">
        <v>0</v>
      </c>
      <c r="AQ201" s="1603">
        <v>0</v>
      </c>
      <c r="AR201" s="1603">
        <v>0</v>
      </c>
      <c r="AS201" s="1603">
        <v>0</v>
      </c>
      <c r="AT201" s="1603">
        <v>0</v>
      </c>
      <c r="AU201" s="1603">
        <v>0</v>
      </c>
      <c r="AV201" s="1603">
        <v>0</v>
      </c>
      <c r="AW201" s="1603">
        <v>0</v>
      </c>
      <c r="AX201" s="1603">
        <v>0</v>
      </c>
      <c r="AY201" s="1554"/>
    </row>
    <row r="202" spans="2:51" ht="5.0999999999999996" customHeight="1" x14ac:dyDescent="0.2">
      <c r="B202" s="4107"/>
      <c r="D202" s="4110"/>
      <c r="E202" s="1559"/>
      <c r="F202" s="1560"/>
      <c r="G202" s="1559"/>
      <c r="H202" s="4110"/>
      <c r="I202" s="1559"/>
      <c r="J202" s="1560"/>
      <c r="K202" s="1559"/>
      <c r="L202" s="4110"/>
      <c r="M202" s="1559"/>
      <c r="N202" s="1560"/>
      <c r="O202" s="1559"/>
      <c r="P202" s="4110"/>
      <c r="Q202" s="1559"/>
      <c r="R202" s="1560"/>
      <c r="S202" s="1559"/>
      <c r="T202" s="4110"/>
      <c r="U202" s="1559"/>
      <c r="V202" s="1560"/>
      <c r="W202" s="1559"/>
      <c r="X202" s="4110"/>
      <c r="Y202" s="1559"/>
      <c r="Z202" s="1560"/>
      <c r="AA202" s="1559"/>
      <c r="AB202" s="4110"/>
      <c r="AC202" s="1559"/>
      <c r="AD202" s="1560"/>
      <c r="AE202" s="1559"/>
      <c r="AF202" s="1603">
        <v>0</v>
      </c>
      <c r="AG202" s="1603">
        <v>0</v>
      </c>
      <c r="AH202" s="1603">
        <v>0</v>
      </c>
      <c r="AI202" s="1603">
        <v>0</v>
      </c>
      <c r="AJ202" s="1603">
        <v>0</v>
      </c>
      <c r="AK202" s="1603">
        <v>0</v>
      </c>
      <c r="AL202" s="1603">
        <v>0</v>
      </c>
      <c r="AM202" s="1603">
        <v>0</v>
      </c>
      <c r="AN202" s="1603">
        <v>0</v>
      </c>
      <c r="AO202" s="1603">
        <v>0</v>
      </c>
      <c r="AP202" s="1603">
        <v>0</v>
      </c>
      <c r="AQ202" s="1603">
        <v>0</v>
      </c>
      <c r="AR202" s="1603">
        <v>0</v>
      </c>
      <c r="AS202" s="1603">
        <v>0</v>
      </c>
      <c r="AT202" s="1603">
        <v>0</v>
      </c>
      <c r="AU202" s="1603">
        <v>0</v>
      </c>
      <c r="AV202" s="1603">
        <v>0</v>
      </c>
      <c r="AW202" s="1603">
        <v>0</v>
      </c>
      <c r="AX202" s="1603">
        <v>0</v>
      </c>
      <c r="AY202" s="1554"/>
    </row>
    <row r="203" spans="2:51" ht="9.9499999999999993" customHeight="1" x14ac:dyDescent="0.2">
      <c r="B203" s="4108"/>
      <c r="D203" s="4111"/>
      <c r="E203" s="1555"/>
      <c r="F203" s="1555"/>
      <c r="G203" s="1555"/>
      <c r="H203" s="4111"/>
      <c r="I203" s="1555"/>
      <c r="J203" s="1555"/>
      <c r="K203" s="1555"/>
      <c r="L203" s="4111"/>
      <c r="M203" s="1555"/>
      <c r="N203" s="1555"/>
      <c r="O203" s="1555"/>
      <c r="P203" s="4111"/>
      <c r="Q203" s="1555"/>
      <c r="R203" s="1555"/>
      <c r="S203" s="1555"/>
      <c r="T203" s="4111"/>
      <c r="U203" s="1555"/>
      <c r="V203" s="1555"/>
      <c r="W203" s="1555"/>
      <c r="X203" s="4111"/>
      <c r="Y203" s="1555"/>
      <c r="Z203" s="1555"/>
      <c r="AA203" s="1555"/>
      <c r="AB203" s="4111"/>
      <c r="AC203" s="1555"/>
      <c r="AD203" s="1555"/>
      <c r="AE203" s="1555"/>
      <c r="AF203" s="1603">
        <v>0</v>
      </c>
      <c r="AG203" s="1603">
        <v>0</v>
      </c>
      <c r="AH203" s="1603">
        <v>0</v>
      </c>
      <c r="AI203" s="1603">
        <v>0</v>
      </c>
      <c r="AJ203" s="1603">
        <v>0</v>
      </c>
      <c r="AK203" s="1603">
        <v>0</v>
      </c>
      <c r="AL203" s="1603">
        <v>0</v>
      </c>
      <c r="AM203" s="1603">
        <v>0</v>
      </c>
      <c r="AN203" s="1603">
        <v>0</v>
      </c>
      <c r="AO203" s="1603">
        <v>0</v>
      </c>
      <c r="AP203" s="1603">
        <v>0</v>
      </c>
      <c r="AQ203" s="1603">
        <v>0</v>
      </c>
      <c r="AR203" s="1603">
        <v>0</v>
      </c>
      <c r="AS203" s="1603">
        <v>0</v>
      </c>
      <c r="AT203" s="1603">
        <v>0</v>
      </c>
      <c r="AU203" s="1603">
        <v>0</v>
      </c>
      <c r="AV203" s="1603">
        <v>0</v>
      </c>
      <c r="AW203" s="1603">
        <v>0</v>
      </c>
      <c r="AX203" s="1603">
        <v>0</v>
      </c>
      <c r="AY203" s="1554"/>
    </row>
    <row r="204" spans="2:51" ht="9.9499999999999993" customHeight="1" x14ac:dyDescent="0.25">
      <c r="B204" s="1564"/>
      <c r="D204" s="1567"/>
      <c r="E204" s="1566"/>
      <c r="F204" s="1566"/>
      <c r="G204" s="1566"/>
      <c r="H204" s="1565"/>
      <c r="I204" s="1566"/>
      <c r="J204" s="1566"/>
      <c r="K204" s="1566"/>
      <c r="L204" s="1568"/>
      <c r="M204" s="1550"/>
      <c r="N204" s="1555"/>
      <c r="O204" s="1555"/>
      <c r="P204" s="1569"/>
      <c r="Q204" s="1566"/>
      <c r="R204" s="1566"/>
      <c r="S204" s="1566"/>
      <c r="T204" s="1569"/>
      <c r="U204" s="1566"/>
      <c r="V204" s="1566"/>
      <c r="X204" s="1569"/>
      <c r="Y204" s="1566"/>
      <c r="Z204" s="1566"/>
      <c r="AA204" s="1566"/>
      <c r="AB204" s="1569"/>
      <c r="AC204" s="1566"/>
      <c r="AD204" s="1566"/>
      <c r="AE204" s="1566"/>
      <c r="AF204" s="1603">
        <v>0</v>
      </c>
      <c r="AG204" s="1603">
        <v>0</v>
      </c>
      <c r="AH204" s="1603">
        <v>0</v>
      </c>
      <c r="AI204" s="1603">
        <v>0</v>
      </c>
      <c r="AJ204" s="1603">
        <v>0</v>
      </c>
      <c r="AK204" s="1603">
        <v>0</v>
      </c>
      <c r="AL204" s="1603">
        <v>0</v>
      </c>
      <c r="AM204" s="1603">
        <v>0</v>
      </c>
      <c r="AN204" s="1603">
        <v>0</v>
      </c>
      <c r="AO204" s="1603">
        <v>0</v>
      </c>
      <c r="AP204" s="1603">
        <v>0</v>
      </c>
      <c r="AQ204" s="1603">
        <v>0</v>
      </c>
      <c r="AR204" s="1603">
        <v>0</v>
      </c>
      <c r="AS204" s="1603">
        <v>0</v>
      </c>
      <c r="AT204" s="1603">
        <v>0</v>
      </c>
      <c r="AU204" s="1603">
        <v>0</v>
      </c>
      <c r="AV204" s="1603">
        <v>0</v>
      </c>
      <c r="AW204" s="1603">
        <v>0</v>
      </c>
      <c r="AX204" s="1603">
        <v>0</v>
      </c>
      <c r="AY204" s="1554"/>
    </row>
    <row r="205" spans="2:51" ht="9.9499999999999993" customHeight="1" x14ac:dyDescent="0.2">
      <c r="B205" s="4103" t="s">
        <v>1320</v>
      </c>
      <c r="D205" s="3934"/>
      <c r="E205" s="1555"/>
      <c r="F205" s="1555"/>
      <c r="G205" s="1555"/>
      <c r="H205" s="3934"/>
      <c r="I205" s="1555"/>
      <c r="J205" s="1555"/>
      <c r="K205" s="1555"/>
      <c r="L205" s="3934"/>
      <c r="M205" s="1555"/>
      <c r="N205" s="1555"/>
      <c r="O205" s="1555"/>
      <c r="P205" s="3934"/>
      <c r="Q205" s="1555"/>
      <c r="R205" s="1555"/>
      <c r="S205" s="1555"/>
      <c r="T205" s="3934"/>
      <c r="U205" s="1555"/>
      <c r="V205" s="1555"/>
      <c r="W205" s="1555"/>
      <c r="X205" s="3934"/>
      <c r="Y205" s="1555"/>
      <c r="Z205" s="1555"/>
      <c r="AA205" s="1555"/>
      <c r="AB205" s="3934"/>
      <c r="AC205" s="1555"/>
      <c r="AD205" s="1555"/>
      <c r="AE205" s="1555"/>
      <c r="AF205" s="1603">
        <v>0</v>
      </c>
      <c r="AG205" s="1603">
        <v>0</v>
      </c>
      <c r="AH205" s="1603">
        <v>0</v>
      </c>
      <c r="AI205" s="1603">
        <v>0</v>
      </c>
      <c r="AJ205" s="1603">
        <v>0</v>
      </c>
      <c r="AK205" s="1603">
        <v>0</v>
      </c>
      <c r="AL205" s="1603">
        <v>0</v>
      </c>
      <c r="AM205" s="1603">
        <v>0</v>
      </c>
      <c r="AN205" s="1603">
        <v>0</v>
      </c>
      <c r="AO205" s="1603">
        <v>0</v>
      </c>
      <c r="AP205" s="1603">
        <v>0</v>
      </c>
      <c r="AQ205" s="1603">
        <v>0</v>
      </c>
      <c r="AR205" s="1603">
        <v>0</v>
      </c>
      <c r="AS205" s="1603">
        <v>0</v>
      </c>
      <c r="AT205" s="1603">
        <v>0</v>
      </c>
      <c r="AU205" s="1603">
        <v>0</v>
      </c>
      <c r="AV205" s="1603">
        <v>0</v>
      </c>
      <c r="AW205" s="1603">
        <v>0</v>
      </c>
      <c r="AX205" s="1603">
        <v>0</v>
      </c>
      <c r="AY205" s="1554"/>
    </row>
    <row r="206" spans="2:51" ht="5.0999999999999996" customHeight="1" x14ac:dyDescent="0.2">
      <c r="B206" s="4104"/>
      <c r="D206" s="3935"/>
      <c r="E206" s="1559"/>
      <c r="F206" s="1560"/>
      <c r="G206" s="1559"/>
      <c r="H206" s="3935"/>
      <c r="I206" s="1559"/>
      <c r="J206" s="1560"/>
      <c r="K206" s="1559"/>
      <c r="L206" s="3935"/>
      <c r="M206" s="1559"/>
      <c r="N206" s="1560"/>
      <c r="O206" s="1559"/>
      <c r="P206" s="3935"/>
      <c r="Q206" s="1559"/>
      <c r="R206" s="1560"/>
      <c r="S206" s="1559"/>
      <c r="T206" s="3935"/>
      <c r="U206" s="1559"/>
      <c r="V206" s="1560"/>
      <c r="W206" s="1559"/>
      <c r="X206" s="3935"/>
      <c r="Y206" s="1559"/>
      <c r="Z206" s="1560"/>
      <c r="AA206" s="1559"/>
      <c r="AB206" s="3935"/>
      <c r="AC206" s="1559"/>
      <c r="AD206" s="1560"/>
      <c r="AE206" s="1559"/>
      <c r="AF206" s="1603">
        <v>0</v>
      </c>
      <c r="AG206" s="1603">
        <v>0</v>
      </c>
      <c r="AH206" s="1603">
        <v>0</v>
      </c>
      <c r="AI206" s="1603">
        <v>0</v>
      </c>
      <c r="AJ206" s="1603">
        <v>0</v>
      </c>
      <c r="AK206" s="1603">
        <v>0</v>
      </c>
      <c r="AL206" s="1603">
        <v>0</v>
      </c>
      <c r="AM206" s="1603">
        <v>0</v>
      </c>
      <c r="AN206" s="1603">
        <v>0</v>
      </c>
      <c r="AO206" s="1603">
        <v>0</v>
      </c>
      <c r="AP206" s="1603">
        <v>0</v>
      </c>
      <c r="AQ206" s="1603">
        <v>0</v>
      </c>
      <c r="AR206" s="1603">
        <v>0</v>
      </c>
      <c r="AS206" s="1603">
        <v>0</v>
      </c>
      <c r="AT206" s="1603">
        <v>0</v>
      </c>
      <c r="AU206" s="1603">
        <v>0</v>
      </c>
      <c r="AV206" s="1603">
        <v>0</v>
      </c>
      <c r="AW206" s="1603">
        <v>0</v>
      </c>
      <c r="AX206" s="1603">
        <v>0</v>
      </c>
      <c r="AY206" s="1554"/>
    </row>
    <row r="207" spans="2:51" ht="9.9499999999999993" customHeight="1" x14ac:dyDescent="0.2">
      <c r="B207" s="4104"/>
      <c r="D207" s="3936"/>
      <c r="E207" s="1555"/>
      <c r="F207" s="1555"/>
      <c r="G207" s="1555"/>
      <c r="H207" s="3936"/>
      <c r="I207" s="1555"/>
      <c r="J207" s="1555"/>
      <c r="K207" s="1555"/>
      <c r="L207" s="3936"/>
      <c r="M207" s="1555"/>
      <c r="N207" s="1555"/>
      <c r="O207" s="1555"/>
      <c r="P207" s="3936"/>
      <c r="Q207" s="1555"/>
      <c r="R207" s="1555"/>
      <c r="S207" s="1555"/>
      <c r="T207" s="3936"/>
      <c r="U207" s="1555"/>
      <c r="V207" s="1555"/>
      <c r="W207" s="1555"/>
      <c r="X207" s="3936"/>
      <c r="Y207" s="1555"/>
      <c r="Z207" s="1555"/>
      <c r="AA207" s="1555"/>
      <c r="AB207" s="3936"/>
      <c r="AC207" s="1555"/>
      <c r="AD207" s="1555"/>
      <c r="AE207" s="1555"/>
      <c r="AF207" s="1603">
        <v>0</v>
      </c>
      <c r="AG207" s="1603">
        <v>0</v>
      </c>
      <c r="AH207" s="1603">
        <v>0</v>
      </c>
      <c r="AI207" s="1603">
        <v>0</v>
      </c>
      <c r="AJ207" s="1603">
        <v>0</v>
      </c>
      <c r="AK207" s="1603">
        <v>0</v>
      </c>
      <c r="AL207" s="1603">
        <v>0</v>
      </c>
      <c r="AM207" s="1603">
        <v>0</v>
      </c>
      <c r="AN207" s="1603">
        <v>0</v>
      </c>
      <c r="AO207" s="1603">
        <v>0</v>
      </c>
      <c r="AP207" s="1603">
        <v>0</v>
      </c>
      <c r="AQ207" s="1603">
        <v>0</v>
      </c>
      <c r="AR207" s="1603">
        <v>0</v>
      </c>
      <c r="AS207" s="1603">
        <v>0</v>
      </c>
      <c r="AT207" s="1603">
        <v>0</v>
      </c>
      <c r="AU207" s="1603">
        <v>0</v>
      </c>
      <c r="AV207" s="1603">
        <v>0</v>
      </c>
      <c r="AW207" s="1603">
        <v>0</v>
      </c>
      <c r="AX207" s="1603">
        <v>0</v>
      </c>
      <c r="AY207" s="1554"/>
    </row>
    <row r="208" spans="2:51" ht="9.9499999999999993" customHeight="1" x14ac:dyDescent="0.2">
      <c r="B208" s="4104"/>
      <c r="D208" s="1565"/>
      <c r="E208" s="1566"/>
      <c r="F208" s="1566"/>
      <c r="G208" s="1566"/>
      <c r="H208" s="1567"/>
      <c r="I208" s="1566"/>
      <c r="J208" s="1566"/>
      <c r="K208" s="1566"/>
      <c r="L208" s="1568"/>
      <c r="M208" s="1566"/>
      <c r="N208" s="1566"/>
      <c r="O208" s="1566"/>
      <c r="P208" s="1569"/>
      <c r="Q208" s="1566"/>
      <c r="R208" s="1566"/>
      <c r="S208" s="1566"/>
      <c r="T208" s="1569"/>
      <c r="U208" s="1566"/>
      <c r="V208" s="1566"/>
      <c r="W208" s="1566"/>
      <c r="X208" s="1569"/>
      <c r="Y208" s="1566"/>
      <c r="Z208" s="1566"/>
      <c r="AA208" s="1566"/>
      <c r="AB208" s="1569"/>
      <c r="AC208" s="1566"/>
      <c r="AD208" s="1566"/>
      <c r="AE208" s="1566"/>
      <c r="AF208" s="1603">
        <v>0</v>
      </c>
      <c r="AG208" s="1603">
        <v>0</v>
      </c>
      <c r="AH208" s="1603">
        <v>0</v>
      </c>
      <c r="AI208" s="1603">
        <v>0</v>
      </c>
      <c r="AJ208" s="1603">
        <v>0</v>
      </c>
      <c r="AK208" s="1603">
        <v>0</v>
      </c>
      <c r="AL208" s="1603">
        <v>0</v>
      </c>
      <c r="AM208" s="1603">
        <v>0</v>
      </c>
      <c r="AN208" s="1603">
        <v>0</v>
      </c>
      <c r="AO208" s="1603">
        <v>0</v>
      </c>
      <c r="AP208" s="1603">
        <v>0</v>
      </c>
      <c r="AQ208" s="1603">
        <v>0</v>
      </c>
      <c r="AR208" s="1603">
        <v>0</v>
      </c>
      <c r="AS208" s="1603">
        <v>0</v>
      </c>
      <c r="AT208" s="1603">
        <v>0</v>
      </c>
      <c r="AU208" s="1603">
        <v>0</v>
      </c>
      <c r="AV208" s="1603">
        <v>0</v>
      </c>
      <c r="AW208" s="1603">
        <v>0</v>
      </c>
      <c r="AX208" s="1603">
        <v>0</v>
      </c>
      <c r="AY208" s="1554"/>
    </row>
    <row r="209" spans="2:51" ht="9.9499999999999993" customHeight="1" x14ac:dyDescent="0.2">
      <c r="B209" s="4104"/>
      <c r="D209" s="3934"/>
      <c r="E209" s="1555"/>
      <c r="F209" s="1555"/>
      <c r="G209" s="1555"/>
      <c r="H209" s="3934"/>
      <c r="I209" s="1555"/>
      <c r="J209" s="1555"/>
      <c r="K209" s="1555"/>
      <c r="L209" s="3934"/>
      <c r="M209" s="1555"/>
      <c r="N209" s="1555"/>
      <c r="O209" s="1555"/>
      <c r="P209" s="3934"/>
      <c r="Q209" s="1555"/>
      <c r="R209" s="1555"/>
      <c r="S209" s="1555"/>
      <c r="T209" s="3934"/>
      <c r="U209" s="1555"/>
      <c r="V209" s="1555"/>
      <c r="W209" s="1555"/>
      <c r="X209" s="3934"/>
      <c r="Y209" s="1555"/>
      <c r="Z209" s="1555"/>
      <c r="AA209" s="1555"/>
      <c r="AB209" s="3934"/>
      <c r="AC209" s="1555"/>
      <c r="AD209" s="1555"/>
      <c r="AE209" s="1555"/>
      <c r="AF209" s="1603">
        <v>0</v>
      </c>
      <c r="AG209" s="1603">
        <v>0</v>
      </c>
      <c r="AH209" s="1603">
        <v>0</v>
      </c>
      <c r="AI209" s="1603">
        <v>0</v>
      </c>
      <c r="AJ209" s="1603">
        <v>0</v>
      </c>
      <c r="AK209" s="1603">
        <v>0</v>
      </c>
      <c r="AL209" s="1603">
        <v>0</v>
      </c>
      <c r="AM209" s="1603">
        <v>0</v>
      </c>
      <c r="AN209" s="1603">
        <v>0</v>
      </c>
      <c r="AO209" s="1603">
        <v>0</v>
      </c>
      <c r="AP209" s="1603">
        <v>0</v>
      </c>
      <c r="AQ209" s="1603">
        <v>0</v>
      </c>
      <c r="AR209" s="1603">
        <v>0</v>
      </c>
      <c r="AS209" s="1603">
        <v>0</v>
      </c>
      <c r="AT209" s="1603">
        <v>0</v>
      </c>
      <c r="AU209" s="1603">
        <v>0</v>
      </c>
      <c r="AV209" s="1603">
        <v>0</v>
      </c>
      <c r="AW209" s="1603">
        <v>0</v>
      </c>
      <c r="AX209" s="1603">
        <v>0</v>
      </c>
      <c r="AY209" s="1554"/>
    </row>
    <row r="210" spans="2:51" ht="5.0999999999999996" customHeight="1" x14ac:dyDescent="0.2">
      <c r="B210" s="4104"/>
      <c r="D210" s="3935"/>
      <c r="E210" s="1559"/>
      <c r="F210" s="1560"/>
      <c r="G210" s="1559"/>
      <c r="H210" s="3935"/>
      <c r="I210" s="1559"/>
      <c r="J210" s="1560"/>
      <c r="K210" s="1559"/>
      <c r="L210" s="3935"/>
      <c r="M210" s="1559"/>
      <c r="N210" s="1560"/>
      <c r="O210" s="1559"/>
      <c r="P210" s="3935"/>
      <c r="Q210" s="1559"/>
      <c r="R210" s="1560"/>
      <c r="S210" s="1559"/>
      <c r="T210" s="3935"/>
      <c r="U210" s="1559"/>
      <c r="V210" s="1560"/>
      <c r="W210" s="1559"/>
      <c r="X210" s="3935"/>
      <c r="Y210" s="1559"/>
      <c r="Z210" s="1560"/>
      <c r="AA210" s="1559"/>
      <c r="AB210" s="3935"/>
      <c r="AC210" s="1559"/>
      <c r="AD210" s="1560"/>
      <c r="AE210" s="1559"/>
      <c r="AF210" s="1603">
        <v>0</v>
      </c>
      <c r="AG210" s="1603">
        <v>0</v>
      </c>
      <c r="AH210" s="1603">
        <v>0</v>
      </c>
      <c r="AI210" s="1603">
        <v>0</v>
      </c>
      <c r="AJ210" s="1603">
        <v>0</v>
      </c>
      <c r="AK210" s="1603">
        <v>0</v>
      </c>
      <c r="AL210" s="1603">
        <v>0</v>
      </c>
      <c r="AM210" s="1603">
        <v>0</v>
      </c>
      <c r="AN210" s="1603">
        <v>0</v>
      </c>
      <c r="AO210" s="1603">
        <v>0</v>
      </c>
      <c r="AP210" s="1603">
        <v>0</v>
      </c>
      <c r="AQ210" s="1603">
        <v>0</v>
      </c>
      <c r="AR210" s="1603">
        <v>0</v>
      </c>
      <c r="AS210" s="1603">
        <v>0</v>
      </c>
      <c r="AT210" s="1603">
        <v>0</v>
      </c>
      <c r="AU210" s="1603">
        <v>0</v>
      </c>
      <c r="AV210" s="1603">
        <v>0</v>
      </c>
      <c r="AW210" s="1603">
        <v>0</v>
      </c>
      <c r="AX210" s="1603">
        <v>0</v>
      </c>
      <c r="AY210" s="1554"/>
    </row>
    <row r="211" spans="2:51" ht="9.9499999999999993" customHeight="1" x14ac:dyDescent="0.2">
      <c r="B211" s="4104"/>
      <c r="D211" s="3936"/>
      <c r="E211" s="1555"/>
      <c r="F211" s="1555"/>
      <c r="G211" s="1555"/>
      <c r="H211" s="3936"/>
      <c r="I211" s="1555"/>
      <c r="J211" s="1555"/>
      <c r="K211" s="1555"/>
      <c r="L211" s="3936"/>
      <c r="M211" s="1555"/>
      <c r="N211" s="1555"/>
      <c r="O211" s="1555"/>
      <c r="P211" s="3936"/>
      <c r="Q211" s="1555"/>
      <c r="R211" s="1555"/>
      <c r="S211" s="1555"/>
      <c r="T211" s="3936"/>
      <c r="U211" s="1555"/>
      <c r="V211" s="1555"/>
      <c r="W211" s="1555"/>
      <c r="X211" s="3936"/>
      <c r="Y211" s="1555"/>
      <c r="Z211" s="1555"/>
      <c r="AA211" s="1555"/>
      <c r="AB211" s="3936"/>
      <c r="AC211" s="1555"/>
      <c r="AD211" s="1555"/>
      <c r="AE211" s="1555"/>
      <c r="AF211" s="1603">
        <v>0</v>
      </c>
      <c r="AG211" s="1603">
        <v>0</v>
      </c>
      <c r="AH211" s="1603">
        <v>0</v>
      </c>
      <c r="AI211" s="1603">
        <v>0</v>
      </c>
      <c r="AJ211" s="1603">
        <v>0</v>
      </c>
      <c r="AK211" s="1603">
        <v>0</v>
      </c>
      <c r="AL211" s="1603">
        <v>0</v>
      </c>
      <c r="AM211" s="1603">
        <v>0</v>
      </c>
      <c r="AN211" s="1603">
        <v>0</v>
      </c>
      <c r="AO211" s="1603">
        <v>0</v>
      </c>
      <c r="AP211" s="1603">
        <v>0</v>
      </c>
      <c r="AQ211" s="1603">
        <v>0</v>
      </c>
      <c r="AR211" s="1603">
        <v>0</v>
      </c>
      <c r="AS211" s="1603">
        <v>0</v>
      </c>
      <c r="AT211" s="1603">
        <v>0</v>
      </c>
      <c r="AU211" s="1603">
        <v>0</v>
      </c>
      <c r="AV211" s="1603">
        <v>0</v>
      </c>
      <c r="AW211" s="1603">
        <v>0</v>
      </c>
      <c r="AX211" s="1603">
        <v>0</v>
      </c>
      <c r="AY211" s="1554"/>
    </row>
    <row r="212" spans="2:51" ht="9.9499999999999993" customHeight="1" x14ac:dyDescent="0.2">
      <c r="B212" s="4104"/>
      <c r="D212" s="1565"/>
      <c r="E212" s="1566"/>
      <c r="F212" s="1566"/>
      <c r="G212" s="1566"/>
      <c r="H212" s="1567"/>
      <c r="I212" s="1566"/>
      <c r="J212" s="1566"/>
      <c r="K212" s="1566"/>
      <c r="L212" s="1568"/>
      <c r="M212" s="1566"/>
      <c r="N212" s="1566"/>
      <c r="O212" s="1566"/>
      <c r="P212" s="1569"/>
      <c r="Q212" s="1566"/>
      <c r="R212" s="1566"/>
      <c r="S212" s="1566"/>
      <c r="T212" s="1569"/>
      <c r="U212" s="1566"/>
      <c r="V212" s="1566"/>
      <c r="W212" s="1566"/>
      <c r="X212" s="1569"/>
      <c r="Y212" s="1566"/>
      <c r="Z212" s="1566"/>
      <c r="AA212" s="1566"/>
      <c r="AB212" s="1569"/>
      <c r="AC212" s="1566"/>
      <c r="AD212" s="1566"/>
      <c r="AE212" s="1566"/>
      <c r="AF212" s="1603">
        <v>0</v>
      </c>
      <c r="AG212" s="1603">
        <v>0</v>
      </c>
      <c r="AH212" s="1603">
        <v>0</v>
      </c>
      <c r="AI212" s="1603">
        <v>0</v>
      </c>
      <c r="AJ212" s="1603">
        <v>0</v>
      </c>
      <c r="AK212" s="1603">
        <v>0</v>
      </c>
      <c r="AL212" s="1603">
        <v>0</v>
      </c>
      <c r="AM212" s="1603">
        <v>0</v>
      </c>
      <c r="AN212" s="1603">
        <v>0</v>
      </c>
      <c r="AO212" s="1603">
        <v>0</v>
      </c>
      <c r="AP212" s="1603">
        <v>0</v>
      </c>
      <c r="AQ212" s="1603">
        <v>0</v>
      </c>
      <c r="AR212" s="1603">
        <v>0</v>
      </c>
      <c r="AS212" s="1603">
        <v>0</v>
      </c>
      <c r="AT212" s="1603">
        <v>0</v>
      </c>
      <c r="AU212" s="1603">
        <v>0</v>
      </c>
      <c r="AV212" s="1603">
        <v>0</v>
      </c>
      <c r="AW212" s="1603">
        <v>0</v>
      </c>
      <c r="AX212" s="1603">
        <v>0</v>
      </c>
      <c r="AY212" s="1554"/>
    </row>
    <row r="213" spans="2:51" ht="9.9499999999999993" customHeight="1" x14ac:dyDescent="0.2">
      <c r="B213" s="4104"/>
      <c r="D213" s="3934"/>
      <c r="E213" s="1555"/>
      <c r="F213" s="1555"/>
      <c r="G213" s="1555"/>
      <c r="H213" s="3934"/>
      <c r="I213" s="1555"/>
      <c r="J213" s="1555"/>
      <c r="K213" s="1555"/>
      <c r="L213" s="3934"/>
      <c r="M213" s="1555"/>
      <c r="N213" s="1555"/>
      <c r="O213" s="1555"/>
      <c r="P213" s="3934"/>
      <c r="Q213" s="1555"/>
      <c r="R213" s="1555"/>
      <c r="S213" s="1555"/>
      <c r="T213" s="3934"/>
      <c r="U213" s="1555"/>
      <c r="V213" s="1555"/>
      <c r="W213" s="1555"/>
      <c r="X213" s="3934"/>
      <c r="Y213" s="1555"/>
      <c r="Z213" s="1555"/>
      <c r="AA213" s="1555"/>
      <c r="AB213" s="3934"/>
      <c r="AC213" s="1555"/>
      <c r="AD213" s="1555"/>
      <c r="AE213" s="1555"/>
      <c r="AF213" s="1603">
        <v>0</v>
      </c>
      <c r="AG213" s="1603">
        <v>0</v>
      </c>
      <c r="AH213" s="1603">
        <v>0</v>
      </c>
      <c r="AI213" s="1603">
        <v>0</v>
      </c>
      <c r="AJ213" s="1603">
        <v>0</v>
      </c>
      <c r="AK213" s="1603">
        <v>0</v>
      </c>
      <c r="AL213" s="1603">
        <v>0</v>
      </c>
      <c r="AM213" s="1603">
        <v>0</v>
      </c>
      <c r="AN213" s="1603">
        <v>0</v>
      </c>
      <c r="AO213" s="1603">
        <v>0</v>
      </c>
      <c r="AP213" s="1603">
        <v>0</v>
      </c>
      <c r="AQ213" s="1603">
        <v>0</v>
      </c>
      <c r="AR213" s="1603">
        <v>0</v>
      </c>
      <c r="AS213" s="1603">
        <v>0</v>
      </c>
      <c r="AT213" s="1603">
        <v>0</v>
      </c>
      <c r="AU213" s="1603">
        <v>0</v>
      </c>
      <c r="AV213" s="1603">
        <v>0</v>
      </c>
      <c r="AW213" s="1603">
        <v>0</v>
      </c>
      <c r="AX213" s="1603">
        <v>0</v>
      </c>
      <c r="AY213" s="1554"/>
    </row>
    <row r="214" spans="2:51" ht="5.0999999999999996" customHeight="1" x14ac:dyDescent="0.2">
      <c r="B214" s="4104"/>
      <c r="D214" s="3935"/>
      <c r="E214" s="1559"/>
      <c r="F214" s="1560"/>
      <c r="G214" s="1559"/>
      <c r="H214" s="3935"/>
      <c r="I214" s="1559"/>
      <c r="J214" s="1560"/>
      <c r="K214" s="1559"/>
      <c r="L214" s="3935"/>
      <c r="M214" s="1559"/>
      <c r="N214" s="1560"/>
      <c r="O214" s="1559"/>
      <c r="P214" s="3935"/>
      <c r="Q214" s="1559"/>
      <c r="R214" s="1560"/>
      <c r="S214" s="1559"/>
      <c r="T214" s="3935"/>
      <c r="U214" s="1559"/>
      <c r="V214" s="1560"/>
      <c r="W214" s="1559"/>
      <c r="X214" s="3935"/>
      <c r="Y214" s="1559"/>
      <c r="Z214" s="1560"/>
      <c r="AA214" s="1559"/>
      <c r="AB214" s="3935"/>
      <c r="AC214" s="1559"/>
      <c r="AD214" s="1560"/>
      <c r="AE214" s="1559"/>
      <c r="AF214" s="1603">
        <v>0</v>
      </c>
      <c r="AG214" s="1603">
        <v>0</v>
      </c>
      <c r="AH214" s="1603">
        <v>0</v>
      </c>
      <c r="AI214" s="1603">
        <v>0</v>
      </c>
      <c r="AJ214" s="1603">
        <v>0</v>
      </c>
      <c r="AK214" s="1603">
        <v>0</v>
      </c>
      <c r="AL214" s="1603">
        <v>0</v>
      </c>
      <c r="AM214" s="1603">
        <v>0</v>
      </c>
      <c r="AN214" s="1603">
        <v>0</v>
      </c>
      <c r="AO214" s="1603">
        <v>0</v>
      </c>
      <c r="AP214" s="1603">
        <v>0</v>
      </c>
      <c r="AQ214" s="1603">
        <v>0</v>
      </c>
      <c r="AR214" s="1603">
        <v>0</v>
      </c>
      <c r="AS214" s="1603">
        <v>0</v>
      </c>
      <c r="AT214" s="1603">
        <v>0</v>
      </c>
      <c r="AU214" s="1603">
        <v>0</v>
      </c>
      <c r="AV214" s="1603">
        <v>0</v>
      </c>
      <c r="AW214" s="1603">
        <v>0</v>
      </c>
      <c r="AX214" s="1603">
        <v>0</v>
      </c>
      <c r="AY214" s="1554"/>
    </row>
    <row r="215" spans="2:51" ht="9.9499999999999993" customHeight="1" x14ac:dyDescent="0.2">
      <c r="B215" s="4104"/>
      <c r="D215" s="3936"/>
      <c r="E215" s="1555"/>
      <c r="F215" s="1555"/>
      <c r="G215" s="1555"/>
      <c r="H215" s="3936"/>
      <c r="I215" s="1555"/>
      <c r="J215" s="1555"/>
      <c r="K215" s="1555"/>
      <c r="L215" s="3936"/>
      <c r="M215" s="1555"/>
      <c r="N215" s="1555"/>
      <c r="O215" s="1555"/>
      <c r="P215" s="3936"/>
      <c r="Q215" s="1555"/>
      <c r="R215" s="1555"/>
      <c r="S215" s="1555"/>
      <c r="T215" s="3936"/>
      <c r="U215" s="1555"/>
      <c r="V215" s="1555"/>
      <c r="W215" s="1555"/>
      <c r="X215" s="3936"/>
      <c r="Y215" s="1555"/>
      <c r="Z215" s="1555"/>
      <c r="AA215" s="1555"/>
      <c r="AB215" s="3936"/>
      <c r="AC215" s="1555"/>
      <c r="AD215" s="1555"/>
      <c r="AE215" s="1555"/>
      <c r="AF215" s="1603">
        <v>0</v>
      </c>
      <c r="AG215" s="1603">
        <v>0</v>
      </c>
      <c r="AH215" s="1603">
        <v>0</v>
      </c>
      <c r="AI215" s="1603">
        <v>0</v>
      </c>
      <c r="AJ215" s="1603">
        <v>0</v>
      </c>
      <c r="AK215" s="1603">
        <v>0</v>
      </c>
      <c r="AL215" s="1603">
        <v>0</v>
      </c>
      <c r="AM215" s="1603">
        <v>0</v>
      </c>
      <c r="AN215" s="1603">
        <v>0</v>
      </c>
      <c r="AO215" s="1603">
        <v>0</v>
      </c>
      <c r="AP215" s="1603">
        <v>0</v>
      </c>
      <c r="AQ215" s="1603">
        <v>0</v>
      </c>
      <c r="AR215" s="1603">
        <v>0</v>
      </c>
      <c r="AS215" s="1603">
        <v>0</v>
      </c>
      <c r="AT215" s="1603">
        <v>0</v>
      </c>
      <c r="AU215" s="1603">
        <v>0</v>
      </c>
      <c r="AV215" s="1603">
        <v>0</v>
      </c>
      <c r="AW215" s="1603">
        <v>0</v>
      </c>
      <c r="AX215" s="1603">
        <v>0</v>
      </c>
      <c r="AY215" s="1554"/>
    </row>
    <row r="216" spans="2:51" ht="9.9499999999999993" customHeight="1" x14ac:dyDescent="0.2">
      <c r="B216" s="4104"/>
      <c r="D216" s="1565"/>
      <c r="E216" s="1566"/>
      <c r="F216" s="1566"/>
      <c r="G216" s="1566"/>
      <c r="H216" s="1567"/>
      <c r="I216" s="1566"/>
      <c r="J216" s="1566"/>
      <c r="K216" s="1566"/>
      <c r="L216" s="1568"/>
      <c r="M216" s="1566"/>
      <c r="N216" s="1566"/>
      <c r="O216" s="1566"/>
      <c r="P216" s="1569"/>
      <c r="Q216" s="1566"/>
      <c r="R216" s="1566"/>
      <c r="S216" s="1566"/>
      <c r="T216" s="1569"/>
      <c r="U216" s="1566"/>
      <c r="V216" s="1566"/>
      <c r="W216" s="1566"/>
      <c r="X216" s="1569"/>
      <c r="Y216" s="1566"/>
      <c r="Z216" s="1566"/>
      <c r="AA216" s="1566"/>
      <c r="AB216" s="1569"/>
      <c r="AC216" s="1566"/>
      <c r="AD216" s="1566"/>
      <c r="AE216" s="1566"/>
      <c r="AF216" s="1603">
        <v>0</v>
      </c>
      <c r="AG216" s="1603">
        <v>0</v>
      </c>
      <c r="AH216" s="1603">
        <v>0</v>
      </c>
      <c r="AI216" s="1603">
        <v>0</v>
      </c>
      <c r="AJ216" s="1603">
        <v>0</v>
      </c>
      <c r="AK216" s="1603">
        <v>0</v>
      </c>
      <c r="AL216" s="1603">
        <v>0</v>
      </c>
      <c r="AM216" s="1603">
        <v>0</v>
      </c>
      <c r="AN216" s="1603">
        <v>0</v>
      </c>
      <c r="AO216" s="1603">
        <v>0</v>
      </c>
      <c r="AP216" s="1603">
        <v>0</v>
      </c>
      <c r="AQ216" s="1603">
        <v>0</v>
      </c>
      <c r="AR216" s="1603">
        <v>0</v>
      </c>
      <c r="AS216" s="1603">
        <v>0</v>
      </c>
      <c r="AT216" s="1603">
        <v>0</v>
      </c>
      <c r="AU216" s="1603">
        <v>0</v>
      </c>
      <c r="AV216" s="1603">
        <v>0</v>
      </c>
      <c r="AW216" s="1603">
        <v>0</v>
      </c>
      <c r="AX216" s="1603">
        <v>0</v>
      </c>
      <c r="AY216" s="1554"/>
    </row>
    <row r="217" spans="2:51" ht="9.9499999999999993" customHeight="1" x14ac:dyDescent="0.2">
      <c r="B217" s="4104"/>
      <c r="D217" s="3934"/>
      <c r="E217" s="1555"/>
      <c r="F217" s="1555"/>
      <c r="G217" s="1555"/>
      <c r="H217" s="3934"/>
      <c r="I217" s="1555"/>
      <c r="J217" s="1555"/>
      <c r="K217" s="1555"/>
      <c r="L217" s="3934"/>
      <c r="M217" s="1555"/>
      <c r="N217" s="1555"/>
      <c r="O217" s="1555"/>
      <c r="P217" s="3934"/>
      <c r="Q217" s="1555"/>
      <c r="R217" s="1555"/>
      <c r="S217" s="1555"/>
      <c r="T217" s="3934"/>
      <c r="U217" s="1555"/>
      <c r="V217" s="1555"/>
      <c r="W217" s="1555"/>
      <c r="X217" s="3934"/>
      <c r="Y217" s="1555"/>
      <c r="Z217" s="1555"/>
      <c r="AA217" s="1555"/>
      <c r="AB217" s="3934"/>
      <c r="AC217" s="1555"/>
      <c r="AD217" s="1555"/>
      <c r="AE217" s="1555"/>
      <c r="AF217" s="1603">
        <v>0</v>
      </c>
      <c r="AG217" s="1603">
        <v>0</v>
      </c>
      <c r="AH217" s="1603">
        <v>0</v>
      </c>
      <c r="AI217" s="1603">
        <v>0</v>
      </c>
      <c r="AJ217" s="1603">
        <v>0</v>
      </c>
      <c r="AK217" s="1603">
        <v>0</v>
      </c>
      <c r="AL217" s="1603">
        <v>0</v>
      </c>
      <c r="AM217" s="1603">
        <v>0</v>
      </c>
      <c r="AN217" s="1603">
        <v>0</v>
      </c>
      <c r="AO217" s="1603">
        <v>0</v>
      </c>
      <c r="AP217" s="1603">
        <v>0</v>
      </c>
      <c r="AQ217" s="1603">
        <v>0</v>
      </c>
      <c r="AR217" s="1603">
        <v>0</v>
      </c>
      <c r="AS217" s="1603">
        <v>0</v>
      </c>
      <c r="AT217" s="1603">
        <v>0</v>
      </c>
      <c r="AU217" s="1603">
        <v>0</v>
      </c>
      <c r="AV217" s="1603">
        <v>0</v>
      </c>
      <c r="AW217" s="1603">
        <v>0</v>
      </c>
      <c r="AX217" s="1603">
        <v>0</v>
      </c>
      <c r="AY217" s="1554"/>
    </row>
    <row r="218" spans="2:51" ht="5.0999999999999996" customHeight="1" x14ac:dyDescent="0.2">
      <c r="B218" s="4104"/>
      <c r="D218" s="3935"/>
      <c r="E218" s="1559"/>
      <c r="F218" s="1560"/>
      <c r="G218" s="1559"/>
      <c r="H218" s="3935"/>
      <c r="I218" s="1559"/>
      <c r="J218" s="1560"/>
      <c r="K218" s="1559"/>
      <c r="L218" s="3935"/>
      <c r="M218" s="1559"/>
      <c r="N218" s="1560"/>
      <c r="O218" s="1559"/>
      <c r="P218" s="3935"/>
      <c r="Q218" s="1559"/>
      <c r="R218" s="1560"/>
      <c r="S218" s="1559"/>
      <c r="T218" s="3935"/>
      <c r="U218" s="1559"/>
      <c r="V218" s="1560"/>
      <c r="W218" s="1559"/>
      <c r="X218" s="3935"/>
      <c r="Y218" s="1559"/>
      <c r="Z218" s="1560"/>
      <c r="AA218" s="1559"/>
      <c r="AB218" s="3935"/>
      <c r="AC218" s="1559"/>
      <c r="AD218" s="1560"/>
      <c r="AE218" s="1559"/>
      <c r="AF218" s="1603">
        <v>0</v>
      </c>
      <c r="AG218" s="1603">
        <v>0</v>
      </c>
      <c r="AH218" s="1603">
        <v>0</v>
      </c>
      <c r="AI218" s="1603">
        <v>0</v>
      </c>
      <c r="AJ218" s="1603">
        <v>0</v>
      </c>
      <c r="AK218" s="1603">
        <v>0</v>
      </c>
      <c r="AL218" s="1603">
        <v>0</v>
      </c>
      <c r="AM218" s="1603">
        <v>0</v>
      </c>
      <c r="AN218" s="1603">
        <v>0</v>
      </c>
      <c r="AO218" s="1603">
        <v>0</v>
      </c>
      <c r="AP218" s="1603">
        <v>0</v>
      </c>
      <c r="AQ218" s="1603">
        <v>0</v>
      </c>
      <c r="AR218" s="1603">
        <v>0</v>
      </c>
      <c r="AS218" s="1603">
        <v>0</v>
      </c>
      <c r="AT218" s="1603">
        <v>0</v>
      </c>
      <c r="AU218" s="1603">
        <v>0</v>
      </c>
      <c r="AV218" s="1603">
        <v>0</v>
      </c>
      <c r="AW218" s="1603">
        <v>0</v>
      </c>
      <c r="AX218" s="1603">
        <v>0</v>
      </c>
      <c r="AY218" s="1554"/>
    </row>
    <row r="219" spans="2:51" ht="9.9499999999999993" customHeight="1" x14ac:dyDescent="0.2">
      <c r="B219" s="4104"/>
      <c r="D219" s="3936"/>
      <c r="E219" s="1555"/>
      <c r="F219" s="1555"/>
      <c r="G219" s="1555"/>
      <c r="H219" s="3936"/>
      <c r="I219" s="1555"/>
      <c r="J219" s="1555"/>
      <c r="K219" s="1555"/>
      <c r="L219" s="3936"/>
      <c r="M219" s="1555"/>
      <c r="N219" s="1555"/>
      <c r="O219" s="1555"/>
      <c r="P219" s="3936"/>
      <c r="Q219" s="1555"/>
      <c r="R219" s="1555"/>
      <c r="S219" s="1555"/>
      <c r="T219" s="3936"/>
      <c r="U219" s="1555"/>
      <c r="V219" s="1555"/>
      <c r="W219" s="1555"/>
      <c r="X219" s="3936"/>
      <c r="Y219" s="1555"/>
      <c r="Z219" s="1555"/>
      <c r="AA219" s="1555"/>
      <c r="AB219" s="3936"/>
      <c r="AC219" s="1555"/>
      <c r="AD219" s="1555"/>
      <c r="AE219" s="1555"/>
      <c r="AF219" s="1603">
        <v>0</v>
      </c>
      <c r="AG219" s="1603">
        <v>0</v>
      </c>
      <c r="AH219" s="1603">
        <v>0</v>
      </c>
      <c r="AI219" s="1603">
        <v>0</v>
      </c>
      <c r="AJ219" s="1603">
        <v>0</v>
      </c>
      <c r="AK219" s="1603">
        <v>0</v>
      </c>
      <c r="AL219" s="1603">
        <v>0</v>
      </c>
      <c r="AM219" s="1603">
        <v>0</v>
      </c>
      <c r="AN219" s="1603">
        <v>0</v>
      </c>
      <c r="AO219" s="1603">
        <v>0</v>
      </c>
      <c r="AP219" s="1603">
        <v>0</v>
      </c>
      <c r="AQ219" s="1603">
        <v>0</v>
      </c>
      <c r="AR219" s="1603">
        <v>0</v>
      </c>
      <c r="AS219" s="1603">
        <v>0</v>
      </c>
      <c r="AT219" s="1603">
        <v>0</v>
      </c>
      <c r="AU219" s="1603">
        <v>0</v>
      </c>
      <c r="AV219" s="1603">
        <v>0</v>
      </c>
      <c r="AW219" s="1603">
        <v>0</v>
      </c>
      <c r="AX219" s="1603">
        <v>0</v>
      </c>
      <c r="AY219" s="1554"/>
    </row>
    <row r="220" spans="2:51" ht="9.9499999999999993" customHeight="1" x14ac:dyDescent="0.2">
      <c r="B220" s="4104"/>
      <c r="D220" s="1565"/>
      <c r="E220" s="1566"/>
      <c r="F220" s="1566"/>
      <c r="G220" s="1566"/>
      <c r="H220" s="1567"/>
      <c r="I220" s="1566"/>
      <c r="J220" s="1566"/>
      <c r="K220" s="1566"/>
      <c r="L220" s="1568"/>
      <c r="M220" s="1566"/>
      <c r="N220" s="1566"/>
      <c r="O220" s="1566"/>
      <c r="P220" s="1569"/>
      <c r="Q220" s="1566"/>
      <c r="R220" s="1566"/>
      <c r="S220" s="1566"/>
      <c r="T220" s="1569"/>
      <c r="U220" s="1566"/>
      <c r="V220" s="1566"/>
      <c r="W220" s="1566"/>
      <c r="X220" s="1569"/>
      <c r="Y220" s="1566"/>
      <c r="Z220" s="1566"/>
      <c r="AA220" s="1566"/>
      <c r="AB220" s="1569"/>
      <c r="AC220" s="1566"/>
      <c r="AD220" s="1566"/>
      <c r="AE220" s="1566"/>
      <c r="AF220" s="1603">
        <v>0</v>
      </c>
      <c r="AG220" s="1603">
        <v>0</v>
      </c>
      <c r="AH220" s="1603">
        <v>0</v>
      </c>
      <c r="AI220" s="1603">
        <v>0</v>
      </c>
      <c r="AJ220" s="1603">
        <v>0</v>
      </c>
      <c r="AK220" s="1603">
        <v>0</v>
      </c>
      <c r="AL220" s="1603">
        <v>0</v>
      </c>
      <c r="AM220" s="1603">
        <v>0</v>
      </c>
      <c r="AN220" s="1603">
        <v>0</v>
      </c>
      <c r="AO220" s="1603">
        <v>0</v>
      </c>
      <c r="AP220" s="1603">
        <v>0</v>
      </c>
      <c r="AQ220" s="1603">
        <v>0</v>
      </c>
      <c r="AR220" s="1603">
        <v>0</v>
      </c>
      <c r="AS220" s="1603">
        <v>0</v>
      </c>
      <c r="AT220" s="1603">
        <v>0</v>
      </c>
      <c r="AU220" s="1603">
        <v>0</v>
      </c>
      <c r="AV220" s="1603">
        <v>0</v>
      </c>
      <c r="AW220" s="1603">
        <v>0</v>
      </c>
      <c r="AX220" s="1603">
        <v>0</v>
      </c>
      <c r="AY220" s="1554"/>
    </row>
    <row r="221" spans="2:51" ht="9.9499999999999993" customHeight="1" x14ac:dyDescent="0.2">
      <c r="B221" s="4104"/>
      <c r="D221" s="3934"/>
      <c r="E221" s="1555"/>
      <c r="F221" s="1555"/>
      <c r="G221" s="1555"/>
      <c r="H221" s="3934"/>
      <c r="I221" s="1555"/>
      <c r="J221" s="1555"/>
      <c r="K221" s="1555"/>
      <c r="L221" s="3934"/>
      <c r="M221" s="1555"/>
      <c r="N221" s="1555"/>
      <c r="O221" s="1555"/>
      <c r="P221" s="3934"/>
      <c r="Q221" s="1555"/>
      <c r="R221" s="1555"/>
      <c r="S221" s="1555"/>
      <c r="T221" s="3934"/>
      <c r="U221" s="1555"/>
      <c r="V221" s="1555"/>
      <c r="W221" s="1555"/>
      <c r="X221" s="3934"/>
      <c r="Y221" s="1555"/>
      <c r="Z221" s="1555"/>
      <c r="AA221" s="1555"/>
      <c r="AB221" s="3934"/>
      <c r="AC221" s="1555"/>
      <c r="AD221" s="1555"/>
      <c r="AE221" s="1555"/>
      <c r="AF221" s="1603">
        <v>0</v>
      </c>
      <c r="AG221" s="1603">
        <v>0</v>
      </c>
      <c r="AH221" s="1603">
        <v>0</v>
      </c>
      <c r="AI221" s="1603">
        <v>0</v>
      </c>
      <c r="AJ221" s="1603">
        <v>0</v>
      </c>
      <c r="AK221" s="1603">
        <v>0</v>
      </c>
      <c r="AL221" s="1603">
        <v>0</v>
      </c>
      <c r="AM221" s="1603">
        <v>0</v>
      </c>
      <c r="AN221" s="1603">
        <v>0</v>
      </c>
      <c r="AO221" s="1603">
        <v>0</v>
      </c>
      <c r="AP221" s="1603">
        <v>0</v>
      </c>
      <c r="AQ221" s="1603">
        <v>0</v>
      </c>
      <c r="AR221" s="1603">
        <v>0</v>
      </c>
      <c r="AS221" s="1603">
        <v>0</v>
      </c>
      <c r="AT221" s="1603">
        <v>0</v>
      </c>
      <c r="AU221" s="1603">
        <v>0</v>
      </c>
      <c r="AV221" s="1603">
        <v>0</v>
      </c>
      <c r="AW221" s="1603">
        <v>0</v>
      </c>
      <c r="AX221" s="1603">
        <v>0</v>
      </c>
      <c r="AY221" s="1554"/>
    </row>
    <row r="222" spans="2:51" ht="5.0999999999999996" customHeight="1" x14ac:dyDescent="0.2">
      <c r="B222" s="4104"/>
      <c r="D222" s="3935"/>
      <c r="E222" s="1559"/>
      <c r="F222" s="1560"/>
      <c r="G222" s="1559"/>
      <c r="H222" s="3935"/>
      <c r="I222" s="1559"/>
      <c r="J222" s="1560"/>
      <c r="K222" s="1559"/>
      <c r="L222" s="3935"/>
      <c r="M222" s="1559"/>
      <c r="N222" s="1560"/>
      <c r="O222" s="1559"/>
      <c r="P222" s="3935"/>
      <c r="Q222" s="1559"/>
      <c r="R222" s="1560"/>
      <c r="S222" s="1559"/>
      <c r="T222" s="3935"/>
      <c r="U222" s="1559"/>
      <c r="V222" s="1560"/>
      <c r="W222" s="1559"/>
      <c r="X222" s="3935"/>
      <c r="Y222" s="1559"/>
      <c r="Z222" s="1560"/>
      <c r="AA222" s="1559"/>
      <c r="AB222" s="3935"/>
      <c r="AC222" s="1559"/>
      <c r="AD222" s="1560"/>
      <c r="AE222" s="1559"/>
      <c r="AF222" s="1603">
        <v>0</v>
      </c>
      <c r="AG222" s="1603">
        <v>0</v>
      </c>
      <c r="AH222" s="1603">
        <v>0</v>
      </c>
      <c r="AI222" s="1603">
        <v>0</v>
      </c>
      <c r="AJ222" s="1603">
        <v>0</v>
      </c>
      <c r="AK222" s="1603">
        <v>0</v>
      </c>
      <c r="AL222" s="1603">
        <v>0</v>
      </c>
      <c r="AM222" s="1603">
        <v>0</v>
      </c>
      <c r="AN222" s="1603">
        <v>0</v>
      </c>
      <c r="AO222" s="1603">
        <v>0</v>
      </c>
      <c r="AP222" s="1603">
        <v>0</v>
      </c>
      <c r="AQ222" s="1603">
        <v>0</v>
      </c>
      <c r="AR222" s="1603">
        <v>0</v>
      </c>
      <c r="AS222" s="1603">
        <v>0</v>
      </c>
      <c r="AT222" s="1603">
        <v>0</v>
      </c>
      <c r="AU222" s="1603">
        <v>0</v>
      </c>
      <c r="AV222" s="1603">
        <v>0</v>
      </c>
      <c r="AW222" s="1603">
        <v>0</v>
      </c>
      <c r="AX222" s="1603">
        <v>0</v>
      </c>
      <c r="AY222" s="1554"/>
    </row>
    <row r="223" spans="2:51" ht="9.9499999999999993" customHeight="1" x14ac:dyDescent="0.2">
      <c r="B223" s="4105"/>
      <c r="D223" s="3936"/>
      <c r="E223" s="1555"/>
      <c r="F223" s="1555"/>
      <c r="G223" s="1555"/>
      <c r="H223" s="3936"/>
      <c r="I223" s="1555"/>
      <c r="J223" s="1555"/>
      <c r="K223" s="1555"/>
      <c r="L223" s="3936"/>
      <c r="M223" s="1555"/>
      <c r="N223" s="1555"/>
      <c r="O223" s="1555"/>
      <c r="P223" s="3936"/>
      <c r="Q223" s="1555"/>
      <c r="R223" s="1555"/>
      <c r="S223" s="1555"/>
      <c r="T223" s="3936"/>
      <c r="U223" s="1555"/>
      <c r="V223" s="1555"/>
      <c r="W223" s="1555"/>
      <c r="X223" s="3936"/>
      <c r="Y223" s="1555"/>
      <c r="Z223" s="1555"/>
      <c r="AA223" s="1555"/>
      <c r="AB223" s="3936"/>
      <c r="AC223" s="1555"/>
      <c r="AD223" s="1555"/>
      <c r="AE223" s="1555"/>
      <c r="AF223" s="1603">
        <v>0</v>
      </c>
      <c r="AG223" s="1603">
        <v>0</v>
      </c>
      <c r="AH223" s="1603">
        <v>0</v>
      </c>
      <c r="AI223" s="1603">
        <v>0</v>
      </c>
      <c r="AJ223" s="1603">
        <v>0</v>
      </c>
      <c r="AK223" s="1603">
        <v>0</v>
      </c>
      <c r="AL223" s="1603">
        <v>0</v>
      </c>
      <c r="AM223" s="1603">
        <v>0</v>
      </c>
      <c r="AN223" s="1603">
        <v>0</v>
      </c>
      <c r="AO223" s="1603">
        <v>0</v>
      </c>
      <c r="AP223" s="1603">
        <v>0</v>
      </c>
      <c r="AQ223" s="1603">
        <v>0</v>
      </c>
      <c r="AR223" s="1603">
        <v>0</v>
      </c>
      <c r="AS223" s="1603">
        <v>0</v>
      </c>
      <c r="AT223" s="1603">
        <v>0</v>
      </c>
      <c r="AU223" s="1603">
        <v>0</v>
      </c>
      <c r="AV223" s="1603">
        <v>0</v>
      </c>
      <c r="AW223" s="1603">
        <v>0</v>
      </c>
      <c r="AX223" s="1603">
        <v>0</v>
      </c>
      <c r="AY223" s="1554"/>
    </row>
    <row r="224" spans="2:51" ht="9.9499999999999993" customHeight="1" x14ac:dyDescent="0.25">
      <c r="B224" s="1564"/>
      <c r="D224" s="1567"/>
      <c r="E224" s="1566"/>
      <c r="F224" s="1566"/>
      <c r="G224" s="1566"/>
      <c r="H224" s="1565"/>
      <c r="I224" s="1566"/>
      <c r="J224" s="1566"/>
      <c r="K224" s="1566"/>
      <c r="L224" s="1568"/>
      <c r="M224" s="1550"/>
      <c r="N224" s="1555"/>
      <c r="O224" s="1555"/>
      <c r="P224" s="1569"/>
      <c r="Q224" s="1566"/>
      <c r="R224" s="1566"/>
      <c r="S224" s="1566"/>
      <c r="T224" s="1569"/>
      <c r="U224" s="1566"/>
      <c r="V224" s="1566"/>
      <c r="X224" s="1569"/>
      <c r="Y224" s="1566"/>
      <c r="Z224" s="1566"/>
      <c r="AA224" s="1566"/>
      <c r="AB224" s="1569"/>
      <c r="AC224" s="1566"/>
      <c r="AD224" s="1566"/>
      <c r="AE224" s="1566"/>
      <c r="AF224" s="1603">
        <v>0</v>
      </c>
      <c r="AG224" s="1603">
        <v>0</v>
      </c>
      <c r="AH224" s="1603">
        <v>0</v>
      </c>
      <c r="AI224" s="1603">
        <v>0</v>
      </c>
      <c r="AJ224" s="1603">
        <v>0</v>
      </c>
      <c r="AK224" s="1603">
        <v>0</v>
      </c>
      <c r="AL224" s="1603">
        <v>0</v>
      </c>
      <c r="AM224" s="1603">
        <v>0</v>
      </c>
      <c r="AN224" s="1603">
        <v>0</v>
      </c>
      <c r="AO224" s="1603">
        <v>0</v>
      </c>
      <c r="AP224" s="1603">
        <v>0</v>
      </c>
      <c r="AQ224" s="1603">
        <v>0</v>
      </c>
      <c r="AR224" s="1603">
        <v>0</v>
      </c>
      <c r="AS224" s="1603">
        <v>0</v>
      </c>
      <c r="AT224" s="1603">
        <v>0</v>
      </c>
      <c r="AU224" s="1603">
        <v>0</v>
      </c>
      <c r="AV224" s="1603">
        <v>0</v>
      </c>
      <c r="AW224" s="1603">
        <v>0</v>
      </c>
      <c r="AX224" s="1603">
        <v>0</v>
      </c>
      <c r="AY224" s="1554"/>
    </row>
    <row r="225" spans="2:51" ht="9.9499999999999993" customHeight="1" x14ac:dyDescent="0.2">
      <c r="B225" s="4099">
        <f>B201</f>
        <v>21</v>
      </c>
      <c r="D225" s="4102">
        <f>D201</f>
        <v>42877</v>
      </c>
      <c r="E225" s="1555"/>
      <c r="F225" s="1555"/>
      <c r="G225" s="1555"/>
      <c r="H225" s="4102">
        <f>H201</f>
        <v>42878</v>
      </c>
      <c r="I225" s="1555"/>
      <c r="J225" s="1555"/>
      <c r="K225" s="1555"/>
      <c r="L225" s="4102">
        <f>L201</f>
        <v>42879</v>
      </c>
      <c r="M225" s="1555"/>
      <c r="N225" s="1555"/>
      <c r="O225" s="1555"/>
      <c r="P225" s="4102">
        <f>P201</f>
        <v>42880</v>
      </c>
      <c r="Q225" s="1555"/>
      <c r="R225" s="1555"/>
      <c r="S225" s="1555"/>
      <c r="T225" s="4102">
        <f>T201</f>
        <v>42881</v>
      </c>
      <c r="U225" s="1555"/>
      <c r="V225" s="1555"/>
      <c r="W225" s="1555"/>
      <c r="X225" s="4102">
        <f>X201</f>
        <v>42882</v>
      </c>
      <c r="Y225" s="1555"/>
      <c r="Z225" s="1555"/>
      <c r="AA225" s="1555"/>
      <c r="AB225" s="4102">
        <f>AB201</f>
        <v>42883</v>
      </c>
      <c r="AC225" s="1555"/>
      <c r="AD225" s="1555"/>
      <c r="AE225" s="1555"/>
      <c r="AF225" s="1603">
        <v>0</v>
      </c>
      <c r="AG225" s="1603">
        <v>0</v>
      </c>
      <c r="AH225" s="1603">
        <v>0</v>
      </c>
      <c r="AI225" s="1603">
        <v>0</v>
      </c>
      <c r="AJ225" s="1603">
        <v>0</v>
      </c>
      <c r="AK225" s="1603">
        <v>0</v>
      </c>
      <c r="AL225" s="1603">
        <v>0</v>
      </c>
      <c r="AM225" s="1603">
        <v>0</v>
      </c>
      <c r="AN225" s="1603">
        <v>0</v>
      </c>
      <c r="AO225" s="1603">
        <v>0</v>
      </c>
      <c r="AP225" s="1603">
        <v>0</v>
      </c>
      <c r="AQ225" s="1603">
        <v>0</v>
      </c>
      <c r="AR225" s="1603">
        <v>0</v>
      </c>
      <c r="AS225" s="1603">
        <v>0</v>
      </c>
      <c r="AT225" s="1603">
        <v>0</v>
      </c>
      <c r="AU225" s="1603">
        <v>0</v>
      </c>
      <c r="AV225" s="1603">
        <v>0</v>
      </c>
      <c r="AW225" s="1603">
        <v>0</v>
      </c>
      <c r="AX225" s="1603">
        <v>0</v>
      </c>
      <c r="AY225" s="1554"/>
    </row>
    <row r="226" spans="2:51" ht="5.0999999999999996" customHeight="1" x14ac:dyDescent="0.2">
      <c r="B226" s="4100"/>
      <c r="D226" s="4100"/>
      <c r="E226" s="1559"/>
      <c r="F226" s="1560"/>
      <c r="G226" s="1559"/>
      <c r="H226" s="4100"/>
      <c r="I226" s="1559"/>
      <c r="J226" s="1560"/>
      <c r="K226" s="1559"/>
      <c r="L226" s="4100"/>
      <c r="M226" s="1559"/>
      <c r="N226" s="1560"/>
      <c r="O226" s="1559"/>
      <c r="P226" s="4100"/>
      <c r="Q226" s="1559"/>
      <c r="R226" s="1560"/>
      <c r="S226" s="1559"/>
      <c r="T226" s="4100"/>
      <c r="U226" s="1559"/>
      <c r="V226" s="1560"/>
      <c r="W226" s="1559"/>
      <c r="X226" s="4100"/>
      <c r="Y226" s="1559"/>
      <c r="Z226" s="1560"/>
      <c r="AA226" s="1559"/>
      <c r="AB226" s="4100"/>
      <c r="AC226" s="1559"/>
      <c r="AD226" s="1560"/>
      <c r="AE226" s="1559"/>
      <c r="AF226" s="1603">
        <v>0</v>
      </c>
      <c r="AG226" s="1603">
        <v>0</v>
      </c>
      <c r="AH226" s="1603">
        <v>0</v>
      </c>
      <c r="AI226" s="1603">
        <v>0</v>
      </c>
      <c r="AJ226" s="1603">
        <v>0</v>
      </c>
      <c r="AK226" s="1603">
        <v>0</v>
      </c>
      <c r="AL226" s="1603">
        <v>0</v>
      </c>
      <c r="AM226" s="1603">
        <v>0</v>
      </c>
      <c r="AN226" s="1603">
        <v>0</v>
      </c>
      <c r="AO226" s="1603">
        <v>0</v>
      </c>
      <c r="AP226" s="1603">
        <v>0</v>
      </c>
      <c r="AQ226" s="1603">
        <v>0</v>
      </c>
      <c r="AR226" s="1603">
        <v>0</v>
      </c>
      <c r="AS226" s="1603">
        <v>0</v>
      </c>
      <c r="AT226" s="1603">
        <v>0</v>
      </c>
      <c r="AU226" s="1603">
        <v>0</v>
      </c>
      <c r="AV226" s="1603">
        <v>0</v>
      </c>
      <c r="AW226" s="1603">
        <v>0</v>
      </c>
      <c r="AX226" s="1603">
        <v>0</v>
      </c>
      <c r="AY226" s="1554"/>
    </row>
    <row r="227" spans="2:51" ht="9.9499999999999993" customHeight="1" x14ac:dyDescent="0.2">
      <c r="B227" s="4101"/>
      <c r="D227" s="4101"/>
      <c r="E227" s="1555"/>
      <c r="F227" s="1555"/>
      <c r="G227" s="1555"/>
      <c r="H227" s="4101"/>
      <c r="I227" s="1555"/>
      <c r="J227" s="1555"/>
      <c r="K227" s="1555"/>
      <c r="L227" s="4101"/>
      <c r="M227" s="1555"/>
      <c r="N227" s="1555"/>
      <c r="O227" s="1555"/>
      <c r="P227" s="4101"/>
      <c r="Q227" s="1555"/>
      <c r="R227" s="1555"/>
      <c r="S227" s="1555"/>
      <c r="T227" s="4101"/>
      <c r="U227" s="1555"/>
      <c r="V227" s="1555"/>
      <c r="W227" s="1555"/>
      <c r="X227" s="4101"/>
      <c r="Y227" s="1555"/>
      <c r="Z227" s="1555"/>
      <c r="AA227" s="1555"/>
      <c r="AB227" s="4101"/>
      <c r="AC227" s="1555"/>
      <c r="AD227" s="1555"/>
      <c r="AE227" s="1555"/>
      <c r="AF227" s="1603">
        <v>0</v>
      </c>
      <c r="AG227" s="1603">
        <v>0</v>
      </c>
      <c r="AH227" s="1603">
        <v>0</v>
      </c>
      <c r="AI227" s="1603">
        <v>0</v>
      </c>
      <c r="AJ227" s="1603">
        <v>0</v>
      </c>
      <c r="AK227" s="1603">
        <v>0</v>
      </c>
      <c r="AL227" s="1603">
        <v>0</v>
      </c>
      <c r="AM227" s="1603">
        <v>0</v>
      </c>
      <c r="AN227" s="1603">
        <v>0</v>
      </c>
      <c r="AO227" s="1603">
        <v>0</v>
      </c>
      <c r="AP227" s="1603">
        <v>0</v>
      </c>
      <c r="AQ227" s="1603">
        <v>0</v>
      </c>
      <c r="AR227" s="1603">
        <v>0</v>
      </c>
      <c r="AS227" s="1603">
        <v>0</v>
      </c>
      <c r="AT227" s="1603">
        <v>0</v>
      </c>
      <c r="AU227" s="1603">
        <v>0</v>
      </c>
      <c r="AV227" s="1603">
        <v>0</v>
      </c>
      <c r="AW227" s="1603">
        <v>0</v>
      </c>
      <c r="AX227" s="1603">
        <v>0</v>
      </c>
      <c r="AY227" s="1554"/>
    </row>
    <row r="228" spans="2:51" ht="9.9499999999999993" customHeight="1" x14ac:dyDescent="0.25">
      <c r="B228" s="1564"/>
      <c r="D228" s="1567"/>
      <c r="E228" s="1566"/>
      <c r="F228" s="1566"/>
      <c r="G228" s="1566"/>
      <c r="H228" s="1565"/>
      <c r="I228" s="1566"/>
      <c r="J228" s="1566"/>
      <c r="K228" s="1566"/>
      <c r="L228" s="1568"/>
      <c r="M228" s="1550"/>
      <c r="N228" s="1555"/>
      <c r="O228" s="1555"/>
      <c r="P228" s="1569"/>
      <c r="Q228" s="1566"/>
      <c r="R228" s="1566"/>
      <c r="S228" s="1566"/>
      <c r="T228" s="1569"/>
      <c r="U228" s="1566"/>
      <c r="V228" s="1566"/>
      <c r="X228" s="1569"/>
      <c r="Y228" s="1566"/>
      <c r="Z228" s="1566"/>
      <c r="AA228" s="1566"/>
      <c r="AB228" s="1569"/>
      <c r="AC228" s="1566"/>
      <c r="AD228" s="1566"/>
      <c r="AE228" s="1566"/>
      <c r="AF228" s="1603">
        <v>0</v>
      </c>
      <c r="AG228" s="1603">
        <v>0</v>
      </c>
      <c r="AH228" s="1603">
        <v>0</v>
      </c>
      <c r="AI228" s="1603">
        <v>0</v>
      </c>
      <c r="AJ228" s="1603">
        <v>0</v>
      </c>
      <c r="AK228" s="1603">
        <v>0</v>
      </c>
      <c r="AL228" s="1603">
        <v>0</v>
      </c>
      <c r="AM228" s="1603">
        <v>0</v>
      </c>
      <c r="AN228" s="1603">
        <v>0</v>
      </c>
      <c r="AO228" s="1603">
        <v>0</v>
      </c>
      <c r="AP228" s="1603">
        <v>0</v>
      </c>
      <c r="AQ228" s="1603">
        <v>0</v>
      </c>
      <c r="AR228" s="1603">
        <v>0</v>
      </c>
      <c r="AS228" s="1603">
        <v>0</v>
      </c>
      <c r="AT228" s="1603">
        <v>0</v>
      </c>
      <c r="AU228" s="1603">
        <v>0</v>
      </c>
      <c r="AV228" s="1603">
        <v>0</v>
      </c>
      <c r="AW228" s="1603">
        <v>0</v>
      </c>
      <c r="AX228" s="1603">
        <v>0</v>
      </c>
      <c r="AY228" s="1554"/>
    </row>
    <row r="229" spans="2:51" ht="9.9499999999999993" customHeight="1" x14ac:dyDescent="0.2">
      <c r="B229" s="4096" t="s">
        <v>1321</v>
      </c>
      <c r="D229" s="3934"/>
      <c r="E229" s="1555"/>
      <c r="F229" s="1555"/>
      <c r="G229" s="1555"/>
      <c r="H229" s="3934"/>
      <c r="I229" s="1555"/>
      <c r="J229" s="1555"/>
      <c r="K229" s="1555"/>
      <c r="L229" s="3934"/>
      <c r="M229" s="1555"/>
      <c r="N229" s="1555"/>
      <c r="O229" s="1555"/>
      <c r="P229" s="3934"/>
      <c r="Q229" s="1555"/>
      <c r="R229" s="1555"/>
      <c r="S229" s="1555"/>
      <c r="T229" s="3934"/>
      <c r="U229" s="1555"/>
      <c r="V229" s="1555"/>
      <c r="W229" s="1555"/>
      <c r="X229" s="3934"/>
      <c r="Y229" s="1555"/>
      <c r="Z229" s="1555"/>
      <c r="AA229" s="1555"/>
      <c r="AB229" s="3934"/>
      <c r="AC229" s="1555"/>
      <c r="AD229" s="1555"/>
      <c r="AE229" s="1555"/>
      <c r="AF229" s="1603">
        <v>0</v>
      </c>
      <c r="AG229" s="1603">
        <v>0</v>
      </c>
      <c r="AH229" s="1603">
        <v>0</v>
      </c>
      <c r="AI229" s="1603">
        <v>0</v>
      </c>
      <c r="AJ229" s="1603">
        <v>0</v>
      </c>
      <c r="AK229" s="1603">
        <v>0</v>
      </c>
      <c r="AL229" s="1603">
        <v>0</v>
      </c>
      <c r="AM229" s="1603">
        <v>0</v>
      </c>
      <c r="AN229" s="1603">
        <v>0</v>
      </c>
      <c r="AO229" s="1603">
        <v>0</v>
      </c>
      <c r="AP229" s="1603">
        <v>0</v>
      </c>
      <c r="AQ229" s="1603">
        <v>0</v>
      </c>
      <c r="AR229" s="1603">
        <v>0</v>
      </c>
      <c r="AS229" s="1603">
        <v>0</v>
      </c>
      <c r="AT229" s="1603">
        <v>0</v>
      </c>
      <c r="AU229" s="1603">
        <v>0</v>
      </c>
      <c r="AV229" s="1603">
        <v>0</v>
      </c>
      <c r="AW229" s="1603">
        <v>0</v>
      </c>
      <c r="AX229" s="1603">
        <v>0</v>
      </c>
      <c r="AY229" s="1554"/>
    </row>
    <row r="230" spans="2:51" ht="5.0999999999999996" customHeight="1" x14ac:dyDescent="0.2">
      <c r="B230" s="4097"/>
      <c r="D230" s="3935"/>
      <c r="E230" s="1559"/>
      <c r="F230" s="1560"/>
      <c r="G230" s="1559"/>
      <c r="H230" s="3935"/>
      <c r="I230" s="1559"/>
      <c r="J230" s="1560"/>
      <c r="K230" s="1559"/>
      <c r="L230" s="3935"/>
      <c r="M230" s="1559"/>
      <c r="N230" s="1560"/>
      <c r="O230" s="1559"/>
      <c r="P230" s="3935"/>
      <c r="Q230" s="1559"/>
      <c r="R230" s="1560"/>
      <c r="S230" s="1559"/>
      <c r="T230" s="3935"/>
      <c r="U230" s="1559"/>
      <c r="V230" s="1560"/>
      <c r="W230" s="1559"/>
      <c r="X230" s="3935"/>
      <c r="Y230" s="1559"/>
      <c r="Z230" s="1560"/>
      <c r="AA230" s="1559"/>
      <c r="AB230" s="3935"/>
      <c r="AC230" s="1559"/>
      <c r="AD230" s="1560"/>
      <c r="AE230" s="1559"/>
      <c r="AF230" s="1603">
        <v>0</v>
      </c>
      <c r="AG230" s="1603">
        <v>0</v>
      </c>
      <c r="AH230" s="1603">
        <v>0</v>
      </c>
      <c r="AI230" s="1603">
        <v>0</v>
      </c>
      <c r="AJ230" s="1603">
        <v>0</v>
      </c>
      <c r="AK230" s="1603">
        <v>0</v>
      </c>
      <c r="AL230" s="1603">
        <v>0</v>
      </c>
      <c r="AM230" s="1603">
        <v>0</v>
      </c>
      <c r="AN230" s="1603">
        <v>0</v>
      </c>
      <c r="AO230" s="1603">
        <v>0</v>
      </c>
      <c r="AP230" s="1603">
        <v>0</v>
      </c>
      <c r="AQ230" s="1603">
        <v>0</v>
      </c>
      <c r="AR230" s="1603">
        <v>0</v>
      </c>
      <c r="AS230" s="1603">
        <v>0</v>
      </c>
      <c r="AT230" s="1603">
        <v>0</v>
      </c>
      <c r="AU230" s="1603">
        <v>0</v>
      </c>
      <c r="AV230" s="1603">
        <v>0</v>
      </c>
      <c r="AW230" s="1603">
        <v>0</v>
      </c>
      <c r="AX230" s="1603">
        <v>0</v>
      </c>
      <c r="AY230" s="1554"/>
    </row>
    <row r="231" spans="2:51" ht="9.9499999999999993" customHeight="1" x14ac:dyDescent="0.2">
      <c r="B231" s="4097"/>
      <c r="D231" s="3936"/>
      <c r="E231" s="1555"/>
      <c r="F231" s="1555"/>
      <c r="G231" s="1555"/>
      <c r="H231" s="3936"/>
      <c r="I231" s="1555"/>
      <c r="J231" s="1555"/>
      <c r="K231" s="1555"/>
      <c r="L231" s="3936"/>
      <c r="M231" s="1555"/>
      <c r="N231" s="1555"/>
      <c r="O231" s="1555"/>
      <c r="P231" s="3936"/>
      <c r="Q231" s="1555"/>
      <c r="R231" s="1555"/>
      <c r="S231" s="1555"/>
      <c r="T231" s="3936"/>
      <c r="U231" s="1555"/>
      <c r="V231" s="1555"/>
      <c r="W231" s="1555"/>
      <c r="X231" s="3936"/>
      <c r="Y231" s="1555"/>
      <c r="Z231" s="1555"/>
      <c r="AA231" s="1555"/>
      <c r="AB231" s="3936"/>
      <c r="AC231" s="1555"/>
      <c r="AD231" s="1555"/>
      <c r="AE231" s="1555"/>
      <c r="AF231" s="1603">
        <v>0</v>
      </c>
      <c r="AG231" s="1603">
        <v>0</v>
      </c>
      <c r="AH231" s="1603">
        <v>0</v>
      </c>
      <c r="AI231" s="1603">
        <v>0</v>
      </c>
      <c r="AJ231" s="1603">
        <v>0</v>
      </c>
      <c r="AK231" s="1603">
        <v>0</v>
      </c>
      <c r="AL231" s="1603">
        <v>0</v>
      </c>
      <c r="AM231" s="1603">
        <v>0</v>
      </c>
      <c r="AN231" s="1603">
        <v>0</v>
      </c>
      <c r="AO231" s="1603">
        <v>0</v>
      </c>
      <c r="AP231" s="1603">
        <v>0</v>
      </c>
      <c r="AQ231" s="1603">
        <v>0</v>
      </c>
      <c r="AR231" s="1603">
        <v>0</v>
      </c>
      <c r="AS231" s="1603">
        <v>0</v>
      </c>
      <c r="AT231" s="1603">
        <v>0</v>
      </c>
      <c r="AU231" s="1603">
        <v>0</v>
      </c>
      <c r="AV231" s="1603">
        <v>0</v>
      </c>
      <c r="AW231" s="1603">
        <v>0</v>
      </c>
      <c r="AX231" s="1603">
        <v>0</v>
      </c>
      <c r="AY231" s="1554"/>
    </row>
    <row r="232" spans="2:51" ht="9.9499999999999993" customHeight="1" x14ac:dyDescent="0.2">
      <c r="B232" s="4097"/>
      <c r="D232" s="1565"/>
      <c r="E232" s="1566"/>
      <c r="F232" s="1566"/>
      <c r="G232" s="1566"/>
      <c r="H232" s="1567"/>
      <c r="I232" s="1566"/>
      <c r="J232" s="1566"/>
      <c r="K232" s="1566"/>
      <c r="L232" s="1568"/>
      <c r="M232" s="1566"/>
      <c r="N232" s="1566"/>
      <c r="O232" s="1566"/>
      <c r="P232" s="1569"/>
      <c r="Q232" s="1566"/>
      <c r="R232" s="1566"/>
      <c r="S232" s="1566"/>
      <c r="T232" s="1569"/>
      <c r="U232" s="1566"/>
      <c r="V232" s="1566"/>
      <c r="W232" s="1566"/>
      <c r="X232" s="1569"/>
      <c r="Y232" s="1566"/>
      <c r="Z232" s="1566"/>
      <c r="AA232" s="1566"/>
      <c r="AB232" s="1569"/>
      <c r="AC232" s="1566"/>
      <c r="AD232" s="1566"/>
      <c r="AE232" s="1566"/>
      <c r="AF232" s="1603">
        <v>0</v>
      </c>
      <c r="AG232" s="1603">
        <v>0</v>
      </c>
      <c r="AH232" s="1603">
        <v>0</v>
      </c>
      <c r="AI232" s="1603">
        <v>0</v>
      </c>
      <c r="AJ232" s="1603">
        <v>0</v>
      </c>
      <c r="AK232" s="1603">
        <v>0</v>
      </c>
      <c r="AL232" s="1603">
        <v>0</v>
      </c>
      <c r="AM232" s="1603">
        <v>0</v>
      </c>
      <c r="AN232" s="1603">
        <v>0</v>
      </c>
      <c r="AO232" s="1603">
        <v>0</v>
      </c>
      <c r="AP232" s="1603">
        <v>0</v>
      </c>
      <c r="AQ232" s="1603">
        <v>0</v>
      </c>
      <c r="AR232" s="1603">
        <v>0</v>
      </c>
      <c r="AS232" s="1603">
        <v>0</v>
      </c>
      <c r="AT232" s="1603">
        <v>0</v>
      </c>
      <c r="AU232" s="1603">
        <v>0</v>
      </c>
      <c r="AV232" s="1603">
        <v>0</v>
      </c>
      <c r="AW232" s="1603">
        <v>0</v>
      </c>
      <c r="AX232" s="1603">
        <v>0</v>
      </c>
      <c r="AY232" s="1554"/>
    </row>
    <row r="233" spans="2:51" ht="9.9499999999999993" customHeight="1" x14ac:dyDescent="0.2">
      <c r="B233" s="4097"/>
      <c r="D233" s="3934"/>
      <c r="E233" s="1555"/>
      <c r="F233" s="1555"/>
      <c r="G233" s="1555"/>
      <c r="H233" s="3934"/>
      <c r="I233" s="1555"/>
      <c r="J233" s="1555"/>
      <c r="K233" s="1555"/>
      <c r="L233" s="3934"/>
      <c r="M233" s="1555"/>
      <c r="N233" s="1555"/>
      <c r="O233" s="1555"/>
      <c r="P233" s="3934"/>
      <c r="Q233" s="1555"/>
      <c r="R233" s="1555"/>
      <c r="S233" s="1555"/>
      <c r="T233" s="3934"/>
      <c r="U233" s="1555"/>
      <c r="V233" s="1555"/>
      <c r="W233" s="1555"/>
      <c r="X233" s="3934"/>
      <c r="Y233" s="1555"/>
      <c r="Z233" s="1555"/>
      <c r="AA233" s="1555"/>
      <c r="AB233" s="3934"/>
      <c r="AC233" s="1555"/>
      <c r="AD233" s="1555"/>
      <c r="AE233" s="1555"/>
      <c r="AF233" s="1603">
        <v>0</v>
      </c>
      <c r="AG233" s="1603">
        <v>0</v>
      </c>
      <c r="AH233" s="1603">
        <v>0</v>
      </c>
      <c r="AI233" s="1603">
        <v>0</v>
      </c>
      <c r="AJ233" s="1603">
        <v>0</v>
      </c>
      <c r="AK233" s="1603">
        <v>0</v>
      </c>
      <c r="AL233" s="1603">
        <v>0</v>
      </c>
      <c r="AM233" s="1603">
        <v>0</v>
      </c>
      <c r="AN233" s="1603">
        <v>0</v>
      </c>
      <c r="AO233" s="1603">
        <v>0</v>
      </c>
      <c r="AP233" s="1603">
        <v>0</v>
      </c>
      <c r="AQ233" s="1603">
        <v>0</v>
      </c>
      <c r="AR233" s="1603">
        <v>0</v>
      </c>
      <c r="AS233" s="1603">
        <v>0</v>
      </c>
      <c r="AT233" s="1603">
        <v>0</v>
      </c>
      <c r="AU233" s="1603">
        <v>0</v>
      </c>
      <c r="AV233" s="1603">
        <v>0</v>
      </c>
      <c r="AW233" s="1603">
        <v>0</v>
      </c>
      <c r="AX233" s="1603">
        <v>0</v>
      </c>
      <c r="AY233" s="1554"/>
    </row>
    <row r="234" spans="2:51" ht="5.0999999999999996" customHeight="1" x14ac:dyDescent="0.2">
      <c r="B234" s="4097"/>
      <c r="D234" s="3935"/>
      <c r="E234" s="1559"/>
      <c r="F234" s="1560"/>
      <c r="G234" s="1559"/>
      <c r="H234" s="3935"/>
      <c r="I234" s="1559"/>
      <c r="J234" s="1560"/>
      <c r="K234" s="1559"/>
      <c r="L234" s="3935"/>
      <c r="M234" s="1559"/>
      <c r="N234" s="1560"/>
      <c r="O234" s="1559"/>
      <c r="P234" s="3935"/>
      <c r="Q234" s="1559"/>
      <c r="R234" s="1560"/>
      <c r="S234" s="1559"/>
      <c r="T234" s="3935"/>
      <c r="U234" s="1559"/>
      <c r="V234" s="1560"/>
      <c r="W234" s="1559"/>
      <c r="X234" s="3935"/>
      <c r="Y234" s="1559"/>
      <c r="Z234" s="1560"/>
      <c r="AA234" s="1559"/>
      <c r="AB234" s="3935"/>
      <c r="AC234" s="1559"/>
      <c r="AD234" s="1560"/>
      <c r="AE234" s="1559"/>
      <c r="AF234" s="1603">
        <v>0</v>
      </c>
      <c r="AG234" s="1603">
        <v>0</v>
      </c>
      <c r="AH234" s="1603">
        <v>0</v>
      </c>
      <c r="AI234" s="1603">
        <v>0</v>
      </c>
      <c r="AJ234" s="1603">
        <v>0</v>
      </c>
      <c r="AK234" s="1603">
        <v>0</v>
      </c>
      <c r="AL234" s="1603">
        <v>0</v>
      </c>
      <c r="AM234" s="1603">
        <v>0</v>
      </c>
      <c r="AN234" s="1603">
        <v>0</v>
      </c>
      <c r="AO234" s="1603">
        <v>0</v>
      </c>
      <c r="AP234" s="1603">
        <v>0</v>
      </c>
      <c r="AQ234" s="1603">
        <v>0</v>
      </c>
      <c r="AR234" s="1603">
        <v>0</v>
      </c>
      <c r="AS234" s="1603">
        <v>0</v>
      </c>
      <c r="AT234" s="1603">
        <v>0</v>
      </c>
      <c r="AU234" s="1603">
        <v>0</v>
      </c>
      <c r="AV234" s="1603">
        <v>0</v>
      </c>
      <c r="AW234" s="1603">
        <v>0</v>
      </c>
      <c r="AX234" s="1603">
        <v>0</v>
      </c>
      <c r="AY234" s="1554"/>
    </row>
    <row r="235" spans="2:51" ht="9.9499999999999993" customHeight="1" x14ac:dyDescent="0.2">
      <c r="B235" s="4097"/>
      <c r="D235" s="3936"/>
      <c r="E235" s="1555"/>
      <c r="F235" s="1555"/>
      <c r="G235" s="1555"/>
      <c r="H235" s="3936"/>
      <c r="I235" s="1555"/>
      <c r="J235" s="1555"/>
      <c r="K235" s="1555"/>
      <c r="L235" s="3936"/>
      <c r="M235" s="1555"/>
      <c r="N235" s="1555"/>
      <c r="O235" s="1555"/>
      <c r="P235" s="3936"/>
      <c r="Q235" s="1555"/>
      <c r="R235" s="1555"/>
      <c r="S235" s="1555"/>
      <c r="T235" s="3936"/>
      <c r="U235" s="1555"/>
      <c r="V235" s="1555"/>
      <c r="W235" s="1555"/>
      <c r="X235" s="3936"/>
      <c r="Y235" s="1555"/>
      <c r="Z235" s="1555"/>
      <c r="AA235" s="1555"/>
      <c r="AB235" s="3936"/>
      <c r="AC235" s="1555"/>
      <c r="AD235" s="1555"/>
      <c r="AE235" s="1555"/>
      <c r="AF235" s="1603">
        <v>0</v>
      </c>
      <c r="AG235" s="1603">
        <v>0</v>
      </c>
      <c r="AH235" s="1603">
        <v>0</v>
      </c>
      <c r="AI235" s="1603">
        <v>0</v>
      </c>
      <c r="AJ235" s="1603">
        <v>0</v>
      </c>
      <c r="AK235" s="1603">
        <v>0</v>
      </c>
      <c r="AL235" s="1603">
        <v>0</v>
      </c>
      <c r="AM235" s="1603">
        <v>0</v>
      </c>
      <c r="AN235" s="1603">
        <v>0</v>
      </c>
      <c r="AO235" s="1603">
        <v>0</v>
      </c>
      <c r="AP235" s="1603">
        <v>0</v>
      </c>
      <c r="AQ235" s="1603">
        <v>0</v>
      </c>
      <c r="AR235" s="1603">
        <v>0</v>
      </c>
      <c r="AS235" s="1603">
        <v>0</v>
      </c>
      <c r="AT235" s="1603">
        <v>0</v>
      </c>
      <c r="AU235" s="1603">
        <v>0</v>
      </c>
      <c r="AV235" s="1603">
        <v>0</v>
      </c>
      <c r="AW235" s="1603">
        <v>0</v>
      </c>
      <c r="AX235" s="1603">
        <v>0</v>
      </c>
      <c r="AY235" s="1554"/>
    </row>
    <row r="236" spans="2:51" ht="9.9499999999999993" customHeight="1" x14ac:dyDescent="0.2">
      <c r="B236" s="4097"/>
      <c r="D236" s="1565"/>
      <c r="E236" s="1566"/>
      <c r="F236" s="1566"/>
      <c r="G236" s="1566"/>
      <c r="H236" s="1567"/>
      <c r="I236" s="1566"/>
      <c r="J236" s="1566"/>
      <c r="K236" s="1566"/>
      <c r="L236" s="1568"/>
      <c r="M236" s="1566"/>
      <c r="N236" s="1566"/>
      <c r="O236" s="1566"/>
      <c r="P236" s="1569"/>
      <c r="Q236" s="1566"/>
      <c r="R236" s="1566"/>
      <c r="S236" s="1566"/>
      <c r="T236" s="1569"/>
      <c r="U236" s="1566"/>
      <c r="V236" s="1566"/>
      <c r="W236" s="1566"/>
      <c r="X236" s="1569"/>
      <c r="Y236" s="1566"/>
      <c r="Z236" s="1566"/>
      <c r="AA236" s="1566"/>
      <c r="AB236" s="1569"/>
      <c r="AC236" s="1566"/>
      <c r="AD236" s="1566"/>
      <c r="AE236" s="1566"/>
      <c r="AF236" s="1603">
        <v>0</v>
      </c>
      <c r="AG236" s="1603">
        <v>0</v>
      </c>
      <c r="AH236" s="1603">
        <v>0</v>
      </c>
      <c r="AI236" s="1603">
        <v>0</v>
      </c>
      <c r="AJ236" s="1603">
        <v>0</v>
      </c>
      <c r="AK236" s="1603">
        <v>0</v>
      </c>
      <c r="AL236" s="1603">
        <v>0</v>
      </c>
      <c r="AM236" s="1603">
        <v>0</v>
      </c>
      <c r="AN236" s="1603">
        <v>0</v>
      </c>
      <c r="AO236" s="1603">
        <v>0</v>
      </c>
      <c r="AP236" s="1603">
        <v>0</v>
      </c>
      <c r="AQ236" s="1603">
        <v>0</v>
      </c>
      <c r="AR236" s="1603">
        <v>0</v>
      </c>
      <c r="AS236" s="1603">
        <v>0</v>
      </c>
      <c r="AT236" s="1603">
        <v>0</v>
      </c>
      <c r="AU236" s="1603">
        <v>0</v>
      </c>
      <c r="AV236" s="1603">
        <v>0</v>
      </c>
      <c r="AW236" s="1603">
        <v>0</v>
      </c>
      <c r="AX236" s="1603">
        <v>0</v>
      </c>
      <c r="AY236" s="1554"/>
    </row>
    <row r="237" spans="2:51" ht="9.9499999999999993" customHeight="1" x14ac:dyDescent="0.2">
      <c r="B237" s="4097"/>
      <c r="D237" s="3934"/>
      <c r="E237" s="1555"/>
      <c r="F237" s="1555"/>
      <c r="G237" s="1555"/>
      <c r="H237" s="3934"/>
      <c r="I237" s="1555"/>
      <c r="J237" s="1555"/>
      <c r="K237" s="1555"/>
      <c r="L237" s="3934"/>
      <c r="M237" s="1555"/>
      <c r="N237" s="1555"/>
      <c r="O237" s="1555"/>
      <c r="P237" s="3934"/>
      <c r="Q237" s="1555"/>
      <c r="R237" s="1555"/>
      <c r="S237" s="1555"/>
      <c r="T237" s="3934"/>
      <c r="U237" s="1555"/>
      <c r="V237" s="1555"/>
      <c r="W237" s="1555"/>
      <c r="X237" s="3934"/>
      <c r="Y237" s="1555"/>
      <c r="Z237" s="1555"/>
      <c r="AA237" s="1555"/>
      <c r="AB237" s="3934"/>
      <c r="AC237" s="1555"/>
      <c r="AD237" s="1555"/>
      <c r="AE237" s="1555"/>
      <c r="AF237" s="1603">
        <v>0</v>
      </c>
      <c r="AG237" s="1603">
        <v>0</v>
      </c>
      <c r="AH237" s="1603">
        <v>0</v>
      </c>
      <c r="AI237" s="1603">
        <v>0</v>
      </c>
      <c r="AJ237" s="1603">
        <v>0</v>
      </c>
      <c r="AK237" s="1603">
        <v>0</v>
      </c>
      <c r="AL237" s="1603">
        <v>0</v>
      </c>
      <c r="AM237" s="1603">
        <v>0</v>
      </c>
      <c r="AN237" s="1603">
        <v>0</v>
      </c>
      <c r="AO237" s="1603">
        <v>0</v>
      </c>
      <c r="AP237" s="1603">
        <v>0</v>
      </c>
      <c r="AQ237" s="1603">
        <v>0</v>
      </c>
      <c r="AR237" s="1603">
        <v>0</v>
      </c>
      <c r="AS237" s="1603">
        <v>0</v>
      </c>
      <c r="AT237" s="1603">
        <v>0</v>
      </c>
      <c r="AU237" s="1603">
        <v>0</v>
      </c>
      <c r="AV237" s="1603">
        <v>0</v>
      </c>
      <c r="AW237" s="1603">
        <v>0</v>
      </c>
      <c r="AX237" s="1603">
        <v>0</v>
      </c>
      <c r="AY237" s="1554"/>
    </row>
    <row r="238" spans="2:51" ht="5.0999999999999996" customHeight="1" x14ac:dyDescent="0.2">
      <c r="B238" s="4097"/>
      <c r="D238" s="3935"/>
      <c r="E238" s="1559"/>
      <c r="F238" s="1560"/>
      <c r="G238" s="1559"/>
      <c r="H238" s="3935"/>
      <c r="I238" s="1559"/>
      <c r="J238" s="1560"/>
      <c r="K238" s="1559"/>
      <c r="L238" s="3935"/>
      <c r="M238" s="1559"/>
      <c r="N238" s="1560"/>
      <c r="O238" s="1559"/>
      <c r="P238" s="3935"/>
      <c r="Q238" s="1559"/>
      <c r="R238" s="1560"/>
      <c r="S238" s="1559"/>
      <c r="T238" s="3935"/>
      <c r="U238" s="1559"/>
      <c r="V238" s="1560"/>
      <c r="W238" s="1559"/>
      <c r="X238" s="3935"/>
      <c r="Y238" s="1559"/>
      <c r="Z238" s="1560"/>
      <c r="AA238" s="1559"/>
      <c r="AB238" s="3935"/>
      <c r="AC238" s="1559"/>
      <c r="AD238" s="1560"/>
      <c r="AE238" s="1559"/>
      <c r="AF238" s="1603">
        <v>0</v>
      </c>
      <c r="AG238" s="1603">
        <v>0</v>
      </c>
      <c r="AH238" s="1603">
        <v>0</v>
      </c>
      <c r="AI238" s="1603">
        <v>0</v>
      </c>
      <c r="AJ238" s="1603">
        <v>0</v>
      </c>
      <c r="AK238" s="1603">
        <v>0</v>
      </c>
      <c r="AL238" s="1603">
        <v>0</v>
      </c>
      <c r="AM238" s="1603">
        <v>0</v>
      </c>
      <c r="AN238" s="1603">
        <v>0</v>
      </c>
      <c r="AO238" s="1603">
        <v>0</v>
      </c>
      <c r="AP238" s="1603">
        <v>0</v>
      </c>
      <c r="AQ238" s="1603">
        <v>0</v>
      </c>
      <c r="AR238" s="1603">
        <v>0</v>
      </c>
      <c r="AS238" s="1603">
        <v>0</v>
      </c>
      <c r="AT238" s="1603">
        <v>0</v>
      </c>
      <c r="AU238" s="1603">
        <v>0</v>
      </c>
      <c r="AV238" s="1603">
        <v>0</v>
      </c>
      <c r="AW238" s="1603">
        <v>0</v>
      </c>
      <c r="AX238" s="1603">
        <v>0</v>
      </c>
      <c r="AY238" s="1554"/>
    </row>
    <row r="239" spans="2:51" ht="9.9499999999999993" customHeight="1" x14ac:dyDescent="0.2">
      <c r="B239" s="4097"/>
      <c r="D239" s="3936"/>
      <c r="E239" s="1555"/>
      <c r="F239" s="1555"/>
      <c r="G239" s="1555"/>
      <c r="H239" s="3936"/>
      <c r="I239" s="1555"/>
      <c r="J239" s="1555"/>
      <c r="K239" s="1555"/>
      <c r="L239" s="3936"/>
      <c r="M239" s="1555"/>
      <c r="N239" s="1555"/>
      <c r="O239" s="1555"/>
      <c r="P239" s="3936"/>
      <c r="Q239" s="1555"/>
      <c r="R239" s="1555"/>
      <c r="S239" s="1555"/>
      <c r="T239" s="3936"/>
      <c r="U239" s="1555"/>
      <c r="V239" s="1555"/>
      <c r="W239" s="1555"/>
      <c r="X239" s="3936"/>
      <c r="Y239" s="1555"/>
      <c r="Z239" s="1555"/>
      <c r="AA239" s="1555"/>
      <c r="AB239" s="3936"/>
      <c r="AC239" s="1555"/>
      <c r="AD239" s="1555"/>
      <c r="AE239" s="1555"/>
      <c r="AF239" s="1603">
        <v>0</v>
      </c>
      <c r="AG239" s="1603">
        <v>0</v>
      </c>
      <c r="AH239" s="1603">
        <v>0</v>
      </c>
      <c r="AI239" s="1603">
        <v>0</v>
      </c>
      <c r="AJ239" s="1603">
        <v>0</v>
      </c>
      <c r="AK239" s="1603">
        <v>0</v>
      </c>
      <c r="AL239" s="1603">
        <v>0</v>
      </c>
      <c r="AM239" s="1603">
        <v>0</v>
      </c>
      <c r="AN239" s="1603">
        <v>0</v>
      </c>
      <c r="AO239" s="1603">
        <v>0</v>
      </c>
      <c r="AP239" s="1603">
        <v>0</v>
      </c>
      <c r="AQ239" s="1603">
        <v>0</v>
      </c>
      <c r="AR239" s="1603">
        <v>0</v>
      </c>
      <c r="AS239" s="1603">
        <v>0</v>
      </c>
      <c r="AT239" s="1603">
        <v>0</v>
      </c>
      <c r="AU239" s="1603">
        <v>0</v>
      </c>
      <c r="AV239" s="1603">
        <v>0</v>
      </c>
      <c r="AW239" s="1603">
        <v>0</v>
      </c>
      <c r="AX239" s="1603">
        <v>0</v>
      </c>
      <c r="AY239" s="1554"/>
    </row>
    <row r="240" spans="2:51" ht="9.9499999999999993" customHeight="1" x14ac:dyDescent="0.2">
      <c r="B240" s="4097"/>
      <c r="D240" s="1565"/>
      <c r="E240" s="1566"/>
      <c r="F240" s="1566"/>
      <c r="G240" s="1566"/>
      <c r="H240" s="1567"/>
      <c r="I240" s="1566"/>
      <c r="J240" s="1566"/>
      <c r="K240" s="1566"/>
      <c r="L240" s="1568"/>
      <c r="M240" s="1566"/>
      <c r="N240" s="1566"/>
      <c r="O240" s="1566"/>
      <c r="P240" s="1569"/>
      <c r="Q240" s="1566"/>
      <c r="R240" s="1566"/>
      <c r="S240" s="1566"/>
      <c r="T240" s="1569"/>
      <c r="U240" s="1566"/>
      <c r="V240" s="1566"/>
      <c r="W240" s="1566"/>
      <c r="X240" s="1569"/>
      <c r="Y240" s="1566"/>
      <c r="Z240" s="1566"/>
      <c r="AA240" s="1566"/>
      <c r="AB240" s="1569"/>
      <c r="AC240" s="1566"/>
      <c r="AD240" s="1566"/>
      <c r="AE240" s="1566"/>
      <c r="AF240" s="1603">
        <v>0</v>
      </c>
      <c r="AG240" s="1603">
        <v>0</v>
      </c>
      <c r="AH240" s="1603">
        <v>0</v>
      </c>
      <c r="AI240" s="1603">
        <v>0</v>
      </c>
      <c r="AJ240" s="1603">
        <v>0</v>
      </c>
      <c r="AK240" s="1603">
        <v>0</v>
      </c>
      <c r="AL240" s="1603">
        <v>0</v>
      </c>
      <c r="AM240" s="1603">
        <v>0</v>
      </c>
      <c r="AN240" s="1603">
        <v>0</v>
      </c>
      <c r="AO240" s="1603">
        <v>0</v>
      </c>
      <c r="AP240" s="1603">
        <v>0</v>
      </c>
      <c r="AQ240" s="1603">
        <v>0</v>
      </c>
      <c r="AR240" s="1603">
        <v>0</v>
      </c>
      <c r="AS240" s="1603">
        <v>0</v>
      </c>
      <c r="AT240" s="1603">
        <v>0</v>
      </c>
      <c r="AU240" s="1603">
        <v>0</v>
      </c>
      <c r="AV240" s="1603">
        <v>0</v>
      </c>
      <c r="AW240" s="1603">
        <v>0</v>
      </c>
      <c r="AX240" s="1603">
        <v>0</v>
      </c>
      <c r="AY240" s="1554"/>
    </row>
    <row r="241" spans="2:51" ht="9.9499999999999993" customHeight="1" x14ac:dyDescent="0.2">
      <c r="B241" s="4097"/>
      <c r="D241" s="3934"/>
      <c r="E241" s="1555"/>
      <c r="F241" s="1555"/>
      <c r="G241" s="1555"/>
      <c r="H241" s="3934"/>
      <c r="I241" s="1555"/>
      <c r="J241" s="1555"/>
      <c r="K241" s="1555"/>
      <c r="L241" s="3934"/>
      <c r="M241" s="1555"/>
      <c r="N241" s="1555"/>
      <c r="O241" s="1555"/>
      <c r="P241" s="3934"/>
      <c r="Q241" s="1555"/>
      <c r="R241" s="1555"/>
      <c r="S241" s="1555"/>
      <c r="T241" s="3934"/>
      <c r="U241" s="1555"/>
      <c r="V241" s="1555"/>
      <c r="W241" s="1555"/>
      <c r="X241" s="3934"/>
      <c r="Y241" s="1555"/>
      <c r="Z241" s="1555"/>
      <c r="AA241" s="1555"/>
      <c r="AB241" s="3934"/>
      <c r="AC241" s="1555"/>
      <c r="AD241" s="1555"/>
      <c r="AE241" s="1555"/>
      <c r="AF241" s="1603">
        <v>0</v>
      </c>
      <c r="AG241" s="1603">
        <v>0</v>
      </c>
      <c r="AH241" s="1603">
        <v>0</v>
      </c>
      <c r="AI241" s="1603">
        <v>0</v>
      </c>
      <c r="AJ241" s="1603">
        <v>0</v>
      </c>
      <c r="AK241" s="1603">
        <v>0</v>
      </c>
      <c r="AL241" s="1603">
        <v>0</v>
      </c>
      <c r="AM241" s="1603">
        <v>0</v>
      </c>
      <c r="AN241" s="1603">
        <v>0</v>
      </c>
      <c r="AO241" s="1603">
        <v>0</v>
      </c>
      <c r="AP241" s="1603">
        <v>0</v>
      </c>
      <c r="AQ241" s="1603">
        <v>0</v>
      </c>
      <c r="AR241" s="1603">
        <v>0</v>
      </c>
      <c r="AS241" s="1603">
        <v>0</v>
      </c>
      <c r="AT241" s="1603">
        <v>0</v>
      </c>
      <c r="AU241" s="1603">
        <v>0</v>
      </c>
      <c r="AV241" s="1603">
        <v>0</v>
      </c>
      <c r="AW241" s="1603">
        <v>0</v>
      </c>
      <c r="AX241" s="1603">
        <v>0</v>
      </c>
      <c r="AY241" s="1554"/>
    </row>
    <row r="242" spans="2:51" ht="5.0999999999999996" customHeight="1" x14ac:dyDescent="0.2">
      <c r="B242" s="4097"/>
      <c r="D242" s="3935"/>
      <c r="E242" s="1559"/>
      <c r="F242" s="1560"/>
      <c r="G242" s="1559"/>
      <c r="H242" s="3935"/>
      <c r="I242" s="1559"/>
      <c r="J242" s="1560"/>
      <c r="K242" s="1559"/>
      <c r="L242" s="3935"/>
      <c r="M242" s="1559"/>
      <c r="N242" s="1560"/>
      <c r="O242" s="1559"/>
      <c r="P242" s="3935"/>
      <c r="Q242" s="1559"/>
      <c r="R242" s="1560"/>
      <c r="S242" s="1559"/>
      <c r="T242" s="3935"/>
      <c r="U242" s="1559"/>
      <c r="V242" s="1560"/>
      <c r="W242" s="1559"/>
      <c r="X242" s="3935"/>
      <c r="Y242" s="1559"/>
      <c r="Z242" s="1560"/>
      <c r="AA242" s="1559"/>
      <c r="AB242" s="3935"/>
      <c r="AC242" s="1559"/>
      <c r="AD242" s="1560"/>
      <c r="AE242" s="1559"/>
      <c r="AF242" s="1603">
        <v>0</v>
      </c>
      <c r="AG242" s="1603">
        <v>0</v>
      </c>
      <c r="AH242" s="1603">
        <v>0</v>
      </c>
      <c r="AI242" s="1603">
        <v>0</v>
      </c>
      <c r="AJ242" s="1603">
        <v>0</v>
      </c>
      <c r="AK242" s="1603">
        <v>0</v>
      </c>
      <c r="AL242" s="1603">
        <v>0</v>
      </c>
      <c r="AM242" s="1603">
        <v>0</v>
      </c>
      <c r="AN242" s="1603">
        <v>0</v>
      </c>
      <c r="AO242" s="1603">
        <v>0</v>
      </c>
      <c r="AP242" s="1603">
        <v>0</v>
      </c>
      <c r="AQ242" s="1603">
        <v>0</v>
      </c>
      <c r="AR242" s="1603">
        <v>0</v>
      </c>
      <c r="AS242" s="1603">
        <v>0</v>
      </c>
      <c r="AT242" s="1603">
        <v>0</v>
      </c>
      <c r="AU242" s="1603">
        <v>0</v>
      </c>
      <c r="AV242" s="1603">
        <v>0</v>
      </c>
      <c r="AW242" s="1603">
        <v>0</v>
      </c>
      <c r="AX242" s="1603">
        <v>0</v>
      </c>
      <c r="AY242" s="1554"/>
    </row>
    <row r="243" spans="2:51" ht="9.9499999999999993" customHeight="1" x14ac:dyDescent="0.2">
      <c r="B243" s="4097"/>
      <c r="D243" s="3936"/>
      <c r="E243" s="1555"/>
      <c r="F243" s="1555"/>
      <c r="G243" s="1555"/>
      <c r="H243" s="3936"/>
      <c r="I243" s="1555"/>
      <c r="J243" s="1555"/>
      <c r="K243" s="1555"/>
      <c r="L243" s="3936"/>
      <c r="M243" s="1555"/>
      <c r="N243" s="1555"/>
      <c r="O243" s="1555"/>
      <c r="P243" s="3936"/>
      <c r="Q243" s="1555"/>
      <c r="R243" s="1555"/>
      <c r="S243" s="1555"/>
      <c r="T243" s="3936"/>
      <c r="U243" s="1555"/>
      <c r="V243" s="1555"/>
      <c r="W243" s="1555"/>
      <c r="X243" s="3936"/>
      <c r="Y243" s="1555"/>
      <c r="Z243" s="1555"/>
      <c r="AA243" s="1555"/>
      <c r="AB243" s="3936"/>
      <c r="AC243" s="1555"/>
      <c r="AD243" s="1555"/>
      <c r="AE243" s="1555"/>
      <c r="AF243" s="1603">
        <v>0</v>
      </c>
      <c r="AG243" s="1603">
        <v>0</v>
      </c>
      <c r="AH243" s="1603">
        <v>0</v>
      </c>
      <c r="AI243" s="1603">
        <v>0</v>
      </c>
      <c r="AJ243" s="1603">
        <v>0</v>
      </c>
      <c r="AK243" s="1603">
        <v>0</v>
      </c>
      <c r="AL243" s="1603">
        <v>0</v>
      </c>
      <c r="AM243" s="1603">
        <v>0</v>
      </c>
      <c r="AN243" s="1603">
        <v>0</v>
      </c>
      <c r="AO243" s="1603">
        <v>0</v>
      </c>
      <c r="AP243" s="1603">
        <v>0</v>
      </c>
      <c r="AQ243" s="1603">
        <v>0</v>
      </c>
      <c r="AR243" s="1603">
        <v>0</v>
      </c>
      <c r="AS243" s="1603">
        <v>0</v>
      </c>
      <c r="AT243" s="1603">
        <v>0</v>
      </c>
      <c r="AU243" s="1603">
        <v>0</v>
      </c>
      <c r="AV243" s="1603">
        <v>0</v>
      </c>
      <c r="AW243" s="1603">
        <v>0</v>
      </c>
      <c r="AX243" s="1603">
        <v>0</v>
      </c>
      <c r="AY243" s="1554"/>
    </row>
    <row r="244" spans="2:51" ht="9.9499999999999993" customHeight="1" x14ac:dyDescent="0.2">
      <c r="B244" s="4097"/>
      <c r="D244" s="1565"/>
      <c r="E244" s="1566"/>
      <c r="F244" s="1566"/>
      <c r="G244" s="1566"/>
      <c r="H244" s="1567"/>
      <c r="I244" s="1566"/>
      <c r="J244" s="1566"/>
      <c r="K244" s="1566"/>
      <c r="L244" s="1568"/>
      <c r="M244" s="1566"/>
      <c r="N244" s="1566"/>
      <c r="O244" s="1566"/>
      <c r="P244" s="1569"/>
      <c r="Q244" s="1566"/>
      <c r="R244" s="1566"/>
      <c r="S244" s="1566"/>
      <c r="T244" s="1569"/>
      <c r="U244" s="1566"/>
      <c r="V244" s="1566"/>
      <c r="W244" s="1566"/>
      <c r="X244" s="1569"/>
      <c r="Y244" s="1566"/>
      <c r="Z244" s="1566"/>
      <c r="AA244" s="1566"/>
      <c r="AB244" s="1569"/>
      <c r="AC244" s="1566"/>
      <c r="AD244" s="1566"/>
      <c r="AE244" s="1566"/>
      <c r="AF244" s="1603">
        <v>0</v>
      </c>
      <c r="AG244" s="1603">
        <v>0</v>
      </c>
      <c r="AH244" s="1603">
        <v>0</v>
      </c>
      <c r="AI244" s="1603">
        <v>0</v>
      </c>
      <c r="AJ244" s="1603">
        <v>0</v>
      </c>
      <c r="AK244" s="1603">
        <v>0</v>
      </c>
      <c r="AL244" s="1603">
        <v>0</v>
      </c>
      <c r="AM244" s="1603">
        <v>0</v>
      </c>
      <c r="AN244" s="1603">
        <v>0</v>
      </c>
      <c r="AO244" s="1603">
        <v>0</v>
      </c>
      <c r="AP244" s="1603">
        <v>0</v>
      </c>
      <c r="AQ244" s="1603">
        <v>0</v>
      </c>
      <c r="AR244" s="1603">
        <v>0</v>
      </c>
      <c r="AS244" s="1603">
        <v>0</v>
      </c>
      <c r="AT244" s="1603">
        <v>0</v>
      </c>
      <c r="AU244" s="1603">
        <v>0</v>
      </c>
      <c r="AV244" s="1603">
        <v>0</v>
      </c>
      <c r="AW244" s="1603">
        <v>0</v>
      </c>
      <c r="AX244" s="1603">
        <v>0</v>
      </c>
      <c r="AY244" s="1554"/>
    </row>
    <row r="245" spans="2:51" ht="9.9499999999999993" customHeight="1" x14ac:dyDescent="0.2">
      <c r="B245" s="4097"/>
      <c r="D245" s="3934"/>
      <c r="E245" s="1555"/>
      <c r="F245" s="1555"/>
      <c r="G245" s="1555"/>
      <c r="H245" s="3934"/>
      <c r="I245" s="1555"/>
      <c r="J245" s="1555"/>
      <c r="K245" s="1555"/>
      <c r="L245" s="3934"/>
      <c r="M245" s="1555"/>
      <c r="N245" s="1555"/>
      <c r="O245" s="1555"/>
      <c r="P245" s="3934"/>
      <c r="Q245" s="1555"/>
      <c r="R245" s="1555"/>
      <c r="S245" s="1555"/>
      <c r="T245" s="3934"/>
      <c r="U245" s="1555"/>
      <c r="V245" s="1555"/>
      <c r="W245" s="1555"/>
      <c r="X245" s="3934"/>
      <c r="Y245" s="1555"/>
      <c r="Z245" s="1555"/>
      <c r="AA245" s="1555"/>
      <c r="AB245" s="3934"/>
      <c r="AC245" s="1555"/>
      <c r="AD245" s="1555"/>
      <c r="AE245" s="1555"/>
      <c r="AF245" s="1603">
        <v>0</v>
      </c>
      <c r="AG245" s="1603">
        <v>0</v>
      </c>
      <c r="AH245" s="1603">
        <v>0</v>
      </c>
      <c r="AI245" s="1603">
        <v>0</v>
      </c>
      <c r="AJ245" s="1603">
        <v>0</v>
      </c>
      <c r="AK245" s="1603">
        <v>0</v>
      </c>
      <c r="AL245" s="1603">
        <v>0</v>
      </c>
      <c r="AM245" s="1603">
        <v>0</v>
      </c>
      <c r="AN245" s="1603">
        <v>0</v>
      </c>
      <c r="AO245" s="1603">
        <v>0</v>
      </c>
      <c r="AP245" s="1603">
        <v>0</v>
      </c>
      <c r="AQ245" s="1603">
        <v>0</v>
      </c>
      <c r="AR245" s="1603">
        <v>0</v>
      </c>
      <c r="AS245" s="1603">
        <v>0</v>
      </c>
      <c r="AT245" s="1603">
        <v>0</v>
      </c>
      <c r="AU245" s="1603">
        <v>0</v>
      </c>
      <c r="AV245" s="1603">
        <v>0</v>
      </c>
      <c r="AW245" s="1603">
        <v>0</v>
      </c>
      <c r="AX245" s="1603">
        <v>0</v>
      </c>
      <c r="AY245" s="1554"/>
    </row>
    <row r="246" spans="2:51" ht="5.0999999999999996" customHeight="1" x14ac:dyDescent="0.2">
      <c r="B246" s="4097"/>
      <c r="D246" s="3935"/>
      <c r="E246" s="1559"/>
      <c r="F246" s="1560"/>
      <c r="G246" s="1559"/>
      <c r="H246" s="3935"/>
      <c r="I246" s="1559"/>
      <c r="J246" s="1560"/>
      <c r="K246" s="1559"/>
      <c r="L246" s="3935"/>
      <c r="M246" s="1559"/>
      <c r="N246" s="1560"/>
      <c r="O246" s="1559"/>
      <c r="P246" s="3935"/>
      <c r="Q246" s="1559"/>
      <c r="R246" s="1560"/>
      <c r="S246" s="1559"/>
      <c r="T246" s="3935"/>
      <c r="U246" s="1559"/>
      <c r="V246" s="1560"/>
      <c r="W246" s="1559"/>
      <c r="X246" s="3935"/>
      <c r="Y246" s="1559"/>
      <c r="Z246" s="1560"/>
      <c r="AA246" s="1559"/>
      <c r="AB246" s="3935"/>
      <c r="AC246" s="1559"/>
      <c r="AD246" s="1560"/>
      <c r="AE246" s="1559"/>
    </row>
    <row r="247" spans="2:51" ht="9.9499999999999993" customHeight="1" x14ac:dyDescent="0.2">
      <c r="B247" s="4098"/>
      <c r="D247" s="3936"/>
      <c r="E247" s="1555"/>
      <c r="F247" s="1555"/>
      <c r="G247" s="1555"/>
      <c r="H247" s="3936"/>
      <c r="I247" s="1555"/>
      <c r="J247" s="1555"/>
      <c r="K247" s="1555"/>
      <c r="L247" s="3936"/>
      <c r="M247" s="1555"/>
      <c r="N247" s="1555"/>
      <c r="O247" s="1555"/>
      <c r="P247" s="3936"/>
      <c r="Q247" s="1555"/>
      <c r="R247" s="1555"/>
      <c r="S247" s="1555"/>
      <c r="T247" s="3936"/>
      <c r="U247" s="1555"/>
      <c r="V247" s="1555"/>
      <c r="W247" s="1555"/>
      <c r="X247" s="3936"/>
      <c r="Y247" s="1555"/>
      <c r="Z247" s="1555"/>
      <c r="AA247" s="1555"/>
      <c r="AB247" s="3936"/>
      <c r="AC247" s="1555"/>
      <c r="AD247" s="1555"/>
      <c r="AE247" s="1555"/>
      <c r="AF247" s="1554"/>
      <c r="AG247" s="1554"/>
      <c r="AH247" s="1554"/>
      <c r="AI247" s="1554"/>
      <c r="AJ247" s="1554"/>
      <c r="AK247" s="1554"/>
      <c r="AL247" s="1554"/>
      <c r="AM247" s="1554"/>
      <c r="AN247" s="1554"/>
      <c r="AO247" s="1554"/>
      <c r="AP247" s="1554"/>
      <c r="AQ247" s="1554"/>
      <c r="AR247" s="1554"/>
      <c r="AS247" s="1554"/>
      <c r="AT247" s="1554"/>
      <c r="AU247" s="1554"/>
      <c r="AV247" s="1554"/>
      <c r="AW247" s="1554"/>
      <c r="AX247" s="1554"/>
      <c r="AY247" s="1604" t="s">
        <v>1322</v>
      </c>
    </row>
  </sheetData>
  <mergeCells count="491">
    <mergeCell ref="W5:W6"/>
    <mergeCell ref="X5:AC5"/>
    <mergeCell ref="X6:AC6"/>
    <mergeCell ref="X7:AC7"/>
    <mergeCell ref="B9:B11"/>
    <mergeCell ref="D9:D11"/>
    <mergeCell ref="H9:H11"/>
    <mergeCell ref="L9:L11"/>
    <mergeCell ref="P9:P11"/>
    <mergeCell ref="T9:T11"/>
    <mergeCell ref="B2:G6"/>
    <mergeCell ref="H2:R4"/>
    <mergeCell ref="T2:W2"/>
    <mergeCell ref="X2:AC2"/>
    <mergeCell ref="T3:W4"/>
    <mergeCell ref="X3:AC3"/>
    <mergeCell ref="X4:AC4"/>
    <mergeCell ref="H5:L6"/>
    <mergeCell ref="M5:Q6"/>
    <mergeCell ref="R5:V6"/>
    <mergeCell ref="T13:T15"/>
    <mergeCell ref="X13:X15"/>
    <mergeCell ref="AB13:AB15"/>
    <mergeCell ref="AF13:AF15"/>
    <mergeCell ref="AJ13:AJ15"/>
    <mergeCell ref="AN13:AN15"/>
    <mergeCell ref="X9:X11"/>
    <mergeCell ref="AB9:AB11"/>
    <mergeCell ref="AF9:AF11"/>
    <mergeCell ref="AJ9:AJ11"/>
    <mergeCell ref="AN9:AN11"/>
    <mergeCell ref="AF17:AF19"/>
    <mergeCell ref="AJ17:AJ19"/>
    <mergeCell ref="AN17:AN19"/>
    <mergeCell ref="D21:D23"/>
    <mergeCell ref="H21:H23"/>
    <mergeCell ref="L21:L23"/>
    <mergeCell ref="P21:P23"/>
    <mergeCell ref="T21:T23"/>
    <mergeCell ref="X21:X23"/>
    <mergeCell ref="D17:D19"/>
    <mergeCell ref="H17:H19"/>
    <mergeCell ref="L17:L19"/>
    <mergeCell ref="P17:P19"/>
    <mergeCell ref="T17:T19"/>
    <mergeCell ref="X17:X19"/>
    <mergeCell ref="AB21:AB23"/>
    <mergeCell ref="AF21:AF23"/>
    <mergeCell ref="AJ21:AJ23"/>
    <mergeCell ref="AN21:AN23"/>
    <mergeCell ref="D29:D31"/>
    <mergeCell ref="H29:H31"/>
    <mergeCell ref="L29:L31"/>
    <mergeCell ref="P29:P31"/>
    <mergeCell ref="T29:T31"/>
    <mergeCell ref="X29:X31"/>
    <mergeCell ref="B37:B55"/>
    <mergeCell ref="D37:D39"/>
    <mergeCell ref="H37:H39"/>
    <mergeCell ref="L37:L39"/>
    <mergeCell ref="P37:P39"/>
    <mergeCell ref="B33:B35"/>
    <mergeCell ref="D33:D35"/>
    <mergeCell ref="H33:H35"/>
    <mergeCell ref="L33:L35"/>
    <mergeCell ref="P33:P35"/>
    <mergeCell ref="T33:T35"/>
    <mergeCell ref="B13:B31"/>
    <mergeCell ref="D13:D15"/>
    <mergeCell ref="D25:D27"/>
    <mergeCell ref="H25:H27"/>
    <mergeCell ref="L25:L27"/>
    <mergeCell ref="P25:P27"/>
    <mergeCell ref="T25:T27"/>
    <mergeCell ref="H13:H15"/>
    <mergeCell ref="L13:L15"/>
    <mergeCell ref="P13:P15"/>
    <mergeCell ref="T37:T39"/>
    <mergeCell ref="X37:X39"/>
    <mergeCell ref="AB37:AB39"/>
    <mergeCell ref="AF37:AF39"/>
    <mergeCell ref="AJ37:AJ39"/>
    <mergeCell ref="AN37:AN39"/>
    <mergeCell ref="X33:X35"/>
    <mergeCell ref="AB33:AB35"/>
    <mergeCell ref="AF33:AF35"/>
    <mergeCell ref="AJ33:AJ35"/>
    <mergeCell ref="AN33:AN35"/>
    <mergeCell ref="AN25:AN27"/>
    <mergeCell ref="AB29:AB31"/>
    <mergeCell ref="AF29:AF31"/>
    <mergeCell ref="AJ29:AJ31"/>
    <mergeCell ref="AN29:AN31"/>
    <mergeCell ref="X25:X27"/>
    <mergeCell ref="AB25:AB27"/>
    <mergeCell ref="AF25:AF27"/>
    <mergeCell ref="AJ25:AJ27"/>
    <mergeCell ref="AB17:AB19"/>
    <mergeCell ref="AB41:AB43"/>
    <mergeCell ref="AF41:AF43"/>
    <mergeCell ref="AJ41:AJ43"/>
    <mergeCell ref="AN41:AN43"/>
    <mergeCell ref="D45:D47"/>
    <mergeCell ref="H45:H47"/>
    <mergeCell ref="L45:L47"/>
    <mergeCell ref="P45:P47"/>
    <mergeCell ref="T45:T47"/>
    <mergeCell ref="X45:X47"/>
    <mergeCell ref="D41:D43"/>
    <mergeCell ref="H41:H43"/>
    <mergeCell ref="L41:L43"/>
    <mergeCell ref="P41:P43"/>
    <mergeCell ref="T41:T43"/>
    <mergeCell ref="X41:X43"/>
    <mergeCell ref="AB45:AB47"/>
    <mergeCell ref="AJ48:AU49"/>
    <mergeCell ref="D49:D51"/>
    <mergeCell ref="H49:H51"/>
    <mergeCell ref="L49:L51"/>
    <mergeCell ref="P49:P51"/>
    <mergeCell ref="T49:T51"/>
    <mergeCell ref="X49:X51"/>
    <mergeCell ref="AB49:AB51"/>
    <mergeCell ref="AJ50:AJ51"/>
    <mergeCell ref="AK50:AN51"/>
    <mergeCell ref="D53:D55"/>
    <mergeCell ref="H53:H55"/>
    <mergeCell ref="L53:L55"/>
    <mergeCell ref="P53:P55"/>
    <mergeCell ref="T53:T55"/>
    <mergeCell ref="X53:X55"/>
    <mergeCell ref="AB53:AB55"/>
    <mergeCell ref="AJ54:AJ55"/>
    <mergeCell ref="AK54:AL54"/>
    <mergeCell ref="X57:X59"/>
    <mergeCell ref="AB57:AB59"/>
    <mergeCell ref="AJ58:AU60"/>
    <mergeCell ref="B61:B79"/>
    <mergeCell ref="D61:D63"/>
    <mergeCell ref="H61:H63"/>
    <mergeCell ref="L61:L63"/>
    <mergeCell ref="P61:P63"/>
    <mergeCell ref="T61:T63"/>
    <mergeCell ref="X61:X63"/>
    <mergeCell ref="B57:B59"/>
    <mergeCell ref="D57:D59"/>
    <mergeCell ref="H57:H59"/>
    <mergeCell ref="L57:L59"/>
    <mergeCell ref="P57:P59"/>
    <mergeCell ref="T57:T59"/>
    <mergeCell ref="AB61:AB63"/>
    <mergeCell ref="AJ61:AU62"/>
    <mergeCell ref="AJ64:AU65"/>
    <mergeCell ref="D65:D67"/>
    <mergeCell ref="H65:H67"/>
    <mergeCell ref="L65:L67"/>
    <mergeCell ref="P65:P67"/>
    <mergeCell ref="T65:T67"/>
    <mergeCell ref="X65:X67"/>
    <mergeCell ref="AB65:AB67"/>
    <mergeCell ref="AB69:AB71"/>
    <mergeCell ref="AJ69:AU70"/>
    <mergeCell ref="AJ71:AU72"/>
    <mergeCell ref="D73:D75"/>
    <mergeCell ref="H73:H75"/>
    <mergeCell ref="L73:L75"/>
    <mergeCell ref="P73:P75"/>
    <mergeCell ref="T73:T75"/>
    <mergeCell ref="X73:X75"/>
    <mergeCell ref="AB73:AB75"/>
    <mergeCell ref="D69:D71"/>
    <mergeCell ref="H69:H71"/>
    <mergeCell ref="L69:L71"/>
    <mergeCell ref="P69:P71"/>
    <mergeCell ref="T69:T71"/>
    <mergeCell ref="X69:X71"/>
    <mergeCell ref="AB77:AB79"/>
    <mergeCell ref="B81:B83"/>
    <mergeCell ref="D81:D83"/>
    <mergeCell ref="H81:H83"/>
    <mergeCell ref="L81:L83"/>
    <mergeCell ref="P81:P83"/>
    <mergeCell ref="T81:T83"/>
    <mergeCell ref="X81:X83"/>
    <mergeCell ref="AB81:AB83"/>
    <mergeCell ref="D77:D79"/>
    <mergeCell ref="H77:H79"/>
    <mergeCell ref="L77:L79"/>
    <mergeCell ref="P77:P79"/>
    <mergeCell ref="T77:T79"/>
    <mergeCell ref="X77:X79"/>
    <mergeCell ref="X97:X99"/>
    <mergeCell ref="AB97:AB99"/>
    <mergeCell ref="D93:D95"/>
    <mergeCell ref="H93:H95"/>
    <mergeCell ref="L93:L95"/>
    <mergeCell ref="P93:P95"/>
    <mergeCell ref="X85:X87"/>
    <mergeCell ref="AB85:AB87"/>
    <mergeCell ref="D89:D91"/>
    <mergeCell ref="H89:H91"/>
    <mergeCell ref="L89:L91"/>
    <mergeCell ref="P89:P91"/>
    <mergeCell ref="T89:T91"/>
    <mergeCell ref="X89:X91"/>
    <mergeCell ref="AB89:AB91"/>
    <mergeCell ref="D85:D87"/>
    <mergeCell ref="H85:H87"/>
    <mergeCell ref="L85:L87"/>
    <mergeCell ref="P85:P87"/>
    <mergeCell ref="T85:T87"/>
    <mergeCell ref="AB101:AB103"/>
    <mergeCell ref="B105:B107"/>
    <mergeCell ref="D105:D107"/>
    <mergeCell ref="H105:H107"/>
    <mergeCell ref="L105:L107"/>
    <mergeCell ref="P105:P107"/>
    <mergeCell ref="T105:T107"/>
    <mergeCell ref="X105:X107"/>
    <mergeCell ref="AB105:AB107"/>
    <mergeCell ref="D101:D103"/>
    <mergeCell ref="H101:H103"/>
    <mergeCell ref="L101:L103"/>
    <mergeCell ref="P101:P103"/>
    <mergeCell ref="T101:T103"/>
    <mergeCell ref="X101:X103"/>
    <mergeCell ref="B85:B103"/>
    <mergeCell ref="T93:T95"/>
    <mergeCell ref="X93:X95"/>
    <mergeCell ref="AB93:AB95"/>
    <mergeCell ref="D97:D99"/>
    <mergeCell ref="H97:H99"/>
    <mergeCell ref="L97:L99"/>
    <mergeCell ref="P97:P99"/>
    <mergeCell ref="T97:T99"/>
    <mergeCell ref="X121:X123"/>
    <mergeCell ref="AB121:AB123"/>
    <mergeCell ref="D117:D119"/>
    <mergeCell ref="H117:H119"/>
    <mergeCell ref="L117:L119"/>
    <mergeCell ref="P117:P119"/>
    <mergeCell ref="X109:X111"/>
    <mergeCell ref="AB109:AB111"/>
    <mergeCell ref="D113:D115"/>
    <mergeCell ref="H113:H115"/>
    <mergeCell ref="L113:L115"/>
    <mergeCell ref="P113:P115"/>
    <mergeCell ref="T113:T115"/>
    <mergeCell ref="X113:X115"/>
    <mergeCell ref="AB113:AB115"/>
    <mergeCell ref="D109:D111"/>
    <mergeCell ref="H109:H111"/>
    <mergeCell ref="L109:L111"/>
    <mergeCell ref="P109:P111"/>
    <mergeCell ref="T109:T111"/>
    <mergeCell ref="AB125:AB127"/>
    <mergeCell ref="B129:B131"/>
    <mergeCell ref="D129:D131"/>
    <mergeCell ref="H129:H131"/>
    <mergeCell ref="L129:L131"/>
    <mergeCell ref="P129:P131"/>
    <mergeCell ref="T129:T131"/>
    <mergeCell ref="X129:X131"/>
    <mergeCell ref="AB129:AB131"/>
    <mergeCell ref="D125:D127"/>
    <mergeCell ref="H125:H127"/>
    <mergeCell ref="L125:L127"/>
    <mergeCell ref="P125:P127"/>
    <mergeCell ref="T125:T127"/>
    <mergeCell ref="X125:X127"/>
    <mergeCell ref="B109:B127"/>
    <mergeCell ref="T117:T119"/>
    <mergeCell ref="X117:X119"/>
    <mergeCell ref="AB117:AB119"/>
    <mergeCell ref="D121:D123"/>
    <mergeCell ref="H121:H123"/>
    <mergeCell ref="L121:L123"/>
    <mergeCell ref="P121:P123"/>
    <mergeCell ref="T121:T123"/>
    <mergeCell ref="X145:X147"/>
    <mergeCell ref="AB145:AB147"/>
    <mergeCell ref="D141:D143"/>
    <mergeCell ref="H141:H143"/>
    <mergeCell ref="L141:L143"/>
    <mergeCell ref="P141:P143"/>
    <mergeCell ref="X133:X135"/>
    <mergeCell ref="AB133:AB135"/>
    <mergeCell ref="D137:D139"/>
    <mergeCell ref="H137:H139"/>
    <mergeCell ref="L137:L139"/>
    <mergeCell ref="P137:P139"/>
    <mergeCell ref="T137:T139"/>
    <mergeCell ref="X137:X139"/>
    <mergeCell ref="AB137:AB139"/>
    <mergeCell ref="D133:D135"/>
    <mergeCell ref="H133:H135"/>
    <mergeCell ref="L133:L135"/>
    <mergeCell ref="P133:P135"/>
    <mergeCell ref="T133:T135"/>
    <mergeCell ref="AB149:AB151"/>
    <mergeCell ref="B153:B155"/>
    <mergeCell ref="D153:D155"/>
    <mergeCell ref="H153:H155"/>
    <mergeCell ref="L153:L155"/>
    <mergeCell ref="P153:P155"/>
    <mergeCell ref="T153:T155"/>
    <mergeCell ref="X153:X155"/>
    <mergeCell ref="AB153:AB155"/>
    <mergeCell ref="D149:D151"/>
    <mergeCell ref="H149:H151"/>
    <mergeCell ref="L149:L151"/>
    <mergeCell ref="P149:P151"/>
    <mergeCell ref="T149:T151"/>
    <mergeCell ref="X149:X151"/>
    <mergeCell ref="B133:B151"/>
    <mergeCell ref="T141:T143"/>
    <mergeCell ref="X141:X143"/>
    <mergeCell ref="AB141:AB143"/>
    <mergeCell ref="D145:D147"/>
    <mergeCell ref="H145:H147"/>
    <mergeCell ref="L145:L147"/>
    <mergeCell ref="P145:P147"/>
    <mergeCell ref="T145:T147"/>
    <mergeCell ref="X169:X171"/>
    <mergeCell ref="AB169:AB171"/>
    <mergeCell ref="D165:D167"/>
    <mergeCell ref="H165:H167"/>
    <mergeCell ref="L165:L167"/>
    <mergeCell ref="P165:P167"/>
    <mergeCell ref="X157:X159"/>
    <mergeCell ref="AB157:AB159"/>
    <mergeCell ref="D161:D163"/>
    <mergeCell ref="H161:H163"/>
    <mergeCell ref="L161:L163"/>
    <mergeCell ref="P161:P163"/>
    <mergeCell ref="T161:T163"/>
    <mergeCell ref="X161:X163"/>
    <mergeCell ref="AB161:AB163"/>
    <mergeCell ref="D157:D159"/>
    <mergeCell ref="H157:H159"/>
    <mergeCell ref="L157:L159"/>
    <mergeCell ref="P157:P159"/>
    <mergeCell ref="T157:T159"/>
    <mergeCell ref="AB173:AB175"/>
    <mergeCell ref="B177:B179"/>
    <mergeCell ref="D177:D179"/>
    <mergeCell ref="H177:H179"/>
    <mergeCell ref="L177:L179"/>
    <mergeCell ref="P177:P179"/>
    <mergeCell ref="T177:T179"/>
    <mergeCell ref="X177:X179"/>
    <mergeCell ref="AB177:AB179"/>
    <mergeCell ref="D173:D175"/>
    <mergeCell ref="H173:H175"/>
    <mergeCell ref="L173:L175"/>
    <mergeCell ref="P173:P175"/>
    <mergeCell ref="T173:T175"/>
    <mergeCell ref="X173:X175"/>
    <mergeCell ref="B157:B175"/>
    <mergeCell ref="T165:T167"/>
    <mergeCell ref="X165:X167"/>
    <mergeCell ref="AB165:AB167"/>
    <mergeCell ref="D169:D171"/>
    <mergeCell ref="H169:H171"/>
    <mergeCell ref="L169:L171"/>
    <mergeCell ref="P169:P171"/>
    <mergeCell ref="T169:T171"/>
    <mergeCell ref="X193:X195"/>
    <mergeCell ref="AB193:AB195"/>
    <mergeCell ref="D189:D191"/>
    <mergeCell ref="H189:H191"/>
    <mergeCell ref="L189:L191"/>
    <mergeCell ref="P189:P191"/>
    <mergeCell ref="X181:X183"/>
    <mergeCell ref="AB181:AB183"/>
    <mergeCell ref="D185:D187"/>
    <mergeCell ref="H185:H187"/>
    <mergeCell ref="L185:L187"/>
    <mergeCell ref="P185:P187"/>
    <mergeCell ref="T185:T187"/>
    <mergeCell ref="X185:X187"/>
    <mergeCell ref="AB185:AB187"/>
    <mergeCell ref="D181:D183"/>
    <mergeCell ref="H181:H183"/>
    <mergeCell ref="L181:L183"/>
    <mergeCell ref="P181:P183"/>
    <mergeCell ref="T181:T183"/>
    <mergeCell ref="AB197:AB199"/>
    <mergeCell ref="B201:B203"/>
    <mergeCell ref="D201:D203"/>
    <mergeCell ref="H201:H203"/>
    <mergeCell ref="L201:L203"/>
    <mergeCell ref="P201:P203"/>
    <mergeCell ref="T201:T203"/>
    <mergeCell ref="X201:X203"/>
    <mergeCell ref="AB201:AB203"/>
    <mergeCell ref="D197:D199"/>
    <mergeCell ref="H197:H199"/>
    <mergeCell ref="L197:L199"/>
    <mergeCell ref="P197:P199"/>
    <mergeCell ref="T197:T199"/>
    <mergeCell ref="X197:X199"/>
    <mergeCell ref="B181:B199"/>
    <mergeCell ref="T189:T191"/>
    <mergeCell ref="X189:X191"/>
    <mergeCell ref="AB189:AB191"/>
    <mergeCell ref="D193:D195"/>
    <mergeCell ref="H193:H195"/>
    <mergeCell ref="L193:L195"/>
    <mergeCell ref="P193:P195"/>
    <mergeCell ref="T193:T195"/>
    <mergeCell ref="X217:X219"/>
    <mergeCell ref="AB217:AB219"/>
    <mergeCell ref="D213:D215"/>
    <mergeCell ref="H213:H215"/>
    <mergeCell ref="L213:L215"/>
    <mergeCell ref="P213:P215"/>
    <mergeCell ref="X205:X207"/>
    <mergeCell ref="AB205:AB207"/>
    <mergeCell ref="D209:D211"/>
    <mergeCell ref="H209:H211"/>
    <mergeCell ref="L209:L211"/>
    <mergeCell ref="P209:P211"/>
    <mergeCell ref="T209:T211"/>
    <mergeCell ref="X209:X211"/>
    <mergeCell ref="AB209:AB211"/>
    <mergeCell ref="D205:D207"/>
    <mergeCell ref="H205:H207"/>
    <mergeCell ref="L205:L207"/>
    <mergeCell ref="P205:P207"/>
    <mergeCell ref="T205:T207"/>
    <mergeCell ref="AB221:AB223"/>
    <mergeCell ref="B225:B227"/>
    <mergeCell ref="D225:D227"/>
    <mergeCell ref="H225:H227"/>
    <mergeCell ref="L225:L227"/>
    <mergeCell ref="P225:P227"/>
    <mergeCell ref="T225:T227"/>
    <mergeCell ref="X225:X227"/>
    <mergeCell ref="AB225:AB227"/>
    <mergeCell ref="D221:D223"/>
    <mergeCell ref="H221:H223"/>
    <mergeCell ref="L221:L223"/>
    <mergeCell ref="P221:P223"/>
    <mergeCell ref="T221:T223"/>
    <mergeCell ref="X221:X223"/>
    <mergeCell ref="B205:B223"/>
    <mergeCell ref="T213:T215"/>
    <mergeCell ref="X213:X215"/>
    <mergeCell ref="AB213:AB215"/>
    <mergeCell ref="D217:D219"/>
    <mergeCell ref="H217:H219"/>
    <mergeCell ref="L217:L219"/>
    <mergeCell ref="P217:P219"/>
    <mergeCell ref="T217:T219"/>
    <mergeCell ref="B229:B247"/>
    <mergeCell ref="D229:D231"/>
    <mergeCell ref="H229:H231"/>
    <mergeCell ref="L229:L231"/>
    <mergeCell ref="P229:P231"/>
    <mergeCell ref="T229:T231"/>
    <mergeCell ref="D237:D239"/>
    <mergeCell ref="H237:H239"/>
    <mergeCell ref="L237:L239"/>
    <mergeCell ref="P237:P239"/>
    <mergeCell ref="X229:X231"/>
    <mergeCell ref="AB229:AB231"/>
    <mergeCell ref="D233:D235"/>
    <mergeCell ref="H233:H235"/>
    <mergeCell ref="L233:L235"/>
    <mergeCell ref="P233:P235"/>
    <mergeCell ref="T233:T235"/>
    <mergeCell ref="X233:X235"/>
    <mergeCell ref="AB233:AB235"/>
    <mergeCell ref="AB245:AB247"/>
    <mergeCell ref="D245:D247"/>
    <mergeCell ref="H245:H247"/>
    <mergeCell ref="L245:L247"/>
    <mergeCell ref="P245:P247"/>
    <mergeCell ref="T245:T247"/>
    <mergeCell ref="X245:X247"/>
    <mergeCell ref="T237:T239"/>
    <mergeCell ref="X237:X239"/>
    <mergeCell ref="AB237:AB239"/>
    <mergeCell ref="D241:D243"/>
    <mergeCell ref="H241:H243"/>
    <mergeCell ref="L241:L243"/>
    <mergeCell ref="P241:P243"/>
    <mergeCell ref="T241:T243"/>
    <mergeCell ref="X241:X243"/>
    <mergeCell ref="AB241:AB243"/>
  </mergeCells>
  <conditionalFormatting sqref="D9 H9 L9 P9 T9 X9 AB9 D33 H33 L33 P33 T33 X33 AB33 D57 H57 L57 P57 T57 X57 AB57 D81 H81 L81 P81 T81 X81 AB81 D105 H105 L105 P105 T105 X105 AB105 D129 H129 L129 P129 T129 X129 AB129 D153 H153 L153 P153 T153 X153 AB153 D177 H177 L177 P177 T177 X177 AB177 D201 H201 L201 P201 T201 X201 AB201 D225 H225 L225 P225 T225 X225 AB225">
    <cfRule type="expression" dxfId="330" priority="1">
      <formula>COUNTIF($AP$10:$AP$32,"="&amp;D9)&gt;0</formula>
    </cfRule>
  </conditionalFormatting>
  <hyperlinks>
    <hyperlink ref="AJ7" r:id="rId1" xr:uid="{2B54FB5D-3317-4B2D-8489-CEBF9ACC069B}"/>
    <hyperlink ref="AJ61" r:id="rId2" xr:uid="{43246775-8B51-4993-B947-6270B67F38C3}"/>
  </hyperlinks>
  <pageMargins left="0.7" right="0.7" top="0.75" bottom="0.75" header="0.3" footer="0.3"/>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04DCA6-56A2-49B2-AE8C-066B9469B126}">
  <dimension ref="B1:EL242"/>
  <sheetViews>
    <sheetView showGridLines="0" zoomScaleNormal="100" zoomScaleSheetLayoutView="100" workbookViewId="0">
      <selection activeCell="AL47" sqref="AL47"/>
    </sheetView>
  </sheetViews>
  <sheetFormatPr baseColWidth="10" defaultRowHeight="11.25" x14ac:dyDescent="0.2"/>
  <cols>
    <col min="1" max="1" width="1.42578125" style="1904" customWidth="1"/>
    <col min="2" max="2" width="5.140625" style="1904" customWidth="1"/>
    <col min="3" max="5" width="0.85546875" style="1904" customWidth="1"/>
    <col min="6" max="6" width="18.7109375" style="1904" customWidth="1"/>
    <col min="7" max="9" width="0.85546875" style="1904" customWidth="1"/>
    <col min="10" max="10" width="18.7109375" style="1904" customWidth="1"/>
    <col min="11" max="13" width="0.85546875" style="1904" customWidth="1"/>
    <col min="14" max="14" width="18.7109375" style="1904" customWidth="1"/>
    <col min="15" max="17" width="0.85546875" style="1904" customWidth="1"/>
    <col min="18" max="18" width="18.7109375" style="1904" customWidth="1"/>
    <col min="19" max="21" width="0.85546875" style="1904" customWidth="1"/>
    <col min="22" max="22" width="18.7109375" style="1904" customWidth="1"/>
    <col min="23" max="25" width="0.85546875" style="1904" customWidth="1"/>
    <col min="26" max="26" width="18.7109375" style="1904" customWidth="1"/>
    <col min="27" max="29" width="0.85546875" style="1904" customWidth="1"/>
    <col min="30" max="30" width="18.7109375" style="1904" customWidth="1"/>
    <col min="31" max="33" width="0.85546875" style="1904" customWidth="1"/>
    <col min="34" max="34" width="18.7109375" style="1904" customWidth="1"/>
    <col min="35" max="37" width="0.85546875" style="1904" customWidth="1"/>
    <col min="38" max="38" width="18.7109375" style="1904" customWidth="1"/>
    <col min="39" max="40" width="0.85546875" style="1908" customWidth="1"/>
    <col min="41" max="41" width="0.85546875" style="1904" customWidth="1"/>
    <col min="42" max="42" width="18.7109375" style="1904" customWidth="1"/>
    <col min="43" max="45" width="0.85546875" style="1904" customWidth="1"/>
    <col min="46" max="46" width="18.7109375" style="1904" customWidth="1"/>
    <col min="47" max="49" width="0.85546875" style="1904" customWidth="1"/>
    <col min="50" max="50" width="18.7109375" style="1904" customWidth="1"/>
    <col min="51" max="53" width="0.85546875" style="1904" customWidth="1"/>
    <col min="54" max="54" width="18.7109375" style="1904" customWidth="1"/>
    <col min="55" max="57" width="0.85546875" style="1904" customWidth="1"/>
    <col min="58" max="58" width="18.7109375" style="1904" customWidth="1"/>
    <col min="59" max="59" width="2.42578125" style="1904" customWidth="1"/>
    <col min="60" max="65" width="5.7109375" style="1904" customWidth="1"/>
    <col min="66" max="16384" width="11.42578125" style="1904"/>
  </cols>
  <sheetData>
    <row r="1" spans="2:142" ht="6.75" customHeight="1" thickBot="1" x14ac:dyDescent="0.25"/>
    <row r="2" spans="2:142" s="1531" customFormat="1" ht="15" customHeight="1" x14ac:dyDescent="0.2">
      <c r="B2" s="4163" t="s">
        <v>526</v>
      </c>
      <c r="C2" s="4164"/>
      <c r="D2" s="4164"/>
      <c r="E2" s="4164"/>
      <c r="F2" s="4164"/>
      <c r="G2" s="4164"/>
      <c r="H2" s="4164"/>
      <c r="I2" s="4164"/>
      <c r="J2" s="4167" t="s">
        <v>1846</v>
      </c>
      <c r="K2" s="4168"/>
      <c r="L2" s="4168"/>
      <c r="M2" s="4168"/>
      <c r="N2" s="4168"/>
      <c r="O2" s="4168"/>
      <c r="P2" s="4168"/>
      <c r="Q2" s="4168"/>
      <c r="R2" s="4168"/>
      <c r="S2" s="4168"/>
      <c r="T2" s="4168"/>
      <c r="U2" s="4168"/>
      <c r="V2" s="4168"/>
      <c r="W2" s="4168"/>
      <c r="X2" s="4168"/>
      <c r="Y2" s="4168"/>
      <c r="Z2" s="4168"/>
      <c r="AA2" s="4168"/>
      <c r="AB2" s="4168"/>
      <c r="AC2" s="4168"/>
      <c r="AD2" s="4168"/>
      <c r="AE2" s="4168"/>
      <c r="AF2" s="4168"/>
      <c r="AG2" s="4168"/>
      <c r="AH2" s="4168"/>
      <c r="AI2" s="4168"/>
      <c r="AJ2" s="4168"/>
      <c r="AK2" s="4168"/>
      <c r="AL2" s="4168"/>
      <c r="AM2" s="4168"/>
      <c r="AN2" s="4168"/>
      <c r="AO2" s="4168"/>
      <c r="AP2" s="4168"/>
      <c r="AQ2" s="4168"/>
      <c r="AR2" s="4168"/>
      <c r="AS2" s="4168"/>
      <c r="AT2" s="4168"/>
      <c r="AU2" s="4168"/>
      <c r="AV2" s="4168"/>
      <c r="AW2" s="4169"/>
      <c r="AX2" s="4173" t="s">
        <v>1847</v>
      </c>
      <c r="AY2" s="4173"/>
      <c r="AZ2" s="4173"/>
      <c r="BA2" s="4173"/>
      <c r="BB2" s="4173"/>
      <c r="BC2" s="4173"/>
      <c r="BD2" s="4173"/>
      <c r="BE2" s="4173"/>
      <c r="BF2" s="4174"/>
      <c r="BI2" s="1909" t="s">
        <v>1848</v>
      </c>
      <c r="BJ2" s="1910"/>
      <c r="BK2" s="1910"/>
      <c r="BL2" s="1910"/>
      <c r="BM2" s="1910"/>
      <c r="BN2" s="1910"/>
      <c r="BO2" s="1910"/>
      <c r="BP2" s="1910"/>
      <c r="DO2" s="1911"/>
      <c r="DP2" s="1911"/>
      <c r="DQ2" s="1911"/>
      <c r="DR2" s="1911"/>
      <c r="DS2" s="1911"/>
      <c r="DT2" s="1911"/>
      <c r="DU2" s="1911"/>
      <c r="DV2" s="1911"/>
      <c r="DW2" s="1911"/>
      <c r="DX2" s="1911"/>
      <c r="DY2" s="1911"/>
      <c r="DZ2" s="1911"/>
      <c r="EA2" s="1911"/>
      <c r="EB2" s="1911"/>
      <c r="EC2" s="1911"/>
      <c r="ED2" s="1911"/>
      <c r="EE2" s="1911"/>
      <c r="EF2" s="1911"/>
      <c r="EG2" s="1911"/>
      <c r="EH2" s="1911"/>
      <c r="EI2" s="1911"/>
      <c r="EJ2" s="1911"/>
      <c r="EK2" s="1911"/>
      <c r="EL2" s="1911"/>
    </row>
    <row r="3" spans="2:142" s="1531" customFormat="1" ht="15" customHeight="1" x14ac:dyDescent="0.2">
      <c r="B3" s="4165"/>
      <c r="C3" s="4166"/>
      <c r="D3" s="4166"/>
      <c r="E3" s="4166"/>
      <c r="F3" s="4166"/>
      <c r="G3" s="4166"/>
      <c r="H3" s="4166"/>
      <c r="I3" s="4166"/>
      <c r="J3" s="4170"/>
      <c r="K3" s="4171"/>
      <c r="L3" s="4171"/>
      <c r="M3" s="4171"/>
      <c r="N3" s="4171"/>
      <c r="O3" s="4171"/>
      <c r="P3" s="4171"/>
      <c r="Q3" s="4171"/>
      <c r="R3" s="4171"/>
      <c r="S3" s="4171"/>
      <c r="T3" s="4171"/>
      <c r="U3" s="4171"/>
      <c r="V3" s="4171"/>
      <c r="W3" s="4171"/>
      <c r="X3" s="4171"/>
      <c r="Y3" s="4171"/>
      <c r="Z3" s="4171"/>
      <c r="AA3" s="4171"/>
      <c r="AB3" s="4171"/>
      <c r="AC3" s="4171"/>
      <c r="AD3" s="4171"/>
      <c r="AE3" s="4171"/>
      <c r="AF3" s="4171"/>
      <c r="AG3" s="4171"/>
      <c r="AH3" s="4171"/>
      <c r="AI3" s="4171"/>
      <c r="AJ3" s="4171"/>
      <c r="AK3" s="4171"/>
      <c r="AL3" s="4171"/>
      <c r="AM3" s="4171"/>
      <c r="AN3" s="4171"/>
      <c r="AO3" s="4171"/>
      <c r="AP3" s="4171"/>
      <c r="AQ3" s="4171"/>
      <c r="AR3" s="4171"/>
      <c r="AS3" s="4171"/>
      <c r="AT3" s="4171"/>
      <c r="AU3" s="4171"/>
      <c r="AV3" s="4171"/>
      <c r="AW3" s="4172"/>
      <c r="AX3" s="4175" t="s">
        <v>1849</v>
      </c>
      <c r="AY3" s="4175"/>
      <c r="AZ3" s="4175"/>
      <c r="BA3" s="4175"/>
      <c r="BB3" s="4175"/>
      <c r="BC3" s="4175"/>
      <c r="BD3" s="4175"/>
      <c r="BE3" s="4175"/>
      <c r="BF3" s="4176"/>
      <c r="BI3" s="1910" t="s">
        <v>1850</v>
      </c>
      <c r="BJ3" s="1910"/>
      <c r="BK3" s="1910"/>
      <c r="BL3" s="1910"/>
      <c r="BM3" s="1910"/>
      <c r="BN3" s="1910"/>
      <c r="BO3" s="1910"/>
      <c r="BP3" s="1910"/>
      <c r="DO3" s="1911"/>
      <c r="DP3" s="1911"/>
      <c r="DQ3" s="1911"/>
      <c r="DR3" s="1911"/>
      <c r="DS3" s="1911"/>
      <c r="DT3" s="1911"/>
      <c r="DU3" s="1911"/>
      <c r="DV3" s="1911"/>
      <c r="DW3" s="1911"/>
      <c r="DX3" s="1911"/>
      <c r="DY3" s="1911"/>
      <c r="DZ3" s="1911"/>
      <c r="EA3" s="1911"/>
      <c r="EB3" s="1911"/>
      <c r="EC3" s="1911"/>
      <c r="ED3" s="1911"/>
      <c r="EE3" s="1911"/>
      <c r="EF3" s="1911"/>
      <c r="EG3" s="1911"/>
      <c r="EH3" s="1911"/>
      <c r="EI3" s="1911"/>
      <c r="EJ3" s="1911"/>
      <c r="EK3" s="1911"/>
      <c r="EL3" s="1911"/>
    </row>
    <row r="4" spans="2:142" s="1531" customFormat="1" ht="15" customHeight="1" x14ac:dyDescent="0.25">
      <c r="B4" s="4165"/>
      <c r="C4" s="4166"/>
      <c r="D4" s="4166"/>
      <c r="E4" s="4166"/>
      <c r="F4" s="4166"/>
      <c r="G4" s="4166"/>
      <c r="H4" s="4166"/>
      <c r="I4" s="4166"/>
      <c r="J4" s="4170"/>
      <c r="K4" s="4171"/>
      <c r="L4" s="4171"/>
      <c r="M4" s="4171"/>
      <c r="N4" s="4171"/>
      <c r="O4" s="4171"/>
      <c r="P4" s="4171"/>
      <c r="Q4" s="4171"/>
      <c r="R4" s="4171"/>
      <c r="S4" s="4171"/>
      <c r="T4" s="4171"/>
      <c r="U4" s="4171"/>
      <c r="V4" s="4171"/>
      <c r="W4" s="4171"/>
      <c r="X4" s="4171"/>
      <c r="Y4" s="4171"/>
      <c r="Z4" s="4171"/>
      <c r="AA4" s="4171"/>
      <c r="AB4" s="4171"/>
      <c r="AC4" s="4171"/>
      <c r="AD4" s="4171"/>
      <c r="AE4" s="4171"/>
      <c r="AF4" s="4171"/>
      <c r="AG4" s="4171"/>
      <c r="AH4" s="4171"/>
      <c r="AI4" s="4171"/>
      <c r="AJ4" s="4171"/>
      <c r="AK4" s="4171"/>
      <c r="AL4" s="4171"/>
      <c r="AM4" s="4171"/>
      <c r="AN4" s="4171"/>
      <c r="AO4" s="4171"/>
      <c r="AP4" s="4171"/>
      <c r="AQ4" s="4171"/>
      <c r="AR4" s="4171"/>
      <c r="AS4" s="4171"/>
      <c r="AT4" s="4171"/>
      <c r="AU4" s="4171"/>
      <c r="AV4" s="4171"/>
      <c r="AW4" s="4172"/>
      <c r="AX4" s="4177" t="s">
        <v>1851</v>
      </c>
      <c r="AY4" s="4177"/>
      <c r="AZ4" s="4177"/>
      <c r="BA4" s="4177"/>
      <c r="BB4" s="4177"/>
      <c r="BC4" s="4177"/>
      <c r="BD4" s="4177"/>
      <c r="BE4" s="4177"/>
      <c r="BF4" s="4178"/>
      <c r="BI4" s="1912" t="s">
        <v>1852</v>
      </c>
      <c r="BJ4" s="1910"/>
      <c r="BK4" s="1910"/>
      <c r="BL4" s="1910"/>
      <c r="BM4" s="1910"/>
      <c r="BN4" s="1910"/>
      <c r="BO4" s="1910"/>
      <c r="BP4" s="1910"/>
      <c r="DO4" s="1911"/>
      <c r="DP4" s="1911"/>
      <c r="DQ4" s="1911"/>
      <c r="DR4" s="1911"/>
      <c r="DS4" s="1911"/>
      <c r="DT4" s="1911"/>
      <c r="DU4" s="1911"/>
      <c r="DV4" s="1911"/>
      <c r="DW4" s="1911"/>
      <c r="DX4" s="1911"/>
      <c r="DY4" s="1911"/>
      <c r="DZ4" s="1911"/>
      <c r="EA4" s="1911"/>
      <c r="EB4" s="1911"/>
      <c r="EC4" s="1911"/>
      <c r="ED4" s="1911"/>
      <c r="EE4" s="1911"/>
      <c r="EF4" s="1911"/>
      <c r="EG4" s="1911"/>
      <c r="EH4" s="1911"/>
      <c r="EI4" s="1911"/>
      <c r="EJ4" s="1911"/>
      <c r="EK4" s="1911"/>
      <c r="EL4" s="1911"/>
    </row>
    <row r="5" spans="2:142" s="1531" customFormat="1" ht="15" customHeight="1" x14ac:dyDescent="0.2">
      <c r="B5" s="4165"/>
      <c r="C5" s="4166"/>
      <c r="D5" s="4166"/>
      <c r="E5" s="4166"/>
      <c r="F5" s="4166"/>
      <c r="G5" s="4166"/>
      <c r="H5" s="4166"/>
      <c r="I5" s="4166"/>
      <c r="J5" s="4170" t="s">
        <v>1853</v>
      </c>
      <c r="K5" s="4171"/>
      <c r="L5" s="4171"/>
      <c r="M5" s="4171"/>
      <c r="N5" s="4171"/>
      <c r="O5" s="4171"/>
      <c r="P5" s="4171"/>
      <c r="Q5" s="4171"/>
      <c r="R5" s="4171"/>
      <c r="S5" s="4171"/>
      <c r="T5" s="4171"/>
      <c r="U5" s="4171"/>
      <c r="V5" s="4171"/>
      <c r="W5" s="4171"/>
      <c r="X5" s="4171"/>
      <c r="Y5" s="4171"/>
      <c r="Z5" s="4171"/>
      <c r="AA5" s="4171"/>
      <c r="AB5" s="4171"/>
      <c r="AC5" s="4171"/>
      <c r="AD5" s="4171"/>
      <c r="AE5" s="4171"/>
      <c r="AF5" s="4171"/>
      <c r="AG5" s="4171"/>
      <c r="AH5" s="4171"/>
      <c r="AI5" s="4171"/>
      <c r="AJ5" s="4171"/>
      <c r="AK5" s="4171"/>
      <c r="AL5" s="4171"/>
      <c r="AM5" s="4171"/>
      <c r="AN5" s="4171"/>
      <c r="AO5" s="4171"/>
      <c r="AP5" s="4171"/>
      <c r="AQ5" s="4171"/>
      <c r="AR5" s="4171"/>
      <c r="AS5" s="4171"/>
      <c r="AT5" s="4171"/>
      <c r="AU5" s="4171"/>
      <c r="AV5" s="4171"/>
      <c r="AW5" s="4172"/>
      <c r="AX5" s="4177" t="s">
        <v>1854</v>
      </c>
      <c r="AY5" s="4177"/>
      <c r="AZ5" s="4177"/>
      <c r="BA5" s="4177"/>
      <c r="BB5" s="4177"/>
      <c r="BC5" s="4177"/>
      <c r="BD5" s="4177"/>
      <c r="BE5" s="4177"/>
      <c r="BF5" s="4178"/>
      <c r="BI5" s="1910"/>
      <c r="BJ5" s="1910"/>
      <c r="BK5" s="1910"/>
      <c r="BL5" s="1910" t="s">
        <v>1855</v>
      </c>
      <c r="BM5" s="1910"/>
      <c r="BN5" s="1910"/>
      <c r="BO5" s="1910"/>
      <c r="BP5" s="1910"/>
      <c r="DO5" s="1911"/>
      <c r="DP5" s="1911"/>
      <c r="DQ5" s="1911"/>
      <c r="DR5" s="1911"/>
      <c r="DS5" s="1911"/>
      <c r="DT5" s="1911"/>
      <c r="DU5" s="1911"/>
      <c r="DV5" s="1911"/>
      <c r="DW5" s="1911"/>
      <c r="DX5" s="1911"/>
      <c r="DY5" s="1911"/>
      <c r="DZ5" s="1911"/>
      <c r="EA5" s="1911"/>
      <c r="EB5" s="1911"/>
      <c r="EC5" s="1911"/>
      <c r="ED5" s="1911"/>
      <c r="EE5" s="1911"/>
      <c r="EF5" s="1911"/>
      <c r="EG5" s="1911"/>
      <c r="EH5" s="1911"/>
      <c r="EI5" s="1911"/>
      <c r="EJ5" s="1911"/>
      <c r="EK5" s="1911"/>
      <c r="EL5" s="1911"/>
    </row>
    <row r="6" spans="2:142" s="1531" customFormat="1" ht="15" customHeight="1" x14ac:dyDescent="0.25">
      <c r="B6" s="4165"/>
      <c r="C6" s="4166"/>
      <c r="D6" s="4166"/>
      <c r="E6" s="4166"/>
      <c r="F6" s="4166"/>
      <c r="G6" s="4166"/>
      <c r="H6" s="4166"/>
      <c r="I6" s="4166"/>
      <c r="J6" s="4179"/>
      <c r="K6" s="4180"/>
      <c r="L6" s="4180"/>
      <c r="M6" s="4180"/>
      <c r="N6" s="4180"/>
      <c r="O6" s="4180"/>
      <c r="P6" s="4180"/>
      <c r="Q6" s="4180"/>
      <c r="R6" s="4180"/>
      <c r="S6" s="4180"/>
      <c r="T6" s="4180"/>
      <c r="U6" s="4180"/>
      <c r="V6" s="4180"/>
      <c r="W6" s="4180"/>
      <c r="X6" s="4180"/>
      <c r="Y6" s="4180"/>
      <c r="Z6" s="4180"/>
      <c r="AA6" s="4180"/>
      <c r="AB6" s="4180"/>
      <c r="AC6" s="4180"/>
      <c r="AD6" s="4180"/>
      <c r="AE6" s="4180"/>
      <c r="AF6" s="4180"/>
      <c r="AG6" s="4180"/>
      <c r="AH6" s="4180"/>
      <c r="AI6" s="4180"/>
      <c r="AJ6" s="4180"/>
      <c r="AK6" s="4180"/>
      <c r="AL6" s="4180"/>
      <c r="AM6" s="4180"/>
      <c r="AN6" s="4180"/>
      <c r="AO6" s="4180"/>
      <c r="AP6" s="4180"/>
      <c r="AQ6" s="4180"/>
      <c r="AR6" s="4180"/>
      <c r="AS6" s="4180"/>
      <c r="AT6" s="4180"/>
      <c r="AU6" s="4180"/>
      <c r="AV6" s="4180"/>
      <c r="AW6" s="4181"/>
      <c r="AX6" s="4177" t="s">
        <v>1856</v>
      </c>
      <c r="AY6" s="4177"/>
      <c r="AZ6" s="4177"/>
      <c r="BA6" s="4177"/>
      <c r="BB6" s="4177"/>
      <c r="BC6" s="4177"/>
      <c r="BD6" s="4177"/>
      <c r="BE6" s="4177"/>
      <c r="BF6" s="4178"/>
      <c r="BI6" s="1913" t="s">
        <v>1857</v>
      </c>
      <c r="BJ6" s="1914"/>
      <c r="BK6" s="1914"/>
      <c r="BL6" s="1914"/>
      <c r="BM6" s="1914"/>
      <c r="BN6" s="1914"/>
      <c r="BO6" s="1914"/>
      <c r="BP6" s="1914"/>
      <c r="DO6" s="1911"/>
      <c r="DP6" s="1911"/>
      <c r="DQ6" s="1911"/>
      <c r="DR6" s="1911"/>
      <c r="DS6" s="1911"/>
      <c r="DT6" s="1911"/>
      <c r="DU6" s="1911"/>
      <c r="DV6" s="1911"/>
      <c r="DW6" s="1911"/>
      <c r="DX6" s="1911"/>
      <c r="DY6" s="1911"/>
      <c r="DZ6" s="1911"/>
      <c r="EA6" s="1911"/>
      <c r="EB6" s="1911"/>
      <c r="EC6" s="1911"/>
      <c r="ED6" s="1911"/>
      <c r="EE6" s="1911"/>
      <c r="EF6" s="1911"/>
      <c r="EG6" s="1911"/>
      <c r="EH6" s="1911"/>
      <c r="EI6" s="1911"/>
      <c r="EJ6" s="1911"/>
      <c r="EK6" s="1911"/>
      <c r="EL6" s="1911"/>
    </row>
    <row r="7" spans="2:142" s="1531" customFormat="1" ht="15" customHeight="1" thickBot="1" x14ac:dyDescent="0.3">
      <c r="B7" s="1915" t="s">
        <v>387</v>
      </c>
      <c r="C7" s="1540"/>
      <c r="D7" s="1916"/>
      <c r="E7" s="1916"/>
      <c r="F7" s="1917" t="str">
        <f ca="1">CELL("nomfichier")</f>
        <v>D:\Données\Copie_ancien_DD\0-UPRT.fait\1-UPRT.FR-SITE-WEB\ff-fiches-fabrications\ff-fiches-fabrication-maj-08-2020\[tranmission.des.savoirs.xlsx]Transmission des savoirs.13.03</v>
      </c>
      <c r="G7" s="1916"/>
      <c r="H7" s="1916"/>
      <c r="I7" s="1916"/>
      <c r="J7" s="1918"/>
      <c r="K7" s="1916"/>
      <c r="L7" s="1916"/>
      <c r="M7" s="1916"/>
      <c r="N7" s="1916"/>
      <c r="O7" s="1916"/>
      <c r="P7" s="1916"/>
      <c r="Q7" s="1916"/>
      <c r="R7" s="1916"/>
      <c r="S7" s="1916"/>
      <c r="T7" s="1916"/>
      <c r="U7" s="1916"/>
      <c r="V7" s="1916"/>
      <c r="W7" s="1916"/>
      <c r="X7" s="1916"/>
      <c r="Y7" s="1916"/>
      <c r="Z7" s="1916"/>
      <c r="AA7" s="1916"/>
      <c r="AB7" s="1916"/>
      <c r="AC7" s="1916"/>
      <c r="AD7" s="1916"/>
      <c r="AE7" s="1916"/>
      <c r="AF7" s="1916"/>
      <c r="AG7" s="1916"/>
      <c r="AH7" s="1916"/>
      <c r="AI7" s="1916"/>
      <c r="AJ7" s="1916"/>
      <c r="AK7" s="1916"/>
      <c r="AL7" s="1916"/>
      <c r="AM7" s="1916"/>
      <c r="AN7" s="1916"/>
      <c r="AO7" s="1916"/>
      <c r="AP7" s="1916"/>
      <c r="AQ7" s="1916"/>
      <c r="AR7" s="1916"/>
      <c r="AS7" s="1916"/>
      <c r="AT7" s="1919"/>
      <c r="AU7" s="1919"/>
      <c r="AV7" s="1919"/>
      <c r="AW7" s="1919"/>
      <c r="AX7" s="1919"/>
      <c r="AY7" s="1919"/>
      <c r="AZ7" s="1919"/>
      <c r="BA7" s="1919"/>
      <c r="BB7" s="1916"/>
      <c r="BC7" s="1916"/>
      <c r="BD7" s="1916"/>
      <c r="BE7" s="1916"/>
      <c r="BF7" s="1920"/>
      <c r="BI7" s="1913" t="s">
        <v>1858</v>
      </c>
      <c r="BJ7" s="1914"/>
      <c r="BK7" s="1914"/>
      <c r="BL7" s="1914"/>
      <c r="BM7" s="1914"/>
      <c r="BN7" s="1914"/>
      <c r="BO7" s="1914"/>
      <c r="BP7" s="1914"/>
      <c r="DO7" s="1911"/>
      <c r="DP7" s="1911"/>
      <c r="DQ7" s="1911"/>
      <c r="DR7" s="1911"/>
      <c r="DS7" s="1911"/>
      <c r="DT7" s="1911"/>
      <c r="DU7" s="1911"/>
      <c r="DV7" s="1911"/>
      <c r="DW7" s="1911"/>
      <c r="DX7" s="1911"/>
      <c r="DY7" s="1911"/>
      <c r="DZ7" s="1911"/>
      <c r="EA7" s="1911"/>
      <c r="EB7" s="1911"/>
      <c r="EC7" s="1911"/>
      <c r="ED7" s="1911"/>
      <c r="EE7" s="1911"/>
      <c r="EF7" s="1911"/>
      <c r="EG7" s="1911"/>
      <c r="EH7" s="1911"/>
      <c r="EI7" s="1911"/>
      <c r="EJ7" s="1911"/>
      <c r="EK7" s="1911"/>
      <c r="EL7" s="1911"/>
    </row>
    <row r="8" spans="2:142" ht="15.75" x14ac:dyDescent="0.25">
      <c r="B8" s="1921"/>
      <c r="C8" s="1922"/>
      <c r="D8" s="1922"/>
      <c r="E8" s="1922"/>
      <c r="F8" s="1816"/>
      <c r="G8" s="1816"/>
      <c r="H8" s="1816"/>
      <c r="I8" s="1816"/>
      <c r="J8" s="1816"/>
      <c r="K8" s="1816"/>
      <c r="L8" s="1816"/>
      <c r="M8" s="1816"/>
      <c r="N8" s="1816"/>
      <c r="O8" s="1816"/>
      <c r="P8" s="1816"/>
      <c r="Q8" s="1816"/>
      <c r="R8" s="1816"/>
      <c r="S8" s="1816"/>
      <c r="T8" s="1816"/>
      <c r="U8" s="1816"/>
      <c r="V8" s="1816"/>
      <c r="W8" s="1816"/>
      <c r="X8" s="1816"/>
      <c r="Y8" s="1816"/>
      <c r="Z8" s="1816"/>
      <c r="AA8" s="1816"/>
      <c r="AB8" s="1816"/>
      <c r="AC8" s="1816"/>
      <c r="AD8" s="1816"/>
      <c r="AE8" s="1816"/>
      <c r="AF8" s="1816"/>
      <c r="AG8" s="1816"/>
      <c r="AH8" s="1816"/>
      <c r="AI8" s="1816"/>
      <c r="AJ8" s="1816"/>
      <c r="AK8" s="1816"/>
      <c r="AL8" s="1816"/>
      <c r="AM8" s="1817"/>
      <c r="AN8" s="1817"/>
      <c r="AO8" s="1816"/>
      <c r="AP8" s="1816"/>
      <c r="AQ8" s="1816"/>
      <c r="AR8" s="1816"/>
      <c r="AS8" s="1816"/>
      <c r="AT8" s="1816"/>
      <c r="AU8" s="1816"/>
      <c r="AV8" s="1816"/>
      <c r="AW8" s="1816"/>
      <c r="AX8" s="1816"/>
      <c r="AY8" s="1816"/>
      <c r="AZ8" s="1816"/>
      <c r="BA8" s="1816"/>
      <c r="BB8" s="1816"/>
      <c r="BC8" s="1816"/>
      <c r="BD8" s="1816"/>
      <c r="BE8" s="1816"/>
      <c r="BF8" s="1816"/>
    </row>
    <row r="9" spans="2:142" s="1923" customFormat="1" ht="9.9499999999999993" customHeight="1" x14ac:dyDescent="0.2">
      <c r="B9" s="4197" t="s">
        <v>1859</v>
      </c>
      <c r="F9" s="4200">
        <v>38670</v>
      </c>
      <c r="G9" s="4201"/>
      <c r="H9" s="4201"/>
      <c r="I9" s="4201"/>
      <c r="J9" s="4202"/>
      <c r="K9" s="1832"/>
      <c r="L9" s="1832"/>
      <c r="M9" s="1832"/>
      <c r="N9" s="4182">
        <f>F9+1</f>
        <v>38671</v>
      </c>
      <c r="O9" s="4183"/>
      <c r="P9" s="4183"/>
      <c r="Q9" s="4183"/>
      <c r="R9" s="4184"/>
      <c r="S9" s="1832"/>
      <c r="T9" s="1832"/>
      <c r="U9" s="1832"/>
      <c r="V9" s="4182">
        <f>N9+1</f>
        <v>38672</v>
      </c>
      <c r="W9" s="4183"/>
      <c r="X9" s="4183"/>
      <c r="Y9" s="4183"/>
      <c r="Z9" s="4184"/>
      <c r="AA9" s="1832"/>
      <c r="AB9" s="1832"/>
      <c r="AC9" s="1832"/>
      <c r="AD9" s="4182">
        <f>V9+1</f>
        <v>38673</v>
      </c>
      <c r="AE9" s="4183"/>
      <c r="AF9" s="4183"/>
      <c r="AG9" s="4183"/>
      <c r="AH9" s="4184"/>
      <c r="AI9" s="1832"/>
      <c r="AJ9" s="1832"/>
      <c r="AK9" s="1832"/>
      <c r="AL9" s="4182">
        <f>AD9+1</f>
        <v>38674</v>
      </c>
      <c r="AM9" s="4183"/>
      <c r="AN9" s="4183"/>
      <c r="AO9" s="4183"/>
      <c r="AP9" s="4184"/>
      <c r="AQ9" s="1832"/>
      <c r="AT9" s="4182">
        <f>AL9+1</f>
        <v>38675</v>
      </c>
      <c r="AU9" s="4183"/>
      <c r="AV9" s="4183"/>
      <c r="AW9" s="4183"/>
      <c r="AX9" s="4184"/>
      <c r="BB9" s="4182">
        <f>AT9+1</f>
        <v>38676</v>
      </c>
      <c r="BC9" s="4183"/>
      <c r="BD9" s="4183"/>
      <c r="BE9" s="4183"/>
      <c r="BF9" s="4184"/>
      <c r="BI9" s="4254" t="s">
        <v>1869</v>
      </c>
      <c r="BJ9" s="4254"/>
      <c r="BK9" s="4254"/>
      <c r="BL9" s="4254"/>
      <c r="BM9" s="4254"/>
      <c r="BN9" s="4254"/>
      <c r="BO9" s="4254"/>
      <c r="BP9" s="4254"/>
    </row>
    <row r="10" spans="2:142" s="1923" customFormat="1" ht="4.5" customHeight="1" x14ac:dyDescent="0.2">
      <c r="B10" s="4198"/>
      <c r="C10" s="1924"/>
      <c r="D10" s="1924"/>
      <c r="E10" s="1924"/>
      <c r="F10" s="4203"/>
      <c r="G10" s="4204"/>
      <c r="H10" s="4204"/>
      <c r="I10" s="4204"/>
      <c r="J10" s="4205"/>
      <c r="K10" s="1832"/>
      <c r="L10" s="1832"/>
      <c r="M10" s="1832"/>
      <c r="N10" s="4185"/>
      <c r="O10" s="4186"/>
      <c r="P10" s="4186"/>
      <c r="Q10" s="4186"/>
      <c r="R10" s="4187"/>
      <c r="S10" s="1832"/>
      <c r="T10" s="1832"/>
      <c r="U10" s="1832"/>
      <c r="V10" s="4185"/>
      <c r="W10" s="4186"/>
      <c r="X10" s="4186"/>
      <c r="Y10" s="4186"/>
      <c r="Z10" s="4187"/>
      <c r="AA10" s="1832"/>
      <c r="AB10" s="1832"/>
      <c r="AC10" s="1832"/>
      <c r="AD10" s="4185"/>
      <c r="AE10" s="4186"/>
      <c r="AF10" s="4186"/>
      <c r="AG10" s="4186"/>
      <c r="AH10" s="4187"/>
      <c r="AI10" s="1832"/>
      <c r="AJ10" s="1832"/>
      <c r="AK10" s="1832"/>
      <c r="AL10" s="4185"/>
      <c r="AM10" s="4186"/>
      <c r="AN10" s="4186"/>
      <c r="AO10" s="4186"/>
      <c r="AP10" s="4187"/>
      <c r="AQ10" s="1832"/>
      <c r="AR10" s="1924"/>
      <c r="AT10" s="4185"/>
      <c r="AU10" s="4186"/>
      <c r="AV10" s="4186"/>
      <c r="AW10" s="4186"/>
      <c r="AX10" s="4187"/>
      <c r="BB10" s="4185"/>
      <c r="BC10" s="4186"/>
      <c r="BD10" s="4186"/>
      <c r="BE10" s="4186"/>
      <c r="BF10" s="4187"/>
      <c r="BI10" s="4254"/>
      <c r="BJ10" s="4254"/>
      <c r="BK10" s="4254"/>
      <c r="BL10" s="4254"/>
      <c r="BM10" s="4254"/>
      <c r="BN10" s="4254"/>
      <c r="BO10" s="4254"/>
      <c r="BP10" s="4254"/>
    </row>
    <row r="11" spans="2:142" s="1923" customFormat="1" ht="9.9499999999999993" customHeight="1" thickBot="1" x14ac:dyDescent="0.25">
      <c r="B11" s="4199"/>
      <c r="F11" s="4206"/>
      <c r="G11" s="4207"/>
      <c r="H11" s="4207"/>
      <c r="I11" s="4207"/>
      <c r="J11" s="4208"/>
      <c r="K11" s="1832"/>
      <c r="L11" s="1832"/>
      <c r="M11" s="1832"/>
      <c r="N11" s="4188"/>
      <c r="O11" s="4189"/>
      <c r="P11" s="4189"/>
      <c r="Q11" s="4189"/>
      <c r="R11" s="4190"/>
      <c r="S11" s="1832"/>
      <c r="T11" s="1832"/>
      <c r="U11" s="1832"/>
      <c r="V11" s="4188"/>
      <c r="W11" s="4189"/>
      <c r="X11" s="4189"/>
      <c r="Y11" s="4189"/>
      <c r="Z11" s="4190"/>
      <c r="AA11" s="1832"/>
      <c r="AB11" s="1832"/>
      <c r="AC11" s="1832"/>
      <c r="AD11" s="4188"/>
      <c r="AE11" s="4189"/>
      <c r="AF11" s="4189"/>
      <c r="AG11" s="4189"/>
      <c r="AH11" s="4190"/>
      <c r="AI11" s="1832"/>
      <c r="AJ11" s="1832"/>
      <c r="AK11" s="1832"/>
      <c r="AL11" s="4188"/>
      <c r="AM11" s="4189"/>
      <c r="AN11" s="4189"/>
      <c r="AO11" s="4189"/>
      <c r="AP11" s="4190"/>
      <c r="AQ11" s="1832"/>
      <c r="AT11" s="4188"/>
      <c r="AU11" s="4189"/>
      <c r="AV11" s="4189"/>
      <c r="AW11" s="4189"/>
      <c r="AX11" s="4190"/>
      <c r="BB11" s="4188"/>
      <c r="BC11" s="4189"/>
      <c r="BD11" s="4189"/>
      <c r="BE11" s="4189"/>
      <c r="BF11" s="4190"/>
      <c r="BI11" s="4254"/>
      <c r="BJ11" s="4254"/>
      <c r="BK11" s="4254"/>
      <c r="BL11" s="4254"/>
      <c r="BM11" s="4254"/>
      <c r="BN11" s="4254"/>
      <c r="BO11" s="4254"/>
      <c r="BP11" s="4254"/>
    </row>
    <row r="12" spans="2:142" ht="12" customHeight="1" x14ac:dyDescent="0.25">
      <c r="B12" s="1925"/>
      <c r="C12" s="1818"/>
      <c r="D12" s="1825"/>
      <c r="E12" s="1818"/>
      <c r="F12" s="1825"/>
      <c r="G12" s="1825"/>
      <c r="H12" s="1900"/>
      <c r="I12" s="1825"/>
      <c r="J12" s="1825"/>
      <c r="K12" s="1818"/>
      <c r="L12" s="1825"/>
      <c r="M12" s="1818"/>
      <c r="N12" s="1825"/>
      <c r="O12" s="1825"/>
      <c r="P12" s="1900"/>
      <c r="Q12" s="1825"/>
      <c r="R12" s="1825"/>
      <c r="S12" s="1818"/>
      <c r="T12" s="1825"/>
      <c r="U12" s="1818"/>
      <c r="V12" s="1825"/>
      <c r="W12" s="1825"/>
      <c r="X12" s="1900"/>
      <c r="Y12" s="1825"/>
      <c r="Z12" s="1825"/>
      <c r="AA12" s="1818"/>
      <c r="AB12" s="1825"/>
      <c r="AC12" s="1818"/>
      <c r="AD12" s="1825"/>
      <c r="AE12" s="1825"/>
      <c r="AF12" s="1900"/>
      <c r="AG12" s="1825"/>
      <c r="AH12" s="1825"/>
      <c r="AI12" s="1818"/>
      <c r="AJ12" s="1825"/>
      <c r="AK12" s="1818"/>
      <c r="AL12" s="1825"/>
      <c r="AM12" s="1825"/>
      <c r="AN12" s="1900"/>
      <c r="AO12" s="1825"/>
      <c r="AP12" s="1825"/>
      <c r="AQ12" s="1818"/>
      <c r="AR12" s="1825"/>
      <c r="AS12" s="1818"/>
      <c r="AT12" s="1825"/>
      <c r="AU12" s="1825"/>
      <c r="AV12" s="1900"/>
      <c r="AW12" s="1825"/>
      <c r="AX12" s="1825"/>
      <c r="AY12" s="1818"/>
      <c r="AZ12" s="1825"/>
      <c r="BA12" s="1818"/>
      <c r="BB12" s="1825"/>
      <c r="BC12" s="1825"/>
      <c r="BD12" s="1900"/>
      <c r="BE12" s="1825"/>
      <c r="BF12" s="1825"/>
    </row>
    <row r="13" spans="2:142" ht="9.9499999999999993" customHeight="1" x14ac:dyDescent="0.2">
      <c r="B13" s="4209">
        <v>1</v>
      </c>
      <c r="C13" s="1923"/>
      <c r="D13" s="1923"/>
      <c r="E13" s="1923"/>
      <c r="F13" s="4221" t="s">
        <v>1676</v>
      </c>
      <c r="G13" s="1832"/>
      <c r="H13" s="1832"/>
      <c r="I13" s="1832"/>
      <c r="J13" s="4191" t="s">
        <v>1438</v>
      </c>
      <c r="K13" s="1832"/>
      <c r="L13" s="1832"/>
      <c r="M13" s="1832"/>
      <c r="N13" s="4194"/>
      <c r="O13" s="1832"/>
      <c r="P13" s="1832"/>
      <c r="Q13" s="1832"/>
      <c r="R13" s="4194"/>
      <c r="S13" s="1832"/>
      <c r="T13" s="1832"/>
      <c r="U13" s="1832"/>
      <c r="V13" s="4194" t="s">
        <v>1860</v>
      </c>
      <c r="W13" s="1832"/>
      <c r="X13" s="1832"/>
      <c r="Y13" s="1832"/>
      <c r="Z13" s="4194" t="s">
        <v>1861</v>
      </c>
      <c r="AA13" s="1832"/>
      <c r="AB13" s="1832"/>
      <c r="AC13" s="1832"/>
      <c r="AD13" s="4194"/>
      <c r="AE13" s="1832"/>
      <c r="AF13" s="1832"/>
      <c r="AG13" s="1832"/>
      <c r="AH13" s="4194"/>
      <c r="AI13" s="1832"/>
      <c r="AJ13" s="1832"/>
      <c r="AK13" s="1832"/>
      <c r="AL13" s="4194"/>
      <c r="AM13" s="1832"/>
      <c r="AN13" s="1832"/>
      <c r="AO13" s="1832"/>
      <c r="AP13" s="4194"/>
      <c r="AQ13" s="1832"/>
      <c r="AR13" s="1832"/>
      <c r="AS13" s="1832"/>
      <c r="AT13" s="4194"/>
      <c r="AU13" s="1832"/>
      <c r="AV13" s="1832"/>
      <c r="AW13" s="1832"/>
      <c r="AX13" s="4194"/>
      <c r="AY13" s="1832"/>
      <c r="AZ13" s="1832"/>
      <c r="BA13" s="1832"/>
      <c r="BB13" s="4194"/>
      <c r="BC13" s="1832"/>
      <c r="BD13" s="1832"/>
      <c r="BE13" s="1832"/>
      <c r="BF13" s="4194"/>
    </row>
    <row r="14" spans="2:142" ht="5.0999999999999996" customHeight="1" x14ac:dyDescent="0.2">
      <c r="B14" s="4210"/>
      <c r="C14" s="1924"/>
      <c r="D14" s="1924"/>
      <c r="E14" s="1924"/>
      <c r="F14" s="4222"/>
      <c r="G14" s="1832"/>
      <c r="H14" s="1926"/>
      <c r="I14" s="1832"/>
      <c r="J14" s="4192"/>
      <c r="K14" s="1832"/>
      <c r="L14" s="1926"/>
      <c r="M14" s="1832"/>
      <c r="N14" s="4195"/>
      <c r="O14" s="1832"/>
      <c r="P14" s="1926"/>
      <c r="Q14" s="1832"/>
      <c r="R14" s="4195"/>
      <c r="S14" s="1832"/>
      <c r="T14" s="1926"/>
      <c r="U14" s="1832"/>
      <c r="V14" s="4195"/>
      <c r="W14" s="1832"/>
      <c r="X14" s="1926"/>
      <c r="Y14" s="1832"/>
      <c r="Z14" s="4195"/>
      <c r="AA14" s="1832"/>
      <c r="AB14" s="1926"/>
      <c r="AC14" s="1832"/>
      <c r="AD14" s="4195"/>
      <c r="AE14" s="1832"/>
      <c r="AF14" s="1926"/>
      <c r="AG14" s="1832"/>
      <c r="AH14" s="4195"/>
      <c r="AI14" s="1832"/>
      <c r="AJ14" s="1926"/>
      <c r="AK14" s="1832"/>
      <c r="AL14" s="4195"/>
      <c r="AM14" s="1832"/>
      <c r="AN14" s="1926"/>
      <c r="AO14" s="1832"/>
      <c r="AP14" s="4195"/>
      <c r="AQ14" s="1832"/>
      <c r="AR14" s="1926"/>
      <c r="AS14" s="1832"/>
      <c r="AT14" s="4195"/>
      <c r="AU14" s="1832"/>
      <c r="AV14" s="1926"/>
      <c r="AW14" s="1832"/>
      <c r="AX14" s="4195"/>
      <c r="AY14" s="1832"/>
      <c r="AZ14" s="1926"/>
      <c r="BA14" s="1832"/>
      <c r="BB14" s="4195"/>
      <c r="BC14" s="1832"/>
      <c r="BD14" s="1926"/>
      <c r="BE14" s="1832"/>
      <c r="BF14" s="4195"/>
      <c r="BG14" s="1927"/>
    </row>
    <row r="15" spans="2:142" ht="9.9499999999999993" customHeight="1" x14ac:dyDescent="0.2">
      <c r="B15" s="4211"/>
      <c r="C15" s="1923"/>
      <c r="D15" s="1923"/>
      <c r="E15" s="1923"/>
      <c r="F15" s="4223"/>
      <c r="G15" s="1832"/>
      <c r="H15" s="1832"/>
      <c r="I15" s="1832"/>
      <c r="J15" s="4193"/>
      <c r="K15" s="1832"/>
      <c r="L15" s="1832"/>
      <c r="M15" s="1832"/>
      <c r="N15" s="4196"/>
      <c r="O15" s="1832"/>
      <c r="P15" s="1832"/>
      <c r="Q15" s="1832"/>
      <c r="R15" s="4196"/>
      <c r="S15" s="1832"/>
      <c r="T15" s="1832"/>
      <c r="U15" s="1832"/>
      <c r="V15" s="4196"/>
      <c r="W15" s="1832"/>
      <c r="X15" s="1832"/>
      <c r="Y15" s="1832"/>
      <c r="Z15" s="4196"/>
      <c r="AA15" s="1832"/>
      <c r="AB15" s="1832"/>
      <c r="AC15" s="1832"/>
      <c r="AD15" s="4196"/>
      <c r="AE15" s="1832"/>
      <c r="AF15" s="1832"/>
      <c r="AG15" s="1832"/>
      <c r="AH15" s="4196"/>
      <c r="AI15" s="1832"/>
      <c r="AJ15" s="1832"/>
      <c r="AK15" s="1832"/>
      <c r="AL15" s="4196"/>
      <c r="AM15" s="1832"/>
      <c r="AN15" s="1832"/>
      <c r="AO15" s="1832"/>
      <c r="AP15" s="4196"/>
      <c r="AQ15" s="1832"/>
      <c r="AR15" s="1832"/>
      <c r="AS15" s="1832"/>
      <c r="AT15" s="4196"/>
      <c r="AU15" s="1832"/>
      <c r="AV15" s="1832"/>
      <c r="AW15" s="1832"/>
      <c r="AX15" s="4196"/>
      <c r="AY15" s="1832"/>
      <c r="AZ15" s="1832"/>
      <c r="BA15" s="1832"/>
      <c r="BB15" s="4196"/>
      <c r="BC15" s="1832"/>
      <c r="BD15" s="1832"/>
      <c r="BE15" s="1832"/>
      <c r="BF15" s="4196"/>
    </row>
    <row r="16" spans="2:142" ht="5.0999999999999996" customHeight="1" x14ac:dyDescent="0.2">
      <c r="B16" s="1928"/>
      <c r="C16" s="1923"/>
      <c r="D16" s="1923"/>
      <c r="E16" s="1923"/>
      <c r="F16" s="1832"/>
      <c r="G16" s="1832"/>
      <c r="H16" s="1832"/>
      <c r="I16" s="1832"/>
      <c r="J16" s="1832"/>
      <c r="K16" s="1832"/>
      <c r="L16" s="1832"/>
      <c r="M16" s="1832"/>
      <c r="N16" s="1832"/>
      <c r="O16" s="1832"/>
      <c r="P16" s="1832"/>
      <c r="Q16" s="1832"/>
      <c r="R16" s="1832"/>
      <c r="S16" s="1832"/>
      <c r="T16" s="1832"/>
      <c r="U16" s="1832"/>
      <c r="V16" s="1832"/>
      <c r="W16" s="1832"/>
      <c r="X16" s="1832"/>
      <c r="Y16" s="1832"/>
      <c r="Z16" s="1832"/>
      <c r="AA16" s="1832"/>
      <c r="AB16" s="1832"/>
      <c r="AC16" s="1832"/>
      <c r="AD16" s="1832"/>
      <c r="AE16" s="1832"/>
      <c r="AF16" s="1832"/>
      <c r="AG16" s="1832"/>
      <c r="AH16" s="1832"/>
      <c r="AI16" s="1832"/>
      <c r="AJ16" s="1832"/>
      <c r="AK16" s="1832"/>
      <c r="AL16" s="1832"/>
      <c r="AM16" s="1832"/>
      <c r="AN16" s="1832"/>
      <c r="AO16" s="1832"/>
      <c r="AP16" s="1832"/>
      <c r="AQ16" s="1832"/>
      <c r="AR16" s="1832"/>
      <c r="AS16" s="1832"/>
      <c r="AT16" s="1832"/>
      <c r="AU16" s="1832"/>
      <c r="AV16" s="1832"/>
      <c r="AW16" s="1832"/>
      <c r="AX16" s="1832"/>
      <c r="AY16" s="1832"/>
      <c r="AZ16" s="1832"/>
      <c r="BA16" s="1832"/>
      <c r="BB16" s="1832"/>
      <c r="BC16" s="1832"/>
      <c r="BD16" s="1832"/>
      <c r="BE16" s="1832"/>
      <c r="BF16" s="1832"/>
    </row>
    <row r="17" spans="2:59" ht="5.0999999999999996" customHeight="1" x14ac:dyDescent="0.2">
      <c r="B17" s="1929"/>
      <c r="C17" s="1923"/>
      <c r="D17" s="1923"/>
      <c r="E17" s="1923"/>
      <c r="F17" s="1849"/>
      <c r="G17" s="1832"/>
      <c r="H17" s="1832"/>
      <c r="I17" s="1832"/>
      <c r="J17" s="1849"/>
      <c r="K17" s="1832"/>
      <c r="L17" s="1832"/>
      <c r="M17" s="1832"/>
      <c r="N17" s="1849"/>
      <c r="O17" s="1832"/>
      <c r="P17" s="1832"/>
      <c r="Q17" s="1832"/>
      <c r="R17" s="1849"/>
      <c r="S17" s="1832"/>
      <c r="T17" s="1832"/>
      <c r="U17" s="1832"/>
      <c r="V17" s="1849"/>
      <c r="W17" s="1832"/>
      <c r="X17" s="1832"/>
      <c r="Y17" s="1832"/>
      <c r="Z17" s="1849"/>
      <c r="AA17" s="1832"/>
      <c r="AB17" s="1832"/>
      <c r="AC17" s="1832"/>
      <c r="AD17" s="1849"/>
      <c r="AE17" s="1832"/>
      <c r="AF17" s="1832"/>
      <c r="AG17" s="1832"/>
      <c r="AH17" s="1849"/>
      <c r="AI17" s="1832"/>
      <c r="AJ17" s="1832"/>
      <c r="AK17" s="1832"/>
      <c r="AL17" s="1849"/>
      <c r="AM17" s="1832"/>
      <c r="AN17" s="1832"/>
      <c r="AO17" s="1832"/>
      <c r="AP17" s="1849"/>
      <c r="AQ17" s="1832"/>
      <c r="AR17" s="1832"/>
      <c r="AS17" s="1832"/>
      <c r="AT17" s="1849"/>
      <c r="AU17" s="1832"/>
      <c r="AV17" s="1832"/>
      <c r="AW17" s="1832"/>
      <c r="AX17" s="1849"/>
      <c r="AY17" s="1832"/>
      <c r="AZ17" s="1832"/>
      <c r="BA17" s="1832"/>
      <c r="BB17" s="1849"/>
      <c r="BC17" s="1832"/>
      <c r="BD17" s="1832"/>
      <c r="BE17" s="1832"/>
      <c r="BF17" s="1849"/>
    </row>
    <row r="18" spans="2:59" ht="5.0999999999999996" customHeight="1" x14ac:dyDescent="0.2">
      <c r="B18" s="1929"/>
      <c r="C18" s="1923"/>
      <c r="D18" s="1923"/>
      <c r="E18" s="1923"/>
      <c r="F18" s="1849"/>
      <c r="G18" s="1832"/>
      <c r="H18" s="1832"/>
      <c r="I18" s="1832"/>
      <c r="J18" s="1849"/>
      <c r="K18" s="1832"/>
      <c r="L18" s="1832"/>
      <c r="M18" s="1832"/>
      <c r="N18" s="1849"/>
      <c r="O18" s="1832"/>
      <c r="P18" s="1832"/>
      <c r="Q18" s="1832"/>
      <c r="R18" s="1849"/>
      <c r="S18" s="1832"/>
      <c r="T18" s="1832"/>
      <c r="U18" s="1832"/>
      <c r="V18" s="1849"/>
      <c r="W18" s="1832"/>
      <c r="X18" s="1832"/>
      <c r="Y18" s="1832"/>
      <c r="Z18" s="1849"/>
      <c r="AA18" s="1832"/>
      <c r="AB18" s="1832"/>
      <c r="AC18" s="1832"/>
      <c r="AD18" s="1849"/>
      <c r="AE18" s="1832"/>
      <c r="AF18" s="1832"/>
      <c r="AG18" s="1832"/>
      <c r="AH18" s="1849"/>
      <c r="AI18" s="1832"/>
      <c r="AJ18" s="1832"/>
      <c r="AK18" s="1832"/>
      <c r="AL18" s="1849"/>
      <c r="AM18" s="1832"/>
      <c r="AN18" s="1832"/>
      <c r="AO18" s="1832"/>
      <c r="AP18" s="1849"/>
      <c r="AQ18" s="1832"/>
      <c r="AR18" s="1832"/>
      <c r="AS18" s="1832"/>
      <c r="AT18" s="1849"/>
      <c r="AU18" s="1832"/>
      <c r="AV18" s="1832"/>
      <c r="AW18" s="1832"/>
      <c r="AX18" s="1849"/>
      <c r="AY18" s="1832"/>
      <c r="AZ18" s="1832"/>
      <c r="BA18" s="1832"/>
      <c r="BB18" s="1849"/>
      <c r="BC18" s="1832"/>
      <c r="BD18" s="1832"/>
      <c r="BE18" s="1832"/>
      <c r="BF18" s="1849"/>
    </row>
    <row r="19" spans="2:59" ht="9.9499999999999993" customHeight="1" x14ac:dyDescent="0.2">
      <c r="B19" s="4209">
        <v>2</v>
      </c>
      <c r="C19" s="1923"/>
      <c r="D19" s="1923"/>
      <c r="E19" s="1923"/>
      <c r="F19" s="4212" t="s">
        <v>1675</v>
      </c>
      <c r="G19" s="1832"/>
      <c r="H19" s="1832"/>
      <c r="I19" s="1832"/>
      <c r="J19" s="4215" t="s">
        <v>1371</v>
      </c>
      <c r="K19" s="1832"/>
      <c r="L19" s="1832"/>
      <c r="M19" s="1832"/>
      <c r="N19" s="4194"/>
      <c r="O19" s="1832"/>
      <c r="P19" s="1832"/>
      <c r="Q19" s="1832"/>
      <c r="R19" s="4194"/>
      <c r="S19" s="1832"/>
      <c r="T19" s="1832"/>
      <c r="U19" s="1832"/>
      <c r="V19" s="4218" t="s">
        <v>1737</v>
      </c>
      <c r="W19" s="1832"/>
      <c r="X19" s="1832"/>
      <c r="Y19" s="1832"/>
      <c r="Z19" s="4221" t="s">
        <v>1862</v>
      </c>
      <c r="AA19" s="1832"/>
      <c r="AB19" s="1832"/>
      <c r="AC19" s="1832"/>
      <c r="AD19" s="4194"/>
      <c r="AE19" s="1832"/>
      <c r="AF19" s="1832"/>
      <c r="AG19" s="1832"/>
      <c r="AH19" s="4194"/>
      <c r="AI19" s="1832"/>
      <c r="AJ19" s="1832"/>
      <c r="AK19" s="1832"/>
      <c r="AL19" s="4194"/>
      <c r="AM19" s="1832"/>
      <c r="AN19" s="1832"/>
      <c r="AO19" s="1832"/>
      <c r="AP19" s="4194"/>
      <c r="AQ19" s="1832"/>
      <c r="AR19" s="1832"/>
      <c r="AS19" s="1832"/>
      <c r="AT19" s="4194"/>
      <c r="AU19" s="1832"/>
      <c r="AV19" s="1832"/>
      <c r="AW19" s="1832"/>
      <c r="AX19" s="4194"/>
      <c r="AY19" s="1832"/>
      <c r="AZ19" s="1832"/>
      <c r="BA19" s="1832"/>
      <c r="BB19" s="4194"/>
      <c r="BC19" s="1832"/>
      <c r="BD19" s="1832"/>
      <c r="BE19" s="1832"/>
      <c r="BF19" s="4194"/>
    </row>
    <row r="20" spans="2:59" ht="5.0999999999999996" customHeight="1" x14ac:dyDescent="0.2">
      <c r="B20" s="4210"/>
      <c r="C20" s="1924"/>
      <c r="D20" s="1924"/>
      <c r="E20" s="1924"/>
      <c r="F20" s="4213"/>
      <c r="G20" s="1832"/>
      <c r="H20" s="1926"/>
      <c r="I20" s="1832"/>
      <c r="J20" s="4216"/>
      <c r="K20" s="1832"/>
      <c r="L20" s="1926"/>
      <c r="M20" s="1832"/>
      <c r="N20" s="4195"/>
      <c r="O20" s="1832"/>
      <c r="P20" s="1926"/>
      <c r="Q20" s="1832"/>
      <c r="R20" s="4195"/>
      <c r="S20" s="1832"/>
      <c r="T20" s="1926"/>
      <c r="U20" s="1832"/>
      <c r="V20" s="4219"/>
      <c r="W20" s="1832"/>
      <c r="X20" s="1926"/>
      <c r="Y20" s="1832"/>
      <c r="Z20" s="4222"/>
      <c r="AA20" s="1832"/>
      <c r="AB20" s="1926"/>
      <c r="AC20" s="1832"/>
      <c r="AD20" s="4195"/>
      <c r="AE20" s="1832"/>
      <c r="AF20" s="1926"/>
      <c r="AG20" s="1832"/>
      <c r="AH20" s="4195"/>
      <c r="AI20" s="1832"/>
      <c r="AJ20" s="1926"/>
      <c r="AK20" s="1832"/>
      <c r="AL20" s="4195"/>
      <c r="AM20" s="1832"/>
      <c r="AN20" s="1926"/>
      <c r="AO20" s="1832"/>
      <c r="AP20" s="4195"/>
      <c r="AQ20" s="1832"/>
      <c r="AR20" s="1926"/>
      <c r="AS20" s="1832"/>
      <c r="AT20" s="4195"/>
      <c r="AU20" s="1832"/>
      <c r="AV20" s="1926"/>
      <c r="AW20" s="1832"/>
      <c r="AX20" s="4195"/>
      <c r="AY20" s="1832"/>
      <c r="AZ20" s="1926"/>
      <c r="BA20" s="1832"/>
      <c r="BB20" s="4195"/>
      <c r="BC20" s="1832"/>
      <c r="BD20" s="1926"/>
      <c r="BE20" s="1832"/>
      <c r="BF20" s="4195"/>
      <c r="BG20" s="1927"/>
    </row>
    <row r="21" spans="2:59" ht="9.9499999999999993" customHeight="1" x14ac:dyDescent="0.2">
      <c r="B21" s="4211"/>
      <c r="C21" s="1923"/>
      <c r="D21" s="1923"/>
      <c r="E21" s="1923"/>
      <c r="F21" s="4214"/>
      <c r="G21" s="1832"/>
      <c r="H21" s="1832"/>
      <c r="I21" s="1832"/>
      <c r="J21" s="4217"/>
      <c r="K21" s="1832"/>
      <c r="L21" s="1832"/>
      <c r="M21" s="1832"/>
      <c r="N21" s="4196"/>
      <c r="O21" s="1832"/>
      <c r="P21" s="1832"/>
      <c r="Q21" s="1832"/>
      <c r="R21" s="4196"/>
      <c r="S21" s="1832"/>
      <c r="T21" s="1832"/>
      <c r="U21" s="1832"/>
      <c r="V21" s="4220"/>
      <c r="W21" s="1832"/>
      <c r="X21" s="1832"/>
      <c r="Y21" s="1832"/>
      <c r="Z21" s="4223"/>
      <c r="AA21" s="1832"/>
      <c r="AB21" s="1832"/>
      <c r="AC21" s="1832"/>
      <c r="AD21" s="4196"/>
      <c r="AE21" s="1832"/>
      <c r="AF21" s="1832"/>
      <c r="AG21" s="1832"/>
      <c r="AH21" s="4196"/>
      <c r="AI21" s="1832"/>
      <c r="AJ21" s="1832"/>
      <c r="AK21" s="1832"/>
      <c r="AL21" s="4196"/>
      <c r="AM21" s="1832"/>
      <c r="AN21" s="1832"/>
      <c r="AO21" s="1832"/>
      <c r="AP21" s="4196"/>
      <c r="AQ21" s="1832"/>
      <c r="AR21" s="1832"/>
      <c r="AS21" s="1832"/>
      <c r="AT21" s="4196"/>
      <c r="AU21" s="1832"/>
      <c r="AV21" s="1832"/>
      <c r="AW21" s="1832"/>
      <c r="AX21" s="4196"/>
      <c r="AY21" s="1832"/>
      <c r="AZ21" s="1832"/>
      <c r="BA21" s="1832"/>
      <c r="BB21" s="4196"/>
      <c r="BC21" s="1832"/>
      <c r="BD21" s="1832"/>
      <c r="BE21" s="1832"/>
      <c r="BF21" s="4196"/>
    </row>
    <row r="22" spans="2:59" ht="5.0999999999999996" customHeight="1" x14ac:dyDescent="0.2">
      <c r="B22" s="1928"/>
      <c r="C22" s="1923"/>
      <c r="D22" s="1923"/>
      <c r="E22" s="1923"/>
      <c r="F22" s="1832"/>
      <c r="G22" s="1832"/>
      <c r="H22" s="1832"/>
      <c r="I22" s="1832"/>
      <c r="J22" s="1832"/>
      <c r="K22" s="1832"/>
      <c r="L22" s="1832"/>
      <c r="M22" s="1832"/>
      <c r="N22" s="1832"/>
      <c r="O22" s="1832"/>
      <c r="P22" s="1832"/>
      <c r="Q22" s="1832"/>
      <c r="R22" s="1832"/>
      <c r="S22" s="1832"/>
      <c r="T22" s="1832"/>
      <c r="U22" s="1832"/>
      <c r="V22" s="1832"/>
      <c r="W22" s="1832"/>
      <c r="X22" s="1832"/>
      <c r="Y22" s="1832"/>
      <c r="Z22" s="1832"/>
      <c r="AA22" s="1832"/>
      <c r="AB22" s="1832"/>
      <c r="AC22" s="1832"/>
      <c r="AD22" s="1832"/>
      <c r="AE22" s="1832"/>
      <c r="AF22" s="1832"/>
      <c r="AG22" s="1832"/>
      <c r="AH22" s="1832"/>
      <c r="AI22" s="1832"/>
      <c r="AJ22" s="1832"/>
      <c r="AK22" s="1832"/>
      <c r="AL22" s="1832"/>
      <c r="AM22" s="1832"/>
      <c r="AN22" s="1832"/>
      <c r="AO22" s="1832"/>
      <c r="AP22" s="1832"/>
      <c r="AQ22" s="1832"/>
      <c r="AR22" s="1832"/>
      <c r="AS22" s="1832"/>
      <c r="AT22" s="1832"/>
      <c r="AU22" s="1832"/>
      <c r="AV22" s="1832"/>
      <c r="AW22" s="1832"/>
      <c r="AX22" s="1832"/>
      <c r="AY22" s="1832"/>
      <c r="AZ22" s="1832"/>
      <c r="BA22" s="1832"/>
      <c r="BB22" s="1832"/>
      <c r="BC22" s="1832"/>
      <c r="BD22" s="1832"/>
      <c r="BE22" s="1832"/>
      <c r="BF22" s="1832"/>
    </row>
    <row r="23" spans="2:59" ht="5.0999999999999996" customHeight="1" x14ac:dyDescent="0.2">
      <c r="B23" s="1929"/>
      <c r="C23" s="1923"/>
      <c r="D23" s="1923"/>
      <c r="E23" s="1923"/>
      <c r="F23" s="1849"/>
      <c r="G23" s="1832"/>
      <c r="H23" s="1832"/>
      <c r="I23" s="1832"/>
      <c r="J23" s="1849"/>
      <c r="K23" s="1832"/>
      <c r="L23" s="1832"/>
      <c r="M23" s="1832"/>
      <c r="N23" s="1849"/>
      <c r="O23" s="1832"/>
      <c r="P23" s="1832"/>
      <c r="Q23" s="1832"/>
      <c r="R23" s="1849"/>
      <c r="S23" s="1832"/>
      <c r="T23" s="1832"/>
      <c r="U23" s="1832"/>
      <c r="V23" s="1849"/>
      <c r="W23" s="1832"/>
      <c r="X23" s="1832"/>
      <c r="Y23" s="1832"/>
      <c r="Z23" s="1849"/>
      <c r="AA23" s="1832"/>
      <c r="AB23" s="1832"/>
      <c r="AC23" s="1832"/>
      <c r="AD23" s="1849"/>
      <c r="AE23" s="1832"/>
      <c r="AF23" s="1832"/>
      <c r="AG23" s="1832"/>
      <c r="AH23" s="1849"/>
      <c r="AI23" s="1832"/>
      <c r="AJ23" s="1832"/>
      <c r="AK23" s="1832"/>
      <c r="AL23" s="1849"/>
      <c r="AM23" s="1832"/>
      <c r="AN23" s="1832"/>
      <c r="AO23" s="1832"/>
      <c r="AP23" s="1849"/>
      <c r="AQ23" s="1832"/>
      <c r="AR23" s="1832"/>
      <c r="AS23" s="1832"/>
      <c r="AT23" s="1849"/>
      <c r="AU23" s="1832"/>
      <c r="AV23" s="1832"/>
      <c r="AW23" s="1832"/>
      <c r="AX23" s="1849"/>
      <c r="AY23" s="1832"/>
      <c r="AZ23" s="1832"/>
      <c r="BA23" s="1832"/>
      <c r="BB23" s="1849"/>
      <c r="BC23" s="1832"/>
      <c r="BD23" s="1832"/>
      <c r="BE23" s="1832"/>
      <c r="BF23" s="1849"/>
    </row>
    <row r="24" spans="2:59" ht="5.0999999999999996" customHeight="1" x14ac:dyDescent="0.2">
      <c r="B24" s="1929"/>
      <c r="C24" s="1923"/>
      <c r="D24" s="1923"/>
      <c r="E24" s="1923"/>
      <c r="F24" s="1849"/>
      <c r="G24" s="1832"/>
      <c r="H24" s="1832"/>
      <c r="I24" s="1832"/>
      <c r="J24" s="1849"/>
      <c r="K24" s="1832"/>
      <c r="L24" s="1832"/>
      <c r="M24" s="1832"/>
      <c r="N24" s="1849"/>
      <c r="O24" s="1832"/>
      <c r="P24" s="1832"/>
      <c r="Q24" s="1832"/>
      <c r="R24" s="1849"/>
      <c r="S24" s="1832"/>
      <c r="T24" s="1832"/>
      <c r="U24" s="1832"/>
      <c r="V24" s="1849"/>
      <c r="W24" s="1832"/>
      <c r="X24" s="1832"/>
      <c r="Y24" s="1832"/>
      <c r="Z24" s="1849"/>
      <c r="AA24" s="1832"/>
      <c r="AB24" s="1832"/>
      <c r="AC24" s="1832"/>
      <c r="AD24" s="1849"/>
      <c r="AE24" s="1832"/>
      <c r="AF24" s="1832"/>
      <c r="AG24" s="1832"/>
      <c r="AH24" s="1849"/>
      <c r="AI24" s="1832"/>
      <c r="AJ24" s="1832"/>
      <c r="AK24" s="1832"/>
      <c r="AL24" s="1849"/>
      <c r="AM24" s="1832"/>
      <c r="AN24" s="1832"/>
      <c r="AO24" s="1832"/>
      <c r="AP24" s="1849"/>
      <c r="AQ24" s="1832"/>
      <c r="AR24" s="1832"/>
      <c r="AS24" s="1832"/>
      <c r="AT24" s="1849"/>
      <c r="AU24" s="1832"/>
      <c r="AV24" s="1832"/>
      <c r="AW24" s="1832"/>
      <c r="AX24" s="1849"/>
      <c r="AY24" s="1832"/>
      <c r="AZ24" s="1832"/>
      <c r="BA24" s="1832"/>
      <c r="BB24" s="1849"/>
      <c r="BC24" s="1832"/>
      <c r="BD24" s="1832"/>
      <c r="BE24" s="1832"/>
      <c r="BF24" s="1849"/>
    </row>
    <row r="25" spans="2:59" ht="9.9499999999999993" customHeight="1" x14ac:dyDescent="0.2">
      <c r="B25" s="4209">
        <v>3</v>
      </c>
      <c r="C25" s="1923"/>
      <c r="D25" s="1923"/>
      <c r="E25" s="1923"/>
      <c r="F25" s="4227" t="s">
        <v>1780</v>
      </c>
      <c r="G25" s="1832"/>
      <c r="H25" s="1832"/>
      <c r="I25" s="1832"/>
      <c r="J25" s="4194"/>
      <c r="K25" s="1832"/>
      <c r="L25" s="1832"/>
      <c r="M25" s="1832"/>
      <c r="N25" s="4194"/>
      <c r="O25" s="1832"/>
      <c r="P25" s="1832"/>
      <c r="Q25" s="1832"/>
      <c r="R25" s="4194"/>
      <c r="S25" s="1832"/>
      <c r="T25" s="1832"/>
      <c r="U25" s="1832"/>
      <c r="V25" s="4212" t="s">
        <v>1675</v>
      </c>
      <c r="W25" s="1832"/>
      <c r="X25" s="1832"/>
      <c r="Y25" s="1832"/>
      <c r="Z25" s="4230" t="s">
        <v>1863</v>
      </c>
      <c r="AA25" s="1832"/>
      <c r="AB25" s="1832"/>
      <c r="AC25" s="1832"/>
      <c r="AD25" s="4194"/>
      <c r="AE25" s="1832"/>
      <c r="AF25" s="1832"/>
      <c r="AG25" s="1832"/>
      <c r="AH25" s="4194"/>
      <c r="AI25" s="1832"/>
      <c r="AJ25" s="1832"/>
      <c r="AK25" s="1832"/>
      <c r="AL25" s="4194"/>
      <c r="AM25" s="1832"/>
      <c r="AN25" s="1832"/>
      <c r="AO25" s="1832"/>
      <c r="AP25" s="4194"/>
      <c r="AQ25" s="1832"/>
      <c r="AR25" s="1832"/>
      <c r="AS25" s="1832"/>
      <c r="AT25" s="4194"/>
      <c r="AU25" s="1832"/>
      <c r="AV25" s="1832"/>
      <c r="AW25" s="1832"/>
      <c r="AX25" s="4194"/>
      <c r="AY25" s="1832"/>
      <c r="AZ25" s="1832"/>
      <c r="BA25" s="1832"/>
      <c r="BB25" s="4194"/>
      <c r="BC25" s="1832"/>
      <c r="BD25" s="1832"/>
      <c r="BE25" s="1832"/>
      <c r="BF25" s="4194"/>
    </row>
    <row r="26" spans="2:59" ht="5.0999999999999996" customHeight="1" x14ac:dyDescent="0.2">
      <c r="B26" s="4210"/>
      <c r="C26" s="1924"/>
      <c r="D26" s="1924"/>
      <c r="E26" s="1924"/>
      <c r="F26" s="4228"/>
      <c r="G26" s="1832"/>
      <c r="H26" s="1926"/>
      <c r="I26" s="1832"/>
      <c r="J26" s="4195"/>
      <c r="K26" s="1832"/>
      <c r="L26" s="1926"/>
      <c r="M26" s="1832"/>
      <c r="N26" s="4195"/>
      <c r="O26" s="1832"/>
      <c r="P26" s="1926"/>
      <c r="Q26" s="1832"/>
      <c r="R26" s="4195"/>
      <c r="S26" s="1832"/>
      <c r="T26" s="1926"/>
      <c r="U26" s="1832"/>
      <c r="V26" s="4213"/>
      <c r="W26" s="1832"/>
      <c r="X26" s="1926"/>
      <c r="Y26" s="1832"/>
      <c r="Z26" s="4231"/>
      <c r="AA26" s="1832"/>
      <c r="AB26" s="1926"/>
      <c r="AC26" s="1832"/>
      <c r="AD26" s="4195"/>
      <c r="AE26" s="1832"/>
      <c r="AF26" s="1926"/>
      <c r="AG26" s="1832"/>
      <c r="AH26" s="4195"/>
      <c r="AI26" s="1832"/>
      <c r="AJ26" s="1926"/>
      <c r="AK26" s="1832"/>
      <c r="AL26" s="4195"/>
      <c r="AM26" s="1832"/>
      <c r="AN26" s="1926"/>
      <c r="AO26" s="1832"/>
      <c r="AP26" s="4195"/>
      <c r="AQ26" s="1832"/>
      <c r="AR26" s="1926"/>
      <c r="AS26" s="1832"/>
      <c r="AT26" s="4195"/>
      <c r="AU26" s="1832"/>
      <c r="AV26" s="1926"/>
      <c r="AW26" s="1832"/>
      <c r="AX26" s="4195"/>
      <c r="AY26" s="1832"/>
      <c r="AZ26" s="1926"/>
      <c r="BA26" s="1832"/>
      <c r="BB26" s="4195"/>
      <c r="BC26" s="1832"/>
      <c r="BD26" s="1926"/>
      <c r="BE26" s="1832"/>
      <c r="BF26" s="4195"/>
      <c r="BG26" s="1927"/>
    </row>
    <row r="27" spans="2:59" ht="9.9499999999999993" customHeight="1" x14ac:dyDescent="0.2">
      <c r="B27" s="4211"/>
      <c r="C27" s="1923"/>
      <c r="D27" s="1923"/>
      <c r="E27" s="1923"/>
      <c r="F27" s="4229"/>
      <c r="G27" s="1832"/>
      <c r="H27" s="1832"/>
      <c r="I27" s="1832"/>
      <c r="J27" s="4196"/>
      <c r="K27" s="1832"/>
      <c r="L27" s="1832"/>
      <c r="M27" s="1832"/>
      <c r="N27" s="4196"/>
      <c r="O27" s="1832"/>
      <c r="P27" s="1832"/>
      <c r="Q27" s="1832"/>
      <c r="R27" s="4196"/>
      <c r="S27" s="1832"/>
      <c r="T27" s="1832"/>
      <c r="U27" s="1832"/>
      <c r="V27" s="4214"/>
      <c r="W27" s="1832"/>
      <c r="X27" s="1832"/>
      <c r="Y27" s="1832"/>
      <c r="Z27" s="4232"/>
      <c r="AA27" s="1832"/>
      <c r="AB27" s="1832"/>
      <c r="AC27" s="1832"/>
      <c r="AD27" s="4196"/>
      <c r="AE27" s="1832"/>
      <c r="AF27" s="1832"/>
      <c r="AG27" s="1832"/>
      <c r="AH27" s="4196"/>
      <c r="AI27" s="1832"/>
      <c r="AJ27" s="1832"/>
      <c r="AK27" s="1832"/>
      <c r="AL27" s="4196"/>
      <c r="AM27" s="1832"/>
      <c r="AN27" s="1832"/>
      <c r="AO27" s="1832"/>
      <c r="AP27" s="4196"/>
      <c r="AQ27" s="1832"/>
      <c r="AR27" s="1832"/>
      <c r="AS27" s="1832"/>
      <c r="AT27" s="4196"/>
      <c r="AU27" s="1832"/>
      <c r="AV27" s="1832"/>
      <c r="AW27" s="1832"/>
      <c r="AX27" s="4196"/>
      <c r="AY27" s="1832"/>
      <c r="AZ27" s="1832"/>
      <c r="BA27" s="1832"/>
      <c r="BB27" s="4196"/>
      <c r="BC27" s="1832"/>
      <c r="BD27" s="1832"/>
      <c r="BE27" s="1832"/>
      <c r="BF27" s="4196"/>
    </row>
    <row r="28" spans="2:59" ht="5.0999999999999996" customHeight="1" x14ac:dyDescent="0.2">
      <c r="B28" s="1928"/>
      <c r="C28" s="1923"/>
      <c r="D28" s="1923"/>
      <c r="E28" s="1923"/>
      <c r="F28" s="1832"/>
      <c r="G28" s="1832"/>
      <c r="H28" s="1832"/>
      <c r="I28" s="1832"/>
      <c r="J28" s="1832"/>
      <c r="K28" s="1832"/>
      <c r="L28" s="1832"/>
      <c r="M28" s="1832"/>
      <c r="N28" s="1832"/>
      <c r="O28" s="1832"/>
      <c r="P28" s="1832"/>
      <c r="Q28" s="1832"/>
      <c r="R28" s="1832"/>
      <c r="S28" s="1832"/>
      <c r="T28" s="1832"/>
      <c r="U28" s="1832"/>
      <c r="V28" s="1832"/>
      <c r="W28" s="1832"/>
      <c r="X28" s="1832"/>
      <c r="Y28" s="1832"/>
      <c r="Z28" s="1832"/>
      <c r="AA28" s="1832"/>
      <c r="AB28" s="1832"/>
      <c r="AC28" s="1832"/>
      <c r="AD28" s="1832"/>
      <c r="AE28" s="1832"/>
      <c r="AF28" s="1832"/>
      <c r="AG28" s="1832"/>
      <c r="AH28" s="1832"/>
      <c r="AI28" s="1832"/>
      <c r="AJ28" s="1832"/>
      <c r="AK28" s="1832"/>
      <c r="AL28" s="1832"/>
      <c r="AM28" s="1832"/>
      <c r="AN28" s="1832"/>
      <c r="AO28" s="1832"/>
      <c r="AP28" s="1832"/>
      <c r="AQ28" s="1832"/>
      <c r="AR28" s="1832"/>
      <c r="AS28" s="1832"/>
      <c r="AT28" s="1832"/>
      <c r="AU28" s="1832"/>
      <c r="AV28" s="1832"/>
      <c r="AW28" s="1832"/>
      <c r="AX28" s="1832"/>
      <c r="AY28" s="1832"/>
      <c r="AZ28" s="1832"/>
      <c r="BA28" s="1832"/>
      <c r="BB28" s="1832"/>
      <c r="BC28" s="1832"/>
      <c r="BD28" s="1832"/>
      <c r="BE28" s="1832"/>
      <c r="BF28" s="1832"/>
    </row>
    <row r="29" spans="2:59" ht="5.0999999999999996" customHeight="1" x14ac:dyDescent="0.2">
      <c r="B29" s="1929"/>
      <c r="C29" s="1923"/>
      <c r="D29" s="1923"/>
      <c r="E29" s="1923"/>
      <c r="F29" s="1849"/>
      <c r="G29" s="1832"/>
      <c r="H29" s="1832"/>
      <c r="I29" s="1832"/>
      <c r="J29" s="1849"/>
      <c r="K29" s="1832"/>
      <c r="L29" s="1832"/>
      <c r="M29" s="1832"/>
      <c r="N29" s="1849"/>
      <c r="O29" s="1832"/>
      <c r="P29" s="1832"/>
      <c r="Q29" s="1832"/>
      <c r="R29" s="1849"/>
      <c r="S29" s="1832"/>
      <c r="T29" s="1832"/>
      <c r="U29" s="1832"/>
      <c r="V29" s="1849"/>
      <c r="W29" s="1832"/>
      <c r="X29" s="1832"/>
      <c r="Y29" s="1832"/>
      <c r="Z29" s="1849"/>
      <c r="AA29" s="1832"/>
      <c r="AB29" s="1832"/>
      <c r="AC29" s="1832"/>
      <c r="AD29" s="1849"/>
      <c r="AE29" s="1832"/>
      <c r="AF29" s="1832"/>
      <c r="AG29" s="1832"/>
      <c r="AH29" s="1849"/>
      <c r="AI29" s="1832"/>
      <c r="AJ29" s="1832"/>
      <c r="AK29" s="1832"/>
      <c r="AL29" s="1849"/>
      <c r="AM29" s="1832"/>
      <c r="AN29" s="1832"/>
      <c r="AO29" s="1832"/>
      <c r="AP29" s="1849"/>
      <c r="AQ29" s="1832"/>
      <c r="AR29" s="1832"/>
      <c r="AS29" s="1832"/>
      <c r="AT29" s="1849"/>
      <c r="AU29" s="1832"/>
      <c r="AV29" s="1832"/>
      <c r="AW29" s="1832"/>
      <c r="AX29" s="1849"/>
      <c r="AY29" s="1832"/>
      <c r="AZ29" s="1832"/>
      <c r="BA29" s="1832"/>
      <c r="BB29" s="1849"/>
      <c r="BC29" s="1832"/>
      <c r="BD29" s="1832"/>
      <c r="BE29" s="1832"/>
      <c r="BF29" s="1849"/>
    </row>
    <row r="30" spans="2:59" ht="5.0999999999999996" customHeight="1" x14ac:dyDescent="0.2">
      <c r="B30" s="1929"/>
      <c r="C30" s="1923"/>
      <c r="D30" s="1923"/>
      <c r="E30" s="1923"/>
      <c r="F30" s="1849"/>
      <c r="G30" s="1832"/>
      <c r="H30" s="1832"/>
      <c r="I30" s="1832"/>
      <c r="J30" s="1849"/>
      <c r="K30" s="1832"/>
      <c r="L30" s="1832"/>
      <c r="M30" s="1832"/>
      <c r="N30" s="1849"/>
      <c r="O30" s="1832"/>
      <c r="P30" s="1832"/>
      <c r="Q30" s="1832"/>
      <c r="R30" s="1849"/>
      <c r="S30" s="1832"/>
      <c r="T30" s="1832"/>
      <c r="U30" s="1832"/>
      <c r="V30" s="1849"/>
      <c r="W30" s="1832"/>
      <c r="X30" s="1832"/>
      <c r="Y30" s="1832"/>
      <c r="Z30" s="1849"/>
      <c r="AA30" s="1832"/>
      <c r="AB30" s="1832"/>
      <c r="AC30" s="1832"/>
      <c r="AD30" s="1849"/>
      <c r="AE30" s="1832"/>
      <c r="AF30" s="1832"/>
      <c r="AG30" s="1832"/>
      <c r="AH30" s="1849"/>
      <c r="AI30" s="1832"/>
      <c r="AJ30" s="1832"/>
      <c r="AK30" s="1832"/>
      <c r="AL30" s="1849"/>
      <c r="AM30" s="1832"/>
      <c r="AN30" s="1832"/>
      <c r="AO30" s="1832"/>
      <c r="AP30" s="1849"/>
      <c r="AQ30" s="1832"/>
      <c r="AR30" s="1832"/>
      <c r="AS30" s="1832"/>
      <c r="AT30" s="1849"/>
      <c r="AU30" s="1832"/>
      <c r="AV30" s="1832"/>
      <c r="AW30" s="1832"/>
      <c r="AX30" s="1849"/>
      <c r="AY30" s="1832"/>
      <c r="AZ30" s="1832"/>
      <c r="BA30" s="1832"/>
      <c r="BB30" s="1849"/>
      <c r="BC30" s="1832"/>
      <c r="BD30" s="1832"/>
      <c r="BE30" s="1832"/>
      <c r="BF30" s="1849"/>
    </row>
    <row r="31" spans="2:59" ht="9.9499999999999993" customHeight="1" x14ac:dyDescent="0.2">
      <c r="B31" s="4209">
        <v>4</v>
      </c>
      <c r="C31" s="1923"/>
      <c r="D31" s="1923"/>
      <c r="E31" s="1923"/>
      <c r="F31" s="4224" t="s">
        <v>1688</v>
      </c>
      <c r="G31" s="1832"/>
      <c r="H31" s="1832"/>
      <c r="I31" s="1832"/>
      <c r="J31" s="4227" t="s">
        <v>1864</v>
      </c>
      <c r="K31" s="1832"/>
      <c r="L31" s="1832"/>
      <c r="M31" s="1832"/>
      <c r="N31" s="4194"/>
      <c r="O31" s="1832"/>
      <c r="P31" s="1832"/>
      <c r="Q31" s="1832"/>
      <c r="R31" s="4194"/>
      <c r="S31" s="1832"/>
      <c r="T31" s="1832"/>
      <c r="U31" s="1832"/>
      <c r="V31" s="4224" t="s">
        <v>1688</v>
      </c>
      <c r="W31" s="1832"/>
      <c r="X31" s="1832"/>
      <c r="Y31" s="1832"/>
      <c r="Z31" s="4218" t="s">
        <v>1800</v>
      </c>
      <c r="AA31" s="1832"/>
      <c r="AB31" s="1832"/>
      <c r="AC31" s="1832"/>
      <c r="AD31" s="4194"/>
      <c r="AE31" s="1832"/>
      <c r="AF31" s="1832"/>
      <c r="AG31" s="1832"/>
      <c r="AH31" s="4194"/>
      <c r="AI31" s="1832"/>
      <c r="AJ31" s="1832"/>
      <c r="AK31" s="1832"/>
      <c r="AL31" s="4194"/>
      <c r="AM31" s="1832"/>
      <c r="AN31" s="1832"/>
      <c r="AO31" s="1832"/>
      <c r="AP31" s="4194"/>
      <c r="AQ31" s="1832"/>
      <c r="AR31" s="1832"/>
      <c r="AS31" s="1832"/>
      <c r="AT31" s="4194"/>
      <c r="AU31" s="1832"/>
      <c r="AV31" s="1832"/>
      <c r="AW31" s="1832"/>
      <c r="AX31" s="4194"/>
      <c r="AY31" s="1832"/>
      <c r="AZ31" s="1832"/>
      <c r="BA31" s="1832"/>
      <c r="BB31" s="4194"/>
      <c r="BC31" s="1832"/>
      <c r="BD31" s="1832"/>
      <c r="BE31" s="1832"/>
      <c r="BF31" s="4194"/>
    </row>
    <row r="32" spans="2:59" ht="5.0999999999999996" customHeight="1" x14ac:dyDescent="0.2">
      <c r="B32" s="4210"/>
      <c r="C32" s="1924"/>
      <c r="D32" s="1924"/>
      <c r="E32" s="1924"/>
      <c r="F32" s="4225"/>
      <c r="G32" s="1832"/>
      <c r="H32" s="1926"/>
      <c r="I32" s="1832"/>
      <c r="J32" s="4228"/>
      <c r="K32" s="1832"/>
      <c r="L32" s="1926"/>
      <c r="M32" s="1832"/>
      <c r="N32" s="4195"/>
      <c r="O32" s="1832"/>
      <c r="P32" s="1926"/>
      <c r="Q32" s="1832"/>
      <c r="R32" s="4195"/>
      <c r="S32" s="1832"/>
      <c r="T32" s="1926"/>
      <c r="U32" s="1832"/>
      <c r="V32" s="4225"/>
      <c r="W32" s="1832"/>
      <c r="X32" s="1926"/>
      <c r="Y32" s="1832"/>
      <c r="Z32" s="4219"/>
      <c r="AA32" s="1832"/>
      <c r="AB32" s="1926"/>
      <c r="AC32" s="1832"/>
      <c r="AD32" s="4195"/>
      <c r="AE32" s="1832"/>
      <c r="AF32" s="1926"/>
      <c r="AG32" s="1832"/>
      <c r="AH32" s="4195"/>
      <c r="AI32" s="1832"/>
      <c r="AJ32" s="1926"/>
      <c r="AK32" s="1832"/>
      <c r="AL32" s="4195"/>
      <c r="AM32" s="1832"/>
      <c r="AN32" s="1926"/>
      <c r="AO32" s="1832"/>
      <c r="AP32" s="4195"/>
      <c r="AQ32" s="1832"/>
      <c r="AR32" s="1926"/>
      <c r="AS32" s="1832"/>
      <c r="AT32" s="4195"/>
      <c r="AU32" s="1832"/>
      <c r="AV32" s="1926"/>
      <c r="AW32" s="1832"/>
      <c r="AX32" s="4195"/>
      <c r="AY32" s="1832"/>
      <c r="AZ32" s="1926"/>
      <c r="BA32" s="1832"/>
      <c r="BB32" s="4195"/>
      <c r="BC32" s="1832"/>
      <c r="BD32" s="1926"/>
      <c r="BE32" s="1832"/>
      <c r="BF32" s="4195"/>
      <c r="BG32" s="1927"/>
    </row>
    <row r="33" spans="2:59" ht="9.9499999999999993" customHeight="1" x14ac:dyDescent="0.2">
      <c r="B33" s="4211"/>
      <c r="C33" s="1923"/>
      <c r="D33" s="1923"/>
      <c r="E33" s="1923"/>
      <c r="F33" s="4226"/>
      <c r="G33" s="1832"/>
      <c r="H33" s="1832"/>
      <c r="I33" s="1832"/>
      <c r="J33" s="4229"/>
      <c r="K33" s="1832"/>
      <c r="L33" s="1832"/>
      <c r="M33" s="1832"/>
      <c r="N33" s="4196"/>
      <c r="O33" s="1832"/>
      <c r="P33" s="1832"/>
      <c r="Q33" s="1832"/>
      <c r="R33" s="4196"/>
      <c r="S33" s="1832"/>
      <c r="T33" s="1832"/>
      <c r="U33" s="1832"/>
      <c r="V33" s="4226"/>
      <c r="W33" s="1832"/>
      <c r="X33" s="1832"/>
      <c r="Y33" s="1832"/>
      <c r="Z33" s="4220"/>
      <c r="AA33" s="1832"/>
      <c r="AB33" s="1832"/>
      <c r="AC33" s="1832"/>
      <c r="AD33" s="4196"/>
      <c r="AE33" s="1832"/>
      <c r="AF33" s="1832"/>
      <c r="AG33" s="1832"/>
      <c r="AH33" s="4196"/>
      <c r="AI33" s="1832"/>
      <c r="AJ33" s="1832"/>
      <c r="AK33" s="1832"/>
      <c r="AL33" s="4196"/>
      <c r="AM33" s="1832"/>
      <c r="AN33" s="1832"/>
      <c r="AO33" s="1832"/>
      <c r="AP33" s="4196"/>
      <c r="AQ33" s="1832"/>
      <c r="AR33" s="1832"/>
      <c r="AS33" s="1832"/>
      <c r="AT33" s="4196"/>
      <c r="AU33" s="1832"/>
      <c r="AV33" s="1832"/>
      <c r="AW33" s="1832"/>
      <c r="AX33" s="4196"/>
      <c r="AY33" s="1832"/>
      <c r="AZ33" s="1832"/>
      <c r="BA33" s="1832"/>
      <c r="BB33" s="4196"/>
      <c r="BC33" s="1832"/>
      <c r="BD33" s="1832"/>
      <c r="BE33" s="1832"/>
      <c r="BF33" s="4196"/>
    </row>
    <row r="34" spans="2:59" ht="5.0999999999999996" customHeight="1" x14ac:dyDescent="0.2">
      <c r="B34" s="1928"/>
      <c r="C34" s="1923"/>
      <c r="D34" s="1923"/>
      <c r="E34" s="1923"/>
      <c r="F34" s="1832"/>
      <c r="G34" s="1832"/>
      <c r="H34" s="1832"/>
      <c r="I34" s="1832"/>
      <c r="J34" s="1832"/>
      <c r="K34" s="1832"/>
      <c r="L34" s="1832"/>
      <c r="M34" s="1832"/>
      <c r="N34" s="1832"/>
      <c r="O34" s="1832"/>
      <c r="P34" s="1832"/>
      <c r="Q34" s="1832"/>
      <c r="R34" s="1832"/>
      <c r="S34" s="1832"/>
      <c r="T34" s="1832"/>
      <c r="U34" s="1832"/>
      <c r="V34" s="1832"/>
      <c r="W34" s="1832"/>
      <c r="X34" s="1832"/>
      <c r="Y34" s="1832"/>
      <c r="Z34" s="1832"/>
      <c r="AA34" s="1832"/>
      <c r="AB34" s="1832"/>
      <c r="AC34" s="1832"/>
      <c r="AD34" s="1832"/>
      <c r="AE34" s="1832"/>
      <c r="AF34" s="1832"/>
      <c r="AG34" s="1832"/>
      <c r="AH34" s="1832"/>
      <c r="AI34" s="1832"/>
      <c r="AJ34" s="1832"/>
      <c r="AK34" s="1832"/>
      <c r="AL34" s="1832"/>
      <c r="AM34" s="1832"/>
      <c r="AN34" s="1832"/>
      <c r="AO34" s="1832"/>
      <c r="AP34" s="1832"/>
      <c r="AQ34" s="1832"/>
      <c r="AR34" s="1832"/>
      <c r="AS34" s="1832"/>
      <c r="AT34" s="1832"/>
      <c r="AU34" s="1832"/>
      <c r="AV34" s="1832"/>
      <c r="AW34" s="1832"/>
      <c r="AX34" s="1832"/>
      <c r="AY34" s="1832"/>
      <c r="AZ34" s="1832"/>
      <c r="BA34" s="1832"/>
      <c r="BB34" s="1832"/>
      <c r="BC34" s="1832"/>
      <c r="BD34" s="1832"/>
      <c r="BE34" s="1832"/>
      <c r="BF34" s="1832"/>
    </row>
    <row r="35" spans="2:59" ht="5.0999999999999996" customHeight="1" x14ac:dyDescent="0.2">
      <c r="B35" s="1929"/>
      <c r="C35" s="1923"/>
      <c r="D35" s="1923"/>
      <c r="E35" s="1923"/>
      <c r="F35" s="1849"/>
      <c r="G35" s="1832"/>
      <c r="H35" s="1832"/>
      <c r="I35" s="1832"/>
      <c r="J35" s="1849"/>
      <c r="K35" s="1832"/>
      <c r="L35" s="1832"/>
      <c r="M35" s="1832"/>
      <c r="N35" s="1849"/>
      <c r="O35" s="1832"/>
      <c r="P35" s="1832"/>
      <c r="Q35" s="1832"/>
      <c r="R35" s="1849"/>
      <c r="S35" s="1832"/>
      <c r="T35" s="1832"/>
      <c r="U35" s="1832"/>
      <c r="V35" s="1849"/>
      <c r="W35" s="1832"/>
      <c r="X35" s="1832"/>
      <c r="Y35" s="1832"/>
      <c r="Z35" s="1849"/>
      <c r="AA35" s="1832"/>
      <c r="AB35" s="1832"/>
      <c r="AC35" s="1832"/>
      <c r="AD35" s="1849"/>
      <c r="AE35" s="1832"/>
      <c r="AF35" s="1832"/>
      <c r="AG35" s="1832"/>
      <c r="AH35" s="1849"/>
      <c r="AI35" s="1832"/>
      <c r="AJ35" s="1832"/>
      <c r="AK35" s="1832"/>
      <c r="AL35" s="1849"/>
      <c r="AM35" s="1832"/>
      <c r="AN35" s="1832"/>
      <c r="AO35" s="1832"/>
      <c r="AP35" s="1849"/>
      <c r="AQ35" s="1832"/>
      <c r="AR35" s="1832"/>
      <c r="AS35" s="1832"/>
      <c r="AT35" s="1849"/>
      <c r="AU35" s="1832"/>
      <c r="AV35" s="1832"/>
      <c r="AW35" s="1832"/>
      <c r="AX35" s="1849"/>
      <c r="AY35" s="1832"/>
      <c r="AZ35" s="1832"/>
      <c r="BA35" s="1832"/>
      <c r="BB35" s="1849"/>
      <c r="BC35" s="1832"/>
      <c r="BD35" s="1832"/>
      <c r="BE35" s="1832"/>
      <c r="BF35" s="1849"/>
    </row>
    <row r="36" spans="2:59" ht="5.0999999999999996" customHeight="1" x14ac:dyDescent="0.2">
      <c r="B36" s="1929"/>
      <c r="C36" s="1923"/>
      <c r="D36" s="1923"/>
      <c r="E36" s="1923"/>
      <c r="F36" s="1849"/>
      <c r="G36" s="1832"/>
      <c r="H36" s="1832"/>
      <c r="I36" s="1832"/>
      <c r="J36" s="1849"/>
      <c r="K36" s="1832"/>
      <c r="L36" s="1832"/>
      <c r="M36" s="1832"/>
      <c r="N36" s="1849"/>
      <c r="O36" s="1832"/>
      <c r="P36" s="1832"/>
      <c r="Q36" s="1832"/>
      <c r="R36" s="1849"/>
      <c r="S36" s="1832"/>
      <c r="T36" s="1832"/>
      <c r="U36" s="1832"/>
      <c r="V36" s="1849"/>
      <c r="W36" s="1832"/>
      <c r="X36" s="1832"/>
      <c r="Y36" s="1832"/>
      <c r="Z36" s="1849"/>
      <c r="AA36" s="1832"/>
      <c r="AB36" s="1832"/>
      <c r="AC36" s="1832"/>
      <c r="AD36" s="1849"/>
      <c r="AE36" s="1832"/>
      <c r="AF36" s="1832"/>
      <c r="AG36" s="1832"/>
      <c r="AH36" s="1849"/>
      <c r="AI36" s="1832"/>
      <c r="AJ36" s="1832"/>
      <c r="AK36" s="1832"/>
      <c r="AL36" s="1849"/>
      <c r="AM36" s="1832"/>
      <c r="AN36" s="1832"/>
      <c r="AO36" s="1832"/>
      <c r="AP36" s="1849"/>
      <c r="AQ36" s="1832"/>
      <c r="AR36" s="1832"/>
      <c r="AS36" s="1832"/>
      <c r="AT36" s="1849"/>
      <c r="AU36" s="1832"/>
      <c r="AV36" s="1832"/>
      <c r="AW36" s="1832"/>
      <c r="AX36" s="1849"/>
      <c r="AY36" s="1832"/>
      <c r="AZ36" s="1832"/>
      <c r="BA36" s="1832"/>
      <c r="BB36" s="1849"/>
      <c r="BC36" s="1832"/>
      <c r="BD36" s="1832"/>
      <c r="BE36" s="1832"/>
      <c r="BF36" s="1849"/>
    </row>
    <row r="37" spans="2:59" ht="9.9499999999999993" customHeight="1" x14ac:dyDescent="0.2">
      <c r="B37" s="4209">
        <v>5</v>
      </c>
      <c r="C37" s="1923"/>
      <c r="D37" s="1923"/>
      <c r="E37" s="1923"/>
      <c r="F37" s="4233" t="s">
        <v>1607</v>
      </c>
      <c r="G37" s="4234"/>
      <c r="H37" s="4234"/>
      <c r="I37" s="4234"/>
      <c r="J37" s="4235"/>
      <c r="K37" s="1832"/>
      <c r="L37" s="1832"/>
      <c r="M37" s="1832"/>
      <c r="N37" s="4194"/>
      <c r="O37" s="1832"/>
      <c r="P37" s="1832"/>
      <c r="Q37" s="1832"/>
      <c r="R37" s="4194"/>
      <c r="S37" s="1832"/>
      <c r="T37" s="1832"/>
      <c r="U37" s="1832"/>
      <c r="V37" s="4242" t="s">
        <v>1865</v>
      </c>
      <c r="W37" s="1832"/>
      <c r="X37" s="1832"/>
      <c r="Y37" s="1832"/>
      <c r="Z37" s="4242" t="s">
        <v>1866</v>
      </c>
      <c r="AA37" s="1832"/>
      <c r="AB37" s="1832"/>
      <c r="AC37" s="1832"/>
      <c r="AD37" s="4194"/>
      <c r="AE37" s="1832"/>
      <c r="AF37" s="1832"/>
      <c r="AG37" s="1832"/>
      <c r="AH37" s="4194"/>
      <c r="AI37" s="1832"/>
      <c r="AJ37" s="1832"/>
      <c r="AK37" s="1832"/>
      <c r="AL37" s="4194"/>
      <c r="AM37" s="1832"/>
      <c r="AN37" s="1832"/>
      <c r="AO37" s="1832"/>
      <c r="AP37" s="4194"/>
      <c r="AQ37" s="1832"/>
      <c r="AR37" s="1832"/>
      <c r="AS37" s="1832"/>
      <c r="AT37" s="4194"/>
      <c r="AU37" s="1832"/>
      <c r="AV37" s="1832"/>
      <c r="AW37" s="1832"/>
      <c r="AX37" s="4194"/>
      <c r="AY37" s="1832"/>
      <c r="AZ37" s="1832"/>
      <c r="BA37" s="1832"/>
      <c r="BB37" s="4194"/>
      <c r="BC37" s="1832"/>
      <c r="BD37" s="1832"/>
      <c r="BE37" s="1832"/>
      <c r="BF37" s="4194"/>
    </row>
    <row r="38" spans="2:59" ht="5.0999999999999996" customHeight="1" x14ac:dyDescent="0.2">
      <c r="B38" s="4210"/>
      <c r="C38" s="1924"/>
      <c r="D38" s="1924"/>
      <c r="E38" s="1924"/>
      <c r="F38" s="4236"/>
      <c r="G38" s="4237"/>
      <c r="H38" s="4237"/>
      <c r="I38" s="4237"/>
      <c r="J38" s="4238"/>
      <c r="K38" s="1832"/>
      <c r="L38" s="1926"/>
      <c r="M38" s="1832"/>
      <c r="N38" s="4195"/>
      <c r="O38" s="1832"/>
      <c r="P38" s="1926"/>
      <c r="Q38" s="1832"/>
      <c r="R38" s="4195"/>
      <c r="S38" s="1832"/>
      <c r="T38" s="1926"/>
      <c r="U38" s="1832"/>
      <c r="V38" s="4243"/>
      <c r="W38" s="1832"/>
      <c r="X38" s="1926"/>
      <c r="Y38" s="1832"/>
      <c r="Z38" s="4243"/>
      <c r="AA38" s="1832"/>
      <c r="AB38" s="1926"/>
      <c r="AC38" s="1832"/>
      <c r="AD38" s="4195"/>
      <c r="AE38" s="1832"/>
      <c r="AF38" s="1926"/>
      <c r="AG38" s="1832"/>
      <c r="AH38" s="4195"/>
      <c r="AI38" s="1832"/>
      <c r="AJ38" s="1926"/>
      <c r="AK38" s="1832"/>
      <c r="AL38" s="4195"/>
      <c r="AM38" s="1832"/>
      <c r="AN38" s="1926"/>
      <c r="AO38" s="1832"/>
      <c r="AP38" s="4195"/>
      <c r="AQ38" s="1832"/>
      <c r="AR38" s="1926"/>
      <c r="AS38" s="1832"/>
      <c r="AT38" s="4195"/>
      <c r="AU38" s="1832"/>
      <c r="AV38" s="1926"/>
      <c r="AW38" s="1832"/>
      <c r="AX38" s="4195"/>
      <c r="AY38" s="1832"/>
      <c r="AZ38" s="1926"/>
      <c r="BA38" s="1832"/>
      <c r="BB38" s="4195"/>
      <c r="BC38" s="1832"/>
      <c r="BD38" s="1926"/>
      <c r="BE38" s="1832"/>
      <c r="BF38" s="4195"/>
      <c r="BG38" s="1927"/>
    </row>
    <row r="39" spans="2:59" ht="9.9499999999999993" customHeight="1" x14ac:dyDescent="0.2">
      <c r="B39" s="4211"/>
      <c r="C39" s="1923"/>
      <c r="D39" s="1923"/>
      <c r="E39" s="1923"/>
      <c r="F39" s="4239"/>
      <c r="G39" s="4240"/>
      <c r="H39" s="4240"/>
      <c r="I39" s="4240"/>
      <c r="J39" s="4241"/>
      <c r="K39" s="1832"/>
      <c r="L39" s="1832"/>
      <c r="M39" s="1832"/>
      <c r="N39" s="4196"/>
      <c r="O39" s="1832"/>
      <c r="P39" s="1832"/>
      <c r="Q39" s="1832"/>
      <c r="R39" s="4196"/>
      <c r="S39" s="1832"/>
      <c r="T39" s="1832"/>
      <c r="U39" s="1832"/>
      <c r="V39" s="4244"/>
      <c r="W39" s="1832"/>
      <c r="X39" s="1832"/>
      <c r="Y39" s="1832"/>
      <c r="Z39" s="4244"/>
      <c r="AA39" s="1832"/>
      <c r="AB39" s="1832"/>
      <c r="AC39" s="1832"/>
      <c r="AD39" s="4196"/>
      <c r="AE39" s="1832"/>
      <c r="AF39" s="1832"/>
      <c r="AG39" s="1832"/>
      <c r="AH39" s="4196"/>
      <c r="AI39" s="1832"/>
      <c r="AJ39" s="1832"/>
      <c r="AK39" s="1832"/>
      <c r="AL39" s="4196"/>
      <c r="AM39" s="1832"/>
      <c r="AN39" s="1832"/>
      <c r="AO39" s="1832"/>
      <c r="AP39" s="4196"/>
      <c r="AQ39" s="1832"/>
      <c r="AR39" s="1832"/>
      <c r="AS39" s="1832"/>
      <c r="AT39" s="4196"/>
      <c r="AU39" s="1832"/>
      <c r="AV39" s="1832"/>
      <c r="AW39" s="1832"/>
      <c r="AX39" s="4196"/>
      <c r="AY39" s="1832"/>
      <c r="AZ39" s="1832"/>
      <c r="BA39" s="1832"/>
      <c r="BB39" s="4196"/>
      <c r="BC39" s="1832"/>
      <c r="BD39" s="1832"/>
      <c r="BE39" s="1832"/>
      <c r="BF39" s="4196"/>
    </row>
    <row r="40" spans="2:59" ht="5.0999999999999996" customHeight="1" x14ac:dyDescent="0.2">
      <c r="B40" s="1928"/>
      <c r="C40" s="1923"/>
      <c r="D40" s="1923"/>
      <c r="E40" s="1923"/>
      <c r="F40" s="1832"/>
      <c r="G40" s="1832"/>
      <c r="H40" s="1832"/>
      <c r="I40" s="1832"/>
      <c r="J40" s="1832"/>
      <c r="K40" s="1832"/>
      <c r="L40" s="1832"/>
      <c r="M40" s="1832"/>
      <c r="N40" s="1832"/>
      <c r="O40" s="1832"/>
      <c r="P40" s="1832"/>
      <c r="Q40" s="1832"/>
      <c r="R40" s="1832"/>
      <c r="S40" s="1832"/>
      <c r="T40" s="1832"/>
      <c r="U40" s="1832"/>
      <c r="V40" s="1832"/>
      <c r="W40" s="1832"/>
      <c r="X40" s="1832"/>
      <c r="Y40" s="1832"/>
      <c r="Z40" s="1832"/>
      <c r="AA40" s="1832"/>
      <c r="AB40" s="1832"/>
      <c r="AC40" s="1832"/>
      <c r="AD40" s="1832"/>
      <c r="AE40" s="1832"/>
      <c r="AF40" s="1832"/>
      <c r="AG40" s="1832"/>
      <c r="AH40" s="1832"/>
      <c r="AI40" s="1832"/>
      <c r="AJ40" s="1832"/>
      <c r="AK40" s="1832"/>
      <c r="AL40" s="1832"/>
      <c r="AM40" s="1832"/>
      <c r="AN40" s="1832"/>
      <c r="AO40" s="1832"/>
      <c r="AP40" s="1832"/>
      <c r="AQ40" s="1832"/>
      <c r="AR40" s="1832"/>
      <c r="AS40" s="1832"/>
      <c r="AT40" s="1832"/>
      <c r="AU40" s="1832"/>
      <c r="AV40" s="1832"/>
      <c r="AW40" s="1832"/>
      <c r="AX40" s="1832"/>
      <c r="AY40" s="1832"/>
      <c r="AZ40" s="1832"/>
      <c r="BA40" s="1832"/>
      <c r="BB40" s="1832"/>
      <c r="BC40" s="1832"/>
      <c r="BD40" s="1832"/>
      <c r="BE40" s="1832"/>
      <c r="BF40" s="1832"/>
    </row>
    <row r="41" spans="2:59" ht="5.0999999999999996" customHeight="1" x14ac:dyDescent="0.2">
      <c r="B41" s="1929"/>
      <c r="C41" s="1923"/>
      <c r="D41" s="1923"/>
      <c r="E41" s="1923"/>
      <c r="F41" s="1849"/>
      <c r="G41" s="1832"/>
      <c r="H41" s="1832"/>
      <c r="I41" s="1832"/>
      <c r="J41" s="1849"/>
      <c r="K41" s="1832"/>
      <c r="L41" s="1832"/>
      <c r="M41" s="1832"/>
      <c r="N41" s="1849"/>
      <c r="O41" s="1832"/>
      <c r="P41" s="1832"/>
      <c r="Q41" s="1832"/>
      <c r="R41" s="1849"/>
      <c r="S41" s="1832"/>
      <c r="T41" s="1832"/>
      <c r="U41" s="1832"/>
      <c r="V41" s="1849"/>
      <c r="W41" s="1832"/>
      <c r="X41" s="1832"/>
      <c r="Y41" s="1832"/>
      <c r="Z41" s="1849"/>
      <c r="AA41" s="1832"/>
      <c r="AB41" s="1832"/>
      <c r="AC41" s="1832"/>
      <c r="AD41" s="1849"/>
      <c r="AE41" s="1832"/>
      <c r="AF41" s="1832"/>
      <c r="AG41" s="1832"/>
      <c r="AH41" s="1849"/>
      <c r="AI41" s="1832"/>
      <c r="AJ41" s="1832"/>
      <c r="AK41" s="1832"/>
      <c r="AL41" s="1849"/>
      <c r="AM41" s="1832"/>
      <c r="AN41" s="1832"/>
      <c r="AO41" s="1832"/>
      <c r="AP41" s="1849"/>
      <c r="AQ41" s="1832"/>
      <c r="AR41" s="1832"/>
      <c r="AS41" s="1832"/>
      <c r="AT41" s="1849"/>
      <c r="AU41" s="1832"/>
      <c r="AV41" s="1832"/>
      <c r="AW41" s="1832"/>
      <c r="AX41" s="1849"/>
      <c r="AY41" s="1832"/>
      <c r="AZ41" s="1832"/>
      <c r="BA41" s="1832"/>
      <c r="BB41" s="1849"/>
      <c r="BC41" s="1832"/>
      <c r="BD41" s="1832"/>
      <c r="BE41" s="1832"/>
      <c r="BF41" s="1849"/>
    </row>
    <row r="42" spans="2:59" ht="5.0999999999999996" customHeight="1" x14ac:dyDescent="0.2">
      <c r="B42" s="1929"/>
      <c r="C42" s="1923"/>
      <c r="D42" s="1923"/>
      <c r="E42" s="1923"/>
      <c r="F42" s="1849"/>
      <c r="G42" s="1832"/>
      <c r="H42" s="1832"/>
      <c r="I42" s="1832"/>
      <c r="J42" s="1849"/>
      <c r="K42" s="1832"/>
      <c r="L42" s="1832"/>
      <c r="M42" s="1832"/>
      <c r="N42" s="1849"/>
      <c r="O42" s="1832"/>
      <c r="P42" s="1832"/>
      <c r="Q42" s="1832"/>
      <c r="R42" s="1849"/>
      <c r="S42" s="1832"/>
      <c r="T42" s="1832"/>
      <c r="U42" s="1832"/>
      <c r="V42" s="1849"/>
      <c r="W42" s="1832"/>
      <c r="X42" s="1832"/>
      <c r="Y42" s="1832"/>
      <c r="Z42" s="1849"/>
      <c r="AA42" s="1832"/>
      <c r="AB42" s="1832"/>
      <c r="AC42" s="1832"/>
      <c r="AD42" s="1849"/>
      <c r="AE42" s="1832"/>
      <c r="AF42" s="1832"/>
      <c r="AG42" s="1832"/>
      <c r="AH42" s="1849"/>
      <c r="AI42" s="1832"/>
      <c r="AJ42" s="1832"/>
      <c r="AK42" s="1832"/>
      <c r="AL42" s="1849"/>
      <c r="AM42" s="1832"/>
      <c r="AN42" s="1832"/>
      <c r="AO42" s="1832"/>
      <c r="AP42" s="1849"/>
      <c r="AQ42" s="1832"/>
      <c r="AR42" s="1832"/>
      <c r="AS42" s="1832"/>
      <c r="AT42" s="1849"/>
      <c r="AU42" s="1832"/>
      <c r="AV42" s="1832"/>
      <c r="AW42" s="1832"/>
      <c r="AX42" s="1849"/>
      <c r="AY42" s="1832"/>
      <c r="AZ42" s="1832"/>
      <c r="BA42" s="1832"/>
      <c r="BB42" s="1849"/>
      <c r="BC42" s="1832"/>
      <c r="BD42" s="1832"/>
      <c r="BE42" s="1832"/>
      <c r="BF42" s="1849"/>
    </row>
    <row r="43" spans="2:59" ht="9.9499999999999993" customHeight="1" x14ac:dyDescent="0.2">
      <c r="B43" s="4209">
        <v>6</v>
      </c>
      <c r="C43" s="1923"/>
      <c r="D43" s="1923"/>
      <c r="E43" s="1923"/>
      <c r="F43" s="4245" t="s">
        <v>1867</v>
      </c>
      <c r="G43" s="4246"/>
      <c r="H43" s="4246"/>
      <c r="I43" s="4246"/>
      <c r="J43" s="4247"/>
      <c r="K43" s="1832"/>
      <c r="L43" s="1832"/>
      <c r="M43" s="1832"/>
      <c r="N43" s="4194"/>
      <c r="O43" s="1832"/>
      <c r="P43" s="1832"/>
      <c r="Q43" s="1832"/>
      <c r="R43" s="4194"/>
      <c r="S43" s="1832"/>
      <c r="T43" s="1832"/>
      <c r="U43" s="1832"/>
      <c r="V43" s="4221" t="s">
        <v>1868</v>
      </c>
      <c r="W43" s="1832"/>
      <c r="X43" s="1832"/>
      <c r="Y43" s="1832"/>
      <c r="Z43" s="4194"/>
      <c r="AA43" s="1832"/>
      <c r="AB43" s="1832"/>
      <c r="AC43" s="1832"/>
      <c r="AD43" s="4194"/>
      <c r="AE43" s="1832"/>
      <c r="AF43" s="1832"/>
      <c r="AG43" s="1832"/>
      <c r="AH43" s="4194"/>
      <c r="AI43" s="1832"/>
      <c r="AJ43" s="1832"/>
      <c r="AK43" s="1832"/>
      <c r="AL43" s="4194"/>
      <c r="AM43" s="1832"/>
      <c r="AN43" s="1832"/>
      <c r="AO43" s="1832"/>
      <c r="AP43" s="4194"/>
      <c r="AQ43" s="1832"/>
      <c r="AR43" s="1832"/>
      <c r="AS43" s="1832"/>
      <c r="AT43" s="4194"/>
      <c r="AU43" s="1832"/>
      <c r="AV43" s="1832"/>
      <c r="AW43" s="1832"/>
      <c r="AX43" s="4194"/>
      <c r="AY43" s="1832"/>
      <c r="AZ43" s="1832"/>
      <c r="BA43" s="1832"/>
      <c r="BB43" s="4194"/>
      <c r="BC43" s="1832"/>
      <c r="BD43" s="1832"/>
      <c r="BE43" s="1832"/>
      <c r="BF43" s="4194"/>
    </row>
    <row r="44" spans="2:59" ht="5.0999999999999996" customHeight="1" x14ac:dyDescent="0.2">
      <c r="B44" s="4210"/>
      <c r="C44" s="1924"/>
      <c r="D44" s="1924"/>
      <c r="E44" s="1924"/>
      <c r="F44" s="4248"/>
      <c r="G44" s="4249"/>
      <c r="H44" s="4249"/>
      <c r="I44" s="4249"/>
      <c r="J44" s="4250"/>
      <c r="K44" s="1832"/>
      <c r="L44" s="1926"/>
      <c r="M44" s="1832"/>
      <c r="N44" s="4195"/>
      <c r="O44" s="1832"/>
      <c r="P44" s="1926"/>
      <c r="Q44" s="1832"/>
      <c r="R44" s="4195"/>
      <c r="S44" s="1832"/>
      <c r="T44" s="1926"/>
      <c r="U44" s="1832"/>
      <c r="V44" s="4222"/>
      <c r="W44" s="1832"/>
      <c r="X44" s="1926"/>
      <c r="Y44" s="1832"/>
      <c r="Z44" s="4195"/>
      <c r="AA44" s="1832"/>
      <c r="AB44" s="1926"/>
      <c r="AC44" s="1832"/>
      <c r="AD44" s="4195"/>
      <c r="AE44" s="1832"/>
      <c r="AF44" s="1926"/>
      <c r="AG44" s="1832"/>
      <c r="AH44" s="4195"/>
      <c r="AI44" s="1832"/>
      <c r="AJ44" s="1926"/>
      <c r="AK44" s="1832"/>
      <c r="AL44" s="4195"/>
      <c r="AM44" s="1832"/>
      <c r="AN44" s="1926"/>
      <c r="AO44" s="1832"/>
      <c r="AP44" s="4195"/>
      <c r="AQ44" s="1832"/>
      <c r="AR44" s="1926"/>
      <c r="AS44" s="1832"/>
      <c r="AT44" s="4195"/>
      <c r="AU44" s="1832"/>
      <c r="AV44" s="1926"/>
      <c r="AW44" s="1832"/>
      <c r="AX44" s="4195"/>
      <c r="AY44" s="1832"/>
      <c r="AZ44" s="1926"/>
      <c r="BA44" s="1832"/>
      <c r="BB44" s="4195"/>
      <c r="BC44" s="1832"/>
      <c r="BD44" s="1926"/>
      <c r="BE44" s="1832"/>
      <c r="BF44" s="4195"/>
      <c r="BG44" s="1927"/>
    </row>
    <row r="45" spans="2:59" ht="9.9499999999999993" customHeight="1" x14ac:dyDescent="0.2">
      <c r="B45" s="4211"/>
      <c r="C45" s="1923"/>
      <c r="D45" s="1923"/>
      <c r="E45" s="1923"/>
      <c r="F45" s="4251"/>
      <c r="G45" s="4252"/>
      <c r="H45" s="4252"/>
      <c r="I45" s="4252"/>
      <c r="J45" s="4253"/>
      <c r="K45" s="1832"/>
      <c r="L45" s="1832"/>
      <c r="M45" s="1832"/>
      <c r="N45" s="4196"/>
      <c r="O45" s="1832"/>
      <c r="P45" s="1832"/>
      <c r="Q45" s="1832"/>
      <c r="R45" s="4196"/>
      <c r="S45" s="1832"/>
      <c r="T45" s="1832"/>
      <c r="U45" s="1832"/>
      <c r="V45" s="4223"/>
      <c r="W45" s="1832"/>
      <c r="X45" s="1832"/>
      <c r="Y45" s="1832"/>
      <c r="Z45" s="4196"/>
      <c r="AA45" s="1832"/>
      <c r="AB45" s="1832"/>
      <c r="AC45" s="1832"/>
      <c r="AD45" s="4196"/>
      <c r="AE45" s="1832"/>
      <c r="AF45" s="1832"/>
      <c r="AG45" s="1832"/>
      <c r="AH45" s="4196"/>
      <c r="AI45" s="1832"/>
      <c r="AJ45" s="1832"/>
      <c r="AK45" s="1832"/>
      <c r="AL45" s="4196"/>
      <c r="AM45" s="1832"/>
      <c r="AN45" s="1832"/>
      <c r="AO45" s="1832"/>
      <c r="AP45" s="4196"/>
      <c r="AQ45" s="1832"/>
      <c r="AR45" s="1832"/>
      <c r="AS45" s="1832"/>
      <c r="AT45" s="4196"/>
      <c r="AU45" s="1832"/>
      <c r="AV45" s="1832"/>
      <c r="AW45" s="1832"/>
      <c r="AX45" s="4196"/>
      <c r="AY45" s="1832"/>
      <c r="AZ45" s="1832"/>
      <c r="BA45" s="1832"/>
      <c r="BB45" s="4196"/>
      <c r="BC45" s="1832"/>
      <c r="BD45" s="1832"/>
      <c r="BE45" s="1832"/>
      <c r="BF45" s="4196"/>
    </row>
    <row r="46" spans="2:59" ht="5.0999999999999996" customHeight="1" x14ac:dyDescent="0.2">
      <c r="B46" s="1928"/>
      <c r="C46" s="1923"/>
      <c r="D46" s="1923"/>
      <c r="E46" s="1923"/>
      <c r="F46" s="1832"/>
      <c r="G46" s="1832"/>
      <c r="H46" s="1832"/>
      <c r="I46" s="1832"/>
      <c r="J46" s="1832"/>
      <c r="K46" s="1832"/>
      <c r="L46" s="1832"/>
      <c r="M46" s="1832"/>
      <c r="N46" s="1832"/>
      <c r="O46" s="1832"/>
      <c r="P46" s="1832"/>
      <c r="Q46" s="1832"/>
      <c r="R46" s="1832"/>
      <c r="S46" s="1832"/>
      <c r="T46" s="1832"/>
      <c r="U46" s="1832"/>
      <c r="V46" s="1832"/>
      <c r="W46" s="1832"/>
      <c r="X46" s="1832"/>
      <c r="Y46" s="1832"/>
      <c r="Z46" s="1832"/>
      <c r="AA46" s="1832"/>
      <c r="AB46" s="1832"/>
      <c r="AC46" s="1832"/>
      <c r="AD46" s="1832"/>
      <c r="AE46" s="1832"/>
      <c r="AF46" s="1832"/>
      <c r="AG46" s="1832"/>
      <c r="AH46" s="1832"/>
      <c r="AI46" s="1832"/>
      <c r="AJ46" s="1832"/>
      <c r="AK46" s="1832"/>
      <c r="AL46" s="1832"/>
      <c r="AM46" s="1832"/>
      <c r="AN46" s="1832"/>
      <c r="AO46" s="1832"/>
      <c r="AP46" s="1832"/>
      <c r="AQ46" s="1832"/>
      <c r="AR46" s="1832"/>
      <c r="AS46" s="1832"/>
      <c r="AT46" s="1832"/>
      <c r="AU46" s="1832"/>
      <c r="AV46" s="1832"/>
      <c r="AW46" s="1832"/>
      <c r="AX46" s="1832"/>
      <c r="AY46" s="1832"/>
      <c r="AZ46" s="1832"/>
      <c r="BA46" s="1832"/>
      <c r="BB46" s="1832"/>
      <c r="BC46" s="1832"/>
      <c r="BD46" s="1832"/>
      <c r="BE46" s="1832"/>
      <c r="BF46" s="1832"/>
    </row>
    <row r="47" spans="2:59" ht="5.0999999999999996" customHeight="1" x14ac:dyDescent="0.2">
      <c r="B47" s="1929"/>
      <c r="C47" s="1923"/>
      <c r="D47" s="1923"/>
      <c r="E47" s="1923"/>
      <c r="F47" s="1849"/>
      <c r="G47" s="1832"/>
      <c r="H47" s="1832"/>
      <c r="I47" s="1832"/>
      <c r="J47" s="1849"/>
      <c r="K47" s="1832"/>
      <c r="L47" s="1832"/>
      <c r="M47" s="1832"/>
      <c r="N47" s="1849"/>
      <c r="O47" s="1832"/>
      <c r="P47" s="1832"/>
      <c r="Q47" s="1832"/>
      <c r="R47" s="1849"/>
      <c r="S47" s="1832"/>
      <c r="T47" s="1832"/>
      <c r="U47" s="1832"/>
      <c r="V47" s="1849"/>
      <c r="W47" s="1832"/>
      <c r="X47" s="1832"/>
      <c r="Y47" s="1832"/>
      <c r="Z47" s="1849"/>
      <c r="AA47" s="1832"/>
      <c r="AB47" s="1832"/>
      <c r="AC47" s="1832"/>
      <c r="AD47" s="1849"/>
      <c r="AE47" s="1832"/>
      <c r="AF47" s="1832"/>
      <c r="AG47" s="1832"/>
      <c r="AH47" s="1849"/>
      <c r="AI47" s="1832"/>
      <c r="AJ47" s="1832"/>
      <c r="AK47" s="1832"/>
      <c r="AL47" s="1849"/>
      <c r="AM47" s="1832"/>
      <c r="AN47" s="1832"/>
      <c r="AO47" s="1832"/>
      <c r="AP47" s="1849"/>
      <c r="AQ47" s="1832"/>
      <c r="AR47" s="1832"/>
      <c r="AS47" s="1832"/>
      <c r="AT47" s="1849"/>
      <c r="AU47" s="1832"/>
      <c r="AV47" s="1832"/>
      <c r="AW47" s="1832"/>
      <c r="AX47" s="1849"/>
      <c r="AY47" s="1832"/>
      <c r="AZ47" s="1832"/>
      <c r="BA47" s="1832"/>
      <c r="BB47" s="1849"/>
      <c r="BC47" s="1832"/>
      <c r="BD47" s="1832"/>
      <c r="BE47" s="1832"/>
      <c r="BF47" s="1849"/>
    </row>
    <row r="48" spans="2:59" ht="5.0999999999999996" customHeight="1" x14ac:dyDescent="0.2">
      <c r="B48" s="1929"/>
      <c r="C48" s="1923"/>
      <c r="D48" s="1923"/>
      <c r="E48" s="1923"/>
      <c r="F48" s="1849"/>
      <c r="G48" s="1832"/>
      <c r="H48" s="1832"/>
      <c r="I48" s="1832"/>
      <c r="J48" s="1849"/>
      <c r="K48" s="1832"/>
      <c r="L48" s="1832"/>
      <c r="M48" s="1832"/>
      <c r="N48" s="1849"/>
      <c r="O48" s="1832"/>
      <c r="P48" s="1832"/>
      <c r="Q48" s="1832"/>
      <c r="R48" s="1849"/>
      <c r="S48" s="1832"/>
      <c r="T48" s="1832"/>
      <c r="U48" s="1832"/>
      <c r="V48" s="1849"/>
      <c r="W48" s="1832"/>
      <c r="X48" s="1832"/>
      <c r="Y48" s="1832"/>
      <c r="Z48" s="1849"/>
      <c r="AA48" s="1832"/>
      <c r="AB48" s="1832"/>
      <c r="AC48" s="1832"/>
      <c r="AD48" s="1849"/>
      <c r="AE48" s="1832"/>
      <c r="AF48" s="1832"/>
      <c r="AG48" s="1832"/>
      <c r="AH48" s="1849"/>
      <c r="AI48" s="1832"/>
      <c r="AJ48" s="1832"/>
      <c r="AK48" s="1832"/>
      <c r="AL48" s="1849"/>
      <c r="AM48" s="1832"/>
      <c r="AN48" s="1832"/>
      <c r="AO48" s="1832"/>
      <c r="AP48" s="1849"/>
      <c r="AQ48" s="1832"/>
      <c r="AR48" s="1832"/>
      <c r="AS48" s="1832"/>
      <c r="AT48" s="1849"/>
      <c r="AU48" s="1832"/>
      <c r="AV48" s="1832"/>
      <c r="AW48" s="1832"/>
      <c r="AX48" s="1849"/>
      <c r="AY48" s="1832"/>
      <c r="AZ48" s="1832"/>
      <c r="BA48" s="1832"/>
      <c r="BB48" s="1849"/>
      <c r="BC48" s="1832"/>
      <c r="BD48" s="1832"/>
      <c r="BE48" s="1832"/>
      <c r="BF48" s="1849"/>
    </row>
    <row r="49" spans="2:59" ht="9.9499999999999993" customHeight="1" x14ac:dyDescent="0.2">
      <c r="B49" s="4209">
        <v>7</v>
      </c>
      <c r="C49" s="1923"/>
      <c r="D49" s="1923"/>
      <c r="E49" s="1923"/>
      <c r="F49" s="4194"/>
      <c r="G49" s="1832"/>
      <c r="H49" s="1832"/>
      <c r="I49" s="1832"/>
      <c r="J49" s="4194"/>
      <c r="K49" s="1832"/>
      <c r="L49" s="1832"/>
      <c r="M49" s="1832"/>
      <c r="N49" s="4194"/>
      <c r="O49" s="1832"/>
      <c r="P49" s="1832"/>
      <c r="Q49" s="1832"/>
      <c r="R49" s="4194"/>
      <c r="S49" s="1832"/>
      <c r="T49" s="1832"/>
      <c r="U49" s="1832"/>
      <c r="V49" s="4194"/>
      <c r="W49" s="1832"/>
      <c r="X49" s="1832"/>
      <c r="Y49" s="1832"/>
      <c r="Z49" s="4194"/>
      <c r="AA49" s="1832"/>
      <c r="AB49" s="1832"/>
      <c r="AC49" s="1832"/>
      <c r="AD49" s="4194"/>
      <c r="AE49" s="1832"/>
      <c r="AF49" s="1832"/>
      <c r="AG49" s="1832"/>
      <c r="AH49" s="4194"/>
      <c r="AI49" s="1832"/>
      <c r="AJ49" s="1832"/>
      <c r="AK49" s="1832"/>
      <c r="AL49" s="4194"/>
      <c r="AM49" s="1832"/>
      <c r="AN49" s="1832"/>
      <c r="AO49" s="1832"/>
      <c r="AP49" s="4194"/>
      <c r="AQ49" s="1832"/>
      <c r="AR49" s="1832"/>
      <c r="AS49" s="1832"/>
      <c r="AT49" s="4194"/>
      <c r="AU49" s="1832"/>
      <c r="AV49" s="1832"/>
      <c r="AW49" s="1832"/>
      <c r="AX49" s="4194"/>
      <c r="AY49" s="1832"/>
      <c r="AZ49" s="1832"/>
      <c r="BA49" s="1832"/>
      <c r="BB49" s="4194"/>
      <c r="BC49" s="1832"/>
      <c r="BD49" s="1832"/>
      <c r="BE49" s="1832"/>
      <c r="BF49" s="4194"/>
    </row>
    <row r="50" spans="2:59" ht="5.0999999999999996" customHeight="1" x14ac:dyDescent="0.2">
      <c r="B50" s="4210"/>
      <c r="C50" s="1924"/>
      <c r="D50" s="1924"/>
      <c r="E50" s="1924"/>
      <c r="F50" s="4195"/>
      <c r="G50" s="1832"/>
      <c r="H50" s="1926"/>
      <c r="I50" s="1832"/>
      <c r="J50" s="4195"/>
      <c r="K50" s="1832"/>
      <c r="L50" s="1926"/>
      <c r="M50" s="1832"/>
      <c r="N50" s="4195"/>
      <c r="O50" s="1832"/>
      <c r="P50" s="1926"/>
      <c r="Q50" s="1832"/>
      <c r="R50" s="4195"/>
      <c r="S50" s="1832"/>
      <c r="T50" s="1926"/>
      <c r="U50" s="1832"/>
      <c r="V50" s="4195"/>
      <c r="W50" s="1832"/>
      <c r="X50" s="1926"/>
      <c r="Y50" s="1832"/>
      <c r="Z50" s="4195"/>
      <c r="AA50" s="1832"/>
      <c r="AB50" s="1926"/>
      <c r="AC50" s="1832"/>
      <c r="AD50" s="4195"/>
      <c r="AE50" s="1832"/>
      <c r="AF50" s="1926"/>
      <c r="AG50" s="1832"/>
      <c r="AH50" s="4195"/>
      <c r="AI50" s="1832"/>
      <c r="AJ50" s="1926"/>
      <c r="AK50" s="1832"/>
      <c r="AL50" s="4195"/>
      <c r="AM50" s="1832"/>
      <c r="AN50" s="1926"/>
      <c r="AO50" s="1832"/>
      <c r="AP50" s="4195"/>
      <c r="AQ50" s="1832"/>
      <c r="AR50" s="1926"/>
      <c r="AS50" s="1832"/>
      <c r="AT50" s="4195"/>
      <c r="AU50" s="1832"/>
      <c r="AV50" s="1926"/>
      <c r="AW50" s="1832"/>
      <c r="AX50" s="4195"/>
      <c r="AY50" s="1832"/>
      <c r="AZ50" s="1926"/>
      <c r="BA50" s="1832"/>
      <c r="BB50" s="4195"/>
      <c r="BC50" s="1832"/>
      <c r="BD50" s="1926"/>
      <c r="BE50" s="1832"/>
      <c r="BF50" s="4195"/>
      <c r="BG50" s="1927"/>
    </row>
    <row r="51" spans="2:59" ht="9.9499999999999993" customHeight="1" x14ac:dyDescent="0.2">
      <c r="B51" s="4211"/>
      <c r="C51" s="1923"/>
      <c r="D51" s="1923"/>
      <c r="E51" s="1923"/>
      <c r="F51" s="4196"/>
      <c r="G51" s="1832"/>
      <c r="H51" s="1832"/>
      <c r="I51" s="1832"/>
      <c r="J51" s="4196"/>
      <c r="K51" s="1832"/>
      <c r="L51" s="1832"/>
      <c r="M51" s="1832"/>
      <c r="N51" s="4196"/>
      <c r="O51" s="1832"/>
      <c r="P51" s="1832"/>
      <c r="Q51" s="1832"/>
      <c r="R51" s="4196"/>
      <c r="S51" s="1832"/>
      <c r="T51" s="1832"/>
      <c r="U51" s="1832"/>
      <c r="V51" s="4196"/>
      <c r="W51" s="1832"/>
      <c r="X51" s="1832"/>
      <c r="Y51" s="1832"/>
      <c r="Z51" s="4196"/>
      <c r="AA51" s="1832"/>
      <c r="AB51" s="1832"/>
      <c r="AC51" s="1832"/>
      <c r="AD51" s="4196"/>
      <c r="AE51" s="1832"/>
      <c r="AF51" s="1832"/>
      <c r="AG51" s="1832"/>
      <c r="AH51" s="4196"/>
      <c r="AI51" s="1832"/>
      <c r="AJ51" s="1832"/>
      <c r="AK51" s="1832"/>
      <c r="AL51" s="4196"/>
      <c r="AM51" s="1832"/>
      <c r="AN51" s="1832"/>
      <c r="AO51" s="1832"/>
      <c r="AP51" s="4196"/>
      <c r="AQ51" s="1832"/>
      <c r="AR51" s="1832"/>
      <c r="AS51" s="1832"/>
      <c r="AT51" s="4196"/>
      <c r="AU51" s="1832"/>
      <c r="AV51" s="1832"/>
      <c r="AW51" s="1832"/>
      <c r="AX51" s="4196"/>
      <c r="AY51" s="1832"/>
      <c r="AZ51" s="1832"/>
      <c r="BA51" s="1832"/>
      <c r="BB51" s="4196"/>
      <c r="BC51" s="1832"/>
      <c r="BD51" s="1832"/>
      <c r="BE51" s="1832"/>
      <c r="BF51" s="4196"/>
    </row>
    <row r="52" spans="2:59" ht="5.0999999999999996" customHeight="1" x14ac:dyDescent="0.2">
      <c r="B52" s="1928"/>
      <c r="C52" s="1923"/>
      <c r="D52" s="1923"/>
      <c r="E52" s="1923"/>
      <c r="F52" s="1832"/>
      <c r="G52" s="1832"/>
      <c r="H52" s="1832"/>
      <c r="I52" s="1832"/>
      <c r="J52" s="1832"/>
      <c r="K52" s="1832"/>
      <c r="L52" s="1832"/>
      <c r="M52" s="1832"/>
      <c r="N52" s="1832"/>
      <c r="O52" s="1832"/>
      <c r="P52" s="1832"/>
      <c r="Q52" s="1832"/>
      <c r="R52" s="1832"/>
      <c r="S52" s="1832"/>
      <c r="T52" s="1832"/>
      <c r="U52" s="1832"/>
      <c r="V52" s="1832"/>
      <c r="W52" s="1832"/>
      <c r="X52" s="1832"/>
      <c r="Y52" s="1832"/>
      <c r="Z52" s="1832"/>
      <c r="AA52" s="1832"/>
      <c r="AB52" s="1832"/>
      <c r="AC52" s="1832"/>
      <c r="AD52" s="1832"/>
      <c r="AE52" s="1832"/>
      <c r="AF52" s="1832"/>
      <c r="AG52" s="1832"/>
      <c r="AH52" s="1832"/>
      <c r="AI52" s="1832"/>
      <c r="AJ52" s="1832"/>
      <c r="AK52" s="1832"/>
      <c r="AL52" s="1832"/>
      <c r="AM52" s="1832"/>
      <c r="AN52" s="1832"/>
      <c r="AO52" s="1832"/>
      <c r="AP52" s="1832"/>
      <c r="AQ52" s="1832"/>
      <c r="AR52" s="1832"/>
      <c r="AS52" s="1832"/>
      <c r="AT52" s="1832"/>
      <c r="AU52" s="1832"/>
      <c r="AV52" s="1832"/>
      <c r="AW52" s="1832"/>
      <c r="AX52" s="1832"/>
      <c r="AY52" s="1832"/>
      <c r="AZ52" s="1832"/>
      <c r="BA52" s="1832"/>
      <c r="BB52" s="1832"/>
      <c r="BC52" s="1832"/>
      <c r="BD52" s="1832"/>
      <c r="BE52" s="1832"/>
      <c r="BF52" s="1832"/>
    </row>
    <row r="53" spans="2:59" ht="5.0999999999999996" customHeight="1" x14ac:dyDescent="0.2">
      <c r="B53" s="1929"/>
      <c r="C53" s="1923"/>
      <c r="D53" s="1923"/>
      <c r="E53" s="1923"/>
      <c r="F53" s="1849"/>
      <c r="G53" s="1832"/>
      <c r="H53" s="1832"/>
      <c r="I53" s="1832"/>
      <c r="J53" s="1849"/>
      <c r="K53" s="1832"/>
      <c r="L53" s="1832"/>
      <c r="M53" s="1832"/>
      <c r="N53" s="1849"/>
      <c r="O53" s="1832"/>
      <c r="P53" s="1832"/>
      <c r="Q53" s="1832"/>
      <c r="R53" s="1849"/>
      <c r="S53" s="1832"/>
      <c r="T53" s="1832"/>
      <c r="U53" s="1832"/>
      <c r="V53" s="1849"/>
      <c r="W53" s="1832"/>
      <c r="X53" s="1832"/>
      <c r="Y53" s="1832"/>
      <c r="Z53" s="1849"/>
      <c r="AA53" s="1832"/>
      <c r="AB53" s="1832"/>
      <c r="AC53" s="1832"/>
      <c r="AD53" s="1849"/>
      <c r="AE53" s="1832"/>
      <c r="AF53" s="1832"/>
      <c r="AG53" s="1832"/>
      <c r="AH53" s="1849"/>
      <c r="AI53" s="1832"/>
      <c r="AJ53" s="1832"/>
      <c r="AK53" s="1832"/>
      <c r="AL53" s="1849"/>
      <c r="AM53" s="1832"/>
      <c r="AN53" s="1832"/>
      <c r="AO53" s="1832"/>
      <c r="AP53" s="1849"/>
      <c r="AQ53" s="1832"/>
      <c r="AR53" s="1832"/>
      <c r="AS53" s="1832"/>
      <c r="AT53" s="1849"/>
      <c r="AU53" s="1832"/>
      <c r="AV53" s="1832"/>
      <c r="AW53" s="1832"/>
      <c r="AX53" s="1849"/>
      <c r="AY53" s="1832"/>
      <c r="AZ53" s="1832"/>
      <c r="BA53" s="1832"/>
      <c r="BB53" s="1849"/>
      <c r="BC53" s="1832"/>
      <c r="BD53" s="1832"/>
      <c r="BE53" s="1832"/>
      <c r="BF53" s="1849"/>
    </row>
    <row r="54" spans="2:59" ht="5.0999999999999996" customHeight="1" x14ac:dyDescent="0.2">
      <c r="B54" s="1929"/>
      <c r="C54" s="1923"/>
      <c r="D54" s="1923"/>
      <c r="E54" s="1923"/>
      <c r="F54" s="1849"/>
      <c r="G54" s="1832"/>
      <c r="H54" s="1832"/>
      <c r="I54" s="1832"/>
      <c r="J54" s="1849"/>
      <c r="K54" s="1832"/>
      <c r="L54" s="1832"/>
      <c r="M54" s="1832"/>
      <c r="N54" s="1849"/>
      <c r="O54" s="1832"/>
      <c r="P54" s="1832"/>
      <c r="Q54" s="1832"/>
      <c r="R54" s="1849"/>
      <c r="S54" s="1832"/>
      <c r="T54" s="1832"/>
      <c r="U54" s="1832"/>
      <c r="V54" s="1849"/>
      <c r="W54" s="1832"/>
      <c r="X54" s="1832"/>
      <c r="Y54" s="1832"/>
      <c r="Z54" s="1849"/>
      <c r="AA54" s="1832"/>
      <c r="AB54" s="1832"/>
      <c r="AC54" s="1832"/>
      <c r="AD54" s="1849"/>
      <c r="AE54" s="1832"/>
      <c r="AF54" s="1832"/>
      <c r="AG54" s="1832"/>
      <c r="AH54" s="1849"/>
      <c r="AI54" s="1832"/>
      <c r="AJ54" s="1832"/>
      <c r="AK54" s="1832"/>
      <c r="AL54" s="1849"/>
      <c r="AM54" s="1832"/>
      <c r="AN54" s="1832"/>
      <c r="AO54" s="1832"/>
      <c r="AP54" s="1849"/>
      <c r="AQ54" s="1832"/>
      <c r="AR54" s="1832"/>
      <c r="AS54" s="1832"/>
      <c r="AT54" s="1849"/>
      <c r="AU54" s="1832"/>
      <c r="AV54" s="1832"/>
      <c r="AW54" s="1832"/>
      <c r="AX54" s="1849"/>
      <c r="AY54" s="1832"/>
      <c r="AZ54" s="1832"/>
      <c r="BA54" s="1832"/>
      <c r="BB54" s="1849"/>
      <c r="BC54" s="1832"/>
      <c r="BD54" s="1832"/>
      <c r="BE54" s="1832"/>
      <c r="BF54" s="1849"/>
    </row>
    <row r="55" spans="2:59" ht="9.9499999999999993" customHeight="1" x14ac:dyDescent="0.2">
      <c r="B55" s="4209">
        <v>8</v>
      </c>
      <c r="C55" s="1923"/>
      <c r="D55" s="1923"/>
      <c r="E55" s="1923"/>
      <c r="F55" s="4194"/>
      <c r="G55" s="1832"/>
      <c r="H55" s="1832"/>
      <c r="I55" s="1832"/>
      <c r="J55" s="4194"/>
      <c r="K55" s="1832"/>
      <c r="L55" s="1832"/>
      <c r="M55" s="1832"/>
      <c r="N55" s="4194"/>
      <c r="O55" s="1832"/>
      <c r="P55" s="1832"/>
      <c r="Q55" s="1832"/>
      <c r="R55" s="4194"/>
      <c r="S55" s="1832"/>
      <c r="T55" s="1832"/>
      <c r="U55" s="1832"/>
      <c r="V55" s="4194"/>
      <c r="W55" s="1832"/>
      <c r="X55" s="1832"/>
      <c r="Y55" s="1832"/>
      <c r="Z55" s="4194"/>
      <c r="AA55" s="1832"/>
      <c r="AB55" s="1832"/>
      <c r="AC55" s="1832"/>
      <c r="AD55" s="4194"/>
      <c r="AE55" s="1832"/>
      <c r="AF55" s="1832"/>
      <c r="AG55" s="1832"/>
      <c r="AH55" s="4194"/>
      <c r="AI55" s="1832"/>
      <c r="AJ55" s="1832"/>
      <c r="AK55" s="1832"/>
      <c r="AL55" s="4194"/>
      <c r="AM55" s="1832"/>
      <c r="AN55" s="1832"/>
      <c r="AO55" s="1832"/>
      <c r="AP55" s="4194"/>
      <c r="AQ55" s="1832"/>
      <c r="AR55" s="1832"/>
      <c r="AS55" s="1832"/>
      <c r="AT55" s="4194"/>
      <c r="AU55" s="1832"/>
      <c r="AV55" s="1832"/>
      <c r="AW55" s="1832"/>
      <c r="AX55" s="4194"/>
      <c r="AY55" s="1832"/>
      <c r="AZ55" s="1832"/>
      <c r="BA55" s="1832"/>
      <c r="BB55" s="4194"/>
      <c r="BC55" s="1832"/>
      <c r="BD55" s="1832"/>
      <c r="BE55" s="1832"/>
      <c r="BF55" s="4194"/>
    </row>
    <row r="56" spans="2:59" ht="5.0999999999999996" customHeight="1" x14ac:dyDescent="0.2">
      <c r="B56" s="4210"/>
      <c r="C56" s="1924"/>
      <c r="D56" s="1924"/>
      <c r="E56" s="1924"/>
      <c r="F56" s="4195"/>
      <c r="G56" s="1832"/>
      <c r="H56" s="1926"/>
      <c r="I56" s="1832"/>
      <c r="J56" s="4195"/>
      <c r="K56" s="1832"/>
      <c r="L56" s="1926"/>
      <c r="M56" s="1832"/>
      <c r="N56" s="4195"/>
      <c r="O56" s="1832"/>
      <c r="P56" s="1926"/>
      <c r="Q56" s="1832"/>
      <c r="R56" s="4195"/>
      <c r="S56" s="1832"/>
      <c r="T56" s="1926"/>
      <c r="U56" s="1832"/>
      <c r="V56" s="4195"/>
      <c r="W56" s="1832"/>
      <c r="X56" s="1926"/>
      <c r="Y56" s="1832"/>
      <c r="Z56" s="4195"/>
      <c r="AA56" s="1832"/>
      <c r="AB56" s="1926"/>
      <c r="AC56" s="1832"/>
      <c r="AD56" s="4195"/>
      <c r="AE56" s="1832"/>
      <c r="AF56" s="1926"/>
      <c r="AG56" s="1832"/>
      <c r="AH56" s="4195"/>
      <c r="AI56" s="1832"/>
      <c r="AJ56" s="1926"/>
      <c r="AK56" s="1832"/>
      <c r="AL56" s="4195"/>
      <c r="AM56" s="1832"/>
      <c r="AN56" s="1926"/>
      <c r="AO56" s="1832"/>
      <c r="AP56" s="4195"/>
      <c r="AQ56" s="1832"/>
      <c r="AR56" s="1926"/>
      <c r="AS56" s="1832"/>
      <c r="AT56" s="4195"/>
      <c r="AU56" s="1832"/>
      <c r="AV56" s="1926"/>
      <c r="AW56" s="1832"/>
      <c r="AX56" s="4195"/>
      <c r="AY56" s="1832"/>
      <c r="AZ56" s="1926"/>
      <c r="BA56" s="1832"/>
      <c r="BB56" s="4195"/>
      <c r="BC56" s="1832"/>
      <c r="BD56" s="1926"/>
      <c r="BE56" s="1832"/>
      <c r="BF56" s="4195"/>
      <c r="BG56" s="1927"/>
    </row>
    <row r="57" spans="2:59" ht="9.9499999999999993" customHeight="1" x14ac:dyDescent="0.2">
      <c r="B57" s="4211"/>
      <c r="C57" s="1923"/>
      <c r="D57" s="1923"/>
      <c r="E57" s="1923"/>
      <c r="F57" s="4196"/>
      <c r="G57" s="1832"/>
      <c r="H57" s="1832"/>
      <c r="I57" s="1832"/>
      <c r="J57" s="4196"/>
      <c r="K57" s="1832"/>
      <c r="L57" s="1832"/>
      <c r="M57" s="1832"/>
      <c r="N57" s="4196"/>
      <c r="O57" s="1832"/>
      <c r="P57" s="1832"/>
      <c r="Q57" s="1832"/>
      <c r="R57" s="4196"/>
      <c r="S57" s="1832"/>
      <c r="T57" s="1832"/>
      <c r="U57" s="1832"/>
      <c r="V57" s="4196"/>
      <c r="W57" s="1832"/>
      <c r="X57" s="1832"/>
      <c r="Y57" s="1832"/>
      <c r="Z57" s="4196"/>
      <c r="AA57" s="1832"/>
      <c r="AB57" s="1832"/>
      <c r="AC57" s="1832"/>
      <c r="AD57" s="4196"/>
      <c r="AE57" s="1832"/>
      <c r="AF57" s="1832"/>
      <c r="AG57" s="1832"/>
      <c r="AH57" s="4196"/>
      <c r="AI57" s="1832"/>
      <c r="AJ57" s="1832"/>
      <c r="AK57" s="1832"/>
      <c r="AL57" s="4196"/>
      <c r="AM57" s="1832"/>
      <c r="AN57" s="1832"/>
      <c r="AO57" s="1832"/>
      <c r="AP57" s="4196"/>
      <c r="AQ57" s="1832"/>
      <c r="AR57" s="1832"/>
      <c r="AS57" s="1832"/>
      <c r="AT57" s="4196"/>
      <c r="AU57" s="1832"/>
      <c r="AV57" s="1832"/>
      <c r="AW57" s="1832"/>
      <c r="AX57" s="4196"/>
      <c r="AY57" s="1832"/>
      <c r="AZ57" s="1832"/>
      <c r="BA57" s="1832"/>
      <c r="BB57" s="4196"/>
      <c r="BC57" s="1832"/>
      <c r="BD57" s="1832"/>
      <c r="BE57" s="1832"/>
      <c r="BF57" s="4196"/>
    </row>
    <row r="58" spans="2:59" ht="5.0999999999999996" customHeight="1" x14ac:dyDescent="0.2">
      <c r="B58" s="1928"/>
      <c r="C58" s="1923"/>
      <c r="D58" s="1923"/>
      <c r="E58" s="1923"/>
      <c r="F58" s="1832"/>
      <c r="G58" s="1832"/>
      <c r="H58" s="1832"/>
      <c r="I58" s="1832"/>
      <c r="J58" s="1832"/>
      <c r="K58" s="1832"/>
      <c r="L58" s="1832"/>
      <c r="M58" s="1832"/>
      <c r="N58" s="1832"/>
      <c r="O58" s="1832"/>
      <c r="P58" s="1832"/>
      <c r="Q58" s="1832"/>
      <c r="R58" s="1832"/>
      <c r="S58" s="1832"/>
      <c r="T58" s="1832"/>
      <c r="U58" s="1832"/>
      <c r="V58" s="1832"/>
      <c r="W58" s="1832"/>
      <c r="X58" s="1832"/>
      <c r="Y58" s="1832"/>
      <c r="Z58" s="1832"/>
      <c r="AA58" s="1832"/>
      <c r="AB58" s="1832"/>
      <c r="AC58" s="1832"/>
      <c r="AD58" s="1832"/>
      <c r="AE58" s="1832"/>
      <c r="AF58" s="1832"/>
      <c r="AG58" s="1832"/>
      <c r="AH58" s="1832"/>
      <c r="AI58" s="1832"/>
      <c r="AJ58" s="1832"/>
      <c r="AK58" s="1832"/>
      <c r="AL58" s="1832"/>
      <c r="AM58" s="1832"/>
      <c r="AN58" s="1832"/>
      <c r="AO58" s="1832"/>
      <c r="AP58" s="1832"/>
      <c r="AQ58" s="1832"/>
      <c r="AR58" s="1832"/>
      <c r="AS58" s="1832"/>
      <c r="AT58" s="1832"/>
      <c r="AU58" s="1832"/>
      <c r="AV58" s="1832"/>
      <c r="AW58" s="1832"/>
      <c r="AX58" s="1832"/>
      <c r="AY58" s="1832"/>
      <c r="AZ58" s="1832"/>
      <c r="BA58" s="1832"/>
      <c r="BB58" s="1832"/>
      <c r="BC58" s="1832"/>
      <c r="BD58" s="1832"/>
      <c r="BE58" s="1832"/>
      <c r="BF58" s="1832"/>
    </row>
    <row r="59" spans="2:59" ht="5.0999999999999996" customHeight="1" x14ac:dyDescent="0.2">
      <c r="B59" s="1929"/>
      <c r="C59" s="1923"/>
      <c r="D59" s="1923"/>
      <c r="E59" s="1923"/>
      <c r="F59" s="1849"/>
      <c r="G59" s="1832"/>
      <c r="H59" s="1832"/>
      <c r="I59" s="1832"/>
      <c r="J59" s="1849"/>
      <c r="K59" s="1832"/>
      <c r="L59" s="1832"/>
      <c r="M59" s="1832"/>
      <c r="N59" s="1849"/>
      <c r="O59" s="1832"/>
      <c r="P59" s="1832"/>
      <c r="Q59" s="1832"/>
      <c r="R59" s="1849"/>
      <c r="S59" s="1832"/>
      <c r="T59" s="1832"/>
      <c r="U59" s="1832"/>
      <c r="V59" s="1849"/>
      <c r="W59" s="1832"/>
      <c r="X59" s="1832"/>
      <c r="Y59" s="1832"/>
      <c r="Z59" s="1849"/>
      <c r="AA59" s="1832"/>
      <c r="AB59" s="1832"/>
      <c r="AC59" s="1832"/>
      <c r="AD59" s="1849"/>
      <c r="AE59" s="1832"/>
      <c r="AF59" s="1832"/>
      <c r="AG59" s="1832"/>
      <c r="AH59" s="1849"/>
      <c r="AI59" s="1832"/>
      <c r="AJ59" s="1832"/>
      <c r="AK59" s="1832"/>
      <c r="AL59" s="1849"/>
      <c r="AM59" s="1832"/>
      <c r="AN59" s="1832"/>
      <c r="AO59" s="1832"/>
      <c r="AP59" s="1849"/>
      <c r="AQ59" s="1832"/>
      <c r="AR59" s="1832"/>
      <c r="AS59" s="1832"/>
      <c r="AT59" s="1849"/>
      <c r="AU59" s="1832"/>
      <c r="AV59" s="1832"/>
      <c r="AW59" s="1832"/>
      <c r="AX59" s="1849"/>
      <c r="AY59" s="1832"/>
      <c r="AZ59" s="1832"/>
      <c r="BA59" s="1832"/>
      <c r="BB59" s="1849"/>
      <c r="BC59" s="1832"/>
      <c r="BD59" s="1832"/>
      <c r="BE59" s="1832"/>
      <c r="BF59" s="1849"/>
    </row>
    <row r="60" spans="2:59" ht="5.0999999999999996" customHeight="1" x14ac:dyDescent="0.2">
      <c r="B60" s="1929"/>
      <c r="C60" s="1923"/>
      <c r="D60" s="1923"/>
      <c r="E60" s="1923"/>
      <c r="F60" s="1849"/>
      <c r="G60" s="1832"/>
      <c r="H60" s="1832"/>
      <c r="I60" s="1832"/>
      <c r="J60" s="1849"/>
      <c r="K60" s="1832"/>
      <c r="L60" s="1832"/>
      <c r="M60" s="1832"/>
      <c r="N60" s="1849"/>
      <c r="O60" s="1832"/>
      <c r="P60" s="1832"/>
      <c r="Q60" s="1832"/>
      <c r="R60" s="1849"/>
      <c r="S60" s="1832"/>
      <c r="T60" s="1832"/>
      <c r="U60" s="1832"/>
      <c r="V60" s="1849"/>
      <c r="W60" s="1832"/>
      <c r="X60" s="1832"/>
      <c r="Y60" s="1832"/>
      <c r="Z60" s="1849"/>
      <c r="AA60" s="1832"/>
      <c r="AB60" s="1832"/>
      <c r="AC60" s="1832"/>
      <c r="AD60" s="1849"/>
      <c r="AE60" s="1832"/>
      <c r="AF60" s="1832"/>
      <c r="AG60" s="1832"/>
      <c r="AH60" s="1849"/>
      <c r="AI60" s="1832"/>
      <c r="AJ60" s="1832"/>
      <c r="AK60" s="1832"/>
      <c r="AL60" s="1849"/>
      <c r="AM60" s="1832"/>
      <c r="AN60" s="1832"/>
      <c r="AO60" s="1832"/>
      <c r="AP60" s="1849"/>
      <c r="AQ60" s="1832"/>
      <c r="AR60" s="1832"/>
      <c r="AS60" s="1832"/>
      <c r="AT60" s="1849"/>
      <c r="AU60" s="1832"/>
      <c r="AV60" s="1832"/>
      <c r="AW60" s="1832"/>
      <c r="AX60" s="1849"/>
      <c r="AY60" s="1832"/>
      <c r="AZ60" s="1832"/>
      <c r="BA60" s="1832"/>
      <c r="BB60" s="1849"/>
      <c r="BC60" s="1832"/>
      <c r="BD60" s="1832"/>
      <c r="BE60" s="1832"/>
      <c r="BF60" s="1849"/>
    </row>
    <row r="61" spans="2:59" ht="9.9499999999999993" customHeight="1" x14ac:dyDescent="0.2">
      <c r="B61" s="4209">
        <v>9</v>
      </c>
      <c r="C61" s="1923"/>
      <c r="D61" s="1923"/>
      <c r="E61" s="1923"/>
      <c r="F61" s="4194"/>
      <c r="G61" s="1832"/>
      <c r="H61" s="1832"/>
      <c r="I61" s="1832"/>
      <c r="J61" s="4194"/>
      <c r="K61" s="1832"/>
      <c r="L61" s="1832"/>
      <c r="M61" s="1832"/>
      <c r="N61" s="4194"/>
      <c r="O61" s="1832"/>
      <c r="P61" s="1832"/>
      <c r="Q61" s="1832"/>
      <c r="R61" s="4194"/>
      <c r="S61" s="1832"/>
      <c r="T61" s="1832"/>
      <c r="U61" s="1832"/>
      <c r="V61" s="4194"/>
      <c r="W61" s="1832"/>
      <c r="X61" s="1832"/>
      <c r="Y61" s="1832"/>
      <c r="Z61" s="4194"/>
      <c r="AA61" s="1832"/>
      <c r="AB61" s="1832"/>
      <c r="AC61" s="1832"/>
      <c r="AD61" s="4194"/>
      <c r="AE61" s="1832"/>
      <c r="AF61" s="1832"/>
      <c r="AG61" s="1832"/>
      <c r="AH61" s="4194"/>
      <c r="AI61" s="1832"/>
      <c r="AJ61" s="1832"/>
      <c r="AK61" s="1832"/>
      <c r="AL61" s="4194"/>
      <c r="AM61" s="1832"/>
      <c r="AN61" s="1832"/>
      <c r="AO61" s="1832"/>
      <c r="AP61" s="4194"/>
      <c r="AQ61" s="1832"/>
      <c r="AR61" s="1832"/>
      <c r="AS61" s="1832"/>
      <c r="AT61" s="4194"/>
      <c r="AU61" s="1832"/>
      <c r="AV61" s="1832"/>
      <c r="AW61" s="1832"/>
      <c r="AX61" s="4194"/>
      <c r="AY61" s="1832"/>
      <c r="AZ61" s="1832"/>
      <c r="BA61" s="1832"/>
      <c r="BB61" s="4194"/>
      <c r="BC61" s="1832"/>
      <c r="BD61" s="1832"/>
      <c r="BE61" s="1832"/>
      <c r="BF61" s="4194"/>
    </row>
    <row r="62" spans="2:59" ht="5.0999999999999996" customHeight="1" x14ac:dyDescent="0.2">
      <c r="B62" s="4210"/>
      <c r="C62" s="1924"/>
      <c r="D62" s="1924"/>
      <c r="E62" s="1924"/>
      <c r="F62" s="4195"/>
      <c r="G62" s="1832"/>
      <c r="H62" s="1926"/>
      <c r="I62" s="1832"/>
      <c r="J62" s="4195"/>
      <c r="K62" s="1832"/>
      <c r="L62" s="1926"/>
      <c r="M62" s="1832"/>
      <c r="N62" s="4195"/>
      <c r="O62" s="1832"/>
      <c r="P62" s="1926"/>
      <c r="Q62" s="1832"/>
      <c r="R62" s="4195"/>
      <c r="S62" s="1832"/>
      <c r="T62" s="1926"/>
      <c r="U62" s="1832"/>
      <c r="V62" s="4195"/>
      <c r="W62" s="1832"/>
      <c r="X62" s="1926"/>
      <c r="Y62" s="1832"/>
      <c r="Z62" s="4195"/>
      <c r="AA62" s="1832"/>
      <c r="AB62" s="1926"/>
      <c r="AC62" s="1832"/>
      <c r="AD62" s="4195"/>
      <c r="AE62" s="1832"/>
      <c r="AF62" s="1926"/>
      <c r="AG62" s="1832"/>
      <c r="AH62" s="4195"/>
      <c r="AI62" s="1832"/>
      <c r="AJ62" s="1926"/>
      <c r="AK62" s="1832"/>
      <c r="AL62" s="4195"/>
      <c r="AM62" s="1832"/>
      <c r="AN62" s="1926"/>
      <c r="AO62" s="1832"/>
      <c r="AP62" s="4195"/>
      <c r="AQ62" s="1832"/>
      <c r="AR62" s="1926"/>
      <c r="AS62" s="1832"/>
      <c r="AT62" s="4195"/>
      <c r="AU62" s="1832"/>
      <c r="AV62" s="1926"/>
      <c r="AW62" s="1832"/>
      <c r="AX62" s="4195"/>
      <c r="AY62" s="1832"/>
      <c r="AZ62" s="1926"/>
      <c r="BA62" s="1832"/>
      <c r="BB62" s="4195"/>
      <c r="BC62" s="1832"/>
      <c r="BD62" s="1926"/>
      <c r="BE62" s="1832"/>
      <c r="BF62" s="4195"/>
      <c r="BG62" s="1927"/>
    </row>
    <row r="63" spans="2:59" ht="9.9499999999999993" customHeight="1" x14ac:dyDescent="0.2">
      <c r="B63" s="4211"/>
      <c r="C63" s="1923"/>
      <c r="D63" s="1923"/>
      <c r="E63" s="1923"/>
      <c r="F63" s="4196"/>
      <c r="G63" s="1832"/>
      <c r="H63" s="1832"/>
      <c r="I63" s="1832"/>
      <c r="J63" s="4196"/>
      <c r="K63" s="1832"/>
      <c r="L63" s="1832"/>
      <c r="M63" s="1832"/>
      <c r="N63" s="4196"/>
      <c r="O63" s="1832"/>
      <c r="P63" s="1832"/>
      <c r="Q63" s="1832"/>
      <c r="R63" s="4196"/>
      <c r="S63" s="1832"/>
      <c r="T63" s="1832"/>
      <c r="U63" s="1832"/>
      <c r="V63" s="4196"/>
      <c r="W63" s="1832"/>
      <c r="X63" s="1832"/>
      <c r="Y63" s="1832"/>
      <c r="Z63" s="4196"/>
      <c r="AA63" s="1832"/>
      <c r="AB63" s="1832"/>
      <c r="AC63" s="1832"/>
      <c r="AD63" s="4196"/>
      <c r="AE63" s="1832"/>
      <c r="AF63" s="1832"/>
      <c r="AG63" s="1832"/>
      <c r="AH63" s="4196"/>
      <c r="AI63" s="1832"/>
      <c r="AJ63" s="1832"/>
      <c r="AK63" s="1832"/>
      <c r="AL63" s="4196"/>
      <c r="AM63" s="1832"/>
      <c r="AN63" s="1832"/>
      <c r="AO63" s="1832"/>
      <c r="AP63" s="4196"/>
      <c r="AQ63" s="1832"/>
      <c r="AR63" s="1832"/>
      <c r="AS63" s="1832"/>
      <c r="AT63" s="4196"/>
      <c r="AU63" s="1832"/>
      <c r="AV63" s="1832"/>
      <c r="AW63" s="1832"/>
      <c r="AX63" s="4196"/>
      <c r="AY63" s="1832"/>
      <c r="AZ63" s="1832"/>
      <c r="BA63" s="1832"/>
      <c r="BB63" s="4196"/>
      <c r="BC63" s="1832"/>
      <c r="BD63" s="1832"/>
      <c r="BE63" s="1832"/>
      <c r="BF63" s="4196"/>
    </row>
    <row r="64" spans="2:59" ht="5.0999999999999996" customHeight="1" x14ac:dyDescent="0.2">
      <c r="B64" s="1929"/>
      <c r="C64" s="1923"/>
      <c r="D64" s="1923"/>
      <c r="E64" s="1923"/>
      <c r="F64" s="1849"/>
      <c r="G64" s="1832"/>
      <c r="H64" s="1832"/>
      <c r="I64" s="1832"/>
      <c r="J64" s="1849"/>
      <c r="K64" s="1832"/>
      <c r="L64" s="1832"/>
      <c r="M64" s="1832"/>
      <c r="N64" s="1849"/>
      <c r="O64" s="1832"/>
      <c r="P64" s="1832"/>
      <c r="Q64" s="1832"/>
      <c r="R64" s="1849"/>
      <c r="S64" s="1832"/>
      <c r="T64" s="1832"/>
      <c r="U64" s="1832"/>
      <c r="V64" s="1849"/>
      <c r="W64" s="1832"/>
      <c r="X64" s="1832"/>
      <c r="Y64" s="1832"/>
      <c r="Z64" s="1849"/>
      <c r="AA64" s="1832"/>
      <c r="AB64" s="1832"/>
      <c r="AC64" s="1832"/>
      <c r="AD64" s="1849"/>
      <c r="AE64" s="1832"/>
      <c r="AF64" s="1832"/>
      <c r="AG64" s="1832"/>
      <c r="AH64" s="1849"/>
      <c r="AI64" s="1832"/>
      <c r="AJ64" s="1832"/>
      <c r="AK64" s="1832"/>
      <c r="AL64" s="1849"/>
      <c r="AM64" s="1832"/>
      <c r="AN64" s="1832"/>
      <c r="AO64" s="1832"/>
      <c r="AP64" s="1849"/>
      <c r="AQ64" s="1832"/>
      <c r="AR64" s="1832"/>
      <c r="AS64" s="1832"/>
      <c r="AT64" s="1849"/>
      <c r="AU64" s="1832"/>
      <c r="AV64" s="1832"/>
      <c r="AW64" s="1832"/>
      <c r="AX64" s="1849"/>
      <c r="AY64" s="1832"/>
      <c r="AZ64" s="1832"/>
      <c r="BA64" s="1832"/>
      <c r="BB64" s="1849"/>
      <c r="BC64" s="1832"/>
      <c r="BD64" s="1832"/>
      <c r="BE64" s="1832"/>
      <c r="BF64" s="1849"/>
    </row>
    <row r="65" spans="2:59" ht="5.0999999999999996" customHeight="1" x14ac:dyDescent="0.2">
      <c r="B65" s="1929"/>
      <c r="C65" s="1923"/>
      <c r="D65" s="1923"/>
      <c r="E65" s="1923"/>
      <c r="F65" s="1849"/>
      <c r="G65" s="1832"/>
      <c r="H65" s="1832"/>
      <c r="I65" s="1832"/>
      <c r="J65" s="1849"/>
      <c r="K65" s="1832"/>
      <c r="L65" s="1832"/>
      <c r="M65" s="1832"/>
      <c r="N65" s="1849"/>
      <c r="O65" s="1832"/>
      <c r="P65" s="1832"/>
      <c r="Q65" s="1832"/>
      <c r="R65" s="1849"/>
      <c r="S65" s="1832"/>
      <c r="T65" s="1832"/>
      <c r="U65" s="1832"/>
      <c r="V65" s="1849"/>
      <c r="W65" s="1832"/>
      <c r="X65" s="1832"/>
      <c r="Y65" s="1832"/>
      <c r="Z65" s="1849"/>
      <c r="AA65" s="1832"/>
      <c r="AB65" s="1832"/>
      <c r="AC65" s="1832"/>
      <c r="AD65" s="1849"/>
      <c r="AE65" s="1832"/>
      <c r="AF65" s="1832"/>
      <c r="AG65" s="1832"/>
      <c r="AH65" s="1849"/>
      <c r="AI65" s="1832"/>
      <c r="AJ65" s="1832"/>
      <c r="AK65" s="1832"/>
      <c r="AL65" s="1849"/>
      <c r="AM65" s="1832"/>
      <c r="AN65" s="1832"/>
      <c r="AO65" s="1832"/>
      <c r="AP65" s="1849"/>
      <c r="AQ65" s="1832"/>
      <c r="AR65" s="1832"/>
      <c r="AS65" s="1832"/>
      <c r="AT65" s="1849"/>
      <c r="AU65" s="1832"/>
      <c r="AV65" s="1832"/>
      <c r="AW65" s="1832"/>
      <c r="AX65" s="1849"/>
      <c r="AY65" s="1832"/>
      <c r="AZ65" s="1832"/>
      <c r="BA65" s="1832"/>
      <c r="BB65" s="1849"/>
      <c r="BC65" s="1832"/>
      <c r="BD65" s="1832"/>
      <c r="BE65" s="1832"/>
      <c r="BF65" s="1849"/>
    </row>
    <row r="66" spans="2:59" s="1923" customFormat="1" ht="9.9499999999999993" customHeight="1" x14ac:dyDescent="0.2">
      <c r="B66" s="4197" t="s">
        <v>1859</v>
      </c>
      <c r="F66" s="4182">
        <f>BB9+1</f>
        <v>38677</v>
      </c>
      <c r="G66" s="4183"/>
      <c r="H66" s="4183"/>
      <c r="I66" s="4183"/>
      <c r="J66" s="4184"/>
      <c r="K66" s="1832"/>
      <c r="L66" s="1832"/>
      <c r="M66" s="1832"/>
      <c r="N66" s="4182">
        <f>F66+1</f>
        <v>38678</v>
      </c>
      <c r="O66" s="4183"/>
      <c r="P66" s="4183"/>
      <c r="Q66" s="4183"/>
      <c r="R66" s="4184"/>
      <c r="S66" s="1832"/>
      <c r="T66" s="1832"/>
      <c r="U66" s="1832"/>
      <c r="V66" s="4182">
        <f>N66+1</f>
        <v>38679</v>
      </c>
      <c r="W66" s="4183"/>
      <c r="X66" s="4183"/>
      <c r="Y66" s="4183"/>
      <c r="Z66" s="4184"/>
      <c r="AA66" s="1832"/>
      <c r="AB66" s="1832"/>
      <c r="AC66" s="1832"/>
      <c r="AD66" s="4182">
        <f>V66+1</f>
        <v>38680</v>
      </c>
      <c r="AE66" s="4183"/>
      <c r="AF66" s="4183"/>
      <c r="AG66" s="4183"/>
      <c r="AH66" s="4184"/>
      <c r="AI66" s="1832"/>
      <c r="AJ66" s="1832"/>
      <c r="AK66" s="1832"/>
      <c r="AL66" s="4182">
        <f>AD66+1</f>
        <v>38681</v>
      </c>
      <c r="AM66" s="4183"/>
      <c r="AN66" s="4183"/>
      <c r="AO66" s="4183"/>
      <c r="AP66" s="4184"/>
      <c r="AQ66" s="1832"/>
      <c r="AT66" s="4182">
        <f>AL66+1</f>
        <v>38682</v>
      </c>
      <c r="AU66" s="4183"/>
      <c r="AV66" s="4183"/>
      <c r="AW66" s="4183"/>
      <c r="AX66" s="4184"/>
      <c r="BB66" s="4182">
        <f>AT66+1</f>
        <v>38683</v>
      </c>
      <c r="BC66" s="4183"/>
      <c r="BD66" s="4183"/>
      <c r="BE66" s="4183"/>
      <c r="BF66" s="4184"/>
    </row>
    <row r="67" spans="2:59" s="1923" customFormat="1" ht="4.5" customHeight="1" x14ac:dyDescent="0.2">
      <c r="B67" s="4198"/>
      <c r="C67" s="1924"/>
      <c r="D67" s="1924"/>
      <c r="E67" s="1924"/>
      <c r="F67" s="4185"/>
      <c r="G67" s="4186"/>
      <c r="H67" s="4186"/>
      <c r="I67" s="4186"/>
      <c r="J67" s="4187"/>
      <c r="K67" s="1832"/>
      <c r="L67" s="1832"/>
      <c r="M67" s="1832"/>
      <c r="N67" s="4185"/>
      <c r="O67" s="4186"/>
      <c r="P67" s="4186"/>
      <c r="Q67" s="4186"/>
      <c r="R67" s="4187"/>
      <c r="S67" s="1832"/>
      <c r="T67" s="1832"/>
      <c r="U67" s="1832"/>
      <c r="V67" s="4185"/>
      <c r="W67" s="4186"/>
      <c r="X67" s="4186"/>
      <c r="Y67" s="4186"/>
      <c r="Z67" s="4187"/>
      <c r="AA67" s="1832"/>
      <c r="AB67" s="1832"/>
      <c r="AC67" s="1832"/>
      <c r="AD67" s="4185"/>
      <c r="AE67" s="4186"/>
      <c r="AF67" s="4186"/>
      <c r="AG67" s="4186"/>
      <c r="AH67" s="4187"/>
      <c r="AI67" s="1832"/>
      <c r="AJ67" s="1832"/>
      <c r="AK67" s="1832"/>
      <c r="AL67" s="4185"/>
      <c r="AM67" s="4186"/>
      <c r="AN67" s="4186"/>
      <c r="AO67" s="4186"/>
      <c r="AP67" s="4187"/>
      <c r="AQ67" s="1832"/>
      <c r="AR67" s="1924"/>
      <c r="AT67" s="4185"/>
      <c r="AU67" s="4186"/>
      <c r="AV67" s="4186"/>
      <c r="AW67" s="4186"/>
      <c r="AX67" s="4187"/>
      <c r="BB67" s="4185"/>
      <c r="BC67" s="4186"/>
      <c r="BD67" s="4186"/>
      <c r="BE67" s="4186"/>
      <c r="BF67" s="4187"/>
    </row>
    <row r="68" spans="2:59" s="1923" customFormat="1" ht="9.9499999999999993" customHeight="1" thickBot="1" x14ac:dyDescent="0.25">
      <c r="B68" s="4199"/>
      <c r="F68" s="4188"/>
      <c r="G68" s="4189"/>
      <c r="H68" s="4189"/>
      <c r="I68" s="4189"/>
      <c r="J68" s="4190"/>
      <c r="K68" s="1832"/>
      <c r="L68" s="1832"/>
      <c r="M68" s="1832"/>
      <c r="N68" s="4188"/>
      <c r="O68" s="4189"/>
      <c r="P68" s="4189"/>
      <c r="Q68" s="4189"/>
      <c r="R68" s="4190"/>
      <c r="S68" s="1832"/>
      <c r="T68" s="1832"/>
      <c r="U68" s="1832"/>
      <c r="V68" s="4188"/>
      <c r="W68" s="4189"/>
      <c r="X68" s="4189"/>
      <c r="Y68" s="4189"/>
      <c r="Z68" s="4190"/>
      <c r="AA68" s="1832"/>
      <c r="AB68" s="1832"/>
      <c r="AC68" s="1832"/>
      <c r="AD68" s="4188"/>
      <c r="AE68" s="4189"/>
      <c r="AF68" s="4189"/>
      <c r="AG68" s="4189"/>
      <c r="AH68" s="4190"/>
      <c r="AI68" s="1832"/>
      <c r="AJ68" s="1832"/>
      <c r="AK68" s="1832"/>
      <c r="AL68" s="4188"/>
      <c r="AM68" s="4189"/>
      <c r="AN68" s="4189"/>
      <c r="AO68" s="4189"/>
      <c r="AP68" s="4190"/>
      <c r="AQ68" s="1832"/>
      <c r="AT68" s="4188"/>
      <c r="AU68" s="4189"/>
      <c r="AV68" s="4189"/>
      <c r="AW68" s="4189"/>
      <c r="AX68" s="4190"/>
      <c r="BB68" s="4188"/>
      <c r="BC68" s="4189"/>
      <c r="BD68" s="4189"/>
      <c r="BE68" s="4189"/>
      <c r="BF68" s="4190"/>
    </row>
    <row r="69" spans="2:59" ht="5.0999999999999996" customHeight="1" x14ac:dyDescent="0.2">
      <c r="B69" s="1928"/>
      <c r="C69" s="1923"/>
      <c r="D69" s="1923"/>
      <c r="E69" s="1923"/>
      <c r="F69" s="1832"/>
      <c r="G69" s="1832"/>
      <c r="H69" s="1832"/>
      <c r="I69" s="1832"/>
      <c r="J69" s="1832"/>
      <c r="K69" s="1832"/>
      <c r="L69" s="1832"/>
      <c r="M69" s="1832"/>
      <c r="N69" s="1832"/>
      <c r="O69" s="1832"/>
      <c r="P69" s="1832"/>
      <c r="Q69" s="1832"/>
      <c r="R69" s="1832"/>
      <c r="S69" s="1832"/>
      <c r="T69" s="1832"/>
      <c r="U69" s="1832"/>
      <c r="V69" s="1832"/>
      <c r="W69" s="1832"/>
      <c r="X69" s="1832"/>
      <c r="Y69" s="1832"/>
      <c r="Z69" s="1832"/>
      <c r="AA69" s="1832"/>
      <c r="AB69" s="1832"/>
      <c r="AC69" s="1832"/>
      <c r="AD69" s="1832"/>
      <c r="AE69" s="1832"/>
      <c r="AF69" s="1832"/>
      <c r="AG69" s="1832"/>
      <c r="AH69" s="1832"/>
      <c r="AI69" s="1832"/>
      <c r="AJ69" s="1832"/>
      <c r="AK69" s="1832"/>
      <c r="AL69" s="1832"/>
      <c r="AM69" s="1832"/>
      <c r="AN69" s="1832"/>
      <c r="AO69" s="1832"/>
      <c r="AP69" s="1832"/>
      <c r="AQ69" s="1832"/>
      <c r="AR69" s="1832"/>
      <c r="AS69" s="1832"/>
      <c r="AT69" s="1832"/>
      <c r="AU69" s="1832"/>
      <c r="AV69" s="1832"/>
      <c r="AW69" s="1832"/>
      <c r="AX69" s="1832"/>
      <c r="AY69" s="1832"/>
      <c r="AZ69" s="1832"/>
      <c r="BA69" s="1832"/>
      <c r="BB69" s="1832"/>
      <c r="BC69" s="1832"/>
      <c r="BD69" s="1832"/>
      <c r="BE69" s="1832"/>
      <c r="BF69" s="1832"/>
    </row>
    <row r="70" spans="2:59" ht="5.0999999999999996" customHeight="1" x14ac:dyDescent="0.2">
      <c r="B70" s="1929"/>
      <c r="C70" s="1923"/>
      <c r="D70" s="1923"/>
      <c r="E70" s="1923"/>
      <c r="F70" s="1849"/>
      <c r="G70" s="1832"/>
      <c r="H70" s="1832"/>
      <c r="I70" s="1832"/>
      <c r="J70" s="1849"/>
      <c r="K70" s="1832"/>
      <c r="L70" s="1832"/>
      <c r="M70" s="1832"/>
      <c r="N70" s="1849"/>
      <c r="O70" s="1832"/>
      <c r="P70" s="1832"/>
      <c r="Q70" s="1832"/>
      <c r="R70" s="1849"/>
      <c r="S70" s="1832"/>
      <c r="T70" s="1832"/>
      <c r="U70" s="1832"/>
      <c r="V70" s="1849"/>
      <c r="W70" s="1832"/>
      <c r="X70" s="1832"/>
      <c r="Y70" s="1832"/>
      <c r="Z70" s="1849"/>
      <c r="AA70" s="1832"/>
      <c r="AB70" s="1832"/>
      <c r="AC70" s="1832"/>
      <c r="AD70" s="1849"/>
      <c r="AE70" s="1832"/>
      <c r="AF70" s="1832"/>
      <c r="AG70" s="1832"/>
      <c r="AH70" s="1849"/>
      <c r="AI70" s="1832"/>
      <c r="AJ70" s="1832"/>
      <c r="AK70" s="1832"/>
      <c r="AL70" s="1849"/>
      <c r="AM70" s="1832"/>
      <c r="AN70" s="1832"/>
      <c r="AO70" s="1832"/>
      <c r="AP70" s="1849"/>
      <c r="AQ70" s="1832"/>
      <c r="AR70" s="1832"/>
      <c r="AS70" s="1832"/>
      <c r="AT70" s="1849"/>
      <c r="AU70" s="1832"/>
      <c r="AV70" s="1832"/>
      <c r="AW70" s="1832"/>
      <c r="AX70" s="1849"/>
      <c r="AY70" s="1832"/>
      <c r="AZ70" s="1832"/>
      <c r="BA70" s="1832"/>
      <c r="BB70" s="1849"/>
      <c r="BC70" s="1832"/>
      <c r="BD70" s="1832"/>
      <c r="BE70" s="1832"/>
      <c r="BF70" s="1849"/>
    </row>
    <row r="71" spans="2:59" ht="5.0999999999999996" customHeight="1" x14ac:dyDescent="0.2">
      <c r="B71" s="1929"/>
      <c r="C71" s="1923"/>
      <c r="D71" s="1923"/>
      <c r="E71" s="1923"/>
      <c r="F71" s="1849"/>
      <c r="G71" s="1832"/>
      <c r="H71" s="1832"/>
      <c r="I71" s="1832"/>
      <c r="J71" s="1849"/>
      <c r="K71" s="1832"/>
      <c r="L71" s="1832"/>
      <c r="M71" s="1832"/>
      <c r="N71" s="1849"/>
      <c r="O71" s="1832"/>
      <c r="P71" s="1832"/>
      <c r="Q71" s="1832"/>
      <c r="R71" s="1849"/>
      <c r="S71" s="1832"/>
      <c r="T71" s="1832"/>
      <c r="U71" s="1832"/>
      <c r="V71" s="1849"/>
      <c r="W71" s="1832"/>
      <c r="X71" s="1832"/>
      <c r="Y71" s="1832"/>
      <c r="Z71" s="1849"/>
      <c r="AA71" s="1832"/>
      <c r="AB71" s="1832"/>
      <c r="AC71" s="1832"/>
      <c r="AD71" s="1849"/>
      <c r="AE71" s="1832"/>
      <c r="AF71" s="1832"/>
      <c r="AG71" s="1832"/>
      <c r="AH71" s="1849"/>
      <c r="AI71" s="1832"/>
      <c r="AJ71" s="1832"/>
      <c r="AK71" s="1832"/>
      <c r="AL71" s="1849"/>
      <c r="AM71" s="1832"/>
      <c r="AN71" s="1832"/>
      <c r="AO71" s="1832"/>
      <c r="AP71" s="1849"/>
      <c r="AQ71" s="1832"/>
      <c r="AR71" s="1832"/>
      <c r="AS71" s="1832"/>
      <c r="AT71" s="1849"/>
      <c r="AU71" s="1832"/>
      <c r="AV71" s="1832"/>
      <c r="AW71" s="1832"/>
      <c r="AX71" s="1849"/>
      <c r="AY71" s="1832"/>
      <c r="AZ71" s="1832"/>
      <c r="BA71" s="1832"/>
      <c r="BB71" s="1849"/>
      <c r="BC71" s="1832"/>
      <c r="BD71" s="1832"/>
      <c r="BE71" s="1832"/>
      <c r="BF71" s="1849"/>
    </row>
    <row r="72" spans="2:59" ht="9.9499999999999993" customHeight="1" x14ac:dyDescent="0.2">
      <c r="B72" s="4209">
        <v>10</v>
      </c>
      <c r="C72" s="1923"/>
      <c r="D72" s="1923"/>
      <c r="E72" s="1923"/>
      <c r="F72" s="4194"/>
      <c r="G72" s="1832"/>
      <c r="H72" s="1832"/>
      <c r="I72" s="1832"/>
      <c r="J72" s="4194"/>
      <c r="K72" s="1832"/>
      <c r="L72" s="1832"/>
      <c r="M72" s="1832"/>
      <c r="N72" s="4194"/>
      <c r="O72" s="1832"/>
      <c r="P72" s="1832"/>
      <c r="Q72" s="1832"/>
      <c r="R72" s="4194"/>
      <c r="S72" s="1832"/>
      <c r="T72" s="1832"/>
      <c r="U72" s="1832"/>
      <c r="V72" s="4194"/>
      <c r="W72" s="1832"/>
      <c r="X72" s="1832"/>
      <c r="Y72" s="1832"/>
      <c r="Z72" s="4194"/>
      <c r="AA72" s="1832"/>
      <c r="AB72" s="1832"/>
      <c r="AC72" s="1832"/>
      <c r="AD72" s="4194"/>
      <c r="AE72" s="1832"/>
      <c r="AF72" s="1832"/>
      <c r="AG72" s="1832"/>
      <c r="AH72" s="4194"/>
      <c r="AI72" s="1832"/>
      <c r="AJ72" s="1832"/>
      <c r="AK72" s="1832"/>
      <c r="AL72" s="4194"/>
      <c r="AM72" s="1832"/>
      <c r="AN72" s="1832"/>
      <c r="AO72" s="1832"/>
      <c r="AP72" s="4194"/>
      <c r="AQ72" s="1832"/>
      <c r="AR72" s="1832"/>
      <c r="AS72" s="1832"/>
      <c r="AT72" s="4194"/>
      <c r="AU72" s="1832"/>
      <c r="AV72" s="1832"/>
      <c r="AW72" s="1832"/>
      <c r="AX72" s="4194"/>
      <c r="AY72" s="1832"/>
      <c r="AZ72" s="1832"/>
      <c r="BA72" s="1832"/>
      <c r="BB72" s="4194"/>
      <c r="BC72" s="1832"/>
      <c r="BD72" s="1832"/>
      <c r="BE72" s="1832"/>
      <c r="BF72" s="4194"/>
    </row>
    <row r="73" spans="2:59" ht="5.0999999999999996" customHeight="1" x14ac:dyDescent="0.2">
      <c r="B73" s="4210"/>
      <c r="C73" s="1924"/>
      <c r="D73" s="1924"/>
      <c r="E73" s="1924"/>
      <c r="F73" s="4195"/>
      <c r="G73" s="1832"/>
      <c r="H73" s="1926"/>
      <c r="I73" s="1832"/>
      <c r="J73" s="4195"/>
      <c r="K73" s="1832"/>
      <c r="L73" s="1926"/>
      <c r="M73" s="1832"/>
      <c r="N73" s="4195"/>
      <c r="O73" s="1832"/>
      <c r="P73" s="1926"/>
      <c r="Q73" s="1832"/>
      <c r="R73" s="4195"/>
      <c r="S73" s="1832"/>
      <c r="T73" s="1926"/>
      <c r="U73" s="1832"/>
      <c r="V73" s="4195"/>
      <c r="W73" s="1832"/>
      <c r="X73" s="1926"/>
      <c r="Y73" s="1832"/>
      <c r="Z73" s="4195"/>
      <c r="AA73" s="1832"/>
      <c r="AB73" s="1926"/>
      <c r="AC73" s="1832"/>
      <c r="AD73" s="4195"/>
      <c r="AE73" s="1832"/>
      <c r="AF73" s="1926"/>
      <c r="AG73" s="1832"/>
      <c r="AH73" s="4195"/>
      <c r="AI73" s="1832"/>
      <c r="AJ73" s="1926"/>
      <c r="AK73" s="1832"/>
      <c r="AL73" s="4195"/>
      <c r="AM73" s="1832"/>
      <c r="AN73" s="1926"/>
      <c r="AO73" s="1832"/>
      <c r="AP73" s="4195"/>
      <c r="AQ73" s="1832"/>
      <c r="AR73" s="1926"/>
      <c r="AS73" s="1832"/>
      <c r="AT73" s="4195"/>
      <c r="AU73" s="1832"/>
      <c r="AV73" s="1926"/>
      <c r="AW73" s="1832"/>
      <c r="AX73" s="4195"/>
      <c r="AY73" s="1832"/>
      <c r="AZ73" s="1926"/>
      <c r="BA73" s="1832"/>
      <c r="BB73" s="4195"/>
      <c r="BC73" s="1832"/>
      <c r="BD73" s="1926"/>
      <c r="BE73" s="1832"/>
      <c r="BF73" s="4195"/>
      <c r="BG73" s="1927"/>
    </row>
    <row r="74" spans="2:59" ht="9.9499999999999993" customHeight="1" x14ac:dyDescent="0.2">
      <c r="B74" s="4211"/>
      <c r="C74" s="1923"/>
      <c r="D74" s="1923"/>
      <c r="E74" s="1923"/>
      <c r="F74" s="4196"/>
      <c r="G74" s="1832"/>
      <c r="H74" s="1832"/>
      <c r="I74" s="1832"/>
      <c r="J74" s="4196"/>
      <c r="K74" s="1832"/>
      <c r="L74" s="1832"/>
      <c r="M74" s="1832"/>
      <c r="N74" s="4196"/>
      <c r="O74" s="1832"/>
      <c r="P74" s="1832"/>
      <c r="Q74" s="1832"/>
      <c r="R74" s="4196"/>
      <c r="S74" s="1832"/>
      <c r="T74" s="1832"/>
      <c r="U74" s="1832"/>
      <c r="V74" s="4196"/>
      <c r="W74" s="1832"/>
      <c r="X74" s="1832"/>
      <c r="Y74" s="1832"/>
      <c r="Z74" s="4196"/>
      <c r="AA74" s="1832"/>
      <c r="AB74" s="1832"/>
      <c r="AC74" s="1832"/>
      <c r="AD74" s="4196"/>
      <c r="AE74" s="1832"/>
      <c r="AF74" s="1832"/>
      <c r="AG74" s="1832"/>
      <c r="AH74" s="4196"/>
      <c r="AI74" s="1832"/>
      <c r="AJ74" s="1832"/>
      <c r="AK74" s="1832"/>
      <c r="AL74" s="4196"/>
      <c r="AM74" s="1832"/>
      <c r="AN74" s="1832"/>
      <c r="AO74" s="1832"/>
      <c r="AP74" s="4196"/>
      <c r="AQ74" s="1832"/>
      <c r="AR74" s="1832"/>
      <c r="AS74" s="1832"/>
      <c r="AT74" s="4196"/>
      <c r="AU74" s="1832"/>
      <c r="AV74" s="1832"/>
      <c r="AW74" s="1832"/>
      <c r="AX74" s="4196"/>
      <c r="AY74" s="1832"/>
      <c r="AZ74" s="1832"/>
      <c r="BA74" s="1832"/>
      <c r="BB74" s="4196"/>
      <c r="BC74" s="1832"/>
      <c r="BD74" s="1832"/>
      <c r="BE74" s="1832"/>
      <c r="BF74" s="4196"/>
    </row>
    <row r="75" spans="2:59" ht="5.0999999999999996" customHeight="1" x14ac:dyDescent="0.2">
      <c r="B75" s="1928"/>
      <c r="C75" s="1923"/>
      <c r="D75" s="1923"/>
      <c r="E75" s="1923"/>
      <c r="F75" s="1832"/>
      <c r="G75" s="1832"/>
      <c r="H75" s="1832"/>
      <c r="I75" s="1832"/>
      <c r="J75" s="1832"/>
      <c r="K75" s="1832"/>
      <c r="L75" s="1832"/>
      <c r="M75" s="1832"/>
      <c r="N75" s="1832"/>
      <c r="O75" s="1832"/>
      <c r="P75" s="1832"/>
      <c r="Q75" s="1832"/>
      <c r="R75" s="1832"/>
      <c r="S75" s="1832"/>
      <c r="T75" s="1832"/>
      <c r="U75" s="1832"/>
      <c r="V75" s="1832"/>
      <c r="W75" s="1832"/>
      <c r="X75" s="1832"/>
      <c r="Y75" s="1832"/>
      <c r="Z75" s="1832"/>
      <c r="AA75" s="1832"/>
      <c r="AB75" s="1832"/>
      <c r="AC75" s="1832"/>
      <c r="AD75" s="1832"/>
      <c r="AE75" s="1832"/>
      <c r="AF75" s="1832"/>
      <c r="AG75" s="1832"/>
      <c r="AH75" s="1832"/>
      <c r="AI75" s="1832"/>
      <c r="AJ75" s="1832"/>
      <c r="AK75" s="1832"/>
      <c r="AL75" s="1832"/>
      <c r="AM75" s="1832"/>
      <c r="AN75" s="1832"/>
      <c r="AO75" s="1832"/>
      <c r="AP75" s="1832"/>
      <c r="AQ75" s="1832"/>
      <c r="AR75" s="1832"/>
      <c r="AS75" s="1832"/>
      <c r="AT75" s="1832"/>
      <c r="AU75" s="1832"/>
      <c r="AV75" s="1832"/>
      <c r="AW75" s="1832"/>
      <c r="AX75" s="1832"/>
      <c r="AY75" s="1832"/>
      <c r="AZ75" s="1832"/>
      <c r="BA75" s="1832"/>
      <c r="BB75" s="1832"/>
      <c r="BC75" s="1832"/>
      <c r="BD75" s="1832"/>
      <c r="BE75" s="1832"/>
      <c r="BF75" s="1832"/>
    </row>
    <row r="76" spans="2:59" ht="5.0999999999999996" customHeight="1" x14ac:dyDescent="0.2">
      <c r="B76" s="1929"/>
      <c r="C76" s="1923"/>
      <c r="D76" s="1923"/>
      <c r="E76" s="1923"/>
      <c r="F76" s="1849"/>
      <c r="G76" s="1832"/>
      <c r="H76" s="1832"/>
      <c r="I76" s="1832"/>
      <c r="J76" s="1849"/>
      <c r="K76" s="1832"/>
      <c r="L76" s="1832"/>
      <c r="M76" s="1832"/>
      <c r="N76" s="1849"/>
      <c r="O76" s="1832"/>
      <c r="P76" s="1832"/>
      <c r="Q76" s="1832"/>
      <c r="R76" s="1849"/>
      <c r="S76" s="1832"/>
      <c r="T76" s="1832"/>
      <c r="U76" s="1832"/>
      <c r="V76" s="1849"/>
      <c r="W76" s="1832"/>
      <c r="X76" s="1832"/>
      <c r="Y76" s="1832"/>
      <c r="Z76" s="1849"/>
      <c r="AA76" s="1832"/>
      <c r="AB76" s="1832"/>
      <c r="AC76" s="1832"/>
      <c r="AD76" s="1849"/>
      <c r="AE76" s="1832"/>
      <c r="AF76" s="1832"/>
      <c r="AG76" s="1832"/>
      <c r="AH76" s="1849"/>
      <c r="AI76" s="1832"/>
      <c r="AJ76" s="1832"/>
      <c r="AK76" s="1832"/>
      <c r="AL76" s="1849"/>
      <c r="AM76" s="1832"/>
      <c r="AN76" s="1832"/>
      <c r="AO76" s="1832"/>
      <c r="AP76" s="1849"/>
      <c r="AQ76" s="1832"/>
      <c r="AR76" s="1832"/>
      <c r="AS76" s="1832"/>
      <c r="AT76" s="1849"/>
      <c r="AU76" s="1832"/>
      <c r="AV76" s="1832"/>
      <c r="AW76" s="1832"/>
      <c r="AX76" s="1849"/>
      <c r="AY76" s="1832"/>
      <c r="AZ76" s="1832"/>
      <c r="BA76" s="1832"/>
      <c r="BB76" s="1849"/>
      <c r="BC76" s="1832"/>
      <c r="BD76" s="1832"/>
      <c r="BE76" s="1832"/>
      <c r="BF76" s="1849"/>
    </row>
    <row r="77" spans="2:59" ht="5.0999999999999996" customHeight="1" x14ac:dyDescent="0.2">
      <c r="B77" s="1929"/>
      <c r="C77" s="1923"/>
      <c r="D77" s="1923"/>
      <c r="E77" s="1923"/>
      <c r="F77" s="1849"/>
      <c r="G77" s="1832"/>
      <c r="H77" s="1832"/>
      <c r="I77" s="1832"/>
      <c r="J77" s="1849"/>
      <c r="K77" s="1832"/>
      <c r="L77" s="1832"/>
      <c r="M77" s="1832"/>
      <c r="N77" s="1849"/>
      <c r="O77" s="1832"/>
      <c r="P77" s="1832"/>
      <c r="Q77" s="1832"/>
      <c r="R77" s="1849"/>
      <c r="S77" s="1832"/>
      <c r="T77" s="1832"/>
      <c r="U77" s="1832"/>
      <c r="V77" s="1849"/>
      <c r="W77" s="1832"/>
      <c r="X77" s="1832"/>
      <c r="Y77" s="1832"/>
      <c r="Z77" s="1849"/>
      <c r="AA77" s="1832"/>
      <c r="AB77" s="1832"/>
      <c r="AC77" s="1832"/>
      <c r="AD77" s="1849"/>
      <c r="AE77" s="1832"/>
      <c r="AF77" s="1832"/>
      <c r="AG77" s="1832"/>
      <c r="AH77" s="1849"/>
      <c r="AI77" s="1832"/>
      <c r="AJ77" s="1832"/>
      <c r="AK77" s="1832"/>
      <c r="AL77" s="1849"/>
      <c r="AM77" s="1832"/>
      <c r="AN77" s="1832"/>
      <c r="AO77" s="1832"/>
      <c r="AP77" s="1849"/>
      <c r="AQ77" s="1832"/>
      <c r="AR77" s="1832"/>
      <c r="AS77" s="1832"/>
      <c r="AT77" s="1849"/>
      <c r="AU77" s="1832"/>
      <c r="AV77" s="1832"/>
      <c r="AW77" s="1832"/>
      <c r="AX77" s="1849"/>
      <c r="AY77" s="1832"/>
      <c r="AZ77" s="1832"/>
      <c r="BA77" s="1832"/>
      <c r="BB77" s="1849"/>
      <c r="BC77" s="1832"/>
      <c r="BD77" s="1832"/>
      <c r="BE77" s="1832"/>
      <c r="BF77" s="1849"/>
    </row>
    <row r="78" spans="2:59" ht="9.9499999999999993" customHeight="1" x14ac:dyDescent="0.2">
      <c r="B78" s="4209">
        <v>11</v>
      </c>
      <c r="C78" s="1923"/>
      <c r="D78" s="1923"/>
      <c r="E78" s="1923"/>
      <c r="F78" s="4194"/>
      <c r="G78" s="1832"/>
      <c r="H78" s="1832"/>
      <c r="I78" s="1832"/>
      <c r="J78" s="4194"/>
      <c r="K78" s="1832"/>
      <c r="L78" s="1832"/>
      <c r="M78" s="1832"/>
      <c r="N78" s="4194"/>
      <c r="O78" s="1832"/>
      <c r="P78" s="1832"/>
      <c r="Q78" s="1832"/>
      <c r="R78" s="4194"/>
      <c r="S78" s="1832"/>
      <c r="T78" s="1832"/>
      <c r="U78" s="1832"/>
      <c r="V78" s="4194"/>
      <c r="W78" s="1832"/>
      <c r="X78" s="1832"/>
      <c r="Y78" s="1832"/>
      <c r="Z78" s="4194"/>
      <c r="AA78" s="1832"/>
      <c r="AB78" s="1832"/>
      <c r="AC78" s="1832"/>
      <c r="AD78" s="4194"/>
      <c r="AE78" s="1832"/>
      <c r="AF78" s="1832"/>
      <c r="AG78" s="1832"/>
      <c r="AH78" s="4194"/>
      <c r="AI78" s="1832"/>
      <c r="AJ78" s="1832"/>
      <c r="AK78" s="1832"/>
      <c r="AL78" s="4194"/>
      <c r="AM78" s="1832"/>
      <c r="AN78" s="1832"/>
      <c r="AO78" s="1832"/>
      <c r="AP78" s="4194"/>
      <c r="AQ78" s="1832"/>
      <c r="AR78" s="1832"/>
      <c r="AS78" s="1832"/>
      <c r="AT78" s="4194"/>
      <c r="AU78" s="1832"/>
      <c r="AV78" s="1832"/>
      <c r="AW78" s="1832"/>
      <c r="AX78" s="4194"/>
      <c r="AY78" s="1832"/>
      <c r="AZ78" s="1832"/>
      <c r="BA78" s="1832"/>
      <c r="BB78" s="4194"/>
      <c r="BC78" s="1832"/>
      <c r="BD78" s="1832"/>
      <c r="BE78" s="1832"/>
      <c r="BF78" s="4194"/>
    </row>
    <row r="79" spans="2:59" ht="5.0999999999999996" customHeight="1" x14ac:dyDescent="0.2">
      <c r="B79" s="4210"/>
      <c r="C79" s="1924"/>
      <c r="D79" s="1924"/>
      <c r="E79" s="1924"/>
      <c r="F79" s="4195"/>
      <c r="G79" s="1832"/>
      <c r="H79" s="1926"/>
      <c r="I79" s="1832"/>
      <c r="J79" s="4195"/>
      <c r="K79" s="1832"/>
      <c r="L79" s="1926"/>
      <c r="M79" s="1832"/>
      <c r="N79" s="4195"/>
      <c r="O79" s="1832"/>
      <c r="P79" s="1926"/>
      <c r="Q79" s="1832"/>
      <c r="R79" s="4195"/>
      <c r="S79" s="1832"/>
      <c r="T79" s="1926"/>
      <c r="U79" s="1832"/>
      <c r="V79" s="4195"/>
      <c r="W79" s="1832"/>
      <c r="X79" s="1926"/>
      <c r="Y79" s="1832"/>
      <c r="Z79" s="4195"/>
      <c r="AA79" s="1832"/>
      <c r="AB79" s="1926"/>
      <c r="AC79" s="1832"/>
      <c r="AD79" s="4195"/>
      <c r="AE79" s="1832"/>
      <c r="AF79" s="1926"/>
      <c r="AG79" s="1832"/>
      <c r="AH79" s="4195"/>
      <c r="AI79" s="1832"/>
      <c r="AJ79" s="1926"/>
      <c r="AK79" s="1832"/>
      <c r="AL79" s="4195"/>
      <c r="AM79" s="1832"/>
      <c r="AN79" s="1926"/>
      <c r="AO79" s="1832"/>
      <c r="AP79" s="4195"/>
      <c r="AQ79" s="1832"/>
      <c r="AR79" s="1926"/>
      <c r="AS79" s="1832"/>
      <c r="AT79" s="4195"/>
      <c r="AU79" s="1832"/>
      <c r="AV79" s="1926"/>
      <c r="AW79" s="1832"/>
      <c r="AX79" s="4195"/>
      <c r="AY79" s="1832"/>
      <c r="AZ79" s="1926"/>
      <c r="BA79" s="1832"/>
      <c r="BB79" s="4195"/>
      <c r="BC79" s="1832"/>
      <c r="BD79" s="1926"/>
      <c r="BE79" s="1832"/>
      <c r="BF79" s="4195"/>
      <c r="BG79" s="1927"/>
    </row>
    <row r="80" spans="2:59" ht="9.9499999999999993" customHeight="1" x14ac:dyDescent="0.2">
      <c r="B80" s="4211"/>
      <c r="C80" s="1923"/>
      <c r="D80" s="1923"/>
      <c r="E80" s="1923"/>
      <c r="F80" s="4196"/>
      <c r="G80" s="1832"/>
      <c r="H80" s="1832"/>
      <c r="I80" s="1832"/>
      <c r="J80" s="4196"/>
      <c r="K80" s="1832"/>
      <c r="L80" s="1832"/>
      <c r="M80" s="1832"/>
      <c r="N80" s="4196"/>
      <c r="O80" s="1832"/>
      <c r="P80" s="1832"/>
      <c r="Q80" s="1832"/>
      <c r="R80" s="4196"/>
      <c r="S80" s="1832"/>
      <c r="T80" s="1832"/>
      <c r="U80" s="1832"/>
      <c r="V80" s="4196"/>
      <c r="W80" s="1832"/>
      <c r="X80" s="1832"/>
      <c r="Y80" s="1832"/>
      <c r="Z80" s="4196"/>
      <c r="AA80" s="1832"/>
      <c r="AB80" s="1832"/>
      <c r="AC80" s="1832"/>
      <c r="AD80" s="4196"/>
      <c r="AE80" s="1832"/>
      <c r="AF80" s="1832"/>
      <c r="AG80" s="1832"/>
      <c r="AH80" s="4196"/>
      <c r="AI80" s="1832"/>
      <c r="AJ80" s="1832"/>
      <c r="AK80" s="1832"/>
      <c r="AL80" s="4196"/>
      <c r="AM80" s="1832"/>
      <c r="AN80" s="1832"/>
      <c r="AO80" s="1832"/>
      <c r="AP80" s="4196"/>
      <c r="AQ80" s="1832"/>
      <c r="AR80" s="1832"/>
      <c r="AS80" s="1832"/>
      <c r="AT80" s="4196"/>
      <c r="AU80" s="1832"/>
      <c r="AV80" s="1832"/>
      <c r="AW80" s="1832"/>
      <c r="AX80" s="4196"/>
      <c r="AY80" s="1832"/>
      <c r="AZ80" s="1832"/>
      <c r="BA80" s="1832"/>
      <c r="BB80" s="4196"/>
      <c r="BC80" s="1832"/>
      <c r="BD80" s="1832"/>
      <c r="BE80" s="1832"/>
      <c r="BF80" s="4196"/>
    </row>
    <row r="81" spans="2:59" ht="5.0999999999999996" customHeight="1" x14ac:dyDescent="0.2">
      <c r="B81" s="1928"/>
      <c r="C81" s="1923"/>
      <c r="D81" s="1923"/>
      <c r="E81" s="1923"/>
      <c r="F81" s="1832"/>
      <c r="G81" s="1832"/>
      <c r="H81" s="1832"/>
      <c r="I81" s="1832"/>
      <c r="J81" s="1832"/>
      <c r="K81" s="1832"/>
      <c r="L81" s="1832"/>
      <c r="M81" s="1832"/>
      <c r="N81" s="1832"/>
      <c r="O81" s="1832"/>
      <c r="P81" s="1832"/>
      <c r="Q81" s="1832"/>
      <c r="R81" s="1832"/>
      <c r="S81" s="1832"/>
      <c r="T81" s="1832"/>
      <c r="U81" s="1832"/>
      <c r="V81" s="1832"/>
      <c r="W81" s="1832"/>
      <c r="X81" s="1832"/>
      <c r="Y81" s="1832"/>
      <c r="Z81" s="1832"/>
      <c r="AA81" s="1832"/>
      <c r="AB81" s="1832"/>
      <c r="AC81" s="1832"/>
      <c r="AD81" s="1832"/>
      <c r="AE81" s="1832"/>
      <c r="AF81" s="1832"/>
      <c r="AG81" s="1832"/>
      <c r="AH81" s="1832"/>
      <c r="AI81" s="1832"/>
      <c r="AJ81" s="1832"/>
      <c r="AK81" s="1832"/>
      <c r="AL81" s="1832"/>
      <c r="AM81" s="1832"/>
      <c r="AN81" s="1832"/>
      <c r="AO81" s="1832"/>
      <c r="AP81" s="1832"/>
      <c r="AQ81" s="1832"/>
      <c r="AR81" s="1832"/>
      <c r="AS81" s="1832"/>
      <c r="AT81" s="1832"/>
      <c r="AU81" s="1832"/>
      <c r="AV81" s="1832"/>
      <c r="AW81" s="1832"/>
      <c r="AX81" s="1832"/>
      <c r="AY81" s="1832"/>
      <c r="AZ81" s="1832"/>
      <c r="BA81" s="1832"/>
      <c r="BB81" s="1832"/>
      <c r="BC81" s="1832"/>
      <c r="BD81" s="1832"/>
      <c r="BE81" s="1832"/>
      <c r="BF81" s="1832"/>
    </row>
    <row r="82" spans="2:59" ht="5.0999999999999996" customHeight="1" x14ac:dyDescent="0.2">
      <c r="B82" s="1929"/>
      <c r="C82" s="1923"/>
      <c r="D82" s="1923"/>
      <c r="E82" s="1923"/>
      <c r="F82" s="1849"/>
      <c r="G82" s="1832"/>
      <c r="H82" s="1832"/>
      <c r="I82" s="1832"/>
      <c r="J82" s="1849"/>
      <c r="K82" s="1832"/>
      <c r="L82" s="1832"/>
      <c r="M82" s="1832"/>
      <c r="N82" s="1849"/>
      <c r="O82" s="1832"/>
      <c r="P82" s="1832"/>
      <c r="Q82" s="1832"/>
      <c r="R82" s="1849"/>
      <c r="S82" s="1832"/>
      <c r="T82" s="1832"/>
      <c r="U82" s="1832"/>
      <c r="V82" s="1849"/>
      <c r="W82" s="1832"/>
      <c r="X82" s="1832"/>
      <c r="Y82" s="1832"/>
      <c r="Z82" s="1849"/>
      <c r="AA82" s="1832"/>
      <c r="AB82" s="1832"/>
      <c r="AC82" s="1832"/>
      <c r="AD82" s="1849"/>
      <c r="AE82" s="1832"/>
      <c r="AF82" s="1832"/>
      <c r="AG82" s="1832"/>
      <c r="AH82" s="1849"/>
      <c r="AI82" s="1832"/>
      <c r="AJ82" s="1832"/>
      <c r="AK82" s="1832"/>
      <c r="AL82" s="1849"/>
      <c r="AM82" s="1832"/>
      <c r="AN82" s="1832"/>
      <c r="AO82" s="1832"/>
      <c r="AP82" s="1849"/>
      <c r="AQ82" s="1832"/>
      <c r="AR82" s="1832"/>
      <c r="AS82" s="1832"/>
      <c r="AT82" s="1849"/>
      <c r="AU82" s="1832"/>
      <c r="AV82" s="1832"/>
      <c r="AW82" s="1832"/>
      <c r="AX82" s="1849"/>
      <c r="AY82" s="1832"/>
      <c r="AZ82" s="1832"/>
      <c r="BA82" s="1832"/>
      <c r="BB82" s="1849"/>
      <c r="BC82" s="1832"/>
      <c r="BD82" s="1832"/>
      <c r="BE82" s="1832"/>
      <c r="BF82" s="1849"/>
    </row>
    <row r="83" spans="2:59" ht="5.0999999999999996" customHeight="1" x14ac:dyDescent="0.2">
      <c r="B83" s="1929"/>
      <c r="C83" s="1923"/>
      <c r="D83" s="1923"/>
      <c r="E83" s="1923"/>
      <c r="F83" s="1849"/>
      <c r="G83" s="1832"/>
      <c r="H83" s="1832"/>
      <c r="I83" s="1832"/>
      <c r="J83" s="1849"/>
      <c r="K83" s="1832"/>
      <c r="L83" s="1832"/>
      <c r="M83" s="1832"/>
      <c r="N83" s="1849"/>
      <c r="O83" s="1832"/>
      <c r="P83" s="1832"/>
      <c r="Q83" s="1832"/>
      <c r="R83" s="1849"/>
      <c r="S83" s="1832"/>
      <c r="T83" s="1832"/>
      <c r="U83" s="1832"/>
      <c r="V83" s="1849"/>
      <c r="W83" s="1832"/>
      <c r="X83" s="1832"/>
      <c r="Y83" s="1832"/>
      <c r="Z83" s="1849"/>
      <c r="AA83" s="1832"/>
      <c r="AB83" s="1832"/>
      <c r="AC83" s="1832"/>
      <c r="AD83" s="1849"/>
      <c r="AE83" s="1832"/>
      <c r="AF83" s="1832"/>
      <c r="AG83" s="1832"/>
      <c r="AH83" s="1849"/>
      <c r="AI83" s="1832"/>
      <c r="AJ83" s="1832"/>
      <c r="AK83" s="1832"/>
      <c r="AL83" s="1849"/>
      <c r="AM83" s="1832"/>
      <c r="AN83" s="1832"/>
      <c r="AO83" s="1832"/>
      <c r="AP83" s="1849"/>
      <c r="AQ83" s="1832"/>
      <c r="AR83" s="1832"/>
      <c r="AS83" s="1832"/>
      <c r="AT83" s="1849"/>
      <c r="AU83" s="1832"/>
      <c r="AV83" s="1832"/>
      <c r="AW83" s="1832"/>
      <c r="AX83" s="1849"/>
      <c r="AY83" s="1832"/>
      <c r="AZ83" s="1832"/>
      <c r="BA83" s="1832"/>
      <c r="BB83" s="1849"/>
      <c r="BC83" s="1832"/>
      <c r="BD83" s="1832"/>
      <c r="BE83" s="1832"/>
      <c r="BF83" s="1849"/>
    </row>
    <row r="84" spans="2:59" ht="9.9499999999999993" customHeight="1" x14ac:dyDescent="0.2">
      <c r="B84" s="4209">
        <v>12</v>
      </c>
      <c r="C84" s="1923"/>
      <c r="D84" s="1923"/>
      <c r="E84" s="1923"/>
      <c r="F84" s="4194"/>
      <c r="G84" s="1832"/>
      <c r="H84" s="1832"/>
      <c r="I84" s="1832"/>
      <c r="J84" s="4194"/>
      <c r="K84" s="1832"/>
      <c r="L84" s="1832"/>
      <c r="M84" s="1832"/>
      <c r="N84" s="4194"/>
      <c r="O84" s="1832"/>
      <c r="P84" s="1832"/>
      <c r="Q84" s="1832"/>
      <c r="R84" s="4194"/>
      <c r="S84" s="1832"/>
      <c r="T84" s="1832"/>
      <c r="U84" s="1832"/>
      <c r="V84" s="4194"/>
      <c r="W84" s="1832"/>
      <c r="X84" s="1832"/>
      <c r="Y84" s="1832"/>
      <c r="Z84" s="4194"/>
      <c r="AA84" s="1832"/>
      <c r="AB84" s="1832"/>
      <c r="AC84" s="1832"/>
      <c r="AD84" s="4194"/>
      <c r="AE84" s="1832"/>
      <c r="AF84" s="1832"/>
      <c r="AG84" s="1832"/>
      <c r="AH84" s="4194"/>
      <c r="AI84" s="1832"/>
      <c r="AJ84" s="1832"/>
      <c r="AK84" s="1832"/>
      <c r="AL84" s="4194"/>
      <c r="AM84" s="1832"/>
      <c r="AN84" s="1832"/>
      <c r="AO84" s="1832"/>
      <c r="AP84" s="4194"/>
      <c r="AQ84" s="1832"/>
      <c r="AR84" s="1832"/>
      <c r="AS84" s="1832"/>
      <c r="AT84" s="4194"/>
      <c r="AU84" s="1832"/>
      <c r="AV84" s="1832"/>
      <c r="AW84" s="1832"/>
      <c r="AX84" s="4194"/>
      <c r="AY84" s="1832"/>
      <c r="AZ84" s="1832"/>
      <c r="BA84" s="1832"/>
      <c r="BB84" s="4194"/>
      <c r="BC84" s="1832"/>
      <c r="BD84" s="1832"/>
      <c r="BE84" s="1832"/>
      <c r="BF84" s="4194"/>
    </row>
    <row r="85" spans="2:59" ht="5.0999999999999996" customHeight="1" x14ac:dyDescent="0.2">
      <c r="B85" s="4210"/>
      <c r="C85" s="1924"/>
      <c r="D85" s="1924"/>
      <c r="E85" s="1924"/>
      <c r="F85" s="4195"/>
      <c r="G85" s="1832"/>
      <c r="H85" s="1926"/>
      <c r="I85" s="1832"/>
      <c r="J85" s="4195"/>
      <c r="K85" s="1832"/>
      <c r="L85" s="1926"/>
      <c r="M85" s="1832"/>
      <c r="N85" s="4195"/>
      <c r="O85" s="1832"/>
      <c r="P85" s="1926"/>
      <c r="Q85" s="1832"/>
      <c r="R85" s="4195"/>
      <c r="S85" s="1832"/>
      <c r="T85" s="1926"/>
      <c r="U85" s="1832"/>
      <c r="V85" s="4195"/>
      <c r="W85" s="1832"/>
      <c r="X85" s="1926"/>
      <c r="Y85" s="1832"/>
      <c r="Z85" s="4195"/>
      <c r="AA85" s="1832"/>
      <c r="AB85" s="1926"/>
      <c r="AC85" s="1832"/>
      <c r="AD85" s="4195"/>
      <c r="AE85" s="1832"/>
      <c r="AF85" s="1926"/>
      <c r="AG85" s="1832"/>
      <c r="AH85" s="4195"/>
      <c r="AI85" s="1832"/>
      <c r="AJ85" s="1926"/>
      <c r="AK85" s="1832"/>
      <c r="AL85" s="4195"/>
      <c r="AM85" s="1832"/>
      <c r="AN85" s="1926"/>
      <c r="AO85" s="1832"/>
      <c r="AP85" s="4195"/>
      <c r="AQ85" s="1832"/>
      <c r="AR85" s="1926"/>
      <c r="AS85" s="1832"/>
      <c r="AT85" s="4195"/>
      <c r="AU85" s="1832"/>
      <c r="AV85" s="1926"/>
      <c r="AW85" s="1832"/>
      <c r="AX85" s="4195"/>
      <c r="AY85" s="1832"/>
      <c r="AZ85" s="1926"/>
      <c r="BA85" s="1832"/>
      <c r="BB85" s="4195"/>
      <c r="BC85" s="1832"/>
      <c r="BD85" s="1926"/>
      <c r="BE85" s="1832"/>
      <c r="BF85" s="4195"/>
      <c r="BG85" s="1927"/>
    </row>
    <row r="86" spans="2:59" ht="9.9499999999999993" customHeight="1" x14ac:dyDescent="0.2">
      <c r="B86" s="4211"/>
      <c r="C86" s="1923"/>
      <c r="D86" s="1923"/>
      <c r="E86" s="1923"/>
      <c r="F86" s="4196"/>
      <c r="G86" s="1832"/>
      <c r="H86" s="1832"/>
      <c r="I86" s="1832"/>
      <c r="J86" s="4196"/>
      <c r="K86" s="1832"/>
      <c r="L86" s="1832"/>
      <c r="M86" s="1832"/>
      <c r="N86" s="4196"/>
      <c r="O86" s="1832"/>
      <c r="P86" s="1832"/>
      <c r="Q86" s="1832"/>
      <c r="R86" s="4196"/>
      <c r="S86" s="1832"/>
      <c r="T86" s="1832"/>
      <c r="U86" s="1832"/>
      <c r="V86" s="4196"/>
      <c r="W86" s="1832"/>
      <c r="X86" s="1832"/>
      <c r="Y86" s="1832"/>
      <c r="Z86" s="4196"/>
      <c r="AA86" s="1832"/>
      <c r="AB86" s="1832"/>
      <c r="AC86" s="1832"/>
      <c r="AD86" s="4196"/>
      <c r="AE86" s="1832"/>
      <c r="AF86" s="1832"/>
      <c r="AG86" s="1832"/>
      <c r="AH86" s="4196"/>
      <c r="AI86" s="1832"/>
      <c r="AJ86" s="1832"/>
      <c r="AK86" s="1832"/>
      <c r="AL86" s="4196"/>
      <c r="AM86" s="1832"/>
      <c r="AN86" s="1832"/>
      <c r="AO86" s="1832"/>
      <c r="AP86" s="4196"/>
      <c r="AQ86" s="1832"/>
      <c r="AR86" s="1832"/>
      <c r="AS86" s="1832"/>
      <c r="AT86" s="4196"/>
      <c r="AU86" s="1832"/>
      <c r="AV86" s="1832"/>
      <c r="AW86" s="1832"/>
      <c r="AX86" s="4196"/>
      <c r="AY86" s="1832"/>
      <c r="AZ86" s="1832"/>
      <c r="BA86" s="1832"/>
      <c r="BB86" s="4196"/>
      <c r="BC86" s="1832"/>
      <c r="BD86" s="1832"/>
      <c r="BE86" s="1832"/>
      <c r="BF86" s="4196"/>
    </row>
    <row r="87" spans="2:59" ht="5.0999999999999996" customHeight="1" x14ac:dyDescent="0.2">
      <c r="B87" s="1928"/>
      <c r="C87" s="1923"/>
      <c r="D87" s="1923"/>
      <c r="E87" s="1923"/>
      <c r="F87" s="1832"/>
      <c r="G87" s="1832"/>
      <c r="H87" s="1832"/>
      <c r="I87" s="1832"/>
      <c r="J87" s="1832"/>
      <c r="K87" s="1832"/>
      <c r="L87" s="1832"/>
      <c r="M87" s="1832"/>
      <c r="N87" s="1832"/>
      <c r="O87" s="1832"/>
      <c r="P87" s="1832"/>
      <c r="Q87" s="1832"/>
      <c r="R87" s="1832"/>
      <c r="S87" s="1832"/>
      <c r="T87" s="1832"/>
      <c r="U87" s="1832"/>
      <c r="V87" s="1832"/>
      <c r="W87" s="1832"/>
      <c r="X87" s="1832"/>
      <c r="Y87" s="1832"/>
      <c r="Z87" s="1832"/>
      <c r="AA87" s="1832"/>
      <c r="AB87" s="1832"/>
      <c r="AC87" s="1832"/>
      <c r="AD87" s="1832"/>
      <c r="AE87" s="1832"/>
      <c r="AF87" s="1832"/>
      <c r="AG87" s="1832"/>
      <c r="AH87" s="1832"/>
      <c r="AI87" s="1832"/>
      <c r="AJ87" s="1832"/>
      <c r="AK87" s="1832"/>
      <c r="AL87" s="1832"/>
      <c r="AM87" s="1832"/>
      <c r="AN87" s="1832"/>
      <c r="AO87" s="1832"/>
      <c r="AP87" s="1832"/>
      <c r="AQ87" s="1832"/>
      <c r="AR87" s="1832"/>
      <c r="AS87" s="1832"/>
      <c r="AT87" s="1832"/>
      <c r="AU87" s="1832"/>
      <c r="AV87" s="1832"/>
      <c r="AW87" s="1832"/>
      <c r="AX87" s="1832"/>
      <c r="AY87" s="1832"/>
      <c r="AZ87" s="1832"/>
      <c r="BA87" s="1832"/>
      <c r="BB87" s="1832"/>
      <c r="BC87" s="1832"/>
      <c r="BD87" s="1832"/>
      <c r="BE87" s="1832"/>
      <c r="BF87" s="1832"/>
    </row>
    <row r="88" spans="2:59" ht="5.0999999999999996" customHeight="1" x14ac:dyDescent="0.2">
      <c r="B88" s="1929"/>
      <c r="C88" s="1923"/>
      <c r="D88" s="1923"/>
      <c r="E88" s="1923"/>
      <c r="F88" s="1849"/>
      <c r="G88" s="1832"/>
      <c r="H88" s="1832"/>
      <c r="I88" s="1832"/>
      <c r="J88" s="1849"/>
      <c r="K88" s="1832"/>
      <c r="L88" s="1832"/>
      <c r="M88" s="1832"/>
      <c r="N88" s="1849"/>
      <c r="O88" s="1832"/>
      <c r="P88" s="1832"/>
      <c r="Q88" s="1832"/>
      <c r="R88" s="1849"/>
      <c r="S88" s="1832"/>
      <c r="T88" s="1832"/>
      <c r="U88" s="1832"/>
      <c r="V88" s="1849"/>
      <c r="W88" s="1832"/>
      <c r="X88" s="1832"/>
      <c r="Y88" s="1832"/>
      <c r="Z88" s="1849"/>
      <c r="AA88" s="1832"/>
      <c r="AB88" s="1832"/>
      <c r="AC88" s="1832"/>
      <c r="AD88" s="1849"/>
      <c r="AE88" s="1832"/>
      <c r="AF88" s="1832"/>
      <c r="AG88" s="1832"/>
      <c r="AH88" s="1849"/>
      <c r="AI88" s="1832"/>
      <c r="AJ88" s="1832"/>
      <c r="AK88" s="1832"/>
      <c r="AL88" s="1849"/>
      <c r="AM88" s="1832"/>
      <c r="AN88" s="1832"/>
      <c r="AO88" s="1832"/>
      <c r="AP88" s="1849"/>
      <c r="AQ88" s="1832"/>
      <c r="AR88" s="1832"/>
      <c r="AS88" s="1832"/>
      <c r="AT88" s="1849"/>
      <c r="AU88" s="1832"/>
      <c r="AV88" s="1832"/>
      <c r="AW88" s="1832"/>
      <c r="AX88" s="1849"/>
      <c r="AY88" s="1832"/>
      <c r="AZ88" s="1832"/>
      <c r="BA88" s="1832"/>
      <c r="BB88" s="1849"/>
      <c r="BC88" s="1832"/>
      <c r="BD88" s="1832"/>
      <c r="BE88" s="1832"/>
      <c r="BF88" s="1849"/>
    </row>
    <row r="89" spans="2:59" ht="5.0999999999999996" customHeight="1" x14ac:dyDescent="0.2">
      <c r="B89" s="1929"/>
      <c r="C89" s="1923"/>
      <c r="D89" s="1923"/>
      <c r="E89" s="1923"/>
      <c r="F89" s="1849"/>
      <c r="G89" s="1832"/>
      <c r="H89" s="1832"/>
      <c r="I89" s="1832"/>
      <c r="J89" s="1849"/>
      <c r="K89" s="1832"/>
      <c r="L89" s="1832"/>
      <c r="M89" s="1832"/>
      <c r="N89" s="1849"/>
      <c r="O89" s="1832"/>
      <c r="P89" s="1832"/>
      <c r="Q89" s="1832"/>
      <c r="R89" s="1849"/>
      <c r="S89" s="1832"/>
      <c r="T89" s="1832"/>
      <c r="U89" s="1832"/>
      <c r="V89" s="1849"/>
      <c r="W89" s="1832"/>
      <c r="X89" s="1832"/>
      <c r="Y89" s="1832"/>
      <c r="Z89" s="1849"/>
      <c r="AA89" s="1832"/>
      <c r="AB89" s="1832"/>
      <c r="AC89" s="1832"/>
      <c r="AD89" s="1849"/>
      <c r="AE89" s="1832"/>
      <c r="AF89" s="1832"/>
      <c r="AG89" s="1832"/>
      <c r="AH89" s="1849"/>
      <c r="AI89" s="1832"/>
      <c r="AJ89" s="1832"/>
      <c r="AK89" s="1832"/>
      <c r="AL89" s="1849"/>
      <c r="AM89" s="1832"/>
      <c r="AN89" s="1832"/>
      <c r="AO89" s="1832"/>
      <c r="AP89" s="1849"/>
      <c r="AQ89" s="1832"/>
      <c r="AR89" s="1832"/>
      <c r="AS89" s="1832"/>
      <c r="AT89" s="1849"/>
      <c r="AU89" s="1832"/>
      <c r="AV89" s="1832"/>
      <c r="AW89" s="1832"/>
      <c r="AX89" s="1849"/>
      <c r="AY89" s="1832"/>
      <c r="AZ89" s="1832"/>
      <c r="BA89" s="1832"/>
      <c r="BB89" s="1849"/>
      <c r="BC89" s="1832"/>
      <c r="BD89" s="1832"/>
      <c r="BE89" s="1832"/>
      <c r="BF89" s="1849"/>
    </row>
    <row r="90" spans="2:59" ht="9.9499999999999993" customHeight="1" x14ac:dyDescent="0.2">
      <c r="B90" s="4209">
        <v>13</v>
      </c>
      <c r="C90" s="1923"/>
      <c r="D90" s="1923"/>
      <c r="E90" s="1923"/>
      <c r="F90" s="4194"/>
      <c r="G90" s="1832"/>
      <c r="H90" s="1832"/>
      <c r="I90" s="1832"/>
      <c r="J90" s="4194"/>
      <c r="K90" s="1832"/>
      <c r="L90" s="1832"/>
      <c r="M90" s="1832"/>
      <c r="N90" s="4194"/>
      <c r="O90" s="1832"/>
      <c r="P90" s="1832"/>
      <c r="Q90" s="1832"/>
      <c r="R90" s="4194"/>
      <c r="S90" s="1832"/>
      <c r="T90" s="1832"/>
      <c r="U90" s="1832"/>
      <c r="V90" s="4194"/>
      <c r="W90" s="1832"/>
      <c r="X90" s="1832"/>
      <c r="Y90" s="1832"/>
      <c r="Z90" s="4194"/>
      <c r="AA90" s="1832"/>
      <c r="AB90" s="1832"/>
      <c r="AC90" s="1832"/>
      <c r="AD90" s="4194"/>
      <c r="AE90" s="1832"/>
      <c r="AF90" s="1832"/>
      <c r="AG90" s="1832"/>
      <c r="AH90" s="4194"/>
      <c r="AI90" s="1832"/>
      <c r="AJ90" s="1832"/>
      <c r="AK90" s="1832"/>
      <c r="AL90" s="4194"/>
      <c r="AM90" s="1832"/>
      <c r="AN90" s="1832"/>
      <c r="AO90" s="1832"/>
      <c r="AP90" s="4194"/>
      <c r="AQ90" s="1832"/>
      <c r="AR90" s="1832"/>
      <c r="AS90" s="1832"/>
      <c r="AT90" s="4194"/>
      <c r="AU90" s="1832"/>
      <c r="AV90" s="1832"/>
      <c r="AW90" s="1832"/>
      <c r="AX90" s="4194"/>
      <c r="AY90" s="1832"/>
      <c r="AZ90" s="1832"/>
      <c r="BA90" s="1832"/>
      <c r="BB90" s="4194"/>
      <c r="BC90" s="1832"/>
      <c r="BD90" s="1832"/>
      <c r="BE90" s="1832"/>
      <c r="BF90" s="4194"/>
    </row>
    <row r="91" spans="2:59" ht="5.0999999999999996" customHeight="1" x14ac:dyDescent="0.2">
      <c r="B91" s="4210"/>
      <c r="C91" s="1924"/>
      <c r="D91" s="1924"/>
      <c r="E91" s="1924"/>
      <c r="F91" s="4195"/>
      <c r="G91" s="1832"/>
      <c r="H91" s="1926"/>
      <c r="I91" s="1832"/>
      <c r="J91" s="4195"/>
      <c r="K91" s="1832"/>
      <c r="L91" s="1926"/>
      <c r="M91" s="1832"/>
      <c r="N91" s="4195"/>
      <c r="O91" s="1832"/>
      <c r="P91" s="1926"/>
      <c r="Q91" s="1832"/>
      <c r="R91" s="4195"/>
      <c r="S91" s="1832"/>
      <c r="T91" s="1926"/>
      <c r="U91" s="1832"/>
      <c r="V91" s="4195"/>
      <c r="W91" s="1832"/>
      <c r="X91" s="1926"/>
      <c r="Y91" s="1832"/>
      <c r="Z91" s="4195"/>
      <c r="AA91" s="1832"/>
      <c r="AB91" s="1926"/>
      <c r="AC91" s="1832"/>
      <c r="AD91" s="4195"/>
      <c r="AE91" s="1832"/>
      <c r="AF91" s="1926"/>
      <c r="AG91" s="1832"/>
      <c r="AH91" s="4195"/>
      <c r="AI91" s="1832"/>
      <c r="AJ91" s="1926"/>
      <c r="AK91" s="1832"/>
      <c r="AL91" s="4195"/>
      <c r="AM91" s="1832"/>
      <c r="AN91" s="1926"/>
      <c r="AO91" s="1832"/>
      <c r="AP91" s="4195"/>
      <c r="AQ91" s="1832"/>
      <c r="AR91" s="1926"/>
      <c r="AS91" s="1832"/>
      <c r="AT91" s="4195"/>
      <c r="AU91" s="1832"/>
      <c r="AV91" s="1926"/>
      <c r="AW91" s="1832"/>
      <c r="AX91" s="4195"/>
      <c r="AY91" s="1832"/>
      <c r="AZ91" s="1926"/>
      <c r="BA91" s="1832"/>
      <c r="BB91" s="4195"/>
      <c r="BC91" s="1832"/>
      <c r="BD91" s="1926"/>
      <c r="BE91" s="1832"/>
      <c r="BF91" s="4195"/>
      <c r="BG91" s="1927"/>
    </row>
    <row r="92" spans="2:59" ht="9.9499999999999993" customHeight="1" x14ac:dyDescent="0.2">
      <c r="B92" s="4211"/>
      <c r="C92" s="1923"/>
      <c r="D92" s="1923"/>
      <c r="E92" s="1923"/>
      <c r="F92" s="4196"/>
      <c r="G92" s="1832"/>
      <c r="H92" s="1832"/>
      <c r="I92" s="1832"/>
      <c r="J92" s="4196"/>
      <c r="K92" s="1832"/>
      <c r="L92" s="1832"/>
      <c r="M92" s="1832"/>
      <c r="N92" s="4196"/>
      <c r="O92" s="1832"/>
      <c r="P92" s="1832"/>
      <c r="Q92" s="1832"/>
      <c r="R92" s="4196"/>
      <c r="S92" s="1832"/>
      <c r="T92" s="1832"/>
      <c r="U92" s="1832"/>
      <c r="V92" s="4196"/>
      <c r="W92" s="1832"/>
      <c r="X92" s="1832"/>
      <c r="Y92" s="1832"/>
      <c r="Z92" s="4196"/>
      <c r="AA92" s="1832"/>
      <c r="AB92" s="1832"/>
      <c r="AC92" s="1832"/>
      <c r="AD92" s="4196"/>
      <c r="AE92" s="1832"/>
      <c r="AF92" s="1832"/>
      <c r="AG92" s="1832"/>
      <c r="AH92" s="4196"/>
      <c r="AI92" s="1832"/>
      <c r="AJ92" s="1832"/>
      <c r="AK92" s="1832"/>
      <c r="AL92" s="4196"/>
      <c r="AM92" s="1832"/>
      <c r="AN92" s="1832"/>
      <c r="AO92" s="1832"/>
      <c r="AP92" s="4196"/>
      <c r="AQ92" s="1832"/>
      <c r="AR92" s="1832"/>
      <c r="AS92" s="1832"/>
      <c r="AT92" s="4196"/>
      <c r="AU92" s="1832"/>
      <c r="AV92" s="1832"/>
      <c r="AW92" s="1832"/>
      <c r="AX92" s="4196"/>
      <c r="AY92" s="1832"/>
      <c r="AZ92" s="1832"/>
      <c r="BA92" s="1832"/>
      <c r="BB92" s="4196"/>
      <c r="BC92" s="1832"/>
      <c r="BD92" s="1832"/>
      <c r="BE92" s="1832"/>
      <c r="BF92" s="4196"/>
    </row>
    <row r="93" spans="2:59" ht="5.0999999999999996" customHeight="1" x14ac:dyDescent="0.2">
      <c r="B93" s="1928"/>
      <c r="C93" s="1923"/>
      <c r="D93" s="1923"/>
      <c r="E93" s="1923"/>
      <c r="F93" s="1832"/>
      <c r="G93" s="1832"/>
      <c r="H93" s="1832"/>
      <c r="I93" s="1832"/>
      <c r="J93" s="1832"/>
      <c r="K93" s="1832"/>
      <c r="L93" s="1832"/>
      <c r="M93" s="1832"/>
      <c r="N93" s="1832"/>
      <c r="O93" s="1832"/>
      <c r="P93" s="1832"/>
      <c r="Q93" s="1832"/>
      <c r="R93" s="1832"/>
      <c r="S93" s="1832"/>
      <c r="T93" s="1832"/>
      <c r="U93" s="1832"/>
      <c r="V93" s="1832"/>
      <c r="W93" s="1832"/>
      <c r="X93" s="1832"/>
      <c r="Y93" s="1832"/>
      <c r="Z93" s="1832"/>
      <c r="AA93" s="1832"/>
      <c r="AB93" s="1832"/>
      <c r="AC93" s="1832"/>
      <c r="AD93" s="1832"/>
      <c r="AE93" s="1832"/>
      <c r="AF93" s="1832"/>
      <c r="AG93" s="1832"/>
      <c r="AH93" s="1832"/>
      <c r="AI93" s="1832"/>
      <c r="AJ93" s="1832"/>
      <c r="AK93" s="1832"/>
      <c r="AL93" s="1832"/>
      <c r="AM93" s="1832"/>
      <c r="AN93" s="1832"/>
      <c r="AO93" s="1832"/>
      <c r="AP93" s="1832"/>
      <c r="AQ93" s="1832"/>
      <c r="AR93" s="1832"/>
      <c r="AS93" s="1832"/>
      <c r="AT93" s="1832"/>
      <c r="AU93" s="1832"/>
      <c r="AV93" s="1832"/>
      <c r="AW93" s="1832"/>
      <c r="AX93" s="1832"/>
      <c r="AY93" s="1832"/>
      <c r="AZ93" s="1832"/>
      <c r="BA93" s="1832"/>
      <c r="BB93" s="1832"/>
      <c r="BC93" s="1832"/>
      <c r="BD93" s="1832"/>
      <c r="BE93" s="1832"/>
      <c r="BF93" s="1832"/>
    </row>
    <row r="94" spans="2:59" ht="5.0999999999999996" customHeight="1" x14ac:dyDescent="0.2">
      <c r="B94" s="1929"/>
      <c r="C94" s="1923"/>
      <c r="D94" s="1923"/>
      <c r="E94" s="1923"/>
      <c r="F94" s="1849"/>
      <c r="G94" s="1832"/>
      <c r="H94" s="1832"/>
      <c r="I94" s="1832"/>
      <c r="J94" s="1849"/>
      <c r="K94" s="1832"/>
      <c r="L94" s="1832"/>
      <c r="M94" s="1832"/>
      <c r="N94" s="1849"/>
      <c r="O94" s="1832"/>
      <c r="P94" s="1832"/>
      <c r="Q94" s="1832"/>
      <c r="R94" s="1849"/>
      <c r="S94" s="1832"/>
      <c r="T94" s="1832"/>
      <c r="U94" s="1832"/>
      <c r="V94" s="1849"/>
      <c r="W94" s="1832"/>
      <c r="X94" s="1832"/>
      <c r="Y94" s="1832"/>
      <c r="Z94" s="1849"/>
      <c r="AA94" s="1832"/>
      <c r="AB94" s="1832"/>
      <c r="AC94" s="1832"/>
      <c r="AD94" s="1849"/>
      <c r="AE94" s="1832"/>
      <c r="AF94" s="1832"/>
      <c r="AG94" s="1832"/>
      <c r="AH94" s="1849"/>
      <c r="AI94" s="1832"/>
      <c r="AJ94" s="1832"/>
      <c r="AK94" s="1832"/>
      <c r="AL94" s="1849"/>
      <c r="AM94" s="1832"/>
      <c r="AN94" s="1832"/>
      <c r="AO94" s="1832"/>
      <c r="AP94" s="1849"/>
      <c r="AQ94" s="1832"/>
      <c r="AR94" s="1832"/>
      <c r="AS94" s="1832"/>
      <c r="AT94" s="1849"/>
      <c r="AU94" s="1832"/>
      <c r="AV94" s="1832"/>
      <c r="AW94" s="1832"/>
      <c r="AX94" s="1849"/>
      <c r="AY94" s="1832"/>
      <c r="AZ94" s="1832"/>
      <c r="BA94" s="1832"/>
      <c r="BB94" s="1849"/>
      <c r="BC94" s="1832"/>
      <c r="BD94" s="1832"/>
      <c r="BE94" s="1832"/>
      <c r="BF94" s="1849"/>
    </row>
    <row r="95" spans="2:59" ht="5.0999999999999996" customHeight="1" x14ac:dyDescent="0.2">
      <c r="B95" s="1929"/>
      <c r="C95" s="1923"/>
      <c r="D95" s="1923"/>
      <c r="E95" s="1923"/>
      <c r="F95" s="1849"/>
      <c r="G95" s="1832"/>
      <c r="H95" s="1832"/>
      <c r="I95" s="1832"/>
      <c r="J95" s="1849"/>
      <c r="K95" s="1832"/>
      <c r="L95" s="1832"/>
      <c r="M95" s="1832"/>
      <c r="N95" s="1849"/>
      <c r="O95" s="1832"/>
      <c r="P95" s="1832"/>
      <c r="Q95" s="1832"/>
      <c r="R95" s="1849"/>
      <c r="S95" s="1832"/>
      <c r="T95" s="1832"/>
      <c r="U95" s="1832"/>
      <c r="V95" s="1849"/>
      <c r="W95" s="1832"/>
      <c r="X95" s="1832"/>
      <c r="Y95" s="1832"/>
      <c r="Z95" s="1849"/>
      <c r="AA95" s="1832"/>
      <c r="AB95" s="1832"/>
      <c r="AC95" s="1832"/>
      <c r="AD95" s="1849"/>
      <c r="AE95" s="1832"/>
      <c r="AF95" s="1832"/>
      <c r="AG95" s="1832"/>
      <c r="AH95" s="1849"/>
      <c r="AI95" s="1832"/>
      <c r="AJ95" s="1832"/>
      <c r="AK95" s="1832"/>
      <c r="AL95" s="1849"/>
      <c r="AM95" s="1832"/>
      <c r="AN95" s="1832"/>
      <c r="AO95" s="1832"/>
      <c r="AP95" s="1849"/>
      <c r="AQ95" s="1832"/>
      <c r="AR95" s="1832"/>
      <c r="AS95" s="1832"/>
      <c r="AT95" s="1849"/>
      <c r="AU95" s="1832"/>
      <c r="AV95" s="1832"/>
      <c r="AW95" s="1832"/>
      <c r="AX95" s="1849"/>
      <c r="AY95" s="1832"/>
      <c r="AZ95" s="1832"/>
      <c r="BA95" s="1832"/>
      <c r="BB95" s="1849"/>
      <c r="BC95" s="1832"/>
      <c r="BD95" s="1832"/>
      <c r="BE95" s="1832"/>
      <c r="BF95" s="1849"/>
    </row>
    <row r="96" spans="2:59" ht="9.9499999999999993" customHeight="1" x14ac:dyDescent="0.2">
      <c r="B96" s="4209">
        <v>14</v>
      </c>
      <c r="C96" s="1923"/>
      <c r="D96" s="1923"/>
      <c r="E96" s="1923"/>
      <c r="F96" s="4194"/>
      <c r="G96" s="1832"/>
      <c r="H96" s="1832"/>
      <c r="I96" s="1832"/>
      <c r="J96" s="4194"/>
      <c r="K96" s="1832"/>
      <c r="L96" s="1832"/>
      <c r="M96" s="1832"/>
      <c r="N96" s="4194"/>
      <c r="O96" s="1832"/>
      <c r="P96" s="1832"/>
      <c r="Q96" s="1832"/>
      <c r="R96" s="4194"/>
      <c r="S96" s="1832"/>
      <c r="T96" s="1832"/>
      <c r="U96" s="1832"/>
      <c r="V96" s="4194"/>
      <c r="W96" s="1832"/>
      <c r="X96" s="1832"/>
      <c r="Y96" s="1832"/>
      <c r="Z96" s="4194"/>
      <c r="AA96" s="1832"/>
      <c r="AB96" s="1832"/>
      <c r="AC96" s="1832"/>
      <c r="AD96" s="4194"/>
      <c r="AE96" s="1832"/>
      <c r="AF96" s="1832"/>
      <c r="AG96" s="1832"/>
      <c r="AH96" s="4194"/>
      <c r="AI96" s="1832"/>
      <c r="AJ96" s="1832"/>
      <c r="AK96" s="1832"/>
      <c r="AL96" s="4194"/>
      <c r="AM96" s="1832"/>
      <c r="AN96" s="1832"/>
      <c r="AO96" s="1832"/>
      <c r="AP96" s="4194"/>
      <c r="AQ96" s="1832"/>
      <c r="AR96" s="1832"/>
      <c r="AS96" s="1832"/>
      <c r="AT96" s="4194"/>
      <c r="AU96" s="1832"/>
      <c r="AV96" s="1832"/>
      <c r="AW96" s="1832"/>
      <c r="AX96" s="4194"/>
      <c r="AY96" s="1832"/>
      <c r="AZ96" s="1832"/>
      <c r="BA96" s="1832"/>
      <c r="BB96" s="4194"/>
      <c r="BC96" s="1832"/>
      <c r="BD96" s="1832"/>
      <c r="BE96" s="1832"/>
      <c r="BF96" s="4194"/>
    </row>
    <row r="97" spans="2:59" ht="5.0999999999999996" customHeight="1" x14ac:dyDescent="0.2">
      <c r="B97" s="4210"/>
      <c r="C97" s="1924"/>
      <c r="D97" s="1924"/>
      <c r="E97" s="1924"/>
      <c r="F97" s="4195"/>
      <c r="G97" s="1832"/>
      <c r="H97" s="1926"/>
      <c r="I97" s="1832"/>
      <c r="J97" s="4195"/>
      <c r="K97" s="1832"/>
      <c r="L97" s="1926"/>
      <c r="M97" s="1832"/>
      <c r="N97" s="4195"/>
      <c r="O97" s="1832"/>
      <c r="P97" s="1926"/>
      <c r="Q97" s="1832"/>
      <c r="R97" s="4195"/>
      <c r="S97" s="1832"/>
      <c r="T97" s="1926"/>
      <c r="U97" s="1832"/>
      <c r="V97" s="4195"/>
      <c r="W97" s="1832"/>
      <c r="X97" s="1926"/>
      <c r="Y97" s="1832"/>
      <c r="Z97" s="4195"/>
      <c r="AA97" s="1832"/>
      <c r="AB97" s="1926"/>
      <c r="AC97" s="1832"/>
      <c r="AD97" s="4195"/>
      <c r="AE97" s="1832"/>
      <c r="AF97" s="1926"/>
      <c r="AG97" s="1832"/>
      <c r="AH97" s="4195"/>
      <c r="AI97" s="1832"/>
      <c r="AJ97" s="1926"/>
      <c r="AK97" s="1832"/>
      <c r="AL97" s="4195"/>
      <c r="AM97" s="1832"/>
      <c r="AN97" s="1926"/>
      <c r="AO97" s="1832"/>
      <c r="AP97" s="4195"/>
      <c r="AQ97" s="1832"/>
      <c r="AR97" s="1926"/>
      <c r="AS97" s="1832"/>
      <c r="AT97" s="4195"/>
      <c r="AU97" s="1832"/>
      <c r="AV97" s="1926"/>
      <c r="AW97" s="1832"/>
      <c r="AX97" s="4195"/>
      <c r="AY97" s="1832"/>
      <c r="AZ97" s="1926"/>
      <c r="BA97" s="1832"/>
      <c r="BB97" s="4195"/>
      <c r="BC97" s="1832"/>
      <c r="BD97" s="1926"/>
      <c r="BE97" s="1832"/>
      <c r="BF97" s="4195"/>
      <c r="BG97" s="1927"/>
    </row>
    <row r="98" spans="2:59" ht="9.9499999999999993" customHeight="1" x14ac:dyDescent="0.2">
      <c r="B98" s="4211"/>
      <c r="C98" s="1923"/>
      <c r="D98" s="1923"/>
      <c r="E98" s="1923"/>
      <c r="F98" s="4196"/>
      <c r="G98" s="1832"/>
      <c r="H98" s="1832"/>
      <c r="I98" s="1832"/>
      <c r="J98" s="4196"/>
      <c r="K98" s="1832"/>
      <c r="L98" s="1832"/>
      <c r="M98" s="1832"/>
      <c r="N98" s="4196"/>
      <c r="O98" s="1832"/>
      <c r="P98" s="1832"/>
      <c r="Q98" s="1832"/>
      <c r="R98" s="4196"/>
      <c r="S98" s="1832"/>
      <c r="T98" s="1832"/>
      <c r="U98" s="1832"/>
      <c r="V98" s="4196"/>
      <c r="W98" s="1832"/>
      <c r="X98" s="1832"/>
      <c r="Y98" s="1832"/>
      <c r="Z98" s="4196"/>
      <c r="AA98" s="1832"/>
      <c r="AB98" s="1832"/>
      <c r="AC98" s="1832"/>
      <c r="AD98" s="4196"/>
      <c r="AE98" s="1832"/>
      <c r="AF98" s="1832"/>
      <c r="AG98" s="1832"/>
      <c r="AH98" s="4196"/>
      <c r="AI98" s="1832"/>
      <c r="AJ98" s="1832"/>
      <c r="AK98" s="1832"/>
      <c r="AL98" s="4196"/>
      <c r="AM98" s="1832"/>
      <c r="AN98" s="1832"/>
      <c r="AO98" s="1832"/>
      <c r="AP98" s="4196"/>
      <c r="AQ98" s="1832"/>
      <c r="AR98" s="1832"/>
      <c r="AS98" s="1832"/>
      <c r="AT98" s="4196"/>
      <c r="AU98" s="1832"/>
      <c r="AV98" s="1832"/>
      <c r="AW98" s="1832"/>
      <c r="AX98" s="4196"/>
      <c r="AY98" s="1832"/>
      <c r="AZ98" s="1832"/>
      <c r="BA98" s="1832"/>
      <c r="BB98" s="4196"/>
      <c r="BC98" s="1832"/>
      <c r="BD98" s="1832"/>
      <c r="BE98" s="1832"/>
      <c r="BF98" s="4196"/>
    </row>
    <row r="99" spans="2:59" ht="5.0999999999999996" customHeight="1" x14ac:dyDescent="0.2">
      <c r="B99" s="1928"/>
      <c r="C99" s="1923"/>
      <c r="D99" s="1923"/>
      <c r="E99" s="1923"/>
      <c r="F99" s="1832"/>
      <c r="G99" s="1832"/>
      <c r="H99" s="1832"/>
      <c r="I99" s="1832"/>
      <c r="J99" s="1832"/>
      <c r="K99" s="1832"/>
      <c r="L99" s="1832"/>
      <c r="M99" s="1832"/>
      <c r="N99" s="1832"/>
      <c r="O99" s="1832"/>
      <c r="P99" s="1832"/>
      <c r="Q99" s="1832"/>
      <c r="R99" s="1832"/>
      <c r="S99" s="1832"/>
      <c r="T99" s="1832"/>
      <c r="U99" s="1832"/>
      <c r="V99" s="1832"/>
      <c r="W99" s="1832"/>
      <c r="X99" s="1832"/>
      <c r="Y99" s="1832"/>
      <c r="Z99" s="1832"/>
      <c r="AA99" s="1832"/>
      <c r="AB99" s="1832"/>
      <c r="AC99" s="1832"/>
      <c r="AD99" s="1832"/>
      <c r="AE99" s="1832"/>
      <c r="AF99" s="1832"/>
      <c r="AG99" s="1832"/>
      <c r="AH99" s="1832"/>
      <c r="AI99" s="1832"/>
      <c r="AJ99" s="1832"/>
      <c r="AK99" s="1832"/>
      <c r="AL99" s="1832"/>
      <c r="AM99" s="1832"/>
      <c r="AN99" s="1832"/>
      <c r="AO99" s="1832"/>
      <c r="AP99" s="1832"/>
      <c r="AQ99" s="1832"/>
      <c r="AR99" s="1832"/>
      <c r="AS99" s="1832"/>
      <c r="AT99" s="1832"/>
      <c r="AU99" s="1832"/>
      <c r="AV99" s="1832"/>
      <c r="AW99" s="1832"/>
      <c r="AX99" s="1832"/>
      <c r="AY99" s="1832"/>
      <c r="AZ99" s="1832"/>
      <c r="BA99" s="1832"/>
      <c r="BB99" s="1832"/>
      <c r="BC99" s="1832"/>
      <c r="BD99" s="1832"/>
      <c r="BE99" s="1832"/>
      <c r="BF99" s="1832"/>
    </row>
    <row r="100" spans="2:59" ht="5.0999999999999996" customHeight="1" x14ac:dyDescent="0.2">
      <c r="B100" s="1929"/>
      <c r="C100" s="1923"/>
      <c r="D100" s="1923"/>
      <c r="E100" s="1923"/>
      <c r="F100" s="1849"/>
      <c r="G100" s="1832"/>
      <c r="H100" s="1832"/>
      <c r="I100" s="1832"/>
      <c r="J100" s="1849"/>
      <c r="K100" s="1832"/>
      <c r="L100" s="1832"/>
      <c r="M100" s="1832"/>
      <c r="N100" s="1849"/>
      <c r="O100" s="1832"/>
      <c r="P100" s="1832"/>
      <c r="Q100" s="1832"/>
      <c r="R100" s="1849"/>
      <c r="S100" s="1832"/>
      <c r="T100" s="1832"/>
      <c r="U100" s="1832"/>
      <c r="V100" s="1849"/>
      <c r="W100" s="1832"/>
      <c r="X100" s="1832"/>
      <c r="Y100" s="1832"/>
      <c r="Z100" s="1849"/>
      <c r="AA100" s="1832"/>
      <c r="AB100" s="1832"/>
      <c r="AC100" s="1832"/>
      <c r="AD100" s="1849"/>
      <c r="AE100" s="1832"/>
      <c r="AF100" s="1832"/>
      <c r="AG100" s="1832"/>
      <c r="AH100" s="1849"/>
      <c r="AI100" s="1832"/>
      <c r="AJ100" s="1832"/>
      <c r="AK100" s="1832"/>
      <c r="AL100" s="1849"/>
      <c r="AM100" s="1832"/>
      <c r="AN100" s="1832"/>
      <c r="AO100" s="1832"/>
      <c r="AP100" s="1849"/>
      <c r="AQ100" s="1832"/>
      <c r="AR100" s="1832"/>
      <c r="AS100" s="1832"/>
      <c r="AT100" s="1849"/>
      <c r="AU100" s="1832"/>
      <c r="AV100" s="1832"/>
      <c r="AW100" s="1832"/>
      <c r="AX100" s="1849"/>
      <c r="AY100" s="1832"/>
      <c r="AZ100" s="1832"/>
      <c r="BA100" s="1832"/>
      <c r="BB100" s="1849"/>
      <c r="BC100" s="1832"/>
      <c r="BD100" s="1832"/>
      <c r="BE100" s="1832"/>
      <c r="BF100" s="1849"/>
    </row>
    <row r="101" spans="2:59" ht="5.0999999999999996" customHeight="1" x14ac:dyDescent="0.2">
      <c r="B101" s="1929"/>
      <c r="C101" s="1923"/>
      <c r="D101" s="1923"/>
      <c r="E101" s="1923"/>
      <c r="F101" s="1849"/>
      <c r="G101" s="1832"/>
      <c r="H101" s="1832"/>
      <c r="I101" s="1832"/>
      <c r="J101" s="1849"/>
      <c r="K101" s="1832"/>
      <c r="L101" s="1832"/>
      <c r="M101" s="1832"/>
      <c r="N101" s="1849"/>
      <c r="O101" s="1832"/>
      <c r="P101" s="1832"/>
      <c r="Q101" s="1832"/>
      <c r="R101" s="1849"/>
      <c r="S101" s="1832"/>
      <c r="T101" s="1832"/>
      <c r="U101" s="1832"/>
      <c r="V101" s="1849"/>
      <c r="W101" s="1832"/>
      <c r="X101" s="1832"/>
      <c r="Y101" s="1832"/>
      <c r="Z101" s="1849"/>
      <c r="AA101" s="1832"/>
      <c r="AB101" s="1832"/>
      <c r="AC101" s="1832"/>
      <c r="AD101" s="1849"/>
      <c r="AE101" s="1832"/>
      <c r="AF101" s="1832"/>
      <c r="AG101" s="1832"/>
      <c r="AH101" s="1849"/>
      <c r="AI101" s="1832"/>
      <c r="AJ101" s="1832"/>
      <c r="AK101" s="1832"/>
      <c r="AL101" s="1849"/>
      <c r="AM101" s="1832"/>
      <c r="AN101" s="1832"/>
      <c r="AO101" s="1832"/>
      <c r="AP101" s="1849"/>
      <c r="AQ101" s="1832"/>
      <c r="AR101" s="1832"/>
      <c r="AS101" s="1832"/>
      <c r="AT101" s="1849"/>
      <c r="AU101" s="1832"/>
      <c r="AV101" s="1832"/>
      <c r="AW101" s="1832"/>
      <c r="AX101" s="1849"/>
      <c r="AY101" s="1832"/>
      <c r="AZ101" s="1832"/>
      <c r="BA101" s="1832"/>
      <c r="BB101" s="1849"/>
      <c r="BC101" s="1832"/>
      <c r="BD101" s="1832"/>
      <c r="BE101" s="1832"/>
      <c r="BF101" s="1849"/>
    </row>
    <row r="102" spans="2:59" ht="9.9499999999999993" customHeight="1" x14ac:dyDescent="0.2">
      <c r="B102" s="4209">
        <v>15</v>
      </c>
      <c r="C102" s="1923"/>
      <c r="D102" s="1923"/>
      <c r="E102" s="1923"/>
      <c r="F102" s="4194"/>
      <c r="G102" s="1832"/>
      <c r="H102" s="1832"/>
      <c r="I102" s="1832"/>
      <c r="J102" s="4194"/>
      <c r="K102" s="1832"/>
      <c r="L102" s="1832"/>
      <c r="M102" s="1832"/>
      <c r="N102" s="4194"/>
      <c r="O102" s="1832"/>
      <c r="P102" s="1832"/>
      <c r="Q102" s="1832"/>
      <c r="R102" s="4194"/>
      <c r="S102" s="1832"/>
      <c r="T102" s="1832"/>
      <c r="U102" s="1832"/>
      <c r="V102" s="4194"/>
      <c r="W102" s="1832"/>
      <c r="X102" s="1832"/>
      <c r="Y102" s="1832"/>
      <c r="Z102" s="4194"/>
      <c r="AA102" s="1832"/>
      <c r="AB102" s="1832"/>
      <c r="AC102" s="1832"/>
      <c r="AD102" s="4194"/>
      <c r="AE102" s="1832"/>
      <c r="AF102" s="1832"/>
      <c r="AG102" s="1832"/>
      <c r="AH102" s="4194"/>
      <c r="AI102" s="1832"/>
      <c r="AJ102" s="1832"/>
      <c r="AK102" s="1832"/>
      <c r="AL102" s="4194"/>
      <c r="AM102" s="1832"/>
      <c r="AN102" s="1832"/>
      <c r="AO102" s="1832"/>
      <c r="AP102" s="4194"/>
      <c r="AQ102" s="1832"/>
      <c r="AR102" s="1832"/>
      <c r="AS102" s="1832"/>
      <c r="AT102" s="4194"/>
      <c r="AU102" s="1832"/>
      <c r="AV102" s="1832"/>
      <c r="AW102" s="1832"/>
      <c r="AX102" s="4194"/>
      <c r="AY102" s="1832"/>
      <c r="AZ102" s="1832"/>
      <c r="BA102" s="1832"/>
      <c r="BB102" s="4194"/>
      <c r="BC102" s="1832"/>
      <c r="BD102" s="1832"/>
      <c r="BE102" s="1832"/>
      <c r="BF102" s="4194"/>
    </row>
    <row r="103" spans="2:59" ht="5.0999999999999996" customHeight="1" x14ac:dyDescent="0.2">
      <c r="B103" s="4210"/>
      <c r="C103" s="1924"/>
      <c r="D103" s="1924"/>
      <c r="E103" s="1924"/>
      <c r="F103" s="4195"/>
      <c r="G103" s="1832"/>
      <c r="H103" s="1926"/>
      <c r="I103" s="1832"/>
      <c r="J103" s="4195"/>
      <c r="K103" s="1832"/>
      <c r="L103" s="1926"/>
      <c r="M103" s="1832"/>
      <c r="N103" s="4195"/>
      <c r="O103" s="1832"/>
      <c r="P103" s="1926"/>
      <c r="Q103" s="1832"/>
      <c r="R103" s="4195"/>
      <c r="S103" s="1832"/>
      <c r="T103" s="1926"/>
      <c r="U103" s="1832"/>
      <c r="V103" s="4195"/>
      <c r="W103" s="1832"/>
      <c r="X103" s="1926"/>
      <c r="Y103" s="1832"/>
      <c r="Z103" s="4195"/>
      <c r="AA103" s="1832"/>
      <c r="AB103" s="1926"/>
      <c r="AC103" s="1832"/>
      <c r="AD103" s="4195"/>
      <c r="AE103" s="1832"/>
      <c r="AF103" s="1926"/>
      <c r="AG103" s="1832"/>
      <c r="AH103" s="4195"/>
      <c r="AI103" s="1832"/>
      <c r="AJ103" s="1926"/>
      <c r="AK103" s="1832"/>
      <c r="AL103" s="4195"/>
      <c r="AM103" s="1832"/>
      <c r="AN103" s="1926"/>
      <c r="AO103" s="1832"/>
      <c r="AP103" s="4195"/>
      <c r="AQ103" s="1832"/>
      <c r="AR103" s="1926"/>
      <c r="AS103" s="1832"/>
      <c r="AT103" s="4195"/>
      <c r="AU103" s="1832"/>
      <c r="AV103" s="1926"/>
      <c r="AW103" s="1832"/>
      <c r="AX103" s="4195"/>
      <c r="AY103" s="1832"/>
      <c r="AZ103" s="1926"/>
      <c r="BA103" s="1832"/>
      <c r="BB103" s="4195"/>
      <c r="BC103" s="1832"/>
      <c r="BD103" s="1926"/>
      <c r="BE103" s="1832"/>
      <c r="BF103" s="4195"/>
      <c r="BG103" s="1927"/>
    </row>
    <row r="104" spans="2:59" ht="9.9499999999999993" customHeight="1" x14ac:dyDescent="0.2">
      <c r="B104" s="4211"/>
      <c r="C104" s="1923"/>
      <c r="D104" s="1923"/>
      <c r="E104" s="1923"/>
      <c r="F104" s="4196"/>
      <c r="G104" s="1832"/>
      <c r="H104" s="1832"/>
      <c r="I104" s="1832"/>
      <c r="J104" s="4196"/>
      <c r="K104" s="1832"/>
      <c r="L104" s="1832"/>
      <c r="M104" s="1832"/>
      <c r="N104" s="4196"/>
      <c r="O104" s="1832"/>
      <c r="P104" s="1832"/>
      <c r="Q104" s="1832"/>
      <c r="R104" s="4196"/>
      <c r="S104" s="1832"/>
      <c r="T104" s="1832"/>
      <c r="U104" s="1832"/>
      <c r="V104" s="4196"/>
      <c r="W104" s="1832"/>
      <c r="X104" s="1832"/>
      <c r="Y104" s="1832"/>
      <c r="Z104" s="4196"/>
      <c r="AA104" s="1832"/>
      <c r="AB104" s="1832"/>
      <c r="AC104" s="1832"/>
      <c r="AD104" s="4196"/>
      <c r="AE104" s="1832"/>
      <c r="AF104" s="1832"/>
      <c r="AG104" s="1832"/>
      <c r="AH104" s="4196"/>
      <c r="AI104" s="1832"/>
      <c r="AJ104" s="1832"/>
      <c r="AK104" s="1832"/>
      <c r="AL104" s="4196"/>
      <c r="AM104" s="1832"/>
      <c r="AN104" s="1832"/>
      <c r="AO104" s="1832"/>
      <c r="AP104" s="4196"/>
      <c r="AQ104" s="1832"/>
      <c r="AR104" s="1832"/>
      <c r="AS104" s="1832"/>
      <c r="AT104" s="4196"/>
      <c r="AU104" s="1832"/>
      <c r="AV104" s="1832"/>
      <c r="AW104" s="1832"/>
      <c r="AX104" s="4196"/>
      <c r="AY104" s="1832"/>
      <c r="AZ104" s="1832"/>
      <c r="BA104" s="1832"/>
      <c r="BB104" s="4196"/>
      <c r="BC104" s="1832"/>
      <c r="BD104" s="1832"/>
      <c r="BE104" s="1832"/>
      <c r="BF104" s="4196"/>
    </row>
    <row r="105" spans="2:59" ht="5.0999999999999996" customHeight="1" x14ac:dyDescent="0.2">
      <c r="B105" s="1928"/>
      <c r="C105" s="1923"/>
      <c r="D105" s="1923"/>
      <c r="E105" s="1923"/>
      <c r="F105" s="1832"/>
      <c r="G105" s="1832"/>
      <c r="H105" s="1832"/>
      <c r="I105" s="1832"/>
      <c r="J105" s="1832"/>
      <c r="K105" s="1832"/>
      <c r="L105" s="1832"/>
      <c r="M105" s="1832"/>
      <c r="N105" s="1832"/>
      <c r="O105" s="1832"/>
      <c r="P105" s="1832"/>
      <c r="Q105" s="1832"/>
      <c r="R105" s="1832"/>
      <c r="S105" s="1832"/>
      <c r="T105" s="1832"/>
      <c r="U105" s="1832"/>
      <c r="V105" s="1832"/>
      <c r="W105" s="1832"/>
      <c r="X105" s="1832"/>
      <c r="Y105" s="1832"/>
      <c r="Z105" s="1832"/>
      <c r="AA105" s="1832"/>
      <c r="AB105" s="1832"/>
      <c r="AC105" s="1832"/>
      <c r="AD105" s="1832"/>
      <c r="AE105" s="1832"/>
      <c r="AF105" s="1832"/>
      <c r="AG105" s="1832"/>
      <c r="AH105" s="1832"/>
      <c r="AI105" s="1832"/>
      <c r="AJ105" s="1832"/>
      <c r="AK105" s="1832"/>
      <c r="AL105" s="1832"/>
      <c r="AM105" s="1832"/>
      <c r="AN105" s="1832"/>
      <c r="AO105" s="1832"/>
      <c r="AP105" s="1832"/>
      <c r="AQ105" s="1832"/>
      <c r="AR105" s="1832"/>
      <c r="AS105" s="1832"/>
      <c r="AT105" s="1832"/>
      <c r="AU105" s="1832"/>
      <c r="AV105" s="1832"/>
      <c r="AW105" s="1832"/>
      <c r="AX105" s="1832"/>
      <c r="AY105" s="1832"/>
      <c r="AZ105" s="1832"/>
      <c r="BA105" s="1832"/>
      <c r="BB105" s="1832"/>
      <c r="BC105" s="1832"/>
      <c r="BD105" s="1832"/>
      <c r="BE105" s="1832"/>
      <c r="BF105" s="1832"/>
    </row>
    <row r="106" spans="2:59" ht="5.0999999999999996" customHeight="1" x14ac:dyDescent="0.2">
      <c r="B106" s="1929"/>
      <c r="C106" s="1923"/>
      <c r="D106" s="1923"/>
      <c r="E106" s="1923"/>
      <c r="F106" s="1849"/>
      <c r="G106" s="1832"/>
      <c r="H106" s="1832"/>
      <c r="I106" s="1832"/>
      <c r="J106" s="1849"/>
      <c r="K106" s="1832"/>
      <c r="L106" s="1832"/>
      <c r="M106" s="1832"/>
      <c r="N106" s="1849"/>
      <c r="O106" s="1832"/>
      <c r="P106" s="1832"/>
      <c r="Q106" s="1832"/>
      <c r="R106" s="1849"/>
      <c r="S106" s="1832"/>
      <c r="T106" s="1832"/>
      <c r="U106" s="1832"/>
      <c r="V106" s="1849"/>
      <c r="W106" s="1832"/>
      <c r="X106" s="1832"/>
      <c r="Y106" s="1832"/>
      <c r="Z106" s="1849"/>
      <c r="AA106" s="1832"/>
      <c r="AB106" s="1832"/>
      <c r="AC106" s="1832"/>
      <c r="AD106" s="1849"/>
      <c r="AE106" s="1832"/>
      <c r="AF106" s="1832"/>
      <c r="AG106" s="1832"/>
      <c r="AH106" s="1849"/>
      <c r="AI106" s="1832"/>
      <c r="AJ106" s="1832"/>
      <c r="AK106" s="1832"/>
      <c r="AL106" s="1849"/>
      <c r="AM106" s="1832"/>
      <c r="AN106" s="1832"/>
      <c r="AO106" s="1832"/>
      <c r="AP106" s="1849"/>
      <c r="AQ106" s="1832"/>
      <c r="AR106" s="1832"/>
      <c r="AS106" s="1832"/>
      <c r="AT106" s="1849"/>
      <c r="AU106" s="1832"/>
      <c r="AV106" s="1832"/>
      <c r="AW106" s="1832"/>
      <c r="AX106" s="1849"/>
      <c r="AY106" s="1832"/>
      <c r="AZ106" s="1832"/>
      <c r="BA106" s="1832"/>
      <c r="BB106" s="1849"/>
      <c r="BC106" s="1832"/>
      <c r="BD106" s="1832"/>
      <c r="BE106" s="1832"/>
      <c r="BF106" s="1849"/>
    </row>
    <row r="107" spans="2:59" ht="5.0999999999999996" customHeight="1" x14ac:dyDescent="0.2">
      <c r="B107" s="1929"/>
      <c r="C107" s="1923"/>
      <c r="D107" s="1923"/>
      <c r="E107" s="1923"/>
      <c r="F107" s="1849"/>
      <c r="G107" s="1832"/>
      <c r="H107" s="1832"/>
      <c r="I107" s="1832"/>
      <c r="J107" s="1849"/>
      <c r="K107" s="1832"/>
      <c r="L107" s="1832"/>
      <c r="M107" s="1832"/>
      <c r="N107" s="1849"/>
      <c r="O107" s="1832"/>
      <c r="P107" s="1832"/>
      <c r="Q107" s="1832"/>
      <c r="R107" s="1849"/>
      <c r="S107" s="1832"/>
      <c r="T107" s="1832"/>
      <c r="U107" s="1832"/>
      <c r="V107" s="1849"/>
      <c r="W107" s="1832"/>
      <c r="X107" s="1832"/>
      <c r="Y107" s="1832"/>
      <c r="Z107" s="1849"/>
      <c r="AA107" s="1832"/>
      <c r="AB107" s="1832"/>
      <c r="AC107" s="1832"/>
      <c r="AD107" s="1849"/>
      <c r="AE107" s="1832"/>
      <c r="AF107" s="1832"/>
      <c r="AG107" s="1832"/>
      <c r="AH107" s="1849"/>
      <c r="AI107" s="1832"/>
      <c r="AJ107" s="1832"/>
      <c r="AK107" s="1832"/>
      <c r="AL107" s="1849"/>
      <c r="AM107" s="1832"/>
      <c r="AN107" s="1832"/>
      <c r="AO107" s="1832"/>
      <c r="AP107" s="1849"/>
      <c r="AQ107" s="1832"/>
      <c r="AR107" s="1832"/>
      <c r="AS107" s="1832"/>
      <c r="AT107" s="1849"/>
      <c r="AU107" s="1832"/>
      <c r="AV107" s="1832"/>
      <c r="AW107" s="1832"/>
      <c r="AX107" s="1849"/>
      <c r="AY107" s="1832"/>
      <c r="AZ107" s="1832"/>
      <c r="BA107" s="1832"/>
      <c r="BB107" s="1849"/>
      <c r="BC107" s="1832"/>
      <c r="BD107" s="1832"/>
      <c r="BE107" s="1832"/>
      <c r="BF107" s="1849"/>
    </row>
    <row r="108" spans="2:59" ht="9.9499999999999993" customHeight="1" x14ac:dyDescent="0.2">
      <c r="B108" s="4209">
        <v>16</v>
      </c>
      <c r="C108" s="1923"/>
      <c r="D108" s="1923"/>
      <c r="E108" s="1923"/>
      <c r="F108" s="4194"/>
      <c r="G108" s="1832"/>
      <c r="H108" s="1832"/>
      <c r="I108" s="1832"/>
      <c r="J108" s="4194"/>
      <c r="K108" s="1832"/>
      <c r="L108" s="1832"/>
      <c r="M108" s="1832"/>
      <c r="N108" s="4194"/>
      <c r="O108" s="1832"/>
      <c r="P108" s="1832"/>
      <c r="Q108" s="1832"/>
      <c r="R108" s="4194"/>
      <c r="S108" s="1832"/>
      <c r="T108" s="1832"/>
      <c r="U108" s="1832"/>
      <c r="V108" s="4194"/>
      <c r="W108" s="1832"/>
      <c r="X108" s="1832"/>
      <c r="Y108" s="1832"/>
      <c r="Z108" s="4194"/>
      <c r="AA108" s="1832"/>
      <c r="AB108" s="1832"/>
      <c r="AC108" s="1832"/>
      <c r="AD108" s="4194"/>
      <c r="AE108" s="1832"/>
      <c r="AF108" s="1832"/>
      <c r="AG108" s="1832"/>
      <c r="AH108" s="4194"/>
      <c r="AI108" s="1832"/>
      <c r="AJ108" s="1832"/>
      <c r="AK108" s="1832"/>
      <c r="AL108" s="4194"/>
      <c r="AM108" s="1832"/>
      <c r="AN108" s="1832"/>
      <c r="AO108" s="1832"/>
      <c r="AP108" s="4194"/>
      <c r="AQ108" s="1832"/>
      <c r="AR108" s="1832"/>
      <c r="AS108" s="1832"/>
      <c r="AT108" s="4194"/>
      <c r="AU108" s="1832"/>
      <c r="AV108" s="1832"/>
      <c r="AW108" s="1832"/>
      <c r="AX108" s="4194"/>
      <c r="AY108" s="1832"/>
      <c r="AZ108" s="1832"/>
      <c r="BA108" s="1832"/>
      <c r="BB108" s="4194"/>
      <c r="BC108" s="1832"/>
      <c r="BD108" s="1832"/>
      <c r="BE108" s="1832"/>
      <c r="BF108" s="4194"/>
    </row>
    <row r="109" spans="2:59" ht="5.0999999999999996" customHeight="1" x14ac:dyDescent="0.2">
      <c r="B109" s="4210"/>
      <c r="C109" s="1924"/>
      <c r="D109" s="1924"/>
      <c r="E109" s="1924"/>
      <c r="F109" s="4195"/>
      <c r="G109" s="1832"/>
      <c r="H109" s="1926"/>
      <c r="I109" s="1832"/>
      <c r="J109" s="4195"/>
      <c r="K109" s="1832"/>
      <c r="L109" s="1926"/>
      <c r="M109" s="1832"/>
      <c r="N109" s="4195"/>
      <c r="O109" s="1832"/>
      <c r="P109" s="1926"/>
      <c r="Q109" s="1832"/>
      <c r="R109" s="4195"/>
      <c r="S109" s="1832"/>
      <c r="T109" s="1926"/>
      <c r="U109" s="1832"/>
      <c r="V109" s="4195"/>
      <c r="W109" s="1832"/>
      <c r="X109" s="1926"/>
      <c r="Y109" s="1832"/>
      <c r="Z109" s="4195"/>
      <c r="AA109" s="1832"/>
      <c r="AB109" s="1926"/>
      <c r="AC109" s="1832"/>
      <c r="AD109" s="4195"/>
      <c r="AE109" s="1832"/>
      <c r="AF109" s="1926"/>
      <c r="AG109" s="1832"/>
      <c r="AH109" s="4195"/>
      <c r="AI109" s="1832"/>
      <c r="AJ109" s="1926"/>
      <c r="AK109" s="1832"/>
      <c r="AL109" s="4195"/>
      <c r="AM109" s="1832"/>
      <c r="AN109" s="1926"/>
      <c r="AO109" s="1832"/>
      <c r="AP109" s="4195"/>
      <c r="AQ109" s="1832"/>
      <c r="AR109" s="1926"/>
      <c r="AS109" s="1832"/>
      <c r="AT109" s="4195"/>
      <c r="AU109" s="1832"/>
      <c r="AV109" s="1926"/>
      <c r="AW109" s="1832"/>
      <c r="AX109" s="4195"/>
      <c r="AY109" s="1832"/>
      <c r="AZ109" s="1926"/>
      <c r="BA109" s="1832"/>
      <c r="BB109" s="4195"/>
      <c r="BC109" s="1832"/>
      <c r="BD109" s="1926"/>
      <c r="BE109" s="1832"/>
      <c r="BF109" s="4195"/>
      <c r="BG109" s="1927"/>
    </row>
    <row r="110" spans="2:59" ht="9.9499999999999993" customHeight="1" x14ac:dyDescent="0.2">
      <c r="B110" s="4211"/>
      <c r="C110" s="1923"/>
      <c r="D110" s="1923"/>
      <c r="E110" s="1923"/>
      <c r="F110" s="4196"/>
      <c r="G110" s="1832"/>
      <c r="H110" s="1832"/>
      <c r="I110" s="1832"/>
      <c r="J110" s="4196"/>
      <c r="K110" s="1832"/>
      <c r="L110" s="1832"/>
      <c r="M110" s="1832"/>
      <c r="N110" s="4196"/>
      <c r="O110" s="1832"/>
      <c r="P110" s="1832"/>
      <c r="Q110" s="1832"/>
      <c r="R110" s="4196"/>
      <c r="S110" s="1832"/>
      <c r="T110" s="1832"/>
      <c r="U110" s="1832"/>
      <c r="V110" s="4196"/>
      <c r="W110" s="1832"/>
      <c r="X110" s="1832"/>
      <c r="Y110" s="1832"/>
      <c r="Z110" s="4196"/>
      <c r="AA110" s="1832"/>
      <c r="AB110" s="1832"/>
      <c r="AC110" s="1832"/>
      <c r="AD110" s="4196"/>
      <c r="AE110" s="1832"/>
      <c r="AF110" s="1832"/>
      <c r="AG110" s="1832"/>
      <c r="AH110" s="4196"/>
      <c r="AI110" s="1832"/>
      <c r="AJ110" s="1832"/>
      <c r="AK110" s="1832"/>
      <c r="AL110" s="4196"/>
      <c r="AM110" s="1832"/>
      <c r="AN110" s="1832"/>
      <c r="AO110" s="1832"/>
      <c r="AP110" s="4196"/>
      <c r="AQ110" s="1832"/>
      <c r="AR110" s="1832"/>
      <c r="AS110" s="1832"/>
      <c r="AT110" s="4196"/>
      <c r="AU110" s="1832"/>
      <c r="AV110" s="1832"/>
      <c r="AW110" s="1832"/>
      <c r="AX110" s="4196"/>
      <c r="AY110" s="1832"/>
      <c r="AZ110" s="1832"/>
      <c r="BA110" s="1832"/>
      <c r="BB110" s="4196"/>
      <c r="BC110" s="1832"/>
      <c r="BD110" s="1832"/>
      <c r="BE110" s="1832"/>
      <c r="BF110" s="4196"/>
    </row>
    <row r="111" spans="2:59" ht="5.0999999999999996" customHeight="1" x14ac:dyDescent="0.2">
      <c r="B111" s="1928"/>
      <c r="C111" s="1923"/>
      <c r="D111" s="1923"/>
      <c r="E111" s="1923"/>
      <c r="F111" s="1832"/>
      <c r="G111" s="1832"/>
      <c r="H111" s="1832"/>
      <c r="I111" s="1832"/>
      <c r="J111" s="1832"/>
      <c r="K111" s="1832"/>
      <c r="L111" s="1832"/>
      <c r="M111" s="1832"/>
      <c r="N111" s="1832"/>
      <c r="O111" s="1832"/>
      <c r="P111" s="1832"/>
      <c r="Q111" s="1832"/>
      <c r="R111" s="1832"/>
      <c r="S111" s="1832"/>
      <c r="T111" s="1832"/>
      <c r="U111" s="1832"/>
      <c r="V111" s="1832"/>
      <c r="W111" s="1832"/>
      <c r="X111" s="1832"/>
      <c r="Y111" s="1832"/>
      <c r="Z111" s="1832"/>
      <c r="AA111" s="1832"/>
      <c r="AB111" s="1832"/>
      <c r="AC111" s="1832"/>
      <c r="AD111" s="1832"/>
      <c r="AE111" s="1832"/>
      <c r="AF111" s="1832"/>
      <c r="AG111" s="1832"/>
      <c r="AH111" s="1832"/>
      <c r="AI111" s="1832"/>
      <c r="AJ111" s="1832"/>
      <c r="AK111" s="1832"/>
      <c r="AL111" s="1832"/>
      <c r="AM111" s="1832"/>
      <c r="AN111" s="1832"/>
      <c r="AO111" s="1832"/>
      <c r="AP111" s="1832"/>
      <c r="AQ111" s="1832"/>
      <c r="AR111" s="1832"/>
      <c r="AS111" s="1832"/>
      <c r="AT111" s="1832"/>
      <c r="AU111" s="1832"/>
      <c r="AV111" s="1832"/>
      <c r="AW111" s="1832"/>
      <c r="AX111" s="1832"/>
      <c r="AY111" s="1832"/>
      <c r="AZ111" s="1832"/>
      <c r="BA111" s="1832"/>
      <c r="BB111" s="1832"/>
      <c r="BC111" s="1832"/>
      <c r="BD111" s="1832"/>
      <c r="BE111" s="1832"/>
      <c r="BF111" s="1832"/>
    </row>
    <row r="112" spans="2:59" ht="5.0999999999999996" customHeight="1" x14ac:dyDescent="0.2">
      <c r="B112" s="1929"/>
      <c r="C112" s="1923"/>
      <c r="D112" s="1923"/>
      <c r="E112" s="1923"/>
      <c r="F112" s="1849"/>
      <c r="G112" s="1832"/>
      <c r="H112" s="1832"/>
      <c r="I112" s="1832"/>
      <c r="J112" s="1849"/>
      <c r="K112" s="1832"/>
      <c r="L112" s="1832"/>
      <c r="M112" s="1832"/>
      <c r="N112" s="1849"/>
      <c r="O112" s="1832"/>
      <c r="P112" s="1832"/>
      <c r="Q112" s="1832"/>
      <c r="R112" s="1849"/>
      <c r="S112" s="1832"/>
      <c r="T112" s="1832"/>
      <c r="U112" s="1832"/>
      <c r="V112" s="1849"/>
      <c r="W112" s="1832"/>
      <c r="X112" s="1832"/>
      <c r="Y112" s="1832"/>
      <c r="Z112" s="1849"/>
      <c r="AA112" s="1832"/>
      <c r="AB112" s="1832"/>
      <c r="AC112" s="1832"/>
      <c r="AD112" s="1849"/>
      <c r="AE112" s="1832"/>
      <c r="AF112" s="1832"/>
      <c r="AG112" s="1832"/>
      <c r="AH112" s="1849"/>
      <c r="AI112" s="1832"/>
      <c r="AJ112" s="1832"/>
      <c r="AK112" s="1832"/>
      <c r="AL112" s="1849"/>
      <c r="AM112" s="1832"/>
      <c r="AN112" s="1832"/>
      <c r="AO112" s="1832"/>
      <c r="AP112" s="1849"/>
      <c r="AQ112" s="1832"/>
      <c r="AR112" s="1832"/>
      <c r="AS112" s="1832"/>
      <c r="AT112" s="1849"/>
      <c r="AU112" s="1832"/>
      <c r="AV112" s="1832"/>
      <c r="AW112" s="1832"/>
      <c r="AX112" s="1849"/>
      <c r="AY112" s="1832"/>
      <c r="AZ112" s="1832"/>
      <c r="BA112" s="1832"/>
      <c r="BB112" s="1849"/>
      <c r="BC112" s="1832"/>
      <c r="BD112" s="1832"/>
      <c r="BE112" s="1832"/>
      <c r="BF112" s="1849"/>
    </row>
    <row r="113" spans="2:59" ht="5.0999999999999996" customHeight="1" x14ac:dyDescent="0.2">
      <c r="B113" s="1929"/>
      <c r="C113" s="1923"/>
      <c r="D113" s="1923"/>
      <c r="E113" s="1923"/>
      <c r="F113" s="1849"/>
      <c r="G113" s="1832"/>
      <c r="H113" s="1832"/>
      <c r="I113" s="1832"/>
      <c r="J113" s="1849"/>
      <c r="K113" s="1832"/>
      <c r="L113" s="1832"/>
      <c r="M113" s="1832"/>
      <c r="N113" s="1849"/>
      <c r="O113" s="1832"/>
      <c r="P113" s="1832"/>
      <c r="Q113" s="1832"/>
      <c r="R113" s="1849"/>
      <c r="S113" s="1832"/>
      <c r="T113" s="1832"/>
      <c r="U113" s="1832"/>
      <c r="V113" s="1849"/>
      <c r="W113" s="1832"/>
      <c r="X113" s="1832"/>
      <c r="Y113" s="1832"/>
      <c r="Z113" s="1849"/>
      <c r="AA113" s="1832"/>
      <c r="AB113" s="1832"/>
      <c r="AC113" s="1832"/>
      <c r="AD113" s="1849"/>
      <c r="AE113" s="1832"/>
      <c r="AF113" s="1832"/>
      <c r="AG113" s="1832"/>
      <c r="AH113" s="1849"/>
      <c r="AI113" s="1832"/>
      <c r="AJ113" s="1832"/>
      <c r="AK113" s="1832"/>
      <c r="AL113" s="1849"/>
      <c r="AM113" s="1832"/>
      <c r="AN113" s="1832"/>
      <c r="AO113" s="1832"/>
      <c r="AP113" s="1849"/>
      <c r="AQ113" s="1832"/>
      <c r="AR113" s="1832"/>
      <c r="AS113" s="1832"/>
      <c r="AT113" s="1849"/>
      <c r="AU113" s="1832"/>
      <c r="AV113" s="1832"/>
      <c r="AW113" s="1832"/>
      <c r="AX113" s="1849"/>
      <c r="AY113" s="1832"/>
      <c r="AZ113" s="1832"/>
      <c r="BA113" s="1832"/>
      <c r="BB113" s="1849"/>
      <c r="BC113" s="1832"/>
      <c r="BD113" s="1832"/>
      <c r="BE113" s="1832"/>
      <c r="BF113" s="1849"/>
    </row>
    <row r="114" spans="2:59" ht="9.9499999999999993" customHeight="1" x14ac:dyDescent="0.2">
      <c r="B114" s="4209">
        <v>17</v>
      </c>
      <c r="C114" s="1923"/>
      <c r="D114" s="1923"/>
      <c r="E114" s="1923"/>
      <c r="F114" s="4194"/>
      <c r="G114" s="1832"/>
      <c r="H114" s="1832"/>
      <c r="I114" s="1832"/>
      <c r="J114" s="4194"/>
      <c r="K114" s="1832"/>
      <c r="L114" s="1832"/>
      <c r="M114" s="1832"/>
      <c r="N114" s="4194"/>
      <c r="O114" s="1832"/>
      <c r="P114" s="1832"/>
      <c r="Q114" s="1832"/>
      <c r="R114" s="4194"/>
      <c r="S114" s="1832"/>
      <c r="T114" s="1832"/>
      <c r="U114" s="1832"/>
      <c r="V114" s="4194"/>
      <c r="W114" s="1832"/>
      <c r="X114" s="1832"/>
      <c r="Y114" s="1832"/>
      <c r="Z114" s="4194"/>
      <c r="AA114" s="1832"/>
      <c r="AB114" s="1832"/>
      <c r="AC114" s="1832"/>
      <c r="AD114" s="4194"/>
      <c r="AE114" s="1832"/>
      <c r="AF114" s="1832"/>
      <c r="AG114" s="1832"/>
      <c r="AH114" s="4194"/>
      <c r="AI114" s="1832"/>
      <c r="AJ114" s="1832"/>
      <c r="AK114" s="1832"/>
      <c r="AL114" s="4194"/>
      <c r="AM114" s="1832"/>
      <c r="AN114" s="1832"/>
      <c r="AO114" s="1832"/>
      <c r="AP114" s="4194"/>
      <c r="AQ114" s="1832"/>
      <c r="AR114" s="1832"/>
      <c r="AS114" s="1832"/>
      <c r="AT114" s="4194"/>
      <c r="AU114" s="1832"/>
      <c r="AV114" s="1832"/>
      <c r="AW114" s="1832"/>
      <c r="AX114" s="4194"/>
      <c r="AY114" s="1832"/>
      <c r="AZ114" s="1832"/>
      <c r="BA114" s="1832"/>
      <c r="BB114" s="4194"/>
      <c r="BC114" s="1832"/>
      <c r="BD114" s="1832"/>
      <c r="BE114" s="1832"/>
      <c r="BF114" s="4194"/>
    </row>
    <row r="115" spans="2:59" ht="5.0999999999999996" customHeight="1" x14ac:dyDescent="0.2">
      <c r="B115" s="4210"/>
      <c r="C115" s="1924"/>
      <c r="D115" s="1924"/>
      <c r="E115" s="1924"/>
      <c r="F115" s="4195"/>
      <c r="G115" s="1832"/>
      <c r="H115" s="1926"/>
      <c r="I115" s="1832"/>
      <c r="J115" s="4195"/>
      <c r="K115" s="1832"/>
      <c r="L115" s="1926"/>
      <c r="M115" s="1832"/>
      <c r="N115" s="4195"/>
      <c r="O115" s="1832"/>
      <c r="P115" s="1926"/>
      <c r="Q115" s="1832"/>
      <c r="R115" s="4195"/>
      <c r="S115" s="1832"/>
      <c r="T115" s="1926"/>
      <c r="U115" s="1832"/>
      <c r="V115" s="4195"/>
      <c r="W115" s="1832"/>
      <c r="X115" s="1926"/>
      <c r="Y115" s="1832"/>
      <c r="Z115" s="4195"/>
      <c r="AA115" s="1832"/>
      <c r="AB115" s="1926"/>
      <c r="AC115" s="1832"/>
      <c r="AD115" s="4195"/>
      <c r="AE115" s="1832"/>
      <c r="AF115" s="1926"/>
      <c r="AG115" s="1832"/>
      <c r="AH115" s="4195"/>
      <c r="AI115" s="1832"/>
      <c r="AJ115" s="1926"/>
      <c r="AK115" s="1832"/>
      <c r="AL115" s="4195"/>
      <c r="AM115" s="1832"/>
      <c r="AN115" s="1926"/>
      <c r="AO115" s="1832"/>
      <c r="AP115" s="4195"/>
      <c r="AQ115" s="1832"/>
      <c r="AR115" s="1926"/>
      <c r="AS115" s="1832"/>
      <c r="AT115" s="4195"/>
      <c r="AU115" s="1832"/>
      <c r="AV115" s="1926"/>
      <c r="AW115" s="1832"/>
      <c r="AX115" s="4195"/>
      <c r="AY115" s="1832"/>
      <c r="AZ115" s="1926"/>
      <c r="BA115" s="1832"/>
      <c r="BB115" s="4195"/>
      <c r="BC115" s="1832"/>
      <c r="BD115" s="1926"/>
      <c r="BE115" s="1832"/>
      <c r="BF115" s="4195"/>
      <c r="BG115" s="1927"/>
    </row>
    <row r="116" spans="2:59" ht="9.9499999999999993" customHeight="1" x14ac:dyDescent="0.2">
      <c r="B116" s="4211"/>
      <c r="C116" s="1923"/>
      <c r="D116" s="1923"/>
      <c r="E116" s="1923"/>
      <c r="F116" s="4196"/>
      <c r="G116" s="1832"/>
      <c r="H116" s="1832"/>
      <c r="I116" s="1832"/>
      <c r="J116" s="4196"/>
      <c r="K116" s="1832"/>
      <c r="L116" s="1832"/>
      <c r="M116" s="1832"/>
      <c r="N116" s="4196"/>
      <c r="O116" s="1832"/>
      <c r="P116" s="1832"/>
      <c r="Q116" s="1832"/>
      <c r="R116" s="4196"/>
      <c r="S116" s="1832"/>
      <c r="T116" s="1832"/>
      <c r="U116" s="1832"/>
      <c r="V116" s="4196"/>
      <c r="W116" s="1832"/>
      <c r="X116" s="1832"/>
      <c r="Y116" s="1832"/>
      <c r="Z116" s="4196"/>
      <c r="AA116" s="1832"/>
      <c r="AB116" s="1832"/>
      <c r="AC116" s="1832"/>
      <c r="AD116" s="4196"/>
      <c r="AE116" s="1832"/>
      <c r="AF116" s="1832"/>
      <c r="AG116" s="1832"/>
      <c r="AH116" s="4196"/>
      <c r="AI116" s="1832"/>
      <c r="AJ116" s="1832"/>
      <c r="AK116" s="1832"/>
      <c r="AL116" s="4196"/>
      <c r="AM116" s="1832"/>
      <c r="AN116" s="1832"/>
      <c r="AO116" s="1832"/>
      <c r="AP116" s="4196"/>
      <c r="AQ116" s="1832"/>
      <c r="AR116" s="1832"/>
      <c r="AS116" s="1832"/>
      <c r="AT116" s="4196"/>
      <c r="AU116" s="1832"/>
      <c r="AV116" s="1832"/>
      <c r="AW116" s="1832"/>
      <c r="AX116" s="4196"/>
      <c r="AY116" s="1832"/>
      <c r="AZ116" s="1832"/>
      <c r="BA116" s="1832"/>
      <c r="BB116" s="4196"/>
      <c r="BC116" s="1832"/>
      <c r="BD116" s="1832"/>
      <c r="BE116" s="1832"/>
      <c r="BF116" s="4196"/>
    </row>
    <row r="117" spans="2:59" ht="5.0999999999999996" customHeight="1" x14ac:dyDescent="0.2">
      <c r="B117" s="1928"/>
      <c r="C117" s="1923"/>
      <c r="D117" s="1923"/>
      <c r="E117" s="1923"/>
      <c r="F117" s="1832"/>
      <c r="G117" s="1832"/>
      <c r="H117" s="1832"/>
      <c r="I117" s="1832"/>
      <c r="J117" s="1832"/>
      <c r="K117" s="1832"/>
      <c r="L117" s="1832"/>
      <c r="M117" s="1832"/>
      <c r="N117" s="1832"/>
      <c r="O117" s="1832"/>
      <c r="P117" s="1832"/>
      <c r="Q117" s="1832"/>
      <c r="R117" s="1832"/>
      <c r="S117" s="1832"/>
      <c r="T117" s="1832"/>
      <c r="U117" s="1832"/>
      <c r="V117" s="1832"/>
      <c r="W117" s="1832"/>
      <c r="X117" s="1832"/>
      <c r="Y117" s="1832"/>
      <c r="Z117" s="1832"/>
      <c r="AA117" s="1832"/>
      <c r="AB117" s="1832"/>
      <c r="AC117" s="1832"/>
      <c r="AD117" s="1832"/>
      <c r="AE117" s="1832"/>
      <c r="AF117" s="1832"/>
      <c r="AG117" s="1832"/>
      <c r="AH117" s="1832"/>
      <c r="AI117" s="1832"/>
      <c r="AJ117" s="1832"/>
      <c r="AK117" s="1832"/>
      <c r="AL117" s="1832"/>
      <c r="AM117" s="1832"/>
      <c r="AN117" s="1832"/>
      <c r="AO117" s="1832"/>
      <c r="AP117" s="1832"/>
      <c r="AQ117" s="1832"/>
      <c r="AR117" s="1832"/>
      <c r="AS117" s="1832"/>
      <c r="AT117" s="1832"/>
      <c r="AU117" s="1832"/>
      <c r="AV117" s="1832"/>
      <c r="AW117" s="1832"/>
      <c r="AX117" s="1832"/>
      <c r="AY117" s="1832"/>
      <c r="AZ117" s="1832"/>
      <c r="BA117" s="1832"/>
      <c r="BB117" s="1832"/>
      <c r="BC117" s="1832"/>
      <c r="BD117" s="1832"/>
      <c r="BE117" s="1832"/>
      <c r="BF117" s="1832"/>
    </row>
    <row r="118" spans="2:59" ht="5.0999999999999996" customHeight="1" x14ac:dyDescent="0.2">
      <c r="B118" s="1929"/>
      <c r="C118" s="1923"/>
      <c r="D118" s="1923"/>
      <c r="E118" s="1923"/>
      <c r="F118" s="1849"/>
      <c r="G118" s="1832"/>
      <c r="H118" s="1832"/>
      <c r="I118" s="1832"/>
      <c r="J118" s="1849"/>
      <c r="K118" s="1832"/>
      <c r="L118" s="1832"/>
      <c r="M118" s="1832"/>
      <c r="N118" s="1849"/>
      <c r="O118" s="1832"/>
      <c r="P118" s="1832"/>
      <c r="Q118" s="1832"/>
      <c r="R118" s="1849"/>
      <c r="S118" s="1832"/>
      <c r="T118" s="1832"/>
      <c r="U118" s="1832"/>
      <c r="V118" s="1849"/>
      <c r="W118" s="1832"/>
      <c r="X118" s="1832"/>
      <c r="Y118" s="1832"/>
      <c r="Z118" s="1849"/>
      <c r="AA118" s="1832"/>
      <c r="AB118" s="1832"/>
      <c r="AC118" s="1832"/>
      <c r="AD118" s="1849"/>
      <c r="AE118" s="1832"/>
      <c r="AF118" s="1832"/>
      <c r="AG118" s="1832"/>
      <c r="AH118" s="1849"/>
      <c r="AI118" s="1832"/>
      <c r="AJ118" s="1832"/>
      <c r="AK118" s="1832"/>
      <c r="AL118" s="1849"/>
      <c r="AM118" s="1832"/>
      <c r="AN118" s="1832"/>
      <c r="AO118" s="1832"/>
      <c r="AP118" s="1849"/>
      <c r="AQ118" s="1832"/>
      <c r="AR118" s="1832"/>
      <c r="AS118" s="1832"/>
      <c r="AT118" s="1849"/>
      <c r="AU118" s="1832"/>
      <c r="AV118" s="1832"/>
      <c r="AW118" s="1832"/>
      <c r="AX118" s="1849"/>
      <c r="AY118" s="1832"/>
      <c r="AZ118" s="1832"/>
      <c r="BA118" s="1832"/>
      <c r="BB118" s="1849"/>
      <c r="BC118" s="1832"/>
      <c r="BD118" s="1832"/>
      <c r="BE118" s="1832"/>
      <c r="BF118" s="1849"/>
    </row>
    <row r="119" spans="2:59" ht="5.0999999999999996" customHeight="1" x14ac:dyDescent="0.2">
      <c r="B119" s="1929"/>
      <c r="C119" s="1923"/>
      <c r="D119" s="1923"/>
      <c r="E119" s="1923"/>
      <c r="F119" s="1849"/>
      <c r="G119" s="1832"/>
      <c r="H119" s="1832"/>
      <c r="I119" s="1832"/>
      <c r="J119" s="1849"/>
      <c r="K119" s="1832"/>
      <c r="L119" s="1832"/>
      <c r="M119" s="1832"/>
      <c r="N119" s="1849"/>
      <c r="O119" s="1832"/>
      <c r="P119" s="1832"/>
      <c r="Q119" s="1832"/>
      <c r="R119" s="1849"/>
      <c r="S119" s="1832"/>
      <c r="T119" s="1832"/>
      <c r="U119" s="1832"/>
      <c r="V119" s="1849"/>
      <c r="W119" s="1832"/>
      <c r="X119" s="1832"/>
      <c r="Y119" s="1832"/>
      <c r="Z119" s="1849"/>
      <c r="AA119" s="1832"/>
      <c r="AB119" s="1832"/>
      <c r="AC119" s="1832"/>
      <c r="AD119" s="1849"/>
      <c r="AE119" s="1832"/>
      <c r="AF119" s="1832"/>
      <c r="AG119" s="1832"/>
      <c r="AH119" s="1849"/>
      <c r="AI119" s="1832"/>
      <c r="AJ119" s="1832"/>
      <c r="AK119" s="1832"/>
      <c r="AL119" s="1849"/>
      <c r="AM119" s="1832"/>
      <c r="AN119" s="1832"/>
      <c r="AO119" s="1832"/>
      <c r="AP119" s="1849"/>
      <c r="AQ119" s="1832"/>
      <c r="AR119" s="1832"/>
      <c r="AS119" s="1832"/>
      <c r="AT119" s="1849"/>
      <c r="AU119" s="1832"/>
      <c r="AV119" s="1832"/>
      <c r="AW119" s="1832"/>
      <c r="AX119" s="1849"/>
      <c r="AY119" s="1832"/>
      <c r="AZ119" s="1832"/>
      <c r="BA119" s="1832"/>
      <c r="BB119" s="1849"/>
      <c r="BC119" s="1832"/>
      <c r="BD119" s="1832"/>
      <c r="BE119" s="1832"/>
      <c r="BF119" s="1849"/>
    </row>
    <row r="120" spans="2:59" ht="9.9499999999999993" customHeight="1" x14ac:dyDescent="0.2">
      <c r="B120" s="4209">
        <v>18</v>
      </c>
      <c r="C120" s="1923"/>
      <c r="D120" s="1923"/>
      <c r="E120" s="1923"/>
      <c r="F120" s="4194"/>
      <c r="G120" s="1832"/>
      <c r="H120" s="1832"/>
      <c r="I120" s="1832"/>
      <c r="J120" s="4194"/>
      <c r="K120" s="1832"/>
      <c r="L120" s="1832"/>
      <c r="M120" s="1832"/>
      <c r="N120" s="4194"/>
      <c r="O120" s="1832"/>
      <c r="P120" s="1832"/>
      <c r="Q120" s="1832"/>
      <c r="R120" s="4194"/>
      <c r="S120" s="1832"/>
      <c r="T120" s="1832"/>
      <c r="U120" s="1832"/>
      <c r="V120" s="4194"/>
      <c r="W120" s="1832"/>
      <c r="X120" s="1832"/>
      <c r="Y120" s="1832"/>
      <c r="Z120" s="4194"/>
      <c r="AA120" s="1832"/>
      <c r="AB120" s="1832"/>
      <c r="AC120" s="1832"/>
      <c r="AD120" s="4194"/>
      <c r="AE120" s="1832"/>
      <c r="AF120" s="1832"/>
      <c r="AG120" s="1832"/>
      <c r="AH120" s="4194"/>
      <c r="AI120" s="1832"/>
      <c r="AJ120" s="1832"/>
      <c r="AK120" s="1832"/>
      <c r="AL120" s="4194"/>
      <c r="AM120" s="1832"/>
      <c r="AN120" s="1832"/>
      <c r="AO120" s="1832"/>
      <c r="AP120" s="4194"/>
      <c r="AQ120" s="1832"/>
      <c r="AR120" s="1832"/>
      <c r="AS120" s="1832"/>
      <c r="AT120" s="4194"/>
      <c r="AU120" s="1832"/>
      <c r="AV120" s="1832"/>
      <c r="AW120" s="1832"/>
      <c r="AX120" s="4194"/>
      <c r="AY120" s="1832"/>
      <c r="AZ120" s="1832"/>
      <c r="BA120" s="1832"/>
      <c r="BB120" s="4194"/>
      <c r="BC120" s="1832"/>
      <c r="BD120" s="1832"/>
      <c r="BE120" s="1832"/>
      <c r="BF120" s="4194"/>
    </row>
    <row r="121" spans="2:59" ht="5.0999999999999996" customHeight="1" x14ac:dyDescent="0.2">
      <c r="B121" s="4210"/>
      <c r="C121" s="1924"/>
      <c r="D121" s="1924"/>
      <c r="E121" s="1924"/>
      <c r="F121" s="4195"/>
      <c r="G121" s="1832"/>
      <c r="H121" s="1926"/>
      <c r="I121" s="1832"/>
      <c r="J121" s="4195"/>
      <c r="K121" s="1832"/>
      <c r="L121" s="1926"/>
      <c r="M121" s="1832"/>
      <c r="N121" s="4195"/>
      <c r="O121" s="1832"/>
      <c r="P121" s="1926"/>
      <c r="Q121" s="1832"/>
      <c r="R121" s="4195"/>
      <c r="S121" s="1832"/>
      <c r="T121" s="1926"/>
      <c r="U121" s="1832"/>
      <c r="V121" s="4195"/>
      <c r="W121" s="1832"/>
      <c r="X121" s="1926"/>
      <c r="Y121" s="1832"/>
      <c r="Z121" s="4195"/>
      <c r="AA121" s="1832"/>
      <c r="AB121" s="1926"/>
      <c r="AC121" s="1832"/>
      <c r="AD121" s="4195"/>
      <c r="AE121" s="1832"/>
      <c r="AF121" s="1926"/>
      <c r="AG121" s="1832"/>
      <c r="AH121" s="4195"/>
      <c r="AI121" s="1832"/>
      <c r="AJ121" s="1926"/>
      <c r="AK121" s="1832"/>
      <c r="AL121" s="4195"/>
      <c r="AM121" s="1832"/>
      <c r="AN121" s="1926"/>
      <c r="AO121" s="1832"/>
      <c r="AP121" s="4195"/>
      <c r="AQ121" s="1832"/>
      <c r="AR121" s="1926"/>
      <c r="AS121" s="1832"/>
      <c r="AT121" s="4195"/>
      <c r="AU121" s="1832"/>
      <c r="AV121" s="1926"/>
      <c r="AW121" s="1832"/>
      <c r="AX121" s="4195"/>
      <c r="AY121" s="1832"/>
      <c r="AZ121" s="1926"/>
      <c r="BA121" s="1832"/>
      <c r="BB121" s="4195"/>
      <c r="BC121" s="1832"/>
      <c r="BD121" s="1926"/>
      <c r="BE121" s="1832"/>
      <c r="BF121" s="4195"/>
      <c r="BG121" s="1927"/>
    </row>
    <row r="122" spans="2:59" ht="9.9499999999999993" customHeight="1" x14ac:dyDescent="0.2">
      <c r="B122" s="4211"/>
      <c r="C122" s="1923"/>
      <c r="D122" s="1923"/>
      <c r="E122" s="1923"/>
      <c r="F122" s="4196"/>
      <c r="G122" s="1832"/>
      <c r="H122" s="1832"/>
      <c r="I122" s="1832"/>
      <c r="J122" s="4196"/>
      <c r="K122" s="1832"/>
      <c r="L122" s="1832"/>
      <c r="M122" s="1832"/>
      <c r="N122" s="4196"/>
      <c r="O122" s="1832"/>
      <c r="P122" s="1832"/>
      <c r="Q122" s="1832"/>
      <c r="R122" s="4196"/>
      <c r="S122" s="1832"/>
      <c r="T122" s="1832"/>
      <c r="U122" s="1832"/>
      <c r="V122" s="4196"/>
      <c r="W122" s="1832"/>
      <c r="X122" s="1832"/>
      <c r="Y122" s="1832"/>
      <c r="Z122" s="4196"/>
      <c r="AA122" s="1832"/>
      <c r="AB122" s="1832"/>
      <c r="AC122" s="1832"/>
      <c r="AD122" s="4196"/>
      <c r="AE122" s="1832"/>
      <c r="AF122" s="1832"/>
      <c r="AG122" s="1832"/>
      <c r="AH122" s="4196"/>
      <c r="AI122" s="1832"/>
      <c r="AJ122" s="1832"/>
      <c r="AK122" s="1832"/>
      <c r="AL122" s="4196"/>
      <c r="AM122" s="1832"/>
      <c r="AN122" s="1832"/>
      <c r="AO122" s="1832"/>
      <c r="AP122" s="4196"/>
      <c r="AQ122" s="1832"/>
      <c r="AR122" s="1832"/>
      <c r="AS122" s="1832"/>
      <c r="AT122" s="4196"/>
      <c r="AU122" s="1832"/>
      <c r="AV122" s="1832"/>
      <c r="AW122" s="1832"/>
      <c r="AX122" s="4196"/>
      <c r="AY122" s="1832"/>
      <c r="AZ122" s="1832"/>
      <c r="BA122" s="1832"/>
      <c r="BB122" s="4196"/>
      <c r="BC122" s="1832"/>
      <c r="BD122" s="1832"/>
      <c r="BE122" s="1832"/>
      <c r="BF122" s="4196"/>
    </row>
    <row r="123" spans="2:59" ht="5.0999999999999996" customHeight="1" x14ac:dyDescent="0.2">
      <c r="B123" s="1929"/>
      <c r="C123" s="1923"/>
      <c r="D123" s="1923"/>
      <c r="E123" s="1923"/>
      <c r="F123" s="1849"/>
      <c r="G123" s="1832"/>
      <c r="H123" s="1832"/>
      <c r="I123" s="1832"/>
      <c r="J123" s="1849"/>
      <c r="K123" s="1832"/>
      <c r="L123" s="1832"/>
      <c r="M123" s="1832"/>
      <c r="N123" s="1849"/>
      <c r="O123" s="1832"/>
      <c r="P123" s="1832"/>
      <c r="Q123" s="1832"/>
      <c r="R123" s="1849"/>
      <c r="S123" s="1832"/>
      <c r="T123" s="1832"/>
      <c r="U123" s="1832"/>
      <c r="V123" s="1849"/>
      <c r="W123" s="1832"/>
      <c r="X123" s="1832"/>
      <c r="Y123" s="1832"/>
      <c r="Z123" s="1849"/>
      <c r="AA123" s="1832"/>
      <c r="AB123" s="1832"/>
      <c r="AC123" s="1832"/>
      <c r="AD123" s="1849"/>
      <c r="AE123" s="1832"/>
      <c r="AF123" s="1832"/>
      <c r="AG123" s="1832"/>
      <c r="AH123" s="1849"/>
      <c r="AI123" s="1832"/>
      <c r="AJ123" s="1832"/>
      <c r="AK123" s="1832"/>
      <c r="AL123" s="1849"/>
      <c r="AM123" s="1832"/>
      <c r="AN123" s="1832"/>
      <c r="AO123" s="1832"/>
      <c r="AP123" s="1849"/>
      <c r="AQ123" s="1832"/>
      <c r="AR123" s="1832"/>
      <c r="AS123" s="1832"/>
      <c r="AT123" s="1849"/>
      <c r="AU123" s="1832"/>
      <c r="AV123" s="1832"/>
      <c r="AW123" s="1832"/>
      <c r="AX123" s="1849"/>
      <c r="AY123" s="1832"/>
      <c r="AZ123" s="1832"/>
      <c r="BA123" s="1832"/>
      <c r="BB123" s="1849"/>
      <c r="BC123" s="1832"/>
      <c r="BD123" s="1832"/>
      <c r="BE123" s="1832"/>
      <c r="BF123" s="1849"/>
    </row>
    <row r="124" spans="2:59" ht="5.0999999999999996" customHeight="1" x14ac:dyDescent="0.2">
      <c r="B124" s="1929"/>
      <c r="C124" s="1923"/>
      <c r="D124" s="1923"/>
      <c r="E124" s="1923"/>
      <c r="F124" s="1849"/>
      <c r="G124" s="1832"/>
      <c r="H124" s="1832"/>
      <c r="I124" s="1832"/>
      <c r="J124" s="1849"/>
      <c r="K124" s="1832"/>
      <c r="L124" s="1832"/>
      <c r="M124" s="1832"/>
      <c r="N124" s="1849"/>
      <c r="O124" s="1832"/>
      <c r="P124" s="1832"/>
      <c r="Q124" s="1832"/>
      <c r="R124" s="1849"/>
      <c r="S124" s="1832"/>
      <c r="T124" s="1832"/>
      <c r="U124" s="1832"/>
      <c r="V124" s="1849"/>
      <c r="W124" s="1832"/>
      <c r="X124" s="1832"/>
      <c r="Y124" s="1832"/>
      <c r="Z124" s="1849"/>
      <c r="AA124" s="1832"/>
      <c r="AB124" s="1832"/>
      <c r="AC124" s="1832"/>
      <c r="AD124" s="1849"/>
      <c r="AE124" s="1832"/>
      <c r="AF124" s="1832"/>
      <c r="AG124" s="1832"/>
      <c r="AH124" s="1849"/>
      <c r="AI124" s="1832"/>
      <c r="AJ124" s="1832"/>
      <c r="AK124" s="1832"/>
      <c r="AL124" s="1849"/>
      <c r="AM124" s="1832"/>
      <c r="AN124" s="1832"/>
      <c r="AO124" s="1832"/>
      <c r="AP124" s="1849"/>
      <c r="AQ124" s="1832"/>
      <c r="AR124" s="1832"/>
      <c r="AS124" s="1832"/>
      <c r="AT124" s="1849"/>
      <c r="AU124" s="1832"/>
      <c r="AV124" s="1832"/>
      <c r="AW124" s="1832"/>
      <c r="AX124" s="1849"/>
      <c r="AY124" s="1832"/>
      <c r="AZ124" s="1832"/>
      <c r="BA124" s="1832"/>
      <c r="BB124" s="1849"/>
      <c r="BC124" s="1832"/>
      <c r="BD124" s="1832"/>
      <c r="BE124" s="1832"/>
      <c r="BF124" s="1849"/>
    </row>
    <row r="125" spans="2:59" s="1923" customFormat="1" ht="9.9499999999999993" customHeight="1" x14ac:dyDescent="0.2">
      <c r="B125" s="4197" t="s">
        <v>1859</v>
      </c>
      <c r="F125" s="4182">
        <f>BB66+1</f>
        <v>38684</v>
      </c>
      <c r="G125" s="4183"/>
      <c r="H125" s="4183"/>
      <c r="I125" s="4183"/>
      <c r="J125" s="4184"/>
      <c r="K125" s="1832"/>
      <c r="L125" s="1832"/>
      <c r="M125" s="1832"/>
      <c r="N125" s="4182">
        <f>F125+1</f>
        <v>38685</v>
      </c>
      <c r="O125" s="4183"/>
      <c r="P125" s="4183"/>
      <c r="Q125" s="4183"/>
      <c r="R125" s="4184"/>
      <c r="S125" s="1832"/>
      <c r="T125" s="1832"/>
      <c r="U125" s="1832"/>
      <c r="V125" s="4182">
        <f>N125+1</f>
        <v>38686</v>
      </c>
      <c r="W125" s="4183"/>
      <c r="X125" s="4183"/>
      <c r="Y125" s="4183"/>
      <c r="Z125" s="4184"/>
      <c r="AA125" s="1832"/>
      <c r="AB125" s="1832"/>
      <c r="AC125" s="1832"/>
      <c r="AD125" s="4182">
        <f>V125+1</f>
        <v>38687</v>
      </c>
      <c r="AE125" s="4183"/>
      <c r="AF125" s="4183"/>
      <c r="AG125" s="4183"/>
      <c r="AH125" s="4184"/>
      <c r="AI125" s="1832"/>
      <c r="AJ125" s="1832"/>
      <c r="AK125" s="1832"/>
      <c r="AL125" s="4182">
        <f>AD125+1</f>
        <v>38688</v>
      </c>
      <c r="AM125" s="4183"/>
      <c r="AN125" s="4183"/>
      <c r="AO125" s="4183"/>
      <c r="AP125" s="4184"/>
      <c r="AQ125" s="1832"/>
      <c r="AT125" s="4182">
        <f>AL125+1</f>
        <v>38689</v>
      </c>
      <c r="AU125" s="4183"/>
      <c r="AV125" s="4183"/>
      <c r="AW125" s="4183"/>
      <c r="AX125" s="4184"/>
      <c r="BB125" s="4182">
        <f>AT125+1</f>
        <v>38690</v>
      </c>
      <c r="BC125" s="4183"/>
      <c r="BD125" s="4183"/>
      <c r="BE125" s="4183"/>
      <c r="BF125" s="4184"/>
    </row>
    <row r="126" spans="2:59" s="1923" customFormat="1" ht="4.5" customHeight="1" x14ac:dyDescent="0.2">
      <c r="B126" s="4198"/>
      <c r="C126" s="1924"/>
      <c r="D126" s="1924"/>
      <c r="E126" s="1924"/>
      <c r="F126" s="4185"/>
      <c r="G126" s="4186"/>
      <c r="H126" s="4186"/>
      <c r="I126" s="4186"/>
      <c r="J126" s="4187"/>
      <c r="K126" s="1832"/>
      <c r="L126" s="1832"/>
      <c r="M126" s="1832"/>
      <c r="N126" s="4185"/>
      <c r="O126" s="4186"/>
      <c r="P126" s="4186"/>
      <c r="Q126" s="4186"/>
      <c r="R126" s="4187"/>
      <c r="S126" s="1832"/>
      <c r="T126" s="1832"/>
      <c r="U126" s="1832"/>
      <c r="V126" s="4185"/>
      <c r="W126" s="4186"/>
      <c r="X126" s="4186"/>
      <c r="Y126" s="4186"/>
      <c r="Z126" s="4187"/>
      <c r="AA126" s="1832"/>
      <c r="AB126" s="1832"/>
      <c r="AC126" s="1832"/>
      <c r="AD126" s="4185"/>
      <c r="AE126" s="4186"/>
      <c r="AF126" s="4186"/>
      <c r="AG126" s="4186"/>
      <c r="AH126" s="4187"/>
      <c r="AI126" s="1832"/>
      <c r="AJ126" s="1832"/>
      <c r="AK126" s="1832"/>
      <c r="AL126" s="4185"/>
      <c r="AM126" s="4186"/>
      <c r="AN126" s="4186"/>
      <c r="AO126" s="4186"/>
      <c r="AP126" s="4187"/>
      <c r="AQ126" s="1832"/>
      <c r="AR126" s="1924"/>
      <c r="AT126" s="4185"/>
      <c r="AU126" s="4186"/>
      <c r="AV126" s="4186"/>
      <c r="AW126" s="4186"/>
      <c r="AX126" s="4187"/>
      <c r="BB126" s="4185"/>
      <c r="BC126" s="4186"/>
      <c r="BD126" s="4186"/>
      <c r="BE126" s="4186"/>
      <c r="BF126" s="4187"/>
    </row>
    <row r="127" spans="2:59" s="1923" customFormat="1" ht="9.9499999999999993" customHeight="1" thickBot="1" x14ac:dyDescent="0.25">
      <c r="B127" s="4199"/>
      <c r="F127" s="4188"/>
      <c r="G127" s="4189"/>
      <c r="H127" s="4189"/>
      <c r="I127" s="4189"/>
      <c r="J127" s="4190"/>
      <c r="K127" s="1832"/>
      <c r="L127" s="1832"/>
      <c r="M127" s="1832"/>
      <c r="N127" s="4188"/>
      <c r="O127" s="4189"/>
      <c r="P127" s="4189"/>
      <c r="Q127" s="4189"/>
      <c r="R127" s="4190"/>
      <c r="S127" s="1832"/>
      <c r="T127" s="1832"/>
      <c r="U127" s="1832"/>
      <c r="V127" s="4188"/>
      <c r="W127" s="4189"/>
      <c r="X127" s="4189"/>
      <c r="Y127" s="4189"/>
      <c r="Z127" s="4190"/>
      <c r="AA127" s="1832"/>
      <c r="AB127" s="1832"/>
      <c r="AC127" s="1832"/>
      <c r="AD127" s="4188"/>
      <c r="AE127" s="4189"/>
      <c r="AF127" s="4189"/>
      <c r="AG127" s="4189"/>
      <c r="AH127" s="4190"/>
      <c r="AI127" s="1832"/>
      <c r="AJ127" s="1832"/>
      <c r="AK127" s="1832"/>
      <c r="AL127" s="4188"/>
      <c r="AM127" s="4189"/>
      <c r="AN127" s="4189"/>
      <c r="AO127" s="4189"/>
      <c r="AP127" s="4190"/>
      <c r="AQ127" s="1832"/>
      <c r="AT127" s="4188"/>
      <c r="AU127" s="4189"/>
      <c r="AV127" s="4189"/>
      <c r="AW127" s="4189"/>
      <c r="AX127" s="4190"/>
      <c r="BB127" s="4188"/>
      <c r="BC127" s="4189"/>
      <c r="BD127" s="4189"/>
      <c r="BE127" s="4189"/>
      <c r="BF127" s="4190"/>
    </row>
    <row r="128" spans="2:59" ht="5.0999999999999996" customHeight="1" x14ac:dyDescent="0.2">
      <c r="B128" s="1928"/>
      <c r="C128" s="1923"/>
      <c r="D128" s="1923"/>
      <c r="E128" s="1923"/>
      <c r="F128" s="1832"/>
      <c r="G128" s="1832"/>
      <c r="H128" s="1832"/>
      <c r="I128" s="1832"/>
      <c r="J128" s="1832"/>
      <c r="K128" s="1832"/>
      <c r="L128" s="1832"/>
      <c r="M128" s="1832"/>
      <c r="N128" s="1832"/>
      <c r="O128" s="1832"/>
      <c r="P128" s="1832"/>
      <c r="Q128" s="1832"/>
      <c r="R128" s="1832"/>
      <c r="S128" s="1832"/>
      <c r="T128" s="1832"/>
      <c r="U128" s="1832"/>
      <c r="V128" s="1832"/>
      <c r="W128" s="1832"/>
      <c r="X128" s="1832"/>
      <c r="Y128" s="1832"/>
      <c r="Z128" s="1832"/>
      <c r="AA128" s="1832"/>
      <c r="AB128" s="1832"/>
      <c r="AC128" s="1832"/>
      <c r="AD128" s="1832"/>
      <c r="AE128" s="1832"/>
      <c r="AF128" s="1832"/>
      <c r="AG128" s="1832"/>
      <c r="AH128" s="1832"/>
      <c r="AI128" s="1832"/>
      <c r="AJ128" s="1832"/>
      <c r="AK128" s="1832"/>
      <c r="AL128" s="1832"/>
      <c r="AM128" s="1832"/>
      <c r="AN128" s="1832"/>
      <c r="AO128" s="1832"/>
      <c r="AP128" s="1832"/>
      <c r="AQ128" s="1832"/>
      <c r="AR128" s="1832"/>
      <c r="AS128" s="1832"/>
      <c r="AT128" s="1832"/>
      <c r="AU128" s="1832"/>
      <c r="AV128" s="1832"/>
      <c r="AW128" s="1832"/>
      <c r="AX128" s="1832"/>
      <c r="AY128" s="1832"/>
      <c r="AZ128" s="1832"/>
      <c r="BA128" s="1832"/>
      <c r="BB128" s="1832"/>
      <c r="BC128" s="1832"/>
      <c r="BD128" s="1832"/>
      <c r="BE128" s="1832"/>
      <c r="BF128" s="1832"/>
    </row>
    <row r="129" spans="2:59" ht="5.0999999999999996" customHeight="1" x14ac:dyDescent="0.2">
      <c r="B129" s="1929"/>
      <c r="C129" s="1923"/>
      <c r="D129" s="1923"/>
      <c r="E129" s="1923"/>
      <c r="F129" s="1849"/>
      <c r="G129" s="1832"/>
      <c r="H129" s="1832"/>
      <c r="I129" s="1832"/>
      <c r="J129" s="1849"/>
      <c r="K129" s="1832"/>
      <c r="L129" s="1832"/>
      <c r="M129" s="1832"/>
      <c r="N129" s="1849"/>
      <c r="O129" s="1832"/>
      <c r="P129" s="1832"/>
      <c r="Q129" s="1832"/>
      <c r="R129" s="1849"/>
      <c r="S129" s="1832"/>
      <c r="T129" s="1832"/>
      <c r="U129" s="1832"/>
      <c r="V129" s="1849"/>
      <c r="W129" s="1832"/>
      <c r="X129" s="1832"/>
      <c r="Y129" s="1832"/>
      <c r="Z129" s="1849"/>
      <c r="AA129" s="1832"/>
      <c r="AB129" s="1832"/>
      <c r="AC129" s="1832"/>
      <c r="AD129" s="1849"/>
      <c r="AE129" s="1832"/>
      <c r="AF129" s="1832"/>
      <c r="AG129" s="1832"/>
      <c r="AH129" s="1849"/>
      <c r="AI129" s="1832"/>
      <c r="AJ129" s="1832"/>
      <c r="AK129" s="1832"/>
      <c r="AL129" s="1849"/>
      <c r="AM129" s="1832"/>
      <c r="AN129" s="1832"/>
      <c r="AO129" s="1832"/>
      <c r="AP129" s="1849"/>
      <c r="AQ129" s="1832"/>
      <c r="AR129" s="1832"/>
      <c r="AS129" s="1832"/>
      <c r="AT129" s="1849"/>
      <c r="AU129" s="1832"/>
      <c r="AV129" s="1832"/>
      <c r="AW129" s="1832"/>
      <c r="AX129" s="1849"/>
      <c r="AY129" s="1832"/>
      <c r="AZ129" s="1832"/>
      <c r="BA129" s="1832"/>
      <c r="BB129" s="1849"/>
      <c r="BC129" s="1832"/>
      <c r="BD129" s="1832"/>
      <c r="BE129" s="1832"/>
      <c r="BF129" s="1849"/>
    </row>
    <row r="130" spans="2:59" ht="5.0999999999999996" customHeight="1" x14ac:dyDescent="0.2">
      <c r="B130" s="1929"/>
      <c r="C130" s="1923"/>
      <c r="D130" s="1923"/>
      <c r="E130" s="1923"/>
      <c r="F130" s="1849"/>
      <c r="G130" s="1832"/>
      <c r="H130" s="1832"/>
      <c r="I130" s="1832"/>
      <c r="J130" s="1849"/>
      <c r="K130" s="1832"/>
      <c r="L130" s="1832"/>
      <c r="M130" s="1832"/>
      <c r="N130" s="1849"/>
      <c r="O130" s="1832"/>
      <c r="P130" s="1832"/>
      <c r="Q130" s="1832"/>
      <c r="R130" s="1849"/>
      <c r="S130" s="1832"/>
      <c r="T130" s="1832"/>
      <c r="U130" s="1832"/>
      <c r="V130" s="1849"/>
      <c r="W130" s="1832"/>
      <c r="X130" s="1832"/>
      <c r="Y130" s="1832"/>
      <c r="Z130" s="1849"/>
      <c r="AA130" s="1832"/>
      <c r="AB130" s="1832"/>
      <c r="AC130" s="1832"/>
      <c r="AD130" s="1849"/>
      <c r="AE130" s="1832"/>
      <c r="AF130" s="1832"/>
      <c r="AG130" s="1832"/>
      <c r="AH130" s="1849"/>
      <c r="AI130" s="1832"/>
      <c r="AJ130" s="1832"/>
      <c r="AK130" s="1832"/>
      <c r="AL130" s="1849"/>
      <c r="AM130" s="1832"/>
      <c r="AN130" s="1832"/>
      <c r="AO130" s="1832"/>
      <c r="AP130" s="1849"/>
      <c r="AQ130" s="1832"/>
      <c r="AR130" s="1832"/>
      <c r="AS130" s="1832"/>
      <c r="AT130" s="1849"/>
      <c r="AU130" s="1832"/>
      <c r="AV130" s="1832"/>
      <c r="AW130" s="1832"/>
      <c r="AX130" s="1849"/>
      <c r="AY130" s="1832"/>
      <c r="AZ130" s="1832"/>
      <c r="BA130" s="1832"/>
      <c r="BB130" s="1849"/>
      <c r="BC130" s="1832"/>
      <c r="BD130" s="1832"/>
      <c r="BE130" s="1832"/>
      <c r="BF130" s="1849"/>
    </row>
    <row r="131" spans="2:59" ht="9.9499999999999993" customHeight="1" x14ac:dyDescent="0.2">
      <c r="B131" s="4209">
        <v>19</v>
      </c>
      <c r="C131" s="1923"/>
      <c r="D131" s="1923"/>
      <c r="E131" s="1923"/>
      <c r="F131" s="4194"/>
      <c r="G131" s="1832"/>
      <c r="H131" s="1832"/>
      <c r="I131" s="1832"/>
      <c r="J131" s="4194"/>
      <c r="K131" s="1832"/>
      <c r="L131" s="1832"/>
      <c r="M131" s="1832"/>
      <c r="N131" s="4194"/>
      <c r="O131" s="1832"/>
      <c r="P131" s="1832"/>
      <c r="Q131" s="1832"/>
      <c r="R131" s="4194"/>
      <c r="S131" s="1832"/>
      <c r="T131" s="1832"/>
      <c r="U131" s="1832"/>
      <c r="V131" s="4194"/>
      <c r="W131" s="1832"/>
      <c r="X131" s="1832"/>
      <c r="Y131" s="1832"/>
      <c r="Z131" s="4194"/>
      <c r="AA131" s="1832"/>
      <c r="AB131" s="1832"/>
      <c r="AC131" s="1832"/>
      <c r="AD131" s="4194"/>
      <c r="AE131" s="1832"/>
      <c r="AF131" s="1832"/>
      <c r="AG131" s="1832"/>
      <c r="AH131" s="4194"/>
      <c r="AI131" s="1832"/>
      <c r="AJ131" s="1832"/>
      <c r="AK131" s="1832"/>
      <c r="AL131" s="4194"/>
      <c r="AM131" s="1832"/>
      <c r="AN131" s="1832"/>
      <c r="AO131" s="1832"/>
      <c r="AP131" s="4194"/>
      <c r="AQ131" s="1832"/>
      <c r="AR131" s="1832"/>
      <c r="AS131" s="1832"/>
      <c r="AT131" s="4194"/>
      <c r="AU131" s="1832"/>
      <c r="AV131" s="1832"/>
      <c r="AW131" s="1832"/>
      <c r="AX131" s="4194"/>
      <c r="AY131" s="1832"/>
      <c r="AZ131" s="1832"/>
      <c r="BA131" s="1832"/>
      <c r="BB131" s="4194"/>
      <c r="BC131" s="1832"/>
      <c r="BD131" s="1832"/>
      <c r="BE131" s="1832"/>
      <c r="BF131" s="4194"/>
    </row>
    <row r="132" spans="2:59" ht="5.0999999999999996" customHeight="1" x14ac:dyDescent="0.2">
      <c r="B132" s="4210"/>
      <c r="C132" s="1924"/>
      <c r="D132" s="1924"/>
      <c r="E132" s="1924"/>
      <c r="F132" s="4195"/>
      <c r="G132" s="1832"/>
      <c r="H132" s="1926"/>
      <c r="I132" s="1832"/>
      <c r="J132" s="4195"/>
      <c r="K132" s="1832"/>
      <c r="L132" s="1926"/>
      <c r="M132" s="1832"/>
      <c r="N132" s="4195"/>
      <c r="O132" s="1832"/>
      <c r="P132" s="1926"/>
      <c r="Q132" s="1832"/>
      <c r="R132" s="4195"/>
      <c r="S132" s="1832"/>
      <c r="T132" s="1926"/>
      <c r="U132" s="1832"/>
      <c r="V132" s="4195"/>
      <c r="W132" s="1832"/>
      <c r="X132" s="1926"/>
      <c r="Y132" s="1832"/>
      <c r="Z132" s="4195"/>
      <c r="AA132" s="1832"/>
      <c r="AB132" s="1926"/>
      <c r="AC132" s="1832"/>
      <c r="AD132" s="4195"/>
      <c r="AE132" s="1832"/>
      <c r="AF132" s="1926"/>
      <c r="AG132" s="1832"/>
      <c r="AH132" s="4195"/>
      <c r="AI132" s="1832"/>
      <c r="AJ132" s="1926"/>
      <c r="AK132" s="1832"/>
      <c r="AL132" s="4195"/>
      <c r="AM132" s="1832"/>
      <c r="AN132" s="1926"/>
      <c r="AO132" s="1832"/>
      <c r="AP132" s="4195"/>
      <c r="AQ132" s="1832"/>
      <c r="AR132" s="1926"/>
      <c r="AS132" s="1832"/>
      <c r="AT132" s="4195"/>
      <c r="AU132" s="1832"/>
      <c r="AV132" s="1926"/>
      <c r="AW132" s="1832"/>
      <c r="AX132" s="4195"/>
      <c r="AY132" s="1832"/>
      <c r="AZ132" s="1926"/>
      <c r="BA132" s="1832"/>
      <c r="BB132" s="4195"/>
      <c r="BC132" s="1832"/>
      <c r="BD132" s="1926"/>
      <c r="BE132" s="1832"/>
      <c r="BF132" s="4195"/>
      <c r="BG132" s="1927"/>
    </row>
    <row r="133" spans="2:59" ht="9.9499999999999993" customHeight="1" x14ac:dyDescent="0.2">
      <c r="B133" s="4211"/>
      <c r="C133" s="1923"/>
      <c r="D133" s="1923"/>
      <c r="E133" s="1923"/>
      <c r="F133" s="4196"/>
      <c r="G133" s="1832"/>
      <c r="H133" s="1832"/>
      <c r="I133" s="1832"/>
      <c r="J133" s="4196"/>
      <c r="K133" s="1832"/>
      <c r="L133" s="1832"/>
      <c r="M133" s="1832"/>
      <c r="N133" s="4196"/>
      <c r="O133" s="1832"/>
      <c r="P133" s="1832"/>
      <c r="Q133" s="1832"/>
      <c r="R133" s="4196"/>
      <c r="S133" s="1832"/>
      <c r="T133" s="1832"/>
      <c r="U133" s="1832"/>
      <c r="V133" s="4196"/>
      <c r="W133" s="1832"/>
      <c r="X133" s="1832"/>
      <c r="Y133" s="1832"/>
      <c r="Z133" s="4196"/>
      <c r="AA133" s="1832"/>
      <c r="AB133" s="1832"/>
      <c r="AC133" s="1832"/>
      <c r="AD133" s="4196"/>
      <c r="AE133" s="1832"/>
      <c r="AF133" s="1832"/>
      <c r="AG133" s="1832"/>
      <c r="AH133" s="4196"/>
      <c r="AI133" s="1832"/>
      <c r="AJ133" s="1832"/>
      <c r="AK133" s="1832"/>
      <c r="AL133" s="4196"/>
      <c r="AM133" s="1832"/>
      <c r="AN133" s="1832"/>
      <c r="AO133" s="1832"/>
      <c r="AP133" s="4196"/>
      <c r="AQ133" s="1832"/>
      <c r="AR133" s="1832"/>
      <c r="AS133" s="1832"/>
      <c r="AT133" s="4196"/>
      <c r="AU133" s="1832"/>
      <c r="AV133" s="1832"/>
      <c r="AW133" s="1832"/>
      <c r="AX133" s="4196"/>
      <c r="AY133" s="1832"/>
      <c r="AZ133" s="1832"/>
      <c r="BA133" s="1832"/>
      <c r="BB133" s="4196"/>
      <c r="BC133" s="1832"/>
      <c r="BD133" s="1832"/>
      <c r="BE133" s="1832"/>
      <c r="BF133" s="4196"/>
    </row>
    <row r="134" spans="2:59" ht="5.0999999999999996" customHeight="1" x14ac:dyDescent="0.2">
      <c r="B134" s="1928"/>
      <c r="C134" s="1923"/>
      <c r="D134" s="1923"/>
      <c r="E134" s="1923"/>
      <c r="F134" s="1832"/>
      <c r="G134" s="1832"/>
      <c r="H134" s="1832"/>
      <c r="I134" s="1832"/>
      <c r="J134" s="1832"/>
      <c r="K134" s="1832"/>
      <c r="L134" s="1832"/>
      <c r="M134" s="1832"/>
      <c r="N134" s="1832"/>
      <c r="O134" s="1832"/>
      <c r="P134" s="1832"/>
      <c r="Q134" s="1832"/>
      <c r="R134" s="1832"/>
      <c r="S134" s="1832"/>
      <c r="T134" s="1832"/>
      <c r="U134" s="1832"/>
      <c r="V134" s="1832"/>
      <c r="W134" s="1832"/>
      <c r="X134" s="1832"/>
      <c r="Y134" s="1832"/>
      <c r="Z134" s="1832"/>
      <c r="AA134" s="1832"/>
      <c r="AB134" s="1832"/>
      <c r="AC134" s="1832"/>
      <c r="AD134" s="1832"/>
      <c r="AE134" s="1832"/>
      <c r="AF134" s="1832"/>
      <c r="AG134" s="1832"/>
      <c r="AH134" s="1832"/>
      <c r="AI134" s="1832"/>
      <c r="AJ134" s="1832"/>
      <c r="AK134" s="1832"/>
      <c r="AL134" s="1832"/>
      <c r="AM134" s="1832"/>
      <c r="AN134" s="1832"/>
      <c r="AO134" s="1832"/>
      <c r="AP134" s="1832"/>
      <c r="AQ134" s="1832"/>
      <c r="AR134" s="1832"/>
      <c r="AS134" s="1832"/>
      <c r="AT134" s="1832"/>
      <c r="AU134" s="1832"/>
      <c r="AV134" s="1832"/>
      <c r="AW134" s="1832"/>
      <c r="AX134" s="1832"/>
      <c r="AY134" s="1832"/>
      <c r="AZ134" s="1832"/>
      <c r="BA134" s="1832"/>
      <c r="BB134" s="1832"/>
      <c r="BC134" s="1832"/>
      <c r="BD134" s="1832"/>
      <c r="BE134" s="1832"/>
      <c r="BF134" s="1832"/>
    </row>
    <row r="135" spans="2:59" ht="5.0999999999999996" customHeight="1" x14ac:dyDescent="0.2">
      <c r="B135" s="1929"/>
      <c r="C135" s="1923"/>
      <c r="D135" s="1923"/>
      <c r="E135" s="1923"/>
      <c r="F135" s="1849"/>
      <c r="G135" s="1832"/>
      <c r="H135" s="1832"/>
      <c r="I135" s="1832"/>
      <c r="J135" s="1849"/>
      <c r="K135" s="1832"/>
      <c r="L135" s="1832"/>
      <c r="M135" s="1832"/>
      <c r="N135" s="1849"/>
      <c r="O135" s="1832"/>
      <c r="P135" s="1832"/>
      <c r="Q135" s="1832"/>
      <c r="R135" s="1849"/>
      <c r="S135" s="1832"/>
      <c r="T135" s="1832"/>
      <c r="U135" s="1832"/>
      <c r="V135" s="1849"/>
      <c r="W135" s="1832"/>
      <c r="X135" s="1832"/>
      <c r="Y135" s="1832"/>
      <c r="Z135" s="1849"/>
      <c r="AA135" s="1832"/>
      <c r="AB135" s="1832"/>
      <c r="AC135" s="1832"/>
      <c r="AD135" s="1849"/>
      <c r="AE135" s="1832"/>
      <c r="AF135" s="1832"/>
      <c r="AG135" s="1832"/>
      <c r="AH135" s="1849"/>
      <c r="AI135" s="1832"/>
      <c r="AJ135" s="1832"/>
      <c r="AK135" s="1832"/>
      <c r="AL135" s="1849"/>
      <c r="AM135" s="1832"/>
      <c r="AN135" s="1832"/>
      <c r="AO135" s="1832"/>
      <c r="AP135" s="1849"/>
      <c r="AQ135" s="1832"/>
      <c r="AR135" s="1832"/>
      <c r="AS135" s="1832"/>
      <c r="AT135" s="1849"/>
      <c r="AU135" s="1832"/>
      <c r="AV135" s="1832"/>
      <c r="AW135" s="1832"/>
      <c r="AX135" s="1849"/>
      <c r="AY135" s="1832"/>
      <c r="AZ135" s="1832"/>
      <c r="BA135" s="1832"/>
      <c r="BB135" s="1849"/>
      <c r="BC135" s="1832"/>
      <c r="BD135" s="1832"/>
      <c r="BE135" s="1832"/>
      <c r="BF135" s="1849"/>
    </row>
    <row r="136" spans="2:59" ht="5.0999999999999996" customHeight="1" x14ac:dyDescent="0.2">
      <c r="B136" s="1929"/>
      <c r="C136" s="1923"/>
      <c r="D136" s="1923"/>
      <c r="E136" s="1923"/>
      <c r="F136" s="1849"/>
      <c r="G136" s="1832"/>
      <c r="H136" s="1832"/>
      <c r="I136" s="1832"/>
      <c r="J136" s="1849"/>
      <c r="K136" s="1832"/>
      <c r="L136" s="1832"/>
      <c r="M136" s="1832"/>
      <c r="N136" s="1849"/>
      <c r="O136" s="1832"/>
      <c r="P136" s="1832"/>
      <c r="Q136" s="1832"/>
      <c r="R136" s="1849"/>
      <c r="S136" s="1832"/>
      <c r="T136" s="1832"/>
      <c r="U136" s="1832"/>
      <c r="V136" s="1849"/>
      <c r="W136" s="1832"/>
      <c r="X136" s="1832"/>
      <c r="Y136" s="1832"/>
      <c r="Z136" s="1849"/>
      <c r="AA136" s="1832"/>
      <c r="AB136" s="1832"/>
      <c r="AC136" s="1832"/>
      <c r="AD136" s="1849"/>
      <c r="AE136" s="1832"/>
      <c r="AF136" s="1832"/>
      <c r="AG136" s="1832"/>
      <c r="AH136" s="1849"/>
      <c r="AI136" s="1832"/>
      <c r="AJ136" s="1832"/>
      <c r="AK136" s="1832"/>
      <c r="AL136" s="1849"/>
      <c r="AM136" s="1832"/>
      <c r="AN136" s="1832"/>
      <c r="AO136" s="1832"/>
      <c r="AP136" s="1849"/>
      <c r="AQ136" s="1832"/>
      <c r="AR136" s="1832"/>
      <c r="AS136" s="1832"/>
      <c r="AT136" s="1849"/>
      <c r="AU136" s="1832"/>
      <c r="AV136" s="1832"/>
      <c r="AW136" s="1832"/>
      <c r="AX136" s="1849"/>
      <c r="AY136" s="1832"/>
      <c r="AZ136" s="1832"/>
      <c r="BA136" s="1832"/>
      <c r="BB136" s="1849"/>
      <c r="BC136" s="1832"/>
      <c r="BD136" s="1832"/>
      <c r="BE136" s="1832"/>
      <c r="BF136" s="1849"/>
    </row>
    <row r="137" spans="2:59" ht="9.9499999999999993" customHeight="1" x14ac:dyDescent="0.2">
      <c r="B137" s="4209">
        <v>20</v>
      </c>
      <c r="C137" s="1923"/>
      <c r="D137" s="1923"/>
      <c r="E137" s="1923"/>
      <c r="F137" s="4194"/>
      <c r="G137" s="1832"/>
      <c r="H137" s="1832"/>
      <c r="I137" s="1832"/>
      <c r="J137" s="4194"/>
      <c r="K137" s="1832"/>
      <c r="L137" s="1832"/>
      <c r="M137" s="1832"/>
      <c r="N137" s="4194"/>
      <c r="O137" s="1832"/>
      <c r="P137" s="1832"/>
      <c r="Q137" s="1832"/>
      <c r="R137" s="4194"/>
      <c r="S137" s="1832"/>
      <c r="T137" s="1832"/>
      <c r="U137" s="1832"/>
      <c r="V137" s="4194"/>
      <c r="W137" s="1832"/>
      <c r="X137" s="1832"/>
      <c r="Y137" s="1832"/>
      <c r="Z137" s="4194"/>
      <c r="AA137" s="1832"/>
      <c r="AB137" s="1832"/>
      <c r="AC137" s="1832"/>
      <c r="AD137" s="4194"/>
      <c r="AE137" s="1832"/>
      <c r="AF137" s="1832"/>
      <c r="AG137" s="1832"/>
      <c r="AH137" s="4194"/>
      <c r="AI137" s="1832"/>
      <c r="AJ137" s="1832"/>
      <c r="AK137" s="1832"/>
      <c r="AL137" s="4194"/>
      <c r="AM137" s="1832"/>
      <c r="AN137" s="1832"/>
      <c r="AO137" s="1832"/>
      <c r="AP137" s="4194"/>
      <c r="AQ137" s="1832"/>
      <c r="AR137" s="1832"/>
      <c r="AS137" s="1832"/>
      <c r="AT137" s="4194"/>
      <c r="AU137" s="1832"/>
      <c r="AV137" s="1832"/>
      <c r="AW137" s="1832"/>
      <c r="AX137" s="4194"/>
      <c r="AY137" s="1832"/>
      <c r="AZ137" s="1832"/>
      <c r="BA137" s="1832"/>
      <c r="BB137" s="4194"/>
      <c r="BC137" s="1832"/>
      <c r="BD137" s="1832"/>
      <c r="BE137" s="1832"/>
      <c r="BF137" s="4194"/>
    </row>
    <row r="138" spans="2:59" ht="5.0999999999999996" customHeight="1" x14ac:dyDescent="0.2">
      <c r="B138" s="4210"/>
      <c r="C138" s="1924"/>
      <c r="D138" s="1924"/>
      <c r="E138" s="1924"/>
      <c r="F138" s="4195"/>
      <c r="G138" s="1832"/>
      <c r="H138" s="1926"/>
      <c r="I138" s="1832"/>
      <c r="J138" s="4195"/>
      <c r="K138" s="1832"/>
      <c r="L138" s="1926"/>
      <c r="M138" s="1832"/>
      <c r="N138" s="4195"/>
      <c r="O138" s="1832"/>
      <c r="P138" s="1926"/>
      <c r="Q138" s="1832"/>
      <c r="R138" s="4195"/>
      <c r="S138" s="1832"/>
      <c r="T138" s="1926"/>
      <c r="U138" s="1832"/>
      <c r="V138" s="4195"/>
      <c r="W138" s="1832"/>
      <c r="X138" s="1926"/>
      <c r="Y138" s="1832"/>
      <c r="Z138" s="4195"/>
      <c r="AA138" s="1832"/>
      <c r="AB138" s="1926"/>
      <c r="AC138" s="1832"/>
      <c r="AD138" s="4195"/>
      <c r="AE138" s="1832"/>
      <c r="AF138" s="1926"/>
      <c r="AG138" s="1832"/>
      <c r="AH138" s="4195"/>
      <c r="AI138" s="1832"/>
      <c r="AJ138" s="1926"/>
      <c r="AK138" s="1832"/>
      <c r="AL138" s="4195"/>
      <c r="AM138" s="1832"/>
      <c r="AN138" s="1926"/>
      <c r="AO138" s="1832"/>
      <c r="AP138" s="4195"/>
      <c r="AQ138" s="1832"/>
      <c r="AR138" s="1926"/>
      <c r="AS138" s="1832"/>
      <c r="AT138" s="4195"/>
      <c r="AU138" s="1832"/>
      <c r="AV138" s="1926"/>
      <c r="AW138" s="1832"/>
      <c r="AX138" s="4195"/>
      <c r="AY138" s="1832"/>
      <c r="AZ138" s="1926"/>
      <c r="BA138" s="1832"/>
      <c r="BB138" s="4195"/>
      <c r="BC138" s="1832"/>
      <c r="BD138" s="1926"/>
      <c r="BE138" s="1832"/>
      <c r="BF138" s="4195"/>
      <c r="BG138" s="1927"/>
    </row>
    <row r="139" spans="2:59" ht="9.9499999999999993" customHeight="1" x14ac:dyDescent="0.2">
      <c r="B139" s="4211"/>
      <c r="C139" s="1923"/>
      <c r="D139" s="1923"/>
      <c r="E139" s="1923"/>
      <c r="F139" s="4196"/>
      <c r="G139" s="1832"/>
      <c r="H139" s="1832"/>
      <c r="I139" s="1832"/>
      <c r="J139" s="4196"/>
      <c r="K139" s="1832"/>
      <c r="L139" s="1832"/>
      <c r="M139" s="1832"/>
      <c r="N139" s="4196"/>
      <c r="O139" s="1832"/>
      <c r="P139" s="1832"/>
      <c r="Q139" s="1832"/>
      <c r="R139" s="4196"/>
      <c r="S139" s="1832"/>
      <c r="T139" s="1832"/>
      <c r="U139" s="1832"/>
      <c r="V139" s="4196"/>
      <c r="W139" s="1832"/>
      <c r="X139" s="1832"/>
      <c r="Y139" s="1832"/>
      <c r="Z139" s="4196"/>
      <c r="AA139" s="1832"/>
      <c r="AB139" s="1832"/>
      <c r="AC139" s="1832"/>
      <c r="AD139" s="4196"/>
      <c r="AE139" s="1832"/>
      <c r="AF139" s="1832"/>
      <c r="AG139" s="1832"/>
      <c r="AH139" s="4196"/>
      <c r="AI139" s="1832"/>
      <c r="AJ139" s="1832"/>
      <c r="AK139" s="1832"/>
      <c r="AL139" s="4196"/>
      <c r="AM139" s="1832"/>
      <c r="AN139" s="1832"/>
      <c r="AO139" s="1832"/>
      <c r="AP139" s="4196"/>
      <c r="AQ139" s="1832"/>
      <c r="AR139" s="1832"/>
      <c r="AS139" s="1832"/>
      <c r="AT139" s="4196"/>
      <c r="AU139" s="1832"/>
      <c r="AV139" s="1832"/>
      <c r="AW139" s="1832"/>
      <c r="AX139" s="4196"/>
      <c r="AY139" s="1832"/>
      <c r="AZ139" s="1832"/>
      <c r="BA139" s="1832"/>
      <c r="BB139" s="4196"/>
      <c r="BC139" s="1832"/>
      <c r="BD139" s="1832"/>
      <c r="BE139" s="1832"/>
      <c r="BF139" s="4196"/>
    </row>
    <row r="140" spans="2:59" ht="5.0999999999999996" customHeight="1" x14ac:dyDescent="0.2">
      <c r="B140" s="1928"/>
      <c r="C140" s="1923"/>
      <c r="D140" s="1923"/>
      <c r="E140" s="1923"/>
      <c r="F140" s="1832"/>
      <c r="G140" s="1832"/>
      <c r="H140" s="1832"/>
      <c r="I140" s="1832"/>
      <c r="J140" s="1832"/>
      <c r="K140" s="1832"/>
      <c r="L140" s="1832"/>
      <c r="M140" s="1832"/>
      <c r="N140" s="1832"/>
      <c r="O140" s="1832"/>
      <c r="P140" s="1832"/>
      <c r="Q140" s="1832"/>
      <c r="R140" s="1832"/>
      <c r="S140" s="1832"/>
      <c r="T140" s="1832"/>
      <c r="U140" s="1832"/>
      <c r="V140" s="1832"/>
      <c r="W140" s="1832"/>
      <c r="X140" s="1832"/>
      <c r="Y140" s="1832"/>
      <c r="Z140" s="1832"/>
      <c r="AA140" s="1832"/>
      <c r="AB140" s="1832"/>
      <c r="AC140" s="1832"/>
      <c r="AD140" s="1832"/>
      <c r="AE140" s="1832"/>
      <c r="AF140" s="1832"/>
      <c r="AG140" s="1832"/>
      <c r="AH140" s="1832"/>
      <c r="AI140" s="1832"/>
      <c r="AJ140" s="1832"/>
      <c r="AK140" s="1832"/>
      <c r="AL140" s="1832"/>
      <c r="AM140" s="1832"/>
      <c r="AN140" s="1832"/>
      <c r="AO140" s="1832"/>
      <c r="AP140" s="1832"/>
      <c r="AQ140" s="1832"/>
      <c r="AR140" s="1832"/>
      <c r="AS140" s="1832"/>
      <c r="AT140" s="1832"/>
      <c r="AU140" s="1832"/>
      <c r="AV140" s="1832"/>
      <c r="AW140" s="1832"/>
      <c r="AX140" s="1832"/>
      <c r="AY140" s="1832"/>
      <c r="AZ140" s="1832"/>
      <c r="BA140" s="1832"/>
      <c r="BB140" s="1832"/>
      <c r="BC140" s="1832"/>
      <c r="BD140" s="1832"/>
      <c r="BE140" s="1832"/>
      <c r="BF140" s="1832"/>
    </row>
    <row r="141" spans="2:59" ht="5.0999999999999996" customHeight="1" x14ac:dyDescent="0.2">
      <c r="B141" s="1929"/>
      <c r="C141" s="1923"/>
      <c r="D141" s="1923"/>
      <c r="E141" s="1923"/>
      <c r="F141" s="1849"/>
      <c r="G141" s="1832"/>
      <c r="H141" s="1832"/>
      <c r="I141" s="1832"/>
      <c r="J141" s="1849"/>
      <c r="K141" s="1832"/>
      <c r="L141" s="1832"/>
      <c r="M141" s="1832"/>
      <c r="N141" s="1849"/>
      <c r="O141" s="1832"/>
      <c r="P141" s="1832"/>
      <c r="Q141" s="1832"/>
      <c r="R141" s="1849"/>
      <c r="S141" s="1832"/>
      <c r="T141" s="1832"/>
      <c r="U141" s="1832"/>
      <c r="V141" s="1849"/>
      <c r="W141" s="1832"/>
      <c r="X141" s="1832"/>
      <c r="Y141" s="1832"/>
      <c r="Z141" s="1849"/>
      <c r="AA141" s="1832"/>
      <c r="AB141" s="1832"/>
      <c r="AC141" s="1832"/>
      <c r="AD141" s="1849"/>
      <c r="AE141" s="1832"/>
      <c r="AF141" s="1832"/>
      <c r="AG141" s="1832"/>
      <c r="AH141" s="1849"/>
      <c r="AI141" s="1832"/>
      <c r="AJ141" s="1832"/>
      <c r="AK141" s="1832"/>
      <c r="AL141" s="1849"/>
      <c r="AM141" s="1832"/>
      <c r="AN141" s="1832"/>
      <c r="AO141" s="1832"/>
      <c r="AP141" s="1849"/>
      <c r="AQ141" s="1832"/>
      <c r="AR141" s="1832"/>
      <c r="AS141" s="1832"/>
      <c r="AT141" s="1849"/>
      <c r="AU141" s="1832"/>
      <c r="AV141" s="1832"/>
      <c r="AW141" s="1832"/>
      <c r="AX141" s="1849"/>
      <c r="AY141" s="1832"/>
      <c r="AZ141" s="1832"/>
      <c r="BA141" s="1832"/>
      <c r="BB141" s="1849"/>
      <c r="BC141" s="1832"/>
      <c r="BD141" s="1832"/>
      <c r="BE141" s="1832"/>
      <c r="BF141" s="1849"/>
    </row>
    <row r="142" spans="2:59" ht="5.0999999999999996" customHeight="1" x14ac:dyDescent="0.2">
      <c r="B142" s="1929"/>
      <c r="C142" s="1923"/>
      <c r="D142" s="1923"/>
      <c r="E142" s="1923"/>
      <c r="F142" s="1849"/>
      <c r="G142" s="1832"/>
      <c r="H142" s="1832"/>
      <c r="I142" s="1832"/>
      <c r="J142" s="1849"/>
      <c r="K142" s="1832"/>
      <c r="L142" s="1832"/>
      <c r="M142" s="1832"/>
      <c r="N142" s="1849"/>
      <c r="O142" s="1832"/>
      <c r="P142" s="1832"/>
      <c r="Q142" s="1832"/>
      <c r="R142" s="1849"/>
      <c r="S142" s="1832"/>
      <c r="T142" s="1832"/>
      <c r="U142" s="1832"/>
      <c r="V142" s="1849"/>
      <c r="W142" s="1832"/>
      <c r="X142" s="1832"/>
      <c r="Y142" s="1832"/>
      <c r="Z142" s="1849"/>
      <c r="AA142" s="1832"/>
      <c r="AB142" s="1832"/>
      <c r="AC142" s="1832"/>
      <c r="AD142" s="1849"/>
      <c r="AE142" s="1832"/>
      <c r="AF142" s="1832"/>
      <c r="AG142" s="1832"/>
      <c r="AH142" s="1849"/>
      <c r="AI142" s="1832"/>
      <c r="AJ142" s="1832"/>
      <c r="AK142" s="1832"/>
      <c r="AL142" s="1849"/>
      <c r="AM142" s="1832"/>
      <c r="AN142" s="1832"/>
      <c r="AO142" s="1832"/>
      <c r="AP142" s="1849"/>
      <c r="AQ142" s="1832"/>
      <c r="AR142" s="1832"/>
      <c r="AS142" s="1832"/>
      <c r="AT142" s="1849"/>
      <c r="AU142" s="1832"/>
      <c r="AV142" s="1832"/>
      <c r="AW142" s="1832"/>
      <c r="AX142" s="1849"/>
      <c r="AY142" s="1832"/>
      <c r="AZ142" s="1832"/>
      <c r="BA142" s="1832"/>
      <c r="BB142" s="1849"/>
      <c r="BC142" s="1832"/>
      <c r="BD142" s="1832"/>
      <c r="BE142" s="1832"/>
      <c r="BF142" s="1849"/>
    </row>
    <row r="143" spans="2:59" ht="9.9499999999999993" customHeight="1" x14ac:dyDescent="0.2">
      <c r="B143" s="4209">
        <v>21</v>
      </c>
      <c r="C143" s="1923"/>
      <c r="D143" s="1923"/>
      <c r="E143" s="1923"/>
      <c r="F143" s="4194"/>
      <c r="G143" s="1832"/>
      <c r="H143" s="1832"/>
      <c r="I143" s="1832"/>
      <c r="J143" s="4194"/>
      <c r="K143" s="1832"/>
      <c r="L143" s="1832"/>
      <c r="M143" s="1832"/>
      <c r="N143" s="4194"/>
      <c r="O143" s="1832"/>
      <c r="P143" s="1832"/>
      <c r="Q143" s="1832"/>
      <c r="R143" s="4194"/>
      <c r="S143" s="1832"/>
      <c r="T143" s="1832"/>
      <c r="U143" s="1832"/>
      <c r="V143" s="4194"/>
      <c r="W143" s="1832"/>
      <c r="X143" s="1832"/>
      <c r="Y143" s="1832"/>
      <c r="Z143" s="4194"/>
      <c r="AA143" s="1832"/>
      <c r="AB143" s="1832"/>
      <c r="AC143" s="1832"/>
      <c r="AD143" s="4194"/>
      <c r="AE143" s="1832"/>
      <c r="AF143" s="1832"/>
      <c r="AG143" s="1832"/>
      <c r="AH143" s="4194"/>
      <c r="AI143" s="1832"/>
      <c r="AJ143" s="1832"/>
      <c r="AK143" s="1832"/>
      <c r="AL143" s="4194"/>
      <c r="AM143" s="1832"/>
      <c r="AN143" s="1832"/>
      <c r="AO143" s="1832"/>
      <c r="AP143" s="4194"/>
      <c r="AQ143" s="1832"/>
      <c r="AR143" s="1832"/>
      <c r="AS143" s="1832"/>
      <c r="AT143" s="4194"/>
      <c r="AU143" s="1832"/>
      <c r="AV143" s="1832"/>
      <c r="AW143" s="1832"/>
      <c r="AX143" s="4194"/>
      <c r="AY143" s="1832"/>
      <c r="AZ143" s="1832"/>
      <c r="BA143" s="1832"/>
      <c r="BB143" s="4194"/>
      <c r="BC143" s="1832"/>
      <c r="BD143" s="1832"/>
      <c r="BE143" s="1832"/>
      <c r="BF143" s="4194"/>
    </row>
    <row r="144" spans="2:59" ht="5.0999999999999996" customHeight="1" x14ac:dyDescent="0.2">
      <c r="B144" s="4210"/>
      <c r="C144" s="1924"/>
      <c r="D144" s="1924"/>
      <c r="E144" s="1924"/>
      <c r="F144" s="4195"/>
      <c r="G144" s="1832"/>
      <c r="H144" s="1926"/>
      <c r="I144" s="1832"/>
      <c r="J144" s="4195"/>
      <c r="K144" s="1832"/>
      <c r="L144" s="1926"/>
      <c r="M144" s="1832"/>
      <c r="N144" s="4195"/>
      <c r="O144" s="1832"/>
      <c r="P144" s="1926"/>
      <c r="Q144" s="1832"/>
      <c r="R144" s="4195"/>
      <c r="S144" s="1832"/>
      <c r="T144" s="1926"/>
      <c r="U144" s="1832"/>
      <c r="V144" s="4195"/>
      <c r="W144" s="1832"/>
      <c r="X144" s="1926"/>
      <c r="Y144" s="1832"/>
      <c r="Z144" s="4195"/>
      <c r="AA144" s="1832"/>
      <c r="AB144" s="1926"/>
      <c r="AC144" s="1832"/>
      <c r="AD144" s="4195"/>
      <c r="AE144" s="1832"/>
      <c r="AF144" s="1926"/>
      <c r="AG144" s="1832"/>
      <c r="AH144" s="4195"/>
      <c r="AI144" s="1832"/>
      <c r="AJ144" s="1926"/>
      <c r="AK144" s="1832"/>
      <c r="AL144" s="4195"/>
      <c r="AM144" s="1832"/>
      <c r="AN144" s="1926"/>
      <c r="AO144" s="1832"/>
      <c r="AP144" s="4195"/>
      <c r="AQ144" s="1832"/>
      <c r="AR144" s="1926"/>
      <c r="AS144" s="1832"/>
      <c r="AT144" s="4195"/>
      <c r="AU144" s="1832"/>
      <c r="AV144" s="1926"/>
      <c r="AW144" s="1832"/>
      <c r="AX144" s="4195"/>
      <c r="AY144" s="1832"/>
      <c r="AZ144" s="1926"/>
      <c r="BA144" s="1832"/>
      <c r="BB144" s="4195"/>
      <c r="BC144" s="1832"/>
      <c r="BD144" s="1926"/>
      <c r="BE144" s="1832"/>
      <c r="BF144" s="4195"/>
      <c r="BG144" s="1927"/>
    </row>
    <row r="145" spans="2:59" ht="9.9499999999999993" customHeight="1" x14ac:dyDescent="0.2">
      <c r="B145" s="4211"/>
      <c r="C145" s="1923"/>
      <c r="D145" s="1923"/>
      <c r="E145" s="1923"/>
      <c r="F145" s="4196"/>
      <c r="G145" s="1832"/>
      <c r="H145" s="1832"/>
      <c r="I145" s="1832"/>
      <c r="J145" s="4196"/>
      <c r="K145" s="1832"/>
      <c r="L145" s="1832"/>
      <c r="M145" s="1832"/>
      <c r="N145" s="4196"/>
      <c r="O145" s="1832"/>
      <c r="P145" s="1832"/>
      <c r="Q145" s="1832"/>
      <c r="R145" s="4196"/>
      <c r="S145" s="1832"/>
      <c r="T145" s="1832"/>
      <c r="U145" s="1832"/>
      <c r="V145" s="4196"/>
      <c r="W145" s="1832"/>
      <c r="X145" s="1832"/>
      <c r="Y145" s="1832"/>
      <c r="Z145" s="4196"/>
      <c r="AA145" s="1832"/>
      <c r="AB145" s="1832"/>
      <c r="AC145" s="1832"/>
      <c r="AD145" s="4196"/>
      <c r="AE145" s="1832"/>
      <c r="AF145" s="1832"/>
      <c r="AG145" s="1832"/>
      <c r="AH145" s="4196"/>
      <c r="AI145" s="1832"/>
      <c r="AJ145" s="1832"/>
      <c r="AK145" s="1832"/>
      <c r="AL145" s="4196"/>
      <c r="AM145" s="1832"/>
      <c r="AN145" s="1832"/>
      <c r="AO145" s="1832"/>
      <c r="AP145" s="4196"/>
      <c r="AQ145" s="1832"/>
      <c r="AR145" s="1832"/>
      <c r="AS145" s="1832"/>
      <c r="AT145" s="4196"/>
      <c r="AU145" s="1832"/>
      <c r="AV145" s="1832"/>
      <c r="AW145" s="1832"/>
      <c r="AX145" s="4196"/>
      <c r="AY145" s="1832"/>
      <c r="AZ145" s="1832"/>
      <c r="BA145" s="1832"/>
      <c r="BB145" s="4196"/>
      <c r="BC145" s="1832"/>
      <c r="BD145" s="1832"/>
      <c r="BE145" s="1832"/>
      <c r="BF145" s="4196"/>
    </row>
    <row r="146" spans="2:59" ht="5.0999999999999996" customHeight="1" x14ac:dyDescent="0.2">
      <c r="B146" s="1928"/>
      <c r="C146" s="1923"/>
      <c r="D146" s="1923"/>
      <c r="E146" s="1923"/>
      <c r="F146" s="1832"/>
      <c r="G146" s="1832"/>
      <c r="H146" s="1832"/>
      <c r="I146" s="1832"/>
      <c r="J146" s="1832"/>
      <c r="K146" s="1832"/>
      <c r="L146" s="1832"/>
      <c r="M146" s="1832"/>
      <c r="N146" s="1832"/>
      <c r="O146" s="1832"/>
      <c r="P146" s="1832"/>
      <c r="Q146" s="1832"/>
      <c r="R146" s="1832"/>
      <c r="S146" s="1832"/>
      <c r="T146" s="1832"/>
      <c r="U146" s="1832"/>
      <c r="V146" s="1832"/>
      <c r="W146" s="1832"/>
      <c r="X146" s="1832"/>
      <c r="Y146" s="1832"/>
      <c r="Z146" s="1832"/>
      <c r="AA146" s="1832"/>
      <c r="AB146" s="1832"/>
      <c r="AC146" s="1832"/>
      <c r="AD146" s="1832"/>
      <c r="AE146" s="1832"/>
      <c r="AF146" s="1832"/>
      <c r="AG146" s="1832"/>
      <c r="AH146" s="1832"/>
      <c r="AI146" s="1832"/>
      <c r="AJ146" s="1832"/>
      <c r="AK146" s="1832"/>
      <c r="AL146" s="1832"/>
      <c r="AM146" s="1832"/>
      <c r="AN146" s="1832"/>
      <c r="AO146" s="1832"/>
      <c r="AP146" s="1832"/>
      <c r="AQ146" s="1832"/>
      <c r="AR146" s="1832"/>
      <c r="AS146" s="1832"/>
      <c r="AT146" s="1832"/>
      <c r="AU146" s="1832"/>
      <c r="AV146" s="1832"/>
      <c r="AW146" s="1832"/>
      <c r="AX146" s="1832"/>
      <c r="AY146" s="1832"/>
      <c r="AZ146" s="1832"/>
      <c r="BA146" s="1832"/>
      <c r="BB146" s="1832"/>
      <c r="BC146" s="1832"/>
      <c r="BD146" s="1832"/>
      <c r="BE146" s="1832"/>
      <c r="BF146" s="1832"/>
    </row>
    <row r="147" spans="2:59" ht="5.0999999999999996" customHeight="1" x14ac:dyDescent="0.2">
      <c r="B147" s="1929"/>
      <c r="C147" s="1923"/>
      <c r="D147" s="1923"/>
      <c r="E147" s="1923"/>
      <c r="F147" s="1849"/>
      <c r="G147" s="1832"/>
      <c r="H147" s="1832"/>
      <c r="I147" s="1832"/>
      <c r="J147" s="1849"/>
      <c r="K147" s="1832"/>
      <c r="L147" s="1832"/>
      <c r="M147" s="1832"/>
      <c r="N147" s="1849"/>
      <c r="O147" s="1832"/>
      <c r="P147" s="1832"/>
      <c r="Q147" s="1832"/>
      <c r="R147" s="1849"/>
      <c r="S147" s="1832"/>
      <c r="T147" s="1832"/>
      <c r="U147" s="1832"/>
      <c r="V147" s="1849"/>
      <c r="W147" s="1832"/>
      <c r="X147" s="1832"/>
      <c r="Y147" s="1832"/>
      <c r="Z147" s="1849"/>
      <c r="AA147" s="1832"/>
      <c r="AB147" s="1832"/>
      <c r="AC147" s="1832"/>
      <c r="AD147" s="1849"/>
      <c r="AE147" s="1832"/>
      <c r="AF147" s="1832"/>
      <c r="AG147" s="1832"/>
      <c r="AH147" s="1849"/>
      <c r="AI147" s="1832"/>
      <c r="AJ147" s="1832"/>
      <c r="AK147" s="1832"/>
      <c r="AL147" s="1849"/>
      <c r="AM147" s="1832"/>
      <c r="AN147" s="1832"/>
      <c r="AO147" s="1832"/>
      <c r="AP147" s="1849"/>
      <c r="AQ147" s="1832"/>
      <c r="AR147" s="1832"/>
      <c r="AS147" s="1832"/>
      <c r="AT147" s="1849"/>
      <c r="AU147" s="1832"/>
      <c r="AV147" s="1832"/>
      <c r="AW147" s="1832"/>
      <c r="AX147" s="1849"/>
      <c r="AY147" s="1832"/>
      <c r="AZ147" s="1832"/>
      <c r="BA147" s="1832"/>
      <c r="BB147" s="1849"/>
      <c r="BC147" s="1832"/>
      <c r="BD147" s="1832"/>
      <c r="BE147" s="1832"/>
      <c r="BF147" s="1849"/>
    </row>
    <row r="148" spans="2:59" ht="5.0999999999999996" customHeight="1" x14ac:dyDescent="0.2">
      <c r="B148" s="1929"/>
      <c r="C148" s="1923"/>
      <c r="D148" s="1923"/>
      <c r="E148" s="1923"/>
      <c r="F148" s="1849"/>
      <c r="G148" s="1832"/>
      <c r="H148" s="1832"/>
      <c r="I148" s="1832"/>
      <c r="J148" s="1849"/>
      <c r="K148" s="1832"/>
      <c r="L148" s="1832"/>
      <c r="M148" s="1832"/>
      <c r="N148" s="1849"/>
      <c r="O148" s="1832"/>
      <c r="P148" s="1832"/>
      <c r="Q148" s="1832"/>
      <c r="R148" s="1849"/>
      <c r="S148" s="1832"/>
      <c r="T148" s="1832"/>
      <c r="U148" s="1832"/>
      <c r="V148" s="1849"/>
      <c r="W148" s="1832"/>
      <c r="X148" s="1832"/>
      <c r="Y148" s="1832"/>
      <c r="Z148" s="1849"/>
      <c r="AA148" s="1832"/>
      <c r="AB148" s="1832"/>
      <c r="AC148" s="1832"/>
      <c r="AD148" s="1849"/>
      <c r="AE148" s="1832"/>
      <c r="AF148" s="1832"/>
      <c r="AG148" s="1832"/>
      <c r="AH148" s="1849"/>
      <c r="AI148" s="1832"/>
      <c r="AJ148" s="1832"/>
      <c r="AK148" s="1832"/>
      <c r="AL148" s="1849"/>
      <c r="AM148" s="1832"/>
      <c r="AN148" s="1832"/>
      <c r="AO148" s="1832"/>
      <c r="AP148" s="1849"/>
      <c r="AQ148" s="1832"/>
      <c r="AR148" s="1832"/>
      <c r="AS148" s="1832"/>
      <c r="AT148" s="1849"/>
      <c r="AU148" s="1832"/>
      <c r="AV148" s="1832"/>
      <c r="AW148" s="1832"/>
      <c r="AX148" s="1849"/>
      <c r="AY148" s="1832"/>
      <c r="AZ148" s="1832"/>
      <c r="BA148" s="1832"/>
      <c r="BB148" s="1849"/>
      <c r="BC148" s="1832"/>
      <c r="BD148" s="1832"/>
      <c r="BE148" s="1832"/>
      <c r="BF148" s="1849"/>
    </row>
    <row r="149" spans="2:59" ht="9.9499999999999993" customHeight="1" x14ac:dyDescent="0.2">
      <c r="B149" s="4209">
        <v>22</v>
      </c>
      <c r="C149" s="1923"/>
      <c r="D149" s="1923"/>
      <c r="E149" s="1923"/>
      <c r="F149" s="4194"/>
      <c r="G149" s="1832"/>
      <c r="H149" s="1832"/>
      <c r="I149" s="1832"/>
      <c r="J149" s="4194"/>
      <c r="K149" s="1832"/>
      <c r="L149" s="1832"/>
      <c r="M149" s="1832"/>
      <c r="N149" s="4194"/>
      <c r="O149" s="1832"/>
      <c r="P149" s="1832"/>
      <c r="Q149" s="1832"/>
      <c r="R149" s="4194"/>
      <c r="S149" s="1832"/>
      <c r="T149" s="1832"/>
      <c r="U149" s="1832"/>
      <c r="V149" s="4194"/>
      <c r="W149" s="1832"/>
      <c r="X149" s="1832"/>
      <c r="Y149" s="1832"/>
      <c r="Z149" s="4194"/>
      <c r="AA149" s="1832"/>
      <c r="AB149" s="1832"/>
      <c r="AC149" s="1832"/>
      <c r="AD149" s="4194"/>
      <c r="AE149" s="1832"/>
      <c r="AF149" s="1832"/>
      <c r="AG149" s="1832"/>
      <c r="AH149" s="4194"/>
      <c r="AI149" s="1832"/>
      <c r="AJ149" s="1832"/>
      <c r="AK149" s="1832"/>
      <c r="AL149" s="4194"/>
      <c r="AM149" s="1832"/>
      <c r="AN149" s="1832"/>
      <c r="AO149" s="1832"/>
      <c r="AP149" s="4194"/>
      <c r="AQ149" s="1832"/>
      <c r="AR149" s="1832"/>
      <c r="AS149" s="1832"/>
      <c r="AT149" s="4194"/>
      <c r="AU149" s="1832"/>
      <c r="AV149" s="1832"/>
      <c r="AW149" s="1832"/>
      <c r="AX149" s="4194"/>
      <c r="AY149" s="1832"/>
      <c r="AZ149" s="1832"/>
      <c r="BA149" s="1832"/>
      <c r="BB149" s="4194"/>
      <c r="BC149" s="1832"/>
      <c r="BD149" s="1832"/>
      <c r="BE149" s="1832"/>
      <c r="BF149" s="4194"/>
    </row>
    <row r="150" spans="2:59" ht="5.0999999999999996" customHeight="1" x14ac:dyDescent="0.2">
      <c r="B150" s="4210"/>
      <c r="C150" s="1924"/>
      <c r="D150" s="1924"/>
      <c r="E150" s="1924"/>
      <c r="F150" s="4195"/>
      <c r="G150" s="1832"/>
      <c r="H150" s="1926"/>
      <c r="I150" s="1832"/>
      <c r="J150" s="4195"/>
      <c r="K150" s="1832"/>
      <c r="L150" s="1926"/>
      <c r="M150" s="1832"/>
      <c r="N150" s="4195"/>
      <c r="O150" s="1832"/>
      <c r="P150" s="1926"/>
      <c r="Q150" s="1832"/>
      <c r="R150" s="4195"/>
      <c r="S150" s="1832"/>
      <c r="T150" s="1926"/>
      <c r="U150" s="1832"/>
      <c r="V150" s="4195"/>
      <c r="W150" s="1832"/>
      <c r="X150" s="1926"/>
      <c r="Y150" s="1832"/>
      <c r="Z150" s="4195"/>
      <c r="AA150" s="1832"/>
      <c r="AB150" s="1926"/>
      <c r="AC150" s="1832"/>
      <c r="AD150" s="4195"/>
      <c r="AE150" s="1832"/>
      <c r="AF150" s="1926"/>
      <c r="AG150" s="1832"/>
      <c r="AH150" s="4195"/>
      <c r="AI150" s="1832"/>
      <c r="AJ150" s="1926"/>
      <c r="AK150" s="1832"/>
      <c r="AL150" s="4195"/>
      <c r="AM150" s="1832"/>
      <c r="AN150" s="1926"/>
      <c r="AO150" s="1832"/>
      <c r="AP150" s="4195"/>
      <c r="AQ150" s="1832"/>
      <c r="AR150" s="1926"/>
      <c r="AS150" s="1832"/>
      <c r="AT150" s="4195"/>
      <c r="AU150" s="1832"/>
      <c r="AV150" s="1926"/>
      <c r="AW150" s="1832"/>
      <c r="AX150" s="4195"/>
      <c r="AY150" s="1832"/>
      <c r="AZ150" s="1926"/>
      <c r="BA150" s="1832"/>
      <c r="BB150" s="4195"/>
      <c r="BC150" s="1832"/>
      <c r="BD150" s="1926"/>
      <c r="BE150" s="1832"/>
      <c r="BF150" s="4195"/>
      <c r="BG150" s="1927"/>
    </row>
    <row r="151" spans="2:59" ht="9.9499999999999993" customHeight="1" x14ac:dyDescent="0.2">
      <c r="B151" s="4211"/>
      <c r="C151" s="1923"/>
      <c r="D151" s="1923"/>
      <c r="E151" s="1923"/>
      <c r="F151" s="4196"/>
      <c r="G151" s="1832"/>
      <c r="H151" s="1832"/>
      <c r="I151" s="1832"/>
      <c r="J151" s="4196"/>
      <c r="K151" s="1832"/>
      <c r="L151" s="1832"/>
      <c r="M151" s="1832"/>
      <c r="N151" s="4196"/>
      <c r="O151" s="1832"/>
      <c r="P151" s="1832"/>
      <c r="Q151" s="1832"/>
      <c r="R151" s="4196"/>
      <c r="S151" s="1832"/>
      <c r="T151" s="1832"/>
      <c r="U151" s="1832"/>
      <c r="V151" s="4196"/>
      <c r="W151" s="1832"/>
      <c r="X151" s="1832"/>
      <c r="Y151" s="1832"/>
      <c r="Z151" s="4196"/>
      <c r="AA151" s="1832"/>
      <c r="AB151" s="1832"/>
      <c r="AC151" s="1832"/>
      <c r="AD151" s="4196"/>
      <c r="AE151" s="1832"/>
      <c r="AF151" s="1832"/>
      <c r="AG151" s="1832"/>
      <c r="AH151" s="4196"/>
      <c r="AI151" s="1832"/>
      <c r="AJ151" s="1832"/>
      <c r="AK151" s="1832"/>
      <c r="AL151" s="4196"/>
      <c r="AM151" s="1832"/>
      <c r="AN151" s="1832"/>
      <c r="AO151" s="1832"/>
      <c r="AP151" s="4196"/>
      <c r="AQ151" s="1832"/>
      <c r="AR151" s="1832"/>
      <c r="AS151" s="1832"/>
      <c r="AT151" s="4196"/>
      <c r="AU151" s="1832"/>
      <c r="AV151" s="1832"/>
      <c r="AW151" s="1832"/>
      <c r="AX151" s="4196"/>
      <c r="AY151" s="1832"/>
      <c r="AZ151" s="1832"/>
      <c r="BA151" s="1832"/>
      <c r="BB151" s="4196"/>
      <c r="BC151" s="1832"/>
      <c r="BD151" s="1832"/>
      <c r="BE151" s="1832"/>
      <c r="BF151" s="4196"/>
    </row>
    <row r="152" spans="2:59" ht="5.0999999999999996" customHeight="1" x14ac:dyDescent="0.2">
      <c r="B152" s="1928"/>
      <c r="C152" s="1923"/>
      <c r="D152" s="1923"/>
      <c r="E152" s="1923"/>
      <c r="F152" s="1832"/>
      <c r="G152" s="1832"/>
      <c r="H152" s="1832"/>
      <c r="I152" s="1832"/>
      <c r="J152" s="1832"/>
      <c r="K152" s="1832"/>
      <c r="L152" s="1832"/>
      <c r="M152" s="1832"/>
      <c r="N152" s="1832"/>
      <c r="O152" s="1832"/>
      <c r="P152" s="1832"/>
      <c r="Q152" s="1832"/>
      <c r="R152" s="1832"/>
      <c r="S152" s="1832"/>
      <c r="T152" s="1832"/>
      <c r="U152" s="1832"/>
      <c r="V152" s="1832"/>
      <c r="W152" s="1832"/>
      <c r="X152" s="1832"/>
      <c r="Y152" s="1832"/>
      <c r="Z152" s="1832"/>
      <c r="AA152" s="1832"/>
      <c r="AB152" s="1832"/>
      <c r="AC152" s="1832"/>
      <c r="AD152" s="1832"/>
      <c r="AE152" s="1832"/>
      <c r="AF152" s="1832"/>
      <c r="AG152" s="1832"/>
      <c r="AH152" s="1832"/>
      <c r="AI152" s="1832"/>
      <c r="AJ152" s="1832"/>
      <c r="AK152" s="1832"/>
      <c r="AL152" s="1832"/>
      <c r="AM152" s="1832"/>
      <c r="AN152" s="1832"/>
      <c r="AO152" s="1832"/>
      <c r="AP152" s="1832"/>
      <c r="AQ152" s="1832"/>
      <c r="AR152" s="1832"/>
      <c r="AS152" s="1832"/>
      <c r="AT152" s="1832"/>
      <c r="AU152" s="1832"/>
      <c r="AV152" s="1832"/>
      <c r="AW152" s="1832"/>
      <c r="AX152" s="1832"/>
      <c r="AY152" s="1832"/>
      <c r="AZ152" s="1832"/>
      <c r="BA152" s="1832"/>
      <c r="BB152" s="1832"/>
      <c r="BC152" s="1832"/>
      <c r="BD152" s="1832"/>
      <c r="BE152" s="1832"/>
      <c r="BF152" s="1832"/>
    </row>
    <row r="153" spans="2:59" ht="5.0999999999999996" customHeight="1" x14ac:dyDescent="0.2">
      <c r="B153" s="1929"/>
      <c r="C153" s="1923"/>
      <c r="D153" s="1923"/>
      <c r="E153" s="1923"/>
      <c r="F153" s="1849"/>
      <c r="G153" s="1832"/>
      <c r="H153" s="1832"/>
      <c r="I153" s="1832"/>
      <c r="J153" s="1849"/>
      <c r="K153" s="1832"/>
      <c r="L153" s="1832"/>
      <c r="M153" s="1832"/>
      <c r="N153" s="1849"/>
      <c r="O153" s="1832"/>
      <c r="P153" s="1832"/>
      <c r="Q153" s="1832"/>
      <c r="R153" s="1849"/>
      <c r="S153" s="1832"/>
      <c r="T153" s="1832"/>
      <c r="U153" s="1832"/>
      <c r="V153" s="1849"/>
      <c r="W153" s="1832"/>
      <c r="X153" s="1832"/>
      <c r="Y153" s="1832"/>
      <c r="Z153" s="1849"/>
      <c r="AA153" s="1832"/>
      <c r="AB153" s="1832"/>
      <c r="AC153" s="1832"/>
      <c r="AD153" s="1849"/>
      <c r="AE153" s="1832"/>
      <c r="AF153" s="1832"/>
      <c r="AG153" s="1832"/>
      <c r="AH153" s="1849"/>
      <c r="AI153" s="1832"/>
      <c r="AJ153" s="1832"/>
      <c r="AK153" s="1832"/>
      <c r="AL153" s="1849"/>
      <c r="AM153" s="1832"/>
      <c r="AN153" s="1832"/>
      <c r="AO153" s="1832"/>
      <c r="AP153" s="1849"/>
      <c r="AQ153" s="1832"/>
      <c r="AR153" s="1832"/>
      <c r="AS153" s="1832"/>
      <c r="AT153" s="1849"/>
      <c r="AU153" s="1832"/>
      <c r="AV153" s="1832"/>
      <c r="AW153" s="1832"/>
      <c r="AX153" s="1849"/>
      <c r="AY153" s="1832"/>
      <c r="AZ153" s="1832"/>
      <c r="BA153" s="1832"/>
      <c r="BB153" s="1849"/>
      <c r="BC153" s="1832"/>
      <c r="BD153" s="1832"/>
      <c r="BE153" s="1832"/>
      <c r="BF153" s="1849"/>
    </row>
    <row r="154" spans="2:59" ht="5.0999999999999996" customHeight="1" x14ac:dyDescent="0.2">
      <c r="B154" s="1929"/>
      <c r="C154" s="1923"/>
      <c r="D154" s="1923"/>
      <c r="E154" s="1923"/>
      <c r="F154" s="1849"/>
      <c r="G154" s="1832"/>
      <c r="H154" s="1832"/>
      <c r="I154" s="1832"/>
      <c r="J154" s="1849"/>
      <c r="K154" s="1832"/>
      <c r="L154" s="1832"/>
      <c r="M154" s="1832"/>
      <c r="N154" s="1849"/>
      <c r="O154" s="1832"/>
      <c r="P154" s="1832"/>
      <c r="Q154" s="1832"/>
      <c r="R154" s="1849"/>
      <c r="S154" s="1832"/>
      <c r="T154" s="1832"/>
      <c r="U154" s="1832"/>
      <c r="V154" s="1849"/>
      <c r="W154" s="1832"/>
      <c r="X154" s="1832"/>
      <c r="Y154" s="1832"/>
      <c r="Z154" s="1849"/>
      <c r="AA154" s="1832"/>
      <c r="AB154" s="1832"/>
      <c r="AC154" s="1832"/>
      <c r="AD154" s="1849"/>
      <c r="AE154" s="1832"/>
      <c r="AF154" s="1832"/>
      <c r="AG154" s="1832"/>
      <c r="AH154" s="1849"/>
      <c r="AI154" s="1832"/>
      <c r="AJ154" s="1832"/>
      <c r="AK154" s="1832"/>
      <c r="AL154" s="1849"/>
      <c r="AM154" s="1832"/>
      <c r="AN154" s="1832"/>
      <c r="AO154" s="1832"/>
      <c r="AP154" s="1849"/>
      <c r="AQ154" s="1832"/>
      <c r="AR154" s="1832"/>
      <c r="AS154" s="1832"/>
      <c r="AT154" s="1849"/>
      <c r="AU154" s="1832"/>
      <c r="AV154" s="1832"/>
      <c r="AW154" s="1832"/>
      <c r="AX154" s="1849"/>
      <c r="AY154" s="1832"/>
      <c r="AZ154" s="1832"/>
      <c r="BA154" s="1832"/>
      <c r="BB154" s="1849"/>
      <c r="BC154" s="1832"/>
      <c r="BD154" s="1832"/>
      <c r="BE154" s="1832"/>
      <c r="BF154" s="1849"/>
    </row>
    <row r="155" spans="2:59" ht="9.9499999999999993" customHeight="1" x14ac:dyDescent="0.2">
      <c r="B155" s="4209">
        <v>23</v>
      </c>
      <c r="C155" s="1923"/>
      <c r="D155" s="1923"/>
      <c r="E155" s="1923"/>
      <c r="F155" s="4194"/>
      <c r="G155" s="1832"/>
      <c r="H155" s="1832"/>
      <c r="I155" s="1832"/>
      <c r="J155" s="4194"/>
      <c r="K155" s="1832"/>
      <c r="L155" s="1832"/>
      <c r="M155" s="1832"/>
      <c r="N155" s="4194"/>
      <c r="O155" s="1832"/>
      <c r="P155" s="1832"/>
      <c r="Q155" s="1832"/>
      <c r="R155" s="4194"/>
      <c r="S155" s="1832"/>
      <c r="T155" s="1832"/>
      <c r="U155" s="1832"/>
      <c r="V155" s="4194"/>
      <c r="W155" s="1832"/>
      <c r="X155" s="1832"/>
      <c r="Y155" s="1832"/>
      <c r="Z155" s="4194"/>
      <c r="AA155" s="1832"/>
      <c r="AB155" s="1832"/>
      <c r="AC155" s="1832"/>
      <c r="AD155" s="4194"/>
      <c r="AE155" s="1832"/>
      <c r="AF155" s="1832"/>
      <c r="AG155" s="1832"/>
      <c r="AH155" s="4194"/>
      <c r="AI155" s="1832"/>
      <c r="AJ155" s="1832"/>
      <c r="AK155" s="1832"/>
      <c r="AL155" s="4194"/>
      <c r="AM155" s="1832"/>
      <c r="AN155" s="1832"/>
      <c r="AO155" s="1832"/>
      <c r="AP155" s="4194"/>
      <c r="AQ155" s="1832"/>
      <c r="AR155" s="1832"/>
      <c r="AS155" s="1832"/>
      <c r="AT155" s="4194"/>
      <c r="AU155" s="1832"/>
      <c r="AV155" s="1832"/>
      <c r="AW155" s="1832"/>
      <c r="AX155" s="4194"/>
      <c r="AY155" s="1832"/>
      <c r="AZ155" s="1832"/>
      <c r="BA155" s="1832"/>
      <c r="BB155" s="4194"/>
      <c r="BC155" s="1832"/>
      <c r="BD155" s="1832"/>
      <c r="BE155" s="1832"/>
      <c r="BF155" s="4194"/>
    </row>
    <row r="156" spans="2:59" ht="5.0999999999999996" customHeight="1" x14ac:dyDescent="0.2">
      <c r="B156" s="4210"/>
      <c r="C156" s="1924"/>
      <c r="D156" s="1924"/>
      <c r="E156" s="1924"/>
      <c r="F156" s="4195"/>
      <c r="G156" s="1832"/>
      <c r="H156" s="1926"/>
      <c r="I156" s="1832"/>
      <c r="J156" s="4195"/>
      <c r="K156" s="1832"/>
      <c r="L156" s="1926"/>
      <c r="M156" s="1832"/>
      <c r="N156" s="4195"/>
      <c r="O156" s="1832"/>
      <c r="P156" s="1926"/>
      <c r="Q156" s="1832"/>
      <c r="R156" s="4195"/>
      <c r="S156" s="1832"/>
      <c r="T156" s="1926"/>
      <c r="U156" s="1832"/>
      <c r="V156" s="4195"/>
      <c r="W156" s="1832"/>
      <c r="X156" s="1926"/>
      <c r="Y156" s="1832"/>
      <c r="Z156" s="4195"/>
      <c r="AA156" s="1832"/>
      <c r="AB156" s="1926"/>
      <c r="AC156" s="1832"/>
      <c r="AD156" s="4195"/>
      <c r="AE156" s="1832"/>
      <c r="AF156" s="1926"/>
      <c r="AG156" s="1832"/>
      <c r="AH156" s="4195"/>
      <c r="AI156" s="1832"/>
      <c r="AJ156" s="1926"/>
      <c r="AK156" s="1832"/>
      <c r="AL156" s="4195"/>
      <c r="AM156" s="1832"/>
      <c r="AN156" s="1926"/>
      <c r="AO156" s="1832"/>
      <c r="AP156" s="4195"/>
      <c r="AQ156" s="1832"/>
      <c r="AR156" s="1926"/>
      <c r="AS156" s="1832"/>
      <c r="AT156" s="4195"/>
      <c r="AU156" s="1832"/>
      <c r="AV156" s="1926"/>
      <c r="AW156" s="1832"/>
      <c r="AX156" s="4195"/>
      <c r="AY156" s="1832"/>
      <c r="AZ156" s="1926"/>
      <c r="BA156" s="1832"/>
      <c r="BB156" s="4195"/>
      <c r="BC156" s="1832"/>
      <c r="BD156" s="1926"/>
      <c r="BE156" s="1832"/>
      <c r="BF156" s="4195"/>
      <c r="BG156" s="1927"/>
    </row>
    <row r="157" spans="2:59" ht="9.9499999999999993" customHeight="1" x14ac:dyDescent="0.2">
      <c r="B157" s="4211"/>
      <c r="C157" s="1923"/>
      <c r="D157" s="1923"/>
      <c r="E157" s="1923"/>
      <c r="F157" s="4196"/>
      <c r="G157" s="1832"/>
      <c r="H157" s="1832"/>
      <c r="I157" s="1832"/>
      <c r="J157" s="4196"/>
      <c r="K157" s="1832"/>
      <c r="L157" s="1832"/>
      <c r="M157" s="1832"/>
      <c r="N157" s="4196"/>
      <c r="O157" s="1832"/>
      <c r="P157" s="1832"/>
      <c r="Q157" s="1832"/>
      <c r="R157" s="4196"/>
      <c r="S157" s="1832"/>
      <c r="T157" s="1832"/>
      <c r="U157" s="1832"/>
      <c r="V157" s="4196"/>
      <c r="W157" s="1832"/>
      <c r="X157" s="1832"/>
      <c r="Y157" s="1832"/>
      <c r="Z157" s="4196"/>
      <c r="AA157" s="1832"/>
      <c r="AB157" s="1832"/>
      <c r="AC157" s="1832"/>
      <c r="AD157" s="4196"/>
      <c r="AE157" s="1832"/>
      <c r="AF157" s="1832"/>
      <c r="AG157" s="1832"/>
      <c r="AH157" s="4196"/>
      <c r="AI157" s="1832"/>
      <c r="AJ157" s="1832"/>
      <c r="AK157" s="1832"/>
      <c r="AL157" s="4196"/>
      <c r="AM157" s="1832"/>
      <c r="AN157" s="1832"/>
      <c r="AO157" s="1832"/>
      <c r="AP157" s="4196"/>
      <c r="AQ157" s="1832"/>
      <c r="AR157" s="1832"/>
      <c r="AS157" s="1832"/>
      <c r="AT157" s="4196"/>
      <c r="AU157" s="1832"/>
      <c r="AV157" s="1832"/>
      <c r="AW157" s="1832"/>
      <c r="AX157" s="4196"/>
      <c r="AY157" s="1832"/>
      <c r="AZ157" s="1832"/>
      <c r="BA157" s="1832"/>
      <c r="BB157" s="4196"/>
      <c r="BC157" s="1832"/>
      <c r="BD157" s="1832"/>
      <c r="BE157" s="1832"/>
      <c r="BF157" s="4196"/>
    </row>
    <row r="158" spans="2:59" ht="5.0999999999999996" customHeight="1" x14ac:dyDescent="0.2">
      <c r="B158" s="1928"/>
      <c r="C158" s="1923"/>
      <c r="D158" s="1923"/>
      <c r="E158" s="1923"/>
      <c r="F158" s="1832"/>
      <c r="G158" s="1832"/>
      <c r="H158" s="1832"/>
      <c r="I158" s="1832"/>
      <c r="J158" s="1832"/>
      <c r="K158" s="1832"/>
      <c r="L158" s="1832"/>
      <c r="M158" s="1832"/>
      <c r="N158" s="1832"/>
      <c r="O158" s="1832"/>
      <c r="P158" s="1832"/>
      <c r="Q158" s="1832"/>
      <c r="R158" s="1832"/>
      <c r="S158" s="1832"/>
      <c r="T158" s="1832"/>
      <c r="U158" s="1832"/>
      <c r="V158" s="1832"/>
      <c r="W158" s="1832"/>
      <c r="X158" s="1832"/>
      <c r="Y158" s="1832"/>
      <c r="Z158" s="1832"/>
      <c r="AA158" s="1832"/>
      <c r="AB158" s="1832"/>
      <c r="AC158" s="1832"/>
      <c r="AD158" s="1832"/>
      <c r="AE158" s="1832"/>
      <c r="AF158" s="1832"/>
      <c r="AG158" s="1832"/>
      <c r="AH158" s="1832"/>
      <c r="AI158" s="1832"/>
      <c r="AJ158" s="1832"/>
      <c r="AK158" s="1832"/>
      <c r="AL158" s="1832"/>
      <c r="AM158" s="1832"/>
      <c r="AN158" s="1832"/>
      <c r="AO158" s="1832"/>
      <c r="AP158" s="1832"/>
      <c r="AQ158" s="1832"/>
      <c r="AR158" s="1832"/>
      <c r="AS158" s="1832"/>
      <c r="AT158" s="1832"/>
      <c r="AU158" s="1832"/>
      <c r="AV158" s="1832"/>
      <c r="AW158" s="1832"/>
      <c r="AX158" s="1832"/>
      <c r="AY158" s="1832"/>
      <c r="AZ158" s="1832"/>
      <c r="BA158" s="1832"/>
      <c r="BB158" s="1832"/>
      <c r="BC158" s="1832"/>
      <c r="BD158" s="1832"/>
      <c r="BE158" s="1832"/>
      <c r="BF158" s="1832"/>
    </row>
    <row r="159" spans="2:59" ht="5.0999999999999996" customHeight="1" x14ac:dyDescent="0.2">
      <c r="B159" s="1929"/>
      <c r="C159" s="1923"/>
      <c r="D159" s="1923"/>
      <c r="E159" s="1923"/>
      <c r="F159" s="1849"/>
      <c r="G159" s="1832"/>
      <c r="H159" s="1832"/>
      <c r="I159" s="1832"/>
      <c r="J159" s="1849"/>
      <c r="K159" s="1832"/>
      <c r="L159" s="1832"/>
      <c r="M159" s="1832"/>
      <c r="N159" s="1849"/>
      <c r="O159" s="1832"/>
      <c r="P159" s="1832"/>
      <c r="Q159" s="1832"/>
      <c r="R159" s="1849"/>
      <c r="S159" s="1832"/>
      <c r="T159" s="1832"/>
      <c r="U159" s="1832"/>
      <c r="V159" s="1849"/>
      <c r="W159" s="1832"/>
      <c r="X159" s="1832"/>
      <c r="Y159" s="1832"/>
      <c r="Z159" s="1849"/>
      <c r="AA159" s="1832"/>
      <c r="AB159" s="1832"/>
      <c r="AC159" s="1832"/>
      <c r="AD159" s="1849"/>
      <c r="AE159" s="1832"/>
      <c r="AF159" s="1832"/>
      <c r="AG159" s="1832"/>
      <c r="AH159" s="1849"/>
      <c r="AI159" s="1832"/>
      <c r="AJ159" s="1832"/>
      <c r="AK159" s="1832"/>
      <c r="AL159" s="1849"/>
      <c r="AM159" s="1832"/>
      <c r="AN159" s="1832"/>
      <c r="AO159" s="1832"/>
      <c r="AP159" s="1849"/>
      <c r="AQ159" s="1832"/>
      <c r="AR159" s="1832"/>
      <c r="AS159" s="1832"/>
      <c r="AT159" s="1849"/>
      <c r="AU159" s="1832"/>
      <c r="AV159" s="1832"/>
      <c r="AW159" s="1832"/>
      <c r="AX159" s="1849"/>
      <c r="AY159" s="1832"/>
      <c r="AZ159" s="1832"/>
      <c r="BA159" s="1832"/>
      <c r="BB159" s="1849"/>
      <c r="BC159" s="1832"/>
      <c r="BD159" s="1832"/>
      <c r="BE159" s="1832"/>
      <c r="BF159" s="1849"/>
    </row>
    <row r="160" spans="2:59" ht="5.0999999999999996" customHeight="1" x14ac:dyDescent="0.2">
      <c r="B160" s="1929"/>
      <c r="C160" s="1923"/>
      <c r="D160" s="1923"/>
      <c r="E160" s="1923"/>
      <c r="F160" s="1849"/>
      <c r="G160" s="1832"/>
      <c r="H160" s="1832"/>
      <c r="I160" s="1832"/>
      <c r="J160" s="1849"/>
      <c r="K160" s="1832"/>
      <c r="L160" s="1832"/>
      <c r="M160" s="1832"/>
      <c r="N160" s="1849"/>
      <c r="O160" s="1832"/>
      <c r="P160" s="1832"/>
      <c r="Q160" s="1832"/>
      <c r="R160" s="1849"/>
      <c r="S160" s="1832"/>
      <c r="T160" s="1832"/>
      <c r="U160" s="1832"/>
      <c r="V160" s="1849"/>
      <c r="W160" s="1832"/>
      <c r="X160" s="1832"/>
      <c r="Y160" s="1832"/>
      <c r="Z160" s="1849"/>
      <c r="AA160" s="1832"/>
      <c r="AB160" s="1832"/>
      <c r="AC160" s="1832"/>
      <c r="AD160" s="1849"/>
      <c r="AE160" s="1832"/>
      <c r="AF160" s="1832"/>
      <c r="AG160" s="1832"/>
      <c r="AH160" s="1849"/>
      <c r="AI160" s="1832"/>
      <c r="AJ160" s="1832"/>
      <c r="AK160" s="1832"/>
      <c r="AL160" s="1849"/>
      <c r="AM160" s="1832"/>
      <c r="AN160" s="1832"/>
      <c r="AO160" s="1832"/>
      <c r="AP160" s="1849"/>
      <c r="AQ160" s="1832"/>
      <c r="AR160" s="1832"/>
      <c r="AS160" s="1832"/>
      <c r="AT160" s="1849"/>
      <c r="AU160" s="1832"/>
      <c r="AV160" s="1832"/>
      <c r="AW160" s="1832"/>
      <c r="AX160" s="1849"/>
      <c r="AY160" s="1832"/>
      <c r="AZ160" s="1832"/>
      <c r="BA160" s="1832"/>
      <c r="BB160" s="1849"/>
      <c r="BC160" s="1832"/>
      <c r="BD160" s="1832"/>
      <c r="BE160" s="1832"/>
      <c r="BF160" s="1849"/>
    </row>
    <row r="161" spans="2:59" ht="9.9499999999999993" customHeight="1" x14ac:dyDescent="0.2">
      <c r="B161" s="4209">
        <v>24</v>
      </c>
      <c r="C161" s="1923"/>
      <c r="D161" s="1923"/>
      <c r="E161" s="1923"/>
      <c r="F161" s="4194"/>
      <c r="G161" s="1832"/>
      <c r="H161" s="1832"/>
      <c r="I161" s="1832"/>
      <c r="J161" s="4194"/>
      <c r="K161" s="1832"/>
      <c r="L161" s="1832"/>
      <c r="M161" s="1832"/>
      <c r="N161" s="4194"/>
      <c r="O161" s="1832"/>
      <c r="P161" s="1832"/>
      <c r="Q161" s="1832"/>
      <c r="R161" s="4194"/>
      <c r="S161" s="1832"/>
      <c r="T161" s="1832"/>
      <c r="U161" s="1832"/>
      <c r="V161" s="4194"/>
      <c r="W161" s="1832"/>
      <c r="X161" s="1832"/>
      <c r="Y161" s="1832"/>
      <c r="Z161" s="4194"/>
      <c r="AA161" s="1832"/>
      <c r="AB161" s="1832"/>
      <c r="AC161" s="1832"/>
      <c r="AD161" s="4194"/>
      <c r="AE161" s="1832"/>
      <c r="AF161" s="1832"/>
      <c r="AG161" s="1832"/>
      <c r="AH161" s="4194"/>
      <c r="AI161" s="1832"/>
      <c r="AJ161" s="1832"/>
      <c r="AK161" s="1832"/>
      <c r="AL161" s="4194"/>
      <c r="AM161" s="1832"/>
      <c r="AN161" s="1832"/>
      <c r="AO161" s="1832"/>
      <c r="AP161" s="4194"/>
      <c r="AQ161" s="1832"/>
      <c r="AR161" s="1832"/>
      <c r="AS161" s="1832"/>
      <c r="AT161" s="4194"/>
      <c r="AU161" s="1832"/>
      <c r="AV161" s="1832"/>
      <c r="AW161" s="1832"/>
      <c r="AX161" s="4194"/>
      <c r="AY161" s="1832"/>
      <c r="AZ161" s="1832"/>
      <c r="BA161" s="1832"/>
      <c r="BB161" s="4194"/>
      <c r="BC161" s="1832"/>
      <c r="BD161" s="1832"/>
      <c r="BE161" s="1832"/>
      <c r="BF161" s="4194"/>
    </row>
    <row r="162" spans="2:59" ht="5.0999999999999996" customHeight="1" x14ac:dyDescent="0.2">
      <c r="B162" s="4210"/>
      <c r="C162" s="1924"/>
      <c r="D162" s="1924"/>
      <c r="E162" s="1924"/>
      <c r="F162" s="4195"/>
      <c r="G162" s="1832"/>
      <c r="H162" s="1926"/>
      <c r="I162" s="1832"/>
      <c r="J162" s="4195"/>
      <c r="K162" s="1832"/>
      <c r="L162" s="1926"/>
      <c r="M162" s="1832"/>
      <c r="N162" s="4195"/>
      <c r="O162" s="1832"/>
      <c r="P162" s="1926"/>
      <c r="Q162" s="1832"/>
      <c r="R162" s="4195"/>
      <c r="S162" s="1832"/>
      <c r="T162" s="1926"/>
      <c r="U162" s="1832"/>
      <c r="V162" s="4195"/>
      <c r="W162" s="1832"/>
      <c r="X162" s="1926"/>
      <c r="Y162" s="1832"/>
      <c r="Z162" s="4195"/>
      <c r="AA162" s="1832"/>
      <c r="AB162" s="1926"/>
      <c r="AC162" s="1832"/>
      <c r="AD162" s="4195"/>
      <c r="AE162" s="1832"/>
      <c r="AF162" s="1926"/>
      <c r="AG162" s="1832"/>
      <c r="AH162" s="4195"/>
      <c r="AI162" s="1832"/>
      <c r="AJ162" s="1926"/>
      <c r="AK162" s="1832"/>
      <c r="AL162" s="4195"/>
      <c r="AM162" s="1832"/>
      <c r="AN162" s="1926"/>
      <c r="AO162" s="1832"/>
      <c r="AP162" s="4195"/>
      <c r="AQ162" s="1832"/>
      <c r="AR162" s="1926"/>
      <c r="AS162" s="1832"/>
      <c r="AT162" s="4195"/>
      <c r="AU162" s="1832"/>
      <c r="AV162" s="1926"/>
      <c r="AW162" s="1832"/>
      <c r="AX162" s="4195"/>
      <c r="AY162" s="1832"/>
      <c r="AZ162" s="1926"/>
      <c r="BA162" s="1832"/>
      <c r="BB162" s="4195"/>
      <c r="BC162" s="1832"/>
      <c r="BD162" s="1926"/>
      <c r="BE162" s="1832"/>
      <c r="BF162" s="4195"/>
      <c r="BG162" s="1927"/>
    </row>
    <row r="163" spans="2:59" ht="9.9499999999999993" customHeight="1" x14ac:dyDescent="0.2">
      <c r="B163" s="4211"/>
      <c r="C163" s="1923"/>
      <c r="D163" s="1923"/>
      <c r="E163" s="1923"/>
      <c r="F163" s="4196"/>
      <c r="G163" s="1832"/>
      <c r="H163" s="1832"/>
      <c r="I163" s="1832"/>
      <c r="J163" s="4196"/>
      <c r="K163" s="1832"/>
      <c r="L163" s="1832"/>
      <c r="M163" s="1832"/>
      <c r="N163" s="4196"/>
      <c r="O163" s="1832"/>
      <c r="P163" s="1832"/>
      <c r="Q163" s="1832"/>
      <c r="R163" s="4196"/>
      <c r="S163" s="1832"/>
      <c r="T163" s="1832"/>
      <c r="U163" s="1832"/>
      <c r="V163" s="4196"/>
      <c r="W163" s="1832"/>
      <c r="X163" s="1832"/>
      <c r="Y163" s="1832"/>
      <c r="Z163" s="4196"/>
      <c r="AA163" s="1832"/>
      <c r="AB163" s="1832"/>
      <c r="AC163" s="1832"/>
      <c r="AD163" s="4196"/>
      <c r="AE163" s="1832"/>
      <c r="AF163" s="1832"/>
      <c r="AG163" s="1832"/>
      <c r="AH163" s="4196"/>
      <c r="AI163" s="1832"/>
      <c r="AJ163" s="1832"/>
      <c r="AK163" s="1832"/>
      <c r="AL163" s="4196"/>
      <c r="AM163" s="1832"/>
      <c r="AN163" s="1832"/>
      <c r="AO163" s="1832"/>
      <c r="AP163" s="4196"/>
      <c r="AQ163" s="1832"/>
      <c r="AR163" s="1832"/>
      <c r="AS163" s="1832"/>
      <c r="AT163" s="4196"/>
      <c r="AU163" s="1832"/>
      <c r="AV163" s="1832"/>
      <c r="AW163" s="1832"/>
      <c r="AX163" s="4196"/>
      <c r="AY163" s="1832"/>
      <c r="AZ163" s="1832"/>
      <c r="BA163" s="1832"/>
      <c r="BB163" s="4196"/>
      <c r="BC163" s="1832"/>
      <c r="BD163" s="1832"/>
      <c r="BE163" s="1832"/>
      <c r="BF163" s="4196"/>
    </row>
    <row r="164" spans="2:59" ht="0.75" customHeight="1" x14ac:dyDescent="0.2">
      <c r="B164" s="1928"/>
      <c r="C164" s="1923"/>
      <c r="D164" s="1923"/>
      <c r="E164" s="1923"/>
      <c r="F164" s="1832"/>
      <c r="G164" s="1832"/>
      <c r="H164" s="1832"/>
      <c r="I164" s="1832"/>
      <c r="J164" s="1832"/>
      <c r="K164" s="1832"/>
      <c r="L164" s="1832"/>
      <c r="M164" s="1832"/>
      <c r="N164" s="1832"/>
      <c r="O164" s="1832"/>
      <c r="P164" s="1832"/>
      <c r="Q164" s="1832"/>
      <c r="R164" s="1832"/>
      <c r="S164" s="1832"/>
      <c r="T164" s="1832"/>
      <c r="U164" s="1832"/>
      <c r="V164" s="1832"/>
      <c r="W164" s="1832"/>
      <c r="X164" s="1832"/>
      <c r="Y164" s="1832"/>
      <c r="Z164" s="1832"/>
      <c r="AA164" s="1832"/>
      <c r="AB164" s="1832"/>
      <c r="AC164" s="1832"/>
      <c r="AD164" s="1832"/>
      <c r="AE164" s="1832"/>
      <c r="AF164" s="1832"/>
      <c r="AG164" s="1832"/>
      <c r="AH164" s="1832"/>
      <c r="AI164" s="1832"/>
      <c r="AJ164" s="1832"/>
      <c r="AK164" s="1832"/>
      <c r="AL164" s="1832"/>
      <c r="AM164" s="1832"/>
      <c r="AN164" s="1832"/>
      <c r="AO164" s="1832"/>
      <c r="AP164" s="1832"/>
      <c r="AQ164" s="1832"/>
      <c r="AR164" s="1832"/>
      <c r="AS164" s="1832"/>
      <c r="AT164" s="1832"/>
      <c r="AU164" s="1832"/>
      <c r="AV164" s="1832"/>
      <c r="AW164" s="1832"/>
      <c r="AX164" s="1832"/>
      <c r="AY164" s="1832"/>
      <c r="AZ164" s="1832"/>
      <c r="BA164" s="1832"/>
      <c r="BB164" s="1832"/>
      <c r="BC164" s="1832"/>
      <c r="BD164" s="1832"/>
      <c r="BE164" s="1832"/>
      <c r="BF164" s="1832"/>
    </row>
    <row r="165" spans="2:59" ht="5.0999999999999996" customHeight="1" x14ac:dyDescent="0.2">
      <c r="B165" s="1929"/>
      <c r="C165" s="1923"/>
      <c r="D165" s="1923"/>
      <c r="E165" s="1923"/>
      <c r="F165" s="1849"/>
      <c r="G165" s="1832"/>
      <c r="H165" s="1832"/>
      <c r="I165" s="1832"/>
      <c r="J165" s="1849"/>
      <c r="K165" s="1832"/>
      <c r="L165" s="1832"/>
      <c r="M165" s="1832"/>
      <c r="N165" s="1849"/>
      <c r="O165" s="1832"/>
      <c r="P165" s="1832"/>
      <c r="Q165" s="1832"/>
      <c r="R165" s="1849"/>
      <c r="S165" s="1832"/>
      <c r="T165" s="1832"/>
      <c r="U165" s="1832"/>
      <c r="V165" s="1849"/>
      <c r="W165" s="1832"/>
      <c r="X165" s="1832"/>
      <c r="Y165" s="1832"/>
      <c r="Z165" s="1849"/>
      <c r="AA165" s="1832"/>
      <c r="AB165" s="1832"/>
      <c r="AC165" s="1832"/>
      <c r="AD165" s="1849"/>
      <c r="AE165" s="1832"/>
      <c r="AF165" s="1832"/>
      <c r="AG165" s="1832"/>
      <c r="AH165" s="1849"/>
      <c r="AI165" s="1832"/>
      <c r="AJ165" s="1832"/>
      <c r="AK165" s="1832"/>
      <c r="AL165" s="1849"/>
      <c r="AM165" s="1832"/>
      <c r="AN165" s="1832"/>
      <c r="AO165" s="1832"/>
      <c r="AP165" s="1849"/>
      <c r="AQ165" s="1832"/>
      <c r="AR165" s="1832"/>
      <c r="AS165" s="1832"/>
      <c r="AT165" s="1849"/>
      <c r="AU165" s="1832"/>
      <c r="AV165" s="1832"/>
      <c r="AW165" s="1832"/>
      <c r="AX165" s="1849"/>
      <c r="AY165" s="1832"/>
      <c r="AZ165" s="1832"/>
      <c r="BA165" s="1832"/>
      <c r="BB165" s="1849"/>
      <c r="BC165" s="1832"/>
      <c r="BD165" s="1832"/>
      <c r="BE165" s="1832"/>
      <c r="BF165" s="1849"/>
    </row>
    <row r="166" spans="2:59" ht="5.0999999999999996" customHeight="1" x14ac:dyDescent="0.2">
      <c r="B166" s="1929"/>
      <c r="C166" s="1923"/>
      <c r="D166" s="1923"/>
      <c r="E166" s="1923"/>
      <c r="F166" s="1849"/>
      <c r="G166" s="1832"/>
      <c r="H166" s="1832"/>
      <c r="I166" s="1832"/>
      <c r="J166" s="1849"/>
      <c r="K166" s="1832"/>
      <c r="L166" s="1832"/>
      <c r="M166" s="1832"/>
      <c r="N166" s="1849"/>
      <c r="O166" s="1832"/>
      <c r="P166" s="1832"/>
      <c r="Q166" s="1832"/>
      <c r="R166" s="1849"/>
      <c r="S166" s="1832"/>
      <c r="T166" s="1832"/>
      <c r="U166" s="1832"/>
      <c r="V166" s="1849"/>
      <c r="W166" s="1832"/>
      <c r="X166" s="1832"/>
      <c r="Y166" s="1832"/>
      <c r="Z166" s="1849"/>
      <c r="AA166" s="1832"/>
      <c r="AB166" s="1832"/>
      <c r="AC166" s="1832"/>
      <c r="AD166" s="1849"/>
      <c r="AE166" s="1832"/>
      <c r="AF166" s="1832"/>
      <c r="AG166" s="1832"/>
      <c r="AH166" s="1849"/>
      <c r="AI166" s="1832"/>
      <c r="AJ166" s="1832"/>
      <c r="AK166" s="1832"/>
      <c r="AL166" s="1849"/>
      <c r="AM166" s="1832"/>
      <c r="AN166" s="1832"/>
      <c r="AO166" s="1832"/>
      <c r="AP166" s="1849"/>
      <c r="AQ166" s="1832"/>
      <c r="AR166" s="1832"/>
      <c r="AS166" s="1832"/>
      <c r="AT166" s="1849"/>
      <c r="AU166" s="1832"/>
      <c r="AV166" s="1832"/>
      <c r="AW166" s="1832"/>
      <c r="AX166" s="1849"/>
      <c r="AY166" s="1832"/>
      <c r="AZ166" s="1832"/>
      <c r="BA166" s="1832"/>
      <c r="BB166" s="1849"/>
      <c r="BC166" s="1832"/>
      <c r="BD166" s="1832"/>
      <c r="BE166" s="1832"/>
      <c r="BF166" s="1849"/>
    </row>
    <row r="167" spans="2:59" ht="9.9499999999999993" customHeight="1" x14ac:dyDescent="0.2">
      <c r="B167" s="4209">
        <v>25</v>
      </c>
      <c r="C167" s="1923"/>
      <c r="D167" s="1923"/>
      <c r="E167" s="1923"/>
      <c r="F167" s="4194"/>
      <c r="G167" s="1832"/>
      <c r="H167" s="1832"/>
      <c r="I167" s="1832"/>
      <c r="J167" s="4194"/>
      <c r="K167" s="1832"/>
      <c r="L167" s="1832"/>
      <c r="M167" s="1832"/>
      <c r="N167" s="4194"/>
      <c r="O167" s="1832"/>
      <c r="P167" s="1832"/>
      <c r="Q167" s="1832"/>
      <c r="R167" s="4194"/>
      <c r="S167" s="1832"/>
      <c r="T167" s="1832"/>
      <c r="U167" s="1832"/>
      <c r="V167" s="4194"/>
      <c r="W167" s="1832"/>
      <c r="X167" s="1832"/>
      <c r="Y167" s="1832"/>
      <c r="Z167" s="4194"/>
      <c r="AA167" s="1832"/>
      <c r="AB167" s="1832"/>
      <c r="AC167" s="1832"/>
      <c r="AD167" s="4194"/>
      <c r="AE167" s="1832"/>
      <c r="AF167" s="1832"/>
      <c r="AG167" s="1832"/>
      <c r="AH167" s="4194"/>
      <c r="AI167" s="1832"/>
      <c r="AJ167" s="1832"/>
      <c r="AK167" s="1832"/>
      <c r="AL167" s="4194"/>
      <c r="AM167" s="1832"/>
      <c r="AN167" s="1832"/>
      <c r="AO167" s="1832"/>
      <c r="AP167" s="4194"/>
      <c r="AQ167" s="1832"/>
      <c r="AR167" s="1832"/>
      <c r="AS167" s="1832"/>
      <c r="AT167" s="4194"/>
      <c r="AU167" s="1832"/>
      <c r="AV167" s="1832"/>
      <c r="AW167" s="1832"/>
      <c r="AX167" s="4194"/>
      <c r="AY167" s="1832"/>
      <c r="AZ167" s="1832"/>
      <c r="BA167" s="1832"/>
      <c r="BB167" s="4194"/>
      <c r="BC167" s="1832"/>
      <c r="BD167" s="1832"/>
      <c r="BE167" s="1832"/>
      <c r="BF167" s="4194"/>
    </row>
    <row r="168" spans="2:59" ht="5.0999999999999996" customHeight="1" x14ac:dyDescent="0.2">
      <c r="B168" s="4210"/>
      <c r="C168" s="1924"/>
      <c r="D168" s="1924"/>
      <c r="E168" s="1924"/>
      <c r="F168" s="4195"/>
      <c r="G168" s="1832"/>
      <c r="H168" s="1926"/>
      <c r="I168" s="1832"/>
      <c r="J168" s="4195"/>
      <c r="K168" s="1832"/>
      <c r="L168" s="1926"/>
      <c r="M168" s="1832"/>
      <c r="N168" s="4195"/>
      <c r="O168" s="1832"/>
      <c r="P168" s="1926"/>
      <c r="Q168" s="1832"/>
      <c r="R168" s="4195"/>
      <c r="S168" s="1832"/>
      <c r="T168" s="1926"/>
      <c r="U168" s="1832"/>
      <c r="V168" s="4195"/>
      <c r="W168" s="1832"/>
      <c r="X168" s="1926"/>
      <c r="Y168" s="1832"/>
      <c r="Z168" s="4195"/>
      <c r="AA168" s="1832"/>
      <c r="AB168" s="1926"/>
      <c r="AC168" s="1832"/>
      <c r="AD168" s="4195"/>
      <c r="AE168" s="1832"/>
      <c r="AF168" s="1926"/>
      <c r="AG168" s="1832"/>
      <c r="AH168" s="4195"/>
      <c r="AI168" s="1832"/>
      <c r="AJ168" s="1926"/>
      <c r="AK168" s="1832"/>
      <c r="AL168" s="4195"/>
      <c r="AM168" s="1832"/>
      <c r="AN168" s="1926"/>
      <c r="AO168" s="1832"/>
      <c r="AP168" s="4195"/>
      <c r="AQ168" s="1832"/>
      <c r="AR168" s="1926"/>
      <c r="AS168" s="1832"/>
      <c r="AT168" s="4195"/>
      <c r="AU168" s="1832"/>
      <c r="AV168" s="1926"/>
      <c r="AW168" s="1832"/>
      <c r="AX168" s="4195"/>
      <c r="AY168" s="1832"/>
      <c r="AZ168" s="1926"/>
      <c r="BA168" s="1832"/>
      <c r="BB168" s="4195"/>
      <c r="BC168" s="1832"/>
      <c r="BD168" s="1926"/>
      <c r="BE168" s="1832"/>
      <c r="BF168" s="4195"/>
      <c r="BG168" s="1927"/>
    </row>
    <row r="169" spans="2:59" ht="9.9499999999999993" customHeight="1" x14ac:dyDescent="0.2">
      <c r="B169" s="4211"/>
      <c r="C169" s="1923"/>
      <c r="D169" s="1923"/>
      <c r="E169" s="1923"/>
      <c r="F169" s="4196"/>
      <c r="G169" s="1832"/>
      <c r="H169" s="1832"/>
      <c r="I169" s="1832"/>
      <c r="J169" s="4196"/>
      <c r="K169" s="1832"/>
      <c r="L169" s="1832"/>
      <c r="M169" s="1832"/>
      <c r="N169" s="4196"/>
      <c r="O169" s="1832"/>
      <c r="P169" s="1832"/>
      <c r="Q169" s="1832"/>
      <c r="R169" s="4196"/>
      <c r="S169" s="1832"/>
      <c r="T169" s="1832"/>
      <c r="U169" s="1832"/>
      <c r="V169" s="4196"/>
      <c r="W169" s="1832"/>
      <c r="X169" s="1832"/>
      <c r="Y169" s="1832"/>
      <c r="Z169" s="4196"/>
      <c r="AA169" s="1832"/>
      <c r="AB169" s="1832"/>
      <c r="AC169" s="1832"/>
      <c r="AD169" s="4196"/>
      <c r="AE169" s="1832"/>
      <c r="AF169" s="1832"/>
      <c r="AG169" s="1832"/>
      <c r="AH169" s="4196"/>
      <c r="AI169" s="1832"/>
      <c r="AJ169" s="1832"/>
      <c r="AK169" s="1832"/>
      <c r="AL169" s="4196"/>
      <c r="AM169" s="1832"/>
      <c r="AN169" s="1832"/>
      <c r="AO169" s="1832"/>
      <c r="AP169" s="4196"/>
      <c r="AQ169" s="1832"/>
      <c r="AR169" s="1832"/>
      <c r="AS169" s="1832"/>
      <c r="AT169" s="4196"/>
      <c r="AU169" s="1832"/>
      <c r="AV169" s="1832"/>
      <c r="AW169" s="1832"/>
      <c r="AX169" s="4196"/>
      <c r="AY169" s="1832"/>
      <c r="AZ169" s="1832"/>
      <c r="BA169" s="1832"/>
      <c r="BB169" s="4196"/>
      <c r="BC169" s="1832"/>
      <c r="BD169" s="1832"/>
      <c r="BE169" s="1832"/>
      <c r="BF169" s="4196"/>
    </row>
    <row r="170" spans="2:59" ht="5.0999999999999996" customHeight="1" x14ac:dyDescent="0.2">
      <c r="B170" s="1928"/>
      <c r="C170" s="1923"/>
      <c r="D170" s="1923"/>
      <c r="E170" s="1923"/>
      <c r="F170" s="1832"/>
      <c r="G170" s="1832"/>
      <c r="H170" s="1832"/>
      <c r="I170" s="1832"/>
      <c r="J170" s="1832"/>
      <c r="K170" s="1832"/>
      <c r="L170" s="1832"/>
      <c r="M170" s="1832"/>
      <c r="N170" s="1832"/>
      <c r="O170" s="1832"/>
      <c r="P170" s="1832"/>
      <c r="Q170" s="1832"/>
      <c r="R170" s="1832"/>
      <c r="S170" s="1832"/>
      <c r="T170" s="1832"/>
      <c r="U170" s="1832"/>
      <c r="V170" s="1832"/>
      <c r="W170" s="1832"/>
      <c r="X170" s="1832"/>
      <c r="Y170" s="1832"/>
      <c r="Z170" s="1832"/>
      <c r="AA170" s="1832"/>
      <c r="AB170" s="1832"/>
      <c r="AC170" s="1832"/>
      <c r="AD170" s="1832"/>
      <c r="AE170" s="1832"/>
      <c r="AF170" s="1832"/>
      <c r="AG170" s="1832"/>
      <c r="AH170" s="1832"/>
      <c r="AI170" s="1832"/>
      <c r="AJ170" s="1832"/>
      <c r="AK170" s="1832"/>
      <c r="AL170" s="1832"/>
      <c r="AM170" s="1832"/>
      <c r="AN170" s="1832"/>
      <c r="AO170" s="1832"/>
      <c r="AP170" s="1832"/>
      <c r="AQ170" s="1832"/>
      <c r="AR170" s="1832"/>
      <c r="AS170" s="1832"/>
      <c r="AT170" s="1832"/>
      <c r="AU170" s="1832"/>
      <c r="AV170" s="1832"/>
      <c r="AW170" s="1832"/>
      <c r="AX170" s="1832"/>
      <c r="AY170" s="1832"/>
      <c r="AZ170" s="1832"/>
      <c r="BA170" s="1832"/>
      <c r="BB170" s="1832"/>
      <c r="BC170" s="1832"/>
      <c r="BD170" s="1832"/>
      <c r="BE170" s="1832"/>
      <c r="BF170" s="1832"/>
    </row>
    <row r="171" spans="2:59" ht="5.0999999999999996" customHeight="1" x14ac:dyDescent="0.2">
      <c r="B171" s="1929"/>
      <c r="C171" s="1923"/>
      <c r="D171" s="1923"/>
      <c r="E171" s="1923"/>
      <c r="F171" s="1849"/>
      <c r="G171" s="1832"/>
      <c r="H171" s="1832"/>
      <c r="I171" s="1832"/>
      <c r="J171" s="1849"/>
      <c r="K171" s="1832"/>
      <c r="L171" s="1832"/>
      <c r="M171" s="1832"/>
      <c r="N171" s="1849"/>
      <c r="O171" s="1832"/>
      <c r="P171" s="1832"/>
      <c r="Q171" s="1832"/>
      <c r="R171" s="1849"/>
      <c r="S171" s="1832"/>
      <c r="T171" s="1832"/>
      <c r="U171" s="1832"/>
      <c r="V171" s="1849"/>
      <c r="W171" s="1832"/>
      <c r="X171" s="1832"/>
      <c r="Y171" s="1832"/>
      <c r="Z171" s="1849"/>
      <c r="AA171" s="1832"/>
      <c r="AB171" s="1832"/>
      <c r="AC171" s="1832"/>
      <c r="AD171" s="1849"/>
      <c r="AE171" s="1832"/>
      <c r="AF171" s="1832"/>
      <c r="AG171" s="1832"/>
      <c r="AH171" s="1849"/>
      <c r="AI171" s="1832"/>
      <c r="AJ171" s="1832"/>
      <c r="AK171" s="1832"/>
      <c r="AL171" s="1849"/>
      <c r="AM171" s="1832"/>
      <c r="AN171" s="1832"/>
      <c r="AO171" s="1832"/>
      <c r="AP171" s="1849"/>
      <c r="AQ171" s="1832"/>
      <c r="AR171" s="1832"/>
      <c r="AS171" s="1832"/>
      <c r="AT171" s="1849"/>
      <c r="AU171" s="1832"/>
      <c r="AV171" s="1832"/>
      <c r="AW171" s="1832"/>
      <c r="AX171" s="1849"/>
      <c r="AY171" s="1832"/>
      <c r="AZ171" s="1832"/>
      <c r="BA171" s="1832"/>
      <c r="BB171" s="1849"/>
      <c r="BC171" s="1832"/>
      <c r="BD171" s="1832"/>
      <c r="BE171" s="1832"/>
      <c r="BF171" s="1849"/>
    </row>
    <row r="172" spans="2:59" ht="5.0999999999999996" customHeight="1" x14ac:dyDescent="0.2">
      <c r="B172" s="1929"/>
      <c r="C172" s="1923"/>
      <c r="D172" s="1923"/>
      <c r="E172" s="1923"/>
      <c r="F172" s="1849"/>
      <c r="G172" s="1832"/>
      <c r="H172" s="1832"/>
      <c r="I172" s="1832"/>
      <c r="J172" s="1849"/>
      <c r="K172" s="1832"/>
      <c r="L172" s="1832"/>
      <c r="M172" s="1832"/>
      <c r="N172" s="1849"/>
      <c r="O172" s="1832"/>
      <c r="P172" s="1832"/>
      <c r="Q172" s="1832"/>
      <c r="R172" s="1849"/>
      <c r="S172" s="1832"/>
      <c r="T172" s="1832"/>
      <c r="U172" s="1832"/>
      <c r="V172" s="1849"/>
      <c r="W172" s="1832"/>
      <c r="X172" s="1832"/>
      <c r="Y172" s="1832"/>
      <c r="Z172" s="1849"/>
      <c r="AA172" s="1832"/>
      <c r="AB172" s="1832"/>
      <c r="AC172" s="1832"/>
      <c r="AD172" s="1849"/>
      <c r="AE172" s="1832"/>
      <c r="AF172" s="1832"/>
      <c r="AG172" s="1832"/>
      <c r="AH172" s="1849"/>
      <c r="AI172" s="1832"/>
      <c r="AJ172" s="1832"/>
      <c r="AK172" s="1832"/>
      <c r="AL172" s="1849"/>
      <c r="AM172" s="1832"/>
      <c r="AN172" s="1832"/>
      <c r="AO172" s="1832"/>
      <c r="AP172" s="1849"/>
      <c r="AQ172" s="1832"/>
      <c r="AR172" s="1832"/>
      <c r="AS172" s="1832"/>
      <c r="AT172" s="1849"/>
      <c r="AU172" s="1832"/>
      <c r="AV172" s="1832"/>
      <c r="AW172" s="1832"/>
      <c r="AX172" s="1849"/>
      <c r="AY172" s="1832"/>
      <c r="AZ172" s="1832"/>
      <c r="BA172" s="1832"/>
      <c r="BB172" s="1849"/>
      <c r="BC172" s="1832"/>
      <c r="BD172" s="1832"/>
      <c r="BE172" s="1832"/>
      <c r="BF172" s="1849"/>
    </row>
    <row r="173" spans="2:59" ht="9.9499999999999993" customHeight="1" x14ac:dyDescent="0.2">
      <c r="B173" s="4209">
        <v>26</v>
      </c>
      <c r="C173" s="1923"/>
      <c r="D173" s="1923"/>
      <c r="E173" s="1923"/>
      <c r="F173" s="4194"/>
      <c r="G173" s="1832"/>
      <c r="H173" s="1832"/>
      <c r="I173" s="1832"/>
      <c r="J173" s="4194"/>
      <c r="K173" s="1832"/>
      <c r="L173" s="1832"/>
      <c r="M173" s="1832"/>
      <c r="N173" s="4194"/>
      <c r="O173" s="1832"/>
      <c r="P173" s="1832"/>
      <c r="Q173" s="1832"/>
      <c r="R173" s="4194"/>
      <c r="S173" s="1832"/>
      <c r="T173" s="1832"/>
      <c r="U173" s="1832"/>
      <c r="V173" s="4194"/>
      <c r="W173" s="1832"/>
      <c r="X173" s="1832"/>
      <c r="Y173" s="1832"/>
      <c r="Z173" s="4194"/>
      <c r="AA173" s="1832"/>
      <c r="AB173" s="1832"/>
      <c r="AC173" s="1832"/>
      <c r="AD173" s="4194"/>
      <c r="AE173" s="1832"/>
      <c r="AF173" s="1832"/>
      <c r="AG173" s="1832"/>
      <c r="AH173" s="4194"/>
      <c r="AI173" s="1832"/>
      <c r="AJ173" s="1832"/>
      <c r="AK173" s="1832"/>
      <c r="AL173" s="4194"/>
      <c r="AM173" s="1832"/>
      <c r="AN173" s="1832"/>
      <c r="AO173" s="1832"/>
      <c r="AP173" s="4194"/>
      <c r="AQ173" s="1832"/>
      <c r="AR173" s="1832"/>
      <c r="AS173" s="1832"/>
      <c r="AT173" s="4194"/>
      <c r="AU173" s="1832"/>
      <c r="AV173" s="1832"/>
      <c r="AW173" s="1832"/>
      <c r="AX173" s="4194"/>
      <c r="AY173" s="1832"/>
      <c r="AZ173" s="1832"/>
      <c r="BA173" s="1832"/>
      <c r="BB173" s="4194"/>
      <c r="BC173" s="1832"/>
      <c r="BD173" s="1832"/>
      <c r="BE173" s="1832"/>
      <c r="BF173" s="4194"/>
    </row>
    <row r="174" spans="2:59" ht="5.0999999999999996" customHeight="1" x14ac:dyDescent="0.2">
      <c r="B174" s="4210"/>
      <c r="C174" s="1924"/>
      <c r="D174" s="1924"/>
      <c r="E174" s="1924"/>
      <c r="F174" s="4195"/>
      <c r="G174" s="1832"/>
      <c r="H174" s="1926"/>
      <c r="I174" s="1832"/>
      <c r="J174" s="4195"/>
      <c r="K174" s="1832"/>
      <c r="L174" s="1926"/>
      <c r="M174" s="1832"/>
      <c r="N174" s="4195"/>
      <c r="O174" s="1832"/>
      <c r="P174" s="1926"/>
      <c r="Q174" s="1832"/>
      <c r="R174" s="4195"/>
      <c r="S174" s="1832"/>
      <c r="T174" s="1926"/>
      <c r="U174" s="1832"/>
      <c r="V174" s="4195"/>
      <c r="W174" s="1832"/>
      <c r="X174" s="1926"/>
      <c r="Y174" s="1832"/>
      <c r="Z174" s="4195"/>
      <c r="AA174" s="1832"/>
      <c r="AB174" s="1926"/>
      <c r="AC174" s="1832"/>
      <c r="AD174" s="4195"/>
      <c r="AE174" s="1832"/>
      <c r="AF174" s="1926"/>
      <c r="AG174" s="1832"/>
      <c r="AH174" s="4195"/>
      <c r="AI174" s="1832"/>
      <c r="AJ174" s="1926"/>
      <c r="AK174" s="1832"/>
      <c r="AL174" s="4195"/>
      <c r="AM174" s="1832"/>
      <c r="AN174" s="1926"/>
      <c r="AO174" s="1832"/>
      <c r="AP174" s="4195"/>
      <c r="AQ174" s="1832"/>
      <c r="AR174" s="1926"/>
      <c r="AS174" s="1832"/>
      <c r="AT174" s="4195"/>
      <c r="AU174" s="1832"/>
      <c r="AV174" s="1926"/>
      <c r="AW174" s="1832"/>
      <c r="AX174" s="4195"/>
      <c r="AY174" s="1832"/>
      <c r="AZ174" s="1926"/>
      <c r="BA174" s="1832"/>
      <c r="BB174" s="4195"/>
      <c r="BC174" s="1832"/>
      <c r="BD174" s="1926"/>
      <c r="BE174" s="1832"/>
      <c r="BF174" s="4195"/>
      <c r="BG174" s="1927"/>
    </row>
    <row r="175" spans="2:59" ht="9.9499999999999993" customHeight="1" x14ac:dyDescent="0.2">
      <c r="B175" s="4211"/>
      <c r="C175" s="1923"/>
      <c r="D175" s="1923"/>
      <c r="E175" s="1923"/>
      <c r="F175" s="4196"/>
      <c r="G175" s="1832"/>
      <c r="H175" s="1832"/>
      <c r="I175" s="1832"/>
      <c r="J175" s="4196"/>
      <c r="K175" s="1832"/>
      <c r="L175" s="1832"/>
      <c r="M175" s="1832"/>
      <c r="N175" s="4196"/>
      <c r="O175" s="1832"/>
      <c r="P175" s="1832"/>
      <c r="Q175" s="1832"/>
      <c r="R175" s="4196"/>
      <c r="S175" s="1832"/>
      <c r="T175" s="1832"/>
      <c r="U175" s="1832"/>
      <c r="V175" s="4196"/>
      <c r="W175" s="1832"/>
      <c r="X175" s="1832"/>
      <c r="Y175" s="1832"/>
      <c r="Z175" s="4196"/>
      <c r="AA175" s="1832"/>
      <c r="AB175" s="1832"/>
      <c r="AC175" s="1832"/>
      <c r="AD175" s="4196"/>
      <c r="AE175" s="1832"/>
      <c r="AF175" s="1832"/>
      <c r="AG175" s="1832"/>
      <c r="AH175" s="4196"/>
      <c r="AI175" s="1832"/>
      <c r="AJ175" s="1832"/>
      <c r="AK175" s="1832"/>
      <c r="AL175" s="4196"/>
      <c r="AM175" s="1832"/>
      <c r="AN175" s="1832"/>
      <c r="AO175" s="1832"/>
      <c r="AP175" s="4196"/>
      <c r="AQ175" s="1832"/>
      <c r="AR175" s="1832"/>
      <c r="AS175" s="1832"/>
      <c r="AT175" s="4196"/>
      <c r="AU175" s="1832"/>
      <c r="AV175" s="1832"/>
      <c r="AW175" s="1832"/>
      <c r="AX175" s="4196"/>
      <c r="AY175" s="1832"/>
      <c r="AZ175" s="1832"/>
      <c r="BA175" s="1832"/>
      <c r="BB175" s="4196"/>
      <c r="BC175" s="1832"/>
      <c r="BD175" s="1832"/>
      <c r="BE175" s="1832"/>
      <c r="BF175" s="4196"/>
    </row>
    <row r="176" spans="2:59" ht="5.0999999999999996" customHeight="1" x14ac:dyDescent="0.2">
      <c r="B176" s="1928"/>
      <c r="C176" s="1923"/>
      <c r="D176" s="1923"/>
      <c r="E176" s="1923"/>
      <c r="F176" s="1832"/>
      <c r="G176" s="1832"/>
      <c r="H176" s="1832"/>
      <c r="I176" s="1832"/>
      <c r="J176" s="1832"/>
      <c r="K176" s="1832"/>
      <c r="L176" s="1832"/>
      <c r="M176" s="1832"/>
      <c r="N176" s="1832"/>
      <c r="O176" s="1832"/>
      <c r="P176" s="1832"/>
      <c r="Q176" s="1832"/>
      <c r="R176" s="1832"/>
      <c r="S176" s="1832"/>
      <c r="T176" s="1832"/>
      <c r="U176" s="1832"/>
      <c r="V176" s="1832"/>
      <c r="W176" s="1832"/>
      <c r="X176" s="1832"/>
      <c r="Y176" s="1832"/>
      <c r="Z176" s="1832"/>
      <c r="AA176" s="1832"/>
      <c r="AB176" s="1832"/>
      <c r="AC176" s="1832"/>
      <c r="AD176" s="1832"/>
      <c r="AE176" s="1832"/>
      <c r="AF176" s="1832"/>
      <c r="AG176" s="1832"/>
      <c r="AH176" s="1832"/>
      <c r="AI176" s="1832"/>
      <c r="AJ176" s="1832"/>
      <c r="AK176" s="1832"/>
      <c r="AL176" s="1832"/>
      <c r="AM176" s="1832"/>
      <c r="AN176" s="1832"/>
      <c r="AO176" s="1832"/>
      <c r="AP176" s="1832"/>
      <c r="AQ176" s="1832"/>
      <c r="AR176" s="1832"/>
      <c r="AS176" s="1832"/>
      <c r="AT176" s="1832"/>
      <c r="AU176" s="1832"/>
      <c r="AV176" s="1832"/>
      <c r="AW176" s="1832"/>
      <c r="AX176" s="1832"/>
      <c r="AY176" s="1832"/>
      <c r="AZ176" s="1832"/>
      <c r="BA176" s="1832"/>
      <c r="BB176" s="1832"/>
      <c r="BC176" s="1832"/>
      <c r="BD176" s="1832"/>
      <c r="BE176" s="1832"/>
      <c r="BF176" s="1832"/>
    </row>
    <row r="177" spans="2:59" ht="5.0999999999999996" customHeight="1" x14ac:dyDescent="0.2">
      <c r="B177" s="1929"/>
      <c r="C177" s="1923"/>
      <c r="D177" s="1923"/>
      <c r="E177" s="1923"/>
      <c r="F177" s="1849"/>
      <c r="G177" s="1832"/>
      <c r="H177" s="1832"/>
      <c r="I177" s="1832"/>
      <c r="J177" s="1849"/>
      <c r="K177" s="1832"/>
      <c r="L177" s="1832"/>
      <c r="M177" s="1832"/>
      <c r="N177" s="1849"/>
      <c r="O177" s="1832"/>
      <c r="P177" s="1832"/>
      <c r="Q177" s="1832"/>
      <c r="R177" s="1849"/>
      <c r="S177" s="1832"/>
      <c r="T177" s="1832"/>
      <c r="U177" s="1832"/>
      <c r="V177" s="1849"/>
      <c r="W177" s="1832"/>
      <c r="X177" s="1832"/>
      <c r="Y177" s="1832"/>
      <c r="Z177" s="1849"/>
      <c r="AA177" s="1832"/>
      <c r="AB177" s="1832"/>
      <c r="AC177" s="1832"/>
      <c r="AD177" s="1849"/>
      <c r="AE177" s="1832"/>
      <c r="AF177" s="1832"/>
      <c r="AG177" s="1832"/>
      <c r="AH177" s="1849"/>
      <c r="AI177" s="1832"/>
      <c r="AJ177" s="1832"/>
      <c r="AK177" s="1832"/>
      <c r="AL177" s="1849"/>
      <c r="AM177" s="1832"/>
      <c r="AN177" s="1832"/>
      <c r="AO177" s="1832"/>
      <c r="AP177" s="1849"/>
      <c r="AQ177" s="1832"/>
      <c r="AR177" s="1832"/>
      <c r="AS177" s="1832"/>
      <c r="AT177" s="1849"/>
      <c r="AU177" s="1832"/>
      <c r="AV177" s="1832"/>
      <c r="AW177" s="1832"/>
      <c r="AX177" s="1849"/>
      <c r="AY177" s="1832"/>
      <c r="AZ177" s="1832"/>
      <c r="BA177" s="1832"/>
      <c r="BB177" s="1849"/>
      <c r="BC177" s="1832"/>
      <c r="BD177" s="1832"/>
      <c r="BE177" s="1832"/>
      <c r="BF177" s="1849"/>
    </row>
    <row r="178" spans="2:59" ht="5.0999999999999996" customHeight="1" x14ac:dyDescent="0.2">
      <c r="B178" s="1929"/>
      <c r="C178" s="1923"/>
      <c r="D178" s="1923"/>
      <c r="E178" s="1923"/>
      <c r="F178" s="1849"/>
      <c r="G178" s="1832"/>
      <c r="H178" s="1832"/>
      <c r="I178" s="1832"/>
      <c r="J178" s="1849"/>
      <c r="K178" s="1832"/>
      <c r="L178" s="1832"/>
      <c r="M178" s="1832"/>
      <c r="N178" s="1849"/>
      <c r="O178" s="1832"/>
      <c r="P178" s="1832"/>
      <c r="Q178" s="1832"/>
      <c r="R178" s="1849"/>
      <c r="S178" s="1832"/>
      <c r="T178" s="1832"/>
      <c r="U178" s="1832"/>
      <c r="V178" s="1849"/>
      <c r="W178" s="1832"/>
      <c r="X178" s="1832"/>
      <c r="Y178" s="1832"/>
      <c r="Z178" s="1849"/>
      <c r="AA178" s="1832"/>
      <c r="AB178" s="1832"/>
      <c r="AC178" s="1832"/>
      <c r="AD178" s="1849"/>
      <c r="AE178" s="1832"/>
      <c r="AF178" s="1832"/>
      <c r="AG178" s="1832"/>
      <c r="AH178" s="1849"/>
      <c r="AI178" s="1832"/>
      <c r="AJ178" s="1832"/>
      <c r="AK178" s="1832"/>
      <c r="AL178" s="1849"/>
      <c r="AM178" s="1832"/>
      <c r="AN178" s="1832"/>
      <c r="AO178" s="1832"/>
      <c r="AP178" s="1849"/>
      <c r="AQ178" s="1832"/>
      <c r="AR178" s="1832"/>
      <c r="AS178" s="1832"/>
      <c r="AT178" s="1849"/>
      <c r="AU178" s="1832"/>
      <c r="AV178" s="1832"/>
      <c r="AW178" s="1832"/>
      <c r="AX178" s="1849"/>
      <c r="AY178" s="1832"/>
      <c r="AZ178" s="1832"/>
      <c r="BA178" s="1832"/>
      <c r="BB178" s="1849"/>
      <c r="BC178" s="1832"/>
      <c r="BD178" s="1832"/>
      <c r="BE178" s="1832"/>
      <c r="BF178" s="1849"/>
    </row>
    <row r="179" spans="2:59" ht="9.9499999999999993" customHeight="1" x14ac:dyDescent="0.2">
      <c r="B179" s="4209">
        <v>27</v>
      </c>
      <c r="C179" s="1923"/>
      <c r="D179" s="1923"/>
      <c r="E179" s="1923"/>
      <c r="F179" s="4194"/>
      <c r="G179" s="1832"/>
      <c r="H179" s="1832"/>
      <c r="I179" s="1832"/>
      <c r="J179" s="4194"/>
      <c r="K179" s="1832"/>
      <c r="L179" s="1832"/>
      <c r="M179" s="1832"/>
      <c r="N179" s="4194"/>
      <c r="O179" s="1832"/>
      <c r="P179" s="1832"/>
      <c r="Q179" s="1832"/>
      <c r="R179" s="4194"/>
      <c r="S179" s="1832"/>
      <c r="T179" s="1832"/>
      <c r="U179" s="1832"/>
      <c r="V179" s="4194"/>
      <c r="W179" s="1832"/>
      <c r="X179" s="1832"/>
      <c r="Y179" s="1832"/>
      <c r="Z179" s="4194"/>
      <c r="AA179" s="1832"/>
      <c r="AB179" s="1832"/>
      <c r="AC179" s="1832"/>
      <c r="AD179" s="4194"/>
      <c r="AE179" s="1832"/>
      <c r="AF179" s="1832"/>
      <c r="AG179" s="1832"/>
      <c r="AH179" s="4194"/>
      <c r="AI179" s="1832"/>
      <c r="AJ179" s="1832"/>
      <c r="AK179" s="1832"/>
      <c r="AL179" s="4194"/>
      <c r="AM179" s="1832"/>
      <c r="AN179" s="1832"/>
      <c r="AO179" s="1832"/>
      <c r="AP179" s="4194"/>
      <c r="AQ179" s="1832"/>
      <c r="AR179" s="1832"/>
      <c r="AS179" s="1832"/>
      <c r="AT179" s="4194"/>
      <c r="AU179" s="1832"/>
      <c r="AV179" s="1832"/>
      <c r="AW179" s="1832"/>
      <c r="AX179" s="4194"/>
      <c r="AY179" s="1832"/>
      <c r="AZ179" s="1832"/>
      <c r="BA179" s="1832"/>
      <c r="BB179" s="4194"/>
      <c r="BC179" s="1832"/>
      <c r="BD179" s="1832"/>
      <c r="BE179" s="1832"/>
      <c r="BF179" s="4194"/>
    </row>
    <row r="180" spans="2:59" ht="5.0999999999999996" customHeight="1" x14ac:dyDescent="0.2">
      <c r="B180" s="4210"/>
      <c r="C180" s="1924"/>
      <c r="D180" s="1924"/>
      <c r="E180" s="1924"/>
      <c r="F180" s="4195"/>
      <c r="G180" s="1832"/>
      <c r="H180" s="1926"/>
      <c r="I180" s="1832"/>
      <c r="J180" s="4195"/>
      <c r="K180" s="1832"/>
      <c r="L180" s="1926"/>
      <c r="M180" s="1832"/>
      <c r="N180" s="4195"/>
      <c r="O180" s="1832"/>
      <c r="P180" s="1926"/>
      <c r="Q180" s="1832"/>
      <c r="R180" s="4195"/>
      <c r="S180" s="1832"/>
      <c r="T180" s="1926"/>
      <c r="U180" s="1832"/>
      <c r="V180" s="4195"/>
      <c r="W180" s="1832"/>
      <c r="X180" s="1926"/>
      <c r="Y180" s="1832"/>
      <c r="Z180" s="4195"/>
      <c r="AA180" s="1832"/>
      <c r="AB180" s="1926"/>
      <c r="AC180" s="1832"/>
      <c r="AD180" s="4195"/>
      <c r="AE180" s="1832"/>
      <c r="AF180" s="1926"/>
      <c r="AG180" s="1832"/>
      <c r="AH180" s="4195"/>
      <c r="AI180" s="1832"/>
      <c r="AJ180" s="1926"/>
      <c r="AK180" s="1832"/>
      <c r="AL180" s="4195"/>
      <c r="AM180" s="1832"/>
      <c r="AN180" s="1926"/>
      <c r="AO180" s="1832"/>
      <c r="AP180" s="4195"/>
      <c r="AQ180" s="1832"/>
      <c r="AR180" s="1926"/>
      <c r="AS180" s="1832"/>
      <c r="AT180" s="4195"/>
      <c r="AU180" s="1832"/>
      <c r="AV180" s="1926"/>
      <c r="AW180" s="1832"/>
      <c r="AX180" s="4195"/>
      <c r="AY180" s="1832"/>
      <c r="AZ180" s="1926"/>
      <c r="BA180" s="1832"/>
      <c r="BB180" s="4195"/>
      <c r="BC180" s="1832"/>
      <c r="BD180" s="1926"/>
      <c r="BE180" s="1832"/>
      <c r="BF180" s="4195"/>
      <c r="BG180" s="1927"/>
    </row>
    <row r="181" spans="2:59" ht="9.9499999999999993" customHeight="1" x14ac:dyDescent="0.2">
      <c r="B181" s="4211"/>
      <c r="C181" s="1923"/>
      <c r="D181" s="1923"/>
      <c r="E181" s="1923"/>
      <c r="F181" s="4196"/>
      <c r="G181" s="1832"/>
      <c r="H181" s="1832"/>
      <c r="I181" s="1832"/>
      <c r="J181" s="4196"/>
      <c r="K181" s="1832"/>
      <c r="L181" s="1832"/>
      <c r="M181" s="1832"/>
      <c r="N181" s="4196"/>
      <c r="O181" s="1832"/>
      <c r="P181" s="1832"/>
      <c r="Q181" s="1832"/>
      <c r="R181" s="4196"/>
      <c r="S181" s="1832"/>
      <c r="T181" s="1832"/>
      <c r="U181" s="1832"/>
      <c r="V181" s="4196"/>
      <c r="W181" s="1832"/>
      <c r="X181" s="1832"/>
      <c r="Y181" s="1832"/>
      <c r="Z181" s="4196"/>
      <c r="AA181" s="1832"/>
      <c r="AB181" s="1832"/>
      <c r="AC181" s="1832"/>
      <c r="AD181" s="4196"/>
      <c r="AE181" s="1832"/>
      <c r="AF181" s="1832"/>
      <c r="AG181" s="1832"/>
      <c r="AH181" s="4196"/>
      <c r="AI181" s="1832"/>
      <c r="AJ181" s="1832"/>
      <c r="AK181" s="1832"/>
      <c r="AL181" s="4196"/>
      <c r="AM181" s="1832"/>
      <c r="AN181" s="1832"/>
      <c r="AO181" s="1832"/>
      <c r="AP181" s="4196"/>
      <c r="AQ181" s="1832"/>
      <c r="AR181" s="1832"/>
      <c r="AS181" s="1832"/>
      <c r="AT181" s="4196"/>
      <c r="AU181" s="1832"/>
      <c r="AV181" s="1832"/>
      <c r="AW181" s="1832"/>
      <c r="AX181" s="4196"/>
      <c r="AY181" s="1832"/>
      <c r="AZ181" s="1832"/>
      <c r="BA181" s="1832"/>
      <c r="BB181" s="4196"/>
      <c r="BC181" s="1832"/>
      <c r="BD181" s="1832"/>
      <c r="BE181" s="1832"/>
      <c r="BF181" s="4196"/>
    </row>
    <row r="182" spans="2:59" x14ac:dyDescent="0.2">
      <c r="BG182" s="1922"/>
    </row>
    <row r="183" spans="2:59" ht="5.0999999999999996" customHeight="1" x14ac:dyDescent="0.2">
      <c r="B183" s="1929"/>
      <c r="C183" s="1923"/>
      <c r="D183" s="1923"/>
      <c r="E183" s="1923"/>
      <c r="F183" s="1849"/>
      <c r="G183" s="1832"/>
      <c r="H183" s="1832"/>
      <c r="I183" s="1832"/>
      <c r="J183" s="1849"/>
      <c r="K183" s="1832"/>
      <c r="L183" s="1832"/>
      <c r="M183" s="1832"/>
      <c r="N183" s="1849"/>
      <c r="O183" s="1832"/>
      <c r="P183" s="1832"/>
      <c r="Q183" s="1832"/>
      <c r="R183" s="1849"/>
      <c r="S183" s="1832"/>
      <c r="T183" s="1832"/>
      <c r="U183" s="1832"/>
      <c r="V183" s="1849"/>
      <c r="W183" s="1832"/>
      <c r="X183" s="1832"/>
      <c r="Y183" s="1832"/>
      <c r="Z183" s="1849"/>
      <c r="AA183" s="1832"/>
      <c r="AB183" s="1832"/>
      <c r="AC183" s="1832"/>
      <c r="AD183" s="1849"/>
      <c r="AE183" s="1832"/>
      <c r="AF183" s="1832"/>
      <c r="AG183" s="1832"/>
      <c r="AH183" s="1849"/>
      <c r="AI183" s="1832"/>
      <c r="AJ183" s="1832"/>
      <c r="AK183" s="1832"/>
      <c r="AL183" s="1849"/>
      <c r="AM183" s="1832"/>
      <c r="AN183" s="1832"/>
      <c r="AO183" s="1832"/>
      <c r="AP183" s="1849"/>
      <c r="AQ183" s="1832"/>
      <c r="AR183" s="1832"/>
      <c r="AS183" s="1832"/>
      <c r="AT183" s="1849"/>
      <c r="AU183" s="1832"/>
      <c r="AV183" s="1832"/>
      <c r="AW183" s="1832"/>
      <c r="AX183" s="1849"/>
      <c r="AY183" s="1832"/>
      <c r="AZ183" s="1832"/>
      <c r="BA183" s="1832"/>
      <c r="BB183" s="1849"/>
      <c r="BC183" s="1832"/>
      <c r="BD183" s="1832"/>
      <c r="BE183" s="1832"/>
      <c r="BF183" s="1849"/>
    </row>
    <row r="184" spans="2:59" ht="5.0999999999999996" customHeight="1" x14ac:dyDescent="0.2">
      <c r="B184" s="1929"/>
      <c r="C184" s="1923"/>
      <c r="D184" s="1923"/>
      <c r="E184" s="1923"/>
      <c r="F184" s="1849"/>
      <c r="G184" s="1832"/>
      <c r="H184" s="1832"/>
      <c r="I184" s="1832"/>
      <c r="J184" s="1849"/>
      <c r="K184" s="1832"/>
      <c r="L184" s="1832"/>
      <c r="M184" s="1832"/>
      <c r="N184" s="1849"/>
      <c r="O184" s="1832"/>
      <c r="P184" s="1832"/>
      <c r="Q184" s="1832"/>
      <c r="R184" s="1849"/>
      <c r="S184" s="1832"/>
      <c r="T184" s="1832"/>
      <c r="U184" s="1832"/>
      <c r="V184" s="1849"/>
      <c r="W184" s="1832"/>
      <c r="X184" s="1832"/>
      <c r="Y184" s="1832"/>
      <c r="Z184" s="1849"/>
      <c r="AA184" s="1832"/>
      <c r="AB184" s="1832"/>
      <c r="AC184" s="1832"/>
      <c r="AD184" s="1849"/>
      <c r="AE184" s="1832"/>
      <c r="AF184" s="1832"/>
      <c r="AG184" s="1832"/>
      <c r="AH184" s="1849"/>
      <c r="AI184" s="1832"/>
      <c r="AJ184" s="1832"/>
      <c r="AK184" s="1832"/>
      <c r="AL184" s="1849"/>
      <c r="AM184" s="1832"/>
      <c r="AN184" s="1832"/>
      <c r="AO184" s="1832"/>
      <c r="AP184" s="1849"/>
      <c r="AQ184" s="1832"/>
      <c r="AR184" s="1832"/>
      <c r="AS184" s="1832"/>
      <c r="AT184" s="1849"/>
      <c r="AU184" s="1832"/>
      <c r="AV184" s="1832"/>
      <c r="AW184" s="1832"/>
      <c r="AX184" s="1849"/>
      <c r="AY184" s="1832"/>
      <c r="AZ184" s="1832"/>
      <c r="BA184" s="1832"/>
      <c r="BB184" s="1849"/>
      <c r="BC184" s="1832"/>
      <c r="BD184" s="1832"/>
      <c r="BE184" s="1832"/>
      <c r="BF184" s="1849"/>
    </row>
    <row r="185" spans="2:59" s="1923" customFormat="1" ht="9.9499999999999993" customHeight="1" x14ac:dyDescent="0.2">
      <c r="B185" s="4197" t="s">
        <v>1859</v>
      </c>
      <c r="F185" s="4182">
        <f>BB125+1</f>
        <v>38691</v>
      </c>
      <c r="G185" s="4183"/>
      <c r="H185" s="4183"/>
      <c r="I185" s="4183"/>
      <c r="J185" s="4184"/>
      <c r="K185" s="1832"/>
      <c r="L185" s="1832"/>
      <c r="M185" s="1832"/>
      <c r="N185" s="4182">
        <f>F185+1</f>
        <v>38692</v>
      </c>
      <c r="O185" s="4183"/>
      <c r="P185" s="4183"/>
      <c r="Q185" s="4183"/>
      <c r="R185" s="4184"/>
      <c r="S185" s="1832"/>
      <c r="T185" s="1832"/>
      <c r="U185" s="1832"/>
      <c r="V185" s="4182">
        <f>N185+1</f>
        <v>38693</v>
      </c>
      <c r="W185" s="4183"/>
      <c r="X185" s="4183"/>
      <c r="Y185" s="4183"/>
      <c r="Z185" s="4184"/>
      <c r="AA185" s="1832"/>
      <c r="AB185" s="1832"/>
      <c r="AC185" s="1832"/>
      <c r="AD185" s="4182">
        <f>V185+1</f>
        <v>38694</v>
      </c>
      <c r="AE185" s="4183"/>
      <c r="AF185" s="4183"/>
      <c r="AG185" s="4183"/>
      <c r="AH185" s="4184"/>
      <c r="AI185" s="1832"/>
      <c r="AJ185" s="1832"/>
      <c r="AK185" s="1832"/>
      <c r="AL185" s="4182">
        <f>AD185+1</f>
        <v>38695</v>
      </c>
      <c r="AM185" s="4183"/>
      <c r="AN185" s="4183"/>
      <c r="AO185" s="4183"/>
      <c r="AP185" s="4184"/>
      <c r="AQ185" s="1832"/>
      <c r="AT185" s="4182">
        <f>AL185+1</f>
        <v>38696</v>
      </c>
      <c r="AU185" s="4183"/>
      <c r="AV185" s="4183"/>
      <c r="AW185" s="4183"/>
      <c r="AX185" s="4184"/>
      <c r="BB185" s="4182">
        <f>AT185+1</f>
        <v>38697</v>
      </c>
      <c r="BC185" s="4183"/>
      <c r="BD185" s="4183"/>
      <c r="BE185" s="4183"/>
      <c r="BF185" s="4184"/>
    </row>
    <row r="186" spans="2:59" s="1923" customFormat="1" ht="4.5" customHeight="1" x14ac:dyDescent="0.2">
      <c r="B186" s="4198"/>
      <c r="C186" s="1924"/>
      <c r="D186" s="1924"/>
      <c r="E186" s="1924"/>
      <c r="F186" s="4185"/>
      <c r="G186" s="4186"/>
      <c r="H186" s="4186"/>
      <c r="I186" s="4186"/>
      <c r="J186" s="4187"/>
      <c r="K186" s="1832"/>
      <c r="L186" s="1832"/>
      <c r="M186" s="1832"/>
      <c r="N186" s="4185"/>
      <c r="O186" s="4186"/>
      <c r="P186" s="4186"/>
      <c r="Q186" s="4186"/>
      <c r="R186" s="4187"/>
      <c r="S186" s="1832"/>
      <c r="T186" s="1832"/>
      <c r="U186" s="1832"/>
      <c r="V186" s="4185"/>
      <c r="W186" s="4186"/>
      <c r="X186" s="4186"/>
      <c r="Y186" s="4186"/>
      <c r="Z186" s="4187"/>
      <c r="AA186" s="1832"/>
      <c r="AB186" s="1832"/>
      <c r="AC186" s="1832"/>
      <c r="AD186" s="4185"/>
      <c r="AE186" s="4186"/>
      <c r="AF186" s="4186"/>
      <c r="AG186" s="4186"/>
      <c r="AH186" s="4187"/>
      <c r="AI186" s="1832"/>
      <c r="AJ186" s="1832"/>
      <c r="AK186" s="1832"/>
      <c r="AL186" s="4185"/>
      <c r="AM186" s="4186"/>
      <c r="AN186" s="4186"/>
      <c r="AO186" s="4186"/>
      <c r="AP186" s="4187"/>
      <c r="AQ186" s="1832"/>
      <c r="AR186" s="1924"/>
      <c r="AT186" s="4185"/>
      <c r="AU186" s="4186"/>
      <c r="AV186" s="4186"/>
      <c r="AW186" s="4186"/>
      <c r="AX186" s="4187"/>
      <c r="BB186" s="4185"/>
      <c r="BC186" s="4186"/>
      <c r="BD186" s="4186"/>
      <c r="BE186" s="4186"/>
      <c r="BF186" s="4187"/>
    </row>
    <row r="187" spans="2:59" s="1923" customFormat="1" ht="9.9499999999999993" customHeight="1" thickBot="1" x14ac:dyDescent="0.25">
      <c r="B187" s="4199"/>
      <c r="F187" s="4188"/>
      <c r="G187" s="4189"/>
      <c r="H187" s="4189"/>
      <c r="I187" s="4189"/>
      <c r="J187" s="4190"/>
      <c r="K187" s="1832"/>
      <c r="L187" s="1832"/>
      <c r="M187" s="1832"/>
      <c r="N187" s="4188"/>
      <c r="O187" s="4189"/>
      <c r="P187" s="4189"/>
      <c r="Q187" s="4189"/>
      <c r="R187" s="4190"/>
      <c r="S187" s="1832"/>
      <c r="T187" s="1832"/>
      <c r="U187" s="1832"/>
      <c r="V187" s="4188"/>
      <c r="W187" s="4189"/>
      <c r="X187" s="4189"/>
      <c r="Y187" s="4189"/>
      <c r="Z187" s="4190"/>
      <c r="AA187" s="1832"/>
      <c r="AB187" s="1832"/>
      <c r="AC187" s="1832"/>
      <c r="AD187" s="4188"/>
      <c r="AE187" s="4189"/>
      <c r="AF187" s="4189"/>
      <c r="AG187" s="4189"/>
      <c r="AH187" s="4190"/>
      <c r="AI187" s="1832"/>
      <c r="AJ187" s="1832"/>
      <c r="AK187" s="1832"/>
      <c r="AL187" s="4188"/>
      <c r="AM187" s="4189"/>
      <c r="AN187" s="4189"/>
      <c r="AO187" s="4189"/>
      <c r="AP187" s="4190"/>
      <c r="AQ187" s="1832"/>
      <c r="AT187" s="4188"/>
      <c r="AU187" s="4189"/>
      <c r="AV187" s="4189"/>
      <c r="AW187" s="4189"/>
      <c r="AX187" s="4190"/>
      <c r="BB187" s="4188"/>
      <c r="BC187" s="4189"/>
      <c r="BD187" s="4189"/>
      <c r="BE187" s="4189"/>
      <c r="BF187" s="4190"/>
    </row>
    <row r="188" spans="2:59" ht="5.0999999999999996" customHeight="1" x14ac:dyDescent="0.2">
      <c r="B188" s="1928"/>
      <c r="C188" s="1923"/>
      <c r="D188" s="1923"/>
      <c r="E188" s="1923"/>
      <c r="F188" s="1832"/>
      <c r="G188" s="1832"/>
      <c r="H188" s="1832"/>
      <c r="I188" s="1832"/>
      <c r="J188" s="1832"/>
      <c r="K188" s="1832"/>
      <c r="L188" s="1832"/>
      <c r="M188" s="1832"/>
      <c r="N188" s="1832"/>
      <c r="O188" s="1832"/>
      <c r="P188" s="1832"/>
      <c r="Q188" s="1832"/>
      <c r="R188" s="1832"/>
      <c r="S188" s="1832"/>
      <c r="T188" s="1832"/>
      <c r="U188" s="1832"/>
      <c r="V188" s="1832"/>
      <c r="W188" s="1832"/>
      <c r="X188" s="1832"/>
      <c r="Y188" s="1832"/>
      <c r="Z188" s="1832"/>
      <c r="AA188" s="1832"/>
      <c r="AB188" s="1832"/>
      <c r="AC188" s="1832"/>
      <c r="AD188" s="1832"/>
      <c r="AE188" s="1832"/>
      <c r="AF188" s="1832"/>
      <c r="AG188" s="1832"/>
      <c r="AH188" s="1832"/>
      <c r="AI188" s="1832"/>
      <c r="AJ188" s="1832"/>
      <c r="AK188" s="1832"/>
      <c r="AL188" s="1832"/>
      <c r="AM188" s="1832"/>
      <c r="AN188" s="1832"/>
      <c r="AO188" s="1832"/>
      <c r="AP188" s="1832"/>
      <c r="AQ188" s="1832"/>
      <c r="AR188" s="1832"/>
      <c r="AS188" s="1832"/>
      <c r="AT188" s="1832"/>
      <c r="AU188" s="1832"/>
      <c r="AV188" s="1832"/>
      <c r="AW188" s="1832"/>
      <c r="AX188" s="1832"/>
      <c r="AY188" s="1832"/>
      <c r="AZ188" s="1832"/>
      <c r="BA188" s="1832"/>
      <c r="BB188" s="1832"/>
      <c r="BC188" s="1832"/>
      <c r="BD188" s="1832"/>
      <c r="BE188" s="1832"/>
      <c r="BF188" s="1832"/>
    </row>
    <row r="189" spans="2:59" ht="5.0999999999999996" customHeight="1" x14ac:dyDescent="0.2">
      <c r="B189" s="1929"/>
      <c r="C189" s="1923"/>
      <c r="D189" s="1923"/>
      <c r="E189" s="1923"/>
      <c r="F189" s="1849"/>
      <c r="G189" s="1832"/>
      <c r="H189" s="1832"/>
      <c r="I189" s="1832"/>
      <c r="J189" s="1849"/>
      <c r="K189" s="1832"/>
      <c r="L189" s="1832"/>
      <c r="M189" s="1832"/>
      <c r="N189" s="1849"/>
      <c r="O189" s="1832"/>
      <c r="P189" s="1832"/>
      <c r="Q189" s="1832"/>
      <c r="R189" s="1849"/>
      <c r="S189" s="1832"/>
      <c r="T189" s="1832"/>
      <c r="U189" s="1832"/>
      <c r="V189" s="1849"/>
      <c r="W189" s="1832"/>
      <c r="X189" s="1832"/>
      <c r="Y189" s="1832"/>
      <c r="Z189" s="1849"/>
      <c r="AA189" s="1832"/>
      <c r="AB189" s="1832"/>
      <c r="AC189" s="1832"/>
      <c r="AD189" s="1849"/>
      <c r="AE189" s="1832"/>
      <c r="AF189" s="1832"/>
      <c r="AG189" s="1832"/>
      <c r="AH189" s="1849"/>
      <c r="AI189" s="1832"/>
      <c r="AJ189" s="1832"/>
      <c r="AK189" s="1832"/>
      <c r="AL189" s="1849"/>
      <c r="AM189" s="1832"/>
      <c r="AN189" s="1832"/>
      <c r="AO189" s="1832"/>
      <c r="AP189" s="1849"/>
      <c r="AQ189" s="1832"/>
      <c r="AR189" s="1832"/>
      <c r="AS189" s="1832"/>
      <c r="AT189" s="1849"/>
      <c r="AU189" s="1832"/>
      <c r="AV189" s="1832"/>
      <c r="AW189" s="1832"/>
      <c r="AX189" s="1849"/>
      <c r="AY189" s="1832"/>
      <c r="AZ189" s="1832"/>
      <c r="BA189" s="1832"/>
      <c r="BB189" s="1849"/>
      <c r="BC189" s="1832"/>
      <c r="BD189" s="1832"/>
      <c r="BE189" s="1832"/>
      <c r="BF189" s="1849"/>
    </row>
    <row r="190" spans="2:59" ht="5.0999999999999996" customHeight="1" x14ac:dyDescent="0.2">
      <c r="B190" s="1929"/>
      <c r="C190" s="1923"/>
      <c r="D190" s="1923"/>
      <c r="E190" s="1923"/>
      <c r="F190" s="1849"/>
      <c r="G190" s="1832"/>
      <c r="H190" s="1832"/>
      <c r="I190" s="1832"/>
      <c r="J190" s="1849"/>
      <c r="K190" s="1832"/>
      <c r="L190" s="1832"/>
      <c r="M190" s="1832"/>
      <c r="N190" s="1849"/>
      <c r="O190" s="1832"/>
      <c r="P190" s="1832"/>
      <c r="Q190" s="1832"/>
      <c r="R190" s="1849"/>
      <c r="S190" s="1832"/>
      <c r="T190" s="1832"/>
      <c r="U190" s="1832"/>
      <c r="V190" s="1849"/>
      <c r="W190" s="1832"/>
      <c r="X190" s="1832"/>
      <c r="Y190" s="1832"/>
      <c r="Z190" s="1849"/>
      <c r="AA190" s="1832"/>
      <c r="AB190" s="1832"/>
      <c r="AC190" s="1832"/>
      <c r="AD190" s="1849"/>
      <c r="AE190" s="1832"/>
      <c r="AF190" s="1832"/>
      <c r="AG190" s="1832"/>
      <c r="AH190" s="1849"/>
      <c r="AI190" s="1832"/>
      <c r="AJ190" s="1832"/>
      <c r="AK190" s="1832"/>
      <c r="AL190" s="1849"/>
      <c r="AM190" s="1832"/>
      <c r="AN190" s="1832"/>
      <c r="AO190" s="1832"/>
      <c r="AP190" s="1849"/>
      <c r="AQ190" s="1832"/>
      <c r="AR190" s="1832"/>
      <c r="AS190" s="1832"/>
      <c r="AT190" s="1849"/>
      <c r="AU190" s="1832"/>
      <c r="AV190" s="1832"/>
      <c r="AW190" s="1832"/>
      <c r="AX190" s="1849"/>
      <c r="AY190" s="1832"/>
      <c r="AZ190" s="1832"/>
      <c r="BA190" s="1832"/>
      <c r="BB190" s="1849"/>
      <c r="BC190" s="1832"/>
      <c r="BD190" s="1832"/>
      <c r="BE190" s="1832"/>
      <c r="BF190" s="1849"/>
    </row>
    <row r="191" spans="2:59" ht="9.9499999999999993" customHeight="1" x14ac:dyDescent="0.2">
      <c r="B191" s="4209">
        <v>28</v>
      </c>
      <c r="C191" s="1923"/>
      <c r="D191" s="1923"/>
      <c r="E191" s="1923"/>
      <c r="F191" s="4194"/>
      <c r="G191" s="1832"/>
      <c r="H191" s="1832"/>
      <c r="I191" s="1832"/>
      <c r="J191" s="4194"/>
      <c r="K191" s="1832"/>
      <c r="L191" s="1832"/>
      <c r="M191" s="1832"/>
      <c r="N191" s="4194"/>
      <c r="O191" s="1832"/>
      <c r="P191" s="1832"/>
      <c r="Q191" s="1832"/>
      <c r="R191" s="4194"/>
      <c r="S191" s="1832"/>
      <c r="T191" s="1832"/>
      <c r="U191" s="1832"/>
      <c r="V191" s="4194"/>
      <c r="W191" s="1832"/>
      <c r="X191" s="1832"/>
      <c r="Y191" s="1832"/>
      <c r="Z191" s="4194"/>
      <c r="AA191" s="1832"/>
      <c r="AB191" s="1832"/>
      <c r="AC191" s="1832"/>
      <c r="AD191" s="4194"/>
      <c r="AE191" s="1832"/>
      <c r="AF191" s="1832"/>
      <c r="AG191" s="1832"/>
      <c r="AH191" s="4194"/>
      <c r="AI191" s="1832"/>
      <c r="AJ191" s="1832"/>
      <c r="AK191" s="1832"/>
      <c r="AL191" s="4194"/>
      <c r="AM191" s="1832"/>
      <c r="AN191" s="1832"/>
      <c r="AO191" s="1832"/>
      <c r="AP191" s="4194"/>
      <c r="AQ191" s="1832"/>
      <c r="AR191" s="1832"/>
      <c r="AS191" s="1832"/>
      <c r="AT191" s="4194"/>
      <c r="AU191" s="1832"/>
      <c r="AV191" s="1832"/>
      <c r="AW191" s="1832"/>
      <c r="AX191" s="4194"/>
      <c r="AY191" s="1832"/>
      <c r="AZ191" s="1832"/>
      <c r="BA191" s="1832"/>
      <c r="BB191" s="4194"/>
      <c r="BC191" s="1832"/>
      <c r="BD191" s="1832"/>
      <c r="BE191" s="1832"/>
      <c r="BF191" s="4194"/>
    </row>
    <row r="192" spans="2:59" ht="5.0999999999999996" customHeight="1" x14ac:dyDescent="0.2">
      <c r="B192" s="4210"/>
      <c r="C192" s="1924"/>
      <c r="D192" s="1924"/>
      <c r="E192" s="1924"/>
      <c r="F192" s="4195"/>
      <c r="G192" s="1832"/>
      <c r="H192" s="1926"/>
      <c r="I192" s="1832"/>
      <c r="J192" s="4195"/>
      <c r="K192" s="1832"/>
      <c r="L192" s="1926"/>
      <c r="M192" s="1832"/>
      <c r="N192" s="4195"/>
      <c r="O192" s="1832"/>
      <c r="P192" s="1926"/>
      <c r="Q192" s="1832"/>
      <c r="R192" s="4195"/>
      <c r="S192" s="1832"/>
      <c r="T192" s="1926"/>
      <c r="U192" s="1832"/>
      <c r="V192" s="4195"/>
      <c r="W192" s="1832"/>
      <c r="X192" s="1926"/>
      <c r="Y192" s="1832"/>
      <c r="Z192" s="4195"/>
      <c r="AA192" s="1832"/>
      <c r="AB192" s="1926"/>
      <c r="AC192" s="1832"/>
      <c r="AD192" s="4195"/>
      <c r="AE192" s="1832"/>
      <c r="AF192" s="1926"/>
      <c r="AG192" s="1832"/>
      <c r="AH192" s="4195"/>
      <c r="AI192" s="1832"/>
      <c r="AJ192" s="1926"/>
      <c r="AK192" s="1832"/>
      <c r="AL192" s="4195"/>
      <c r="AM192" s="1832"/>
      <c r="AN192" s="1926"/>
      <c r="AO192" s="1832"/>
      <c r="AP192" s="4195"/>
      <c r="AQ192" s="1832"/>
      <c r="AR192" s="1926"/>
      <c r="AS192" s="1832"/>
      <c r="AT192" s="4195"/>
      <c r="AU192" s="1832"/>
      <c r="AV192" s="1926"/>
      <c r="AW192" s="1832"/>
      <c r="AX192" s="4195"/>
      <c r="AY192" s="1832"/>
      <c r="AZ192" s="1926"/>
      <c r="BA192" s="1832"/>
      <c r="BB192" s="4195"/>
      <c r="BC192" s="1832"/>
      <c r="BD192" s="1926"/>
      <c r="BE192" s="1832"/>
      <c r="BF192" s="4195"/>
      <c r="BG192" s="1927"/>
    </row>
    <row r="193" spans="2:59" ht="9.9499999999999993" customHeight="1" x14ac:dyDescent="0.2">
      <c r="B193" s="4211"/>
      <c r="C193" s="1923"/>
      <c r="D193" s="1923"/>
      <c r="E193" s="1923"/>
      <c r="F193" s="4196"/>
      <c r="G193" s="1832"/>
      <c r="H193" s="1832"/>
      <c r="I193" s="1832"/>
      <c r="J193" s="4196"/>
      <c r="K193" s="1832"/>
      <c r="L193" s="1832"/>
      <c r="M193" s="1832"/>
      <c r="N193" s="4196"/>
      <c r="O193" s="1832"/>
      <c r="P193" s="1832"/>
      <c r="Q193" s="1832"/>
      <c r="R193" s="4196"/>
      <c r="S193" s="1832"/>
      <c r="T193" s="1832"/>
      <c r="U193" s="1832"/>
      <c r="V193" s="4196"/>
      <c r="W193" s="1832"/>
      <c r="X193" s="1832"/>
      <c r="Y193" s="1832"/>
      <c r="Z193" s="4196"/>
      <c r="AA193" s="1832"/>
      <c r="AB193" s="1832"/>
      <c r="AC193" s="1832"/>
      <c r="AD193" s="4196"/>
      <c r="AE193" s="1832"/>
      <c r="AF193" s="1832"/>
      <c r="AG193" s="1832"/>
      <c r="AH193" s="4196"/>
      <c r="AI193" s="1832"/>
      <c r="AJ193" s="1832"/>
      <c r="AK193" s="1832"/>
      <c r="AL193" s="4196"/>
      <c r="AM193" s="1832"/>
      <c r="AN193" s="1832"/>
      <c r="AO193" s="1832"/>
      <c r="AP193" s="4196"/>
      <c r="AQ193" s="1832"/>
      <c r="AR193" s="1832"/>
      <c r="AS193" s="1832"/>
      <c r="AT193" s="4196"/>
      <c r="AU193" s="1832"/>
      <c r="AV193" s="1832"/>
      <c r="AW193" s="1832"/>
      <c r="AX193" s="4196"/>
      <c r="AY193" s="1832"/>
      <c r="AZ193" s="1832"/>
      <c r="BA193" s="1832"/>
      <c r="BB193" s="4196"/>
      <c r="BC193" s="1832"/>
      <c r="BD193" s="1832"/>
      <c r="BE193" s="1832"/>
      <c r="BF193" s="4196"/>
    </row>
    <row r="194" spans="2:59" ht="5.0999999999999996" customHeight="1" x14ac:dyDescent="0.2">
      <c r="B194" s="1928"/>
      <c r="C194" s="1923"/>
      <c r="D194" s="1923"/>
      <c r="E194" s="1923"/>
      <c r="F194" s="1832"/>
      <c r="G194" s="1832"/>
      <c r="H194" s="1832"/>
      <c r="I194" s="1832"/>
      <c r="J194" s="1832"/>
      <c r="K194" s="1832"/>
      <c r="L194" s="1832"/>
      <c r="M194" s="1832"/>
      <c r="N194" s="1832"/>
      <c r="O194" s="1832"/>
      <c r="P194" s="1832"/>
      <c r="Q194" s="1832"/>
      <c r="R194" s="1832"/>
      <c r="S194" s="1832"/>
      <c r="T194" s="1832"/>
      <c r="U194" s="1832"/>
      <c r="V194" s="1832"/>
      <c r="W194" s="1832"/>
      <c r="X194" s="1832"/>
      <c r="Y194" s="1832"/>
      <c r="Z194" s="1832"/>
      <c r="AA194" s="1832"/>
      <c r="AB194" s="1832"/>
      <c r="AC194" s="1832"/>
      <c r="AD194" s="1832"/>
      <c r="AE194" s="1832"/>
      <c r="AF194" s="1832"/>
      <c r="AG194" s="1832"/>
      <c r="AH194" s="1832"/>
      <c r="AI194" s="1832"/>
      <c r="AJ194" s="1832"/>
      <c r="AK194" s="1832"/>
      <c r="AL194" s="1832"/>
      <c r="AM194" s="1832"/>
      <c r="AN194" s="1832"/>
      <c r="AO194" s="1832"/>
      <c r="AP194" s="1832"/>
      <c r="AQ194" s="1832"/>
      <c r="AR194" s="1832"/>
      <c r="AS194" s="1832"/>
      <c r="AT194" s="1832"/>
      <c r="AU194" s="1832"/>
      <c r="AV194" s="1832"/>
      <c r="AW194" s="1832"/>
      <c r="AX194" s="1832"/>
      <c r="AY194" s="1832"/>
      <c r="AZ194" s="1832"/>
      <c r="BA194" s="1832"/>
      <c r="BB194" s="1832"/>
      <c r="BC194" s="1832"/>
      <c r="BD194" s="1832"/>
      <c r="BE194" s="1832"/>
      <c r="BF194" s="1832"/>
    </row>
    <row r="195" spans="2:59" ht="5.0999999999999996" customHeight="1" x14ac:dyDescent="0.2">
      <c r="B195" s="1929"/>
      <c r="C195" s="1923"/>
      <c r="D195" s="1923"/>
      <c r="E195" s="1923"/>
      <c r="F195" s="1849"/>
      <c r="G195" s="1832"/>
      <c r="H195" s="1832"/>
      <c r="I195" s="1832"/>
      <c r="J195" s="1849"/>
      <c r="K195" s="1832"/>
      <c r="L195" s="1832"/>
      <c r="M195" s="1832"/>
      <c r="N195" s="1849"/>
      <c r="O195" s="1832"/>
      <c r="P195" s="1832"/>
      <c r="Q195" s="1832"/>
      <c r="R195" s="1849"/>
      <c r="S195" s="1832"/>
      <c r="T195" s="1832"/>
      <c r="U195" s="1832"/>
      <c r="V195" s="1849"/>
      <c r="W195" s="1832"/>
      <c r="X195" s="1832"/>
      <c r="Y195" s="1832"/>
      <c r="Z195" s="1849"/>
      <c r="AA195" s="1832"/>
      <c r="AB195" s="1832"/>
      <c r="AC195" s="1832"/>
      <c r="AD195" s="1849"/>
      <c r="AE195" s="1832"/>
      <c r="AF195" s="1832"/>
      <c r="AG195" s="1832"/>
      <c r="AH195" s="1849"/>
      <c r="AI195" s="1832"/>
      <c r="AJ195" s="1832"/>
      <c r="AK195" s="1832"/>
      <c r="AL195" s="1849"/>
      <c r="AM195" s="1832"/>
      <c r="AN195" s="1832"/>
      <c r="AO195" s="1832"/>
      <c r="AP195" s="1849"/>
      <c r="AQ195" s="1832"/>
      <c r="AR195" s="1832"/>
      <c r="AS195" s="1832"/>
      <c r="AT195" s="1849"/>
      <c r="AU195" s="1832"/>
      <c r="AV195" s="1832"/>
      <c r="AW195" s="1832"/>
      <c r="AX195" s="1849"/>
      <c r="AY195" s="1832"/>
      <c r="AZ195" s="1832"/>
      <c r="BA195" s="1832"/>
      <c r="BB195" s="1849"/>
      <c r="BC195" s="1832"/>
      <c r="BD195" s="1832"/>
      <c r="BE195" s="1832"/>
      <c r="BF195" s="1849"/>
    </row>
    <row r="196" spans="2:59" ht="5.0999999999999996" customHeight="1" x14ac:dyDescent="0.2">
      <c r="B196" s="1929"/>
      <c r="C196" s="1923"/>
      <c r="D196" s="1923"/>
      <c r="E196" s="1923"/>
      <c r="F196" s="1849"/>
      <c r="G196" s="1832"/>
      <c r="H196" s="1832"/>
      <c r="I196" s="1832"/>
      <c r="J196" s="1849"/>
      <c r="K196" s="1832"/>
      <c r="L196" s="1832"/>
      <c r="M196" s="1832"/>
      <c r="N196" s="1849"/>
      <c r="O196" s="1832"/>
      <c r="P196" s="1832"/>
      <c r="Q196" s="1832"/>
      <c r="R196" s="1849"/>
      <c r="S196" s="1832"/>
      <c r="T196" s="1832"/>
      <c r="U196" s="1832"/>
      <c r="V196" s="1849"/>
      <c r="W196" s="1832"/>
      <c r="X196" s="1832"/>
      <c r="Y196" s="1832"/>
      <c r="Z196" s="1849"/>
      <c r="AA196" s="1832"/>
      <c r="AB196" s="1832"/>
      <c r="AC196" s="1832"/>
      <c r="AD196" s="1849"/>
      <c r="AE196" s="1832"/>
      <c r="AF196" s="1832"/>
      <c r="AG196" s="1832"/>
      <c r="AH196" s="1849"/>
      <c r="AI196" s="1832"/>
      <c r="AJ196" s="1832"/>
      <c r="AK196" s="1832"/>
      <c r="AL196" s="1849"/>
      <c r="AM196" s="1832"/>
      <c r="AN196" s="1832"/>
      <c r="AO196" s="1832"/>
      <c r="AP196" s="1849"/>
      <c r="AQ196" s="1832"/>
      <c r="AR196" s="1832"/>
      <c r="AS196" s="1832"/>
      <c r="AT196" s="1849"/>
      <c r="AU196" s="1832"/>
      <c r="AV196" s="1832"/>
      <c r="AW196" s="1832"/>
      <c r="AX196" s="1849"/>
      <c r="AY196" s="1832"/>
      <c r="AZ196" s="1832"/>
      <c r="BA196" s="1832"/>
      <c r="BB196" s="1849"/>
      <c r="BC196" s="1832"/>
      <c r="BD196" s="1832"/>
      <c r="BE196" s="1832"/>
      <c r="BF196" s="1849"/>
    </row>
    <row r="197" spans="2:59" ht="9.9499999999999993" customHeight="1" x14ac:dyDescent="0.2">
      <c r="B197" s="4209">
        <v>29</v>
      </c>
      <c r="C197" s="1923"/>
      <c r="D197" s="1923"/>
      <c r="E197" s="1923"/>
      <c r="F197" s="4194"/>
      <c r="G197" s="1832"/>
      <c r="H197" s="1832"/>
      <c r="I197" s="1832"/>
      <c r="J197" s="4194"/>
      <c r="K197" s="1832"/>
      <c r="L197" s="1832"/>
      <c r="M197" s="1832"/>
      <c r="N197" s="4194"/>
      <c r="O197" s="1832"/>
      <c r="P197" s="1832"/>
      <c r="Q197" s="1832"/>
      <c r="R197" s="4194"/>
      <c r="S197" s="1832"/>
      <c r="T197" s="1832"/>
      <c r="U197" s="1832"/>
      <c r="V197" s="4194"/>
      <c r="W197" s="1832"/>
      <c r="X197" s="1832"/>
      <c r="Y197" s="1832"/>
      <c r="Z197" s="4194"/>
      <c r="AA197" s="1832"/>
      <c r="AB197" s="1832"/>
      <c r="AC197" s="1832"/>
      <c r="AD197" s="4194"/>
      <c r="AE197" s="1832"/>
      <c r="AF197" s="1832"/>
      <c r="AG197" s="1832"/>
      <c r="AH197" s="4194"/>
      <c r="AI197" s="1832"/>
      <c r="AJ197" s="1832"/>
      <c r="AK197" s="1832"/>
      <c r="AL197" s="4194"/>
      <c r="AM197" s="1832"/>
      <c r="AN197" s="1832"/>
      <c r="AO197" s="1832"/>
      <c r="AP197" s="4194"/>
      <c r="AQ197" s="1832"/>
      <c r="AR197" s="1832"/>
      <c r="AS197" s="1832"/>
      <c r="AT197" s="4194"/>
      <c r="AU197" s="1832"/>
      <c r="AV197" s="1832"/>
      <c r="AW197" s="1832"/>
      <c r="AX197" s="4194"/>
      <c r="AY197" s="1832"/>
      <c r="AZ197" s="1832"/>
      <c r="BA197" s="1832"/>
      <c r="BB197" s="4194"/>
      <c r="BC197" s="1832"/>
      <c r="BD197" s="1832"/>
      <c r="BE197" s="1832"/>
      <c r="BF197" s="4194"/>
    </row>
    <row r="198" spans="2:59" ht="5.0999999999999996" customHeight="1" x14ac:dyDescent="0.2">
      <c r="B198" s="4210"/>
      <c r="C198" s="1924"/>
      <c r="D198" s="1924"/>
      <c r="E198" s="1924"/>
      <c r="F198" s="4195"/>
      <c r="G198" s="1832"/>
      <c r="H198" s="1926"/>
      <c r="I198" s="1832"/>
      <c r="J198" s="4195"/>
      <c r="K198" s="1832"/>
      <c r="L198" s="1926"/>
      <c r="M198" s="1832"/>
      <c r="N198" s="4195"/>
      <c r="O198" s="1832"/>
      <c r="P198" s="1926"/>
      <c r="Q198" s="1832"/>
      <c r="R198" s="4195"/>
      <c r="S198" s="1832"/>
      <c r="T198" s="1926"/>
      <c r="U198" s="1832"/>
      <c r="V198" s="4195"/>
      <c r="W198" s="1832"/>
      <c r="X198" s="1926"/>
      <c r="Y198" s="1832"/>
      <c r="Z198" s="4195"/>
      <c r="AA198" s="1832"/>
      <c r="AB198" s="1926"/>
      <c r="AC198" s="1832"/>
      <c r="AD198" s="4195"/>
      <c r="AE198" s="1832"/>
      <c r="AF198" s="1926"/>
      <c r="AG198" s="1832"/>
      <c r="AH198" s="4195"/>
      <c r="AI198" s="1832"/>
      <c r="AJ198" s="1926"/>
      <c r="AK198" s="1832"/>
      <c r="AL198" s="4195"/>
      <c r="AM198" s="1832"/>
      <c r="AN198" s="1926"/>
      <c r="AO198" s="1832"/>
      <c r="AP198" s="4195"/>
      <c r="AQ198" s="1832"/>
      <c r="AR198" s="1926"/>
      <c r="AS198" s="1832"/>
      <c r="AT198" s="4195"/>
      <c r="AU198" s="1832"/>
      <c r="AV198" s="1926"/>
      <c r="AW198" s="1832"/>
      <c r="AX198" s="4195"/>
      <c r="AY198" s="1832"/>
      <c r="AZ198" s="1926"/>
      <c r="BA198" s="1832"/>
      <c r="BB198" s="4195"/>
      <c r="BC198" s="1832"/>
      <c r="BD198" s="1926"/>
      <c r="BE198" s="1832"/>
      <c r="BF198" s="4195"/>
      <c r="BG198" s="1927"/>
    </row>
    <row r="199" spans="2:59" ht="9.9499999999999993" customHeight="1" x14ac:dyDescent="0.2">
      <c r="B199" s="4211"/>
      <c r="C199" s="1923"/>
      <c r="D199" s="1923"/>
      <c r="E199" s="1923"/>
      <c r="F199" s="4196"/>
      <c r="G199" s="1832"/>
      <c r="H199" s="1832"/>
      <c r="I199" s="1832"/>
      <c r="J199" s="4196"/>
      <c r="K199" s="1832"/>
      <c r="L199" s="1832"/>
      <c r="M199" s="1832"/>
      <c r="N199" s="4196"/>
      <c r="O199" s="1832"/>
      <c r="P199" s="1832"/>
      <c r="Q199" s="1832"/>
      <c r="R199" s="4196"/>
      <c r="S199" s="1832"/>
      <c r="T199" s="1832"/>
      <c r="U199" s="1832"/>
      <c r="V199" s="4196"/>
      <c r="W199" s="1832"/>
      <c r="X199" s="1832"/>
      <c r="Y199" s="1832"/>
      <c r="Z199" s="4196"/>
      <c r="AA199" s="1832"/>
      <c r="AB199" s="1832"/>
      <c r="AC199" s="1832"/>
      <c r="AD199" s="4196"/>
      <c r="AE199" s="1832"/>
      <c r="AF199" s="1832"/>
      <c r="AG199" s="1832"/>
      <c r="AH199" s="4196"/>
      <c r="AI199" s="1832"/>
      <c r="AJ199" s="1832"/>
      <c r="AK199" s="1832"/>
      <c r="AL199" s="4196"/>
      <c r="AM199" s="1832"/>
      <c r="AN199" s="1832"/>
      <c r="AO199" s="1832"/>
      <c r="AP199" s="4196"/>
      <c r="AQ199" s="1832"/>
      <c r="AR199" s="1832"/>
      <c r="AS199" s="1832"/>
      <c r="AT199" s="4196"/>
      <c r="AU199" s="1832"/>
      <c r="AV199" s="1832"/>
      <c r="AW199" s="1832"/>
      <c r="AX199" s="4196"/>
      <c r="AY199" s="1832"/>
      <c r="AZ199" s="1832"/>
      <c r="BA199" s="1832"/>
      <c r="BB199" s="4196"/>
      <c r="BC199" s="1832"/>
      <c r="BD199" s="1832"/>
      <c r="BE199" s="1832"/>
      <c r="BF199" s="4196"/>
    </row>
    <row r="200" spans="2:59" ht="5.0999999999999996" customHeight="1" x14ac:dyDescent="0.2">
      <c r="B200" s="1928"/>
      <c r="C200" s="1923"/>
      <c r="D200" s="1923"/>
      <c r="E200" s="1923"/>
      <c r="F200" s="1832"/>
      <c r="G200" s="1832"/>
      <c r="H200" s="1832"/>
      <c r="I200" s="1832"/>
      <c r="J200" s="1832"/>
      <c r="K200" s="1832"/>
      <c r="L200" s="1832"/>
      <c r="M200" s="1832"/>
      <c r="N200" s="1832"/>
      <c r="O200" s="1832"/>
      <c r="P200" s="1832"/>
      <c r="Q200" s="1832"/>
      <c r="R200" s="1832"/>
      <c r="S200" s="1832"/>
      <c r="T200" s="1832"/>
      <c r="U200" s="1832"/>
      <c r="V200" s="1832"/>
      <c r="W200" s="1832"/>
      <c r="X200" s="1832"/>
      <c r="Y200" s="1832"/>
      <c r="Z200" s="1832"/>
      <c r="AA200" s="1832"/>
      <c r="AB200" s="1832"/>
      <c r="AC200" s="1832"/>
      <c r="AD200" s="1832"/>
      <c r="AE200" s="1832"/>
      <c r="AF200" s="1832"/>
      <c r="AG200" s="1832"/>
      <c r="AH200" s="1832"/>
      <c r="AI200" s="1832"/>
      <c r="AJ200" s="1832"/>
      <c r="AK200" s="1832"/>
      <c r="AL200" s="1832"/>
      <c r="AM200" s="1832"/>
      <c r="AN200" s="1832"/>
      <c r="AO200" s="1832"/>
      <c r="AP200" s="1832"/>
      <c r="AQ200" s="1832"/>
      <c r="AR200" s="1832"/>
      <c r="AS200" s="1832"/>
      <c r="AT200" s="1832"/>
      <c r="AU200" s="1832"/>
      <c r="AV200" s="1832"/>
      <c r="AW200" s="1832"/>
      <c r="AX200" s="1832"/>
      <c r="AY200" s="1832"/>
      <c r="AZ200" s="1832"/>
      <c r="BA200" s="1832"/>
      <c r="BB200" s="1832"/>
      <c r="BC200" s="1832"/>
      <c r="BD200" s="1832"/>
      <c r="BE200" s="1832"/>
      <c r="BF200" s="1832"/>
    </row>
    <row r="201" spans="2:59" ht="5.0999999999999996" customHeight="1" x14ac:dyDescent="0.2">
      <c r="B201" s="1929"/>
      <c r="C201" s="1923"/>
      <c r="D201" s="1923"/>
      <c r="E201" s="1923"/>
      <c r="F201" s="1849"/>
      <c r="G201" s="1832"/>
      <c r="H201" s="1832"/>
      <c r="I201" s="1832"/>
      <c r="J201" s="1849"/>
      <c r="K201" s="1832"/>
      <c r="L201" s="1832"/>
      <c r="M201" s="1832"/>
      <c r="N201" s="1849"/>
      <c r="O201" s="1832"/>
      <c r="P201" s="1832"/>
      <c r="Q201" s="1832"/>
      <c r="R201" s="1849"/>
      <c r="S201" s="1832"/>
      <c r="T201" s="1832"/>
      <c r="U201" s="1832"/>
      <c r="V201" s="1849"/>
      <c r="W201" s="1832"/>
      <c r="X201" s="1832"/>
      <c r="Y201" s="1832"/>
      <c r="Z201" s="1849"/>
      <c r="AA201" s="1832"/>
      <c r="AB201" s="1832"/>
      <c r="AC201" s="1832"/>
      <c r="AD201" s="1849"/>
      <c r="AE201" s="1832"/>
      <c r="AF201" s="1832"/>
      <c r="AG201" s="1832"/>
      <c r="AH201" s="1849"/>
      <c r="AI201" s="1832"/>
      <c r="AJ201" s="1832"/>
      <c r="AK201" s="1832"/>
      <c r="AL201" s="1849"/>
      <c r="AM201" s="1832"/>
      <c r="AN201" s="1832"/>
      <c r="AO201" s="1832"/>
      <c r="AP201" s="1849"/>
      <c r="AQ201" s="1832"/>
      <c r="AR201" s="1832"/>
      <c r="AS201" s="1832"/>
      <c r="AT201" s="1849"/>
      <c r="AU201" s="1832"/>
      <c r="AV201" s="1832"/>
      <c r="AW201" s="1832"/>
      <c r="AX201" s="1849"/>
      <c r="AY201" s="1832"/>
      <c r="AZ201" s="1832"/>
      <c r="BA201" s="1832"/>
      <c r="BB201" s="1849"/>
      <c r="BC201" s="1832"/>
      <c r="BD201" s="1832"/>
      <c r="BE201" s="1832"/>
      <c r="BF201" s="1849"/>
    </row>
    <row r="202" spans="2:59" ht="5.0999999999999996" customHeight="1" x14ac:dyDescent="0.2">
      <c r="B202" s="1929"/>
      <c r="C202" s="1923"/>
      <c r="D202" s="1923"/>
      <c r="E202" s="1923"/>
      <c r="F202" s="1849"/>
      <c r="G202" s="1832"/>
      <c r="H202" s="1832"/>
      <c r="I202" s="1832"/>
      <c r="J202" s="1849"/>
      <c r="K202" s="1832"/>
      <c r="L202" s="1832"/>
      <c r="M202" s="1832"/>
      <c r="N202" s="1849"/>
      <c r="O202" s="1832"/>
      <c r="P202" s="1832"/>
      <c r="Q202" s="1832"/>
      <c r="R202" s="1849"/>
      <c r="S202" s="1832"/>
      <c r="T202" s="1832"/>
      <c r="U202" s="1832"/>
      <c r="V202" s="1849"/>
      <c r="W202" s="1832"/>
      <c r="X202" s="1832"/>
      <c r="Y202" s="1832"/>
      <c r="Z202" s="1849"/>
      <c r="AA202" s="1832"/>
      <c r="AB202" s="1832"/>
      <c r="AC202" s="1832"/>
      <c r="AD202" s="1849"/>
      <c r="AE202" s="1832"/>
      <c r="AF202" s="1832"/>
      <c r="AG202" s="1832"/>
      <c r="AH202" s="1849"/>
      <c r="AI202" s="1832"/>
      <c r="AJ202" s="1832"/>
      <c r="AK202" s="1832"/>
      <c r="AL202" s="1849"/>
      <c r="AM202" s="1832"/>
      <c r="AN202" s="1832"/>
      <c r="AO202" s="1832"/>
      <c r="AP202" s="1849"/>
      <c r="AQ202" s="1832"/>
      <c r="AR202" s="1832"/>
      <c r="AS202" s="1832"/>
      <c r="AT202" s="1849"/>
      <c r="AU202" s="1832"/>
      <c r="AV202" s="1832"/>
      <c r="AW202" s="1832"/>
      <c r="AX202" s="1849"/>
      <c r="AY202" s="1832"/>
      <c r="AZ202" s="1832"/>
      <c r="BA202" s="1832"/>
      <c r="BB202" s="1849"/>
      <c r="BC202" s="1832"/>
      <c r="BD202" s="1832"/>
      <c r="BE202" s="1832"/>
      <c r="BF202" s="1849"/>
    </row>
    <row r="203" spans="2:59" ht="9.9499999999999993" customHeight="1" x14ac:dyDescent="0.2">
      <c r="B203" s="4209">
        <v>30</v>
      </c>
      <c r="C203" s="1923"/>
      <c r="D203" s="1923"/>
      <c r="E203" s="1923"/>
      <c r="F203" s="4194"/>
      <c r="G203" s="1832"/>
      <c r="H203" s="1832"/>
      <c r="I203" s="1832"/>
      <c r="J203" s="4194"/>
      <c r="K203" s="1832"/>
      <c r="L203" s="1832"/>
      <c r="M203" s="1832"/>
      <c r="N203" s="4194"/>
      <c r="O203" s="1832"/>
      <c r="P203" s="1832"/>
      <c r="Q203" s="1832"/>
      <c r="R203" s="4194"/>
      <c r="S203" s="1832"/>
      <c r="T203" s="1832"/>
      <c r="U203" s="1832"/>
      <c r="V203" s="4194"/>
      <c r="W203" s="1832"/>
      <c r="X203" s="1832"/>
      <c r="Y203" s="1832"/>
      <c r="Z203" s="4194"/>
      <c r="AA203" s="1832"/>
      <c r="AB203" s="1832"/>
      <c r="AC203" s="1832"/>
      <c r="AD203" s="4194"/>
      <c r="AE203" s="1832"/>
      <c r="AF203" s="1832"/>
      <c r="AG203" s="1832"/>
      <c r="AH203" s="4194"/>
      <c r="AI203" s="1832"/>
      <c r="AJ203" s="1832"/>
      <c r="AK203" s="1832"/>
      <c r="AL203" s="4194"/>
      <c r="AM203" s="1832"/>
      <c r="AN203" s="1832"/>
      <c r="AO203" s="1832"/>
      <c r="AP203" s="4194"/>
      <c r="AQ203" s="1832"/>
      <c r="AR203" s="1832"/>
      <c r="AS203" s="1832"/>
      <c r="AT203" s="4194"/>
      <c r="AU203" s="1832"/>
      <c r="AV203" s="1832"/>
      <c r="AW203" s="1832"/>
      <c r="AX203" s="4194"/>
      <c r="AY203" s="1832"/>
      <c r="AZ203" s="1832"/>
      <c r="BA203" s="1832"/>
      <c r="BB203" s="4194"/>
      <c r="BC203" s="1832"/>
      <c r="BD203" s="1832"/>
      <c r="BE203" s="1832"/>
      <c r="BF203" s="4194"/>
    </row>
    <row r="204" spans="2:59" ht="5.0999999999999996" customHeight="1" x14ac:dyDescent="0.2">
      <c r="B204" s="4210"/>
      <c r="C204" s="1924"/>
      <c r="D204" s="1924"/>
      <c r="E204" s="1924"/>
      <c r="F204" s="4195"/>
      <c r="G204" s="1832"/>
      <c r="H204" s="1926"/>
      <c r="I204" s="1832"/>
      <c r="J204" s="4195"/>
      <c r="K204" s="1832"/>
      <c r="L204" s="1926"/>
      <c r="M204" s="1832"/>
      <c r="N204" s="4195"/>
      <c r="O204" s="1832"/>
      <c r="P204" s="1926"/>
      <c r="Q204" s="1832"/>
      <c r="R204" s="4195"/>
      <c r="S204" s="1832"/>
      <c r="T204" s="1926"/>
      <c r="U204" s="1832"/>
      <c r="V204" s="4195"/>
      <c r="W204" s="1832"/>
      <c r="X204" s="1926"/>
      <c r="Y204" s="1832"/>
      <c r="Z204" s="4195"/>
      <c r="AA204" s="1832"/>
      <c r="AB204" s="1926"/>
      <c r="AC204" s="1832"/>
      <c r="AD204" s="4195"/>
      <c r="AE204" s="1832"/>
      <c r="AF204" s="1926"/>
      <c r="AG204" s="1832"/>
      <c r="AH204" s="4195"/>
      <c r="AI204" s="1832"/>
      <c r="AJ204" s="1926"/>
      <c r="AK204" s="1832"/>
      <c r="AL204" s="4195"/>
      <c r="AM204" s="1832"/>
      <c r="AN204" s="1926"/>
      <c r="AO204" s="1832"/>
      <c r="AP204" s="4195"/>
      <c r="AQ204" s="1832"/>
      <c r="AR204" s="1926"/>
      <c r="AS204" s="1832"/>
      <c r="AT204" s="4195"/>
      <c r="AU204" s="1832"/>
      <c r="AV204" s="1926"/>
      <c r="AW204" s="1832"/>
      <c r="AX204" s="4195"/>
      <c r="AY204" s="1832"/>
      <c r="AZ204" s="1926"/>
      <c r="BA204" s="1832"/>
      <c r="BB204" s="4195"/>
      <c r="BC204" s="1832"/>
      <c r="BD204" s="1926"/>
      <c r="BE204" s="1832"/>
      <c r="BF204" s="4195"/>
      <c r="BG204" s="1927"/>
    </row>
    <row r="205" spans="2:59" ht="9.9499999999999993" customHeight="1" x14ac:dyDescent="0.2">
      <c r="B205" s="4211"/>
      <c r="C205" s="1923"/>
      <c r="D205" s="1923"/>
      <c r="E205" s="1923"/>
      <c r="F205" s="4196"/>
      <c r="G205" s="1832"/>
      <c r="H205" s="1832"/>
      <c r="I205" s="1832"/>
      <c r="J205" s="4196"/>
      <c r="K205" s="1832"/>
      <c r="L205" s="1832"/>
      <c r="M205" s="1832"/>
      <c r="N205" s="4196"/>
      <c r="O205" s="1832"/>
      <c r="P205" s="1832"/>
      <c r="Q205" s="1832"/>
      <c r="R205" s="4196"/>
      <c r="S205" s="1832"/>
      <c r="T205" s="1832"/>
      <c r="U205" s="1832"/>
      <c r="V205" s="4196"/>
      <c r="W205" s="1832"/>
      <c r="X205" s="1832"/>
      <c r="Y205" s="1832"/>
      <c r="Z205" s="4196"/>
      <c r="AA205" s="1832"/>
      <c r="AB205" s="1832"/>
      <c r="AC205" s="1832"/>
      <c r="AD205" s="4196"/>
      <c r="AE205" s="1832"/>
      <c r="AF205" s="1832"/>
      <c r="AG205" s="1832"/>
      <c r="AH205" s="4196"/>
      <c r="AI205" s="1832"/>
      <c r="AJ205" s="1832"/>
      <c r="AK205" s="1832"/>
      <c r="AL205" s="4196"/>
      <c r="AM205" s="1832"/>
      <c r="AN205" s="1832"/>
      <c r="AO205" s="1832"/>
      <c r="AP205" s="4196"/>
      <c r="AQ205" s="1832"/>
      <c r="AR205" s="1832"/>
      <c r="AS205" s="1832"/>
      <c r="AT205" s="4196"/>
      <c r="AU205" s="1832"/>
      <c r="AV205" s="1832"/>
      <c r="AW205" s="1832"/>
      <c r="AX205" s="4196"/>
      <c r="AY205" s="1832"/>
      <c r="AZ205" s="1832"/>
      <c r="BA205" s="1832"/>
      <c r="BB205" s="4196"/>
      <c r="BC205" s="1832"/>
      <c r="BD205" s="1832"/>
      <c r="BE205" s="1832"/>
      <c r="BF205" s="4196"/>
    </row>
    <row r="206" spans="2:59" ht="5.0999999999999996" customHeight="1" x14ac:dyDescent="0.2">
      <c r="B206" s="1928"/>
      <c r="C206" s="1923"/>
      <c r="D206" s="1923"/>
      <c r="E206" s="1923"/>
      <c r="F206" s="1832"/>
      <c r="G206" s="1832"/>
      <c r="H206" s="1832"/>
      <c r="I206" s="1832"/>
      <c r="J206" s="1832"/>
      <c r="K206" s="1832"/>
      <c r="L206" s="1832"/>
      <c r="M206" s="1832"/>
      <c r="N206" s="1832"/>
      <c r="O206" s="1832"/>
      <c r="P206" s="1832"/>
      <c r="Q206" s="1832"/>
      <c r="R206" s="1832"/>
      <c r="S206" s="1832"/>
      <c r="T206" s="1832"/>
      <c r="U206" s="1832"/>
      <c r="V206" s="1832"/>
      <c r="W206" s="1832"/>
      <c r="X206" s="1832"/>
      <c r="Y206" s="1832"/>
      <c r="Z206" s="1832"/>
      <c r="AA206" s="1832"/>
      <c r="AB206" s="1832"/>
      <c r="AC206" s="1832"/>
      <c r="AD206" s="1832"/>
      <c r="AE206" s="1832"/>
      <c r="AF206" s="1832"/>
      <c r="AG206" s="1832"/>
      <c r="AH206" s="1832"/>
      <c r="AI206" s="1832"/>
      <c r="AJ206" s="1832"/>
      <c r="AK206" s="1832"/>
      <c r="AL206" s="1832"/>
      <c r="AM206" s="1832"/>
      <c r="AN206" s="1832"/>
      <c r="AO206" s="1832"/>
      <c r="AP206" s="1832"/>
      <c r="AQ206" s="1832"/>
      <c r="AR206" s="1832"/>
      <c r="AS206" s="1832"/>
      <c r="AT206" s="1832"/>
      <c r="AU206" s="1832"/>
      <c r="AV206" s="1832"/>
      <c r="AW206" s="1832"/>
      <c r="AX206" s="1832"/>
      <c r="AY206" s="1832"/>
      <c r="AZ206" s="1832"/>
      <c r="BA206" s="1832"/>
      <c r="BB206" s="1832"/>
      <c r="BC206" s="1832"/>
      <c r="BD206" s="1832"/>
      <c r="BE206" s="1832"/>
      <c r="BF206" s="1832"/>
    </row>
    <row r="207" spans="2:59" ht="5.0999999999999996" customHeight="1" x14ac:dyDescent="0.2">
      <c r="B207" s="1929"/>
      <c r="C207" s="1923"/>
      <c r="D207" s="1923"/>
      <c r="E207" s="1923"/>
      <c r="F207" s="1849"/>
      <c r="G207" s="1832"/>
      <c r="H207" s="1832"/>
      <c r="I207" s="1832"/>
      <c r="J207" s="1849"/>
      <c r="K207" s="1832"/>
      <c r="L207" s="1832"/>
      <c r="M207" s="1832"/>
      <c r="N207" s="1849"/>
      <c r="O207" s="1832"/>
      <c r="P207" s="1832"/>
      <c r="Q207" s="1832"/>
      <c r="R207" s="1849"/>
      <c r="S207" s="1832"/>
      <c r="T207" s="1832"/>
      <c r="U207" s="1832"/>
      <c r="V207" s="1849"/>
      <c r="W207" s="1832"/>
      <c r="X207" s="1832"/>
      <c r="Y207" s="1832"/>
      <c r="Z207" s="1849"/>
      <c r="AA207" s="1832"/>
      <c r="AB207" s="1832"/>
      <c r="AC207" s="1832"/>
      <c r="AD207" s="1849"/>
      <c r="AE207" s="1832"/>
      <c r="AF207" s="1832"/>
      <c r="AG207" s="1832"/>
      <c r="AH207" s="1849"/>
      <c r="AI207" s="1832"/>
      <c r="AJ207" s="1832"/>
      <c r="AK207" s="1832"/>
      <c r="AL207" s="1849"/>
      <c r="AM207" s="1832"/>
      <c r="AN207" s="1832"/>
      <c r="AO207" s="1832"/>
      <c r="AP207" s="1849"/>
      <c r="AQ207" s="1832"/>
      <c r="AR207" s="1832"/>
      <c r="AS207" s="1832"/>
      <c r="AT207" s="1849"/>
      <c r="AU207" s="1832"/>
      <c r="AV207" s="1832"/>
      <c r="AW207" s="1832"/>
      <c r="AX207" s="1849"/>
      <c r="AY207" s="1832"/>
      <c r="AZ207" s="1832"/>
      <c r="BA207" s="1832"/>
      <c r="BB207" s="1849"/>
      <c r="BC207" s="1832"/>
      <c r="BD207" s="1832"/>
      <c r="BE207" s="1832"/>
      <c r="BF207" s="1849"/>
    </row>
    <row r="208" spans="2:59" ht="5.0999999999999996" customHeight="1" x14ac:dyDescent="0.2">
      <c r="B208" s="1929"/>
      <c r="C208" s="1923"/>
      <c r="D208" s="1923"/>
      <c r="E208" s="1923"/>
      <c r="F208" s="1849"/>
      <c r="G208" s="1832"/>
      <c r="H208" s="1832"/>
      <c r="I208" s="1832"/>
      <c r="J208" s="1849"/>
      <c r="K208" s="1832"/>
      <c r="L208" s="1832"/>
      <c r="M208" s="1832"/>
      <c r="N208" s="1849"/>
      <c r="O208" s="1832"/>
      <c r="P208" s="1832"/>
      <c r="Q208" s="1832"/>
      <c r="R208" s="1849"/>
      <c r="S208" s="1832"/>
      <c r="T208" s="1832"/>
      <c r="U208" s="1832"/>
      <c r="V208" s="1849"/>
      <c r="W208" s="1832"/>
      <c r="X208" s="1832"/>
      <c r="Y208" s="1832"/>
      <c r="Z208" s="1849"/>
      <c r="AA208" s="1832"/>
      <c r="AB208" s="1832"/>
      <c r="AC208" s="1832"/>
      <c r="AD208" s="1849"/>
      <c r="AE208" s="1832"/>
      <c r="AF208" s="1832"/>
      <c r="AG208" s="1832"/>
      <c r="AH208" s="1849"/>
      <c r="AI208" s="1832"/>
      <c r="AJ208" s="1832"/>
      <c r="AK208" s="1832"/>
      <c r="AL208" s="1849"/>
      <c r="AM208" s="1832"/>
      <c r="AN208" s="1832"/>
      <c r="AO208" s="1832"/>
      <c r="AP208" s="1849"/>
      <c r="AQ208" s="1832"/>
      <c r="AR208" s="1832"/>
      <c r="AS208" s="1832"/>
      <c r="AT208" s="1849"/>
      <c r="AU208" s="1832"/>
      <c r="AV208" s="1832"/>
      <c r="AW208" s="1832"/>
      <c r="AX208" s="1849"/>
      <c r="AY208" s="1832"/>
      <c r="AZ208" s="1832"/>
      <c r="BA208" s="1832"/>
      <c r="BB208" s="1849"/>
      <c r="BC208" s="1832"/>
      <c r="BD208" s="1832"/>
      <c r="BE208" s="1832"/>
      <c r="BF208" s="1849"/>
    </row>
    <row r="209" spans="2:59" ht="9.9499999999999993" customHeight="1" x14ac:dyDescent="0.2">
      <c r="B209" s="4209">
        <v>31</v>
      </c>
      <c r="C209" s="1923"/>
      <c r="D209" s="1923"/>
      <c r="E209" s="1923"/>
      <c r="F209" s="4194"/>
      <c r="G209" s="1832"/>
      <c r="H209" s="1832"/>
      <c r="I209" s="1832"/>
      <c r="J209" s="4194"/>
      <c r="K209" s="1832"/>
      <c r="L209" s="1832"/>
      <c r="M209" s="1832"/>
      <c r="N209" s="4194"/>
      <c r="O209" s="1832"/>
      <c r="P209" s="1832"/>
      <c r="Q209" s="1832"/>
      <c r="R209" s="4194"/>
      <c r="S209" s="1832"/>
      <c r="T209" s="1832"/>
      <c r="U209" s="1832"/>
      <c r="V209" s="4194"/>
      <c r="W209" s="1832"/>
      <c r="X209" s="1832"/>
      <c r="Y209" s="1832"/>
      <c r="Z209" s="4194"/>
      <c r="AA209" s="1832"/>
      <c r="AB209" s="1832"/>
      <c r="AC209" s="1832"/>
      <c r="AD209" s="4194"/>
      <c r="AE209" s="1832"/>
      <c r="AF209" s="1832"/>
      <c r="AG209" s="1832"/>
      <c r="AH209" s="4194"/>
      <c r="AI209" s="1832"/>
      <c r="AJ209" s="1832"/>
      <c r="AK209" s="1832"/>
      <c r="AL209" s="4194"/>
      <c r="AM209" s="1832"/>
      <c r="AN209" s="1832"/>
      <c r="AO209" s="1832"/>
      <c r="AP209" s="4194"/>
      <c r="AQ209" s="1832"/>
      <c r="AR209" s="1832"/>
      <c r="AS209" s="1832"/>
      <c r="AT209" s="4194"/>
      <c r="AU209" s="1832"/>
      <c r="AV209" s="1832"/>
      <c r="AW209" s="1832"/>
      <c r="AX209" s="4194"/>
      <c r="AY209" s="1832"/>
      <c r="AZ209" s="1832"/>
      <c r="BA209" s="1832"/>
      <c r="BB209" s="4194"/>
      <c r="BC209" s="1832"/>
      <c r="BD209" s="1832"/>
      <c r="BE209" s="1832"/>
      <c r="BF209" s="4194"/>
    </row>
    <row r="210" spans="2:59" ht="5.0999999999999996" customHeight="1" x14ac:dyDescent="0.2">
      <c r="B210" s="4210"/>
      <c r="C210" s="1924"/>
      <c r="D210" s="1924"/>
      <c r="E210" s="1924"/>
      <c r="F210" s="4195"/>
      <c r="G210" s="1832"/>
      <c r="H210" s="1926"/>
      <c r="I210" s="1832"/>
      <c r="J210" s="4195"/>
      <c r="K210" s="1832"/>
      <c r="L210" s="1926"/>
      <c r="M210" s="1832"/>
      <c r="N210" s="4195"/>
      <c r="O210" s="1832"/>
      <c r="P210" s="1926"/>
      <c r="Q210" s="1832"/>
      <c r="R210" s="4195"/>
      <c r="S210" s="1832"/>
      <c r="T210" s="1926"/>
      <c r="U210" s="1832"/>
      <c r="V210" s="4195"/>
      <c r="W210" s="1832"/>
      <c r="X210" s="1926"/>
      <c r="Y210" s="1832"/>
      <c r="Z210" s="4195"/>
      <c r="AA210" s="1832"/>
      <c r="AB210" s="1926"/>
      <c r="AC210" s="1832"/>
      <c r="AD210" s="4195"/>
      <c r="AE210" s="1832"/>
      <c r="AF210" s="1926"/>
      <c r="AG210" s="1832"/>
      <c r="AH210" s="4195"/>
      <c r="AI210" s="1832"/>
      <c r="AJ210" s="1926"/>
      <c r="AK210" s="1832"/>
      <c r="AL210" s="4195"/>
      <c r="AM210" s="1832"/>
      <c r="AN210" s="1926"/>
      <c r="AO210" s="1832"/>
      <c r="AP210" s="4195"/>
      <c r="AQ210" s="1832"/>
      <c r="AR210" s="1926"/>
      <c r="AS210" s="1832"/>
      <c r="AT210" s="4195"/>
      <c r="AU210" s="1832"/>
      <c r="AV210" s="1926"/>
      <c r="AW210" s="1832"/>
      <c r="AX210" s="4195"/>
      <c r="AY210" s="1832"/>
      <c r="AZ210" s="1926"/>
      <c r="BA210" s="1832"/>
      <c r="BB210" s="4195"/>
      <c r="BC210" s="1832"/>
      <c r="BD210" s="1926"/>
      <c r="BE210" s="1832"/>
      <c r="BF210" s="4195"/>
      <c r="BG210" s="1927"/>
    </row>
    <row r="211" spans="2:59" ht="9.9499999999999993" customHeight="1" x14ac:dyDescent="0.2">
      <c r="B211" s="4211"/>
      <c r="C211" s="1923"/>
      <c r="D211" s="1923"/>
      <c r="E211" s="1923"/>
      <c r="F211" s="4196"/>
      <c r="G211" s="1832"/>
      <c r="H211" s="1832"/>
      <c r="I211" s="1832"/>
      <c r="J211" s="4196"/>
      <c r="K211" s="1832"/>
      <c r="L211" s="1832"/>
      <c r="M211" s="1832"/>
      <c r="N211" s="4196"/>
      <c r="O211" s="1832"/>
      <c r="P211" s="1832"/>
      <c r="Q211" s="1832"/>
      <c r="R211" s="4196"/>
      <c r="S211" s="1832"/>
      <c r="T211" s="1832"/>
      <c r="U211" s="1832"/>
      <c r="V211" s="4196"/>
      <c r="W211" s="1832"/>
      <c r="X211" s="1832"/>
      <c r="Y211" s="1832"/>
      <c r="Z211" s="4196"/>
      <c r="AA211" s="1832"/>
      <c r="AB211" s="1832"/>
      <c r="AC211" s="1832"/>
      <c r="AD211" s="4196"/>
      <c r="AE211" s="1832"/>
      <c r="AF211" s="1832"/>
      <c r="AG211" s="1832"/>
      <c r="AH211" s="4196"/>
      <c r="AI211" s="1832"/>
      <c r="AJ211" s="1832"/>
      <c r="AK211" s="1832"/>
      <c r="AL211" s="4196"/>
      <c r="AM211" s="1832"/>
      <c r="AN211" s="1832"/>
      <c r="AO211" s="1832"/>
      <c r="AP211" s="4196"/>
      <c r="AQ211" s="1832"/>
      <c r="AR211" s="1832"/>
      <c r="AS211" s="1832"/>
      <c r="AT211" s="4196"/>
      <c r="AU211" s="1832"/>
      <c r="AV211" s="1832"/>
      <c r="AW211" s="1832"/>
      <c r="AX211" s="4196"/>
      <c r="AY211" s="1832"/>
      <c r="AZ211" s="1832"/>
      <c r="BA211" s="1832"/>
      <c r="BB211" s="4196"/>
      <c r="BC211" s="1832"/>
      <c r="BD211" s="1832"/>
      <c r="BE211" s="1832"/>
      <c r="BF211" s="4196"/>
    </row>
    <row r="212" spans="2:59" ht="5.0999999999999996" customHeight="1" x14ac:dyDescent="0.2">
      <c r="B212" s="1928"/>
      <c r="C212" s="1923"/>
      <c r="D212" s="1923"/>
      <c r="E212" s="1923"/>
      <c r="F212" s="1832"/>
      <c r="G212" s="1832"/>
      <c r="H212" s="1832"/>
      <c r="I212" s="1832"/>
      <c r="J212" s="1832"/>
      <c r="K212" s="1832"/>
      <c r="L212" s="1832"/>
      <c r="M212" s="1832"/>
      <c r="N212" s="1832"/>
      <c r="O212" s="1832"/>
      <c r="P212" s="1832"/>
      <c r="Q212" s="1832"/>
      <c r="R212" s="1832"/>
      <c r="S212" s="1832"/>
      <c r="T212" s="1832"/>
      <c r="U212" s="1832"/>
      <c r="V212" s="1832"/>
      <c r="W212" s="1832"/>
      <c r="X212" s="1832"/>
      <c r="Y212" s="1832"/>
      <c r="Z212" s="1832"/>
      <c r="AA212" s="1832"/>
      <c r="AB212" s="1832"/>
      <c r="AC212" s="1832"/>
      <c r="AD212" s="1832"/>
      <c r="AE212" s="1832"/>
      <c r="AF212" s="1832"/>
      <c r="AG212" s="1832"/>
      <c r="AH212" s="1832"/>
      <c r="AI212" s="1832"/>
      <c r="AJ212" s="1832"/>
      <c r="AK212" s="1832"/>
      <c r="AL212" s="1832"/>
      <c r="AM212" s="1832"/>
      <c r="AN212" s="1832"/>
      <c r="AO212" s="1832"/>
      <c r="AP212" s="1832"/>
      <c r="AQ212" s="1832"/>
      <c r="AR212" s="1832"/>
      <c r="AS212" s="1832"/>
      <c r="AT212" s="1832"/>
      <c r="AU212" s="1832"/>
      <c r="AV212" s="1832"/>
      <c r="AW212" s="1832"/>
      <c r="AX212" s="1832"/>
      <c r="AY212" s="1832"/>
      <c r="AZ212" s="1832"/>
      <c r="BA212" s="1832"/>
      <c r="BB212" s="1832"/>
      <c r="BC212" s="1832"/>
      <c r="BD212" s="1832"/>
      <c r="BE212" s="1832"/>
      <c r="BF212" s="1832"/>
    </row>
    <row r="213" spans="2:59" ht="5.0999999999999996" customHeight="1" x14ac:dyDescent="0.2">
      <c r="B213" s="1929"/>
      <c r="C213" s="1923"/>
      <c r="D213" s="1923"/>
      <c r="E213" s="1923"/>
      <c r="F213" s="1849"/>
      <c r="G213" s="1832"/>
      <c r="H213" s="1832"/>
      <c r="I213" s="1832"/>
      <c r="J213" s="1849"/>
      <c r="K213" s="1832"/>
      <c r="L213" s="1832"/>
      <c r="M213" s="1832"/>
      <c r="N213" s="1849"/>
      <c r="O213" s="1832"/>
      <c r="P213" s="1832"/>
      <c r="Q213" s="1832"/>
      <c r="R213" s="1849"/>
      <c r="S213" s="1832"/>
      <c r="T213" s="1832"/>
      <c r="U213" s="1832"/>
      <c r="V213" s="1849"/>
      <c r="W213" s="1832"/>
      <c r="X213" s="1832"/>
      <c r="Y213" s="1832"/>
      <c r="Z213" s="1849"/>
      <c r="AA213" s="1832"/>
      <c r="AB213" s="1832"/>
      <c r="AC213" s="1832"/>
      <c r="AD213" s="1849"/>
      <c r="AE213" s="1832"/>
      <c r="AF213" s="1832"/>
      <c r="AG213" s="1832"/>
      <c r="AH213" s="1849"/>
      <c r="AI213" s="1832"/>
      <c r="AJ213" s="1832"/>
      <c r="AK213" s="1832"/>
      <c r="AL213" s="1849"/>
      <c r="AM213" s="1832"/>
      <c r="AN213" s="1832"/>
      <c r="AO213" s="1832"/>
      <c r="AP213" s="1849"/>
      <c r="AQ213" s="1832"/>
      <c r="AR213" s="1832"/>
      <c r="AS213" s="1832"/>
      <c r="AT213" s="1849"/>
      <c r="AU213" s="1832"/>
      <c r="AV213" s="1832"/>
      <c r="AW213" s="1832"/>
      <c r="AX213" s="1849"/>
      <c r="AY213" s="1832"/>
      <c r="AZ213" s="1832"/>
      <c r="BA213" s="1832"/>
      <c r="BB213" s="1849"/>
      <c r="BC213" s="1832"/>
      <c r="BD213" s="1832"/>
      <c r="BE213" s="1832"/>
      <c r="BF213" s="1849"/>
    </row>
    <row r="214" spans="2:59" ht="5.0999999999999996" customHeight="1" x14ac:dyDescent="0.2">
      <c r="B214" s="1929"/>
      <c r="C214" s="1923"/>
      <c r="D214" s="1923"/>
      <c r="E214" s="1923"/>
      <c r="F214" s="1849"/>
      <c r="G214" s="1832"/>
      <c r="H214" s="1832"/>
      <c r="I214" s="1832"/>
      <c r="J214" s="1849"/>
      <c r="K214" s="1832"/>
      <c r="L214" s="1832"/>
      <c r="M214" s="1832"/>
      <c r="N214" s="1849"/>
      <c r="O214" s="1832"/>
      <c r="P214" s="1832"/>
      <c r="Q214" s="1832"/>
      <c r="R214" s="1849"/>
      <c r="S214" s="1832"/>
      <c r="T214" s="1832"/>
      <c r="U214" s="1832"/>
      <c r="V214" s="1849"/>
      <c r="W214" s="1832"/>
      <c r="X214" s="1832"/>
      <c r="Y214" s="1832"/>
      <c r="Z214" s="1849"/>
      <c r="AA214" s="1832"/>
      <c r="AB214" s="1832"/>
      <c r="AC214" s="1832"/>
      <c r="AD214" s="1849"/>
      <c r="AE214" s="1832"/>
      <c r="AF214" s="1832"/>
      <c r="AG214" s="1832"/>
      <c r="AH214" s="1849"/>
      <c r="AI214" s="1832"/>
      <c r="AJ214" s="1832"/>
      <c r="AK214" s="1832"/>
      <c r="AL214" s="1849"/>
      <c r="AM214" s="1832"/>
      <c r="AN214" s="1832"/>
      <c r="AO214" s="1832"/>
      <c r="AP214" s="1849"/>
      <c r="AQ214" s="1832"/>
      <c r="AR214" s="1832"/>
      <c r="AS214" s="1832"/>
      <c r="AT214" s="1849"/>
      <c r="AU214" s="1832"/>
      <c r="AV214" s="1832"/>
      <c r="AW214" s="1832"/>
      <c r="AX214" s="1849"/>
      <c r="AY214" s="1832"/>
      <c r="AZ214" s="1832"/>
      <c r="BA214" s="1832"/>
      <c r="BB214" s="1849"/>
      <c r="BC214" s="1832"/>
      <c r="BD214" s="1832"/>
      <c r="BE214" s="1832"/>
      <c r="BF214" s="1849"/>
    </row>
    <row r="215" spans="2:59" ht="9.9499999999999993" customHeight="1" x14ac:dyDescent="0.2">
      <c r="B215" s="4209">
        <v>32</v>
      </c>
      <c r="C215" s="1923"/>
      <c r="D215" s="1923"/>
      <c r="E215" s="1923"/>
      <c r="F215" s="4194"/>
      <c r="G215" s="1832"/>
      <c r="H215" s="1832"/>
      <c r="I215" s="1832"/>
      <c r="J215" s="4194"/>
      <c r="K215" s="1832"/>
      <c r="L215" s="1832"/>
      <c r="M215" s="1832"/>
      <c r="N215" s="4194"/>
      <c r="O215" s="1832"/>
      <c r="P215" s="1832"/>
      <c r="Q215" s="1832"/>
      <c r="R215" s="4194"/>
      <c r="S215" s="1832"/>
      <c r="T215" s="1832"/>
      <c r="U215" s="1832"/>
      <c r="V215" s="4194"/>
      <c r="W215" s="1832"/>
      <c r="X215" s="1832"/>
      <c r="Y215" s="1832"/>
      <c r="Z215" s="4194"/>
      <c r="AA215" s="1832"/>
      <c r="AB215" s="1832"/>
      <c r="AC215" s="1832"/>
      <c r="AD215" s="4194"/>
      <c r="AE215" s="1832"/>
      <c r="AF215" s="1832"/>
      <c r="AG215" s="1832"/>
      <c r="AH215" s="4194"/>
      <c r="AI215" s="1832"/>
      <c r="AJ215" s="1832"/>
      <c r="AK215" s="1832"/>
      <c r="AL215" s="4194"/>
      <c r="AM215" s="1832"/>
      <c r="AN215" s="1832"/>
      <c r="AO215" s="1832"/>
      <c r="AP215" s="4194"/>
      <c r="AQ215" s="1832"/>
      <c r="AR215" s="1832"/>
      <c r="AS215" s="1832"/>
      <c r="AT215" s="4194"/>
      <c r="AU215" s="1832"/>
      <c r="AV215" s="1832"/>
      <c r="AW215" s="1832"/>
      <c r="AX215" s="4194"/>
      <c r="AY215" s="1832"/>
      <c r="AZ215" s="1832"/>
      <c r="BA215" s="1832"/>
      <c r="BB215" s="4194"/>
      <c r="BC215" s="1832"/>
      <c r="BD215" s="1832"/>
      <c r="BE215" s="1832"/>
      <c r="BF215" s="4194"/>
    </row>
    <row r="216" spans="2:59" ht="5.0999999999999996" customHeight="1" x14ac:dyDescent="0.2">
      <c r="B216" s="4210"/>
      <c r="C216" s="1924"/>
      <c r="D216" s="1924"/>
      <c r="E216" s="1924"/>
      <c r="F216" s="4195"/>
      <c r="G216" s="1832"/>
      <c r="H216" s="1926"/>
      <c r="I216" s="1832"/>
      <c r="J216" s="4195"/>
      <c r="K216" s="1832"/>
      <c r="L216" s="1926"/>
      <c r="M216" s="1832"/>
      <c r="N216" s="4195"/>
      <c r="O216" s="1832"/>
      <c r="P216" s="1926"/>
      <c r="Q216" s="1832"/>
      <c r="R216" s="4195"/>
      <c r="S216" s="1832"/>
      <c r="T216" s="1926"/>
      <c r="U216" s="1832"/>
      <c r="V216" s="4195"/>
      <c r="W216" s="1832"/>
      <c r="X216" s="1926"/>
      <c r="Y216" s="1832"/>
      <c r="Z216" s="4195"/>
      <c r="AA216" s="1832"/>
      <c r="AB216" s="1926"/>
      <c r="AC216" s="1832"/>
      <c r="AD216" s="4195"/>
      <c r="AE216" s="1832"/>
      <c r="AF216" s="1926"/>
      <c r="AG216" s="1832"/>
      <c r="AH216" s="4195"/>
      <c r="AI216" s="1832"/>
      <c r="AJ216" s="1926"/>
      <c r="AK216" s="1832"/>
      <c r="AL216" s="4195"/>
      <c r="AM216" s="1832"/>
      <c r="AN216" s="1926"/>
      <c r="AO216" s="1832"/>
      <c r="AP216" s="4195"/>
      <c r="AQ216" s="1832"/>
      <c r="AR216" s="1926"/>
      <c r="AS216" s="1832"/>
      <c r="AT216" s="4195"/>
      <c r="AU216" s="1832"/>
      <c r="AV216" s="1926"/>
      <c r="AW216" s="1832"/>
      <c r="AX216" s="4195"/>
      <c r="AY216" s="1832"/>
      <c r="AZ216" s="1926"/>
      <c r="BA216" s="1832"/>
      <c r="BB216" s="4195"/>
      <c r="BC216" s="1832"/>
      <c r="BD216" s="1926"/>
      <c r="BE216" s="1832"/>
      <c r="BF216" s="4195"/>
      <c r="BG216" s="1927"/>
    </row>
    <row r="217" spans="2:59" ht="9.9499999999999993" customHeight="1" x14ac:dyDescent="0.2">
      <c r="B217" s="4211"/>
      <c r="C217" s="1923"/>
      <c r="D217" s="1923"/>
      <c r="E217" s="1923"/>
      <c r="F217" s="4196"/>
      <c r="G217" s="1832"/>
      <c r="H217" s="1832"/>
      <c r="I217" s="1832"/>
      <c r="J217" s="4196"/>
      <c r="K217" s="1832"/>
      <c r="L217" s="1832"/>
      <c r="M217" s="1832"/>
      <c r="N217" s="4196"/>
      <c r="O217" s="1832"/>
      <c r="P217" s="1832"/>
      <c r="Q217" s="1832"/>
      <c r="R217" s="4196"/>
      <c r="S217" s="1832"/>
      <c r="T217" s="1832"/>
      <c r="U217" s="1832"/>
      <c r="V217" s="4196"/>
      <c r="W217" s="1832"/>
      <c r="X217" s="1832"/>
      <c r="Y217" s="1832"/>
      <c r="Z217" s="4196"/>
      <c r="AA217" s="1832"/>
      <c r="AB217" s="1832"/>
      <c r="AC217" s="1832"/>
      <c r="AD217" s="4196"/>
      <c r="AE217" s="1832"/>
      <c r="AF217" s="1832"/>
      <c r="AG217" s="1832"/>
      <c r="AH217" s="4196"/>
      <c r="AI217" s="1832"/>
      <c r="AJ217" s="1832"/>
      <c r="AK217" s="1832"/>
      <c r="AL217" s="4196"/>
      <c r="AM217" s="1832"/>
      <c r="AN217" s="1832"/>
      <c r="AO217" s="1832"/>
      <c r="AP217" s="4196"/>
      <c r="AQ217" s="1832"/>
      <c r="AR217" s="1832"/>
      <c r="AS217" s="1832"/>
      <c r="AT217" s="4196"/>
      <c r="AU217" s="1832"/>
      <c r="AV217" s="1832"/>
      <c r="AW217" s="1832"/>
      <c r="AX217" s="4196"/>
      <c r="AY217" s="1832"/>
      <c r="AZ217" s="1832"/>
      <c r="BA217" s="1832"/>
      <c r="BB217" s="4196"/>
      <c r="BC217" s="1832"/>
      <c r="BD217" s="1832"/>
      <c r="BE217" s="1832"/>
      <c r="BF217" s="4196"/>
    </row>
    <row r="218" spans="2:59" ht="5.0999999999999996" customHeight="1" x14ac:dyDescent="0.2">
      <c r="B218" s="1928"/>
      <c r="C218" s="1923"/>
      <c r="D218" s="1923"/>
      <c r="E218" s="1923"/>
      <c r="F218" s="1832"/>
      <c r="G218" s="1832"/>
      <c r="H218" s="1832"/>
      <c r="I218" s="1832"/>
      <c r="J218" s="1832"/>
      <c r="K218" s="1832"/>
      <c r="L218" s="1832"/>
      <c r="M218" s="1832"/>
      <c r="N218" s="1832"/>
      <c r="O218" s="1832"/>
      <c r="P218" s="1832"/>
      <c r="Q218" s="1832"/>
      <c r="R218" s="1832"/>
      <c r="S218" s="1832"/>
      <c r="T218" s="1832"/>
      <c r="U218" s="1832"/>
      <c r="V218" s="1832"/>
      <c r="W218" s="1832"/>
      <c r="X218" s="1832"/>
      <c r="Y218" s="1832"/>
      <c r="Z218" s="1832"/>
      <c r="AA218" s="1832"/>
      <c r="AB218" s="1832"/>
      <c r="AC218" s="1832"/>
      <c r="AD218" s="1832"/>
      <c r="AE218" s="1832"/>
      <c r="AF218" s="1832"/>
      <c r="AG218" s="1832"/>
      <c r="AH218" s="1832"/>
      <c r="AI218" s="1832"/>
      <c r="AJ218" s="1832"/>
      <c r="AK218" s="1832"/>
      <c r="AL218" s="1832"/>
      <c r="AM218" s="1832"/>
      <c r="AN218" s="1832"/>
      <c r="AO218" s="1832"/>
      <c r="AP218" s="1832"/>
      <c r="AQ218" s="1832"/>
      <c r="AR218" s="1832"/>
      <c r="AS218" s="1832"/>
      <c r="AT218" s="1832"/>
      <c r="AU218" s="1832"/>
      <c r="AV218" s="1832"/>
      <c r="AW218" s="1832"/>
      <c r="AX218" s="1832"/>
      <c r="AY218" s="1832"/>
      <c r="AZ218" s="1832"/>
      <c r="BA218" s="1832"/>
      <c r="BB218" s="1832"/>
      <c r="BC218" s="1832"/>
      <c r="BD218" s="1832"/>
      <c r="BE218" s="1832"/>
      <c r="BF218" s="1832"/>
    </row>
    <row r="219" spans="2:59" ht="5.0999999999999996" customHeight="1" x14ac:dyDescent="0.2">
      <c r="B219" s="1929"/>
      <c r="C219" s="1923"/>
      <c r="D219" s="1923"/>
      <c r="E219" s="1923"/>
      <c r="F219" s="1849"/>
      <c r="G219" s="1832"/>
      <c r="H219" s="1832"/>
      <c r="I219" s="1832"/>
      <c r="J219" s="1849"/>
      <c r="K219" s="1832"/>
      <c r="L219" s="1832"/>
      <c r="M219" s="1832"/>
      <c r="N219" s="1849"/>
      <c r="O219" s="1832"/>
      <c r="P219" s="1832"/>
      <c r="Q219" s="1832"/>
      <c r="R219" s="1849"/>
      <c r="S219" s="1832"/>
      <c r="T219" s="1832"/>
      <c r="U219" s="1832"/>
      <c r="V219" s="1849"/>
      <c r="W219" s="1832"/>
      <c r="X219" s="1832"/>
      <c r="Y219" s="1832"/>
      <c r="Z219" s="1849"/>
      <c r="AA219" s="1832"/>
      <c r="AB219" s="1832"/>
      <c r="AC219" s="1832"/>
      <c r="AD219" s="1849"/>
      <c r="AE219" s="1832"/>
      <c r="AF219" s="1832"/>
      <c r="AG219" s="1832"/>
      <c r="AH219" s="1849"/>
      <c r="AI219" s="1832"/>
      <c r="AJ219" s="1832"/>
      <c r="AK219" s="1832"/>
      <c r="AL219" s="1849"/>
      <c r="AM219" s="1832"/>
      <c r="AN219" s="1832"/>
      <c r="AO219" s="1832"/>
      <c r="AP219" s="1849"/>
      <c r="AQ219" s="1832"/>
      <c r="AR219" s="1832"/>
      <c r="AS219" s="1832"/>
      <c r="AT219" s="1849"/>
      <c r="AU219" s="1832"/>
      <c r="AV219" s="1832"/>
      <c r="AW219" s="1832"/>
      <c r="AX219" s="1849"/>
      <c r="AY219" s="1832"/>
      <c r="AZ219" s="1832"/>
      <c r="BA219" s="1832"/>
      <c r="BB219" s="1849"/>
      <c r="BC219" s="1832"/>
      <c r="BD219" s="1832"/>
      <c r="BE219" s="1832"/>
      <c r="BF219" s="1849"/>
    </row>
    <row r="220" spans="2:59" ht="5.0999999999999996" customHeight="1" x14ac:dyDescent="0.2">
      <c r="B220" s="1929"/>
      <c r="C220" s="1923"/>
      <c r="D220" s="1923"/>
      <c r="E220" s="1923"/>
      <c r="F220" s="1849"/>
      <c r="G220" s="1832"/>
      <c r="H220" s="1832"/>
      <c r="I220" s="1832"/>
      <c r="J220" s="1849"/>
      <c r="K220" s="1832"/>
      <c r="L220" s="1832"/>
      <c r="M220" s="1832"/>
      <c r="N220" s="1849"/>
      <c r="O220" s="1832"/>
      <c r="P220" s="1832"/>
      <c r="Q220" s="1832"/>
      <c r="R220" s="1849"/>
      <c r="S220" s="1832"/>
      <c r="T220" s="1832"/>
      <c r="U220" s="1832"/>
      <c r="V220" s="1849"/>
      <c r="W220" s="1832"/>
      <c r="X220" s="1832"/>
      <c r="Y220" s="1832"/>
      <c r="Z220" s="1849"/>
      <c r="AA220" s="1832"/>
      <c r="AB220" s="1832"/>
      <c r="AC220" s="1832"/>
      <c r="AD220" s="1849"/>
      <c r="AE220" s="1832"/>
      <c r="AF220" s="1832"/>
      <c r="AG220" s="1832"/>
      <c r="AH220" s="1849"/>
      <c r="AI220" s="1832"/>
      <c r="AJ220" s="1832"/>
      <c r="AK220" s="1832"/>
      <c r="AL220" s="1849"/>
      <c r="AM220" s="1832"/>
      <c r="AN220" s="1832"/>
      <c r="AO220" s="1832"/>
      <c r="AP220" s="1849"/>
      <c r="AQ220" s="1832"/>
      <c r="AR220" s="1832"/>
      <c r="AS220" s="1832"/>
      <c r="AT220" s="1849"/>
      <c r="AU220" s="1832"/>
      <c r="AV220" s="1832"/>
      <c r="AW220" s="1832"/>
      <c r="AX220" s="1849"/>
      <c r="AY220" s="1832"/>
      <c r="AZ220" s="1832"/>
      <c r="BA220" s="1832"/>
      <c r="BB220" s="1849"/>
      <c r="BC220" s="1832"/>
      <c r="BD220" s="1832"/>
      <c r="BE220" s="1832"/>
      <c r="BF220" s="1849"/>
    </row>
    <row r="221" spans="2:59" ht="9.9499999999999993" customHeight="1" x14ac:dyDescent="0.2">
      <c r="B221" s="4209">
        <v>33</v>
      </c>
      <c r="C221" s="1923"/>
      <c r="D221" s="1923"/>
      <c r="E221" s="1923"/>
      <c r="F221" s="4194"/>
      <c r="G221" s="1832"/>
      <c r="H221" s="1832"/>
      <c r="I221" s="1832"/>
      <c r="J221" s="4194"/>
      <c r="K221" s="1832"/>
      <c r="L221" s="1832"/>
      <c r="M221" s="1832"/>
      <c r="N221" s="4194"/>
      <c r="O221" s="1832"/>
      <c r="P221" s="1832"/>
      <c r="Q221" s="1832"/>
      <c r="R221" s="4194"/>
      <c r="S221" s="1832"/>
      <c r="T221" s="1832"/>
      <c r="U221" s="1832"/>
      <c r="V221" s="4194"/>
      <c r="W221" s="1832"/>
      <c r="X221" s="1832"/>
      <c r="Y221" s="1832"/>
      <c r="Z221" s="4194"/>
      <c r="AA221" s="1832"/>
      <c r="AB221" s="1832"/>
      <c r="AC221" s="1832"/>
      <c r="AD221" s="4194"/>
      <c r="AE221" s="1832"/>
      <c r="AF221" s="1832"/>
      <c r="AG221" s="1832"/>
      <c r="AH221" s="4194"/>
      <c r="AI221" s="1832"/>
      <c r="AJ221" s="1832"/>
      <c r="AK221" s="1832"/>
      <c r="AL221" s="4194"/>
      <c r="AM221" s="1832"/>
      <c r="AN221" s="1832"/>
      <c r="AO221" s="1832"/>
      <c r="AP221" s="4194"/>
      <c r="AQ221" s="1832"/>
      <c r="AR221" s="1832"/>
      <c r="AS221" s="1832"/>
      <c r="AT221" s="4194"/>
      <c r="AU221" s="1832"/>
      <c r="AV221" s="1832"/>
      <c r="AW221" s="1832"/>
      <c r="AX221" s="4194"/>
      <c r="AY221" s="1832"/>
      <c r="AZ221" s="1832"/>
      <c r="BA221" s="1832"/>
      <c r="BB221" s="4194"/>
      <c r="BC221" s="1832"/>
      <c r="BD221" s="1832"/>
      <c r="BE221" s="1832"/>
      <c r="BF221" s="4194"/>
    </row>
    <row r="222" spans="2:59" ht="5.0999999999999996" customHeight="1" x14ac:dyDescent="0.2">
      <c r="B222" s="4210"/>
      <c r="C222" s="1924"/>
      <c r="D222" s="1924"/>
      <c r="E222" s="1924"/>
      <c r="F222" s="4195"/>
      <c r="G222" s="1832"/>
      <c r="H222" s="1926"/>
      <c r="I222" s="1832"/>
      <c r="J222" s="4195"/>
      <c r="K222" s="1832"/>
      <c r="L222" s="1926"/>
      <c r="M222" s="1832"/>
      <c r="N222" s="4195"/>
      <c r="O222" s="1832"/>
      <c r="P222" s="1926"/>
      <c r="Q222" s="1832"/>
      <c r="R222" s="4195"/>
      <c r="S222" s="1832"/>
      <c r="T222" s="1926"/>
      <c r="U222" s="1832"/>
      <c r="V222" s="4195"/>
      <c r="W222" s="1832"/>
      <c r="X222" s="1926"/>
      <c r="Y222" s="1832"/>
      <c r="Z222" s="4195"/>
      <c r="AA222" s="1832"/>
      <c r="AB222" s="1926"/>
      <c r="AC222" s="1832"/>
      <c r="AD222" s="4195"/>
      <c r="AE222" s="1832"/>
      <c r="AF222" s="1926"/>
      <c r="AG222" s="1832"/>
      <c r="AH222" s="4195"/>
      <c r="AI222" s="1832"/>
      <c r="AJ222" s="1926"/>
      <c r="AK222" s="1832"/>
      <c r="AL222" s="4195"/>
      <c r="AM222" s="1832"/>
      <c r="AN222" s="1926"/>
      <c r="AO222" s="1832"/>
      <c r="AP222" s="4195"/>
      <c r="AQ222" s="1832"/>
      <c r="AR222" s="1926"/>
      <c r="AS222" s="1832"/>
      <c r="AT222" s="4195"/>
      <c r="AU222" s="1832"/>
      <c r="AV222" s="1926"/>
      <c r="AW222" s="1832"/>
      <c r="AX222" s="4195"/>
      <c r="AY222" s="1832"/>
      <c r="AZ222" s="1926"/>
      <c r="BA222" s="1832"/>
      <c r="BB222" s="4195"/>
      <c r="BC222" s="1832"/>
      <c r="BD222" s="1926"/>
      <c r="BE222" s="1832"/>
      <c r="BF222" s="4195"/>
      <c r="BG222" s="1927"/>
    </row>
    <row r="223" spans="2:59" ht="9.9499999999999993" customHeight="1" x14ac:dyDescent="0.2">
      <c r="B223" s="4211"/>
      <c r="C223" s="1923"/>
      <c r="D223" s="1923"/>
      <c r="E223" s="1923"/>
      <c r="F223" s="4196"/>
      <c r="G223" s="1832"/>
      <c r="H223" s="1832"/>
      <c r="I223" s="1832"/>
      <c r="J223" s="4196"/>
      <c r="K223" s="1832"/>
      <c r="L223" s="1832"/>
      <c r="M223" s="1832"/>
      <c r="N223" s="4196"/>
      <c r="O223" s="1832"/>
      <c r="P223" s="1832"/>
      <c r="Q223" s="1832"/>
      <c r="R223" s="4196"/>
      <c r="S223" s="1832"/>
      <c r="T223" s="1832"/>
      <c r="U223" s="1832"/>
      <c r="V223" s="4196"/>
      <c r="W223" s="1832"/>
      <c r="X223" s="1832"/>
      <c r="Y223" s="1832"/>
      <c r="Z223" s="4196"/>
      <c r="AA223" s="1832"/>
      <c r="AB223" s="1832"/>
      <c r="AC223" s="1832"/>
      <c r="AD223" s="4196"/>
      <c r="AE223" s="1832"/>
      <c r="AF223" s="1832"/>
      <c r="AG223" s="1832"/>
      <c r="AH223" s="4196"/>
      <c r="AI223" s="1832"/>
      <c r="AJ223" s="1832"/>
      <c r="AK223" s="1832"/>
      <c r="AL223" s="4196"/>
      <c r="AM223" s="1832"/>
      <c r="AN223" s="1832"/>
      <c r="AO223" s="1832"/>
      <c r="AP223" s="4196"/>
      <c r="AQ223" s="1832"/>
      <c r="AR223" s="1832"/>
      <c r="AS223" s="1832"/>
      <c r="AT223" s="4196"/>
      <c r="AU223" s="1832"/>
      <c r="AV223" s="1832"/>
      <c r="AW223" s="1832"/>
      <c r="AX223" s="4196"/>
      <c r="AY223" s="1832"/>
      <c r="AZ223" s="1832"/>
      <c r="BA223" s="1832"/>
      <c r="BB223" s="4196"/>
      <c r="BC223" s="1832"/>
      <c r="BD223" s="1832"/>
      <c r="BE223" s="1832"/>
      <c r="BF223" s="4196"/>
    </row>
    <row r="224" spans="2:59" ht="0.75" customHeight="1" x14ac:dyDescent="0.2">
      <c r="B224" s="1928"/>
      <c r="C224" s="1923"/>
      <c r="D224" s="1923"/>
      <c r="E224" s="1923"/>
      <c r="F224" s="1832"/>
      <c r="G224" s="1832"/>
      <c r="H224" s="1832"/>
      <c r="I224" s="1832"/>
      <c r="J224" s="1832"/>
      <c r="K224" s="1832"/>
      <c r="L224" s="1832"/>
      <c r="M224" s="1832"/>
      <c r="N224" s="1832"/>
      <c r="O224" s="1832"/>
      <c r="P224" s="1832"/>
      <c r="Q224" s="1832"/>
      <c r="R224" s="1832"/>
      <c r="S224" s="1832"/>
      <c r="T224" s="1832"/>
      <c r="U224" s="1832"/>
      <c r="V224" s="1832"/>
      <c r="W224" s="1832"/>
      <c r="X224" s="1832"/>
      <c r="Y224" s="1832"/>
      <c r="Z224" s="1832"/>
      <c r="AA224" s="1832"/>
      <c r="AB224" s="1832"/>
      <c r="AC224" s="1832"/>
      <c r="AD224" s="1832"/>
      <c r="AE224" s="1832"/>
      <c r="AF224" s="1832"/>
      <c r="AG224" s="1832"/>
      <c r="AH224" s="1832"/>
      <c r="AI224" s="1832"/>
      <c r="AJ224" s="1832"/>
      <c r="AK224" s="1832"/>
      <c r="AL224" s="1832"/>
      <c r="AM224" s="1832"/>
      <c r="AN224" s="1832"/>
      <c r="AO224" s="1832"/>
      <c r="AP224" s="1832"/>
      <c r="AQ224" s="1832"/>
      <c r="AR224" s="1832"/>
      <c r="AS224" s="1832"/>
      <c r="AT224" s="1832"/>
      <c r="AU224" s="1832"/>
      <c r="AV224" s="1832"/>
      <c r="AW224" s="1832"/>
      <c r="AX224" s="1832"/>
      <c r="AY224" s="1832"/>
      <c r="AZ224" s="1832"/>
      <c r="BA224" s="1832"/>
      <c r="BB224" s="1832"/>
      <c r="BC224" s="1832"/>
      <c r="BD224" s="1832"/>
      <c r="BE224" s="1832"/>
      <c r="BF224" s="1832"/>
    </row>
    <row r="225" spans="2:59" ht="5.0999999999999996" customHeight="1" x14ac:dyDescent="0.2">
      <c r="B225" s="1929"/>
      <c r="C225" s="1923"/>
      <c r="D225" s="1923"/>
      <c r="E225" s="1923"/>
      <c r="F225" s="1849"/>
      <c r="G225" s="1832"/>
      <c r="H225" s="1832"/>
      <c r="I225" s="1832"/>
      <c r="J225" s="1849"/>
      <c r="K225" s="1832"/>
      <c r="L225" s="1832"/>
      <c r="M225" s="1832"/>
      <c r="N225" s="1849"/>
      <c r="O225" s="1832"/>
      <c r="P225" s="1832"/>
      <c r="Q225" s="1832"/>
      <c r="R225" s="1849"/>
      <c r="S225" s="1832"/>
      <c r="T225" s="1832"/>
      <c r="U225" s="1832"/>
      <c r="V225" s="1849"/>
      <c r="W225" s="1832"/>
      <c r="X225" s="1832"/>
      <c r="Y225" s="1832"/>
      <c r="Z225" s="1849"/>
      <c r="AA225" s="1832"/>
      <c r="AB225" s="1832"/>
      <c r="AC225" s="1832"/>
      <c r="AD225" s="1849"/>
      <c r="AE225" s="1832"/>
      <c r="AF225" s="1832"/>
      <c r="AG225" s="1832"/>
      <c r="AH225" s="1849"/>
      <c r="AI225" s="1832"/>
      <c r="AJ225" s="1832"/>
      <c r="AK225" s="1832"/>
      <c r="AL225" s="1849"/>
      <c r="AM225" s="1832"/>
      <c r="AN225" s="1832"/>
      <c r="AO225" s="1832"/>
      <c r="AP225" s="1849"/>
      <c r="AQ225" s="1832"/>
      <c r="AR225" s="1832"/>
      <c r="AS225" s="1832"/>
      <c r="AT225" s="1849"/>
      <c r="AU225" s="1832"/>
      <c r="AV225" s="1832"/>
      <c r="AW225" s="1832"/>
      <c r="AX225" s="1849"/>
      <c r="AY225" s="1832"/>
      <c r="AZ225" s="1832"/>
      <c r="BA225" s="1832"/>
      <c r="BB225" s="1849"/>
      <c r="BC225" s="1832"/>
      <c r="BD225" s="1832"/>
      <c r="BE225" s="1832"/>
      <c r="BF225" s="1849"/>
    </row>
    <row r="226" spans="2:59" ht="5.0999999999999996" customHeight="1" x14ac:dyDescent="0.2">
      <c r="B226" s="1929"/>
      <c r="C226" s="1923"/>
      <c r="D226" s="1923"/>
      <c r="E226" s="1923"/>
      <c r="F226" s="1849"/>
      <c r="G226" s="1832"/>
      <c r="H226" s="1832"/>
      <c r="I226" s="1832"/>
      <c r="J226" s="1849"/>
      <c r="K226" s="1832"/>
      <c r="L226" s="1832"/>
      <c r="M226" s="1832"/>
      <c r="N226" s="1849"/>
      <c r="O226" s="1832"/>
      <c r="P226" s="1832"/>
      <c r="Q226" s="1832"/>
      <c r="R226" s="1849"/>
      <c r="S226" s="1832"/>
      <c r="T226" s="1832"/>
      <c r="U226" s="1832"/>
      <c r="V226" s="1849"/>
      <c r="W226" s="1832"/>
      <c r="X226" s="1832"/>
      <c r="Y226" s="1832"/>
      <c r="Z226" s="1849"/>
      <c r="AA226" s="1832"/>
      <c r="AB226" s="1832"/>
      <c r="AC226" s="1832"/>
      <c r="AD226" s="1849"/>
      <c r="AE226" s="1832"/>
      <c r="AF226" s="1832"/>
      <c r="AG226" s="1832"/>
      <c r="AH226" s="1849"/>
      <c r="AI226" s="1832"/>
      <c r="AJ226" s="1832"/>
      <c r="AK226" s="1832"/>
      <c r="AL226" s="1849"/>
      <c r="AM226" s="1832"/>
      <c r="AN226" s="1832"/>
      <c r="AO226" s="1832"/>
      <c r="AP226" s="1849"/>
      <c r="AQ226" s="1832"/>
      <c r="AR226" s="1832"/>
      <c r="AS226" s="1832"/>
      <c r="AT226" s="1849"/>
      <c r="AU226" s="1832"/>
      <c r="AV226" s="1832"/>
      <c r="AW226" s="1832"/>
      <c r="AX226" s="1849"/>
      <c r="AY226" s="1832"/>
      <c r="AZ226" s="1832"/>
      <c r="BA226" s="1832"/>
      <c r="BB226" s="1849"/>
      <c r="BC226" s="1832"/>
      <c r="BD226" s="1832"/>
      <c r="BE226" s="1832"/>
      <c r="BF226" s="1849"/>
    </row>
    <row r="227" spans="2:59" ht="9.9499999999999993" customHeight="1" x14ac:dyDescent="0.2">
      <c r="B227" s="4209">
        <v>34</v>
      </c>
      <c r="C227" s="1923"/>
      <c r="D227" s="1923"/>
      <c r="E227" s="1923"/>
      <c r="F227" s="4194"/>
      <c r="G227" s="1832"/>
      <c r="H227" s="1832"/>
      <c r="I227" s="1832"/>
      <c r="J227" s="4194"/>
      <c r="K227" s="1832"/>
      <c r="L227" s="1832"/>
      <c r="M227" s="1832"/>
      <c r="N227" s="4194"/>
      <c r="O227" s="1832"/>
      <c r="P227" s="1832"/>
      <c r="Q227" s="1832"/>
      <c r="R227" s="4194"/>
      <c r="S227" s="1832"/>
      <c r="T227" s="1832"/>
      <c r="U227" s="1832"/>
      <c r="V227" s="4194"/>
      <c r="W227" s="1832"/>
      <c r="X227" s="1832"/>
      <c r="Y227" s="1832"/>
      <c r="Z227" s="4194"/>
      <c r="AA227" s="1832"/>
      <c r="AB227" s="1832"/>
      <c r="AC227" s="1832"/>
      <c r="AD227" s="4194"/>
      <c r="AE227" s="1832"/>
      <c r="AF227" s="1832"/>
      <c r="AG227" s="1832"/>
      <c r="AH227" s="4194"/>
      <c r="AI227" s="1832"/>
      <c r="AJ227" s="1832"/>
      <c r="AK227" s="1832"/>
      <c r="AL227" s="4194"/>
      <c r="AM227" s="1832"/>
      <c r="AN227" s="1832"/>
      <c r="AO227" s="1832"/>
      <c r="AP227" s="4194"/>
      <c r="AQ227" s="1832"/>
      <c r="AR227" s="1832"/>
      <c r="AS227" s="1832"/>
      <c r="AT227" s="4194"/>
      <c r="AU227" s="1832"/>
      <c r="AV227" s="1832"/>
      <c r="AW227" s="1832"/>
      <c r="AX227" s="4194"/>
      <c r="AY227" s="1832"/>
      <c r="AZ227" s="1832"/>
      <c r="BA227" s="1832"/>
      <c r="BB227" s="4194"/>
      <c r="BC227" s="1832"/>
      <c r="BD227" s="1832"/>
      <c r="BE227" s="1832"/>
      <c r="BF227" s="4194"/>
    </row>
    <row r="228" spans="2:59" ht="5.0999999999999996" customHeight="1" x14ac:dyDescent="0.2">
      <c r="B228" s="4210"/>
      <c r="C228" s="1924"/>
      <c r="D228" s="1924"/>
      <c r="E228" s="1924"/>
      <c r="F228" s="4195"/>
      <c r="G228" s="1832"/>
      <c r="H228" s="1926"/>
      <c r="I228" s="1832"/>
      <c r="J228" s="4195"/>
      <c r="K228" s="1832"/>
      <c r="L228" s="1926"/>
      <c r="M228" s="1832"/>
      <c r="N228" s="4195"/>
      <c r="O228" s="1832"/>
      <c r="P228" s="1926"/>
      <c r="Q228" s="1832"/>
      <c r="R228" s="4195"/>
      <c r="S228" s="1832"/>
      <c r="T228" s="1926"/>
      <c r="U228" s="1832"/>
      <c r="V228" s="4195"/>
      <c r="W228" s="1832"/>
      <c r="X228" s="1926"/>
      <c r="Y228" s="1832"/>
      <c r="Z228" s="4195"/>
      <c r="AA228" s="1832"/>
      <c r="AB228" s="1926"/>
      <c r="AC228" s="1832"/>
      <c r="AD228" s="4195"/>
      <c r="AE228" s="1832"/>
      <c r="AF228" s="1926"/>
      <c r="AG228" s="1832"/>
      <c r="AH228" s="4195"/>
      <c r="AI228" s="1832"/>
      <c r="AJ228" s="1926"/>
      <c r="AK228" s="1832"/>
      <c r="AL228" s="4195"/>
      <c r="AM228" s="1832"/>
      <c r="AN228" s="1926"/>
      <c r="AO228" s="1832"/>
      <c r="AP228" s="4195"/>
      <c r="AQ228" s="1832"/>
      <c r="AR228" s="1926"/>
      <c r="AS228" s="1832"/>
      <c r="AT228" s="4195"/>
      <c r="AU228" s="1832"/>
      <c r="AV228" s="1926"/>
      <c r="AW228" s="1832"/>
      <c r="AX228" s="4195"/>
      <c r="AY228" s="1832"/>
      <c r="AZ228" s="1926"/>
      <c r="BA228" s="1832"/>
      <c r="BB228" s="4195"/>
      <c r="BC228" s="1832"/>
      <c r="BD228" s="1926"/>
      <c r="BE228" s="1832"/>
      <c r="BF228" s="4195"/>
      <c r="BG228" s="1927"/>
    </row>
    <row r="229" spans="2:59" ht="9.9499999999999993" customHeight="1" x14ac:dyDescent="0.2">
      <c r="B229" s="4211"/>
      <c r="C229" s="1923"/>
      <c r="D229" s="1923"/>
      <c r="E229" s="1923"/>
      <c r="F229" s="4196"/>
      <c r="G229" s="1832"/>
      <c r="H229" s="1832"/>
      <c r="I229" s="1832"/>
      <c r="J229" s="4196"/>
      <c r="K229" s="1832"/>
      <c r="L229" s="1832"/>
      <c r="M229" s="1832"/>
      <c r="N229" s="4196"/>
      <c r="O229" s="1832"/>
      <c r="P229" s="1832"/>
      <c r="Q229" s="1832"/>
      <c r="R229" s="4196"/>
      <c r="S229" s="1832"/>
      <c r="T229" s="1832"/>
      <c r="U229" s="1832"/>
      <c r="V229" s="4196"/>
      <c r="W229" s="1832"/>
      <c r="X229" s="1832"/>
      <c r="Y229" s="1832"/>
      <c r="Z229" s="4196"/>
      <c r="AA229" s="1832"/>
      <c r="AB229" s="1832"/>
      <c r="AC229" s="1832"/>
      <c r="AD229" s="4196"/>
      <c r="AE229" s="1832"/>
      <c r="AF229" s="1832"/>
      <c r="AG229" s="1832"/>
      <c r="AH229" s="4196"/>
      <c r="AI229" s="1832"/>
      <c r="AJ229" s="1832"/>
      <c r="AK229" s="1832"/>
      <c r="AL229" s="4196"/>
      <c r="AM229" s="1832"/>
      <c r="AN229" s="1832"/>
      <c r="AO229" s="1832"/>
      <c r="AP229" s="4196"/>
      <c r="AQ229" s="1832"/>
      <c r="AR229" s="1832"/>
      <c r="AS229" s="1832"/>
      <c r="AT229" s="4196"/>
      <c r="AU229" s="1832"/>
      <c r="AV229" s="1832"/>
      <c r="AW229" s="1832"/>
      <c r="AX229" s="4196"/>
      <c r="AY229" s="1832"/>
      <c r="AZ229" s="1832"/>
      <c r="BA229" s="1832"/>
      <c r="BB229" s="4196"/>
      <c r="BC229" s="1832"/>
      <c r="BD229" s="1832"/>
      <c r="BE229" s="1832"/>
      <c r="BF229" s="4196"/>
    </row>
    <row r="230" spans="2:59" ht="5.0999999999999996" customHeight="1" x14ac:dyDescent="0.2">
      <c r="B230" s="1928"/>
      <c r="C230" s="1923"/>
      <c r="D230" s="1923"/>
      <c r="E230" s="1923"/>
      <c r="F230" s="1832"/>
      <c r="G230" s="1832"/>
      <c r="H230" s="1832"/>
      <c r="I230" s="1832"/>
      <c r="J230" s="1832"/>
      <c r="K230" s="1832"/>
      <c r="L230" s="1832"/>
      <c r="M230" s="1832"/>
      <c r="N230" s="1832"/>
      <c r="O230" s="1832"/>
      <c r="P230" s="1832"/>
      <c r="Q230" s="1832"/>
      <c r="R230" s="1832"/>
      <c r="S230" s="1832"/>
      <c r="T230" s="1832"/>
      <c r="U230" s="1832"/>
      <c r="V230" s="1832"/>
      <c r="W230" s="1832"/>
      <c r="X230" s="1832"/>
      <c r="Y230" s="1832"/>
      <c r="Z230" s="1832"/>
      <c r="AA230" s="1832"/>
      <c r="AB230" s="1832"/>
      <c r="AC230" s="1832"/>
      <c r="AD230" s="1832"/>
      <c r="AE230" s="1832"/>
      <c r="AF230" s="1832"/>
      <c r="AG230" s="1832"/>
      <c r="AH230" s="1832"/>
      <c r="AI230" s="1832"/>
      <c r="AJ230" s="1832"/>
      <c r="AK230" s="1832"/>
      <c r="AL230" s="1832"/>
      <c r="AM230" s="1832"/>
      <c r="AN230" s="1832"/>
      <c r="AO230" s="1832"/>
      <c r="AP230" s="1832"/>
      <c r="AQ230" s="1832"/>
      <c r="AR230" s="1832"/>
      <c r="AS230" s="1832"/>
      <c r="AT230" s="1832"/>
      <c r="AU230" s="1832"/>
      <c r="AV230" s="1832"/>
      <c r="AW230" s="1832"/>
      <c r="AX230" s="1832"/>
      <c r="AY230" s="1832"/>
      <c r="AZ230" s="1832"/>
      <c r="BA230" s="1832"/>
      <c r="BB230" s="1832"/>
      <c r="BC230" s="1832"/>
      <c r="BD230" s="1832"/>
      <c r="BE230" s="1832"/>
      <c r="BF230" s="1832"/>
    </row>
    <row r="231" spans="2:59" ht="5.0999999999999996" customHeight="1" x14ac:dyDescent="0.2">
      <c r="B231" s="1929"/>
      <c r="C231" s="1923"/>
      <c r="D231" s="1923"/>
      <c r="E231" s="1923"/>
      <c r="F231" s="1849"/>
      <c r="G231" s="1832"/>
      <c r="H231" s="1832"/>
      <c r="I231" s="1832"/>
      <c r="J231" s="1849"/>
      <c r="K231" s="1832"/>
      <c r="L231" s="1832"/>
      <c r="M231" s="1832"/>
      <c r="N231" s="1849"/>
      <c r="O231" s="1832"/>
      <c r="P231" s="1832"/>
      <c r="Q231" s="1832"/>
      <c r="R231" s="1849"/>
      <c r="S231" s="1832"/>
      <c r="T231" s="1832"/>
      <c r="U231" s="1832"/>
      <c r="V231" s="1849"/>
      <c r="W231" s="1832"/>
      <c r="X231" s="1832"/>
      <c r="Y231" s="1832"/>
      <c r="Z231" s="1849"/>
      <c r="AA231" s="1832"/>
      <c r="AB231" s="1832"/>
      <c r="AC231" s="1832"/>
      <c r="AD231" s="1849"/>
      <c r="AE231" s="1832"/>
      <c r="AF231" s="1832"/>
      <c r="AG231" s="1832"/>
      <c r="AH231" s="1849"/>
      <c r="AI231" s="1832"/>
      <c r="AJ231" s="1832"/>
      <c r="AK231" s="1832"/>
      <c r="AL231" s="1849"/>
      <c r="AM231" s="1832"/>
      <c r="AN231" s="1832"/>
      <c r="AO231" s="1832"/>
      <c r="AP231" s="1849"/>
      <c r="AQ231" s="1832"/>
      <c r="AR231" s="1832"/>
      <c r="AS231" s="1832"/>
      <c r="AT231" s="1849"/>
      <c r="AU231" s="1832"/>
      <c r="AV231" s="1832"/>
      <c r="AW231" s="1832"/>
      <c r="AX231" s="1849"/>
      <c r="AY231" s="1832"/>
      <c r="AZ231" s="1832"/>
      <c r="BA231" s="1832"/>
      <c r="BB231" s="1849"/>
      <c r="BC231" s="1832"/>
      <c r="BD231" s="1832"/>
      <c r="BE231" s="1832"/>
      <c r="BF231" s="1849"/>
    </row>
    <row r="232" spans="2:59" ht="5.0999999999999996" customHeight="1" x14ac:dyDescent="0.2">
      <c r="B232" s="1929"/>
      <c r="C232" s="1923"/>
      <c r="D232" s="1923"/>
      <c r="E232" s="1923"/>
      <c r="F232" s="1849"/>
      <c r="G232" s="1832"/>
      <c r="H232" s="1832"/>
      <c r="I232" s="1832"/>
      <c r="J232" s="1849"/>
      <c r="K232" s="1832"/>
      <c r="L232" s="1832"/>
      <c r="M232" s="1832"/>
      <c r="N232" s="1849"/>
      <c r="O232" s="1832"/>
      <c r="P232" s="1832"/>
      <c r="Q232" s="1832"/>
      <c r="R232" s="1849"/>
      <c r="S232" s="1832"/>
      <c r="T232" s="1832"/>
      <c r="U232" s="1832"/>
      <c r="V232" s="1849"/>
      <c r="W232" s="1832"/>
      <c r="X232" s="1832"/>
      <c r="Y232" s="1832"/>
      <c r="Z232" s="1849"/>
      <c r="AA232" s="1832"/>
      <c r="AB232" s="1832"/>
      <c r="AC232" s="1832"/>
      <c r="AD232" s="1849"/>
      <c r="AE232" s="1832"/>
      <c r="AF232" s="1832"/>
      <c r="AG232" s="1832"/>
      <c r="AH232" s="1849"/>
      <c r="AI232" s="1832"/>
      <c r="AJ232" s="1832"/>
      <c r="AK232" s="1832"/>
      <c r="AL232" s="1849"/>
      <c r="AM232" s="1832"/>
      <c r="AN232" s="1832"/>
      <c r="AO232" s="1832"/>
      <c r="AP232" s="1849"/>
      <c r="AQ232" s="1832"/>
      <c r="AR232" s="1832"/>
      <c r="AS232" s="1832"/>
      <c r="AT232" s="1849"/>
      <c r="AU232" s="1832"/>
      <c r="AV232" s="1832"/>
      <c r="AW232" s="1832"/>
      <c r="AX232" s="1849"/>
      <c r="AY232" s="1832"/>
      <c r="AZ232" s="1832"/>
      <c r="BA232" s="1832"/>
      <c r="BB232" s="1849"/>
      <c r="BC232" s="1832"/>
      <c r="BD232" s="1832"/>
      <c r="BE232" s="1832"/>
      <c r="BF232" s="1849"/>
    </row>
    <row r="233" spans="2:59" ht="9.9499999999999993" customHeight="1" x14ac:dyDescent="0.2">
      <c r="B233" s="4209">
        <v>35</v>
      </c>
      <c r="C233" s="1923"/>
      <c r="D233" s="1923"/>
      <c r="E233" s="1923"/>
      <c r="F233" s="4194"/>
      <c r="G233" s="1832"/>
      <c r="H233" s="1832"/>
      <c r="I233" s="1832"/>
      <c r="J233" s="4194"/>
      <c r="K233" s="1832"/>
      <c r="L233" s="1832"/>
      <c r="M233" s="1832"/>
      <c r="N233" s="4194"/>
      <c r="O233" s="1832"/>
      <c r="P233" s="1832"/>
      <c r="Q233" s="1832"/>
      <c r="R233" s="4194"/>
      <c r="S233" s="1832"/>
      <c r="T233" s="1832"/>
      <c r="U233" s="1832"/>
      <c r="V233" s="4194"/>
      <c r="W233" s="1832"/>
      <c r="X233" s="1832"/>
      <c r="Y233" s="1832"/>
      <c r="Z233" s="4194"/>
      <c r="AA233" s="1832"/>
      <c r="AB233" s="1832"/>
      <c r="AC233" s="1832"/>
      <c r="AD233" s="4194"/>
      <c r="AE233" s="1832"/>
      <c r="AF233" s="1832"/>
      <c r="AG233" s="1832"/>
      <c r="AH233" s="4194"/>
      <c r="AI233" s="1832"/>
      <c r="AJ233" s="1832"/>
      <c r="AK233" s="1832"/>
      <c r="AL233" s="4194"/>
      <c r="AM233" s="1832"/>
      <c r="AN233" s="1832"/>
      <c r="AO233" s="1832"/>
      <c r="AP233" s="4194"/>
      <c r="AQ233" s="1832"/>
      <c r="AR233" s="1832"/>
      <c r="AS233" s="1832"/>
      <c r="AT233" s="4194"/>
      <c r="AU233" s="1832"/>
      <c r="AV233" s="1832"/>
      <c r="AW233" s="1832"/>
      <c r="AX233" s="4194"/>
      <c r="AY233" s="1832"/>
      <c r="AZ233" s="1832"/>
      <c r="BA233" s="1832"/>
      <c r="BB233" s="4194"/>
      <c r="BC233" s="1832"/>
      <c r="BD233" s="1832"/>
      <c r="BE233" s="1832"/>
      <c r="BF233" s="4194"/>
    </row>
    <row r="234" spans="2:59" ht="5.0999999999999996" customHeight="1" x14ac:dyDescent="0.2">
      <c r="B234" s="4210"/>
      <c r="C234" s="1924"/>
      <c r="D234" s="1924"/>
      <c r="E234" s="1924"/>
      <c r="F234" s="4195"/>
      <c r="G234" s="1832"/>
      <c r="H234" s="1926"/>
      <c r="I234" s="1832"/>
      <c r="J234" s="4195"/>
      <c r="K234" s="1832"/>
      <c r="L234" s="1926"/>
      <c r="M234" s="1832"/>
      <c r="N234" s="4195"/>
      <c r="O234" s="1832"/>
      <c r="P234" s="1926"/>
      <c r="Q234" s="1832"/>
      <c r="R234" s="4195"/>
      <c r="S234" s="1832"/>
      <c r="T234" s="1926"/>
      <c r="U234" s="1832"/>
      <c r="V234" s="4195"/>
      <c r="W234" s="1832"/>
      <c r="X234" s="1926"/>
      <c r="Y234" s="1832"/>
      <c r="Z234" s="4195"/>
      <c r="AA234" s="1832"/>
      <c r="AB234" s="1926"/>
      <c r="AC234" s="1832"/>
      <c r="AD234" s="4195"/>
      <c r="AE234" s="1832"/>
      <c r="AF234" s="1926"/>
      <c r="AG234" s="1832"/>
      <c r="AH234" s="4195"/>
      <c r="AI234" s="1832"/>
      <c r="AJ234" s="1926"/>
      <c r="AK234" s="1832"/>
      <c r="AL234" s="4195"/>
      <c r="AM234" s="1832"/>
      <c r="AN234" s="1926"/>
      <c r="AO234" s="1832"/>
      <c r="AP234" s="4195"/>
      <c r="AQ234" s="1832"/>
      <c r="AR234" s="1926"/>
      <c r="AS234" s="1832"/>
      <c r="AT234" s="4195"/>
      <c r="AU234" s="1832"/>
      <c r="AV234" s="1926"/>
      <c r="AW234" s="1832"/>
      <c r="AX234" s="4195"/>
      <c r="AY234" s="1832"/>
      <c r="AZ234" s="1926"/>
      <c r="BA234" s="1832"/>
      <c r="BB234" s="4195"/>
      <c r="BC234" s="1832"/>
      <c r="BD234" s="1926"/>
      <c r="BE234" s="1832"/>
      <c r="BF234" s="4195"/>
      <c r="BG234" s="1927"/>
    </row>
    <row r="235" spans="2:59" ht="9.9499999999999993" customHeight="1" x14ac:dyDescent="0.2">
      <c r="B235" s="4211"/>
      <c r="C235" s="1923"/>
      <c r="D235" s="1923"/>
      <c r="E235" s="1923"/>
      <c r="F235" s="4196"/>
      <c r="G235" s="1832"/>
      <c r="H235" s="1832"/>
      <c r="I235" s="1832"/>
      <c r="J235" s="4196"/>
      <c r="K235" s="1832"/>
      <c r="L235" s="1832"/>
      <c r="M235" s="1832"/>
      <c r="N235" s="4196"/>
      <c r="O235" s="1832"/>
      <c r="P235" s="1832"/>
      <c r="Q235" s="1832"/>
      <c r="R235" s="4196"/>
      <c r="S235" s="1832"/>
      <c r="T235" s="1832"/>
      <c r="U235" s="1832"/>
      <c r="V235" s="4196"/>
      <c r="W235" s="1832"/>
      <c r="X235" s="1832"/>
      <c r="Y235" s="1832"/>
      <c r="Z235" s="4196"/>
      <c r="AA235" s="1832"/>
      <c r="AB235" s="1832"/>
      <c r="AC235" s="1832"/>
      <c r="AD235" s="4196"/>
      <c r="AE235" s="1832"/>
      <c r="AF235" s="1832"/>
      <c r="AG235" s="1832"/>
      <c r="AH235" s="4196"/>
      <c r="AI235" s="1832"/>
      <c r="AJ235" s="1832"/>
      <c r="AK235" s="1832"/>
      <c r="AL235" s="4196"/>
      <c r="AM235" s="1832"/>
      <c r="AN235" s="1832"/>
      <c r="AO235" s="1832"/>
      <c r="AP235" s="4196"/>
      <c r="AQ235" s="1832"/>
      <c r="AR235" s="1832"/>
      <c r="AS235" s="1832"/>
      <c r="AT235" s="4196"/>
      <c r="AU235" s="1832"/>
      <c r="AV235" s="1832"/>
      <c r="AW235" s="1832"/>
      <c r="AX235" s="4196"/>
      <c r="AY235" s="1832"/>
      <c r="AZ235" s="1832"/>
      <c r="BA235" s="1832"/>
      <c r="BB235" s="4196"/>
      <c r="BC235" s="1832"/>
      <c r="BD235" s="1832"/>
      <c r="BE235" s="1832"/>
      <c r="BF235" s="4196"/>
    </row>
    <row r="236" spans="2:59" ht="5.0999999999999996" customHeight="1" x14ac:dyDescent="0.2">
      <c r="B236" s="1928"/>
      <c r="C236" s="1923"/>
      <c r="D236" s="1923"/>
      <c r="E236" s="1923"/>
      <c r="F236" s="1832"/>
      <c r="G236" s="1832"/>
      <c r="H236" s="1832"/>
      <c r="I236" s="1832"/>
      <c r="J236" s="1832"/>
      <c r="K236" s="1832"/>
      <c r="L236" s="1832"/>
      <c r="M236" s="1832"/>
      <c r="N236" s="1832"/>
      <c r="O236" s="1832"/>
      <c r="P236" s="1832"/>
      <c r="Q236" s="1832"/>
      <c r="R236" s="1832"/>
      <c r="S236" s="1832"/>
      <c r="T236" s="1832"/>
      <c r="U236" s="1832"/>
      <c r="V236" s="1832"/>
      <c r="W236" s="1832"/>
      <c r="X236" s="1832"/>
      <c r="Y236" s="1832"/>
      <c r="Z236" s="1832"/>
      <c r="AA236" s="1832"/>
      <c r="AB236" s="1832"/>
      <c r="AC236" s="1832"/>
      <c r="AD236" s="1832"/>
      <c r="AE236" s="1832"/>
      <c r="AF236" s="1832"/>
      <c r="AG236" s="1832"/>
      <c r="AH236" s="1832"/>
      <c r="AI236" s="1832"/>
      <c r="AJ236" s="1832"/>
      <c r="AK236" s="1832"/>
      <c r="AL236" s="1832"/>
      <c r="AM236" s="1832"/>
      <c r="AN236" s="1832"/>
      <c r="AO236" s="1832"/>
      <c r="AP236" s="1832"/>
      <c r="AQ236" s="1832"/>
      <c r="AR236" s="1832"/>
      <c r="AS236" s="1832"/>
      <c r="AT236" s="1832"/>
      <c r="AU236" s="1832"/>
      <c r="AV236" s="1832"/>
      <c r="AW236" s="1832"/>
      <c r="AX236" s="1832"/>
      <c r="AY236" s="1832"/>
      <c r="AZ236" s="1832"/>
      <c r="BA236" s="1832"/>
      <c r="BB236" s="1832"/>
      <c r="BC236" s="1832"/>
      <c r="BD236" s="1832"/>
      <c r="BE236" s="1832"/>
      <c r="BF236" s="1832"/>
    </row>
    <row r="237" spans="2:59" ht="5.0999999999999996" customHeight="1" x14ac:dyDescent="0.2">
      <c r="B237" s="1929"/>
      <c r="C237" s="1923"/>
      <c r="D237" s="1923"/>
      <c r="E237" s="1923"/>
      <c r="F237" s="1849"/>
      <c r="G237" s="1832"/>
      <c r="H237" s="1832"/>
      <c r="I237" s="1832"/>
      <c r="J237" s="1849"/>
      <c r="K237" s="1832"/>
      <c r="L237" s="1832"/>
      <c r="M237" s="1832"/>
      <c r="N237" s="1849"/>
      <c r="O237" s="1832"/>
      <c r="P237" s="1832"/>
      <c r="Q237" s="1832"/>
      <c r="R237" s="1849"/>
      <c r="S237" s="1832"/>
      <c r="T237" s="1832"/>
      <c r="U237" s="1832"/>
      <c r="V237" s="1849"/>
      <c r="W237" s="1832"/>
      <c r="X237" s="1832"/>
      <c r="Y237" s="1832"/>
      <c r="Z237" s="1849"/>
      <c r="AA237" s="1832"/>
      <c r="AB237" s="1832"/>
      <c r="AC237" s="1832"/>
      <c r="AD237" s="1849"/>
      <c r="AE237" s="1832"/>
      <c r="AF237" s="1832"/>
      <c r="AG237" s="1832"/>
      <c r="AH237" s="1849"/>
      <c r="AI237" s="1832"/>
      <c r="AJ237" s="1832"/>
      <c r="AK237" s="1832"/>
      <c r="AL237" s="1849"/>
      <c r="AM237" s="1832"/>
      <c r="AN237" s="1832"/>
      <c r="AO237" s="1832"/>
      <c r="AP237" s="1849"/>
      <c r="AQ237" s="1832"/>
      <c r="AR237" s="1832"/>
      <c r="AS237" s="1832"/>
      <c r="AT237" s="1849"/>
      <c r="AU237" s="1832"/>
      <c r="AV237" s="1832"/>
      <c r="AW237" s="1832"/>
      <c r="AX237" s="1849"/>
      <c r="AY237" s="1832"/>
      <c r="AZ237" s="1832"/>
      <c r="BA237" s="1832"/>
      <c r="BB237" s="1849"/>
      <c r="BC237" s="1832"/>
      <c r="BD237" s="1832"/>
      <c r="BE237" s="1832"/>
      <c r="BF237" s="1849"/>
    </row>
    <row r="238" spans="2:59" ht="5.0999999999999996" customHeight="1" x14ac:dyDescent="0.2">
      <c r="B238" s="1929"/>
      <c r="C238" s="1923"/>
      <c r="D238" s="1923"/>
      <c r="E238" s="1923"/>
      <c r="F238" s="1849"/>
      <c r="G238" s="1832"/>
      <c r="H238" s="1832"/>
      <c r="I238" s="1832"/>
      <c r="J238" s="1849"/>
      <c r="K238" s="1832"/>
      <c r="L238" s="1832"/>
      <c r="M238" s="1832"/>
      <c r="N238" s="1849"/>
      <c r="O238" s="1832"/>
      <c r="P238" s="1832"/>
      <c r="Q238" s="1832"/>
      <c r="R238" s="1849"/>
      <c r="S238" s="1832"/>
      <c r="T238" s="1832"/>
      <c r="U238" s="1832"/>
      <c r="V238" s="1849"/>
      <c r="W238" s="1832"/>
      <c r="X238" s="1832"/>
      <c r="Y238" s="1832"/>
      <c r="Z238" s="1849"/>
      <c r="AA238" s="1832"/>
      <c r="AB238" s="1832"/>
      <c r="AC238" s="1832"/>
      <c r="AD238" s="1849"/>
      <c r="AE238" s="1832"/>
      <c r="AF238" s="1832"/>
      <c r="AG238" s="1832"/>
      <c r="AH238" s="1849"/>
      <c r="AI238" s="1832"/>
      <c r="AJ238" s="1832"/>
      <c r="AK238" s="1832"/>
      <c r="AL238" s="1849"/>
      <c r="AM238" s="1832"/>
      <c r="AN238" s="1832"/>
      <c r="AO238" s="1832"/>
      <c r="AP238" s="1849"/>
      <c r="AQ238" s="1832"/>
      <c r="AR238" s="1832"/>
      <c r="AS238" s="1832"/>
      <c r="AT238" s="1849"/>
      <c r="AU238" s="1832"/>
      <c r="AV238" s="1832"/>
      <c r="AW238" s="1832"/>
      <c r="AX238" s="1849"/>
      <c r="AY238" s="1832"/>
      <c r="AZ238" s="1832"/>
      <c r="BA238" s="1832"/>
      <c r="BB238" s="1849"/>
      <c r="BC238" s="1832"/>
      <c r="BD238" s="1832"/>
      <c r="BE238" s="1832"/>
      <c r="BF238" s="1849"/>
    </row>
    <row r="239" spans="2:59" ht="9.9499999999999993" customHeight="1" x14ac:dyDescent="0.2">
      <c r="B239" s="4209">
        <v>36</v>
      </c>
      <c r="C239" s="1923"/>
      <c r="D239" s="1923"/>
      <c r="E239" s="1923"/>
      <c r="F239" s="4194"/>
      <c r="G239" s="1832"/>
      <c r="H239" s="1832"/>
      <c r="I239" s="1832"/>
      <c r="J239" s="4194"/>
      <c r="K239" s="1832"/>
      <c r="L239" s="1832"/>
      <c r="M239" s="1832"/>
      <c r="N239" s="4194"/>
      <c r="O239" s="1832"/>
      <c r="P239" s="1832"/>
      <c r="Q239" s="1832"/>
      <c r="R239" s="4194"/>
      <c r="S239" s="1832"/>
      <c r="T239" s="1832"/>
      <c r="U239" s="1832"/>
      <c r="V239" s="4194"/>
      <c r="W239" s="1832"/>
      <c r="X239" s="1832"/>
      <c r="Y239" s="1832"/>
      <c r="Z239" s="4194"/>
      <c r="AA239" s="1832"/>
      <c r="AB239" s="1832"/>
      <c r="AC239" s="1832"/>
      <c r="AD239" s="4194"/>
      <c r="AE239" s="1832"/>
      <c r="AF239" s="1832"/>
      <c r="AG239" s="1832"/>
      <c r="AH239" s="4194"/>
      <c r="AI239" s="1832"/>
      <c r="AJ239" s="1832"/>
      <c r="AK239" s="1832"/>
      <c r="AL239" s="4194"/>
      <c r="AM239" s="1832"/>
      <c r="AN239" s="1832"/>
      <c r="AO239" s="1832"/>
      <c r="AP239" s="4194"/>
      <c r="AQ239" s="1832"/>
      <c r="AR239" s="1832"/>
      <c r="AS239" s="1832"/>
      <c r="AT239" s="4194"/>
      <c r="AU239" s="1832"/>
      <c r="AV239" s="1832"/>
      <c r="AW239" s="1832"/>
      <c r="AX239" s="4194"/>
      <c r="AY239" s="1832"/>
      <c r="AZ239" s="1832"/>
      <c r="BA239" s="1832"/>
      <c r="BB239" s="4194"/>
      <c r="BC239" s="1832"/>
      <c r="BD239" s="1832"/>
      <c r="BE239" s="1832"/>
      <c r="BF239" s="4194"/>
    </row>
    <row r="240" spans="2:59" ht="5.0999999999999996" customHeight="1" x14ac:dyDescent="0.2">
      <c r="B240" s="4210"/>
      <c r="C240" s="1924"/>
      <c r="D240" s="1924"/>
      <c r="E240" s="1924"/>
      <c r="F240" s="4195"/>
      <c r="G240" s="1832"/>
      <c r="H240" s="1926"/>
      <c r="I240" s="1832"/>
      <c r="J240" s="4195"/>
      <c r="K240" s="1832"/>
      <c r="L240" s="1926"/>
      <c r="M240" s="1832"/>
      <c r="N240" s="4195"/>
      <c r="O240" s="1832"/>
      <c r="P240" s="1926"/>
      <c r="Q240" s="1832"/>
      <c r="R240" s="4195"/>
      <c r="S240" s="1832"/>
      <c r="T240" s="1926"/>
      <c r="U240" s="1832"/>
      <c r="V240" s="4195"/>
      <c r="W240" s="1832"/>
      <c r="X240" s="1926"/>
      <c r="Y240" s="1832"/>
      <c r="Z240" s="4195"/>
      <c r="AA240" s="1832"/>
      <c r="AB240" s="1926"/>
      <c r="AC240" s="1832"/>
      <c r="AD240" s="4195"/>
      <c r="AE240" s="1832"/>
      <c r="AF240" s="1926"/>
      <c r="AG240" s="1832"/>
      <c r="AH240" s="4195"/>
      <c r="AI240" s="1832"/>
      <c r="AJ240" s="1926"/>
      <c r="AK240" s="1832"/>
      <c r="AL240" s="4195"/>
      <c r="AM240" s="1832"/>
      <c r="AN240" s="1926"/>
      <c r="AO240" s="1832"/>
      <c r="AP240" s="4195"/>
      <c r="AQ240" s="1832"/>
      <c r="AR240" s="1926"/>
      <c r="AS240" s="1832"/>
      <c r="AT240" s="4195"/>
      <c r="AU240" s="1832"/>
      <c r="AV240" s="1926"/>
      <c r="AW240" s="1832"/>
      <c r="AX240" s="4195"/>
      <c r="AY240" s="1832"/>
      <c r="AZ240" s="1926"/>
      <c r="BA240" s="1832"/>
      <c r="BB240" s="4195"/>
      <c r="BC240" s="1832"/>
      <c r="BD240" s="1926"/>
      <c r="BE240" s="1832"/>
      <c r="BF240" s="4195"/>
      <c r="BG240" s="1927"/>
    </row>
    <row r="241" spans="2:59" ht="9.9499999999999993" customHeight="1" x14ac:dyDescent="0.2">
      <c r="B241" s="4211"/>
      <c r="C241" s="1923"/>
      <c r="D241" s="1923"/>
      <c r="E241" s="1923"/>
      <c r="F241" s="4196"/>
      <c r="G241" s="1832"/>
      <c r="H241" s="1832"/>
      <c r="I241" s="1832"/>
      <c r="J241" s="4196"/>
      <c r="K241" s="1832"/>
      <c r="L241" s="1832"/>
      <c r="M241" s="1832"/>
      <c r="N241" s="4196"/>
      <c r="O241" s="1832"/>
      <c r="P241" s="1832"/>
      <c r="Q241" s="1832"/>
      <c r="R241" s="4196"/>
      <c r="S241" s="1832"/>
      <c r="T241" s="1832"/>
      <c r="U241" s="1832"/>
      <c r="V241" s="4196"/>
      <c r="W241" s="1832"/>
      <c r="X241" s="1832"/>
      <c r="Y241" s="1832"/>
      <c r="Z241" s="4196"/>
      <c r="AA241" s="1832"/>
      <c r="AB241" s="1832"/>
      <c r="AC241" s="1832"/>
      <c r="AD241" s="4196"/>
      <c r="AE241" s="1832"/>
      <c r="AF241" s="1832"/>
      <c r="AG241" s="1832"/>
      <c r="AH241" s="4196"/>
      <c r="AI241" s="1832"/>
      <c r="AJ241" s="1832"/>
      <c r="AK241" s="1832"/>
      <c r="AL241" s="4196"/>
      <c r="AM241" s="1832"/>
      <c r="AN241" s="1832"/>
      <c r="AO241" s="1832"/>
      <c r="AP241" s="4196"/>
      <c r="AQ241" s="1832"/>
      <c r="AR241" s="1832"/>
      <c r="AS241" s="1832"/>
      <c r="AT241" s="4196"/>
      <c r="AU241" s="1832"/>
      <c r="AV241" s="1832"/>
      <c r="AW241" s="1832"/>
      <c r="AX241" s="4196"/>
      <c r="AY241" s="1832"/>
      <c r="AZ241" s="1832"/>
      <c r="BA241" s="1832"/>
      <c r="BB241" s="4196"/>
      <c r="BC241" s="1832"/>
      <c r="BD241" s="1832"/>
      <c r="BE241" s="1832"/>
      <c r="BF241" s="4196"/>
    </row>
    <row r="242" spans="2:59" x14ac:dyDescent="0.2">
      <c r="BG242" s="1930"/>
    </row>
  </sheetData>
  <mergeCells count="579">
    <mergeCell ref="AX239:AX241"/>
    <mergeCell ref="BB239:BB241"/>
    <mergeCell ref="BF239:BF241"/>
    <mergeCell ref="BI9:BP11"/>
    <mergeCell ref="Z239:Z241"/>
    <mergeCell ref="AD239:AD241"/>
    <mergeCell ref="AH239:AH241"/>
    <mergeCell ref="AL239:AL241"/>
    <mergeCell ref="AP239:AP241"/>
    <mergeCell ref="AT239:AT241"/>
    <mergeCell ref="AX233:AX235"/>
    <mergeCell ref="BB233:BB235"/>
    <mergeCell ref="BF233:BF235"/>
    <mergeCell ref="BF227:BF229"/>
    <mergeCell ref="AH227:AH229"/>
    <mergeCell ref="AL227:AL229"/>
    <mergeCell ref="AP227:AP229"/>
    <mergeCell ref="AT227:AT229"/>
    <mergeCell ref="AX227:AX229"/>
    <mergeCell ref="BB227:BB229"/>
    <mergeCell ref="BB221:BB223"/>
    <mergeCell ref="BF221:BF223"/>
    <mergeCell ref="AH221:AH223"/>
    <mergeCell ref="AL221:AL223"/>
    <mergeCell ref="B239:B241"/>
    <mergeCell ref="F239:F241"/>
    <mergeCell ref="J239:J241"/>
    <mergeCell ref="N239:N241"/>
    <mergeCell ref="R239:R241"/>
    <mergeCell ref="V239:V241"/>
    <mergeCell ref="AL233:AL235"/>
    <mergeCell ref="AP233:AP235"/>
    <mergeCell ref="AT233:AT235"/>
    <mergeCell ref="B233:B235"/>
    <mergeCell ref="F233:F235"/>
    <mergeCell ref="J233:J235"/>
    <mergeCell ref="N233:N235"/>
    <mergeCell ref="R233:R235"/>
    <mergeCell ref="V233:V235"/>
    <mergeCell ref="Z233:Z235"/>
    <mergeCell ref="AD233:AD235"/>
    <mergeCell ref="AH233:AH235"/>
    <mergeCell ref="B227:B229"/>
    <mergeCell ref="F227:F229"/>
    <mergeCell ref="J227:J229"/>
    <mergeCell ref="N227:N229"/>
    <mergeCell ref="R227:R229"/>
    <mergeCell ref="V227:V229"/>
    <mergeCell ref="Z227:Z229"/>
    <mergeCell ref="AD227:AD229"/>
    <mergeCell ref="AD221:AD223"/>
    <mergeCell ref="AP221:AP223"/>
    <mergeCell ref="AT221:AT223"/>
    <mergeCell ref="AX221:AX223"/>
    <mergeCell ref="AX215:AX217"/>
    <mergeCell ref="BB215:BB217"/>
    <mergeCell ref="BF215:BF217"/>
    <mergeCell ref="B221:B223"/>
    <mergeCell ref="F221:F223"/>
    <mergeCell ref="J221:J223"/>
    <mergeCell ref="N221:N223"/>
    <mergeCell ref="R221:R223"/>
    <mergeCell ref="V221:V223"/>
    <mergeCell ref="Z221:Z223"/>
    <mergeCell ref="Z215:Z217"/>
    <mergeCell ref="AD215:AD217"/>
    <mergeCell ref="AH215:AH217"/>
    <mergeCell ref="AL215:AL217"/>
    <mergeCell ref="AP215:AP217"/>
    <mergeCell ref="AT215:AT217"/>
    <mergeCell ref="B215:B217"/>
    <mergeCell ref="F215:F217"/>
    <mergeCell ref="J215:J217"/>
    <mergeCell ref="N215:N217"/>
    <mergeCell ref="R215:R217"/>
    <mergeCell ref="BB209:BB211"/>
    <mergeCell ref="BF209:BF211"/>
    <mergeCell ref="BF203:BF205"/>
    <mergeCell ref="B209:B211"/>
    <mergeCell ref="F209:F211"/>
    <mergeCell ref="J209:J211"/>
    <mergeCell ref="N209:N211"/>
    <mergeCell ref="R209:R211"/>
    <mergeCell ref="V209:V211"/>
    <mergeCell ref="Z209:Z211"/>
    <mergeCell ref="AD209:AD211"/>
    <mergeCell ref="AH209:AH211"/>
    <mergeCell ref="AH203:AH205"/>
    <mergeCell ref="AL203:AL205"/>
    <mergeCell ref="AP203:AP205"/>
    <mergeCell ref="AT203:AT205"/>
    <mergeCell ref="AX203:AX205"/>
    <mergeCell ref="BB203:BB205"/>
    <mergeCell ref="B203:B205"/>
    <mergeCell ref="F203:F205"/>
    <mergeCell ref="J203:J205"/>
    <mergeCell ref="N203:N205"/>
    <mergeCell ref="R203:R205"/>
    <mergeCell ref="AH197:AH199"/>
    <mergeCell ref="AL197:AL199"/>
    <mergeCell ref="AP197:AP199"/>
    <mergeCell ref="AT197:AT199"/>
    <mergeCell ref="AX197:AX199"/>
    <mergeCell ref="V215:V217"/>
    <mergeCell ref="AL209:AL211"/>
    <mergeCell ref="AP209:AP211"/>
    <mergeCell ref="AT209:AT211"/>
    <mergeCell ref="AX209:AX211"/>
    <mergeCell ref="V203:V205"/>
    <mergeCell ref="Z203:Z205"/>
    <mergeCell ref="AD203:AD205"/>
    <mergeCell ref="AD197:AD199"/>
    <mergeCell ref="AX191:AX193"/>
    <mergeCell ref="BB191:BB193"/>
    <mergeCell ref="BF191:BF193"/>
    <mergeCell ref="B197:B199"/>
    <mergeCell ref="F197:F199"/>
    <mergeCell ref="J197:J199"/>
    <mergeCell ref="N197:N199"/>
    <mergeCell ref="R197:R199"/>
    <mergeCell ref="V197:V199"/>
    <mergeCell ref="Z197:Z199"/>
    <mergeCell ref="Z191:Z193"/>
    <mergeCell ref="AD191:AD193"/>
    <mergeCell ref="AH191:AH193"/>
    <mergeCell ref="AL191:AL193"/>
    <mergeCell ref="AP191:AP193"/>
    <mergeCell ref="AT191:AT193"/>
    <mergeCell ref="B191:B193"/>
    <mergeCell ref="F191:F193"/>
    <mergeCell ref="J191:J193"/>
    <mergeCell ref="N191:N193"/>
    <mergeCell ref="R191:R193"/>
    <mergeCell ref="V191:V193"/>
    <mergeCell ref="BB197:BB199"/>
    <mergeCell ref="BF197:BF199"/>
    <mergeCell ref="BF179:BF181"/>
    <mergeCell ref="B185:B187"/>
    <mergeCell ref="F185:J187"/>
    <mergeCell ref="N185:R187"/>
    <mergeCell ref="V185:Z187"/>
    <mergeCell ref="AD185:AH187"/>
    <mergeCell ref="AL185:AP187"/>
    <mergeCell ref="AT185:AX187"/>
    <mergeCell ref="BB185:BF187"/>
    <mergeCell ref="AH179:AH181"/>
    <mergeCell ref="AL179:AL181"/>
    <mergeCell ref="AP179:AP181"/>
    <mergeCell ref="AT179:AT181"/>
    <mergeCell ref="AX179:AX181"/>
    <mergeCell ref="BB179:BB181"/>
    <mergeCell ref="B179:B181"/>
    <mergeCell ref="F179:F181"/>
    <mergeCell ref="J179:J181"/>
    <mergeCell ref="N179:N181"/>
    <mergeCell ref="R179:R181"/>
    <mergeCell ref="V179:V181"/>
    <mergeCell ref="Z179:Z181"/>
    <mergeCell ref="AD179:AD181"/>
    <mergeCell ref="AD173:AD175"/>
    <mergeCell ref="AX167:AX169"/>
    <mergeCell ref="BB167:BB169"/>
    <mergeCell ref="BF167:BF169"/>
    <mergeCell ref="B173:B175"/>
    <mergeCell ref="F173:F175"/>
    <mergeCell ref="J173:J175"/>
    <mergeCell ref="N173:N175"/>
    <mergeCell ref="R173:R175"/>
    <mergeCell ref="V173:V175"/>
    <mergeCell ref="Z173:Z175"/>
    <mergeCell ref="Z167:Z169"/>
    <mergeCell ref="AD167:AD169"/>
    <mergeCell ref="AH167:AH169"/>
    <mergeCell ref="AL167:AL169"/>
    <mergeCell ref="AP167:AP169"/>
    <mergeCell ref="AT167:AT169"/>
    <mergeCell ref="B167:B169"/>
    <mergeCell ref="F167:F169"/>
    <mergeCell ref="J167:J169"/>
    <mergeCell ref="BF155:BF157"/>
    <mergeCell ref="B161:B163"/>
    <mergeCell ref="F161:F163"/>
    <mergeCell ref="J161:J163"/>
    <mergeCell ref="N161:N163"/>
    <mergeCell ref="R161:R163"/>
    <mergeCell ref="V161:V163"/>
    <mergeCell ref="Z161:Z163"/>
    <mergeCell ref="AD161:AD163"/>
    <mergeCell ref="AH161:AH163"/>
    <mergeCell ref="AH155:AH157"/>
    <mergeCell ref="AL155:AL157"/>
    <mergeCell ref="AP155:AP157"/>
    <mergeCell ref="AT155:AT157"/>
    <mergeCell ref="AX155:AX157"/>
    <mergeCell ref="BB155:BB157"/>
    <mergeCell ref="B155:B157"/>
    <mergeCell ref="AL161:AL163"/>
    <mergeCell ref="AP161:AP163"/>
    <mergeCell ref="AT161:AT163"/>
    <mergeCell ref="AX161:AX163"/>
    <mergeCell ref="N167:N169"/>
    <mergeCell ref="R167:R169"/>
    <mergeCell ref="V167:V169"/>
    <mergeCell ref="BB173:BB175"/>
    <mergeCell ref="BF173:BF175"/>
    <mergeCell ref="BB161:BB163"/>
    <mergeCell ref="BF161:BF163"/>
    <mergeCell ref="AH173:AH175"/>
    <mergeCell ref="AL173:AL175"/>
    <mergeCell ref="AP173:AP175"/>
    <mergeCell ref="AT173:AT175"/>
    <mergeCell ref="AX173:AX175"/>
    <mergeCell ref="F155:F157"/>
    <mergeCell ref="J155:J157"/>
    <mergeCell ref="N155:N157"/>
    <mergeCell ref="R155:R157"/>
    <mergeCell ref="V155:V157"/>
    <mergeCell ref="Z155:Z157"/>
    <mergeCell ref="AD155:AD157"/>
    <mergeCell ref="AD149:AD151"/>
    <mergeCell ref="AX143:AX145"/>
    <mergeCell ref="AH149:AH151"/>
    <mergeCell ref="AL149:AL151"/>
    <mergeCell ref="AP149:AP151"/>
    <mergeCell ref="AT149:AT151"/>
    <mergeCell ref="AX149:AX151"/>
    <mergeCell ref="BB143:BB145"/>
    <mergeCell ref="BF143:BF145"/>
    <mergeCell ref="B149:B151"/>
    <mergeCell ref="F149:F151"/>
    <mergeCell ref="J149:J151"/>
    <mergeCell ref="N149:N151"/>
    <mergeCell ref="R149:R151"/>
    <mergeCell ref="V149:V151"/>
    <mergeCell ref="Z149:Z151"/>
    <mergeCell ref="Z143:Z145"/>
    <mergeCell ref="AD143:AD145"/>
    <mergeCell ref="AH143:AH145"/>
    <mergeCell ref="AL143:AL145"/>
    <mergeCell ref="AP143:AP145"/>
    <mergeCell ref="AT143:AT145"/>
    <mergeCell ref="B143:B145"/>
    <mergeCell ref="F143:F145"/>
    <mergeCell ref="J143:J145"/>
    <mergeCell ref="N143:N145"/>
    <mergeCell ref="R143:R145"/>
    <mergeCell ref="V143:V145"/>
    <mergeCell ref="BB149:BB151"/>
    <mergeCell ref="BF149:BF151"/>
    <mergeCell ref="AL137:AL139"/>
    <mergeCell ref="AP137:AP139"/>
    <mergeCell ref="AT137:AT139"/>
    <mergeCell ref="AX137:AX139"/>
    <mergeCell ref="BB137:BB139"/>
    <mergeCell ref="BF137:BF139"/>
    <mergeCell ref="BF131:BF133"/>
    <mergeCell ref="B137:B139"/>
    <mergeCell ref="F137:F139"/>
    <mergeCell ref="J137:J139"/>
    <mergeCell ref="N137:N139"/>
    <mergeCell ref="R137:R139"/>
    <mergeCell ref="V137:V139"/>
    <mergeCell ref="Z137:Z139"/>
    <mergeCell ref="AD137:AD139"/>
    <mergeCell ref="AH137:AH139"/>
    <mergeCell ref="AH131:AH133"/>
    <mergeCell ref="AL131:AL133"/>
    <mergeCell ref="AP131:AP133"/>
    <mergeCell ref="AT131:AT133"/>
    <mergeCell ref="AX131:AX133"/>
    <mergeCell ref="BB131:BB133"/>
    <mergeCell ref="J114:J116"/>
    <mergeCell ref="N114:N116"/>
    <mergeCell ref="R114:R116"/>
    <mergeCell ref="V114:V116"/>
    <mergeCell ref="AT125:AX127"/>
    <mergeCell ref="BB125:BF127"/>
    <mergeCell ref="B131:B133"/>
    <mergeCell ref="F131:F133"/>
    <mergeCell ref="J131:J133"/>
    <mergeCell ref="N131:N133"/>
    <mergeCell ref="R131:R133"/>
    <mergeCell ref="V131:V133"/>
    <mergeCell ref="Z131:Z133"/>
    <mergeCell ref="AD131:AD133"/>
    <mergeCell ref="B125:B127"/>
    <mergeCell ref="F125:J127"/>
    <mergeCell ref="N125:R127"/>
    <mergeCell ref="V125:Z127"/>
    <mergeCell ref="AD125:AH127"/>
    <mergeCell ref="AL125:AP127"/>
    <mergeCell ref="AL120:AL122"/>
    <mergeCell ref="AP120:AP122"/>
    <mergeCell ref="AT120:AT122"/>
    <mergeCell ref="AX120:AX122"/>
    <mergeCell ref="BB120:BB122"/>
    <mergeCell ref="BF120:BF122"/>
    <mergeCell ref="BF114:BF116"/>
    <mergeCell ref="B120:B122"/>
    <mergeCell ref="F120:F122"/>
    <mergeCell ref="J120:J122"/>
    <mergeCell ref="N120:N122"/>
    <mergeCell ref="R120:R122"/>
    <mergeCell ref="V120:V122"/>
    <mergeCell ref="Z120:Z122"/>
    <mergeCell ref="AD120:AD122"/>
    <mergeCell ref="AH120:AH122"/>
    <mergeCell ref="AH114:AH116"/>
    <mergeCell ref="AL114:AL116"/>
    <mergeCell ref="AP114:AP116"/>
    <mergeCell ref="AT114:AT116"/>
    <mergeCell ref="AX114:AX116"/>
    <mergeCell ref="BB114:BB116"/>
    <mergeCell ref="B114:B116"/>
    <mergeCell ref="F114:F116"/>
    <mergeCell ref="B102:B104"/>
    <mergeCell ref="F102:F104"/>
    <mergeCell ref="J102:J104"/>
    <mergeCell ref="N102:N104"/>
    <mergeCell ref="R102:R104"/>
    <mergeCell ref="AH108:AH110"/>
    <mergeCell ref="AL108:AL110"/>
    <mergeCell ref="AP108:AP110"/>
    <mergeCell ref="AT108:AT110"/>
    <mergeCell ref="AT90:AT92"/>
    <mergeCell ref="AX90:AX92"/>
    <mergeCell ref="BB90:BB92"/>
    <mergeCell ref="B90:B92"/>
    <mergeCell ref="F90:F92"/>
    <mergeCell ref="J90:J92"/>
    <mergeCell ref="Z114:Z116"/>
    <mergeCell ref="AD114:AD116"/>
    <mergeCell ref="AD108:AD110"/>
    <mergeCell ref="AX102:AX104"/>
    <mergeCell ref="BB102:BB104"/>
    <mergeCell ref="B108:B110"/>
    <mergeCell ref="F108:F110"/>
    <mergeCell ref="J108:J110"/>
    <mergeCell ref="N108:N110"/>
    <mergeCell ref="R108:R110"/>
    <mergeCell ref="V108:V110"/>
    <mergeCell ref="Z108:Z110"/>
    <mergeCell ref="Z102:Z104"/>
    <mergeCell ref="AD102:AD104"/>
    <mergeCell ref="AH102:AH104"/>
    <mergeCell ref="AL102:AL104"/>
    <mergeCell ref="AP102:AP104"/>
    <mergeCell ref="AT102:AT104"/>
    <mergeCell ref="B96:B98"/>
    <mergeCell ref="F96:F98"/>
    <mergeCell ref="J96:J98"/>
    <mergeCell ref="N96:N98"/>
    <mergeCell ref="R96:R98"/>
    <mergeCell ref="V96:V98"/>
    <mergeCell ref="Z96:Z98"/>
    <mergeCell ref="AD96:AD98"/>
    <mergeCell ref="AH96:AH98"/>
    <mergeCell ref="AL96:AL98"/>
    <mergeCell ref="AP96:AP98"/>
    <mergeCell ref="AT96:AT98"/>
    <mergeCell ref="AX96:AX98"/>
    <mergeCell ref="V102:V104"/>
    <mergeCell ref="BB108:BB110"/>
    <mergeCell ref="BF108:BF110"/>
    <mergeCell ref="BB96:BB98"/>
    <mergeCell ref="BF96:BF98"/>
    <mergeCell ref="BF102:BF104"/>
    <mergeCell ref="AX108:AX110"/>
    <mergeCell ref="N90:N92"/>
    <mergeCell ref="R90:R92"/>
    <mergeCell ref="V90:V92"/>
    <mergeCell ref="Z90:Z92"/>
    <mergeCell ref="AD90:AD92"/>
    <mergeCell ref="AD84:AD86"/>
    <mergeCell ref="AX78:AX80"/>
    <mergeCell ref="BB78:BB80"/>
    <mergeCell ref="BF78:BF80"/>
    <mergeCell ref="AH78:AH80"/>
    <mergeCell ref="AL78:AL80"/>
    <mergeCell ref="AP78:AP80"/>
    <mergeCell ref="AT78:AT80"/>
    <mergeCell ref="BB84:BB86"/>
    <mergeCell ref="BF84:BF86"/>
    <mergeCell ref="AH84:AH86"/>
    <mergeCell ref="AL84:AL86"/>
    <mergeCell ref="AP84:AP86"/>
    <mergeCell ref="AT84:AT86"/>
    <mergeCell ref="AX84:AX86"/>
    <mergeCell ref="BF90:BF92"/>
    <mergeCell ref="AH90:AH92"/>
    <mergeCell ref="AL90:AL92"/>
    <mergeCell ref="AP90:AP92"/>
    <mergeCell ref="B84:B86"/>
    <mergeCell ref="F84:F86"/>
    <mergeCell ref="J84:J86"/>
    <mergeCell ref="N84:N86"/>
    <mergeCell ref="R84:R86"/>
    <mergeCell ref="V84:V86"/>
    <mergeCell ref="Z84:Z86"/>
    <mergeCell ref="Z78:Z80"/>
    <mergeCell ref="AD78:AD80"/>
    <mergeCell ref="B78:B80"/>
    <mergeCell ref="F78:F80"/>
    <mergeCell ref="J78:J80"/>
    <mergeCell ref="N78:N80"/>
    <mergeCell ref="R78:R80"/>
    <mergeCell ref="V78:V80"/>
    <mergeCell ref="AL72:AL74"/>
    <mergeCell ref="AP72:AP74"/>
    <mergeCell ref="AT72:AT74"/>
    <mergeCell ref="AX72:AX74"/>
    <mergeCell ref="BB72:BB74"/>
    <mergeCell ref="BF72:BF74"/>
    <mergeCell ref="BB66:BF68"/>
    <mergeCell ref="B72:B74"/>
    <mergeCell ref="F72:F74"/>
    <mergeCell ref="J72:J74"/>
    <mergeCell ref="N72:N74"/>
    <mergeCell ref="R72:R74"/>
    <mergeCell ref="V72:V74"/>
    <mergeCell ref="Z72:Z74"/>
    <mergeCell ref="AD72:AD74"/>
    <mergeCell ref="AH72:AH74"/>
    <mergeCell ref="AX61:AX63"/>
    <mergeCell ref="BB61:BB63"/>
    <mergeCell ref="BF61:BF63"/>
    <mergeCell ref="B66:B68"/>
    <mergeCell ref="F66:J68"/>
    <mergeCell ref="N66:R68"/>
    <mergeCell ref="V66:Z68"/>
    <mergeCell ref="AD66:AH68"/>
    <mergeCell ref="AL66:AP68"/>
    <mergeCell ref="AT66:AX68"/>
    <mergeCell ref="Z61:Z63"/>
    <mergeCell ref="AD61:AD63"/>
    <mergeCell ref="AH61:AH63"/>
    <mergeCell ref="AL61:AL63"/>
    <mergeCell ref="AP61:AP63"/>
    <mergeCell ref="AT61:AT63"/>
    <mergeCell ref="B61:B63"/>
    <mergeCell ref="F61:F63"/>
    <mergeCell ref="J61:J63"/>
    <mergeCell ref="N61:N63"/>
    <mergeCell ref="R61:R63"/>
    <mergeCell ref="V61:V63"/>
    <mergeCell ref="AL55:AL57"/>
    <mergeCell ref="AP55:AP57"/>
    <mergeCell ref="AT55:AT57"/>
    <mergeCell ref="AX55:AX57"/>
    <mergeCell ref="BB55:BB57"/>
    <mergeCell ref="BF55:BF57"/>
    <mergeCell ref="BF49:BF51"/>
    <mergeCell ref="B55:B57"/>
    <mergeCell ref="F55:F57"/>
    <mergeCell ref="J55:J57"/>
    <mergeCell ref="N55:N57"/>
    <mergeCell ref="R55:R57"/>
    <mergeCell ref="V55:V57"/>
    <mergeCell ref="Z55:Z57"/>
    <mergeCell ref="AD55:AD57"/>
    <mergeCell ref="AH55:AH57"/>
    <mergeCell ref="AH49:AH51"/>
    <mergeCell ref="AL49:AL51"/>
    <mergeCell ref="AP49:AP51"/>
    <mergeCell ref="AT49:AT51"/>
    <mergeCell ref="AX49:AX51"/>
    <mergeCell ref="BB49:BB51"/>
    <mergeCell ref="BB43:BB45"/>
    <mergeCell ref="BF43:BF45"/>
    <mergeCell ref="B49:B51"/>
    <mergeCell ref="F49:F51"/>
    <mergeCell ref="J49:J51"/>
    <mergeCell ref="N49:N51"/>
    <mergeCell ref="R49:R51"/>
    <mergeCell ref="V49:V51"/>
    <mergeCell ref="Z49:Z51"/>
    <mergeCell ref="AD49:AD51"/>
    <mergeCell ref="AD43:AD45"/>
    <mergeCell ref="AH43:AH45"/>
    <mergeCell ref="AL43:AL45"/>
    <mergeCell ref="AP43:AP45"/>
    <mergeCell ref="AT43:AT45"/>
    <mergeCell ref="AX43:AX45"/>
    <mergeCell ref="B43:B45"/>
    <mergeCell ref="F43:J45"/>
    <mergeCell ref="N43:N45"/>
    <mergeCell ref="R43:R45"/>
    <mergeCell ref="V43:V45"/>
    <mergeCell ref="Z43:Z45"/>
    <mergeCell ref="AL37:AL39"/>
    <mergeCell ref="AP37:AP39"/>
    <mergeCell ref="AT37:AT39"/>
    <mergeCell ref="AX37:AX39"/>
    <mergeCell ref="BB37:BB39"/>
    <mergeCell ref="BF37:BF39"/>
    <mergeCell ref="BB31:BB33"/>
    <mergeCell ref="BF31:BF33"/>
    <mergeCell ref="B37:B39"/>
    <mergeCell ref="F37:J39"/>
    <mergeCell ref="N37:N39"/>
    <mergeCell ref="R37:R39"/>
    <mergeCell ref="V37:V39"/>
    <mergeCell ref="Z37:Z39"/>
    <mergeCell ref="AD37:AD39"/>
    <mergeCell ref="AH37:AH39"/>
    <mergeCell ref="AD31:AD33"/>
    <mergeCell ref="AH31:AH33"/>
    <mergeCell ref="AL31:AL33"/>
    <mergeCell ref="AP31:AP33"/>
    <mergeCell ref="AT31:AT33"/>
    <mergeCell ref="AX31:AX33"/>
    <mergeCell ref="AX25:AX27"/>
    <mergeCell ref="BB25:BB27"/>
    <mergeCell ref="BF25:BF27"/>
    <mergeCell ref="B31:B33"/>
    <mergeCell ref="F31:F33"/>
    <mergeCell ref="J31:J33"/>
    <mergeCell ref="N31:N33"/>
    <mergeCell ref="R31:R33"/>
    <mergeCell ref="V31:V33"/>
    <mergeCell ref="Z31:Z33"/>
    <mergeCell ref="Z25:Z27"/>
    <mergeCell ref="AD25:AD27"/>
    <mergeCell ref="AH25:AH27"/>
    <mergeCell ref="AL25:AL27"/>
    <mergeCell ref="AP25:AP27"/>
    <mergeCell ref="AT25:AT27"/>
    <mergeCell ref="B25:B27"/>
    <mergeCell ref="F25:F27"/>
    <mergeCell ref="J25:J27"/>
    <mergeCell ref="N25:N27"/>
    <mergeCell ref="R25:R27"/>
    <mergeCell ref="V25:V27"/>
    <mergeCell ref="AL19:AL21"/>
    <mergeCell ref="AP19:AP21"/>
    <mergeCell ref="AT19:AT21"/>
    <mergeCell ref="AX19:AX21"/>
    <mergeCell ref="BB19:BB21"/>
    <mergeCell ref="BF19:BF21"/>
    <mergeCell ref="BF13:BF15"/>
    <mergeCell ref="B19:B21"/>
    <mergeCell ref="F19:F21"/>
    <mergeCell ref="J19:J21"/>
    <mergeCell ref="N19:N21"/>
    <mergeCell ref="R19:R21"/>
    <mergeCell ref="V19:V21"/>
    <mergeCell ref="Z19:Z21"/>
    <mergeCell ref="AD19:AD21"/>
    <mergeCell ref="AH19:AH21"/>
    <mergeCell ref="AH13:AH15"/>
    <mergeCell ref="AL13:AL15"/>
    <mergeCell ref="AP13:AP15"/>
    <mergeCell ref="AT13:AT15"/>
    <mergeCell ref="AX13:AX15"/>
    <mergeCell ref="BB13:BB15"/>
    <mergeCell ref="B13:B15"/>
    <mergeCell ref="F13:F15"/>
    <mergeCell ref="J13:J15"/>
    <mergeCell ref="N13:N15"/>
    <mergeCell ref="R13:R15"/>
    <mergeCell ref="V13:V15"/>
    <mergeCell ref="Z13:Z15"/>
    <mergeCell ref="AD13:AD15"/>
    <mergeCell ref="B9:B11"/>
    <mergeCell ref="F9:J11"/>
    <mergeCell ref="N9:R11"/>
    <mergeCell ref="V9:Z11"/>
    <mergeCell ref="AD9:AH11"/>
    <mergeCell ref="B2:I6"/>
    <mergeCell ref="J2:AW4"/>
    <mergeCell ref="AX2:BF2"/>
    <mergeCell ref="AX3:BF3"/>
    <mergeCell ref="AX4:BF4"/>
    <mergeCell ref="J5:AW6"/>
    <mergeCell ref="AX5:BF5"/>
    <mergeCell ref="AX6:BF6"/>
    <mergeCell ref="AT9:AX11"/>
    <mergeCell ref="BB9:BF11"/>
    <mergeCell ref="AL9:AP11"/>
  </mergeCells>
  <printOptions horizontalCentered="1"/>
  <pageMargins left="0" right="0" top="0.39370078740157483" bottom="0.39370078740157483" header="0" footer="0"/>
  <pageSetup paperSize="8" scale="45" pageOrder="overThenDown" orientation="landscape" horizontalDpi="4294967293" r:id="rId1"/>
  <headerFooter alignWithMargins="0">
    <oddFooter>&amp;RImprimé le :&amp;D</oddFooter>
  </headerFooter>
  <rowBreaks count="1" manualBreakCount="1">
    <brk id="122" max="58"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14C139-0CD5-4075-B963-A4AA60049427}">
  <dimension ref="A1:BA174"/>
  <sheetViews>
    <sheetView workbookViewId="0">
      <selection activeCell="AS44" sqref="AS44"/>
    </sheetView>
  </sheetViews>
  <sheetFormatPr baseColWidth="10" defaultRowHeight="11.25" x14ac:dyDescent="0.2"/>
  <cols>
    <col min="1" max="1" width="1.42578125" style="1510" customWidth="1"/>
    <col min="2" max="2" width="5.140625" style="1510" customWidth="1"/>
    <col min="3" max="3" width="1.7109375" style="1510" customWidth="1"/>
    <col min="4" max="4" width="18.7109375" style="1510" customWidth="1"/>
    <col min="5" max="7" width="0.85546875" style="1510" customWidth="1"/>
    <col min="8" max="8" width="18.7109375" style="1510" customWidth="1"/>
    <col min="9" max="11" width="0.85546875" style="1510" customWidth="1"/>
    <col min="12" max="12" width="18.7109375" style="1510" customWidth="1"/>
    <col min="13" max="15" width="0.85546875" style="1510" customWidth="1"/>
    <col min="16" max="16" width="18.7109375" style="1510" customWidth="1"/>
    <col min="17" max="19" width="0.85546875" style="1510" customWidth="1"/>
    <col min="20" max="20" width="18.7109375" style="1510" customWidth="1"/>
    <col min="21" max="23" width="0.85546875" style="1510" customWidth="1"/>
    <col min="24" max="24" width="18.7109375" style="1510" customWidth="1"/>
    <col min="25" max="27" width="0.85546875" style="1510" customWidth="1"/>
    <col min="28" max="28" width="18.7109375" style="1510" customWidth="1"/>
    <col min="29" max="31" width="0.85546875" style="1510" customWidth="1"/>
    <col min="32" max="32" width="3.5703125" style="1510" customWidth="1"/>
    <col min="33" max="33" width="18.7109375" style="1510" customWidth="1"/>
    <col min="34" max="36" width="0.85546875" style="1510" customWidth="1"/>
    <col min="37" max="37" width="3.140625" style="1510" customWidth="1"/>
    <col min="38" max="38" width="18.7109375" style="1510" customWidth="1"/>
    <col min="39" max="41" width="0.85546875" style="1510" customWidth="1"/>
    <col min="42" max="42" width="18.7109375" style="1510" customWidth="1"/>
    <col min="43" max="43" width="3.7109375" style="1510" customWidth="1"/>
    <col min="44" max="44" width="2.140625" style="1510" customWidth="1"/>
    <col min="45" max="177" width="11.42578125" style="1510"/>
    <col min="178" max="178" width="1.42578125" style="1510" customWidth="1"/>
    <col min="179" max="179" width="5.140625" style="1510" customWidth="1"/>
    <col min="180" max="180" width="1.7109375" style="1510" customWidth="1"/>
    <col min="181" max="181" width="3.42578125" style="1510" customWidth="1"/>
    <col min="182" max="182" width="18.7109375" style="1510" customWidth="1"/>
    <col min="183" max="183" width="0.85546875" style="1510" customWidth="1"/>
    <col min="184" max="184" width="18.7109375" style="1510" customWidth="1"/>
    <col min="185" max="185" width="3.7109375" style="1510" customWidth="1"/>
    <col min="186" max="186" width="3.140625" style="1510" customWidth="1"/>
    <col min="187" max="187" width="18.7109375" style="1510" customWidth="1"/>
    <col min="188" max="188" width="0.85546875" style="1510" customWidth="1"/>
    <col min="189" max="189" width="18.7109375" style="1510" customWidth="1"/>
    <col min="190" max="190" width="4.140625" style="1510" customWidth="1"/>
    <col min="191" max="191" width="3.5703125" style="1510" customWidth="1"/>
    <col min="192" max="192" width="18.7109375" style="1510" customWidth="1"/>
    <col min="193" max="193" width="0.85546875" style="1510" customWidth="1"/>
    <col min="194" max="194" width="18.7109375" style="1510" customWidth="1"/>
    <col min="195" max="195" width="3.7109375" style="1510" customWidth="1"/>
    <col min="196" max="196" width="3.140625" style="1510" customWidth="1"/>
    <col min="197" max="197" width="18.7109375" style="1510" customWidth="1"/>
    <col min="198" max="198" width="0.85546875" style="1510" customWidth="1"/>
    <col min="199" max="199" width="18.7109375" style="1510" customWidth="1"/>
    <col min="200" max="200" width="2.140625" style="1510" customWidth="1"/>
    <col min="201" max="201" width="1.42578125" style="1510" customWidth="1"/>
    <col min="202" max="202" width="5.140625" style="1510" customWidth="1"/>
    <col min="203" max="203" width="1.7109375" style="1510" customWidth="1"/>
    <col min="204" max="204" width="3.42578125" style="1510" customWidth="1"/>
    <col min="205" max="205" width="18.7109375" style="1510" customWidth="1"/>
    <col min="206" max="206" width="0.85546875" style="1510" customWidth="1"/>
    <col min="207" max="207" width="18.7109375" style="1510" customWidth="1"/>
    <col min="208" max="208" width="3.7109375" style="1510" customWidth="1"/>
    <col min="209" max="209" width="3.140625" style="1510" customWidth="1"/>
    <col min="210" max="210" width="18.7109375" style="1510" customWidth="1"/>
    <col min="211" max="211" width="0.85546875" style="1510" customWidth="1"/>
    <col min="212" max="212" width="18.7109375" style="1510" customWidth="1"/>
    <col min="213" max="213" width="4.140625" style="1510" customWidth="1"/>
    <col min="214" max="214" width="3.5703125" style="1510" customWidth="1"/>
    <col min="215" max="215" width="18.7109375" style="1510" customWidth="1"/>
    <col min="216" max="216" width="0.85546875" style="1510" customWidth="1"/>
    <col min="217" max="217" width="18.7109375" style="1510" customWidth="1"/>
    <col min="218" max="218" width="3.7109375" style="1510" customWidth="1"/>
    <col min="219" max="219" width="3.140625" style="1510" customWidth="1"/>
    <col min="220" max="220" width="18.7109375" style="1510" customWidth="1"/>
    <col min="221" max="221" width="0.85546875" style="1510" customWidth="1"/>
    <col min="222" max="222" width="18.7109375" style="1510" customWidth="1"/>
    <col min="223" max="223" width="2.140625" style="1510" customWidth="1"/>
    <col min="224" max="433" width="11.42578125" style="1510"/>
    <col min="434" max="434" width="1.42578125" style="1510" customWidth="1"/>
    <col min="435" max="435" width="5.140625" style="1510" customWidth="1"/>
    <col min="436" max="436" width="1.7109375" style="1510" customWidth="1"/>
    <col min="437" max="437" width="3.42578125" style="1510" customWidth="1"/>
    <col min="438" max="438" width="18.7109375" style="1510" customWidth="1"/>
    <col min="439" max="439" width="0.85546875" style="1510" customWidth="1"/>
    <col min="440" max="440" width="18.7109375" style="1510" customWidth="1"/>
    <col min="441" max="441" width="3.7109375" style="1510" customWidth="1"/>
    <col min="442" max="442" width="3.140625" style="1510" customWidth="1"/>
    <col min="443" max="443" width="18.7109375" style="1510" customWidth="1"/>
    <col min="444" max="444" width="0.85546875" style="1510" customWidth="1"/>
    <col min="445" max="445" width="18.7109375" style="1510" customWidth="1"/>
    <col min="446" max="446" width="4.140625" style="1510" customWidth="1"/>
    <col min="447" max="447" width="3.5703125" style="1510" customWidth="1"/>
    <col min="448" max="448" width="18.7109375" style="1510" customWidth="1"/>
    <col min="449" max="449" width="0.85546875" style="1510" customWidth="1"/>
    <col min="450" max="450" width="18.7109375" style="1510" customWidth="1"/>
    <col min="451" max="451" width="3.7109375" style="1510" customWidth="1"/>
    <col min="452" max="452" width="3.140625" style="1510" customWidth="1"/>
    <col min="453" max="453" width="18.7109375" style="1510" customWidth="1"/>
    <col min="454" max="454" width="0.85546875" style="1510" customWidth="1"/>
    <col min="455" max="455" width="18.7109375" style="1510" customWidth="1"/>
    <col min="456" max="456" width="2.140625" style="1510" customWidth="1"/>
    <col min="457" max="457" width="1.42578125" style="1510" customWidth="1"/>
    <col min="458" max="458" width="5.140625" style="1510" customWidth="1"/>
    <col min="459" max="459" width="1.7109375" style="1510" customWidth="1"/>
    <col min="460" max="460" width="3.42578125" style="1510" customWidth="1"/>
    <col min="461" max="461" width="18.7109375" style="1510" customWidth="1"/>
    <col min="462" max="462" width="0.85546875" style="1510" customWidth="1"/>
    <col min="463" max="463" width="18.7109375" style="1510" customWidth="1"/>
    <col min="464" max="464" width="3.7109375" style="1510" customWidth="1"/>
    <col min="465" max="465" width="3.140625" style="1510" customWidth="1"/>
    <col min="466" max="466" width="18.7109375" style="1510" customWidth="1"/>
    <col min="467" max="467" width="0.85546875" style="1510" customWidth="1"/>
    <col min="468" max="468" width="18.7109375" style="1510" customWidth="1"/>
    <col min="469" max="469" width="4.140625" style="1510" customWidth="1"/>
    <col min="470" max="470" width="3.5703125" style="1510" customWidth="1"/>
    <col min="471" max="471" width="18.7109375" style="1510" customWidth="1"/>
    <col min="472" max="472" width="0.85546875" style="1510" customWidth="1"/>
    <col min="473" max="473" width="18.7109375" style="1510" customWidth="1"/>
    <col min="474" max="474" width="3.7109375" style="1510" customWidth="1"/>
    <col min="475" max="475" width="3.140625" style="1510" customWidth="1"/>
    <col min="476" max="476" width="18.7109375" style="1510" customWidth="1"/>
    <col min="477" max="477" width="0.85546875" style="1510" customWidth="1"/>
    <col min="478" max="478" width="18.7109375" style="1510" customWidth="1"/>
    <col min="479" max="479" width="2.140625" style="1510" customWidth="1"/>
    <col min="480" max="689" width="11.42578125" style="1510"/>
    <col min="690" max="690" width="1.42578125" style="1510" customWidth="1"/>
    <col min="691" max="691" width="5.140625" style="1510" customWidth="1"/>
    <col min="692" max="692" width="1.7109375" style="1510" customWidth="1"/>
    <col min="693" max="693" width="3.42578125" style="1510" customWidth="1"/>
    <col min="694" max="694" width="18.7109375" style="1510" customWidth="1"/>
    <col min="695" max="695" width="0.85546875" style="1510" customWidth="1"/>
    <col min="696" max="696" width="18.7109375" style="1510" customWidth="1"/>
    <col min="697" max="697" width="3.7109375" style="1510" customWidth="1"/>
    <col min="698" max="698" width="3.140625" style="1510" customWidth="1"/>
    <col min="699" max="699" width="18.7109375" style="1510" customWidth="1"/>
    <col min="700" max="700" width="0.85546875" style="1510" customWidth="1"/>
    <col min="701" max="701" width="18.7109375" style="1510" customWidth="1"/>
    <col min="702" max="702" width="4.140625" style="1510" customWidth="1"/>
    <col min="703" max="703" width="3.5703125" style="1510" customWidth="1"/>
    <col min="704" max="704" width="18.7109375" style="1510" customWidth="1"/>
    <col min="705" max="705" width="0.85546875" style="1510" customWidth="1"/>
    <col min="706" max="706" width="18.7109375" style="1510" customWidth="1"/>
    <col min="707" max="707" width="3.7109375" style="1510" customWidth="1"/>
    <col min="708" max="708" width="3.140625" style="1510" customWidth="1"/>
    <col min="709" max="709" width="18.7109375" style="1510" customWidth="1"/>
    <col min="710" max="710" width="0.85546875" style="1510" customWidth="1"/>
    <col min="711" max="711" width="18.7109375" style="1510" customWidth="1"/>
    <col min="712" max="712" width="2.140625" style="1510" customWidth="1"/>
    <col min="713" max="713" width="1.42578125" style="1510" customWidth="1"/>
    <col min="714" max="714" width="5.140625" style="1510" customWidth="1"/>
    <col min="715" max="715" width="1.7109375" style="1510" customWidth="1"/>
    <col min="716" max="716" width="3.42578125" style="1510" customWidth="1"/>
    <col min="717" max="717" width="18.7109375" style="1510" customWidth="1"/>
    <col min="718" max="718" width="0.85546875" style="1510" customWidth="1"/>
    <col min="719" max="719" width="18.7109375" style="1510" customWidth="1"/>
    <col min="720" max="720" width="3.7109375" style="1510" customWidth="1"/>
    <col min="721" max="721" width="3.140625" style="1510" customWidth="1"/>
    <col min="722" max="722" width="18.7109375" style="1510" customWidth="1"/>
    <col min="723" max="723" width="0.85546875" style="1510" customWidth="1"/>
    <col min="724" max="724" width="18.7109375" style="1510" customWidth="1"/>
    <col min="725" max="725" width="4.140625" style="1510" customWidth="1"/>
    <col min="726" max="726" width="3.5703125" style="1510" customWidth="1"/>
    <col min="727" max="727" width="18.7109375" style="1510" customWidth="1"/>
    <col min="728" max="728" width="0.85546875" style="1510" customWidth="1"/>
    <col min="729" max="729" width="18.7109375" style="1510" customWidth="1"/>
    <col min="730" max="730" width="3.7109375" style="1510" customWidth="1"/>
    <col min="731" max="731" width="3.140625" style="1510" customWidth="1"/>
    <col min="732" max="732" width="18.7109375" style="1510" customWidth="1"/>
    <col min="733" max="733" width="0.85546875" style="1510" customWidth="1"/>
    <col min="734" max="734" width="18.7109375" style="1510" customWidth="1"/>
    <col min="735" max="735" width="2.140625" style="1510" customWidth="1"/>
    <col min="736" max="945" width="11.42578125" style="1510"/>
    <col min="946" max="946" width="1.42578125" style="1510" customWidth="1"/>
    <col min="947" max="947" width="5.140625" style="1510" customWidth="1"/>
    <col min="948" max="948" width="1.7109375" style="1510" customWidth="1"/>
    <col min="949" max="949" width="3.42578125" style="1510" customWidth="1"/>
    <col min="950" max="950" width="18.7109375" style="1510" customWidth="1"/>
    <col min="951" max="951" width="0.85546875" style="1510" customWidth="1"/>
    <col min="952" max="952" width="18.7109375" style="1510" customWidth="1"/>
    <col min="953" max="953" width="3.7109375" style="1510" customWidth="1"/>
    <col min="954" max="954" width="3.140625" style="1510" customWidth="1"/>
    <col min="955" max="955" width="18.7109375" style="1510" customWidth="1"/>
    <col min="956" max="956" width="0.85546875" style="1510" customWidth="1"/>
    <col min="957" max="957" width="18.7109375" style="1510" customWidth="1"/>
    <col min="958" max="958" width="4.140625" style="1510" customWidth="1"/>
    <col min="959" max="959" width="3.5703125" style="1510" customWidth="1"/>
    <col min="960" max="960" width="18.7109375" style="1510" customWidth="1"/>
    <col min="961" max="961" width="0.85546875" style="1510" customWidth="1"/>
    <col min="962" max="962" width="18.7109375" style="1510" customWidth="1"/>
    <col min="963" max="963" width="3.7109375" style="1510" customWidth="1"/>
    <col min="964" max="964" width="3.140625" style="1510" customWidth="1"/>
    <col min="965" max="965" width="18.7109375" style="1510" customWidth="1"/>
    <col min="966" max="966" width="0.85546875" style="1510" customWidth="1"/>
    <col min="967" max="967" width="18.7109375" style="1510" customWidth="1"/>
    <col min="968" max="968" width="2.140625" style="1510" customWidth="1"/>
    <col min="969" max="969" width="1.42578125" style="1510" customWidth="1"/>
    <col min="970" max="970" width="5.140625" style="1510" customWidth="1"/>
    <col min="971" max="971" width="1.7109375" style="1510" customWidth="1"/>
    <col min="972" max="972" width="3.42578125" style="1510" customWidth="1"/>
    <col min="973" max="973" width="18.7109375" style="1510" customWidth="1"/>
    <col min="974" max="974" width="0.85546875" style="1510" customWidth="1"/>
    <col min="975" max="975" width="18.7109375" style="1510" customWidth="1"/>
    <col min="976" max="976" width="3.7109375" style="1510" customWidth="1"/>
    <col min="977" max="977" width="3.140625" style="1510" customWidth="1"/>
    <col min="978" max="978" width="18.7109375" style="1510" customWidth="1"/>
    <col min="979" max="979" width="0.85546875" style="1510" customWidth="1"/>
    <col min="980" max="980" width="18.7109375" style="1510" customWidth="1"/>
    <col min="981" max="981" width="4.140625" style="1510" customWidth="1"/>
    <col min="982" max="982" width="3.5703125" style="1510" customWidth="1"/>
    <col min="983" max="983" width="18.7109375" style="1510" customWidth="1"/>
    <col min="984" max="984" width="0.85546875" style="1510" customWidth="1"/>
    <col min="985" max="985" width="18.7109375" style="1510" customWidth="1"/>
    <col min="986" max="986" width="3.7109375" style="1510" customWidth="1"/>
    <col min="987" max="987" width="3.140625" style="1510" customWidth="1"/>
    <col min="988" max="988" width="18.7109375" style="1510" customWidth="1"/>
    <col min="989" max="989" width="0.85546875" style="1510" customWidth="1"/>
    <col min="990" max="990" width="18.7109375" style="1510" customWidth="1"/>
    <col min="991" max="991" width="2.140625" style="1510" customWidth="1"/>
    <col min="992" max="1201" width="11.42578125" style="1510"/>
    <col min="1202" max="1202" width="1.42578125" style="1510" customWidth="1"/>
    <col min="1203" max="1203" width="5.140625" style="1510" customWidth="1"/>
    <col min="1204" max="1204" width="1.7109375" style="1510" customWidth="1"/>
    <col min="1205" max="1205" width="3.42578125" style="1510" customWidth="1"/>
    <col min="1206" max="1206" width="18.7109375" style="1510" customWidth="1"/>
    <col min="1207" max="1207" width="0.85546875" style="1510" customWidth="1"/>
    <col min="1208" max="1208" width="18.7109375" style="1510" customWidth="1"/>
    <col min="1209" max="1209" width="3.7109375" style="1510" customWidth="1"/>
    <col min="1210" max="1210" width="3.140625" style="1510" customWidth="1"/>
    <col min="1211" max="1211" width="18.7109375" style="1510" customWidth="1"/>
    <col min="1212" max="1212" width="0.85546875" style="1510" customWidth="1"/>
    <col min="1213" max="1213" width="18.7109375" style="1510" customWidth="1"/>
    <col min="1214" max="1214" width="4.140625" style="1510" customWidth="1"/>
    <col min="1215" max="1215" width="3.5703125" style="1510" customWidth="1"/>
    <col min="1216" max="1216" width="18.7109375" style="1510" customWidth="1"/>
    <col min="1217" max="1217" width="0.85546875" style="1510" customWidth="1"/>
    <col min="1218" max="1218" width="18.7109375" style="1510" customWidth="1"/>
    <col min="1219" max="1219" width="3.7109375" style="1510" customWidth="1"/>
    <col min="1220" max="1220" width="3.140625" style="1510" customWidth="1"/>
    <col min="1221" max="1221" width="18.7109375" style="1510" customWidth="1"/>
    <col min="1222" max="1222" width="0.85546875" style="1510" customWidth="1"/>
    <col min="1223" max="1223" width="18.7109375" style="1510" customWidth="1"/>
    <col min="1224" max="1224" width="2.140625" style="1510" customWidth="1"/>
    <col min="1225" max="1225" width="1.42578125" style="1510" customWidth="1"/>
    <col min="1226" max="1226" width="5.140625" style="1510" customWidth="1"/>
    <col min="1227" max="1227" width="1.7109375" style="1510" customWidth="1"/>
    <col min="1228" max="1228" width="3.42578125" style="1510" customWidth="1"/>
    <col min="1229" max="1229" width="18.7109375" style="1510" customWidth="1"/>
    <col min="1230" max="1230" width="0.85546875" style="1510" customWidth="1"/>
    <col min="1231" max="1231" width="18.7109375" style="1510" customWidth="1"/>
    <col min="1232" max="1232" width="3.7109375" style="1510" customWidth="1"/>
    <col min="1233" max="1233" width="3.140625" style="1510" customWidth="1"/>
    <col min="1234" max="1234" width="18.7109375" style="1510" customWidth="1"/>
    <col min="1235" max="1235" width="0.85546875" style="1510" customWidth="1"/>
    <col min="1236" max="1236" width="18.7109375" style="1510" customWidth="1"/>
    <col min="1237" max="1237" width="4.140625" style="1510" customWidth="1"/>
    <col min="1238" max="1238" width="3.5703125" style="1510" customWidth="1"/>
    <col min="1239" max="1239" width="18.7109375" style="1510" customWidth="1"/>
    <col min="1240" max="1240" width="0.85546875" style="1510" customWidth="1"/>
    <col min="1241" max="1241" width="18.7109375" style="1510" customWidth="1"/>
    <col min="1242" max="1242" width="3.7109375" style="1510" customWidth="1"/>
    <col min="1243" max="1243" width="3.140625" style="1510" customWidth="1"/>
    <col min="1244" max="1244" width="18.7109375" style="1510" customWidth="1"/>
    <col min="1245" max="1245" width="0.85546875" style="1510" customWidth="1"/>
    <col min="1246" max="1246" width="18.7109375" style="1510" customWidth="1"/>
    <col min="1247" max="1247" width="2.140625" style="1510" customWidth="1"/>
    <col min="1248" max="1457" width="11.42578125" style="1510"/>
    <col min="1458" max="1458" width="1.42578125" style="1510" customWidth="1"/>
    <col min="1459" max="1459" width="5.140625" style="1510" customWidth="1"/>
    <col min="1460" max="1460" width="1.7109375" style="1510" customWidth="1"/>
    <col min="1461" max="1461" width="3.42578125" style="1510" customWidth="1"/>
    <col min="1462" max="1462" width="18.7109375" style="1510" customWidth="1"/>
    <col min="1463" max="1463" width="0.85546875" style="1510" customWidth="1"/>
    <col min="1464" max="1464" width="18.7109375" style="1510" customWidth="1"/>
    <col min="1465" max="1465" width="3.7109375" style="1510" customWidth="1"/>
    <col min="1466" max="1466" width="3.140625" style="1510" customWidth="1"/>
    <col min="1467" max="1467" width="18.7109375" style="1510" customWidth="1"/>
    <col min="1468" max="1468" width="0.85546875" style="1510" customWidth="1"/>
    <col min="1469" max="1469" width="18.7109375" style="1510" customWidth="1"/>
    <col min="1470" max="1470" width="4.140625" style="1510" customWidth="1"/>
    <col min="1471" max="1471" width="3.5703125" style="1510" customWidth="1"/>
    <col min="1472" max="1472" width="18.7109375" style="1510" customWidth="1"/>
    <col min="1473" max="1473" width="0.85546875" style="1510" customWidth="1"/>
    <col min="1474" max="1474" width="18.7109375" style="1510" customWidth="1"/>
    <col min="1475" max="1475" width="3.7109375" style="1510" customWidth="1"/>
    <col min="1476" max="1476" width="3.140625" style="1510" customWidth="1"/>
    <col min="1477" max="1477" width="18.7109375" style="1510" customWidth="1"/>
    <col min="1478" max="1478" width="0.85546875" style="1510" customWidth="1"/>
    <col min="1479" max="1479" width="18.7109375" style="1510" customWidth="1"/>
    <col min="1480" max="1480" width="2.140625" style="1510" customWidth="1"/>
    <col min="1481" max="1481" width="1.42578125" style="1510" customWidth="1"/>
    <col min="1482" max="1482" width="5.140625" style="1510" customWidth="1"/>
    <col min="1483" max="1483" width="1.7109375" style="1510" customWidth="1"/>
    <col min="1484" max="1484" width="3.42578125" style="1510" customWidth="1"/>
    <col min="1485" max="1485" width="18.7109375" style="1510" customWidth="1"/>
    <col min="1486" max="1486" width="0.85546875" style="1510" customWidth="1"/>
    <col min="1487" max="1487" width="18.7109375" style="1510" customWidth="1"/>
    <col min="1488" max="1488" width="3.7109375" style="1510" customWidth="1"/>
    <col min="1489" max="1489" width="3.140625" style="1510" customWidth="1"/>
    <col min="1490" max="1490" width="18.7109375" style="1510" customWidth="1"/>
    <col min="1491" max="1491" width="0.85546875" style="1510" customWidth="1"/>
    <col min="1492" max="1492" width="18.7109375" style="1510" customWidth="1"/>
    <col min="1493" max="1493" width="4.140625" style="1510" customWidth="1"/>
    <col min="1494" max="1494" width="3.5703125" style="1510" customWidth="1"/>
    <col min="1495" max="1495" width="18.7109375" style="1510" customWidth="1"/>
    <col min="1496" max="1496" width="0.85546875" style="1510" customWidth="1"/>
    <col min="1497" max="1497" width="18.7109375" style="1510" customWidth="1"/>
    <col min="1498" max="1498" width="3.7109375" style="1510" customWidth="1"/>
    <col min="1499" max="1499" width="3.140625" style="1510" customWidth="1"/>
    <col min="1500" max="1500" width="18.7109375" style="1510" customWidth="1"/>
    <col min="1501" max="1501" width="0.85546875" style="1510" customWidth="1"/>
    <col min="1502" max="1502" width="18.7109375" style="1510" customWidth="1"/>
    <col min="1503" max="1503" width="2.140625" style="1510" customWidth="1"/>
    <col min="1504" max="1713" width="11.42578125" style="1510"/>
    <col min="1714" max="1714" width="1.42578125" style="1510" customWidth="1"/>
    <col min="1715" max="1715" width="5.140625" style="1510" customWidth="1"/>
    <col min="1716" max="1716" width="1.7109375" style="1510" customWidth="1"/>
    <col min="1717" max="1717" width="3.42578125" style="1510" customWidth="1"/>
    <col min="1718" max="1718" width="18.7109375" style="1510" customWidth="1"/>
    <col min="1719" max="1719" width="0.85546875" style="1510" customWidth="1"/>
    <col min="1720" max="1720" width="18.7109375" style="1510" customWidth="1"/>
    <col min="1721" max="1721" width="3.7109375" style="1510" customWidth="1"/>
    <col min="1722" max="1722" width="3.140625" style="1510" customWidth="1"/>
    <col min="1723" max="1723" width="18.7109375" style="1510" customWidth="1"/>
    <col min="1724" max="1724" width="0.85546875" style="1510" customWidth="1"/>
    <col min="1725" max="1725" width="18.7109375" style="1510" customWidth="1"/>
    <col min="1726" max="1726" width="4.140625" style="1510" customWidth="1"/>
    <col min="1727" max="1727" width="3.5703125" style="1510" customWidth="1"/>
    <col min="1728" max="1728" width="18.7109375" style="1510" customWidth="1"/>
    <col min="1729" max="1729" width="0.85546875" style="1510" customWidth="1"/>
    <col min="1730" max="1730" width="18.7109375" style="1510" customWidth="1"/>
    <col min="1731" max="1731" width="3.7109375" style="1510" customWidth="1"/>
    <col min="1732" max="1732" width="3.140625" style="1510" customWidth="1"/>
    <col min="1733" max="1733" width="18.7109375" style="1510" customWidth="1"/>
    <col min="1734" max="1734" width="0.85546875" style="1510" customWidth="1"/>
    <col min="1735" max="1735" width="18.7109375" style="1510" customWidth="1"/>
    <col min="1736" max="1736" width="2.140625" style="1510" customWidth="1"/>
    <col min="1737" max="1737" width="1.42578125" style="1510" customWidth="1"/>
    <col min="1738" max="1738" width="5.140625" style="1510" customWidth="1"/>
    <col min="1739" max="1739" width="1.7109375" style="1510" customWidth="1"/>
    <col min="1740" max="1740" width="3.42578125" style="1510" customWidth="1"/>
    <col min="1741" max="1741" width="18.7109375" style="1510" customWidth="1"/>
    <col min="1742" max="1742" width="0.85546875" style="1510" customWidth="1"/>
    <col min="1743" max="1743" width="18.7109375" style="1510" customWidth="1"/>
    <col min="1744" max="1744" width="3.7109375" style="1510" customWidth="1"/>
    <col min="1745" max="1745" width="3.140625" style="1510" customWidth="1"/>
    <col min="1746" max="1746" width="18.7109375" style="1510" customWidth="1"/>
    <col min="1747" max="1747" width="0.85546875" style="1510" customWidth="1"/>
    <col min="1748" max="1748" width="18.7109375" style="1510" customWidth="1"/>
    <col min="1749" max="1749" width="4.140625" style="1510" customWidth="1"/>
    <col min="1750" max="1750" width="3.5703125" style="1510" customWidth="1"/>
    <col min="1751" max="1751" width="18.7109375" style="1510" customWidth="1"/>
    <col min="1752" max="1752" width="0.85546875" style="1510" customWidth="1"/>
    <col min="1753" max="1753" width="18.7109375" style="1510" customWidth="1"/>
    <col min="1754" max="1754" width="3.7109375" style="1510" customWidth="1"/>
    <col min="1755" max="1755" width="3.140625" style="1510" customWidth="1"/>
    <col min="1756" max="1756" width="18.7109375" style="1510" customWidth="1"/>
    <col min="1757" max="1757" width="0.85546875" style="1510" customWidth="1"/>
    <col min="1758" max="1758" width="18.7109375" style="1510" customWidth="1"/>
    <col min="1759" max="1759" width="2.140625" style="1510" customWidth="1"/>
    <col min="1760" max="1969" width="11.42578125" style="1510"/>
    <col min="1970" max="1970" width="1.42578125" style="1510" customWidth="1"/>
    <col min="1971" max="1971" width="5.140625" style="1510" customWidth="1"/>
    <col min="1972" max="1972" width="1.7109375" style="1510" customWidth="1"/>
    <col min="1973" max="1973" width="3.42578125" style="1510" customWidth="1"/>
    <col min="1974" max="1974" width="18.7109375" style="1510" customWidth="1"/>
    <col min="1975" max="1975" width="0.85546875" style="1510" customWidth="1"/>
    <col min="1976" max="1976" width="18.7109375" style="1510" customWidth="1"/>
    <col min="1977" max="1977" width="3.7109375" style="1510" customWidth="1"/>
    <col min="1978" max="1978" width="3.140625" style="1510" customWidth="1"/>
    <col min="1979" max="1979" width="18.7109375" style="1510" customWidth="1"/>
    <col min="1980" max="1980" width="0.85546875" style="1510" customWidth="1"/>
    <col min="1981" max="1981" width="18.7109375" style="1510" customWidth="1"/>
    <col min="1982" max="1982" width="4.140625" style="1510" customWidth="1"/>
    <col min="1983" max="1983" width="3.5703125" style="1510" customWidth="1"/>
    <col min="1984" max="1984" width="18.7109375" style="1510" customWidth="1"/>
    <col min="1985" max="1985" width="0.85546875" style="1510" customWidth="1"/>
    <col min="1986" max="1986" width="18.7109375" style="1510" customWidth="1"/>
    <col min="1987" max="1987" width="3.7109375" style="1510" customWidth="1"/>
    <col min="1988" max="1988" width="3.140625" style="1510" customWidth="1"/>
    <col min="1989" max="1989" width="18.7109375" style="1510" customWidth="1"/>
    <col min="1990" max="1990" width="0.85546875" style="1510" customWidth="1"/>
    <col min="1991" max="1991" width="18.7109375" style="1510" customWidth="1"/>
    <col min="1992" max="1992" width="2.140625" style="1510" customWidth="1"/>
    <col min="1993" max="1993" width="1.42578125" style="1510" customWidth="1"/>
    <col min="1994" max="1994" width="5.140625" style="1510" customWidth="1"/>
    <col min="1995" max="1995" width="1.7109375" style="1510" customWidth="1"/>
    <col min="1996" max="1996" width="3.42578125" style="1510" customWidth="1"/>
    <col min="1997" max="1997" width="18.7109375" style="1510" customWidth="1"/>
    <col min="1998" max="1998" width="0.85546875" style="1510" customWidth="1"/>
    <col min="1999" max="1999" width="18.7109375" style="1510" customWidth="1"/>
    <col min="2000" max="2000" width="3.7109375" style="1510" customWidth="1"/>
    <col min="2001" max="2001" width="3.140625" style="1510" customWidth="1"/>
    <col min="2002" max="2002" width="18.7109375" style="1510" customWidth="1"/>
    <col min="2003" max="2003" width="0.85546875" style="1510" customWidth="1"/>
    <col min="2004" max="2004" width="18.7109375" style="1510" customWidth="1"/>
    <col min="2005" max="2005" width="4.140625" style="1510" customWidth="1"/>
    <col min="2006" max="2006" width="3.5703125" style="1510" customWidth="1"/>
    <col min="2007" max="2007" width="18.7109375" style="1510" customWidth="1"/>
    <col min="2008" max="2008" width="0.85546875" style="1510" customWidth="1"/>
    <col min="2009" max="2009" width="18.7109375" style="1510" customWidth="1"/>
    <col min="2010" max="2010" width="3.7109375" style="1510" customWidth="1"/>
    <col min="2011" max="2011" width="3.140625" style="1510" customWidth="1"/>
    <col min="2012" max="2012" width="18.7109375" style="1510" customWidth="1"/>
    <col min="2013" max="2013" width="0.85546875" style="1510" customWidth="1"/>
    <col min="2014" max="2014" width="18.7109375" style="1510" customWidth="1"/>
    <col min="2015" max="2015" width="2.140625" style="1510" customWidth="1"/>
    <col min="2016" max="2225" width="11.42578125" style="1510"/>
    <col min="2226" max="2226" width="1.42578125" style="1510" customWidth="1"/>
    <col min="2227" max="2227" width="5.140625" style="1510" customWidth="1"/>
    <col min="2228" max="2228" width="1.7109375" style="1510" customWidth="1"/>
    <col min="2229" max="2229" width="3.42578125" style="1510" customWidth="1"/>
    <col min="2230" max="2230" width="18.7109375" style="1510" customWidth="1"/>
    <col min="2231" max="2231" width="0.85546875" style="1510" customWidth="1"/>
    <col min="2232" max="2232" width="18.7109375" style="1510" customWidth="1"/>
    <col min="2233" max="2233" width="3.7109375" style="1510" customWidth="1"/>
    <col min="2234" max="2234" width="3.140625" style="1510" customWidth="1"/>
    <col min="2235" max="2235" width="18.7109375" style="1510" customWidth="1"/>
    <col min="2236" max="2236" width="0.85546875" style="1510" customWidth="1"/>
    <col min="2237" max="2237" width="18.7109375" style="1510" customWidth="1"/>
    <col min="2238" max="2238" width="4.140625" style="1510" customWidth="1"/>
    <col min="2239" max="2239" width="3.5703125" style="1510" customWidth="1"/>
    <col min="2240" max="2240" width="18.7109375" style="1510" customWidth="1"/>
    <col min="2241" max="2241" width="0.85546875" style="1510" customWidth="1"/>
    <col min="2242" max="2242" width="18.7109375" style="1510" customWidth="1"/>
    <col min="2243" max="2243" width="3.7109375" style="1510" customWidth="1"/>
    <col min="2244" max="2244" width="3.140625" style="1510" customWidth="1"/>
    <col min="2245" max="2245" width="18.7109375" style="1510" customWidth="1"/>
    <col min="2246" max="2246" width="0.85546875" style="1510" customWidth="1"/>
    <col min="2247" max="2247" width="18.7109375" style="1510" customWidth="1"/>
    <col min="2248" max="2248" width="2.140625" style="1510" customWidth="1"/>
    <col min="2249" max="2249" width="1.42578125" style="1510" customWidth="1"/>
    <col min="2250" max="2250" width="5.140625" style="1510" customWidth="1"/>
    <col min="2251" max="2251" width="1.7109375" style="1510" customWidth="1"/>
    <col min="2252" max="2252" width="3.42578125" style="1510" customWidth="1"/>
    <col min="2253" max="2253" width="18.7109375" style="1510" customWidth="1"/>
    <col min="2254" max="2254" width="0.85546875" style="1510" customWidth="1"/>
    <col min="2255" max="2255" width="18.7109375" style="1510" customWidth="1"/>
    <col min="2256" max="2256" width="3.7109375" style="1510" customWidth="1"/>
    <col min="2257" max="2257" width="3.140625" style="1510" customWidth="1"/>
    <col min="2258" max="2258" width="18.7109375" style="1510" customWidth="1"/>
    <col min="2259" max="2259" width="0.85546875" style="1510" customWidth="1"/>
    <col min="2260" max="2260" width="18.7109375" style="1510" customWidth="1"/>
    <col min="2261" max="2261" width="4.140625" style="1510" customWidth="1"/>
    <col min="2262" max="2262" width="3.5703125" style="1510" customWidth="1"/>
    <col min="2263" max="2263" width="18.7109375" style="1510" customWidth="1"/>
    <col min="2264" max="2264" width="0.85546875" style="1510" customWidth="1"/>
    <col min="2265" max="2265" width="18.7109375" style="1510" customWidth="1"/>
    <col min="2266" max="2266" width="3.7109375" style="1510" customWidth="1"/>
    <col min="2267" max="2267" width="3.140625" style="1510" customWidth="1"/>
    <col min="2268" max="2268" width="18.7109375" style="1510" customWidth="1"/>
    <col min="2269" max="2269" width="0.85546875" style="1510" customWidth="1"/>
    <col min="2270" max="2270" width="18.7109375" style="1510" customWidth="1"/>
    <col min="2271" max="2271" width="2.140625" style="1510" customWidth="1"/>
    <col min="2272" max="2481" width="11.42578125" style="1510"/>
    <col min="2482" max="2482" width="1.42578125" style="1510" customWidth="1"/>
    <col min="2483" max="2483" width="5.140625" style="1510" customWidth="1"/>
    <col min="2484" max="2484" width="1.7109375" style="1510" customWidth="1"/>
    <col min="2485" max="2485" width="3.42578125" style="1510" customWidth="1"/>
    <col min="2486" max="2486" width="18.7109375" style="1510" customWidth="1"/>
    <col min="2487" max="2487" width="0.85546875" style="1510" customWidth="1"/>
    <col min="2488" max="2488" width="18.7109375" style="1510" customWidth="1"/>
    <col min="2489" max="2489" width="3.7109375" style="1510" customWidth="1"/>
    <col min="2490" max="2490" width="3.140625" style="1510" customWidth="1"/>
    <col min="2491" max="2491" width="18.7109375" style="1510" customWidth="1"/>
    <col min="2492" max="2492" width="0.85546875" style="1510" customWidth="1"/>
    <col min="2493" max="2493" width="18.7109375" style="1510" customWidth="1"/>
    <col min="2494" max="2494" width="4.140625" style="1510" customWidth="1"/>
    <col min="2495" max="2495" width="3.5703125" style="1510" customWidth="1"/>
    <col min="2496" max="2496" width="18.7109375" style="1510" customWidth="1"/>
    <col min="2497" max="2497" width="0.85546875" style="1510" customWidth="1"/>
    <col min="2498" max="2498" width="18.7109375" style="1510" customWidth="1"/>
    <col min="2499" max="2499" width="3.7109375" style="1510" customWidth="1"/>
    <col min="2500" max="2500" width="3.140625" style="1510" customWidth="1"/>
    <col min="2501" max="2501" width="18.7109375" style="1510" customWidth="1"/>
    <col min="2502" max="2502" width="0.85546875" style="1510" customWidth="1"/>
    <col min="2503" max="2503" width="18.7109375" style="1510" customWidth="1"/>
    <col min="2504" max="2504" width="2.140625" style="1510" customWidth="1"/>
    <col min="2505" max="2505" width="1.42578125" style="1510" customWidth="1"/>
    <col min="2506" max="2506" width="5.140625" style="1510" customWidth="1"/>
    <col min="2507" max="2507" width="1.7109375" style="1510" customWidth="1"/>
    <col min="2508" max="2508" width="3.42578125" style="1510" customWidth="1"/>
    <col min="2509" max="2509" width="18.7109375" style="1510" customWidth="1"/>
    <col min="2510" max="2510" width="0.85546875" style="1510" customWidth="1"/>
    <col min="2511" max="2511" width="18.7109375" style="1510" customWidth="1"/>
    <col min="2512" max="2512" width="3.7109375" style="1510" customWidth="1"/>
    <col min="2513" max="2513" width="3.140625" style="1510" customWidth="1"/>
    <col min="2514" max="2514" width="18.7109375" style="1510" customWidth="1"/>
    <col min="2515" max="2515" width="0.85546875" style="1510" customWidth="1"/>
    <col min="2516" max="2516" width="18.7109375" style="1510" customWidth="1"/>
    <col min="2517" max="2517" width="4.140625" style="1510" customWidth="1"/>
    <col min="2518" max="2518" width="3.5703125" style="1510" customWidth="1"/>
    <col min="2519" max="2519" width="18.7109375" style="1510" customWidth="1"/>
    <col min="2520" max="2520" width="0.85546875" style="1510" customWidth="1"/>
    <col min="2521" max="2521" width="18.7109375" style="1510" customWidth="1"/>
    <col min="2522" max="2522" width="3.7109375" style="1510" customWidth="1"/>
    <col min="2523" max="2523" width="3.140625" style="1510" customWidth="1"/>
    <col min="2524" max="2524" width="18.7109375" style="1510" customWidth="1"/>
    <col min="2525" max="2525" width="0.85546875" style="1510" customWidth="1"/>
    <col min="2526" max="2526" width="18.7109375" style="1510" customWidth="1"/>
    <col min="2527" max="2527" width="2.140625" style="1510" customWidth="1"/>
    <col min="2528" max="2737" width="11.42578125" style="1510"/>
    <col min="2738" max="2738" width="1.42578125" style="1510" customWidth="1"/>
    <col min="2739" max="2739" width="5.140625" style="1510" customWidth="1"/>
    <col min="2740" max="2740" width="1.7109375" style="1510" customWidth="1"/>
    <col min="2741" max="2741" width="3.42578125" style="1510" customWidth="1"/>
    <col min="2742" max="2742" width="18.7109375" style="1510" customWidth="1"/>
    <col min="2743" max="2743" width="0.85546875" style="1510" customWidth="1"/>
    <col min="2744" max="2744" width="18.7109375" style="1510" customWidth="1"/>
    <col min="2745" max="2745" width="3.7109375" style="1510" customWidth="1"/>
    <col min="2746" max="2746" width="3.140625" style="1510" customWidth="1"/>
    <col min="2747" max="2747" width="18.7109375" style="1510" customWidth="1"/>
    <col min="2748" max="2748" width="0.85546875" style="1510" customWidth="1"/>
    <col min="2749" max="2749" width="18.7109375" style="1510" customWidth="1"/>
    <col min="2750" max="2750" width="4.140625" style="1510" customWidth="1"/>
    <col min="2751" max="2751" width="3.5703125" style="1510" customWidth="1"/>
    <col min="2752" max="2752" width="18.7109375" style="1510" customWidth="1"/>
    <col min="2753" max="2753" width="0.85546875" style="1510" customWidth="1"/>
    <col min="2754" max="2754" width="18.7109375" style="1510" customWidth="1"/>
    <col min="2755" max="2755" width="3.7109375" style="1510" customWidth="1"/>
    <col min="2756" max="2756" width="3.140625" style="1510" customWidth="1"/>
    <col min="2757" max="2757" width="18.7109375" style="1510" customWidth="1"/>
    <col min="2758" max="2758" width="0.85546875" style="1510" customWidth="1"/>
    <col min="2759" max="2759" width="18.7109375" style="1510" customWidth="1"/>
    <col min="2760" max="2760" width="2.140625" style="1510" customWidth="1"/>
    <col min="2761" max="2761" width="1.42578125" style="1510" customWidth="1"/>
    <col min="2762" max="2762" width="5.140625" style="1510" customWidth="1"/>
    <col min="2763" max="2763" width="1.7109375" style="1510" customWidth="1"/>
    <col min="2764" max="2764" width="3.42578125" style="1510" customWidth="1"/>
    <col min="2765" max="2765" width="18.7109375" style="1510" customWidth="1"/>
    <col min="2766" max="2766" width="0.85546875" style="1510" customWidth="1"/>
    <col min="2767" max="2767" width="18.7109375" style="1510" customWidth="1"/>
    <col min="2768" max="2768" width="3.7109375" style="1510" customWidth="1"/>
    <col min="2769" max="2769" width="3.140625" style="1510" customWidth="1"/>
    <col min="2770" max="2770" width="18.7109375" style="1510" customWidth="1"/>
    <col min="2771" max="2771" width="0.85546875" style="1510" customWidth="1"/>
    <col min="2772" max="2772" width="18.7109375" style="1510" customWidth="1"/>
    <col min="2773" max="2773" width="4.140625" style="1510" customWidth="1"/>
    <col min="2774" max="2774" width="3.5703125" style="1510" customWidth="1"/>
    <col min="2775" max="2775" width="18.7109375" style="1510" customWidth="1"/>
    <col min="2776" max="2776" width="0.85546875" style="1510" customWidth="1"/>
    <col min="2777" max="2777" width="18.7109375" style="1510" customWidth="1"/>
    <col min="2778" max="2778" width="3.7109375" style="1510" customWidth="1"/>
    <col min="2779" max="2779" width="3.140625" style="1510" customWidth="1"/>
    <col min="2780" max="2780" width="18.7109375" style="1510" customWidth="1"/>
    <col min="2781" max="2781" width="0.85546875" style="1510" customWidth="1"/>
    <col min="2782" max="2782" width="18.7109375" style="1510" customWidth="1"/>
    <col min="2783" max="2783" width="2.140625" style="1510" customWidth="1"/>
    <col min="2784" max="2993" width="11.42578125" style="1510"/>
    <col min="2994" max="2994" width="1.42578125" style="1510" customWidth="1"/>
    <col min="2995" max="2995" width="5.140625" style="1510" customWidth="1"/>
    <col min="2996" max="2996" width="1.7109375" style="1510" customWidth="1"/>
    <col min="2997" max="2997" width="3.42578125" style="1510" customWidth="1"/>
    <col min="2998" max="2998" width="18.7109375" style="1510" customWidth="1"/>
    <col min="2999" max="2999" width="0.85546875" style="1510" customWidth="1"/>
    <col min="3000" max="3000" width="18.7109375" style="1510" customWidth="1"/>
    <col min="3001" max="3001" width="3.7109375" style="1510" customWidth="1"/>
    <col min="3002" max="3002" width="3.140625" style="1510" customWidth="1"/>
    <col min="3003" max="3003" width="18.7109375" style="1510" customWidth="1"/>
    <col min="3004" max="3004" width="0.85546875" style="1510" customWidth="1"/>
    <col min="3005" max="3005" width="18.7109375" style="1510" customWidth="1"/>
    <col min="3006" max="3006" width="4.140625" style="1510" customWidth="1"/>
    <col min="3007" max="3007" width="3.5703125" style="1510" customWidth="1"/>
    <col min="3008" max="3008" width="18.7109375" style="1510" customWidth="1"/>
    <col min="3009" max="3009" width="0.85546875" style="1510" customWidth="1"/>
    <col min="3010" max="3010" width="18.7109375" style="1510" customWidth="1"/>
    <col min="3011" max="3011" width="3.7109375" style="1510" customWidth="1"/>
    <col min="3012" max="3012" width="3.140625" style="1510" customWidth="1"/>
    <col min="3013" max="3013" width="18.7109375" style="1510" customWidth="1"/>
    <col min="3014" max="3014" width="0.85546875" style="1510" customWidth="1"/>
    <col min="3015" max="3015" width="18.7109375" style="1510" customWidth="1"/>
    <col min="3016" max="3016" width="2.140625" style="1510" customWidth="1"/>
    <col min="3017" max="3017" width="1.42578125" style="1510" customWidth="1"/>
    <col min="3018" max="3018" width="5.140625" style="1510" customWidth="1"/>
    <col min="3019" max="3019" width="1.7109375" style="1510" customWidth="1"/>
    <col min="3020" max="3020" width="3.42578125" style="1510" customWidth="1"/>
    <col min="3021" max="3021" width="18.7109375" style="1510" customWidth="1"/>
    <col min="3022" max="3022" width="0.85546875" style="1510" customWidth="1"/>
    <col min="3023" max="3023" width="18.7109375" style="1510" customWidth="1"/>
    <col min="3024" max="3024" width="3.7109375" style="1510" customWidth="1"/>
    <col min="3025" max="3025" width="3.140625" style="1510" customWidth="1"/>
    <col min="3026" max="3026" width="18.7109375" style="1510" customWidth="1"/>
    <col min="3027" max="3027" width="0.85546875" style="1510" customWidth="1"/>
    <col min="3028" max="3028" width="18.7109375" style="1510" customWidth="1"/>
    <col min="3029" max="3029" width="4.140625" style="1510" customWidth="1"/>
    <col min="3030" max="3030" width="3.5703125" style="1510" customWidth="1"/>
    <col min="3031" max="3031" width="18.7109375" style="1510" customWidth="1"/>
    <col min="3032" max="3032" width="0.85546875" style="1510" customWidth="1"/>
    <col min="3033" max="3033" width="18.7109375" style="1510" customWidth="1"/>
    <col min="3034" max="3034" width="3.7109375" style="1510" customWidth="1"/>
    <col min="3035" max="3035" width="3.140625" style="1510" customWidth="1"/>
    <col min="3036" max="3036" width="18.7109375" style="1510" customWidth="1"/>
    <col min="3037" max="3037" width="0.85546875" style="1510" customWidth="1"/>
    <col min="3038" max="3038" width="18.7109375" style="1510" customWidth="1"/>
    <col min="3039" max="3039" width="2.140625" style="1510" customWidth="1"/>
    <col min="3040" max="3249" width="11.42578125" style="1510"/>
    <col min="3250" max="3250" width="1.42578125" style="1510" customWidth="1"/>
    <col min="3251" max="3251" width="5.140625" style="1510" customWidth="1"/>
    <col min="3252" max="3252" width="1.7109375" style="1510" customWidth="1"/>
    <col min="3253" max="3253" width="3.42578125" style="1510" customWidth="1"/>
    <col min="3254" max="3254" width="18.7109375" style="1510" customWidth="1"/>
    <col min="3255" max="3255" width="0.85546875" style="1510" customWidth="1"/>
    <col min="3256" max="3256" width="18.7109375" style="1510" customWidth="1"/>
    <col min="3257" max="3257" width="3.7109375" style="1510" customWidth="1"/>
    <col min="3258" max="3258" width="3.140625" style="1510" customWidth="1"/>
    <col min="3259" max="3259" width="18.7109375" style="1510" customWidth="1"/>
    <col min="3260" max="3260" width="0.85546875" style="1510" customWidth="1"/>
    <col min="3261" max="3261" width="18.7109375" style="1510" customWidth="1"/>
    <col min="3262" max="3262" width="4.140625" style="1510" customWidth="1"/>
    <col min="3263" max="3263" width="3.5703125" style="1510" customWidth="1"/>
    <col min="3264" max="3264" width="18.7109375" style="1510" customWidth="1"/>
    <col min="3265" max="3265" width="0.85546875" style="1510" customWidth="1"/>
    <col min="3266" max="3266" width="18.7109375" style="1510" customWidth="1"/>
    <col min="3267" max="3267" width="3.7109375" style="1510" customWidth="1"/>
    <col min="3268" max="3268" width="3.140625" style="1510" customWidth="1"/>
    <col min="3269" max="3269" width="18.7109375" style="1510" customWidth="1"/>
    <col min="3270" max="3270" width="0.85546875" style="1510" customWidth="1"/>
    <col min="3271" max="3271" width="18.7109375" style="1510" customWidth="1"/>
    <col min="3272" max="3272" width="2.140625" style="1510" customWidth="1"/>
    <col min="3273" max="3273" width="1.42578125" style="1510" customWidth="1"/>
    <col min="3274" max="3274" width="5.140625" style="1510" customWidth="1"/>
    <col min="3275" max="3275" width="1.7109375" style="1510" customWidth="1"/>
    <col min="3276" max="3276" width="3.42578125" style="1510" customWidth="1"/>
    <col min="3277" max="3277" width="18.7109375" style="1510" customWidth="1"/>
    <col min="3278" max="3278" width="0.85546875" style="1510" customWidth="1"/>
    <col min="3279" max="3279" width="18.7109375" style="1510" customWidth="1"/>
    <col min="3280" max="3280" width="3.7109375" style="1510" customWidth="1"/>
    <col min="3281" max="3281" width="3.140625" style="1510" customWidth="1"/>
    <col min="3282" max="3282" width="18.7109375" style="1510" customWidth="1"/>
    <col min="3283" max="3283" width="0.85546875" style="1510" customWidth="1"/>
    <col min="3284" max="3284" width="18.7109375" style="1510" customWidth="1"/>
    <col min="3285" max="3285" width="4.140625" style="1510" customWidth="1"/>
    <col min="3286" max="3286" width="3.5703125" style="1510" customWidth="1"/>
    <col min="3287" max="3287" width="18.7109375" style="1510" customWidth="1"/>
    <col min="3288" max="3288" width="0.85546875" style="1510" customWidth="1"/>
    <col min="3289" max="3289" width="18.7109375" style="1510" customWidth="1"/>
    <col min="3290" max="3290" width="3.7109375" style="1510" customWidth="1"/>
    <col min="3291" max="3291" width="3.140625" style="1510" customWidth="1"/>
    <col min="3292" max="3292" width="18.7109375" style="1510" customWidth="1"/>
    <col min="3293" max="3293" width="0.85546875" style="1510" customWidth="1"/>
    <col min="3294" max="3294" width="18.7109375" style="1510" customWidth="1"/>
    <col min="3295" max="3295" width="2.140625" style="1510" customWidth="1"/>
    <col min="3296" max="3505" width="11.42578125" style="1510"/>
    <col min="3506" max="3506" width="1.42578125" style="1510" customWidth="1"/>
    <col min="3507" max="3507" width="5.140625" style="1510" customWidth="1"/>
    <col min="3508" max="3508" width="1.7109375" style="1510" customWidth="1"/>
    <col min="3509" max="3509" width="3.42578125" style="1510" customWidth="1"/>
    <col min="3510" max="3510" width="18.7109375" style="1510" customWidth="1"/>
    <col min="3511" max="3511" width="0.85546875" style="1510" customWidth="1"/>
    <col min="3512" max="3512" width="18.7109375" style="1510" customWidth="1"/>
    <col min="3513" max="3513" width="3.7109375" style="1510" customWidth="1"/>
    <col min="3514" max="3514" width="3.140625" style="1510" customWidth="1"/>
    <col min="3515" max="3515" width="18.7109375" style="1510" customWidth="1"/>
    <col min="3516" max="3516" width="0.85546875" style="1510" customWidth="1"/>
    <col min="3517" max="3517" width="18.7109375" style="1510" customWidth="1"/>
    <col min="3518" max="3518" width="4.140625" style="1510" customWidth="1"/>
    <col min="3519" max="3519" width="3.5703125" style="1510" customWidth="1"/>
    <col min="3520" max="3520" width="18.7109375" style="1510" customWidth="1"/>
    <col min="3521" max="3521" width="0.85546875" style="1510" customWidth="1"/>
    <col min="3522" max="3522" width="18.7109375" style="1510" customWidth="1"/>
    <col min="3523" max="3523" width="3.7109375" style="1510" customWidth="1"/>
    <col min="3524" max="3524" width="3.140625" style="1510" customWidth="1"/>
    <col min="3525" max="3525" width="18.7109375" style="1510" customWidth="1"/>
    <col min="3526" max="3526" width="0.85546875" style="1510" customWidth="1"/>
    <col min="3527" max="3527" width="18.7109375" style="1510" customWidth="1"/>
    <col min="3528" max="3528" width="2.140625" style="1510" customWidth="1"/>
    <col min="3529" max="3529" width="1.42578125" style="1510" customWidth="1"/>
    <col min="3530" max="3530" width="5.140625" style="1510" customWidth="1"/>
    <col min="3531" max="3531" width="1.7109375" style="1510" customWidth="1"/>
    <col min="3532" max="3532" width="3.42578125" style="1510" customWidth="1"/>
    <col min="3533" max="3533" width="18.7109375" style="1510" customWidth="1"/>
    <col min="3534" max="3534" width="0.85546875" style="1510" customWidth="1"/>
    <col min="3535" max="3535" width="18.7109375" style="1510" customWidth="1"/>
    <col min="3536" max="3536" width="3.7109375" style="1510" customWidth="1"/>
    <col min="3537" max="3537" width="3.140625" style="1510" customWidth="1"/>
    <col min="3538" max="3538" width="18.7109375" style="1510" customWidth="1"/>
    <col min="3539" max="3539" width="0.85546875" style="1510" customWidth="1"/>
    <col min="3540" max="3540" width="18.7109375" style="1510" customWidth="1"/>
    <col min="3541" max="3541" width="4.140625" style="1510" customWidth="1"/>
    <col min="3542" max="3542" width="3.5703125" style="1510" customWidth="1"/>
    <col min="3543" max="3543" width="18.7109375" style="1510" customWidth="1"/>
    <col min="3544" max="3544" width="0.85546875" style="1510" customWidth="1"/>
    <col min="3545" max="3545" width="18.7109375" style="1510" customWidth="1"/>
    <col min="3546" max="3546" width="3.7109375" style="1510" customWidth="1"/>
    <col min="3547" max="3547" width="3.140625" style="1510" customWidth="1"/>
    <col min="3548" max="3548" width="18.7109375" style="1510" customWidth="1"/>
    <col min="3549" max="3549" width="0.85546875" style="1510" customWidth="1"/>
    <col min="3550" max="3550" width="18.7109375" style="1510" customWidth="1"/>
    <col min="3551" max="3551" width="2.140625" style="1510" customWidth="1"/>
    <col min="3552" max="3761" width="11.42578125" style="1510"/>
    <col min="3762" max="3762" width="1.42578125" style="1510" customWidth="1"/>
    <col min="3763" max="3763" width="5.140625" style="1510" customWidth="1"/>
    <col min="3764" max="3764" width="1.7109375" style="1510" customWidth="1"/>
    <col min="3765" max="3765" width="3.42578125" style="1510" customWidth="1"/>
    <col min="3766" max="3766" width="18.7109375" style="1510" customWidth="1"/>
    <col min="3767" max="3767" width="0.85546875" style="1510" customWidth="1"/>
    <col min="3768" max="3768" width="18.7109375" style="1510" customWidth="1"/>
    <col min="3769" max="3769" width="3.7109375" style="1510" customWidth="1"/>
    <col min="3770" max="3770" width="3.140625" style="1510" customWidth="1"/>
    <col min="3771" max="3771" width="18.7109375" style="1510" customWidth="1"/>
    <col min="3772" max="3772" width="0.85546875" style="1510" customWidth="1"/>
    <col min="3773" max="3773" width="18.7109375" style="1510" customWidth="1"/>
    <col min="3774" max="3774" width="4.140625" style="1510" customWidth="1"/>
    <col min="3775" max="3775" width="3.5703125" style="1510" customWidth="1"/>
    <col min="3776" max="3776" width="18.7109375" style="1510" customWidth="1"/>
    <col min="3777" max="3777" width="0.85546875" style="1510" customWidth="1"/>
    <col min="3778" max="3778" width="18.7109375" style="1510" customWidth="1"/>
    <col min="3779" max="3779" width="3.7109375" style="1510" customWidth="1"/>
    <col min="3780" max="3780" width="3.140625" style="1510" customWidth="1"/>
    <col min="3781" max="3781" width="18.7109375" style="1510" customWidth="1"/>
    <col min="3782" max="3782" width="0.85546875" style="1510" customWidth="1"/>
    <col min="3783" max="3783" width="18.7109375" style="1510" customWidth="1"/>
    <col min="3784" max="3784" width="2.140625" style="1510" customWidth="1"/>
    <col min="3785" max="3785" width="1.42578125" style="1510" customWidth="1"/>
    <col min="3786" max="3786" width="5.140625" style="1510" customWidth="1"/>
    <col min="3787" max="3787" width="1.7109375" style="1510" customWidth="1"/>
    <col min="3788" max="3788" width="3.42578125" style="1510" customWidth="1"/>
    <col min="3789" max="3789" width="18.7109375" style="1510" customWidth="1"/>
    <col min="3790" max="3790" width="0.85546875" style="1510" customWidth="1"/>
    <col min="3791" max="3791" width="18.7109375" style="1510" customWidth="1"/>
    <col min="3792" max="3792" width="3.7109375" style="1510" customWidth="1"/>
    <col min="3793" max="3793" width="3.140625" style="1510" customWidth="1"/>
    <col min="3794" max="3794" width="18.7109375" style="1510" customWidth="1"/>
    <col min="3795" max="3795" width="0.85546875" style="1510" customWidth="1"/>
    <col min="3796" max="3796" width="18.7109375" style="1510" customWidth="1"/>
    <col min="3797" max="3797" width="4.140625" style="1510" customWidth="1"/>
    <col min="3798" max="3798" width="3.5703125" style="1510" customWidth="1"/>
    <col min="3799" max="3799" width="18.7109375" style="1510" customWidth="1"/>
    <col min="3800" max="3800" width="0.85546875" style="1510" customWidth="1"/>
    <col min="3801" max="3801" width="18.7109375" style="1510" customWidth="1"/>
    <col min="3802" max="3802" width="3.7109375" style="1510" customWidth="1"/>
    <col min="3803" max="3803" width="3.140625" style="1510" customWidth="1"/>
    <col min="3804" max="3804" width="18.7109375" style="1510" customWidth="1"/>
    <col min="3805" max="3805" width="0.85546875" style="1510" customWidth="1"/>
    <col min="3806" max="3806" width="18.7109375" style="1510" customWidth="1"/>
    <col min="3807" max="3807" width="2.140625" style="1510" customWidth="1"/>
    <col min="3808" max="4017" width="11.42578125" style="1510"/>
    <col min="4018" max="4018" width="1.42578125" style="1510" customWidth="1"/>
    <col min="4019" max="4019" width="5.140625" style="1510" customWidth="1"/>
    <col min="4020" max="4020" width="1.7109375" style="1510" customWidth="1"/>
    <col min="4021" max="4021" width="3.42578125" style="1510" customWidth="1"/>
    <col min="4022" max="4022" width="18.7109375" style="1510" customWidth="1"/>
    <col min="4023" max="4023" width="0.85546875" style="1510" customWidth="1"/>
    <col min="4024" max="4024" width="18.7109375" style="1510" customWidth="1"/>
    <col min="4025" max="4025" width="3.7109375" style="1510" customWidth="1"/>
    <col min="4026" max="4026" width="3.140625" style="1510" customWidth="1"/>
    <col min="4027" max="4027" width="18.7109375" style="1510" customWidth="1"/>
    <col min="4028" max="4028" width="0.85546875" style="1510" customWidth="1"/>
    <col min="4029" max="4029" width="18.7109375" style="1510" customWidth="1"/>
    <col min="4030" max="4030" width="4.140625" style="1510" customWidth="1"/>
    <col min="4031" max="4031" width="3.5703125" style="1510" customWidth="1"/>
    <col min="4032" max="4032" width="18.7109375" style="1510" customWidth="1"/>
    <col min="4033" max="4033" width="0.85546875" style="1510" customWidth="1"/>
    <col min="4034" max="4034" width="18.7109375" style="1510" customWidth="1"/>
    <col min="4035" max="4035" width="3.7109375" style="1510" customWidth="1"/>
    <col min="4036" max="4036" width="3.140625" style="1510" customWidth="1"/>
    <col min="4037" max="4037" width="18.7109375" style="1510" customWidth="1"/>
    <col min="4038" max="4038" width="0.85546875" style="1510" customWidth="1"/>
    <col min="4039" max="4039" width="18.7109375" style="1510" customWidth="1"/>
    <col min="4040" max="4040" width="2.140625" style="1510" customWidth="1"/>
    <col min="4041" max="4041" width="1.42578125" style="1510" customWidth="1"/>
    <col min="4042" max="4042" width="5.140625" style="1510" customWidth="1"/>
    <col min="4043" max="4043" width="1.7109375" style="1510" customWidth="1"/>
    <col min="4044" max="4044" width="3.42578125" style="1510" customWidth="1"/>
    <col min="4045" max="4045" width="18.7109375" style="1510" customWidth="1"/>
    <col min="4046" max="4046" width="0.85546875" style="1510" customWidth="1"/>
    <col min="4047" max="4047" width="18.7109375" style="1510" customWidth="1"/>
    <col min="4048" max="4048" width="3.7109375" style="1510" customWidth="1"/>
    <col min="4049" max="4049" width="3.140625" style="1510" customWidth="1"/>
    <col min="4050" max="4050" width="18.7109375" style="1510" customWidth="1"/>
    <col min="4051" max="4051" width="0.85546875" style="1510" customWidth="1"/>
    <col min="4052" max="4052" width="18.7109375" style="1510" customWidth="1"/>
    <col min="4053" max="4053" width="4.140625" style="1510" customWidth="1"/>
    <col min="4054" max="4054" width="3.5703125" style="1510" customWidth="1"/>
    <col min="4055" max="4055" width="18.7109375" style="1510" customWidth="1"/>
    <col min="4056" max="4056" width="0.85546875" style="1510" customWidth="1"/>
    <col min="4057" max="4057" width="18.7109375" style="1510" customWidth="1"/>
    <col min="4058" max="4058" width="3.7109375" style="1510" customWidth="1"/>
    <col min="4059" max="4059" width="3.140625" style="1510" customWidth="1"/>
    <col min="4060" max="4060" width="18.7109375" style="1510" customWidth="1"/>
    <col min="4061" max="4061" width="0.85546875" style="1510" customWidth="1"/>
    <col min="4062" max="4062" width="18.7109375" style="1510" customWidth="1"/>
    <col min="4063" max="4063" width="2.140625" style="1510" customWidth="1"/>
    <col min="4064" max="4273" width="11.42578125" style="1510"/>
    <col min="4274" max="4274" width="1.42578125" style="1510" customWidth="1"/>
    <col min="4275" max="4275" width="5.140625" style="1510" customWidth="1"/>
    <col min="4276" max="4276" width="1.7109375" style="1510" customWidth="1"/>
    <col min="4277" max="4277" width="3.42578125" style="1510" customWidth="1"/>
    <col min="4278" max="4278" width="18.7109375" style="1510" customWidth="1"/>
    <col min="4279" max="4279" width="0.85546875" style="1510" customWidth="1"/>
    <col min="4280" max="4280" width="18.7109375" style="1510" customWidth="1"/>
    <col min="4281" max="4281" width="3.7109375" style="1510" customWidth="1"/>
    <col min="4282" max="4282" width="3.140625" style="1510" customWidth="1"/>
    <col min="4283" max="4283" width="18.7109375" style="1510" customWidth="1"/>
    <col min="4284" max="4284" width="0.85546875" style="1510" customWidth="1"/>
    <col min="4285" max="4285" width="18.7109375" style="1510" customWidth="1"/>
    <col min="4286" max="4286" width="4.140625" style="1510" customWidth="1"/>
    <col min="4287" max="4287" width="3.5703125" style="1510" customWidth="1"/>
    <col min="4288" max="4288" width="18.7109375" style="1510" customWidth="1"/>
    <col min="4289" max="4289" width="0.85546875" style="1510" customWidth="1"/>
    <col min="4290" max="4290" width="18.7109375" style="1510" customWidth="1"/>
    <col min="4291" max="4291" width="3.7109375" style="1510" customWidth="1"/>
    <col min="4292" max="4292" width="3.140625" style="1510" customWidth="1"/>
    <col min="4293" max="4293" width="18.7109375" style="1510" customWidth="1"/>
    <col min="4294" max="4294" width="0.85546875" style="1510" customWidth="1"/>
    <col min="4295" max="4295" width="18.7109375" style="1510" customWidth="1"/>
    <col min="4296" max="4296" width="2.140625" style="1510" customWidth="1"/>
    <col min="4297" max="4297" width="1.42578125" style="1510" customWidth="1"/>
    <col min="4298" max="4298" width="5.140625" style="1510" customWidth="1"/>
    <col min="4299" max="4299" width="1.7109375" style="1510" customWidth="1"/>
    <col min="4300" max="4300" width="3.42578125" style="1510" customWidth="1"/>
    <col min="4301" max="4301" width="18.7109375" style="1510" customWidth="1"/>
    <col min="4302" max="4302" width="0.85546875" style="1510" customWidth="1"/>
    <col min="4303" max="4303" width="18.7109375" style="1510" customWidth="1"/>
    <col min="4304" max="4304" width="3.7109375" style="1510" customWidth="1"/>
    <col min="4305" max="4305" width="3.140625" style="1510" customWidth="1"/>
    <col min="4306" max="4306" width="18.7109375" style="1510" customWidth="1"/>
    <col min="4307" max="4307" width="0.85546875" style="1510" customWidth="1"/>
    <col min="4308" max="4308" width="18.7109375" style="1510" customWidth="1"/>
    <col min="4309" max="4309" width="4.140625" style="1510" customWidth="1"/>
    <col min="4310" max="4310" width="3.5703125" style="1510" customWidth="1"/>
    <col min="4311" max="4311" width="18.7109375" style="1510" customWidth="1"/>
    <col min="4312" max="4312" width="0.85546875" style="1510" customWidth="1"/>
    <col min="4313" max="4313" width="18.7109375" style="1510" customWidth="1"/>
    <col min="4314" max="4314" width="3.7109375" style="1510" customWidth="1"/>
    <col min="4315" max="4315" width="3.140625" style="1510" customWidth="1"/>
    <col min="4316" max="4316" width="18.7109375" style="1510" customWidth="1"/>
    <col min="4317" max="4317" width="0.85546875" style="1510" customWidth="1"/>
    <col min="4318" max="4318" width="18.7109375" style="1510" customWidth="1"/>
    <col min="4319" max="4319" width="2.140625" style="1510" customWidth="1"/>
    <col min="4320" max="4529" width="11.42578125" style="1510"/>
    <col min="4530" max="4530" width="1.42578125" style="1510" customWidth="1"/>
    <col min="4531" max="4531" width="5.140625" style="1510" customWidth="1"/>
    <col min="4532" max="4532" width="1.7109375" style="1510" customWidth="1"/>
    <col min="4533" max="4533" width="3.42578125" style="1510" customWidth="1"/>
    <col min="4534" max="4534" width="18.7109375" style="1510" customWidth="1"/>
    <col min="4535" max="4535" width="0.85546875" style="1510" customWidth="1"/>
    <col min="4536" max="4536" width="18.7109375" style="1510" customWidth="1"/>
    <col min="4537" max="4537" width="3.7109375" style="1510" customWidth="1"/>
    <col min="4538" max="4538" width="3.140625" style="1510" customWidth="1"/>
    <col min="4539" max="4539" width="18.7109375" style="1510" customWidth="1"/>
    <col min="4540" max="4540" width="0.85546875" style="1510" customWidth="1"/>
    <col min="4541" max="4541" width="18.7109375" style="1510" customWidth="1"/>
    <col min="4542" max="4542" width="4.140625" style="1510" customWidth="1"/>
    <col min="4543" max="4543" width="3.5703125" style="1510" customWidth="1"/>
    <col min="4544" max="4544" width="18.7109375" style="1510" customWidth="1"/>
    <col min="4545" max="4545" width="0.85546875" style="1510" customWidth="1"/>
    <col min="4546" max="4546" width="18.7109375" style="1510" customWidth="1"/>
    <col min="4547" max="4547" width="3.7109375" style="1510" customWidth="1"/>
    <col min="4548" max="4548" width="3.140625" style="1510" customWidth="1"/>
    <col min="4549" max="4549" width="18.7109375" style="1510" customWidth="1"/>
    <col min="4550" max="4550" width="0.85546875" style="1510" customWidth="1"/>
    <col min="4551" max="4551" width="18.7109375" style="1510" customWidth="1"/>
    <col min="4552" max="4552" width="2.140625" style="1510" customWidth="1"/>
    <col min="4553" max="4553" width="1.42578125" style="1510" customWidth="1"/>
    <col min="4554" max="4554" width="5.140625" style="1510" customWidth="1"/>
    <col min="4555" max="4555" width="1.7109375" style="1510" customWidth="1"/>
    <col min="4556" max="4556" width="3.42578125" style="1510" customWidth="1"/>
    <col min="4557" max="4557" width="18.7109375" style="1510" customWidth="1"/>
    <col min="4558" max="4558" width="0.85546875" style="1510" customWidth="1"/>
    <col min="4559" max="4559" width="18.7109375" style="1510" customWidth="1"/>
    <col min="4560" max="4560" width="3.7109375" style="1510" customWidth="1"/>
    <col min="4561" max="4561" width="3.140625" style="1510" customWidth="1"/>
    <col min="4562" max="4562" width="18.7109375" style="1510" customWidth="1"/>
    <col min="4563" max="4563" width="0.85546875" style="1510" customWidth="1"/>
    <col min="4564" max="4564" width="18.7109375" style="1510" customWidth="1"/>
    <col min="4565" max="4565" width="4.140625" style="1510" customWidth="1"/>
    <col min="4566" max="4566" width="3.5703125" style="1510" customWidth="1"/>
    <col min="4567" max="4567" width="18.7109375" style="1510" customWidth="1"/>
    <col min="4568" max="4568" width="0.85546875" style="1510" customWidth="1"/>
    <col min="4569" max="4569" width="18.7109375" style="1510" customWidth="1"/>
    <col min="4570" max="4570" width="3.7109375" style="1510" customWidth="1"/>
    <col min="4571" max="4571" width="3.140625" style="1510" customWidth="1"/>
    <col min="4572" max="4572" width="18.7109375" style="1510" customWidth="1"/>
    <col min="4573" max="4573" width="0.85546875" style="1510" customWidth="1"/>
    <col min="4574" max="4574" width="18.7109375" style="1510" customWidth="1"/>
    <col min="4575" max="4575" width="2.140625" style="1510" customWidth="1"/>
    <col min="4576" max="4785" width="11.42578125" style="1510"/>
    <col min="4786" max="4786" width="1.42578125" style="1510" customWidth="1"/>
    <col min="4787" max="4787" width="5.140625" style="1510" customWidth="1"/>
    <col min="4788" max="4788" width="1.7109375" style="1510" customWidth="1"/>
    <col min="4789" max="4789" width="3.42578125" style="1510" customWidth="1"/>
    <col min="4790" max="4790" width="18.7109375" style="1510" customWidth="1"/>
    <col min="4791" max="4791" width="0.85546875" style="1510" customWidth="1"/>
    <col min="4792" max="4792" width="18.7109375" style="1510" customWidth="1"/>
    <col min="4793" max="4793" width="3.7109375" style="1510" customWidth="1"/>
    <col min="4794" max="4794" width="3.140625" style="1510" customWidth="1"/>
    <col min="4795" max="4795" width="18.7109375" style="1510" customWidth="1"/>
    <col min="4796" max="4796" width="0.85546875" style="1510" customWidth="1"/>
    <col min="4797" max="4797" width="18.7109375" style="1510" customWidth="1"/>
    <col min="4798" max="4798" width="4.140625" style="1510" customWidth="1"/>
    <col min="4799" max="4799" width="3.5703125" style="1510" customWidth="1"/>
    <col min="4800" max="4800" width="18.7109375" style="1510" customWidth="1"/>
    <col min="4801" max="4801" width="0.85546875" style="1510" customWidth="1"/>
    <col min="4802" max="4802" width="18.7109375" style="1510" customWidth="1"/>
    <col min="4803" max="4803" width="3.7109375" style="1510" customWidth="1"/>
    <col min="4804" max="4804" width="3.140625" style="1510" customWidth="1"/>
    <col min="4805" max="4805" width="18.7109375" style="1510" customWidth="1"/>
    <col min="4806" max="4806" width="0.85546875" style="1510" customWidth="1"/>
    <col min="4807" max="4807" width="18.7109375" style="1510" customWidth="1"/>
    <col min="4808" max="4808" width="2.140625" style="1510" customWidth="1"/>
    <col min="4809" max="4809" width="1.42578125" style="1510" customWidth="1"/>
    <col min="4810" max="4810" width="5.140625" style="1510" customWidth="1"/>
    <col min="4811" max="4811" width="1.7109375" style="1510" customWidth="1"/>
    <col min="4812" max="4812" width="3.42578125" style="1510" customWidth="1"/>
    <col min="4813" max="4813" width="18.7109375" style="1510" customWidth="1"/>
    <col min="4814" max="4814" width="0.85546875" style="1510" customWidth="1"/>
    <col min="4815" max="4815" width="18.7109375" style="1510" customWidth="1"/>
    <col min="4816" max="4816" width="3.7109375" style="1510" customWidth="1"/>
    <col min="4817" max="4817" width="3.140625" style="1510" customWidth="1"/>
    <col min="4818" max="4818" width="18.7109375" style="1510" customWidth="1"/>
    <col min="4819" max="4819" width="0.85546875" style="1510" customWidth="1"/>
    <col min="4820" max="4820" width="18.7109375" style="1510" customWidth="1"/>
    <col min="4821" max="4821" width="4.140625" style="1510" customWidth="1"/>
    <col min="4822" max="4822" width="3.5703125" style="1510" customWidth="1"/>
    <col min="4823" max="4823" width="18.7109375" style="1510" customWidth="1"/>
    <col min="4824" max="4824" width="0.85546875" style="1510" customWidth="1"/>
    <col min="4825" max="4825" width="18.7109375" style="1510" customWidth="1"/>
    <col min="4826" max="4826" width="3.7109375" style="1510" customWidth="1"/>
    <col min="4827" max="4827" width="3.140625" style="1510" customWidth="1"/>
    <col min="4828" max="4828" width="18.7109375" style="1510" customWidth="1"/>
    <col min="4829" max="4829" width="0.85546875" style="1510" customWidth="1"/>
    <col min="4830" max="4830" width="18.7109375" style="1510" customWidth="1"/>
    <col min="4831" max="4831" width="2.140625" style="1510" customWidth="1"/>
    <col min="4832" max="5041" width="11.42578125" style="1510"/>
    <col min="5042" max="5042" width="1.42578125" style="1510" customWidth="1"/>
    <col min="5043" max="5043" width="5.140625" style="1510" customWidth="1"/>
    <col min="5044" max="5044" width="1.7109375" style="1510" customWidth="1"/>
    <col min="5045" max="5045" width="3.42578125" style="1510" customWidth="1"/>
    <col min="5046" max="5046" width="18.7109375" style="1510" customWidth="1"/>
    <col min="5047" max="5047" width="0.85546875" style="1510" customWidth="1"/>
    <col min="5048" max="5048" width="18.7109375" style="1510" customWidth="1"/>
    <col min="5049" max="5049" width="3.7109375" style="1510" customWidth="1"/>
    <col min="5050" max="5050" width="3.140625" style="1510" customWidth="1"/>
    <col min="5051" max="5051" width="18.7109375" style="1510" customWidth="1"/>
    <col min="5052" max="5052" width="0.85546875" style="1510" customWidth="1"/>
    <col min="5053" max="5053" width="18.7109375" style="1510" customWidth="1"/>
    <col min="5054" max="5054" width="4.140625" style="1510" customWidth="1"/>
    <col min="5055" max="5055" width="3.5703125" style="1510" customWidth="1"/>
    <col min="5056" max="5056" width="18.7109375" style="1510" customWidth="1"/>
    <col min="5057" max="5057" width="0.85546875" style="1510" customWidth="1"/>
    <col min="5058" max="5058" width="18.7109375" style="1510" customWidth="1"/>
    <col min="5059" max="5059" width="3.7109375" style="1510" customWidth="1"/>
    <col min="5060" max="5060" width="3.140625" style="1510" customWidth="1"/>
    <col min="5061" max="5061" width="18.7109375" style="1510" customWidth="1"/>
    <col min="5062" max="5062" width="0.85546875" style="1510" customWidth="1"/>
    <col min="5063" max="5063" width="18.7109375" style="1510" customWidth="1"/>
    <col min="5064" max="5064" width="2.140625" style="1510" customWidth="1"/>
    <col min="5065" max="5065" width="1.42578125" style="1510" customWidth="1"/>
    <col min="5066" max="5066" width="5.140625" style="1510" customWidth="1"/>
    <col min="5067" max="5067" width="1.7109375" style="1510" customWidth="1"/>
    <col min="5068" max="5068" width="3.42578125" style="1510" customWidth="1"/>
    <col min="5069" max="5069" width="18.7109375" style="1510" customWidth="1"/>
    <col min="5070" max="5070" width="0.85546875" style="1510" customWidth="1"/>
    <col min="5071" max="5071" width="18.7109375" style="1510" customWidth="1"/>
    <col min="5072" max="5072" width="3.7109375" style="1510" customWidth="1"/>
    <col min="5073" max="5073" width="3.140625" style="1510" customWidth="1"/>
    <col min="5074" max="5074" width="18.7109375" style="1510" customWidth="1"/>
    <col min="5075" max="5075" width="0.85546875" style="1510" customWidth="1"/>
    <col min="5076" max="5076" width="18.7109375" style="1510" customWidth="1"/>
    <col min="5077" max="5077" width="4.140625" style="1510" customWidth="1"/>
    <col min="5078" max="5078" width="3.5703125" style="1510" customWidth="1"/>
    <col min="5079" max="5079" width="18.7109375" style="1510" customWidth="1"/>
    <col min="5080" max="5080" width="0.85546875" style="1510" customWidth="1"/>
    <col min="5081" max="5081" width="18.7109375" style="1510" customWidth="1"/>
    <col min="5082" max="5082" width="3.7109375" style="1510" customWidth="1"/>
    <col min="5083" max="5083" width="3.140625" style="1510" customWidth="1"/>
    <col min="5084" max="5084" width="18.7109375" style="1510" customWidth="1"/>
    <col min="5085" max="5085" width="0.85546875" style="1510" customWidth="1"/>
    <col min="5086" max="5086" width="18.7109375" style="1510" customWidth="1"/>
    <col min="5087" max="5087" width="2.140625" style="1510" customWidth="1"/>
    <col min="5088" max="5297" width="11.42578125" style="1510"/>
    <col min="5298" max="5298" width="1.42578125" style="1510" customWidth="1"/>
    <col min="5299" max="5299" width="5.140625" style="1510" customWidth="1"/>
    <col min="5300" max="5300" width="1.7109375" style="1510" customWidth="1"/>
    <col min="5301" max="5301" width="3.42578125" style="1510" customWidth="1"/>
    <col min="5302" max="5302" width="18.7109375" style="1510" customWidth="1"/>
    <col min="5303" max="5303" width="0.85546875" style="1510" customWidth="1"/>
    <col min="5304" max="5304" width="18.7109375" style="1510" customWidth="1"/>
    <col min="5305" max="5305" width="3.7109375" style="1510" customWidth="1"/>
    <col min="5306" max="5306" width="3.140625" style="1510" customWidth="1"/>
    <col min="5307" max="5307" width="18.7109375" style="1510" customWidth="1"/>
    <col min="5308" max="5308" width="0.85546875" style="1510" customWidth="1"/>
    <col min="5309" max="5309" width="18.7109375" style="1510" customWidth="1"/>
    <col min="5310" max="5310" width="4.140625" style="1510" customWidth="1"/>
    <col min="5311" max="5311" width="3.5703125" style="1510" customWidth="1"/>
    <col min="5312" max="5312" width="18.7109375" style="1510" customWidth="1"/>
    <col min="5313" max="5313" width="0.85546875" style="1510" customWidth="1"/>
    <col min="5314" max="5314" width="18.7109375" style="1510" customWidth="1"/>
    <col min="5315" max="5315" width="3.7109375" style="1510" customWidth="1"/>
    <col min="5316" max="5316" width="3.140625" style="1510" customWidth="1"/>
    <col min="5317" max="5317" width="18.7109375" style="1510" customWidth="1"/>
    <col min="5318" max="5318" width="0.85546875" style="1510" customWidth="1"/>
    <col min="5319" max="5319" width="18.7109375" style="1510" customWidth="1"/>
    <col min="5320" max="5320" width="2.140625" style="1510" customWidth="1"/>
    <col min="5321" max="5321" width="1.42578125" style="1510" customWidth="1"/>
    <col min="5322" max="5322" width="5.140625" style="1510" customWidth="1"/>
    <col min="5323" max="5323" width="1.7109375" style="1510" customWidth="1"/>
    <col min="5324" max="5324" width="3.42578125" style="1510" customWidth="1"/>
    <col min="5325" max="5325" width="18.7109375" style="1510" customWidth="1"/>
    <col min="5326" max="5326" width="0.85546875" style="1510" customWidth="1"/>
    <col min="5327" max="5327" width="18.7109375" style="1510" customWidth="1"/>
    <col min="5328" max="5328" width="3.7109375" style="1510" customWidth="1"/>
    <col min="5329" max="5329" width="3.140625" style="1510" customWidth="1"/>
    <col min="5330" max="5330" width="18.7109375" style="1510" customWidth="1"/>
    <col min="5331" max="5331" width="0.85546875" style="1510" customWidth="1"/>
    <col min="5332" max="5332" width="18.7109375" style="1510" customWidth="1"/>
    <col min="5333" max="5333" width="4.140625" style="1510" customWidth="1"/>
    <col min="5334" max="5334" width="3.5703125" style="1510" customWidth="1"/>
    <col min="5335" max="5335" width="18.7109375" style="1510" customWidth="1"/>
    <col min="5336" max="5336" width="0.85546875" style="1510" customWidth="1"/>
    <col min="5337" max="5337" width="18.7109375" style="1510" customWidth="1"/>
    <col min="5338" max="5338" width="3.7109375" style="1510" customWidth="1"/>
    <col min="5339" max="5339" width="3.140625" style="1510" customWidth="1"/>
    <col min="5340" max="5340" width="18.7109375" style="1510" customWidth="1"/>
    <col min="5341" max="5341" width="0.85546875" style="1510" customWidth="1"/>
    <col min="5342" max="5342" width="18.7109375" style="1510" customWidth="1"/>
    <col min="5343" max="5343" width="2.140625" style="1510" customWidth="1"/>
    <col min="5344" max="5553" width="11.42578125" style="1510"/>
    <col min="5554" max="5554" width="1.42578125" style="1510" customWidth="1"/>
    <col min="5555" max="5555" width="5.140625" style="1510" customWidth="1"/>
    <col min="5556" max="5556" width="1.7109375" style="1510" customWidth="1"/>
    <col min="5557" max="5557" width="3.42578125" style="1510" customWidth="1"/>
    <col min="5558" max="5558" width="18.7109375" style="1510" customWidth="1"/>
    <col min="5559" max="5559" width="0.85546875" style="1510" customWidth="1"/>
    <col min="5560" max="5560" width="18.7109375" style="1510" customWidth="1"/>
    <col min="5561" max="5561" width="3.7109375" style="1510" customWidth="1"/>
    <col min="5562" max="5562" width="3.140625" style="1510" customWidth="1"/>
    <col min="5563" max="5563" width="18.7109375" style="1510" customWidth="1"/>
    <col min="5564" max="5564" width="0.85546875" style="1510" customWidth="1"/>
    <col min="5565" max="5565" width="18.7109375" style="1510" customWidth="1"/>
    <col min="5566" max="5566" width="4.140625" style="1510" customWidth="1"/>
    <col min="5567" max="5567" width="3.5703125" style="1510" customWidth="1"/>
    <col min="5568" max="5568" width="18.7109375" style="1510" customWidth="1"/>
    <col min="5569" max="5569" width="0.85546875" style="1510" customWidth="1"/>
    <col min="5570" max="5570" width="18.7109375" style="1510" customWidth="1"/>
    <col min="5571" max="5571" width="3.7109375" style="1510" customWidth="1"/>
    <col min="5572" max="5572" width="3.140625" style="1510" customWidth="1"/>
    <col min="5573" max="5573" width="18.7109375" style="1510" customWidth="1"/>
    <col min="5574" max="5574" width="0.85546875" style="1510" customWidth="1"/>
    <col min="5575" max="5575" width="18.7109375" style="1510" customWidth="1"/>
    <col min="5576" max="5576" width="2.140625" style="1510" customWidth="1"/>
    <col min="5577" max="5577" width="1.42578125" style="1510" customWidth="1"/>
    <col min="5578" max="5578" width="5.140625" style="1510" customWidth="1"/>
    <col min="5579" max="5579" width="1.7109375" style="1510" customWidth="1"/>
    <col min="5580" max="5580" width="3.42578125" style="1510" customWidth="1"/>
    <col min="5581" max="5581" width="18.7109375" style="1510" customWidth="1"/>
    <col min="5582" max="5582" width="0.85546875" style="1510" customWidth="1"/>
    <col min="5583" max="5583" width="18.7109375" style="1510" customWidth="1"/>
    <col min="5584" max="5584" width="3.7109375" style="1510" customWidth="1"/>
    <col min="5585" max="5585" width="3.140625" style="1510" customWidth="1"/>
    <col min="5586" max="5586" width="18.7109375" style="1510" customWidth="1"/>
    <col min="5587" max="5587" width="0.85546875" style="1510" customWidth="1"/>
    <col min="5588" max="5588" width="18.7109375" style="1510" customWidth="1"/>
    <col min="5589" max="5589" width="4.140625" style="1510" customWidth="1"/>
    <col min="5590" max="5590" width="3.5703125" style="1510" customWidth="1"/>
    <col min="5591" max="5591" width="18.7109375" style="1510" customWidth="1"/>
    <col min="5592" max="5592" width="0.85546875" style="1510" customWidth="1"/>
    <col min="5593" max="5593" width="18.7109375" style="1510" customWidth="1"/>
    <col min="5594" max="5594" width="3.7109375" style="1510" customWidth="1"/>
    <col min="5595" max="5595" width="3.140625" style="1510" customWidth="1"/>
    <col min="5596" max="5596" width="18.7109375" style="1510" customWidth="1"/>
    <col min="5597" max="5597" width="0.85546875" style="1510" customWidth="1"/>
    <col min="5598" max="5598" width="18.7109375" style="1510" customWidth="1"/>
    <col min="5599" max="5599" width="2.140625" style="1510" customWidth="1"/>
    <col min="5600" max="5809" width="11.42578125" style="1510"/>
    <col min="5810" max="5810" width="1.42578125" style="1510" customWidth="1"/>
    <col min="5811" max="5811" width="5.140625" style="1510" customWidth="1"/>
    <col min="5812" max="5812" width="1.7109375" style="1510" customWidth="1"/>
    <col min="5813" max="5813" width="3.42578125" style="1510" customWidth="1"/>
    <col min="5814" max="5814" width="18.7109375" style="1510" customWidth="1"/>
    <col min="5815" max="5815" width="0.85546875" style="1510" customWidth="1"/>
    <col min="5816" max="5816" width="18.7109375" style="1510" customWidth="1"/>
    <col min="5817" max="5817" width="3.7109375" style="1510" customWidth="1"/>
    <col min="5818" max="5818" width="3.140625" style="1510" customWidth="1"/>
    <col min="5819" max="5819" width="18.7109375" style="1510" customWidth="1"/>
    <col min="5820" max="5820" width="0.85546875" style="1510" customWidth="1"/>
    <col min="5821" max="5821" width="18.7109375" style="1510" customWidth="1"/>
    <col min="5822" max="5822" width="4.140625" style="1510" customWidth="1"/>
    <col min="5823" max="5823" width="3.5703125" style="1510" customWidth="1"/>
    <col min="5824" max="5824" width="18.7109375" style="1510" customWidth="1"/>
    <col min="5825" max="5825" width="0.85546875" style="1510" customWidth="1"/>
    <col min="5826" max="5826" width="18.7109375" style="1510" customWidth="1"/>
    <col min="5827" max="5827" width="3.7109375" style="1510" customWidth="1"/>
    <col min="5828" max="5828" width="3.140625" style="1510" customWidth="1"/>
    <col min="5829" max="5829" width="18.7109375" style="1510" customWidth="1"/>
    <col min="5830" max="5830" width="0.85546875" style="1510" customWidth="1"/>
    <col min="5831" max="5831" width="18.7109375" style="1510" customWidth="1"/>
    <col min="5832" max="5832" width="2.140625" style="1510" customWidth="1"/>
    <col min="5833" max="5833" width="1.42578125" style="1510" customWidth="1"/>
    <col min="5834" max="5834" width="5.140625" style="1510" customWidth="1"/>
    <col min="5835" max="5835" width="1.7109375" style="1510" customWidth="1"/>
    <col min="5836" max="5836" width="3.42578125" style="1510" customWidth="1"/>
    <col min="5837" max="5837" width="18.7109375" style="1510" customWidth="1"/>
    <col min="5838" max="5838" width="0.85546875" style="1510" customWidth="1"/>
    <col min="5839" max="5839" width="18.7109375" style="1510" customWidth="1"/>
    <col min="5840" max="5840" width="3.7109375" style="1510" customWidth="1"/>
    <col min="5841" max="5841" width="3.140625" style="1510" customWidth="1"/>
    <col min="5842" max="5842" width="18.7109375" style="1510" customWidth="1"/>
    <col min="5843" max="5843" width="0.85546875" style="1510" customWidth="1"/>
    <col min="5844" max="5844" width="18.7109375" style="1510" customWidth="1"/>
    <col min="5845" max="5845" width="4.140625" style="1510" customWidth="1"/>
    <col min="5846" max="5846" width="3.5703125" style="1510" customWidth="1"/>
    <col min="5847" max="5847" width="18.7109375" style="1510" customWidth="1"/>
    <col min="5848" max="5848" width="0.85546875" style="1510" customWidth="1"/>
    <col min="5849" max="5849" width="18.7109375" style="1510" customWidth="1"/>
    <col min="5850" max="5850" width="3.7109375" style="1510" customWidth="1"/>
    <col min="5851" max="5851" width="3.140625" style="1510" customWidth="1"/>
    <col min="5852" max="5852" width="18.7109375" style="1510" customWidth="1"/>
    <col min="5853" max="5853" width="0.85546875" style="1510" customWidth="1"/>
    <col min="5854" max="5854" width="18.7109375" style="1510" customWidth="1"/>
    <col min="5855" max="5855" width="2.140625" style="1510" customWidth="1"/>
    <col min="5856" max="6065" width="11.42578125" style="1510"/>
    <col min="6066" max="6066" width="1.42578125" style="1510" customWidth="1"/>
    <col min="6067" max="6067" width="5.140625" style="1510" customWidth="1"/>
    <col min="6068" max="6068" width="1.7109375" style="1510" customWidth="1"/>
    <col min="6069" max="6069" width="3.42578125" style="1510" customWidth="1"/>
    <col min="6070" max="6070" width="18.7109375" style="1510" customWidth="1"/>
    <col min="6071" max="6071" width="0.85546875" style="1510" customWidth="1"/>
    <col min="6072" max="6072" width="18.7109375" style="1510" customWidth="1"/>
    <col min="6073" max="6073" width="3.7109375" style="1510" customWidth="1"/>
    <col min="6074" max="6074" width="3.140625" style="1510" customWidth="1"/>
    <col min="6075" max="6075" width="18.7109375" style="1510" customWidth="1"/>
    <col min="6076" max="6076" width="0.85546875" style="1510" customWidth="1"/>
    <col min="6077" max="6077" width="18.7109375" style="1510" customWidth="1"/>
    <col min="6078" max="6078" width="4.140625" style="1510" customWidth="1"/>
    <col min="6079" max="6079" width="3.5703125" style="1510" customWidth="1"/>
    <col min="6080" max="6080" width="18.7109375" style="1510" customWidth="1"/>
    <col min="6081" max="6081" width="0.85546875" style="1510" customWidth="1"/>
    <col min="6082" max="6082" width="18.7109375" style="1510" customWidth="1"/>
    <col min="6083" max="6083" width="3.7109375" style="1510" customWidth="1"/>
    <col min="6084" max="6084" width="3.140625" style="1510" customWidth="1"/>
    <col min="6085" max="6085" width="18.7109375" style="1510" customWidth="1"/>
    <col min="6086" max="6086" width="0.85546875" style="1510" customWidth="1"/>
    <col min="6087" max="6087" width="18.7109375" style="1510" customWidth="1"/>
    <col min="6088" max="6088" width="2.140625" style="1510" customWidth="1"/>
    <col min="6089" max="6089" width="1.42578125" style="1510" customWidth="1"/>
    <col min="6090" max="6090" width="5.140625" style="1510" customWidth="1"/>
    <col min="6091" max="6091" width="1.7109375" style="1510" customWidth="1"/>
    <col min="6092" max="6092" width="3.42578125" style="1510" customWidth="1"/>
    <col min="6093" max="6093" width="18.7109375" style="1510" customWidth="1"/>
    <col min="6094" max="6094" width="0.85546875" style="1510" customWidth="1"/>
    <col min="6095" max="6095" width="18.7109375" style="1510" customWidth="1"/>
    <col min="6096" max="6096" width="3.7109375" style="1510" customWidth="1"/>
    <col min="6097" max="6097" width="3.140625" style="1510" customWidth="1"/>
    <col min="6098" max="6098" width="18.7109375" style="1510" customWidth="1"/>
    <col min="6099" max="6099" width="0.85546875" style="1510" customWidth="1"/>
    <col min="6100" max="6100" width="18.7109375" style="1510" customWidth="1"/>
    <col min="6101" max="6101" width="4.140625" style="1510" customWidth="1"/>
    <col min="6102" max="6102" width="3.5703125" style="1510" customWidth="1"/>
    <col min="6103" max="6103" width="18.7109375" style="1510" customWidth="1"/>
    <col min="6104" max="6104" width="0.85546875" style="1510" customWidth="1"/>
    <col min="6105" max="6105" width="18.7109375" style="1510" customWidth="1"/>
    <col min="6106" max="6106" width="3.7109375" style="1510" customWidth="1"/>
    <col min="6107" max="6107" width="3.140625" style="1510" customWidth="1"/>
    <col min="6108" max="6108" width="18.7109375" style="1510" customWidth="1"/>
    <col min="6109" max="6109" width="0.85546875" style="1510" customWidth="1"/>
    <col min="6110" max="6110" width="18.7109375" style="1510" customWidth="1"/>
    <col min="6111" max="6111" width="2.140625" style="1510" customWidth="1"/>
    <col min="6112" max="6321" width="11.42578125" style="1510"/>
    <col min="6322" max="6322" width="1.42578125" style="1510" customWidth="1"/>
    <col min="6323" max="6323" width="5.140625" style="1510" customWidth="1"/>
    <col min="6324" max="6324" width="1.7109375" style="1510" customWidth="1"/>
    <col min="6325" max="6325" width="3.42578125" style="1510" customWidth="1"/>
    <col min="6326" max="6326" width="18.7109375" style="1510" customWidth="1"/>
    <col min="6327" max="6327" width="0.85546875" style="1510" customWidth="1"/>
    <col min="6328" max="6328" width="18.7109375" style="1510" customWidth="1"/>
    <col min="6329" max="6329" width="3.7109375" style="1510" customWidth="1"/>
    <col min="6330" max="6330" width="3.140625" style="1510" customWidth="1"/>
    <col min="6331" max="6331" width="18.7109375" style="1510" customWidth="1"/>
    <col min="6332" max="6332" width="0.85546875" style="1510" customWidth="1"/>
    <col min="6333" max="6333" width="18.7109375" style="1510" customWidth="1"/>
    <col min="6334" max="6334" width="4.140625" style="1510" customWidth="1"/>
    <col min="6335" max="6335" width="3.5703125" style="1510" customWidth="1"/>
    <col min="6336" max="6336" width="18.7109375" style="1510" customWidth="1"/>
    <col min="6337" max="6337" width="0.85546875" style="1510" customWidth="1"/>
    <col min="6338" max="6338" width="18.7109375" style="1510" customWidth="1"/>
    <col min="6339" max="6339" width="3.7109375" style="1510" customWidth="1"/>
    <col min="6340" max="6340" width="3.140625" style="1510" customWidth="1"/>
    <col min="6341" max="6341" width="18.7109375" style="1510" customWidth="1"/>
    <col min="6342" max="6342" width="0.85546875" style="1510" customWidth="1"/>
    <col min="6343" max="6343" width="18.7109375" style="1510" customWidth="1"/>
    <col min="6344" max="6344" width="2.140625" style="1510" customWidth="1"/>
    <col min="6345" max="6345" width="1.42578125" style="1510" customWidth="1"/>
    <col min="6346" max="6346" width="5.140625" style="1510" customWidth="1"/>
    <col min="6347" max="6347" width="1.7109375" style="1510" customWidth="1"/>
    <col min="6348" max="6348" width="3.42578125" style="1510" customWidth="1"/>
    <col min="6349" max="6349" width="18.7109375" style="1510" customWidth="1"/>
    <col min="6350" max="6350" width="0.85546875" style="1510" customWidth="1"/>
    <col min="6351" max="6351" width="18.7109375" style="1510" customWidth="1"/>
    <col min="6352" max="6352" width="3.7109375" style="1510" customWidth="1"/>
    <col min="6353" max="6353" width="3.140625" style="1510" customWidth="1"/>
    <col min="6354" max="6354" width="18.7109375" style="1510" customWidth="1"/>
    <col min="6355" max="6355" width="0.85546875" style="1510" customWidth="1"/>
    <col min="6356" max="6356" width="18.7109375" style="1510" customWidth="1"/>
    <col min="6357" max="6357" width="4.140625" style="1510" customWidth="1"/>
    <col min="6358" max="6358" width="3.5703125" style="1510" customWidth="1"/>
    <col min="6359" max="6359" width="18.7109375" style="1510" customWidth="1"/>
    <col min="6360" max="6360" width="0.85546875" style="1510" customWidth="1"/>
    <col min="6361" max="6361" width="18.7109375" style="1510" customWidth="1"/>
    <col min="6362" max="6362" width="3.7109375" style="1510" customWidth="1"/>
    <col min="6363" max="6363" width="3.140625" style="1510" customWidth="1"/>
    <col min="6364" max="6364" width="18.7109375" style="1510" customWidth="1"/>
    <col min="6365" max="6365" width="0.85546875" style="1510" customWidth="1"/>
    <col min="6366" max="6366" width="18.7109375" style="1510" customWidth="1"/>
    <col min="6367" max="6367" width="2.140625" style="1510" customWidth="1"/>
    <col min="6368" max="6577" width="11.42578125" style="1510"/>
    <col min="6578" max="6578" width="1.42578125" style="1510" customWidth="1"/>
    <col min="6579" max="6579" width="5.140625" style="1510" customWidth="1"/>
    <col min="6580" max="6580" width="1.7109375" style="1510" customWidth="1"/>
    <col min="6581" max="6581" width="3.42578125" style="1510" customWidth="1"/>
    <col min="6582" max="6582" width="18.7109375" style="1510" customWidth="1"/>
    <col min="6583" max="6583" width="0.85546875" style="1510" customWidth="1"/>
    <col min="6584" max="6584" width="18.7109375" style="1510" customWidth="1"/>
    <col min="6585" max="6585" width="3.7109375" style="1510" customWidth="1"/>
    <col min="6586" max="6586" width="3.140625" style="1510" customWidth="1"/>
    <col min="6587" max="6587" width="18.7109375" style="1510" customWidth="1"/>
    <col min="6588" max="6588" width="0.85546875" style="1510" customWidth="1"/>
    <col min="6589" max="6589" width="18.7109375" style="1510" customWidth="1"/>
    <col min="6590" max="6590" width="4.140625" style="1510" customWidth="1"/>
    <col min="6591" max="6591" width="3.5703125" style="1510" customWidth="1"/>
    <col min="6592" max="6592" width="18.7109375" style="1510" customWidth="1"/>
    <col min="6593" max="6593" width="0.85546875" style="1510" customWidth="1"/>
    <col min="6594" max="6594" width="18.7109375" style="1510" customWidth="1"/>
    <col min="6595" max="6595" width="3.7109375" style="1510" customWidth="1"/>
    <col min="6596" max="6596" width="3.140625" style="1510" customWidth="1"/>
    <col min="6597" max="6597" width="18.7109375" style="1510" customWidth="1"/>
    <col min="6598" max="6598" width="0.85546875" style="1510" customWidth="1"/>
    <col min="6599" max="6599" width="18.7109375" style="1510" customWidth="1"/>
    <col min="6600" max="6600" width="2.140625" style="1510" customWidth="1"/>
    <col min="6601" max="6601" width="1.42578125" style="1510" customWidth="1"/>
    <col min="6602" max="6602" width="5.140625" style="1510" customWidth="1"/>
    <col min="6603" max="6603" width="1.7109375" style="1510" customWidth="1"/>
    <col min="6604" max="6604" width="3.42578125" style="1510" customWidth="1"/>
    <col min="6605" max="6605" width="18.7109375" style="1510" customWidth="1"/>
    <col min="6606" max="6606" width="0.85546875" style="1510" customWidth="1"/>
    <col min="6607" max="6607" width="18.7109375" style="1510" customWidth="1"/>
    <col min="6608" max="6608" width="3.7109375" style="1510" customWidth="1"/>
    <col min="6609" max="6609" width="3.140625" style="1510" customWidth="1"/>
    <col min="6610" max="6610" width="18.7109375" style="1510" customWidth="1"/>
    <col min="6611" max="6611" width="0.85546875" style="1510" customWidth="1"/>
    <col min="6612" max="6612" width="18.7109375" style="1510" customWidth="1"/>
    <col min="6613" max="6613" width="4.140625" style="1510" customWidth="1"/>
    <col min="6614" max="6614" width="3.5703125" style="1510" customWidth="1"/>
    <col min="6615" max="6615" width="18.7109375" style="1510" customWidth="1"/>
    <col min="6616" max="6616" width="0.85546875" style="1510" customWidth="1"/>
    <col min="6617" max="6617" width="18.7109375" style="1510" customWidth="1"/>
    <col min="6618" max="6618" width="3.7109375" style="1510" customWidth="1"/>
    <col min="6619" max="6619" width="3.140625" style="1510" customWidth="1"/>
    <col min="6620" max="6620" width="18.7109375" style="1510" customWidth="1"/>
    <col min="6621" max="6621" width="0.85546875" style="1510" customWidth="1"/>
    <col min="6622" max="6622" width="18.7109375" style="1510" customWidth="1"/>
    <col min="6623" max="6623" width="2.140625" style="1510" customWidth="1"/>
    <col min="6624" max="6833" width="11.42578125" style="1510"/>
    <col min="6834" max="6834" width="1.42578125" style="1510" customWidth="1"/>
    <col min="6835" max="6835" width="5.140625" style="1510" customWidth="1"/>
    <col min="6836" max="6836" width="1.7109375" style="1510" customWidth="1"/>
    <col min="6837" max="6837" width="3.42578125" style="1510" customWidth="1"/>
    <col min="6838" max="6838" width="18.7109375" style="1510" customWidth="1"/>
    <col min="6839" max="6839" width="0.85546875" style="1510" customWidth="1"/>
    <col min="6840" max="6840" width="18.7109375" style="1510" customWidth="1"/>
    <col min="6841" max="6841" width="3.7109375" style="1510" customWidth="1"/>
    <col min="6842" max="6842" width="3.140625" style="1510" customWidth="1"/>
    <col min="6843" max="6843" width="18.7109375" style="1510" customWidth="1"/>
    <col min="6844" max="6844" width="0.85546875" style="1510" customWidth="1"/>
    <col min="6845" max="6845" width="18.7109375" style="1510" customWidth="1"/>
    <col min="6846" max="6846" width="4.140625" style="1510" customWidth="1"/>
    <col min="6847" max="6847" width="3.5703125" style="1510" customWidth="1"/>
    <col min="6848" max="6848" width="18.7109375" style="1510" customWidth="1"/>
    <col min="6849" max="6849" width="0.85546875" style="1510" customWidth="1"/>
    <col min="6850" max="6850" width="18.7109375" style="1510" customWidth="1"/>
    <col min="6851" max="6851" width="3.7109375" style="1510" customWidth="1"/>
    <col min="6852" max="6852" width="3.140625" style="1510" customWidth="1"/>
    <col min="6853" max="6853" width="18.7109375" style="1510" customWidth="1"/>
    <col min="6854" max="6854" width="0.85546875" style="1510" customWidth="1"/>
    <col min="6855" max="6855" width="18.7109375" style="1510" customWidth="1"/>
    <col min="6856" max="6856" width="2.140625" style="1510" customWidth="1"/>
    <col min="6857" max="6857" width="1.42578125" style="1510" customWidth="1"/>
    <col min="6858" max="6858" width="5.140625" style="1510" customWidth="1"/>
    <col min="6859" max="6859" width="1.7109375" style="1510" customWidth="1"/>
    <col min="6860" max="6860" width="3.42578125" style="1510" customWidth="1"/>
    <col min="6861" max="6861" width="18.7109375" style="1510" customWidth="1"/>
    <col min="6862" max="6862" width="0.85546875" style="1510" customWidth="1"/>
    <col min="6863" max="6863" width="18.7109375" style="1510" customWidth="1"/>
    <col min="6864" max="6864" width="3.7109375" style="1510" customWidth="1"/>
    <col min="6865" max="6865" width="3.140625" style="1510" customWidth="1"/>
    <col min="6866" max="6866" width="18.7109375" style="1510" customWidth="1"/>
    <col min="6867" max="6867" width="0.85546875" style="1510" customWidth="1"/>
    <col min="6868" max="6868" width="18.7109375" style="1510" customWidth="1"/>
    <col min="6869" max="6869" width="4.140625" style="1510" customWidth="1"/>
    <col min="6870" max="6870" width="3.5703125" style="1510" customWidth="1"/>
    <col min="6871" max="6871" width="18.7109375" style="1510" customWidth="1"/>
    <col min="6872" max="6872" width="0.85546875" style="1510" customWidth="1"/>
    <col min="6873" max="6873" width="18.7109375" style="1510" customWidth="1"/>
    <col min="6874" max="6874" width="3.7109375" style="1510" customWidth="1"/>
    <col min="6875" max="6875" width="3.140625" style="1510" customWidth="1"/>
    <col min="6876" max="6876" width="18.7109375" style="1510" customWidth="1"/>
    <col min="6877" max="6877" width="0.85546875" style="1510" customWidth="1"/>
    <col min="6878" max="6878" width="18.7109375" style="1510" customWidth="1"/>
    <col min="6879" max="6879" width="2.140625" style="1510" customWidth="1"/>
    <col min="6880" max="7089" width="11.42578125" style="1510"/>
    <col min="7090" max="7090" width="1.42578125" style="1510" customWidth="1"/>
    <col min="7091" max="7091" width="5.140625" style="1510" customWidth="1"/>
    <col min="7092" max="7092" width="1.7109375" style="1510" customWidth="1"/>
    <col min="7093" max="7093" width="3.42578125" style="1510" customWidth="1"/>
    <col min="7094" max="7094" width="18.7109375" style="1510" customWidth="1"/>
    <col min="7095" max="7095" width="0.85546875" style="1510" customWidth="1"/>
    <col min="7096" max="7096" width="18.7109375" style="1510" customWidth="1"/>
    <col min="7097" max="7097" width="3.7109375" style="1510" customWidth="1"/>
    <col min="7098" max="7098" width="3.140625" style="1510" customWidth="1"/>
    <col min="7099" max="7099" width="18.7109375" style="1510" customWidth="1"/>
    <col min="7100" max="7100" width="0.85546875" style="1510" customWidth="1"/>
    <col min="7101" max="7101" width="18.7109375" style="1510" customWidth="1"/>
    <col min="7102" max="7102" width="4.140625" style="1510" customWidth="1"/>
    <col min="7103" max="7103" width="3.5703125" style="1510" customWidth="1"/>
    <col min="7104" max="7104" width="18.7109375" style="1510" customWidth="1"/>
    <col min="7105" max="7105" width="0.85546875" style="1510" customWidth="1"/>
    <col min="7106" max="7106" width="18.7109375" style="1510" customWidth="1"/>
    <col min="7107" max="7107" width="3.7109375" style="1510" customWidth="1"/>
    <col min="7108" max="7108" width="3.140625" style="1510" customWidth="1"/>
    <col min="7109" max="7109" width="18.7109375" style="1510" customWidth="1"/>
    <col min="7110" max="7110" width="0.85546875" style="1510" customWidth="1"/>
    <col min="7111" max="7111" width="18.7109375" style="1510" customWidth="1"/>
    <col min="7112" max="7112" width="2.140625" style="1510" customWidth="1"/>
    <col min="7113" max="7113" width="1.42578125" style="1510" customWidth="1"/>
    <col min="7114" max="7114" width="5.140625" style="1510" customWidth="1"/>
    <col min="7115" max="7115" width="1.7109375" style="1510" customWidth="1"/>
    <col min="7116" max="7116" width="3.42578125" style="1510" customWidth="1"/>
    <col min="7117" max="7117" width="18.7109375" style="1510" customWidth="1"/>
    <col min="7118" max="7118" width="0.85546875" style="1510" customWidth="1"/>
    <col min="7119" max="7119" width="18.7109375" style="1510" customWidth="1"/>
    <col min="7120" max="7120" width="3.7109375" style="1510" customWidth="1"/>
    <col min="7121" max="7121" width="3.140625" style="1510" customWidth="1"/>
    <col min="7122" max="7122" width="18.7109375" style="1510" customWidth="1"/>
    <col min="7123" max="7123" width="0.85546875" style="1510" customWidth="1"/>
    <col min="7124" max="7124" width="18.7109375" style="1510" customWidth="1"/>
    <col min="7125" max="7125" width="4.140625" style="1510" customWidth="1"/>
    <col min="7126" max="7126" width="3.5703125" style="1510" customWidth="1"/>
    <col min="7127" max="7127" width="18.7109375" style="1510" customWidth="1"/>
    <col min="7128" max="7128" width="0.85546875" style="1510" customWidth="1"/>
    <col min="7129" max="7129" width="18.7109375" style="1510" customWidth="1"/>
    <col min="7130" max="7130" width="3.7109375" style="1510" customWidth="1"/>
    <col min="7131" max="7131" width="3.140625" style="1510" customWidth="1"/>
    <col min="7132" max="7132" width="18.7109375" style="1510" customWidth="1"/>
    <col min="7133" max="7133" width="0.85546875" style="1510" customWidth="1"/>
    <col min="7134" max="7134" width="18.7109375" style="1510" customWidth="1"/>
    <col min="7135" max="7135" width="2.140625" style="1510" customWidth="1"/>
    <col min="7136" max="7345" width="11.42578125" style="1510"/>
    <col min="7346" max="7346" width="1.42578125" style="1510" customWidth="1"/>
    <col min="7347" max="7347" width="5.140625" style="1510" customWidth="1"/>
    <col min="7348" max="7348" width="1.7109375" style="1510" customWidth="1"/>
    <col min="7349" max="7349" width="3.42578125" style="1510" customWidth="1"/>
    <col min="7350" max="7350" width="18.7109375" style="1510" customWidth="1"/>
    <col min="7351" max="7351" width="0.85546875" style="1510" customWidth="1"/>
    <col min="7352" max="7352" width="18.7109375" style="1510" customWidth="1"/>
    <col min="7353" max="7353" width="3.7109375" style="1510" customWidth="1"/>
    <col min="7354" max="7354" width="3.140625" style="1510" customWidth="1"/>
    <col min="7355" max="7355" width="18.7109375" style="1510" customWidth="1"/>
    <col min="7356" max="7356" width="0.85546875" style="1510" customWidth="1"/>
    <col min="7357" max="7357" width="18.7109375" style="1510" customWidth="1"/>
    <col min="7358" max="7358" width="4.140625" style="1510" customWidth="1"/>
    <col min="7359" max="7359" width="3.5703125" style="1510" customWidth="1"/>
    <col min="7360" max="7360" width="18.7109375" style="1510" customWidth="1"/>
    <col min="7361" max="7361" width="0.85546875" style="1510" customWidth="1"/>
    <col min="7362" max="7362" width="18.7109375" style="1510" customWidth="1"/>
    <col min="7363" max="7363" width="3.7109375" style="1510" customWidth="1"/>
    <col min="7364" max="7364" width="3.140625" style="1510" customWidth="1"/>
    <col min="7365" max="7365" width="18.7109375" style="1510" customWidth="1"/>
    <col min="7366" max="7366" width="0.85546875" style="1510" customWidth="1"/>
    <col min="7367" max="7367" width="18.7109375" style="1510" customWidth="1"/>
    <col min="7368" max="7368" width="2.140625" style="1510" customWidth="1"/>
    <col min="7369" max="7369" width="1.42578125" style="1510" customWidth="1"/>
    <col min="7370" max="7370" width="5.140625" style="1510" customWidth="1"/>
    <col min="7371" max="7371" width="1.7109375" style="1510" customWidth="1"/>
    <col min="7372" max="7372" width="3.42578125" style="1510" customWidth="1"/>
    <col min="7373" max="7373" width="18.7109375" style="1510" customWidth="1"/>
    <col min="7374" max="7374" width="0.85546875" style="1510" customWidth="1"/>
    <col min="7375" max="7375" width="18.7109375" style="1510" customWidth="1"/>
    <col min="7376" max="7376" width="3.7109375" style="1510" customWidth="1"/>
    <col min="7377" max="7377" width="3.140625" style="1510" customWidth="1"/>
    <col min="7378" max="7378" width="18.7109375" style="1510" customWidth="1"/>
    <col min="7379" max="7379" width="0.85546875" style="1510" customWidth="1"/>
    <col min="7380" max="7380" width="18.7109375" style="1510" customWidth="1"/>
    <col min="7381" max="7381" width="4.140625" style="1510" customWidth="1"/>
    <col min="7382" max="7382" width="3.5703125" style="1510" customWidth="1"/>
    <col min="7383" max="7383" width="18.7109375" style="1510" customWidth="1"/>
    <col min="7384" max="7384" width="0.85546875" style="1510" customWidth="1"/>
    <col min="7385" max="7385" width="18.7109375" style="1510" customWidth="1"/>
    <col min="7386" max="7386" width="3.7109375" style="1510" customWidth="1"/>
    <col min="7387" max="7387" width="3.140625" style="1510" customWidth="1"/>
    <col min="7388" max="7388" width="18.7109375" style="1510" customWidth="1"/>
    <col min="7389" max="7389" width="0.85546875" style="1510" customWidth="1"/>
    <col min="7390" max="7390" width="18.7109375" style="1510" customWidth="1"/>
    <col min="7391" max="7391" width="2.140625" style="1510" customWidth="1"/>
    <col min="7392" max="7601" width="11.42578125" style="1510"/>
    <col min="7602" max="7602" width="1.42578125" style="1510" customWidth="1"/>
    <col min="7603" max="7603" width="5.140625" style="1510" customWidth="1"/>
    <col min="7604" max="7604" width="1.7109375" style="1510" customWidth="1"/>
    <col min="7605" max="7605" width="3.42578125" style="1510" customWidth="1"/>
    <col min="7606" max="7606" width="18.7109375" style="1510" customWidth="1"/>
    <col min="7607" max="7607" width="0.85546875" style="1510" customWidth="1"/>
    <col min="7608" max="7608" width="18.7109375" style="1510" customWidth="1"/>
    <col min="7609" max="7609" width="3.7109375" style="1510" customWidth="1"/>
    <col min="7610" max="7610" width="3.140625" style="1510" customWidth="1"/>
    <col min="7611" max="7611" width="18.7109375" style="1510" customWidth="1"/>
    <col min="7612" max="7612" width="0.85546875" style="1510" customWidth="1"/>
    <col min="7613" max="7613" width="18.7109375" style="1510" customWidth="1"/>
    <col min="7614" max="7614" width="4.140625" style="1510" customWidth="1"/>
    <col min="7615" max="7615" width="3.5703125" style="1510" customWidth="1"/>
    <col min="7616" max="7616" width="18.7109375" style="1510" customWidth="1"/>
    <col min="7617" max="7617" width="0.85546875" style="1510" customWidth="1"/>
    <col min="7618" max="7618" width="18.7109375" style="1510" customWidth="1"/>
    <col min="7619" max="7619" width="3.7109375" style="1510" customWidth="1"/>
    <col min="7620" max="7620" width="3.140625" style="1510" customWidth="1"/>
    <col min="7621" max="7621" width="18.7109375" style="1510" customWidth="1"/>
    <col min="7622" max="7622" width="0.85546875" style="1510" customWidth="1"/>
    <col min="7623" max="7623" width="18.7109375" style="1510" customWidth="1"/>
    <col min="7624" max="7624" width="2.140625" style="1510" customWidth="1"/>
    <col min="7625" max="7625" width="1.42578125" style="1510" customWidth="1"/>
    <col min="7626" max="7626" width="5.140625" style="1510" customWidth="1"/>
    <col min="7627" max="7627" width="1.7109375" style="1510" customWidth="1"/>
    <col min="7628" max="7628" width="3.42578125" style="1510" customWidth="1"/>
    <col min="7629" max="7629" width="18.7109375" style="1510" customWidth="1"/>
    <col min="7630" max="7630" width="0.85546875" style="1510" customWidth="1"/>
    <col min="7631" max="7631" width="18.7109375" style="1510" customWidth="1"/>
    <col min="7632" max="7632" width="3.7109375" style="1510" customWidth="1"/>
    <col min="7633" max="7633" width="3.140625" style="1510" customWidth="1"/>
    <col min="7634" max="7634" width="18.7109375" style="1510" customWidth="1"/>
    <col min="7635" max="7635" width="0.85546875" style="1510" customWidth="1"/>
    <col min="7636" max="7636" width="18.7109375" style="1510" customWidth="1"/>
    <col min="7637" max="7637" width="4.140625" style="1510" customWidth="1"/>
    <col min="7638" max="7638" width="3.5703125" style="1510" customWidth="1"/>
    <col min="7639" max="7639" width="18.7109375" style="1510" customWidth="1"/>
    <col min="7640" max="7640" width="0.85546875" style="1510" customWidth="1"/>
    <col min="7641" max="7641" width="18.7109375" style="1510" customWidth="1"/>
    <col min="7642" max="7642" width="3.7109375" style="1510" customWidth="1"/>
    <col min="7643" max="7643" width="3.140625" style="1510" customWidth="1"/>
    <col min="7644" max="7644" width="18.7109375" style="1510" customWidth="1"/>
    <col min="7645" max="7645" width="0.85546875" style="1510" customWidth="1"/>
    <col min="7646" max="7646" width="18.7109375" style="1510" customWidth="1"/>
    <col min="7647" max="7647" width="2.140625" style="1510" customWidth="1"/>
    <col min="7648" max="7857" width="11.42578125" style="1510"/>
    <col min="7858" max="7858" width="1.42578125" style="1510" customWidth="1"/>
    <col min="7859" max="7859" width="5.140625" style="1510" customWidth="1"/>
    <col min="7860" max="7860" width="1.7109375" style="1510" customWidth="1"/>
    <col min="7861" max="7861" width="3.42578125" style="1510" customWidth="1"/>
    <col min="7862" max="7862" width="18.7109375" style="1510" customWidth="1"/>
    <col min="7863" max="7863" width="0.85546875" style="1510" customWidth="1"/>
    <col min="7864" max="7864" width="18.7109375" style="1510" customWidth="1"/>
    <col min="7865" max="7865" width="3.7109375" style="1510" customWidth="1"/>
    <col min="7866" max="7866" width="3.140625" style="1510" customWidth="1"/>
    <col min="7867" max="7867" width="18.7109375" style="1510" customWidth="1"/>
    <col min="7868" max="7868" width="0.85546875" style="1510" customWidth="1"/>
    <col min="7869" max="7869" width="18.7109375" style="1510" customWidth="1"/>
    <col min="7870" max="7870" width="4.140625" style="1510" customWidth="1"/>
    <col min="7871" max="7871" width="3.5703125" style="1510" customWidth="1"/>
    <col min="7872" max="7872" width="18.7109375" style="1510" customWidth="1"/>
    <col min="7873" max="7873" width="0.85546875" style="1510" customWidth="1"/>
    <col min="7874" max="7874" width="18.7109375" style="1510" customWidth="1"/>
    <col min="7875" max="7875" width="3.7109375" style="1510" customWidth="1"/>
    <col min="7876" max="7876" width="3.140625" style="1510" customWidth="1"/>
    <col min="7877" max="7877" width="18.7109375" style="1510" customWidth="1"/>
    <col min="7878" max="7878" width="0.85546875" style="1510" customWidth="1"/>
    <col min="7879" max="7879" width="18.7109375" style="1510" customWidth="1"/>
    <col min="7880" max="7880" width="2.140625" style="1510" customWidth="1"/>
    <col min="7881" max="7881" width="1.42578125" style="1510" customWidth="1"/>
    <col min="7882" max="7882" width="5.140625" style="1510" customWidth="1"/>
    <col min="7883" max="7883" width="1.7109375" style="1510" customWidth="1"/>
    <col min="7884" max="7884" width="3.42578125" style="1510" customWidth="1"/>
    <col min="7885" max="7885" width="18.7109375" style="1510" customWidth="1"/>
    <col min="7886" max="7886" width="0.85546875" style="1510" customWidth="1"/>
    <col min="7887" max="7887" width="18.7109375" style="1510" customWidth="1"/>
    <col min="7888" max="7888" width="3.7109375" style="1510" customWidth="1"/>
    <col min="7889" max="7889" width="3.140625" style="1510" customWidth="1"/>
    <col min="7890" max="7890" width="18.7109375" style="1510" customWidth="1"/>
    <col min="7891" max="7891" width="0.85546875" style="1510" customWidth="1"/>
    <col min="7892" max="7892" width="18.7109375" style="1510" customWidth="1"/>
    <col min="7893" max="7893" width="4.140625" style="1510" customWidth="1"/>
    <col min="7894" max="7894" width="3.5703125" style="1510" customWidth="1"/>
    <col min="7895" max="7895" width="18.7109375" style="1510" customWidth="1"/>
    <col min="7896" max="7896" width="0.85546875" style="1510" customWidth="1"/>
    <col min="7897" max="7897" width="18.7109375" style="1510" customWidth="1"/>
    <col min="7898" max="7898" width="3.7109375" style="1510" customWidth="1"/>
    <col min="7899" max="7899" width="3.140625" style="1510" customWidth="1"/>
    <col min="7900" max="7900" width="18.7109375" style="1510" customWidth="1"/>
    <col min="7901" max="7901" width="0.85546875" style="1510" customWidth="1"/>
    <col min="7902" max="7902" width="18.7109375" style="1510" customWidth="1"/>
    <col min="7903" max="7903" width="2.140625" style="1510" customWidth="1"/>
    <col min="7904" max="8113" width="11.42578125" style="1510"/>
    <col min="8114" max="8114" width="1.42578125" style="1510" customWidth="1"/>
    <col min="8115" max="8115" width="5.140625" style="1510" customWidth="1"/>
    <col min="8116" max="8116" width="1.7109375" style="1510" customWidth="1"/>
    <col min="8117" max="8117" width="3.42578125" style="1510" customWidth="1"/>
    <col min="8118" max="8118" width="18.7109375" style="1510" customWidth="1"/>
    <col min="8119" max="8119" width="0.85546875" style="1510" customWidth="1"/>
    <col min="8120" max="8120" width="18.7109375" style="1510" customWidth="1"/>
    <col min="8121" max="8121" width="3.7109375" style="1510" customWidth="1"/>
    <col min="8122" max="8122" width="3.140625" style="1510" customWidth="1"/>
    <col min="8123" max="8123" width="18.7109375" style="1510" customWidth="1"/>
    <col min="8124" max="8124" width="0.85546875" style="1510" customWidth="1"/>
    <col min="8125" max="8125" width="18.7109375" style="1510" customWidth="1"/>
    <col min="8126" max="8126" width="4.140625" style="1510" customWidth="1"/>
    <col min="8127" max="8127" width="3.5703125" style="1510" customWidth="1"/>
    <col min="8128" max="8128" width="18.7109375" style="1510" customWidth="1"/>
    <col min="8129" max="8129" width="0.85546875" style="1510" customWidth="1"/>
    <col min="8130" max="8130" width="18.7109375" style="1510" customWidth="1"/>
    <col min="8131" max="8131" width="3.7109375" style="1510" customWidth="1"/>
    <col min="8132" max="8132" width="3.140625" style="1510" customWidth="1"/>
    <col min="8133" max="8133" width="18.7109375" style="1510" customWidth="1"/>
    <col min="8134" max="8134" width="0.85546875" style="1510" customWidth="1"/>
    <col min="8135" max="8135" width="18.7109375" style="1510" customWidth="1"/>
    <col min="8136" max="8136" width="2.140625" style="1510" customWidth="1"/>
    <col min="8137" max="8137" width="1.42578125" style="1510" customWidth="1"/>
    <col min="8138" max="8138" width="5.140625" style="1510" customWidth="1"/>
    <col min="8139" max="8139" width="1.7109375" style="1510" customWidth="1"/>
    <col min="8140" max="8140" width="3.42578125" style="1510" customWidth="1"/>
    <col min="8141" max="8141" width="18.7109375" style="1510" customWidth="1"/>
    <col min="8142" max="8142" width="0.85546875" style="1510" customWidth="1"/>
    <col min="8143" max="8143" width="18.7109375" style="1510" customWidth="1"/>
    <col min="8144" max="8144" width="3.7109375" style="1510" customWidth="1"/>
    <col min="8145" max="8145" width="3.140625" style="1510" customWidth="1"/>
    <col min="8146" max="8146" width="18.7109375" style="1510" customWidth="1"/>
    <col min="8147" max="8147" width="0.85546875" style="1510" customWidth="1"/>
    <col min="8148" max="8148" width="18.7109375" style="1510" customWidth="1"/>
    <col min="8149" max="8149" width="4.140625" style="1510" customWidth="1"/>
    <col min="8150" max="8150" width="3.5703125" style="1510" customWidth="1"/>
    <col min="8151" max="8151" width="18.7109375" style="1510" customWidth="1"/>
    <col min="8152" max="8152" width="0.85546875" style="1510" customWidth="1"/>
    <col min="8153" max="8153" width="18.7109375" style="1510" customWidth="1"/>
    <col min="8154" max="8154" width="3.7109375" style="1510" customWidth="1"/>
    <col min="8155" max="8155" width="3.140625" style="1510" customWidth="1"/>
    <col min="8156" max="8156" width="18.7109375" style="1510" customWidth="1"/>
    <col min="8157" max="8157" width="0.85546875" style="1510" customWidth="1"/>
    <col min="8158" max="8158" width="18.7109375" style="1510" customWidth="1"/>
    <col min="8159" max="8159" width="2.140625" style="1510" customWidth="1"/>
    <col min="8160" max="8369" width="11.42578125" style="1510"/>
    <col min="8370" max="8370" width="1.42578125" style="1510" customWidth="1"/>
    <col min="8371" max="8371" width="5.140625" style="1510" customWidth="1"/>
    <col min="8372" max="8372" width="1.7109375" style="1510" customWidth="1"/>
    <col min="8373" max="8373" width="3.42578125" style="1510" customWidth="1"/>
    <col min="8374" max="8374" width="18.7109375" style="1510" customWidth="1"/>
    <col min="8375" max="8375" width="0.85546875" style="1510" customWidth="1"/>
    <col min="8376" max="8376" width="18.7109375" style="1510" customWidth="1"/>
    <col min="8377" max="8377" width="3.7109375" style="1510" customWidth="1"/>
    <col min="8378" max="8378" width="3.140625" style="1510" customWidth="1"/>
    <col min="8379" max="8379" width="18.7109375" style="1510" customWidth="1"/>
    <col min="8380" max="8380" width="0.85546875" style="1510" customWidth="1"/>
    <col min="8381" max="8381" width="18.7109375" style="1510" customWidth="1"/>
    <col min="8382" max="8382" width="4.140625" style="1510" customWidth="1"/>
    <col min="8383" max="8383" width="3.5703125" style="1510" customWidth="1"/>
    <col min="8384" max="8384" width="18.7109375" style="1510" customWidth="1"/>
    <col min="8385" max="8385" width="0.85546875" style="1510" customWidth="1"/>
    <col min="8386" max="8386" width="18.7109375" style="1510" customWidth="1"/>
    <col min="8387" max="8387" width="3.7109375" style="1510" customWidth="1"/>
    <col min="8388" max="8388" width="3.140625" style="1510" customWidth="1"/>
    <col min="8389" max="8389" width="18.7109375" style="1510" customWidth="1"/>
    <col min="8390" max="8390" width="0.85546875" style="1510" customWidth="1"/>
    <col min="8391" max="8391" width="18.7109375" style="1510" customWidth="1"/>
    <col min="8392" max="8392" width="2.140625" style="1510" customWidth="1"/>
    <col min="8393" max="8393" width="1.42578125" style="1510" customWidth="1"/>
    <col min="8394" max="8394" width="5.140625" style="1510" customWidth="1"/>
    <col min="8395" max="8395" width="1.7109375" style="1510" customWidth="1"/>
    <col min="8396" max="8396" width="3.42578125" style="1510" customWidth="1"/>
    <col min="8397" max="8397" width="18.7109375" style="1510" customWidth="1"/>
    <col min="8398" max="8398" width="0.85546875" style="1510" customWidth="1"/>
    <col min="8399" max="8399" width="18.7109375" style="1510" customWidth="1"/>
    <col min="8400" max="8400" width="3.7109375" style="1510" customWidth="1"/>
    <col min="8401" max="8401" width="3.140625" style="1510" customWidth="1"/>
    <col min="8402" max="8402" width="18.7109375" style="1510" customWidth="1"/>
    <col min="8403" max="8403" width="0.85546875" style="1510" customWidth="1"/>
    <col min="8404" max="8404" width="18.7109375" style="1510" customWidth="1"/>
    <col min="8405" max="8405" width="4.140625" style="1510" customWidth="1"/>
    <col min="8406" max="8406" width="3.5703125" style="1510" customWidth="1"/>
    <col min="8407" max="8407" width="18.7109375" style="1510" customWidth="1"/>
    <col min="8408" max="8408" width="0.85546875" style="1510" customWidth="1"/>
    <col min="8409" max="8409" width="18.7109375" style="1510" customWidth="1"/>
    <col min="8410" max="8410" width="3.7109375" style="1510" customWidth="1"/>
    <col min="8411" max="8411" width="3.140625" style="1510" customWidth="1"/>
    <col min="8412" max="8412" width="18.7109375" style="1510" customWidth="1"/>
    <col min="8413" max="8413" width="0.85546875" style="1510" customWidth="1"/>
    <col min="8414" max="8414" width="18.7109375" style="1510" customWidth="1"/>
    <col min="8415" max="8415" width="2.140625" style="1510" customWidth="1"/>
    <col min="8416" max="8625" width="11.42578125" style="1510"/>
    <col min="8626" max="8626" width="1.42578125" style="1510" customWidth="1"/>
    <col min="8627" max="8627" width="5.140625" style="1510" customWidth="1"/>
    <col min="8628" max="8628" width="1.7109375" style="1510" customWidth="1"/>
    <col min="8629" max="8629" width="3.42578125" style="1510" customWidth="1"/>
    <col min="8630" max="8630" width="18.7109375" style="1510" customWidth="1"/>
    <col min="8631" max="8631" width="0.85546875" style="1510" customWidth="1"/>
    <col min="8632" max="8632" width="18.7109375" style="1510" customWidth="1"/>
    <col min="8633" max="8633" width="3.7109375" style="1510" customWidth="1"/>
    <col min="8634" max="8634" width="3.140625" style="1510" customWidth="1"/>
    <col min="8635" max="8635" width="18.7109375" style="1510" customWidth="1"/>
    <col min="8636" max="8636" width="0.85546875" style="1510" customWidth="1"/>
    <col min="8637" max="8637" width="18.7109375" style="1510" customWidth="1"/>
    <col min="8638" max="8638" width="4.140625" style="1510" customWidth="1"/>
    <col min="8639" max="8639" width="3.5703125" style="1510" customWidth="1"/>
    <col min="8640" max="8640" width="18.7109375" style="1510" customWidth="1"/>
    <col min="8641" max="8641" width="0.85546875" style="1510" customWidth="1"/>
    <col min="8642" max="8642" width="18.7109375" style="1510" customWidth="1"/>
    <col min="8643" max="8643" width="3.7109375" style="1510" customWidth="1"/>
    <col min="8644" max="8644" width="3.140625" style="1510" customWidth="1"/>
    <col min="8645" max="8645" width="18.7109375" style="1510" customWidth="1"/>
    <col min="8646" max="8646" width="0.85546875" style="1510" customWidth="1"/>
    <col min="8647" max="8647" width="18.7109375" style="1510" customWidth="1"/>
    <col min="8648" max="8648" width="2.140625" style="1510" customWidth="1"/>
    <col min="8649" max="8649" width="1.42578125" style="1510" customWidth="1"/>
    <col min="8650" max="8650" width="5.140625" style="1510" customWidth="1"/>
    <col min="8651" max="8651" width="1.7109375" style="1510" customWidth="1"/>
    <col min="8652" max="8652" width="3.42578125" style="1510" customWidth="1"/>
    <col min="8653" max="8653" width="18.7109375" style="1510" customWidth="1"/>
    <col min="8654" max="8654" width="0.85546875" style="1510" customWidth="1"/>
    <col min="8655" max="8655" width="18.7109375" style="1510" customWidth="1"/>
    <col min="8656" max="8656" width="3.7109375" style="1510" customWidth="1"/>
    <col min="8657" max="8657" width="3.140625" style="1510" customWidth="1"/>
    <col min="8658" max="8658" width="18.7109375" style="1510" customWidth="1"/>
    <col min="8659" max="8659" width="0.85546875" style="1510" customWidth="1"/>
    <col min="8660" max="8660" width="18.7109375" style="1510" customWidth="1"/>
    <col min="8661" max="8661" width="4.140625" style="1510" customWidth="1"/>
    <col min="8662" max="8662" width="3.5703125" style="1510" customWidth="1"/>
    <col min="8663" max="8663" width="18.7109375" style="1510" customWidth="1"/>
    <col min="8664" max="8664" width="0.85546875" style="1510" customWidth="1"/>
    <col min="8665" max="8665" width="18.7109375" style="1510" customWidth="1"/>
    <col min="8666" max="8666" width="3.7109375" style="1510" customWidth="1"/>
    <col min="8667" max="8667" width="3.140625" style="1510" customWidth="1"/>
    <col min="8668" max="8668" width="18.7109375" style="1510" customWidth="1"/>
    <col min="8669" max="8669" width="0.85546875" style="1510" customWidth="1"/>
    <col min="8670" max="8670" width="18.7109375" style="1510" customWidth="1"/>
    <col min="8671" max="8671" width="2.140625" style="1510" customWidth="1"/>
    <col min="8672" max="8881" width="11.42578125" style="1510"/>
    <col min="8882" max="8882" width="1.42578125" style="1510" customWidth="1"/>
    <col min="8883" max="8883" width="5.140625" style="1510" customWidth="1"/>
    <col min="8884" max="8884" width="1.7109375" style="1510" customWidth="1"/>
    <col min="8885" max="8885" width="3.42578125" style="1510" customWidth="1"/>
    <col min="8886" max="8886" width="18.7109375" style="1510" customWidth="1"/>
    <col min="8887" max="8887" width="0.85546875" style="1510" customWidth="1"/>
    <col min="8888" max="8888" width="18.7109375" style="1510" customWidth="1"/>
    <col min="8889" max="8889" width="3.7109375" style="1510" customWidth="1"/>
    <col min="8890" max="8890" width="3.140625" style="1510" customWidth="1"/>
    <col min="8891" max="8891" width="18.7109375" style="1510" customWidth="1"/>
    <col min="8892" max="8892" width="0.85546875" style="1510" customWidth="1"/>
    <col min="8893" max="8893" width="18.7109375" style="1510" customWidth="1"/>
    <col min="8894" max="8894" width="4.140625" style="1510" customWidth="1"/>
    <col min="8895" max="8895" width="3.5703125" style="1510" customWidth="1"/>
    <col min="8896" max="8896" width="18.7109375" style="1510" customWidth="1"/>
    <col min="8897" max="8897" width="0.85546875" style="1510" customWidth="1"/>
    <col min="8898" max="8898" width="18.7109375" style="1510" customWidth="1"/>
    <col min="8899" max="8899" width="3.7109375" style="1510" customWidth="1"/>
    <col min="8900" max="8900" width="3.140625" style="1510" customWidth="1"/>
    <col min="8901" max="8901" width="18.7109375" style="1510" customWidth="1"/>
    <col min="8902" max="8902" width="0.85546875" style="1510" customWidth="1"/>
    <col min="8903" max="8903" width="18.7109375" style="1510" customWidth="1"/>
    <col min="8904" max="8904" width="2.140625" style="1510" customWidth="1"/>
    <col min="8905" max="8905" width="1.42578125" style="1510" customWidth="1"/>
    <col min="8906" max="8906" width="5.140625" style="1510" customWidth="1"/>
    <col min="8907" max="8907" width="1.7109375" style="1510" customWidth="1"/>
    <col min="8908" max="8908" width="3.42578125" style="1510" customWidth="1"/>
    <col min="8909" max="8909" width="18.7109375" style="1510" customWidth="1"/>
    <col min="8910" max="8910" width="0.85546875" style="1510" customWidth="1"/>
    <col min="8911" max="8911" width="18.7109375" style="1510" customWidth="1"/>
    <col min="8912" max="8912" width="3.7109375" style="1510" customWidth="1"/>
    <col min="8913" max="8913" width="3.140625" style="1510" customWidth="1"/>
    <col min="8914" max="8914" width="18.7109375" style="1510" customWidth="1"/>
    <col min="8915" max="8915" width="0.85546875" style="1510" customWidth="1"/>
    <col min="8916" max="8916" width="18.7109375" style="1510" customWidth="1"/>
    <col min="8917" max="8917" width="4.140625" style="1510" customWidth="1"/>
    <col min="8918" max="8918" width="3.5703125" style="1510" customWidth="1"/>
    <col min="8919" max="8919" width="18.7109375" style="1510" customWidth="1"/>
    <col min="8920" max="8920" width="0.85546875" style="1510" customWidth="1"/>
    <col min="8921" max="8921" width="18.7109375" style="1510" customWidth="1"/>
    <col min="8922" max="8922" width="3.7109375" style="1510" customWidth="1"/>
    <col min="8923" max="8923" width="3.140625" style="1510" customWidth="1"/>
    <col min="8924" max="8924" width="18.7109375" style="1510" customWidth="1"/>
    <col min="8925" max="8925" width="0.85546875" style="1510" customWidth="1"/>
    <col min="8926" max="8926" width="18.7109375" style="1510" customWidth="1"/>
    <col min="8927" max="8927" width="2.140625" style="1510" customWidth="1"/>
    <col min="8928" max="9137" width="11.42578125" style="1510"/>
    <col min="9138" max="9138" width="1.42578125" style="1510" customWidth="1"/>
    <col min="9139" max="9139" width="5.140625" style="1510" customWidth="1"/>
    <col min="9140" max="9140" width="1.7109375" style="1510" customWidth="1"/>
    <col min="9141" max="9141" width="3.42578125" style="1510" customWidth="1"/>
    <col min="9142" max="9142" width="18.7109375" style="1510" customWidth="1"/>
    <col min="9143" max="9143" width="0.85546875" style="1510" customWidth="1"/>
    <col min="9144" max="9144" width="18.7109375" style="1510" customWidth="1"/>
    <col min="9145" max="9145" width="3.7109375" style="1510" customWidth="1"/>
    <col min="9146" max="9146" width="3.140625" style="1510" customWidth="1"/>
    <col min="9147" max="9147" width="18.7109375" style="1510" customWidth="1"/>
    <col min="9148" max="9148" width="0.85546875" style="1510" customWidth="1"/>
    <col min="9149" max="9149" width="18.7109375" style="1510" customWidth="1"/>
    <col min="9150" max="9150" width="4.140625" style="1510" customWidth="1"/>
    <col min="9151" max="9151" width="3.5703125" style="1510" customWidth="1"/>
    <col min="9152" max="9152" width="18.7109375" style="1510" customWidth="1"/>
    <col min="9153" max="9153" width="0.85546875" style="1510" customWidth="1"/>
    <col min="9154" max="9154" width="18.7109375" style="1510" customWidth="1"/>
    <col min="9155" max="9155" width="3.7109375" style="1510" customWidth="1"/>
    <col min="9156" max="9156" width="3.140625" style="1510" customWidth="1"/>
    <col min="9157" max="9157" width="18.7109375" style="1510" customWidth="1"/>
    <col min="9158" max="9158" width="0.85546875" style="1510" customWidth="1"/>
    <col min="9159" max="9159" width="18.7109375" style="1510" customWidth="1"/>
    <col min="9160" max="9160" width="2.140625" style="1510" customWidth="1"/>
    <col min="9161" max="9161" width="1.42578125" style="1510" customWidth="1"/>
    <col min="9162" max="9162" width="5.140625" style="1510" customWidth="1"/>
    <col min="9163" max="9163" width="1.7109375" style="1510" customWidth="1"/>
    <col min="9164" max="9164" width="3.42578125" style="1510" customWidth="1"/>
    <col min="9165" max="9165" width="18.7109375" style="1510" customWidth="1"/>
    <col min="9166" max="9166" width="0.85546875" style="1510" customWidth="1"/>
    <col min="9167" max="9167" width="18.7109375" style="1510" customWidth="1"/>
    <col min="9168" max="9168" width="3.7109375" style="1510" customWidth="1"/>
    <col min="9169" max="9169" width="3.140625" style="1510" customWidth="1"/>
    <col min="9170" max="9170" width="18.7109375" style="1510" customWidth="1"/>
    <col min="9171" max="9171" width="0.85546875" style="1510" customWidth="1"/>
    <col min="9172" max="9172" width="18.7109375" style="1510" customWidth="1"/>
    <col min="9173" max="9173" width="4.140625" style="1510" customWidth="1"/>
    <col min="9174" max="9174" width="3.5703125" style="1510" customWidth="1"/>
    <col min="9175" max="9175" width="18.7109375" style="1510" customWidth="1"/>
    <col min="9176" max="9176" width="0.85546875" style="1510" customWidth="1"/>
    <col min="9177" max="9177" width="18.7109375" style="1510" customWidth="1"/>
    <col min="9178" max="9178" width="3.7109375" style="1510" customWidth="1"/>
    <col min="9179" max="9179" width="3.140625" style="1510" customWidth="1"/>
    <col min="9180" max="9180" width="18.7109375" style="1510" customWidth="1"/>
    <col min="9181" max="9181" width="0.85546875" style="1510" customWidth="1"/>
    <col min="9182" max="9182" width="18.7109375" style="1510" customWidth="1"/>
    <col min="9183" max="9183" width="2.140625" style="1510" customWidth="1"/>
    <col min="9184" max="9393" width="11.42578125" style="1510"/>
    <col min="9394" max="9394" width="1.42578125" style="1510" customWidth="1"/>
    <col min="9395" max="9395" width="5.140625" style="1510" customWidth="1"/>
    <col min="9396" max="9396" width="1.7109375" style="1510" customWidth="1"/>
    <col min="9397" max="9397" width="3.42578125" style="1510" customWidth="1"/>
    <col min="9398" max="9398" width="18.7109375" style="1510" customWidth="1"/>
    <col min="9399" max="9399" width="0.85546875" style="1510" customWidth="1"/>
    <col min="9400" max="9400" width="18.7109375" style="1510" customWidth="1"/>
    <col min="9401" max="9401" width="3.7109375" style="1510" customWidth="1"/>
    <col min="9402" max="9402" width="3.140625" style="1510" customWidth="1"/>
    <col min="9403" max="9403" width="18.7109375" style="1510" customWidth="1"/>
    <col min="9404" max="9404" width="0.85546875" style="1510" customWidth="1"/>
    <col min="9405" max="9405" width="18.7109375" style="1510" customWidth="1"/>
    <col min="9406" max="9406" width="4.140625" style="1510" customWidth="1"/>
    <col min="9407" max="9407" width="3.5703125" style="1510" customWidth="1"/>
    <col min="9408" max="9408" width="18.7109375" style="1510" customWidth="1"/>
    <col min="9409" max="9409" width="0.85546875" style="1510" customWidth="1"/>
    <col min="9410" max="9410" width="18.7109375" style="1510" customWidth="1"/>
    <col min="9411" max="9411" width="3.7109375" style="1510" customWidth="1"/>
    <col min="9412" max="9412" width="3.140625" style="1510" customWidth="1"/>
    <col min="9413" max="9413" width="18.7109375" style="1510" customWidth="1"/>
    <col min="9414" max="9414" width="0.85546875" style="1510" customWidth="1"/>
    <col min="9415" max="9415" width="18.7109375" style="1510" customWidth="1"/>
    <col min="9416" max="9416" width="2.140625" style="1510" customWidth="1"/>
    <col min="9417" max="9417" width="1.42578125" style="1510" customWidth="1"/>
    <col min="9418" max="9418" width="5.140625" style="1510" customWidth="1"/>
    <col min="9419" max="9419" width="1.7109375" style="1510" customWidth="1"/>
    <col min="9420" max="9420" width="3.42578125" style="1510" customWidth="1"/>
    <col min="9421" max="9421" width="18.7109375" style="1510" customWidth="1"/>
    <col min="9422" max="9422" width="0.85546875" style="1510" customWidth="1"/>
    <col min="9423" max="9423" width="18.7109375" style="1510" customWidth="1"/>
    <col min="9424" max="9424" width="3.7109375" style="1510" customWidth="1"/>
    <col min="9425" max="9425" width="3.140625" style="1510" customWidth="1"/>
    <col min="9426" max="9426" width="18.7109375" style="1510" customWidth="1"/>
    <col min="9427" max="9427" width="0.85546875" style="1510" customWidth="1"/>
    <col min="9428" max="9428" width="18.7109375" style="1510" customWidth="1"/>
    <col min="9429" max="9429" width="4.140625" style="1510" customWidth="1"/>
    <col min="9430" max="9430" width="3.5703125" style="1510" customWidth="1"/>
    <col min="9431" max="9431" width="18.7109375" style="1510" customWidth="1"/>
    <col min="9432" max="9432" width="0.85546875" style="1510" customWidth="1"/>
    <col min="9433" max="9433" width="18.7109375" style="1510" customWidth="1"/>
    <col min="9434" max="9434" width="3.7109375" style="1510" customWidth="1"/>
    <col min="9435" max="9435" width="3.140625" style="1510" customWidth="1"/>
    <col min="9436" max="9436" width="18.7109375" style="1510" customWidth="1"/>
    <col min="9437" max="9437" width="0.85546875" style="1510" customWidth="1"/>
    <col min="9438" max="9438" width="18.7109375" style="1510" customWidth="1"/>
    <col min="9439" max="9439" width="2.140625" style="1510" customWidth="1"/>
    <col min="9440" max="9649" width="11.42578125" style="1510"/>
    <col min="9650" max="9650" width="1.42578125" style="1510" customWidth="1"/>
    <col min="9651" max="9651" width="5.140625" style="1510" customWidth="1"/>
    <col min="9652" max="9652" width="1.7109375" style="1510" customWidth="1"/>
    <col min="9653" max="9653" width="3.42578125" style="1510" customWidth="1"/>
    <col min="9654" max="9654" width="18.7109375" style="1510" customWidth="1"/>
    <col min="9655" max="9655" width="0.85546875" style="1510" customWidth="1"/>
    <col min="9656" max="9656" width="18.7109375" style="1510" customWidth="1"/>
    <col min="9657" max="9657" width="3.7109375" style="1510" customWidth="1"/>
    <col min="9658" max="9658" width="3.140625" style="1510" customWidth="1"/>
    <col min="9659" max="9659" width="18.7109375" style="1510" customWidth="1"/>
    <col min="9660" max="9660" width="0.85546875" style="1510" customWidth="1"/>
    <col min="9661" max="9661" width="18.7109375" style="1510" customWidth="1"/>
    <col min="9662" max="9662" width="4.140625" style="1510" customWidth="1"/>
    <col min="9663" max="9663" width="3.5703125" style="1510" customWidth="1"/>
    <col min="9664" max="9664" width="18.7109375" style="1510" customWidth="1"/>
    <col min="9665" max="9665" width="0.85546875" style="1510" customWidth="1"/>
    <col min="9666" max="9666" width="18.7109375" style="1510" customWidth="1"/>
    <col min="9667" max="9667" width="3.7109375" style="1510" customWidth="1"/>
    <col min="9668" max="9668" width="3.140625" style="1510" customWidth="1"/>
    <col min="9669" max="9669" width="18.7109375" style="1510" customWidth="1"/>
    <col min="9670" max="9670" width="0.85546875" style="1510" customWidth="1"/>
    <col min="9671" max="9671" width="18.7109375" style="1510" customWidth="1"/>
    <col min="9672" max="9672" width="2.140625" style="1510" customWidth="1"/>
    <col min="9673" max="9673" width="1.42578125" style="1510" customWidth="1"/>
    <col min="9674" max="9674" width="5.140625" style="1510" customWidth="1"/>
    <col min="9675" max="9675" width="1.7109375" style="1510" customWidth="1"/>
    <col min="9676" max="9676" width="3.42578125" style="1510" customWidth="1"/>
    <col min="9677" max="9677" width="18.7109375" style="1510" customWidth="1"/>
    <col min="9678" max="9678" width="0.85546875" style="1510" customWidth="1"/>
    <col min="9679" max="9679" width="18.7109375" style="1510" customWidth="1"/>
    <col min="9680" max="9680" width="3.7109375" style="1510" customWidth="1"/>
    <col min="9681" max="9681" width="3.140625" style="1510" customWidth="1"/>
    <col min="9682" max="9682" width="18.7109375" style="1510" customWidth="1"/>
    <col min="9683" max="9683" width="0.85546875" style="1510" customWidth="1"/>
    <col min="9684" max="9684" width="18.7109375" style="1510" customWidth="1"/>
    <col min="9685" max="9685" width="4.140625" style="1510" customWidth="1"/>
    <col min="9686" max="9686" width="3.5703125" style="1510" customWidth="1"/>
    <col min="9687" max="9687" width="18.7109375" style="1510" customWidth="1"/>
    <col min="9688" max="9688" width="0.85546875" style="1510" customWidth="1"/>
    <col min="9689" max="9689" width="18.7109375" style="1510" customWidth="1"/>
    <col min="9690" max="9690" width="3.7109375" style="1510" customWidth="1"/>
    <col min="9691" max="9691" width="3.140625" style="1510" customWidth="1"/>
    <col min="9692" max="9692" width="18.7109375" style="1510" customWidth="1"/>
    <col min="9693" max="9693" width="0.85546875" style="1510" customWidth="1"/>
    <col min="9694" max="9694" width="18.7109375" style="1510" customWidth="1"/>
    <col min="9695" max="9695" width="2.140625" style="1510" customWidth="1"/>
    <col min="9696" max="9905" width="11.42578125" style="1510"/>
    <col min="9906" max="9906" width="1.42578125" style="1510" customWidth="1"/>
    <col min="9907" max="9907" width="5.140625" style="1510" customWidth="1"/>
    <col min="9908" max="9908" width="1.7109375" style="1510" customWidth="1"/>
    <col min="9909" max="9909" width="3.42578125" style="1510" customWidth="1"/>
    <col min="9910" max="9910" width="18.7109375" style="1510" customWidth="1"/>
    <col min="9911" max="9911" width="0.85546875" style="1510" customWidth="1"/>
    <col min="9912" max="9912" width="18.7109375" style="1510" customWidth="1"/>
    <col min="9913" max="9913" width="3.7109375" style="1510" customWidth="1"/>
    <col min="9914" max="9914" width="3.140625" style="1510" customWidth="1"/>
    <col min="9915" max="9915" width="18.7109375" style="1510" customWidth="1"/>
    <col min="9916" max="9916" width="0.85546875" style="1510" customWidth="1"/>
    <col min="9917" max="9917" width="18.7109375" style="1510" customWidth="1"/>
    <col min="9918" max="9918" width="4.140625" style="1510" customWidth="1"/>
    <col min="9919" max="9919" width="3.5703125" style="1510" customWidth="1"/>
    <col min="9920" max="9920" width="18.7109375" style="1510" customWidth="1"/>
    <col min="9921" max="9921" width="0.85546875" style="1510" customWidth="1"/>
    <col min="9922" max="9922" width="18.7109375" style="1510" customWidth="1"/>
    <col min="9923" max="9923" width="3.7109375" style="1510" customWidth="1"/>
    <col min="9924" max="9924" width="3.140625" style="1510" customWidth="1"/>
    <col min="9925" max="9925" width="18.7109375" style="1510" customWidth="1"/>
    <col min="9926" max="9926" width="0.85546875" style="1510" customWidth="1"/>
    <col min="9927" max="9927" width="18.7109375" style="1510" customWidth="1"/>
    <col min="9928" max="9928" width="2.140625" style="1510" customWidth="1"/>
    <col min="9929" max="9929" width="1.42578125" style="1510" customWidth="1"/>
    <col min="9930" max="9930" width="5.140625" style="1510" customWidth="1"/>
    <col min="9931" max="9931" width="1.7109375" style="1510" customWidth="1"/>
    <col min="9932" max="9932" width="3.42578125" style="1510" customWidth="1"/>
    <col min="9933" max="9933" width="18.7109375" style="1510" customWidth="1"/>
    <col min="9934" max="9934" width="0.85546875" style="1510" customWidth="1"/>
    <col min="9935" max="9935" width="18.7109375" style="1510" customWidth="1"/>
    <col min="9936" max="9936" width="3.7109375" style="1510" customWidth="1"/>
    <col min="9937" max="9937" width="3.140625" style="1510" customWidth="1"/>
    <col min="9938" max="9938" width="18.7109375" style="1510" customWidth="1"/>
    <col min="9939" max="9939" width="0.85546875" style="1510" customWidth="1"/>
    <col min="9940" max="9940" width="18.7109375" style="1510" customWidth="1"/>
    <col min="9941" max="9941" width="4.140625" style="1510" customWidth="1"/>
    <col min="9942" max="9942" width="3.5703125" style="1510" customWidth="1"/>
    <col min="9943" max="9943" width="18.7109375" style="1510" customWidth="1"/>
    <col min="9944" max="9944" width="0.85546875" style="1510" customWidth="1"/>
    <col min="9945" max="9945" width="18.7109375" style="1510" customWidth="1"/>
    <col min="9946" max="9946" width="3.7109375" style="1510" customWidth="1"/>
    <col min="9947" max="9947" width="3.140625" style="1510" customWidth="1"/>
    <col min="9948" max="9948" width="18.7109375" style="1510" customWidth="1"/>
    <col min="9949" max="9949" width="0.85546875" style="1510" customWidth="1"/>
    <col min="9950" max="9950" width="18.7109375" style="1510" customWidth="1"/>
    <col min="9951" max="9951" width="2.140625" style="1510" customWidth="1"/>
    <col min="9952" max="10161" width="11.42578125" style="1510"/>
    <col min="10162" max="10162" width="1.42578125" style="1510" customWidth="1"/>
    <col min="10163" max="10163" width="5.140625" style="1510" customWidth="1"/>
    <col min="10164" max="10164" width="1.7109375" style="1510" customWidth="1"/>
    <col min="10165" max="10165" width="3.42578125" style="1510" customWidth="1"/>
    <col min="10166" max="10166" width="18.7109375" style="1510" customWidth="1"/>
    <col min="10167" max="10167" width="0.85546875" style="1510" customWidth="1"/>
    <col min="10168" max="10168" width="18.7109375" style="1510" customWidth="1"/>
    <col min="10169" max="10169" width="3.7109375" style="1510" customWidth="1"/>
    <col min="10170" max="10170" width="3.140625" style="1510" customWidth="1"/>
    <col min="10171" max="10171" width="18.7109375" style="1510" customWidth="1"/>
    <col min="10172" max="10172" width="0.85546875" style="1510" customWidth="1"/>
    <col min="10173" max="10173" width="18.7109375" style="1510" customWidth="1"/>
    <col min="10174" max="10174" width="4.140625" style="1510" customWidth="1"/>
    <col min="10175" max="10175" width="3.5703125" style="1510" customWidth="1"/>
    <col min="10176" max="10176" width="18.7109375" style="1510" customWidth="1"/>
    <col min="10177" max="10177" width="0.85546875" style="1510" customWidth="1"/>
    <col min="10178" max="10178" width="18.7109375" style="1510" customWidth="1"/>
    <col min="10179" max="10179" width="3.7109375" style="1510" customWidth="1"/>
    <col min="10180" max="10180" width="3.140625" style="1510" customWidth="1"/>
    <col min="10181" max="10181" width="18.7109375" style="1510" customWidth="1"/>
    <col min="10182" max="10182" width="0.85546875" style="1510" customWidth="1"/>
    <col min="10183" max="10183" width="18.7109375" style="1510" customWidth="1"/>
    <col min="10184" max="10184" width="2.140625" style="1510" customWidth="1"/>
    <col min="10185" max="10185" width="1.42578125" style="1510" customWidth="1"/>
    <col min="10186" max="10186" width="5.140625" style="1510" customWidth="1"/>
    <col min="10187" max="10187" width="1.7109375" style="1510" customWidth="1"/>
    <col min="10188" max="10188" width="3.42578125" style="1510" customWidth="1"/>
    <col min="10189" max="10189" width="18.7109375" style="1510" customWidth="1"/>
    <col min="10190" max="10190" width="0.85546875" style="1510" customWidth="1"/>
    <col min="10191" max="10191" width="18.7109375" style="1510" customWidth="1"/>
    <col min="10192" max="10192" width="3.7109375" style="1510" customWidth="1"/>
    <col min="10193" max="10193" width="3.140625" style="1510" customWidth="1"/>
    <col min="10194" max="10194" width="18.7109375" style="1510" customWidth="1"/>
    <col min="10195" max="10195" width="0.85546875" style="1510" customWidth="1"/>
    <col min="10196" max="10196" width="18.7109375" style="1510" customWidth="1"/>
    <col min="10197" max="10197" width="4.140625" style="1510" customWidth="1"/>
    <col min="10198" max="10198" width="3.5703125" style="1510" customWidth="1"/>
    <col min="10199" max="10199" width="18.7109375" style="1510" customWidth="1"/>
    <col min="10200" max="10200" width="0.85546875" style="1510" customWidth="1"/>
    <col min="10201" max="10201" width="18.7109375" style="1510" customWidth="1"/>
    <col min="10202" max="10202" width="3.7109375" style="1510" customWidth="1"/>
    <col min="10203" max="10203" width="3.140625" style="1510" customWidth="1"/>
    <col min="10204" max="10204" width="18.7109375" style="1510" customWidth="1"/>
    <col min="10205" max="10205" width="0.85546875" style="1510" customWidth="1"/>
    <col min="10206" max="10206" width="18.7109375" style="1510" customWidth="1"/>
    <col min="10207" max="10207" width="2.140625" style="1510" customWidth="1"/>
    <col min="10208" max="10417" width="11.42578125" style="1510"/>
    <col min="10418" max="10418" width="1.42578125" style="1510" customWidth="1"/>
    <col min="10419" max="10419" width="5.140625" style="1510" customWidth="1"/>
    <col min="10420" max="10420" width="1.7109375" style="1510" customWidth="1"/>
    <col min="10421" max="10421" width="3.42578125" style="1510" customWidth="1"/>
    <col min="10422" max="10422" width="18.7109375" style="1510" customWidth="1"/>
    <col min="10423" max="10423" width="0.85546875" style="1510" customWidth="1"/>
    <col min="10424" max="10424" width="18.7109375" style="1510" customWidth="1"/>
    <col min="10425" max="10425" width="3.7109375" style="1510" customWidth="1"/>
    <col min="10426" max="10426" width="3.140625" style="1510" customWidth="1"/>
    <col min="10427" max="10427" width="18.7109375" style="1510" customWidth="1"/>
    <col min="10428" max="10428" width="0.85546875" style="1510" customWidth="1"/>
    <col min="10429" max="10429" width="18.7109375" style="1510" customWidth="1"/>
    <col min="10430" max="10430" width="4.140625" style="1510" customWidth="1"/>
    <col min="10431" max="10431" width="3.5703125" style="1510" customWidth="1"/>
    <col min="10432" max="10432" width="18.7109375" style="1510" customWidth="1"/>
    <col min="10433" max="10433" width="0.85546875" style="1510" customWidth="1"/>
    <col min="10434" max="10434" width="18.7109375" style="1510" customWidth="1"/>
    <col min="10435" max="10435" width="3.7109375" style="1510" customWidth="1"/>
    <col min="10436" max="10436" width="3.140625" style="1510" customWidth="1"/>
    <col min="10437" max="10437" width="18.7109375" style="1510" customWidth="1"/>
    <col min="10438" max="10438" width="0.85546875" style="1510" customWidth="1"/>
    <col min="10439" max="10439" width="18.7109375" style="1510" customWidth="1"/>
    <col min="10440" max="10440" width="2.140625" style="1510" customWidth="1"/>
    <col min="10441" max="10441" width="1.42578125" style="1510" customWidth="1"/>
    <col min="10442" max="10442" width="5.140625" style="1510" customWidth="1"/>
    <col min="10443" max="10443" width="1.7109375" style="1510" customWidth="1"/>
    <col min="10444" max="10444" width="3.42578125" style="1510" customWidth="1"/>
    <col min="10445" max="10445" width="18.7109375" style="1510" customWidth="1"/>
    <col min="10446" max="10446" width="0.85546875" style="1510" customWidth="1"/>
    <col min="10447" max="10447" width="18.7109375" style="1510" customWidth="1"/>
    <col min="10448" max="10448" width="3.7109375" style="1510" customWidth="1"/>
    <col min="10449" max="10449" width="3.140625" style="1510" customWidth="1"/>
    <col min="10450" max="10450" width="18.7109375" style="1510" customWidth="1"/>
    <col min="10451" max="10451" width="0.85546875" style="1510" customWidth="1"/>
    <col min="10452" max="10452" width="18.7109375" style="1510" customWidth="1"/>
    <col min="10453" max="10453" width="4.140625" style="1510" customWidth="1"/>
    <col min="10454" max="10454" width="3.5703125" style="1510" customWidth="1"/>
    <col min="10455" max="10455" width="18.7109375" style="1510" customWidth="1"/>
    <col min="10456" max="10456" width="0.85546875" style="1510" customWidth="1"/>
    <col min="10457" max="10457" width="18.7109375" style="1510" customWidth="1"/>
    <col min="10458" max="10458" width="3.7109375" style="1510" customWidth="1"/>
    <col min="10459" max="10459" width="3.140625" style="1510" customWidth="1"/>
    <col min="10460" max="10460" width="18.7109375" style="1510" customWidth="1"/>
    <col min="10461" max="10461" width="0.85546875" style="1510" customWidth="1"/>
    <col min="10462" max="10462" width="18.7109375" style="1510" customWidth="1"/>
    <col min="10463" max="10463" width="2.140625" style="1510" customWidth="1"/>
    <col min="10464" max="10673" width="11.42578125" style="1510"/>
    <col min="10674" max="10674" width="1.42578125" style="1510" customWidth="1"/>
    <col min="10675" max="10675" width="5.140625" style="1510" customWidth="1"/>
    <col min="10676" max="10676" width="1.7109375" style="1510" customWidth="1"/>
    <col min="10677" max="10677" width="3.42578125" style="1510" customWidth="1"/>
    <col min="10678" max="10678" width="18.7109375" style="1510" customWidth="1"/>
    <col min="10679" max="10679" width="0.85546875" style="1510" customWidth="1"/>
    <col min="10680" max="10680" width="18.7109375" style="1510" customWidth="1"/>
    <col min="10681" max="10681" width="3.7109375" style="1510" customWidth="1"/>
    <col min="10682" max="10682" width="3.140625" style="1510" customWidth="1"/>
    <col min="10683" max="10683" width="18.7109375" style="1510" customWidth="1"/>
    <col min="10684" max="10684" width="0.85546875" style="1510" customWidth="1"/>
    <col min="10685" max="10685" width="18.7109375" style="1510" customWidth="1"/>
    <col min="10686" max="10686" width="4.140625" style="1510" customWidth="1"/>
    <col min="10687" max="10687" width="3.5703125" style="1510" customWidth="1"/>
    <col min="10688" max="10688" width="18.7109375" style="1510" customWidth="1"/>
    <col min="10689" max="10689" width="0.85546875" style="1510" customWidth="1"/>
    <col min="10690" max="10690" width="18.7109375" style="1510" customWidth="1"/>
    <col min="10691" max="10691" width="3.7109375" style="1510" customWidth="1"/>
    <col min="10692" max="10692" width="3.140625" style="1510" customWidth="1"/>
    <col min="10693" max="10693" width="18.7109375" style="1510" customWidth="1"/>
    <col min="10694" max="10694" width="0.85546875" style="1510" customWidth="1"/>
    <col min="10695" max="10695" width="18.7109375" style="1510" customWidth="1"/>
    <col min="10696" max="10696" width="2.140625" style="1510" customWidth="1"/>
    <col min="10697" max="10697" width="1.42578125" style="1510" customWidth="1"/>
    <col min="10698" max="10698" width="5.140625" style="1510" customWidth="1"/>
    <col min="10699" max="10699" width="1.7109375" style="1510" customWidth="1"/>
    <col min="10700" max="10700" width="3.42578125" style="1510" customWidth="1"/>
    <col min="10701" max="10701" width="18.7109375" style="1510" customWidth="1"/>
    <col min="10702" max="10702" width="0.85546875" style="1510" customWidth="1"/>
    <col min="10703" max="10703" width="18.7109375" style="1510" customWidth="1"/>
    <col min="10704" max="10704" width="3.7109375" style="1510" customWidth="1"/>
    <col min="10705" max="10705" width="3.140625" style="1510" customWidth="1"/>
    <col min="10706" max="10706" width="18.7109375" style="1510" customWidth="1"/>
    <col min="10707" max="10707" width="0.85546875" style="1510" customWidth="1"/>
    <col min="10708" max="10708" width="18.7109375" style="1510" customWidth="1"/>
    <col min="10709" max="10709" width="4.140625" style="1510" customWidth="1"/>
    <col min="10710" max="10710" width="3.5703125" style="1510" customWidth="1"/>
    <col min="10711" max="10711" width="18.7109375" style="1510" customWidth="1"/>
    <col min="10712" max="10712" width="0.85546875" style="1510" customWidth="1"/>
    <col min="10713" max="10713" width="18.7109375" style="1510" customWidth="1"/>
    <col min="10714" max="10714" width="3.7109375" style="1510" customWidth="1"/>
    <col min="10715" max="10715" width="3.140625" style="1510" customWidth="1"/>
    <col min="10716" max="10716" width="18.7109375" style="1510" customWidth="1"/>
    <col min="10717" max="10717" width="0.85546875" style="1510" customWidth="1"/>
    <col min="10718" max="10718" width="18.7109375" style="1510" customWidth="1"/>
    <col min="10719" max="10719" width="2.140625" style="1510" customWidth="1"/>
    <col min="10720" max="10929" width="11.42578125" style="1510"/>
    <col min="10930" max="10930" width="1.42578125" style="1510" customWidth="1"/>
    <col min="10931" max="10931" width="5.140625" style="1510" customWidth="1"/>
    <col min="10932" max="10932" width="1.7109375" style="1510" customWidth="1"/>
    <col min="10933" max="10933" width="3.42578125" style="1510" customWidth="1"/>
    <col min="10934" max="10934" width="18.7109375" style="1510" customWidth="1"/>
    <col min="10935" max="10935" width="0.85546875" style="1510" customWidth="1"/>
    <col min="10936" max="10936" width="18.7109375" style="1510" customWidth="1"/>
    <col min="10937" max="10937" width="3.7109375" style="1510" customWidth="1"/>
    <col min="10938" max="10938" width="3.140625" style="1510" customWidth="1"/>
    <col min="10939" max="10939" width="18.7109375" style="1510" customWidth="1"/>
    <col min="10940" max="10940" width="0.85546875" style="1510" customWidth="1"/>
    <col min="10941" max="10941" width="18.7109375" style="1510" customWidth="1"/>
    <col min="10942" max="10942" width="4.140625" style="1510" customWidth="1"/>
    <col min="10943" max="10943" width="3.5703125" style="1510" customWidth="1"/>
    <col min="10944" max="10944" width="18.7109375" style="1510" customWidth="1"/>
    <col min="10945" max="10945" width="0.85546875" style="1510" customWidth="1"/>
    <col min="10946" max="10946" width="18.7109375" style="1510" customWidth="1"/>
    <col min="10947" max="10947" width="3.7109375" style="1510" customWidth="1"/>
    <col min="10948" max="10948" width="3.140625" style="1510" customWidth="1"/>
    <col min="10949" max="10949" width="18.7109375" style="1510" customWidth="1"/>
    <col min="10950" max="10950" width="0.85546875" style="1510" customWidth="1"/>
    <col min="10951" max="10951" width="18.7109375" style="1510" customWidth="1"/>
    <col min="10952" max="10952" width="2.140625" style="1510" customWidth="1"/>
    <col min="10953" max="10953" width="1.42578125" style="1510" customWidth="1"/>
    <col min="10954" max="10954" width="5.140625" style="1510" customWidth="1"/>
    <col min="10955" max="10955" width="1.7109375" style="1510" customWidth="1"/>
    <col min="10956" max="10956" width="3.42578125" style="1510" customWidth="1"/>
    <col min="10957" max="10957" width="18.7109375" style="1510" customWidth="1"/>
    <col min="10958" max="10958" width="0.85546875" style="1510" customWidth="1"/>
    <col min="10959" max="10959" width="18.7109375" style="1510" customWidth="1"/>
    <col min="10960" max="10960" width="3.7109375" style="1510" customWidth="1"/>
    <col min="10961" max="10961" width="3.140625" style="1510" customWidth="1"/>
    <col min="10962" max="10962" width="18.7109375" style="1510" customWidth="1"/>
    <col min="10963" max="10963" width="0.85546875" style="1510" customWidth="1"/>
    <col min="10964" max="10964" width="18.7109375" style="1510" customWidth="1"/>
    <col min="10965" max="10965" width="4.140625" style="1510" customWidth="1"/>
    <col min="10966" max="10966" width="3.5703125" style="1510" customWidth="1"/>
    <col min="10967" max="10967" width="18.7109375" style="1510" customWidth="1"/>
    <col min="10968" max="10968" width="0.85546875" style="1510" customWidth="1"/>
    <col min="10969" max="10969" width="18.7109375" style="1510" customWidth="1"/>
    <col min="10970" max="10970" width="3.7109375" style="1510" customWidth="1"/>
    <col min="10971" max="10971" width="3.140625" style="1510" customWidth="1"/>
    <col min="10972" max="10972" width="18.7109375" style="1510" customWidth="1"/>
    <col min="10973" max="10973" width="0.85546875" style="1510" customWidth="1"/>
    <col min="10974" max="10974" width="18.7109375" style="1510" customWidth="1"/>
    <col min="10975" max="10975" width="2.140625" style="1510" customWidth="1"/>
    <col min="10976" max="11185" width="11.42578125" style="1510"/>
    <col min="11186" max="11186" width="1.42578125" style="1510" customWidth="1"/>
    <col min="11187" max="11187" width="5.140625" style="1510" customWidth="1"/>
    <col min="11188" max="11188" width="1.7109375" style="1510" customWidth="1"/>
    <col min="11189" max="11189" width="3.42578125" style="1510" customWidth="1"/>
    <col min="11190" max="11190" width="18.7109375" style="1510" customWidth="1"/>
    <col min="11191" max="11191" width="0.85546875" style="1510" customWidth="1"/>
    <col min="11192" max="11192" width="18.7109375" style="1510" customWidth="1"/>
    <col min="11193" max="11193" width="3.7109375" style="1510" customWidth="1"/>
    <col min="11194" max="11194" width="3.140625" style="1510" customWidth="1"/>
    <col min="11195" max="11195" width="18.7109375" style="1510" customWidth="1"/>
    <col min="11196" max="11196" width="0.85546875" style="1510" customWidth="1"/>
    <col min="11197" max="11197" width="18.7109375" style="1510" customWidth="1"/>
    <col min="11198" max="11198" width="4.140625" style="1510" customWidth="1"/>
    <col min="11199" max="11199" width="3.5703125" style="1510" customWidth="1"/>
    <col min="11200" max="11200" width="18.7109375" style="1510" customWidth="1"/>
    <col min="11201" max="11201" width="0.85546875" style="1510" customWidth="1"/>
    <col min="11202" max="11202" width="18.7109375" style="1510" customWidth="1"/>
    <col min="11203" max="11203" width="3.7109375" style="1510" customWidth="1"/>
    <col min="11204" max="11204" width="3.140625" style="1510" customWidth="1"/>
    <col min="11205" max="11205" width="18.7109375" style="1510" customWidth="1"/>
    <col min="11206" max="11206" width="0.85546875" style="1510" customWidth="1"/>
    <col min="11207" max="11207" width="18.7109375" style="1510" customWidth="1"/>
    <col min="11208" max="11208" width="2.140625" style="1510" customWidth="1"/>
    <col min="11209" max="11209" width="1.42578125" style="1510" customWidth="1"/>
    <col min="11210" max="11210" width="5.140625" style="1510" customWidth="1"/>
    <col min="11211" max="11211" width="1.7109375" style="1510" customWidth="1"/>
    <col min="11212" max="11212" width="3.42578125" style="1510" customWidth="1"/>
    <col min="11213" max="11213" width="18.7109375" style="1510" customWidth="1"/>
    <col min="11214" max="11214" width="0.85546875" style="1510" customWidth="1"/>
    <col min="11215" max="11215" width="18.7109375" style="1510" customWidth="1"/>
    <col min="11216" max="11216" width="3.7109375" style="1510" customWidth="1"/>
    <col min="11217" max="11217" width="3.140625" style="1510" customWidth="1"/>
    <col min="11218" max="11218" width="18.7109375" style="1510" customWidth="1"/>
    <col min="11219" max="11219" width="0.85546875" style="1510" customWidth="1"/>
    <col min="11220" max="11220" width="18.7109375" style="1510" customWidth="1"/>
    <col min="11221" max="11221" width="4.140625" style="1510" customWidth="1"/>
    <col min="11222" max="11222" width="3.5703125" style="1510" customWidth="1"/>
    <col min="11223" max="11223" width="18.7109375" style="1510" customWidth="1"/>
    <col min="11224" max="11224" width="0.85546875" style="1510" customWidth="1"/>
    <col min="11225" max="11225" width="18.7109375" style="1510" customWidth="1"/>
    <col min="11226" max="11226" width="3.7109375" style="1510" customWidth="1"/>
    <col min="11227" max="11227" width="3.140625" style="1510" customWidth="1"/>
    <col min="11228" max="11228" width="18.7109375" style="1510" customWidth="1"/>
    <col min="11229" max="11229" width="0.85546875" style="1510" customWidth="1"/>
    <col min="11230" max="11230" width="18.7109375" style="1510" customWidth="1"/>
    <col min="11231" max="11231" width="2.140625" style="1510" customWidth="1"/>
    <col min="11232" max="11441" width="11.42578125" style="1510"/>
    <col min="11442" max="11442" width="1.42578125" style="1510" customWidth="1"/>
    <col min="11443" max="11443" width="5.140625" style="1510" customWidth="1"/>
    <col min="11444" max="11444" width="1.7109375" style="1510" customWidth="1"/>
    <col min="11445" max="11445" width="3.42578125" style="1510" customWidth="1"/>
    <col min="11446" max="11446" width="18.7109375" style="1510" customWidth="1"/>
    <col min="11447" max="11447" width="0.85546875" style="1510" customWidth="1"/>
    <col min="11448" max="11448" width="18.7109375" style="1510" customWidth="1"/>
    <col min="11449" max="11449" width="3.7109375" style="1510" customWidth="1"/>
    <col min="11450" max="11450" width="3.140625" style="1510" customWidth="1"/>
    <col min="11451" max="11451" width="18.7109375" style="1510" customWidth="1"/>
    <col min="11452" max="11452" width="0.85546875" style="1510" customWidth="1"/>
    <col min="11453" max="11453" width="18.7109375" style="1510" customWidth="1"/>
    <col min="11454" max="11454" width="4.140625" style="1510" customWidth="1"/>
    <col min="11455" max="11455" width="3.5703125" style="1510" customWidth="1"/>
    <col min="11456" max="11456" width="18.7109375" style="1510" customWidth="1"/>
    <col min="11457" max="11457" width="0.85546875" style="1510" customWidth="1"/>
    <col min="11458" max="11458" width="18.7109375" style="1510" customWidth="1"/>
    <col min="11459" max="11459" width="3.7109375" style="1510" customWidth="1"/>
    <col min="11460" max="11460" width="3.140625" style="1510" customWidth="1"/>
    <col min="11461" max="11461" width="18.7109375" style="1510" customWidth="1"/>
    <col min="11462" max="11462" width="0.85546875" style="1510" customWidth="1"/>
    <col min="11463" max="11463" width="18.7109375" style="1510" customWidth="1"/>
    <col min="11464" max="11464" width="2.140625" style="1510" customWidth="1"/>
    <col min="11465" max="11465" width="1.42578125" style="1510" customWidth="1"/>
    <col min="11466" max="11466" width="5.140625" style="1510" customWidth="1"/>
    <col min="11467" max="11467" width="1.7109375" style="1510" customWidth="1"/>
    <col min="11468" max="11468" width="3.42578125" style="1510" customWidth="1"/>
    <col min="11469" max="11469" width="18.7109375" style="1510" customWidth="1"/>
    <col min="11470" max="11470" width="0.85546875" style="1510" customWidth="1"/>
    <col min="11471" max="11471" width="18.7109375" style="1510" customWidth="1"/>
    <col min="11472" max="11472" width="3.7109375" style="1510" customWidth="1"/>
    <col min="11473" max="11473" width="3.140625" style="1510" customWidth="1"/>
    <col min="11474" max="11474" width="18.7109375" style="1510" customWidth="1"/>
    <col min="11475" max="11475" width="0.85546875" style="1510" customWidth="1"/>
    <col min="11476" max="11476" width="18.7109375" style="1510" customWidth="1"/>
    <col min="11477" max="11477" width="4.140625" style="1510" customWidth="1"/>
    <col min="11478" max="11478" width="3.5703125" style="1510" customWidth="1"/>
    <col min="11479" max="11479" width="18.7109375" style="1510" customWidth="1"/>
    <col min="11480" max="11480" width="0.85546875" style="1510" customWidth="1"/>
    <col min="11481" max="11481" width="18.7109375" style="1510" customWidth="1"/>
    <col min="11482" max="11482" width="3.7109375" style="1510" customWidth="1"/>
    <col min="11483" max="11483" width="3.140625" style="1510" customWidth="1"/>
    <col min="11484" max="11484" width="18.7109375" style="1510" customWidth="1"/>
    <col min="11485" max="11485" width="0.85546875" style="1510" customWidth="1"/>
    <col min="11486" max="11486" width="18.7109375" style="1510" customWidth="1"/>
    <col min="11487" max="11487" width="2.140625" style="1510" customWidth="1"/>
    <col min="11488" max="11697" width="11.42578125" style="1510"/>
    <col min="11698" max="11698" width="1.42578125" style="1510" customWidth="1"/>
    <col min="11699" max="11699" width="5.140625" style="1510" customWidth="1"/>
    <col min="11700" max="11700" width="1.7109375" style="1510" customWidth="1"/>
    <col min="11701" max="11701" width="3.42578125" style="1510" customWidth="1"/>
    <col min="11702" max="11702" width="18.7109375" style="1510" customWidth="1"/>
    <col min="11703" max="11703" width="0.85546875" style="1510" customWidth="1"/>
    <col min="11704" max="11704" width="18.7109375" style="1510" customWidth="1"/>
    <col min="11705" max="11705" width="3.7109375" style="1510" customWidth="1"/>
    <col min="11706" max="11706" width="3.140625" style="1510" customWidth="1"/>
    <col min="11707" max="11707" width="18.7109375" style="1510" customWidth="1"/>
    <col min="11708" max="11708" width="0.85546875" style="1510" customWidth="1"/>
    <col min="11709" max="11709" width="18.7109375" style="1510" customWidth="1"/>
    <col min="11710" max="11710" width="4.140625" style="1510" customWidth="1"/>
    <col min="11711" max="11711" width="3.5703125" style="1510" customWidth="1"/>
    <col min="11712" max="11712" width="18.7109375" style="1510" customWidth="1"/>
    <col min="11713" max="11713" width="0.85546875" style="1510" customWidth="1"/>
    <col min="11714" max="11714" width="18.7109375" style="1510" customWidth="1"/>
    <col min="11715" max="11715" width="3.7109375" style="1510" customWidth="1"/>
    <col min="11716" max="11716" width="3.140625" style="1510" customWidth="1"/>
    <col min="11717" max="11717" width="18.7109375" style="1510" customWidth="1"/>
    <col min="11718" max="11718" width="0.85546875" style="1510" customWidth="1"/>
    <col min="11719" max="11719" width="18.7109375" style="1510" customWidth="1"/>
    <col min="11720" max="11720" width="2.140625" style="1510" customWidth="1"/>
    <col min="11721" max="11721" width="1.42578125" style="1510" customWidth="1"/>
    <col min="11722" max="11722" width="5.140625" style="1510" customWidth="1"/>
    <col min="11723" max="11723" width="1.7109375" style="1510" customWidth="1"/>
    <col min="11724" max="11724" width="3.42578125" style="1510" customWidth="1"/>
    <col min="11725" max="11725" width="18.7109375" style="1510" customWidth="1"/>
    <col min="11726" max="11726" width="0.85546875" style="1510" customWidth="1"/>
    <col min="11727" max="11727" width="18.7109375" style="1510" customWidth="1"/>
    <col min="11728" max="11728" width="3.7109375" style="1510" customWidth="1"/>
    <col min="11729" max="11729" width="3.140625" style="1510" customWidth="1"/>
    <col min="11730" max="11730" width="18.7109375" style="1510" customWidth="1"/>
    <col min="11731" max="11731" width="0.85546875" style="1510" customWidth="1"/>
    <col min="11732" max="11732" width="18.7109375" style="1510" customWidth="1"/>
    <col min="11733" max="11733" width="4.140625" style="1510" customWidth="1"/>
    <col min="11734" max="11734" width="3.5703125" style="1510" customWidth="1"/>
    <col min="11735" max="11735" width="18.7109375" style="1510" customWidth="1"/>
    <col min="11736" max="11736" width="0.85546875" style="1510" customWidth="1"/>
    <col min="11737" max="11737" width="18.7109375" style="1510" customWidth="1"/>
    <col min="11738" max="11738" width="3.7109375" style="1510" customWidth="1"/>
    <col min="11739" max="11739" width="3.140625" style="1510" customWidth="1"/>
    <col min="11740" max="11740" width="18.7109375" style="1510" customWidth="1"/>
    <col min="11741" max="11741" width="0.85546875" style="1510" customWidth="1"/>
    <col min="11742" max="11742" width="18.7109375" style="1510" customWidth="1"/>
    <col min="11743" max="11743" width="2.140625" style="1510" customWidth="1"/>
    <col min="11744" max="11953" width="11.42578125" style="1510"/>
    <col min="11954" max="11954" width="1.42578125" style="1510" customWidth="1"/>
    <col min="11955" max="11955" width="5.140625" style="1510" customWidth="1"/>
    <col min="11956" max="11956" width="1.7109375" style="1510" customWidth="1"/>
    <col min="11957" max="11957" width="3.42578125" style="1510" customWidth="1"/>
    <col min="11958" max="11958" width="18.7109375" style="1510" customWidth="1"/>
    <col min="11959" max="11959" width="0.85546875" style="1510" customWidth="1"/>
    <col min="11960" max="11960" width="18.7109375" style="1510" customWidth="1"/>
    <col min="11961" max="11961" width="3.7109375" style="1510" customWidth="1"/>
    <col min="11962" max="11962" width="3.140625" style="1510" customWidth="1"/>
    <col min="11963" max="11963" width="18.7109375" style="1510" customWidth="1"/>
    <col min="11964" max="11964" width="0.85546875" style="1510" customWidth="1"/>
    <col min="11965" max="11965" width="18.7109375" style="1510" customWidth="1"/>
    <col min="11966" max="11966" width="4.140625" style="1510" customWidth="1"/>
    <col min="11967" max="11967" width="3.5703125" style="1510" customWidth="1"/>
    <col min="11968" max="11968" width="18.7109375" style="1510" customWidth="1"/>
    <col min="11969" max="11969" width="0.85546875" style="1510" customWidth="1"/>
    <col min="11970" max="11970" width="18.7109375" style="1510" customWidth="1"/>
    <col min="11971" max="11971" width="3.7109375" style="1510" customWidth="1"/>
    <col min="11972" max="11972" width="3.140625" style="1510" customWidth="1"/>
    <col min="11973" max="11973" width="18.7109375" style="1510" customWidth="1"/>
    <col min="11974" max="11974" width="0.85546875" style="1510" customWidth="1"/>
    <col min="11975" max="11975" width="18.7109375" style="1510" customWidth="1"/>
    <col min="11976" max="11976" width="2.140625" style="1510" customWidth="1"/>
    <col min="11977" max="11977" width="1.42578125" style="1510" customWidth="1"/>
    <col min="11978" max="11978" width="5.140625" style="1510" customWidth="1"/>
    <col min="11979" max="11979" width="1.7109375" style="1510" customWidth="1"/>
    <col min="11980" max="11980" width="3.42578125" style="1510" customWidth="1"/>
    <col min="11981" max="11981" width="18.7109375" style="1510" customWidth="1"/>
    <col min="11982" max="11982" width="0.85546875" style="1510" customWidth="1"/>
    <col min="11983" max="11983" width="18.7109375" style="1510" customWidth="1"/>
    <col min="11984" max="11984" width="3.7109375" style="1510" customWidth="1"/>
    <col min="11985" max="11985" width="3.140625" style="1510" customWidth="1"/>
    <col min="11986" max="11986" width="18.7109375" style="1510" customWidth="1"/>
    <col min="11987" max="11987" width="0.85546875" style="1510" customWidth="1"/>
    <col min="11988" max="11988" width="18.7109375" style="1510" customWidth="1"/>
    <col min="11989" max="11989" width="4.140625" style="1510" customWidth="1"/>
    <col min="11990" max="11990" width="3.5703125" style="1510" customWidth="1"/>
    <col min="11991" max="11991" width="18.7109375" style="1510" customWidth="1"/>
    <col min="11992" max="11992" width="0.85546875" style="1510" customWidth="1"/>
    <col min="11993" max="11993" width="18.7109375" style="1510" customWidth="1"/>
    <col min="11994" max="11994" width="3.7109375" style="1510" customWidth="1"/>
    <col min="11995" max="11995" width="3.140625" style="1510" customWidth="1"/>
    <col min="11996" max="11996" width="18.7109375" style="1510" customWidth="1"/>
    <col min="11997" max="11997" width="0.85546875" style="1510" customWidth="1"/>
    <col min="11998" max="11998" width="18.7109375" style="1510" customWidth="1"/>
    <col min="11999" max="11999" width="2.140625" style="1510" customWidth="1"/>
    <col min="12000" max="12209" width="11.42578125" style="1510"/>
    <col min="12210" max="12210" width="1.42578125" style="1510" customWidth="1"/>
    <col min="12211" max="12211" width="5.140625" style="1510" customWidth="1"/>
    <col min="12212" max="12212" width="1.7109375" style="1510" customWidth="1"/>
    <col min="12213" max="12213" width="3.42578125" style="1510" customWidth="1"/>
    <col min="12214" max="12214" width="18.7109375" style="1510" customWidth="1"/>
    <col min="12215" max="12215" width="0.85546875" style="1510" customWidth="1"/>
    <col min="12216" max="12216" width="18.7109375" style="1510" customWidth="1"/>
    <col min="12217" max="12217" width="3.7109375" style="1510" customWidth="1"/>
    <col min="12218" max="12218" width="3.140625" style="1510" customWidth="1"/>
    <col min="12219" max="12219" width="18.7109375" style="1510" customWidth="1"/>
    <col min="12220" max="12220" width="0.85546875" style="1510" customWidth="1"/>
    <col min="12221" max="12221" width="18.7109375" style="1510" customWidth="1"/>
    <col min="12222" max="12222" width="4.140625" style="1510" customWidth="1"/>
    <col min="12223" max="12223" width="3.5703125" style="1510" customWidth="1"/>
    <col min="12224" max="12224" width="18.7109375" style="1510" customWidth="1"/>
    <col min="12225" max="12225" width="0.85546875" style="1510" customWidth="1"/>
    <col min="12226" max="12226" width="18.7109375" style="1510" customWidth="1"/>
    <col min="12227" max="12227" width="3.7109375" style="1510" customWidth="1"/>
    <col min="12228" max="12228" width="3.140625" style="1510" customWidth="1"/>
    <col min="12229" max="12229" width="18.7109375" style="1510" customWidth="1"/>
    <col min="12230" max="12230" width="0.85546875" style="1510" customWidth="1"/>
    <col min="12231" max="12231" width="18.7109375" style="1510" customWidth="1"/>
    <col min="12232" max="12232" width="2.140625" style="1510" customWidth="1"/>
    <col min="12233" max="12233" width="1.42578125" style="1510" customWidth="1"/>
    <col min="12234" max="12234" width="5.140625" style="1510" customWidth="1"/>
    <col min="12235" max="12235" width="1.7109375" style="1510" customWidth="1"/>
    <col min="12236" max="12236" width="3.42578125" style="1510" customWidth="1"/>
    <col min="12237" max="12237" width="18.7109375" style="1510" customWidth="1"/>
    <col min="12238" max="12238" width="0.85546875" style="1510" customWidth="1"/>
    <col min="12239" max="12239" width="18.7109375" style="1510" customWidth="1"/>
    <col min="12240" max="12240" width="3.7109375" style="1510" customWidth="1"/>
    <col min="12241" max="12241" width="3.140625" style="1510" customWidth="1"/>
    <col min="12242" max="12242" width="18.7109375" style="1510" customWidth="1"/>
    <col min="12243" max="12243" width="0.85546875" style="1510" customWidth="1"/>
    <col min="12244" max="12244" width="18.7109375" style="1510" customWidth="1"/>
    <col min="12245" max="12245" width="4.140625" style="1510" customWidth="1"/>
    <col min="12246" max="12246" width="3.5703125" style="1510" customWidth="1"/>
    <col min="12247" max="12247" width="18.7109375" style="1510" customWidth="1"/>
    <col min="12248" max="12248" width="0.85546875" style="1510" customWidth="1"/>
    <col min="12249" max="12249" width="18.7109375" style="1510" customWidth="1"/>
    <col min="12250" max="12250" width="3.7109375" style="1510" customWidth="1"/>
    <col min="12251" max="12251" width="3.140625" style="1510" customWidth="1"/>
    <col min="12252" max="12252" width="18.7109375" style="1510" customWidth="1"/>
    <col min="12253" max="12253" width="0.85546875" style="1510" customWidth="1"/>
    <col min="12254" max="12254" width="18.7109375" style="1510" customWidth="1"/>
    <col min="12255" max="12255" width="2.140625" style="1510" customWidth="1"/>
    <col min="12256" max="12465" width="11.42578125" style="1510"/>
    <col min="12466" max="12466" width="1.42578125" style="1510" customWidth="1"/>
    <col min="12467" max="12467" width="5.140625" style="1510" customWidth="1"/>
    <col min="12468" max="12468" width="1.7109375" style="1510" customWidth="1"/>
    <col min="12469" max="12469" width="3.42578125" style="1510" customWidth="1"/>
    <col min="12470" max="12470" width="18.7109375" style="1510" customWidth="1"/>
    <col min="12471" max="12471" width="0.85546875" style="1510" customWidth="1"/>
    <col min="12472" max="12472" width="18.7109375" style="1510" customWidth="1"/>
    <col min="12473" max="12473" width="3.7109375" style="1510" customWidth="1"/>
    <col min="12474" max="12474" width="3.140625" style="1510" customWidth="1"/>
    <col min="12475" max="12475" width="18.7109375" style="1510" customWidth="1"/>
    <col min="12476" max="12476" width="0.85546875" style="1510" customWidth="1"/>
    <col min="12477" max="12477" width="18.7109375" style="1510" customWidth="1"/>
    <col min="12478" max="12478" width="4.140625" style="1510" customWidth="1"/>
    <col min="12479" max="12479" width="3.5703125" style="1510" customWidth="1"/>
    <col min="12480" max="12480" width="18.7109375" style="1510" customWidth="1"/>
    <col min="12481" max="12481" width="0.85546875" style="1510" customWidth="1"/>
    <col min="12482" max="12482" width="18.7109375" style="1510" customWidth="1"/>
    <col min="12483" max="12483" width="3.7109375" style="1510" customWidth="1"/>
    <col min="12484" max="12484" width="3.140625" style="1510" customWidth="1"/>
    <col min="12485" max="12485" width="18.7109375" style="1510" customWidth="1"/>
    <col min="12486" max="12486" width="0.85546875" style="1510" customWidth="1"/>
    <col min="12487" max="12487" width="18.7109375" style="1510" customWidth="1"/>
    <col min="12488" max="12488" width="2.140625" style="1510" customWidth="1"/>
    <col min="12489" max="12489" width="1.42578125" style="1510" customWidth="1"/>
    <col min="12490" max="12490" width="5.140625" style="1510" customWidth="1"/>
    <col min="12491" max="12491" width="1.7109375" style="1510" customWidth="1"/>
    <col min="12492" max="12492" width="3.42578125" style="1510" customWidth="1"/>
    <col min="12493" max="12493" width="18.7109375" style="1510" customWidth="1"/>
    <col min="12494" max="12494" width="0.85546875" style="1510" customWidth="1"/>
    <col min="12495" max="12495" width="18.7109375" style="1510" customWidth="1"/>
    <col min="12496" max="12496" width="3.7109375" style="1510" customWidth="1"/>
    <col min="12497" max="12497" width="3.140625" style="1510" customWidth="1"/>
    <col min="12498" max="12498" width="18.7109375" style="1510" customWidth="1"/>
    <col min="12499" max="12499" width="0.85546875" style="1510" customWidth="1"/>
    <col min="12500" max="12500" width="18.7109375" style="1510" customWidth="1"/>
    <col min="12501" max="12501" width="4.140625" style="1510" customWidth="1"/>
    <col min="12502" max="12502" width="3.5703125" style="1510" customWidth="1"/>
    <col min="12503" max="12503" width="18.7109375" style="1510" customWidth="1"/>
    <col min="12504" max="12504" width="0.85546875" style="1510" customWidth="1"/>
    <col min="12505" max="12505" width="18.7109375" style="1510" customWidth="1"/>
    <col min="12506" max="12506" width="3.7109375" style="1510" customWidth="1"/>
    <col min="12507" max="12507" width="3.140625" style="1510" customWidth="1"/>
    <col min="12508" max="12508" width="18.7109375" style="1510" customWidth="1"/>
    <col min="12509" max="12509" width="0.85546875" style="1510" customWidth="1"/>
    <col min="12510" max="12510" width="18.7109375" style="1510" customWidth="1"/>
    <col min="12511" max="12511" width="2.140625" style="1510" customWidth="1"/>
    <col min="12512" max="12721" width="11.42578125" style="1510"/>
    <col min="12722" max="12722" width="1.42578125" style="1510" customWidth="1"/>
    <col min="12723" max="12723" width="5.140625" style="1510" customWidth="1"/>
    <col min="12724" max="12724" width="1.7109375" style="1510" customWidth="1"/>
    <col min="12725" max="12725" width="3.42578125" style="1510" customWidth="1"/>
    <col min="12726" max="12726" width="18.7109375" style="1510" customWidth="1"/>
    <col min="12727" max="12727" width="0.85546875" style="1510" customWidth="1"/>
    <col min="12728" max="12728" width="18.7109375" style="1510" customWidth="1"/>
    <col min="12729" max="12729" width="3.7109375" style="1510" customWidth="1"/>
    <col min="12730" max="12730" width="3.140625" style="1510" customWidth="1"/>
    <col min="12731" max="12731" width="18.7109375" style="1510" customWidth="1"/>
    <col min="12732" max="12732" width="0.85546875" style="1510" customWidth="1"/>
    <col min="12733" max="12733" width="18.7109375" style="1510" customWidth="1"/>
    <col min="12734" max="12734" width="4.140625" style="1510" customWidth="1"/>
    <col min="12735" max="12735" width="3.5703125" style="1510" customWidth="1"/>
    <col min="12736" max="12736" width="18.7109375" style="1510" customWidth="1"/>
    <col min="12737" max="12737" width="0.85546875" style="1510" customWidth="1"/>
    <col min="12738" max="12738" width="18.7109375" style="1510" customWidth="1"/>
    <col min="12739" max="12739" width="3.7109375" style="1510" customWidth="1"/>
    <col min="12740" max="12740" width="3.140625" style="1510" customWidth="1"/>
    <col min="12741" max="12741" width="18.7109375" style="1510" customWidth="1"/>
    <col min="12742" max="12742" width="0.85546875" style="1510" customWidth="1"/>
    <col min="12743" max="12743" width="18.7109375" style="1510" customWidth="1"/>
    <col min="12744" max="12744" width="2.140625" style="1510" customWidth="1"/>
    <col min="12745" max="12745" width="1.42578125" style="1510" customWidth="1"/>
    <col min="12746" max="12746" width="5.140625" style="1510" customWidth="1"/>
    <col min="12747" max="12747" width="1.7109375" style="1510" customWidth="1"/>
    <col min="12748" max="12748" width="3.42578125" style="1510" customWidth="1"/>
    <col min="12749" max="12749" width="18.7109375" style="1510" customWidth="1"/>
    <col min="12750" max="12750" width="0.85546875" style="1510" customWidth="1"/>
    <col min="12751" max="12751" width="18.7109375" style="1510" customWidth="1"/>
    <col min="12752" max="12752" width="3.7109375" style="1510" customWidth="1"/>
    <col min="12753" max="12753" width="3.140625" style="1510" customWidth="1"/>
    <col min="12754" max="12754" width="18.7109375" style="1510" customWidth="1"/>
    <col min="12755" max="12755" width="0.85546875" style="1510" customWidth="1"/>
    <col min="12756" max="12756" width="18.7109375" style="1510" customWidth="1"/>
    <col min="12757" max="12757" width="4.140625" style="1510" customWidth="1"/>
    <col min="12758" max="12758" width="3.5703125" style="1510" customWidth="1"/>
    <col min="12759" max="12759" width="18.7109375" style="1510" customWidth="1"/>
    <col min="12760" max="12760" width="0.85546875" style="1510" customWidth="1"/>
    <col min="12761" max="12761" width="18.7109375" style="1510" customWidth="1"/>
    <col min="12762" max="12762" width="3.7109375" style="1510" customWidth="1"/>
    <col min="12763" max="12763" width="3.140625" style="1510" customWidth="1"/>
    <col min="12764" max="12764" width="18.7109375" style="1510" customWidth="1"/>
    <col min="12765" max="12765" width="0.85546875" style="1510" customWidth="1"/>
    <col min="12766" max="12766" width="18.7109375" style="1510" customWidth="1"/>
    <col min="12767" max="12767" width="2.140625" style="1510" customWidth="1"/>
    <col min="12768" max="12977" width="11.42578125" style="1510"/>
    <col min="12978" max="12978" width="1.42578125" style="1510" customWidth="1"/>
    <col min="12979" max="12979" width="5.140625" style="1510" customWidth="1"/>
    <col min="12980" max="12980" width="1.7109375" style="1510" customWidth="1"/>
    <col min="12981" max="12981" width="3.42578125" style="1510" customWidth="1"/>
    <col min="12982" max="12982" width="18.7109375" style="1510" customWidth="1"/>
    <col min="12983" max="12983" width="0.85546875" style="1510" customWidth="1"/>
    <col min="12984" max="12984" width="18.7109375" style="1510" customWidth="1"/>
    <col min="12985" max="12985" width="3.7109375" style="1510" customWidth="1"/>
    <col min="12986" max="12986" width="3.140625" style="1510" customWidth="1"/>
    <col min="12987" max="12987" width="18.7109375" style="1510" customWidth="1"/>
    <col min="12988" max="12988" width="0.85546875" style="1510" customWidth="1"/>
    <col min="12989" max="12989" width="18.7109375" style="1510" customWidth="1"/>
    <col min="12990" max="12990" width="4.140625" style="1510" customWidth="1"/>
    <col min="12991" max="12991" width="3.5703125" style="1510" customWidth="1"/>
    <col min="12992" max="12992" width="18.7109375" style="1510" customWidth="1"/>
    <col min="12993" max="12993" width="0.85546875" style="1510" customWidth="1"/>
    <col min="12994" max="12994" width="18.7109375" style="1510" customWidth="1"/>
    <col min="12995" max="12995" width="3.7109375" style="1510" customWidth="1"/>
    <col min="12996" max="12996" width="3.140625" style="1510" customWidth="1"/>
    <col min="12997" max="12997" width="18.7109375" style="1510" customWidth="1"/>
    <col min="12998" max="12998" width="0.85546875" style="1510" customWidth="1"/>
    <col min="12999" max="12999" width="18.7109375" style="1510" customWidth="1"/>
    <col min="13000" max="13000" width="2.140625" style="1510" customWidth="1"/>
    <col min="13001" max="13001" width="1.42578125" style="1510" customWidth="1"/>
    <col min="13002" max="13002" width="5.140625" style="1510" customWidth="1"/>
    <col min="13003" max="13003" width="1.7109375" style="1510" customWidth="1"/>
    <col min="13004" max="13004" width="3.42578125" style="1510" customWidth="1"/>
    <col min="13005" max="13005" width="18.7109375" style="1510" customWidth="1"/>
    <col min="13006" max="13006" width="0.85546875" style="1510" customWidth="1"/>
    <col min="13007" max="13007" width="18.7109375" style="1510" customWidth="1"/>
    <col min="13008" max="13008" width="3.7109375" style="1510" customWidth="1"/>
    <col min="13009" max="13009" width="3.140625" style="1510" customWidth="1"/>
    <col min="13010" max="13010" width="18.7109375" style="1510" customWidth="1"/>
    <col min="13011" max="13011" width="0.85546875" style="1510" customWidth="1"/>
    <col min="13012" max="13012" width="18.7109375" style="1510" customWidth="1"/>
    <col min="13013" max="13013" width="4.140625" style="1510" customWidth="1"/>
    <col min="13014" max="13014" width="3.5703125" style="1510" customWidth="1"/>
    <col min="13015" max="13015" width="18.7109375" style="1510" customWidth="1"/>
    <col min="13016" max="13016" width="0.85546875" style="1510" customWidth="1"/>
    <col min="13017" max="13017" width="18.7109375" style="1510" customWidth="1"/>
    <col min="13018" max="13018" width="3.7109375" style="1510" customWidth="1"/>
    <col min="13019" max="13019" width="3.140625" style="1510" customWidth="1"/>
    <col min="13020" max="13020" width="18.7109375" style="1510" customWidth="1"/>
    <col min="13021" max="13021" width="0.85546875" style="1510" customWidth="1"/>
    <col min="13022" max="13022" width="18.7109375" style="1510" customWidth="1"/>
    <col min="13023" max="13023" width="2.140625" style="1510" customWidth="1"/>
    <col min="13024" max="13233" width="11.42578125" style="1510"/>
    <col min="13234" max="13234" width="1.42578125" style="1510" customWidth="1"/>
    <col min="13235" max="13235" width="5.140625" style="1510" customWidth="1"/>
    <col min="13236" max="13236" width="1.7109375" style="1510" customWidth="1"/>
    <col min="13237" max="13237" width="3.42578125" style="1510" customWidth="1"/>
    <col min="13238" max="13238" width="18.7109375" style="1510" customWidth="1"/>
    <col min="13239" max="13239" width="0.85546875" style="1510" customWidth="1"/>
    <col min="13240" max="13240" width="18.7109375" style="1510" customWidth="1"/>
    <col min="13241" max="13241" width="3.7109375" style="1510" customWidth="1"/>
    <col min="13242" max="13242" width="3.140625" style="1510" customWidth="1"/>
    <col min="13243" max="13243" width="18.7109375" style="1510" customWidth="1"/>
    <col min="13244" max="13244" width="0.85546875" style="1510" customWidth="1"/>
    <col min="13245" max="13245" width="18.7109375" style="1510" customWidth="1"/>
    <col min="13246" max="13246" width="4.140625" style="1510" customWidth="1"/>
    <col min="13247" max="13247" width="3.5703125" style="1510" customWidth="1"/>
    <col min="13248" max="13248" width="18.7109375" style="1510" customWidth="1"/>
    <col min="13249" max="13249" width="0.85546875" style="1510" customWidth="1"/>
    <col min="13250" max="13250" width="18.7109375" style="1510" customWidth="1"/>
    <col min="13251" max="13251" width="3.7109375" style="1510" customWidth="1"/>
    <col min="13252" max="13252" width="3.140625" style="1510" customWidth="1"/>
    <col min="13253" max="13253" width="18.7109375" style="1510" customWidth="1"/>
    <col min="13254" max="13254" width="0.85546875" style="1510" customWidth="1"/>
    <col min="13255" max="13255" width="18.7109375" style="1510" customWidth="1"/>
    <col min="13256" max="13256" width="2.140625" style="1510" customWidth="1"/>
    <col min="13257" max="13257" width="1.42578125" style="1510" customWidth="1"/>
    <col min="13258" max="13258" width="5.140625" style="1510" customWidth="1"/>
    <col min="13259" max="13259" width="1.7109375" style="1510" customWidth="1"/>
    <col min="13260" max="13260" width="3.42578125" style="1510" customWidth="1"/>
    <col min="13261" max="13261" width="18.7109375" style="1510" customWidth="1"/>
    <col min="13262" max="13262" width="0.85546875" style="1510" customWidth="1"/>
    <col min="13263" max="13263" width="18.7109375" style="1510" customWidth="1"/>
    <col min="13264" max="13264" width="3.7109375" style="1510" customWidth="1"/>
    <col min="13265" max="13265" width="3.140625" style="1510" customWidth="1"/>
    <col min="13266" max="13266" width="18.7109375" style="1510" customWidth="1"/>
    <col min="13267" max="13267" width="0.85546875" style="1510" customWidth="1"/>
    <col min="13268" max="13268" width="18.7109375" style="1510" customWidth="1"/>
    <col min="13269" max="13269" width="4.140625" style="1510" customWidth="1"/>
    <col min="13270" max="13270" width="3.5703125" style="1510" customWidth="1"/>
    <col min="13271" max="13271" width="18.7109375" style="1510" customWidth="1"/>
    <col min="13272" max="13272" width="0.85546875" style="1510" customWidth="1"/>
    <col min="13273" max="13273" width="18.7109375" style="1510" customWidth="1"/>
    <col min="13274" max="13274" width="3.7109375" style="1510" customWidth="1"/>
    <col min="13275" max="13275" width="3.140625" style="1510" customWidth="1"/>
    <col min="13276" max="13276" width="18.7109375" style="1510" customWidth="1"/>
    <col min="13277" max="13277" width="0.85546875" style="1510" customWidth="1"/>
    <col min="13278" max="13278" width="18.7109375" style="1510" customWidth="1"/>
    <col min="13279" max="13279" width="2.140625" style="1510" customWidth="1"/>
    <col min="13280" max="13489" width="11.42578125" style="1510"/>
    <col min="13490" max="13490" width="1.42578125" style="1510" customWidth="1"/>
    <col min="13491" max="13491" width="5.140625" style="1510" customWidth="1"/>
    <col min="13492" max="13492" width="1.7109375" style="1510" customWidth="1"/>
    <col min="13493" max="13493" width="3.42578125" style="1510" customWidth="1"/>
    <col min="13494" max="13494" width="18.7109375" style="1510" customWidth="1"/>
    <col min="13495" max="13495" width="0.85546875" style="1510" customWidth="1"/>
    <col min="13496" max="13496" width="18.7109375" style="1510" customWidth="1"/>
    <col min="13497" max="13497" width="3.7109375" style="1510" customWidth="1"/>
    <col min="13498" max="13498" width="3.140625" style="1510" customWidth="1"/>
    <col min="13499" max="13499" width="18.7109375" style="1510" customWidth="1"/>
    <col min="13500" max="13500" width="0.85546875" style="1510" customWidth="1"/>
    <col min="13501" max="13501" width="18.7109375" style="1510" customWidth="1"/>
    <col min="13502" max="13502" width="4.140625" style="1510" customWidth="1"/>
    <col min="13503" max="13503" width="3.5703125" style="1510" customWidth="1"/>
    <col min="13504" max="13504" width="18.7109375" style="1510" customWidth="1"/>
    <col min="13505" max="13505" width="0.85546875" style="1510" customWidth="1"/>
    <col min="13506" max="13506" width="18.7109375" style="1510" customWidth="1"/>
    <col min="13507" max="13507" width="3.7109375" style="1510" customWidth="1"/>
    <col min="13508" max="13508" width="3.140625" style="1510" customWidth="1"/>
    <col min="13509" max="13509" width="18.7109375" style="1510" customWidth="1"/>
    <col min="13510" max="13510" width="0.85546875" style="1510" customWidth="1"/>
    <col min="13511" max="13511" width="18.7109375" style="1510" customWidth="1"/>
    <col min="13512" max="13512" width="2.140625" style="1510" customWidth="1"/>
    <col min="13513" max="13513" width="1.42578125" style="1510" customWidth="1"/>
    <col min="13514" max="13514" width="5.140625" style="1510" customWidth="1"/>
    <col min="13515" max="13515" width="1.7109375" style="1510" customWidth="1"/>
    <col min="13516" max="13516" width="3.42578125" style="1510" customWidth="1"/>
    <col min="13517" max="13517" width="18.7109375" style="1510" customWidth="1"/>
    <col min="13518" max="13518" width="0.85546875" style="1510" customWidth="1"/>
    <col min="13519" max="13519" width="18.7109375" style="1510" customWidth="1"/>
    <col min="13520" max="13520" width="3.7109375" style="1510" customWidth="1"/>
    <col min="13521" max="13521" width="3.140625" style="1510" customWidth="1"/>
    <col min="13522" max="13522" width="18.7109375" style="1510" customWidth="1"/>
    <col min="13523" max="13523" width="0.85546875" style="1510" customWidth="1"/>
    <col min="13524" max="13524" width="18.7109375" style="1510" customWidth="1"/>
    <col min="13525" max="13525" width="4.140625" style="1510" customWidth="1"/>
    <col min="13526" max="13526" width="3.5703125" style="1510" customWidth="1"/>
    <col min="13527" max="13527" width="18.7109375" style="1510" customWidth="1"/>
    <col min="13528" max="13528" width="0.85546875" style="1510" customWidth="1"/>
    <col min="13529" max="13529" width="18.7109375" style="1510" customWidth="1"/>
    <col min="13530" max="13530" width="3.7109375" style="1510" customWidth="1"/>
    <col min="13531" max="13531" width="3.140625" style="1510" customWidth="1"/>
    <col min="13532" max="13532" width="18.7109375" style="1510" customWidth="1"/>
    <col min="13533" max="13533" width="0.85546875" style="1510" customWidth="1"/>
    <col min="13534" max="13534" width="18.7109375" style="1510" customWidth="1"/>
    <col min="13535" max="13535" width="2.140625" style="1510" customWidth="1"/>
    <col min="13536" max="13745" width="11.42578125" style="1510"/>
    <col min="13746" max="13746" width="1.42578125" style="1510" customWidth="1"/>
    <col min="13747" max="13747" width="5.140625" style="1510" customWidth="1"/>
    <col min="13748" max="13748" width="1.7109375" style="1510" customWidth="1"/>
    <col min="13749" max="13749" width="3.42578125" style="1510" customWidth="1"/>
    <col min="13750" max="13750" width="18.7109375" style="1510" customWidth="1"/>
    <col min="13751" max="13751" width="0.85546875" style="1510" customWidth="1"/>
    <col min="13752" max="13752" width="18.7109375" style="1510" customWidth="1"/>
    <col min="13753" max="13753" width="3.7109375" style="1510" customWidth="1"/>
    <col min="13754" max="13754" width="3.140625" style="1510" customWidth="1"/>
    <col min="13755" max="13755" width="18.7109375" style="1510" customWidth="1"/>
    <col min="13756" max="13756" width="0.85546875" style="1510" customWidth="1"/>
    <col min="13757" max="13757" width="18.7109375" style="1510" customWidth="1"/>
    <col min="13758" max="13758" width="4.140625" style="1510" customWidth="1"/>
    <col min="13759" max="13759" width="3.5703125" style="1510" customWidth="1"/>
    <col min="13760" max="13760" width="18.7109375" style="1510" customWidth="1"/>
    <col min="13761" max="13761" width="0.85546875" style="1510" customWidth="1"/>
    <col min="13762" max="13762" width="18.7109375" style="1510" customWidth="1"/>
    <col min="13763" max="13763" width="3.7109375" style="1510" customWidth="1"/>
    <col min="13764" max="13764" width="3.140625" style="1510" customWidth="1"/>
    <col min="13765" max="13765" width="18.7109375" style="1510" customWidth="1"/>
    <col min="13766" max="13766" width="0.85546875" style="1510" customWidth="1"/>
    <col min="13767" max="13767" width="18.7109375" style="1510" customWidth="1"/>
    <col min="13768" max="13768" width="2.140625" style="1510" customWidth="1"/>
    <col min="13769" max="13769" width="1.42578125" style="1510" customWidth="1"/>
    <col min="13770" max="13770" width="5.140625" style="1510" customWidth="1"/>
    <col min="13771" max="13771" width="1.7109375" style="1510" customWidth="1"/>
    <col min="13772" max="13772" width="3.42578125" style="1510" customWidth="1"/>
    <col min="13773" max="13773" width="18.7109375" style="1510" customWidth="1"/>
    <col min="13774" max="13774" width="0.85546875" style="1510" customWidth="1"/>
    <col min="13775" max="13775" width="18.7109375" style="1510" customWidth="1"/>
    <col min="13776" max="13776" width="3.7109375" style="1510" customWidth="1"/>
    <col min="13777" max="13777" width="3.140625" style="1510" customWidth="1"/>
    <col min="13778" max="13778" width="18.7109375" style="1510" customWidth="1"/>
    <col min="13779" max="13779" width="0.85546875" style="1510" customWidth="1"/>
    <col min="13780" max="13780" width="18.7109375" style="1510" customWidth="1"/>
    <col min="13781" max="13781" width="4.140625" style="1510" customWidth="1"/>
    <col min="13782" max="13782" width="3.5703125" style="1510" customWidth="1"/>
    <col min="13783" max="13783" width="18.7109375" style="1510" customWidth="1"/>
    <col min="13784" max="13784" width="0.85546875" style="1510" customWidth="1"/>
    <col min="13785" max="13785" width="18.7109375" style="1510" customWidth="1"/>
    <col min="13786" max="13786" width="3.7109375" style="1510" customWidth="1"/>
    <col min="13787" max="13787" width="3.140625" style="1510" customWidth="1"/>
    <col min="13788" max="13788" width="18.7109375" style="1510" customWidth="1"/>
    <col min="13789" max="13789" width="0.85546875" style="1510" customWidth="1"/>
    <col min="13790" max="13790" width="18.7109375" style="1510" customWidth="1"/>
    <col min="13791" max="13791" width="2.140625" style="1510" customWidth="1"/>
    <col min="13792" max="14001" width="11.42578125" style="1510"/>
    <col min="14002" max="14002" width="1.42578125" style="1510" customWidth="1"/>
    <col min="14003" max="14003" width="5.140625" style="1510" customWidth="1"/>
    <col min="14004" max="14004" width="1.7109375" style="1510" customWidth="1"/>
    <col min="14005" max="14005" width="3.42578125" style="1510" customWidth="1"/>
    <col min="14006" max="14006" width="18.7109375" style="1510" customWidth="1"/>
    <col min="14007" max="14007" width="0.85546875" style="1510" customWidth="1"/>
    <col min="14008" max="14008" width="18.7109375" style="1510" customWidth="1"/>
    <col min="14009" max="14009" width="3.7109375" style="1510" customWidth="1"/>
    <col min="14010" max="14010" width="3.140625" style="1510" customWidth="1"/>
    <col min="14011" max="14011" width="18.7109375" style="1510" customWidth="1"/>
    <col min="14012" max="14012" width="0.85546875" style="1510" customWidth="1"/>
    <col min="14013" max="14013" width="18.7109375" style="1510" customWidth="1"/>
    <col min="14014" max="14014" width="4.140625" style="1510" customWidth="1"/>
    <col min="14015" max="14015" width="3.5703125" style="1510" customWidth="1"/>
    <col min="14016" max="14016" width="18.7109375" style="1510" customWidth="1"/>
    <col min="14017" max="14017" width="0.85546875" style="1510" customWidth="1"/>
    <col min="14018" max="14018" width="18.7109375" style="1510" customWidth="1"/>
    <col min="14019" max="14019" width="3.7109375" style="1510" customWidth="1"/>
    <col min="14020" max="14020" width="3.140625" style="1510" customWidth="1"/>
    <col min="14021" max="14021" width="18.7109375" style="1510" customWidth="1"/>
    <col min="14022" max="14022" width="0.85546875" style="1510" customWidth="1"/>
    <col min="14023" max="14023" width="18.7109375" style="1510" customWidth="1"/>
    <col min="14024" max="14024" width="2.140625" style="1510" customWidth="1"/>
    <col min="14025" max="14025" width="1.42578125" style="1510" customWidth="1"/>
    <col min="14026" max="14026" width="5.140625" style="1510" customWidth="1"/>
    <col min="14027" max="14027" width="1.7109375" style="1510" customWidth="1"/>
    <col min="14028" max="14028" width="3.42578125" style="1510" customWidth="1"/>
    <col min="14029" max="14029" width="18.7109375" style="1510" customWidth="1"/>
    <col min="14030" max="14030" width="0.85546875" style="1510" customWidth="1"/>
    <col min="14031" max="14031" width="18.7109375" style="1510" customWidth="1"/>
    <col min="14032" max="14032" width="3.7109375" style="1510" customWidth="1"/>
    <col min="14033" max="14033" width="3.140625" style="1510" customWidth="1"/>
    <col min="14034" max="14034" width="18.7109375" style="1510" customWidth="1"/>
    <col min="14035" max="14035" width="0.85546875" style="1510" customWidth="1"/>
    <col min="14036" max="14036" width="18.7109375" style="1510" customWidth="1"/>
    <col min="14037" max="14037" width="4.140625" style="1510" customWidth="1"/>
    <col min="14038" max="14038" width="3.5703125" style="1510" customWidth="1"/>
    <col min="14039" max="14039" width="18.7109375" style="1510" customWidth="1"/>
    <col min="14040" max="14040" width="0.85546875" style="1510" customWidth="1"/>
    <col min="14041" max="14041" width="18.7109375" style="1510" customWidth="1"/>
    <col min="14042" max="14042" width="3.7109375" style="1510" customWidth="1"/>
    <col min="14043" max="14043" width="3.140625" style="1510" customWidth="1"/>
    <col min="14044" max="14044" width="18.7109375" style="1510" customWidth="1"/>
    <col min="14045" max="14045" width="0.85546875" style="1510" customWidth="1"/>
    <col min="14046" max="14046" width="18.7109375" style="1510" customWidth="1"/>
    <col min="14047" max="14047" width="2.140625" style="1510" customWidth="1"/>
    <col min="14048" max="14257" width="11.42578125" style="1510"/>
    <col min="14258" max="14258" width="1.42578125" style="1510" customWidth="1"/>
    <col min="14259" max="14259" width="5.140625" style="1510" customWidth="1"/>
    <col min="14260" max="14260" width="1.7109375" style="1510" customWidth="1"/>
    <col min="14261" max="14261" width="3.42578125" style="1510" customWidth="1"/>
    <col min="14262" max="14262" width="18.7109375" style="1510" customWidth="1"/>
    <col min="14263" max="14263" width="0.85546875" style="1510" customWidth="1"/>
    <col min="14264" max="14264" width="18.7109375" style="1510" customWidth="1"/>
    <col min="14265" max="14265" width="3.7109375" style="1510" customWidth="1"/>
    <col min="14266" max="14266" width="3.140625" style="1510" customWidth="1"/>
    <col min="14267" max="14267" width="18.7109375" style="1510" customWidth="1"/>
    <col min="14268" max="14268" width="0.85546875" style="1510" customWidth="1"/>
    <col min="14269" max="14269" width="18.7109375" style="1510" customWidth="1"/>
    <col min="14270" max="14270" width="4.140625" style="1510" customWidth="1"/>
    <col min="14271" max="14271" width="3.5703125" style="1510" customWidth="1"/>
    <col min="14272" max="14272" width="18.7109375" style="1510" customWidth="1"/>
    <col min="14273" max="14273" width="0.85546875" style="1510" customWidth="1"/>
    <col min="14274" max="14274" width="18.7109375" style="1510" customWidth="1"/>
    <col min="14275" max="14275" width="3.7109375" style="1510" customWidth="1"/>
    <col min="14276" max="14276" width="3.140625" style="1510" customWidth="1"/>
    <col min="14277" max="14277" width="18.7109375" style="1510" customWidth="1"/>
    <col min="14278" max="14278" width="0.85546875" style="1510" customWidth="1"/>
    <col min="14279" max="14279" width="18.7109375" style="1510" customWidth="1"/>
    <col min="14280" max="14280" width="2.140625" style="1510" customWidth="1"/>
    <col min="14281" max="14281" width="1.42578125" style="1510" customWidth="1"/>
    <col min="14282" max="14282" width="5.140625" style="1510" customWidth="1"/>
    <col min="14283" max="14283" width="1.7109375" style="1510" customWidth="1"/>
    <col min="14284" max="14284" width="3.42578125" style="1510" customWidth="1"/>
    <col min="14285" max="14285" width="18.7109375" style="1510" customWidth="1"/>
    <col min="14286" max="14286" width="0.85546875" style="1510" customWidth="1"/>
    <col min="14287" max="14287" width="18.7109375" style="1510" customWidth="1"/>
    <col min="14288" max="14288" width="3.7109375" style="1510" customWidth="1"/>
    <col min="14289" max="14289" width="3.140625" style="1510" customWidth="1"/>
    <col min="14290" max="14290" width="18.7109375" style="1510" customWidth="1"/>
    <col min="14291" max="14291" width="0.85546875" style="1510" customWidth="1"/>
    <col min="14292" max="14292" width="18.7109375" style="1510" customWidth="1"/>
    <col min="14293" max="14293" width="4.140625" style="1510" customWidth="1"/>
    <col min="14294" max="14294" width="3.5703125" style="1510" customWidth="1"/>
    <col min="14295" max="14295" width="18.7109375" style="1510" customWidth="1"/>
    <col min="14296" max="14296" width="0.85546875" style="1510" customWidth="1"/>
    <col min="14297" max="14297" width="18.7109375" style="1510" customWidth="1"/>
    <col min="14298" max="14298" width="3.7109375" style="1510" customWidth="1"/>
    <col min="14299" max="14299" width="3.140625" style="1510" customWidth="1"/>
    <col min="14300" max="14300" width="18.7109375" style="1510" customWidth="1"/>
    <col min="14301" max="14301" width="0.85546875" style="1510" customWidth="1"/>
    <col min="14302" max="14302" width="18.7109375" style="1510" customWidth="1"/>
    <col min="14303" max="14303" width="2.140625" style="1510" customWidth="1"/>
    <col min="14304" max="14513" width="11.42578125" style="1510"/>
    <col min="14514" max="14514" width="1.42578125" style="1510" customWidth="1"/>
    <col min="14515" max="14515" width="5.140625" style="1510" customWidth="1"/>
    <col min="14516" max="14516" width="1.7109375" style="1510" customWidth="1"/>
    <col min="14517" max="14517" width="3.42578125" style="1510" customWidth="1"/>
    <col min="14518" max="14518" width="18.7109375" style="1510" customWidth="1"/>
    <col min="14519" max="14519" width="0.85546875" style="1510" customWidth="1"/>
    <col min="14520" max="14520" width="18.7109375" style="1510" customWidth="1"/>
    <col min="14521" max="14521" width="3.7109375" style="1510" customWidth="1"/>
    <col min="14522" max="14522" width="3.140625" style="1510" customWidth="1"/>
    <col min="14523" max="14523" width="18.7109375" style="1510" customWidth="1"/>
    <col min="14524" max="14524" width="0.85546875" style="1510" customWidth="1"/>
    <col min="14525" max="14525" width="18.7109375" style="1510" customWidth="1"/>
    <col min="14526" max="14526" width="4.140625" style="1510" customWidth="1"/>
    <col min="14527" max="14527" width="3.5703125" style="1510" customWidth="1"/>
    <col min="14528" max="14528" width="18.7109375" style="1510" customWidth="1"/>
    <col min="14529" max="14529" width="0.85546875" style="1510" customWidth="1"/>
    <col min="14530" max="14530" width="18.7109375" style="1510" customWidth="1"/>
    <col min="14531" max="14531" width="3.7109375" style="1510" customWidth="1"/>
    <col min="14532" max="14532" width="3.140625" style="1510" customWidth="1"/>
    <col min="14533" max="14533" width="18.7109375" style="1510" customWidth="1"/>
    <col min="14534" max="14534" width="0.85546875" style="1510" customWidth="1"/>
    <col min="14535" max="14535" width="18.7109375" style="1510" customWidth="1"/>
    <col min="14536" max="14536" width="2.140625" style="1510" customWidth="1"/>
    <col min="14537" max="14537" width="1.42578125" style="1510" customWidth="1"/>
    <col min="14538" max="14538" width="5.140625" style="1510" customWidth="1"/>
    <col min="14539" max="14539" width="1.7109375" style="1510" customWidth="1"/>
    <col min="14540" max="14540" width="3.42578125" style="1510" customWidth="1"/>
    <col min="14541" max="14541" width="18.7109375" style="1510" customWidth="1"/>
    <col min="14542" max="14542" width="0.85546875" style="1510" customWidth="1"/>
    <col min="14543" max="14543" width="18.7109375" style="1510" customWidth="1"/>
    <col min="14544" max="14544" width="3.7109375" style="1510" customWidth="1"/>
    <col min="14545" max="14545" width="3.140625" style="1510" customWidth="1"/>
    <col min="14546" max="14546" width="18.7109375" style="1510" customWidth="1"/>
    <col min="14547" max="14547" width="0.85546875" style="1510" customWidth="1"/>
    <col min="14548" max="14548" width="18.7109375" style="1510" customWidth="1"/>
    <col min="14549" max="14549" width="4.140625" style="1510" customWidth="1"/>
    <col min="14550" max="14550" width="3.5703125" style="1510" customWidth="1"/>
    <col min="14551" max="14551" width="18.7109375" style="1510" customWidth="1"/>
    <col min="14552" max="14552" width="0.85546875" style="1510" customWidth="1"/>
    <col min="14553" max="14553" width="18.7109375" style="1510" customWidth="1"/>
    <col min="14554" max="14554" width="3.7109375" style="1510" customWidth="1"/>
    <col min="14555" max="14555" width="3.140625" style="1510" customWidth="1"/>
    <col min="14556" max="14556" width="18.7109375" style="1510" customWidth="1"/>
    <col min="14557" max="14557" width="0.85546875" style="1510" customWidth="1"/>
    <col min="14558" max="14558" width="18.7109375" style="1510" customWidth="1"/>
    <col min="14559" max="14559" width="2.140625" style="1510" customWidth="1"/>
    <col min="14560" max="14769" width="11.42578125" style="1510"/>
    <col min="14770" max="14770" width="1.42578125" style="1510" customWidth="1"/>
    <col min="14771" max="14771" width="5.140625" style="1510" customWidth="1"/>
    <col min="14772" max="14772" width="1.7109375" style="1510" customWidth="1"/>
    <col min="14773" max="14773" width="3.42578125" style="1510" customWidth="1"/>
    <col min="14774" max="14774" width="18.7109375" style="1510" customWidth="1"/>
    <col min="14775" max="14775" width="0.85546875" style="1510" customWidth="1"/>
    <col min="14776" max="14776" width="18.7109375" style="1510" customWidth="1"/>
    <col min="14777" max="14777" width="3.7109375" style="1510" customWidth="1"/>
    <col min="14778" max="14778" width="3.140625" style="1510" customWidth="1"/>
    <col min="14779" max="14779" width="18.7109375" style="1510" customWidth="1"/>
    <col min="14780" max="14780" width="0.85546875" style="1510" customWidth="1"/>
    <col min="14781" max="14781" width="18.7109375" style="1510" customWidth="1"/>
    <col min="14782" max="14782" width="4.140625" style="1510" customWidth="1"/>
    <col min="14783" max="14783" width="3.5703125" style="1510" customWidth="1"/>
    <col min="14784" max="14784" width="18.7109375" style="1510" customWidth="1"/>
    <col min="14785" max="14785" width="0.85546875" style="1510" customWidth="1"/>
    <col min="14786" max="14786" width="18.7109375" style="1510" customWidth="1"/>
    <col min="14787" max="14787" width="3.7109375" style="1510" customWidth="1"/>
    <col min="14788" max="14788" width="3.140625" style="1510" customWidth="1"/>
    <col min="14789" max="14789" width="18.7109375" style="1510" customWidth="1"/>
    <col min="14790" max="14790" width="0.85546875" style="1510" customWidth="1"/>
    <col min="14791" max="14791" width="18.7109375" style="1510" customWidth="1"/>
    <col min="14792" max="14792" width="2.140625" style="1510" customWidth="1"/>
    <col min="14793" max="14793" width="1.42578125" style="1510" customWidth="1"/>
    <col min="14794" max="14794" width="5.140625" style="1510" customWidth="1"/>
    <col min="14795" max="14795" width="1.7109375" style="1510" customWidth="1"/>
    <col min="14796" max="14796" width="3.42578125" style="1510" customWidth="1"/>
    <col min="14797" max="14797" width="18.7109375" style="1510" customWidth="1"/>
    <col min="14798" max="14798" width="0.85546875" style="1510" customWidth="1"/>
    <col min="14799" max="14799" width="18.7109375" style="1510" customWidth="1"/>
    <col min="14800" max="14800" width="3.7109375" style="1510" customWidth="1"/>
    <col min="14801" max="14801" width="3.140625" style="1510" customWidth="1"/>
    <col min="14802" max="14802" width="18.7109375" style="1510" customWidth="1"/>
    <col min="14803" max="14803" width="0.85546875" style="1510" customWidth="1"/>
    <col min="14804" max="14804" width="18.7109375" style="1510" customWidth="1"/>
    <col min="14805" max="14805" width="4.140625" style="1510" customWidth="1"/>
    <col min="14806" max="14806" width="3.5703125" style="1510" customWidth="1"/>
    <col min="14807" max="14807" width="18.7109375" style="1510" customWidth="1"/>
    <col min="14808" max="14808" width="0.85546875" style="1510" customWidth="1"/>
    <col min="14809" max="14809" width="18.7109375" style="1510" customWidth="1"/>
    <col min="14810" max="14810" width="3.7109375" style="1510" customWidth="1"/>
    <col min="14811" max="14811" width="3.140625" style="1510" customWidth="1"/>
    <col min="14812" max="14812" width="18.7109375" style="1510" customWidth="1"/>
    <col min="14813" max="14813" width="0.85546875" style="1510" customWidth="1"/>
    <col min="14814" max="14814" width="18.7109375" style="1510" customWidth="1"/>
    <col min="14815" max="14815" width="2.140625" style="1510" customWidth="1"/>
    <col min="14816" max="15025" width="11.42578125" style="1510"/>
    <col min="15026" max="15026" width="1.42578125" style="1510" customWidth="1"/>
    <col min="15027" max="15027" width="5.140625" style="1510" customWidth="1"/>
    <col min="15028" max="15028" width="1.7109375" style="1510" customWidth="1"/>
    <col min="15029" max="15029" width="3.42578125" style="1510" customWidth="1"/>
    <col min="15030" max="15030" width="18.7109375" style="1510" customWidth="1"/>
    <col min="15031" max="15031" width="0.85546875" style="1510" customWidth="1"/>
    <col min="15032" max="15032" width="18.7109375" style="1510" customWidth="1"/>
    <col min="15033" max="15033" width="3.7109375" style="1510" customWidth="1"/>
    <col min="15034" max="15034" width="3.140625" style="1510" customWidth="1"/>
    <col min="15035" max="15035" width="18.7109375" style="1510" customWidth="1"/>
    <col min="15036" max="15036" width="0.85546875" style="1510" customWidth="1"/>
    <col min="15037" max="15037" width="18.7109375" style="1510" customWidth="1"/>
    <col min="15038" max="15038" width="4.140625" style="1510" customWidth="1"/>
    <col min="15039" max="15039" width="3.5703125" style="1510" customWidth="1"/>
    <col min="15040" max="15040" width="18.7109375" style="1510" customWidth="1"/>
    <col min="15041" max="15041" width="0.85546875" style="1510" customWidth="1"/>
    <col min="15042" max="15042" width="18.7109375" style="1510" customWidth="1"/>
    <col min="15043" max="15043" width="3.7109375" style="1510" customWidth="1"/>
    <col min="15044" max="15044" width="3.140625" style="1510" customWidth="1"/>
    <col min="15045" max="15045" width="18.7109375" style="1510" customWidth="1"/>
    <col min="15046" max="15046" width="0.85546875" style="1510" customWidth="1"/>
    <col min="15047" max="15047" width="18.7109375" style="1510" customWidth="1"/>
    <col min="15048" max="15048" width="2.140625" style="1510" customWidth="1"/>
    <col min="15049" max="15049" width="1.42578125" style="1510" customWidth="1"/>
    <col min="15050" max="15050" width="5.140625" style="1510" customWidth="1"/>
    <col min="15051" max="15051" width="1.7109375" style="1510" customWidth="1"/>
    <col min="15052" max="15052" width="3.42578125" style="1510" customWidth="1"/>
    <col min="15053" max="15053" width="18.7109375" style="1510" customWidth="1"/>
    <col min="15054" max="15054" width="0.85546875" style="1510" customWidth="1"/>
    <col min="15055" max="15055" width="18.7109375" style="1510" customWidth="1"/>
    <col min="15056" max="15056" width="3.7109375" style="1510" customWidth="1"/>
    <col min="15057" max="15057" width="3.140625" style="1510" customWidth="1"/>
    <col min="15058" max="15058" width="18.7109375" style="1510" customWidth="1"/>
    <col min="15059" max="15059" width="0.85546875" style="1510" customWidth="1"/>
    <col min="15060" max="15060" width="18.7109375" style="1510" customWidth="1"/>
    <col min="15061" max="15061" width="4.140625" style="1510" customWidth="1"/>
    <col min="15062" max="15062" width="3.5703125" style="1510" customWidth="1"/>
    <col min="15063" max="15063" width="18.7109375" style="1510" customWidth="1"/>
    <col min="15064" max="15064" width="0.85546875" style="1510" customWidth="1"/>
    <col min="15065" max="15065" width="18.7109375" style="1510" customWidth="1"/>
    <col min="15066" max="15066" width="3.7109375" style="1510" customWidth="1"/>
    <col min="15067" max="15067" width="3.140625" style="1510" customWidth="1"/>
    <col min="15068" max="15068" width="18.7109375" style="1510" customWidth="1"/>
    <col min="15069" max="15069" width="0.85546875" style="1510" customWidth="1"/>
    <col min="15070" max="15070" width="18.7109375" style="1510" customWidth="1"/>
    <col min="15071" max="15071" width="2.140625" style="1510" customWidth="1"/>
    <col min="15072" max="15281" width="11.42578125" style="1510"/>
    <col min="15282" max="15282" width="1.42578125" style="1510" customWidth="1"/>
    <col min="15283" max="15283" width="5.140625" style="1510" customWidth="1"/>
    <col min="15284" max="15284" width="1.7109375" style="1510" customWidth="1"/>
    <col min="15285" max="15285" width="3.42578125" style="1510" customWidth="1"/>
    <col min="15286" max="15286" width="18.7109375" style="1510" customWidth="1"/>
    <col min="15287" max="15287" width="0.85546875" style="1510" customWidth="1"/>
    <col min="15288" max="15288" width="18.7109375" style="1510" customWidth="1"/>
    <col min="15289" max="15289" width="3.7109375" style="1510" customWidth="1"/>
    <col min="15290" max="15290" width="3.140625" style="1510" customWidth="1"/>
    <col min="15291" max="15291" width="18.7109375" style="1510" customWidth="1"/>
    <col min="15292" max="15292" width="0.85546875" style="1510" customWidth="1"/>
    <col min="15293" max="15293" width="18.7109375" style="1510" customWidth="1"/>
    <col min="15294" max="15294" width="4.140625" style="1510" customWidth="1"/>
    <col min="15295" max="15295" width="3.5703125" style="1510" customWidth="1"/>
    <col min="15296" max="15296" width="18.7109375" style="1510" customWidth="1"/>
    <col min="15297" max="15297" width="0.85546875" style="1510" customWidth="1"/>
    <col min="15298" max="15298" width="18.7109375" style="1510" customWidth="1"/>
    <col min="15299" max="15299" width="3.7109375" style="1510" customWidth="1"/>
    <col min="15300" max="15300" width="3.140625" style="1510" customWidth="1"/>
    <col min="15301" max="15301" width="18.7109375" style="1510" customWidth="1"/>
    <col min="15302" max="15302" width="0.85546875" style="1510" customWidth="1"/>
    <col min="15303" max="15303" width="18.7109375" style="1510" customWidth="1"/>
    <col min="15304" max="15304" width="2.140625" style="1510" customWidth="1"/>
    <col min="15305" max="15305" width="1.42578125" style="1510" customWidth="1"/>
    <col min="15306" max="15306" width="5.140625" style="1510" customWidth="1"/>
    <col min="15307" max="15307" width="1.7109375" style="1510" customWidth="1"/>
    <col min="15308" max="15308" width="3.42578125" style="1510" customWidth="1"/>
    <col min="15309" max="15309" width="18.7109375" style="1510" customWidth="1"/>
    <col min="15310" max="15310" width="0.85546875" style="1510" customWidth="1"/>
    <col min="15311" max="15311" width="18.7109375" style="1510" customWidth="1"/>
    <col min="15312" max="15312" width="3.7109375" style="1510" customWidth="1"/>
    <col min="15313" max="15313" width="3.140625" style="1510" customWidth="1"/>
    <col min="15314" max="15314" width="18.7109375" style="1510" customWidth="1"/>
    <col min="15315" max="15315" width="0.85546875" style="1510" customWidth="1"/>
    <col min="15316" max="15316" width="18.7109375" style="1510" customWidth="1"/>
    <col min="15317" max="15317" width="4.140625" style="1510" customWidth="1"/>
    <col min="15318" max="15318" width="3.5703125" style="1510" customWidth="1"/>
    <col min="15319" max="15319" width="18.7109375" style="1510" customWidth="1"/>
    <col min="15320" max="15320" width="0.85546875" style="1510" customWidth="1"/>
    <col min="15321" max="15321" width="18.7109375" style="1510" customWidth="1"/>
    <col min="15322" max="15322" width="3.7109375" style="1510" customWidth="1"/>
    <col min="15323" max="15323" width="3.140625" style="1510" customWidth="1"/>
    <col min="15324" max="15324" width="18.7109375" style="1510" customWidth="1"/>
    <col min="15325" max="15325" width="0.85546875" style="1510" customWidth="1"/>
    <col min="15326" max="15326" width="18.7109375" style="1510" customWidth="1"/>
    <col min="15327" max="15327" width="2.140625" style="1510" customWidth="1"/>
    <col min="15328" max="15537" width="11.42578125" style="1510"/>
    <col min="15538" max="15538" width="1.42578125" style="1510" customWidth="1"/>
    <col min="15539" max="15539" width="5.140625" style="1510" customWidth="1"/>
    <col min="15540" max="15540" width="1.7109375" style="1510" customWidth="1"/>
    <col min="15541" max="15541" width="3.42578125" style="1510" customWidth="1"/>
    <col min="15542" max="15542" width="18.7109375" style="1510" customWidth="1"/>
    <col min="15543" max="15543" width="0.85546875" style="1510" customWidth="1"/>
    <col min="15544" max="15544" width="18.7109375" style="1510" customWidth="1"/>
    <col min="15545" max="15545" width="3.7109375" style="1510" customWidth="1"/>
    <col min="15546" max="15546" width="3.140625" style="1510" customWidth="1"/>
    <col min="15547" max="15547" width="18.7109375" style="1510" customWidth="1"/>
    <col min="15548" max="15548" width="0.85546875" style="1510" customWidth="1"/>
    <col min="15549" max="15549" width="18.7109375" style="1510" customWidth="1"/>
    <col min="15550" max="15550" width="4.140625" style="1510" customWidth="1"/>
    <col min="15551" max="15551" width="3.5703125" style="1510" customWidth="1"/>
    <col min="15552" max="15552" width="18.7109375" style="1510" customWidth="1"/>
    <col min="15553" max="15553" width="0.85546875" style="1510" customWidth="1"/>
    <col min="15554" max="15554" width="18.7109375" style="1510" customWidth="1"/>
    <col min="15555" max="15555" width="3.7109375" style="1510" customWidth="1"/>
    <col min="15556" max="15556" width="3.140625" style="1510" customWidth="1"/>
    <col min="15557" max="15557" width="18.7109375" style="1510" customWidth="1"/>
    <col min="15558" max="15558" width="0.85546875" style="1510" customWidth="1"/>
    <col min="15559" max="15559" width="18.7109375" style="1510" customWidth="1"/>
    <col min="15560" max="15560" width="2.140625" style="1510" customWidth="1"/>
    <col min="15561" max="15561" width="1.42578125" style="1510" customWidth="1"/>
    <col min="15562" max="15562" width="5.140625" style="1510" customWidth="1"/>
    <col min="15563" max="15563" width="1.7109375" style="1510" customWidth="1"/>
    <col min="15564" max="15564" width="3.42578125" style="1510" customWidth="1"/>
    <col min="15565" max="15565" width="18.7109375" style="1510" customWidth="1"/>
    <col min="15566" max="15566" width="0.85546875" style="1510" customWidth="1"/>
    <col min="15567" max="15567" width="18.7109375" style="1510" customWidth="1"/>
    <col min="15568" max="15568" width="3.7109375" style="1510" customWidth="1"/>
    <col min="15569" max="15569" width="3.140625" style="1510" customWidth="1"/>
    <col min="15570" max="15570" width="18.7109375" style="1510" customWidth="1"/>
    <col min="15571" max="15571" width="0.85546875" style="1510" customWidth="1"/>
    <col min="15572" max="15572" width="18.7109375" style="1510" customWidth="1"/>
    <col min="15573" max="15573" width="4.140625" style="1510" customWidth="1"/>
    <col min="15574" max="15574" width="3.5703125" style="1510" customWidth="1"/>
    <col min="15575" max="15575" width="18.7109375" style="1510" customWidth="1"/>
    <col min="15576" max="15576" width="0.85546875" style="1510" customWidth="1"/>
    <col min="15577" max="15577" width="18.7109375" style="1510" customWidth="1"/>
    <col min="15578" max="15578" width="3.7109375" style="1510" customWidth="1"/>
    <col min="15579" max="15579" width="3.140625" style="1510" customWidth="1"/>
    <col min="15580" max="15580" width="18.7109375" style="1510" customWidth="1"/>
    <col min="15581" max="15581" width="0.85546875" style="1510" customWidth="1"/>
    <col min="15582" max="15582" width="18.7109375" style="1510" customWidth="1"/>
    <col min="15583" max="15583" width="2.140625" style="1510" customWidth="1"/>
    <col min="15584" max="15793" width="11.42578125" style="1510"/>
    <col min="15794" max="15794" width="1.42578125" style="1510" customWidth="1"/>
    <col min="15795" max="15795" width="5.140625" style="1510" customWidth="1"/>
    <col min="15796" max="15796" width="1.7109375" style="1510" customWidth="1"/>
    <col min="15797" max="15797" width="3.42578125" style="1510" customWidth="1"/>
    <col min="15798" max="15798" width="18.7109375" style="1510" customWidth="1"/>
    <col min="15799" max="15799" width="0.85546875" style="1510" customWidth="1"/>
    <col min="15800" max="15800" width="18.7109375" style="1510" customWidth="1"/>
    <col min="15801" max="15801" width="3.7109375" style="1510" customWidth="1"/>
    <col min="15802" max="15802" width="3.140625" style="1510" customWidth="1"/>
    <col min="15803" max="15803" width="18.7109375" style="1510" customWidth="1"/>
    <col min="15804" max="15804" width="0.85546875" style="1510" customWidth="1"/>
    <col min="15805" max="15805" width="18.7109375" style="1510" customWidth="1"/>
    <col min="15806" max="15806" width="4.140625" style="1510" customWidth="1"/>
    <col min="15807" max="15807" width="3.5703125" style="1510" customWidth="1"/>
    <col min="15808" max="15808" width="18.7109375" style="1510" customWidth="1"/>
    <col min="15809" max="15809" width="0.85546875" style="1510" customWidth="1"/>
    <col min="15810" max="15810" width="18.7109375" style="1510" customWidth="1"/>
    <col min="15811" max="15811" width="3.7109375" style="1510" customWidth="1"/>
    <col min="15812" max="15812" width="3.140625" style="1510" customWidth="1"/>
    <col min="15813" max="15813" width="18.7109375" style="1510" customWidth="1"/>
    <col min="15814" max="15814" width="0.85546875" style="1510" customWidth="1"/>
    <col min="15815" max="15815" width="18.7109375" style="1510" customWidth="1"/>
    <col min="15816" max="15816" width="2.140625" style="1510" customWidth="1"/>
    <col min="15817" max="15817" width="1.42578125" style="1510" customWidth="1"/>
    <col min="15818" max="15818" width="5.140625" style="1510" customWidth="1"/>
    <col min="15819" max="15819" width="1.7109375" style="1510" customWidth="1"/>
    <col min="15820" max="15820" width="3.42578125" style="1510" customWidth="1"/>
    <col min="15821" max="15821" width="18.7109375" style="1510" customWidth="1"/>
    <col min="15822" max="15822" width="0.85546875" style="1510" customWidth="1"/>
    <col min="15823" max="15823" width="18.7109375" style="1510" customWidth="1"/>
    <col min="15824" max="15824" width="3.7109375" style="1510" customWidth="1"/>
    <col min="15825" max="15825" width="3.140625" style="1510" customWidth="1"/>
    <col min="15826" max="15826" width="18.7109375" style="1510" customWidth="1"/>
    <col min="15827" max="15827" width="0.85546875" style="1510" customWidth="1"/>
    <col min="15828" max="15828" width="18.7109375" style="1510" customWidth="1"/>
    <col min="15829" max="15829" width="4.140625" style="1510" customWidth="1"/>
    <col min="15830" max="15830" width="3.5703125" style="1510" customWidth="1"/>
    <col min="15831" max="15831" width="18.7109375" style="1510" customWidth="1"/>
    <col min="15832" max="15832" width="0.85546875" style="1510" customWidth="1"/>
    <col min="15833" max="15833" width="18.7109375" style="1510" customWidth="1"/>
    <col min="15834" max="15834" width="3.7109375" style="1510" customWidth="1"/>
    <col min="15835" max="15835" width="3.140625" style="1510" customWidth="1"/>
    <col min="15836" max="15836" width="18.7109375" style="1510" customWidth="1"/>
    <col min="15837" max="15837" width="0.85546875" style="1510" customWidth="1"/>
    <col min="15838" max="15838" width="18.7109375" style="1510" customWidth="1"/>
    <col min="15839" max="15839" width="2.140625" style="1510" customWidth="1"/>
    <col min="15840" max="16049" width="11.42578125" style="1510"/>
    <col min="16050" max="16050" width="1.42578125" style="1510" customWidth="1"/>
    <col min="16051" max="16051" width="5.140625" style="1510" customWidth="1"/>
    <col min="16052" max="16052" width="1.7109375" style="1510" customWidth="1"/>
    <col min="16053" max="16053" width="3.42578125" style="1510" customWidth="1"/>
    <col min="16054" max="16054" width="18.7109375" style="1510" customWidth="1"/>
    <col min="16055" max="16055" width="0.85546875" style="1510" customWidth="1"/>
    <col min="16056" max="16056" width="18.7109375" style="1510" customWidth="1"/>
    <col min="16057" max="16057" width="3.7109375" style="1510" customWidth="1"/>
    <col min="16058" max="16058" width="3.140625" style="1510" customWidth="1"/>
    <col min="16059" max="16059" width="18.7109375" style="1510" customWidth="1"/>
    <col min="16060" max="16060" width="0.85546875" style="1510" customWidth="1"/>
    <col min="16061" max="16061" width="18.7109375" style="1510" customWidth="1"/>
    <col min="16062" max="16062" width="4.140625" style="1510" customWidth="1"/>
    <col min="16063" max="16063" width="3.5703125" style="1510" customWidth="1"/>
    <col min="16064" max="16064" width="18.7109375" style="1510" customWidth="1"/>
    <col min="16065" max="16065" width="0.85546875" style="1510" customWidth="1"/>
    <col min="16066" max="16066" width="18.7109375" style="1510" customWidth="1"/>
    <col min="16067" max="16067" width="3.7109375" style="1510" customWidth="1"/>
    <col min="16068" max="16068" width="3.140625" style="1510" customWidth="1"/>
    <col min="16069" max="16069" width="18.7109375" style="1510" customWidth="1"/>
    <col min="16070" max="16070" width="0.85546875" style="1510" customWidth="1"/>
    <col min="16071" max="16071" width="18.7109375" style="1510" customWidth="1"/>
    <col min="16072" max="16072" width="2.140625" style="1510" customWidth="1"/>
    <col min="16073" max="16073" width="1.42578125" style="1510" customWidth="1"/>
    <col min="16074" max="16074" width="5.140625" style="1510" customWidth="1"/>
    <col min="16075" max="16075" width="1.7109375" style="1510" customWidth="1"/>
    <col min="16076" max="16076" width="3.42578125" style="1510" customWidth="1"/>
    <col min="16077" max="16077" width="18.7109375" style="1510" customWidth="1"/>
    <col min="16078" max="16078" width="0.85546875" style="1510" customWidth="1"/>
    <col min="16079" max="16079" width="18.7109375" style="1510" customWidth="1"/>
    <col min="16080" max="16080" width="3.7109375" style="1510" customWidth="1"/>
    <col min="16081" max="16081" width="3.140625" style="1510" customWidth="1"/>
    <col min="16082" max="16082" width="18.7109375" style="1510" customWidth="1"/>
    <col min="16083" max="16083" width="0.85546875" style="1510" customWidth="1"/>
    <col min="16084" max="16084" width="18.7109375" style="1510" customWidth="1"/>
    <col min="16085" max="16085" width="4.140625" style="1510" customWidth="1"/>
    <col min="16086" max="16086" width="3.5703125" style="1510" customWidth="1"/>
    <col min="16087" max="16087" width="18.7109375" style="1510" customWidth="1"/>
    <col min="16088" max="16088" width="0.85546875" style="1510" customWidth="1"/>
    <col min="16089" max="16089" width="18.7109375" style="1510" customWidth="1"/>
    <col min="16090" max="16090" width="3.7109375" style="1510" customWidth="1"/>
    <col min="16091" max="16091" width="3.140625" style="1510" customWidth="1"/>
    <col min="16092" max="16092" width="18.7109375" style="1510" customWidth="1"/>
    <col min="16093" max="16093" width="0.85546875" style="1510" customWidth="1"/>
    <col min="16094" max="16094" width="18.7109375" style="1510" customWidth="1"/>
    <col min="16095" max="16095" width="2.140625" style="1510" customWidth="1"/>
    <col min="16096" max="16384" width="11.42578125" style="1510"/>
  </cols>
  <sheetData>
    <row r="1" spans="2:53" ht="6.75" customHeight="1" thickBot="1" x14ac:dyDescent="0.25">
      <c r="BA1" s="1554"/>
    </row>
    <row r="2" spans="2:53" s="687" customFormat="1" ht="18" customHeight="1" x14ac:dyDescent="0.2">
      <c r="B2" s="4062" t="s">
        <v>640</v>
      </c>
      <c r="C2" s="4063"/>
      <c r="D2" s="4063"/>
      <c r="E2" s="4063"/>
      <c r="F2" s="4063"/>
      <c r="G2" s="4064"/>
      <c r="H2" s="4591" t="s">
        <v>1645</v>
      </c>
      <c r="I2" s="4592"/>
      <c r="J2" s="4592"/>
      <c r="K2" s="4592"/>
      <c r="L2" s="4592"/>
      <c r="M2" s="4592"/>
      <c r="N2" s="4592"/>
      <c r="O2" s="4592"/>
      <c r="P2" s="4592"/>
      <c r="Q2" s="4592"/>
      <c r="R2" s="4592"/>
      <c r="S2" s="4592"/>
      <c r="T2" s="4592"/>
      <c r="U2" s="4592"/>
      <c r="V2" s="4592"/>
      <c r="W2" s="4592"/>
      <c r="X2" s="4592"/>
      <c r="Y2" s="4592"/>
      <c r="Z2" s="4592"/>
      <c r="AA2" s="4592"/>
      <c r="AB2" s="4592"/>
      <c r="AC2" s="4592"/>
      <c r="AD2" s="4592"/>
      <c r="AE2" s="4592"/>
      <c r="AF2" s="4592"/>
      <c r="AG2" s="4592"/>
      <c r="AH2" s="4592"/>
      <c r="AI2" s="4592"/>
      <c r="AJ2" s="4592"/>
      <c r="AK2" s="4593"/>
      <c r="AL2" s="4080" t="s">
        <v>1646</v>
      </c>
      <c r="AM2" s="4081"/>
      <c r="AN2" s="4081"/>
      <c r="AO2" s="4081"/>
      <c r="AP2" s="4081"/>
      <c r="AQ2" s="4082"/>
      <c r="BA2" s="1516"/>
    </row>
    <row r="3" spans="2:53" s="687" customFormat="1" ht="18" customHeight="1" x14ac:dyDescent="0.2">
      <c r="B3" s="4065"/>
      <c r="C3" s="4066"/>
      <c r="D3" s="4066"/>
      <c r="E3" s="4066"/>
      <c r="F3" s="4066"/>
      <c r="G3" s="4067"/>
      <c r="H3" s="4594"/>
      <c r="I3" s="4595"/>
      <c r="J3" s="4595"/>
      <c r="K3" s="4595"/>
      <c r="L3" s="4595"/>
      <c r="M3" s="4595"/>
      <c r="N3" s="4595"/>
      <c r="O3" s="4595"/>
      <c r="P3" s="4595"/>
      <c r="Q3" s="4595"/>
      <c r="R3" s="4595"/>
      <c r="S3" s="4595"/>
      <c r="T3" s="4595"/>
      <c r="U3" s="4595"/>
      <c r="V3" s="4595"/>
      <c r="W3" s="4595"/>
      <c r="X3" s="4595"/>
      <c r="Y3" s="4595"/>
      <c r="Z3" s="4595"/>
      <c r="AA3" s="4595"/>
      <c r="AB3" s="4595"/>
      <c r="AC3" s="4595"/>
      <c r="AD3" s="4595"/>
      <c r="AE3" s="4595"/>
      <c r="AF3" s="4595"/>
      <c r="AG3" s="4595"/>
      <c r="AH3" s="4595"/>
      <c r="AI3" s="4595"/>
      <c r="AJ3" s="4595"/>
      <c r="AK3" s="4596"/>
      <c r="AL3" s="4083" t="s">
        <v>1647</v>
      </c>
      <c r="AM3" s="4084"/>
      <c r="AN3" s="4084"/>
      <c r="AO3" s="4084"/>
      <c r="AP3" s="4084"/>
      <c r="AQ3" s="4085"/>
      <c r="AS3" s="1722" t="s">
        <v>1648</v>
      </c>
      <c r="AT3" s="1528"/>
      <c r="AU3" s="1528"/>
      <c r="AV3" s="1528"/>
      <c r="AW3" s="1528"/>
      <c r="AX3" s="1528"/>
      <c r="BA3" s="1516"/>
    </row>
    <row r="4" spans="2:53" s="687" customFormat="1" ht="18" customHeight="1" x14ac:dyDescent="0.2">
      <c r="B4" s="4065"/>
      <c r="C4" s="4066"/>
      <c r="D4" s="4066"/>
      <c r="E4" s="4066"/>
      <c r="F4" s="4066"/>
      <c r="G4" s="4067"/>
      <c r="H4" s="4594"/>
      <c r="I4" s="4595"/>
      <c r="J4" s="4595"/>
      <c r="K4" s="4595"/>
      <c r="L4" s="4595"/>
      <c r="M4" s="4595"/>
      <c r="N4" s="4595"/>
      <c r="O4" s="4595"/>
      <c r="P4" s="4595"/>
      <c r="Q4" s="4595"/>
      <c r="R4" s="4595"/>
      <c r="S4" s="4595"/>
      <c r="T4" s="4595"/>
      <c r="U4" s="4595"/>
      <c r="V4" s="4595"/>
      <c r="W4" s="4595"/>
      <c r="X4" s="4595"/>
      <c r="Y4" s="4595"/>
      <c r="Z4" s="4595"/>
      <c r="AA4" s="4595"/>
      <c r="AB4" s="4595"/>
      <c r="AC4" s="4595"/>
      <c r="AD4" s="4595"/>
      <c r="AE4" s="4595"/>
      <c r="AF4" s="4595"/>
      <c r="AG4" s="4595"/>
      <c r="AH4" s="4595"/>
      <c r="AI4" s="4595"/>
      <c r="AJ4" s="4595"/>
      <c r="AK4" s="4596"/>
      <c r="AL4" s="4086" t="s">
        <v>1252</v>
      </c>
      <c r="AM4" s="4087"/>
      <c r="AN4" s="4087"/>
      <c r="AO4" s="4087"/>
      <c r="AP4" s="4087"/>
      <c r="AQ4" s="4088"/>
      <c r="AS4" s="1722" t="s">
        <v>1649</v>
      </c>
      <c r="AT4" s="1528"/>
      <c r="AU4" s="1528"/>
      <c r="AV4" s="1528"/>
      <c r="AW4" s="1528"/>
      <c r="AX4" s="1528"/>
      <c r="BA4" s="1516"/>
    </row>
    <row r="5" spans="2:53" s="687" customFormat="1" ht="18" customHeight="1" x14ac:dyDescent="0.3">
      <c r="B5" s="4065"/>
      <c r="C5" s="4066"/>
      <c r="D5" s="4066"/>
      <c r="E5" s="4066"/>
      <c r="F5" s="4066"/>
      <c r="G5" s="4067"/>
      <c r="H5" s="4594" t="s">
        <v>1650</v>
      </c>
      <c r="I5" s="4595"/>
      <c r="J5" s="4595"/>
      <c r="K5" s="4595"/>
      <c r="L5" s="4595"/>
      <c r="M5" s="4595"/>
      <c r="N5" s="4595"/>
      <c r="O5" s="4595"/>
      <c r="P5" s="4595"/>
      <c r="Q5" s="4595"/>
      <c r="R5" s="4595"/>
      <c r="S5" s="4595"/>
      <c r="T5" s="4595"/>
      <c r="U5" s="4595"/>
      <c r="V5" s="4595"/>
      <c r="W5" s="4595"/>
      <c r="X5" s="4595"/>
      <c r="Y5" s="4595"/>
      <c r="Z5" s="4595"/>
      <c r="AA5" s="4595"/>
      <c r="AB5" s="4595"/>
      <c r="AC5" s="4595"/>
      <c r="AD5" s="4595"/>
      <c r="AE5" s="4595"/>
      <c r="AF5" s="4595"/>
      <c r="AG5" s="4595"/>
      <c r="AH5" s="4595"/>
      <c r="AI5" s="4595"/>
      <c r="AJ5" s="4595"/>
      <c r="AK5" s="4596"/>
      <c r="AL5" s="4086" t="s">
        <v>1256</v>
      </c>
      <c r="AM5" s="4087"/>
      <c r="AN5" s="4087"/>
      <c r="AO5" s="4087"/>
      <c r="AP5" s="4087"/>
      <c r="AQ5" s="4088"/>
      <c r="AS5" s="1723" t="s">
        <v>1651</v>
      </c>
      <c r="AT5" s="1528"/>
      <c r="AU5" s="1528"/>
      <c r="AV5" s="1528"/>
      <c r="AW5" s="1528"/>
      <c r="AX5" s="1528"/>
      <c r="BA5" s="1516"/>
    </row>
    <row r="6" spans="2:53" s="687" customFormat="1" ht="18" customHeight="1" x14ac:dyDescent="0.3">
      <c r="B6" s="4068"/>
      <c r="C6" s="4069"/>
      <c r="D6" s="4069"/>
      <c r="E6" s="4069"/>
      <c r="F6" s="4069"/>
      <c r="G6" s="4070"/>
      <c r="H6" s="4092"/>
      <c r="I6" s="4093"/>
      <c r="J6" s="4093"/>
      <c r="K6" s="4093"/>
      <c r="L6" s="4093"/>
      <c r="M6" s="4093"/>
      <c r="N6" s="4093"/>
      <c r="O6" s="4093"/>
      <c r="P6" s="4093"/>
      <c r="Q6" s="4093"/>
      <c r="R6" s="4093"/>
      <c r="S6" s="4093"/>
      <c r="T6" s="4093"/>
      <c r="U6" s="4093"/>
      <c r="V6" s="4093"/>
      <c r="W6" s="4093"/>
      <c r="X6" s="4093"/>
      <c r="Y6" s="4093"/>
      <c r="Z6" s="4093"/>
      <c r="AA6" s="4093"/>
      <c r="AB6" s="4093"/>
      <c r="AC6" s="4093"/>
      <c r="AD6" s="4093"/>
      <c r="AE6" s="4093"/>
      <c r="AF6" s="4093"/>
      <c r="AG6" s="4093"/>
      <c r="AH6" s="4093"/>
      <c r="AI6" s="4093"/>
      <c r="AJ6" s="4093"/>
      <c r="AK6" s="4094"/>
      <c r="AL6" s="3577" t="s">
        <v>1259</v>
      </c>
      <c r="AM6" s="3578"/>
      <c r="AN6" s="3578"/>
      <c r="AO6" s="3578"/>
      <c r="AP6" s="3578"/>
      <c r="AQ6" s="4095"/>
      <c r="AS6" s="1723" t="s">
        <v>1652</v>
      </c>
      <c r="AT6" s="1724"/>
      <c r="AU6" s="1724"/>
      <c r="AV6" s="1724"/>
      <c r="AW6" s="1724"/>
      <c r="AX6" s="1724"/>
      <c r="BA6" s="1516"/>
    </row>
    <row r="7" spans="2:53" s="687" customFormat="1" ht="15" customHeight="1" thickBot="1" x14ac:dyDescent="0.25">
      <c r="B7" s="1539" t="s">
        <v>387</v>
      </c>
      <c r="C7" s="1540" t="str">
        <f ca="1">CELL("nomfichier")</f>
        <v>D:\Données\Copie_ancien_DD\0-UPRT.fait\1-UPRT.FR-SITE-WEB\ff-fiches-fabrications\ff-fiches-fabrication-maj-08-2020\[tranmission.des.savoirs.xlsx]Transmission des savoirs.13.03</v>
      </c>
      <c r="D7" s="1541"/>
      <c r="E7" s="1541"/>
      <c r="F7" s="1541"/>
      <c r="G7" s="1541"/>
      <c r="H7" s="1541"/>
      <c r="I7" s="1541"/>
      <c r="J7" s="1541"/>
      <c r="K7" s="1541"/>
      <c r="L7" s="1541"/>
      <c r="M7" s="1541"/>
      <c r="N7" s="1541"/>
      <c r="O7" s="1541"/>
      <c r="P7" s="1541"/>
      <c r="Q7" s="1541"/>
      <c r="R7" s="1541"/>
      <c r="S7" s="1541"/>
      <c r="T7" s="1541"/>
      <c r="U7" s="1541"/>
      <c r="V7" s="1541"/>
      <c r="W7" s="1541"/>
      <c r="X7" s="1541"/>
      <c r="Y7" s="1541"/>
      <c r="Z7" s="1541"/>
      <c r="AA7" s="1541"/>
      <c r="AB7" s="1541"/>
      <c r="AC7" s="1541"/>
      <c r="AD7" s="1541"/>
      <c r="AE7" s="1541"/>
      <c r="AF7" s="1541"/>
      <c r="AG7" s="1541"/>
      <c r="AH7" s="1541"/>
      <c r="AI7" s="1541"/>
      <c r="AJ7" s="1541"/>
      <c r="AK7" s="1541"/>
      <c r="AL7" s="1541"/>
      <c r="AM7" s="1541"/>
      <c r="AN7" s="1541"/>
      <c r="AO7" s="1541"/>
      <c r="AP7" s="1541"/>
      <c r="AQ7" s="1725"/>
      <c r="AS7" s="1603">
        <v>0</v>
      </c>
      <c r="AT7" s="1603">
        <v>0</v>
      </c>
      <c r="AU7" s="1603">
        <v>0</v>
      </c>
      <c r="AV7" s="1603">
        <v>0</v>
      </c>
      <c r="AW7" s="1603">
        <v>0</v>
      </c>
      <c r="AX7" s="1603">
        <v>0</v>
      </c>
      <c r="AY7" s="1603">
        <v>0</v>
      </c>
      <c r="AZ7" s="1603">
        <v>0</v>
      </c>
      <c r="BA7" s="1516"/>
    </row>
    <row r="8" spans="2:53" ht="15.75" x14ac:dyDescent="0.25">
      <c r="B8" s="1564"/>
      <c r="D8" s="1550"/>
      <c r="E8" s="1550"/>
      <c r="F8" s="1550"/>
      <c r="G8" s="1550"/>
      <c r="H8" s="1550"/>
      <c r="I8" s="1550"/>
      <c r="J8" s="1550"/>
      <c r="K8" s="1550"/>
      <c r="L8" s="1550"/>
      <c r="M8" s="1550"/>
      <c r="N8" s="1550"/>
      <c r="O8" s="1550"/>
      <c r="P8" s="1550"/>
      <c r="Q8" s="1550"/>
      <c r="R8" s="1550"/>
      <c r="S8" s="1550"/>
      <c r="T8" s="1550"/>
      <c r="U8" s="1550"/>
      <c r="V8" s="1550"/>
      <c r="W8" s="1550"/>
      <c r="X8" s="1550"/>
      <c r="Y8" s="1550"/>
      <c r="Z8" s="1550"/>
      <c r="AA8" s="1550"/>
      <c r="AB8" s="1550"/>
      <c r="AC8" s="1550"/>
      <c r="AD8" s="1550"/>
      <c r="AE8" s="1550"/>
      <c r="AF8" s="1550"/>
      <c r="AG8" s="1550"/>
      <c r="AH8" s="1550"/>
      <c r="AI8" s="1550"/>
      <c r="AJ8" s="1550"/>
      <c r="AK8" s="1550"/>
      <c r="AL8" s="1550"/>
      <c r="AM8" s="1550"/>
      <c r="AN8" s="1550"/>
      <c r="AO8" s="1550"/>
      <c r="AP8" s="1550"/>
      <c r="AQ8" s="1550"/>
      <c r="AS8" s="1603">
        <v>0</v>
      </c>
      <c r="AT8" s="1603">
        <v>0</v>
      </c>
      <c r="AU8" s="1603">
        <v>0</v>
      </c>
      <c r="AV8" s="1603">
        <v>0</v>
      </c>
      <c r="AW8" s="1603">
        <v>0</v>
      </c>
      <c r="AX8" s="1603">
        <v>0</v>
      </c>
      <c r="AY8" s="1603">
        <v>0</v>
      </c>
      <c r="AZ8" s="1603">
        <v>0</v>
      </c>
      <c r="BA8" s="1554"/>
    </row>
    <row r="9" spans="2:53" ht="20.100000000000001" customHeight="1" x14ac:dyDescent="0.2">
      <c r="B9" s="4574" t="s">
        <v>1653</v>
      </c>
      <c r="D9" s="4577" t="s">
        <v>1654</v>
      </c>
      <c r="E9" s="4577"/>
      <c r="F9" s="4577"/>
      <c r="G9" s="4577"/>
      <c r="H9" s="4578"/>
      <c r="I9" s="1555"/>
      <c r="J9" s="1555"/>
      <c r="K9" s="1555"/>
      <c r="L9" s="1726" t="s">
        <v>1340</v>
      </c>
      <c r="M9" s="1555"/>
      <c r="N9" s="1555"/>
      <c r="O9" s="1555"/>
      <c r="P9" s="1726" t="s">
        <v>1382</v>
      </c>
      <c r="Q9" s="1555"/>
      <c r="R9" s="1555"/>
      <c r="S9" s="1555"/>
      <c r="T9" s="1726" t="s">
        <v>1398</v>
      </c>
      <c r="U9" s="1555"/>
      <c r="V9" s="1555"/>
      <c r="W9" s="1555"/>
      <c r="X9" s="1726" t="s">
        <v>1383</v>
      </c>
      <c r="Y9" s="1555"/>
      <c r="Z9" s="1555"/>
      <c r="AA9" s="1555"/>
      <c r="AB9" s="4579" t="s">
        <v>1655</v>
      </c>
      <c r="AC9" s="4577"/>
      <c r="AD9" s="4577"/>
      <c r="AE9" s="4577"/>
      <c r="AF9" s="4577"/>
      <c r="AG9" s="4577"/>
      <c r="AH9" s="4577"/>
      <c r="AI9" s="4577"/>
      <c r="AJ9" s="4577"/>
      <c r="AK9" s="4577"/>
      <c r="AL9" s="4577"/>
      <c r="AM9" s="4577"/>
      <c r="AN9" s="4577"/>
      <c r="AO9" s="4577"/>
      <c r="AP9" s="4578"/>
      <c r="AQ9" s="1555"/>
      <c r="AS9" s="1603">
        <v>0</v>
      </c>
      <c r="AT9" s="1603">
        <v>0</v>
      </c>
      <c r="AU9" s="1603">
        <v>0</v>
      </c>
      <c r="AV9" s="1603">
        <v>0</v>
      </c>
      <c r="AW9" s="1603">
        <v>0</v>
      </c>
      <c r="AX9" s="1603">
        <v>0</v>
      </c>
      <c r="AY9" s="1603">
        <v>0</v>
      </c>
      <c r="AZ9" s="1603">
        <v>0</v>
      </c>
      <c r="BA9" s="1554"/>
    </row>
    <row r="10" spans="2:53" ht="13.5" customHeight="1" x14ac:dyDescent="0.2">
      <c r="B10" s="4575"/>
      <c r="D10" s="4586"/>
      <c r="E10" s="4586"/>
      <c r="F10" s="4586"/>
      <c r="G10" s="4586"/>
      <c r="H10" s="4587"/>
      <c r="I10" s="1559"/>
      <c r="J10" s="1560"/>
      <c r="K10" s="1559"/>
      <c r="L10" s="3994" t="s">
        <v>1656</v>
      </c>
      <c r="M10" s="1559"/>
      <c r="N10" s="1560"/>
      <c r="O10" s="1559"/>
      <c r="P10" s="3994" t="s">
        <v>1656</v>
      </c>
      <c r="Q10" s="1559"/>
      <c r="R10" s="1560"/>
      <c r="S10" s="1559"/>
      <c r="T10" s="3994" t="s">
        <v>1656</v>
      </c>
      <c r="U10" s="1559"/>
      <c r="V10" s="1560"/>
      <c r="W10" s="1559"/>
      <c r="X10" s="3994" t="s">
        <v>1656</v>
      </c>
      <c r="Y10" s="1559"/>
      <c r="Z10" s="1560"/>
      <c r="AA10" s="1559"/>
      <c r="AB10" s="4580"/>
      <c r="AC10" s="4581"/>
      <c r="AD10" s="4581"/>
      <c r="AE10" s="4581"/>
      <c r="AF10" s="4581"/>
      <c r="AG10" s="4581"/>
      <c r="AH10" s="4581"/>
      <c r="AI10" s="4581"/>
      <c r="AJ10" s="4581"/>
      <c r="AK10" s="4581"/>
      <c r="AL10" s="4581"/>
      <c r="AM10" s="4581"/>
      <c r="AN10" s="4581"/>
      <c r="AO10" s="4581"/>
      <c r="AP10" s="4582"/>
      <c r="AQ10" s="1559"/>
      <c r="AS10" s="1603">
        <v>0</v>
      </c>
      <c r="AT10" s="1603">
        <v>0</v>
      </c>
      <c r="AU10" s="1603">
        <v>0</v>
      </c>
      <c r="AV10" s="1603">
        <v>0</v>
      </c>
      <c r="AW10" s="1603">
        <v>0</v>
      </c>
      <c r="AX10" s="1603">
        <v>0</v>
      </c>
      <c r="AY10" s="1603">
        <v>0</v>
      </c>
      <c r="AZ10" s="1603">
        <v>0</v>
      </c>
      <c r="BA10" s="1554"/>
    </row>
    <row r="11" spans="2:53" ht="11.25" customHeight="1" thickBot="1" x14ac:dyDescent="0.25">
      <c r="B11" s="4576"/>
      <c r="D11" s="4588"/>
      <c r="E11" s="4588"/>
      <c r="F11" s="4588"/>
      <c r="G11" s="4588"/>
      <c r="H11" s="4589"/>
      <c r="I11" s="1555"/>
      <c r="J11" s="1555"/>
      <c r="K11" s="1555"/>
      <c r="L11" s="4590"/>
      <c r="M11" s="1555"/>
      <c r="N11" s="1555"/>
      <c r="O11" s="1555"/>
      <c r="P11" s="4590"/>
      <c r="Q11" s="1555"/>
      <c r="R11" s="1555"/>
      <c r="S11" s="1555"/>
      <c r="T11" s="4590"/>
      <c r="U11" s="1555"/>
      <c r="V11" s="1555"/>
      <c r="W11" s="1555"/>
      <c r="X11" s="4590"/>
      <c r="Y11" s="1555"/>
      <c r="Z11" s="1555"/>
      <c r="AA11" s="1555"/>
      <c r="AB11" s="4583"/>
      <c r="AC11" s="4584"/>
      <c r="AD11" s="4584"/>
      <c r="AE11" s="4584"/>
      <c r="AF11" s="4584"/>
      <c r="AG11" s="4584"/>
      <c r="AH11" s="4584"/>
      <c r="AI11" s="4584"/>
      <c r="AJ11" s="4584"/>
      <c r="AK11" s="4584"/>
      <c r="AL11" s="4584"/>
      <c r="AM11" s="4584"/>
      <c r="AN11" s="4584"/>
      <c r="AO11" s="4584"/>
      <c r="AP11" s="4585"/>
      <c r="AQ11" s="1555"/>
      <c r="AS11" s="1603">
        <v>0</v>
      </c>
      <c r="AT11" s="1603">
        <v>0</v>
      </c>
      <c r="AU11" s="1603">
        <v>0</v>
      </c>
      <c r="AV11" s="1603">
        <v>0</v>
      </c>
      <c r="AW11" s="1603">
        <v>0</v>
      </c>
      <c r="AX11" s="1603">
        <v>0</v>
      </c>
      <c r="AY11" s="1603">
        <v>0</v>
      </c>
      <c r="AZ11" s="1603">
        <v>0</v>
      </c>
      <c r="BA11" s="1554"/>
    </row>
    <row r="12" spans="2:53" ht="19.5" customHeight="1" thickTop="1" x14ac:dyDescent="0.25">
      <c r="B12" s="1564"/>
      <c r="D12" s="1727"/>
      <c r="E12" s="1728"/>
      <c r="F12" s="1728"/>
      <c r="G12" s="1728"/>
      <c r="H12" s="1555"/>
      <c r="I12" s="1566"/>
      <c r="J12" s="1566"/>
      <c r="K12" s="1566"/>
      <c r="L12" s="1550"/>
      <c r="M12" s="1566"/>
      <c r="N12" s="1566"/>
      <c r="O12" s="1566"/>
      <c r="P12" s="1550"/>
      <c r="Q12" s="1566"/>
      <c r="R12" s="1566"/>
      <c r="S12" s="1566"/>
      <c r="T12" s="1550"/>
      <c r="U12" s="1566"/>
      <c r="V12" s="1566"/>
      <c r="W12" s="1566"/>
      <c r="X12" s="1727"/>
      <c r="Y12" s="1566"/>
      <c r="Z12" s="1566"/>
      <c r="AA12" s="1566"/>
      <c r="AB12" s="1729"/>
      <c r="AC12" s="1566"/>
      <c r="AD12" s="1566"/>
      <c r="AE12" s="1566"/>
      <c r="AF12" s="1730"/>
      <c r="AG12" s="1550"/>
      <c r="AH12" s="1566"/>
      <c r="AI12" s="1566"/>
      <c r="AJ12" s="1566"/>
      <c r="AK12" s="1730"/>
      <c r="AL12" s="1550"/>
      <c r="AM12" s="1550"/>
      <c r="AN12" s="1550"/>
      <c r="AO12" s="1550"/>
      <c r="AP12" s="1550"/>
      <c r="AQ12" s="1566"/>
      <c r="AS12" s="1603">
        <v>0</v>
      </c>
      <c r="AT12" s="1603">
        <v>0</v>
      </c>
      <c r="AU12" s="1603">
        <v>0</v>
      </c>
      <c r="AV12" s="1603">
        <v>0</v>
      </c>
      <c r="AW12" s="1603">
        <v>0</v>
      </c>
      <c r="AX12" s="1603">
        <v>0</v>
      </c>
      <c r="AY12" s="1603">
        <v>0</v>
      </c>
      <c r="AZ12" s="1603">
        <v>0</v>
      </c>
      <c r="BA12" s="1554"/>
    </row>
    <row r="13" spans="2:53" ht="9.9499999999999993" customHeight="1" x14ac:dyDescent="0.2">
      <c r="B13" s="3878">
        <v>1</v>
      </c>
      <c r="D13" s="4564" t="s">
        <v>1267</v>
      </c>
      <c r="E13" s="4565"/>
      <c r="F13" s="4565"/>
      <c r="G13" s="4565"/>
      <c r="H13" s="4566"/>
      <c r="I13" s="1555"/>
      <c r="J13" s="1555"/>
      <c r="K13" s="1555"/>
      <c r="L13" s="4024" t="s">
        <v>1657</v>
      </c>
      <c r="M13" s="1555"/>
      <c r="N13" s="1555"/>
      <c r="O13" s="1555"/>
      <c r="P13" s="3956" t="s">
        <v>1658</v>
      </c>
      <c r="Q13" s="1555"/>
      <c r="R13" s="1555"/>
      <c r="S13" s="1555"/>
      <c r="T13" s="3941" t="s">
        <v>1659</v>
      </c>
      <c r="U13" s="1555"/>
      <c r="V13" s="1555"/>
      <c r="W13" s="1555"/>
      <c r="X13" s="4561" t="s">
        <v>1660</v>
      </c>
      <c r="Y13" s="1555"/>
      <c r="Z13" s="1555"/>
      <c r="AA13" s="1555"/>
      <c r="AB13" s="4498" t="s">
        <v>1590</v>
      </c>
      <c r="AC13" s="1555"/>
      <c r="AD13" s="1555"/>
      <c r="AE13" s="1555"/>
      <c r="AF13" s="4427">
        <v>1</v>
      </c>
      <c r="AG13" s="4498" t="s">
        <v>1661</v>
      </c>
      <c r="AH13" s="1555"/>
      <c r="AI13" s="1555"/>
      <c r="AJ13" s="1555"/>
      <c r="AK13" s="4427">
        <v>4</v>
      </c>
      <c r="AL13" s="4555" t="s">
        <v>1662</v>
      </c>
      <c r="AM13" s="4555"/>
      <c r="AN13" s="4555"/>
      <c r="AO13" s="4555"/>
      <c r="AP13" s="4556"/>
      <c r="AQ13" s="1555"/>
      <c r="AS13" s="1603">
        <v>0</v>
      </c>
      <c r="AT13" s="1603">
        <v>0</v>
      </c>
      <c r="AU13" s="1603">
        <v>0</v>
      </c>
      <c r="AV13" s="1603">
        <v>0</v>
      </c>
      <c r="AW13" s="1603">
        <v>0</v>
      </c>
      <c r="AX13" s="1603">
        <v>0</v>
      </c>
      <c r="AY13" s="1603">
        <v>0</v>
      </c>
      <c r="AZ13" s="1603">
        <v>0</v>
      </c>
      <c r="BA13" s="1554"/>
    </row>
    <row r="14" spans="2:53" ht="5.0999999999999996" customHeight="1" x14ac:dyDescent="0.2">
      <c r="B14" s="3879"/>
      <c r="D14" s="4567"/>
      <c r="E14" s="4568"/>
      <c r="F14" s="4568"/>
      <c r="G14" s="4568"/>
      <c r="H14" s="4569"/>
      <c r="I14" s="1559"/>
      <c r="J14" s="1560"/>
      <c r="K14" s="1559"/>
      <c r="L14" s="4025"/>
      <c r="M14" s="1559"/>
      <c r="N14" s="1560"/>
      <c r="O14" s="1559"/>
      <c r="P14" s="3957"/>
      <c r="Q14" s="1559"/>
      <c r="R14" s="1560"/>
      <c r="S14" s="1559"/>
      <c r="T14" s="3942"/>
      <c r="U14" s="1559"/>
      <c r="V14" s="1560"/>
      <c r="W14" s="1559"/>
      <c r="X14" s="4562"/>
      <c r="Y14" s="1559"/>
      <c r="Z14" s="1560"/>
      <c r="AA14" s="1559"/>
      <c r="AB14" s="4499"/>
      <c r="AC14" s="1559"/>
      <c r="AD14" s="1560"/>
      <c r="AE14" s="1559"/>
      <c r="AF14" s="4428"/>
      <c r="AG14" s="4499"/>
      <c r="AH14" s="1559"/>
      <c r="AI14" s="1560"/>
      <c r="AJ14" s="1559"/>
      <c r="AK14" s="4428"/>
      <c r="AL14" s="4557"/>
      <c r="AM14" s="4557"/>
      <c r="AN14" s="4557"/>
      <c r="AO14" s="4557"/>
      <c r="AP14" s="4558"/>
      <c r="AQ14" s="1559"/>
      <c r="AS14" s="1603">
        <v>0</v>
      </c>
      <c r="AT14" s="1603">
        <v>0</v>
      </c>
      <c r="AU14" s="1603">
        <v>0</v>
      </c>
      <c r="AV14" s="1603">
        <v>0</v>
      </c>
      <c r="AW14" s="1603">
        <v>0</v>
      </c>
      <c r="AX14" s="1603">
        <v>0</v>
      </c>
      <c r="AY14" s="1603">
        <v>0</v>
      </c>
      <c r="AZ14" s="1603">
        <v>0</v>
      </c>
      <c r="BA14" s="1554"/>
    </row>
    <row r="15" spans="2:53" ht="9.9499999999999993" customHeight="1" thickBot="1" x14ac:dyDescent="0.25">
      <c r="B15" s="3880"/>
      <c r="D15" s="4570"/>
      <c r="E15" s="4571"/>
      <c r="F15" s="4571"/>
      <c r="G15" s="4571"/>
      <c r="H15" s="4572"/>
      <c r="I15" s="1555"/>
      <c r="J15" s="1555"/>
      <c r="K15" s="1555"/>
      <c r="L15" s="4573"/>
      <c r="M15" s="1555"/>
      <c r="N15" s="1555"/>
      <c r="O15" s="1555"/>
      <c r="P15" s="3958"/>
      <c r="Q15" s="1555"/>
      <c r="R15" s="1555"/>
      <c r="S15" s="1555"/>
      <c r="T15" s="3943"/>
      <c r="U15" s="1555"/>
      <c r="V15" s="1555"/>
      <c r="W15" s="1555"/>
      <c r="X15" s="4563"/>
      <c r="Y15" s="1555"/>
      <c r="Z15" s="1555"/>
      <c r="AA15" s="1555"/>
      <c r="AB15" s="4500"/>
      <c r="AC15" s="1555"/>
      <c r="AD15" s="1555"/>
      <c r="AE15" s="1555"/>
      <c r="AF15" s="4429"/>
      <c r="AG15" s="4500"/>
      <c r="AH15" s="1555"/>
      <c r="AI15" s="1555"/>
      <c r="AJ15" s="1555"/>
      <c r="AK15" s="4429"/>
      <c r="AL15" s="4559"/>
      <c r="AM15" s="4559"/>
      <c r="AN15" s="4559"/>
      <c r="AO15" s="4559"/>
      <c r="AP15" s="4560"/>
      <c r="AQ15" s="1555"/>
      <c r="AS15" s="1603">
        <v>0</v>
      </c>
      <c r="AT15" s="1603">
        <v>0</v>
      </c>
      <c r="AU15" s="1603">
        <v>0</v>
      </c>
      <c r="AV15" s="1603">
        <v>0</v>
      </c>
      <c r="AW15" s="1603">
        <v>0</v>
      </c>
      <c r="AX15" s="1603">
        <v>0</v>
      </c>
      <c r="AY15" s="1603">
        <v>0</v>
      </c>
      <c r="AZ15" s="1603">
        <v>0</v>
      </c>
      <c r="BA15" s="1554"/>
    </row>
    <row r="16" spans="2:53" ht="9.9499999999999993" customHeight="1" x14ac:dyDescent="0.25">
      <c r="B16" s="1564"/>
      <c r="D16" s="1731"/>
      <c r="E16" s="1732"/>
      <c r="F16" s="1733"/>
      <c r="G16" s="1733"/>
      <c r="H16" s="1572"/>
      <c r="I16" s="1566"/>
      <c r="J16" s="1566"/>
      <c r="K16" s="1566"/>
      <c r="L16" s="1569"/>
      <c r="M16" s="1566"/>
      <c r="N16" s="1566"/>
      <c r="O16" s="1566"/>
      <c r="P16" s="1567"/>
      <c r="Q16" s="1566"/>
      <c r="R16" s="1566"/>
      <c r="S16" s="1566"/>
      <c r="T16" s="1565"/>
      <c r="U16" s="1566"/>
      <c r="V16" s="1566"/>
      <c r="W16" s="1566"/>
      <c r="X16" s="1568"/>
      <c r="Y16" s="1566"/>
      <c r="Z16" s="1566"/>
      <c r="AA16" s="1566"/>
      <c r="AB16" s="1729"/>
      <c r="AC16" s="1566"/>
      <c r="AD16" s="1566"/>
      <c r="AE16" s="1566"/>
      <c r="AF16" s="1734"/>
      <c r="AG16" s="1735"/>
      <c r="AH16" s="1566"/>
      <c r="AI16" s="1566"/>
      <c r="AJ16" s="1566"/>
      <c r="AK16" s="1736"/>
      <c r="AL16" s="1735"/>
      <c r="AM16" s="1735"/>
      <c r="AN16" s="1735"/>
      <c r="AO16" s="1735"/>
      <c r="AP16" s="1737"/>
      <c r="AQ16" s="1566"/>
      <c r="AS16" s="1603">
        <v>0</v>
      </c>
      <c r="AT16" s="1603">
        <v>0</v>
      </c>
      <c r="AU16" s="1603">
        <v>0</v>
      </c>
      <c r="AV16" s="1603">
        <v>0</v>
      </c>
      <c r="AW16" s="1603">
        <v>0</v>
      </c>
      <c r="AX16" s="1603">
        <v>0</v>
      </c>
      <c r="AY16" s="1603">
        <v>0</v>
      </c>
      <c r="AZ16" s="1603">
        <v>0</v>
      </c>
      <c r="BA16" s="1554"/>
    </row>
    <row r="17" spans="2:53" ht="9.9499999999999993" customHeight="1" x14ac:dyDescent="0.2">
      <c r="B17" s="3878">
        <v>2</v>
      </c>
      <c r="D17" s="4501" t="s">
        <v>1663</v>
      </c>
      <c r="E17" s="4502"/>
      <c r="F17" s="4502"/>
      <c r="G17" s="4502"/>
      <c r="H17" s="4503"/>
      <c r="I17" s="1738"/>
      <c r="J17" s="1555"/>
      <c r="K17" s="1555"/>
      <c r="L17" s="4212" t="s">
        <v>1664</v>
      </c>
      <c r="M17" s="1738"/>
      <c r="N17" s="1555"/>
      <c r="O17" s="1555"/>
      <c r="P17" s="3956" t="s">
        <v>1665</v>
      </c>
      <c r="Q17" s="1738"/>
      <c r="R17" s="1555"/>
      <c r="S17" s="1555"/>
      <c r="T17" s="3941" t="s">
        <v>1665</v>
      </c>
      <c r="U17" s="1738"/>
      <c r="V17" s="1555"/>
      <c r="W17" s="1555"/>
      <c r="X17" s="4224" t="s">
        <v>1666</v>
      </c>
      <c r="Y17" s="1738"/>
      <c r="Z17" s="1555"/>
      <c r="AA17" s="1555"/>
      <c r="AB17" s="4288" t="s">
        <v>1598</v>
      </c>
      <c r="AC17" s="1738"/>
      <c r="AD17" s="1555"/>
      <c r="AE17" s="1555"/>
      <c r="AF17" s="4436"/>
      <c r="AG17" s="4215" t="s">
        <v>1371</v>
      </c>
      <c r="AH17" s="1738"/>
      <c r="AI17" s="1555"/>
      <c r="AJ17" s="1555"/>
      <c r="AK17" s="4531"/>
      <c r="AL17" s="4549" t="s">
        <v>1667</v>
      </c>
      <c r="AM17" s="4549"/>
      <c r="AN17" s="4549"/>
      <c r="AO17" s="4549"/>
      <c r="AP17" s="4550"/>
      <c r="AQ17" s="1555"/>
      <c r="AS17" s="1603">
        <v>0</v>
      </c>
      <c r="AT17" s="1603">
        <v>0</v>
      </c>
      <c r="AU17" s="1603">
        <v>0</v>
      </c>
      <c r="AV17" s="1603">
        <v>0</v>
      </c>
      <c r="AW17" s="1603">
        <v>0</v>
      </c>
      <c r="AX17" s="1603">
        <v>0</v>
      </c>
      <c r="AY17" s="1603">
        <v>0</v>
      </c>
      <c r="AZ17" s="1603">
        <v>0</v>
      </c>
      <c r="BA17" s="1554"/>
    </row>
    <row r="18" spans="2:53" ht="5.0999999999999996" customHeight="1" x14ac:dyDescent="0.2">
      <c r="B18" s="3879"/>
      <c r="D18" s="4504"/>
      <c r="E18" s="4505"/>
      <c r="F18" s="4505"/>
      <c r="G18" s="4505"/>
      <c r="H18" s="4506"/>
      <c r="I18" s="1559"/>
      <c r="J18" s="1560"/>
      <c r="K18" s="1559"/>
      <c r="L18" s="4213"/>
      <c r="M18" s="1559"/>
      <c r="N18" s="1560"/>
      <c r="O18" s="1559"/>
      <c r="P18" s="3957"/>
      <c r="Q18" s="1559"/>
      <c r="R18" s="1560"/>
      <c r="S18" s="1559"/>
      <c r="T18" s="3942"/>
      <c r="U18" s="1559"/>
      <c r="V18" s="1560"/>
      <c r="W18" s="1559"/>
      <c r="X18" s="4225"/>
      <c r="Y18" s="1559"/>
      <c r="Z18" s="1560"/>
      <c r="AA18" s="1559"/>
      <c r="AB18" s="4289"/>
      <c r="AC18" s="1559"/>
      <c r="AD18" s="1560"/>
      <c r="AE18" s="1559"/>
      <c r="AF18" s="4436"/>
      <c r="AG18" s="4216"/>
      <c r="AH18" s="1559"/>
      <c r="AI18" s="1560"/>
      <c r="AJ18" s="1559"/>
      <c r="AK18" s="4532"/>
      <c r="AL18" s="4551"/>
      <c r="AM18" s="4551"/>
      <c r="AN18" s="4551"/>
      <c r="AO18" s="4551"/>
      <c r="AP18" s="4552"/>
      <c r="AQ18" s="1559"/>
      <c r="AS18" s="1603">
        <v>0</v>
      </c>
      <c r="AT18" s="1603">
        <v>0</v>
      </c>
      <c r="AU18" s="1603">
        <v>0</v>
      </c>
      <c r="AV18" s="1603">
        <v>0</v>
      </c>
      <c r="AW18" s="1603">
        <v>0</v>
      </c>
      <c r="AX18" s="1603">
        <v>0</v>
      </c>
      <c r="AY18" s="1603">
        <v>0</v>
      </c>
      <c r="AZ18" s="1603">
        <v>0</v>
      </c>
      <c r="BA18" s="1554"/>
    </row>
    <row r="19" spans="2:53" ht="9.9499999999999993" customHeight="1" thickBot="1" x14ac:dyDescent="0.25">
      <c r="B19" s="3880"/>
      <c r="D19" s="4507"/>
      <c r="E19" s="4508"/>
      <c r="F19" s="4508"/>
      <c r="G19" s="4508"/>
      <c r="H19" s="4509"/>
      <c r="I19" s="1555"/>
      <c r="J19" s="1555"/>
      <c r="K19" s="1555"/>
      <c r="L19" s="4214"/>
      <c r="M19" s="1555"/>
      <c r="N19" s="1555"/>
      <c r="O19" s="1555"/>
      <c r="P19" s="3958"/>
      <c r="Q19" s="1555"/>
      <c r="R19" s="1555"/>
      <c r="S19" s="1555"/>
      <c r="T19" s="3943"/>
      <c r="U19" s="1555"/>
      <c r="V19" s="1555"/>
      <c r="W19" s="1555"/>
      <c r="X19" s="4226"/>
      <c r="Y19" s="1555"/>
      <c r="Z19" s="1555"/>
      <c r="AA19" s="1555"/>
      <c r="AB19" s="4290"/>
      <c r="AC19" s="1555"/>
      <c r="AD19" s="1555"/>
      <c r="AE19" s="1555"/>
      <c r="AF19" s="4436"/>
      <c r="AG19" s="4217"/>
      <c r="AH19" s="1555"/>
      <c r="AI19" s="1555"/>
      <c r="AJ19" s="1555"/>
      <c r="AK19" s="4533"/>
      <c r="AL19" s="4553"/>
      <c r="AM19" s="4553"/>
      <c r="AN19" s="4553"/>
      <c r="AO19" s="4553"/>
      <c r="AP19" s="4554"/>
      <c r="AQ19" s="1555"/>
      <c r="AS19" s="1603">
        <v>0</v>
      </c>
      <c r="AT19" s="1603">
        <v>0</v>
      </c>
      <c r="AU19" s="1603">
        <v>0</v>
      </c>
      <c r="AV19" s="1603">
        <v>0</v>
      </c>
      <c r="AW19" s="1603">
        <v>0</v>
      </c>
      <c r="AX19" s="1603">
        <v>0</v>
      </c>
      <c r="AY19" s="1603">
        <v>0</v>
      </c>
      <c r="AZ19" s="1603">
        <v>0</v>
      </c>
      <c r="BA19" s="1554"/>
    </row>
    <row r="20" spans="2:53" ht="9.9499999999999993" customHeight="1" x14ac:dyDescent="0.25">
      <c r="B20" s="1564"/>
      <c r="D20" s="1735"/>
      <c r="E20" s="1740"/>
      <c r="F20" s="1741"/>
      <c r="G20" s="1741"/>
      <c r="H20" s="1737"/>
      <c r="I20" s="1566"/>
      <c r="J20" s="1566"/>
      <c r="K20" s="1566"/>
      <c r="L20" s="1569"/>
      <c r="M20" s="1566"/>
      <c r="N20" s="1566"/>
      <c r="O20" s="1566"/>
      <c r="P20" s="1567"/>
      <c r="Q20" s="1566"/>
      <c r="R20" s="1566"/>
      <c r="S20" s="1566"/>
      <c r="T20" s="1565"/>
      <c r="U20" s="1566"/>
      <c r="V20" s="1566"/>
      <c r="W20" s="1566"/>
      <c r="X20" s="1567"/>
      <c r="Y20" s="1566"/>
      <c r="Z20" s="1566"/>
      <c r="AA20" s="1566"/>
      <c r="AB20"/>
      <c r="AC20" s="1566"/>
      <c r="AD20" s="1566"/>
      <c r="AE20" s="1566"/>
      <c r="AF20" s="1742"/>
      <c r="AG20" s="1743"/>
      <c r="AH20" s="1566"/>
      <c r="AI20" s="1566"/>
      <c r="AJ20" s="1566"/>
      <c r="AQ20" s="1566"/>
      <c r="AS20" s="1603">
        <v>0</v>
      </c>
      <c r="AT20" s="1603">
        <v>0</v>
      </c>
      <c r="AU20" s="1603">
        <v>0</v>
      </c>
      <c r="AV20" s="1603">
        <v>0</v>
      </c>
      <c r="AW20" s="1603">
        <v>0</v>
      </c>
      <c r="AX20" s="1603">
        <v>0</v>
      </c>
      <c r="AY20" s="1603">
        <v>0</v>
      </c>
      <c r="AZ20" s="1603">
        <v>0</v>
      </c>
      <c r="BA20" s="1554"/>
    </row>
    <row r="21" spans="2:53" ht="9.9499999999999993" customHeight="1" x14ac:dyDescent="0.2">
      <c r="B21" s="3878">
        <v>3</v>
      </c>
      <c r="D21" s="4501" t="s">
        <v>1668</v>
      </c>
      <c r="E21" s="4502"/>
      <c r="F21" s="4502"/>
      <c r="G21" s="4502"/>
      <c r="H21" s="4503"/>
      <c r="I21" s="1738"/>
      <c r="J21" s="1555"/>
      <c r="K21" s="1555"/>
      <c r="L21" s="4212" t="s">
        <v>1669</v>
      </c>
      <c r="M21" s="1738"/>
      <c r="N21" s="1555"/>
      <c r="O21" s="1555"/>
      <c r="P21" s="4221" t="s">
        <v>1670</v>
      </c>
      <c r="Q21" s="1738"/>
      <c r="R21" s="1555"/>
      <c r="S21" s="1555"/>
      <c r="T21" s="4218" t="s">
        <v>1671</v>
      </c>
      <c r="U21" s="1738"/>
      <c r="V21" s="1555"/>
      <c r="W21" s="1555"/>
      <c r="X21" s="4224" t="s">
        <v>1672</v>
      </c>
      <c r="Y21" s="1738"/>
      <c r="Z21" s="1555"/>
      <c r="AA21" s="1555"/>
      <c r="AB21" s="4288" t="s">
        <v>1591</v>
      </c>
      <c r="AC21" s="1738"/>
      <c r="AD21" s="1555"/>
      <c r="AE21" s="1555"/>
      <c r="AF21" s="4436"/>
      <c r="AG21" s="4528" t="s">
        <v>1372</v>
      </c>
      <c r="AH21" s="1738"/>
      <c r="AI21" s="1555"/>
      <c r="AJ21" s="1555"/>
      <c r="AK21" s="4531"/>
      <c r="AL21" s="4534" t="s">
        <v>1673</v>
      </c>
      <c r="AM21" s="4534"/>
      <c r="AN21" s="4534"/>
      <c r="AO21" s="4534"/>
      <c r="AP21" s="4535"/>
      <c r="AQ21" s="1555"/>
      <c r="AS21" s="1603">
        <v>0</v>
      </c>
      <c r="AT21" s="1603">
        <v>0</v>
      </c>
      <c r="AU21" s="1603">
        <v>0</v>
      </c>
      <c r="AV21" s="1603">
        <v>0</v>
      </c>
      <c r="AW21" s="1603">
        <v>0</v>
      </c>
      <c r="AX21" s="1603">
        <v>0</v>
      </c>
      <c r="AY21" s="1603">
        <v>0</v>
      </c>
      <c r="AZ21" s="1603">
        <v>0</v>
      </c>
      <c r="BA21" s="1554"/>
    </row>
    <row r="22" spans="2:53" ht="5.0999999999999996" customHeight="1" x14ac:dyDescent="0.2">
      <c r="B22" s="3879"/>
      <c r="D22" s="4504"/>
      <c r="E22" s="4505"/>
      <c r="F22" s="4505"/>
      <c r="G22" s="4505"/>
      <c r="H22" s="4506"/>
      <c r="I22" s="1559"/>
      <c r="J22" s="1560"/>
      <c r="K22" s="1559"/>
      <c r="L22" s="4213"/>
      <c r="M22" s="1559"/>
      <c r="N22" s="1560"/>
      <c r="O22" s="1559"/>
      <c r="P22" s="4222"/>
      <c r="Q22" s="1559"/>
      <c r="R22" s="1560"/>
      <c r="S22" s="1559"/>
      <c r="T22" s="4219"/>
      <c r="U22" s="1559"/>
      <c r="V22" s="1560"/>
      <c r="W22" s="1559"/>
      <c r="X22" s="4225"/>
      <c r="Y22" s="1559"/>
      <c r="Z22" s="1560"/>
      <c r="AA22" s="1559"/>
      <c r="AB22" s="4289"/>
      <c r="AC22" s="1559"/>
      <c r="AD22" s="1560"/>
      <c r="AE22" s="1559"/>
      <c r="AF22" s="4436"/>
      <c r="AG22" s="4529"/>
      <c r="AH22" s="1559"/>
      <c r="AI22" s="1560"/>
      <c r="AJ22" s="1559"/>
      <c r="AK22" s="4532"/>
      <c r="AL22" s="4536"/>
      <c r="AM22" s="4536"/>
      <c r="AN22" s="4536"/>
      <c r="AO22" s="4536"/>
      <c r="AP22" s="4537"/>
      <c r="AQ22" s="1559"/>
      <c r="AS22" s="1603">
        <v>0</v>
      </c>
      <c r="AT22" s="1603">
        <v>0</v>
      </c>
      <c r="AU22" s="1603">
        <v>0</v>
      </c>
      <c r="AV22" s="1603">
        <v>0</v>
      </c>
      <c r="AW22" s="1603">
        <v>0</v>
      </c>
      <c r="AX22" s="1603">
        <v>0</v>
      </c>
      <c r="AY22" s="1603">
        <v>0</v>
      </c>
      <c r="AZ22" s="1603">
        <v>0</v>
      </c>
      <c r="BA22" s="1554"/>
    </row>
    <row r="23" spans="2:53" ht="9.9499999999999993" customHeight="1" thickBot="1" x14ac:dyDescent="0.25">
      <c r="B23" s="3880"/>
      <c r="D23" s="4507"/>
      <c r="E23" s="4508"/>
      <c r="F23" s="4508"/>
      <c r="G23" s="4508"/>
      <c r="H23" s="4509"/>
      <c r="I23" s="1555"/>
      <c r="J23" s="1555"/>
      <c r="K23" s="1555"/>
      <c r="L23" s="4214"/>
      <c r="M23" s="1555"/>
      <c r="N23" s="1555"/>
      <c r="O23" s="1555"/>
      <c r="P23" s="4223"/>
      <c r="Q23" s="1555"/>
      <c r="R23" s="1555"/>
      <c r="S23" s="1555"/>
      <c r="T23" s="4220"/>
      <c r="U23" s="1555"/>
      <c r="V23" s="1555"/>
      <c r="W23" s="1555"/>
      <c r="X23" s="4226"/>
      <c r="Y23" s="1555"/>
      <c r="Z23" s="1555"/>
      <c r="AA23" s="1555"/>
      <c r="AB23" s="4290"/>
      <c r="AC23" s="1555"/>
      <c r="AD23" s="1555"/>
      <c r="AE23" s="1555"/>
      <c r="AF23" s="4436"/>
      <c r="AG23" s="4530"/>
      <c r="AH23" s="1555"/>
      <c r="AI23" s="1555"/>
      <c r="AJ23" s="1555"/>
      <c r="AK23" s="4533"/>
      <c r="AL23" s="4538"/>
      <c r="AM23" s="4538"/>
      <c r="AN23" s="4538"/>
      <c r="AO23" s="4538"/>
      <c r="AP23" s="4539"/>
      <c r="AQ23" s="1555"/>
      <c r="AS23" s="1603">
        <v>0</v>
      </c>
      <c r="AT23" s="1603">
        <v>0</v>
      </c>
      <c r="AU23" s="1603">
        <v>0</v>
      </c>
      <c r="AV23" s="1603">
        <v>0</v>
      </c>
      <c r="AW23" s="1603">
        <v>0</v>
      </c>
      <c r="AX23" s="1603">
        <v>0</v>
      </c>
      <c r="AY23" s="1603">
        <v>0</v>
      </c>
      <c r="AZ23" s="1603">
        <v>0</v>
      </c>
      <c r="BA23" s="1554"/>
    </row>
    <row r="24" spans="2:53" ht="9.9499999999999993" customHeight="1" x14ac:dyDescent="0.25">
      <c r="B24" s="1564"/>
      <c r="D24" s="1735"/>
      <c r="E24" s="1740"/>
      <c r="F24" s="1741"/>
      <c r="G24" s="1741"/>
      <c r="H24" s="1737"/>
      <c r="I24" s="1566"/>
      <c r="J24" s="1566"/>
      <c r="K24" s="1566"/>
      <c r="L24" s="1569"/>
      <c r="M24" s="1566"/>
      <c r="N24" s="1566"/>
      <c r="O24" s="1566"/>
      <c r="P24" s="1567"/>
      <c r="Q24" s="1566"/>
      <c r="R24" s="1566"/>
      <c r="S24" s="1566"/>
      <c r="T24" s="1565"/>
      <c r="U24" s="1566"/>
      <c r="V24" s="1566"/>
      <c r="W24" s="1566"/>
      <c r="X24" s="1567"/>
      <c r="Y24" s="1566"/>
      <c r="Z24" s="1566"/>
      <c r="AA24" s="1566"/>
      <c r="AB24" s="1744"/>
      <c r="AC24" s="1566"/>
      <c r="AD24" s="1566"/>
      <c r="AE24" s="1566"/>
      <c r="AF24" s="1742"/>
      <c r="AG24" s="1743"/>
      <c r="AH24" s="1566"/>
      <c r="AI24" s="1566"/>
      <c r="AJ24" s="1566"/>
      <c r="AQ24" s="1566"/>
      <c r="AS24" s="1603">
        <v>0</v>
      </c>
      <c r="AT24" s="1603">
        <v>0</v>
      </c>
      <c r="AU24" s="1603">
        <v>0</v>
      </c>
      <c r="AV24" s="1603">
        <v>0</v>
      </c>
      <c r="AW24" s="1603">
        <v>0</v>
      </c>
      <c r="AX24" s="1603">
        <v>0</v>
      </c>
      <c r="AY24" s="1603">
        <v>0</v>
      </c>
      <c r="AZ24" s="1603">
        <v>0</v>
      </c>
      <c r="BA24" s="1554"/>
    </row>
    <row r="25" spans="2:53" ht="9.9499999999999993" customHeight="1" x14ac:dyDescent="0.2">
      <c r="B25" s="3878">
        <v>4</v>
      </c>
      <c r="D25" s="4501" t="s">
        <v>1674</v>
      </c>
      <c r="E25" s="4502"/>
      <c r="F25" s="4502"/>
      <c r="G25" s="4502"/>
      <c r="H25" s="4503"/>
      <c r="I25" s="1738"/>
      <c r="J25" s="1555"/>
      <c r="K25" s="1555"/>
      <c r="L25" s="4212" t="s">
        <v>1675</v>
      </c>
      <c r="M25" s="1738"/>
      <c r="N25" s="1555"/>
      <c r="O25" s="1555"/>
      <c r="P25" s="4221" t="s">
        <v>1676</v>
      </c>
      <c r="Q25" s="1738"/>
      <c r="R25" s="1555"/>
      <c r="S25" s="1555"/>
      <c r="T25" s="4218" t="s">
        <v>1677</v>
      </c>
      <c r="U25" s="1738"/>
      <c r="V25" s="1555"/>
      <c r="W25" s="1555"/>
      <c r="X25" s="4224" t="s">
        <v>1678</v>
      </c>
      <c r="Y25" s="1738"/>
      <c r="Z25" s="1555"/>
      <c r="AA25" s="1555"/>
      <c r="AB25" s="4288" t="s">
        <v>1592</v>
      </c>
      <c r="AC25" s="1738"/>
      <c r="AD25" s="1555"/>
      <c r="AE25" s="1555"/>
      <c r="AF25" s="4436"/>
      <c r="AG25" s="4543" t="s">
        <v>1373</v>
      </c>
      <c r="AH25" s="1738"/>
      <c r="AI25" s="1555"/>
      <c r="AJ25" s="1555"/>
      <c r="AK25" s="4436"/>
      <c r="AL25" s="4546" t="s">
        <v>1679</v>
      </c>
      <c r="AM25" s="1738"/>
      <c r="AN25" s="1555"/>
      <c r="AO25" s="1555"/>
      <c r="AP25" s="4540" t="s">
        <v>1680</v>
      </c>
      <c r="AQ25" s="1555"/>
      <c r="AS25" s="1603">
        <v>0</v>
      </c>
      <c r="AT25" s="1603">
        <v>0</v>
      </c>
      <c r="AU25" s="1603">
        <v>0</v>
      </c>
      <c r="AV25" s="1603">
        <v>0</v>
      </c>
      <c r="AW25" s="1603">
        <v>0</v>
      </c>
      <c r="AX25" s="1603">
        <v>0</v>
      </c>
      <c r="AY25" s="1603">
        <v>0</v>
      </c>
      <c r="AZ25" s="1603">
        <v>0</v>
      </c>
      <c r="BA25" s="1554"/>
    </row>
    <row r="26" spans="2:53" ht="5.0999999999999996" customHeight="1" x14ac:dyDescent="0.2">
      <c r="B26" s="3879"/>
      <c r="D26" s="4504"/>
      <c r="E26" s="4505"/>
      <c r="F26" s="4505"/>
      <c r="G26" s="4505"/>
      <c r="H26" s="4506"/>
      <c r="I26" s="1559"/>
      <c r="J26" s="1560"/>
      <c r="K26" s="1559"/>
      <c r="L26" s="4213"/>
      <c r="M26" s="1559"/>
      <c r="N26" s="1560"/>
      <c r="O26" s="1559"/>
      <c r="P26" s="4222"/>
      <c r="Q26" s="1559"/>
      <c r="R26" s="1560"/>
      <c r="S26" s="1559"/>
      <c r="T26" s="4219"/>
      <c r="U26" s="1559"/>
      <c r="V26" s="1560"/>
      <c r="W26" s="1559"/>
      <c r="X26" s="4225"/>
      <c r="Y26" s="1559"/>
      <c r="Z26" s="1560"/>
      <c r="AA26" s="1559"/>
      <c r="AB26" s="4289"/>
      <c r="AC26" s="1559"/>
      <c r="AD26" s="1560"/>
      <c r="AE26" s="1559"/>
      <c r="AF26" s="4436"/>
      <c r="AG26" s="4544"/>
      <c r="AH26" s="1559"/>
      <c r="AI26" s="1560"/>
      <c r="AJ26" s="1559"/>
      <c r="AK26" s="4436"/>
      <c r="AL26" s="4547"/>
      <c r="AM26" s="1559"/>
      <c r="AN26" s="1560"/>
      <c r="AO26" s="1559"/>
      <c r="AP26" s="4541"/>
      <c r="AQ26" s="1559"/>
      <c r="AS26" s="1603">
        <v>0</v>
      </c>
      <c r="AT26" s="1603">
        <v>0</v>
      </c>
      <c r="AU26" s="1603">
        <v>0</v>
      </c>
      <c r="AV26" s="1603">
        <v>0</v>
      </c>
      <c r="AW26" s="1603">
        <v>0</v>
      </c>
      <c r="AX26" s="1603">
        <v>0</v>
      </c>
      <c r="AY26" s="1603">
        <v>0</v>
      </c>
      <c r="AZ26" s="1603">
        <v>0</v>
      </c>
      <c r="BA26" s="1554"/>
    </row>
    <row r="27" spans="2:53" ht="9.9499999999999993" customHeight="1" thickBot="1" x14ac:dyDescent="0.25">
      <c r="B27" s="3880"/>
      <c r="D27" s="4507"/>
      <c r="E27" s="4508"/>
      <c r="F27" s="4508"/>
      <c r="G27" s="4508"/>
      <c r="H27" s="4509"/>
      <c r="I27" s="1555"/>
      <c r="J27" s="1555"/>
      <c r="K27" s="1555"/>
      <c r="L27" s="4214"/>
      <c r="M27" s="1555"/>
      <c r="N27" s="1555"/>
      <c r="O27" s="1555"/>
      <c r="P27" s="4223"/>
      <c r="Q27" s="1555"/>
      <c r="R27" s="1555"/>
      <c r="S27" s="1555"/>
      <c r="T27" s="4220"/>
      <c r="U27" s="1555"/>
      <c r="V27" s="1555"/>
      <c r="W27" s="1555"/>
      <c r="X27" s="4226"/>
      <c r="Y27" s="1555"/>
      <c r="Z27" s="1555"/>
      <c r="AA27" s="1555"/>
      <c r="AB27" s="4290"/>
      <c r="AC27" s="1555"/>
      <c r="AD27" s="1555"/>
      <c r="AE27" s="1555"/>
      <c r="AF27" s="4436"/>
      <c r="AG27" s="4545"/>
      <c r="AH27" s="1555"/>
      <c r="AI27" s="1555"/>
      <c r="AJ27" s="1555"/>
      <c r="AK27" s="4436"/>
      <c r="AL27" s="4548"/>
      <c r="AM27" s="1555"/>
      <c r="AN27" s="1555"/>
      <c r="AO27" s="1555"/>
      <c r="AP27" s="4542"/>
      <c r="AQ27" s="1555"/>
      <c r="AS27" s="1603">
        <v>0</v>
      </c>
      <c r="AT27" s="1603">
        <v>0</v>
      </c>
      <c r="AU27" s="1603">
        <v>0</v>
      </c>
      <c r="AV27" s="1603">
        <v>0</v>
      </c>
      <c r="AW27" s="1603">
        <v>0</v>
      </c>
      <c r="AX27" s="1603">
        <v>0</v>
      </c>
      <c r="AY27" s="1603">
        <v>0</v>
      </c>
      <c r="AZ27" s="1603">
        <v>0</v>
      </c>
      <c r="BA27" s="1554"/>
    </row>
    <row r="28" spans="2:53" ht="9.9499999999999993" customHeight="1" x14ac:dyDescent="0.25">
      <c r="B28" s="1564"/>
      <c r="D28" s="1735"/>
      <c r="E28" s="1740"/>
      <c r="F28" s="1741"/>
      <c r="G28" s="1741"/>
      <c r="H28" s="1737"/>
      <c r="I28" s="1566"/>
      <c r="J28" s="1566"/>
      <c r="K28" s="1566"/>
      <c r="L28" s="1567"/>
      <c r="M28" s="1566"/>
      <c r="N28" s="1566"/>
      <c r="O28" s="1566"/>
      <c r="P28" s="1567"/>
      <c r="Q28" s="1566"/>
      <c r="R28" s="1566"/>
      <c r="S28" s="1566"/>
      <c r="T28" s="1565"/>
      <c r="U28" s="1566"/>
      <c r="V28" s="1566"/>
      <c r="W28" s="1566"/>
      <c r="X28" s="1569"/>
      <c r="Y28" s="1566"/>
      <c r="Z28" s="1566"/>
      <c r="AA28" s="1566"/>
      <c r="AB28" s="1744"/>
      <c r="AC28" s="1566"/>
      <c r="AD28" s="1566"/>
      <c r="AE28" s="1566"/>
      <c r="AF28" s="1742"/>
      <c r="AG28" s="1743"/>
      <c r="AH28" s="1566"/>
      <c r="AI28" s="1566"/>
      <c r="AJ28" s="1566"/>
      <c r="AK28" s="1745"/>
      <c r="AL28" s="1568"/>
      <c r="AM28" s="1568"/>
      <c r="AN28" s="1568"/>
      <c r="AO28" s="1568"/>
      <c r="AP28" s="1568"/>
      <c r="AQ28" s="1566"/>
      <c r="AS28" s="1603">
        <v>0</v>
      </c>
      <c r="AT28" s="1603">
        <v>0</v>
      </c>
      <c r="AU28" s="1603">
        <v>0</v>
      </c>
      <c r="AV28" s="1603">
        <v>0</v>
      </c>
      <c r="AW28" s="1603">
        <v>0</v>
      </c>
      <c r="AX28" s="1603">
        <v>0</v>
      </c>
      <c r="AY28" s="1603">
        <v>0</v>
      </c>
      <c r="AZ28" s="1603">
        <v>0</v>
      </c>
      <c r="BA28" s="1554"/>
    </row>
    <row r="29" spans="2:53" ht="9.9499999999999993" customHeight="1" x14ac:dyDescent="0.2">
      <c r="B29" s="3878">
        <v>5</v>
      </c>
      <c r="D29" s="4501" t="s">
        <v>1681</v>
      </c>
      <c r="E29" s="4502"/>
      <c r="F29" s="4502"/>
      <c r="G29" s="4502"/>
      <c r="H29" s="4503"/>
      <c r="I29" s="1738"/>
      <c r="J29" s="1555"/>
      <c r="K29" s="1555"/>
      <c r="L29" s="4212" t="s">
        <v>25</v>
      </c>
      <c r="M29" s="1738"/>
      <c r="N29" s="1555"/>
      <c r="O29" s="1555"/>
      <c r="P29" s="4221" t="s">
        <v>1677</v>
      </c>
      <c r="Q29" s="1738"/>
      <c r="R29" s="1555"/>
      <c r="S29" s="1555"/>
      <c r="T29" s="4218" t="s">
        <v>1682</v>
      </c>
      <c r="U29" s="1738"/>
      <c r="V29" s="1555"/>
      <c r="W29" s="1555"/>
      <c r="X29" s="4224" t="s">
        <v>1683</v>
      </c>
      <c r="Y29" s="1738"/>
      <c r="Z29" s="1555"/>
      <c r="AA29" s="1555"/>
      <c r="AB29" s="4288" t="s">
        <v>1593</v>
      </c>
      <c r="AC29" s="1738"/>
      <c r="AD29" s="1555"/>
      <c r="AE29" s="1555"/>
      <c r="AF29" s="4436"/>
      <c r="AG29" s="4510" t="s">
        <v>1374</v>
      </c>
      <c r="AH29" s="1738"/>
      <c r="AI29" s="1555"/>
      <c r="AJ29" s="1555"/>
      <c r="AK29" s="4436"/>
      <c r="AL29" s="4513" t="s">
        <v>1684</v>
      </c>
      <c r="AM29" s="1738"/>
      <c r="AN29" s="1555"/>
      <c r="AO29" s="1555"/>
      <c r="AP29" s="4516" t="s">
        <v>1685</v>
      </c>
      <c r="AQ29" s="1555"/>
      <c r="AS29" s="1603">
        <v>0</v>
      </c>
      <c r="AT29" s="1603">
        <v>0</v>
      </c>
      <c r="AU29" s="1603">
        <v>0</v>
      </c>
      <c r="AV29" s="1603">
        <v>0</v>
      </c>
      <c r="AW29" s="1603">
        <v>0</v>
      </c>
      <c r="AX29" s="1603">
        <v>0</v>
      </c>
      <c r="AY29" s="1603">
        <v>0</v>
      </c>
      <c r="AZ29" s="1603">
        <v>0</v>
      </c>
      <c r="BA29" s="1554"/>
    </row>
    <row r="30" spans="2:53" ht="5.0999999999999996" customHeight="1" x14ac:dyDescent="0.2">
      <c r="B30" s="3879"/>
      <c r="D30" s="4504"/>
      <c r="E30" s="4505"/>
      <c r="F30" s="4505"/>
      <c r="G30" s="4505"/>
      <c r="H30" s="4506"/>
      <c r="I30" s="1559"/>
      <c r="J30" s="1560"/>
      <c r="K30" s="1559"/>
      <c r="L30" s="4213"/>
      <c r="M30" s="1559"/>
      <c r="N30" s="1560"/>
      <c r="O30" s="1559"/>
      <c r="P30" s="4222"/>
      <c r="Q30" s="1559"/>
      <c r="R30" s="1560"/>
      <c r="S30" s="1559"/>
      <c r="T30" s="4219"/>
      <c r="U30" s="1559"/>
      <c r="V30" s="1560"/>
      <c r="W30" s="1559"/>
      <c r="X30" s="4225"/>
      <c r="Y30" s="1559"/>
      <c r="Z30" s="1560"/>
      <c r="AA30" s="1559"/>
      <c r="AB30" s="4289"/>
      <c r="AC30" s="1559"/>
      <c r="AD30" s="1560"/>
      <c r="AE30" s="1559"/>
      <c r="AF30" s="4436"/>
      <c r="AG30" s="4511"/>
      <c r="AH30" s="1559"/>
      <c r="AI30" s="1560"/>
      <c r="AJ30" s="1559"/>
      <c r="AK30" s="4436"/>
      <c r="AL30" s="4514"/>
      <c r="AM30" s="1559"/>
      <c r="AN30" s="1560"/>
      <c r="AO30" s="1559"/>
      <c r="AP30" s="4517"/>
      <c r="AQ30" s="1559"/>
      <c r="AS30" s="1603">
        <v>0</v>
      </c>
      <c r="AT30" s="1603">
        <v>0</v>
      </c>
      <c r="AU30" s="1603">
        <v>0</v>
      </c>
      <c r="AV30" s="1603">
        <v>0</v>
      </c>
      <c r="AW30" s="1603">
        <v>0</v>
      </c>
      <c r="AX30" s="1603">
        <v>0</v>
      </c>
      <c r="AY30" s="1603">
        <v>0</v>
      </c>
      <c r="AZ30" s="1603">
        <v>0</v>
      </c>
      <c r="BA30" s="1554"/>
    </row>
    <row r="31" spans="2:53" ht="9.9499999999999993" customHeight="1" thickBot="1" x14ac:dyDescent="0.25">
      <c r="B31" s="3880"/>
      <c r="D31" s="4507"/>
      <c r="E31" s="4508"/>
      <c r="F31" s="4508"/>
      <c r="G31" s="4508"/>
      <c r="H31" s="4509"/>
      <c r="I31" s="1555"/>
      <c r="J31" s="1555"/>
      <c r="K31" s="1555"/>
      <c r="L31" s="4214"/>
      <c r="M31" s="1555"/>
      <c r="N31" s="1555"/>
      <c r="O31" s="1555"/>
      <c r="P31" s="4223"/>
      <c r="Q31" s="1555"/>
      <c r="R31" s="1555"/>
      <c r="S31" s="1555"/>
      <c r="T31" s="4220"/>
      <c r="U31" s="1555"/>
      <c r="V31" s="1555"/>
      <c r="W31" s="1555"/>
      <c r="X31" s="4226"/>
      <c r="Y31" s="1555"/>
      <c r="Z31" s="1555"/>
      <c r="AA31" s="1555"/>
      <c r="AB31" s="4290"/>
      <c r="AC31" s="1555"/>
      <c r="AD31" s="1555"/>
      <c r="AE31" s="1555"/>
      <c r="AF31" s="4436"/>
      <c r="AG31" s="4512"/>
      <c r="AH31" s="1555"/>
      <c r="AI31" s="1555"/>
      <c r="AJ31" s="1555"/>
      <c r="AK31" s="4436"/>
      <c r="AL31" s="4515"/>
      <c r="AM31" s="1555"/>
      <c r="AN31" s="1555"/>
      <c r="AO31" s="1555"/>
      <c r="AP31" s="4518"/>
      <c r="AQ31" s="1555"/>
      <c r="AS31" s="1603">
        <v>0</v>
      </c>
      <c r="AT31" s="1603">
        <v>0</v>
      </c>
      <c r="AU31" s="1603">
        <v>0</v>
      </c>
      <c r="AV31" s="1603">
        <v>0</v>
      </c>
      <c r="AW31" s="1603">
        <v>0</v>
      </c>
      <c r="AX31" s="1603">
        <v>0</v>
      </c>
      <c r="AY31" s="1603">
        <v>0</v>
      </c>
      <c r="AZ31" s="1603">
        <v>0</v>
      </c>
      <c r="BA31" s="1554"/>
    </row>
    <row r="32" spans="2:53" ht="9.9499999999999993" customHeight="1" x14ac:dyDescent="0.25">
      <c r="B32" s="1564"/>
      <c r="D32" s="1746"/>
      <c r="E32" s="1747"/>
      <c r="F32" s="1748"/>
      <c r="G32" s="1748"/>
      <c r="H32" s="1749"/>
      <c r="I32" s="1750"/>
      <c r="J32" s="1750"/>
      <c r="K32" s="1750"/>
      <c r="L32" s="1567"/>
      <c r="M32" s="1750"/>
      <c r="N32" s="1750"/>
      <c r="O32" s="1750"/>
      <c r="P32" s="1569"/>
      <c r="Q32" s="1750"/>
      <c r="R32" s="1750"/>
      <c r="S32" s="1750"/>
      <c r="T32" s="1751"/>
      <c r="U32" s="1750"/>
      <c r="V32" s="1750"/>
      <c r="W32" s="1750"/>
      <c r="X32" s="1569"/>
      <c r="Y32" s="1750"/>
      <c r="Z32" s="1750"/>
      <c r="AA32" s="1750"/>
      <c r="AB32"/>
      <c r="AC32" s="1750"/>
      <c r="AD32" s="1750"/>
      <c r="AE32" s="1750"/>
      <c r="AF32" s="1752"/>
      <c r="AG32" s="1753"/>
      <c r="AH32" s="1750"/>
      <c r="AI32" s="1750"/>
      <c r="AJ32" s="1750"/>
      <c r="AK32" s="1745"/>
      <c r="AL32" s="1754"/>
      <c r="AM32" s="1575"/>
      <c r="AN32" s="1575"/>
      <c r="AO32" s="1575"/>
      <c r="AP32" s="1755"/>
      <c r="AQ32" s="1750"/>
      <c r="AS32" s="1603">
        <v>0</v>
      </c>
      <c r="AT32" s="1603">
        <v>0</v>
      </c>
      <c r="AU32" s="1603">
        <v>0</v>
      </c>
      <c r="AV32" s="1603">
        <v>0</v>
      </c>
      <c r="AW32" s="1603">
        <v>0</v>
      </c>
      <c r="AX32" s="1603">
        <v>0</v>
      </c>
      <c r="AY32" s="1603">
        <v>0</v>
      </c>
      <c r="AZ32" s="1603">
        <v>0</v>
      </c>
      <c r="BA32" s="1554"/>
    </row>
    <row r="33" spans="2:53" ht="9.9499999999999993" customHeight="1" x14ac:dyDescent="0.2">
      <c r="B33" s="3878">
        <v>6</v>
      </c>
      <c r="D33" s="4519"/>
      <c r="E33" s="4520"/>
      <c r="F33" s="4520"/>
      <c r="G33" s="4520"/>
      <c r="H33" s="4521"/>
      <c r="I33" s="1738"/>
      <c r="J33" s="1555"/>
      <c r="K33" s="1555"/>
      <c r="L33" s="4212" t="s">
        <v>1686</v>
      </c>
      <c r="M33" s="1738"/>
      <c r="N33" s="1555"/>
      <c r="O33" s="1555"/>
      <c r="P33" s="4221" t="s">
        <v>1682</v>
      </c>
      <c r="Q33" s="1738"/>
      <c r="R33" s="1555"/>
      <c r="S33" s="1555"/>
      <c r="T33" s="4218" t="s">
        <v>1687</v>
      </c>
      <c r="U33" s="1738"/>
      <c r="V33" s="1555"/>
      <c r="W33" s="1555"/>
      <c r="X33" s="4224" t="s">
        <v>1688</v>
      </c>
      <c r="Y33" s="1738"/>
      <c r="Z33" s="1555"/>
      <c r="AA33" s="1555"/>
      <c r="AB33" s="4288" t="s">
        <v>1689</v>
      </c>
      <c r="AC33" s="1738"/>
      <c r="AD33" s="1555"/>
      <c r="AE33" s="1555"/>
      <c r="AF33" s="4427">
        <v>2</v>
      </c>
      <c r="AG33" s="4498" t="s">
        <v>1690</v>
      </c>
      <c r="AH33" s="1738"/>
      <c r="AI33" s="1555"/>
      <c r="AJ33" s="1555"/>
      <c r="AK33" s="4427">
        <v>5</v>
      </c>
      <c r="AL33" s="4430" t="s">
        <v>1691</v>
      </c>
      <c r="AM33" s="4430"/>
      <c r="AN33" s="4430"/>
      <c r="AO33" s="4430"/>
      <c r="AP33" s="4431"/>
      <c r="AQ33" s="1555"/>
      <c r="AS33" s="1603">
        <v>0</v>
      </c>
      <c r="AT33" s="1603">
        <v>0</v>
      </c>
      <c r="AU33" s="1603">
        <v>0</v>
      </c>
      <c r="AV33" s="1603">
        <v>0</v>
      </c>
      <c r="AW33" s="1603">
        <v>0</v>
      </c>
      <c r="AX33" s="1603">
        <v>0</v>
      </c>
      <c r="AY33" s="1603">
        <v>0</v>
      </c>
      <c r="AZ33" s="1603">
        <v>0</v>
      </c>
      <c r="BA33" s="1554"/>
    </row>
    <row r="34" spans="2:53" ht="5.0999999999999996" customHeight="1" x14ac:dyDescent="0.2">
      <c r="B34" s="3879"/>
      <c r="D34" s="4522"/>
      <c r="E34" s="4523"/>
      <c r="F34" s="4523"/>
      <c r="G34" s="4523"/>
      <c r="H34" s="4524"/>
      <c r="I34" s="1559"/>
      <c r="J34" s="1560"/>
      <c r="K34" s="1559"/>
      <c r="L34" s="4213"/>
      <c r="M34" s="1559"/>
      <c r="N34" s="1560"/>
      <c r="O34" s="1559"/>
      <c r="P34" s="4222"/>
      <c r="Q34" s="1559"/>
      <c r="R34" s="1560"/>
      <c r="S34" s="1559"/>
      <c r="T34" s="4219"/>
      <c r="U34" s="1559"/>
      <c r="V34" s="1560"/>
      <c r="W34" s="1559"/>
      <c r="X34" s="4225"/>
      <c r="Y34" s="1559"/>
      <c r="Z34" s="1560"/>
      <c r="AA34" s="1559"/>
      <c r="AB34" s="4289"/>
      <c r="AC34" s="1559"/>
      <c r="AD34" s="1560"/>
      <c r="AE34" s="1559"/>
      <c r="AF34" s="4428"/>
      <c r="AG34" s="4499"/>
      <c r="AH34" s="1559"/>
      <c r="AI34" s="1560"/>
      <c r="AJ34" s="1559"/>
      <c r="AK34" s="4428"/>
      <c r="AL34" s="4432"/>
      <c r="AM34" s="4432"/>
      <c r="AN34" s="4432"/>
      <c r="AO34" s="4432"/>
      <c r="AP34" s="4433"/>
      <c r="AQ34" s="1559"/>
      <c r="AS34" s="1603">
        <v>0</v>
      </c>
      <c r="AT34" s="1603">
        <v>0</v>
      </c>
      <c r="AU34" s="1603">
        <v>0</v>
      </c>
      <c r="AV34" s="1603">
        <v>0</v>
      </c>
      <c r="AW34" s="1603">
        <v>0</v>
      </c>
      <c r="AX34" s="1603">
        <v>0</v>
      </c>
      <c r="AY34" s="1603">
        <v>0</v>
      </c>
      <c r="AZ34" s="1603">
        <v>0</v>
      </c>
      <c r="BA34" s="1554"/>
    </row>
    <row r="35" spans="2:53" ht="9.9499999999999993" customHeight="1" thickBot="1" x14ac:dyDescent="0.25">
      <c r="B35" s="3880"/>
      <c r="D35" s="4525"/>
      <c r="E35" s="4526"/>
      <c r="F35" s="4526"/>
      <c r="G35" s="4526"/>
      <c r="H35" s="4527"/>
      <c r="I35" s="1555"/>
      <c r="J35" s="1555"/>
      <c r="K35" s="1555"/>
      <c r="L35" s="4214"/>
      <c r="M35" s="1555"/>
      <c r="N35" s="1555"/>
      <c r="O35" s="1555"/>
      <c r="P35" s="4223"/>
      <c r="Q35" s="1555"/>
      <c r="R35" s="1555"/>
      <c r="S35" s="1555"/>
      <c r="T35" s="4220"/>
      <c r="U35" s="1555"/>
      <c r="V35" s="1555"/>
      <c r="W35" s="1555"/>
      <c r="X35" s="4226"/>
      <c r="Y35" s="1555"/>
      <c r="Z35" s="1555"/>
      <c r="AA35" s="1555"/>
      <c r="AB35" s="4290"/>
      <c r="AC35" s="1555"/>
      <c r="AD35" s="1555"/>
      <c r="AE35" s="1555"/>
      <c r="AF35" s="4429"/>
      <c r="AG35" s="4500"/>
      <c r="AH35" s="1555"/>
      <c r="AI35" s="1555"/>
      <c r="AJ35" s="1555"/>
      <c r="AK35" s="4429"/>
      <c r="AL35" s="4434"/>
      <c r="AM35" s="4434"/>
      <c r="AN35" s="4434"/>
      <c r="AO35" s="4434"/>
      <c r="AP35" s="4435"/>
      <c r="AQ35" s="1555"/>
      <c r="AS35" s="1603">
        <v>0</v>
      </c>
      <c r="AT35" s="1603">
        <v>0</v>
      </c>
      <c r="AU35" s="1603">
        <v>0</v>
      </c>
      <c r="AV35" s="1603">
        <v>0</v>
      </c>
      <c r="AW35" s="1603">
        <v>0</v>
      </c>
      <c r="AX35" s="1603">
        <v>0</v>
      </c>
      <c r="AY35" s="1603">
        <v>0</v>
      </c>
      <c r="AZ35" s="1603">
        <v>0</v>
      </c>
      <c r="BA35" s="1554"/>
    </row>
    <row r="36" spans="2:53" ht="9.9499999999999993" customHeight="1" x14ac:dyDescent="0.25">
      <c r="B36" s="1564"/>
      <c r="D36" s="1746"/>
      <c r="E36" s="1747"/>
      <c r="F36" s="1748"/>
      <c r="G36" s="1748"/>
      <c r="H36" s="1749"/>
      <c r="I36" s="1750"/>
      <c r="J36" s="1750"/>
      <c r="K36" s="1750"/>
      <c r="L36" s="1567"/>
      <c r="M36" s="1750"/>
      <c r="N36" s="1750"/>
      <c r="O36" s="1750"/>
      <c r="P36" s="1569"/>
      <c r="Q36" s="1750"/>
      <c r="R36" s="1750"/>
      <c r="S36" s="1750"/>
      <c r="T36" s="1751"/>
      <c r="U36" s="1750"/>
      <c r="V36" s="1750"/>
      <c r="W36" s="1750"/>
      <c r="X36" s="1569"/>
      <c r="Y36" s="1750"/>
      <c r="Z36" s="1750"/>
      <c r="AA36" s="1750"/>
      <c r="AB36"/>
      <c r="AC36" s="1750"/>
      <c r="AD36" s="1750"/>
      <c r="AE36" s="1750"/>
      <c r="AF36" s="1734"/>
      <c r="AG36" s="1735"/>
      <c r="AH36" s="1750"/>
      <c r="AI36" s="1750"/>
      <c r="AJ36" s="1750"/>
      <c r="AK36" s="1757"/>
      <c r="AL36" s="1735"/>
      <c r="AM36" s="1735"/>
      <c r="AN36" s="1735"/>
      <c r="AO36" s="1735"/>
      <c r="AP36" s="1737"/>
      <c r="AQ36" s="1750"/>
      <c r="AS36" s="1603">
        <v>0</v>
      </c>
      <c r="AT36" s="1603">
        <v>0</v>
      </c>
      <c r="AU36" s="1603">
        <v>0</v>
      </c>
      <c r="AV36" s="1603">
        <v>0</v>
      </c>
      <c r="AW36" s="1603">
        <v>0</v>
      </c>
      <c r="AX36" s="1603">
        <v>0</v>
      </c>
      <c r="AY36" s="1603">
        <v>0</v>
      </c>
      <c r="AZ36" s="1603">
        <v>0</v>
      </c>
      <c r="BA36" s="1554"/>
    </row>
    <row r="37" spans="2:53" ht="9.9499999999999993" customHeight="1" x14ac:dyDescent="0.2">
      <c r="B37" s="3878">
        <v>7</v>
      </c>
      <c r="D37" s="4430" t="s">
        <v>1265</v>
      </c>
      <c r="E37" s="4430"/>
      <c r="F37" s="4430"/>
      <c r="G37" s="4430"/>
      <c r="H37" s="4431"/>
      <c r="I37" s="1738"/>
      <c r="J37" s="1555"/>
      <c r="K37" s="1555"/>
      <c r="L37" s="4212" t="s">
        <v>1692</v>
      </c>
      <c r="M37" s="1738"/>
      <c r="N37" s="1555"/>
      <c r="O37" s="1555"/>
      <c r="P37" s="4221" t="s">
        <v>1687</v>
      </c>
      <c r="Q37" s="1738"/>
      <c r="R37" s="1555"/>
      <c r="S37" s="1555"/>
      <c r="T37" s="4218" t="s">
        <v>1693</v>
      </c>
      <c r="U37" s="1738"/>
      <c r="V37" s="1555"/>
      <c r="W37" s="1555"/>
      <c r="X37" s="4224" t="s">
        <v>1694</v>
      </c>
      <c r="Y37" s="1738"/>
      <c r="Z37" s="1555"/>
      <c r="AA37" s="1555"/>
      <c r="AB37" s="4303" t="s">
        <v>1695</v>
      </c>
      <c r="AC37" s="1738"/>
      <c r="AD37" s="1555"/>
      <c r="AE37" s="1555"/>
      <c r="AF37" s="4436"/>
      <c r="AG37" s="4437" t="s">
        <v>1696</v>
      </c>
      <c r="AH37" s="1738"/>
      <c r="AI37" s="1555"/>
      <c r="AJ37" s="1555"/>
      <c r="AK37" s="4436"/>
      <c r="AL37" s="4437" t="s">
        <v>1697</v>
      </c>
      <c r="AM37" s="1738"/>
      <c r="AN37" s="1555"/>
      <c r="AO37" s="1555"/>
      <c r="AP37" s="4437" t="s">
        <v>1698</v>
      </c>
      <c r="AQ37" s="1555"/>
      <c r="AS37" s="1603">
        <v>0</v>
      </c>
      <c r="AT37" s="1603">
        <v>0</v>
      </c>
      <c r="AU37" s="1603">
        <v>0</v>
      </c>
      <c r="AV37" s="1603">
        <v>0</v>
      </c>
      <c r="AW37" s="1603">
        <v>0</v>
      </c>
      <c r="AX37" s="1603">
        <v>0</v>
      </c>
      <c r="AY37" s="1603">
        <v>0</v>
      </c>
      <c r="AZ37" s="1603">
        <v>0</v>
      </c>
      <c r="BA37" s="1554"/>
    </row>
    <row r="38" spans="2:53" ht="5.0999999999999996" customHeight="1" x14ac:dyDescent="0.2">
      <c r="B38" s="3879"/>
      <c r="D38" s="4432"/>
      <c r="E38" s="4432"/>
      <c r="F38" s="4432"/>
      <c r="G38" s="4432"/>
      <c r="H38" s="4433"/>
      <c r="I38" s="1559"/>
      <c r="J38" s="1560"/>
      <c r="K38" s="1559"/>
      <c r="L38" s="4213"/>
      <c r="M38" s="1559"/>
      <c r="N38" s="1560"/>
      <c r="O38" s="1559"/>
      <c r="P38" s="4222"/>
      <c r="Q38" s="1559"/>
      <c r="R38" s="1560"/>
      <c r="S38" s="1559"/>
      <c r="T38" s="4219"/>
      <c r="U38" s="1559"/>
      <c r="V38" s="1560"/>
      <c r="W38" s="1559"/>
      <c r="X38" s="4225"/>
      <c r="Y38" s="1559"/>
      <c r="Z38" s="1560"/>
      <c r="AA38" s="1559"/>
      <c r="AB38" s="4304"/>
      <c r="AC38" s="1559"/>
      <c r="AD38" s="1560"/>
      <c r="AE38" s="1559"/>
      <c r="AF38" s="4436"/>
      <c r="AG38" s="4438"/>
      <c r="AH38" s="1559"/>
      <c r="AI38" s="1560"/>
      <c r="AJ38" s="1559"/>
      <c r="AK38" s="4436"/>
      <c r="AL38" s="4438"/>
      <c r="AM38" s="1559"/>
      <c r="AN38" s="1560"/>
      <c r="AO38" s="1559"/>
      <c r="AP38" s="4438"/>
      <c r="AQ38" s="1559"/>
      <c r="AS38" s="1603">
        <v>0</v>
      </c>
      <c r="AT38" s="1603">
        <v>0</v>
      </c>
      <c r="AU38" s="1603">
        <v>0</v>
      </c>
      <c r="AV38" s="1603">
        <v>0</v>
      </c>
      <c r="AW38" s="1603">
        <v>0</v>
      </c>
      <c r="AX38" s="1603">
        <v>0</v>
      </c>
      <c r="AY38" s="1603">
        <v>0</v>
      </c>
      <c r="AZ38" s="1603">
        <v>0</v>
      </c>
      <c r="BA38" s="1554"/>
    </row>
    <row r="39" spans="2:53" ht="9.9499999999999993" customHeight="1" thickBot="1" x14ac:dyDescent="0.25">
      <c r="B39" s="3880"/>
      <c r="D39" s="4434"/>
      <c r="E39" s="4434"/>
      <c r="F39" s="4434"/>
      <c r="G39" s="4434"/>
      <c r="H39" s="4435"/>
      <c r="I39" s="1555"/>
      <c r="J39" s="1555"/>
      <c r="K39" s="1555"/>
      <c r="L39" s="4214"/>
      <c r="M39" s="1555"/>
      <c r="N39" s="1555"/>
      <c r="O39" s="1555"/>
      <c r="P39" s="4223"/>
      <c r="Q39" s="1555"/>
      <c r="R39" s="1555"/>
      <c r="S39" s="1555"/>
      <c r="T39" s="4220"/>
      <c r="U39" s="1555"/>
      <c r="V39" s="1555"/>
      <c r="W39" s="1555"/>
      <c r="X39" s="4226"/>
      <c r="Y39" s="1555"/>
      <c r="Z39" s="1555"/>
      <c r="AA39" s="1555"/>
      <c r="AB39" s="4305"/>
      <c r="AC39" s="1555"/>
      <c r="AD39" s="1555"/>
      <c r="AE39" s="1555"/>
      <c r="AF39" s="4436"/>
      <c r="AG39" s="4439"/>
      <c r="AH39" s="1555"/>
      <c r="AI39" s="1555"/>
      <c r="AJ39" s="1555"/>
      <c r="AK39" s="4436"/>
      <c r="AL39" s="4439"/>
      <c r="AM39" s="1555"/>
      <c r="AN39" s="1555"/>
      <c r="AO39" s="1555"/>
      <c r="AP39" s="4439"/>
      <c r="AQ39" s="1555"/>
      <c r="AS39" s="1603">
        <v>0</v>
      </c>
      <c r="AT39" s="1603">
        <v>0</v>
      </c>
      <c r="AU39" s="1603">
        <v>0</v>
      </c>
      <c r="AV39" s="1603">
        <v>0</v>
      </c>
      <c r="AW39" s="1603">
        <v>0</v>
      </c>
      <c r="AX39" s="1603">
        <v>0</v>
      </c>
      <c r="AY39" s="1603">
        <v>0</v>
      </c>
      <c r="AZ39" s="1603">
        <v>0</v>
      </c>
      <c r="BA39" s="1554"/>
    </row>
    <row r="40" spans="2:53" ht="9.9499999999999993" customHeight="1" x14ac:dyDescent="0.25">
      <c r="B40" s="1564"/>
      <c r="D40" s="1735"/>
      <c r="E40" s="1741"/>
      <c r="F40" s="1741"/>
      <c r="G40" s="1741"/>
      <c r="H40" s="1737"/>
      <c r="I40" s="1750"/>
      <c r="J40" s="1750"/>
      <c r="K40" s="1750"/>
      <c r="L40" s="1567"/>
      <c r="M40" s="1750"/>
      <c r="N40" s="1750"/>
      <c r="O40" s="1750"/>
      <c r="P40" s="1569"/>
      <c r="Q40" s="1750"/>
      <c r="R40" s="1750"/>
      <c r="S40" s="1750"/>
      <c r="T40" s="1751"/>
      <c r="U40" s="1750"/>
      <c r="V40" s="1750"/>
      <c r="W40" s="1750"/>
      <c r="X40" s="1569"/>
      <c r="Y40" s="1750"/>
      <c r="Z40" s="1750"/>
      <c r="AA40" s="1750"/>
      <c r="AB40"/>
      <c r="AC40" s="1750"/>
      <c r="AD40" s="1750"/>
      <c r="AE40" s="1750"/>
      <c r="AF40" s="1742"/>
      <c r="AG40" s="1743"/>
      <c r="AH40" s="1750"/>
      <c r="AI40" s="1750"/>
      <c r="AJ40" s="1750"/>
      <c r="AK40" s="1758"/>
      <c r="AL40" s="1568"/>
      <c r="AM40" s="1568"/>
      <c r="AN40" s="1568"/>
      <c r="AO40" s="1568"/>
      <c r="AP40" s="1759"/>
      <c r="AQ40" s="1750"/>
      <c r="AS40" s="1603">
        <v>0</v>
      </c>
      <c r="AT40" s="1603">
        <v>0</v>
      </c>
      <c r="AU40" s="1603">
        <v>0</v>
      </c>
      <c r="AV40" s="1603">
        <v>0</v>
      </c>
      <c r="AW40" s="1603">
        <v>0</v>
      </c>
      <c r="AX40" s="1603">
        <v>0</v>
      </c>
      <c r="AY40" s="1603">
        <v>0</v>
      </c>
      <c r="AZ40" s="1603">
        <v>0</v>
      </c>
      <c r="BA40" s="1554"/>
    </row>
    <row r="41" spans="2:53" ht="9.9499999999999993" customHeight="1" x14ac:dyDescent="0.2">
      <c r="B41" s="3878">
        <v>8</v>
      </c>
      <c r="D41" s="4492" t="s">
        <v>1699</v>
      </c>
      <c r="E41" s="4492"/>
      <c r="F41" s="4492"/>
      <c r="G41" s="4492"/>
      <c r="H41" s="4493"/>
      <c r="I41" s="1738"/>
      <c r="J41" s="1555"/>
      <c r="K41" s="1555"/>
      <c r="L41" s="4212" t="s">
        <v>1700</v>
      </c>
      <c r="M41" s="1738"/>
      <c r="N41" s="1555"/>
      <c r="O41" s="1555"/>
      <c r="P41" s="4221" t="s">
        <v>1693</v>
      </c>
      <c r="Q41" s="1738"/>
      <c r="R41" s="1555"/>
      <c r="S41" s="1555"/>
      <c r="T41" s="4218" t="s">
        <v>1701</v>
      </c>
      <c r="U41" s="1738"/>
      <c r="V41" s="1555"/>
      <c r="W41" s="1555"/>
      <c r="X41" s="4224" t="s">
        <v>1702</v>
      </c>
      <c r="Y41" s="1738"/>
      <c r="Z41" s="1555"/>
      <c r="AA41" s="1555"/>
      <c r="AB41" s="4303" t="s">
        <v>1703</v>
      </c>
      <c r="AC41" s="1738"/>
      <c r="AD41" s="1555"/>
      <c r="AE41" s="1555"/>
      <c r="AF41" s="4436"/>
      <c r="AG41" s="4437" t="s">
        <v>1704</v>
      </c>
      <c r="AH41" s="1738"/>
      <c r="AI41" s="1555"/>
      <c r="AJ41" s="1555"/>
      <c r="AK41" s="4436"/>
      <c r="AL41" s="4437" t="s">
        <v>1705</v>
      </c>
      <c r="AM41" s="1738"/>
      <c r="AN41" s="1555"/>
      <c r="AO41" s="1555"/>
      <c r="AP41" s="4437" t="s">
        <v>1449</v>
      </c>
      <c r="AQ41" s="1555"/>
      <c r="AS41" s="1603">
        <v>0</v>
      </c>
      <c r="AT41" s="1603">
        <v>0</v>
      </c>
      <c r="AU41" s="1603">
        <v>0</v>
      </c>
      <c r="AV41" s="1603">
        <v>0</v>
      </c>
      <c r="AW41" s="1603">
        <v>0</v>
      </c>
      <c r="AX41" s="1603">
        <v>0</v>
      </c>
      <c r="AY41" s="1603">
        <v>0</v>
      </c>
      <c r="AZ41" s="1603">
        <v>0</v>
      </c>
      <c r="BA41" s="1554"/>
    </row>
    <row r="42" spans="2:53" ht="5.0999999999999996" customHeight="1" x14ac:dyDescent="0.2">
      <c r="B42" s="3879"/>
      <c r="D42" s="4494"/>
      <c r="E42" s="4494"/>
      <c r="F42" s="4494"/>
      <c r="G42" s="4494"/>
      <c r="H42" s="4495"/>
      <c r="I42" s="1559"/>
      <c r="J42" s="1560"/>
      <c r="K42" s="1559"/>
      <c r="L42" s="4213"/>
      <c r="M42" s="1559"/>
      <c r="N42" s="1560"/>
      <c r="O42" s="1559"/>
      <c r="P42" s="4222"/>
      <c r="Q42" s="1559"/>
      <c r="R42" s="1560"/>
      <c r="S42" s="1559"/>
      <c r="T42" s="4219"/>
      <c r="U42" s="1559"/>
      <c r="V42" s="1560"/>
      <c r="W42" s="1559"/>
      <c r="X42" s="4225"/>
      <c r="Y42" s="1559"/>
      <c r="Z42" s="1560"/>
      <c r="AA42" s="1559"/>
      <c r="AB42" s="4304"/>
      <c r="AC42" s="1559"/>
      <c r="AD42" s="1560"/>
      <c r="AE42" s="1559"/>
      <c r="AF42" s="4436"/>
      <c r="AG42" s="4438"/>
      <c r="AH42" s="1559"/>
      <c r="AI42" s="1560"/>
      <c r="AJ42" s="1559"/>
      <c r="AK42" s="4436"/>
      <c r="AL42" s="4438"/>
      <c r="AM42" s="1559"/>
      <c r="AN42" s="1560"/>
      <c r="AO42" s="1559"/>
      <c r="AP42" s="4438"/>
      <c r="AQ42" s="1559"/>
      <c r="AS42" s="1603">
        <v>0</v>
      </c>
      <c r="AT42" s="1603">
        <v>0</v>
      </c>
      <c r="AU42" s="1603">
        <v>0</v>
      </c>
      <c r="AV42" s="1603">
        <v>0</v>
      </c>
      <c r="AW42" s="1603">
        <v>0</v>
      </c>
      <c r="AX42" s="1603">
        <v>0</v>
      </c>
      <c r="AY42" s="1603">
        <v>0</v>
      </c>
      <c r="AZ42" s="1603">
        <v>0</v>
      </c>
      <c r="BA42" s="1554"/>
    </row>
    <row r="43" spans="2:53" ht="9.9499999999999993" customHeight="1" thickBot="1" x14ac:dyDescent="0.25">
      <c r="B43" s="3880"/>
      <c r="D43" s="4496"/>
      <c r="E43" s="4496"/>
      <c r="F43" s="4496"/>
      <c r="G43" s="4496"/>
      <c r="H43" s="4497"/>
      <c r="I43" s="1555"/>
      <c r="J43" s="1555"/>
      <c r="K43" s="1555"/>
      <c r="L43" s="4214"/>
      <c r="M43" s="1555"/>
      <c r="N43" s="1555"/>
      <c r="O43" s="1555"/>
      <c r="P43" s="4223"/>
      <c r="Q43" s="1555"/>
      <c r="R43" s="1555"/>
      <c r="S43" s="1555"/>
      <c r="T43" s="4220"/>
      <c r="U43" s="1555"/>
      <c r="V43" s="1555"/>
      <c r="W43" s="1555"/>
      <c r="X43" s="4226"/>
      <c r="Y43" s="1555"/>
      <c r="Z43" s="1555"/>
      <c r="AA43" s="1555"/>
      <c r="AB43" s="4305"/>
      <c r="AC43" s="1555"/>
      <c r="AD43" s="1555"/>
      <c r="AE43" s="1555"/>
      <c r="AF43" s="4436"/>
      <c r="AG43" s="4439"/>
      <c r="AH43" s="1555"/>
      <c r="AI43" s="1555"/>
      <c r="AJ43" s="1555"/>
      <c r="AK43" s="4436"/>
      <c r="AL43" s="4439"/>
      <c r="AM43" s="1555"/>
      <c r="AN43" s="1555"/>
      <c r="AO43" s="1555"/>
      <c r="AP43" s="4439"/>
      <c r="AQ43" s="1555"/>
      <c r="AS43" s="1603">
        <v>0</v>
      </c>
      <c r="AT43" s="1603">
        <v>0</v>
      </c>
      <c r="AU43" s="1603">
        <v>0</v>
      </c>
      <c r="AV43" s="1603">
        <v>0</v>
      </c>
      <c r="AW43" s="1603">
        <v>0</v>
      </c>
      <c r="AX43" s="1603">
        <v>0</v>
      </c>
      <c r="AY43" s="1603">
        <v>0</v>
      </c>
      <c r="AZ43" s="1603">
        <v>0</v>
      </c>
      <c r="BA43" s="1554"/>
    </row>
    <row r="44" spans="2:53" ht="9.9499999999999993" customHeight="1" x14ac:dyDescent="0.25">
      <c r="B44" s="1564"/>
      <c r="D44" s="1735"/>
      <c r="E44" s="1741"/>
      <c r="F44" s="1741"/>
      <c r="G44" s="1741"/>
      <c r="H44" s="1737"/>
      <c r="I44" s="1750"/>
      <c r="J44" s="1750"/>
      <c r="K44" s="1750"/>
      <c r="L44" s="1567"/>
      <c r="M44" s="1750"/>
      <c r="N44" s="1750"/>
      <c r="O44" s="1750"/>
      <c r="P44" s="1569"/>
      <c r="Q44" s="1750"/>
      <c r="R44" s="1750"/>
      <c r="S44" s="1750"/>
      <c r="T44" s="1751"/>
      <c r="U44" s="1750"/>
      <c r="V44" s="1750"/>
      <c r="W44" s="1750"/>
      <c r="X44" s="1569"/>
      <c r="Y44" s="1750"/>
      <c r="Z44" s="1750"/>
      <c r="AA44" s="1750"/>
      <c r="AB44"/>
      <c r="AC44" s="1750"/>
      <c r="AD44" s="1750"/>
      <c r="AE44" s="1750"/>
      <c r="AF44" s="1742"/>
      <c r="AG44" s="1743"/>
      <c r="AH44" s="1750"/>
      <c r="AI44" s="1750"/>
      <c r="AJ44" s="1750"/>
      <c r="AK44" s="1758"/>
      <c r="AL44" s="1568"/>
      <c r="AM44" s="1568"/>
      <c r="AN44" s="1568"/>
      <c r="AO44" s="1568"/>
      <c r="AP44" s="1759"/>
      <c r="AQ44" s="1750"/>
      <c r="AS44" s="1603">
        <v>0</v>
      </c>
      <c r="AT44" s="1603">
        <v>0</v>
      </c>
      <c r="AU44" s="1603">
        <v>0</v>
      </c>
      <c r="AV44" s="1603">
        <v>0</v>
      </c>
      <c r="AW44" s="1603">
        <v>0</v>
      </c>
      <c r="AX44" s="1603">
        <v>0</v>
      </c>
      <c r="AY44" s="1603">
        <v>0</v>
      </c>
      <c r="AZ44" s="1603">
        <v>0</v>
      </c>
      <c r="BA44" s="1554"/>
    </row>
    <row r="45" spans="2:53" ht="9.9499999999999993" customHeight="1" x14ac:dyDescent="0.2">
      <c r="B45" s="3878">
        <v>9</v>
      </c>
      <c r="D45" s="4486" t="s">
        <v>1706</v>
      </c>
      <c r="E45" s="4486"/>
      <c r="F45" s="4486"/>
      <c r="G45" s="4486"/>
      <c r="H45" s="4487"/>
      <c r="I45" s="1738"/>
      <c r="J45" s="1555"/>
      <c r="K45" s="1555"/>
      <c r="L45" s="4212" t="s">
        <v>1707</v>
      </c>
      <c r="M45" s="1738"/>
      <c r="N45" s="1555"/>
      <c r="O45" s="1555"/>
      <c r="P45" s="4221" t="s">
        <v>1701</v>
      </c>
      <c r="Q45" s="1738"/>
      <c r="R45" s="1555"/>
      <c r="S45" s="1555"/>
      <c r="T45" s="4218" t="s">
        <v>1708</v>
      </c>
      <c r="U45" s="1738"/>
      <c r="V45" s="1555"/>
      <c r="W45" s="1555"/>
      <c r="X45" s="4224" t="s">
        <v>1709</v>
      </c>
      <c r="Y45" s="1738"/>
      <c r="Z45" s="1555"/>
      <c r="AA45" s="1555"/>
      <c r="AB45" s="4218" t="s">
        <v>1710</v>
      </c>
      <c r="AC45" s="1738"/>
      <c r="AD45" s="1555"/>
      <c r="AE45" s="1555"/>
      <c r="AF45" s="4436"/>
      <c r="AG45" s="4437" t="s">
        <v>1711</v>
      </c>
      <c r="AH45" s="1738"/>
      <c r="AI45" s="1555"/>
      <c r="AJ45" s="1555"/>
      <c r="AK45" s="4436"/>
      <c r="AL45" s="4437" t="s">
        <v>1712</v>
      </c>
      <c r="AM45" s="1738"/>
      <c r="AN45" s="1555"/>
      <c r="AO45" s="1555"/>
      <c r="AP45" s="1760"/>
      <c r="AQ45" s="1555"/>
      <c r="AS45" s="1603">
        <v>0</v>
      </c>
      <c r="AT45" s="1603">
        <v>0</v>
      </c>
      <c r="AU45" s="1603">
        <v>0</v>
      </c>
      <c r="AV45" s="1603">
        <v>0</v>
      </c>
      <c r="AW45" s="1603">
        <v>0</v>
      </c>
      <c r="AX45" s="1603">
        <v>0</v>
      </c>
      <c r="AY45" s="1603">
        <v>0</v>
      </c>
      <c r="AZ45" s="1603">
        <v>0</v>
      </c>
      <c r="BA45" s="1554"/>
    </row>
    <row r="46" spans="2:53" ht="5.0999999999999996" customHeight="1" x14ac:dyDescent="0.2">
      <c r="B46" s="3879"/>
      <c r="D46" s="4488"/>
      <c r="E46" s="4488"/>
      <c r="F46" s="4488"/>
      <c r="G46" s="4488"/>
      <c r="H46" s="4489"/>
      <c r="I46" s="1559"/>
      <c r="J46" s="1560"/>
      <c r="K46" s="1559"/>
      <c r="L46" s="4213"/>
      <c r="M46" s="1559"/>
      <c r="N46" s="1560"/>
      <c r="O46" s="1559"/>
      <c r="P46" s="4222"/>
      <c r="Q46" s="1559"/>
      <c r="R46" s="1560"/>
      <c r="S46" s="1559"/>
      <c r="T46" s="4219"/>
      <c r="U46" s="1559"/>
      <c r="V46" s="1560"/>
      <c r="W46" s="1559"/>
      <c r="X46" s="4225"/>
      <c r="Y46" s="1559"/>
      <c r="Z46" s="1560"/>
      <c r="AA46" s="1559"/>
      <c r="AB46" s="4219"/>
      <c r="AC46" s="1559"/>
      <c r="AD46" s="1560"/>
      <c r="AE46" s="1559"/>
      <c r="AF46" s="4436"/>
      <c r="AG46" s="4438"/>
      <c r="AH46" s="1559"/>
      <c r="AI46" s="1560"/>
      <c r="AJ46" s="1559"/>
      <c r="AK46" s="4436"/>
      <c r="AL46" s="4438"/>
      <c r="AM46" s="1559"/>
      <c r="AN46" s="1560"/>
      <c r="AO46" s="1559"/>
      <c r="AP46" s="1760"/>
      <c r="AQ46" s="1559"/>
      <c r="AS46" s="1603">
        <v>0</v>
      </c>
      <c r="AT46" s="1603">
        <v>0</v>
      </c>
      <c r="AU46" s="1603">
        <v>0</v>
      </c>
      <c r="AV46" s="1603">
        <v>0</v>
      </c>
      <c r="AW46" s="1603">
        <v>0</v>
      </c>
      <c r="AX46" s="1603">
        <v>0</v>
      </c>
      <c r="AY46" s="1603">
        <v>0</v>
      </c>
      <c r="AZ46" s="1603">
        <v>0</v>
      </c>
      <c r="BA46" s="1554"/>
    </row>
    <row r="47" spans="2:53" ht="9.9499999999999993" customHeight="1" thickBot="1" x14ac:dyDescent="0.25">
      <c r="B47" s="3880"/>
      <c r="D47" s="4490"/>
      <c r="E47" s="4490"/>
      <c r="F47" s="4490"/>
      <c r="G47" s="4490"/>
      <c r="H47" s="4491"/>
      <c r="I47" s="1555"/>
      <c r="J47" s="1555"/>
      <c r="K47" s="1555"/>
      <c r="L47" s="4214"/>
      <c r="M47" s="1555"/>
      <c r="N47" s="1555"/>
      <c r="O47" s="1555"/>
      <c r="P47" s="4223"/>
      <c r="Q47" s="1555"/>
      <c r="R47" s="1555"/>
      <c r="S47" s="1555"/>
      <c r="T47" s="4220"/>
      <c r="U47" s="1555"/>
      <c r="V47" s="1555"/>
      <c r="W47" s="1555"/>
      <c r="X47" s="4226"/>
      <c r="Y47" s="1555"/>
      <c r="Z47" s="1555"/>
      <c r="AA47" s="1555"/>
      <c r="AB47" s="4220"/>
      <c r="AC47" s="1555"/>
      <c r="AD47" s="1555"/>
      <c r="AE47" s="1555"/>
      <c r="AF47" s="4436"/>
      <c r="AG47" s="4439"/>
      <c r="AH47" s="1555"/>
      <c r="AI47" s="1555"/>
      <c r="AJ47" s="1555"/>
      <c r="AK47" s="4436"/>
      <c r="AL47" s="4439"/>
      <c r="AM47" s="1555"/>
      <c r="AN47" s="1555"/>
      <c r="AO47" s="1555"/>
      <c r="AP47" s="1760"/>
      <c r="AQ47" s="1555"/>
      <c r="AS47" s="1603">
        <v>0</v>
      </c>
      <c r="AT47" s="1603">
        <v>0</v>
      </c>
      <c r="AU47" s="1603">
        <v>0</v>
      </c>
      <c r="AV47" s="1603">
        <v>0</v>
      </c>
      <c r="AW47" s="1603">
        <v>0</v>
      </c>
      <c r="AX47" s="1603">
        <v>0</v>
      </c>
      <c r="AY47" s="1603">
        <v>0</v>
      </c>
      <c r="AZ47" s="1603">
        <v>0</v>
      </c>
      <c r="BA47" s="1554"/>
    </row>
    <row r="48" spans="2:53" ht="9.9499999999999993" customHeight="1" x14ac:dyDescent="0.25">
      <c r="B48" s="1564"/>
      <c r="D48" s="1568"/>
      <c r="E48" s="1761"/>
      <c r="F48" s="1761"/>
      <c r="G48" s="1761"/>
      <c r="H48" s="1759"/>
      <c r="I48" s="1750"/>
      <c r="J48" s="1750"/>
      <c r="K48" s="1750"/>
      <c r="L48" s="1567"/>
      <c r="M48" s="1750"/>
      <c r="N48" s="1750"/>
      <c r="O48" s="1750"/>
      <c r="P48" s="1569"/>
      <c r="Q48" s="1750"/>
      <c r="R48" s="1750"/>
      <c r="S48" s="1750"/>
      <c r="T48" s="1751"/>
      <c r="U48" s="1750"/>
      <c r="V48" s="1750"/>
      <c r="W48" s="1750"/>
      <c r="X48" s="1569"/>
      <c r="Y48" s="1750"/>
      <c r="Z48" s="1750"/>
      <c r="AA48" s="1750"/>
      <c r="AB48"/>
      <c r="AC48" s="1750"/>
      <c r="AD48" s="1750"/>
      <c r="AE48" s="1750"/>
      <c r="AF48" s="1742"/>
      <c r="AG48" s="1743"/>
      <c r="AH48" s="1750"/>
      <c r="AI48" s="1750"/>
      <c r="AJ48" s="1750"/>
      <c r="AQ48" s="1750"/>
      <c r="AS48" s="1603">
        <v>0</v>
      </c>
      <c r="AT48" s="1603">
        <v>0</v>
      </c>
      <c r="AU48" s="1603">
        <v>0</v>
      </c>
      <c r="AV48" s="1603">
        <v>0</v>
      </c>
      <c r="AW48" s="1603">
        <v>0</v>
      </c>
      <c r="AX48" s="1603">
        <v>0</v>
      </c>
      <c r="AY48" s="1603">
        <v>0</v>
      </c>
      <c r="AZ48" s="1603">
        <v>0</v>
      </c>
      <c r="BA48" s="1554"/>
    </row>
    <row r="49" spans="2:53" ht="9.9499999999999993" customHeight="1" x14ac:dyDescent="0.2">
      <c r="B49" s="3878">
        <v>10</v>
      </c>
      <c r="D49" s="4480" t="s">
        <v>1713</v>
      </c>
      <c r="E49" s="4480"/>
      <c r="F49" s="4480"/>
      <c r="G49" s="4480"/>
      <c r="H49" s="4481"/>
      <c r="I49" s="1738"/>
      <c r="J49" s="1555"/>
      <c r="K49" s="1555"/>
      <c r="L49" s="4212" t="s">
        <v>1714</v>
      </c>
      <c r="M49" s="1738"/>
      <c r="N49" s="1555"/>
      <c r="O49" s="1555"/>
      <c r="P49" s="4221" t="s">
        <v>1708</v>
      </c>
      <c r="Q49" s="1738"/>
      <c r="R49" s="1555"/>
      <c r="S49" s="1555"/>
      <c r="T49" s="4218" t="s">
        <v>1715</v>
      </c>
      <c r="U49" s="1738"/>
      <c r="V49" s="1555"/>
      <c r="W49" s="1555"/>
      <c r="X49" s="4224" t="s">
        <v>1716</v>
      </c>
      <c r="Y49" s="1738"/>
      <c r="Z49" s="1555"/>
      <c r="AA49" s="1555"/>
      <c r="AB49" s="4337" t="s">
        <v>1484</v>
      </c>
      <c r="AC49" s="1738"/>
      <c r="AD49" s="1555"/>
      <c r="AE49" s="1555"/>
      <c r="AF49" s="4436"/>
      <c r="AG49" s="4437" t="s">
        <v>1717</v>
      </c>
      <c r="AH49" s="1738"/>
      <c r="AI49" s="1555"/>
      <c r="AJ49" s="1555"/>
      <c r="AQ49" s="1555"/>
      <c r="AS49" s="1603">
        <v>0</v>
      </c>
      <c r="AT49" s="1603">
        <v>0</v>
      </c>
      <c r="AU49" s="1603">
        <v>0</v>
      </c>
      <c r="AV49" s="1603">
        <v>0</v>
      </c>
      <c r="AW49" s="1603">
        <v>0</v>
      </c>
      <c r="AX49" s="1603">
        <v>0</v>
      </c>
      <c r="AY49" s="1603">
        <v>0</v>
      </c>
      <c r="AZ49" s="1603">
        <v>0</v>
      </c>
      <c r="BA49" s="1554"/>
    </row>
    <row r="50" spans="2:53" ht="5.0999999999999996" customHeight="1" x14ac:dyDescent="0.2">
      <c r="B50" s="3879"/>
      <c r="D50" s="4482"/>
      <c r="E50" s="4482"/>
      <c r="F50" s="4482"/>
      <c r="G50" s="4482"/>
      <c r="H50" s="4483"/>
      <c r="I50" s="1559"/>
      <c r="J50" s="1560"/>
      <c r="K50" s="1559"/>
      <c r="L50" s="4213"/>
      <c r="M50" s="1559"/>
      <c r="N50" s="1560"/>
      <c r="O50" s="1559"/>
      <c r="P50" s="4222"/>
      <c r="Q50" s="1559"/>
      <c r="R50" s="1560"/>
      <c r="S50" s="1559"/>
      <c r="T50" s="4219"/>
      <c r="U50" s="1559"/>
      <c r="V50" s="1560"/>
      <c r="W50" s="1559"/>
      <c r="X50" s="4225"/>
      <c r="Y50" s="1559"/>
      <c r="Z50" s="1560"/>
      <c r="AA50" s="1559"/>
      <c r="AB50" s="4338"/>
      <c r="AC50" s="1559"/>
      <c r="AD50" s="1560"/>
      <c r="AE50" s="1559"/>
      <c r="AF50" s="4436"/>
      <c r="AG50" s="4438"/>
      <c r="AH50" s="1559"/>
      <c r="AI50" s="1560"/>
      <c r="AJ50" s="1559"/>
      <c r="AQ50" s="1559"/>
      <c r="AS50" s="1603">
        <v>0</v>
      </c>
      <c r="AT50" s="1603">
        <v>0</v>
      </c>
      <c r="AU50" s="1603">
        <v>0</v>
      </c>
      <c r="AV50" s="1603">
        <v>0</v>
      </c>
      <c r="AW50" s="1603">
        <v>0</v>
      </c>
      <c r="AX50" s="1603">
        <v>0</v>
      </c>
      <c r="AY50" s="1603">
        <v>0</v>
      </c>
      <c r="AZ50" s="1603">
        <v>0</v>
      </c>
      <c r="BA50" s="1554"/>
    </row>
    <row r="51" spans="2:53" ht="9.9499999999999993" customHeight="1" thickBot="1" x14ac:dyDescent="0.25">
      <c r="B51" s="3880"/>
      <c r="D51" s="4484"/>
      <c r="E51" s="4484"/>
      <c r="F51" s="4484"/>
      <c r="G51" s="4484"/>
      <c r="H51" s="4485"/>
      <c r="I51" s="1555"/>
      <c r="J51" s="1555"/>
      <c r="K51" s="1555"/>
      <c r="L51" s="4214"/>
      <c r="M51" s="1555"/>
      <c r="N51" s="1555"/>
      <c r="O51" s="1555"/>
      <c r="P51" s="4223"/>
      <c r="Q51" s="1555"/>
      <c r="R51" s="1555"/>
      <c r="S51" s="1555"/>
      <c r="T51" s="4220"/>
      <c r="U51" s="1555"/>
      <c r="V51" s="1555"/>
      <c r="W51" s="1555"/>
      <c r="X51" s="4226"/>
      <c r="Y51" s="1555"/>
      <c r="Z51" s="1555"/>
      <c r="AA51" s="1555"/>
      <c r="AB51" s="4339"/>
      <c r="AC51" s="1555"/>
      <c r="AD51" s="1555"/>
      <c r="AE51" s="1555"/>
      <c r="AF51" s="4436"/>
      <c r="AG51" s="4439"/>
      <c r="AH51" s="1555"/>
      <c r="AI51" s="1555"/>
      <c r="AJ51" s="1555"/>
      <c r="AQ51" s="1555"/>
      <c r="AS51" s="1603">
        <v>0</v>
      </c>
      <c r="AT51" s="1603">
        <v>0</v>
      </c>
      <c r="AU51" s="1603">
        <v>0</v>
      </c>
      <c r="AV51" s="1603">
        <v>0</v>
      </c>
      <c r="AW51" s="1603">
        <v>0</v>
      </c>
      <c r="AX51" s="1603">
        <v>0</v>
      </c>
      <c r="AY51" s="1603">
        <v>0</v>
      </c>
      <c r="AZ51" s="1603">
        <v>0</v>
      </c>
      <c r="BA51" s="1554"/>
    </row>
    <row r="52" spans="2:53" ht="9.9499999999999993" customHeight="1" thickBot="1" x14ac:dyDescent="0.3">
      <c r="B52" s="1564"/>
      <c r="D52" s="1735"/>
      <c r="E52" s="1741"/>
      <c r="F52" s="1741"/>
      <c r="G52" s="1741"/>
      <c r="H52" s="1737"/>
      <c r="I52" s="1750"/>
      <c r="J52" s="1750"/>
      <c r="K52" s="1750"/>
      <c r="L52" s="1569"/>
      <c r="M52" s="1750"/>
      <c r="N52" s="1750"/>
      <c r="O52" s="1750"/>
      <c r="P52" s="1569"/>
      <c r="Q52" s="1750"/>
      <c r="R52" s="1750"/>
      <c r="S52" s="1750"/>
      <c r="T52" s="1751"/>
      <c r="U52" s="1750"/>
      <c r="V52" s="1750"/>
      <c r="W52" s="1750"/>
      <c r="X52" s="1569"/>
      <c r="Y52" s="1750"/>
      <c r="Z52" s="1750"/>
      <c r="AA52" s="1750"/>
      <c r="AB52"/>
      <c r="AC52" s="1750"/>
      <c r="AD52" s="1750"/>
      <c r="AE52" s="1750"/>
      <c r="AF52" s="1742"/>
      <c r="AG52" s="1743"/>
      <c r="AH52" s="1750"/>
      <c r="AI52" s="1750"/>
      <c r="AJ52" s="1750"/>
      <c r="AQ52" s="1750"/>
      <c r="AS52" s="1603">
        <v>0</v>
      </c>
      <c r="AT52" s="1603">
        <v>0</v>
      </c>
      <c r="AU52" s="1603">
        <v>0</v>
      </c>
      <c r="AV52" s="1603">
        <v>0</v>
      </c>
      <c r="AW52" s="1603">
        <v>0</v>
      </c>
      <c r="AX52" s="1603">
        <v>0</v>
      </c>
      <c r="AY52" s="1603">
        <v>0</v>
      </c>
      <c r="AZ52" s="1603">
        <v>0</v>
      </c>
      <c r="BA52" s="1554"/>
    </row>
    <row r="53" spans="2:53" ht="9.9499999999999993" customHeight="1" x14ac:dyDescent="0.2">
      <c r="B53" s="3878">
        <v>11</v>
      </c>
      <c r="D53" s="4468" t="s">
        <v>1718</v>
      </c>
      <c r="E53" s="4468"/>
      <c r="F53" s="4468"/>
      <c r="G53" s="4468"/>
      <c r="H53" s="4469"/>
      <c r="I53" s="1738"/>
      <c r="J53" s="1555"/>
      <c r="K53" s="1555"/>
      <c r="L53" s="4212" t="s">
        <v>1719</v>
      </c>
      <c r="M53" s="1738"/>
      <c r="N53" s="1555"/>
      <c r="O53" s="1555"/>
      <c r="P53" s="4221" t="s">
        <v>1715</v>
      </c>
      <c r="Q53" s="1738"/>
      <c r="R53" s="1555"/>
      <c r="S53" s="1555"/>
      <c r="T53" s="4218" t="s">
        <v>1720</v>
      </c>
      <c r="U53" s="1738"/>
      <c r="V53" s="1555"/>
      <c r="W53" s="1555"/>
      <c r="X53" s="4224" t="s">
        <v>1721</v>
      </c>
      <c r="Y53" s="1738"/>
      <c r="Z53" s="1555"/>
      <c r="AA53" s="1555"/>
      <c r="AB53" s="4303" t="s">
        <v>1128</v>
      </c>
      <c r="AC53" s="1738"/>
      <c r="AD53" s="1555"/>
      <c r="AE53" s="1555"/>
      <c r="AF53" s="4436"/>
      <c r="AG53" s="4437" t="s">
        <v>1473</v>
      </c>
      <c r="AH53" s="1738"/>
      <c r="AI53" s="1555"/>
      <c r="AJ53" s="1555"/>
      <c r="AK53" s="4440"/>
      <c r="AL53" s="4441" t="s">
        <v>1722</v>
      </c>
      <c r="AM53" s="4441"/>
      <c r="AN53" s="4441"/>
      <c r="AO53" s="4441"/>
      <c r="AP53" s="4442"/>
      <c r="AQ53" s="1555"/>
      <c r="AS53" s="1603">
        <v>0</v>
      </c>
      <c r="AT53" s="1603">
        <v>0</v>
      </c>
      <c r="AU53" s="1603">
        <v>0</v>
      </c>
      <c r="AV53" s="1603">
        <v>0</v>
      </c>
      <c r="AW53" s="1603">
        <v>0</v>
      </c>
      <c r="AX53" s="1603">
        <v>0</v>
      </c>
      <c r="AY53" s="1603">
        <v>0</v>
      </c>
      <c r="AZ53" s="1603">
        <v>0</v>
      </c>
      <c r="BA53" s="1554"/>
    </row>
    <row r="54" spans="2:53" ht="5.0999999999999996" customHeight="1" x14ac:dyDescent="0.2">
      <c r="B54" s="3879"/>
      <c r="D54" s="4470"/>
      <c r="E54" s="4470"/>
      <c r="F54" s="4470"/>
      <c r="G54" s="4470"/>
      <c r="H54" s="4471"/>
      <c r="I54" s="1559"/>
      <c r="J54" s="1560"/>
      <c r="K54" s="1559"/>
      <c r="L54" s="4213"/>
      <c r="M54" s="1559"/>
      <c r="N54" s="1560"/>
      <c r="O54" s="1559"/>
      <c r="P54" s="4222"/>
      <c r="Q54" s="1559"/>
      <c r="R54" s="1560"/>
      <c r="S54" s="1559"/>
      <c r="T54" s="4219"/>
      <c r="U54" s="1559"/>
      <c r="V54" s="1560"/>
      <c r="W54" s="1559"/>
      <c r="X54" s="4225"/>
      <c r="Y54" s="1559"/>
      <c r="Z54" s="1560"/>
      <c r="AA54" s="1559"/>
      <c r="AB54" s="4304"/>
      <c r="AC54" s="1559"/>
      <c r="AD54" s="1560"/>
      <c r="AE54" s="1559"/>
      <c r="AF54" s="4436"/>
      <c r="AG54" s="4438"/>
      <c r="AH54" s="1559"/>
      <c r="AI54" s="1560"/>
      <c r="AJ54" s="1559"/>
      <c r="AK54" s="4419"/>
      <c r="AL54" s="4443"/>
      <c r="AM54" s="4443"/>
      <c r="AN54" s="4443"/>
      <c r="AO54" s="4443"/>
      <c r="AP54" s="4444"/>
      <c r="AQ54" s="1559"/>
      <c r="AS54" s="1603">
        <v>0</v>
      </c>
      <c r="AT54" s="1603">
        <v>0</v>
      </c>
      <c r="AU54" s="1603">
        <v>0</v>
      </c>
      <c r="AV54" s="1603">
        <v>0</v>
      </c>
      <c r="AW54" s="1603">
        <v>0</v>
      </c>
      <c r="AX54" s="1603">
        <v>0</v>
      </c>
      <c r="AY54" s="1603">
        <v>0</v>
      </c>
      <c r="AZ54" s="1603">
        <v>0</v>
      </c>
      <c r="BA54" s="1554"/>
    </row>
    <row r="55" spans="2:53" ht="9.9499999999999993" customHeight="1" thickBot="1" x14ac:dyDescent="0.25">
      <c r="B55" s="3880"/>
      <c r="D55" s="4472"/>
      <c r="E55" s="4472"/>
      <c r="F55" s="4472"/>
      <c r="G55" s="4472"/>
      <c r="H55" s="4473"/>
      <c r="I55" s="1555"/>
      <c r="J55" s="1555"/>
      <c r="K55" s="1555"/>
      <c r="L55" s="4214"/>
      <c r="M55" s="1555"/>
      <c r="N55" s="1555"/>
      <c r="O55" s="1555"/>
      <c r="P55" s="4223"/>
      <c r="Q55" s="1555"/>
      <c r="R55" s="1555"/>
      <c r="S55" s="1555"/>
      <c r="T55" s="4220"/>
      <c r="U55" s="1555"/>
      <c r="V55" s="1555"/>
      <c r="W55" s="1555"/>
      <c r="X55" s="4226"/>
      <c r="Y55" s="1555"/>
      <c r="Z55" s="1555"/>
      <c r="AA55" s="1555"/>
      <c r="AB55" s="4305"/>
      <c r="AC55" s="1555"/>
      <c r="AD55" s="1555"/>
      <c r="AE55" s="1555"/>
      <c r="AF55" s="4436"/>
      <c r="AG55" s="4439"/>
      <c r="AH55" s="1555"/>
      <c r="AI55" s="1555"/>
      <c r="AJ55" s="1555"/>
      <c r="AK55" s="4420"/>
      <c r="AL55" s="4445"/>
      <c r="AM55" s="4445"/>
      <c r="AN55" s="4445"/>
      <c r="AO55" s="4445"/>
      <c r="AP55" s="4446"/>
      <c r="AQ55" s="1555"/>
      <c r="AS55" s="1603">
        <v>0</v>
      </c>
      <c r="AT55" s="1603">
        <v>0</v>
      </c>
      <c r="AU55" s="1603">
        <v>0</v>
      </c>
      <c r="AV55" s="1603">
        <v>0</v>
      </c>
      <c r="AW55" s="1603">
        <v>0</v>
      </c>
      <c r="AX55" s="1603">
        <v>0</v>
      </c>
      <c r="AY55" s="1603">
        <v>0</v>
      </c>
      <c r="AZ55" s="1603">
        <v>0</v>
      </c>
      <c r="BA55" s="1554"/>
    </row>
    <row r="56" spans="2:53" ht="9.9499999999999993" customHeight="1" x14ac:dyDescent="0.25">
      <c r="B56" s="1564"/>
      <c r="D56" s="1735"/>
      <c r="E56" s="1741"/>
      <c r="F56" s="1741"/>
      <c r="G56" s="1741"/>
      <c r="H56" s="1737"/>
      <c r="I56" s="1750"/>
      <c r="J56" s="1750"/>
      <c r="K56" s="1750"/>
      <c r="L56" s="1569"/>
      <c r="M56" s="1750"/>
      <c r="N56" s="1750"/>
      <c r="O56" s="1750"/>
      <c r="P56" s="1569"/>
      <c r="Q56" s="1750"/>
      <c r="R56" s="1750"/>
      <c r="S56" s="1750"/>
      <c r="T56" s="1751"/>
      <c r="U56" s="1750"/>
      <c r="V56" s="1750"/>
      <c r="W56" s="1750"/>
      <c r="X56" s="1569"/>
      <c r="Y56" s="1750"/>
      <c r="Z56" s="1750"/>
      <c r="AA56" s="1750"/>
      <c r="AB56"/>
      <c r="AC56" s="1750"/>
      <c r="AD56" s="1750"/>
      <c r="AE56" s="1750"/>
      <c r="AH56" s="1750"/>
      <c r="AI56" s="1750"/>
      <c r="AJ56" s="1750"/>
      <c r="AK56" s="1762"/>
      <c r="AL56" s="1568"/>
      <c r="AM56" s="1568"/>
      <c r="AN56" s="1568"/>
      <c r="AO56" s="1568"/>
      <c r="AP56" s="1759"/>
      <c r="AQ56" s="1750"/>
      <c r="AS56" s="1603">
        <v>0</v>
      </c>
      <c r="AT56" s="1603">
        <v>0</v>
      </c>
      <c r="AU56" s="1603">
        <v>0</v>
      </c>
      <c r="AV56" s="1603">
        <v>0</v>
      </c>
      <c r="AW56" s="1603">
        <v>0</v>
      </c>
      <c r="AX56" s="1603">
        <v>0</v>
      </c>
      <c r="AY56" s="1603">
        <v>0</v>
      </c>
      <c r="AZ56" s="1603">
        <v>0</v>
      </c>
      <c r="BA56" s="1554"/>
    </row>
    <row r="57" spans="2:53" ht="9.9499999999999993" customHeight="1" x14ac:dyDescent="0.2">
      <c r="B57" s="3878">
        <v>12</v>
      </c>
      <c r="D57" s="4462" t="s">
        <v>1723</v>
      </c>
      <c r="E57" s="4462"/>
      <c r="F57" s="4462"/>
      <c r="G57" s="4462"/>
      <c r="H57" s="4463"/>
      <c r="I57" s="1738"/>
      <c r="J57" s="1555"/>
      <c r="K57" s="1555"/>
      <c r="L57" s="4212" t="s">
        <v>1724</v>
      </c>
      <c r="M57" s="1738"/>
      <c r="N57" s="1555"/>
      <c r="O57" s="1555"/>
      <c r="P57" s="4221" t="s">
        <v>1720</v>
      </c>
      <c r="Q57" s="1738"/>
      <c r="R57" s="1555"/>
      <c r="S57" s="1555"/>
      <c r="T57" s="4218" t="s">
        <v>1725</v>
      </c>
      <c r="U57" s="1738"/>
      <c r="V57" s="1555"/>
      <c r="W57" s="1555"/>
      <c r="X57" s="4224" t="s">
        <v>1726</v>
      </c>
      <c r="Y57" s="1738"/>
      <c r="Z57" s="1555"/>
      <c r="AA57" s="1555"/>
      <c r="AB57" s="4474" t="s">
        <v>1601</v>
      </c>
      <c r="AC57" s="1738"/>
      <c r="AD57" s="1555"/>
      <c r="AE57" s="1555"/>
      <c r="AF57" s="4427">
        <v>3</v>
      </c>
      <c r="AG57" s="4477" t="s">
        <v>1727</v>
      </c>
      <c r="AH57" s="1738"/>
      <c r="AI57" s="1555"/>
      <c r="AJ57" s="1555"/>
      <c r="AK57" s="4427">
        <v>6</v>
      </c>
      <c r="AL57" s="4430" t="s">
        <v>1728</v>
      </c>
      <c r="AM57" s="4430"/>
      <c r="AN57" s="4430"/>
      <c r="AO57" s="4430"/>
      <c r="AP57" s="4431"/>
      <c r="AQ57" s="1555"/>
      <c r="AR57" s="1760"/>
      <c r="AS57" s="1603">
        <v>0</v>
      </c>
      <c r="AT57" s="1603">
        <v>0</v>
      </c>
      <c r="AU57" s="1603">
        <v>0</v>
      </c>
      <c r="AV57" s="1603">
        <v>0</v>
      </c>
      <c r="AW57" s="1603">
        <v>0</v>
      </c>
      <c r="AX57" s="1603">
        <v>0</v>
      </c>
      <c r="AY57" s="1603">
        <v>0</v>
      </c>
      <c r="AZ57" s="1603">
        <v>0</v>
      </c>
      <c r="BA57" s="1554"/>
    </row>
    <row r="58" spans="2:53" ht="5.0999999999999996" customHeight="1" x14ac:dyDescent="0.2">
      <c r="B58" s="3879"/>
      <c r="D58" s="4464"/>
      <c r="E58" s="4464"/>
      <c r="F58" s="4464"/>
      <c r="G58" s="4464"/>
      <c r="H58" s="4465"/>
      <c r="I58" s="1559"/>
      <c r="J58" s="1560"/>
      <c r="K58" s="1559"/>
      <c r="L58" s="4213"/>
      <c r="M58" s="1559"/>
      <c r="N58" s="1560"/>
      <c r="O58" s="1559"/>
      <c r="P58" s="4222"/>
      <c r="Q58" s="1559"/>
      <c r="R58" s="1560"/>
      <c r="S58" s="1559"/>
      <c r="T58" s="4219"/>
      <c r="U58" s="1559"/>
      <c r="V58" s="1560"/>
      <c r="W58" s="1559"/>
      <c r="X58" s="4225"/>
      <c r="Y58" s="1559"/>
      <c r="Z58" s="1560"/>
      <c r="AA58" s="1559"/>
      <c r="AB58" s="4475"/>
      <c r="AC58" s="1559"/>
      <c r="AD58" s="1560"/>
      <c r="AE58" s="1559"/>
      <c r="AF58" s="4428"/>
      <c r="AG58" s="4478"/>
      <c r="AH58" s="1559"/>
      <c r="AI58" s="1560"/>
      <c r="AJ58" s="1559"/>
      <c r="AK58" s="4428"/>
      <c r="AL58" s="4432"/>
      <c r="AM58" s="4432"/>
      <c r="AN58" s="4432"/>
      <c r="AO58" s="4432"/>
      <c r="AP58" s="4433"/>
      <c r="AQ58" s="1559"/>
      <c r="AR58" s="1760"/>
      <c r="AS58" s="1603">
        <v>0</v>
      </c>
      <c r="AT58" s="1603">
        <v>0</v>
      </c>
      <c r="AU58" s="1603">
        <v>0</v>
      </c>
      <c r="AV58" s="1603">
        <v>0</v>
      </c>
      <c r="AW58" s="1603">
        <v>0</v>
      </c>
      <c r="AX58" s="1603">
        <v>0</v>
      </c>
      <c r="AY58" s="1603">
        <v>0</v>
      </c>
      <c r="AZ58" s="1603">
        <v>0</v>
      </c>
      <c r="BA58" s="1554"/>
    </row>
    <row r="59" spans="2:53" ht="9.9499999999999993" customHeight="1" thickBot="1" x14ac:dyDescent="0.25">
      <c r="B59" s="3880"/>
      <c r="D59" s="4466"/>
      <c r="E59" s="4466"/>
      <c r="F59" s="4466"/>
      <c r="G59" s="4466"/>
      <c r="H59" s="4467"/>
      <c r="I59" s="1555"/>
      <c r="J59" s="1555"/>
      <c r="K59" s="1555"/>
      <c r="L59" s="4214"/>
      <c r="M59" s="1555"/>
      <c r="N59" s="1555"/>
      <c r="O59" s="1555"/>
      <c r="P59" s="4223"/>
      <c r="Q59" s="1555"/>
      <c r="R59" s="1555"/>
      <c r="S59" s="1555"/>
      <c r="T59" s="4220"/>
      <c r="U59" s="1555"/>
      <c r="V59" s="1555"/>
      <c r="W59" s="1555"/>
      <c r="X59" s="4226"/>
      <c r="Y59" s="1555"/>
      <c r="Z59" s="1555"/>
      <c r="AA59" s="1555"/>
      <c r="AB59" s="4476"/>
      <c r="AC59" s="1555"/>
      <c r="AD59" s="1555"/>
      <c r="AE59" s="1555"/>
      <c r="AF59" s="4429"/>
      <c r="AG59" s="4479"/>
      <c r="AH59" s="1555"/>
      <c r="AI59" s="1555"/>
      <c r="AJ59" s="1555"/>
      <c r="AK59" s="4429"/>
      <c r="AL59" s="4434"/>
      <c r="AM59" s="4434"/>
      <c r="AN59" s="4434"/>
      <c r="AO59" s="4434"/>
      <c r="AP59" s="4435"/>
      <c r="AQ59" s="1555"/>
      <c r="AR59" s="1760"/>
      <c r="AS59" s="1603">
        <v>0</v>
      </c>
      <c r="AT59" s="1603">
        <v>0</v>
      </c>
      <c r="AU59" s="1603">
        <v>0</v>
      </c>
      <c r="AV59" s="1603">
        <v>0</v>
      </c>
      <c r="AW59" s="1603">
        <v>0</v>
      </c>
      <c r="AX59" s="1603">
        <v>0</v>
      </c>
      <c r="AY59" s="1603">
        <v>0</v>
      </c>
      <c r="AZ59" s="1603">
        <v>0</v>
      </c>
      <c r="BA59" s="1554"/>
    </row>
    <row r="60" spans="2:53" ht="9.9499999999999993" customHeight="1" x14ac:dyDescent="0.25">
      <c r="B60" s="1564"/>
      <c r="I60" s="1750"/>
      <c r="J60" s="1750"/>
      <c r="K60" s="1750"/>
      <c r="L60" s="1569"/>
      <c r="M60" s="1750"/>
      <c r="N60" s="1750"/>
      <c r="O60" s="1750"/>
      <c r="P60" s="1569"/>
      <c r="Q60" s="1750"/>
      <c r="R60" s="1750"/>
      <c r="S60" s="1750"/>
      <c r="T60" s="1751"/>
      <c r="U60" s="1750"/>
      <c r="V60" s="1750"/>
      <c r="W60" s="1750"/>
      <c r="X60" s="1569"/>
      <c r="Y60" s="1750"/>
      <c r="Z60" s="1750"/>
      <c r="AA60" s="1750"/>
      <c r="AB60"/>
      <c r="AC60" s="1750"/>
      <c r="AD60" s="1750"/>
      <c r="AE60" s="1750"/>
      <c r="AF60" s="1745"/>
      <c r="AG60" s="1763"/>
      <c r="AH60" s="1750"/>
      <c r="AI60" s="1750"/>
      <c r="AJ60" s="1750"/>
      <c r="AK60" s="1736"/>
      <c r="AL60" s="1735"/>
      <c r="AM60" s="1735"/>
      <c r="AN60" s="1735"/>
      <c r="AO60" s="1735"/>
      <c r="AP60" s="1737"/>
      <c r="AQ60" s="1750"/>
      <c r="AS60" s="1603">
        <v>0</v>
      </c>
      <c r="AT60" s="1603">
        <v>0</v>
      </c>
      <c r="AU60" s="1603">
        <v>0</v>
      </c>
      <c r="AV60" s="1603">
        <v>0</v>
      </c>
      <c r="AW60" s="1603">
        <v>0</v>
      </c>
      <c r="AX60" s="1603">
        <v>0</v>
      </c>
      <c r="AY60" s="1603">
        <v>0</v>
      </c>
      <c r="AZ60" s="1603">
        <v>0</v>
      </c>
      <c r="BA60" s="1554"/>
    </row>
    <row r="61" spans="2:53" ht="9.9499999999999993" customHeight="1" x14ac:dyDescent="0.2">
      <c r="B61" s="3878">
        <v>13</v>
      </c>
      <c r="I61" s="1738"/>
      <c r="J61" s="1555"/>
      <c r="K61" s="1555"/>
      <c r="L61" s="4212" t="s">
        <v>1729</v>
      </c>
      <c r="M61" s="1738"/>
      <c r="N61" s="1555"/>
      <c r="O61" s="1555"/>
      <c r="P61" s="4221" t="s">
        <v>1730</v>
      </c>
      <c r="Q61" s="1738"/>
      <c r="R61" s="1555"/>
      <c r="S61" s="1555"/>
      <c r="T61" s="4218" t="s">
        <v>1731</v>
      </c>
      <c r="U61" s="1738"/>
      <c r="V61" s="1555"/>
      <c r="W61" s="1555"/>
      <c r="X61" s="4224" t="s">
        <v>1732</v>
      </c>
      <c r="Y61" s="1738"/>
      <c r="Z61" s="1555"/>
      <c r="AA61" s="1555"/>
      <c r="AB61" s="4456" t="s">
        <v>1602</v>
      </c>
      <c r="AC61" s="1738"/>
      <c r="AD61" s="1555"/>
      <c r="AE61" s="1555"/>
      <c r="AF61" s="4336"/>
      <c r="AG61" s="4227" t="s">
        <v>1733</v>
      </c>
      <c r="AH61" s="1738"/>
      <c r="AI61" s="1555"/>
      <c r="AJ61" s="1555"/>
      <c r="AK61" s="4409" t="s">
        <v>416</v>
      </c>
      <c r="AL61" s="4412" t="s">
        <v>1436</v>
      </c>
      <c r="AM61" s="1738"/>
      <c r="AN61" s="1555"/>
      <c r="AO61" s="1555"/>
      <c r="AP61" s="4191" t="s">
        <v>1438</v>
      </c>
      <c r="AQ61" s="1555"/>
      <c r="AS61" s="1603">
        <v>0</v>
      </c>
      <c r="AT61" s="1603">
        <v>0</v>
      </c>
      <c r="AU61" s="1603">
        <v>0</v>
      </c>
      <c r="AV61" s="1603">
        <v>0</v>
      </c>
      <c r="AW61" s="1603">
        <v>0</v>
      </c>
      <c r="AX61" s="1603">
        <v>0</v>
      </c>
      <c r="AY61" s="1603">
        <v>0</v>
      </c>
      <c r="AZ61" s="1603">
        <v>0</v>
      </c>
      <c r="BA61" s="1554"/>
    </row>
    <row r="62" spans="2:53" ht="5.0999999999999996" customHeight="1" x14ac:dyDescent="0.2">
      <c r="B62" s="3879"/>
      <c r="I62" s="1559"/>
      <c r="J62" s="1560"/>
      <c r="K62" s="1559"/>
      <c r="L62" s="4213"/>
      <c r="M62" s="1559"/>
      <c r="N62" s="1560"/>
      <c r="O62" s="1559"/>
      <c r="P62" s="4222"/>
      <c r="Q62" s="1559"/>
      <c r="R62" s="1560"/>
      <c r="S62" s="1559"/>
      <c r="T62" s="4219"/>
      <c r="U62" s="1559"/>
      <c r="V62" s="1560"/>
      <c r="W62" s="1559"/>
      <c r="X62" s="4225"/>
      <c r="Y62" s="1559"/>
      <c r="Z62" s="1560"/>
      <c r="AA62" s="1559"/>
      <c r="AB62" s="4457"/>
      <c r="AC62" s="1559"/>
      <c r="AD62" s="1560"/>
      <c r="AE62" s="1559"/>
      <c r="AF62" s="4336"/>
      <c r="AG62" s="4228"/>
      <c r="AH62" s="1559"/>
      <c r="AI62" s="1560"/>
      <c r="AJ62" s="1559"/>
      <c r="AK62" s="4410"/>
      <c r="AL62" s="4413"/>
      <c r="AM62" s="1559"/>
      <c r="AN62" s="1560"/>
      <c r="AO62" s="1559"/>
      <c r="AP62" s="4192"/>
      <c r="AQ62" s="1559"/>
      <c r="AS62" s="1603">
        <v>0</v>
      </c>
      <c r="AT62" s="1603">
        <v>0</v>
      </c>
      <c r="AU62" s="1603">
        <v>0</v>
      </c>
      <c r="AV62" s="1603">
        <v>0</v>
      </c>
      <c r="AW62" s="1603">
        <v>0</v>
      </c>
      <c r="AX62" s="1603">
        <v>0</v>
      </c>
      <c r="AY62" s="1603">
        <v>0</v>
      </c>
      <c r="AZ62" s="1603">
        <v>0</v>
      </c>
      <c r="BA62" s="1554"/>
    </row>
    <row r="63" spans="2:53" ht="9.9499999999999993" customHeight="1" thickBot="1" x14ac:dyDescent="0.25">
      <c r="B63" s="3880"/>
      <c r="I63" s="1555"/>
      <c r="J63" s="1555"/>
      <c r="K63" s="1555"/>
      <c r="L63" s="4214"/>
      <c r="M63" s="1555"/>
      <c r="N63" s="1555"/>
      <c r="O63" s="1555"/>
      <c r="P63" s="4223"/>
      <c r="Q63" s="1555"/>
      <c r="R63" s="1555"/>
      <c r="S63" s="1555"/>
      <c r="T63" s="4220"/>
      <c r="U63" s="1555"/>
      <c r="V63" s="1555"/>
      <c r="W63" s="1555"/>
      <c r="X63" s="4226"/>
      <c r="Y63" s="1555"/>
      <c r="Z63" s="1555"/>
      <c r="AA63" s="1555"/>
      <c r="AB63" s="4458"/>
      <c r="AC63" s="1555"/>
      <c r="AD63" s="1555"/>
      <c r="AE63" s="1555"/>
      <c r="AF63" s="4336"/>
      <c r="AG63" s="4229"/>
      <c r="AH63" s="1555"/>
      <c r="AI63" s="1555"/>
      <c r="AJ63" s="1555"/>
      <c r="AK63" s="4411"/>
      <c r="AL63" s="4414"/>
      <c r="AM63" s="1555"/>
      <c r="AN63" s="1555"/>
      <c r="AO63" s="1555"/>
      <c r="AP63" s="4193"/>
      <c r="AQ63" s="1555"/>
      <c r="AS63" s="1603">
        <v>0</v>
      </c>
      <c r="AT63" s="1603">
        <v>0</v>
      </c>
      <c r="AU63" s="1603">
        <v>0</v>
      </c>
      <c r="AV63" s="1603">
        <v>0</v>
      </c>
      <c r="AW63" s="1603">
        <v>0</v>
      </c>
      <c r="AX63" s="1603">
        <v>0</v>
      </c>
      <c r="AY63" s="1603">
        <v>0</v>
      </c>
      <c r="AZ63" s="1603">
        <v>0</v>
      </c>
      <c r="BA63" s="1554"/>
    </row>
    <row r="64" spans="2:53" ht="9.9499999999999993" customHeight="1" x14ac:dyDescent="0.25">
      <c r="B64" s="1564"/>
      <c r="I64" s="1750"/>
      <c r="J64" s="1750"/>
      <c r="K64" s="1750"/>
      <c r="L64" s="1569"/>
      <c r="M64" s="1750"/>
      <c r="N64" s="1750"/>
      <c r="O64" s="1750"/>
      <c r="P64" s="1567"/>
      <c r="Q64" s="1750"/>
      <c r="R64" s="1750"/>
      <c r="S64" s="1750"/>
      <c r="T64" s="1565"/>
      <c r="U64" s="1750"/>
      <c r="V64" s="1750"/>
      <c r="W64" s="1750"/>
      <c r="X64" s="1569"/>
      <c r="Y64" s="1750"/>
      <c r="Z64" s="1750"/>
      <c r="AA64" s="1750"/>
      <c r="AB64"/>
      <c r="AC64" s="1750"/>
      <c r="AD64" s="1750"/>
      <c r="AE64" s="1750"/>
      <c r="AF64" s="1764"/>
      <c r="AG64" s="1743"/>
      <c r="AH64" s="1750"/>
      <c r="AI64" s="1750"/>
      <c r="AJ64" s="1750"/>
      <c r="AK64" s="1736"/>
      <c r="AL64" s="1568"/>
      <c r="AM64" s="1568"/>
      <c r="AN64" s="1568"/>
      <c r="AO64" s="1568"/>
      <c r="AP64" s="1759"/>
      <c r="AQ64" s="1750"/>
      <c r="AS64" s="1603">
        <v>0</v>
      </c>
      <c r="AT64" s="1603">
        <v>0</v>
      </c>
      <c r="AU64" s="1603">
        <v>0</v>
      </c>
      <c r="AV64" s="1603">
        <v>0</v>
      </c>
      <c r="AW64" s="1603">
        <v>0</v>
      </c>
      <c r="AX64" s="1603">
        <v>0</v>
      </c>
      <c r="AY64" s="1603">
        <v>0</v>
      </c>
      <c r="AZ64" s="1603">
        <v>0</v>
      </c>
      <c r="BA64" s="1554"/>
    </row>
    <row r="65" spans="2:53" ht="9.9499999999999993" customHeight="1" x14ac:dyDescent="0.2">
      <c r="B65" s="3878">
        <v>14</v>
      </c>
      <c r="D65" s="4447" t="s">
        <v>1734</v>
      </c>
      <c r="E65" s="4448"/>
      <c r="F65" s="4448"/>
      <c r="G65" s="4448"/>
      <c r="H65" s="4449"/>
      <c r="I65" s="1738"/>
      <c r="J65" s="1555"/>
      <c r="K65" s="1555"/>
      <c r="L65" s="4212" t="s">
        <v>1735</v>
      </c>
      <c r="M65" s="1738"/>
      <c r="N65" s="1555"/>
      <c r="O65" s="1555"/>
      <c r="P65" s="4221" t="s">
        <v>1736</v>
      </c>
      <c r="Q65" s="1738"/>
      <c r="R65" s="1555"/>
      <c r="S65" s="1555"/>
      <c r="T65" s="4218" t="s">
        <v>1737</v>
      </c>
      <c r="U65" s="1738"/>
      <c r="V65" s="1555"/>
      <c r="W65" s="1555"/>
      <c r="X65" s="4224" t="s">
        <v>1738</v>
      </c>
      <c r="Y65" s="1738"/>
      <c r="Z65" s="1555"/>
      <c r="AA65" s="1555"/>
      <c r="AB65" s="4459" t="s">
        <v>1739</v>
      </c>
      <c r="AC65" s="1738"/>
      <c r="AD65" s="1555"/>
      <c r="AE65" s="1555"/>
      <c r="AF65" s="4336"/>
      <c r="AG65" s="4227" t="s">
        <v>1465</v>
      </c>
      <c r="AH65" s="1738"/>
      <c r="AI65" s="1555"/>
      <c r="AJ65" s="1555"/>
      <c r="AK65" s="4418" t="s">
        <v>606</v>
      </c>
      <c r="AL65" s="4406" t="s">
        <v>1439</v>
      </c>
      <c r="AM65" s="1738"/>
      <c r="AN65" s="1555"/>
      <c r="AO65" s="1555"/>
      <c r="AP65" s="1765"/>
      <c r="AQ65" s="1555"/>
      <c r="AS65" s="1603">
        <v>0</v>
      </c>
      <c r="AT65" s="1603">
        <v>0</v>
      </c>
      <c r="AU65" s="1603">
        <v>0</v>
      </c>
      <c r="AV65" s="1603">
        <v>0</v>
      </c>
      <c r="AW65" s="1603">
        <v>0</v>
      </c>
      <c r="AX65" s="1603">
        <v>0</v>
      </c>
      <c r="AY65" s="1603">
        <v>0</v>
      </c>
      <c r="AZ65" s="1603">
        <v>0</v>
      </c>
      <c r="BA65" s="1554"/>
    </row>
    <row r="66" spans="2:53" ht="5.0999999999999996" customHeight="1" x14ac:dyDescent="0.2">
      <c r="B66" s="3879"/>
      <c r="D66" s="4450"/>
      <c r="E66" s="4451"/>
      <c r="F66" s="4451"/>
      <c r="G66" s="4451"/>
      <c r="H66" s="4452"/>
      <c r="I66" s="1559"/>
      <c r="J66" s="1560"/>
      <c r="K66" s="1559"/>
      <c r="L66" s="4213"/>
      <c r="M66" s="1559"/>
      <c r="N66" s="1560"/>
      <c r="O66" s="1559"/>
      <c r="P66" s="4222"/>
      <c r="Q66" s="1559"/>
      <c r="R66" s="1560"/>
      <c r="S66" s="1559"/>
      <c r="T66" s="4219"/>
      <c r="U66" s="1559"/>
      <c r="V66" s="1560"/>
      <c r="W66" s="1559"/>
      <c r="X66" s="4225"/>
      <c r="Y66" s="1559"/>
      <c r="Z66" s="1560"/>
      <c r="AA66" s="1559"/>
      <c r="AB66" s="4460"/>
      <c r="AC66" s="1559"/>
      <c r="AD66" s="1560"/>
      <c r="AE66" s="1559"/>
      <c r="AF66" s="4336"/>
      <c r="AG66" s="4228"/>
      <c r="AH66" s="1559"/>
      <c r="AI66" s="1560"/>
      <c r="AJ66" s="1559"/>
      <c r="AK66" s="4419"/>
      <c r="AL66" s="4407"/>
      <c r="AM66" s="1559"/>
      <c r="AN66" s="1560"/>
      <c r="AO66" s="1559"/>
      <c r="AP66" s="1765"/>
      <c r="AQ66" s="1559"/>
      <c r="AS66" s="1603">
        <v>0</v>
      </c>
      <c r="AT66" s="1603">
        <v>0</v>
      </c>
      <c r="AU66" s="1603">
        <v>0</v>
      </c>
      <c r="AV66" s="1603">
        <v>0</v>
      </c>
      <c r="AW66" s="1603">
        <v>0</v>
      </c>
      <c r="AX66" s="1603">
        <v>0</v>
      </c>
      <c r="AY66" s="1603">
        <v>0</v>
      </c>
      <c r="AZ66" s="1603">
        <v>0</v>
      </c>
      <c r="BA66" s="1554"/>
    </row>
    <row r="67" spans="2:53" ht="9.9499999999999993" customHeight="1" thickBot="1" x14ac:dyDescent="0.25">
      <c r="B67" s="3880"/>
      <c r="D67" s="4453"/>
      <c r="E67" s="4454"/>
      <c r="F67" s="4454"/>
      <c r="G67" s="4454"/>
      <c r="H67" s="4455"/>
      <c r="I67" s="1555"/>
      <c r="J67" s="1555"/>
      <c r="K67" s="1555"/>
      <c r="L67" s="4214"/>
      <c r="M67" s="1555"/>
      <c r="N67" s="1555"/>
      <c r="O67" s="1555"/>
      <c r="P67" s="4223"/>
      <c r="Q67" s="1555"/>
      <c r="R67" s="1555"/>
      <c r="S67" s="1555"/>
      <c r="T67" s="4220"/>
      <c r="U67" s="1555"/>
      <c r="V67" s="1555"/>
      <c r="W67" s="1555"/>
      <c r="X67" s="4226"/>
      <c r="Y67" s="1555"/>
      <c r="Z67" s="1555"/>
      <c r="AA67" s="1555"/>
      <c r="AB67" s="4461"/>
      <c r="AC67" s="1555"/>
      <c r="AD67" s="1555"/>
      <c r="AE67" s="1555"/>
      <c r="AF67" s="4336"/>
      <c r="AG67" s="4229"/>
      <c r="AH67" s="1555"/>
      <c r="AI67" s="1555"/>
      <c r="AJ67" s="1555"/>
      <c r="AK67" s="4420"/>
      <c r="AL67" s="4408"/>
      <c r="AM67" s="1555"/>
      <c r="AN67" s="1555"/>
      <c r="AO67" s="1555"/>
      <c r="AP67" s="1765"/>
      <c r="AQ67" s="1555"/>
      <c r="AS67" s="1603">
        <v>0</v>
      </c>
      <c r="AT67" s="1603">
        <v>0</v>
      </c>
      <c r="AU67" s="1603">
        <v>0</v>
      </c>
      <c r="AV67" s="1603">
        <v>0</v>
      </c>
      <c r="AW67" s="1603">
        <v>0</v>
      </c>
      <c r="AX67" s="1603">
        <v>0</v>
      </c>
      <c r="AY67" s="1603">
        <v>0</v>
      </c>
      <c r="AZ67" s="1603">
        <v>0</v>
      </c>
      <c r="BA67" s="1554"/>
    </row>
    <row r="68" spans="2:53" ht="9.9499999999999993" customHeight="1" x14ac:dyDescent="0.25">
      <c r="B68" s="1564"/>
      <c r="D68" s="1567"/>
      <c r="E68" s="1766"/>
      <c r="F68" s="1766"/>
      <c r="G68" s="1766"/>
      <c r="H68" s="1767"/>
      <c r="I68" s="1750"/>
      <c r="J68" s="1750"/>
      <c r="K68" s="1750"/>
      <c r="L68" s="1569"/>
      <c r="M68" s="1750"/>
      <c r="N68" s="1750"/>
      <c r="O68" s="1750"/>
      <c r="P68" s="1567"/>
      <c r="Q68" s="1750"/>
      <c r="R68" s="1750"/>
      <c r="S68" s="1750"/>
      <c r="T68" s="1565"/>
      <c r="U68" s="1750"/>
      <c r="V68" s="1750"/>
      <c r="W68" s="1750"/>
      <c r="X68" s="1567"/>
      <c r="Y68" s="1750"/>
      <c r="Z68" s="1750"/>
      <c r="AA68" s="1750"/>
      <c r="AB68"/>
      <c r="AC68" s="1750"/>
      <c r="AD68" s="1750"/>
      <c r="AE68" s="1750"/>
      <c r="AF68" s="1764"/>
      <c r="AG68" s="1768"/>
      <c r="AH68" s="1750"/>
      <c r="AI68" s="1750"/>
      <c r="AJ68" s="1750"/>
      <c r="AK68" s="1769"/>
      <c r="AL68" s="1770"/>
      <c r="AM68" s="1771"/>
      <c r="AN68" s="1772"/>
      <c r="AO68" s="1772"/>
      <c r="AP68" s="1773"/>
      <c r="AQ68" s="1750"/>
      <c r="AS68" s="1603">
        <v>0</v>
      </c>
      <c r="AT68" s="1603">
        <v>0</v>
      </c>
      <c r="AU68" s="1603">
        <v>0</v>
      </c>
      <c r="AV68" s="1603">
        <v>0</v>
      </c>
      <c r="AW68" s="1603">
        <v>0</v>
      </c>
      <c r="AX68" s="1603">
        <v>0</v>
      </c>
      <c r="AY68" s="1603">
        <v>0</v>
      </c>
      <c r="AZ68" s="1603">
        <v>0</v>
      </c>
      <c r="BA68" s="1554"/>
    </row>
    <row r="69" spans="2:53" ht="9.9499999999999993" customHeight="1" x14ac:dyDescent="0.2">
      <c r="B69" s="3878">
        <v>15</v>
      </c>
      <c r="D69" s="4291" t="s">
        <v>1695</v>
      </c>
      <c r="E69" s="4292"/>
      <c r="F69" s="4292"/>
      <c r="G69" s="4292"/>
      <c r="H69" s="4293"/>
      <c r="I69" s="1738"/>
      <c r="J69" s="1555"/>
      <c r="K69" s="1555"/>
      <c r="L69" s="4212" t="s">
        <v>1740</v>
      </c>
      <c r="M69" s="1738"/>
      <c r="N69" s="1555"/>
      <c r="O69" s="1555"/>
      <c r="P69" s="4221" t="s">
        <v>1741</v>
      </c>
      <c r="Q69" s="1738"/>
      <c r="R69" s="1555"/>
      <c r="S69" s="1555"/>
      <c r="T69" s="4218" t="s">
        <v>1742</v>
      </c>
      <c r="U69" s="1738"/>
      <c r="V69" s="1555"/>
      <c r="W69" s="1555"/>
      <c r="X69" s="4224" t="s">
        <v>1743</v>
      </c>
      <c r="Y69" s="1738"/>
      <c r="Z69" s="1555"/>
      <c r="AA69" s="1555"/>
      <c r="AB69" s="4415" t="s">
        <v>1344</v>
      </c>
      <c r="AC69" s="1738"/>
      <c r="AD69" s="1555"/>
      <c r="AE69" s="1555"/>
      <c r="AF69" s="4336"/>
      <c r="AG69" s="4227" t="s">
        <v>1744</v>
      </c>
      <c r="AH69" s="1738"/>
      <c r="AI69" s="1555"/>
      <c r="AJ69" s="1555"/>
      <c r="AK69" s="4418"/>
      <c r="AL69" s="4421" t="s">
        <v>1745</v>
      </c>
      <c r="AM69" s="4421"/>
      <c r="AN69" s="4421"/>
      <c r="AO69" s="4421"/>
      <c r="AP69" s="4422"/>
      <c r="AQ69" s="1555"/>
      <c r="AS69" s="1603">
        <v>0</v>
      </c>
      <c r="AT69" s="1603">
        <v>0</v>
      </c>
      <c r="AU69" s="1603">
        <v>0</v>
      </c>
      <c r="AV69" s="1603">
        <v>0</v>
      </c>
      <c r="AW69" s="1603">
        <v>0</v>
      </c>
      <c r="AX69" s="1603">
        <v>0</v>
      </c>
      <c r="AY69" s="1603">
        <v>0</v>
      </c>
      <c r="AZ69" s="1603">
        <v>0</v>
      </c>
      <c r="BA69" s="1554"/>
    </row>
    <row r="70" spans="2:53" ht="5.0999999999999996" customHeight="1" x14ac:dyDescent="0.2">
      <c r="B70" s="3879"/>
      <c r="D70" s="4294"/>
      <c r="E70" s="4295"/>
      <c r="F70" s="4295"/>
      <c r="G70" s="4295"/>
      <c r="H70" s="4296"/>
      <c r="I70" s="1559"/>
      <c r="J70" s="1560"/>
      <c r="K70" s="1559"/>
      <c r="L70" s="4213"/>
      <c r="M70" s="1559"/>
      <c r="N70" s="1560"/>
      <c r="O70" s="1559"/>
      <c r="P70" s="4222"/>
      <c r="Q70" s="1559"/>
      <c r="R70" s="1560"/>
      <c r="S70" s="1559"/>
      <c r="T70" s="4219"/>
      <c r="U70" s="1559"/>
      <c r="V70" s="1560"/>
      <c r="W70" s="1559"/>
      <c r="X70" s="4225"/>
      <c r="Y70" s="1559"/>
      <c r="Z70" s="1560"/>
      <c r="AA70" s="1559"/>
      <c r="AB70" s="4416"/>
      <c r="AC70" s="1559"/>
      <c r="AD70" s="1560"/>
      <c r="AE70" s="1559"/>
      <c r="AF70" s="4336"/>
      <c r="AG70" s="4228"/>
      <c r="AH70" s="1559"/>
      <c r="AI70" s="1560"/>
      <c r="AJ70" s="1559"/>
      <c r="AK70" s="4419"/>
      <c r="AL70" s="4423"/>
      <c r="AM70" s="4423"/>
      <c r="AN70" s="4423"/>
      <c r="AO70" s="4423"/>
      <c r="AP70" s="4424"/>
      <c r="AQ70" s="1559"/>
      <c r="AS70" s="1603">
        <v>0</v>
      </c>
      <c r="AT70" s="1603">
        <v>0</v>
      </c>
      <c r="AU70" s="1603">
        <v>0</v>
      </c>
      <c r="AV70" s="1603">
        <v>0</v>
      </c>
      <c r="AW70" s="1603">
        <v>0</v>
      </c>
      <c r="AX70" s="1603">
        <v>0</v>
      </c>
      <c r="AY70" s="1603">
        <v>0</v>
      </c>
      <c r="AZ70" s="1603">
        <v>0</v>
      </c>
      <c r="BA70" s="1554"/>
    </row>
    <row r="71" spans="2:53" ht="9.9499999999999993" customHeight="1" thickBot="1" x14ac:dyDescent="0.25">
      <c r="B71" s="3880"/>
      <c r="D71" s="4297"/>
      <c r="E71" s="4298"/>
      <c r="F71" s="4298"/>
      <c r="G71" s="4298"/>
      <c r="H71" s="4299"/>
      <c r="I71" s="1555"/>
      <c r="J71" s="1555"/>
      <c r="K71" s="1555"/>
      <c r="L71" s="4214"/>
      <c r="M71" s="1555"/>
      <c r="N71" s="1555"/>
      <c r="O71" s="1555"/>
      <c r="P71" s="4223"/>
      <c r="Q71" s="1555"/>
      <c r="R71" s="1555"/>
      <c r="S71" s="1555"/>
      <c r="T71" s="4220"/>
      <c r="U71" s="1555"/>
      <c r="V71" s="1555"/>
      <c r="W71" s="1555"/>
      <c r="X71" s="4226"/>
      <c r="Y71" s="1555"/>
      <c r="Z71" s="1555"/>
      <c r="AA71" s="1555"/>
      <c r="AB71" s="4417"/>
      <c r="AC71" s="1555"/>
      <c r="AD71" s="1555"/>
      <c r="AE71" s="1555"/>
      <c r="AF71" s="4336"/>
      <c r="AG71" s="4229"/>
      <c r="AH71" s="1555"/>
      <c r="AI71" s="1555"/>
      <c r="AJ71" s="1555"/>
      <c r="AK71" s="4420"/>
      <c r="AL71" s="4425"/>
      <c r="AM71" s="4425"/>
      <c r="AN71" s="4425"/>
      <c r="AO71" s="4425"/>
      <c r="AP71" s="4426"/>
      <c r="AQ71" s="1555"/>
      <c r="AS71" s="1603">
        <v>0</v>
      </c>
      <c r="AT71" s="1603">
        <v>0</v>
      </c>
      <c r="AU71" s="1603">
        <v>0</v>
      </c>
      <c r="AV71" s="1603">
        <v>0</v>
      </c>
      <c r="AW71" s="1603">
        <v>0</v>
      </c>
      <c r="AX71" s="1603">
        <v>0</v>
      </c>
      <c r="AY71" s="1603">
        <v>0</v>
      </c>
      <c r="AZ71" s="1603">
        <v>0</v>
      </c>
      <c r="BA71" s="1554"/>
    </row>
    <row r="72" spans="2:53" ht="9.9499999999999993" customHeight="1" x14ac:dyDescent="0.25">
      <c r="B72" s="1564"/>
      <c r="D72" s="1567"/>
      <c r="E72" s="1766"/>
      <c r="F72" s="1766"/>
      <c r="G72" s="1766"/>
      <c r="H72" s="1767"/>
      <c r="I72" s="1750"/>
      <c r="J72" s="1750"/>
      <c r="K72" s="1750"/>
      <c r="M72" s="1750"/>
      <c r="N72" s="1750"/>
      <c r="O72" s="1750"/>
      <c r="P72" s="1567"/>
      <c r="Q72" s="1750"/>
      <c r="R72" s="1750"/>
      <c r="S72" s="1750"/>
      <c r="T72" s="1565"/>
      <c r="U72" s="1750"/>
      <c r="V72" s="1750"/>
      <c r="W72" s="1750"/>
      <c r="X72" s="1567"/>
      <c r="Y72" s="1750"/>
      <c r="Z72" s="1750"/>
      <c r="AA72" s="1750"/>
      <c r="AB72"/>
      <c r="AC72" s="1750"/>
      <c r="AD72" s="1750"/>
      <c r="AE72" s="1750"/>
      <c r="AF72" s="1764"/>
      <c r="AG72" s="1743"/>
      <c r="AH72" s="1750"/>
      <c r="AI72" s="1750"/>
      <c r="AJ72" s="1750"/>
      <c r="AQ72" s="1750"/>
      <c r="AS72" s="1603">
        <v>0</v>
      </c>
      <c r="AT72" s="1603">
        <v>0</v>
      </c>
      <c r="AU72" s="1603">
        <v>0</v>
      </c>
      <c r="AV72" s="1603">
        <v>0</v>
      </c>
      <c r="AW72" s="1603">
        <v>0</v>
      </c>
      <c r="AX72" s="1603">
        <v>0</v>
      </c>
      <c r="AY72" s="1603">
        <v>0</v>
      </c>
      <c r="AZ72" s="1603">
        <v>0</v>
      </c>
      <c r="BA72" s="1554"/>
    </row>
    <row r="73" spans="2:53" ht="9.9499999999999993" customHeight="1" x14ac:dyDescent="0.2">
      <c r="B73" s="3878">
        <v>16</v>
      </c>
      <c r="D73" s="4291" t="s">
        <v>1703</v>
      </c>
      <c r="E73" s="4292"/>
      <c r="F73" s="4292"/>
      <c r="G73" s="4292"/>
      <c r="H73" s="4293"/>
      <c r="I73" s="1738"/>
      <c r="J73" s="1555"/>
      <c r="K73" s="1555"/>
      <c r="L73" s="4212" t="s">
        <v>1746</v>
      </c>
      <c r="M73" s="1738"/>
      <c r="N73" s="1555"/>
      <c r="O73" s="1555"/>
      <c r="P73" s="4221" t="s">
        <v>1725</v>
      </c>
      <c r="Q73" s="1738"/>
      <c r="R73" s="1555"/>
      <c r="S73" s="1555"/>
      <c r="T73" s="4218" t="s">
        <v>1747</v>
      </c>
      <c r="U73" s="1738"/>
      <c r="V73" s="1555"/>
      <c r="W73" s="1555"/>
      <c r="X73" s="4224" t="s">
        <v>1748</v>
      </c>
      <c r="Y73" s="1738"/>
      <c r="Z73" s="1555"/>
      <c r="AA73" s="1555"/>
      <c r="AB73" s="4400" t="s">
        <v>1613</v>
      </c>
      <c r="AC73" s="1738"/>
      <c r="AD73" s="1555"/>
      <c r="AE73" s="1555"/>
      <c r="AF73" s="4336"/>
      <c r="AG73" s="4227" t="s">
        <v>1749</v>
      </c>
      <c r="AH73" s="1738"/>
      <c r="AI73" s="1555"/>
      <c r="AJ73" s="1555"/>
      <c r="AL73" s="1603">
        <v>0</v>
      </c>
      <c r="AM73" s="1603">
        <v>0</v>
      </c>
      <c r="AN73" s="1603">
        <v>0</v>
      </c>
      <c r="AO73" s="1603">
        <v>0</v>
      </c>
      <c r="AP73" s="1603">
        <v>0</v>
      </c>
      <c r="AQ73" s="1603">
        <v>0</v>
      </c>
      <c r="AR73" s="1603">
        <v>0</v>
      </c>
      <c r="AS73" s="1603">
        <v>0</v>
      </c>
      <c r="AT73" s="1603">
        <v>0</v>
      </c>
      <c r="AU73" s="1603">
        <v>0</v>
      </c>
      <c r="AV73" s="1603">
        <v>0</v>
      </c>
      <c r="AW73" s="1603">
        <v>0</v>
      </c>
      <c r="AX73" s="1603">
        <v>0</v>
      </c>
      <c r="AY73" s="1603">
        <v>0</v>
      </c>
      <c r="AZ73" s="1603">
        <v>0</v>
      </c>
      <c r="BA73" s="1554"/>
    </row>
    <row r="74" spans="2:53" ht="5.0999999999999996" customHeight="1" x14ac:dyDescent="0.2">
      <c r="B74" s="3879"/>
      <c r="D74" s="4294"/>
      <c r="E74" s="4295"/>
      <c r="F74" s="4295"/>
      <c r="G74" s="4295"/>
      <c r="H74" s="4296"/>
      <c r="I74" s="1559"/>
      <c r="J74" s="1560"/>
      <c r="K74" s="1559"/>
      <c r="L74" s="4213"/>
      <c r="M74" s="1559"/>
      <c r="N74" s="1560"/>
      <c r="O74" s="1559"/>
      <c r="P74" s="4222"/>
      <c r="Q74" s="1559"/>
      <c r="R74" s="1560"/>
      <c r="S74" s="1559"/>
      <c r="T74" s="4219"/>
      <c r="U74" s="1559"/>
      <c r="V74" s="1560"/>
      <c r="W74" s="1559"/>
      <c r="X74" s="4225"/>
      <c r="Y74" s="1559"/>
      <c r="Z74" s="1560"/>
      <c r="AA74" s="1559"/>
      <c r="AB74" s="4401"/>
      <c r="AC74" s="1559"/>
      <c r="AD74" s="1560"/>
      <c r="AE74" s="1559"/>
      <c r="AF74" s="4336"/>
      <c r="AG74" s="4228"/>
      <c r="AH74" s="1559"/>
      <c r="AI74" s="1560"/>
      <c r="AJ74" s="1559"/>
      <c r="AL74" s="1603">
        <v>0</v>
      </c>
      <c r="AM74" s="1603">
        <v>0</v>
      </c>
      <c r="AN74" s="1603">
        <v>0</v>
      </c>
      <c r="AO74" s="1603">
        <v>0</v>
      </c>
      <c r="AP74" s="1603">
        <v>0</v>
      </c>
      <c r="AQ74" s="1603">
        <v>0</v>
      </c>
      <c r="AR74" s="1603">
        <v>0</v>
      </c>
      <c r="AS74" s="1603">
        <v>0</v>
      </c>
      <c r="AT74" s="1603">
        <v>0</v>
      </c>
      <c r="AU74" s="1603">
        <v>0</v>
      </c>
      <c r="AV74" s="1603">
        <v>0</v>
      </c>
      <c r="AW74" s="1603">
        <v>0</v>
      </c>
      <c r="AX74" s="1603">
        <v>0</v>
      </c>
      <c r="AY74" s="1603">
        <v>0</v>
      </c>
      <c r="AZ74" s="1603">
        <v>0</v>
      </c>
      <c r="BA74" s="1554"/>
    </row>
    <row r="75" spans="2:53" ht="9.9499999999999993" customHeight="1" x14ac:dyDescent="0.2">
      <c r="B75" s="3880"/>
      <c r="D75" s="4297"/>
      <c r="E75" s="4298"/>
      <c r="F75" s="4298"/>
      <c r="G75" s="4298"/>
      <c r="H75" s="4299"/>
      <c r="I75" s="1555"/>
      <c r="J75" s="1555"/>
      <c r="K75" s="1555"/>
      <c r="L75" s="4214"/>
      <c r="M75" s="1555"/>
      <c r="N75" s="1555"/>
      <c r="O75" s="1555"/>
      <c r="P75" s="4223"/>
      <c r="Q75" s="1555"/>
      <c r="R75" s="1555"/>
      <c r="S75" s="1555"/>
      <c r="T75" s="4220"/>
      <c r="U75" s="1555"/>
      <c r="V75" s="1555"/>
      <c r="W75" s="1555"/>
      <c r="X75" s="4226"/>
      <c r="Y75" s="1555"/>
      <c r="Z75" s="1555"/>
      <c r="AA75" s="1555"/>
      <c r="AB75" s="4402"/>
      <c r="AC75" s="1555"/>
      <c r="AD75" s="1555"/>
      <c r="AE75" s="1555"/>
      <c r="AF75" s="4336"/>
      <c r="AG75" s="4229"/>
      <c r="AH75" s="1555"/>
      <c r="AI75" s="1555"/>
      <c r="AJ75" s="1555"/>
      <c r="AL75" s="1603">
        <v>0</v>
      </c>
      <c r="AM75" s="1603">
        <v>0</v>
      </c>
      <c r="AN75" s="1603">
        <v>0</v>
      </c>
      <c r="AO75" s="1603">
        <v>0</v>
      </c>
      <c r="AP75" s="1603">
        <v>0</v>
      </c>
      <c r="AQ75" s="1603">
        <v>0</v>
      </c>
      <c r="AR75" s="1603">
        <v>0</v>
      </c>
      <c r="AS75" s="1603">
        <v>0</v>
      </c>
      <c r="AT75" s="1603">
        <v>0</v>
      </c>
      <c r="AU75" s="1603">
        <v>0</v>
      </c>
      <c r="AV75" s="1603">
        <v>0</v>
      </c>
      <c r="AW75" s="1603">
        <v>0</v>
      </c>
      <c r="AX75" s="1603">
        <v>0</v>
      </c>
      <c r="AY75" s="1603">
        <v>0</v>
      </c>
      <c r="AZ75" s="1603">
        <v>0</v>
      </c>
      <c r="BA75" s="1554"/>
    </row>
    <row r="76" spans="2:53" ht="9.9499999999999993" customHeight="1" x14ac:dyDescent="0.25">
      <c r="B76" s="1564"/>
      <c r="D76" s="1569"/>
      <c r="E76" s="1774"/>
      <c r="F76" s="1774"/>
      <c r="G76" s="1774"/>
      <c r="H76" s="1775"/>
      <c r="I76" s="1750"/>
      <c r="J76" s="1750"/>
      <c r="K76" s="1750"/>
      <c r="L76" s="1776"/>
      <c r="M76" s="1750"/>
      <c r="N76" s="1750"/>
      <c r="O76" s="1750"/>
      <c r="P76" s="1567"/>
      <c r="Q76" s="1750"/>
      <c r="R76" s="1750"/>
      <c r="S76" s="1750"/>
      <c r="T76" s="1565"/>
      <c r="U76" s="1750"/>
      <c r="V76" s="1750"/>
      <c r="W76" s="1750"/>
      <c r="X76" s="1567"/>
      <c r="Y76" s="1750"/>
      <c r="Z76" s="1750"/>
      <c r="AA76" s="1750"/>
      <c r="AB76"/>
      <c r="AC76" s="1750"/>
      <c r="AD76" s="1750"/>
      <c r="AE76" s="1750"/>
      <c r="AF76" s="1764"/>
      <c r="AG76" s="1777"/>
      <c r="AH76" s="1750"/>
      <c r="AI76" s="1750"/>
      <c r="AJ76" s="1750"/>
      <c r="AL76" s="1603">
        <v>0</v>
      </c>
      <c r="AM76" s="1603">
        <v>0</v>
      </c>
      <c r="AN76" s="1603">
        <v>0</v>
      </c>
      <c r="AO76" s="1603">
        <v>0</v>
      </c>
      <c r="AP76" s="1603">
        <v>0</v>
      </c>
      <c r="AQ76" s="1603">
        <v>0</v>
      </c>
      <c r="AR76" s="1603">
        <v>0</v>
      </c>
      <c r="AS76" s="1603">
        <v>0</v>
      </c>
      <c r="AT76" s="1603">
        <v>0</v>
      </c>
      <c r="AU76" s="1603">
        <v>0</v>
      </c>
      <c r="AV76" s="1603">
        <v>0</v>
      </c>
      <c r="AW76" s="1603">
        <v>0</v>
      </c>
      <c r="AX76" s="1603">
        <v>0</v>
      </c>
      <c r="AY76" s="1603">
        <v>0</v>
      </c>
      <c r="AZ76" s="1603">
        <v>0</v>
      </c>
      <c r="BA76" s="1554"/>
    </row>
    <row r="77" spans="2:53" ht="9.9499999999999993" customHeight="1" x14ac:dyDescent="0.2">
      <c r="B77" s="3878">
        <v>17</v>
      </c>
      <c r="D77" s="4245" t="s">
        <v>1710</v>
      </c>
      <c r="E77" s="4246"/>
      <c r="F77" s="4246"/>
      <c r="G77" s="4246"/>
      <c r="H77" s="4247"/>
      <c r="I77" s="1738"/>
      <c r="J77" s="1555"/>
      <c r="K77" s="1555"/>
      <c r="L77" s="4212" t="s">
        <v>1750</v>
      </c>
      <c r="M77" s="1738"/>
      <c r="N77" s="1555"/>
      <c r="O77" s="1555"/>
      <c r="P77" s="4221" t="s">
        <v>1731</v>
      </c>
      <c r="Q77" s="1738"/>
      <c r="R77" s="1555"/>
      <c r="S77" s="1555"/>
      <c r="T77" s="4218" t="s">
        <v>1751</v>
      </c>
      <c r="U77" s="1738"/>
      <c r="V77" s="1555"/>
      <c r="W77" s="1555"/>
      <c r="X77" s="4224" t="s">
        <v>1752</v>
      </c>
      <c r="Y77" s="1738"/>
      <c r="Z77" s="1555"/>
      <c r="AA77" s="1555"/>
      <c r="AB77" s="4403" t="s">
        <v>1603</v>
      </c>
      <c r="AC77" s="1738"/>
      <c r="AD77" s="1555"/>
      <c r="AE77" s="1555"/>
      <c r="AF77" s="4336"/>
      <c r="AG77" s="4227" t="s">
        <v>1753</v>
      </c>
      <c r="AH77" s="1738"/>
      <c r="AI77" s="1555"/>
      <c r="AJ77" s="1555"/>
      <c r="AL77" s="1603">
        <v>0</v>
      </c>
      <c r="AM77" s="1603">
        <v>0</v>
      </c>
      <c r="AN77" s="1603">
        <v>0</v>
      </c>
      <c r="AO77" s="1603">
        <v>0</v>
      </c>
      <c r="AP77" s="1603">
        <v>0</v>
      </c>
      <c r="AQ77" s="1603">
        <v>0</v>
      </c>
      <c r="AR77" s="1603">
        <v>0</v>
      </c>
      <c r="AS77" s="1603">
        <v>0</v>
      </c>
      <c r="AT77" s="1603">
        <v>0</v>
      </c>
      <c r="AU77" s="1603">
        <v>0</v>
      </c>
      <c r="AV77" s="1603">
        <v>0</v>
      </c>
      <c r="AW77" s="1603">
        <v>0</v>
      </c>
      <c r="AX77" s="1603">
        <v>0</v>
      </c>
      <c r="AY77" s="1603">
        <v>0</v>
      </c>
      <c r="AZ77" s="1603">
        <v>0</v>
      </c>
      <c r="BA77" s="1554"/>
    </row>
    <row r="78" spans="2:53" ht="5.0999999999999996" customHeight="1" x14ac:dyDescent="0.2">
      <c r="B78" s="3879"/>
      <c r="D78" s="4248"/>
      <c r="E78" s="4249"/>
      <c r="F78" s="4249"/>
      <c r="G78" s="4249"/>
      <c r="H78" s="4250"/>
      <c r="I78" s="1559"/>
      <c r="J78" s="1560"/>
      <c r="K78" s="1559"/>
      <c r="L78" s="4213"/>
      <c r="M78" s="1559"/>
      <c r="N78" s="1560"/>
      <c r="O78" s="1559"/>
      <c r="P78" s="4222"/>
      <c r="Q78" s="1559"/>
      <c r="R78" s="1560"/>
      <c r="S78" s="1559"/>
      <c r="T78" s="4219"/>
      <c r="U78" s="1559"/>
      <c r="V78" s="1560"/>
      <c r="W78" s="1559"/>
      <c r="X78" s="4225"/>
      <c r="Y78" s="1559"/>
      <c r="Z78" s="1560"/>
      <c r="AA78" s="1559"/>
      <c r="AB78" s="4404"/>
      <c r="AC78" s="1559"/>
      <c r="AD78" s="1560"/>
      <c r="AE78" s="1559"/>
      <c r="AF78" s="4336"/>
      <c r="AG78" s="4228"/>
      <c r="AH78" s="1559"/>
      <c r="AI78" s="1560"/>
      <c r="AJ78" s="1559"/>
      <c r="AL78" s="1603">
        <v>0</v>
      </c>
      <c r="AM78" s="1603">
        <v>0</v>
      </c>
      <c r="AN78" s="1603">
        <v>0</v>
      </c>
      <c r="AO78" s="1603">
        <v>0</v>
      </c>
      <c r="AP78" s="1603">
        <v>0</v>
      </c>
      <c r="AQ78" s="1603">
        <v>0</v>
      </c>
      <c r="AR78" s="1603">
        <v>0</v>
      </c>
      <c r="AS78" s="1603">
        <v>0</v>
      </c>
      <c r="AT78" s="1603">
        <v>0</v>
      </c>
      <c r="AU78" s="1603">
        <v>0</v>
      </c>
      <c r="AV78" s="1603">
        <v>0</v>
      </c>
      <c r="AW78" s="1603">
        <v>0</v>
      </c>
      <c r="AX78" s="1603">
        <v>0</v>
      </c>
      <c r="AY78" s="1603">
        <v>0</v>
      </c>
      <c r="AZ78" s="1603">
        <v>0</v>
      </c>
      <c r="BA78" s="1554"/>
    </row>
    <row r="79" spans="2:53" ht="9.9499999999999993" customHeight="1" x14ac:dyDescent="0.2">
      <c r="B79" s="3880"/>
      <c r="D79" s="4251"/>
      <c r="E79" s="4252"/>
      <c r="F79" s="4252"/>
      <c r="G79" s="4252"/>
      <c r="H79" s="4253"/>
      <c r="I79" s="1555"/>
      <c r="J79" s="1555"/>
      <c r="K79" s="1555"/>
      <c r="L79" s="4214"/>
      <c r="M79" s="1555"/>
      <c r="N79" s="1555"/>
      <c r="O79" s="1555"/>
      <c r="P79" s="4223"/>
      <c r="Q79" s="1555"/>
      <c r="R79" s="1555"/>
      <c r="S79" s="1555"/>
      <c r="T79" s="4220"/>
      <c r="U79" s="1555"/>
      <c r="V79" s="1555"/>
      <c r="W79" s="1555"/>
      <c r="X79" s="4226"/>
      <c r="Y79" s="1555"/>
      <c r="Z79" s="1555"/>
      <c r="AA79" s="1555"/>
      <c r="AB79" s="4405"/>
      <c r="AC79" s="1555"/>
      <c r="AD79" s="1555"/>
      <c r="AE79" s="1555"/>
      <c r="AF79" s="4336"/>
      <c r="AG79" s="4229"/>
      <c r="AH79" s="1555"/>
      <c r="AI79" s="1555"/>
      <c r="AJ79" s="1555"/>
      <c r="AL79" s="1603">
        <v>0</v>
      </c>
      <c r="AM79" s="1603">
        <v>0</v>
      </c>
      <c r="AN79" s="1603">
        <v>0</v>
      </c>
      <c r="AO79" s="1603">
        <v>0</v>
      </c>
      <c r="AP79" s="1603">
        <v>0</v>
      </c>
      <c r="AQ79" s="1603">
        <v>0</v>
      </c>
      <c r="AR79" s="1603">
        <v>0</v>
      </c>
      <c r="AS79" s="1603">
        <v>0</v>
      </c>
      <c r="AT79" s="1603">
        <v>0</v>
      </c>
      <c r="AU79" s="1603">
        <v>0</v>
      </c>
      <c r="AV79" s="1603">
        <v>0</v>
      </c>
      <c r="AW79" s="1603">
        <v>0</v>
      </c>
      <c r="AX79" s="1603">
        <v>0</v>
      </c>
      <c r="AY79" s="1603">
        <v>0</v>
      </c>
      <c r="AZ79" s="1603">
        <v>0</v>
      </c>
      <c r="BA79" s="1554"/>
    </row>
    <row r="80" spans="2:53" ht="9.9499999999999993" customHeight="1" x14ac:dyDescent="0.25">
      <c r="B80" s="1564"/>
      <c r="D80" s="1569"/>
      <c r="E80" s="1774"/>
      <c r="F80" s="1774"/>
      <c r="G80" s="1774"/>
      <c r="H80" s="1775"/>
      <c r="I80" s="1750"/>
      <c r="J80" s="1750"/>
      <c r="K80" s="1750"/>
      <c r="L80" s="1776"/>
      <c r="M80" s="1750"/>
      <c r="N80" s="1750"/>
      <c r="O80" s="1750"/>
      <c r="P80" s="1567"/>
      <c r="Q80" s="1750"/>
      <c r="R80" s="1750"/>
      <c r="S80" s="1750"/>
      <c r="T80" s="1565"/>
      <c r="U80" s="1750"/>
      <c r="V80" s="1750"/>
      <c r="W80" s="1750"/>
      <c r="X80" s="1567"/>
      <c r="Y80" s="1750"/>
      <c r="Z80" s="1750"/>
      <c r="AA80" s="1750"/>
      <c r="AB80"/>
      <c r="AC80" s="1750"/>
      <c r="AD80" s="1750"/>
      <c r="AE80" s="1750"/>
      <c r="AF80" s="1764"/>
      <c r="AG80" s="1777"/>
      <c r="AH80" s="1750"/>
      <c r="AI80" s="1750"/>
      <c r="AJ80" s="1750"/>
      <c r="AL80" s="1603">
        <v>0</v>
      </c>
      <c r="AM80" s="1603">
        <v>0</v>
      </c>
      <c r="AN80" s="1603">
        <v>0</v>
      </c>
      <c r="AO80" s="1603">
        <v>0</v>
      </c>
      <c r="AP80" s="1603">
        <v>0</v>
      </c>
      <c r="AQ80" s="1603">
        <v>0</v>
      </c>
      <c r="AR80" s="1603">
        <v>0</v>
      </c>
      <c r="AS80" s="1603">
        <v>0</v>
      </c>
      <c r="AT80" s="1603">
        <v>0</v>
      </c>
      <c r="AU80" s="1603">
        <v>0</v>
      </c>
      <c r="AV80" s="1603">
        <v>0</v>
      </c>
      <c r="AW80" s="1603">
        <v>0</v>
      </c>
      <c r="AX80" s="1603">
        <v>0</v>
      </c>
      <c r="AY80" s="1603">
        <v>0</v>
      </c>
      <c r="AZ80" s="1603">
        <v>0</v>
      </c>
      <c r="BA80" s="1554"/>
    </row>
    <row r="81" spans="2:53" ht="9.9499999999999993" customHeight="1" x14ac:dyDescent="0.2">
      <c r="B81" s="3878">
        <v>18</v>
      </c>
      <c r="D81" s="4306" t="s">
        <v>1484</v>
      </c>
      <c r="E81" s="4307"/>
      <c r="F81" s="4307"/>
      <c r="G81" s="4307"/>
      <c r="H81" s="4308"/>
      <c r="I81" s="1738"/>
      <c r="J81" s="1555"/>
      <c r="K81" s="1555"/>
      <c r="L81" s="4212" t="s">
        <v>1754</v>
      </c>
      <c r="M81" s="1738"/>
      <c r="N81" s="1555"/>
      <c r="O81" s="1555"/>
      <c r="P81" s="4221" t="s">
        <v>1755</v>
      </c>
      <c r="Q81" s="1738"/>
      <c r="R81" s="1555"/>
      <c r="S81" s="1555"/>
      <c r="T81" s="4218" t="s">
        <v>1756</v>
      </c>
      <c r="U81" s="1738"/>
      <c r="V81" s="1555"/>
      <c r="W81" s="1555"/>
      <c r="X81" s="4224" t="s">
        <v>1757</v>
      </c>
      <c r="Y81" s="1738"/>
      <c r="Z81" s="1555"/>
      <c r="AA81" s="1555"/>
      <c r="AB81" s="4288" t="s">
        <v>1758</v>
      </c>
      <c r="AC81" s="1738"/>
      <c r="AD81" s="1555"/>
      <c r="AE81" s="1555"/>
      <c r="AF81" s="4336"/>
      <c r="AG81" s="4227" t="s">
        <v>1759</v>
      </c>
      <c r="AH81" s="1738"/>
      <c r="AI81" s="1555"/>
      <c r="AJ81" s="1555"/>
      <c r="AL81" s="1603">
        <v>0</v>
      </c>
      <c r="AM81" s="1603">
        <v>0</v>
      </c>
      <c r="AN81" s="1603">
        <v>0</v>
      </c>
      <c r="AO81" s="1603">
        <v>0</v>
      </c>
      <c r="AP81" s="1603">
        <v>0</v>
      </c>
      <c r="AQ81" s="1603">
        <v>0</v>
      </c>
      <c r="AR81" s="1603">
        <v>0</v>
      </c>
      <c r="AS81" s="1603">
        <v>0</v>
      </c>
      <c r="AT81" s="1603">
        <v>0</v>
      </c>
      <c r="AU81" s="1603">
        <v>0</v>
      </c>
      <c r="AV81" s="1603">
        <v>0</v>
      </c>
      <c r="AW81" s="1603">
        <v>0</v>
      </c>
      <c r="AX81" s="1603">
        <v>0</v>
      </c>
      <c r="AY81" s="1603">
        <v>0</v>
      </c>
      <c r="AZ81" s="1603">
        <v>0</v>
      </c>
      <c r="BA81" s="1554"/>
    </row>
    <row r="82" spans="2:53" ht="5.0999999999999996" customHeight="1" x14ac:dyDescent="0.2">
      <c r="B82" s="3879"/>
      <c r="D82" s="4309"/>
      <c r="E82" s="4310"/>
      <c r="F82" s="4310"/>
      <c r="G82" s="4310"/>
      <c r="H82" s="4311"/>
      <c r="I82" s="1559"/>
      <c r="J82" s="1560"/>
      <c r="K82" s="1559"/>
      <c r="L82" s="4213"/>
      <c r="M82" s="1559"/>
      <c r="N82" s="1560"/>
      <c r="O82" s="1559"/>
      <c r="P82" s="4222"/>
      <c r="Q82" s="1559"/>
      <c r="R82" s="1560"/>
      <c r="S82" s="1559"/>
      <c r="T82" s="4219"/>
      <c r="U82" s="1559"/>
      <c r="V82" s="1560"/>
      <c r="W82" s="1559"/>
      <c r="X82" s="4225"/>
      <c r="Y82" s="1559"/>
      <c r="Z82" s="1560"/>
      <c r="AA82" s="1559"/>
      <c r="AB82" s="4289"/>
      <c r="AC82" s="1559"/>
      <c r="AD82" s="1560"/>
      <c r="AE82" s="1559"/>
      <c r="AF82" s="4336"/>
      <c r="AG82" s="4228"/>
      <c r="AH82" s="1559"/>
      <c r="AI82" s="1560"/>
      <c r="AJ82" s="1559"/>
      <c r="AL82" s="1603">
        <v>0</v>
      </c>
      <c r="AM82" s="1603">
        <v>0</v>
      </c>
      <c r="AN82" s="1603">
        <v>0</v>
      </c>
      <c r="AO82" s="1603">
        <v>0</v>
      </c>
      <c r="AP82" s="1603">
        <v>0</v>
      </c>
      <c r="AQ82" s="1603">
        <v>0</v>
      </c>
      <c r="AR82" s="1603">
        <v>0</v>
      </c>
      <c r="AS82" s="1603">
        <v>0</v>
      </c>
      <c r="AT82" s="1603">
        <v>0</v>
      </c>
      <c r="AU82" s="1603">
        <v>0</v>
      </c>
      <c r="AV82" s="1603">
        <v>0</v>
      </c>
      <c r="AW82" s="1603">
        <v>0</v>
      </c>
      <c r="AX82" s="1603">
        <v>0</v>
      </c>
      <c r="AY82" s="1603">
        <v>0</v>
      </c>
      <c r="AZ82" s="1603">
        <v>0</v>
      </c>
      <c r="BA82" s="1554"/>
    </row>
    <row r="83" spans="2:53" ht="9.9499999999999993" customHeight="1" x14ac:dyDescent="0.2">
      <c r="B83" s="3880"/>
      <c r="D83" s="4312"/>
      <c r="E83" s="4313"/>
      <c r="F83" s="4313"/>
      <c r="G83" s="4313"/>
      <c r="H83" s="4314"/>
      <c r="I83" s="1555"/>
      <c r="J83" s="1555"/>
      <c r="K83" s="1555"/>
      <c r="L83" s="4214"/>
      <c r="M83" s="1555"/>
      <c r="N83" s="1555"/>
      <c r="O83" s="1555"/>
      <c r="P83" s="4223"/>
      <c r="Q83" s="1555"/>
      <c r="R83" s="1555"/>
      <c r="S83" s="1555"/>
      <c r="T83" s="4220"/>
      <c r="U83" s="1555"/>
      <c r="V83" s="1555"/>
      <c r="W83" s="1555"/>
      <c r="X83" s="4226"/>
      <c r="Y83" s="1555"/>
      <c r="Z83" s="1555"/>
      <c r="AA83" s="1555"/>
      <c r="AB83" s="4290"/>
      <c r="AC83" s="1555"/>
      <c r="AD83" s="1555"/>
      <c r="AE83" s="1555"/>
      <c r="AF83" s="4336"/>
      <c r="AG83" s="4229"/>
      <c r="AH83" s="1555"/>
      <c r="AI83" s="1555"/>
      <c r="AJ83" s="1555"/>
      <c r="AL83" s="1603">
        <v>0</v>
      </c>
      <c r="AM83" s="1603">
        <v>0</v>
      </c>
      <c r="AN83" s="1603">
        <v>0</v>
      </c>
      <c r="AO83" s="1603">
        <v>0</v>
      </c>
      <c r="AP83" s="1603">
        <v>0</v>
      </c>
      <c r="AQ83" s="1603">
        <v>0</v>
      </c>
      <c r="AR83" s="1603">
        <v>0</v>
      </c>
      <c r="AS83" s="1603">
        <v>0</v>
      </c>
      <c r="AT83" s="1603">
        <v>0</v>
      </c>
      <c r="AU83" s="1603">
        <v>0</v>
      </c>
      <c r="AV83" s="1603">
        <v>0</v>
      </c>
      <c r="AW83" s="1603">
        <v>0</v>
      </c>
      <c r="AX83" s="1603">
        <v>0</v>
      </c>
      <c r="AY83" s="1603">
        <v>0</v>
      </c>
      <c r="AZ83" s="1603">
        <v>0</v>
      </c>
      <c r="BA83" s="1554"/>
    </row>
    <row r="84" spans="2:53" ht="9.9499999999999993" customHeight="1" x14ac:dyDescent="0.25">
      <c r="B84" s="1564"/>
      <c r="D84" s="1569"/>
      <c r="E84" s="1774"/>
      <c r="F84" s="1774"/>
      <c r="G84" s="1774"/>
      <c r="H84" s="1775"/>
      <c r="I84" s="1750"/>
      <c r="J84" s="1750"/>
      <c r="K84" s="1750"/>
      <c r="L84" s="1776"/>
      <c r="M84" s="1750"/>
      <c r="N84" s="1750"/>
      <c r="O84" s="1750"/>
      <c r="P84" s="1567"/>
      <c r="Q84" s="1750"/>
      <c r="R84" s="1750"/>
      <c r="S84" s="1750"/>
      <c r="T84" s="1565"/>
      <c r="U84" s="1750"/>
      <c r="V84" s="1750"/>
      <c r="W84" s="1750"/>
      <c r="X84" s="1569"/>
      <c r="Y84" s="1750"/>
      <c r="Z84" s="1750"/>
      <c r="AA84" s="1750"/>
      <c r="AB84"/>
      <c r="AC84" s="1750"/>
      <c r="AD84" s="1750"/>
      <c r="AE84" s="1750"/>
      <c r="AF84" s="1764"/>
      <c r="AG84" s="1777"/>
      <c r="AH84" s="1750"/>
      <c r="AI84" s="1750"/>
      <c r="AJ84" s="1750"/>
      <c r="AK84" s="1762"/>
      <c r="AL84" s="1603">
        <v>0</v>
      </c>
      <c r="AM84" s="1603">
        <v>0</v>
      </c>
      <c r="AN84" s="1603">
        <v>0</v>
      </c>
      <c r="AO84" s="1603">
        <v>0</v>
      </c>
      <c r="AP84" s="1603">
        <v>0</v>
      </c>
      <c r="AQ84" s="1603">
        <v>0</v>
      </c>
      <c r="AR84" s="1603">
        <v>0</v>
      </c>
      <c r="AS84" s="1603">
        <v>0</v>
      </c>
      <c r="AT84" s="1603">
        <v>0</v>
      </c>
      <c r="AU84" s="1603">
        <v>0</v>
      </c>
      <c r="AV84" s="1603">
        <v>0</v>
      </c>
      <c r="AW84" s="1603">
        <v>0</v>
      </c>
      <c r="AX84" s="1603">
        <v>0</v>
      </c>
      <c r="AY84" s="1603">
        <v>0</v>
      </c>
      <c r="AZ84" s="1603">
        <v>0</v>
      </c>
      <c r="BA84" s="1554"/>
    </row>
    <row r="85" spans="2:53" ht="9.9499999999999993" customHeight="1" x14ac:dyDescent="0.2">
      <c r="B85" s="3878">
        <v>19</v>
      </c>
      <c r="D85" s="4291" t="s">
        <v>1128</v>
      </c>
      <c r="E85" s="4292"/>
      <c r="F85" s="4292"/>
      <c r="G85" s="4292"/>
      <c r="H85" s="4293"/>
      <c r="I85" s="1738"/>
      <c r="J85" s="1555"/>
      <c r="K85" s="1555"/>
      <c r="L85" s="4212" t="s">
        <v>1760</v>
      </c>
      <c r="M85" s="1738"/>
      <c r="N85" s="1555"/>
      <c r="O85" s="1555"/>
      <c r="P85" s="4221" t="s">
        <v>1737</v>
      </c>
      <c r="Q85" s="1738"/>
      <c r="R85" s="1555"/>
      <c r="S85" s="1555"/>
      <c r="T85" s="4218" t="s">
        <v>1761</v>
      </c>
      <c r="U85" s="1738"/>
      <c r="V85" s="1555"/>
      <c r="W85" s="1555"/>
      <c r="X85" s="4224" t="s">
        <v>1762</v>
      </c>
      <c r="Y85" s="1738"/>
      <c r="Z85" s="1555"/>
      <c r="AA85" s="1555"/>
      <c r="AB85" s="4288" t="s">
        <v>1763</v>
      </c>
      <c r="AC85" s="1738"/>
      <c r="AD85" s="1555"/>
      <c r="AE85" s="1555"/>
      <c r="AF85" s="4336"/>
      <c r="AG85" s="4227" t="s">
        <v>1764</v>
      </c>
      <c r="AH85" s="1555"/>
      <c r="AI85" s="1555"/>
      <c r="AJ85" s="1555"/>
      <c r="AL85" s="1603">
        <v>0</v>
      </c>
      <c r="AM85" s="1603">
        <v>0</v>
      </c>
      <c r="AN85" s="1603">
        <v>0</v>
      </c>
      <c r="AO85" s="1603">
        <v>0</v>
      </c>
      <c r="AP85" s="1603">
        <v>0</v>
      </c>
      <c r="AQ85" s="1603">
        <v>0</v>
      </c>
      <c r="AR85" s="1603">
        <v>0</v>
      </c>
      <c r="AS85" s="1603">
        <v>0</v>
      </c>
      <c r="AT85" s="1603">
        <v>0</v>
      </c>
      <c r="AU85" s="1603">
        <v>0</v>
      </c>
      <c r="AV85" s="1603">
        <v>0</v>
      </c>
      <c r="AW85" s="1603">
        <v>0</v>
      </c>
      <c r="AX85" s="1603">
        <v>0</v>
      </c>
      <c r="AY85" s="1603">
        <v>0</v>
      </c>
      <c r="AZ85" s="1603">
        <v>0</v>
      </c>
      <c r="BA85" s="1554"/>
    </row>
    <row r="86" spans="2:53" ht="5.0999999999999996" customHeight="1" x14ac:dyDescent="0.2">
      <c r="B86" s="3879"/>
      <c r="D86" s="4294"/>
      <c r="E86" s="4295"/>
      <c r="F86" s="4295"/>
      <c r="G86" s="4295"/>
      <c r="H86" s="4296"/>
      <c r="I86" s="1559"/>
      <c r="J86" s="1560"/>
      <c r="K86" s="1559"/>
      <c r="L86" s="4213"/>
      <c r="M86" s="1559"/>
      <c r="N86" s="1560"/>
      <c r="O86" s="1559"/>
      <c r="P86" s="4222"/>
      <c r="Q86" s="1559"/>
      <c r="R86" s="1560"/>
      <c r="S86" s="1559"/>
      <c r="T86" s="4219"/>
      <c r="U86" s="1559"/>
      <c r="V86" s="1560"/>
      <c r="W86" s="1559"/>
      <c r="X86" s="4225"/>
      <c r="Y86" s="1559"/>
      <c r="Z86" s="1560"/>
      <c r="AA86" s="1559"/>
      <c r="AB86" s="4289"/>
      <c r="AC86" s="1559"/>
      <c r="AD86" s="1560"/>
      <c r="AE86" s="1559"/>
      <c r="AF86" s="4336"/>
      <c r="AG86" s="4228"/>
      <c r="AH86" s="1559"/>
      <c r="AI86" s="1560"/>
      <c r="AJ86" s="1559"/>
      <c r="AL86" s="1603">
        <v>0</v>
      </c>
      <c r="AM86" s="1603">
        <v>0</v>
      </c>
      <c r="AN86" s="1603">
        <v>0</v>
      </c>
      <c r="AO86" s="1603">
        <v>0</v>
      </c>
      <c r="AP86" s="1603">
        <v>0</v>
      </c>
      <c r="AQ86" s="1603">
        <v>0</v>
      </c>
      <c r="AR86" s="1603">
        <v>0</v>
      </c>
      <c r="AS86" s="1603">
        <v>0</v>
      </c>
      <c r="AT86" s="1603">
        <v>0</v>
      </c>
      <c r="AU86" s="1603">
        <v>0</v>
      </c>
      <c r="AV86" s="1603">
        <v>0</v>
      </c>
      <c r="AW86" s="1603">
        <v>0</v>
      </c>
      <c r="AX86" s="1603">
        <v>0</v>
      </c>
      <c r="AY86" s="1603">
        <v>0</v>
      </c>
      <c r="AZ86" s="1603">
        <v>0</v>
      </c>
      <c r="BA86" s="1554"/>
    </row>
    <row r="87" spans="2:53" ht="9.9499999999999993" customHeight="1" x14ac:dyDescent="0.2">
      <c r="B87" s="3880"/>
      <c r="D87" s="4297"/>
      <c r="E87" s="4298"/>
      <c r="F87" s="4298"/>
      <c r="G87" s="4298"/>
      <c r="H87" s="4299"/>
      <c r="I87" s="1555"/>
      <c r="J87" s="1555"/>
      <c r="K87" s="1555"/>
      <c r="L87" s="4214"/>
      <c r="M87" s="1555"/>
      <c r="N87" s="1555"/>
      <c r="O87" s="1555"/>
      <c r="P87" s="4223"/>
      <c r="Q87" s="1555"/>
      <c r="R87" s="1555"/>
      <c r="S87" s="1555"/>
      <c r="T87" s="4220"/>
      <c r="U87" s="1555"/>
      <c r="V87" s="1555"/>
      <c r="W87" s="1555"/>
      <c r="X87" s="4226"/>
      <c r="Y87" s="1555"/>
      <c r="Z87" s="1555"/>
      <c r="AA87" s="1555"/>
      <c r="AB87" s="4290"/>
      <c r="AC87" s="1555"/>
      <c r="AD87" s="1555"/>
      <c r="AE87" s="1555"/>
      <c r="AF87" s="4336"/>
      <c r="AG87" s="4229"/>
      <c r="AH87" s="1555"/>
      <c r="AI87" s="1555"/>
      <c r="AJ87" s="1555"/>
      <c r="AL87" s="1603">
        <v>0</v>
      </c>
      <c r="AM87" s="1603">
        <v>0</v>
      </c>
      <c r="AN87" s="1603">
        <v>0</v>
      </c>
      <c r="AO87" s="1603">
        <v>0</v>
      </c>
      <c r="AP87" s="1603">
        <v>0</v>
      </c>
      <c r="AQ87" s="1603">
        <v>0</v>
      </c>
      <c r="AR87" s="1603">
        <v>0</v>
      </c>
      <c r="AS87" s="1603">
        <v>0</v>
      </c>
      <c r="AT87" s="1603">
        <v>0</v>
      </c>
      <c r="AU87" s="1603">
        <v>0</v>
      </c>
      <c r="AV87" s="1603">
        <v>0</v>
      </c>
      <c r="AW87" s="1603">
        <v>0</v>
      </c>
      <c r="AX87" s="1603">
        <v>0</v>
      </c>
      <c r="AY87" s="1603">
        <v>0</v>
      </c>
      <c r="AZ87" s="1603">
        <v>0</v>
      </c>
      <c r="BA87" s="1554"/>
    </row>
    <row r="88" spans="2:53" ht="9.9499999999999993" customHeight="1" x14ac:dyDescent="0.25">
      <c r="B88" s="1564"/>
      <c r="D88" s="1569"/>
      <c r="E88" s="1774"/>
      <c r="F88" s="1774"/>
      <c r="G88" s="1774"/>
      <c r="H88" s="1775"/>
      <c r="I88" s="1750"/>
      <c r="J88" s="1750"/>
      <c r="K88" s="1750"/>
      <c r="L88" s="1776"/>
      <c r="M88" s="1750"/>
      <c r="N88" s="1750"/>
      <c r="O88" s="1750"/>
      <c r="P88" s="1569"/>
      <c r="Q88" s="1750"/>
      <c r="R88" s="1750"/>
      <c r="S88" s="1750"/>
      <c r="T88" s="1751"/>
      <c r="U88" s="1750"/>
      <c r="V88" s="1750"/>
      <c r="W88" s="1750"/>
      <c r="X88" s="1569"/>
      <c r="Y88" s="1750"/>
      <c r="Z88" s="1750"/>
      <c r="AA88" s="1750"/>
      <c r="AB88"/>
      <c r="AC88" s="1750"/>
      <c r="AD88" s="1750"/>
      <c r="AE88" s="1750"/>
      <c r="AF88" s="1764"/>
      <c r="AG88" s="1777"/>
      <c r="AH88" s="1566"/>
      <c r="AI88" s="1566"/>
      <c r="AJ88" s="1566"/>
      <c r="AL88" s="1603">
        <v>0</v>
      </c>
      <c r="AM88" s="1603">
        <v>0</v>
      </c>
      <c r="AN88" s="1603">
        <v>0</v>
      </c>
      <c r="AO88" s="1603">
        <v>0</v>
      </c>
      <c r="AP88" s="1603">
        <v>0</v>
      </c>
      <c r="AQ88" s="1603">
        <v>0</v>
      </c>
      <c r="AR88" s="1603">
        <v>0</v>
      </c>
      <c r="AS88" s="1603">
        <v>0</v>
      </c>
      <c r="AT88" s="1603">
        <v>0</v>
      </c>
      <c r="AU88" s="1603">
        <v>0</v>
      </c>
      <c r="AV88" s="1603">
        <v>0</v>
      </c>
      <c r="AW88" s="1603">
        <v>0</v>
      </c>
      <c r="AX88" s="1603">
        <v>0</v>
      </c>
      <c r="AY88" s="1603">
        <v>0</v>
      </c>
      <c r="AZ88" s="1603">
        <v>0</v>
      </c>
      <c r="BA88" s="1554"/>
    </row>
    <row r="89" spans="2:53" ht="9.9499999999999993" customHeight="1" x14ac:dyDescent="0.2">
      <c r="B89" s="3878">
        <v>20</v>
      </c>
      <c r="D89" s="4391" t="s">
        <v>1601</v>
      </c>
      <c r="E89" s="4392"/>
      <c r="F89" s="4392"/>
      <c r="G89" s="4392"/>
      <c r="H89" s="4393"/>
      <c r="I89" s="1750"/>
      <c r="J89" s="1555"/>
      <c r="K89" s="1555"/>
      <c r="L89" s="4212" t="s">
        <v>1765</v>
      </c>
      <c r="M89" s="1750"/>
      <c r="N89" s="1555"/>
      <c r="O89" s="1555"/>
      <c r="P89" s="4221" t="s">
        <v>1766</v>
      </c>
      <c r="Q89" s="1750"/>
      <c r="R89" s="1555"/>
      <c r="S89" s="1555"/>
      <c r="T89" s="4218" t="s">
        <v>1767</v>
      </c>
      <c r="U89" s="1750"/>
      <c r="V89" s="1555"/>
      <c r="W89" s="1555"/>
      <c r="X89" s="4224" t="s">
        <v>1768</v>
      </c>
      <c r="Y89" s="1750"/>
      <c r="Z89" s="1555"/>
      <c r="AA89" s="1555"/>
      <c r="AB89" s="4288" t="s">
        <v>1769</v>
      </c>
      <c r="AC89" s="1738"/>
      <c r="AD89" s="1555"/>
      <c r="AE89" s="1555"/>
      <c r="AF89" s="4336"/>
      <c r="AG89" s="4227" t="s">
        <v>1770</v>
      </c>
      <c r="AH89" s="1738"/>
      <c r="AI89" s="1555"/>
      <c r="AJ89" s="1555"/>
      <c r="AL89" s="1603">
        <v>0</v>
      </c>
      <c r="AM89" s="1603">
        <v>0</v>
      </c>
      <c r="AN89" s="1603">
        <v>0</v>
      </c>
      <c r="AO89" s="1603">
        <v>0</v>
      </c>
      <c r="AP89" s="1603">
        <v>0</v>
      </c>
      <c r="AQ89" s="1603">
        <v>0</v>
      </c>
      <c r="AR89" s="1603">
        <v>0</v>
      </c>
      <c r="AS89" s="1603">
        <v>0</v>
      </c>
      <c r="AT89" s="1603">
        <v>0</v>
      </c>
      <c r="AU89" s="1603">
        <v>0</v>
      </c>
      <c r="AV89" s="1603">
        <v>0</v>
      </c>
      <c r="AW89" s="1603">
        <v>0</v>
      </c>
      <c r="AX89" s="1603">
        <v>0</v>
      </c>
      <c r="AY89" s="1603">
        <v>0</v>
      </c>
      <c r="AZ89" s="1603">
        <v>0</v>
      </c>
      <c r="BA89" s="1554"/>
    </row>
    <row r="90" spans="2:53" ht="5.0999999999999996" customHeight="1" x14ac:dyDescent="0.2">
      <c r="B90" s="3879"/>
      <c r="D90" s="4394"/>
      <c r="E90" s="4395"/>
      <c r="F90" s="4395"/>
      <c r="G90" s="4395"/>
      <c r="H90" s="4396"/>
      <c r="I90" s="1750"/>
      <c r="J90" s="1560"/>
      <c r="K90" s="1559"/>
      <c r="L90" s="4213"/>
      <c r="M90" s="1750"/>
      <c r="N90" s="1560"/>
      <c r="O90" s="1559"/>
      <c r="P90" s="4222"/>
      <c r="Q90" s="1750"/>
      <c r="R90" s="1560"/>
      <c r="S90" s="1559"/>
      <c r="T90" s="4219"/>
      <c r="U90" s="1750"/>
      <c r="V90" s="1560"/>
      <c r="W90" s="1559"/>
      <c r="X90" s="4225"/>
      <c r="Y90" s="1750"/>
      <c r="Z90" s="1560"/>
      <c r="AA90" s="1559"/>
      <c r="AB90" s="4289"/>
      <c r="AC90" s="1559"/>
      <c r="AD90" s="1560"/>
      <c r="AE90" s="1559"/>
      <c r="AF90" s="4336"/>
      <c r="AG90" s="4228"/>
      <c r="AH90" s="1559"/>
      <c r="AI90" s="1560"/>
      <c r="AJ90" s="1559"/>
      <c r="AL90" s="1603">
        <v>0</v>
      </c>
      <c r="AM90" s="1603">
        <v>0</v>
      </c>
      <c r="AN90" s="1603">
        <v>0</v>
      </c>
      <c r="AO90" s="1603">
        <v>0</v>
      </c>
      <c r="AP90" s="1603">
        <v>0</v>
      </c>
      <c r="AQ90" s="1603">
        <v>0</v>
      </c>
      <c r="AR90" s="1603">
        <v>0</v>
      </c>
      <c r="AS90" s="1603">
        <v>0</v>
      </c>
      <c r="AT90" s="1603">
        <v>0</v>
      </c>
      <c r="AU90" s="1603">
        <v>0</v>
      </c>
      <c r="AV90" s="1603">
        <v>0</v>
      </c>
      <c r="AW90" s="1603">
        <v>0</v>
      </c>
      <c r="AX90" s="1603">
        <v>0</v>
      </c>
      <c r="AY90" s="1603">
        <v>0</v>
      </c>
      <c r="AZ90" s="1603">
        <v>0</v>
      </c>
      <c r="BA90" s="1554"/>
    </row>
    <row r="91" spans="2:53" ht="9.9499999999999993" customHeight="1" x14ac:dyDescent="0.2">
      <c r="B91" s="3880"/>
      <c r="D91" s="4397"/>
      <c r="E91" s="4398"/>
      <c r="F91" s="4398"/>
      <c r="G91" s="4398"/>
      <c r="H91" s="4399"/>
      <c r="I91" s="1750"/>
      <c r="J91" s="1555"/>
      <c r="K91" s="1555"/>
      <c r="L91" s="4214"/>
      <c r="M91" s="1750"/>
      <c r="N91" s="1555"/>
      <c r="O91" s="1555"/>
      <c r="P91" s="4223"/>
      <c r="Q91" s="1750"/>
      <c r="R91" s="1555"/>
      <c r="S91" s="1555"/>
      <c r="T91" s="4220"/>
      <c r="U91" s="1750"/>
      <c r="V91" s="1555"/>
      <c r="W91" s="1555"/>
      <c r="X91" s="4226"/>
      <c r="Y91" s="1750"/>
      <c r="Z91" s="1555"/>
      <c r="AA91" s="1555"/>
      <c r="AB91" s="4290"/>
      <c r="AC91" s="1555"/>
      <c r="AD91" s="1555"/>
      <c r="AE91" s="1555"/>
      <c r="AF91" s="4336"/>
      <c r="AG91" s="4229"/>
      <c r="AH91" s="1555"/>
      <c r="AI91" s="1555"/>
      <c r="AJ91" s="1555"/>
      <c r="AL91" s="1603">
        <v>0</v>
      </c>
      <c r="AM91" s="1603">
        <v>0</v>
      </c>
      <c r="AN91" s="1603">
        <v>0</v>
      </c>
      <c r="AO91" s="1603">
        <v>0</v>
      </c>
      <c r="AP91" s="1603">
        <v>0</v>
      </c>
      <c r="AQ91" s="1603">
        <v>0</v>
      </c>
      <c r="AR91" s="1603">
        <v>0</v>
      </c>
      <c r="AS91" s="1603">
        <v>0</v>
      </c>
      <c r="AT91" s="1603">
        <v>0</v>
      </c>
      <c r="AU91" s="1603">
        <v>0</v>
      </c>
      <c r="AV91" s="1603">
        <v>0</v>
      </c>
      <c r="AW91" s="1603">
        <v>0</v>
      </c>
      <c r="AX91" s="1603">
        <v>0</v>
      </c>
      <c r="AY91" s="1603">
        <v>0</v>
      </c>
      <c r="AZ91" s="1603">
        <v>0</v>
      </c>
      <c r="BA91" s="1554"/>
    </row>
    <row r="92" spans="2:53" ht="9.9499999999999993" customHeight="1" x14ac:dyDescent="0.25">
      <c r="B92" s="1564"/>
      <c r="D92" s="1567"/>
      <c r="E92" s="1778"/>
      <c r="F92" s="1766"/>
      <c r="G92" s="1766"/>
      <c r="H92" s="1767"/>
      <c r="I92" s="1750"/>
      <c r="J92" s="1779"/>
      <c r="K92" s="1779"/>
      <c r="L92" s="1776"/>
      <c r="M92" s="1750"/>
      <c r="N92" s="1779"/>
      <c r="O92" s="1779"/>
      <c r="P92" s="1569"/>
      <c r="Q92" s="1750"/>
      <c r="R92" s="1779"/>
      <c r="S92" s="1779"/>
      <c r="T92" s="1751"/>
      <c r="U92" s="1750"/>
      <c r="V92" s="1779"/>
      <c r="W92" s="1779"/>
      <c r="X92" s="1780"/>
      <c r="Y92" s="1750"/>
      <c r="Z92" s="1779"/>
      <c r="AA92" s="1779"/>
      <c r="AB92"/>
      <c r="AF92" s="1764"/>
      <c r="AG92" s="1777"/>
      <c r="AH92" s="1566"/>
      <c r="AI92" s="1566"/>
      <c r="AJ92" s="1566"/>
      <c r="AL92" s="1603">
        <v>0</v>
      </c>
      <c r="AM92" s="1603">
        <v>0</v>
      </c>
      <c r="AN92" s="1603">
        <v>0</v>
      </c>
      <c r="AO92" s="1603">
        <v>0</v>
      </c>
      <c r="AP92" s="1603">
        <v>0</v>
      </c>
      <c r="AQ92" s="1603">
        <v>0</v>
      </c>
      <c r="AR92" s="1603">
        <v>0</v>
      </c>
      <c r="AS92" s="1603">
        <v>0</v>
      </c>
      <c r="AT92" s="1603">
        <v>0</v>
      </c>
      <c r="AU92" s="1603">
        <v>0</v>
      </c>
      <c r="AV92" s="1603">
        <v>0</v>
      </c>
      <c r="AW92" s="1603">
        <v>0</v>
      </c>
      <c r="AX92" s="1603">
        <v>0</v>
      </c>
      <c r="AY92" s="1603">
        <v>0</v>
      </c>
      <c r="AZ92" s="1603">
        <v>0</v>
      </c>
      <c r="BA92" s="1554"/>
    </row>
    <row r="93" spans="2:53" ht="9.9499999999999993" customHeight="1" x14ac:dyDescent="0.2">
      <c r="B93" s="3878">
        <v>21</v>
      </c>
      <c r="D93" s="4379" t="s">
        <v>1602</v>
      </c>
      <c r="E93" s="4380"/>
      <c r="F93" s="4380"/>
      <c r="G93" s="4380"/>
      <c r="H93" s="4381"/>
      <c r="I93" s="1750"/>
      <c r="J93" s="1555"/>
      <c r="K93" s="1555"/>
      <c r="L93" s="4388" t="s">
        <v>1739</v>
      </c>
      <c r="M93" s="1750"/>
      <c r="N93" s="1555"/>
      <c r="O93" s="1555"/>
      <c r="P93" s="4221" t="s">
        <v>1742</v>
      </c>
      <c r="Q93" s="1750"/>
      <c r="R93" s="1555"/>
      <c r="S93" s="1555"/>
      <c r="T93" s="4218" t="s">
        <v>1771</v>
      </c>
      <c r="U93" s="1750"/>
      <c r="V93" s="1555"/>
      <c r="W93" s="1555"/>
      <c r="X93" s="4224" t="s">
        <v>1772</v>
      </c>
      <c r="Y93" s="1750"/>
      <c r="Z93" s="1555"/>
      <c r="AA93" s="1555"/>
      <c r="AB93" s="4288" t="s">
        <v>1773</v>
      </c>
      <c r="AF93" s="4336"/>
      <c r="AG93" s="4227" t="s">
        <v>1774</v>
      </c>
      <c r="AH93" s="1738"/>
      <c r="AI93" s="1555"/>
      <c r="AJ93" s="1555"/>
      <c r="AL93" s="1603">
        <v>0</v>
      </c>
      <c r="AM93" s="1603">
        <v>0</v>
      </c>
      <c r="AN93" s="1603">
        <v>0</v>
      </c>
      <c r="AO93" s="1603">
        <v>0</v>
      </c>
      <c r="AP93" s="1603">
        <v>0</v>
      </c>
      <c r="AQ93" s="1603">
        <v>0</v>
      </c>
      <c r="AR93" s="1603">
        <v>0</v>
      </c>
      <c r="AS93" s="1603">
        <v>0</v>
      </c>
      <c r="AT93" s="1603">
        <v>0</v>
      </c>
      <c r="AU93" s="1603">
        <v>0</v>
      </c>
      <c r="AV93" s="1603">
        <v>0</v>
      </c>
      <c r="AW93" s="1603">
        <v>0</v>
      </c>
      <c r="AX93" s="1603">
        <v>0</v>
      </c>
      <c r="AY93" s="1603">
        <v>0</v>
      </c>
      <c r="AZ93" s="1603">
        <v>0</v>
      </c>
      <c r="BA93" s="1554"/>
    </row>
    <row r="94" spans="2:53" ht="5.0999999999999996" customHeight="1" x14ac:dyDescent="0.2">
      <c r="B94" s="3879"/>
      <c r="D94" s="4382"/>
      <c r="E94" s="4383"/>
      <c r="F94" s="4383"/>
      <c r="G94" s="4383"/>
      <c r="H94" s="4384"/>
      <c r="I94" s="1750"/>
      <c r="J94" s="1560"/>
      <c r="K94" s="1559"/>
      <c r="L94" s="4389"/>
      <c r="M94" s="1750"/>
      <c r="N94" s="1560"/>
      <c r="O94" s="1559"/>
      <c r="P94" s="4222"/>
      <c r="Q94" s="1750"/>
      <c r="R94" s="1560"/>
      <c r="S94" s="1559"/>
      <c r="T94" s="4219"/>
      <c r="U94" s="1750"/>
      <c r="V94" s="1560"/>
      <c r="W94" s="1559"/>
      <c r="X94" s="4225"/>
      <c r="Y94" s="1750"/>
      <c r="Z94" s="1560"/>
      <c r="AA94" s="1559"/>
      <c r="AB94" s="4289"/>
      <c r="AF94" s="4336"/>
      <c r="AG94" s="4228"/>
      <c r="AH94" s="1559"/>
      <c r="AI94" s="1560"/>
      <c r="AJ94" s="1559"/>
      <c r="AL94" s="1603">
        <v>0</v>
      </c>
      <c r="AM94" s="1603">
        <v>0</v>
      </c>
      <c r="AN94" s="1603">
        <v>0</v>
      </c>
      <c r="AO94" s="1603">
        <v>0</v>
      </c>
      <c r="AP94" s="1603">
        <v>0</v>
      </c>
      <c r="AQ94" s="1603">
        <v>0</v>
      </c>
      <c r="AR94" s="1603">
        <v>0</v>
      </c>
      <c r="AS94" s="1603">
        <v>0</v>
      </c>
      <c r="AT94" s="1603">
        <v>0</v>
      </c>
      <c r="AU94" s="1603">
        <v>0</v>
      </c>
      <c r="AV94" s="1603">
        <v>0</v>
      </c>
      <c r="AW94" s="1603">
        <v>0</v>
      </c>
      <c r="AX94" s="1603">
        <v>0</v>
      </c>
      <c r="AY94" s="1603">
        <v>0</v>
      </c>
      <c r="AZ94" s="1603">
        <v>0</v>
      </c>
      <c r="BA94" s="1554"/>
    </row>
    <row r="95" spans="2:53" ht="9.9499999999999993" customHeight="1" thickBot="1" x14ac:dyDescent="0.25">
      <c r="B95" s="3880"/>
      <c r="D95" s="4385"/>
      <c r="E95" s="4386"/>
      <c r="F95" s="4386"/>
      <c r="G95" s="4386"/>
      <c r="H95" s="4387"/>
      <c r="I95" s="1750"/>
      <c r="J95" s="1555"/>
      <c r="K95" s="1555"/>
      <c r="L95" s="4390"/>
      <c r="M95" s="1750"/>
      <c r="N95" s="1555"/>
      <c r="O95" s="1555"/>
      <c r="P95" s="4223"/>
      <c r="Q95" s="1750"/>
      <c r="R95" s="1555"/>
      <c r="S95" s="1555"/>
      <c r="T95" s="4220"/>
      <c r="U95" s="1750"/>
      <c r="V95" s="1555"/>
      <c r="W95" s="1555"/>
      <c r="X95" s="4226"/>
      <c r="Y95" s="1750"/>
      <c r="Z95" s="1555"/>
      <c r="AA95" s="1555"/>
      <c r="AB95" s="4290"/>
      <c r="AF95" s="4336"/>
      <c r="AG95" s="4229"/>
      <c r="AH95" s="1555"/>
      <c r="AI95" s="1555"/>
      <c r="AJ95" s="1555"/>
      <c r="AL95" s="1603">
        <v>0</v>
      </c>
      <c r="AM95" s="1603">
        <v>0</v>
      </c>
      <c r="AN95" s="1603">
        <v>0</v>
      </c>
      <c r="AO95" s="1603">
        <v>0</v>
      </c>
      <c r="AP95" s="1603">
        <v>0</v>
      </c>
      <c r="AQ95" s="1603">
        <v>0</v>
      </c>
      <c r="AR95" s="1603">
        <v>0</v>
      </c>
      <c r="AS95" s="1603">
        <v>0</v>
      </c>
      <c r="AT95" s="1603">
        <v>0</v>
      </c>
      <c r="AU95" s="1603">
        <v>0</v>
      </c>
      <c r="AV95" s="1603">
        <v>0</v>
      </c>
      <c r="AW95" s="1603">
        <v>0</v>
      </c>
      <c r="AX95" s="1603">
        <v>0</v>
      </c>
      <c r="AY95" s="1603">
        <v>0</v>
      </c>
      <c r="AZ95" s="1603">
        <v>0</v>
      </c>
      <c r="BA95" s="1554"/>
    </row>
    <row r="96" spans="2:53" ht="9.9499999999999993" customHeight="1" x14ac:dyDescent="0.25">
      <c r="B96" s="1564"/>
      <c r="D96" s="1567"/>
      <c r="E96" s="1766"/>
      <c r="F96" s="1766"/>
      <c r="G96" s="1766"/>
      <c r="H96" s="1767"/>
      <c r="I96" s="1779"/>
      <c r="J96" s="1779"/>
      <c r="K96" s="1779"/>
      <c r="L96" s="1776"/>
      <c r="M96" s="1779"/>
      <c r="N96" s="1779"/>
      <c r="O96" s="1779"/>
      <c r="P96" s="1569"/>
      <c r="Q96" s="1779"/>
      <c r="R96" s="1779"/>
      <c r="S96" s="1779"/>
      <c r="T96" s="1751"/>
      <c r="U96" s="1779"/>
      <c r="V96" s="1779"/>
      <c r="W96" s="1779"/>
      <c r="AB96"/>
      <c r="AF96" s="1764"/>
      <c r="AG96" s="1777"/>
      <c r="AH96" s="1566"/>
      <c r="AI96" s="1566"/>
      <c r="AJ96" s="1566"/>
      <c r="AL96" s="1603">
        <v>0</v>
      </c>
      <c r="AM96" s="1603">
        <v>0</v>
      </c>
      <c r="AN96" s="1603">
        <v>0</v>
      </c>
      <c r="AO96" s="1603">
        <v>0</v>
      </c>
      <c r="AP96" s="1603">
        <v>0</v>
      </c>
      <c r="AQ96" s="1603">
        <v>0</v>
      </c>
      <c r="AR96" s="1603">
        <v>0</v>
      </c>
      <c r="AS96" s="1603">
        <v>0</v>
      </c>
      <c r="AT96" s="1603">
        <v>0</v>
      </c>
      <c r="AU96" s="1603">
        <v>0</v>
      </c>
      <c r="AV96" s="1603">
        <v>0</v>
      </c>
      <c r="AW96" s="1603">
        <v>0</v>
      </c>
      <c r="AX96" s="1603">
        <v>0</v>
      </c>
      <c r="AY96" s="1603">
        <v>0</v>
      </c>
      <c r="AZ96" s="1603">
        <v>0</v>
      </c>
      <c r="BA96" s="1554"/>
    </row>
    <row r="97" spans="2:53" ht="9.9499999999999993" customHeight="1" x14ac:dyDescent="0.2">
      <c r="B97" s="3878">
        <v>22</v>
      </c>
      <c r="D97" s="4370" t="s">
        <v>1739</v>
      </c>
      <c r="E97" s="4371"/>
      <c r="F97" s="4371"/>
      <c r="G97" s="4371"/>
      <c r="H97" s="4372"/>
      <c r="I97" s="1555"/>
      <c r="J97" s="1555"/>
      <c r="K97" s="1555"/>
      <c r="L97" s="4212" t="s">
        <v>1354</v>
      </c>
      <c r="M97" s="1555"/>
      <c r="N97" s="1555"/>
      <c r="O97" s="1555"/>
      <c r="P97" s="4221" t="s">
        <v>1775</v>
      </c>
      <c r="Q97" s="1555"/>
      <c r="R97" s="1555"/>
      <c r="S97" s="1555"/>
      <c r="T97" s="4218" t="s">
        <v>1776</v>
      </c>
      <c r="U97" s="1555"/>
      <c r="V97" s="1555"/>
      <c r="W97" s="1555"/>
      <c r="X97" s="1781"/>
      <c r="Y97" s="1746"/>
      <c r="Z97" s="1746"/>
      <c r="AA97" s="1746"/>
      <c r="AB97" s="4288" t="s">
        <v>1615</v>
      </c>
      <c r="AF97" s="4336"/>
      <c r="AG97" s="4227" t="s">
        <v>1777</v>
      </c>
      <c r="AH97" s="1738"/>
      <c r="AI97" s="1555"/>
      <c r="AJ97" s="1555"/>
      <c r="AL97" s="1603">
        <v>0</v>
      </c>
      <c r="AM97" s="1603">
        <v>0</v>
      </c>
      <c r="AN97" s="1603">
        <v>0</v>
      </c>
      <c r="AO97" s="1603">
        <v>0</v>
      </c>
      <c r="AP97" s="1603">
        <v>0</v>
      </c>
      <c r="AQ97" s="1603">
        <v>0</v>
      </c>
      <c r="AR97" s="1603">
        <v>0</v>
      </c>
      <c r="AS97" s="1603">
        <v>0</v>
      </c>
      <c r="AT97" s="1603">
        <v>0</v>
      </c>
      <c r="AU97" s="1603">
        <v>0</v>
      </c>
      <c r="AV97" s="1603">
        <v>0</v>
      </c>
      <c r="AW97" s="1603">
        <v>0</v>
      </c>
      <c r="AX97" s="1603">
        <v>0</v>
      </c>
      <c r="AY97" s="1603">
        <v>0</v>
      </c>
      <c r="AZ97" s="1603">
        <v>0</v>
      </c>
      <c r="BA97" s="1554"/>
    </row>
    <row r="98" spans="2:53" ht="5.0999999999999996" customHeight="1" x14ac:dyDescent="0.2">
      <c r="B98" s="3879"/>
      <c r="D98" s="4373"/>
      <c r="E98" s="4374"/>
      <c r="F98" s="4374"/>
      <c r="G98" s="4374"/>
      <c r="H98" s="4375"/>
      <c r="I98" s="1559"/>
      <c r="J98" s="1560"/>
      <c r="K98" s="1559"/>
      <c r="L98" s="4213"/>
      <c r="M98" s="1559"/>
      <c r="N98" s="1560"/>
      <c r="O98" s="1559"/>
      <c r="P98" s="4222"/>
      <c r="Q98" s="1559"/>
      <c r="R98" s="1560"/>
      <c r="S98" s="1559"/>
      <c r="T98" s="4219"/>
      <c r="U98" s="1559"/>
      <c r="V98" s="1560"/>
      <c r="W98" s="1559"/>
      <c r="X98" s="1781"/>
      <c r="Y98" s="1781"/>
      <c r="Z98" s="1781"/>
      <c r="AA98" s="1781"/>
      <c r="AB98" s="4289"/>
      <c r="AF98" s="4336"/>
      <c r="AG98" s="4228"/>
      <c r="AH98" s="1559"/>
      <c r="AI98" s="1560"/>
      <c r="AJ98" s="1559"/>
      <c r="AL98" s="1603">
        <v>0</v>
      </c>
      <c r="AM98" s="1603">
        <v>0</v>
      </c>
      <c r="AN98" s="1603">
        <v>0</v>
      </c>
      <c r="AO98" s="1603">
        <v>0</v>
      </c>
      <c r="AP98" s="1603">
        <v>0</v>
      </c>
      <c r="AQ98" s="1603">
        <v>0</v>
      </c>
      <c r="AR98" s="1603">
        <v>0</v>
      </c>
      <c r="AS98" s="1603">
        <v>0</v>
      </c>
      <c r="AT98" s="1603">
        <v>0</v>
      </c>
      <c r="AU98" s="1603">
        <v>0</v>
      </c>
      <c r="AV98" s="1603">
        <v>0</v>
      </c>
      <c r="AW98" s="1603">
        <v>0</v>
      </c>
      <c r="AX98" s="1603">
        <v>0</v>
      </c>
      <c r="AY98" s="1603">
        <v>0</v>
      </c>
      <c r="AZ98" s="1603">
        <v>0</v>
      </c>
      <c r="BA98" s="1554"/>
    </row>
    <row r="99" spans="2:53" ht="9.9499999999999993" customHeight="1" x14ac:dyDescent="0.2">
      <c r="B99" s="3880"/>
      <c r="D99" s="4376"/>
      <c r="E99" s="4377"/>
      <c r="F99" s="4377"/>
      <c r="G99" s="4377"/>
      <c r="H99" s="4378"/>
      <c r="I99" s="1555"/>
      <c r="J99" s="1555"/>
      <c r="K99" s="1555"/>
      <c r="L99" s="4214"/>
      <c r="M99" s="1555"/>
      <c r="N99" s="1555"/>
      <c r="O99" s="1555"/>
      <c r="P99" s="4223"/>
      <c r="Q99" s="1555"/>
      <c r="R99" s="1555"/>
      <c r="S99" s="1555"/>
      <c r="T99" s="4220"/>
      <c r="U99" s="1555"/>
      <c r="V99" s="1555"/>
      <c r="W99" s="1555"/>
      <c r="X99" s="1781"/>
      <c r="Y99" s="1781"/>
      <c r="Z99" s="1781"/>
      <c r="AA99" s="1781"/>
      <c r="AB99" s="4290"/>
      <c r="AF99" s="4336"/>
      <c r="AG99" s="4229"/>
      <c r="AH99" s="1555"/>
      <c r="AI99" s="1555"/>
      <c r="AJ99" s="1555"/>
      <c r="AL99" s="1603">
        <v>0</v>
      </c>
      <c r="AM99" s="1603">
        <v>0</v>
      </c>
      <c r="AN99" s="1603">
        <v>0</v>
      </c>
      <c r="AO99" s="1603">
        <v>0</v>
      </c>
      <c r="AP99" s="1603">
        <v>0</v>
      </c>
      <c r="AQ99" s="1603">
        <v>0</v>
      </c>
      <c r="AR99" s="1603">
        <v>0</v>
      </c>
      <c r="AS99" s="1603">
        <v>0</v>
      </c>
      <c r="AT99" s="1603">
        <v>0</v>
      </c>
      <c r="AU99" s="1603">
        <v>0</v>
      </c>
      <c r="AV99" s="1603">
        <v>0</v>
      </c>
      <c r="AW99" s="1603">
        <v>0</v>
      </c>
      <c r="AX99" s="1603">
        <v>0</v>
      </c>
      <c r="AY99" s="1603">
        <v>0</v>
      </c>
      <c r="AZ99" s="1603">
        <v>0</v>
      </c>
      <c r="BA99" s="1554"/>
    </row>
    <row r="100" spans="2:53" ht="9.9499999999999993" customHeight="1" x14ac:dyDescent="0.25">
      <c r="B100" s="1564"/>
      <c r="D100" s="1567"/>
      <c r="E100" s="1778"/>
      <c r="F100" s="1766"/>
      <c r="G100" s="1766"/>
      <c r="H100" s="1767"/>
      <c r="I100" s="1566"/>
      <c r="J100" s="1566"/>
      <c r="K100" s="1566"/>
      <c r="L100" s="1776"/>
      <c r="M100" s="1566"/>
      <c r="N100" s="1566"/>
      <c r="O100" s="1566"/>
      <c r="P100" s="1569"/>
      <c r="Q100" s="1566"/>
      <c r="R100" s="1566"/>
      <c r="S100" s="1566"/>
      <c r="T100" s="1751"/>
      <c r="U100" s="1566"/>
      <c r="V100" s="1566"/>
      <c r="W100" s="1566"/>
      <c r="X100" s="1782"/>
      <c r="Y100" s="1783"/>
      <c r="Z100" s="1783"/>
      <c r="AA100" s="1783"/>
      <c r="AB100"/>
      <c r="AF100" s="1764"/>
      <c r="AG100" s="1777"/>
      <c r="AH100" s="1566"/>
      <c r="AI100" s="1566"/>
      <c r="AJ100" s="1566"/>
      <c r="AL100" s="1603">
        <v>0</v>
      </c>
      <c r="AM100" s="1603">
        <v>0</v>
      </c>
      <c r="AN100" s="1603">
        <v>0</v>
      </c>
      <c r="AO100" s="1603">
        <v>0</v>
      </c>
      <c r="AP100" s="1603">
        <v>0</v>
      </c>
      <c r="AQ100" s="1603">
        <v>0</v>
      </c>
      <c r="AR100" s="1603">
        <v>0</v>
      </c>
      <c r="AS100" s="1603">
        <v>0</v>
      </c>
      <c r="AT100" s="1603">
        <v>0</v>
      </c>
      <c r="AU100" s="1603">
        <v>0</v>
      </c>
      <c r="AV100" s="1603">
        <v>0</v>
      </c>
      <c r="AW100" s="1603">
        <v>0</v>
      </c>
      <c r="AX100" s="1603">
        <v>0</v>
      </c>
      <c r="AY100" s="1603">
        <v>0</v>
      </c>
      <c r="AZ100" s="1603">
        <v>0</v>
      </c>
      <c r="BA100" s="1554"/>
    </row>
    <row r="101" spans="2:53" ht="9.9499999999999993" customHeight="1" x14ac:dyDescent="0.2">
      <c r="B101" s="3878">
        <v>23</v>
      </c>
      <c r="D101" s="4361" t="s">
        <v>1344</v>
      </c>
      <c r="E101" s="4362"/>
      <c r="F101" s="4362"/>
      <c r="G101" s="4362"/>
      <c r="H101" s="4363"/>
      <c r="I101" s="1738"/>
      <c r="J101" s="1555"/>
      <c r="K101" s="1555"/>
      <c r="L101" s="4212" t="s">
        <v>1778</v>
      </c>
      <c r="M101" s="1738"/>
      <c r="N101" s="1555"/>
      <c r="O101" s="1555"/>
      <c r="P101" s="4221" t="s">
        <v>1747</v>
      </c>
      <c r="Q101" s="1738"/>
      <c r="R101" s="1555"/>
      <c r="S101" s="1555"/>
      <c r="T101" s="4218" t="s">
        <v>1779</v>
      </c>
      <c r="U101" s="1738"/>
      <c r="V101" s="1555"/>
      <c r="W101" s="1555"/>
      <c r="X101" s="1781"/>
      <c r="Y101" s="1781"/>
      <c r="Z101" s="1781"/>
      <c r="AA101" s="1781"/>
      <c r="AB101" s="4288" t="s">
        <v>1616</v>
      </c>
      <c r="AF101" s="4336"/>
      <c r="AG101" s="4227" t="s">
        <v>1780</v>
      </c>
      <c r="AH101" s="1738"/>
      <c r="AI101" s="1555"/>
      <c r="AJ101" s="1555"/>
      <c r="AL101" s="1603">
        <v>0</v>
      </c>
      <c r="AM101" s="1603">
        <v>0</v>
      </c>
      <c r="AN101" s="1603">
        <v>0</v>
      </c>
      <c r="AO101" s="1603">
        <v>0</v>
      </c>
      <c r="AP101" s="1603">
        <v>0</v>
      </c>
      <c r="AQ101" s="1603">
        <v>0</v>
      </c>
      <c r="AR101" s="1603">
        <v>0</v>
      </c>
      <c r="AS101" s="1603">
        <v>0</v>
      </c>
      <c r="AT101" s="1603">
        <v>0</v>
      </c>
      <c r="AU101" s="1603">
        <v>0</v>
      </c>
      <c r="AV101" s="1603">
        <v>0</v>
      </c>
      <c r="AW101" s="1603">
        <v>0</v>
      </c>
      <c r="AX101" s="1603">
        <v>0</v>
      </c>
      <c r="AY101" s="1603">
        <v>0</v>
      </c>
      <c r="AZ101" s="1603">
        <v>0</v>
      </c>
      <c r="BA101" s="1554"/>
    </row>
    <row r="102" spans="2:53" ht="5.0999999999999996" customHeight="1" x14ac:dyDescent="0.2">
      <c r="B102" s="3879"/>
      <c r="D102" s="4364"/>
      <c r="E102" s="4365"/>
      <c r="F102" s="4365"/>
      <c r="G102" s="4365"/>
      <c r="H102" s="4366"/>
      <c r="I102" s="1559"/>
      <c r="J102" s="1560"/>
      <c r="K102" s="1559"/>
      <c r="L102" s="4213"/>
      <c r="M102" s="1559"/>
      <c r="N102" s="1560"/>
      <c r="O102" s="1559"/>
      <c r="P102" s="4222"/>
      <c r="Q102" s="1559"/>
      <c r="R102" s="1560"/>
      <c r="S102" s="1559"/>
      <c r="T102" s="4219"/>
      <c r="U102" s="1559"/>
      <c r="V102" s="1560"/>
      <c r="W102" s="1559"/>
      <c r="X102" s="1781"/>
      <c r="Y102" s="1781"/>
      <c r="Z102" s="1781"/>
      <c r="AA102" s="1781"/>
      <c r="AB102" s="4289"/>
      <c r="AF102" s="4336"/>
      <c r="AG102" s="4228"/>
      <c r="AH102" s="1559"/>
      <c r="AI102" s="1560"/>
      <c r="AJ102" s="1559"/>
      <c r="AL102" s="1603">
        <v>0</v>
      </c>
      <c r="AM102" s="1603">
        <v>0</v>
      </c>
      <c r="AN102" s="1603">
        <v>0</v>
      </c>
      <c r="AO102" s="1603">
        <v>0</v>
      </c>
      <c r="AP102" s="1603">
        <v>0</v>
      </c>
      <c r="AQ102" s="1603">
        <v>0</v>
      </c>
      <c r="AR102" s="1603">
        <v>0</v>
      </c>
      <c r="AS102" s="1603">
        <v>0</v>
      </c>
      <c r="AT102" s="1603">
        <v>0</v>
      </c>
      <c r="AU102" s="1603">
        <v>0</v>
      </c>
      <c r="AV102" s="1603">
        <v>0</v>
      </c>
      <c r="AW102" s="1603">
        <v>0</v>
      </c>
      <c r="AX102" s="1603">
        <v>0</v>
      </c>
      <c r="AY102" s="1603">
        <v>0</v>
      </c>
      <c r="AZ102" s="1603">
        <v>0</v>
      </c>
      <c r="BA102" s="1554"/>
    </row>
    <row r="103" spans="2:53" ht="9.9499999999999993" customHeight="1" x14ac:dyDescent="0.2">
      <c r="B103" s="3880"/>
      <c r="D103" s="4367"/>
      <c r="E103" s="4368"/>
      <c r="F103" s="4368"/>
      <c r="G103" s="4368"/>
      <c r="H103" s="4369"/>
      <c r="I103" s="1555"/>
      <c r="J103" s="1555"/>
      <c r="K103" s="1555"/>
      <c r="L103" s="4214"/>
      <c r="M103" s="1555"/>
      <c r="N103" s="1555"/>
      <c r="O103" s="1555"/>
      <c r="P103" s="4223"/>
      <c r="Q103" s="1555"/>
      <c r="R103" s="1555"/>
      <c r="S103" s="1555"/>
      <c r="T103" s="4220"/>
      <c r="U103" s="1555"/>
      <c r="V103" s="1555"/>
      <c r="W103" s="1555"/>
      <c r="X103" s="1781"/>
      <c r="Y103" s="1781"/>
      <c r="Z103" s="1781"/>
      <c r="AA103" s="1781"/>
      <c r="AB103" s="4290"/>
      <c r="AF103" s="4336"/>
      <c r="AG103" s="4229"/>
      <c r="AH103" s="1555"/>
      <c r="AI103" s="1555"/>
      <c r="AJ103" s="1555"/>
      <c r="AL103" s="1603">
        <v>0</v>
      </c>
      <c r="AM103" s="1603">
        <v>0</v>
      </c>
      <c r="AN103" s="1603">
        <v>0</v>
      </c>
      <c r="AO103" s="1603">
        <v>0</v>
      </c>
      <c r="AP103" s="1603">
        <v>0</v>
      </c>
      <c r="AQ103" s="1603">
        <v>0</v>
      </c>
      <c r="AR103" s="1603">
        <v>0</v>
      </c>
      <c r="AS103" s="1603">
        <v>0</v>
      </c>
      <c r="AT103" s="1603">
        <v>0</v>
      </c>
      <c r="AU103" s="1603">
        <v>0</v>
      </c>
      <c r="AV103" s="1603">
        <v>0</v>
      </c>
      <c r="AW103" s="1603">
        <v>0</v>
      </c>
      <c r="AX103" s="1603">
        <v>0</v>
      </c>
      <c r="AY103" s="1603">
        <v>0</v>
      </c>
      <c r="AZ103" s="1603">
        <v>0</v>
      </c>
      <c r="BA103" s="1554"/>
    </row>
    <row r="104" spans="2:53" ht="9.9499999999999993" customHeight="1" x14ac:dyDescent="0.25">
      <c r="B104" s="1564"/>
      <c r="D104" s="1567"/>
      <c r="E104" s="1766"/>
      <c r="F104" s="1766"/>
      <c r="G104" s="1766"/>
      <c r="H104" s="1767"/>
      <c r="I104" s="1566"/>
      <c r="J104" s="1566"/>
      <c r="K104" s="1566"/>
      <c r="L104" s="1776"/>
      <c r="M104" s="1566"/>
      <c r="N104" s="1566"/>
      <c r="O104" s="1566"/>
      <c r="P104" s="1567"/>
      <c r="Q104" s="1566"/>
      <c r="R104" s="1566"/>
      <c r="S104" s="1566"/>
      <c r="T104" s="1565"/>
      <c r="U104" s="1566"/>
      <c r="V104" s="1566"/>
      <c r="W104" s="1566"/>
      <c r="X104" s="1782"/>
      <c r="Y104" s="1783"/>
      <c r="Z104" s="1783"/>
      <c r="AA104" s="1783"/>
      <c r="AB104"/>
      <c r="AF104" s="1764"/>
      <c r="AG104" s="1777"/>
      <c r="AH104" s="1750"/>
      <c r="AI104" s="1750"/>
      <c r="AJ104" s="1750"/>
      <c r="AL104" s="1603">
        <v>0</v>
      </c>
      <c r="AM104" s="1603">
        <v>0</v>
      </c>
      <c r="AN104" s="1603">
        <v>0</v>
      </c>
      <c r="AO104" s="1603">
        <v>0</v>
      </c>
      <c r="AP104" s="1603">
        <v>0</v>
      </c>
      <c r="AQ104" s="1603">
        <v>0</v>
      </c>
      <c r="AR104" s="1603">
        <v>0</v>
      </c>
      <c r="AS104" s="1603">
        <v>0</v>
      </c>
      <c r="AT104" s="1603">
        <v>0</v>
      </c>
      <c r="AU104" s="1603">
        <v>0</v>
      </c>
      <c r="AV104" s="1603">
        <v>0</v>
      </c>
      <c r="AW104" s="1603">
        <v>0</v>
      </c>
      <c r="AX104" s="1603">
        <v>0</v>
      </c>
      <c r="AY104" s="1603">
        <v>0</v>
      </c>
      <c r="AZ104" s="1603">
        <v>0</v>
      </c>
      <c r="BA104" s="1554"/>
    </row>
    <row r="105" spans="2:53" ht="9.9499999999999993" customHeight="1" x14ac:dyDescent="0.2">
      <c r="B105" s="3878">
        <v>24</v>
      </c>
      <c r="D105" s="4352" t="s">
        <v>1613</v>
      </c>
      <c r="E105" s="4353"/>
      <c r="F105" s="4353"/>
      <c r="G105" s="4353"/>
      <c r="H105" s="4354"/>
      <c r="I105" s="1738"/>
      <c r="J105" s="1555"/>
      <c r="K105" s="1555"/>
      <c r="L105" s="4212" t="s">
        <v>1355</v>
      </c>
      <c r="M105" s="1738"/>
      <c r="N105" s="1555"/>
      <c r="O105" s="1555"/>
      <c r="P105" s="4221" t="s">
        <v>1751</v>
      </c>
      <c r="Q105" s="1738"/>
      <c r="R105" s="1555"/>
      <c r="S105" s="1555"/>
      <c r="T105" s="4218" t="s">
        <v>1781</v>
      </c>
      <c r="U105" s="1738"/>
      <c r="V105" s="1555"/>
      <c r="W105" s="1555"/>
      <c r="X105" s="1781"/>
      <c r="Y105" s="1781"/>
      <c r="Z105" s="1781"/>
      <c r="AA105" s="1781"/>
      <c r="AB105" s="4303" t="s">
        <v>1596</v>
      </c>
      <c r="AF105" s="4336"/>
      <c r="AG105" s="4227" t="s">
        <v>1464</v>
      </c>
      <c r="AH105" s="1738"/>
      <c r="AI105" s="1555"/>
      <c r="AJ105" s="1555"/>
      <c r="AL105" s="1603">
        <v>0</v>
      </c>
      <c r="AM105" s="1603">
        <v>0</v>
      </c>
      <c r="AN105" s="1603">
        <v>0</v>
      </c>
      <c r="AO105" s="1603">
        <v>0</v>
      </c>
      <c r="AP105" s="1603">
        <v>0</v>
      </c>
      <c r="AQ105" s="1603">
        <v>0</v>
      </c>
      <c r="AR105" s="1603">
        <v>0</v>
      </c>
      <c r="AS105" s="1603">
        <v>0</v>
      </c>
      <c r="AT105" s="1603">
        <v>0</v>
      </c>
      <c r="AU105" s="1603">
        <v>0</v>
      </c>
      <c r="AV105" s="1603">
        <v>0</v>
      </c>
      <c r="AW105" s="1603">
        <v>0</v>
      </c>
      <c r="AX105" s="1603">
        <v>0</v>
      </c>
      <c r="AY105" s="1603">
        <v>0</v>
      </c>
      <c r="AZ105" s="1603">
        <v>0</v>
      </c>
      <c r="BA105" s="1554"/>
    </row>
    <row r="106" spans="2:53" ht="5.0999999999999996" customHeight="1" x14ac:dyDescent="0.2">
      <c r="B106" s="3879"/>
      <c r="D106" s="4355"/>
      <c r="E106" s="4356"/>
      <c r="F106" s="4356"/>
      <c r="G106" s="4356"/>
      <c r="H106" s="4357"/>
      <c r="I106" s="1559"/>
      <c r="J106" s="1560"/>
      <c r="K106" s="1559"/>
      <c r="L106" s="4213"/>
      <c r="M106" s="1559"/>
      <c r="N106" s="1560"/>
      <c r="O106" s="1559"/>
      <c r="P106" s="4222"/>
      <c r="Q106" s="1559"/>
      <c r="R106" s="1560"/>
      <c r="S106" s="1559"/>
      <c r="T106" s="4219"/>
      <c r="U106" s="1559"/>
      <c r="V106" s="1560"/>
      <c r="W106" s="1559"/>
      <c r="X106" s="1781"/>
      <c r="Y106" s="1781"/>
      <c r="Z106" s="1781"/>
      <c r="AA106" s="1781"/>
      <c r="AB106" s="4304"/>
      <c r="AF106" s="4336"/>
      <c r="AG106" s="4228"/>
      <c r="AH106" s="1559"/>
      <c r="AI106" s="1560"/>
      <c r="AJ106" s="1559"/>
      <c r="AL106" s="1603">
        <v>0</v>
      </c>
      <c r="AM106" s="1603">
        <v>0</v>
      </c>
      <c r="AN106" s="1603">
        <v>0</v>
      </c>
      <c r="AO106" s="1603">
        <v>0</v>
      </c>
      <c r="AP106" s="1603">
        <v>0</v>
      </c>
      <c r="AQ106" s="1603">
        <v>0</v>
      </c>
      <c r="AR106" s="1603">
        <v>0</v>
      </c>
      <c r="AS106" s="1603">
        <v>0</v>
      </c>
      <c r="AT106" s="1603">
        <v>0</v>
      </c>
      <c r="AU106" s="1603">
        <v>0</v>
      </c>
      <c r="AV106" s="1603">
        <v>0</v>
      </c>
      <c r="AW106" s="1603">
        <v>0</v>
      </c>
      <c r="AX106" s="1603">
        <v>0</v>
      </c>
      <c r="AY106" s="1603">
        <v>0</v>
      </c>
      <c r="AZ106" s="1603">
        <v>0</v>
      </c>
      <c r="BA106" s="1554"/>
    </row>
    <row r="107" spans="2:53" ht="9.9499999999999993" customHeight="1" x14ac:dyDescent="0.2">
      <c r="B107" s="3880"/>
      <c r="D107" s="4358"/>
      <c r="E107" s="4359"/>
      <c r="F107" s="4359"/>
      <c r="G107" s="4359"/>
      <c r="H107" s="4360"/>
      <c r="I107" s="1555"/>
      <c r="J107" s="1555"/>
      <c r="K107" s="1555"/>
      <c r="L107" s="4214"/>
      <c r="M107" s="1555"/>
      <c r="N107" s="1555"/>
      <c r="O107" s="1555"/>
      <c r="P107" s="4223"/>
      <c r="Q107" s="1555"/>
      <c r="R107" s="1555"/>
      <c r="S107" s="1555"/>
      <c r="T107" s="4220"/>
      <c r="U107" s="1555"/>
      <c r="V107" s="1555"/>
      <c r="W107" s="1555"/>
      <c r="X107" s="1781"/>
      <c r="Y107" s="1781"/>
      <c r="Z107" s="1781"/>
      <c r="AA107" s="1781"/>
      <c r="AB107" s="4305"/>
      <c r="AF107" s="4336"/>
      <c r="AG107" s="4229"/>
      <c r="AH107" s="1555"/>
      <c r="AI107" s="1555"/>
      <c r="AJ107" s="1555"/>
      <c r="AL107" s="1603">
        <v>0</v>
      </c>
      <c r="AM107" s="1603">
        <v>0</v>
      </c>
      <c r="AN107" s="1603">
        <v>0</v>
      </c>
      <c r="AO107" s="1603">
        <v>0</v>
      </c>
      <c r="AP107" s="1603">
        <v>0</v>
      </c>
      <c r="AQ107" s="1603">
        <v>0</v>
      </c>
      <c r="AR107" s="1603">
        <v>0</v>
      </c>
      <c r="AS107" s="1603">
        <v>0</v>
      </c>
      <c r="AT107" s="1603">
        <v>0</v>
      </c>
      <c r="AU107" s="1603">
        <v>0</v>
      </c>
      <c r="AV107" s="1603">
        <v>0</v>
      </c>
      <c r="AW107" s="1603">
        <v>0</v>
      </c>
      <c r="AX107" s="1603">
        <v>0</v>
      </c>
      <c r="AY107" s="1603">
        <v>0</v>
      </c>
      <c r="AZ107" s="1603">
        <v>0</v>
      </c>
      <c r="BA107" s="1554"/>
    </row>
    <row r="108" spans="2:53" ht="9.9499999999999993" customHeight="1" x14ac:dyDescent="0.25">
      <c r="B108" s="1564"/>
      <c r="D108" s="1569"/>
      <c r="E108" s="1774"/>
      <c r="F108" s="1774"/>
      <c r="G108" s="1774"/>
      <c r="H108" s="1775"/>
      <c r="I108" s="1566"/>
      <c r="J108" s="1566"/>
      <c r="K108" s="1566"/>
      <c r="L108" s="1569"/>
      <c r="M108" s="1566"/>
      <c r="N108" s="1566"/>
      <c r="O108" s="1566"/>
      <c r="P108" s="1567"/>
      <c r="Q108" s="1566"/>
      <c r="R108" s="1566"/>
      <c r="S108" s="1566"/>
      <c r="T108" s="1565"/>
      <c r="U108" s="1566"/>
      <c r="V108" s="1566"/>
      <c r="W108" s="1566"/>
      <c r="X108" s="1782"/>
      <c r="Y108" s="1783"/>
      <c r="Z108" s="1783"/>
      <c r="AA108" s="1783"/>
      <c r="AB108"/>
      <c r="AC108" s="1735"/>
      <c r="AD108" s="1735"/>
      <c r="AE108" s="1735"/>
      <c r="AF108" s="1764"/>
      <c r="AG108" s="1743"/>
      <c r="AH108" s="1750"/>
      <c r="AI108" s="1750"/>
      <c r="AJ108" s="1750"/>
      <c r="AL108" s="1603">
        <v>0</v>
      </c>
      <c r="AM108" s="1603">
        <v>0</v>
      </c>
      <c r="AN108" s="1603">
        <v>0</v>
      </c>
      <c r="AO108" s="1603">
        <v>0</v>
      </c>
      <c r="AP108" s="1603">
        <v>0</v>
      </c>
      <c r="AQ108" s="1603">
        <v>0</v>
      </c>
      <c r="AR108" s="1603">
        <v>0</v>
      </c>
      <c r="AS108" s="1603">
        <v>0</v>
      </c>
      <c r="AT108" s="1603">
        <v>0</v>
      </c>
      <c r="AU108" s="1603">
        <v>0</v>
      </c>
      <c r="AV108" s="1603">
        <v>0</v>
      </c>
      <c r="AW108" s="1603">
        <v>0</v>
      </c>
      <c r="AX108" s="1603">
        <v>0</v>
      </c>
      <c r="AY108" s="1603">
        <v>0</v>
      </c>
      <c r="AZ108" s="1603">
        <v>0</v>
      </c>
      <c r="BA108" s="1554"/>
    </row>
    <row r="109" spans="2:53" ht="9.9499999999999993" customHeight="1" x14ac:dyDescent="0.2">
      <c r="B109" s="3878">
        <v>25</v>
      </c>
      <c r="D109" s="4340" t="s">
        <v>1603</v>
      </c>
      <c r="E109" s="4341"/>
      <c r="F109" s="4341"/>
      <c r="G109" s="4341"/>
      <c r="H109" s="4342"/>
      <c r="I109" s="1738"/>
      <c r="J109" s="1555"/>
      <c r="K109" s="1555"/>
      <c r="L109" s="1739"/>
      <c r="M109" s="1555"/>
      <c r="N109" s="1555"/>
      <c r="O109" s="1555"/>
      <c r="P109" s="4221" t="s">
        <v>1756</v>
      </c>
      <c r="Q109" s="1738"/>
      <c r="R109" s="1555"/>
      <c r="S109" s="1555"/>
      <c r="T109" s="4218" t="s">
        <v>1782</v>
      </c>
      <c r="U109" s="1738"/>
      <c r="V109" s="1555"/>
      <c r="W109" s="1555"/>
      <c r="X109" s="1781"/>
      <c r="Y109" s="1781"/>
      <c r="Z109" s="1781"/>
      <c r="AA109" s="1781"/>
      <c r="AB109" s="4349" t="s">
        <v>1604</v>
      </c>
      <c r="AC109" s="1739"/>
      <c r="AD109" s="1739"/>
      <c r="AE109" s="1739"/>
      <c r="AF109" s="4336"/>
      <c r="AG109" s="4227" t="s">
        <v>1477</v>
      </c>
      <c r="AH109" s="1738"/>
      <c r="AI109" s="1555"/>
      <c r="AJ109" s="1555"/>
      <c r="AL109" s="1603">
        <v>0</v>
      </c>
      <c r="AM109" s="1603">
        <v>0</v>
      </c>
      <c r="AN109" s="1603">
        <v>0</v>
      </c>
      <c r="AO109" s="1603">
        <v>0</v>
      </c>
      <c r="AP109" s="1603">
        <v>0</v>
      </c>
      <c r="AQ109" s="1603">
        <v>0</v>
      </c>
      <c r="AR109" s="1603">
        <v>0</v>
      </c>
      <c r="AS109" s="1603">
        <v>0</v>
      </c>
      <c r="AT109" s="1603">
        <v>0</v>
      </c>
      <c r="AU109" s="1603">
        <v>0</v>
      </c>
      <c r="AV109" s="1603">
        <v>0</v>
      </c>
      <c r="AW109" s="1603">
        <v>0</v>
      </c>
      <c r="AX109" s="1603">
        <v>0</v>
      </c>
      <c r="AY109" s="1603">
        <v>0</v>
      </c>
      <c r="AZ109" s="1603">
        <v>0</v>
      </c>
      <c r="BA109" s="1554"/>
    </row>
    <row r="110" spans="2:53" ht="5.0999999999999996" customHeight="1" x14ac:dyDescent="0.2">
      <c r="B110" s="3879"/>
      <c r="D110" s="4343"/>
      <c r="E110" s="4344"/>
      <c r="F110" s="4344"/>
      <c r="G110" s="4344"/>
      <c r="H110" s="4345"/>
      <c r="I110" s="1559"/>
      <c r="J110" s="1560"/>
      <c r="K110" s="1559"/>
      <c r="L110" s="1739"/>
      <c r="M110" s="1559"/>
      <c r="N110" s="1560"/>
      <c r="O110" s="1559"/>
      <c r="P110" s="4222"/>
      <c r="Q110" s="1559"/>
      <c r="R110" s="1560"/>
      <c r="S110" s="1559"/>
      <c r="T110" s="4219"/>
      <c r="U110" s="1559"/>
      <c r="V110" s="1560"/>
      <c r="W110" s="1559"/>
      <c r="X110" s="1781"/>
      <c r="Y110" s="1781"/>
      <c r="Z110" s="1781"/>
      <c r="AA110" s="1781"/>
      <c r="AB110" s="4350"/>
      <c r="AC110" s="1739"/>
      <c r="AD110" s="1739"/>
      <c r="AE110" s="1739"/>
      <c r="AF110" s="4336"/>
      <c r="AG110" s="4228"/>
      <c r="AH110" s="1559"/>
      <c r="AI110" s="1560"/>
      <c r="AJ110" s="1559"/>
      <c r="AL110" s="1603">
        <v>0</v>
      </c>
      <c r="AM110" s="1603">
        <v>0</v>
      </c>
      <c r="AN110" s="1603">
        <v>0</v>
      </c>
      <c r="AO110" s="1603">
        <v>0</v>
      </c>
      <c r="AP110" s="1603">
        <v>0</v>
      </c>
      <c r="AQ110" s="1603">
        <v>0</v>
      </c>
      <c r="AR110" s="1603">
        <v>0</v>
      </c>
      <c r="AS110" s="1603">
        <v>0</v>
      </c>
      <c r="AT110" s="1603">
        <v>0</v>
      </c>
      <c r="AU110" s="1603">
        <v>0</v>
      </c>
      <c r="AV110" s="1603">
        <v>0</v>
      </c>
      <c r="AW110" s="1603">
        <v>0</v>
      </c>
      <c r="AX110" s="1603">
        <v>0</v>
      </c>
      <c r="AY110" s="1603">
        <v>0</v>
      </c>
      <c r="AZ110" s="1603">
        <v>0</v>
      </c>
      <c r="BA110" s="1554"/>
    </row>
    <row r="111" spans="2:53" ht="9.9499999999999993" customHeight="1" x14ac:dyDescent="0.2">
      <c r="B111" s="3880"/>
      <c r="D111" s="4346"/>
      <c r="E111" s="4347"/>
      <c r="F111" s="4347"/>
      <c r="G111" s="4347"/>
      <c r="H111" s="4348"/>
      <c r="I111" s="1555"/>
      <c r="J111" s="1555"/>
      <c r="K111" s="1555"/>
      <c r="L111" s="1739"/>
      <c r="M111" s="1555"/>
      <c r="N111" s="1555"/>
      <c r="O111" s="1555"/>
      <c r="P111" s="4223"/>
      <c r="Q111" s="1555"/>
      <c r="R111" s="1555"/>
      <c r="S111" s="1555"/>
      <c r="T111" s="4220"/>
      <c r="U111" s="1555"/>
      <c r="V111" s="1555"/>
      <c r="W111" s="1555"/>
      <c r="X111" s="1781"/>
      <c r="Y111" s="1781"/>
      <c r="Z111" s="1781"/>
      <c r="AA111" s="1781"/>
      <c r="AB111" s="4351"/>
      <c r="AC111" s="1739"/>
      <c r="AD111" s="1739"/>
      <c r="AE111" s="1739"/>
      <c r="AF111" s="4336"/>
      <c r="AG111" s="4229"/>
      <c r="AH111" s="1555"/>
      <c r="AI111" s="1555"/>
      <c r="AJ111" s="1555"/>
      <c r="AL111" s="1603">
        <v>0</v>
      </c>
      <c r="AM111" s="1603">
        <v>0</v>
      </c>
      <c r="AN111" s="1603">
        <v>0</v>
      </c>
      <c r="AO111" s="1603">
        <v>0</v>
      </c>
      <c r="AP111" s="1603">
        <v>0</v>
      </c>
      <c r="AQ111" s="1603">
        <v>0</v>
      </c>
      <c r="AR111" s="1603">
        <v>0</v>
      </c>
      <c r="AS111" s="1603">
        <v>0</v>
      </c>
      <c r="AT111" s="1603">
        <v>0</v>
      </c>
      <c r="AU111" s="1603">
        <v>0</v>
      </c>
      <c r="AV111" s="1603">
        <v>0</v>
      </c>
      <c r="AW111" s="1603">
        <v>0</v>
      </c>
      <c r="AX111" s="1603">
        <v>0</v>
      </c>
      <c r="AY111" s="1603">
        <v>0</v>
      </c>
      <c r="AZ111" s="1603">
        <v>0</v>
      </c>
      <c r="BA111" s="1554"/>
    </row>
    <row r="112" spans="2:53" ht="9.9499999999999993" customHeight="1" x14ac:dyDescent="0.25">
      <c r="B112" s="1564"/>
      <c r="D112" s="1567"/>
      <c r="E112" s="1766"/>
      <c r="F112" s="1766"/>
      <c r="G112" s="1766"/>
      <c r="H112" s="1767"/>
      <c r="I112" s="1566"/>
      <c r="J112" s="1566"/>
      <c r="K112" s="1566"/>
      <c r="L112" s="1763"/>
      <c r="M112" s="1566"/>
      <c r="N112" s="1566"/>
      <c r="O112" s="1566"/>
      <c r="P112" s="1567"/>
      <c r="Q112" s="1566"/>
      <c r="R112" s="1566"/>
      <c r="S112" s="1566"/>
      <c r="T112" s="1565"/>
      <c r="U112" s="1566"/>
      <c r="V112" s="1566"/>
      <c r="W112" s="1566"/>
      <c r="X112" s="1782"/>
      <c r="Y112" s="1783"/>
      <c r="Z112" s="1783"/>
      <c r="AA112" s="1783"/>
      <c r="AB112"/>
      <c r="AC112" s="1784"/>
      <c r="AD112" s="1784"/>
      <c r="AE112" s="1784"/>
      <c r="AF112" s="1764"/>
      <c r="AG112" s="1743"/>
      <c r="AH112" s="1750"/>
      <c r="AI112" s="1750"/>
      <c r="AJ112" s="1750"/>
      <c r="AL112" s="1603">
        <v>0</v>
      </c>
      <c r="AM112" s="1603">
        <v>0</v>
      </c>
      <c r="AN112" s="1603">
        <v>0</v>
      </c>
      <c r="AO112" s="1603">
        <v>0</v>
      </c>
      <c r="AP112" s="1603">
        <v>0</v>
      </c>
      <c r="AQ112" s="1603">
        <v>0</v>
      </c>
      <c r="AR112" s="1603">
        <v>0</v>
      </c>
      <c r="AS112" s="1603">
        <v>0</v>
      </c>
      <c r="AT112" s="1603">
        <v>0</v>
      </c>
      <c r="AU112" s="1603">
        <v>0</v>
      </c>
      <c r="AV112" s="1603">
        <v>0</v>
      </c>
      <c r="AW112" s="1603">
        <v>0</v>
      </c>
      <c r="AX112" s="1603">
        <v>0</v>
      </c>
      <c r="AY112" s="1603">
        <v>0</v>
      </c>
      <c r="AZ112" s="1603">
        <v>0</v>
      </c>
      <c r="BA112" s="1554"/>
    </row>
    <row r="113" spans="2:53" ht="9.9499999999999993" customHeight="1" x14ac:dyDescent="0.2">
      <c r="B113" s="3878">
        <v>26</v>
      </c>
      <c r="D113" s="4291" t="s">
        <v>1596</v>
      </c>
      <c r="E113" s="4292"/>
      <c r="F113" s="4292"/>
      <c r="G113" s="4292"/>
      <c r="H113" s="4293"/>
      <c r="I113" s="1738"/>
      <c r="J113" s="1555"/>
      <c r="K113" s="1555"/>
      <c r="L113" s="1785"/>
      <c r="M113" s="1555"/>
      <c r="N113" s="1555"/>
      <c r="O113" s="1555"/>
      <c r="P113" s="4221" t="s">
        <v>1761</v>
      </c>
      <c r="Q113" s="1738"/>
      <c r="R113" s="1555"/>
      <c r="S113" s="1555"/>
      <c r="T113" s="4218" t="s">
        <v>1783</v>
      </c>
      <c r="U113" s="1738"/>
      <c r="V113" s="1555"/>
      <c r="W113" s="1555"/>
      <c r="X113" s="1781"/>
      <c r="Y113" s="1781"/>
      <c r="Z113" s="1781"/>
      <c r="AA113" s="1781"/>
      <c r="AB113" s="4337" t="s">
        <v>1606</v>
      </c>
      <c r="AC113" s="1739"/>
      <c r="AD113" s="1739"/>
      <c r="AE113" s="1739"/>
      <c r="AF113" s="4336"/>
      <c r="AG113" s="4227" t="s">
        <v>1784</v>
      </c>
      <c r="AH113" s="1738"/>
      <c r="AI113" s="1555"/>
      <c r="AJ113" s="1555"/>
      <c r="AL113" s="1603">
        <v>0</v>
      </c>
      <c r="AM113" s="1603">
        <v>0</v>
      </c>
      <c r="AN113" s="1603">
        <v>0</v>
      </c>
      <c r="AO113" s="1603">
        <v>0</v>
      </c>
      <c r="AP113" s="1603">
        <v>0</v>
      </c>
      <c r="AQ113" s="1603">
        <v>0</v>
      </c>
      <c r="AR113" s="1603">
        <v>0</v>
      </c>
      <c r="AS113" s="1603">
        <v>0</v>
      </c>
      <c r="AT113" s="1603">
        <v>0</v>
      </c>
      <c r="AU113" s="1603">
        <v>0</v>
      </c>
      <c r="AV113" s="1603">
        <v>0</v>
      </c>
      <c r="AW113" s="1603">
        <v>0</v>
      </c>
      <c r="AX113" s="1603">
        <v>0</v>
      </c>
      <c r="AY113" s="1603">
        <v>0</v>
      </c>
      <c r="AZ113" s="1603">
        <v>0</v>
      </c>
      <c r="BA113" s="1554"/>
    </row>
    <row r="114" spans="2:53" ht="5.0999999999999996" customHeight="1" x14ac:dyDescent="0.2">
      <c r="B114" s="3879"/>
      <c r="D114" s="4294"/>
      <c r="E114" s="4295"/>
      <c r="F114" s="4295"/>
      <c r="G114" s="4295"/>
      <c r="H114" s="4296"/>
      <c r="I114" s="1559"/>
      <c r="J114" s="1560"/>
      <c r="K114" s="1559"/>
      <c r="L114" s="1785"/>
      <c r="M114" s="1559"/>
      <c r="N114" s="1560"/>
      <c r="O114" s="1559"/>
      <c r="P114" s="4222"/>
      <c r="Q114" s="1559"/>
      <c r="R114" s="1560"/>
      <c r="S114" s="1559"/>
      <c r="T114" s="4219"/>
      <c r="U114" s="1559"/>
      <c r="V114" s="1560"/>
      <c r="W114" s="1559"/>
      <c r="X114" s="1781"/>
      <c r="Y114" s="1781"/>
      <c r="Z114" s="1781"/>
      <c r="AA114" s="1781"/>
      <c r="AB114" s="4338"/>
      <c r="AC114" s="1739"/>
      <c r="AD114" s="1739"/>
      <c r="AE114" s="1739"/>
      <c r="AF114" s="4336"/>
      <c r="AG114" s="4228"/>
      <c r="AH114" s="1559"/>
      <c r="AI114" s="1560"/>
      <c r="AJ114" s="1559"/>
      <c r="AL114" s="1603">
        <v>0</v>
      </c>
      <c r="AM114" s="1603">
        <v>0</v>
      </c>
      <c r="AN114" s="1603">
        <v>0</v>
      </c>
      <c r="AO114" s="1603">
        <v>0</v>
      </c>
      <c r="AP114" s="1603">
        <v>0</v>
      </c>
      <c r="AQ114" s="1603">
        <v>0</v>
      </c>
      <c r="AR114" s="1603">
        <v>0</v>
      </c>
      <c r="AS114" s="1603">
        <v>0</v>
      </c>
      <c r="AT114" s="1603">
        <v>0</v>
      </c>
      <c r="AU114" s="1603">
        <v>0</v>
      </c>
      <c r="AV114" s="1603">
        <v>0</v>
      </c>
      <c r="AW114" s="1603">
        <v>0</v>
      </c>
      <c r="AX114" s="1603">
        <v>0</v>
      </c>
      <c r="AY114" s="1603">
        <v>0</v>
      </c>
      <c r="AZ114" s="1603">
        <v>0</v>
      </c>
      <c r="BA114" s="1554"/>
    </row>
    <row r="115" spans="2:53" ht="9.9499999999999993" customHeight="1" x14ac:dyDescent="0.2">
      <c r="B115" s="3880"/>
      <c r="D115" s="4297"/>
      <c r="E115" s="4298"/>
      <c r="F115" s="4298"/>
      <c r="G115" s="4298"/>
      <c r="H115" s="4299"/>
      <c r="I115" s="1555"/>
      <c r="J115" s="1555"/>
      <c r="K115" s="1555"/>
      <c r="L115" s="1785"/>
      <c r="M115" s="1555"/>
      <c r="N115" s="1555"/>
      <c r="O115" s="1555"/>
      <c r="P115" s="4223"/>
      <c r="Q115" s="1555"/>
      <c r="R115" s="1555"/>
      <c r="S115" s="1555"/>
      <c r="T115" s="4220"/>
      <c r="U115" s="1555"/>
      <c r="V115" s="1555"/>
      <c r="W115" s="1555"/>
      <c r="X115" s="1781"/>
      <c r="Y115" s="1781"/>
      <c r="Z115" s="1781"/>
      <c r="AA115" s="1781"/>
      <c r="AB115" s="4339"/>
      <c r="AC115" s="1739"/>
      <c r="AD115" s="1739"/>
      <c r="AE115" s="1739"/>
      <c r="AF115" s="4336"/>
      <c r="AG115" s="4229"/>
      <c r="AH115" s="1555"/>
      <c r="AI115" s="1555"/>
      <c r="AJ115" s="1555"/>
      <c r="AL115" s="1603">
        <v>0</v>
      </c>
      <c r="AM115" s="1603">
        <v>0</v>
      </c>
      <c r="AN115" s="1603">
        <v>0</v>
      </c>
      <c r="AO115" s="1603">
        <v>0</v>
      </c>
      <c r="AP115" s="1603">
        <v>0</v>
      </c>
      <c r="AQ115" s="1603">
        <v>0</v>
      </c>
      <c r="AR115" s="1603">
        <v>0</v>
      </c>
      <c r="AS115" s="1603">
        <v>0</v>
      </c>
      <c r="AT115" s="1603">
        <v>0</v>
      </c>
      <c r="AU115" s="1603">
        <v>0</v>
      </c>
      <c r="AV115" s="1603">
        <v>0</v>
      </c>
      <c r="AW115" s="1603">
        <v>0</v>
      </c>
      <c r="AX115" s="1603">
        <v>0</v>
      </c>
      <c r="AY115" s="1603">
        <v>0</v>
      </c>
      <c r="AZ115" s="1603">
        <v>0</v>
      </c>
      <c r="BA115" s="1554"/>
    </row>
    <row r="116" spans="2:53" ht="9.9499999999999993" customHeight="1" x14ac:dyDescent="0.25">
      <c r="B116" s="1564"/>
      <c r="D116" s="1569"/>
      <c r="E116" s="1786"/>
      <c r="F116" s="1774"/>
      <c r="G116" s="1774"/>
      <c r="H116" s="1775"/>
      <c r="I116" s="1750"/>
      <c r="J116" s="1750"/>
      <c r="K116" s="1750"/>
      <c r="L116" s="1763"/>
      <c r="M116" s="1750"/>
      <c r="N116" s="1750"/>
      <c r="O116" s="1750"/>
      <c r="P116" s="1567"/>
      <c r="Q116" s="1750"/>
      <c r="R116" s="1750"/>
      <c r="S116" s="1750"/>
      <c r="T116" s="1565"/>
      <c r="U116" s="1750"/>
      <c r="V116" s="1750"/>
      <c r="W116" s="1750"/>
      <c r="X116" s="1782"/>
      <c r="Y116" s="1783"/>
      <c r="Z116" s="1783"/>
      <c r="AA116" s="1783"/>
      <c r="AB116"/>
      <c r="AC116" s="1784"/>
      <c r="AD116" s="1784"/>
      <c r="AE116" s="1784"/>
      <c r="AF116" s="1764"/>
      <c r="AG116" s="1743"/>
      <c r="AH116" s="1750"/>
      <c r="AI116" s="1750"/>
      <c r="AJ116" s="1750"/>
      <c r="AL116" s="1603">
        <v>0</v>
      </c>
      <c r="AM116" s="1603">
        <v>0</v>
      </c>
      <c r="AN116" s="1603">
        <v>0</v>
      </c>
      <c r="AO116" s="1603">
        <v>0</v>
      </c>
      <c r="AP116" s="1603">
        <v>0</v>
      </c>
      <c r="AQ116" s="1603">
        <v>0</v>
      </c>
      <c r="AR116" s="1603">
        <v>0</v>
      </c>
      <c r="AS116" s="1603">
        <v>0</v>
      </c>
      <c r="AT116" s="1603">
        <v>0</v>
      </c>
      <c r="AU116" s="1603">
        <v>0</v>
      </c>
      <c r="AV116" s="1603">
        <v>0</v>
      </c>
      <c r="AW116" s="1603">
        <v>0</v>
      </c>
      <c r="AX116" s="1603">
        <v>0</v>
      </c>
      <c r="AY116" s="1603">
        <v>0</v>
      </c>
      <c r="AZ116" s="1603">
        <v>0</v>
      </c>
      <c r="BA116" s="1554"/>
    </row>
    <row r="117" spans="2:53" ht="9.9499999999999993" customHeight="1" x14ac:dyDescent="0.2">
      <c r="B117" s="3878">
        <v>27</v>
      </c>
      <c r="D117" s="4324" t="s">
        <v>1604</v>
      </c>
      <c r="E117" s="4325"/>
      <c r="F117" s="4325"/>
      <c r="G117" s="4325"/>
      <c r="H117" s="4326"/>
      <c r="I117" s="1738"/>
      <c r="J117" s="1555"/>
      <c r="K117" s="1555"/>
      <c r="L117" s="1785"/>
      <c r="M117" s="1555"/>
      <c r="N117" s="1555"/>
      <c r="O117" s="1555"/>
      <c r="P117" s="4221" t="s">
        <v>1767</v>
      </c>
      <c r="Q117" s="1738"/>
      <c r="R117" s="1555"/>
      <c r="S117" s="1555"/>
      <c r="T117" s="4218" t="s">
        <v>1785</v>
      </c>
      <c r="U117" s="1738"/>
      <c r="V117" s="1555"/>
      <c r="W117" s="1555"/>
      <c r="X117" s="1781"/>
      <c r="Y117" s="1781"/>
      <c r="Z117" s="1781"/>
      <c r="AA117" s="1781"/>
      <c r="AB117" s="4333" t="s">
        <v>1605</v>
      </c>
      <c r="AC117" s="1739"/>
      <c r="AD117" s="1739"/>
      <c r="AE117" s="1739"/>
      <c r="AF117" s="4336"/>
      <c r="AG117" s="4227" t="s">
        <v>1468</v>
      </c>
      <c r="AH117" s="1738"/>
      <c r="AI117" s="1555"/>
      <c r="AJ117" s="1555"/>
      <c r="AL117" s="1603">
        <v>0</v>
      </c>
      <c r="AM117" s="1603">
        <v>0</v>
      </c>
      <c r="AN117" s="1603">
        <v>0</v>
      </c>
      <c r="AO117" s="1603">
        <v>0</v>
      </c>
      <c r="AP117" s="1603">
        <v>0</v>
      </c>
      <c r="AQ117" s="1603">
        <v>0</v>
      </c>
      <c r="AR117" s="1603">
        <v>0</v>
      </c>
      <c r="AS117" s="1603">
        <v>0</v>
      </c>
      <c r="AT117" s="1603">
        <v>0</v>
      </c>
      <c r="AU117" s="1603">
        <v>0</v>
      </c>
      <c r="AV117" s="1603">
        <v>0</v>
      </c>
      <c r="AW117" s="1603">
        <v>0</v>
      </c>
      <c r="AX117" s="1603">
        <v>0</v>
      </c>
      <c r="AY117" s="1603">
        <v>0</v>
      </c>
      <c r="AZ117" s="1603">
        <v>0</v>
      </c>
      <c r="BA117" s="1554"/>
    </row>
    <row r="118" spans="2:53" ht="5.0999999999999996" customHeight="1" x14ac:dyDescent="0.2">
      <c r="B118" s="3879"/>
      <c r="D118" s="4327"/>
      <c r="E118" s="4328"/>
      <c r="F118" s="4328"/>
      <c r="G118" s="4328"/>
      <c r="H118" s="4329"/>
      <c r="I118" s="1559"/>
      <c r="J118" s="1560"/>
      <c r="K118" s="1559"/>
      <c r="L118" s="1785"/>
      <c r="M118" s="1559"/>
      <c r="N118" s="1560"/>
      <c r="O118" s="1559"/>
      <c r="P118" s="4222"/>
      <c r="Q118" s="1559"/>
      <c r="R118" s="1560"/>
      <c r="S118" s="1559"/>
      <c r="T118" s="4219"/>
      <c r="U118" s="1559"/>
      <c r="V118" s="1560"/>
      <c r="W118" s="1559"/>
      <c r="X118" s="1781"/>
      <c r="Y118" s="1781"/>
      <c r="Z118" s="1781"/>
      <c r="AA118" s="1781"/>
      <c r="AB118" s="4334"/>
      <c r="AC118" s="1739"/>
      <c r="AD118" s="1739"/>
      <c r="AE118" s="1739"/>
      <c r="AF118" s="4336"/>
      <c r="AG118" s="4228"/>
      <c r="AH118" s="1559"/>
      <c r="AI118" s="1560"/>
      <c r="AJ118" s="1559"/>
      <c r="AL118" s="1603">
        <v>0</v>
      </c>
      <c r="AM118" s="1603">
        <v>0</v>
      </c>
      <c r="AN118" s="1603">
        <v>0</v>
      </c>
      <c r="AO118" s="1603">
        <v>0</v>
      </c>
      <c r="AP118" s="1603">
        <v>0</v>
      </c>
      <c r="AQ118" s="1603">
        <v>0</v>
      </c>
      <c r="AR118" s="1603">
        <v>0</v>
      </c>
      <c r="AS118" s="1603">
        <v>0</v>
      </c>
      <c r="AT118" s="1603">
        <v>0</v>
      </c>
      <c r="AU118" s="1603">
        <v>0</v>
      </c>
      <c r="AV118" s="1603">
        <v>0</v>
      </c>
      <c r="AW118" s="1603">
        <v>0</v>
      </c>
      <c r="AX118" s="1603">
        <v>0</v>
      </c>
      <c r="AY118" s="1603">
        <v>0</v>
      </c>
      <c r="AZ118" s="1603">
        <v>0</v>
      </c>
      <c r="BA118" s="1554"/>
    </row>
    <row r="119" spans="2:53" ht="9.9499999999999993" customHeight="1" x14ac:dyDescent="0.2">
      <c r="B119" s="3880"/>
      <c r="D119" s="4330"/>
      <c r="E119" s="4331"/>
      <c r="F119" s="4331"/>
      <c r="G119" s="4331"/>
      <c r="H119" s="4332"/>
      <c r="I119" s="1555"/>
      <c r="J119" s="1555"/>
      <c r="K119" s="1555"/>
      <c r="L119" s="1785"/>
      <c r="M119" s="1555"/>
      <c r="N119" s="1555"/>
      <c r="O119" s="1555"/>
      <c r="P119" s="4223"/>
      <c r="Q119" s="1555"/>
      <c r="R119" s="1555"/>
      <c r="S119" s="1555"/>
      <c r="T119" s="4220"/>
      <c r="U119" s="1555"/>
      <c r="V119" s="1555"/>
      <c r="W119" s="1555"/>
      <c r="X119" s="1781"/>
      <c r="Y119" s="1781"/>
      <c r="Z119" s="1781"/>
      <c r="AA119" s="1781"/>
      <c r="AB119" s="4335"/>
      <c r="AC119" s="1739"/>
      <c r="AD119" s="1739"/>
      <c r="AE119" s="1739"/>
      <c r="AF119" s="4336"/>
      <c r="AG119" s="4229"/>
      <c r="AH119" s="1555"/>
      <c r="AI119" s="1555"/>
      <c r="AJ119" s="1555"/>
      <c r="AL119" s="1603">
        <v>0</v>
      </c>
      <c r="AM119" s="1603">
        <v>0</v>
      </c>
      <c r="AN119" s="1603">
        <v>0</v>
      </c>
      <c r="AO119" s="1603">
        <v>0</v>
      </c>
      <c r="AP119" s="1603">
        <v>0</v>
      </c>
      <c r="AQ119" s="1603">
        <v>0</v>
      </c>
      <c r="AR119" s="1603">
        <v>0</v>
      </c>
      <c r="AS119" s="1603">
        <v>0</v>
      </c>
      <c r="AT119" s="1603">
        <v>0</v>
      </c>
      <c r="AU119" s="1603">
        <v>0</v>
      </c>
      <c r="AV119" s="1603">
        <v>0</v>
      </c>
      <c r="AW119" s="1603">
        <v>0</v>
      </c>
      <c r="AX119" s="1603">
        <v>0</v>
      </c>
      <c r="AY119" s="1603">
        <v>0</v>
      </c>
      <c r="AZ119" s="1603">
        <v>0</v>
      </c>
      <c r="BA119" s="1554"/>
    </row>
    <row r="120" spans="2:53" ht="9.9499999999999993" customHeight="1" x14ac:dyDescent="0.25">
      <c r="B120" s="1564"/>
      <c r="D120" s="1569"/>
      <c r="E120" s="1786"/>
      <c r="F120" s="1774"/>
      <c r="G120" s="1774"/>
      <c r="H120" s="1775"/>
      <c r="I120" s="1750"/>
      <c r="J120" s="1750"/>
      <c r="K120" s="1750"/>
      <c r="L120" s="1763"/>
      <c r="M120" s="1750"/>
      <c r="N120" s="1750"/>
      <c r="O120" s="1750"/>
      <c r="P120" s="1567"/>
      <c r="Q120" s="1750"/>
      <c r="R120" s="1750"/>
      <c r="S120" s="1750"/>
      <c r="T120" s="1565"/>
      <c r="U120" s="1750"/>
      <c r="V120" s="1750"/>
      <c r="W120" s="1750"/>
      <c r="X120" s="1782"/>
      <c r="Y120" s="1783"/>
      <c r="Z120" s="1783"/>
      <c r="AA120" s="1783"/>
      <c r="AB120"/>
      <c r="AC120" s="1739"/>
      <c r="AD120" s="1739"/>
      <c r="AE120" s="1739"/>
      <c r="AF120" s="1739"/>
      <c r="AG120" s="1739"/>
      <c r="AH120" s="1739"/>
      <c r="AI120" s="1739"/>
      <c r="AJ120" s="1739"/>
      <c r="AK120" s="1739"/>
      <c r="AL120" s="1603">
        <v>0</v>
      </c>
      <c r="AM120" s="1603">
        <v>0</v>
      </c>
      <c r="AN120" s="1603">
        <v>0</v>
      </c>
      <c r="AO120" s="1603">
        <v>0</v>
      </c>
      <c r="AP120" s="1603">
        <v>0</v>
      </c>
      <c r="AQ120" s="1603">
        <v>0</v>
      </c>
      <c r="AR120" s="1603">
        <v>0</v>
      </c>
      <c r="AS120" s="1603">
        <v>0</v>
      </c>
      <c r="AT120" s="1603">
        <v>0</v>
      </c>
      <c r="AU120" s="1603">
        <v>0</v>
      </c>
      <c r="AV120" s="1603">
        <v>0</v>
      </c>
      <c r="AW120" s="1603">
        <v>0</v>
      </c>
      <c r="AX120" s="1603">
        <v>0</v>
      </c>
      <c r="AY120" s="1603">
        <v>0</v>
      </c>
      <c r="AZ120" s="1603">
        <v>0</v>
      </c>
      <c r="BA120" s="1554"/>
    </row>
    <row r="121" spans="2:53" ht="9.9499999999999993" customHeight="1" x14ac:dyDescent="0.2">
      <c r="B121" s="3878">
        <v>28</v>
      </c>
      <c r="D121" s="4306" t="s">
        <v>1786</v>
      </c>
      <c r="E121" s="4307"/>
      <c r="F121" s="4307"/>
      <c r="G121" s="4307"/>
      <c r="H121" s="4308"/>
      <c r="I121" s="1738"/>
      <c r="J121" s="1555"/>
      <c r="K121" s="1555"/>
      <c r="L121" s="1739"/>
      <c r="M121" s="1555"/>
      <c r="N121" s="1555"/>
      <c r="O121" s="1555"/>
      <c r="P121" s="4221" t="s">
        <v>1787</v>
      </c>
      <c r="Q121" s="1738"/>
      <c r="R121" s="1555"/>
      <c r="S121" s="1555"/>
      <c r="T121" s="4218" t="s">
        <v>1788</v>
      </c>
      <c r="U121" s="1738"/>
      <c r="V121" s="1555"/>
      <c r="W121" s="1555"/>
      <c r="X121" s="1781"/>
      <c r="Y121" s="1781"/>
      <c r="Z121" s="1781"/>
      <c r="AA121" s="1781"/>
      <c r="AB121" s="3934" t="s">
        <v>1595</v>
      </c>
      <c r="AC121" s="1739"/>
      <c r="AD121" s="1739"/>
      <c r="AE121" s="1739"/>
      <c r="AF121" s="1739"/>
      <c r="AG121" s="1739"/>
      <c r="AH121" s="1739"/>
      <c r="AI121" s="1739"/>
      <c r="AJ121" s="1739"/>
      <c r="AK121" s="1739"/>
      <c r="AL121" s="1603">
        <v>0</v>
      </c>
      <c r="AM121" s="1603">
        <v>0</v>
      </c>
      <c r="AN121" s="1603">
        <v>0</v>
      </c>
      <c r="AO121" s="1603">
        <v>0</v>
      </c>
      <c r="AP121" s="1603">
        <v>0</v>
      </c>
      <c r="AQ121" s="1603">
        <v>0</v>
      </c>
      <c r="AR121" s="1603">
        <v>0</v>
      </c>
      <c r="AS121" s="1603">
        <v>0</v>
      </c>
      <c r="AT121" s="1603">
        <v>0</v>
      </c>
      <c r="AU121" s="1603">
        <v>0</v>
      </c>
      <c r="AV121" s="1603">
        <v>0</v>
      </c>
      <c r="AW121" s="1603">
        <v>0</v>
      </c>
      <c r="AX121" s="1603">
        <v>0</v>
      </c>
      <c r="AY121" s="1603">
        <v>0</v>
      </c>
      <c r="AZ121" s="1603">
        <v>0</v>
      </c>
      <c r="BA121" s="1554"/>
    </row>
    <row r="122" spans="2:53" ht="5.0999999999999996" customHeight="1" x14ac:dyDescent="0.2">
      <c r="B122" s="3879"/>
      <c r="D122" s="4309"/>
      <c r="E122" s="4310"/>
      <c r="F122" s="4310"/>
      <c r="G122" s="4310"/>
      <c r="H122" s="4311"/>
      <c r="I122" s="1559"/>
      <c r="J122" s="1560"/>
      <c r="K122" s="1559"/>
      <c r="L122" s="1739"/>
      <c r="M122" s="1559"/>
      <c r="N122" s="1560"/>
      <c r="O122" s="1559"/>
      <c r="P122" s="4222"/>
      <c r="Q122" s="1559"/>
      <c r="R122" s="1560"/>
      <c r="S122" s="1559"/>
      <c r="T122" s="4219"/>
      <c r="U122" s="1559"/>
      <c r="V122" s="1560"/>
      <c r="W122" s="1559"/>
      <c r="X122" s="1781"/>
      <c r="Y122" s="1781"/>
      <c r="Z122" s="1781"/>
      <c r="AA122" s="1781"/>
      <c r="AB122" s="3935"/>
      <c r="AC122" s="1739"/>
      <c r="AD122" s="1739"/>
      <c r="AE122" s="1739"/>
      <c r="AF122" s="1739"/>
      <c r="AG122" s="1739"/>
      <c r="AH122" s="1739"/>
      <c r="AI122" s="1739"/>
      <c r="AJ122" s="1739"/>
      <c r="AK122" s="1739"/>
      <c r="AL122" s="1603">
        <v>0</v>
      </c>
      <c r="AM122" s="1603">
        <v>0</v>
      </c>
      <c r="AN122" s="1603">
        <v>0</v>
      </c>
      <c r="AO122" s="1603">
        <v>0</v>
      </c>
      <c r="AP122" s="1603">
        <v>0</v>
      </c>
      <c r="AQ122" s="1603">
        <v>0</v>
      </c>
      <c r="AR122" s="1603">
        <v>0</v>
      </c>
      <c r="AS122" s="1603">
        <v>0</v>
      </c>
      <c r="AT122" s="1603">
        <v>0</v>
      </c>
      <c r="AU122" s="1603">
        <v>0</v>
      </c>
      <c r="AV122" s="1603">
        <v>0</v>
      </c>
      <c r="AW122" s="1603">
        <v>0</v>
      </c>
      <c r="AX122" s="1603">
        <v>0</v>
      </c>
      <c r="AY122" s="1603">
        <v>0</v>
      </c>
      <c r="AZ122" s="1603">
        <v>0</v>
      </c>
      <c r="BA122" s="1554"/>
    </row>
    <row r="123" spans="2:53" ht="9.9499999999999993" customHeight="1" x14ac:dyDescent="0.2">
      <c r="B123" s="3880"/>
      <c r="D123" s="4312"/>
      <c r="E123" s="4313"/>
      <c r="F123" s="4313"/>
      <c r="G123" s="4313"/>
      <c r="H123" s="4314"/>
      <c r="I123" s="1555"/>
      <c r="J123" s="1555"/>
      <c r="K123" s="1555"/>
      <c r="L123" s="1739"/>
      <c r="M123" s="1555"/>
      <c r="N123" s="1555"/>
      <c r="O123" s="1555"/>
      <c r="P123" s="4223"/>
      <c r="Q123" s="1555"/>
      <c r="R123" s="1555"/>
      <c r="S123" s="1555"/>
      <c r="T123" s="4220"/>
      <c r="U123" s="1555"/>
      <c r="V123" s="1555"/>
      <c r="W123" s="1555"/>
      <c r="X123" s="1781"/>
      <c r="Y123" s="1781"/>
      <c r="Z123" s="1781"/>
      <c r="AA123" s="1781"/>
      <c r="AB123" s="3936"/>
      <c r="AC123" s="1739"/>
      <c r="AD123" s="1739"/>
      <c r="AE123" s="1739"/>
      <c r="AF123" s="1739"/>
      <c r="AG123" s="1739"/>
      <c r="AH123" s="1739"/>
      <c r="AI123" s="1739"/>
      <c r="AJ123" s="1739"/>
      <c r="AK123" s="1739"/>
      <c r="AL123" s="1603">
        <v>0</v>
      </c>
      <c r="AM123" s="1603">
        <v>0</v>
      </c>
      <c r="AN123" s="1603">
        <v>0</v>
      </c>
      <c r="AO123" s="1603">
        <v>0</v>
      </c>
      <c r="AP123" s="1603">
        <v>0</v>
      </c>
      <c r="AQ123" s="1603">
        <v>0</v>
      </c>
      <c r="AR123" s="1603">
        <v>0</v>
      </c>
      <c r="AS123" s="1603">
        <v>0</v>
      </c>
      <c r="AT123" s="1603">
        <v>0</v>
      </c>
      <c r="AU123" s="1603">
        <v>0</v>
      </c>
      <c r="AV123" s="1603">
        <v>0</v>
      </c>
      <c r="AW123" s="1603">
        <v>0</v>
      </c>
      <c r="AX123" s="1603">
        <v>0</v>
      </c>
      <c r="AY123" s="1603">
        <v>0</v>
      </c>
      <c r="AZ123" s="1603">
        <v>0</v>
      </c>
      <c r="BA123" s="1554"/>
    </row>
    <row r="124" spans="2:53" ht="9.9499999999999993" customHeight="1" x14ac:dyDescent="0.25">
      <c r="B124" s="1564"/>
      <c r="D124" s="1567"/>
      <c r="E124" s="1766"/>
      <c r="F124" s="1766"/>
      <c r="G124" s="1766"/>
      <c r="H124" s="1767"/>
      <c r="I124" s="1750"/>
      <c r="J124" s="1750"/>
      <c r="K124" s="1750"/>
      <c r="L124" s="1763"/>
      <c r="M124" s="1750"/>
      <c r="N124" s="1750"/>
      <c r="O124" s="1750"/>
      <c r="P124" s="1567"/>
      <c r="Q124" s="1750"/>
      <c r="R124" s="1750"/>
      <c r="S124" s="1750"/>
      <c r="T124" s="1565"/>
      <c r="U124" s="1750"/>
      <c r="V124" s="1750"/>
      <c r="W124" s="1750"/>
      <c r="X124" s="1787"/>
      <c r="Y124" s="1788"/>
      <c r="Z124" s="1788"/>
      <c r="AA124" s="1788"/>
      <c r="AB124"/>
      <c r="AC124" s="1739"/>
      <c r="AD124" s="1739"/>
      <c r="AE124" s="1739"/>
      <c r="AF124" s="1739"/>
      <c r="AG124" s="1739"/>
      <c r="AH124" s="1739"/>
      <c r="AI124" s="1739"/>
      <c r="AJ124" s="1739"/>
      <c r="AK124" s="1739"/>
      <c r="AL124" s="1603">
        <v>0</v>
      </c>
      <c r="AM124" s="1603">
        <v>0</v>
      </c>
      <c r="AN124" s="1603">
        <v>0</v>
      </c>
      <c r="AO124" s="1603">
        <v>0</v>
      </c>
      <c r="AP124" s="1603">
        <v>0</v>
      </c>
      <c r="AQ124" s="1603">
        <v>0</v>
      </c>
      <c r="AR124" s="1603">
        <v>0</v>
      </c>
      <c r="AS124" s="1603">
        <v>0</v>
      </c>
      <c r="AT124" s="1603">
        <v>0</v>
      </c>
      <c r="AU124" s="1603">
        <v>0</v>
      </c>
      <c r="AV124" s="1603">
        <v>0</v>
      </c>
      <c r="AW124" s="1603">
        <v>0</v>
      </c>
      <c r="AX124" s="1603">
        <v>0</v>
      </c>
      <c r="AY124" s="1603">
        <v>0</v>
      </c>
      <c r="AZ124" s="1603">
        <v>0</v>
      </c>
      <c r="BA124" s="1554"/>
    </row>
    <row r="125" spans="2:53" ht="9.9499999999999993" customHeight="1" x14ac:dyDescent="0.2">
      <c r="B125" s="3878">
        <v>29</v>
      </c>
      <c r="D125" s="4315" t="s">
        <v>1605</v>
      </c>
      <c r="E125" s="4316"/>
      <c r="F125" s="4316"/>
      <c r="G125" s="4316"/>
      <c r="H125" s="4317"/>
      <c r="I125" s="1738"/>
      <c r="J125" s="1555"/>
      <c r="K125" s="1555"/>
      <c r="L125" s="1739"/>
      <c r="M125" s="1555"/>
      <c r="N125" s="1555"/>
      <c r="O125" s="1555"/>
      <c r="P125" s="4221" t="s">
        <v>1771</v>
      </c>
      <c r="Q125" s="1738"/>
      <c r="R125" s="1555"/>
      <c r="S125" s="1555"/>
      <c r="T125" s="4218" t="s">
        <v>1789</v>
      </c>
      <c r="U125" s="1738"/>
      <c r="V125" s="1555"/>
      <c r="W125" s="1555"/>
      <c r="X125" s="1781"/>
      <c r="Y125" s="1781"/>
      <c r="Z125" s="1781"/>
      <c r="AA125" s="1781"/>
      <c r="AB125" s="4242" t="s">
        <v>1607</v>
      </c>
      <c r="AC125" s="1739"/>
      <c r="AD125" s="1739"/>
      <c r="AE125" s="1739"/>
      <c r="AF125" s="1739"/>
      <c r="AG125" s="1739"/>
      <c r="AH125" s="1739"/>
      <c r="AI125" s="1739"/>
      <c r="AJ125" s="1739"/>
      <c r="AK125" s="1739"/>
      <c r="AL125" s="1603">
        <v>0</v>
      </c>
      <c r="AM125" s="1603">
        <v>0</v>
      </c>
      <c r="AN125" s="1603">
        <v>0</v>
      </c>
      <c r="AO125" s="1603">
        <v>0</v>
      </c>
      <c r="AP125" s="1603">
        <v>0</v>
      </c>
      <c r="AQ125" s="1603">
        <v>0</v>
      </c>
      <c r="AR125" s="1603">
        <v>0</v>
      </c>
      <c r="AS125" s="1603">
        <v>0</v>
      </c>
      <c r="AT125" s="1603">
        <v>0</v>
      </c>
      <c r="AU125" s="1603">
        <v>0</v>
      </c>
      <c r="AV125" s="1603">
        <v>0</v>
      </c>
      <c r="AW125" s="1603">
        <v>0</v>
      </c>
      <c r="AX125" s="1603">
        <v>0</v>
      </c>
      <c r="AY125" s="1603">
        <v>0</v>
      </c>
      <c r="AZ125" s="1603">
        <v>0</v>
      </c>
      <c r="BA125" s="1554"/>
    </row>
    <row r="126" spans="2:53" ht="5.0999999999999996" customHeight="1" x14ac:dyDescent="0.2">
      <c r="B126" s="3879"/>
      <c r="D126" s="4318"/>
      <c r="E126" s="4319"/>
      <c r="F126" s="4319"/>
      <c r="G126" s="4319"/>
      <c r="H126" s="4320"/>
      <c r="I126" s="1559"/>
      <c r="J126" s="1560"/>
      <c r="K126" s="1559"/>
      <c r="L126" s="1739"/>
      <c r="M126" s="1559"/>
      <c r="N126" s="1560"/>
      <c r="O126" s="1559"/>
      <c r="P126" s="4222"/>
      <c r="Q126" s="1559"/>
      <c r="R126" s="1560"/>
      <c r="S126" s="1559"/>
      <c r="T126" s="4219"/>
      <c r="U126" s="1559"/>
      <c r="V126" s="1560"/>
      <c r="W126" s="1559"/>
      <c r="X126" s="1781"/>
      <c r="Y126" s="1781"/>
      <c r="Z126" s="1781"/>
      <c r="AA126" s="1781"/>
      <c r="AB126" s="4243"/>
      <c r="AC126" s="1739"/>
      <c r="AD126" s="1739"/>
      <c r="AE126" s="1739"/>
      <c r="AF126" s="1739"/>
      <c r="AG126" s="1739"/>
      <c r="AH126" s="1739"/>
      <c r="AI126" s="1739"/>
      <c r="AJ126" s="1739"/>
      <c r="AK126" s="1739"/>
      <c r="AL126" s="1603">
        <v>0</v>
      </c>
      <c r="AM126" s="1603">
        <v>0</v>
      </c>
      <c r="AN126" s="1603">
        <v>0</v>
      </c>
      <c r="AO126" s="1603">
        <v>0</v>
      </c>
      <c r="AP126" s="1603">
        <v>0</v>
      </c>
      <c r="AQ126" s="1603">
        <v>0</v>
      </c>
      <c r="AR126" s="1603">
        <v>0</v>
      </c>
      <c r="AS126" s="1603">
        <v>0</v>
      </c>
      <c r="AT126" s="1603">
        <v>0</v>
      </c>
      <c r="AU126" s="1603">
        <v>0</v>
      </c>
      <c r="AV126" s="1603">
        <v>0</v>
      </c>
      <c r="AW126" s="1603">
        <v>0</v>
      </c>
      <c r="AX126" s="1603">
        <v>0</v>
      </c>
      <c r="AY126" s="1603">
        <v>0</v>
      </c>
      <c r="AZ126" s="1603">
        <v>0</v>
      </c>
      <c r="BA126" s="1554"/>
    </row>
    <row r="127" spans="2:53" ht="9.9499999999999993" customHeight="1" x14ac:dyDescent="0.2">
      <c r="B127" s="3880"/>
      <c r="D127" s="4321"/>
      <c r="E127" s="4322"/>
      <c r="F127" s="4322"/>
      <c r="G127" s="4322"/>
      <c r="H127" s="4323"/>
      <c r="I127" s="1555"/>
      <c r="J127" s="1555"/>
      <c r="K127" s="1555"/>
      <c r="L127" s="1739"/>
      <c r="M127" s="1555"/>
      <c r="N127" s="1555"/>
      <c r="O127" s="1555"/>
      <c r="P127" s="4223"/>
      <c r="Q127" s="1555"/>
      <c r="R127" s="1555"/>
      <c r="S127" s="1555"/>
      <c r="T127" s="4220"/>
      <c r="U127" s="1555"/>
      <c r="V127" s="1555"/>
      <c r="W127" s="1555"/>
      <c r="X127" s="1781"/>
      <c r="Y127" s="1781"/>
      <c r="Z127" s="1781"/>
      <c r="AA127" s="1781"/>
      <c r="AB127" s="4244"/>
      <c r="AC127" s="1739"/>
      <c r="AD127" s="1739"/>
      <c r="AE127" s="1739"/>
      <c r="AF127" s="1739"/>
      <c r="AG127" s="1739"/>
      <c r="AH127" s="1739"/>
      <c r="AI127" s="1739"/>
      <c r="AJ127" s="1739"/>
      <c r="AK127" s="1739"/>
      <c r="AL127" s="1603">
        <v>0</v>
      </c>
      <c r="AM127" s="1603">
        <v>0</v>
      </c>
      <c r="AN127" s="1603">
        <v>0</v>
      </c>
      <c r="AO127" s="1603">
        <v>0</v>
      </c>
      <c r="AP127" s="1603">
        <v>0</v>
      </c>
      <c r="AQ127" s="1603">
        <v>0</v>
      </c>
      <c r="AR127" s="1603">
        <v>0</v>
      </c>
      <c r="AS127" s="1603">
        <v>0</v>
      </c>
      <c r="AT127" s="1603">
        <v>0</v>
      </c>
      <c r="AU127" s="1603">
        <v>0</v>
      </c>
      <c r="AV127" s="1603">
        <v>0</v>
      </c>
      <c r="AW127" s="1603">
        <v>0</v>
      </c>
      <c r="AX127" s="1603">
        <v>0</v>
      </c>
      <c r="AY127" s="1603">
        <v>0</v>
      </c>
      <c r="AZ127" s="1603">
        <v>0</v>
      </c>
      <c r="BA127" s="1554"/>
    </row>
    <row r="128" spans="2:53" ht="9.9499999999999993" customHeight="1" x14ac:dyDescent="0.25">
      <c r="B128" s="1564"/>
      <c r="D128" s="1569"/>
      <c r="E128" s="1774"/>
      <c r="F128" s="1774"/>
      <c r="G128" s="1774"/>
      <c r="H128" s="1775"/>
      <c r="I128" s="1750"/>
      <c r="J128" s="1750"/>
      <c r="K128" s="1750"/>
      <c r="L128" s="1763"/>
      <c r="M128" s="1750"/>
      <c r="N128" s="1750"/>
      <c r="O128" s="1750"/>
      <c r="P128" s="1569"/>
      <c r="Q128" s="1750"/>
      <c r="R128" s="1750"/>
      <c r="S128" s="1750"/>
      <c r="T128" s="1751"/>
      <c r="U128" s="1750"/>
      <c r="V128" s="1750"/>
      <c r="W128" s="1750"/>
      <c r="X128" s="1789"/>
      <c r="Y128" s="1790"/>
      <c r="Z128" s="1790"/>
      <c r="AA128" s="1790"/>
      <c r="AB128"/>
      <c r="AC128" s="1739"/>
      <c r="AD128" s="1739"/>
      <c r="AE128" s="1739"/>
      <c r="AF128" s="1739"/>
      <c r="AG128" s="1739"/>
      <c r="AH128" s="1739"/>
      <c r="AI128" s="1739"/>
      <c r="AJ128" s="1739"/>
      <c r="AK128" s="1739"/>
      <c r="AL128" s="1603">
        <v>0</v>
      </c>
      <c r="AM128" s="1603">
        <v>0</v>
      </c>
      <c r="AN128" s="1603">
        <v>0</v>
      </c>
      <c r="AO128" s="1603">
        <v>0</v>
      </c>
      <c r="AP128" s="1603">
        <v>0</v>
      </c>
      <c r="AQ128" s="1603">
        <v>0</v>
      </c>
      <c r="AR128" s="1603">
        <v>0</v>
      </c>
      <c r="AS128" s="1603">
        <v>0</v>
      </c>
      <c r="AT128" s="1603">
        <v>0</v>
      </c>
      <c r="AU128" s="1603">
        <v>0</v>
      </c>
      <c r="AV128" s="1603">
        <v>0</v>
      </c>
      <c r="AW128" s="1603">
        <v>0</v>
      </c>
      <c r="AX128" s="1603">
        <v>0</v>
      </c>
      <c r="AY128" s="1603">
        <v>0</v>
      </c>
      <c r="AZ128" s="1603">
        <v>0</v>
      </c>
      <c r="BA128" s="1554"/>
    </row>
    <row r="129" spans="2:53" ht="9.9499999999999993" customHeight="1" x14ac:dyDescent="0.2">
      <c r="B129" s="3878">
        <v>30</v>
      </c>
      <c r="D129" s="4291" t="s">
        <v>1595</v>
      </c>
      <c r="E129" s="4292"/>
      <c r="F129" s="4292"/>
      <c r="G129" s="4292"/>
      <c r="H129" s="4293"/>
      <c r="I129" s="1738"/>
      <c r="J129" s="1555"/>
      <c r="K129" s="1555"/>
      <c r="L129" s="1739"/>
      <c r="M129" s="1555"/>
      <c r="N129" s="1555"/>
      <c r="O129" s="1555"/>
      <c r="P129" s="4221" t="s">
        <v>1776</v>
      </c>
      <c r="Q129" s="1738"/>
      <c r="R129" s="1555"/>
      <c r="S129" s="1555"/>
      <c r="T129" s="4218" t="s">
        <v>1790</v>
      </c>
      <c r="U129" s="1738"/>
      <c r="V129" s="1555"/>
      <c r="W129" s="1555"/>
      <c r="X129" s="1781"/>
      <c r="Y129" s="1781"/>
      <c r="Z129" s="1781"/>
      <c r="AA129" s="1781"/>
      <c r="AB129" s="4300" t="s">
        <v>1608</v>
      </c>
      <c r="AC129" s="1739"/>
      <c r="AD129" s="1739"/>
      <c r="AE129" s="1739"/>
      <c r="AF129" s="1739"/>
      <c r="AG129" s="1739"/>
      <c r="AH129" s="1739"/>
      <c r="AI129" s="1739"/>
      <c r="AJ129" s="1739"/>
      <c r="AK129" s="1739"/>
      <c r="AL129" s="1603">
        <v>0</v>
      </c>
      <c r="AM129" s="1603">
        <v>0</v>
      </c>
      <c r="AN129" s="1603">
        <v>0</v>
      </c>
      <c r="AO129" s="1603">
        <v>0</v>
      </c>
      <c r="AP129" s="1603">
        <v>0</v>
      </c>
      <c r="AQ129" s="1603">
        <v>0</v>
      </c>
      <c r="AR129" s="1603">
        <v>0</v>
      </c>
      <c r="AS129" s="1603">
        <v>0</v>
      </c>
      <c r="AT129" s="1603">
        <v>0</v>
      </c>
      <c r="AU129" s="1603">
        <v>0</v>
      </c>
      <c r="AV129" s="1603">
        <v>0</v>
      </c>
      <c r="AW129" s="1603">
        <v>0</v>
      </c>
      <c r="AX129" s="1603">
        <v>0</v>
      </c>
      <c r="AY129" s="1603">
        <v>0</v>
      </c>
      <c r="AZ129" s="1603">
        <v>0</v>
      </c>
      <c r="BA129" s="1554"/>
    </row>
    <row r="130" spans="2:53" ht="5.0999999999999996" customHeight="1" x14ac:dyDescent="0.2">
      <c r="B130" s="3879"/>
      <c r="D130" s="4294"/>
      <c r="E130" s="4295"/>
      <c r="F130" s="4295"/>
      <c r="G130" s="4295"/>
      <c r="H130" s="4296"/>
      <c r="I130" s="1559"/>
      <c r="J130" s="1560"/>
      <c r="K130" s="1559"/>
      <c r="L130" s="1739"/>
      <c r="M130" s="1559"/>
      <c r="N130" s="1560"/>
      <c r="O130" s="1559"/>
      <c r="P130" s="4222"/>
      <c r="Q130" s="1559"/>
      <c r="R130" s="1560"/>
      <c r="S130" s="1559"/>
      <c r="T130" s="4219"/>
      <c r="U130" s="1559"/>
      <c r="V130" s="1560"/>
      <c r="W130" s="1559"/>
      <c r="X130" s="1781"/>
      <c r="Y130" s="1781"/>
      <c r="Z130" s="1781"/>
      <c r="AA130" s="1781"/>
      <c r="AB130" s="4301"/>
      <c r="AC130" s="1739"/>
      <c r="AD130" s="1739"/>
      <c r="AE130" s="1739"/>
      <c r="AF130" s="1739"/>
      <c r="AG130" s="1739"/>
      <c r="AH130" s="1739"/>
      <c r="AI130" s="1739"/>
      <c r="AJ130" s="1739"/>
      <c r="AK130" s="1739"/>
      <c r="AL130" s="1603">
        <v>0</v>
      </c>
      <c r="AM130" s="1603">
        <v>0</v>
      </c>
      <c r="AN130" s="1603">
        <v>0</v>
      </c>
      <c r="AO130" s="1603">
        <v>0</v>
      </c>
      <c r="AP130" s="1603">
        <v>0</v>
      </c>
      <c r="AQ130" s="1603">
        <v>0</v>
      </c>
      <c r="AR130" s="1603">
        <v>0</v>
      </c>
      <c r="AS130" s="1603">
        <v>0</v>
      </c>
      <c r="AT130" s="1603">
        <v>0</v>
      </c>
      <c r="AU130" s="1603">
        <v>0</v>
      </c>
      <c r="AV130" s="1603">
        <v>0</v>
      </c>
      <c r="AW130" s="1603">
        <v>0</v>
      </c>
      <c r="AX130" s="1603">
        <v>0</v>
      </c>
      <c r="AY130" s="1603">
        <v>0</v>
      </c>
      <c r="AZ130" s="1603">
        <v>0</v>
      </c>
      <c r="BA130" s="1554"/>
    </row>
    <row r="131" spans="2:53" ht="9.9499999999999993" customHeight="1" x14ac:dyDescent="0.2">
      <c r="B131" s="3880"/>
      <c r="D131" s="4297"/>
      <c r="E131" s="4298"/>
      <c r="F131" s="4298"/>
      <c r="G131" s="4298"/>
      <c r="H131" s="4299"/>
      <c r="I131" s="1555"/>
      <c r="J131" s="1555"/>
      <c r="K131" s="1555"/>
      <c r="L131" s="1739"/>
      <c r="M131" s="1555"/>
      <c r="N131" s="1555"/>
      <c r="O131" s="1555"/>
      <c r="P131" s="4223"/>
      <c r="Q131" s="1555"/>
      <c r="R131" s="1555"/>
      <c r="S131" s="1555"/>
      <c r="T131" s="4220"/>
      <c r="U131" s="1555"/>
      <c r="V131" s="1555"/>
      <c r="W131" s="1555"/>
      <c r="X131" s="1781"/>
      <c r="Y131" s="1781"/>
      <c r="Z131" s="1781"/>
      <c r="AA131" s="1781"/>
      <c r="AB131" s="4302"/>
      <c r="AC131" s="1739"/>
      <c r="AD131" s="1739"/>
      <c r="AE131" s="1739"/>
      <c r="AF131" s="1739"/>
      <c r="AG131" s="1739"/>
      <c r="AH131" s="1739"/>
      <c r="AI131" s="1739"/>
      <c r="AJ131" s="1739"/>
      <c r="AK131" s="1739"/>
      <c r="AL131" s="1603">
        <v>0</v>
      </c>
      <c r="AM131" s="1603">
        <v>0</v>
      </c>
      <c r="AN131" s="1603">
        <v>0</v>
      </c>
      <c r="AO131" s="1603">
        <v>0</v>
      </c>
      <c r="AP131" s="1603">
        <v>0</v>
      </c>
      <c r="AQ131" s="1603">
        <v>0</v>
      </c>
      <c r="AR131" s="1603">
        <v>0</v>
      </c>
      <c r="AS131" s="1603">
        <v>0</v>
      </c>
      <c r="AT131" s="1603">
        <v>0</v>
      </c>
      <c r="AU131" s="1603">
        <v>0</v>
      </c>
      <c r="AV131" s="1603">
        <v>0</v>
      </c>
      <c r="AW131" s="1603">
        <v>0</v>
      </c>
      <c r="AX131" s="1603">
        <v>0</v>
      </c>
      <c r="AY131" s="1603">
        <v>0</v>
      </c>
      <c r="AZ131" s="1603">
        <v>0</v>
      </c>
      <c r="BA131" s="1554"/>
    </row>
    <row r="132" spans="2:53" ht="9.9499999999999993" customHeight="1" x14ac:dyDescent="0.25">
      <c r="B132" s="1564"/>
      <c r="D132" s="1567"/>
      <c r="E132" s="1766"/>
      <c r="F132" s="1766"/>
      <c r="G132" s="1766"/>
      <c r="H132" s="1767"/>
      <c r="I132" s="1750"/>
      <c r="J132" s="1750"/>
      <c r="K132" s="1750"/>
      <c r="L132" s="1789"/>
      <c r="M132" s="1750"/>
      <c r="N132" s="1750"/>
      <c r="O132" s="1750"/>
      <c r="P132" s="1569"/>
      <c r="Q132" s="1750"/>
      <c r="R132" s="1750"/>
      <c r="S132" s="1750"/>
      <c r="T132" s="1751"/>
      <c r="U132" s="1750"/>
      <c r="V132" s="1750"/>
      <c r="W132" s="1750"/>
      <c r="X132" s="1789"/>
      <c r="Y132" s="1790"/>
      <c r="Z132" s="1790"/>
      <c r="AA132" s="1790"/>
      <c r="AB132"/>
      <c r="AC132" s="1739"/>
      <c r="AD132" s="1739"/>
      <c r="AE132" s="1739"/>
      <c r="AF132" s="1739"/>
      <c r="AG132" s="1739"/>
      <c r="AH132" s="1739"/>
      <c r="AI132" s="1739"/>
      <c r="AJ132" s="1739"/>
      <c r="AK132" s="1739"/>
      <c r="AL132" s="1603">
        <v>0</v>
      </c>
      <c r="AM132" s="1603">
        <v>0</v>
      </c>
      <c r="AN132" s="1603">
        <v>0</v>
      </c>
      <c r="AO132" s="1603">
        <v>0</v>
      </c>
      <c r="AP132" s="1603">
        <v>0</v>
      </c>
      <c r="AQ132" s="1603">
        <v>0</v>
      </c>
      <c r="AR132" s="1603">
        <v>0</v>
      </c>
      <c r="AS132" s="1603">
        <v>0</v>
      </c>
      <c r="AT132" s="1603">
        <v>0</v>
      </c>
      <c r="AU132" s="1603">
        <v>0</v>
      </c>
      <c r="AV132" s="1603">
        <v>0</v>
      </c>
      <c r="AW132" s="1603">
        <v>0</v>
      </c>
      <c r="AX132" s="1603">
        <v>0</v>
      </c>
      <c r="AY132" s="1603">
        <v>0</v>
      </c>
      <c r="AZ132" s="1603">
        <v>0</v>
      </c>
      <c r="BA132" s="1554"/>
    </row>
    <row r="133" spans="2:53" ht="9.9499999999999993" customHeight="1" x14ac:dyDescent="0.2">
      <c r="B133" s="3878">
        <v>31</v>
      </c>
      <c r="D133" s="4233" t="s">
        <v>1607</v>
      </c>
      <c r="E133" s="4234"/>
      <c r="F133" s="4234"/>
      <c r="G133" s="4234"/>
      <c r="H133" s="4235"/>
      <c r="I133" s="1738"/>
      <c r="J133" s="1555"/>
      <c r="K133" s="1555"/>
      <c r="L133" s="1781"/>
      <c r="M133" s="1555"/>
      <c r="N133" s="1555"/>
      <c r="O133" s="1555"/>
      <c r="P133" s="4221" t="s">
        <v>1779</v>
      </c>
      <c r="Q133" s="1738"/>
      <c r="R133" s="1555"/>
      <c r="S133" s="1555"/>
      <c r="T133" s="4218" t="s">
        <v>1791</v>
      </c>
      <c r="U133" s="1738"/>
      <c r="V133" s="1555"/>
      <c r="W133" s="1555"/>
      <c r="X133" s="1781"/>
      <c r="Y133" s="1781"/>
      <c r="Z133" s="1781"/>
      <c r="AA133" s="1781"/>
      <c r="AB133" s="4303" t="s">
        <v>1597</v>
      </c>
      <c r="AC133" s="1739"/>
      <c r="AD133" s="1739"/>
      <c r="AE133" s="1739"/>
      <c r="AF133" s="1739"/>
      <c r="AG133" s="1739"/>
      <c r="AH133" s="1739"/>
      <c r="AI133" s="1739"/>
      <c r="AJ133" s="1739"/>
      <c r="AK133" s="1739"/>
      <c r="AL133" s="1603">
        <v>0</v>
      </c>
      <c r="AM133" s="1603">
        <v>0</v>
      </c>
      <c r="AN133" s="1603">
        <v>0</v>
      </c>
      <c r="AO133" s="1603">
        <v>0</v>
      </c>
      <c r="AP133" s="1603">
        <v>0</v>
      </c>
      <c r="AQ133" s="1603">
        <v>0</v>
      </c>
      <c r="AR133" s="1603">
        <v>0</v>
      </c>
      <c r="AS133" s="1603">
        <v>0</v>
      </c>
      <c r="AT133" s="1603">
        <v>0</v>
      </c>
      <c r="AU133" s="1603">
        <v>0</v>
      </c>
      <c r="AV133" s="1603">
        <v>0</v>
      </c>
      <c r="AW133" s="1603">
        <v>0</v>
      </c>
      <c r="AX133" s="1603">
        <v>0</v>
      </c>
      <c r="AY133" s="1603">
        <v>0</v>
      </c>
      <c r="AZ133" s="1603">
        <v>0</v>
      </c>
      <c r="BA133" s="1554"/>
    </row>
    <row r="134" spans="2:53" ht="5.0999999999999996" customHeight="1" x14ac:dyDescent="0.2">
      <c r="B134" s="3879"/>
      <c r="D134" s="4236"/>
      <c r="E134" s="4237"/>
      <c r="F134" s="4237"/>
      <c r="G134" s="4237"/>
      <c r="H134" s="4238"/>
      <c r="I134" s="1559"/>
      <c r="J134" s="1560"/>
      <c r="K134" s="1559"/>
      <c r="L134" s="1781"/>
      <c r="M134" s="1559"/>
      <c r="N134" s="1560"/>
      <c r="O134" s="1559"/>
      <c r="P134" s="4222"/>
      <c r="Q134" s="1559"/>
      <c r="R134" s="1560"/>
      <c r="S134" s="1559"/>
      <c r="T134" s="4219"/>
      <c r="U134" s="1559"/>
      <c r="V134" s="1560"/>
      <c r="W134" s="1559"/>
      <c r="X134" s="1781"/>
      <c r="Y134" s="1781"/>
      <c r="Z134" s="1781"/>
      <c r="AA134" s="1781"/>
      <c r="AB134" s="4304"/>
      <c r="AC134" s="1739"/>
      <c r="AD134" s="1739"/>
      <c r="AE134" s="1739"/>
      <c r="AF134" s="1739"/>
      <c r="AG134" s="1739"/>
      <c r="AH134" s="1739"/>
      <c r="AI134" s="1739"/>
      <c r="AJ134" s="1739"/>
      <c r="AK134" s="1739"/>
      <c r="AL134" s="1603">
        <v>0</v>
      </c>
      <c r="AM134" s="1603">
        <v>0</v>
      </c>
      <c r="AN134" s="1603">
        <v>0</v>
      </c>
      <c r="AO134" s="1603">
        <v>0</v>
      </c>
      <c r="AP134" s="1603">
        <v>0</v>
      </c>
      <c r="AQ134" s="1603">
        <v>0</v>
      </c>
      <c r="AR134" s="1603">
        <v>0</v>
      </c>
      <c r="AS134" s="1603">
        <v>0</v>
      </c>
      <c r="AT134" s="1603">
        <v>0</v>
      </c>
      <c r="AU134" s="1603">
        <v>0</v>
      </c>
      <c r="AV134" s="1603">
        <v>0</v>
      </c>
      <c r="AW134" s="1603">
        <v>0</v>
      </c>
      <c r="AX134" s="1603">
        <v>0</v>
      </c>
      <c r="AY134" s="1603">
        <v>0</v>
      </c>
      <c r="AZ134" s="1603">
        <v>0</v>
      </c>
      <c r="BA134" s="1554"/>
    </row>
    <row r="135" spans="2:53" ht="9.9499999999999993" customHeight="1" x14ac:dyDescent="0.2">
      <c r="B135" s="3880"/>
      <c r="D135" s="4239"/>
      <c r="E135" s="4240"/>
      <c r="F135" s="4240"/>
      <c r="G135" s="4240"/>
      <c r="H135" s="4241"/>
      <c r="I135" s="1555"/>
      <c r="J135" s="1555"/>
      <c r="K135" s="1555"/>
      <c r="L135" s="1781"/>
      <c r="M135" s="1555"/>
      <c r="N135" s="1555"/>
      <c r="O135" s="1555"/>
      <c r="P135" s="4223"/>
      <c r="Q135" s="1555"/>
      <c r="R135" s="1555"/>
      <c r="S135" s="1555"/>
      <c r="T135" s="4220"/>
      <c r="U135" s="1555"/>
      <c r="V135" s="1555"/>
      <c r="W135" s="1555"/>
      <c r="X135" s="1781"/>
      <c r="Y135" s="1781"/>
      <c r="Z135" s="1781"/>
      <c r="AA135" s="1781"/>
      <c r="AB135" s="4305"/>
      <c r="AC135" s="1739"/>
      <c r="AD135" s="1739"/>
      <c r="AE135" s="1739"/>
      <c r="AF135" s="1739"/>
      <c r="AG135" s="1739"/>
      <c r="AH135" s="1739"/>
      <c r="AI135" s="1739"/>
      <c r="AJ135" s="1739"/>
      <c r="AK135" s="1739"/>
      <c r="AL135" s="1603">
        <v>0</v>
      </c>
      <c r="AM135" s="1603">
        <v>0</v>
      </c>
      <c r="AN135" s="1603">
        <v>0</v>
      </c>
      <c r="AO135" s="1603">
        <v>0</v>
      </c>
      <c r="AP135" s="1603">
        <v>0</v>
      </c>
      <c r="AQ135" s="1603">
        <v>0</v>
      </c>
      <c r="AR135" s="1603">
        <v>0</v>
      </c>
      <c r="AS135" s="1603">
        <v>0</v>
      </c>
      <c r="AT135" s="1603">
        <v>0</v>
      </c>
      <c r="AU135" s="1603">
        <v>0</v>
      </c>
      <c r="AV135" s="1603">
        <v>0</v>
      </c>
      <c r="AW135" s="1603">
        <v>0</v>
      </c>
      <c r="AX135" s="1603">
        <v>0</v>
      </c>
      <c r="AY135" s="1603">
        <v>0</v>
      </c>
      <c r="AZ135" s="1603">
        <v>0</v>
      </c>
      <c r="BA135" s="1554"/>
    </row>
    <row r="136" spans="2:53" ht="9.9499999999999993" customHeight="1" x14ac:dyDescent="0.25">
      <c r="B136" s="1564"/>
      <c r="D136" s="1567"/>
      <c r="E136" s="1766"/>
      <c r="F136" s="1766"/>
      <c r="G136" s="1766"/>
      <c r="H136" s="1767"/>
      <c r="I136" s="1750"/>
      <c r="J136" s="1750"/>
      <c r="K136" s="1750"/>
      <c r="L136" s="1789"/>
      <c r="M136" s="1750"/>
      <c r="N136" s="1750"/>
      <c r="O136" s="1750"/>
      <c r="P136" s="1569"/>
      <c r="Q136" s="1750"/>
      <c r="R136" s="1750"/>
      <c r="S136" s="1750"/>
      <c r="T136" s="1751"/>
      <c r="U136" s="1750"/>
      <c r="V136" s="1750"/>
      <c r="W136" s="1750"/>
      <c r="X136" s="1789"/>
      <c r="Y136" s="1790"/>
      <c r="Z136" s="1790"/>
      <c r="AA136" s="1790"/>
      <c r="AB136"/>
      <c r="AC136" s="1739"/>
      <c r="AD136" s="1739"/>
      <c r="AE136" s="1739"/>
      <c r="AF136" s="1739"/>
      <c r="AG136" s="1739"/>
      <c r="AH136" s="1739"/>
      <c r="AI136" s="1739"/>
      <c r="AJ136" s="1739"/>
      <c r="AK136" s="1739"/>
      <c r="AL136" s="1603">
        <v>0</v>
      </c>
      <c r="AM136" s="1603">
        <v>0</v>
      </c>
      <c r="AN136" s="1603">
        <v>0</v>
      </c>
      <c r="AO136" s="1603">
        <v>0</v>
      </c>
      <c r="AP136" s="1603">
        <v>0</v>
      </c>
      <c r="AQ136" s="1603">
        <v>0</v>
      </c>
      <c r="AR136" s="1603">
        <v>0</v>
      </c>
      <c r="AS136" s="1603">
        <v>0</v>
      </c>
      <c r="AT136" s="1603">
        <v>0</v>
      </c>
      <c r="AU136" s="1603">
        <v>0</v>
      </c>
      <c r="AV136" s="1603">
        <v>0</v>
      </c>
      <c r="AW136" s="1603">
        <v>0</v>
      </c>
      <c r="AX136" s="1603">
        <v>0</v>
      </c>
      <c r="AY136" s="1603">
        <v>0</v>
      </c>
      <c r="AZ136" s="1603">
        <v>0</v>
      </c>
      <c r="BA136" s="1554"/>
    </row>
    <row r="137" spans="2:53" ht="9.9499999999999993" customHeight="1" x14ac:dyDescent="0.2">
      <c r="B137" s="3878">
        <v>32</v>
      </c>
      <c r="D137" s="4279" t="s">
        <v>1608</v>
      </c>
      <c r="E137" s="4280"/>
      <c r="F137" s="4280"/>
      <c r="G137" s="4280"/>
      <c r="H137" s="4281"/>
      <c r="I137" s="1559"/>
      <c r="J137" s="1559"/>
      <c r="K137" s="1559"/>
      <c r="L137" s="1791"/>
      <c r="M137" s="1555"/>
      <c r="N137" s="1555"/>
      <c r="O137" s="1555"/>
      <c r="P137" s="4221" t="s">
        <v>1792</v>
      </c>
      <c r="Q137" s="1738"/>
      <c r="R137" s="1555"/>
      <c r="S137" s="1555"/>
      <c r="T137" s="4218" t="s">
        <v>1793</v>
      </c>
      <c r="U137" s="1738"/>
      <c r="V137" s="1555"/>
      <c r="W137" s="1555"/>
      <c r="X137" s="1781"/>
      <c r="Y137" s="1781"/>
      <c r="Z137" s="1781"/>
      <c r="AA137" s="1781"/>
      <c r="AB137" s="4288" t="s">
        <v>1617</v>
      </c>
      <c r="AC137" s="1739"/>
      <c r="AD137" s="1739"/>
      <c r="AE137" s="1739"/>
      <c r="AF137" s="1739"/>
      <c r="AG137" s="1739"/>
      <c r="AH137" s="1739"/>
      <c r="AI137" s="1739"/>
      <c r="AJ137" s="1739"/>
      <c r="AK137" s="1739"/>
      <c r="AL137" s="1603">
        <v>0</v>
      </c>
      <c r="AM137" s="1603">
        <v>0</v>
      </c>
      <c r="AN137" s="1603">
        <v>0</v>
      </c>
      <c r="AO137" s="1603">
        <v>0</v>
      </c>
      <c r="AP137" s="1603">
        <v>0</v>
      </c>
      <c r="AQ137" s="1603">
        <v>0</v>
      </c>
      <c r="AR137" s="1603">
        <v>0</v>
      </c>
      <c r="AS137" s="1603">
        <v>0</v>
      </c>
      <c r="AT137" s="1603">
        <v>0</v>
      </c>
      <c r="AU137" s="1603">
        <v>0</v>
      </c>
      <c r="AV137" s="1603">
        <v>0</v>
      </c>
      <c r="AW137" s="1603">
        <v>0</v>
      </c>
      <c r="AX137" s="1603">
        <v>0</v>
      </c>
      <c r="AY137" s="1603">
        <v>0</v>
      </c>
      <c r="AZ137" s="1603">
        <v>0</v>
      </c>
      <c r="BA137" s="1554"/>
    </row>
    <row r="138" spans="2:53" ht="5.0999999999999996" customHeight="1" x14ac:dyDescent="0.2">
      <c r="B138" s="3879"/>
      <c r="D138" s="4282"/>
      <c r="E138" s="4283"/>
      <c r="F138" s="4283"/>
      <c r="G138" s="4283"/>
      <c r="H138" s="4284"/>
      <c r="I138" s="1559"/>
      <c r="J138" s="1559"/>
      <c r="K138" s="1559"/>
      <c r="L138" s="1791"/>
      <c r="M138" s="1559"/>
      <c r="N138" s="1560"/>
      <c r="O138" s="1559"/>
      <c r="P138" s="4222"/>
      <c r="Q138" s="1559"/>
      <c r="R138" s="1560"/>
      <c r="S138" s="1559"/>
      <c r="T138" s="4219"/>
      <c r="U138" s="1559"/>
      <c r="V138" s="1560"/>
      <c r="W138" s="1559"/>
      <c r="X138" s="1781"/>
      <c r="Y138" s="1781"/>
      <c r="Z138" s="1781"/>
      <c r="AA138" s="1781"/>
      <c r="AB138" s="4289"/>
      <c r="AC138" s="1739"/>
      <c r="AD138" s="1739"/>
      <c r="AE138" s="1739"/>
      <c r="AF138" s="1739"/>
      <c r="AG138" s="1739"/>
      <c r="AH138" s="1739"/>
      <c r="AI138" s="1739"/>
      <c r="AJ138" s="1739"/>
      <c r="AK138" s="1739"/>
      <c r="AL138" s="1603">
        <v>0</v>
      </c>
      <c r="AM138" s="1603">
        <v>0</v>
      </c>
      <c r="AN138" s="1603">
        <v>0</v>
      </c>
      <c r="AO138" s="1603">
        <v>0</v>
      </c>
      <c r="AP138" s="1603">
        <v>0</v>
      </c>
      <c r="AQ138" s="1603">
        <v>0</v>
      </c>
      <c r="AR138" s="1603">
        <v>0</v>
      </c>
      <c r="AS138" s="1603">
        <v>0</v>
      </c>
      <c r="AT138" s="1603">
        <v>0</v>
      </c>
      <c r="AU138" s="1603">
        <v>0</v>
      </c>
      <c r="AV138" s="1603">
        <v>0</v>
      </c>
      <c r="AW138" s="1603">
        <v>0</v>
      </c>
      <c r="AX138" s="1603">
        <v>0</v>
      </c>
      <c r="AY138" s="1603">
        <v>0</v>
      </c>
      <c r="AZ138" s="1603">
        <v>0</v>
      </c>
      <c r="BA138" s="1554"/>
    </row>
    <row r="139" spans="2:53" ht="9.9499999999999993" customHeight="1" x14ac:dyDescent="0.2">
      <c r="B139" s="3880"/>
      <c r="D139" s="4285"/>
      <c r="E139" s="4286"/>
      <c r="F139" s="4286"/>
      <c r="G139" s="4286"/>
      <c r="H139" s="4287"/>
      <c r="I139" s="1559"/>
      <c r="J139" s="1559"/>
      <c r="K139" s="1559"/>
      <c r="L139" s="1791"/>
      <c r="M139" s="1555"/>
      <c r="N139" s="1555"/>
      <c r="O139" s="1555"/>
      <c r="P139" s="4223"/>
      <c r="Q139" s="1555"/>
      <c r="R139" s="1555"/>
      <c r="S139" s="1555"/>
      <c r="T139" s="4220"/>
      <c r="U139" s="1555"/>
      <c r="V139" s="1555"/>
      <c r="W139" s="1555"/>
      <c r="X139" s="1781"/>
      <c r="Y139" s="1781"/>
      <c r="Z139" s="1781"/>
      <c r="AA139" s="1781"/>
      <c r="AB139" s="4290"/>
      <c r="AC139" s="1739"/>
      <c r="AD139" s="1739"/>
      <c r="AE139" s="1739"/>
      <c r="AF139" s="1739"/>
      <c r="AG139" s="1739"/>
      <c r="AH139" s="1739"/>
      <c r="AI139" s="1739"/>
      <c r="AJ139" s="1739"/>
      <c r="AK139" s="1739"/>
      <c r="AL139" s="1603">
        <v>0</v>
      </c>
      <c r="AM139" s="1603">
        <v>0</v>
      </c>
      <c r="AN139" s="1603">
        <v>0</v>
      </c>
      <c r="AO139" s="1603">
        <v>0</v>
      </c>
      <c r="AP139" s="1603">
        <v>0</v>
      </c>
      <c r="AQ139" s="1603">
        <v>0</v>
      </c>
      <c r="AR139" s="1603">
        <v>0</v>
      </c>
      <c r="AS139" s="1603">
        <v>0</v>
      </c>
      <c r="AT139" s="1603">
        <v>0</v>
      </c>
      <c r="AU139" s="1603">
        <v>0</v>
      </c>
      <c r="AV139" s="1603">
        <v>0</v>
      </c>
      <c r="AW139" s="1603">
        <v>0</v>
      </c>
      <c r="AX139" s="1603">
        <v>0</v>
      </c>
      <c r="AY139" s="1603">
        <v>0</v>
      </c>
      <c r="AZ139" s="1603">
        <v>0</v>
      </c>
      <c r="BA139" s="1554"/>
    </row>
    <row r="140" spans="2:53" ht="9.9499999999999993" customHeight="1" x14ac:dyDescent="0.25">
      <c r="B140" s="1564"/>
      <c r="D140" s="1569"/>
      <c r="E140" s="1774"/>
      <c r="F140" s="1774"/>
      <c r="G140" s="1774"/>
      <c r="H140" s="1775"/>
      <c r="I140" s="1750"/>
      <c r="J140" s="1750"/>
      <c r="K140" s="1750"/>
      <c r="L140" s="1792"/>
      <c r="M140" s="1750"/>
      <c r="N140" s="1750"/>
      <c r="O140" s="1750"/>
      <c r="P140" s="1569"/>
      <c r="Q140" s="1750"/>
      <c r="R140" s="1750"/>
      <c r="S140" s="1750"/>
      <c r="T140" s="1751"/>
      <c r="U140" s="1750"/>
      <c r="V140" s="1750"/>
      <c r="W140" s="1750"/>
      <c r="X140" s="1782"/>
      <c r="Y140" s="1783"/>
      <c r="Z140" s="1783"/>
      <c r="AA140" s="1783"/>
      <c r="AB140" s="1729"/>
      <c r="AC140" s="1784"/>
      <c r="AD140" s="1784"/>
      <c r="AE140" s="1784"/>
      <c r="AF140" s="1793"/>
      <c r="AG140" s="1782"/>
      <c r="AH140" s="1783"/>
      <c r="AI140" s="1783"/>
      <c r="AJ140" s="1783"/>
      <c r="AL140" s="1603">
        <v>0</v>
      </c>
      <c r="AM140" s="1603">
        <v>0</v>
      </c>
      <c r="AN140" s="1603">
        <v>0</v>
      </c>
      <c r="AO140" s="1603">
        <v>0</v>
      </c>
      <c r="AP140" s="1603">
        <v>0</v>
      </c>
      <c r="AQ140" s="1603">
        <v>0</v>
      </c>
      <c r="AR140" s="1603">
        <v>0</v>
      </c>
      <c r="AS140" s="1603">
        <v>0</v>
      </c>
      <c r="AT140" s="1603">
        <v>0</v>
      </c>
      <c r="AU140" s="1603">
        <v>0</v>
      </c>
      <c r="AV140" s="1603">
        <v>0</v>
      </c>
      <c r="AW140" s="1603">
        <v>0</v>
      </c>
      <c r="AX140" s="1603">
        <v>0</v>
      </c>
      <c r="AY140" s="1603">
        <v>0</v>
      </c>
      <c r="AZ140" s="1603">
        <v>0</v>
      </c>
      <c r="BA140" s="1554"/>
    </row>
    <row r="141" spans="2:53" ht="9.9499999999999993" customHeight="1" x14ac:dyDescent="0.2">
      <c r="B141" s="3878">
        <v>33</v>
      </c>
      <c r="D141" s="4291" t="s">
        <v>1597</v>
      </c>
      <c r="E141" s="4292"/>
      <c r="F141" s="4292"/>
      <c r="G141" s="4292"/>
      <c r="H141" s="4293"/>
      <c r="I141" s="1559"/>
      <c r="J141" s="1559"/>
      <c r="K141" s="1559"/>
      <c r="L141" s="1791"/>
      <c r="M141" s="1555"/>
      <c r="N141" s="1555"/>
      <c r="O141" s="1555"/>
      <c r="P141" s="4221" t="s">
        <v>1794</v>
      </c>
      <c r="Q141" s="1738"/>
      <c r="R141" s="1555"/>
      <c r="S141" s="1555"/>
      <c r="T141" s="4218" t="s">
        <v>1795</v>
      </c>
      <c r="U141" s="1738"/>
      <c r="V141" s="1555"/>
      <c r="W141" s="1555"/>
      <c r="X141" s="1781"/>
      <c r="Y141" s="1781"/>
      <c r="Z141" s="1781"/>
      <c r="AA141" s="1781"/>
      <c r="AB141" s="4288" t="s">
        <v>1618</v>
      </c>
      <c r="AC141" s="1739"/>
      <c r="AD141" s="1739"/>
      <c r="AE141" s="1739"/>
      <c r="AF141" s="1794"/>
      <c r="AG141" s="1756"/>
      <c r="AH141" s="1756"/>
      <c r="AI141" s="1756"/>
      <c r="AJ141" s="1756"/>
      <c r="AL141" s="1603">
        <v>0</v>
      </c>
      <c r="AM141" s="1603">
        <v>0</v>
      </c>
      <c r="AN141" s="1603">
        <v>0</v>
      </c>
      <c r="AO141" s="1603">
        <v>0</v>
      </c>
      <c r="AP141" s="1603">
        <v>0</v>
      </c>
      <c r="AQ141" s="1603">
        <v>0</v>
      </c>
      <c r="AR141" s="1603">
        <v>0</v>
      </c>
      <c r="AS141" s="1603">
        <v>0</v>
      </c>
      <c r="AT141" s="1603">
        <v>0</v>
      </c>
      <c r="AU141" s="1603">
        <v>0</v>
      </c>
      <c r="AV141" s="1603">
        <v>0</v>
      </c>
      <c r="AW141" s="1603">
        <v>0</v>
      </c>
      <c r="AX141" s="1603">
        <v>0</v>
      </c>
      <c r="AY141" s="1603">
        <v>0</v>
      </c>
      <c r="AZ141" s="1603">
        <v>0</v>
      </c>
      <c r="BA141" s="1554"/>
    </row>
    <row r="142" spans="2:53" ht="5.0999999999999996" customHeight="1" x14ac:dyDescent="0.2">
      <c r="B142" s="3879"/>
      <c r="D142" s="4294"/>
      <c r="E142" s="4295"/>
      <c r="F142" s="4295"/>
      <c r="G142" s="4295"/>
      <c r="H142" s="4296"/>
      <c r="I142" s="1559"/>
      <c r="J142" s="1559"/>
      <c r="K142" s="1559"/>
      <c r="L142" s="1791"/>
      <c r="M142" s="1559"/>
      <c r="N142" s="1560"/>
      <c r="O142" s="1559"/>
      <c r="P142" s="4222"/>
      <c r="Q142" s="1559"/>
      <c r="R142" s="1560"/>
      <c r="S142" s="1559"/>
      <c r="T142" s="4219"/>
      <c r="U142" s="1559"/>
      <c r="V142" s="1560"/>
      <c r="W142" s="1559"/>
      <c r="X142" s="1781"/>
      <c r="Y142" s="1781"/>
      <c r="Z142" s="1781"/>
      <c r="AA142" s="1781"/>
      <c r="AB142" s="4289"/>
      <c r="AC142" s="1739"/>
      <c r="AD142" s="1739"/>
      <c r="AE142" s="1739"/>
      <c r="AF142" s="1794"/>
      <c r="AG142" s="1756"/>
      <c r="AH142" s="1756"/>
      <c r="AI142" s="1756"/>
      <c r="AJ142" s="1756"/>
      <c r="AL142" s="1603">
        <v>0</v>
      </c>
      <c r="AM142" s="1603">
        <v>0</v>
      </c>
      <c r="AN142" s="1603">
        <v>0</v>
      </c>
      <c r="AO142" s="1603">
        <v>0</v>
      </c>
      <c r="AP142" s="1603">
        <v>0</v>
      </c>
      <c r="AQ142" s="1603">
        <v>0</v>
      </c>
      <c r="AR142" s="1603">
        <v>0</v>
      </c>
      <c r="AS142" s="1603">
        <v>0</v>
      </c>
      <c r="AT142" s="1603">
        <v>0</v>
      </c>
      <c r="AU142" s="1603">
        <v>0</v>
      </c>
      <c r="AV142" s="1603">
        <v>0</v>
      </c>
      <c r="AW142" s="1603">
        <v>0</v>
      </c>
      <c r="AX142" s="1603">
        <v>0</v>
      </c>
      <c r="AY142" s="1603">
        <v>0</v>
      </c>
      <c r="AZ142" s="1603">
        <v>0</v>
      </c>
      <c r="BA142" s="1554"/>
    </row>
    <row r="143" spans="2:53" ht="9.9499999999999993" customHeight="1" x14ac:dyDescent="0.2">
      <c r="B143" s="3880"/>
      <c r="D143" s="4297"/>
      <c r="E143" s="4298"/>
      <c r="F143" s="4298"/>
      <c r="G143" s="4298"/>
      <c r="H143" s="4299"/>
      <c r="I143" s="1559"/>
      <c r="J143" s="1559"/>
      <c r="K143" s="1559"/>
      <c r="L143" s="1791"/>
      <c r="M143" s="1555"/>
      <c r="N143" s="1555"/>
      <c r="O143" s="1555"/>
      <c r="P143" s="4223"/>
      <c r="Q143" s="1555"/>
      <c r="R143" s="1555"/>
      <c r="S143" s="1555"/>
      <c r="T143" s="4220"/>
      <c r="U143" s="1555"/>
      <c r="V143" s="1555"/>
      <c r="W143" s="1555"/>
      <c r="X143" s="1781"/>
      <c r="Y143" s="1781"/>
      <c r="Z143" s="1781"/>
      <c r="AA143" s="1781"/>
      <c r="AB143" s="4290"/>
      <c r="AC143" s="1739"/>
      <c r="AD143" s="1739"/>
      <c r="AE143" s="1739"/>
      <c r="AF143" s="1794"/>
      <c r="AG143" s="1756"/>
      <c r="AH143" s="1756"/>
      <c r="AI143" s="1756"/>
      <c r="AJ143" s="1756"/>
      <c r="AL143" s="1603">
        <v>0</v>
      </c>
      <c r="AM143" s="1603">
        <v>0</v>
      </c>
      <c r="AN143" s="1603">
        <v>0</v>
      </c>
      <c r="AO143" s="1603">
        <v>0</v>
      </c>
      <c r="AP143" s="1603">
        <v>0</v>
      </c>
      <c r="AQ143" s="1603">
        <v>0</v>
      </c>
      <c r="AR143" s="1603">
        <v>0</v>
      </c>
      <c r="AS143" s="1603">
        <v>0</v>
      </c>
      <c r="AT143" s="1603">
        <v>0</v>
      </c>
      <c r="AU143" s="1603">
        <v>0</v>
      </c>
      <c r="AV143" s="1603">
        <v>0</v>
      </c>
      <c r="AW143" s="1603">
        <v>0</v>
      </c>
      <c r="AX143" s="1603">
        <v>0</v>
      </c>
      <c r="AY143" s="1603">
        <v>0</v>
      </c>
      <c r="AZ143" s="1603">
        <v>0</v>
      </c>
      <c r="BA143" s="1554"/>
    </row>
    <row r="144" spans="2:53" ht="9.9499999999999993" customHeight="1" x14ac:dyDescent="0.25">
      <c r="B144" s="1564"/>
      <c r="D144" s="1567"/>
      <c r="E144" s="1778"/>
      <c r="F144" s="1766"/>
      <c r="G144" s="1766"/>
      <c r="H144" s="1767"/>
      <c r="I144" s="1750"/>
      <c r="J144" s="1750"/>
      <c r="K144" s="1750"/>
      <c r="L144" s="1792"/>
      <c r="M144" s="1750"/>
      <c r="N144" s="1750"/>
      <c r="O144" s="1750"/>
      <c r="P144" s="1569"/>
      <c r="Q144" s="1750"/>
      <c r="R144" s="1750"/>
      <c r="S144" s="1750"/>
      <c r="T144" s="1751"/>
      <c r="U144" s="1750"/>
      <c r="V144" s="1750"/>
      <c r="W144" s="1750"/>
      <c r="X144" s="1782"/>
      <c r="Y144" s="1783"/>
      <c r="Z144" s="1783"/>
      <c r="AA144" s="1783"/>
      <c r="AB144"/>
      <c r="AC144" s="1784"/>
      <c r="AD144" s="1784"/>
      <c r="AE144" s="1784"/>
      <c r="AF144" s="1793"/>
      <c r="AG144" s="1782"/>
      <c r="AH144" s="1783"/>
      <c r="AI144" s="1783"/>
      <c r="AJ144" s="1783"/>
      <c r="AL144" s="1603">
        <v>0</v>
      </c>
      <c r="AM144" s="1603">
        <v>0</v>
      </c>
      <c r="AN144" s="1603">
        <v>0</v>
      </c>
      <c r="AO144" s="1603">
        <v>0</v>
      </c>
      <c r="AP144" s="1603">
        <v>0</v>
      </c>
      <c r="AQ144" s="1603">
        <v>0</v>
      </c>
      <c r="AR144" s="1603">
        <v>0</v>
      </c>
      <c r="AS144" s="1603">
        <v>0</v>
      </c>
      <c r="AT144" s="1603">
        <v>0</v>
      </c>
      <c r="AU144" s="1603">
        <v>0</v>
      </c>
      <c r="AV144" s="1603">
        <v>0</v>
      </c>
      <c r="AW144" s="1603">
        <v>0</v>
      </c>
      <c r="AX144" s="1603">
        <v>0</v>
      </c>
      <c r="AY144" s="1603">
        <v>0</v>
      </c>
      <c r="AZ144" s="1603">
        <v>0</v>
      </c>
      <c r="BA144" s="1554"/>
    </row>
    <row r="145" spans="2:53" ht="9.9499999999999993" customHeight="1" x14ac:dyDescent="0.2">
      <c r="B145" s="3878">
        <v>34</v>
      </c>
      <c r="D145" s="4255" t="s">
        <v>1611</v>
      </c>
      <c r="E145" s="4256"/>
      <c r="F145" s="4256"/>
      <c r="G145" s="4256"/>
      <c r="H145" s="4257"/>
      <c r="I145" s="1559"/>
      <c r="J145" s="1559"/>
      <c r="K145" s="1559"/>
      <c r="L145" s="1791"/>
      <c r="M145" s="1555"/>
      <c r="N145" s="1555"/>
      <c r="O145" s="1555"/>
      <c r="P145" s="4221" t="s">
        <v>1781</v>
      </c>
      <c r="Q145" s="1738"/>
      <c r="R145" s="1555"/>
      <c r="S145" s="1555"/>
      <c r="T145" s="4218" t="s">
        <v>1796</v>
      </c>
      <c r="U145" s="1738"/>
      <c r="V145" s="1555"/>
      <c r="W145" s="1555"/>
      <c r="X145" s="1781"/>
      <c r="Y145" s="1781"/>
      <c r="Z145" s="1781"/>
      <c r="AA145" s="1781"/>
      <c r="AB145" s="4264" t="s">
        <v>1611</v>
      </c>
      <c r="AC145" s="1739"/>
      <c r="AD145" s="1739"/>
      <c r="AE145" s="1739"/>
      <c r="AF145" s="1794"/>
      <c r="AG145" s="1756"/>
      <c r="AH145" s="1756"/>
      <c r="AI145" s="1756"/>
      <c r="AJ145" s="1756"/>
      <c r="AL145" s="1603">
        <v>0</v>
      </c>
      <c r="AM145" s="1603">
        <v>0</v>
      </c>
      <c r="AN145" s="1603">
        <v>0</v>
      </c>
      <c r="AO145" s="1603">
        <v>0</v>
      </c>
      <c r="AP145" s="1603">
        <v>0</v>
      </c>
      <c r="AQ145" s="1603">
        <v>0</v>
      </c>
      <c r="AR145" s="1603">
        <v>0</v>
      </c>
      <c r="AS145" s="1603">
        <v>0</v>
      </c>
      <c r="AT145" s="1603">
        <v>0</v>
      </c>
      <c r="AU145" s="1603">
        <v>0</v>
      </c>
      <c r="AV145" s="1603">
        <v>0</v>
      </c>
      <c r="AW145" s="1603">
        <v>0</v>
      </c>
      <c r="AX145" s="1603">
        <v>0</v>
      </c>
      <c r="AY145" s="1603">
        <v>0</v>
      </c>
      <c r="AZ145" s="1603">
        <v>0</v>
      </c>
      <c r="BA145" s="1554"/>
    </row>
    <row r="146" spans="2:53" ht="5.0999999999999996" customHeight="1" x14ac:dyDescent="0.2">
      <c r="B146" s="3879"/>
      <c r="D146" s="4258"/>
      <c r="E146" s="4259"/>
      <c r="F146" s="4259"/>
      <c r="G146" s="4259"/>
      <c r="H146" s="4260"/>
      <c r="I146" s="1559"/>
      <c r="J146" s="1559"/>
      <c r="K146" s="1559"/>
      <c r="L146" s="1791"/>
      <c r="M146" s="1559"/>
      <c r="N146" s="1560"/>
      <c r="O146" s="1559"/>
      <c r="P146" s="4222"/>
      <c r="Q146" s="1559"/>
      <c r="R146" s="1560"/>
      <c r="S146" s="1559"/>
      <c r="T146" s="4219"/>
      <c r="U146" s="1559"/>
      <c r="V146" s="1560"/>
      <c r="W146" s="1559"/>
      <c r="X146" s="1781"/>
      <c r="Y146" s="1781"/>
      <c r="Z146" s="1781"/>
      <c r="AA146" s="1781"/>
      <c r="AB146" s="4265"/>
      <c r="AC146" s="1739"/>
      <c r="AD146" s="1739"/>
      <c r="AE146" s="1739"/>
      <c r="AF146" s="1794"/>
      <c r="AG146" s="1756"/>
      <c r="AH146" s="1756"/>
      <c r="AI146" s="1756"/>
      <c r="AJ146" s="1756"/>
      <c r="AL146" s="1603">
        <v>0</v>
      </c>
      <c r="AM146" s="1603">
        <v>0</v>
      </c>
      <c r="AN146" s="1603">
        <v>0</v>
      </c>
      <c r="AO146" s="1603">
        <v>0</v>
      </c>
      <c r="AP146" s="1603">
        <v>0</v>
      </c>
      <c r="AQ146" s="1603">
        <v>0</v>
      </c>
      <c r="AR146" s="1603">
        <v>0</v>
      </c>
      <c r="AS146" s="1603">
        <v>0</v>
      </c>
      <c r="AT146" s="1603">
        <v>0</v>
      </c>
      <c r="AU146" s="1603">
        <v>0</v>
      </c>
      <c r="AV146" s="1603">
        <v>0</v>
      </c>
      <c r="AW146" s="1603">
        <v>0</v>
      </c>
      <c r="AX146" s="1603">
        <v>0</v>
      </c>
      <c r="AY146" s="1603">
        <v>0</v>
      </c>
      <c r="AZ146" s="1603">
        <v>0</v>
      </c>
      <c r="BA146" s="1554"/>
    </row>
    <row r="147" spans="2:53" ht="9.9499999999999993" customHeight="1" x14ac:dyDescent="0.2">
      <c r="B147" s="3880"/>
      <c r="D147" s="4261"/>
      <c r="E147" s="4262"/>
      <c r="F147" s="4262"/>
      <c r="G147" s="4262"/>
      <c r="H147" s="4263"/>
      <c r="I147" s="1559"/>
      <c r="J147" s="1559"/>
      <c r="K147" s="1559"/>
      <c r="L147" s="1791"/>
      <c r="M147" s="1555"/>
      <c r="N147" s="1555"/>
      <c r="O147" s="1555"/>
      <c r="P147" s="4223"/>
      <c r="Q147" s="1555"/>
      <c r="R147" s="1555"/>
      <c r="S147" s="1555"/>
      <c r="T147" s="4220"/>
      <c r="U147" s="1555"/>
      <c r="V147" s="1555"/>
      <c r="W147" s="1555"/>
      <c r="X147" s="1781"/>
      <c r="Y147" s="1781"/>
      <c r="Z147" s="1781"/>
      <c r="AA147" s="1781"/>
      <c r="AB147" s="4266"/>
      <c r="AC147" s="1739"/>
      <c r="AD147" s="1739"/>
      <c r="AE147" s="1739"/>
      <c r="AF147" s="1794"/>
      <c r="AG147" s="1756"/>
      <c r="AH147" s="1756"/>
      <c r="AI147" s="1756"/>
      <c r="AJ147" s="1756"/>
      <c r="AL147" s="1603">
        <v>0</v>
      </c>
      <c r="AM147" s="1603">
        <v>0</v>
      </c>
      <c r="AN147" s="1603">
        <v>0</v>
      </c>
      <c r="AO147" s="1603">
        <v>0</v>
      </c>
      <c r="AP147" s="1603">
        <v>0</v>
      </c>
      <c r="AQ147" s="1603">
        <v>0</v>
      </c>
      <c r="AR147" s="1603">
        <v>0</v>
      </c>
      <c r="AS147" s="1603">
        <v>0</v>
      </c>
      <c r="AT147" s="1603">
        <v>0</v>
      </c>
      <c r="AU147" s="1603">
        <v>0</v>
      </c>
      <c r="AV147" s="1603">
        <v>0</v>
      </c>
      <c r="AW147" s="1603">
        <v>0</v>
      </c>
      <c r="AX147" s="1603">
        <v>0</v>
      </c>
      <c r="AY147" s="1603">
        <v>0</v>
      </c>
      <c r="AZ147" s="1603">
        <v>0</v>
      </c>
      <c r="BA147" s="1554"/>
    </row>
    <row r="148" spans="2:53" ht="9.9499999999999993" customHeight="1" x14ac:dyDescent="0.25">
      <c r="B148" s="1564"/>
      <c r="D148" s="1569"/>
      <c r="E148" s="1786"/>
      <c r="F148" s="1774"/>
      <c r="G148" s="1774"/>
      <c r="H148" s="1775"/>
      <c r="I148" s="1750"/>
      <c r="J148" s="1750"/>
      <c r="K148" s="1750"/>
      <c r="L148" s="1792"/>
      <c r="M148" s="1750"/>
      <c r="N148" s="1750"/>
      <c r="O148" s="1750"/>
      <c r="P148" s="1569"/>
      <c r="Q148" s="1750"/>
      <c r="R148" s="1750"/>
      <c r="S148" s="1750"/>
      <c r="T148" s="1751"/>
      <c r="U148" s="1750"/>
      <c r="V148" s="1750"/>
      <c r="W148" s="1750"/>
      <c r="X148" s="1782"/>
      <c r="Y148" s="1783"/>
      <c r="Z148" s="1783"/>
      <c r="AA148" s="1783"/>
      <c r="AB148"/>
      <c r="AC148" s="1784"/>
      <c r="AD148" s="1784"/>
      <c r="AE148" s="1784"/>
      <c r="AF148" s="1793"/>
      <c r="AG148" s="1782"/>
      <c r="AH148" s="1783"/>
      <c r="AI148" s="1783"/>
      <c r="AJ148" s="1783"/>
      <c r="AK148" s="1793"/>
      <c r="AL148" s="1603">
        <v>0</v>
      </c>
      <c r="AM148" s="1603">
        <v>0</v>
      </c>
      <c r="AN148" s="1603">
        <v>0</v>
      </c>
      <c r="AO148" s="1603">
        <v>0</v>
      </c>
      <c r="AP148" s="1603">
        <v>0</v>
      </c>
      <c r="AQ148" s="1603">
        <v>0</v>
      </c>
      <c r="AR148" s="1603">
        <v>0</v>
      </c>
      <c r="AS148" s="1603">
        <v>0</v>
      </c>
      <c r="AT148" s="1603">
        <v>0</v>
      </c>
      <c r="AU148" s="1603">
        <v>0</v>
      </c>
      <c r="AV148" s="1603">
        <v>0</v>
      </c>
      <c r="AW148" s="1603">
        <v>0</v>
      </c>
      <c r="AX148" s="1603">
        <v>0</v>
      </c>
      <c r="AY148" s="1603">
        <v>0</v>
      </c>
      <c r="AZ148" s="1603">
        <v>0</v>
      </c>
      <c r="BA148" s="1554"/>
    </row>
    <row r="149" spans="2:53" ht="9.9499999999999993" customHeight="1" x14ac:dyDescent="0.2">
      <c r="B149" s="3878">
        <v>35</v>
      </c>
      <c r="D149" s="4267" t="s">
        <v>1612</v>
      </c>
      <c r="E149" s="4268"/>
      <c r="F149" s="4268"/>
      <c r="G149" s="4268"/>
      <c r="H149" s="4269"/>
      <c r="I149" s="1559"/>
      <c r="J149" s="1559"/>
      <c r="K149" s="1559"/>
      <c r="L149" s="1791"/>
      <c r="M149" s="1555"/>
      <c r="N149" s="1555"/>
      <c r="O149" s="1555"/>
      <c r="P149" s="4221" t="s">
        <v>1782</v>
      </c>
      <c r="Q149" s="1738"/>
      <c r="R149" s="1555"/>
      <c r="S149" s="1555"/>
      <c r="T149" s="4218" t="s">
        <v>1797</v>
      </c>
      <c r="U149" s="1738"/>
      <c r="V149" s="1555"/>
      <c r="W149" s="1555"/>
      <c r="X149" s="1781"/>
      <c r="Y149" s="1781"/>
      <c r="Z149" s="1781"/>
      <c r="AA149" s="1781"/>
      <c r="AB149" s="4276" t="s">
        <v>1612</v>
      </c>
      <c r="AC149" s="1739"/>
      <c r="AD149" s="1739"/>
      <c r="AE149" s="1739"/>
      <c r="AF149" s="1794"/>
      <c r="AG149" s="1756"/>
      <c r="AH149" s="1756"/>
      <c r="AI149" s="1756"/>
      <c r="AJ149" s="1756"/>
      <c r="AK149" s="1794"/>
      <c r="AL149" s="1603">
        <v>0</v>
      </c>
      <c r="AM149" s="1603">
        <v>0</v>
      </c>
      <c r="AN149" s="1603">
        <v>0</v>
      </c>
      <c r="AO149" s="1603">
        <v>0</v>
      </c>
      <c r="AP149" s="1603">
        <v>0</v>
      </c>
      <c r="AQ149" s="1603">
        <v>0</v>
      </c>
      <c r="AR149" s="1603">
        <v>0</v>
      </c>
      <c r="AS149" s="1603">
        <v>0</v>
      </c>
      <c r="AT149" s="1603">
        <v>0</v>
      </c>
      <c r="AU149" s="1603">
        <v>0</v>
      </c>
      <c r="AV149" s="1603">
        <v>0</v>
      </c>
      <c r="AW149" s="1603">
        <v>0</v>
      </c>
      <c r="AX149" s="1603">
        <v>0</v>
      </c>
      <c r="AY149" s="1603">
        <v>0</v>
      </c>
      <c r="AZ149" s="1603">
        <v>0</v>
      </c>
      <c r="BA149" s="1554"/>
    </row>
    <row r="150" spans="2:53" ht="5.0999999999999996" customHeight="1" x14ac:dyDescent="0.2">
      <c r="B150" s="3879"/>
      <c r="D150" s="4270"/>
      <c r="E150" s="4271"/>
      <c r="F150" s="4271"/>
      <c r="G150" s="4271"/>
      <c r="H150" s="4272"/>
      <c r="I150" s="1559"/>
      <c r="J150" s="1559"/>
      <c r="K150" s="1559"/>
      <c r="L150" s="1791"/>
      <c r="M150" s="1559"/>
      <c r="N150" s="1560"/>
      <c r="O150" s="1559"/>
      <c r="P150" s="4222"/>
      <c r="Q150" s="1559"/>
      <c r="R150" s="1560"/>
      <c r="S150" s="1559"/>
      <c r="T150" s="4219"/>
      <c r="U150" s="1559"/>
      <c r="V150" s="1560"/>
      <c r="W150" s="1559"/>
      <c r="X150" s="1781"/>
      <c r="Y150" s="1781"/>
      <c r="Z150" s="1781"/>
      <c r="AA150" s="1781"/>
      <c r="AB150" s="4277"/>
      <c r="AC150" s="1739"/>
      <c r="AD150" s="1739"/>
      <c r="AE150" s="1739"/>
      <c r="AF150" s="1794"/>
      <c r="AG150" s="1756"/>
      <c r="AH150" s="1756"/>
      <c r="AI150" s="1756"/>
      <c r="AJ150" s="1756"/>
      <c r="AK150" s="1794"/>
      <c r="AL150" s="1603">
        <v>0</v>
      </c>
      <c r="AM150" s="1603">
        <v>0</v>
      </c>
      <c r="AN150" s="1603">
        <v>0</v>
      </c>
      <c r="AO150" s="1603">
        <v>0</v>
      </c>
      <c r="AP150" s="1603">
        <v>0</v>
      </c>
      <c r="AQ150" s="1603">
        <v>0</v>
      </c>
      <c r="AR150" s="1603">
        <v>0</v>
      </c>
      <c r="AS150" s="1603">
        <v>0</v>
      </c>
      <c r="AT150" s="1603">
        <v>0</v>
      </c>
      <c r="AU150" s="1603">
        <v>0</v>
      </c>
      <c r="AV150" s="1603">
        <v>0</v>
      </c>
      <c r="AW150" s="1603">
        <v>0</v>
      </c>
      <c r="AX150" s="1603">
        <v>0</v>
      </c>
      <c r="AY150" s="1603">
        <v>0</v>
      </c>
      <c r="AZ150" s="1603">
        <v>0</v>
      </c>
      <c r="BA150" s="1554"/>
    </row>
    <row r="151" spans="2:53" ht="9.9499999999999993" customHeight="1" x14ac:dyDescent="0.2">
      <c r="B151" s="3880"/>
      <c r="D151" s="4273"/>
      <c r="E151" s="4274"/>
      <c r="F151" s="4274"/>
      <c r="G151" s="4274"/>
      <c r="H151" s="4275"/>
      <c r="I151" s="1559"/>
      <c r="J151" s="1559"/>
      <c r="K151" s="1559"/>
      <c r="L151" s="1791"/>
      <c r="M151" s="1555"/>
      <c r="N151" s="1555"/>
      <c r="O151" s="1555"/>
      <c r="P151" s="4223"/>
      <c r="Q151" s="1555"/>
      <c r="R151" s="1555"/>
      <c r="S151" s="1555"/>
      <c r="T151" s="4220"/>
      <c r="U151" s="1555"/>
      <c r="V151" s="1555"/>
      <c r="W151" s="1555"/>
      <c r="X151" s="1781"/>
      <c r="Y151" s="1781"/>
      <c r="Z151" s="1781"/>
      <c r="AA151" s="1781"/>
      <c r="AB151" s="4278"/>
      <c r="AC151" s="1739"/>
      <c r="AD151" s="1739"/>
      <c r="AE151" s="1739"/>
      <c r="AF151" s="1794"/>
      <c r="AG151" s="1756"/>
      <c r="AH151" s="1756"/>
      <c r="AI151" s="1756"/>
      <c r="AJ151" s="1756"/>
      <c r="AK151" s="1794"/>
      <c r="AL151" s="1603">
        <v>0</v>
      </c>
      <c r="AM151" s="1603">
        <v>0</v>
      </c>
      <c r="AN151" s="1603">
        <v>0</v>
      </c>
      <c r="AO151" s="1603">
        <v>0</v>
      </c>
      <c r="AP151" s="1603">
        <v>0</v>
      </c>
      <c r="AQ151" s="1603">
        <v>0</v>
      </c>
      <c r="AR151" s="1603">
        <v>0</v>
      </c>
      <c r="AS151" s="1603">
        <v>0</v>
      </c>
      <c r="AT151" s="1603">
        <v>0</v>
      </c>
      <c r="AU151" s="1603">
        <v>0</v>
      </c>
      <c r="AV151" s="1603">
        <v>0</v>
      </c>
      <c r="AW151" s="1603">
        <v>0</v>
      </c>
      <c r="AX151" s="1603">
        <v>0</v>
      </c>
      <c r="AY151" s="1603">
        <v>0</v>
      </c>
      <c r="AZ151" s="1603">
        <v>0</v>
      </c>
      <c r="BA151" s="1554"/>
    </row>
    <row r="152" spans="2:53" ht="9.9499999999999993" customHeight="1" x14ac:dyDescent="0.25">
      <c r="B152" s="1564"/>
      <c r="I152" s="1750"/>
      <c r="J152" s="1750"/>
      <c r="K152" s="1750"/>
      <c r="L152" s="1792"/>
      <c r="M152" s="1750"/>
      <c r="N152" s="1750"/>
      <c r="O152" s="1750"/>
      <c r="P152" s="1569"/>
      <c r="Q152" s="1750"/>
      <c r="R152" s="1750"/>
      <c r="S152" s="1750"/>
      <c r="T152" s="1751"/>
      <c r="U152" s="1750"/>
      <c r="V152" s="1750"/>
      <c r="W152" s="1750"/>
      <c r="X152" s="1782"/>
      <c r="Y152" s="1783"/>
      <c r="Z152" s="1783"/>
      <c r="AA152" s="1783"/>
      <c r="AB152" s="1763"/>
      <c r="AC152" s="1784"/>
      <c r="AD152" s="1784"/>
      <c r="AE152" s="1784"/>
      <c r="AF152" s="1793"/>
      <c r="AG152" s="1782"/>
      <c r="AH152" s="1783"/>
      <c r="AI152" s="1783"/>
      <c r="AJ152" s="1783"/>
      <c r="AK152" s="1793"/>
      <c r="AL152" s="1603">
        <v>0</v>
      </c>
      <c r="AM152" s="1603">
        <v>0</v>
      </c>
      <c r="AN152" s="1603">
        <v>0</v>
      </c>
      <c r="AO152" s="1603">
        <v>0</v>
      </c>
      <c r="AP152" s="1603">
        <v>0</v>
      </c>
      <c r="AQ152" s="1603">
        <v>0</v>
      </c>
      <c r="AR152" s="1603">
        <v>0</v>
      </c>
      <c r="AS152" s="1603">
        <v>0</v>
      </c>
      <c r="AT152" s="1603">
        <v>0</v>
      </c>
      <c r="AU152" s="1603">
        <v>0</v>
      </c>
      <c r="AV152" s="1603">
        <v>0</v>
      </c>
      <c r="AW152" s="1603">
        <v>0</v>
      </c>
      <c r="AX152" s="1603">
        <v>0</v>
      </c>
      <c r="AY152" s="1603">
        <v>0</v>
      </c>
      <c r="AZ152" s="1603">
        <v>0</v>
      </c>
      <c r="BA152" s="1554"/>
    </row>
    <row r="153" spans="2:53" ht="9.9499999999999993" customHeight="1" x14ac:dyDescent="0.2">
      <c r="B153" s="3878">
        <v>36</v>
      </c>
      <c r="I153" s="1559"/>
      <c r="J153" s="1559"/>
      <c r="K153" s="1559"/>
      <c r="L153" s="1791"/>
      <c r="M153" s="1555"/>
      <c r="N153" s="1555"/>
      <c r="O153" s="1555"/>
      <c r="P153" s="4221" t="s">
        <v>1011</v>
      </c>
      <c r="Q153" s="1738"/>
      <c r="R153" s="1555"/>
      <c r="S153" s="1555"/>
      <c r="T153" s="4218" t="s">
        <v>1798</v>
      </c>
      <c r="U153" s="1738"/>
      <c r="V153" s="1555"/>
      <c r="W153" s="1555"/>
      <c r="X153" s="1781"/>
      <c r="Y153" s="1781"/>
      <c r="Z153" s="1781"/>
      <c r="AA153" s="1781"/>
      <c r="AB153" s="1739"/>
      <c r="AC153" s="1739"/>
      <c r="AD153" s="1739"/>
      <c r="AE153" s="1739"/>
      <c r="AF153" s="1794"/>
      <c r="AG153" s="1756"/>
      <c r="AH153" s="1756"/>
      <c r="AI153" s="1756"/>
      <c r="AJ153" s="1756"/>
      <c r="AK153" s="1794"/>
      <c r="AL153" s="1603">
        <v>0</v>
      </c>
      <c r="AM153" s="1603">
        <v>0</v>
      </c>
      <c r="AN153" s="1603">
        <v>0</v>
      </c>
      <c r="AO153" s="1603">
        <v>0</v>
      </c>
      <c r="AP153" s="1603">
        <v>0</v>
      </c>
      <c r="AQ153" s="1603">
        <v>0</v>
      </c>
      <c r="AR153" s="1603">
        <v>0</v>
      </c>
      <c r="AS153" s="1603">
        <v>0</v>
      </c>
      <c r="AT153" s="1603">
        <v>0</v>
      </c>
      <c r="AU153" s="1603">
        <v>0</v>
      </c>
      <c r="AV153" s="1603">
        <v>0</v>
      </c>
      <c r="AW153" s="1603">
        <v>0</v>
      </c>
      <c r="AX153" s="1603">
        <v>0</v>
      </c>
      <c r="AY153" s="1603">
        <v>0</v>
      </c>
      <c r="AZ153" s="1603">
        <v>0</v>
      </c>
      <c r="BA153" s="1554"/>
    </row>
    <row r="154" spans="2:53" ht="5.0999999999999996" customHeight="1" x14ac:dyDescent="0.2">
      <c r="B154" s="3879"/>
      <c r="I154" s="1559"/>
      <c r="J154" s="1559"/>
      <c r="K154" s="1559"/>
      <c r="L154" s="1791"/>
      <c r="M154" s="1559"/>
      <c r="N154" s="1560"/>
      <c r="O154" s="1559"/>
      <c r="P154" s="4222"/>
      <c r="Q154" s="1559"/>
      <c r="R154" s="1560"/>
      <c r="S154" s="1559"/>
      <c r="T154" s="4219"/>
      <c r="U154" s="1559"/>
      <c r="V154" s="1560"/>
      <c r="W154" s="1559"/>
      <c r="X154" s="1781"/>
      <c r="Y154" s="1781"/>
      <c r="Z154" s="1781"/>
      <c r="AA154" s="1781"/>
      <c r="AB154" s="1739"/>
      <c r="AC154" s="1739"/>
      <c r="AD154" s="1739"/>
      <c r="AE154" s="1739"/>
      <c r="AF154" s="1794"/>
      <c r="AG154" s="1756"/>
      <c r="AH154" s="1756"/>
      <c r="AI154" s="1756"/>
      <c r="AJ154" s="1756"/>
      <c r="AK154" s="1794"/>
      <c r="AL154" s="1603">
        <v>0</v>
      </c>
      <c r="AM154" s="1603">
        <v>0</v>
      </c>
      <c r="AN154" s="1603">
        <v>0</v>
      </c>
      <c r="AO154" s="1603">
        <v>0</v>
      </c>
      <c r="AP154" s="1603">
        <v>0</v>
      </c>
      <c r="AQ154" s="1603">
        <v>0</v>
      </c>
      <c r="AR154" s="1603">
        <v>0</v>
      </c>
      <c r="AS154" s="1603">
        <v>0</v>
      </c>
      <c r="AT154" s="1603">
        <v>0</v>
      </c>
      <c r="AU154" s="1603">
        <v>0</v>
      </c>
      <c r="AV154" s="1603">
        <v>0</v>
      </c>
      <c r="AW154" s="1603">
        <v>0</v>
      </c>
      <c r="AX154" s="1603">
        <v>0</v>
      </c>
      <c r="AY154" s="1603">
        <v>0</v>
      </c>
      <c r="AZ154" s="1603">
        <v>0</v>
      </c>
      <c r="BA154" s="1554"/>
    </row>
    <row r="155" spans="2:53" ht="9.9499999999999993" customHeight="1" x14ac:dyDescent="0.2">
      <c r="B155" s="3880"/>
      <c r="I155" s="1559"/>
      <c r="J155" s="1559"/>
      <c r="K155" s="1559"/>
      <c r="L155" s="1791"/>
      <c r="M155" s="1555"/>
      <c r="N155" s="1555"/>
      <c r="O155" s="1555"/>
      <c r="P155" s="4223"/>
      <c r="Q155" s="1555"/>
      <c r="R155" s="1555"/>
      <c r="S155" s="1555"/>
      <c r="T155" s="4220"/>
      <c r="U155" s="1555"/>
      <c r="V155" s="1555"/>
      <c r="W155" s="1555"/>
      <c r="X155" s="1781"/>
      <c r="Y155" s="1781"/>
      <c r="Z155" s="1781"/>
      <c r="AA155" s="1781"/>
      <c r="AB155" s="1739"/>
      <c r="AC155" s="1739"/>
      <c r="AD155" s="1739"/>
      <c r="AE155" s="1739"/>
      <c r="AF155" s="1794"/>
      <c r="AG155" s="1756"/>
      <c r="AH155" s="1756"/>
      <c r="AI155" s="1756"/>
      <c r="AJ155" s="1756"/>
      <c r="AK155" s="1794"/>
      <c r="AL155" s="1603">
        <v>0</v>
      </c>
      <c r="AM155" s="1603">
        <v>0</v>
      </c>
      <c r="AN155" s="1603">
        <v>0</v>
      </c>
      <c r="AO155" s="1603">
        <v>0</v>
      </c>
      <c r="AP155" s="1603">
        <v>0</v>
      </c>
      <c r="AQ155" s="1603">
        <v>0</v>
      </c>
      <c r="AR155" s="1603">
        <v>0</v>
      </c>
      <c r="AS155" s="1603">
        <v>0</v>
      </c>
      <c r="AT155" s="1603">
        <v>0</v>
      </c>
      <c r="AU155" s="1603">
        <v>0</v>
      </c>
      <c r="AV155" s="1603">
        <v>0</v>
      </c>
      <c r="AW155" s="1603">
        <v>0</v>
      </c>
      <c r="AX155" s="1603">
        <v>0</v>
      </c>
      <c r="AY155" s="1603">
        <v>0</v>
      </c>
      <c r="AZ155" s="1603">
        <v>0</v>
      </c>
      <c r="BA155" s="1554"/>
    </row>
    <row r="156" spans="2:53" ht="9.9499999999999993" customHeight="1" x14ac:dyDescent="0.25">
      <c r="B156" s="1564"/>
      <c r="I156" s="1750"/>
      <c r="J156" s="1750"/>
      <c r="K156" s="1750"/>
      <c r="L156" s="1792"/>
      <c r="M156" s="1750"/>
      <c r="N156" s="1750"/>
      <c r="O156" s="1750"/>
      <c r="P156" s="1569"/>
      <c r="Q156" s="1750"/>
      <c r="R156" s="1750"/>
      <c r="S156" s="1750"/>
      <c r="T156" s="1751"/>
      <c r="U156" s="1750"/>
      <c r="V156" s="1750"/>
      <c r="W156" s="1750"/>
      <c r="X156" s="1782"/>
      <c r="Y156" s="1783"/>
      <c r="Z156" s="1783"/>
      <c r="AA156" s="1783"/>
      <c r="AB156" s="1763"/>
      <c r="AC156" s="1784"/>
      <c r="AD156" s="1784"/>
      <c r="AE156" s="1784"/>
      <c r="AF156" s="1793"/>
      <c r="AG156" s="1782"/>
      <c r="AH156" s="1783"/>
      <c r="AI156" s="1783"/>
      <c r="AJ156" s="1783"/>
      <c r="AK156" s="1793"/>
      <c r="AL156" s="1603">
        <v>0</v>
      </c>
      <c r="AM156" s="1603">
        <v>0</v>
      </c>
      <c r="AN156" s="1603">
        <v>0</v>
      </c>
      <c r="AO156" s="1603">
        <v>0</v>
      </c>
      <c r="AP156" s="1603">
        <v>0</v>
      </c>
      <c r="AQ156" s="1603">
        <v>0</v>
      </c>
      <c r="AR156" s="1603">
        <v>0</v>
      </c>
      <c r="AS156" s="1603">
        <v>0</v>
      </c>
      <c r="AT156" s="1603">
        <v>0</v>
      </c>
      <c r="AU156" s="1603">
        <v>0</v>
      </c>
      <c r="AV156" s="1603">
        <v>0</v>
      </c>
      <c r="AW156" s="1603">
        <v>0</v>
      </c>
      <c r="AX156" s="1603">
        <v>0</v>
      </c>
      <c r="AY156" s="1603">
        <v>0</v>
      </c>
      <c r="AZ156" s="1603">
        <v>0</v>
      </c>
      <c r="BA156" s="1554"/>
    </row>
    <row r="157" spans="2:53" ht="9.9499999999999993" customHeight="1" x14ac:dyDescent="0.2">
      <c r="B157" s="3878">
        <v>37</v>
      </c>
      <c r="I157" s="1559"/>
      <c r="J157" s="1559"/>
      <c r="K157" s="1559"/>
      <c r="L157" s="1791"/>
      <c r="M157" s="1555"/>
      <c r="N157" s="1555"/>
      <c r="O157" s="1555"/>
      <c r="P157" s="4221" t="s">
        <v>1799</v>
      </c>
      <c r="Q157" s="1738"/>
      <c r="R157" s="1555"/>
      <c r="S157" s="1555"/>
      <c r="T157" s="4218" t="s">
        <v>1800</v>
      </c>
      <c r="U157" s="1738"/>
      <c r="V157" s="1555"/>
      <c r="W157" s="1555"/>
      <c r="X157" s="1781"/>
      <c r="Y157" s="1781"/>
      <c r="Z157" s="1781"/>
      <c r="AA157" s="1781"/>
      <c r="AB157" s="1739"/>
      <c r="AC157" s="1739"/>
      <c r="AD157" s="1739"/>
      <c r="AE157" s="1739"/>
      <c r="AF157" s="1794"/>
      <c r="AG157" s="1756"/>
      <c r="AH157" s="1756"/>
      <c r="AI157" s="1756"/>
      <c r="AJ157" s="1756"/>
      <c r="AK157" s="1794"/>
      <c r="AL157" s="1603">
        <v>0</v>
      </c>
      <c r="AM157" s="1603">
        <v>0</v>
      </c>
      <c r="AN157" s="1603">
        <v>0</v>
      </c>
      <c r="AO157" s="1603">
        <v>0</v>
      </c>
      <c r="AP157" s="1603">
        <v>0</v>
      </c>
      <c r="AQ157" s="1603">
        <v>0</v>
      </c>
      <c r="AR157" s="1603">
        <v>0</v>
      </c>
      <c r="AS157" s="1603">
        <v>0</v>
      </c>
      <c r="AT157" s="1603">
        <v>0</v>
      </c>
      <c r="AU157" s="1603">
        <v>0</v>
      </c>
      <c r="AV157" s="1603">
        <v>0</v>
      </c>
      <c r="AW157" s="1603">
        <v>0</v>
      </c>
      <c r="AX157" s="1603">
        <v>0</v>
      </c>
      <c r="AY157" s="1603">
        <v>0</v>
      </c>
      <c r="AZ157" s="1603">
        <v>0</v>
      </c>
      <c r="BA157" s="1554"/>
    </row>
    <row r="158" spans="2:53" ht="5.0999999999999996" customHeight="1" x14ac:dyDescent="0.2">
      <c r="B158" s="3879"/>
      <c r="I158" s="1559"/>
      <c r="J158" s="1559"/>
      <c r="K158" s="1559"/>
      <c r="L158" s="1791"/>
      <c r="M158" s="1559"/>
      <c r="N158" s="1560"/>
      <c r="O158" s="1559"/>
      <c r="P158" s="4222"/>
      <c r="Q158" s="1559"/>
      <c r="R158" s="1560"/>
      <c r="S158" s="1559"/>
      <c r="T158" s="4219"/>
      <c r="U158" s="1559"/>
      <c r="V158" s="1560"/>
      <c r="W158" s="1559"/>
      <c r="X158" s="1781"/>
      <c r="Y158" s="1781"/>
      <c r="Z158" s="1781"/>
      <c r="AA158" s="1781"/>
      <c r="AB158" s="1739"/>
      <c r="AC158" s="1739"/>
      <c r="AD158" s="1739"/>
      <c r="AE158" s="1739"/>
      <c r="AF158" s="1794"/>
      <c r="AG158" s="1756"/>
      <c r="AH158" s="1756"/>
      <c r="AI158" s="1756"/>
      <c r="AJ158" s="1756"/>
      <c r="AK158" s="1794"/>
      <c r="AL158" s="1603">
        <v>0</v>
      </c>
      <c r="AM158" s="1603">
        <v>0</v>
      </c>
      <c r="AN158" s="1603">
        <v>0</v>
      </c>
      <c r="AO158" s="1603">
        <v>0</v>
      </c>
      <c r="AP158" s="1603">
        <v>0</v>
      </c>
      <c r="AQ158" s="1603">
        <v>0</v>
      </c>
      <c r="AR158" s="1603">
        <v>0</v>
      </c>
      <c r="AS158" s="1603">
        <v>0</v>
      </c>
      <c r="AT158" s="1603">
        <v>0</v>
      </c>
      <c r="AU158" s="1603">
        <v>0</v>
      </c>
      <c r="AV158" s="1603">
        <v>0</v>
      </c>
      <c r="AW158" s="1603">
        <v>0</v>
      </c>
      <c r="AX158" s="1603">
        <v>0</v>
      </c>
      <c r="AY158" s="1603">
        <v>0</v>
      </c>
      <c r="AZ158" s="1603">
        <v>0</v>
      </c>
      <c r="BA158" s="1554"/>
    </row>
    <row r="159" spans="2:53" ht="9.9499999999999993" customHeight="1" x14ac:dyDescent="0.2">
      <c r="B159" s="3880"/>
      <c r="I159" s="1559"/>
      <c r="J159" s="1559"/>
      <c r="K159" s="1559"/>
      <c r="L159" s="1791"/>
      <c r="M159" s="1555"/>
      <c r="N159" s="1555"/>
      <c r="O159" s="1555"/>
      <c r="P159" s="4223"/>
      <c r="Q159" s="1555"/>
      <c r="R159" s="1555"/>
      <c r="S159" s="1555"/>
      <c r="T159" s="4220"/>
      <c r="U159" s="1555"/>
      <c r="V159" s="1555"/>
      <c r="W159" s="1555"/>
      <c r="X159" s="1781"/>
      <c r="Y159" s="1781"/>
      <c r="Z159" s="1781"/>
      <c r="AA159" s="1781"/>
      <c r="AB159" s="1739"/>
      <c r="AC159" s="1739"/>
      <c r="AD159" s="1739"/>
      <c r="AE159" s="1739"/>
      <c r="AF159" s="1794"/>
      <c r="AG159" s="1756"/>
      <c r="AH159" s="1756"/>
      <c r="AI159" s="1756"/>
      <c r="AJ159" s="1756"/>
      <c r="AK159" s="1794"/>
      <c r="AL159" s="1603">
        <v>0</v>
      </c>
      <c r="AM159" s="1603">
        <v>0</v>
      </c>
      <c r="AN159" s="1603">
        <v>0</v>
      </c>
      <c r="AO159" s="1603">
        <v>0</v>
      </c>
      <c r="AP159" s="1603">
        <v>0</v>
      </c>
      <c r="AQ159" s="1603">
        <v>0</v>
      </c>
      <c r="AR159" s="1603">
        <v>0</v>
      </c>
      <c r="AS159" s="1603">
        <v>0</v>
      </c>
      <c r="AT159" s="1603">
        <v>0</v>
      </c>
      <c r="AU159" s="1603">
        <v>0</v>
      </c>
      <c r="AV159" s="1603">
        <v>0</v>
      </c>
      <c r="AW159" s="1603">
        <v>0</v>
      </c>
      <c r="AX159" s="1603">
        <v>0</v>
      </c>
      <c r="AY159" s="1603">
        <v>0</v>
      </c>
      <c r="AZ159" s="1603">
        <v>0</v>
      </c>
      <c r="BA159" s="1554"/>
    </row>
    <row r="160" spans="2:53" ht="9.9499999999999993" customHeight="1" x14ac:dyDescent="0.25">
      <c r="B160" s="1564"/>
      <c r="I160" s="1750"/>
      <c r="J160" s="1750"/>
      <c r="K160" s="1750"/>
      <c r="L160" s="1792"/>
      <c r="M160" s="1750"/>
      <c r="N160" s="1750"/>
      <c r="O160" s="1750"/>
      <c r="P160" s="1569"/>
      <c r="Q160" s="1750"/>
      <c r="R160" s="1750"/>
      <c r="S160" s="1750"/>
      <c r="T160" s="1751"/>
      <c r="U160" s="1750"/>
      <c r="V160" s="1750"/>
      <c r="W160" s="1750"/>
      <c r="X160" s="1782"/>
      <c r="Y160" s="1783"/>
      <c r="Z160" s="1783"/>
      <c r="AA160" s="1783"/>
      <c r="AB160" s="1763"/>
      <c r="AC160" s="1784"/>
      <c r="AD160" s="1784"/>
      <c r="AE160" s="1784"/>
      <c r="AF160" s="1793"/>
      <c r="AG160" s="1782"/>
      <c r="AH160" s="1783"/>
      <c r="AI160" s="1783"/>
      <c r="AJ160" s="1783"/>
      <c r="AK160" s="1793"/>
      <c r="AL160" s="1603">
        <v>0</v>
      </c>
      <c r="AM160" s="1603">
        <v>0</v>
      </c>
      <c r="AN160" s="1603">
        <v>0</v>
      </c>
      <c r="AO160" s="1603">
        <v>0</v>
      </c>
      <c r="AP160" s="1603">
        <v>0</v>
      </c>
      <c r="AQ160" s="1603">
        <v>0</v>
      </c>
      <c r="AR160" s="1603">
        <v>0</v>
      </c>
      <c r="AS160" s="1603">
        <v>0</v>
      </c>
      <c r="AT160" s="1603">
        <v>0</v>
      </c>
      <c r="AU160" s="1603">
        <v>0</v>
      </c>
      <c r="AV160" s="1603">
        <v>0</v>
      </c>
      <c r="AW160" s="1603">
        <v>0</v>
      </c>
      <c r="AX160" s="1603">
        <v>0</v>
      </c>
      <c r="AY160" s="1603">
        <v>0</v>
      </c>
      <c r="AZ160" s="1603">
        <v>0</v>
      </c>
      <c r="BA160" s="1554"/>
    </row>
    <row r="161" spans="1:53" ht="9.9499999999999993" customHeight="1" x14ac:dyDescent="0.2">
      <c r="B161" s="3878">
        <v>38</v>
      </c>
      <c r="I161" s="1559"/>
      <c r="J161" s="1559"/>
      <c r="K161" s="1559"/>
      <c r="L161" s="1791"/>
      <c r="M161" s="1555"/>
      <c r="N161" s="1555"/>
      <c r="O161" s="1555"/>
      <c r="P161" s="4221" t="s">
        <v>1801</v>
      </c>
      <c r="Q161" s="1738"/>
      <c r="R161" s="1555"/>
      <c r="S161" s="1555"/>
      <c r="T161" s="4218" t="s">
        <v>1799</v>
      </c>
      <c r="U161" s="1738"/>
      <c r="V161" s="1555"/>
      <c r="W161" s="1555"/>
      <c r="X161" s="1781"/>
      <c r="Y161" s="1781"/>
      <c r="Z161" s="1781"/>
      <c r="AA161" s="1781"/>
      <c r="AB161" s="1739"/>
      <c r="AC161" s="1739"/>
      <c r="AD161" s="1739"/>
      <c r="AE161" s="1739"/>
      <c r="AF161" s="1794"/>
      <c r="AG161" s="1756"/>
      <c r="AH161" s="1756"/>
      <c r="AI161" s="1756"/>
      <c r="AJ161" s="1756"/>
      <c r="AK161" s="1794"/>
      <c r="AL161" s="1603">
        <v>0</v>
      </c>
      <c r="AM161" s="1603">
        <v>0</v>
      </c>
      <c r="AN161" s="1603">
        <v>0</v>
      </c>
      <c r="AO161" s="1603">
        <v>0</v>
      </c>
      <c r="AP161" s="1603">
        <v>0</v>
      </c>
      <c r="AQ161" s="1603">
        <v>0</v>
      </c>
      <c r="AR161" s="1603">
        <v>0</v>
      </c>
      <c r="AS161" s="1603">
        <v>0</v>
      </c>
      <c r="AT161" s="1603">
        <v>0</v>
      </c>
      <c r="AU161" s="1603">
        <v>0</v>
      </c>
      <c r="AV161" s="1603">
        <v>0</v>
      </c>
      <c r="AW161" s="1603">
        <v>0</v>
      </c>
      <c r="AX161" s="1603">
        <v>0</v>
      </c>
      <c r="AY161" s="1603">
        <v>0</v>
      </c>
      <c r="AZ161" s="1603">
        <v>0</v>
      </c>
      <c r="BA161" s="1554"/>
    </row>
    <row r="162" spans="1:53" ht="5.0999999999999996" customHeight="1" x14ac:dyDescent="0.2">
      <c r="B162" s="3879"/>
      <c r="I162" s="1559"/>
      <c r="J162" s="1559"/>
      <c r="K162" s="1559"/>
      <c r="L162" s="1791"/>
      <c r="M162" s="1559"/>
      <c r="N162" s="1560"/>
      <c r="O162" s="1559"/>
      <c r="P162" s="4222"/>
      <c r="Q162" s="1559"/>
      <c r="R162" s="1560"/>
      <c r="S162" s="1559"/>
      <c r="T162" s="4219"/>
      <c r="U162" s="1559"/>
      <c r="V162" s="1560"/>
      <c r="W162" s="1559"/>
      <c r="X162" s="1781"/>
      <c r="Y162" s="1781"/>
      <c r="Z162" s="1781"/>
      <c r="AA162" s="1781"/>
      <c r="AB162" s="1739"/>
      <c r="AC162" s="1739"/>
      <c r="AD162" s="1739"/>
      <c r="AE162" s="1739"/>
      <c r="AF162" s="1794"/>
      <c r="AG162" s="1756"/>
      <c r="AH162" s="1756"/>
      <c r="AI162" s="1756"/>
      <c r="AJ162" s="1756"/>
      <c r="AK162" s="1794"/>
      <c r="AL162" s="1603">
        <v>0</v>
      </c>
      <c r="AM162" s="1603">
        <v>0</v>
      </c>
      <c r="AN162" s="1603">
        <v>0</v>
      </c>
      <c r="AO162" s="1603">
        <v>0</v>
      </c>
      <c r="AP162" s="1603">
        <v>0</v>
      </c>
      <c r="AQ162" s="1603">
        <v>0</v>
      </c>
      <c r="AR162" s="1603">
        <v>0</v>
      </c>
      <c r="AS162" s="1603">
        <v>0</v>
      </c>
      <c r="AT162" s="1603">
        <v>0</v>
      </c>
      <c r="AU162" s="1603">
        <v>0</v>
      </c>
      <c r="AV162" s="1603">
        <v>0</v>
      </c>
      <c r="AW162" s="1603">
        <v>0</v>
      </c>
      <c r="AX162" s="1603">
        <v>0</v>
      </c>
      <c r="AY162" s="1603">
        <v>0</v>
      </c>
      <c r="AZ162" s="1603">
        <v>0</v>
      </c>
      <c r="BA162" s="1554"/>
    </row>
    <row r="163" spans="1:53" ht="9.9499999999999993" customHeight="1" x14ac:dyDescent="0.2">
      <c r="B163" s="3880"/>
      <c r="I163" s="1559"/>
      <c r="J163" s="1559"/>
      <c r="K163" s="1559"/>
      <c r="L163" s="1791"/>
      <c r="M163" s="1555"/>
      <c r="N163" s="1555"/>
      <c r="O163" s="1555"/>
      <c r="P163" s="4223"/>
      <c r="Q163" s="1555"/>
      <c r="R163" s="1555"/>
      <c r="S163" s="1555"/>
      <c r="T163" s="4220"/>
      <c r="U163" s="1555"/>
      <c r="V163" s="1555"/>
      <c r="W163" s="1555"/>
      <c r="X163" s="1781"/>
      <c r="Y163" s="1781"/>
      <c r="Z163" s="1781"/>
      <c r="AA163" s="1781"/>
      <c r="AB163" s="1739"/>
      <c r="AC163" s="1739"/>
      <c r="AD163" s="1739"/>
      <c r="AE163" s="1739"/>
      <c r="AF163" s="1794"/>
      <c r="AG163" s="1756"/>
      <c r="AH163" s="1756"/>
      <c r="AI163" s="1756"/>
      <c r="AJ163" s="1756"/>
      <c r="AK163" s="1794"/>
      <c r="AL163" s="1603">
        <v>0</v>
      </c>
      <c r="AM163" s="1603">
        <v>0</v>
      </c>
      <c r="AN163" s="1603">
        <v>0</v>
      </c>
      <c r="AO163" s="1603">
        <v>0</v>
      </c>
      <c r="AP163" s="1603">
        <v>0</v>
      </c>
      <c r="AQ163" s="1603">
        <v>0</v>
      </c>
      <c r="AR163" s="1603">
        <v>0</v>
      </c>
      <c r="AS163" s="1603">
        <v>0</v>
      </c>
      <c r="AT163" s="1603">
        <v>0</v>
      </c>
      <c r="AU163" s="1603">
        <v>0</v>
      </c>
      <c r="AV163" s="1603">
        <v>0</v>
      </c>
      <c r="AW163" s="1603">
        <v>0</v>
      </c>
      <c r="AX163" s="1603">
        <v>0</v>
      </c>
      <c r="AY163" s="1603">
        <v>0</v>
      </c>
      <c r="AZ163" s="1603">
        <v>0</v>
      </c>
      <c r="BA163" s="1554"/>
    </row>
    <row r="164" spans="1:53" ht="9.9499999999999993" customHeight="1" x14ac:dyDescent="0.25">
      <c r="B164" s="1564"/>
      <c r="I164" s="1750"/>
      <c r="J164" s="1750"/>
      <c r="K164" s="1750"/>
      <c r="L164" s="1792"/>
      <c r="M164" s="1750"/>
      <c r="N164" s="1750"/>
      <c r="O164" s="1750"/>
      <c r="P164" s="1569"/>
      <c r="Q164" s="1750"/>
      <c r="R164" s="1750"/>
      <c r="S164" s="1750"/>
      <c r="T164" s="1751"/>
      <c r="U164" s="1750"/>
      <c r="V164" s="1750"/>
      <c r="W164" s="1750"/>
      <c r="X164" s="1782"/>
      <c r="Y164" s="1783"/>
      <c r="Z164" s="1783"/>
      <c r="AA164" s="1783"/>
      <c r="AB164" s="1763"/>
      <c r="AC164" s="1784"/>
      <c r="AD164" s="1784"/>
      <c r="AE164" s="1784"/>
      <c r="AF164" s="1793"/>
      <c r="AG164" s="1782"/>
      <c r="AH164" s="1783"/>
      <c r="AI164" s="1783"/>
      <c r="AJ164" s="1783"/>
      <c r="AK164" s="1793"/>
      <c r="AL164" s="1603">
        <v>0</v>
      </c>
      <c r="AM164" s="1603">
        <v>0</v>
      </c>
      <c r="AN164" s="1603">
        <v>0</v>
      </c>
      <c r="AO164" s="1603">
        <v>0</v>
      </c>
      <c r="AP164" s="1603">
        <v>0</v>
      </c>
      <c r="AQ164" s="1603">
        <v>0</v>
      </c>
      <c r="AR164" s="1603">
        <v>0</v>
      </c>
      <c r="AS164" s="1603">
        <v>0</v>
      </c>
      <c r="AT164" s="1603">
        <v>0</v>
      </c>
      <c r="AU164" s="1603">
        <v>0</v>
      </c>
      <c r="AV164" s="1603">
        <v>0</v>
      </c>
      <c r="AW164" s="1603">
        <v>0</v>
      </c>
      <c r="AX164" s="1603">
        <v>0</v>
      </c>
      <c r="AY164" s="1603">
        <v>0</v>
      </c>
      <c r="AZ164" s="1603">
        <v>0</v>
      </c>
      <c r="BA164" s="1554"/>
    </row>
    <row r="165" spans="1:53" ht="9.9499999999999993" customHeight="1" x14ac:dyDescent="0.2">
      <c r="B165" s="3878">
        <v>39</v>
      </c>
      <c r="I165" s="1750"/>
      <c r="J165" s="1750"/>
      <c r="K165" s="1750"/>
      <c r="L165" s="1792"/>
      <c r="M165" s="1555"/>
      <c r="N165" s="1555"/>
      <c r="O165" s="1555"/>
      <c r="P165" s="4221" t="s">
        <v>1802</v>
      </c>
      <c r="Q165" s="1738"/>
      <c r="R165" s="1555"/>
      <c r="S165" s="1555"/>
      <c r="T165" s="4218" t="s">
        <v>1802</v>
      </c>
      <c r="U165" s="1738"/>
      <c r="V165" s="1555"/>
      <c r="W165" s="1555"/>
      <c r="X165" s="1781"/>
      <c r="Y165" s="1781"/>
      <c r="Z165" s="1781"/>
      <c r="AA165" s="1781"/>
      <c r="AB165" s="1739"/>
      <c r="AC165" s="1739"/>
      <c r="AD165" s="1739"/>
      <c r="AE165" s="1739"/>
      <c r="AF165" s="1794"/>
      <c r="AG165" s="1756"/>
      <c r="AH165" s="1756"/>
      <c r="AI165" s="1756"/>
      <c r="AJ165" s="1756"/>
      <c r="AK165" s="1794"/>
      <c r="AL165" s="1603">
        <v>0</v>
      </c>
      <c r="AM165" s="1603">
        <v>0</v>
      </c>
      <c r="AN165" s="1603">
        <v>0</v>
      </c>
      <c r="AO165" s="1603">
        <v>0</v>
      </c>
      <c r="AP165" s="1603">
        <v>0</v>
      </c>
      <c r="AQ165" s="1603">
        <v>0</v>
      </c>
      <c r="AR165" s="1603">
        <v>0</v>
      </c>
      <c r="AS165" s="1603">
        <v>0</v>
      </c>
      <c r="AT165" s="1603">
        <v>0</v>
      </c>
      <c r="AU165" s="1603">
        <v>0</v>
      </c>
      <c r="AV165" s="1603">
        <v>0</v>
      </c>
      <c r="AW165" s="1603">
        <v>0</v>
      </c>
      <c r="AX165" s="1603">
        <v>0</v>
      </c>
      <c r="AY165" s="1603">
        <v>0</v>
      </c>
      <c r="AZ165" s="1603">
        <v>0</v>
      </c>
      <c r="BA165" s="1554"/>
    </row>
    <row r="166" spans="1:53" ht="5.0999999999999996" customHeight="1" x14ac:dyDescent="0.25">
      <c r="B166" s="3879"/>
      <c r="D166"/>
      <c r="E166"/>
      <c r="F166"/>
      <c r="G166"/>
      <c r="H166"/>
      <c r="I166" s="1750"/>
      <c r="J166" s="1750"/>
      <c r="K166" s="1750"/>
      <c r="L166" s="1792"/>
      <c r="M166" s="1559"/>
      <c r="N166" s="1560"/>
      <c r="O166" s="1559"/>
      <c r="P166" s="4222"/>
      <c r="Q166" s="1559"/>
      <c r="R166" s="1560"/>
      <c r="S166" s="1559"/>
      <c r="T166" s="4219"/>
      <c r="U166" s="1559"/>
      <c r="V166" s="1560"/>
      <c r="W166" s="1559"/>
      <c r="X166" s="1781"/>
      <c r="Y166" s="1781"/>
      <c r="Z166" s="1781"/>
      <c r="AA166" s="1781"/>
      <c r="AB166" s="1739"/>
      <c r="AC166" s="1739"/>
      <c r="AD166" s="1739"/>
      <c r="AE166" s="1739"/>
      <c r="AF166" s="1794"/>
      <c r="AG166" s="1756"/>
      <c r="AH166" s="1756"/>
      <c r="AI166" s="1756"/>
      <c r="AJ166" s="1756"/>
      <c r="AK166" s="1794"/>
      <c r="AL166" s="1603">
        <v>0</v>
      </c>
      <c r="AM166" s="1603">
        <v>0</v>
      </c>
      <c r="AN166" s="1603">
        <v>0</v>
      </c>
      <c r="AO166" s="1603">
        <v>0</v>
      </c>
      <c r="AP166" s="1603">
        <v>0</v>
      </c>
      <c r="AQ166" s="1603">
        <v>0</v>
      </c>
      <c r="AR166" s="1603">
        <v>0</v>
      </c>
      <c r="AS166" s="1603">
        <v>0</v>
      </c>
      <c r="AT166" s="1603">
        <v>0</v>
      </c>
      <c r="AU166" s="1603">
        <v>0</v>
      </c>
      <c r="AV166" s="1603">
        <v>0</v>
      </c>
      <c r="AW166" s="1603">
        <v>0</v>
      </c>
      <c r="AX166" s="1603">
        <v>0</v>
      </c>
      <c r="AY166" s="1603">
        <v>0</v>
      </c>
      <c r="AZ166" s="1603">
        <v>0</v>
      </c>
      <c r="BA166" s="1554"/>
    </row>
    <row r="167" spans="1:53" ht="9.9499999999999993" customHeight="1" x14ac:dyDescent="0.25">
      <c r="B167" s="3880"/>
      <c r="D167"/>
      <c r="E167"/>
      <c r="F167"/>
      <c r="G167"/>
      <c r="H167"/>
      <c r="I167" s="1750"/>
      <c r="J167" s="1750"/>
      <c r="K167" s="1750"/>
      <c r="L167" s="1792"/>
      <c r="M167" s="1555"/>
      <c r="N167" s="1555"/>
      <c r="O167" s="1555"/>
      <c r="P167" s="4223"/>
      <c r="Q167" s="1555"/>
      <c r="R167" s="1555"/>
      <c r="S167" s="1555"/>
      <c r="T167" s="4220"/>
      <c r="U167" s="1555"/>
      <c r="V167" s="1555"/>
      <c r="W167" s="1555"/>
      <c r="X167" s="1781"/>
      <c r="Y167" s="1781"/>
      <c r="Z167" s="1781"/>
      <c r="AA167" s="1781"/>
      <c r="AB167" s="1739"/>
      <c r="AC167" s="1739"/>
      <c r="AD167" s="1739"/>
      <c r="AE167" s="1739"/>
      <c r="AF167" s="1794"/>
      <c r="AG167" s="1756"/>
      <c r="AH167" s="1756"/>
      <c r="AI167" s="1756"/>
      <c r="AJ167" s="1756"/>
      <c r="AK167" s="1794"/>
      <c r="AL167" s="1603">
        <v>0</v>
      </c>
      <c r="AM167" s="1603">
        <v>0</v>
      </c>
      <c r="AN167" s="1603">
        <v>0</v>
      </c>
      <c r="AO167" s="1603">
        <v>0</v>
      </c>
      <c r="AP167" s="1603">
        <v>0</v>
      </c>
      <c r="AQ167" s="1603">
        <v>0</v>
      </c>
      <c r="AR167" s="1603">
        <v>0</v>
      </c>
      <c r="AS167" s="1603">
        <v>0</v>
      </c>
      <c r="AT167" s="1603">
        <v>0</v>
      </c>
      <c r="AU167" s="1603">
        <v>0</v>
      </c>
      <c r="AV167" s="1603">
        <v>0</v>
      </c>
      <c r="AW167" s="1603">
        <v>0</v>
      </c>
      <c r="AX167" s="1603">
        <v>0</v>
      </c>
      <c r="AY167" s="1603">
        <v>0</v>
      </c>
      <c r="AZ167" s="1603">
        <v>0</v>
      </c>
      <c r="BA167" s="1554"/>
    </row>
    <row r="168" spans="1:53" ht="9.9499999999999993" customHeight="1" x14ac:dyDescent="0.25">
      <c r="B168" s="1564"/>
      <c r="D168"/>
      <c r="E168"/>
      <c r="F168"/>
      <c r="G168"/>
      <c r="H168"/>
      <c r="I168" s="1750"/>
      <c r="J168" s="1750"/>
      <c r="K168" s="1750"/>
      <c r="L168" s="1792"/>
      <c r="M168" s="1750"/>
      <c r="N168" s="1750"/>
      <c r="O168" s="1750"/>
      <c r="P168" s="1567"/>
      <c r="Q168" s="1750"/>
      <c r="R168" s="1750"/>
      <c r="S168" s="1750"/>
      <c r="T168" s="1565"/>
      <c r="U168" s="1750"/>
      <c r="V168" s="1750"/>
      <c r="W168" s="1750"/>
      <c r="X168" s="1781"/>
      <c r="Y168" s="1781"/>
      <c r="Z168" s="1781"/>
      <c r="AA168" s="1781"/>
      <c r="AB168" s="1739"/>
      <c r="AC168" s="1739"/>
      <c r="AD168" s="1739"/>
      <c r="AE168" s="1739"/>
      <c r="AF168" s="1794"/>
      <c r="AG168" s="1756"/>
      <c r="AH168" s="1756"/>
      <c r="AI168" s="1756"/>
      <c r="AJ168" s="1756"/>
      <c r="AK168" s="1794"/>
      <c r="AL168" s="1603">
        <v>0</v>
      </c>
      <c r="AM168" s="1603">
        <v>0</v>
      </c>
      <c r="AN168" s="1603">
        <v>0</v>
      </c>
      <c r="AO168" s="1603">
        <v>0</v>
      </c>
      <c r="AP168" s="1603">
        <v>0</v>
      </c>
      <c r="AQ168" s="1603">
        <v>0</v>
      </c>
      <c r="AR168" s="1603">
        <v>0</v>
      </c>
      <c r="AS168" s="1603">
        <v>0</v>
      </c>
      <c r="AT168" s="1603">
        <v>0</v>
      </c>
      <c r="AU168" s="1603">
        <v>0</v>
      </c>
      <c r="AV168" s="1603">
        <v>0</v>
      </c>
      <c r="AW168" s="1603">
        <v>0</v>
      </c>
      <c r="AX168" s="1603">
        <v>0</v>
      </c>
      <c r="AY168" s="1603">
        <v>0</v>
      </c>
      <c r="AZ168" s="1603">
        <v>0</v>
      </c>
      <c r="BA168" s="1554"/>
    </row>
    <row r="169" spans="1:53" ht="9.9499999999999993" customHeight="1" x14ac:dyDescent="0.25">
      <c r="B169" s="3878">
        <v>40</v>
      </c>
      <c r="D169"/>
      <c r="E169"/>
      <c r="F169"/>
      <c r="G169"/>
      <c r="H169"/>
      <c r="I169" s="1750"/>
      <c r="J169" s="1750"/>
      <c r="K169" s="1750"/>
      <c r="L169" s="1792"/>
      <c r="M169" s="1555"/>
      <c r="N169" s="1555"/>
      <c r="O169" s="1555"/>
      <c r="P169" s="4221" t="s">
        <v>1803</v>
      </c>
      <c r="Q169" s="1738"/>
      <c r="R169" s="1555"/>
      <c r="S169" s="1555"/>
      <c r="T169" s="4218" t="s">
        <v>1803</v>
      </c>
      <c r="U169" s="1738"/>
      <c r="V169" s="1555"/>
      <c r="W169" s="1555"/>
      <c r="X169" s="1781"/>
      <c r="Y169" s="1781"/>
      <c r="Z169" s="1781"/>
      <c r="AA169" s="1781"/>
      <c r="AB169" s="1739"/>
      <c r="AC169" s="1739"/>
      <c r="AD169" s="1739"/>
      <c r="AE169" s="1739"/>
      <c r="AF169" s="1794"/>
      <c r="AG169" s="1756"/>
      <c r="AH169" s="1756"/>
      <c r="AI169" s="1756"/>
      <c r="AJ169" s="1756"/>
      <c r="AK169" s="1794"/>
      <c r="AL169" s="1603">
        <v>0</v>
      </c>
      <c r="AM169" s="1603">
        <v>0</v>
      </c>
      <c r="AN169" s="1603">
        <v>0</v>
      </c>
      <c r="AO169" s="1603">
        <v>0</v>
      </c>
      <c r="AP169" s="1603">
        <v>0</v>
      </c>
      <c r="AQ169" s="1603">
        <v>0</v>
      </c>
      <c r="AR169" s="1603">
        <v>0</v>
      </c>
      <c r="AS169" s="1603">
        <v>0</v>
      </c>
      <c r="AT169" s="1603">
        <v>0</v>
      </c>
      <c r="AU169" s="1603">
        <v>0</v>
      </c>
      <c r="AV169" s="1603">
        <v>0</v>
      </c>
      <c r="AW169" s="1603">
        <v>0</v>
      </c>
      <c r="AX169" s="1603">
        <v>0</v>
      </c>
      <c r="AY169" s="1603">
        <v>0</v>
      </c>
      <c r="AZ169" s="1603">
        <v>0</v>
      </c>
      <c r="BA169" s="1554"/>
    </row>
    <row r="170" spans="1:53" ht="5.0999999999999996" customHeight="1" x14ac:dyDescent="0.25">
      <c r="B170" s="3879"/>
      <c r="D170"/>
      <c r="E170"/>
      <c r="F170"/>
      <c r="G170"/>
      <c r="H170"/>
      <c r="I170" s="1750"/>
      <c r="J170" s="1750"/>
      <c r="K170" s="1750"/>
      <c r="L170" s="1792"/>
      <c r="M170" s="1559"/>
      <c r="N170" s="1560"/>
      <c r="O170" s="1559"/>
      <c r="P170" s="4222"/>
      <c r="Q170" s="1559"/>
      <c r="R170" s="1560"/>
      <c r="S170" s="1559"/>
      <c r="T170" s="4219"/>
      <c r="U170" s="1559"/>
      <c r="V170" s="1560"/>
      <c r="W170" s="1559"/>
      <c r="X170" s="1781"/>
      <c r="Y170" s="1781"/>
      <c r="Z170" s="1781"/>
      <c r="AA170" s="1781"/>
      <c r="AB170" s="1739"/>
      <c r="AC170" s="1739"/>
      <c r="AD170" s="1739"/>
      <c r="AE170" s="1739"/>
      <c r="AF170" s="1794"/>
      <c r="AG170" s="1756"/>
      <c r="AH170" s="1756"/>
      <c r="AI170" s="1756"/>
      <c r="AJ170" s="1756"/>
      <c r="AK170" s="1794"/>
      <c r="AL170" s="1603">
        <v>0</v>
      </c>
      <c r="AM170" s="1603">
        <v>0</v>
      </c>
      <c r="AN170" s="1603">
        <v>0</v>
      </c>
      <c r="AO170" s="1603">
        <v>0</v>
      </c>
      <c r="AP170" s="1603">
        <v>0</v>
      </c>
      <c r="AQ170" s="1603">
        <v>0</v>
      </c>
      <c r="AR170" s="1603">
        <v>0</v>
      </c>
      <c r="AS170" s="1603">
        <v>0</v>
      </c>
      <c r="AT170" s="1603">
        <v>0</v>
      </c>
      <c r="AU170" s="1603">
        <v>0</v>
      </c>
      <c r="AV170" s="1603">
        <v>0</v>
      </c>
      <c r="AW170" s="1603">
        <v>0</v>
      </c>
      <c r="AX170" s="1603">
        <v>0</v>
      </c>
      <c r="AY170" s="1603">
        <v>0</v>
      </c>
      <c r="AZ170" s="1603">
        <v>0</v>
      </c>
      <c r="BA170" s="1554"/>
    </row>
    <row r="171" spans="1:53" ht="9.9499999999999993" customHeight="1" x14ac:dyDescent="0.25">
      <c r="B171" s="3880"/>
      <c r="D171"/>
      <c r="E171"/>
      <c r="F171"/>
      <c r="G171"/>
      <c r="H171"/>
      <c r="I171" s="1750"/>
      <c r="J171" s="1750"/>
      <c r="K171" s="1750"/>
      <c r="L171" s="1792"/>
      <c r="M171" s="1555"/>
      <c r="N171" s="1555"/>
      <c r="O171" s="1555"/>
      <c r="P171" s="4223"/>
      <c r="Q171" s="1555"/>
      <c r="R171" s="1555"/>
      <c r="S171" s="1555"/>
      <c r="T171" s="4220"/>
      <c r="U171" s="1555"/>
      <c r="V171" s="1555"/>
      <c r="W171" s="1555"/>
      <c r="X171" s="1781"/>
      <c r="Y171" s="1781"/>
      <c r="Z171" s="1781"/>
      <c r="AA171" s="1781"/>
      <c r="AB171" s="1739"/>
      <c r="AC171" s="1739"/>
      <c r="AD171" s="1739"/>
      <c r="AE171" s="1739"/>
      <c r="AF171" s="1794"/>
      <c r="AG171" s="1756"/>
      <c r="AH171" s="1756"/>
      <c r="AI171" s="1756"/>
      <c r="AJ171" s="1756"/>
      <c r="AK171" s="1794"/>
      <c r="AL171" s="1756"/>
      <c r="AM171" s="1756"/>
      <c r="AN171" s="1756"/>
      <c r="AO171" s="1756"/>
      <c r="AP171" s="1756"/>
      <c r="AQ171" s="1555"/>
      <c r="BA171" s="1554"/>
    </row>
    <row r="172" spans="1:53" ht="18.75" x14ac:dyDescent="0.25">
      <c r="D172" s="1795">
        <v>18</v>
      </c>
      <c r="E172"/>
      <c r="F172"/>
      <c r="G172"/>
      <c r="H172" s="1795">
        <v>18</v>
      </c>
      <c r="I172" s="1750"/>
      <c r="J172" s="1750"/>
      <c r="K172" s="1750"/>
      <c r="L172" s="1795">
        <v>18</v>
      </c>
      <c r="M172" s="1796"/>
      <c r="N172" s="1796"/>
      <c r="O172" s="1796"/>
      <c r="P172" s="1795">
        <v>18</v>
      </c>
      <c r="Q172" s="1750"/>
      <c r="R172" s="1750"/>
      <c r="S172" s="1750"/>
      <c r="T172" s="1795">
        <v>18</v>
      </c>
      <c r="U172" s="1750"/>
      <c r="V172" s="1750"/>
      <c r="W172" s="1750"/>
      <c r="X172" s="1795">
        <v>18</v>
      </c>
      <c r="Y172" s="1796"/>
      <c r="Z172" s="1796"/>
      <c r="AA172" s="1796"/>
      <c r="AB172" s="1795">
        <v>18</v>
      </c>
      <c r="AC172" s="1796"/>
      <c r="AD172" s="1796"/>
      <c r="AE172" s="1796"/>
      <c r="AG172" s="1795">
        <v>18</v>
      </c>
      <c r="AH172" s="1796"/>
      <c r="AI172" s="1796"/>
      <c r="AJ172" s="1796"/>
      <c r="AL172" s="1795">
        <v>18</v>
      </c>
      <c r="AM172" s="1796"/>
      <c r="AN172" s="1796"/>
      <c r="AO172" s="1796"/>
      <c r="AP172" s="1795">
        <v>18</v>
      </c>
      <c r="AQ172" s="1555"/>
      <c r="AS172" s="1797" t="s">
        <v>1804</v>
      </c>
      <c r="BA172" s="1554"/>
    </row>
    <row r="173" spans="1:53" ht="11.25" customHeight="1" x14ac:dyDescent="0.25">
      <c r="D173"/>
      <c r="E173"/>
      <c r="F173"/>
      <c r="G173"/>
      <c r="H173"/>
      <c r="I173" s="1750"/>
      <c r="J173" s="1559"/>
      <c r="K173" s="1559"/>
      <c r="Q173" s="1750"/>
      <c r="R173" s="1559"/>
      <c r="S173" s="1555"/>
      <c r="U173" s="1750"/>
      <c r="V173" s="1559"/>
      <c r="W173" s="1559"/>
      <c r="AQ173" s="1555"/>
      <c r="BA173" s="1554"/>
    </row>
    <row r="174" spans="1:53" ht="11.25" customHeight="1" x14ac:dyDescent="0.25">
      <c r="A174" s="1554"/>
      <c r="B174" s="1554"/>
      <c r="C174" s="1554"/>
      <c r="D174" s="1798"/>
      <c r="E174" s="1798"/>
      <c r="F174" s="1798"/>
      <c r="G174" s="1798"/>
      <c r="H174" s="1798"/>
      <c r="I174" s="1799"/>
      <c r="J174" s="1800"/>
      <c r="K174" s="1800"/>
      <c r="L174" s="1554"/>
      <c r="M174" s="1554"/>
      <c r="N174" s="1554"/>
      <c r="O174" s="1554"/>
      <c r="P174" s="1554"/>
      <c r="Q174" s="1799"/>
      <c r="R174" s="1800"/>
      <c r="S174" s="1800"/>
      <c r="T174" s="1554"/>
      <c r="U174" s="1799"/>
      <c r="V174" s="1800"/>
      <c r="W174" s="1800"/>
      <c r="X174" s="1554"/>
      <c r="Y174" s="1554"/>
      <c r="Z174" s="1554"/>
      <c r="AA174" s="1554"/>
      <c r="AB174" s="1554"/>
      <c r="AC174" s="1554"/>
      <c r="AD174" s="1554"/>
      <c r="AE174" s="1554"/>
      <c r="AF174" s="1554"/>
      <c r="AG174" s="1554"/>
      <c r="AH174" s="1554"/>
      <c r="AI174" s="1554"/>
      <c r="AJ174" s="1554"/>
      <c r="AK174" s="1554"/>
      <c r="AL174" s="1554"/>
      <c r="AM174" s="1554"/>
      <c r="AN174" s="1554"/>
      <c r="AO174" s="1554"/>
      <c r="AP174" s="1554"/>
      <c r="AQ174" s="1800"/>
      <c r="AR174" s="1554"/>
      <c r="AS174" s="1554"/>
      <c r="AT174" s="1554"/>
      <c r="AU174" s="1554"/>
      <c r="AV174" s="1554"/>
      <c r="AW174" s="1554"/>
      <c r="AX174" s="1554"/>
      <c r="AY174" s="1554"/>
      <c r="AZ174" s="1554"/>
      <c r="BA174" s="1801" t="s">
        <v>1322</v>
      </c>
    </row>
  </sheetData>
  <mergeCells count="337">
    <mergeCell ref="B9:B11"/>
    <mergeCell ref="D9:H9"/>
    <mergeCell ref="AB9:AP11"/>
    <mergeCell ref="D10:H11"/>
    <mergeCell ref="L10:L11"/>
    <mergeCell ref="P10:P11"/>
    <mergeCell ref="T10:T11"/>
    <mergeCell ref="X10:X11"/>
    <mergeCell ref="B2:G6"/>
    <mergeCell ref="H2:AK4"/>
    <mergeCell ref="AL2:AQ2"/>
    <mergeCell ref="AL3:AQ3"/>
    <mergeCell ref="AL4:AQ4"/>
    <mergeCell ref="H5:AK6"/>
    <mergeCell ref="AL5:AQ5"/>
    <mergeCell ref="AL6:AQ6"/>
    <mergeCell ref="B17:B19"/>
    <mergeCell ref="D17:H19"/>
    <mergeCell ref="L17:L19"/>
    <mergeCell ref="P17:P19"/>
    <mergeCell ref="T17:T19"/>
    <mergeCell ref="B13:B15"/>
    <mergeCell ref="D13:H15"/>
    <mergeCell ref="L13:L15"/>
    <mergeCell ref="P13:P15"/>
    <mergeCell ref="T13:T15"/>
    <mergeCell ref="X17:X19"/>
    <mergeCell ref="AB17:AB19"/>
    <mergeCell ref="AF17:AF19"/>
    <mergeCell ref="AG17:AG19"/>
    <mergeCell ref="AK17:AK19"/>
    <mergeCell ref="AL17:AP19"/>
    <mergeCell ref="AB13:AB15"/>
    <mergeCell ref="AF13:AF15"/>
    <mergeCell ref="AG13:AG15"/>
    <mergeCell ref="AK13:AK15"/>
    <mergeCell ref="AL13:AP15"/>
    <mergeCell ref="X13:X15"/>
    <mergeCell ref="AB21:AB23"/>
    <mergeCell ref="AF21:AF23"/>
    <mergeCell ref="AG21:AG23"/>
    <mergeCell ref="AK21:AK23"/>
    <mergeCell ref="AL21:AP23"/>
    <mergeCell ref="B25:B27"/>
    <mergeCell ref="D25:H27"/>
    <mergeCell ref="L25:L27"/>
    <mergeCell ref="P25:P27"/>
    <mergeCell ref="T25:T27"/>
    <mergeCell ref="B21:B23"/>
    <mergeCell ref="D21:H23"/>
    <mergeCell ref="L21:L23"/>
    <mergeCell ref="P21:P23"/>
    <mergeCell ref="T21:T23"/>
    <mergeCell ref="X21:X23"/>
    <mergeCell ref="AP25:AP27"/>
    <mergeCell ref="X25:X27"/>
    <mergeCell ref="AB25:AB27"/>
    <mergeCell ref="AF25:AF27"/>
    <mergeCell ref="AG25:AG27"/>
    <mergeCell ref="AK25:AK27"/>
    <mergeCell ref="AL25:AL27"/>
    <mergeCell ref="AK29:AK31"/>
    <mergeCell ref="AL29:AL31"/>
    <mergeCell ref="AP29:AP31"/>
    <mergeCell ref="B33:B35"/>
    <mergeCell ref="D33:H35"/>
    <mergeCell ref="L33:L35"/>
    <mergeCell ref="P33:P35"/>
    <mergeCell ref="T33:T35"/>
    <mergeCell ref="X33:X35"/>
    <mergeCell ref="AB33:AB35"/>
    <mergeCell ref="AK33:AK35"/>
    <mergeCell ref="AL33:AP35"/>
    <mergeCell ref="B29:B31"/>
    <mergeCell ref="D29:H31"/>
    <mergeCell ref="L29:L31"/>
    <mergeCell ref="P29:P31"/>
    <mergeCell ref="T29:T31"/>
    <mergeCell ref="X29:X31"/>
    <mergeCell ref="AB29:AB31"/>
    <mergeCell ref="AF29:AF31"/>
    <mergeCell ref="AG29:AG31"/>
    <mergeCell ref="B41:B43"/>
    <mergeCell ref="D41:H43"/>
    <mergeCell ref="L41:L43"/>
    <mergeCell ref="P41:P43"/>
    <mergeCell ref="T41:T43"/>
    <mergeCell ref="X41:X43"/>
    <mergeCell ref="AP37:AP39"/>
    <mergeCell ref="AF33:AF35"/>
    <mergeCell ref="AG33:AG35"/>
    <mergeCell ref="AB37:AB39"/>
    <mergeCell ref="AF37:AF39"/>
    <mergeCell ref="AG37:AG39"/>
    <mergeCell ref="AB41:AB43"/>
    <mergeCell ref="AF41:AF43"/>
    <mergeCell ref="AG41:AG43"/>
    <mergeCell ref="AK41:AK43"/>
    <mergeCell ref="AL41:AL43"/>
    <mergeCell ref="AP41:AP43"/>
    <mergeCell ref="AK37:AK39"/>
    <mergeCell ref="AL37:AL39"/>
    <mergeCell ref="AB45:AB47"/>
    <mergeCell ref="AF45:AF47"/>
    <mergeCell ref="AG45:AG47"/>
    <mergeCell ref="AK45:AK47"/>
    <mergeCell ref="AL45:AL47"/>
    <mergeCell ref="B49:B51"/>
    <mergeCell ref="D49:H51"/>
    <mergeCell ref="L49:L51"/>
    <mergeCell ref="P49:P51"/>
    <mergeCell ref="T49:T51"/>
    <mergeCell ref="B45:B47"/>
    <mergeCell ref="D45:H47"/>
    <mergeCell ref="L45:L47"/>
    <mergeCell ref="P45:P47"/>
    <mergeCell ref="T45:T47"/>
    <mergeCell ref="X45:X47"/>
    <mergeCell ref="B37:B39"/>
    <mergeCell ref="D37:H39"/>
    <mergeCell ref="L37:L39"/>
    <mergeCell ref="P37:P39"/>
    <mergeCell ref="T37:T39"/>
    <mergeCell ref="X37:X39"/>
    <mergeCell ref="B57:B59"/>
    <mergeCell ref="D57:H59"/>
    <mergeCell ref="L57:L59"/>
    <mergeCell ref="P57:P59"/>
    <mergeCell ref="T57:T59"/>
    <mergeCell ref="X49:X51"/>
    <mergeCell ref="AB49:AB51"/>
    <mergeCell ref="AF49:AF51"/>
    <mergeCell ref="AG49:AG51"/>
    <mergeCell ref="B53:B55"/>
    <mergeCell ref="D53:H55"/>
    <mergeCell ref="L53:L55"/>
    <mergeCell ref="P53:P55"/>
    <mergeCell ref="T53:T55"/>
    <mergeCell ref="X53:X55"/>
    <mergeCell ref="X57:X59"/>
    <mergeCell ref="AB57:AB59"/>
    <mergeCell ref="AF57:AF59"/>
    <mergeCell ref="AG57:AG59"/>
    <mergeCell ref="AK57:AK59"/>
    <mergeCell ref="AL57:AP59"/>
    <mergeCell ref="AB53:AB55"/>
    <mergeCell ref="AF53:AF55"/>
    <mergeCell ref="AG53:AG55"/>
    <mergeCell ref="AK53:AK55"/>
    <mergeCell ref="AL53:AP55"/>
    <mergeCell ref="AP61:AP63"/>
    <mergeCell ref="B65:B67"/>
    <mergeCell ref="D65:H67"/>
    <mergeCell ref="L65:L67"/>
    <mergeCell ref="P65:P67"/>
    <mergeCell ref="T65:T67"/>
    <mergeCell ref="B61:B63"/>
    <mergeCell ref="L61:L63"/>
    <mergeCell ref="P61:P63"/>
    <mergeCell ref="T61:T63"/>
    <mergeCell ref="X61:X63"/>
    <mergeCell ref="AB61:AB63"/>
    <mergeCell ref="X65:X67"/>
    <mergeCell ref="AB65:AB67"/>
    <mergeCell ref="AF65:AF67"/>
    <mergeCell ref="AG65:AG67"/>
    <mergeCell ref="AK65:AK67"/>
    <mergeCell ref="AL65:AL67"/>
    <mergeCell ref="AF61:AF63"/>
    <mergeCell ref="AG61:AG63"/>
    <mergeCell ref="AK61:AK63"/>
    <mergeCell ref="AL61:AL63"/>
    <mergeCell ref="AB69:AB71"/>
    <mergeCell ref="AF69:AF71"/>
    <mergeCell ref="AG69:AG71"/>
    <mergeCell ref="AK69:AK71"/>
    <mergeCell ref="AL69:AP71"/>
    <mergeCell ref="X69:X71"/>
    <mergeCell ref="X73:X75"/>
    <mergeCell ref="AB73:AB75"/>
    <mergeCell ref="AF73:AF75"/>
    <mergeCell ref="AG73:AG75"/>
    <mergeCell ref="B77:B79"/>
    <mergeCell ref="D77:H79"/>
    <mergeCell ref="L77:L79"/>
    <mergeCell ref="P77:P79"/>
    <mergeCell ref="T77:T79"/>
    <mergeCell ref="X77:X79"/>
    <mergeCell ref="AB77:AB79"/>
    <mergeCell ref="AF77:AF79"/>
    <mergeCell ref="AG77:AG79"/>
    <mergeCell ref="B73:B75"/>
    <mergeCell ref="D73:H75"/>
    <mergeCell ref="L73:L75"/>
    <mergeCell ref="P73:P75"/>
    <mergeCell ref="T73:T75"/>
    <mergeCell ref="B69:B71"/>
    <mergeCell ref="D69:H71"/>
    <mergeCell ref="L69:L71"/>
    <mergeCell ref="P69:P71"/>
    <mergeCell ref="T69:T71"/>
    <mergeCell ref="B81:B83"/>
    <mergeCell ref="D81:H83"/>
    <mergeCell ref="L81:L83"/>
    <mergeCell ref="P81:P83"/>
    <mergeCell ref="T81:T83"/>
    <mergeCell ref="X81:X83"/>
    <mergeCell ref="AB81:AB83"/>
    <mergeCell ref="AF81:AF83"/>
    <mergeCell ref="AG81:AG83"/>
    <mergeCell ref="B85:B87"/>
    <mergeCell ref="D85:H87"/>
    <mergeCell ref="L85:L87"/>
    <mergeCell ref="P85:P87"/>
    <mergeCell ref="T85:T87"/>
    <mergeCell ref="X85:X87"/>
    <mergeCell ref="AB85:AB87"/>
    <mergeCell ref="AF85:AF87"/>
    <mergeCell ref="AG85:AG87"/>
    <mergeCell ref="B89:B91"/>
    <mergeCell ref="D89:H91"/>
    <mergeCell ref="L89:L91"/>
    <mergeCell ref="P89:P91"/>
    <mergeCell ref="T89:T91"/>
    <mergeCell ref="X89:X91"/>
    <mergeCell ref="AB89:AB91"/>
    <mergeCell ref="AF89:AF91"/>
    <mergeCell ref="AG89:AG91"/>
    <mergeCell ref="AB93:AB95"/>
    <mergeCell ref="AF93:AF95"/>
    <mergeCell ref="AG93:AG95"/>
    <mergeCell ref="B97:B99"/>
    <mergeCell ref="D97:H99"/>
    <mergeCell ref="L97:L99"/>
    <mergeCell ref="P97:P99"/>
    <mergeCell ref="T97:T99"/>
    <mergeCell ref="AB97:AB99"/>
    <mergeCell ref="AF97:AF99"/>
    <mergeCell ref="B93:B95"/>
    <mergeCell ref="D93:H95"/>
    <mergeCell ref="L93:L95"/>
    <mergeCell ref="P93:P95"/>
    <mergeCell ref="T93:T95"/>
    <mergeCell ref="X93:X95"/>
    <mergeCell ref="AG97:AG99"/>
    <mergeCell ref="B101:B103"/>
    <mergeCell ref="D101:H103"/>
    <mergeCell ref="L101:L103"/>
    <mergeCell ref="P101:P103"/>
    <mergeCell ref="T101:T103"/>
    <mergeCell ref="AB101:AB103"/>
    <mergeCell ref="AF101:AF103"/>
    <mergeCell ref="AG101:AG103"/>
    <mergeCell ref="AF105:AF107"/>
    <mergeCell ref="AG105:AG107"/>
    <mergeCell ref="B109:B111"/>
    <mergeCell ref="D109:H111"/>
    <mergeCell ref="P109:P111"/>
    <mergeCell ref="T109:T111"/>
    <mergeCell ref="AB109:AB111"/>
    <mergeCell ref="AF109:AF111"/>
    <mergeCell ref="AG109:AG111"/>
    <mergeCell ref="B105:B107"/>
    <mergeCell ref="D105:H107"/>
    <mergeCell ref="L105:L107"/>
    <mergeCell ref="P105:P107"/>
    <mergeCell ref="T105:T107"/>
    <mergeCell ref="AB105:AB107"/>
    <mergeCell ref="AG113:AG115"/>
    <mergeCell ref="B117:B119"/>
    <mergeCell ref="D117:H119"/>
    <mergeCell ref="P117:P119"/>
    <mergeCell ref="T117:T119"/>
    <mergeCell ref="AB117:AB119"/>
    <mergeCell ref="AF117:AF119"/>
    <mergeCell ref="AG117:AG119"/>
    <mergeCell ref="B113:B115"/>
    <mergeCell ref="D113:H115"/>
    <mergeCell ref="P113:P115"/>
    <mergeCell ref="T113:T115"/>
    <mergeCell ref="AB113:AB115"/>
    <mergeCell ref="AF113:AF115"/>
    <mergeCell ref="B121:B123"/>
    <mergeCell ref="D121:H123"/>
    <mergeCell ref="P121:P123"/>
    <mergeCell ref="T121:T123"/>
    <mergeCell ref="AB121:AB123"/>
    <mergeCell ref="B125:B127"/>
    <mergeCell ref="D125:H127"/>
    <mergeCell ref="P125:P127"/>
    <mergeCell ref="T125:T127"/>
    <mergeCell ref="AB125:AB127"/>
    <mergeCell ref="B129:B131"/>
    <mergeCell ref="D129:H131"/>
    <mergeCell ref="P129:P131"/>
    <mergeCell ref="T129:T131"/>
    <mergeCell ref="AB129:AB131"/>
    <mergeCell ref="B133:B135"/>
    <mergeCell ref="D133:H135"/>
    <mergeCell ref="P133:P135"/>
    <mergeCell ref="T133:T135"/>
    <mergeCell ref="AB133:AB135"/>
    <mergeCell ref="AB145:AB147"/>
    <mergeCell ref="B149:B151"/>
    <mergeCell ref="D149:H151"/>
    <mergeCell ref="P149:P151"/>
    <mergeCell ref="T149:T151"/>
    <mergeCell ref="AB149:AB151"/>
    <mergeCell ref="B137:B139"/>
    <mergeCell ref="D137:H139"/>
    <mergeCell ref="P137:P139"/>
    <mergeCell ref="T137:T139"/>
    <mergeCell ref="AB137:AB139"/>
    <mergeCell ref="B141:B143"/>
    <mergeCell ref="D141:H143"/>
    <mergeCell ref="P141:P143"/>
    <mergeCell ref="T141:T143"/>
    <mergeCell ref="AB141:AB143"/>
    <mergeCell ref="B153:B155"/>
    <mergeCell ref="P153:P155"/>
    <mergeCell ref="T153:T155"/>
    <mergeCell ref="B157:B159"/>
    <mergeCell ref="P157:P159"/>
    <mergeCell ref="T157:T159"/>
    <mergeCell ref="B145:B147"/>
    <mergeCell ref="D145:H147"/>
    <mergeCell ref="P145:P147"/>
    <mergeCell ref="T145:T147"/>
    <mergeCell ref="B169:B171"/>
    <mergeCell ref="P169:P171"/>
    <mergeCell ref="T169:T171"/>
    <mergeCell ref="B161:B163"/>
    <mergeCell ref="P161:P163"/>
    <mergeCell ref="T161:T163"/>
    <mergeCell ref="B165:B167"/>
    <mergeCell ref="P165:P167"/>
    <mergeCell ref="T165:T167"/>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BC4888-504D-4372-9261-7AA1BC9A0BC6}">
  <dimension ref="A1:AL74"/>
  <sheetViews>
    <sheetView showZeros="0" zoomScaleNormal="100" workbookViewId="0">
      <selection activeCell="T23" sqref="T23"/>
    </sheetView>
  </sheetViews>
  <sheetFormatPr baseColWidth="10" defaultRowHeight="12.75" x14ac:dyDescent="0.25"/>
  <cols>
    <col min="1" max="1" width="2.140625" style="836" customWidth="1"/>
    <col min="2" max="2" width="16.5703125" style="836" customWidth="1"/>
    <col min="3" max="3" width="4.85546875" style="836" customWidth="1"/>
    <col min="4" max="4" width="23" style="836" customWidth="1"/>
    <col min="5" max="5" width="15.140625" style="836" customWidth="1"/>
    <col min="6" max="6" width="11.42578125" style="836"/>
    <col min="7" max="7" width="2.85546875" style="836" customWidth="1"/>
    <col min="8" max="8" width="8.28515625" style="836" customWidth="1"/>
    <col min="9" max="9" width="9" style="836" customWidth="1"/>
    <col min="10" max="10" width="7" style="836" customWidth="1"/>
    <col min="11" max="11" width="7.7109375" style="836" customWidth="1"/>
    <col min="12" max="12" width="6.7109375" style="836" customWidth="1"/>
    <col min="13" max="13" width="13.5703125" style="836" customWidth="1"/>
    <col min="14" max="16" width="8.7109375" style="836" customWidth="1"/>
    <col min="17" max="17" width="17" style="836" customWidth="1"/>
    <col min="18" max="18" width="2.5703125" style="836" customWidth="1"/>
    <col min="19" max="256" width="11.42578125" style="836"/>
    <col min="257" max="257" width="2.140625" style="836" customWidth="1"/>
    <col min="258" max="258" width="16.5703125" style="836" customWidth="1"/>
    <col min="259" max="259" width="4.85546875" style="836" customWidth="1"/>
    <col min="260" max="260" width="23" style="836" customWidth="1"/>
    <col min="261" max="261" width="15.140625" style="836" customWidth="1"/>
    <col min="262" max="262" width="11.42578125" style="836"/>
    <col min="263" max="263" width="2.85546875" style="836" customWidth="1"/>
    <col min="264" max="264" width="8.28515625" style="836" customWidth="1"/>
    <col min="265" max="265" width="9" style="836" customWidth="1"/>
    <col min="266" max="266" width="7" style="836" customWidth="1"/>
    <col min="267" max="267" width="7.7109375" style="836" customWidth="1"/>
    <col min="268" max="268" width="6.7109375" style="836" customWidth="1"/>
    <col min="269" max="269" width="13.5703125" style="836" customWidth="1"/>
    <col min="270" max="272" width="8.7109375" style="836" customWidth="1"/>
    <col min="273" max="273" width="17" style="836" customWidth="1"/>
    <col min="274" max="274" width="2.5703125" style="836" customWidth="1"/>
    <col min="275" max="512" width="11.42578125" style="836"/>
    <col min="513" max="513" width="2.140625" style="836" customWidth="1"/>
    <col min="514" max="514" width="16.5703125" style="836" customWidth="1"/>
    <col min="515" max="515" width="4.85546875" style="836" customWidth="1"/>
    <col min="516" max="516" width="23" style="836" customWidth="1"/>
    <col min="517" max="517" width="15.140625" style="836" customWidth="1"/>
    <col min="518" max="518" width="11.42578125" style="836"/>
    <col min="519" max="519" width="2.85546875" style="836" customWidth="1"/>
    <col min="520" max="520" width="8.28515625" style="836" customWidth="1"/>
    <col min="521" max="521" width="9" style="836" customWidth="1"/>
    <col min="522" max="522" width="7" style="836" customWidth="1"/>
    <col min="523" max="523" width="7.7109375" style="836" customWidth="1"/>
    <col min="524" max="524" width="6.7109375" style="836" customWidth="1"/>
    <col min="525" max="525" width="13.5703125" style="836" customWidth="1"/>
    <col min="526" max="528" width="8.7109375" style="836" customWidth="1"/>
    <col min="529" max="529" width="17" style="836" customWidth="1"/>
    <col min="530" max="530" width="2.5703125" style="836" customWidth="1"/>
    <col min="531" max="768" width="11.42578125" style="836"/>
    <col min="769" max="769" width="2.140625" style="836" customWidth="1"/>
    <col min="770" max="770" width="16.5703125" style="836" customWidth="1"/>
    <col min="771" max="771" width="4.85546875" style="836" customWidth="1"/>
    <col min="772" max="772" width="23" style="836" customWidth="1"/>
    <col min="773" max="773" width="15.140625" style="836" customWidth="1"/>
    <col min="774" max="774" width="11.42578125" style="836"/>
    <col min="775" max="775" width="2.85546875" style="836" customWidth="1"/>
    <col min="776" max="776" width="8.28515625" style="836" customWidth="1"/>
    <col min="777" max="777" width="9" style="836" customWidth="1"/>
    <col min="778" max="778" width="7" style="836" customWidth="1"/>
    <col min="779" max="779" width="7.7109375" style="836" customWidth="1"/>
    <col min="780" max="780" width="6.7109375" style="836" customWidth="1"/>
    <col min="781" max="781" width="13.5703125" style="836" customWidth="1"/>
    <col min="782" max="784" width="8.7109375" style="836" customWidth="1"/>
    <col min="785" max="785" width="17" style="836" customWidth="1"/>
    <col min="786" max="786" width="2.5703125" style="836" customWidth="1"/>
    <col min="787" max="1024" width="11.42578125" style="836"/>
    <col min="1025" max="1025" width="2.140625" style="836" customWidth="1"/>
    <col min="1026" max="1026" width="16.5703125" style="836" customWidth="1"/>
    <col min="1027" max="1027" width="4.85546875" style="836" customWidth="1"/>
    <col min="1028" max="1028" width="23" style="836" customWidth="1"/>
    <col min="1029" max="1029" width="15.140625" style="836" customWidth="1"/>
    <col min="1030" max="1030" width="11.42578125" style="836"/>
    <col min="1031" max="1031" width="2.85546875" style="836" customWidth="1"/>
    <col min="1032" max="1032" width="8.28515625" style="836" customWidth="1"/>
    <col min="1033" max="1033" width="9" style="836" customWidth="1"/>
    <col min="1034" max="1034" width="7" style="836" customWidth="1"/>
    <col min="1035" max="1035" width="7.7109375" style="836" customWidth="1"/>
    <col min="1036" max="1036" width="6.7109375" style="836" customWidth="1"/>
    <col min="1037" max="1037" width="13.5703125" style="836" customWidth="1"/>
    <col min="1038" max="1040" width="8.7109375" style="836" customWidth="1"/>
    <col min="1041" max="1041" width="17" style="836" customWidth="1"/>
    <col min="1042" max="1042" width="2.5703125" style="836" customWidth="1"/>
    <col min="1043" max="1280" width="11.42578125" style="836"/>
    <col min="1281" max="1281" width="2.140625" style="836" customWidth="1"/>
    <col min="1282" max="1282" width="16.5703125" style="836" customWidth="1"/>
    <col min="1283" max="1283" width="4.85546875" style="836" customWidth="1"/>
    <col min="1284" max="1284" width="23" style="836" customWidth="1"/>
    <col min="1285" max="1285" width="15.140625" style="836" customWidth="1"/>
    <col min="1286" max="1286" width="11.42578125" style="836"/>
    <col min="1287" max="1287" width="2.85546875" style="836" customWidth="1"/>
    <col min="1288" max="1288" width="8.28515625" style="836" customWidth="1"/>
    <col min="1289" max="1289" width="9" style="836" customWidth="1"/>
    <col min="1290" max="1290" width="7" style="836" customWidth="1"/>
    <col min="1291" max="1291" width="7.7109375" style="836" customWidth="1"/>
    <col min="1292" max="1292" width="6.7109375" style="836" customWidth="1"/>
    <col min="1293" max="1293" width="13.5703125" style="836" customWidth="1"/>
    <col min="1294" max="1296" width="8.7109375" style="836" customWidth="1"/>
    <col min="1297" max="1297" width="17" style="836" customWidth="1"/>
    <col min="1298" max="1298" width="2.5703125" style="836" customWidth="1"/>
    <col min="1299" max="1536" width="11.42578125" style="836"/>
    <col min="1537" max="1537" width="2.140625" style="836" customWidth="1"/>
    <col min="1538" max="1538" width="16.5703125" style="836" customWidth="1"/>
    <col min="1539" max="1539" width="4.85546875" style="836" customWidth="1"/>
    <col min="1540" max="1540" width="23" style="836" customWidth="1"/>
    <col min="1541" max="1541" width="15.140625" style="836" customWidth="1"/>
    <col min="1542" max="1542" width="11.42578125" style="836"/>
    <col min="1543" max="1543" width="2.85546875" style="836" customWidth="1"/>
    <col min="1544" max="1544" width="8.28515625" style="836" customWidth="1"/>
    <col min="1545" max="1545" width="9" style="836" customWidth="1"/>
    <col min="1546" max="1546" width="7" style="836" customWidth="1"/>
    <col min="1547" max="1547" width="7.7109375" style="836" customWidth="1"/>
    <col min="1548" max="1548" width="6.7109375" style="836" customWidth="1"/>
    <col min="1549" max="1549" width="13.5703125" style="836" customWidth="1"/>
    <col min="1550" max="1552" width="8.7109375" style="836" customWidth="1"/>
    <col min="1553" max="1553" width="17" style="836" customWidth="1"/>
    <col min="1554" max="1554" width="2.5703125" style="836" customWidth="1"/>
    <col min="1555" max="1792" width="11.42578125" style="836"/>
    <col min="1793" max="1793" width="2.140625" style="836" customWidth="1"/>
    <col min="1794" max="1794" width="16.5703125" style="836" customWidth="1"/>
    <col min="1795" max="1795" width="4.85546875" style="836" customWidth="1"/>
    <col min="1796" max="1796" width="23" style="836" customWidth="1"/>
    <col min="1797" max="1797" width="15.140625" style="836" customWidth="1"/>
    <col min="1798" max="1798" width="11.42578125" style="836"/>
    <col min="1799" max="1799" width="2.85546875" style="836" customWidth="1"/>
    <col min="1800" max="1800" width="8.28515625" style="836" customWidth="1"/>
    <col min="1801" max="1801" width="9" style="836" customWidth="1"/>
    <col min="1802" max="1802" width="7" style="836" customWidth="1"/>
    <col min="1803" max="1803" width="7.7109375" style="836" customWidth="1"/>
    <col min="1804" max="1804" width="6.7109375" style="836" customWidth="1"/>
    <col min="1805" max="1805" width="13.5703125" style="836" customWidth="1"/>
    <col min="1806" max="1808" width="8.7109375" style="836" customWidth="1"/>
    <col min="1809" max="1809" width="17" style="836" customWidth="1"/>
    <col min="1810" max="1810" width="2.5703125" style="836" customWidth="1"/>
    <col min="1811" max="2048" width="11.42578125" style="836"/>
    <col min="2049" max="2049" width="2.140625" style="836" customWidth="1"/>
    <col min="2050" max="2050" width="16.5703125" style="836" customWidth="1"/>
    <col min="2051" max="2051" width="4.85546875" style="836" customWidth="1"/>
    <col min="2052" max="2052" width="23" style="836" customWidth="1"/>
    <col min="2053" max="2053" width="15.140625" style="836" customWidth="1"/>
    <col min="2054" max="2054" width="11.42578125" style="836"/>
    <col min="2055" max="2055" width="2.85546875" style="836" customWidth="1"/>
    <col min="2056" max="2056" width="8.28515625" style="836" customWidth="1"/>
    <col min="2057" max="2057" width="9" style="836" customWidth="1"/>
    <col min="2058" max="2058" width="7" style="836" customWidth="1"/>
    <col min="2059" max="2059" width="7.7109375" style="836" customWidth="1"/>
    <col min="2060" max="2060" width="6.7109375" style="836" customWidth="1"/>
    <col min="2061" max="2061" width="13.5703125" style="836" customWidth="1"/>
    <col min="2062" max="2064" width="8.7109375" style="836" customWidth="1"/>
    <col min="2065" max="2065" width="17" style="836" customWidth="1"/>
    <col min="2066" max="2066" width="2.5703125" style="836" customWidth="1"/>
    <col min="2067" max="2304" width="11.42578125" style="836"/>
    <col min="2305" max="2305" width="2.140625" style="836" customWidth="1"/>
    <col min="2306" max="2306" width="16.5703125" style="836" customWidth="1"/>
    <col min="2307" max="2307" width="4.85546875" style="836" customWidth="1"/>
    <col min="2308" max="2308" width="23" style="836" customWidth="1"/>
    <col min="2309" max="2309" width="15.140625" style="836" customWidth="1"/>
    <col min="2310" max="2310" width="11.42578125" style="836"/>
    <col min="2311" max="2311" width="2.85546875" style="836" customWidth="1"/>
    <col min="2312" max="2312" width="8.28515625" style="836" customWidth="1"/>
    <col min="2313" max="2313" width="9" style="836" customWidth="1"/>
    <col min="2314" max="2314" width="7" style="836" customWidth="1"/>
    <col min="2315" max="2315" width="7.7109375" style="836" customWidth="1"/>
    <col min="2316" max="2316" width="6.7109375" style="836" customWidth="1"/>
    <col min="2317" max="2317" width="13.5703125" style="836" customWidth="1"/>
    <col min="2318" max="2320" width="8.7109375" style="836" customWidth="1"/>
    <col min="2321" max="2321" width="17" style="836" customWidth="1"/>
    <col min="2322" max="2322" width="2.5703125" style="836" customWidth="1"/>
    <col min="2323" max="2560" width="11.42578125" style="836"/>
    <col min="2561" max="2561" width="2.140625" style="836" customWidth="1"/>
    <col min="2562" max="2562" width="16.5703125" style="836" customWidth="1"/>
    <col min="2563" max="2563" width="4.85546875" style="836" customWidth="1"/>
    <col min="2564" max="2564" width="23" style="836" customWidth="1"/>
    <col min="2565" max="2565" width="15.140625" style="836" customWidth="1"/>
    <col min="2566" max="2566" width="11.42578125" style="836"/>
    <col min="2567" max="2567" width="2.85546875" style="836" customWidth="1"/>
    <col min="2568" max="2568" width="8.28515625" style="836" customWidth="1"/>
    <col min="2569" max="2569" width="9" style="836" customWidth="1"/>
    <col min="2570" max="2570" width="7" style="836" customWidth="1"/>
    <col min="2571" max="2571" width="7.7109375" style="836" customWidth="1"/>
    <col min="2572" max="2572" width="6.7109375" style="836" customWidth="1"/>
    <col min="2573" max="2573" width="13.5703125" style="836" customWidth="1"/>
    <col min="2574" max="2576" width="8.7109375" style="836" customWidth="1"/>
    <col min="2577" max="2577" width="17" style="836" customWidth="1"/>
    <col min="2578" max="2578" width="2.5703125" style="836" customWidth="1"/>
    <col min="2579" max="2816" width="11.42578125" style="836"/>
    <col min="2817" max="2817" width="2.140625" style="836" customWidth="1"/>
    <col min="2818" max="2818" width="16.5703125" style="836" customWidth="1"/>
    <col min="2819" max="2819" width="4.85546875" style="836" customWidth="1"/>
    <col min="2820" max="2820" width="23" style="836" customWidth="1"/>
    <col min="2821" max="2821" width="15.140625" style="836" customWidth="1"/>
    <col min="2822" max="2822" width="11.42578125" style="836"/>
    <col min="2823" max="2823" width="2.85546875" style="836" customWidth="1"/>
    <col min="2824" max="2824" width="8.28515625" style="836" customWidth="1"/>
    <col min="2825" max="2825" width="9" style="836" customWidth="1"/>
    <col min="2826" max="2826" width="7" style="836" customWidth="1"/>
    <col min="2827" max="2827" width="7.7109375" style="836" customWidth="1"/>
    <col min="2828" max="2828" width="6.7109375" style="836" customWidth="1"/>
    <col min="2829" max="2829" width="13.5703125" style="836" customWidth="1"/>
    <col min="2830" max="2832" width="8.7109375" style="836" customWidth="1"/>
    <col min="2833" max="2833" width="17" style="836" customWidth="1"/>
    <col min="2834" max="2834" width="2.5703125" style="836" customWidth="1"/>
    <col min="2835" max="3072" width="11.42578125" style="836"/>
    <col min="3073" max="3073" width="2.140625" style="836" customWidth="1"/>
    <col min="3074" max="3074" width="16.5703125" style="836" customWidth="1"/>
    <col min="3075" max="3075" width="4.85546875" style="836" customWidth="1"/>
    <col min="3076" max="3076" width="23" style="836" customWidth="1"/>
    <col min="3077" max="3077" width="15.140625" style="836" customWidth="1"/>
    <col min="3078" max="3078" width="11.42578125" style="836"/>
    <col min="3079" max="3079" width="2.85546875" style="836" customWidth="1"/>
    <col min="3080" max="3080" width="8.28515625" style="836" customWidth="1"/>
    <col min="3081" max="3081" width="9" style="836" customWidth="1"/>
    <col min="3082" max="3082" width="7" style="836" customWidth="1"/>
    <col min="3083" max="3083" width="7.7109375" style="836" customWidth="1"/>
    <col min="3084" max="3084" width="6.7109375" style="836" customWidth="1"/>
    <col min="3085" max="3085" width="13.5703125" style="836" customWidth="1"/>
    <col min="3086" max="3088" width="8.7109375" style="836" customWidth="1"/>
    <col min="3089" max="3089" width="17" style="836" customWidth="1"/>
    <col min="3090" max="3090" width="2.5703125" style="836" customWidth="1"/>
    <col min="3091" max="3328" width="11.42578125" style="836"/>
    <col min="3329" max="3329" width="2.140625" style="836" customWidth="1"/>
    <col min="3330" max="3330" width="16.5703125" style="836" customWidth="1"/>
    <col min="3331" max="3331" width="4.85546875" style="836" customWidth="1"/>
    <col min="3332" max="3332" width="23" style="836" customWidth="1"/>
    <col min="3333" max="3333" width="15.140625" style="836" customWidth="1"/>
    <col min="3334" max="3334" width="11.42578125" style="836"/>
    <col min="3335" max="3335" width="2.85546875" style="836" customWidth="1"/>
    <col min="3336" max="3336" width="8.28515625" style="836" customWidth="1"/>
    <col min="3337" max="3337" width="9" style="836" customWidth="1"/>
    <col min="3338" max="3338" width="7" style="836" customWidth="1"/>
    <col min="3339" max="3339" width="7.7109375" style="836" customWidth="1"/>
    <col min="3340" max="3340" width="6.7109375" style="836" customWidth="1"/>
    <col min="3341" max="3341" width="13.5703125" style="836" customWidth="1"/>
    <col min="3342" max="3344" width="8.7109375" style="836" customWidth="1"/>
    <col min="3345" max="3345" width="17" style="836" customWidth="1"/>
    <col min="3346" max="3346" width="2.5703125" style="836" customWidth="1"/>
    <col min="3347" max="3584" width="11.42578125" style="836"/>
    <col min="3585" max="3585" width="2.140625" style="836" customWidth="1"/>
    <col min="3586" max="3586" width="16.5703125" style="836" customWidth="1"/>
    <col min="3587" max="3587" width="4.85546875" style="836" customWidth="1"/>
    <col min="3588" max="3588" width="23" style="836" customWidth="1"/>
    <col min="3589" max="3589" width="15.140625" style="836" customWidth="1"/>
    <col min="3590" max="3590" width="11.42578125" style="836"/>
    <col min="3591" max="3591" width="2.85546875" style="836" customWidth="1"/>
    <col min="3592" max="3592" width="8.28515625" style="836" customWidth="1"/>
    <col min="3593" max="3593" width="9" style="836" customWidth="1"/>
    <col min="3594" max="3594" width="7" style="836" customWidth="1"/>
    <col min="3595" max="3595" width="7.7109375" style="836" customWidth="1"/>
    <col min="3596" max="3596" width="6.7109375" style="836" customWidth="1"/>
    <col min="3597" max="3597" width="13.5703125" style="836" customWidth="1"/>
    <col min="3598" max="3600" width="8.7109375" style="836" customWidth="1"/>
    <col min="3601" max="3601" width="17" style="836" customWidth="1"/>
    <col min="3602" max="3602" width="2.5703125" style="836" customWidth="1"/>
    <col min="3603" max="3840" width="11.42578125" style="836"/>
    <col min="3841" max="3841" width="2.140625" style="836" customWidth="1"/>
    <col min="3842" max="3842" width="16.5703125" style="836" customWidth="1"/>
    <col min="3843" max="3843" width="4.85546875" style="836" customWidth="1"/>
    <col min="3844" max="3844" width="23" style="836" customWidth="1"/>
    <col min="3845" max="3845" width="15.140625" style="836" customWidth="1"/>
    <col min="3846" max="3846" width="11.42578125" style="836"/>
    <col min="3847" max="3847" width="2.85546875" style="836" customWidth="1"/>
    <col min="3848" max="3848" width="8.28515625" style="836" customWidth="1"/>
    <col min="3849" max="3849" width="9" style="836" customWidth="1"/>
    <col min="3850" max="3850" width="7" style="836" customWidth="1"/>
    <col min="3851" max="3851" width="7.7109375" style="836" customWidth="1"/>
    <col min="3852" max="3852" width="6.7109375" style="836" customWidth="1"/>
    <col min="3853" max="3853" width="13.5703125" style="836" customWidth="1"/>
    <col min="3854" max="3856" width="8.7109375" style="836" customWidth="1"/>
    <col min="3857" max="3857" width="17" style="836" customWidth="1"/>
    <col min="3858" max="3858" width="2.5703125" style="836" customWidth="1"/>
    <col min="3859" max="4096" width="11.42578125" style="836"/>
    <col min="4097" max="4097" width="2.140625" style="836" customWidth="1"/>
    <col min="4098" max="4098" width="16.5703125" style="836" customWidth="1"/>
    <col min="4099" max="4099" width="4.85546875" style="836" customWidth="1"/>
    <col min="4100" max="4100" width="23" style="836" customWidth="1"/>
    <col min="4101" max="4101" width="15.140625" style="836" customWidth="1"/>
    <col min="4102" max="4102" width="11.42578125" style="836"/>
    <col min="4103" max="4103" width="2.85546875" style="836" customWidth="1"/>
    <col min="4104" max="4104" width="8.28515625" style="836" customWidth="1"/>
    <col min="4105" max="4105" width="9" style="836" customWidth="1"/>
    <col min="4106" max="4106" width="7" style="836" customWidth="1"/>
    <col min="4107" max="4107" width="7.7109375" style="836" customWidth="1"/>
    <col min="4108" max="4108" width="6.7109375" style="836" customWidth="1"/>
    <col min="4109" max="4109" width="13.5703125" style="836" customWidth="1"/>
    <col min="4110" max="4112" width="8.7109375" style="836" customWidth="1"/>
    <col min="4113" max="4113" width="17" style="836" customWidth="1"/>
    <col min="4114" max="4114" width="2.5703125" style="836" customWidth="1"/>
    <col min="4115" max="4352" width="11.42578125" style="836"/>
    <col min="4353" max="4353" width="2.140625" style="836" customWidth="1"/>
    <col min="4354" max="4354" width="16.5703125" style="836" customWidth="1"/>
    <col min="4355" max="4355" width="4.85546875" style="836" customWidth="1"/>
    <col min="4356" max="4356" width="23" style="836" customWidth="1"/>
    <col min="4357" max="4357" width="15.140625" style="836" customWidth="1"/>
    <col min="4358" max="4358" width="11.42578125" style="836"/>
    <col min="4359" max="4359" width="2.85546875" style="836" customWidth="1"/>
    <col min="4360" max="4360" width="8.28515625" style="836" customWidth="1"/>
    <col min="4361" max="4361" width="9" style="836" customWidth="1"/>
    <col min="4362" max="4362" width="7" style="836" customWidth="1"/>
    <col min="4363" max="4363" width="7.7109375" style="836" customWidth="1"/>
    <col min="4364" max="4364" width="6.7109375" style="836" customWidth="1"/>
    <col min="4365" max="4365" width="13.5703125" style="836" customWidth="1"/>
    <col min="4366" max="4368" width="8.7109375" style="836" customWidth="1"/>
    <col min="4369" max="4369" width="17" style="836" customWidth="1"/>
    <col min="4370" max="4370" width="2.5703125" style="836" customWidth="1"/>
    <col min="4371" max="4608" width="11.42578125" style="836"/>
    <col min="4609" max="4609" width="2.140625" style="836" customWidth="1"/>
    <col min="4610" max="4610" width="16.5703125" style="836" customWidth="1"/>
    <col min="4611" max="4611" width="4.85546875" style="836" customWidth="1"/>
    <col min="4612" max="4612" width="23" style="836" customWidth="1"/>
    <col min="4613" max="4613" width="15.140625" style="836" customWidth="1"/>
    <col min="4614" max="4614" width="11.42578125" style="836"/>
    <col min="4615" max="4615" width="2.85546875" style="836" customWidth="1"/>
    <col min="4616" max="4616" width="8.28515625" style="836" customWidth="1"/>
    <col min="4617" max="4617" width="9" style="836" customWidth="1"/>
    <col min="4618" max="4618" width="7" style="836" customWidth="1"/>
    <col min="4619" max="4619" width="7.7109375" style="836" customWidth="1"/>
    <col min="4620" max="4620" width="6.7109375" style="836" customWidth="1"/>
    <col min="4621" max="4621" width="13.5703125" style="836" customWidth="1"/>
    <col min="4622" max="4624" width="8.7109375" style="836" customWidth="1"/>
    <col min="4625" max="4625" width="17" style="836" customWidth="1"/>
    <col min="4626" max="4626" width="2.5703125" style="836" customWidth="1"/>
    <col min="4627" max="4864" width="11.42578125" style="836"/>
    <col min="4865" max="4865" width="2.140625" style="836" customWidth="1"/>
    <col min="4866" max="4866" width="16.5703125" style="836" customWidth="1"/>
    <col min="4867" max="4867" width="4.85546875" style="836" customWidth="1"/>
    <col min="4868" max="4868" width="23" style="836" customWidth="1"/>
    <col min="4869" max="4869" width="15.140625" style="836" customWidth="1"/>
    <col min="4870" max="4870" width="11.42578125" style="836"/>
    <col min="4871" max="4871" width="2.85546875" style="836" customWidth="1"/>
    <col min="4872" max="4872" width="8.28515625" style="836" customWidth="1"/>
    <col min="4873" max="4873" width="9" style="836" customWidth="1"/>
    <col min="4874" max="4874" width="7" style="836" customWidth="1"/>
    <col min="4875" max="4875" width="7.7109375" style="836" customWidth="1"/>
    <col min="4876" max="4876" width="6.7109375" style="836" customWidth="1"/>
    <col min="4877" max="4877" width="13.5703125" style="836" customWidth="1"/>
    <col min="4878" max="4880" width="8.7109375" style="836" customWidth="1"/>
    <col min="4881" max="4881" width="17" style="836" customWidth="1"/>
    <col min="4882" max="4882" width="2.5703125" style="836" customWidth="1"/>
    <col min="4883" max="5120" width="11.42578125" style="836"/>
    <col min="5121" max="5121" width="2.140625" style="836" customWidth="1"/>
    <col min="5122" max="5122" width="16.5703125" style="836" customWidth="1"/>
    <col min="5123" max="5123" width="4.85546875" style="836" customWidth="1"/>
    <col min="5124" max="5124" width="23" style="836" customWidth="1"/>
    <col min="5125" max="5125" width="15.140625" style="836" customWidth="1"/>
    <col min="5126" max="5126" width="11.42578125" style="836"/>
    <col min="5127" max="5127" width="2.85546875" style="836" customWidth="1"/>
    <col min="5128" max="5128" width="8.28515625" style="836" customWidth="1"/>
    <col min="5129" max="5129" width="9" style="836" customWidth="1"/>
    <col min="5130" max="5130" width="7" style="836" customWidth="1"/>
    <col min="5131" max="5131" width="7.7109375" style="836" customWidth="1"/>
    <col min="5132" max="5132" width="6.7109375" style="836" customWidth="1"/>
    <col min="5133" max="5133" width="13.5703125" style="836" customWidth="1"/>
    <col min="5134" max="5136" width="8.7109375" style="836" customWidth="1"/>
    <col min="5137" max="5137" width="17" style="836" customWidth="1"/>
    <col min="5138" max="5138" width="2.5703125" style="836" customWidth="1"/>
    <col min="5139" max="5376" width="11.42578125" style="836"/>
    <col min="5377" max="5377" width="2.140625" style="836" customWidth="1"/>
    <col min="5378" max="5378" width="16.5703125" style="836" customWidth="1"/>
    <col min="5379" max="5379" width="4.85546875" style="836" customWidth="1"/>
    <col min="5380" max="5380" width="23" style="836" customWidth="1"/>
    <col min="5381" max="5381" width="15.140625" style="836" customWidth="1"/>
    <col min="5382" max="5382" width="11.42578125" style="836"/>
    <col min="5383" max="5383" width="2.85546875" style="836" customWidth="1"/>
    <col min="5384" max="5384" width="8.28515625" style="836" customWidth="1"/>
    <col min="5385" max="5385" width="9" style="836" customWidth="1"/>
    <col min="5386" max="5386" width="7" style="836" customWidth="1"/>
    <col min="5387" max="5387" width="7.7109375" style="836" customWidth="1"/>
    <col min="5388" max="5388" width="6.7109375" style="836" customWidth="1"/>
    <col min="5389" max="5389" width="13.5703125" style="836" customWidth="1"/>
    <col min="5390" max="5392" width="8.7109375" style="836" customWidth="1"/>
    <col min="5393" max="5393" width="17" style="836" customWidth="1"/>
    <col min="5394" max="5394" width="2.5703125" style="836" customWidth="1"/>
    <col min="5395" max="5632" width="11.42578125" style="836"/>
    <col min="5633" max="5633" width="2.140625" style="836" customWidth="1"/>
    <col min="5634" max="5634" width="16.5703125" style="836" customWidth="1"/>
    <col min="5635" max="5635" width="4.85546875" style="836" customWidth="1"/>
    <col min="5636" max="5636" width="23" style="836" customWidth="1"/>
    <col min="5637" max="5637" width="15.140625" style="836" customWidth="1"/>
    <col min="5638" max="5638" width="11.42578125" style="836"/>
    <col min="5639" max="5639" width="2.85546875" style="836" customWidth="1"/>
    <col min="5640" max="5640" width="8.28515625" style="836" customWidth="1"/>
    <col min="5641" max="5641" width="9" style="836" customWidth="1"/>
    <col min="5642" max="5642" width="7" style="836" customWidth="1"/>
    <col min="5643" max="5643" width="7.7109375" style="836" customWidth="1"/>
    <col min="5644" max="5644" width="6.7109375" style="836" customWidth="1"/>
    <col min="5645" max="5645" width="13.5703125" style="836" customWidth="1"/>
    <col min="5646" max="5648" width="8.7109375" style="836" customWidth="1"/>
    <col min="5649" max="5649" width="17" style="836" customWidth="1"/>
    <col min="5650" max="5650" width="2.5703125" style="836" customWidth="1"/>
    <col min="5651" max="5888" width="11.42578125" style="836"/>
    <col min="5889" max="5889" width="2.140625" style="836" customWidth="1"/>
    <col min="5890" max="5890" width="16.5703125" style="836" customWidth="1"/>
    <col min="5891" max="5891" width="4.85546875" style="836" customWidth="1"/>
    <col min="5892" max="5892" width="23" style="836" customWidth="1"/>
    <col min="5893" max="5893" width="15.140625" style="836" customWidth="1"/>
    <col min="5894" max="5894" width="11.42578125" style="836"/>
    <col min="5895" max="5895" width="2.85546875" style="836" customWidth="1"/>
    <col min="5896" max="5896" width="8.28515625" style="836" customWidth="1"/>
    <col min="5897" max="5897" width="9" style="836" customWidth="1"/>
    <col min="5898" max="5898" width="7" style="836" customWidth="1"/>
    <col min="5899" max="5899" width="7.7109375" style="836" customWidth="1"/>
    <col min="5900" max="5900" width="6.7109375" style="836" customWidth="1"/>
    <col min="5901" max="5901" width="13.5703125" style="836" customWidth="1"/>
    <col min="5902" max="5904" width="8.7109375" style="836" customWidth="1"/>
    <col min="5905" max="5905" width="17" style="836" customWidth="1"/>
    <col min="5906" max="5906" width="2.5703125" style="836" customWidth="1"/>
    <col min="5907" max="6144" width="11.42578125" style="836"/>
    <col min="6145" max="6145" width="2.140625" style="836" customWidth="1"/>
    <col min="6146" max="6146" width="16.5703125" style="836" customWidth="1"/>
    <col min="6147" max="6147" width="4.85546875" style="836" customWidth="1"/>
    <col min="6148" max="6148" width="23" style="836" customWidth="1"/>
    <col min="6149" max="6149" width="15.140625" style="836" customWidth="1"/>
    <col min="6150" max="6150" width="11.42578125" style="836"/>
    <col min="6151" max="6151" width="2.85546875" style="836" customWidth="1"/>
    <col min="6152" max="6152" width="8.28515625" style="836" customWidth="1"/>
    <col min="6153" max="6153" width="9" style="836" customWidth="1"/>
    <col min="6154" max="6154" width="7" style="836" customWidth="1"/>
    <col min="6155" max="6155" width="7.7109375" style="836" customWidth="1"/>
    <col min="6156" max="6156" width="6.7109375" style="836" customWidth="1"/>
    <col min="6157" max="6157" width="13.5703125" style="836" customWidth="1"/>
    <col min="6158" max="6160" width="8.7109375" style="836" customWidth="1"/>
    <col min="6161" max="6161" width="17" style="836" customWidth="1"/>
    <col min="6162" max="6162" width="2.5703125" style="836" customWidth="1"/>
    <col min="6163" max="6400" width="11.42578125" style="836"/>
    <col min="6401" max="6401" width="2.140625" style="836" customWidth="1"/>
    <col min="6402" max="6402" width="16.5703125" style="836" customWidth="1"/>
    <col min="6403" max="6403" width="4.85546875" style="836" customWidth="1"/>
    <col min="6404" max="6404" width="23" style="836" customWidth="1"/>
    <col min="6405" max="6405" width="15.140625" style="836" customWidth="1"/>
    <col min="6406" max="6406" width="11.42578125" style="836"/>
    <col min="6407" max="6407" width="2.85546875" style="836" customWidth="1"/>
    <col min="6408" max="6408" width="8.28515625" style="836" customWidth="1"/>
    <col min="6409" max="6409" width="9" style="836" customWidth="1"/>
    <col min="6410" max="6410" width="7" style="836" customWidth="1"/>
    <col min="6411" max="6411" width="7.7109375" style="836" customWidth="1"/>
    <col min="6412" max="6412" width="6.7109375" style="836" customWidth="1"/>
    <col min="6413" max="6413" width="13.5703125" style="836" customWidth="1"/>
    <col min="6414" max="6416" width="8.7109375" style="836" customWidth="1"/>
    <col min="6417" max="6417" width="17" style="836" customWidth="1"/>
    <col min="6418" max="6418" width="2.5703125" style="836" customWidth="1"/>
    <col min="6419" max="6656" width="11.42578125" style="836"/>
    <col min="6657" max="6657" width="2.140625" style="836" customWidth="1"/>
    <col min="6658" max="6658" width="16.5703125" style="836" customWidth="1"/>
    <col min="6659" max="6659" width="4.85546875" style="836" customWidth="1"/>
    <col min="6660" max="6660" width="23" style="836" customWidth="1"/>
    <col min="6661" max="6661" width="15.140625" style="836" customWidth="1"/>
    <col min="6662" max="6662" width="11.42578125" style="836"/>
    <col min="6663" max="6663" width="2.85546875" style="836" customWidth="1"/>
    <col min="6664" max="6664" width="8.28515625" style="836" customWidth="1"/>
    <col min="6665" max="6665" width="9" style="836" customWidth="1"/>
    <col min="6666" max="6666" width="7" style="836" customWidth="1"/>
    <col min="6667" max="6667" width="7.7109375" style="836" customWidth="1"/>
    <col min="6668" max="6668" width="6.7109375" style="836" customWidth="1"/>
    <col min="6669" max="6669" width="13.5703125" style="836" customWidth="1"/>
    <col min="6670" max="6672" width="8.7109375" style="836" customWidth="1"/>
    <col min="6673" max="6673" width="17" style="836" customWidth="1"/>
    <col min="6674" max="6674" width="2.5703125" style="836" customWidth="1"/>
    <col min="6675" max="6912" width="11.42578125" style="836"/>
    <col min="6913" max="6913" width="2.140625" style="836" customWidth="1"/>
    <col min="6914" max="6914" width="16.5703125" style="836" customWidth="1"/>
    <col min="6915" max="6915" width="4.85546875" style="836" customWidth="1"/>
    <col min="6916" max="6916" width="23" style="836" customWidth="1"/>
    <col min="6917" max="6917" width="15.140625" style="836" customWidth="1"/>
    <col min="6918" max="6918" width="11.42578125" style="836"/>
    <col min="6919" max="6919" width="2.85546875" style="836" customWidth="1"/>
    <col min="6920" max="6920" width="8.28515625" style="836" customWidth="1"/>
    <col min="6921" max="6921" width="9" style="836" customWidth="1"/>
    <col min="6922" max="6922" width="7" style="836" customWidth="1"/>
    <col min="6923" max="6923" width="7.7109375" style="836" customWidth="1"/>
    <col min="6924" max="6924" width="6.7109375" style="836" customWidth="1"/>
    <col min="6925" max="6925" width="13.5703125" style="836" customWidth="1"/>
    <col min="6926" max="6928" width="8.7109375" style="836" customWidth="1"/>
    <col min="6929" max="6929" width="17" style="836" customWidth="1"/>
    <col min="6930" max="6930" width="2.5703125" style="836" customWidth="1"/>
    <col min="6931" max="7168" width="11.42578125" style="836"/>
    <col min="7169" max="7169" width="2.140625" style="836" customWidth="1"/>
    <col min="7170" max="7170" width="16.5703125" style="836" customWidth="1"/>
    <col min="7171" max="7171" width="4.85546875" style="836" customWidth="1"/>
    <col min="7172" max="7172" width="23" style="836" customWidth="1"/>
    <col min="7173" max="7173" width="15.140625" style="836" customWidth="1"/>
    <col min="7174" max="7174" width="11.42578125" style="836"/>
    <col min="7175" max="7175" width="2.85546875" style="836" customWidth="1"/>
    <col min="7176" max="7176" width="8.28515625" style="836" customWidth="1"/>
    <col min="7177" max="7177" width="9" style="836" customWidth="1"/>
    <col min="7178" max="7178" width="7" style="836" customWidth="1"/>
    <col min="7179" max="7179" width="7.7109375" style="836" customWidth="1"/>
    <col min="7180" max="7180" width="6.7109375" style="836" customWidth="1"/>
    <col min="7181" max="7181" width="13.5703125" style="836" customWidth="1"/>
    <col min="7182" max="7184" width="8.7109375" style="836" customWidth="1"/>
    <col min="7185" max="7185" width="17" style="836" customWidth="1"/>
    <col min="7186" max="7186" width="2.5703125" style="836" customWidth="1"/>
    <col min="7187" max="7424" width="11.42578125" style="836"/>
    <col min="7425" max="7425" width="2.140625" style="836" customWidth="1"/>
    <col min="7426" max="7426" width="16.5703125" style="836" customWidth="1"/>
    <col min="7427" max="7427" width="4.85546875" style="836" customWidth="1"/>
    <col min="7428" max="7428" width="23" style="836" customWidth="1"/>
    <col min="7429" max="7429" width="15.140625" style="836" customWidth="1"/>
    <col min="7430" max="7430" width="11.42578125" style="836"/>
    <col min="7431" max="7431" width="2.85546875" style="836" customWidth="1"/>
    <col min="7432" max="7432" width="8.28515625" style="836" customWidth="1"/>
    <col min="7433" max="7433" width="9" style="836" customWidth="1"/>
    <col min="7434" max="7434" width="7" style="836" customWidth="1"/>
    <col min="7435" max="7435" width="7.7109375" style="836" customWidth="1"/>
    <col min="7436" max="7436" width="6.7109375" style="836" customWidth="1"/>
    <col min="7437" max="7437" width="13.5703125" style="836" customWidth="1"/>
    <col min="7438" max="7440" width="8.7109375" style="836" customWidth="1"/>
    <col min="7441" max="7441" width="17" style="836" customWidth="1"/>
    <col min="7442" max="7442" width="2.5703125" style="836" customWidth="1"/>
    <col min="7443" max="7680" width="11.42578125" style="836"/>
    <col min="7681" max="7681" width="2.140625" style="836" customWidth="1"/>
    <col min="7682" max="7682" width="16.5703125" style="836" customWidth="1"/>
    <col min="7683" max="7683" width="4.85546875" style="836" customWidth="1"/>
    <col min="7684" max="7684" width="23" style="836" customWidth="1"/>
    <col min="7685" max="7685" width="15.140625" style="836" customWidth="1"/>
    <col min="7686" max="7686" width="11.42578125" style="836"/>
    <col min="7687" max="7687" width="2.85546875" style="836" customWidth="1"/>
    <col min="7688" max="7688" width="8.28515625" style="836" customWidth="1"/>
    <col min="7689" max="7689" width="9" style="836" customWidth="1"/>
    <col min="7690" max="7690" width="7" style="836" customWidth="1"/>
    <col min="7691" max="7691" width="7.7109375" style="836" customWidth="1"/>
    <col min="7692" max="7692" width="6.7109375" style="836" customWidth="1"/>
    <col min="7693" max="7693" width="13.5703125" style="836" customWidth="1"/>
    <col min="7694" max="7696" width="8.7109375" style="836" customWidth="1"/>
    <col min="7697" max="7697" width="17" style="836" customWidth="1"/>
    <col min="7698" max="7698" width="2.5703125" style="836" customWidth="1"/>
    <col min="7699" max="7936" width="11.42578125" style="836"/>
    <col min="7937" max="7937" width="2.140625" style="836" customWidth="1"/>
    <col min="7938" max="7938" width="16.5703125" style="836" customWidth="1"/>
    <col min="7939" max="7939" width="4.85546875" style="836" customWidth="1"/>
    <col min="7940" max="7940" width="23" style="836" customWidth="1"/>
    <col min="7941" max="7941" width="15.140625" style="836" customWidth="1"/>
    <col min="7942" max="7942" width="11.42578125" style="836"/>
    <col min="7943" max="7943" width="2.85546875" style="836" customWidth="1"/>
    <col min="7944" max="7944" width="8.28515625" style="836" customWidth="1"/>
    <col min="7945" max="7945" width="9" style="836" customWidth="1"/>
    <col min="7946" max="7946" width="7" style="836" customWidth="1"/>
    <col min="7947" max="7947" width="7.7109375" style="836" customWidth="1"/>
    <col min="7948" max="7948" width="6.7109375" style="836" customWidth="1"/>
    <col min="7949" max="7949" width="13.5703125" style="836" customWidth="1"/>
    <col min="7950" max="7952" width="8.7109375" style="836" customWidth="1"/>
    <col min="7953" max="7953" width="17" style="836" customWidth="1"/>
    <col min="7954" max="7954" width="2.5703125" style="836" customWidth="1"/>
    <col min="7955" max="8192" width="11.42578125" style="836"/>
    <col min="8193" max="8193" width="2.140625" style="836" customWidth="1"/>
    <col min="8194" max="8194" width="16.5703125" style="836" customWidth="1"/>
    <col min="8195" max="8195" width="4.85546875" style="836" customWidth="1"/>
    <col min="8196" max="8196" width="23" style="836" customWidth="1"/>
    <col min="8197" max="8197" width="15.140625" style="836" customWidth="1"/>
    <col min="8198" max="8198" width="11.42578125" style="836"/>
    <col min="8199" max="8199" width="2.85546875" style="836" customWidth="1"/>
    <col min="8200" max="8200" width="8.28515625" style="836" customWidth="1"/>
    <col min="8201" max="8201" width="9" style="836" customWidth="1"/>
    <col min="8202" max="8202" width="7" style="836" customWidth="1"/>
    <col min="8203" max="8203" width="7.7109375" style="836" customWidth="1"/>
    <col min="8204" max="8204" width="6.7109375" style="836" customWidth="1"/>
    <col min="8205" max="8205" width="13.5703125" style="836" customWidth="1"/>
    <col min="8206" max="8208" width="8.7109375" style="836" customWidth="1"/>
    <col min="8209" max="8209" width="17" style="836" customWidth="1"/>
    <col min="8210" max="8210" width="2.5703125" style="836" customWidth="1"/>
    <col min="8211" max="8448" width="11.42578125" style="836"/>
    <col min="8449" max="8449" width="2.140625" style="836" customWidth="1"/>
    <col min="8450" max="8450" width="16.5703125" style="836" customWidth="1"/>
    <col min="8451" max="8451" width="4.85546875" style="836" customWidth="1"/>
    <col min="8452" max="8452" width="23" style="836" customWidth="1"/>
    <col min="8453" max="8453" width="15.140625" style="836" customWidth="1"/>
    <col min="8454" max="8454" width="11.42578125" style="836"/>
    <col min="8455" max="8455" width="2.85546875" style="836" customWidth="1"/>
    <col min="8456" max="8456" width="8.28515625" style="836" customWidth="1"/>
    <col min="8457" max="8457" width="9" style="836" customWidth="1"/>
    <col min="8458" max="8458" width="7" style="836" customWidth="1"/>
    <col min="8459" max="8459" width="7.7109375" style="836" customWidth="1"/>
    <col min="8460" max="8460" width="6.7109375" style="836" customWidth="1"/>
    <col min="8461" max="8461" width="13.5703125" style="836" customWidth="1"/>
    <col min="8462" max="8464" width="8.7109375" style="836" customWidth="1"/>
    <col min="8465" max="8465" width="17" style="836" customWidth="1"/>
    <col min="8466" max="8466" width="2.5703125" style="836" customWidth="1"/>
    <col min="8467" max="8704" width="11.42578125" style="836"/>
    <col min="8705" max="8705" width="2.140625" style="836" customWidth="1"/>
    <col min="8706" max="8706" width="16.5703125" style="836" customWidth="1"/>
    <col min="8707" max="8707" width="4.85546875" style="836" customWidth="1"/>
    <col min="8708" max="8708" width="23" style="836" customWidth="1"/>
    <col min="8709" max="8709" width="15.140625" style="836" customWidth="1"/>
    <col min="8710" max="8710" width="11.42578125" style="836"/>
    <col min="8711" max="8711" width="2.85546875" style="836" customWidth="1"/>
    <col min="8712" max="8712" width="8.28515625" style="836" customWidth="1"/>
    <col min="8713" max="8713" width="9" style="836" customWidth="1"/>
    <col min="8714" max="8714" width="7" style="836" customWidth="1"/>
    <col min="8715" max="8715" width="7.7109375" style="836" customWidth="1"/>
    <col min="8716" max="8716" width="6.7109375" style="836" customWidth="1"/>
    <col min="8717" max="8717" width="13.5703125" style="836" customWidth="1"/>
    <col min="8718" max="8720" width="8.7109375" style="836" customWidth="1"/>
    <col min="8721" max="8721" width="17" style="836" customWidth="1"/>
    <col min="8722" max="8722" width="2.5703125" style="836" customWidth="1"/>
    <col min="8723" max="8960" width="11.42578125" style="836"/>
    <col min="8961" max="8961" width="2.140625" style="836" customWidth="1"/>
    <col min="8962" max="8962" width="16.5703125" style="836" customWidth="1"/>
    <col min="8963" max="8963" width="4.85546875" style="836" customWidth="1"/>
    <col min="8964" max="8964" width="23" style="836" customWidth="1"/>
    <col min="8965" max="8965" width="15.140625" style="836" customWidth="1"/>
    <col min="8966" max="8966" width="11.42578125" style="836"/>
    <col min="8967" max="8967" width="2.85546875" style="836" customWidth="1"/>
    <col min="8968" max="8968" width="8.28515625" style="836" customWidth="1"/>
    <col min="8969" max="8969" width="9" style="836" customWidth="1"/>
    <col min="8970" max="8970" width="7" style="836" customWidth="1"/>
    <col min="8971" max="8971" width="7.7109375" style="836" customWidth="1"/>
    <col min="8972" max="8972" width="6.7109375" style="836" customWidth="1"/>
    <col min="8973" max="8973" width="13.5703125" style="836" customWidth="1"/>
    <col min="8974" max="8976" width="8.7109375" style="836" customWidth="1"/>
    <col min="8977" max="8977" width="17" style="836" customWidth="1"/>
    <col min="8978" max="8978" width="2.5703125" style="836" customWidth="1"/>
    <col min="8979" max="9216" width="11.42578125" style="836"/>
    <col min="9217" max="9217" width="2.140625" style="836" customWidth="1"/>
    <col min="9218" max="9218" width="16.5703125" style="836" customWidth="1"/>
    <col min="9219" max="9219" width="4.85546875" style="836" customWidth="1"/>
    <col min="9220" max="9220" width="23" style="836" customWidth="1"/>
    <col min="9221" max="9221" width="15.140625" style="836" customWidth="1"/>
    <col min="9222" max="9222" width="11.42578125" style="836"/>
    <col min="9223" max="9223" width="2.85546875" style="836" customWidth="1"/>
    <col min="9224" max="9224" width="8.28515625" style="836" customWidth="1"/>
    <col min="9225" max="9225" width="9" style="836" customWidth="1"/>
    <col min="9226" max="9226" width="7" style="836" customWidth="1"/>
    <col min="9227" max="9227" width="7.7109375" style="836" customWidth="1"/>
    <col min="9228" max="9228" width="6.7109375" style="836" customWidth="1"/>
    <col min="9229" max="9229" width="13.5703125" style="836" customWidth="1"/>
    <col min="9230" max="9232" width="8.7109375" style="836" customWidth="1"/>
    <col min="9233" max="9233" width="17" style="836" customWidth="1"/>
    <col min="9234" max="9234" width="2.5703125" style="836" customWidth="1"/>
    <col min="9235" max="9472" width="11.42578125" style="836"/>
    <col min="9473" max="9473" width="2.140625" style="836" customWidth="1"/>
    <col min="9474" max="9474" width="16.5703125" style="836" customWidth="1"/>
    <col min="9475" max="9475" width="4.85546875" style="836" customWidth="1"/>
    <col min="9476" max="9476" width="23" style="836" customWidth="1"/>
    <col min="9477" max="9477" width="15.140625" style="836" customWidth="1"/>
    <col min="9478" max="9478" width="11.42578125" style="836"/>
    <col min="9479" max="9479" width="2.85546875" style="836" customWidth="1"/>
    <col min="9480" max="9480" width="8.28515625" style="836" customWidth="1"/>
    <col min="9481" max="9481" width="9" style="836" customWidth="1"/>
    <col min="9482" max="9482" width="7" style="836" customWidth="1"/>
    <col min="9483" max="9483" width="7.7109375" style="836" customWidth="1"/>
    <col min="9484" max="9484" width="6.7109375" style="836" customWidth="1"/>
    <col min="9485" max="9485" width="13.5703125" style="836" customWidth="1"/>
    <col min="9486" max="9488" width="8.7109375" style="836" customWidth="1"/>
    <col min="9489" max="9489" width="17" style="836" customWidth="1"/>
    <col min="9490" max="9490" width="2.5703125" style="836" customWidth="1"/>
    <col min="9491" max="9728" width="11.42578125" style="836"/>
    <col min="9729" max="9729" width="2.140625" style="836" customWidth="1"/>
    <col min="9730" max="9730" width="16.5703125" style="836" customWidth="1"/>
    <col min="9731" max="9731" width="4.85546875" style="836" customWidth="1"/>
    <col min="9732" max="9732" width="23" style="836" customWidth="1"/>
    <col min="9733" max="9733" width="15.140625" style="836" customWidth="1"/>
    <col min="9734" max="9734" width="11.42578125" style="836"/>
    <col min="9735" max="9735" width="2.85546875" style="836" customWidth="1"/>
    <col min="9736" max="9736" width="8.28515625" style="836" customWidth="1"/>
    <col min="9737" max="9737" width="9" style="836" customWidth="1"/>
    <col min="9738" max="9738" width="7" style="836" customWidth="1"/>
    <col min="9739" max="9739" width="7.7109375" style="836" customWidth="1"/>
    <col min="9740" max="9740" width="6.7109375" style="836" customWidth="1"/>
    <col min="9741" max="9741" width="13.5703125" style="836" customWidth="1"/>
    <col min="9742" max="9744" width="8.7109375" style="836" customWidth="1"/>
    <col min="9745" max="9745" width="17" style="836" customWidth="1"/>
    <col min="9746" max="9746" width="2.5703125" style="836" customWidth="1"/>
    <col min="9747" max="9984" width="11.42578125" style="836"/>
    <col min="9985" max="9985" width="2.140625" style="836" customWidth="1"/>
    <col min="9986" max="9986" width="16.5703125" style="836" customWidth="1"/>
    <col min="9987" max="9987" width="4.85546875" style="836" customWidth="1"/>
    <col min="9988" max="9988" width="23" style="836" customWidth="1"/>
    <col min="9989" max="9989" width="15.140625" style="836" customWidth="1"/>
    <col min="9990" max="9990" width="11.42578125" style="836"/>
    <col min="9991" max="9991" width="2.85546875" style="836" customWidth="1"/>
    <col min="9992" max="9992" width="8.28515625" style="836" customWidth="1"/>
    <col min="9993" max="9993" width="9" style="836" customWidth="1"/>
    <col min="9994" max="9994" width="7" style="836" customWidth="1"/>
    <col min="9995" max="9995" width="7.7109375" style="836" customWidth="1"/>
    <col min="9996" max="9996" width="6.7109375" style="836" customWidth="1"/>
    <col min="9997" max="9997" width="13.5703125" style="836" customWidth="1"/>
    <col min="9998" max="10000" width="8.7109375" style="836" customWidth="1"/>
    <col min="10001" max="10001" width="17" style="836" customWidth="1"/>
    <col min="10002" max="10002" width="2.5703125" style="836" customWidth="1"/>
    <col min="10003" max="10240" width="11.42578125" style="836"/>
    <col min="10241" max="10241" width="2.140625" style="836" customWidth="1"/>
    <col min="10242" max="10242" width="16.5703125" style="836" customWidth="1"/>
    <col min="10243" max="10243" width="4.85546875" style="836" customWidth="1"/>
    <col min="10244" max="10244" width="23" style="836" customWidth="1"/>
    <col min="10245" max="10245" width="15.140625" style="836" customWidth="1"/>
    <col min="10246" max="10246" width="11.42578125" style="836"/>
    <col min="10247" max="10247" width="2.85546875" style="836" customWidth="1"/>
    <col min="10248" max="10248" width="8.28515625" style="836" customWidth="1"/>
    <col min="10249" max="10249" width="9" style="836" customWidth="1"/>
    <col min="10250" max="10250" width="7" style="836" customWidth="1"/>
    <col min="10251" max="10251" width="7.7109375" style="836" customWidth="1"/>
    <col min="10252" max="10252" width="6.7109375" style="836" customWidth="1"/>
    <col min="10253" max="10253" width="13.5703125" style="836" customWidth="1"/>
    <col min="10254" max="10256" width="8.7109375" style="836" customWidth="1"/>
    <col min="10257" max="10257" width="17" style="836" customWidth="1"/>
    <col min="10258" max="10258" width="2.5703125" style="836" customWidth="1"/>
    <col min="10259" max="10496" width="11.42578125" style="836"/>
    <col min="10497" max="10497" width="2.140625" style="836" customWidth="1"/>
    <col min="10498" max="10498" width="16.5703125" style="836" customWidth="1"/>
    <col min="10499" max="10499" width="4.85546875" style="836" customWidth="1"/>
    <col min="10500" max="10500" width="23" style="836" customWidth="1"/>
    <col min="10501" max="10501" width="15.140625" style="836" customWidth="1"/>
    <col min="10502" max="10502" width="11.42578125" style="836"/>
    <col min="10503" max="10503" width="2.85546875" style="836" customWidth="1"/>
    <col min="10504" max="10504" width="8.28515625" style="836" customWidth="1"/>
    <col min="10505" max="10505" width="9" style="836" customWidth="1"/>
    <col min="10506" max="10506" width="7" style="836" customWidth="1"/>
    <col min="10507" max="10507" width="7.7109375" style="836" customWidth="1"/>
    <col min="10508" max="10508" width="6.7109375" style="836" customWidth="1"/>
    <col min="10509" max="10509" width="13.5703125" style="836" customWidth="1"/>
    <col min="10510" max="10512" width="8.7109375" style="836" customWidth="1"/>
    <col min="10513" max="10513" width="17" style="836" customWidth="1"/>
    <col min="10514" max="10514" width="2.5703125" style="836" customWidth="1"/>
    <col min="10515" max="10752" width="11.42578125" style="836"/>
    <col min="10753" max="10753" width="2.140625" style="836" customWidth="1"/>
    <col min="10754" max="10754" width="16.5703125" style="836" customWidth="1"/>
    <col min="10755" max="10755" width="4.85546875" style="836" customWidth="1"/>
    <col min="10756" max="10756" width="23" style="836" customWidth="1"/>
    <col min="10757" max="10757" width="15.140625" style="836" customWidth="1"/>
    <col min="10758" max="10758" width="11.42578125" style="836"/>
    <col min="10759" max="10759" width="2.85546875" style="836" customWidth="1"/>
    <col min="10760" max="10760" width="8.28515625" style="836" customWidth="1"/>
    <col min="10761" max="10761" width="9" style="836" customWidth="1"/>
    <col min="10762" max="10762" width="7" style="836" customWidth="1"/>
    <col min="10763" max="10763" width="7.7109375" style="836" customWidth="1"/>
    <col min="10764" max="10764" width="6.7109375" style="836" customWidth="1"/>
    <col min="10765" max="10765" width="13.5703125" style="836" customWidth="1"/>
    <col min="10766" max="10768" width="8.7109375" style="836" customWidth="1"/>
    <col min="10769" max="10769" width="17" style="836" customWidth="1"/>
    <col min="10770" max="10770" width="2.5703125" style="836" customWidth="1"/>
    <col min="10771" max="11008" width="11.42578125" style="836"/>
    <col min="11009" max="11009" width="2.140625" style="836" customWidth="1"/>
    <col min="11010" max="11010" width="16.5703125" style="836" customWidth="1"/>
    <col min="11011" max="11011" width="4.85546875" style="836" customWidth="1"/>
    <col min="11012" max="11012" width="23" style="836" customWidth="1"/>
    <col min="11013" max="11013" width="15.140625" style="836" customWidth="1"/>
    <col min="11014" max="11014" width="11.42578125" style="836"/>
    <col min="11015" max="11015" width="2.85546875" style="836" customWidth="1"/>
    <col min="11016" max="11016" width="8.28515625" style="836" customWidth="1"/>
    <col min="11017" max="11017" width="9" style="836" customWidth="1"/>
    <col min="11018" max="11018" width="7" style="836" customWidth="1"/>
    <col min="11019" max="11019" width="7.7109375" style="836" customWidth="1"/>
    <col min="11020" max="11020" width="6.7109375" style="836" customWidth="1"/>
    <col min="11021" max="11021" width="13.5703125" style="836" customWidth="1"/>
    <col min="11022" max="11024" width="8.7109375" style="836" customWidth="1"/>
    <col min="11025" max="11025" width="17" style="836" customWidth="1"/>
    <col min="11026" max="11026" width="2.5703125" style="836" customWidth="1"/>
    <col min="11027" max="11264" width="11.42578125" style="836"/>
    <col min="11265" max="11265" width="2.140625" style="836" customWidth="1"/>
    <col min="11266" max="11266" width="16.5703125" style="836" customWidth="1"/>
    <col min="11267" max="11267" width="4.85546875" style="836" customWidth="1"/>
    <col min="11268" max="11268" width="23" style="836" customWidth="1"/>
    <col min="11269" max="11269" width="15.140625" style="836" customWidth="1"/>
    <col min="11270" max="11270" width="11.42578125" style="836"/>
    <col min="11271" max="11271" width="2.85546875" style="836" customWidth="1"/>
    <col min="11272" max="11272" width="8.28515625" style="836" customWidth="1"/>
    <col min="11273" max="11273" width="9" style="836" customWidth="1"/>
    <col min="11274" max="11274" width="7" style="836" customWidth="1"/>
    <col min="11275" max="11275" width="7.7109375" style="836" customWidth="1"/>
    <col min="11276" max="11276" width="6.7109375" style="836" customWidth="1"/>
    <col min="11277" max="11277" width="13.5703125" style="836" customWidth="1"/>
    <col min="11278" max="11280" width="8.7109375" style="836" customWidth="1"/>
    <col min="11281" max="11281" width="17" style="836" customWidth="1"/>
    <col min="11282" max="11282" width="2.5703125" style="836" customWidth="1"/>
    <col min="11283" max="11520" width="11.42578125" style="836"/>
    <col min="11521" max="11521" width="2.140625" style="836" customWidth="1"/>
    <col min="11522" max="11522" width="16.5703125" style="836" customWidth="1"/>
    <col min="11523" max="11523" width="4.85546875" style="836" customWidth="1"/>
    <col min="11524" max="11524" width="23" style="836" customWidth="1"/>
    <col min="11525" max="11525" width="15.140625" style="836" customWidth="1"/>
    <col min="11526" max="11526" width="11.42578125" style="836"/>
    <col min="11527" max="11527" width="2.85546875" style="836" customWidth="1"/>
    <col min="11528" max="11528" width="8.28515625" style="836" customWidth="1"/>
    <col min="11529" max="11529" width="9" style="836" customWidth="1"/>
    <col min="11530" max="11530" width="7" style="836" customWidth="1"/>
    <col min="11531" max="11531" width="7.7109375" style="836" customWidth="1"/>
    <col min="11532" max="11532" width="6.7109375" style="836" customWidth="1"/>
    <col min="11533" max="11533" width="13.5703125" style="836" customWidth="1"/>
    <col min="11534" max="11536" width="8.7109375" style="836" customWidth="1"/>
    <col min="11537" max="11537" width="17" style="836" customWidth="1"/>
    <col min="11538" max="11538" width="2.5703125" style="836" customWidth="1"/>
    <col min="11539" max="11776" width="11.42578125" style="836"/>
    <col min="11777" max="11777" width="2.140625" style="836" customWidth="1"/>
    <col min="11778" max="11778" width="16.5703125" style="836" customWidth="1"/>
    <col min="11779" max="11779" width="4.85546875" style="836" customWidth="1"/>
    <col min="11780" max="11780" width="23" style="836" customWidth="1"/>
    <col min="11781" max="11781" width="15.140625" style="836" customWidth="1"/>
    <col min="11782" max="11782" width="11.42578125" style="836"/>
    <col min="11783" max="11783" width="2.85546875" style="836" customWidth="1"/>
    <col min="11784" max="11784" width="8.28515625" style="836" customWidth="1"/>
    <col min="11785" max="11785" width="9" style="836" customWidth="1"/>
    <col min="11786" max="11786" width="7" style="836" customWidth="1"/>
    <col min="11787" max="11787" width="7.7109375" style="836" customWidth="1"/>
    <col min="11788" max="11788" width="6.7109375" style="836" customWidth="1"/>
    <col min="11789" max="11789" width="13.5703125" style="836" customWidth="1"/>
    <col min="11790" max="11792" width="8.7109375" style="836" customWidth="1"/>
    <col min="11793" max="11793" width="17" style="836" customWidth="1"/>
    <col min="11794" max="11794" width="2.5703125" style="836" customWidth="1"/>
    <col min="11795" max="12032" width="11.42578125" style="836"/>
    <col min="12033" max="12033" width="2.140625" style="836" customWidth="1"/>
    <col min="12034" max="12034" width="16.5703125" style="836" customWidth="1"/>
    <col min="12035" max="12035" width="4.85546875" style="836" customWidth="1"/>
    <col min="12036" max="12036" width="23" style="836" customWidth="1"/>
    <col min="12037" max="12037" width="15.140625" style="836" customWidth="1"/>
    <col min="12038" max="12038" width="11.42578125" style="836"/>
    <col min="12039" max="12039" width="2.85546875" style="836" customWidth="1"/>
    <col min="12040" max="12040" width="8.28515625" style="836" customWidth="1"/>
    <col min="12041" max="12041" width="9" style="836" customWidth="1"/>
    <col min="12042" max="12042" width="7" style="836" customWidth="1"/>
    <col min="12043" max="12043" width="7.7109375" style="836" customWidth="1"/>
    <col min="12044" max="12044" width="6.7109375" style="836" customWidth="1"/>
    <col min="12045" max="12045" width="13.5703125" style="836" customWidth="1"/>
    <col min="12046" max="12048" width="8.7109375" style="836" customWidth="1"/>
    <col min="12049" max="12049" width="17" style="836" customWidth="1"/>
    <col min="12050" max="12050" width="2.5703125" style="836" customWidth="1"/>
    <col min="12051" max="12288" width="11.42578125" style="836"/>
    <col min="12289" max="12289" width="2.140625" style="836" customWidth="1"/>
    <col min="12290" max="12290" width="16.5703125" style="836" customWidth="1"/>
    <col min="12291" max="12291" width="4.85546875" style="836" customWidth="1"/>
    <col min="12292" max="12292" width="23" style="836" customWidth="1"/>
    <col min="12293" max="12293" width="15.140625" style="836" customWidth="1"/>
    <col min="12294" max="12294" width="11.42578125" style="836"/>
    <col min="12295" max="12295" width="2.85546875" style="836" customWidth="1"/>
    <col min="12296" max="12296" width="8.28515625" style="836" customWidth="1"/>
    <col min="12297" max="12297" width="9" style="836" customWidth="1"/>
    <col min="12298" max="12298" width="7" style="836" customWidth="1"/>
    <col min="12299" max="12299" width="7.7109375" style="836" customWidth="1"/>
    <col min="12300" max="12300" width="6.7109375" style="836" customWidth="1"/>
    <col min="12301" max="12301" width="13.5703125" style="836" customWidth="1"/>
    <col min="12302" max="12304" width="8.7109375" style="836" customWidth="1"/>
    <col min="12305" max="12305" width="17" style="836" customWidth="1"/>
    <col min="12306" max="12306" width="2.5703125" style="836" customWidth="1"/>
    <col min="12307" max="12544" width="11.42578125" style="836"/>
    <col min="12545" max="12545" width="2.140625" style="836" customWidth="1"/>
    <col min="12546" max="12546" width="16.5703125" style="836" customWidth="1"/>
    <col min="12547" max="12547" width="4.85546875" style="836" customWidth="1"/>
    <col min="12548" max="12548" width="23" style="836" customWidth="1"/>
    <col min="12549" max="12549" width="15.140625" style="836" customWidth="1"/>
    <col min="12550" max="12550" width="11.42578125" style="836"/>
    <col min="12551" max="12551" width="2.85546875" style="836" customWidth="1"/>
    <col min="12552" max="12552" width="8.28515625" style="836" customWidth="1"/>
    <col min="12553" max="12553" width="9" style="836" customWidth="1"/>
    <col min="12554" max="12554" width="7" style="836" customWidth="1"/>
    <col min="12555" max="12555" width="7.7109375" style="836" customWidth="1"/>
    <col min="12556" max="12556" width="6.7109375" style="836" customWidth="1"/>
    <col min="12557" max="12557" width="13.5703125" style="836" customWidth="1"/>
    <col min="12558" max="12560" width="8.7109375" style="836" customWidth="1"/>
    <col min="12561" max="12561" width="17" style="836" customWidth="1"/>
    <col min="12562" max="12562" width="2.5703125" style="836" customWidth="1"/>
    <col min="12563" max="12800" width="11.42578125" style="836"/>
    <col min="12801" max="12801" width="2.140625" style="836" customWidth="1"/>
    <col min="12802" max="12802" width="16.5703125" style="836" customWidth="1"/>
    <col min="12803" max="12803" width="4.85546875" style="836" customWidth="1"/>
    <col min="12804" max="12804" width="23" style="836" customWidth="1"/>
    <col min="12805" max="12805" width="15.140625" style="836" customWidth="1"/>
    <col min="12806" max="12806" width="11.42578125" style="836"/>
    <col min="12807" max="12807" width="2.85546875" style="836" customWidth="1"/>
    <col min="12808" max="12808" width="8.28515625" style="836" customWidth="1"/>
    <col min="12809" max="12809" width="9" style="836" customWidth="1"/>
    <col min="12810" max="12810" width="7" style="836" customWidth="1"/>
    <col min="12811" max="12811" width="7.7109375" style="836" customWidth="1"/>
    <col min="12812" max="12812" width="6.7109375" style="836" customWidth="1"/>
    <col min="12813" max="12813" width="13.5703125" style="836" customWidth="1"/>
    <col min="12814" max="12816" width="8.7109375" style="836" customWidth="1"/>
    <col min="12817" max="12817" width="17" style="836" customWidth="1"/>
    <col min="12818" max="12818" width="2.5703125" style="836" customWidth="1"/>
    <col min="12819" max="13056" width="11.42578125" style="836"/>
    <col min="13057" max="13057" width="2.140625" style="836" customWidth="1"/>
    <col min="13058" max="13058" width="16.5703125" style="836" customWidth="1"/>
    <col min="13059" max="13059" width="4.85546875" style="836" customWidth="1"/>
    <col min="13060" max="13060" width="23" style="836" customWidth="1"/>
    <col min="13061" max="13061" width="15.140625" style="836" customWidth="1"/>
    <col min="13062" max="13062" width="11.42578125" style="836"/>
    <col min="13063" max="13063" width="2.85546875" style="836" customWidth="1"/>
    <col min="13064" max="13064" width="8.28515625" style="836" customWidth="1"/>
    <col min="13065" max="13065" width="9" style="836" customWidth="1"/>
    <col min="13066" max="13066" width="7" style="836" customWidth="1"/>
    <col min="13067" max="13067" width="7.7109375" style="836" customWidth="1"/>
    <col min="13068" max="13068" width="6.7109375" style="836" customWidth="1"/>
    <col min="13069" max="13069" width="13.5703125" style="836" customWidth="1"/>
    <col min="13070" max="13072" width="8.7109375" style="836" customWidth="1"/>
    <col min="13073" max="13073" width="17" style="836" customWidth="1"/>
    <col min="13074" max="13074" width="2.5703125" style="836" customWidth="1"/>
    <col min="13075" max="13312" width="11.42578125" style="836"/>
    <col min="13313" max="13313" width="2.140625" style="836" customWidth="1"/>
    <col min="13314" max="13314" width="16.5703125" style="836" customWidth="1"/>
    <col min="13315" max="13315" width="4.85546875" style="836" customWidth="1"/>
    <col min="13316" max="13316" width="23" style="836" customWidth="1"/>
    <col min="13317" max="13317" width="15.140625" style="836" customWidth="1"/>
    <col min="13318" max="13318" width="11.42578125" style="836"/>
    <col min="13319" max="13319" width="2.85546875" style="836" customWidth="1"/>
    <col min="13320" max="13320" width="8.28515625" style="836" customWidth="1"/>
    <col min="13321" max="13321" width="9" style="836" customWidth="1"/>
    <col min="13322" max="13322" width="7" style="836" customWidth="1"/>
    <col min="13323" max="13323" width="7.7109375" style="836" customWidth="1"/>
    <col min="13324" max="13324" width="6.7109375" style="836" customWidth="1"/>
    <col min="13325" max="13325" width="13.5703125" style="836" customWidth="1"/>
    <col min="13326" max="13328" width="8.7109375" style="836" customWidth="1"/>
    <col min="13329" max="13329" width="17" style="836" customWidth="1"/>
    <col min="13330" max="13330" width="2.5703125" style="836" customWidth="1"/>
    <col min="13331" max="13568" width="11.42578125" style="836"/>
    <col min="13569" max="13569" width="2.140625" style="836" customWidth="1"/>
    <col min="13570" max="13570" width="16.5703125" style="836" customWidth="1"/>
    <col min="13571" max="13571" width="4.85546875" style="836" customWidth="1"/>
    <col min="13572" max="13572" width="23" style="836" customWidth="1"/>
    <col min="13573" max="13573" width="15.140625" style="836" customWidth="1"/>
    <col min="13574" max="13574" width="11.42578125" style="836"/>
    <col min="13575" max="13575" width="2.85546875" style="836" customWidth="1"/>
    <col min="13576" max="13576" width="8.28515625" style="836" customWidth="1"/>
    <col min="13577" max="13577" width="9" style="836" customWidth="1"/>
    <col min="13578" max="13578" width="7" style="836" customWidth="1"/>
    <col min="13579" max="13579" width="7.7109375" style="836" customWidth="1"/>
    <col min="13580" max="13580" width="6.7109375" style="836" customWidth="1"/>
    <col min="13581" max="13581" width="13.5703125" style="836" customWidth="1"/>
    <col min="13582" max="13584" width="8.7109375" style="836" customWidth="1"/>
    <col min="13585" max="13585" width="17" style="836" customWidth="1"/>
    <col min="13586" max="13586" width="2.5703125" style="836" customWidth="1"/>
    <col min="13587" max="13824" width="11.42578125" style="836"/>
    <col min="13825" max="13825" width="2.140625" style="836" customWidth="1"/>
    <col min="13826" max="13826" width="16.5703125" style="836" customWidth="1"/>
    <col min="13827" max="13827" width="4.85546875" style="836" customWidth="1"/>
    <col min="13828" max="13828" width="23" style="836" customWidth="1"/>
    <col min="13829" max="13829" width="15.140625" style="836" customWidth="1"/>
    <col min="13830" max="13830" width="11.42578125" style="836"/>
    <col min="13831" max="13831" width="2.85546875" style="836" customWidth="1"/>
    <col min="13832" max="13832" width="8.28515625" style="836" customWidth="1"/>
    <col min="13833" max="13833" width="9" style="836" customWidth="1"/>
    <col min="13834" max="13834" width="7" style="836" customWidth="1"/>
    <col min="13835" max="13835" width="7.7109375" style="836" customWidth="1"/>
    <col min="13836" max="13836" width="6.7109375" style="836" customWidth="1"/>
    <col min="13837" max="13837" width="13.5703125" style="836" customWidth="1"/>
    <col min="13838" max="13840" width="8.7109375" style="836" customWidth="1"/>
    <col min="13841" max="13841" width="17" style="836" customWidth="1"/>
    <col min="13842" max="13842" width="2.5703125" style="836" customWidth="1"/>
    <col min="13843" max="14080" width="11.42578125" style="836"/>
    <col min="14081" max="14081" width="2.140625" style="836" customWidth="1"/>
    <col min="14082" max="14082" width="16.5703125" style="836" customWidth="1"/>
    <col min="14083" max="14083" width="4.85546875" style="836" customWidth="1"/>
    <col min="14084" max="14084" width="23" style="836" customWidth="1"/>
    <col min="14085" max="14085" width="15.140625" style="836" customWidth="1"/>
    <col min="14086" max="14086" width="11.42578125" style="836"/>
    <col min="14087" max="14087" width="2.85546875" style="836" customWidth="1"/>
    <col min="14088" max="14088" width="8.28515625" style="836" customWidth="1"/>
    <col min="14089" max="14089" width="9" style="836" customWidth="1"/>
    <col min="14090" max="14090" width="7" style="836" customWidth="1"/>
    <col min="14091" max="14091" width="7.7109375" style="836" customWidth="1"/>
    <col min="14092" max="14092" width="6.7109375" style="836" customWidth="1"/>
    <col min="14093" max="14093" width="13.5703125" style="836" customWidth="1"/>
    <col min="14094" max="14096" width="8.7109375" style="836" customWidth="1"/>
    <col min="14097" max="14097" width="17" style="836" customWidth="1"/>
    <col min="14098" max="14098" width="2.5703125" style="836" customWidth="1"/>
    <col min="14099" max="14336" width="11.42578125" style="836"/>
    <col min="14337" max="14337" width="2.140625" style="836" customWidth="1"/>
    <col min="14338" max="14338" width="16.5703125" style="836" customWidth="1"/>
    <col min="14339" max="14339" width="4.85546875" style="836" customWidth="1"/>
    <col min="14340" max="14340" width="23" style="836" customWidth="1"/>
    <col min="14341" max="14341" width="15.140625" style="836" customWidth="1"/>
    <col min="14342" max="14342" width="11.42578125" style="836"/>
    <col min="14343" max="14343" width="2.85546875" style="836" customWidth="1"/>
    <col min="14344" max="14344" width="8.28515625" style="836" customWidth="1"/>
    <col min="14345" max="14345" width="9" style="836" customWidth="1"/>
    <col min="14346" max="14346" width="7" style="836" customWidth="1"/>
    <col min="14347" max="14347" width="7.7109375" style="836" customWidth="1"/>
    <col min="14348" max="14348" width="6.7109375" style="836" customWidth="1"/>
    <col min="14349" max="14349" width="13.5703125" style="836" customWidth="1"/>
    <col min="14350" max="14352" width="8.7109375" style="836" customWidth="1"/>
    <col min="14353" max="14353" width="17" style="836" customWidth="1"/>
    <col min="14354" max="14354" width="2.5703125" style="836" customWidth="1"/>
    <col min="14355" max="14592" width="11.42578125" style="836"/>
    <col min="14593" max="14593" width="2.140625" style="836" customWidth="1"/>
    <col min="14594" max="14594" width="16.5703125" style="836" customWidth="1"/>
    <col min="14595" max="14595" width="4.85546875" style="836" customWidth="1"/>
    <col min="14596" max="14596" width="23" style="836" customWidth="1"/>
    <col min="14597" max="14597" width="15.140625" style="836" customWidth="1"/>
    <col min="14598" max="14598" width="11.42578125" style="836"/>
    <col min="14599" max="14599" width="2.85546875" style="836" customWidth="1"/>
    <col min="14600" max="14600" width="8.28515625" style="836" customWidth="1"/>
    <col min="14601" max="14601" width="9" style="836" customWidth="1"/>
    <col min="14602" max="14602" width="7" style="836" customWidth="1"/>
    <col min="14603" max="14603" width="7.7109375" style="836" customWidth="1"/>
    <col min="14604" max="14604" width="6.7109375" style="836" customWidth="1"/>
    <col min="14605" max="14605" width="13.5703125" style="836" customWidth="1"/>
    <col min="14606" max="14608" width="8.7109375" style="836" customWidth="1"/>
    <col min="14609" max="14609" width="17" style="836" customWidth="1"/>
    <col min="14610" max="14610" width="2.5703125" style="836" customWidth="1"/>
    <col min="14611" max="14848" width="11.42578125" style="836"/>
    <col min="14849" max="14849" width="2.140625" style="836" customWidth="1"/>
    <col min="14850" max="14850" width="16.5703125" style="836" customWidth="1"/>
    <col min="14851" max="14851" width="4.85546875" style="836" customWidth="1"/>
    <col min="14852" max="14852" width="23" style="836" customWidth="1"/>
    <col min="14853" max="14853" width="15.140625" style="836" customWidth="1"/>
    <col min="14854" max="14854" width="11.42578125" style="836"/>
    <col min="14855" max="14855" width="2.85546875" style="836" customWidth="1"/>
    <col min="14856" max="14856" width="8.28515625" style="836" customWidth="1"/>
    <col min="14857" max="14857" width="9" style="836" customWidth="1"/>
    <col min="14858" max="14858" width="7" style="836" customWidth="1"/>
    <col min="14859" max="14859" width="7.7109375" style="836" customWidth="1"/>
    <col min="14860" max="14860" width="6.7109375" style="836" customWidth="1"/>
    <col min="14861" max="14861" width="13.5703125" style="836" customWidth="1"/>
    <col min="14862" max="14864" width="8.7109375" style="836" customWidth="1"/>
    <col min="14865" max="14865" width="17" style="836" customWidth="1"/>
    <col min="14866" max="14866" width="2.5703125" style="836" customWidth="1"/>
    <col min="14867" max="15104" width="11.42578125" style="836"/>
    <col min="15105" max="15105" width="2.140625" style="836" customWidth="1"/>
    <col min="15106" max="15106" width="16.5703125" style="836" customWidth="1"/>
    <col min="15107" max="15107" width="4.85546875" style="836" customWidth="1"/>
    <col min="15108" max="15108" width="23" style="836" customWidth="1"/>
    <col min="15109" max="15109" width="15.140625" style="836" customWidth="1"/>
    <col min="15110" max="15110" width="11.42578125" style="836"/>
    <col min="15111" max="15111" width="2.85546875" style="836" customWidth="1"/>
    <col min="15112" max="15112" width="8.28515625" style="836" customWidth="1"/>
    <col min="15113" max="15113" width="9" style="836" customWidth="1"/>
    <col min="15114" max="15114" width="7" style="836" customWidth="1"/>
    <col min="15115" max="15115" width="7.7109375" style="836" customWidth="1"/>
    <col min="15116" max="15116" width="6.7109375" style="836" customWidth="1"/>
    <col min="15117" max="15117" width="13.5703125" style="836" customWidth="1"/>
    <col min="15118" max="15120" width="8.7109375" style="836" customWidth="1"/>
    <col min="15121" max="15121" width="17" style="836" customWidth="1"/>
    <col min="15122" max="15122" width="2.5703125" style="836" customWidth="1"/>
    <col min="15123" max="15360" width="11.42578125" style="836"/>
    <col min="15361" max="15361" width="2.140625" style="836" customWidth="1"/>
    <col min="15362" max="15362" width="16.5703125" style="836" customWidth="1"/>
    <col min="15363" max="15363" width="4.85546875" style="836" customWidth="1"/>
    <col min="15364" max="15364" width="23" style="836" customWidth="1"/>
    <col min="15365" max="15365" width="15.140625" style="836" customWidth="1"/>
    <col min="15366" max="15366" width="11.42578125" style="836"/>
    <col min="15367" max="15367" width="2.85546875" style="836" customWidth="1"/>
    <col min="15368" max="15368" width="8.28515625" style="836" customWidth="1"/>
    <col min="15369" max="15369" width="9" style="836" customWidth="1"/>
    <col min="15370" max="15370" width="7" style="836" customWidth="1"/>
    <col min="15371" max="15371" width="7.7109375" style="836" customWidth="1"/>
    <col min="15372" max="15372" width="6.7109375" style="836" customWidth="1"/>
    <col min="15373" max="15373" width="13.5703125" style="836" customWidth="1"/>
    <col min="15374" max="15376" width="8.7109375" style="836" customWidth="1"/>
    <col min="15377" max="15377" width="17" style="836" customWidth="1"/>
    <col min="15378" max="15378" width="2.5703125" style="836" customWidth="1"/>
    <col min="15379" max="15616" width="11.42578125" style="836"/>
    <col min="15617" max="15617" width="2.140625" style="836" customWidth="1"/>
    <col min="15618" max="15618" width="16.5703125" style="836" customWidth="1"/>
    <col min="15619" max="15619" width="4.85546875" style="836" customWidth="1"/>
    <col min="15620" max="15620" width="23" style="836" customWidth="1"/>
    <col min="15621" max="15621" width="15.140625" style="836" customWidth="1"/>
    <col min="15622" max="15622" width="11.42578125" style="836"/>
    <col min="15623" max="15623" width="2.85546875" style="836" customWidth="1"/>
    <col min="15624" max="15624" width="8.28515625" style="836" customWidth="1"/>
    <col min="15625" max="15625" width="9" style="836" customWidth="1"/>
    <col min="15626" max="15626" width="7" style="836" customWidth="1"/>
    <col min="15627" max="15627" width="7.7109375" style="836" customWidth="1"/>
    <col min="15628" max="15628" width="6.7109375" style="836" customWidth="1"/>
    <col min="15629" max="15629" width="13.5703125" style="836" customWidth="1"/>
    <col min="15630" max="15632" width="8.7109375" style="836" customWidth="1"/>
    <col min="15633" max="15633" width="17" style="836" customWidth="1"/>
    <col min="15634" max="15634" width="2.5703125" style="836" customWidth="1"/>
    <col min="15635" max="15872" width="11.42578125" style="836"/>
    <col min="15873" max="15873" width="2.140625" style="836" customWidth="1"/>
    <col min="15874" max="15874" width="16.5703125" style="836" customWidth="1"/>
    <col min="15875" max="15875" width="4.85546875" style="836" customWidth="1"/>
    <col min="15876" max="15876" width="23" style="836" customWidth="1"/>
    <col min="15877" max="15877" width="15.140625" style="836" customWidth="1"/>
    <col min="15878" max="15878" width="11.42578125" style="836"/>
    <col min="15879" max="15879" width="2.85546875" style="836" customWidth="1"/>
    <col min="15880" max="15880" width="8.28515625" style="836" customWidth="1"/>
    <col min="15881" max="15881" width="9" style="836" customWidth="1"/>
    <col min="15882" max="15882" width="7" style="836" customWidth="1"/>
    <col min="15883" max="15883" width="7.7109375" style="836" customWidth="1"/>
    <col min="15884" max="15884" width="6.7109375" style="836" customWidth="1"/>
    <col min="15885" max="15885" width="13.5703125" style="836" customWidth="1"/>
    <col min="15886" max="15888" width="8.7109375" style="836" customWidth="1"/>
    <col min="15889" max="15889" width="17" style="836" customWidth="1"/>
    <col min="15890" max="15890" width="2.5703125" style="836" customWidth="1"/>
    <col min="15891" max="16128" width="11.42578125" style="836"/>
    <col min="16129" max="16129" width="2.140625" style="836" customWidth="1"/>
    <col min="16130" max="16130" width="16.5703125" style="836" customWidth="1"/>
    <col min="16131" max="16131" width="4.85546875" style="836" customWidth="1"/>
    <col min="16132" max="16132" width="23" style="836" customWidth="1"/>
    <col min="16133" max="16133" width="15.140625" style="836" customWidth="1"/>
    <col min="16134" max="16134" width="11.42578125" style="836"/>
    <col min="16135" max="16135" width="2.85546875" style="836" customWidth="1"/>
    <col min="16136" max="16136" width="8.28515625" style="836" customWidth="1"/>
    <col min="16137" max="16137" width="9" style="836" customWidth="1"/>
    <col min="16138" max="16138" width="7" style="836" customWidth="1"/>
    <col min="16139" max="16139" width="7.7109375" style="836" customWidth="1"/>
    <col min="16140" max="16140" width="6.7109375" style="836" customWidth="1"/>
    <col min="16141" max="16141" width="13.5703125" style="836" customWidth="1"/>
    <col min="16142" max="16144" width="8.7109375" style="836" customWidth="1"/>
    <col min="16145" max="16145" width="17" style="836" customWidth="1"/>
    <col min="16146" max="16146" width="2.5703125" style="836" customWidth="1"/>
    <col min="16147" max="16384" width="11.42578125" style="836"/>
  </cols>
  <sheetData>
    <row r="1" spans="1:38" s="1044" customFormat="1" ht="42" x14ac:dyDescent="0.25">
      <c r="A1" s="1044">
        <v>0</v>
      </c>
      <c r="B1" s="1045" t="s">
        <v>989</v>
      </c>
      <c r="C1" s="1046"/>
      <c r="D1" s="1047"/>
      <c r="E1" s="1047"/>
      <c r="F1" s="1047"/>
      <c r="G1" s="1047"/>
      <c r="H1" s="1047"/>
      <c r="I1" s="1047"/>
      <c r="J1" s="1047"/>
      <c r="K1" s="1047"/>
      <c r="L1" s="1047"/>
      <c r="M1" s="1047"/>
      <c r="N1" s="1047"/>
      <c r="O1" s="1047"/>
      <c r="P1" s="1047"/>
      <c r="Q1" s="1048"/>
    </row>
    <row r="2" spans="1:38" ht="18.75" x14ac:dyDescent="0.25">
      <c r="T2" s="1251" t="s">
        <v>1122</v>
      </c>
      <c r="U2" s="1234"/>
      <c r="V2" s="1234"/>
      <c r="W2" s="1234"/>
      <c r="X2" s="1234"/>
      <c r="Y2" s="1234"/>
      <c r="Z2" s="1234"/>
      <c r="AA2" s="1234"/>
      <c r="AB2" s="1234"/>
      <c r="AC2" s="1234"/>
      <c r="AD2" s="1234"/>
      <c r="AE2" s="1234"/>
      <c r="AF2" s="1234"/>
      <c r="AG2" s="1234"/>
      <c r="AH2" s="1234"/>
      <c r="AI2" s="1234"/>
      <c r="AJ2" s="1234"/>
      <c r="AK2" s="1234"/>
      <c r="AL2" s="1234"/>
    </row>
    <row r="3" spans="1:38" ht="18.75" x14ac:dyDescent="0.25">
      <c r="B3" s="1049" t="str">
        <f ca="1">CELL("nomfichier")</f>
        <v>D:\Données\Copie_ancien_DD\0-UPRT.fait\1-UPRT.FR-SITE-WEB\ff-fiches-fabrications\ff-fiches-fabrication-maj-08-2020\[tranmission.des.savoirs.xlsx]Transmission des savoirs.13.03</v>
      </c>
      <c r="C3" s="1049"/>
      <c r="D3" s="1049"/>
      <c r="E3" s="1049"/>
      <c r="F3" s="1049"/>
      <c r="G3" s="1049"/>
      <c r="H3" s="1049"/>
      <c r="I3" s="1049"/>
      <c r="J3" s="1049"/>
      <c r="K3" s="1049"/>
      <c r="L3" s="1049"/>
      <c r="M3" s="1049"/>
      <c r="N3" s="1049"/>
      <c r="O3" s="1049"/>
      <c r="P3" s="1049"/>
      <c r="Q3" s="1049"/>
      <c r="T3" s="1252" t="s">
        <v>1121</v>
      </c>
      <c r="U3" s="1234"/>
      <c r="V3" s="1234"/>
      <c r="W3" s="1234"/>
      <c r="X3" s="1234"/>
      <c r="Y3" s="1234"/>
      <c r="Z3" s="1234"/>
      <c r="AA3" s="1234"/>
      <c r="AB3" s="1234"/>
      <c r="AC3" s="1234"/>
      <c r="AD3" s="1234"/>
      <c r="AE3" s="1234"/>
      <c r="AF3" s="1234"/>
      <c r="AG3" s="1234"/>
      <c r="AH3" s="1234"/>
      <c r="AI3" s="1234"/>
      <c r="AJ3" s="1234"/>
      <c r="AK3" s="1234"/>
      <c r="AL3" s="1234"/>
    </row>
    <row r="4" spans="1:38" ht="17.25" customHeight="1" x14ac:dyDescent="0.25">
      <c r="B4" s="1239" t="s">
        <v>1119</v>
      </c>
      <c r="C4" s="1240"/>
      <c r="D4" s="1240"/>
      <c r="E4" s="1240"/>
      <c r="F4" s="1240"/>
      <c r="G4" s="1240"/>
      <c r="H4" s="1240"/>
      <c r="I4" s="1240"/>
      <c r="J4" s="1240"/>
      <c r="K4" s="1240"/>
      <c r="L4" s="1240"/>
      <c r="M4" s="1240"/>
      <c r="N4" s="1240"/>
      <c r="O4" s="1240"/>
      <c r="P4" s="1240"/>
      <c r="Q4" s="1246"/>
      <c r="T4" s="1253" t="s">
        <v>1123</v>
      </c>
    </row>
    <row r="5" spans="1:38" ht="15" x14ac:dyDescent="0.25">
      <c r="B5" s="1241"/>
      <c r="C5" s="1242"/>
      <c r="D5" s="1243"/>
      <c r="E5" s="1244" t="s">
        <v>1109</v>
      </c>
      <c r="F5" s="1242" t="s">
        <v>865</v>
      </c>
      <c r="G5" s="1242"/>
      <c r="H5" s="1242"/>
      <c r="I5" s="1242"/>
      <c r="J5" s="1242"/>
      <c r="K5" s="1242"/>
      <c r="L5" s="1242"/>
      <c r="M5" s="1242"/>
      <c r="N5" s="1243"/>
      <c r="O5" s="1244" t="s">
        <v>1112</v>
      </c>
      <c r="P5" s="1242" t="s">
        <v>866</v>
      </c>
      <c r="Q5" s="1247"/>
    </row>
    <row r="6" spans="1:38" ht="26.25" x14ac:dyDescent="0.25">
      <c r="B6" s="1241"/>
      <c r="C6" s="1242"/>
      <c r="D6" s="1243"/>
      <c r="E6" s="1237" t="s">
        <v>1105</v>
      </c>
      <c r="F6" s="1242" t="s">
        <v>869</v>
      </c>
      <c r="G6" s="1242"/>
      <c r="H6" s="1242"/>
      <c r="I6" s="1242"/>
      <c r="J6" s="1242"/>
      <c r="K6" s="1242"/>
      <c r="L6" s="1242"/>
      <c r="M6" s="1242"/>
      <c r="N6" s="1243"/>
      <c r="O6" s="1244" t="s">
        <v>1113</v>
      </c>
      <c r="P6" s="1242" t="s">
        <v>870</v>
      </c>
      <c r="Q6" s="1247"/>
      <c r="T6" s="1254" t="s">
        <v>1124</v>
      </c>
      <c r="U6" s="222"/>
      <c r="V6" s="222"/>
      <c r="W6" s="222"/>
      <c r="X6" s="222"/>
      <c r="Y6" s="222"/>
      <c r="Z6" s="222"/>
      <c r="AA6" s="222"/>
      <c r="AB6" s="222"/>
      <c r="AC6" s="222"/>
      <c r="AD6" s="222"/>
      <c r="AE6" s="222"/>
      <c r="AF6" s="222"/>
      <c r="AG6" s="222"/>
    </row>
    <row r="7" spans="1:38" ht="15" x14ac:dyDescent="0.25">
      <c r="B7" s="1241"/>
      <c r="C7" s="1242"/>
      <c r="D7" s="1243"/>
      <c r="E7" s="1238" t="s">
        <v>1105</v>
      </c>
      <c r="F7" s="1242" t="s">
        <v>871</v>
      </c>
      <c r="G7" s="1242"/>
      <c r="H7" s="1242"/>
      <c r="I7" s="1242"/>
      <c r="J7" s="1242"/>
      <c r="K7" s="1242"/>
      <c r="L7" s="1242"/>
      <c r="M7" s="1242"/>
      <c r="N7" s="1243"/>
      <c r="O7" s="1244" t="s">
        <v>1114</v>
      </c>
      <c r="P7" s="1242" t="s">
        <v>872</v>
      </c>
      <c r="Q7" s="1247"/>
    </row>
    <row r="8" spans="1:38" ht="15" x14ac:dyDescent="0.25">
      <c r="B8" s="1241"/>
      <c r="C8" s="1242"/>
      <c r="D8" s="1243"/>
      <c r="E8" s="1237" t="s">
        <v>1110</v>
      </c>
      <c r="F8" s="1242" t="s">
        <v>875</v>
      </c>
      <c r="G8" s="1242"/>
      <c r="H8" s="1242"/>
      <c r="I8" s="1242"/>
      <c r="J8" s="1242"/>
      <c r="K8" s="1242"/>
      <c r="L8" s="1242"/>
      <c r="M8" s="1242"/>
      <c r="N8" s="1243"/>
      <c r="O8" s="1244" t="s">
        <v>1115</v>
      </c>
      <c r="P8" s="1242" t="s">
        <v>876</v>
      </c>
      <c r="Q8" s="1247"/>
      <c r="T8" s="1044"/>
      <c r="U8" s="1044"/>
      <c r="V8" s="1044"/>
      <c r="W8" s="1044"/>
      <c r="X8" s="1044"/>
    </row>
    <row r="9" spans="1:38" ht="18.75" x14ac:dyDescent="0.25">
      <c r="B9" s="1241"/>
      <c r="C9" s="1242"/>
      <c r="D9" s="1243"/>
      <c r="E9" s="1237" t="s">
        <v>1111</v>
      </c>
      <c r="F9" s="1242" t="s">
        <v>878</v>
      </c>
      <c r="G9" s="1242"/>
      <c r="H9" s="1242"/>
      <c r="I9" s="1242"/>
      <c r="J9" s="1242"/>
      <c r="K9" s="1242"/>
      <c r="L9" s="1242"/>
      <c r="M9" s="1242"/>
      <c r="N9" s="1243"/>
      <c r="O9" s="1244" t="s">
        <v>1116</v>
      </c>
      <c r="P9" s="1242" t="s">
        <v>879</v>
      </c>
      <c r="Q9" s="1247"/>
      <c r="T9" s="1250" t="s">
        <v>231</v>
      </c>
      <c r="U9" s="1250" t="s">
        <v>232</v>
      </c>
      <c r="V9" s="1250" t="s">
        <v>233</v>
      </c>
      <c r="W9" s="1250" t="s">
        <v>235</v>
      </c>
      <c r="X9" s="1250" t="s">
        <v>236</v>
      </c>
      <c r="Y9" s="1250" t="s">
        <v>237</v>
      </c>
      <c r="Z9" s="1250" t="s">
        <v>238</v>
      </c>
      <c r="AA9" s="1250" t="s">
        <v>239</v>
      </c>
      <c r="AB9" s="1250" t="s">
        <v>240</v>
      </c>
      <c r="AC9" s="1250" t="s">
        <v>241</v>
      </c>
      <c r="AD9" s="1250" t="s">
        <v>242</v>
      </c>
      <c r="AE9" s="1250" t="s">
        <v>243</v>
      </c>
      <c r="AF9" s="1250" t="s">
        <v>244</v>
      </c>
      <c r="AG9" s="1250" t="s">
        <v>245</v>
      </c>
      <c r="AH9" s="1250" t="s">
        <v>246</v>
      </c>
      <c r="AI9" s="1250" t="s">
        <v>247</v>
      </c>
      <c r="AJ9" s="1250" t="s">
        <v>248</v>
      </c>
      <c r="AK9" s="1250" t="s">
        <v>249</v>
      </c>
      <c r="AL9" s="1250" t="s">
        <v>250</v>
      </c>
    </row>
    <row r="10" spans="1:38" ht="15" x14ac:dyDescent="0.25">
      <c r="B10" s="1241"/>
      <c r="C10" s="1242"/>
      <c r="D10" s="1243"/>
      <c r="E10" s="1237" t="s">
        <v>1108</v>
      </c>
      <c r="F10" s="1242" t="s">
        <v>881</v>
      </c>
      <c r="G10" s="1242"/>
      <c r="H10" s="1242"/>
      <c r="I10" s="1242"/>
      <c r="J10" s="1242"/>
      <c r="K10" s="1242"/>
      <c r="L10" s="1242"/>
      <c r="M10" s="1242"/>
      <c r="N10" s="1243"/>
      <c r="O10" s="1244" t="s">
        <v>1117</v>
      </c>
      <c r="P10" s="1242" t="s">
        <v>882</v>
      </c>
      <c r="Q10" s="1247"/>
      <c r="T10" s="1044"/>
      <c r="U10" s="1044"/>
      <c r="V10" s="1044"/>
      <c r="W10" s="1044"/>
      <c r="X10" s="1044"/>
    </row>
    <row r="11" spans="1:38" ht="15.75" x14ac:dyDescent="0.25">
      <c r="B11" s="1241"/>
      <c r="C11" s="1242"/>
      <c r="D11" s="1243"/>
      <c r="E11" s="1238" t="s">
        <v>1107</v>
      </c>
      <c r="F11" s="1242" t="s">
        <v>884</v>
      </c>
      <c r="G11" s="1242"/>
      <c r="H11" s="1242"/>
      <c r="I11" s="1242"/>
      <c r="J11" s="1242"/>
      <c r="K11" s="1242"/>
      <c r="L11" s="1242"/>
      <c r="M11" s="1242"/>
      <c r="N11" s="1243"/>
      <c r="O11" s="1249" t="s">
        <v>1120</v>
      </c>
      <c r="P11" s="1242" t="s">
        <v>886</v>
      </c>
      <c r="Q11" s="1247"/>
      <c r="T11" s="1044"/>
      <c r="U11" s="1044"/>
      <c r="V11" s="1044"/>
      <c r="W11" s="1044"/>
      <c r="X11" s="1044"/>
    </row>
    <row r="12" spans="1:38" ht="15" x14ac:dyDescent="0.25">
      <c r="B12" s="1241"/>
      <c r="C12" s="1242"/>
      <c r="D12" s="1243"/>
      <c r="E12" s="1237" t="s">
        <v>1106</v>
      </c>
      <c r="F12" s="1242" t="s">
        <v>888</v>
      </c>
      <c r="G12" s="1242"/>
      <c r="H12" s="1242"/>
      <c r="I12" s="1242"/>
      <c r="J12" s="1242"/>
      <c r="K12" s="1242"/>
      <c r="L12" s="1242"/>
      <c r="M12" s="1242"/>
      <c r="N12" s="1243"/>
      <c r="O12" s="1244" t="s">
        <v>889</v>
      </c>
      <c r="P12" s="1242" t="s">
        <v>890</v>
      </c>
      <c r="Q12" s="1247"/>
      <c r="T12" s="1044"/>
      <c r="U12" s="1044"/>
      <c r="V12" s="1044"/>
      <c r="W12" s="1044"/>
      <c r="X12" s="1044"/>
    </row>
    <row r="13" spans="1:38" x14ac:dyDescent="0.25">
      <c r="B13" s="1241"/>
      <c r="C13" s="1242"/>
      <c r="D13" s="1243"/>
      <c r="E13" s="1245"/>
      <c r="F13" s="1242"/>
      <c r="G13" s="1242"/>
      <c r="H13" s="1242"/>
      <c r="I13" s="1242"/>
      <c r="J13" s="1242"/>
      <c r="K13" s="1242"/>
      <c r="L13" s="1242"/>
      <c r="M13" s="1242"/>
      <c r="N13" s="1243"/>
      <c r="O13" s="1248"/>
      <c r="P13" s="1242"/>
      <c r="Q13" s="1247"/>
      <c r="T13" s="1044"/>
      <c r="U13" s="1044"/>
      <c r="V13" s="1044"/>
      <c r="W13" s="1044"/>
      <c r="X13" s="1044"/>
    </row>
    <row r="14" spans="1:38" x14ac:dyDescent="0.25">
      <c r="B14" s="1050"/>
      <c r="D14" s="952" t="s">
        <v>891</v>
      </c>
      <c r="F14" s="1056" t="s">
        <v>892</v>
      </c>
      <c r="G14" s="1056"/>
      <c r="N14" s="1055"/>
      <c r="O14" s="952"/>
      <c r="Q14" s="1053"/>
      <c r="T14" s="1044"/>
      <c r="U14" s="1044"/>
      <c r="V14" s="1044"/>
      <c r="W14" s="1044"/>
      <c r="X14" s="1044"/>
    </row>
    <row r="15" spans="1:38" ht="3.75" customHeight="1" x14ac:dyDescent="0.25">
      <c r="B15" s="1050"/>
      <c r="D15" s="1057"/>
      <c r="F15" s="1058"/>
      <c r="G15" s="952"/>
      <c r="N15" s="1055"/>
      <c r="O15" s="952"/>
      <c r="Q15" s="1053"/>
      <c r="T15" s="1044"/>
      <c r="U15" s="1044"/>
      <c r="V15" s="1044"/>
      <c r="W15" s="1044"/>
      <c r="X15" s="1044"/>
    </row>
    <row r="16" spans="1:38" x14ac:dyDescent="0.25">
      <c r="B16" s="1050"/>
      <c r="D16" s="1059" t="s">
        <v>893</v>
      </c>
      <c r="F16" s="1060" t="s">
        <v>894</v>
      </c>
      <c r="G16" s="1060"/>
      <c r="N16" s="1055"/>
      <c r="O16" s="952"/>
      <c r="Q16" s="1053"/>
      <c r="T16" s="1044"/>
      <c r="U16" s="1044"/>
      <c r="V16" s="1044"/>
      <c r="W16" s="1044"/>
      <c r="X16" s="1044"/>
    </row>
    <row r="17" spans="2:24" ht="15.75" x14ac:dyDescent="0.25">
      <c r="B17" s="1062"/>
      <c r="C17" s="1063"/>
      <c r="D17" s="1063"/>
      <c r="E17" s="1063"/>
      <c r="F17" s="1063"/>
      <c r="G17" s="1063"/>
      <c r="H17" s="1063"/>
      <c r="I17" s="1063"/>
      <c r="J17" s="1063"/>
      <c r="K17" s="1063"/>
      <c r="L17" s="1063"/>
      <c r="M17" s="1063"/>
      <c r="N17" s="1063"/>
      <c r="O17" s="1063"/>
      <c r="P17" s="1063"/>
      <c r="Q17" s="1181" t="s">
        <v>990</v>
      </c>
      <c r="T17" s="1044"/>
      <c r="U17" s="1044"/>
      <c r="V17" s="1044"/>
      <c r="W17" s="1044"/>
      <c r="X17" s="1044"/>
    </row>
    <row r="18" spans="2:24" x14ac:dyDescent="0.25">
      <c r="B18" s="1065"/>
      <c r="C18" s="1066"/>
      <c r="D18" s="1066"/>
      <c r="E18" s="1066"/>
      <c r="F18" s="1066"/>
      <c r="G18" s="1066"/>
      <c r="H18" s="1066"/>
      <c r="I18" s="1066"/>
      <c r="J18" s="1066"/>
      <c r="K18" s="1066"/>
      <c r="L18" s="1066"/>
      <c r="M18" s="1066"/>
      <c r="N18" s="1066"/>
      <c r="O18" s="1066"/>
      <c r="P18" s="1066"/>
      <c r="Q18" s="1067"/>
    </row>
    <row r="19" spans="2:24" ht="24.75" customHeight="1" x14ac:dyDescent="0.25">
      <c r="B19" s="1182" t="s">
        <v>991</v>
      </c>
      <c r="G19" s="1183"/>
      <c r="H19" s="1184" t="s">
        <v>992</v>
      </c>
      <c r="I19" s="1185" t="s">
        <v>993</v>
      </c>
      <c r="J19" s="1186" t="s">
        <v>994</v>
      </c>
      <c r="K19" s="1187" t="s">
        <v>995</v>
      </c>
      <c r="L19" s="1188" t="s">
        <v>996</v>
      </c>
      <c r="Q19" s="1053"/>
    </row>
    <row r="20" spans="2:24" x14ac:dyDescent="0.25">
      <c r="B20" s="1050"/>
      <c r="E20" s="1235" t="s">
        <v>1105</v>
      </c>
      <c r="F20" s="1056" t="s">
        <v>997</v>
      </c>
      <c r="G20" s="1189"/>
      <c r="H20" s="1190">
        <v>92</v>
      </c>
      <c r="I20" s="1191">
        <v>93</v>
      </c>
      <c r="J20" s="1192">
        <v>93</v>
      </c>
      <c r="K20" s="1193">
        <v>93</v>
      </c>
      <c r="L20" s="1194"/>
      <c r="Q20" s="1053"/>
    </row>
    <row r="21" spans="2:24" ht="24.95" customHeight="1" x14ac:dyDescent="0.25">
      <c r="B21" s="1195" t="s">
        <v>998</v>
      </c>
      <c r="C21" s="1237" t="s">
        <v>1105</v>
      </c>
      <c r="D21" s="927" t="s">
        <v>999</v>
      </c>
      <c r="E21" s="836" t="s">
        <v>1000</v>
      </c>
      <c r="F21" s="1236" t="s">
        <v>1114</v>
      </c>
      <c r="G21" s="1196"/>
      <c r="H21" s="967">
        <f>SUM(H25:H27)</f>
        <v>473</v>
      </c>
      <c r="I21" s="1197">
        <f>SUM(I25:I27)</f>
        <v>570</v>
      </c>
      <c r="J21" s="1197">
        <f>SUM(J25:J27)</f>
        <v>515</v>
      </c>
      <c r="K21" s="1197">
        <f>SUM(K25:K27)</f>
        <v>501</v>
      </c>
      <c r="L21" s="1198">
        <f>K21-J21</f>
        <v>-14</v>
      </c>
      <c r="Q21" s="1053"/>
    </row>
    <row r="22" spans="2:24" ht="3.75" customHeight="1" x14ac:dyDescent="0.25">
      <c r="B22" s="1199"/>
      <c r="G22" s="1200"/>
      <c r="H22" s="1077"/>
      <c r="I22" s="1201"/>
      <c r="J22" s="1201"/>
      <c r="K22" s="1201"/>
      <c r="L22" s="1202"/>
      <c r="Q22" s="1053"/>
    </row>
    <row r="23" spans="2:24" ht="20.100000000000001" customHeight="1" x14ac:dyDescent="0.25">
      <c r="B23" s="1203" t="s">
        <v>1001</v>
      </c>
      <c r="E23" s="836" t="s">
        <v>1002</v>
      </c>
      <c r="G23" s="1200"/>
      <c r="H23" s="1204"/>
      <c r="I23" s="1205"/>
      <c r="J23" s="1205"/>
      <c r="K23" s="1205"/>
      <c r="L23" s="1206"/>
      <c r="M23" s="836" t="s">
        <v>1003</v>
      </c>
      <c r="N23" s="952" t="s">
        <v>414</v>
      </c>
      <c r="O23" s="952" t="s">
        <v>415</v>
      </c>
      <c r="P23" s="952" t="s">
        <v>416</v>
      </c>
      <c r="Q23" s="1053"/>
    </row>
    <row r="24" spans="2:24" ht="20.100000000000001" customHeight="1" x14ac:dyDescent="0.25">
      <c r="B24" s="1207" t="s">
        <v>1004</v>
      </c>
      <c r="C24" s="1237" t="s">
        <v>1105</v>
      </c>
      <c r="D24" s="927" t="s">
        <v>1005</v>
      </c>
      <c r="E24" s="836" t="s">
        <v>1006</v>
      </c>
      <c r="G24" s="1200"/>
      <c r="H24" s="1204"/>
      <c r="I24" s="1205"/>
      <c r="J24" s="1205"/>
      <c r="K24" s="1205"/>
      <c r="L24" s="1206"/>
      <c r="M24" s="836" t="s">
        <v>1007</v>
      </c>
      <c r="N24" s="952" t="s">
        <v>1008</v>
      </c>
      <c r="O24" s="952" t="s">
        <v>1008</v>
      </c>
      <c r="P24" s="952" t="s">
        <v>1009</v>
      </c>
      <c r="Q24" s="1053"/>
    </row>
    <row r="25" spans="2:24" ht="20.100000000000001" customHeight="1" x14ac:dyDescent="0.25">
      <c r="B25" s="1207" t="s">
        <v>1010</v>
      </c>
      <c r="C25" s="1237" t="s">
        <v>1105</v>
      </c>
      <c r="D25" s="927" t="s">
        <v>1011</v>
      </c>
      <c r="E25" s="836" t="s">
        <v>1012</v>
      </c>
      <c r="F25" s="905" t="s">
        <v>1114</v>
      </c>
      <c r="G25" s="1208" t="s">
        <v>414</v>
      </c>
      <c r="H25" s="1209">
        <v>197</v>
      </c>
      <c r="I25" s="1210">
        <v>197</v>
      </c>
      <c r="J25" s="1211">
        <v>177</v>
      </c>
      <c r="K25" s="1212">
        <v>168</v>
      </c>
      <c r="L25" s="1198">
        <f>K25-J25</f>
        <v>-9</v>
      </c>
      <c r="P25" s="1244" t="s">
        <v>1116</v>
      </c>
      <c r="Q25" s="1053" t="s">
        <v>1013</v>
      </c>
    </row>
    <row r="26" spans="2:24" ht="20.100000000000001" customHeight="1" x14ac:dyDescent="0.25">
      <c r="B26" s="1207" t="s">
        <v>1014</v>
      </c>
      <c r="C26" s="1236" t="s">
        <v>1109</v>
      </c>
      <c r="D26" s="927" t="s">
        <v>1015</v>
      </c>
      <c r="G26" s="1208" t="s">
        <v>415</v>
      </c>
      <c r="H26" s="1209">
        <v>106</v>
      </c>
      <c r="I26" s="1210">
        <v>152</v>
      </c>
      <c r="J26" s="1211">
        <v>122</v>
      </c>
      <c r="K26" s="1212">
        <v>128</v>
      </c>
      <c r="L26" s="1198">
        <f>K26-J26</f>
        <v>6</v>
      </c>
      <c r="Q26" s="1053"/>
    </row>
    <row r="27" spans="2:24" ht="20.100000000000001" customHeight="1" x14ac:dyDescent="0.25">
      <c r="B27" s="1050"/>
      <c r="C27" s="1237" t="s">
        <v>1105</v>
      </c>
      <c r="D27" s="927" t="s">
        <v>1016</v>
      </c>
      <c r="E27" s="836" t="s">
        <v>1017</v>
      </c>
      <c r="G27" s="1208" t="s">
        <v>416</v>
      </c>
      <c r="H27" s="1209">
        <v>170</v>
      </c>
      <c r="I27" s="1210">
        <v>221</v>
      </c>
      <c r="J27" s="1211">
        <v>216</v>
      </c>
      <c r="K27" s="1212">
        <v>205</v>
      </c>
      <c r="L27" s="1198">
        <f>K27-J27</f>
        <v>-11</v>
      </c>
      <c r="Q27" s="1053"/>
    </row>
    <row r="28" spans="2:24" ht="24.95" customHeight="1" x14ac:dyDescent="0.2">
      <c r="B28" s="1213"/>
      <c r="C28" s="1054"/>
      <c r="G28" s="1214"/>
      <c r="H28" s="1215"/>
      <c r="I28" s="1205"/>
      <c r="J28" s="1216"/>
      <c r="K28" s="1217"/>
      <c r="L28" s="1198"/>
      <c r="Q28" s="1053"/>
    </row>
    <row r="29" spans="2:24" ht="14.25" customHeight="1" x14ac:dyDescent="0.2">
      <c r="B29" s="1050"/>
      <c r="D29" s="1079" t="s">
        <v>1018</v>
      </c>
      <c r="G29" s="1214"/>
      <c r="H29" s="1218"/>
      <c r="I29" s="1219"/>
      <c r="J29" s="1219"/>
      <c r="K29" s="1219"/>
      <c r="L29" s="1206"/>
      <c r="Q29" s="1053"/>
    </row>
    <row r="30" spans="2:24" ht="24.95" customHeight="1" x14ac:dyDescent="0.25">
      <c r="B30" s="1195" t="s">
        <v>1019</v>
      </c>
      <c r="C30" s="1237" t="s">
        <v>1105</v>
      </c>
      <c r="D30" s="927" t="s">
        <v>1020</v>
      </c>
      <c r="E30" s="836" t="s">
        <v>1021</v>
      </c>
      <c r="F30" s="836" t="s">
        <v>1022</v>
      </c>
      <c r="G30" s="1200"/>
      <c r="H30" s="967">
        <f>SUM(H34:H36)</f>
        <v>376</v>
      </c>
      <c r="I30" s="1197">
        <f>SUM(I34:I36)</f>
        <v>540</v>
      </c>
      <c r="J30" s="1197">
        <f>SUM(J34:J36)</f>
        <v>378</v>
      </c>
      <c r="K30" s="1197">
        <f>SUM(K34:K36)</f>
        <v>416</v>
      </c>
      <c r="L30" s="1198">
        <f>K30-J30</f>
        <v>38</v>
      </c>
      <c r="Q30" s="1053"/>
    </row>
    <row r="31" spans="2:24" ht="3.75" customHeight="1" x14ac:dyDescent="0.25">
      <c r="B31" s="1199"/>
      <c r="D31" s="927"/>
      <c r="G31" s="1200"/>
      <c r="H31" s="1204"/>
      <c r="I31" s="1205"/>
      <c r="J31" s="1205"/>
      <c r="K31" s="1205"/>
      <c r="L31" s="1206"/>
      <c r="Q31" s="1053"/>
    </row>
    <row r="32" spans="2:24" ht="20.100000000000001" customHeight="1" x14ac:dyDescent="0.25">
      <c r="B32" s="1203" t="s">
        <v>1023</v>
      </c>
      <c r="C32" s="1054" t="s">
        <v>874</v>
      </c>
      <c r="D32" s="1220" t="s">
        <v>1024</v>
      </c>
      <c r="G32" s="1200"/>
      <c r="H32" s="1218"/>
      <c r="I32" s="1219"/>
      <c r="J32" s="1219"/>
      <c r="K32" s="1219"/>
      <c r="L32" s="1206"/>
      <c r="M32" s="910" t="s">
        <v>1118</v>
      </c>
      <c r="N32" s="836" t="s">
        <v>1025</v>
      </c>
      <c r="Q32" s="1053"/>
    </row>
    <row r="33" spans="2:17" ht="20.100000000000001" customHeight="1" x14ac:dyDescent="0.25">
      <c r="B33" s="1207" t="s">
        <v>1026</v>
      </c>
      <c r="C33" s="1236" t="s">
        <v>1109</v>
      </c>
      <c r="D33" s="927" t="s">
        <v>1027</v>
      </c>
      <c r="G33" s="1200"/>
      <c r="H33" s="1218"/>
      <c r="I33" s="1219"/>
      <c r="J33" s="1219"/>
      <c r="K33" s="1219"/>
      <c r="L33" s="1206"/>
      <c r="M33" s="910" t="s">
        <v>1118</v>
      </c>
      <c r="N33" s="836" t="s">
        <v>1028</v>
      </c>
      <c r="Q33" s="1053"/>
    </row>
    <row r="34" spans="2:17" ht="20.100000000000001" customHeight="1" x14ac:dyDescent="0.25">
      <c r="B34" s="1207" t="s">
        <v>1029</v>
      </c>
      <c r="C34" s="1236" t="s">
        <v>1109</v>
      </c>
      <c r="D34" s="1221" t="s">
        <v>1030</v>
      </c>
      <c r="G34" s="1208" t="s">
        <v>414</v>
      </c>
      <c r="H34" s="1209">
        <v>130</v>
      </c>
      <c r="I34" s="1210">
        <v>180</v>
      </c>
      <c r="J34" s="1211">
        <v>79</v>
      </c>
      <c r="K34" s="1212">
        <v>129</v>
      </c>
      <c r="L34" s="1198">
        <f>K34-J34</f>
        <v>50</v>
      </c>
      <c r="M34" s="910" t="s">
        <v>1118</v>
      </c>
      <c r="N34" s="836" t="s">
        <v>1031</v>
      </c>
      <c r="Q34" s="1053"/>
    </row>
    <row r="35" spans="2:17" ht="20.100000000000001" customHeight="1" x14ac:dyDescent="0.25">
      <c r="B35" s="1207" t="s">
        <v>1032</v>
      </c>
      <c r="C35" s="1237" t="s">
        <v>1105</v>
      </c>
      <c r="D35" s="927" t="s">
        <v>1033</v>
      </c>
      <c r="G35" s="1208" t="s">
        <v>415</v>
      </c>
      <c r="H35" s="1209">
        <v>76</v>
      </c>
      <c r="I35" s="1210">
        <v>140</v>
      </c>
      <c r="J35" s="1211">
        <v>95</v>
      </c>
      <c r="K35" s="1212">
        <v>87</v>
      </c>
      <c r="L35" s="1198">
        <f>K35-J35</f>
        <v>-8</v>
      </c>
      <c r="Q35" s="1053"/>
    </row>
    <row r="36" spans="2:17" ht="20.100000000000001" customHeight="1" x14ac:dyDescent="0.25">
      <c r="B36" s="1207" t="s">
        <v>1034</v>
      </c>
      <c r="C36" s="1237" t="s">
        <v>1105</v>
      </c>
      <c r="D36" s="927" t="s">
        <v>1035</v>
      </c>
      <c r="G36" s="1208" t="s">
        <v>416</v>
      </c>
      <c r="H36" s="1209">
        <v>170</v>
      </c>
      <c r="I36" s="1210">
        <v>220</v>
      </c>
      <c r="J36" s="1211">
        <v>204</v>
      </c>
      <c r="K36" s="1212">
        <v>200</v>
      </c>
      <c r="L36" s="1198">
        <f>K36-J36</f>
        <v>-4</v>
      </c>
      <c r="Q36" s="1053"/>
    </row>
    <row r="37" spans="2:17" ht="20.100000000000001" customHeight="1" x14ac:dyDescent="0.25">
      <c r="B37" s="1207" t="s">
        <v>1036</v>
      </c>
      <c r="G37" s="1200"/>
      <c r="H37" s="1215"/>
      <c r="I37" s="1205"/>
      <c r="J37" s="1216"/>
      <c r="K37" s="1217"/>
      <c r="L37" s="1198"/>
      <c r="Q37" s="1053"/>
    </row>
    <row r="38" spans="2:17" ht="20.100000000000001" customHeight="1" x14ac:dyDescent="0.25">
      <c r="B38" s="1207" t="s">
        <v>1037</v>
      </c>
      <c r="G38" s="1200"/>
      <c r="H38" s="1218"/>
      <c r="I38" s="1219"/>
      <c r="J38" s="1219"/>
      <c r="K38" s="1219"/>
      <c r="L38" s="1206"/>
      <c r="Q38" s="1053"/>
    </row>
    <row r="39" spans="2:17" ht="20.100000000000001" customHeight="1" x14ac:dyDescent="0.25">
      <c r="B39" s="1207" t="s">
        <v>1038</v>
      </c>
      <c r="G39" s="1200"/>
      <c r="H39" s="1218"/>
      <c r="I39" s="1219"/>
      <c r="J39" s="1219"/>
      <c r="K39" s="1219"/>
      <c r="L39" s="1206"/>
      <c r="Q39" s="1053"/>
    </row>
    <row r="40" spans="2:17" ht="24.95" customHeight="1" x14ac:dyDescent="0.25">
      <c r="B40" s="1213"/>
      <c r="G40" s="1200"/>
      <c r="H40" s="1218"/>
      <c r="I40" s="1219"/>
      <c r="J40" s="1219"/>
      <c r="K40" s="1219"/>
      <c r="L40" s="1206"/>
      <c r="Q40" s="1053"/>
    </row>
    <row r="41" spans="2:17" ht="15" x14ac:dyDescent="0.25">
      <c r="B41" s="1050"/>
      <c r="G41" s="1200"/>
      <c r="H41" s="1218"/>
      <c r="I41" s="1219"/>
      <c r="J41" s="1219"/>
      <c r="K41" s="1219"/>
      <c r="L41" s="1206"/>
      <c r="M41" s="1051" t="s">
        <v>1039</v>
      </c>
      <c r="N41" s="952">
        <v>0.7</v>
      </c>
      <c r="O41" s="952">
        <v>0.8</v>
      </c>
      <c r="P41" s="952">
        <v>1</v>
      </c>
      <c r="Q41" s="1053"/>
    </row>
    <row r="42" spans="2:17" ht="24.95" customHeight="1" x14ac:dyDescent="0.25">
      <c r="B42" s="1195" t="s">
        <v>1040</v>
      </c>
      <c r="C42" s="1237" t="s">
        <v>1105</v>
      </c>
      <c r="D42" s="927" t="s">
        <v>1041</v>
      </c>
      <c r="G42" s="1200"/>
      <c r="H42" s="967">
        <f>SUM(H46:H48)</f>
        <v>467</v>
      </c>
      <c r="I42" s="1197">
        <f>SUM(I46:I48)</f>
        <v>486</v>
      </c>
      <c r="J42" s="1197">
        <f>SUM(J46:J48)</f>
        <v>402</v>
      </c>
      <c r="K42" s="1197">
        <f>SUM(K46:K48)</f>
        <v>389</v>
      </c>
      <c r="L42" s="1198">
        <f>K42-J42</f>
        <v>-13</v>
      </c>
      <c r="M42" s="952" t="s">
        <v>1042</v>
      </c>
      <c r="N42" s="952" t="s">
        <v>1043</v>
      </c>
      <c r="O42" s="952" t="s">
        <v>1044</v>
      </c>
      <c r="P42" s="952" t="s">
        <v>1045</v>
      </c>
      <c r="Q42" s="1222" t="s">
        <v>1046</v>
      </c>
    </row>
    <row r="43" spans="2:17" ht="3.75" customHeight="1" x14ac:dyDescent="0.25">
      <c r="B43" s="1199"/>
      <c r="G43" s="1200"/>
      <c r="H43" s="1204"/>
      <c r="I43" s="1205"/>
      <c r="J43" s="1205"/>
      <c r="K43" s="1205"/>
      <c r="L43" s="1206"/>
      <c r="M43" s="1054" t="s">
        <v>868</v>
      </c>
      <c r="N43" s="1054" t="s">
        <v>868</v>
      </c>
      <c r="O43" s="1054" t="s">
        <v>868</v>
      </c>
      <c r="P43" s="1054" t="s">
        <v>868</v>
      </c>
      <c r="Q43" s="1053"/>
    </row>
    <row r="44" spans="2:17" ht="20.100000000000001" customHeight="1" x14ac:dyDescent="0.25">
      <c r="B44" s="1203" t="s">
        <v>1047</v>
      </c>
      <c r="D44" s="1221" t="s">
        <v>1048</v>
      </c>
      <c r="G44" s="1200"/>
      <c r="H44" s="1218"/>
      <c r="I44" s="1219"/>
      <c r="J44" s="1219"/>
      <c r="K44" s="1219"/>
      <c r="L44" s="1206"/>
      <c r="Q44" s="1053"/>
    </row>
    <row r="45" spans="2:17" ht="20.100000000000001" customHeight="1" x14ac:dyDescent="0.25">
      <c r="B45" s="1207" t="s">
        <v>1049</v>
      </c>
      <c r="C45" s="1236" t="s">
        <v>1109</v>
      </c>
      <c r="D45" s="927" t="s">
        <v>1050</v>
      </c>
      <c r="E45" s="1223" t="s">
        <v>1051</v>
      </c>
      <c r="G45" s="1200"/>
      <c r="H45" s="1218"/>
      <c r="I45" s="1219"/>
      <c r="J45" s="1219"/>
      <c r="K45" s="1219"/>
      <c r="L45" s="1206"/>
      <c r="M45" s="952" t="s">
        <v>944</v>
      </c>
      <c r="N45" s="952" t="s">
        <v>1052</v>
      </c>
      <c r="O45" s="952" t="s">
        <v>1053</v>
      </c>
      <c r="P45" s="952" t="s">
        <v>1054</v>
      </c>
      <c r="Q45" s="1053"/>
    </row>
    <row r="46" spans="2:17" ht="20.100000000000001" customHeight="1" x14ac:dyDescent="0.25">
      <c r="B46" s="1207" t="s">
        <v>1055</v>
      </c>
      <c r="C46" s="1236" t="s">
        <v>1109</v>
      </c>
      <c r="D46" s="927" t="s">
        <v>1056</v>
      </c>
      <c r="E46" s="836" t="s">
        <v>1057</v>
      </c>
      <c r="G46" s="1208" t="s">
        <v>414</v>
      </c>
      <c r="H46" s="1209">
        <v>191</v>
      </c>
      <c r="I46" s="1210">
        <v>153</v>
      </c>
      <c r="J46" s="1211">
        <v>127</v>
      </c>
      <c r="K46" s="1212">
        <v>126</v>
      </c>
      <c r="L46" s="1198">
        <f>K46-J46</f>
        <v>-1</v>
      </c>
      <c r="M46" s="836" t="s">
        <v>1058</v>
      </c>
      <c r="Q46" s="1053"/>
    </row>
    <row r="47" spans="2:17" ht="20.100000000000001" customHeight="1" x14ac:dyDescent="0.25">
      <c r="B47" s="1207" t="s">
        <v>1059</v>
      </c>
      <c r="C47" s="1237" t="s">
        <v>1105</v>
      </c>
      <c r="D47" s="927" t="s">
        <v>1060</v>
      </c>
      <c r="G47" s="1208" t="s">
        <v>415</v>
      </c>
      <c r="H47" s="1209">
        <v>106</v>
      </c>
      <c r="I47" s="1210">
        <v>123</v>
      </c>
      <c r="J47" s="1211">
        <v>73</v>
      </c>
      <c r="K47" s="1212">
        <v>73</v>
      </c>
      <c r="L47" s="1198">
        <f>K47-J47</f>
        <v>0</v>
      </c>
      <c r="N47" s="926" t="s">
        <v>1061</v>
      </c>
      <c r="Q47" s="1053"/>
    </row>
    <row r="48" spans="2:17" ht="20.100000000000001" customHeight="1" x14ac:dyDescent="0.25">
      <c r="B48" s="1207" t="s">
        <v>1062</v>
      </c>
      <c r="C48" s="1237" t="s">
        <v>1105</v>
      </c>
      <c r="D48" s="927" t="s">
        <v>1063</v>
      </c>
      <c r="E48" s="836" t="s">
        <v>1064</v>
      </c>
      <c r="G48" s="1208" t="s">
        <v>416</v>
      </c>
      <c r="H48" s="1209">
        <v>170</v>
      </c>
      <c r="I48" s="1210">
        <v>210</v>
      </c>
      <c r="J48" s="1211">
        <v>202</v>
      </c>
      <c r="K48" s="1212">
        <v>190</v>
      </c>
      <c r="L48" s="1198">
        <f>K48-J48</f>
        <v>-12</v>
      </c>
      <c r="Q48" s="1053"/>
    </row>
    <row r="49" spans="2:20" ht="24.95" customHeight="1" x14ac:dyDescent="0.25">
      <c r="B49" s="1213"/>
      <c r="G49" s="1200"/>
      <c r="H49" s="1218"/>
      <c r="I49" s="1219"/>
      <c r="J49" s="1219"/>
      <c r="K49" s="1219"/>
      <c r="L49" s="1206"/>
      <c r="Q49" s="1053"/>
    </row>
    <row r="50" spans="2:20" ht="15" x14ac:dyDescent="0.25">
      <c r="B50" s="1050"/>
      <c r="G50" s="1200"/>
      <c r="H50" s="1218"/>
      <c r="I50" s="1219"/>
      <c r="J50" s="1219"/>
      <c r="K50" s="1219"/>
      <c r="L50" s="1206"/>
      <c r="Q50" s="1053"/>
    </row>
    <row r="51" spans="2:20" ht="24.95" customHeight="1" x14ac:dyDescent="0.25">
      <c r="B51" s="1195" t="s">
        <v>1065</v>
      </c>
      <c r="C51" s="1237" t="s">
        <v>1105</v>
      </c>
      <c r="D51" s="927" t="s">
        <v>1066</v>
      </c>
      <c r="G51" s="1200"/>
      <c r="H51" s="967">
        <f>SUM(H55:H57)</f>
        <v>384</v>
      </c>
      <c r="I51" s="1197">
        <f>SUM(I55:I57)</f>
        <v>481</v>
      </c>
      <c r="J51" s="1197">
        <f>SUM(J55:J57)</f>
        <v>335</v>
      </c>
      <c r="K51" s="1197">
        <f>SUM(K55:K57)</f>
        <v>365</v>
      </c>
      <c r="L51" s="1198">
        <f>K51-J51</f>
        <v>30</v>
      </c>
      <c r="Q51" s="1053"/>
    </row>
    <row r="52" spans="2:20" ht="3.75" customHeight="1" x14ac:dyDescent="0.25">
      <c r="B52" s="1199"/>
      <c r="G52" s="1200"/>
      <c r="H52" s="1204"/>
      <c r="I52" s="1205"/>
      <c r="J52" s="1205"/>
      <c r="K52" s="1205"/>
      <c r="L52" s="1206"/>
      <c r="Q52" s="1053"/>
    </row>
    <row r="53" spans="2:20" ht="20.100000000000001" customHeight="1" x14ac:dyDescent="0.25">
      <c r="B53" s="1203" t="s">
        <v>1067</v>
      </c>
      <c r="D53" s="1221" t="s">
        <v>1068</v>
      </c>
      <c r="G53" s="1200"/>
      <c r="H53" s="1218"/>
      <c r="I53" s="1219"/>
      <c r="J53" s="1219"/>
      <c r="K53" s="1219"/>
      <c r="L53" s="1206"/>
      <c r="M53" s="836" t="s">
        <v>1069</v>
      </c>
      <c r="Q53" s="1053"/>
    </row>
    <row r="54" spans="2:20" ht="20.100000000000001" customHeight="1" x14ac:dyDescent="0.25">
      <c r="B54" s="1207" t="s">
        <v>1070</v>
      </c>
      <c r="C54" s="1236" t="s">
        <v>1109</v>
      </c>
      <c r="D54" s="927" t="s">
        <v>1071</v>
      </c>
      <c r="E54" s="836" t="s">
        <v>1072</v>
      </c>
      <c r="G54" s="1200"/>
      <c r="H54" s="1218"/>
      <c r="I54" s="1219"/>
      <c r="J54" s="1219"/>
      <c r="K54" s="1219"/>
      <c r="L54" s="1206"/>
      <c r="M54" s="1223" t="s">
        <v>1073</v>
      </c>
      <c r="Q54" s="1053"/>
    </row>
    <row r="55" spans="2:20" ht="20.100000000000001" customHeight="1" x14ac:dyDescent="0.25">
      <c r="B55" s="1207" t="s">
        <v>1074</v>
      </c>
      <c r="C55" s="1237" t="s">
        <v>1105</v>
      </c>
      <c r="D55" s="927" t="s">
        <v>1075</v>
      </c>
      <c r="E55" s="836" t="s">
        <v>1076</v>
      </c>
      <c r="G55" s="1208" t="s">
        <v>414</v>
      </c>
      <c r="H55" s="1209">
        <v>128</v>
      </c>
      <c r="I55" s="1210">
        <v>201</v>
      </c>
      <c r="J55" s="1211">
        <v>99</v>
      </c>
      <c r="K55" s="1212">
        <v>125</v>
      </c>
      <c r="L55" s="1198">
        <f>K55-J55</f>
        <v>26</v>
      </c>
      <c r="Q55" s="1053"/>
    </row>
    <row r="56" spans="2:20" ht="20.100000000000001" customHeight="1" x14ac:dyDescent="0.25">
      <c r="B56" s="1207" t="s">
        <v>1032</v>
      </c>
      <c r="C56" s="1237" t="s">
        <v>1105</v>
      </c>
      <c r="D56" s="927" t="s">
        <v>1077</v>
      </c>
      <c r="E56" s="836" t="s">
        <v>1078</v>
      </c>
      <c r="G56" s="1208" t="s">
        <v>415</v>
      </c>
      <c r="H56" s="1209">
        <v>76</v>
      </c>
      <c r="I56" s="1210">
        <v>104</v>
      </c>
      <c r="J56" s="1211">
        <v>74</v>
      </c>
      <c r="K56" s="1212">
        <v>81</v>
      </c>
      <c r="L56" s="1198">
        <f>K56-J56</f>
        <v>7</v>
      </c>
      <c r="M56" s="836" t="s">
        <v>1079</v>
      </c>
      <c r="Q56" s="1053"/>
      <c r="T56" s="836" t="s">
        <v>885</v>
      </c>
    </row>
    <row r="57" spans="2:20" ht="20.100000000000001" customHeight="1" x14ac:dyDescent="0.25">
      <c r="B57" s="1207" t="s">
        <v>1080</v>
      </c>
      <c r="C57" s="1237" t="s">
        <v>1105</v>
      </c>
      <c r="D57" s="927" t="s">
        <v>1081</v>
      </c>
      <c r="G57" s="1208" t="s">
        <v>416</v>
      </c>
      <c r="H57" s="1209">
        <v>180</v>
      </c>
      <c r="I57" s="1210">
        <v>176</v>
      </c>
      <c r="J57" s="1211">
        <v>162</v>
      </c>
      <c r="K57" s="1212">
        <v>159</v>
      </c>
      <c r="L57" s="1198">
        <f>K57-J57</f>
        <v>-3</v>
      </c>
      <c r="Q57" s="1053"/>
    </row>
    <row r="58" spans="2:20" ht="20.100000000000001" customHeight="1" x14ac:dyDescent="0.25">
      <c r="B58" s="1207" t="s">
        <v>1082</v>
      </c>
      <c r="G58" s="1200"/>
      <c r="H58" s="1218"/>
      <c r="I58" s="1219"/>
      <c r="J58" s="1219"/>
      <c r="K58" s="1219"/>
      <c r="L58" s="1206"/>
      <c r="Q58" s="1053"/>
    </row>
    <row r="59" spans="2:20" ht="20.100000000000001" customHeight="1" x14ac:dyDescent="0.25">
      <c r="B59" s="1207" t="s">
        <v>1083</v>
      </c>
      <c r="G59" s="1200"/>
      <c r="H59" s="1218"/>
      <c r="I59" s="1219"/>
      <c r="J59" s="1219"/>
      <c r="K59" s="1219"/>
      <c r="L59" s="1206"/>
      <c r="Q59" s="1053"/>
    </row>
    <row r="60" spans="2:20" ht="24.95" customHeight="1" x14ac:dyDescent="0.25">
      <c r="B60" s="1213"/>
      <c r="G60" s="1200"/>
      <c r="H60" s="1218"/>
      <c r="I60" s="1219"/>
      <c r="J60" s="1219"/>
      <c r="K60" s="1219"/>
      <c r="L60" s="1206"/>
      <c r="Q60" s="1053"/>
    </row>
    <row r="61" spans="2:20" ht="15" x14ac:dyDescent="0.25">
      <c r="B61" s="1050"/>
      <c r="G61" s="1200"/>
      <c r="H61" s="1218"/>
      <c r="I61" s="1219"/>
      <c r="J61" s="1219"/>
      <c r="K61" s="1219"/>
      <c r="L61" s="1206"/>
      <c r="Q61" s="1053"/>
    </row>
    <row r="62" spans="2:20" ht="24.95" customHeight="1" x14ac:dyDescent="0.25">
      <c r="B62" s="1195" t="s">
        <v>1084</v>
      </c>
      <c r="C62" s="1237" t="s">
        <v>1105</v>
      </c>
      <c r="D62" s="927" t="s">
        <v>1085</v>
      </c>
      <c r="G62" s="1200"/>
      <c r="H62" s="967">
        <f>SUM(H66:H68)</f>
        <v>432</v>
      </c>
      <c r="I62" s="1197">
        <f>SUM(I66:I68)</f>
        <v>468</v>
      </c>
      <c r="J62" s="1197">
        <f>SUM(J66:J68)</f>
        <v>364</v>
      </c>
      <c r="K62" s="1197">
        <f>SUM(K66:K68)</f>
        <v>416</v>
      </c>
      <c r="L62" s="1198">
        <f>K62-J62</f>
        <v>52</v>
      </c>
      <c r="N62" s="952" t="s">
        <v>414</v>
      </c>
      <c r="O62" s="952" t="s">
        <v>415</v>
      </c>
      <c r="P62" s="952" t="s">
        <v>416</v>
      </c>
      <c r="Q62" s="1053"/>
    </row>
    <row r="63" spans="2:20" ht="3.75" customHeight="1" x14ac:dyDescent="0.25">
      <c r="B63" s="1199"/>
      <c r="G63" s="1200"/>
      <c r="H63" s="1204"/>
      <c r="I63" s="1205"/>
      <c r="J63" s="1205"/>
      <c r="K63" s="1205"/>
      <c r="L63" s="1206"/>
      <c r="Q63" s="1053"/>
    </row>
    <row r="64" spans="2:20" ht="20.100000000000001" customHeight="1" x14ac:dyDescent="0.25">
      <c r="B64" s="1203" t="s">
        <v>1086</v>
      </c>
      <c r="D64" s="1221"/>
      <c r="G64" s="1200"/>
      <c r="H64" s="1218"/>
      <c r="I64" s="1219"/>
      <c r="J64" s="1219"/>
      <c r="K64" s="1219"/>
      <c r="L64" s="1206"/>
      <c r="M64" s="1051" t="s">
        <v>1087</v>
      </c>
      <c r="N64" s="952" t="s">
        <v>1052</v>
      </c>
      <c r="O64" s="952" t="s">
        <v>1088</v>
      </c>
      <c r="P64" s="952" t="s">
        <v>1018</v>
      </c>
      <c r="Q64" s="1053"/>
    </row>
    <row r="65" spans="2:17" ht="20.100000000000001" customHeight="1" x14ac:dyDescent="0.25">
      <c r="B65" s="1207" t="s">
        <v>1089</v>
      </c>
      <c r="C65" s="1237" t="s">
        <v>1105</v>
      </c>
      <c r="D65" s="927" t="s">
        <v>1090</v>
      </c>
      <c r="G65" s="1200"/>
      <c r="H65" s="1218"/>
      <c r="I65" s="1219"/>
      <c r="J65" s="1219"/>
      <c r="K65" s="1219"/>
      <c r="L65" s="1206"/>
      <c r="M65" s="1051" t="s">
        <v>1091</v>
      </c>
      <c r="N65" s="952" t="s">
        <v>1092</v>
      </c>
      <c r="O65" s="952" t="s">
        <v>1093</v>
      </c>
      <c r="P65" s="952" t="s">
        <v>1094</v>
      </c>
      <c r="Q65" s="1053"/>
    </row>
    <row r="66" spans="2:17" ht="20.100000000000001" customHeight="1" x14ac:dyDescent="0.25">
      <c r="B66" s="1207" t="s">
        <v>1095</v>
      </c>
      <c r="C66" s="1237" t="s">
        <v>1105</v>
      </c>
      <c r="D66" s="927" t="s">
        <v>1096</v>
      </c>
      <c r="E66" s="836" t="s">
        <v>1097</v>
      </c>
      <c r="G66" s="1208" t="s">
        <v>414</v>
      </c>
      <c r="H66" s="1209">
        <v>150</v>
      </c>
      <c r="I66" s="1210">
        <v>122</v>
      </c>
      <c r="J66" s="1211">
        <v>86</v>
      </c>
      <c r="K66" s="1212">
        <v>153</v>
      </c>
      <c r="L66" s="1198">
        <f>K66-J66</f>
        <v>67</v>
      </c>
      <c r="Q66" s="1053"/>
    </row>
    <row r="67" spans="2:17" ht="20.100000000000001" customHeight="1" x14ac:dyDescent="0.25">
      <c r="B67" s="1207" t="s">
        <v>1098</v>
      </c>
      <c r="C67" s="1236" t="s">
        <v>1109</v>
      </c>
      <c r="D67" s="927" t="s">
        <v>1099</v>
      </c>
      <c r="G67" s="1208" t="s">
        <v>415</v>
      </c>
      <c r="H67" s="1209">
        <v>100</v>
      </c>
      <c r="I67" s="1210">
        <v>175</v>
      </c>
      <c r="J67" s="1211">
        <v>115</v>
      </c>
      <c r="K67" s="1212">
        <v>85</v>
      </c>
      <c r="L67" s="1198">
        <f>K67-J67</f>
        <v>-30</v>
      </c>
      <c r="Q67" s="1053"/>
    </row>
    <row r="68" spans="2:17" ht="20.100000000000001" customHeight="1" x14ac:dyDescent="0.25">
      <c r="B68" s="1207" t="s">
        <v>1100</v>
      </c>
      <c r="C68" s="1237" t="s">
        <v>1105</v>
      </c>
      <c r="D68" s="927" t="s">
        <v>1063</v>
      </c>
      <c r="E68" s="836" t="s">
        <v>1101</v>
      </c>
      <c r="G68" s="1208" t="s">
        <v>416</v>
      </c>
      <c r="H68" s="1209">
        <v>182</v>
      </c>
      <c r="I68" s="1210">
        <v>171</v>
      </c>
      <c r="J68" s="1211">
        <v>163</v>
      </c>
      <c r="K68" s="1212">
        <v>178</v>
      </c>
      <c r="L68" s="1198">
        <f>K68-J68</f>
        <v>15</v>
      </c>
      <c r="Q68" s="1053"/>
    </row>
    <row r="69" spans="2:17" ht="24.95" customHeight="1" x14ac:dyDescent="0.25">
      <c r="B69" s="1213"/>
      <c r="Q69" s="1053"/>
    </row>
    <row r="70" spans="2:17" ht="24.95" customHeight="1" x14ac:dyDescent="0.25">
      <c r="B70" s="1050"/>
      <c r="G70" s="1065"/>
      <c r="H70" s="1224">
        <f>H62+H51+H42+H30+H21</f>
        <v>2132</v>
      </c>
      <c r="I70" s="1225">
        <f>I62+I51+I42+I30+I21</f>
        <v>2545</v>
      </c>
      <c r="J70" s="1226">
        <f>J62+J51+J42+J30+J21</f>
        <v>1994</v>
      </c>
      <c r="K70" s="1227">
        <f>K62+K51+K42+K30+K21</f>
        <v>2087</v>
      </c>
      <c r="L70" s="1228">
        <f>L62+L51+L42+L30+L21</f>
        <v>93</v>
      </c>
      <c r="M70" s="1249" t="s">
        <v>1120</v>
      </c>
      <c r="Q70" s="1053"/>
    </row>
    <row r="71" spans="2:17" ht="24.95" customHeight="1" x14ac:dyDescent="0.25">
      <c r="B71" s="1050"/>
      <c r="G71" s="1089"/>
      <c r="H71" s="1229" t="s">
        <v>416</v>
      </c>
      <c r="I71" s="1230" t="s">
        <v>606</v>
      </c>
      <c r="J71" s="1231" t="s">
        <v>614</v>
      </c>
      <c r="K71" s="1232" t="s">
        <v>1102</v>
      </c>
      <c r="L71" s="1233" t="s">
        <v>1103</v>
      </c>
      <c r="Q71" s="1053"/>
    </row>
    <row r="72" spans="2:17" x14ac:dyDescent="0.25">
      <c r="B72" s="1050"/>
      <c r="D72" s="926" t="s">
        <v>1104</v>
      </c>
      <c r="Q72" s="1053"/>
    </row>
    <row r="73" spans="2:17" ht="24.95" customHeight="1" x14ac:dyDescent="0.25">
      <c r="B73" s="1050"/>
      <c r="Q73" s="1053"/>
    </row>
    <row r="74" spans="2:17" ht="24.95" customHeight="1" x14ac:dyDescent="0.25">
      <c r="B74" s="1089"/>
      <c r="C74" s="1090"/>
      <c r="D74" s="1090"/>
      <c r="E74" s="1090"/>
      <c r="F74" s="1090"/>
      <c r="G74" s="1090"/>
      <c r="H74" s="1090"/>
      <c r="I74" s="1090"/>
      <c r="J74" s="1090"/>
      <c r="K74" s="1090"/>
      <c r="L74" s="1090"/>
      <c r="M74" s="1090"/>
      <c r="N74" s="1090"/>
      <c r="O74" s="1090"/>
      <c r="P74" s="1090"/>
      <c r="Q74" s="1091"/>
    </row>
  </sheetData>
  <pageMargins left="0.59055118110236227" right="0" top="0.19685039370078741" bottom="0" header="0" footer="0"/>
  <pageSetup paperSize="9" scale="56" orientation="portrait" horizontalDpi="4294967295" verticalDpi="300"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6E668-170D-4DDA-B06F-D12585B1C7FF}">
  <dimension ref="A1:P82"/>
  <sheetViews>
    <sheetView showZeros="0" zoomScaleNormal="100" workbookViewId="0">
      <selection activeCell="S19" sqref="S19"/>
    </sheetView>
  </sheetViews>
  <sheetFormatPr baseColWidth="10" defaultRowHeight="12.75" x14ac:dyDescent="0.25"/>
  <cols>
    <col min="1" max="1" width="2.140625" style="836" customWidth="1"/>
    <col min="2" max="2" width="6.5703125" style="836" customWidth="1"/>
    <col min="3" max="3" width="7.85546875" style="836" customWidth="1"/>
    <col min="4" max="4" width="25.28515625" style="836" customWidth="1"/>
    <col min="5" max="5" width="15.140625" style="836" customWidth="1"/>
    <col min="6" max="6" width="11.42578125" style="836"/>
    <col min="7" max="7" width="9.42578125" style="836" customWidth="1"/>
    <col min="8" max="8" width="9.85546875" style="836" customWidth="1"/>
    <col min="9" max="9" width="12" style="836" customWidth="1"/>
    <col min="10" max="10" width="9.42578125" style="836" customWidth="1"/>
    <col min="11" max="11" width="13.5703125" style="836" customWidth="1"/>
    <col min="12" max="12" width="12.7109375" style="836" customWidth="1"/>
    <col min="13" max="14" width="8.7109375" style="836" customWidth="1"/>
    <col min="15" max="15" width="14.140625" style="836" customWidth="1"/>
    <col min="16" max="16" width="2.5703125" style="836" customWidth="1"/>
    <col min="17" max="256" width="11.42578125" style="836"/>
    <col min="257" max="257" width="2.140625" style="836" customWidth="1"/>
    <col min="258" max="258" width="6.5703125" style="836" customWidth="1"/>
    <col min="259" max="259" width="7.85546875" style="836" customWidth="1"/>
    <col min="260" max="260" width="25.28515625" style="836" customWidth="1"/>
    <col min="261" max="261" width="15.140625" style="836" customWidth="1"/>
    <col min="262" max="262" width="11.42578125" style="836"/>
    <col min="263" max="263" width="9.42578125" style="836" customWidth="1"/>
    <col min="264" max="264" width="9.85546875" style="836" customWidth="1"/>
    <col min="265" max="265" width="12" style="836" customWidth="1"/>
    <col min="266" max="266" width="9.42578125" style="836" customWidth="1"/>
    <col min="267" max="267" width="13.5703125" style="836" customWidth="1"/>
    <col min="268" max="268" width="12.7109375" style="836" customWidth="1"/>
    <col min="269" max="270" width="8.7109375" style="836" customWidth="1"/>
    <col min="271" max="271" width="14.140625" style="836" customWidth="1"/>
    <col min="272" max="272" width="2.5703125" style="836" customWidth="1"/>
    <col min="273" max="512" width="11.42578125" style="836"/>
    <col min="513" max="513" width="2.140625" style="836" customWidth="1"/>
    <col min="514" max="514" width="6.5703125" style="836" customWidth="1"/>
    <col min="515" max="515" width="7.85546875" style="836" customWidth="1"/>
    <col min="516" max="516" width="25.28515625" style="836" customWidth="1"/>
    <col min="517" max="517" width="15.140625" style="836" customWidth="1"/>
    <col min="518" max="518" width="11.42578125" style="836"/>
    <col min="519" max="519" width="9.42578125" style="836" customWidth="1"/>
    <col min="520" max="520" width="9.85546875" style="836" customWidth="1"/>
    <col min="521" max="521" width="12" style="836" customWidth="1"/>
    <col min="522" max="522" width="9.42578125" style="836" customWidth="1"/>
    <col min="523" max="523" width="13.5703125" style="836" customWidth="1"/>
    <col min="524" max="524" width="12.7109375" style="836" customWidth="1"/>
    <col min="525" max="526" width="8.7109375" style="836" customWidth="1"/>
    <col min="527" max="527" width="14.140625" style="836" customWidth="1"/>
    <col min="528" max="528" width="2.5703125" style="836" customWidth="1"/>
    <col min="529" max="768" width="11.42578125" style="836"/>
    <col min="769" max="769" width="2.140625" style="836" customWidth="1"/>
    <col min="770" max="770" width="6.5703125" style="836" customWidth="1"/>
    <col min="771" max="771" width="7.85546875" style="836" customWidth="1"/>
    <col min="772" max="772" width="25.28515625" style="836" customWidth="1"/>
    <col min="773" max="773" width="15.140625" style="836" customWidth="1"/>
    <col min="774" max="774" width="11.42578125" style="836"/>
    <col min="775" max="775" width="9.42578125" style="836" customWidth="1"/>
    <col min="776" max="776" width="9.85546875" style="836" customWidth="1"/>
    <col min="777" max="777" width="12" style="836" customWidth="1"/>
    <col min="778" max="778" width="9.42578125" style="836" customWidth="1"/>
    <col min="779" max="779" width="13.5703125" style="836" customWidth="1"/>
    <col min="780" max="780" width="12.7109375" style="836" customWidth="1"/>
    <col min="781" max="782" width="8.7109375" style="836" customWidth="1"/>
    <col min="783" max="783" width="14.140625" style="836" customWidth="1"/>
    <col min="784" max="784" width="2.5703125" style="836" customWidth="1"/>
    <col min="785" max="1024" width="11.42578125" style="836"/>
    <col min="1025" max="1025" width="2.140625" style="836" customWidth="1"/>
    <col min="1026" max="1026" width="6.5703125" style="836" customWidth="1"/>
    <col min="1027" max="1027" width="7.85546875" style="836" customWidth="1"/>
    <col min="1028" max="1028" width="25.28515625" style="836" customWidth="1"/>
    <col min="1029" max="1029" width="15.140625" style="836" customWidth="1"/>
    <col min="1030" max="1030" width="11.42578125" style="836"/>
    <col min="1031" max="1031" width="9.42578125" style="836" customWidth="1"/>
    <col min="1032" max="1032" width="9.85546875" style="836" customWidth="1"/>
    <col min="1033" max="1033" width="12" style="836" customWidth="1"/>
    <col min="1034" max="1034" width="9.42578125" style="836" customWidth="1"/>
    <col min="1035" max="1035" width="13.5703125" style="836" customWidth="1"/>
    <col min="1036" max="1036" width="12.7109375" style="836" customWidth="1"/>
    <col min="1037" max="1038" width="8.7109375" style="836" customWidth="1"/>
    <col min="1039" max="1039" width="14.140625" style="836" customWidth="1"/>
    <col min="1040" max="1040" width="2.5703125" style="836" customWidth="1"/>
    <col min="1041" max="1280" width="11.42578125" style="836"/>
    <col min="1281" max="1281" width="2.140625" style="836" customWidth="1"/>
    <col min="1282" max="1282" width="6.5703125" style="836" customWidth="1"/>
    <col min="1283" max="1283" width="7.85546875" style="836" customWidth="1"/>
    <col min="1284" max="1284" width="25.28515625" style="836" customWidth="1"/>
    <col min="1285" max="1285" width="15.140625" style="836" customWidth="1"/>
    <col min="1286" max="1286" width="11.42578125" style="836"/>
    <col min="1287" max="1287" width="9.42578125" style="836" customWidth="1"/>
    <col min="1288" max="1288" width="9.85546875" style="836" customWidth="1"/>
    <col min="1289" max="1289" width="12" style="836" customWidth="1"/>
    <col min="1290" max="1290" width="9.42578125" style="836" customWidth="1"/>
    <col min="1291" max="1291" width="13.5703125" style="836" customWidth="1"/>
    <col min="1292" max="1292" width="12.7109375" style="836" customWidth="1"/>
    <col min="1293" max="1294" width="8.7109375" style="836" customWidth="1"/>
    <col min="1295" max="1295" width="14.140625" style="836" customWidth="1"/>
    <col min="1296" max="1296" width="2.5703125" style="836" customWidth="1"/>
    <col min="1297" max="1536" width="11.42578125" style="836"/>
    <col min="1537" max="1537" width="2.140625" style="836" customWidth="1"/>
    <col min="1538" max="1538" width="6.5703125" style="836" customWidth="1"/>
    <col min="1539" max="1539" width="7.85546875" style="836" customWidth="1"/>
    <col min="1540" max="1540" width="25.28515625" style="836" customWidth="1"/>
    <col min="1541" max="1541" width="15.140625" style="836" customWidth="1"/>
    <col min="1542" max="1542" width="11.42578125" style="836"/>
    <col min="1543" max="1543" width="9.42578125" style="836" customWidth="1"/>
    <col min="1544" max="1544" width="9.85546875" style="836" customWidth="1"/>
    <col min="1545" max="1545" width="12" style="836" customWidth="1"/>
    <col min="1546" max="1546" width="9.42578125" style="836" customWidth="1"/>
    <col min="1547" max="1547" width="13.5703125" style="836" customWidth="1"/>
    <col min="1548" max="1548" width="12.7109375" style="836" customWidth="1"/>
    <col min="1549" max="1550" width="8.7109375" style="836" customWidth="1"/>
    <col min="1551" max="1551" width="14.140625" style="836" customWidth="1"/>
    <col min="1552" max="1552" width="2.5703125" style="836" customWidth="1"/>
    <col min="1553" max="1792" width="11.42578125" style="836"/>
    <col min="1793" max="1793" width="2.140625" style="836" customWidth="1"/>
    <col min="1794" max="1794" width="6.5703125" style="836" customWidth="1"/>
    <col min="1795" max="1795" width="7.85546875" style="836" customWidth="1"/>
    <col min="1796" max="1796" width="25.28515625" style="836" customWidth="1"/>
    <col min="1797" max="1797" width="15.140625" style="836" customWidth="1"/>
    <col min="1798" max="1798" width="11.42578125" style="836"/>
    <col min="1799" max="1799" width="9.42578125" style="836" customWidth="1"/>
    <col min="1800" max="1800" width="9.85546875" style="836" customWidth="1"/>
    <col min="1801" max="1801" width="12" style="836" customWidth="1"/>
    <col min="1802" max="1802" width="9.42578125" style="836" customWidth="1"/>
    <col min="1803" max="1803" width="13.5703125" style="836" customWidth="1"/>
    <col min="1804" max="1804" width="12.7109375" style="836" customWidth="1"/>
    <col min="1805" max="1806" width="8.7109375" style="836" customWidth="1"/>
    <col min="1807" max="1807" width="14.140625" style="836" customWidth="1"/>
    <col min="1808" max="1808" width="2.5703125" style="836" customWidth="1"/>
    <col min="1809" max="2048" width="11.42578125" style="836"/>
    <col min="2049" max="2049" width="2.140625" style="836" customWidth="1"/>
    <col min="2050" max="2050" width="6.5703125" style="836" customWidth="1"/>
    <col min="2051" max="2051" width="7.85546875" style="836" customWidth="1"/>
    <col min="2052" max="2052" width="25.28515625" style="836" customWidth="1"/>
    <col min="2053" max="2053" width="15.140625" style="836" customWidth="1"/>
    <col min="2054" max="2054" width="11.42578125" style="836"/>
    <col min="2055" max="2055" width="9.42578125" style="836" customWidth="1"/>
    <col min="2056" max="2056" width="9.85546875" style="836" customWidth="1"/>
    <col min="2057" max="2057" width="12" style="836" customWidth="1"/>
    <col min="2058" max="2058" width="9.42578125" style="836" customWidth="1"/>
    <col min="2059" max="2059" width="13.5703125" style="836" customWidth="1"/>
    <col min="2060" max="2060" width="12.7109375" style="836" customWidth="1"/>
    <col min="2061" max="2062" width="8.7109375" style="836" customWidth="1"/>
    <col min="2063" max="2063" width="14.140625" style="836" customWidth="1"/>
    <col min="2064" max="2064" width="2.5703125" style="836" customWidth="1"/>
    <col min="2065" max="2304" width="11.42578125" style="836"/>
    <col min="2305" max="2305" width="2.140625" style="836" customWidth="1"/>
    <col min="2306" max="2306" width="6.5703125" style="836" customWidth="1"/>
    <col min="2307" max="2307" width="7.85546875" style="836" customWidth="1"/>
    <col min="2308" max="2308" width="25.28515625" style="836" customWidth="1"/>
    <col min="2309" max="2309" width="15.140625" style="836" customWidth="1"/>
    <col min="2310" max="2310" width="11.42578125" style="836"/>
    <col min="2311" max="2311" width="9.42578125" style="836" customWidth="1"/>
    <col min="2312" max="2312" width="9.85546875" style="836" customWidth="1"/>
    <col min="2313" max="2313" width="12" style="836" customWidth="1"/>
    <col min="2314" max="2314" width="9.42578125" style="836" customWidth="1"/>
    <col min="2315" max="2315" width="13.5703125" style="836" customWidth="1"/>
    <col min="2316" max="2316" width="12.7109375" style="836" customWidth="1"/>
    <col min="2317" max="2318" width="8.7109375" style="836" customWidth="1"/>
    <col min="2319" max="2319" width="14.140625" style="836" customWidth="1"/>
    <col min="2320" max="2320" width="2.5703125" style="836" customWidth="1"/>
    <col min="2321" max="2560" width="11.42578125" style="836"/>
    <col min="2561" max="2561" width="2.140625" style="836" customWidth="1"/>
    <col min="2562" max="2562" width="6.5703125" style="836" customWidth="1"/>
    <col min="2563" max="2563" width="7.85546875" style="836" customWidth="1"/>
    <col min="2564" max="2564" width="25.28515625" style="836" customWidth="1"/>
    <col min="2565" max="2565" width="15.140625" style="836" customWidth="1"/>
    <col min="2566" max="2566" width="11.42578125" style="836"/>
    <col min="2567" max="2567" width="9.42578125" style="836" customWidth="1"/>
    <col min="2568" max="2568" width="9.85546875" style="836" customWidth="1"/>
    <col min="2569" max="2569" width="12" style="836" customWidth="1"/>
    <col min="2570" max="2570" width="9.42578125" style="836" customWidth="1"/>
    <col min="2571" max="2571" width="13.5703125" style="836" customWidth="1"/>
    <col min="2572" max="2572" width="12.7109375" style="836" customWidth="1"/>
    <col min="2573" max="2574" width="8.7109375" style="836" customWidth="1"/>
    <col min="2575" max="2575" width="14.140625" style="836" customWidth="1"/>
    <col min="2576" max="2576" width="2.5703125" style="836" customWidth="1"/>
    <col min="2577" max="2816" width="11.42578125" style="836"/>
    <col min="2817" max="2817" width="2.140625" style="836" customWidth="1"/>
    <col min="2818" max="2818" width="6.5703125" style="836" customWidth="1"/>
    <col min="2819" max="2819" width="7.85546875" style="836" customWidth="1"/>
    <col min="2820" max="2820" width="25.28515625" style="836" customWidth="1"/>
    <col min="2821" max="2821" width="15.140625" style="836" customWidth="1"/>
    <col min="2822" max="2822" width="11.42578125" style="836"/>
    <col min="2823" max="2823" width="9.42578125" style="836" customWidth="1"/>
    <col min="2824" max="2824" width="9.85546875" style="836" customWidth="1"/>
    <col min="2825" max="2825" width="12" style="836" customWidth="1"/>
    <col min="2826" max="2826" width="9.42578125" style="836" customWidth="1"/>
    <col min="2827" max="2827" width="13.5703125" style="836" customWidth="1"/>
    <col min="2828" max="2828" width="12.7109375" style="836" customWidth="1"/>
    <col min="2829" max="2830" width="8.7109375" style="836" customWidth="1"/>
    <col min="2831" max="2831" width="14.140625" style="836" customWidth="1"/>
    <col min="2832" max="2832" width="2.5703125" style="836" customWidth="1"/>
    <col min="2833" max="3072" width="11.42578125" style="836"/>
    <col min="3073" max="3073" width="2.140625" style="836" customWidth="1"/>
    <col min="3074" max="3074" width="6.5703125" style="836" customWidth="1"/>
    <col min="3075" max="3075" width="7.85546875" style="836" customWidth="1"/>
    <col min="3076" max="3076" width="25.28515625" style="836" customWidth="1"/>
    <col min="3077" max="3077" width="15.140625" style="836" customWidth="1"/>
    <col min="3078" max="3078" width="11.42578125" style="836"/>
    <col min="3079" max="3079" width="9.42578125" style="836" customWidth="1"/>
    <col min="3080" max="3080" width="9.85546875" style="836" customWidth="1"/>
    <col min="3081" max="3081" width="12" style="836" customWidth="1"/>
    <col min="3082" max="3082" width="9.42578125" style="836" customWidth="1"/>
    <col min="3083" max="3083" width="13.5703125" style="836" customWidth="1"/>
    <col min="3084" max="3084" width="12.7109375" style="836" customWidth="1"/>
    <col min="3085" max="3086" width="8.7109375" style="836" customWidth="1"/>
    <col min="3087" max="3087" width="14.140625" style="836" customWidth="1"/>
    <col min="3088" max="3088" width="2.5703125" style="836" customWidth="1"/>
    <col min="3089" max="3328" width="11.42578125" style="836"/>
    <col min="3329" max="3329" width="2.140625" style="836" customWidth="1"/>
    <col min="3330" max="3330" width="6.5703125" style="836" customWidth="1"/>
    <col min="3331" max="3331" width="7.85546875" style="836" customWidth="1"/>
    <col min="3332" max="3332" width="25.28515625" style="836" customWidth="1"/>
    <col min="3333" max="3333" width="15.140625" style="836" customWidth="1"/>
    <col min="3334" max="3334" width="11.42578125" style="836"/>
    <col min="3335" max="3335" width="9.42578125" style="836" customWidth="1"/>
    <col min="3336" max="3336" width="9.85546875" style="836" customWidth="1"/>
    <col min="3337" max="3337" width="12" style="836" customWidth="1"/>
    <col min="3338" max="3338" width="9.42578125" style="836" customWidth="1"/>
    <col min="3339" max="3339" width="13.5703125" style="836" customWidth="1"/>
    <col min="3340" max="3340" width="12.7109375" style="836" customWidth="1"/>
    <col min="3341" max="3342" width="8.7109375" style="836" customWidth="1"/>
    <col min="3343" max="3343" width="14.140625" style="836" customWidth="1"/>
    <col min="3344" max="3344" width="2.5703125" style="836" customWidth="1"/>
    <col min="3345" max="3584" width="11.42578125" style="836"/>
    <col min="3585" max="3585" width="2.140625" style="836" customWidth="1"/>
    <col min="3586" max="3586" width="6.5703125" style="836" customWidth="1"/>
    <col min="3587" max="3587" width="7.85546875" style="836" customWidth="1"/>
    <col min="3588" max="3588" width="25.28515625" style="836" customWidth="1"/>
    <col min="3589" max="3589" width="15.140625" style="836" customWidth="1"/>
    <col min="3590" max="3590" width="11.42578125" style="836"/>
    <col min="3591" max="3591" width="9.42578125" style="836" customWidth="1"/>
    <col min="3592" max="3592" width="9.85546875" style="836" customWidth="1"/>
    <col min="3593" max="3593" width="12" style="836" customWidth="1"/>
    <col min="3594" max="3594" width="9.42578125" style="836" customWidth="1"/>
    <col min="3595" max="3595" width="13.5703125" style="836" customWidth="1"/>
    <col min="3596" max="3596" width="12.7109375" style="836" customWidth="1"/>
    <col min="3597" max="3598" width="8.7109375" style="836" customWidth="1"/>
    <col min="3599" max="3599" width="14.140625" style="836" customWidth="1"/>
    <col min="3600" max="3600" width="2.5703125" style="836" customWidth="1"/>
    <col min="3601" max="3840" width="11.42578125" style="836"/>
    <col min="3841" max="3841" width="2.140625" style="836" customWidth="1"/>
    <col min="3842" max="3842" width="6.5703125" style="836" customWidth="1"/>
    <col min="3843" max="3843" width="7.85546875" style="836" customWidth="1"/>
    <col min="3844" max="3844" width="25.28515625" style="836" customWidth="1"/>
    <col min="3845" max="3845" width="15.140625" style="836" customWidth="1"/>
    <col min="3846" max="3846" width="11.42578125" style="836"/>
    <col min="3847" max="3847" width="9.42578125" style="836" customWidth="1"/>
    <col min="3848" max="3848" width="9.85546875" style="836" customWidth="1"/>
    <col min="3849" max="3849" width="12" style="836" customWidth="1"/>
    <col min="3850" max="3850" width="9.42578125" style="836" customWidth="1"/>
    <col min="3851" max="3851" width="13.5703125" style="836" customWidth="1"/>
    <col min="3852" max="3852" width="12.7109375" style="836" customWidth="1"/>
    <col min="3853" max="3854" width="8.7109375" style="836" customWidth="1"/>
    <col min="3855" max="3855" width="14.140625" style="836" customWidth="1"/>
    <col min="3856" max="3856" width="2.5703125" style="836" customWidth="1"/>
    <col min="3857" max="4096" width="11.42578125" style="836"/>
    <col min="4097" max="4097" width="2.140625" style="836" customWidth="1"/>
    <col min="4098" max="4098" width="6.5703125" style="836" customWidth="1"/>
    <col min="4099" max="4099" width="7.85546875" style="836" customWidth="1"/>
    <col min="4100" max="4100" width="25.28515625" style="836" customWidth="1"/>
    <col min="4101" max="4101" width="15.140625" style="836" customWidth="1"/>
    <col min="4102" max="4102" width="11.42578125" style="836"/>
    <col min="4103" max="4103" width="9.42578125" style="836" customWidth="1"/>
    <col min="4104" max="4104" width="9.85546875" style="836" customWidth="1"/>
    <col min="4105" max="4105" width="12" style="836" customWidth="1"/>
    <col min="4106" max="4106" width="9.42578125" style="836" customWidth="1"/>
    <col min="4107" max="4107" width="13.5703125" style="836" customWidth="1"/>
    <col min="4108" max="4108" width="12.7109375" style="836" customWidth="1"/>
    <col min="4109" max="4110" width="8.7109375" style="836" customWidth="1"/>
    <col min="4111" max="4111" width="14.140625" style="836" customWidth="1"/>
    <col min="4112" max="4112" width="2.5703125" style="836" customWidth="1"/>
    <col min="4113" max="4352" width="11.42578125" style="836"/>
    <col min="4353" max="4353" width="2.140625" style="836" customWidth="1"/>
    <col min="4354" max="4354" width="6.5703125" style="836" customWidth="1"/>
    <col min="4355" max="4355" width="7.85546875" style="836" customWidth="1"/>
    <col min="4356" max="4356" width="25.28515625" style="836" customWidth="1"/>
    <col min="4357" max="4357" width="15.140625" style="836" customWidth="1"/>
    <col min="4358" max="4358" width="11.42578125" style="836"/>
    <col min="4359" max="4359" width="9.42578125" style="836" customWidth="1"/>
    <col min="4360" max="4360" width="9.85546875" style="836" customWidth="1"/>
    <col min="4361" max="4361" width="12" style="836" customWidth="1"/>
    <col min="4362" max="4362" width="9.42578125" style="836" customWidth="1"/>
    <col min="4363" max="4363" width="13.5703125" style="836" customWidth="1"/>
    <col min="4364" max="4364" width="12.7109375" style="836" customWidth="1"/>
    <col min="4365" max="4366" width="8.7109375" style="836" customWidth="1"/>
    <col min="4367" max="4367" width="14.140625" style="836" customWidth="1"/>
    <col min="4368" max="4368" width="2.5703125" style="836" customWidth="1"/>
    <col min="4369" max="4608" width="11.42578125" style="836"/>
    <col min="4609" max="4609" width="2.140625" style="836" customWidth="1"/>
    <col min="4610" max="4610" width="6.5703125" style="836" customWidth="1"/>
    <col min="4611" max="4611" width="7.85546875" style="836" customWidth="1"/>
    <col min="4612" max="4612" width="25.28515625" style="836" customWidth="1"/>
    <col min="4613" max="4613" width="15.140625" style="836" customWidth="1"/>
    <col min="4614" max="4614" width="11.42578125" style="836"/>
    <col min="4615" max="4615" width="9.42578125" style="836" customWidth="1"/>
    <col min="4616" max="4616" width="9.85546875" style="836" customWidth="1"/>
    <col min="4617" max="4617" width="12" style="836" customWidth="1"/>
    <col min="4618" max="4618" width="9.42578125" style="836" customWidth="1"/>
    <col min="4619" max="4619" width="13.5703125" style="836" customWidth="1"/>
    <col min="4620" max="4620" width="12.7109375" style="836" customWidth="1"/>
    <col min="4621" max="4622" width="8.7109375" style="836" customWidth="1"/>
    <col min="4623" max="4623" width="14.140625" style="836" customWidth="1"/>
    <col min="4624" max="4624" width="2.5703125" style="836" customWidth="1"/>
    <col min="4625" max="4864" width="11.42578125" style="836"/>
    <col min="4865" max="4865" width="2.140625" style="836" customWidth="1"/>
    <col min="4866" max="4866" width="6.5703125" style="836" customWidth="1"/>
    <col min="4867" max="4867" width="7.85546875" style="836" customWidth="1"/>
    <col min="4868" max="4868" width="25.28515625" style="836" customWidth="1"/>
    <col min="4869" max="4869" width="15.140625" style="836" customWidth="1"/>
    <col min="4870" max="4870" width="11.42578125" style="836"/>
    <col min="4871" max="4871" width="9.42578125" style="836" customWidth="1"/>
    <col min="4872" max="4872" width="9.85546875" style="836" customWidth="1"/>
    <col min="4873" max="4873" width="12" style="836" customWidth="1"/>
    <col min="4874" max="4874" width="9.42578125" style="836" customWidth="1"/>
    <col min="4875" max="4875" width="13.5703125" style="836" customWidth="1"/>
    <col min="4876" max="4876" width="12.7109375" style="836" customWidth="1"/>
    <col min="4877" max="4878" width="8.7109375" style="836" customWidth="1"/>
    <col min="4879" max="4879" width="14.140625" style="836" customWidth="1"/>
    <col min="4880" max="4880" width="2.5703125" style="836" customWidth="1"/>
    <col min="4881" max="5120" width="11.42578125" style="836"/>
    <col min="5121" max="5121" width="2.140625" style="836" customWidth="1"/>
    <col min="5122" max="5122" width="6.5703125" style="836" customWidth="1"/>
    <col min="5123" max="5123" width="7.85546875" style="836" customWidth="1"/>
    <col min="5124" max="5124" width="25.28515625" style="836" customWidth="1"/>
    <col min="5125" max="5125" width="15.140625" style="836" customWidth="1"/>
    <col min="5126" max="5126" width="11.42578125" style="836"/>
    <col min="5127" max="5127" width="9.42578125" style="836" customWidth="1"/>
    <col min="5128" max="5128" width="9.85546875" style="836" customWidth="1"/>
    <col min="5129" max="5129" width="12" style="836" customWidth="1"/>
    <col min="5130" max="5130" width="9.42578125" style="836" customWidth="1"/>
    <col min="5131" max="5131" width="13.5703125" style="836" customWidth="1"/>
    <col min="5132" max="5132" width="12.7109375" style="836" customWidth="1"/>
    <col min="5133" max="5134" width="8.7109375" style="836" customWidth="1"/>
    <col min="5135" max="5135" width="14.140625" style="836" customWidth="1"/>
    <col min="5136" max="5136" width="2.5703125" style="836" customWidth="1"/>
    <col min="5137" max="5376" width="11.42578125" style="836"/>
    <col min="5377" max="5377" width="2.140625" style="836" customWidth="1"/>
    <col min="5378" max="5378" width="6.5703125" style="836" customWidth="1"/>
    <col min="5379" max="5379" width="7.85546875" style="836" customWidth="1"/>
    <col min="5380" max="5380" width="25.28515625" style="836" customWidth="1"/>
    <col min="5381" max="5381" width="15.140625" style="836" customWidth="1"/>
    <col min="5382" max="5382" width="11.42578125" style="836"/>
    <col min="5383" max="5383" width="9.42578125" style="836" customWidth="1"/>
    <col min="5384" max="5384" width="9.85546875" style="836" customWidth="1"/>
    <col min="5385" max="5385" width="12" style="836" customWidth="1"/>
    <col min="5386" max="5386" width="9.42578125" style="836" customWidth="1"/>
    <col min="5387" max="5387" width="13.5703125" style="836" customWidth="1"/>
    <col min="5388" max="5388" width="12.7109375" style="836" customWidth="1"/>
    <col min="5389" max="5390" width="8.7109375" style="836" customWidth="1"/>
    <col min="5391" max="5391" width="14.140625" style="836" customWidth="1"/>
    <col min="5392" max="5392" width="2.5703125" style="836" customWidth="1"/>
    <col min="5393" max="5632" width="11.42578125" style="836"/>
    <col min="5633" max="5633" width="2.140625" style="836" customWidth="1"/>
    <col min="5634" max="5634" width="6.5703125" style="836" customWidth="1"/>
    <col min="5635" max="5635" width="7.85546875" style="836" customWidth="1"/>
    <col min="5636" max="5636" width="25.28515625" style="836" customWidth="1"/>
    <col min="5637" max="5637" width="15.140625" style="836" customWidth="1"/>
    <col min="5638" max="5638" width="11.42578125" style="836"/>
    <col min="5639" max="5639" width="9.42578125" style="836" customWidth="1"/>
    <col min="5640" max="5640" width="9.85546875" style="836" customWidth="1"/>
    <col min="5641" max="5641" width="12" style="836" customWidth="1"/>
    <col min="5642" max="5642" width="9.42578125" style="836" customWidth="1"/>
    <col min="5643" max="5643" width="13.5703125" style="836" customWidth="1"/>
    <col min="5644" max="5644" width="12.7109375" style="836" customWidth="1"/>
    <col min="5645" max="5646" width="8.7109375" style="836" customWidth="1"/>
    <col min="5647" max="5647" width="14.140625" style="836" customWidth="1"/>
    <col min="5648" max="5648" width="2.5703125" style="836" customWidth="1"/>
    <col min="5649" max="5888" width="11.42578125" style="836"/>
    <col min="5889" max="5889" width="2.140625" style="836" customWidth="1"/>
    <col min="5890" max="5890" width="6.5703125" style="836" customWidth="1"/>
    <col min="5891" max="5891" width="7.85546875" style="836" customWidth="1"/>
    <col min="5892" max="5892" width="25.28515625" style="836" customWidth="1"/>
    <col min="5893" max="5893" width="15.140625" style="836" customWidth="1"/>
    <col min="5894" max="5894" width="11.42578125" style="836"/>
    <col min="5895" max="5895" width="9.42578125" style="836" customWidth="1"/>
    <col min="5896" max="5896" width="9.85546875" style="836" customWidth="1"/>
    <col min="5897" max="5897" width="12" style="836" customWidth="1"/>
    <col min="5898" max="5898" width="9.42578125" style="836" customWidth="1"/>
    <col min="5899" max="5899" width="13.5703125" style="836" customWidth="1"/>
    <col min="5900" max="5900" width="12.7109375" style="836" customWidth="1"/>
    <col min="5901" max="5902" width="8.7109375" style="836" customWidth="1"/>
    <col min="5903" max="5903" width="14.140625" style="836" customWidth="1"/>
    <col min="5904" max="5904" width="2.5703125" style="836" customWidth="1"/>
    <col min="5905" max="6144" width="11.42578125" style="836"/>
    <col min="6145" max="6145" width="2.140625" style="836" customWidth="1"/>
    <col min="6146" max="6146" width="6.5703125" style="836" customWidth="1"/>
    <col min="6147" max="6147" width="7.85546875" style="836" customWidth="1"/>
    <col min="6148" max="6148" width="25.28515625" style="836" customWidth="1"/>
    <col min="6149" max="6149" width="15.140625" style="836" customWidth="1"/>
    <col min="6150" max="6150" width="11.42578125" style="836"/>
    <col min="6151" max="6151" width="9.42578125" style="836" customWidth="1"/>
    <col min="6152" max="6152" width="9.85546875" style="836" customWidth="1"/>
    <col min="6153" max="6153" width="12" style="836" customWidth="1"/>
    <col min="6154" max="6154" width="9.42578125" style="836" customWidth="1"/>
    <col min="6155" max="6155" width="13.5703125" style="836" customWidth="1"/>
    <col min="6156" max="6156" width="12.7109375" style="836" customWidth="1"/>
    <col min="6157" max="6158" width="8.7109375" style="836" customWidth="1"/>
    <col min="6159" max="6159" width="14.140625" style="836" customWidth="1"/>
    <col min="6160" max="6160" width="2.5703125" style="836" customWidth="1"/>
    <col min="6161" max="6400" width="11.42578125" style="836"/>
    <col min="6401" max="6401" width="2.140625" style="836" customWidth="1"/>
    <col min="6402" max="6402" width="6.5703125" style="836" customWidth="1"/>
    <col min="6403" max="6403" width="7.85546875" style="836" customWidth="1"/>
    <col min="6404" max="6404" width="25.28515625" style="836" customWidth="1"/>
    <col min="6405" max="6405" width="15.140625" style="836" customWidth="1"/>
    <col min="6406" max="6406" width="11.42578125" style="836"/>
    <col min="6407" max="6407" width="9.42578125" style="836" customWidth="1"/>
    <col min="6408" max="6408" width="9.85546875" style="836" customWidth="1"/>
    <col min="6409" max="6409" width="12" style="836" customWidth="1"/>
    <col min="6410" max="6410" width="9.42578125" style="836" customWidth="1"/>
    <col min="6411" max="6411" width="13.5703125" style="836" customWidth="1"/>
    <col min="6412" max="6412" width="12.7109375" style="836" customWidth="1"/>
    <col min="6413" max="6414" width="8.7109375" style="836" customWidth="1"/>
    <col min="6415" max="6415" width="14.140625" style="836" customWidth="1"/>
    <col min="6416" max="6416" width="2.5703125" style="836" customWidth="1"/>
    <col min="6417" max="6656" width="11.42578125" style="836"/>
    <col min="6657" max="6657" width="2.140625" style="836" customWidth="1"/>
    <col min="6658" max="6658" width="6.5703125" style="836" customWidth="1"/>
    <col min="6659" max="6659" width="7.85546875" style="836" customWidth="1"/>
    <col min="6660" max="6660" width="25.28515625" style="836" customWidth="1"/>
    <col min="6661" max="6661" width="15.140625" style="836" customWidth="1"/>
    <col min="6662" max="6662" width="11.42578125" style="836"/>
    <col min="6663" max="6663" width="9.42578125" style="836" customWidth="1"/>
    <col min="6664" max="6664" width="9.85546875" style="836" customWidth="1"/>
    <col min="6665" max="6665" width="12" style="836" customWidth="1"/>
    <col min="6666" max="6666" width="9.42578125" style="836" customWidth="1"/>
    <col min="6667" max="6667" width="13.5703125" style="836" customWidth="1"/>
    <col min="6668" max="6668" width="12.7109375" style="836" customWidth="1"/>
    <col min="6669" max="6670" width="8.7109375" style="836" customWidth="1"/>
    <col min="6671" max="6671" width="14.140625" style="836" customWidth="1"/>
    <col min="6672" max="6672" width="2.5703125" style="836" customWidth="1"/>
    <col min="6673" max="6912" width="11.42578125" style="836"/>
    <col min="6913" max="6913" width="2.140625" style="836" customWidth="1"/>
    <col min="6914" max="6914" width="6.5703125" style="836" customWidth="1"/>
    <col min="6915" max="6915" width="7.85546875" style="836" customWidth="1"/>
    <col min="6916" max="6916" width="25.28515625" style="836" customWidth="1"/>
    <col min="6917" max="6917" width="15.140625" style="836" customWidth="1"/>
    <col min="6918" max="6918" width="11.42578125" style="836"/>
    <col min="6919" max="6919" width="9.42578125" style="836" customWidth="1"/>
    <col min="6920" max="6920" width="9.85546875" style="836" customWidth="1"/>
    <col min="6921" max="6921" width="12" style="836" customWidth="1"/>
    <col min="6922" max="6922" width="9.42578125" style="836" customWidth="1"/>
    <col min="6923" max="6923" width="13.5703125" style="836" customWidth="1"/>
    <col min="6924" max="6924" width="12.7109375" style="836" customWidth="1"/>
    <col min="6925" max="6926" width="8.7109375" style="836" customWidth="1"/>
    <col min="6927" max="6927" width="14.140625" style="836" customWidth="1"/>
    <col min="6928" max="6928" width="2.5703125" style="836" customWidth="1"/>
    <col min="6929" max="7168" width="11.42578125" style="836"/>
    <col min="7169" max="7169" width="2.140625" style="836" customWidth="1"/>
    <col min="7170" max="7170" width="6.5703125" style="836" customWidth="1"/>
    <col min="7171" max="7171" width="7.85546875" style="836" customWidth="1"/>
    <col min="7172" max="7172" width="25.28515625" style="836" customWidth="1"/>
    <col min="7173" max="7173" width="15.140625" style="836" customWidth="1"/>
    <col min="7174" max="7174" width="11.42578125" style="836"/>
    <col min="7175" max="7175" width="9.42578125" style="836" customWidth="1"/>
    <col min="7176" max="7176" width="9.85546875" style="836" customWidth="1"/>
    <col min="7177" max="7177" width="12" style="836" customWidth="1"/>
    <col min="7178" max="7178" width="9.42578125" style="836" customWidth="1"/>
    <col min="7179" max="7179" width="13.5703125" style="836" customWidth="1"/>
    <col min="7180" max="7180" width="12.7109375" style="836" customWidth="1"/>
    <col min="7181" max="7182" width="8.7109375" style="836" customWidth="1"/>
    <col min="7183" max="7183" width="14.140625" style="836" customWidth="1"/>
    <col min="7184" max="7184" width="2.5703125" style="836" customWidth="1"/>
    <col min="7185" max="7424" width="11.42578125" style="836"/>
    <col min="7425" max="7425" width="2.140625" style="836" customWidth="1"/>
    <col min="7426" max="7426" width="6.5703125" style="836" customWidth="1"/>
    <col min="7427" max="7427" width="7.85546875" style="836" customWidth="1"/>
    <col min="7428" max="7428" width="25.28515625" style="836" customWidth="1"/>
    <col min="7429" max="7429" width="15.140625" style="836" customWidth="1"/>
    <col min="7430" max="7430" width="11.42578125" style="836"/>
    <col min="7431" max="7431" width="9.42578125" style="836" customWidth="1"/>
    <col min="7432" max="7432" width="9.85546875" style="836" customWidth="1"/>
    <col min="7433" max="7433" width="12" style="836" customWidth="1"/>
    <col min="7434" max="7434" width="9.42578125" style="836" customWidth="1"/>
    <col min="7435" max="7435" width="13.5703125" style="836" customWidth="1"/>
    <col min="7436" max="7436" width="12.7109375" style="836" customWidth="1"/>
    <col min="7437" max="7438" width="8.7109375" style="836" customWidth="1"/>
    <col min="7439" max="7439" width="14.140625" style="836" customWidth="1"/>
    <col min="7440" max="7440" width="2.5703125" style="836" customWidth="1"/>
    <col min="7441" max="7680" width="11.42578125" style="836"/>
    <col min="7681" max="7681" width="2.140625" style="836" customWidth="1"/>
    <col min="7682" max="7682" width="6.5703125" style="836" customWidth="1"/>
    <col min="7683" max="7683" width="7.85546875" style="836" customWidth="1"/>
    <col min="7684" max="7684" width="25.28515625" style="836" customWidth="1"/>
    <col min="7685" max="7685" width="15.140625" style="836" customWidth="1"/>
    <col min="7686" max="7686" width="11.42578125" style="836"/>
    <col min="7687" max="7687" width="9.42578125" style="836" customWidth="1"/>
    <col min="7688" max="7688" width="9.85546875" style="836" customWidth="1"/>
    <col min="7689" max="7689" width="12" style="836" customWidth="1"/>
    <col min="7690" max="7690" width="9.42578125" style="836" customWidth="1"/>
    <col min="7691" max="7691" width="13.5703125" style="836" customWidth="1"/>
    <col min="7692" max="7692" width="12.7109375" style="836" customWidth="1"/>
    <col min="7693" max="7694" width="8.7109375" style="836" customWidth="1"/>
    <col min="7695" max="7695" width="14.140625" style="836" customWidth="1"/>
    <col min="7696" max="7696" width="2.5703125" style="836" customWidth="1"/>
    <col min="7697" max="7936" width="11.42578125" style="836"/>
    <col min="7937" max="7937" width="2.140625" style="836" customWidth="1"/>
    <col min="7938" max="7938" width="6.5703125" style="836" customWidth="1"/>
    <col min="7939" max="7939" width="7.85546875" style="836" customWidth="1"/>
    <col min="7940" max="7940" width="25.28515625" style="836" customWidth="1"/>
    <col min="7941" max="7941" width="15.140625" style="836" customWidth="1"/>
    <col min="7942" max="7942" width="11.42578125" style="836"/>
    <col min="7943" max="7943" width="9.42578125" style="836" customWidth="1"/>
    <col min="7944" max="7944" width="9.85546875" style="836" customWidth="1"/>
    <col min="7945" max="7945" width="12" style="836" customWidth="1"/>
    <col min="7946" max="7946" width="9.42578125" style="836" customWidth="1"/>
    <col min="7947" max="7947" width="13.5703125" style="836" customWidth="1"/>
    <col min="7948" max="7948" width="12.7109375" style="836" customWidth="1"/>
    <col min="7949" max="7950" width="8.7109375" style="836" customWidth="1"/>
    <col min="7951" max="7951" width="14.140625" style="836" customWidth="1"/>
    <col min="7952" max="7952" width="2.5703125" style="836" customWidth="1"/>
    <col min="7953" max="8192" width="11.42578125" style="836"/>
    <col min="8193" max="8193" width="2.140625" style="836" customWidth="1"/>
    <col min="8194" max="8194" width="6.5703125" style="836" customWidth="1"/>
    <col min="8195" max="8195" width="7.85546875" style="836" customWidth="1"/>
    <col min="8196" max="8196" width="25.28515625" style="836" customWidth="1"/>
    <col min="8197" max="8197" width="15.140625" style="836" customWidth="1"/>
    <col min="8198" max="8198" width="11.42578125" style="836"/>
    <col min="8199" max="8199" width="9.42578125" style="836" customWidth="1"/>
    <col min="8200" max="8200" width="9.85546875" style="836" customWidth="1"/>
    <col min="8201" max="8201" width="12" style="836" customWidth="1"/>
    <col min="8202" max="8202" width="9.42578125" style="836" customWidth="1"/>
    <col min="8203" max="8203" width="13.5703125" style="836" customWidth="1"/>
    <col min="8204" max="8204" width="12.7109375" style="836" customWidth="1"/>
    <col min="8205" max="8206" width="8.7109375" style="836" customWidth="1"/>
    <col min="8207" max="8207" width="14.140625" style="836" customWidth="1"/>
    <col min="8208" max="8208" width="2.5703125" style="836" customWidth="1"/>
    <col min="8209" max="8448" width="11.42578125" style="836"/>
    <col min="8449" max="8449" width="2.140625" style="836" customWidth="1"/>
    <col min="8450" max="8450" width="6.5703125" style="836" customWidth="1"/>
    <col min="8451" max="8451" width="7.85546875" style="836" customWidth="1"/>
    <col min="8452" max="8452" width="25.28515625" style="836" customWidth="1"/>
    <col min="8453" max="8453" width="15.140625" style="836" customWidth="1"/>
    <col min="8454" max="8454" width="11.42578125" style="836"/>
    <col min="8455" max="8455" width="9.42578125" style="836" customWidth="1"/>
    <col min="8456" max="8456" width="9.85546875" style="836" customWidth="1"/>
    <col min="8457" max="8457" width="12" style="836" customWidth="1"/>
    <col min="8458" max="8458" width="9.42578125" style="836" customWidth="1"/>
    <col min="8459" max="8459" width="13.5703125" style="836" customWidth="1"/>
    <col min="8460" max="8460" width="12.7109375" style="836" customWidth="1"/>
    <col min="8461" max="8462" width="8.7109375" style="836" customWidth="1"/>
    <col min="8463" max="8463" width="14.140625" style="836" customWidth="1"/>
    <col min="8464" max="8464" width="2.5703125" style="836" customWidth="1"/>
    <col min="8465" max="8704" width="11.42578125" style="836"/>
    <col min="8705" max="8705" width="2.140625" style="836" customWidth="1"/>
    <col min="8706" max="8706" width="6.5703125" style="836" customWidth="1"/>
    <col min="8707" max="8707" width="7.85546875" style="836" customWidth="1"/>
    <col min="8708" max="8708" width="25.28515625" style="836" customWidth="1"/>
    <col min="8709" max="8709" width="15.140625" style="836" customWidth="1"/>
    <col min="8710" max="8710" width="11.42578125" style="836"/>
    <col min="8711" max="8711" width="9.42578125" style="836" customWidth="1"/>
    <col min="8712" max="8712" width="9.85546875" style="836" customWidth="1"/>
    <col min="8713" max="8713" width="12" style="836" customWidth="1"/>
    <col min="8714" max="8714" width="9.42578125" style="836" customWidth="1"/>
    <col min="8715" max="8715" width="13.5703125" style="836" customWidth="1"/>
    <col min="8716" max="8716" width="12.7109375" style="836" customWidth="1"/>
    <col min="8717" max="8718" width="8.7109375" style="836" customWidth="1"/>
    <col min="8719" max="8719" width="14.140625" style="836" customWidth="1"/>
    <col min="8720" max="8720" width="2.5703125" style="836" customWidth="1"/>
    <col min="8721" max="8960" width="11.42578125" style="836"/>
    <col min="8961" max="8961" width="2.140625" style="836" customWidth="1"/>
    <col min="8962" max="8962" width="6.5703125" style="836" customWidth="1"/>
    <col min="8963" max="8963" width="7.85546875" style="836" customWidth="1"/>
    <col min="8964" max="8964" width="25.28515625" style="836" customWidth="1"/>
    <col min="8965" max="8965" width="15.140625" style="836" customWidth="1"/>
    <col min="8966" max="8966" width="11.42578125" style="836"/>
    <col min="8967" max="8967" width="9.42578125" style="836" customWidth="1"/>
    <col min="8968" max="8968" width="9.85546875" style="836" customWidth="1"/>
    <col min="8969" max="8969" width="12" style="836" customWidth="1"/>
    <col min="8970" max="8970" width="9.42578125" style="836" customWidth="1"/>
    <col min="8971" max="8971" width="13.5703125" style="836" customWidth="1"/>
    <col min="8972" max="8972" width="12.7109375" style="836" customWidth="1"/>
    <col min="8973" max="8974" width="8.7109375" style="836" customWidth="1"/>
    <col min="8975" max="8975" width="14.140625" style="836" customWidth="1"/>
    <col min="8976" max="8976" width="2.5703125" style="836" customWidth="1"/>
    <col min="8977" max="9216" width="11.42578125" style="836"/>
    <col min="9217" max="9217" width="2.140625" style="836" customWidth="1"/>
    <col min="9218" max="9218" width="6.5703125" style="836" customWidth="1"/>
    <col min="9219" max="9219" width="7.85546875" style="836" customWidth="1"/>
    <col min="9220" max="9220" width="25.28515625" style="836" customWidth="1"/>
    <col min="9221" max="9221" width="15.140625" style="836" customWidth="1"/>
    <col min="9222" max="9222" width="11.42578125" style="836"/>
    <col min="9223" max="9223" width="9.42578125" style="836" customWidth="1"/>
    <col min="9224" max="9224" width="9.85546875" style="836" customWidth="1"/>
    <col min="9225" max="9225" width="12" style="836" customWidth="1"/>
    <col min="9226" max="9226" width="9.42578125" style="836" customWidth="1"/>
    <col min="9227" max="9227" width="13.5703125" style="836" customWidth="1"/>
    <col min="9228" max="9228" width="12.7109375" style="836" customWidth="1"/>
    <col min="9229" max="9230" width="8.7109375" style="836" customWidth="1"/>
    <col min="9231" max="9231" width="14.140625" style="836" customWidth="1"/>
    <col min="9232" max="9232" width="2.5703125" style="836" customWidth="1"/>
    <col min="9233" max="9472" width="11.42578125" style="836"/>
    <col min="9473" max="9473" width="2.140625" style="836" customWidth="1"/>
    <col min="9474" max="9474" width="6.5703125" style="836" customWidth="1"/>
    <col min="9475" max="9475" width="7.85546875" style="836" customWidth="1"/>
    <col min="9476" max="9476" width="25.28515625" style="836" customWidth="1"/>
    <col min="9477" max="9477" width="15.140625" style="836" customWidth="1"/>
    <col min="9478" max="9478" width="11.42578125" style="836"/>
    <col min="9479" max="9479" width="9.42578125" style="836" customWidth="1"/>
    <col min="9480" max="9480" width="9.85546875" style="836" customWidth="1"/>
    <col min="9481" max="9481" width="12" style="836" customWidth="1"/>
    <col min="9482" max="9482" width="9.42578125" style="836" customWidth="1"/>
    <col min="9483" max="9483" width="13.5703125" style="836" customWidth="1"/>
    <col min="9484" max="9484" width="12.7109375" style="836" customWidth="1"/>
    <col min="9485" max="9486" width="8.7109375" style="836" customWidth="1"/>
    <col min="9487" max="9487" width="14.140625" style="836" customWidth="1"/>
    <col min="9488" max="9488" width="2.5703125" style="836" customWidth="1"/>
    <col min="9489" max="9728" width="11.42578125" style="836"/>
    <col min="9729" max="9729" width="2.140625" style="836" customWidth="1"/>
    <col min="9730" max="9730" width="6.5703125" style="836" customWidth="1"/>
    <col min="9731" max="9731" width="7.85546875" style="836" customWidth="1"/>
    <col min="9732" max="9732" width="25.28515625" style="836" customWidth="1"/>
    <col min="9733" max="9733" width="15.140625" style="836" customWidth="1"/>
    <col min="9734" max="9734" width="11.42578125" style="836"/>
    <col min="9735" max="9735" width="9.42578125" style="836" customWidth="1"/>
    <col min="9736" max="9736" width="9.85546875" style="836" customWidth="1"/>
    <col min="9737" max="9737" width="12" style="836" customWidth="1"/>
    <col min="9738" max="9738" width="9.42578125" style="836" customWidth="1"/>
    <col min="9739" max="9739" width="13.5703125" style="836" customWidth="1"/>
    <col min="9740" max="9740" width="12.7109375" style="836" customWidth="1"/>
    <col min="9741" max="9742" width="8.7109375" style="836" customWidth="1"/>
    <col min="9743" max="9743" width="14.140625" style="836" customWidth="1"/>
    <col min="9744" max="9744" width="2.5703125" style="836" customWidth="1"/>
    <col min="9745" max="9984" width="11.42578125" style="836"/>
    <col min="9985" max="9985" width="2.140625" style="836" customWidth="1"/>
    <col min="9986" max="9986" width="6.5703125" style="836" customWidth="1"/>
    <col min="9987" max="9987" width="7.85546875" style="836" customWidth="1"/>
    <col min="9988" max="9988" width="25.28515625" style="836" customWidth="1"/>
    <col min="9989" max="9989" width="15.140625" style="836" customWidth="1"/>
    <col min="9990" max="9990" width="11.42578125" style="836"/>
    <col min="9991" max="9991" width="9.42578125" style="836" customWidth="1"/>
    <col min="9992" max="9992" width="9.85546875" style="836" customWidth="1"/>
    <col min="9993" max="9993" width="12" style="836" customWidth="1"/>
    <col min="9994" max="9994" width="9.42578125" style="836" customWidth="1"/>
    <col min="9995" max="9995" width="13.5703125" style="836" customWidth="1"/>
    <col min="9996" max="9996" width="12.7109375" style="836" customWidth="1"/>
    <col min="9997" max="9998" width="8.7109375" style="836" customWidth="1"/>
    <col min="9999" max="9999" width="14.140625" style="836" customWidth="1"/>
    <col min="10000" max="10000" width="2.5703125" style="836" customWidth="1"/>
    <col min="10001" max="10240" width="11.42578125" style="836"/>
    <col min="10241" max="10241" width="2.140625" style="836" customWidth="1"/>
    <col min="10242" max="10242" width="6.5703125" style="836" customWidth="1"/>
    <col min="10243" max="10243" width="7.85546875" style="836" customWidth="1"/>
    <col min="10244" max="10244" width="25.28515625" style="836" customWidth="1"/>
    <col min="10245" max="10245" width="15.140625" style="836" customWidth="1"/>
    <col min="10246" max="10246" width="11.42578125" style="836"/>
    <col min="10247" max="10247" width="9.42578125" style="836" customWidth="1"/>
    <col min="10248" max="10248" width="9.85546875" style="836" customWidth="1"/>
    <col min="10249" max="10249" width="12" style="836" customWidth="1"/>
    <col min="10250" max="10250" width="9.42578125" style="836" customWidth="1"/>
    <col min="10251" max="10251" width="13.5703125" style="836" customWidth="1"/>
    <col min="10252" max="10252" width="12.7109375" style="836" customWidth="1"/>
    <col min="10253" max="10254" width="8.7109375" style="836" customWidth="1"/>
    <col min="10255" max="10255" width="14.140625" style="836" customWidth="1"/>
    <col min="10256" max="10256" width="2.5703125" style="836" customWidth="1"/>
    <col min="10257" max="10496" width="11.42578125" style="836"/>
    <col min="10497" max="10497" width="2.140625" style="836" customWidth="1"/>
    <col min="10498" max="10498" width="6.5703125" style="836" customWidth="1"/>
    <col min="10499" max="10499" width="7.85546875" style="836" customWidth="1"/>
    <col min="10500" max="10500" width="25.28515625" style="836" customWidth="1"/>
    <col min="10501" max="10501" width="15.140625" style="836" customWidth="1"/>
    <col min="10502" max="10502" width="11.42578125" style="836"/>
    <col min="10503" max="10503" width="9.42578125" style="836" customWidth="1"/>
    <col min="10504" max="10504" width="9.85546875" style="836" customWidth="1"/>
    <col min="10505" max="10505" width="12" style="836" customWidth="1"/>
    <col min="10506" max="10506" width="9.42578125" style="836" customWidth="1"/>
    <col min="10507" max="10507" width="13.5703125" style="836" customWidth="1"/>
    <col min="10508" max="10508" width="12.7109375" style="836" customWidth="1"/>
    <col min="10509" max="10510" width="8.7109375" style="836" customWidth="1"/>
    <col min="10511" max="10511" width="14.140625" style="836" customWidth="1"/>
    <col min="10512" max="10512" width="2.5703125" style="836" customWidth="1"/>
    <col min="10513" max="10752" width="11.42578125" style="836"/>
    <col min="10753" max="10753" width="2.140625" style="836" customWidth="1"/>
    <col min="10754" max="10754" width="6.5703125" style="836" customWidth="1"/>
    <col min="10755" max="10755" width="7.85546875" style="836" customWidth="1"/>
    <col min="10756" max="10756" width="25.28515625" style="836" customWidth="1"/>
    <col min="10757" max="10757" width="15.140625" style="836" customWidth="1"/>
    <col min="10758" max="10758" width="11.42578125" style="836"/>
    <col min="10759" max="10759" width="9.42578125" style="836" customWidth="1"/>
    <col min="10760" max="10760" width="9.85546875" style="836" customWidth="1"/>
    <col min="10761" max="10761" width="12" style="836" customWidth="1"/>
    <col min="10762" max="10762" width="9.42578125" style="836" customWidth="1"/>
    <col min="10763" max="10763" width="13.5703125" style="836" customWidth="1"/>
    <col min="10764" max="10764" width="12.7109375" style="836" customWidth="1"/>
    <col min="10765" max="10766" width="8.7109375" style="836" customWidth="1"/>
    <col min="10767" max="10767" width="14.140625" style="836" customWidth="1"/>
    <col min="10768" max="10768" width="2.5703125" style="836" customWidth="1"/>
    <col min="10769" max="11008" width="11.42578125" style="836"/>
    <col min="11009" max="11009" width="2.140625" style="836" customWidth="1"/>
    <col min="11010" max="11010" width="6.5703125" style="836" customWidth="1"/>
    <col min="11011" max="11011" width="7.85546875" style="836" customWidth="1"/>
    <col min="11012" max="11012" width="25.28515625" style="836" customWidth="1"/>
    <col min="11013" max="11013" width="15.140625" style="836" customWidth="1"/>
    <col min="11014" max="11014" width="11.42578125" style="836"/>
    <col min="11015" max="11015" width="9.42578125" style="836" customWidth="1"/>
    <col min="11016" max="11016" width="9.85546875" style="836" customWidth="1"/>
    <col min="11017" max="11017" width="12" style="836" customWidth="1"/>
    <col min="11018" max="11018" width="9.42578125" style="836" customWidth="1"/>
    <col min="11019" max="11019" width="13.5703125" style="836" customWidth="1"/>
    <col min="11020" max="11020" width="12.7109375" style="836" customWidth="1"/>
    <col min="11021" max="11022" width="8.7109375" style="836" customWidth="1"/>
    <col min="11023" max="11023" width="14.140625" style="836" customWidth="1"/>
    <col min="11024" max="11024" width="2.5703125" style="836" customWidth="1"/>
    <col min="11025" max="11264" width="11.42578125" style="836"/>
    <col min="11265" max="11265" width="2.140625" style="836" customWidth="1"/>
    <col min="11266" max="11266" width="6.5703125" style="836" customWidth="1"/>
    <col min="11267" max="11267" width="7.85546875" style="836" customWidth="1"/>
    <col min="11268" max="11268" width="25.28515625" style="836" customWidth="1"/>
    <col min="11269" max="11269" width="15.140625" style="836" customWidth="1"/>
    <col min="11270" max="11270" width="11.42578125" style="836"/>
    <col min="11271" max="11271" width="9.42578125" style="836" customWidth="1"/>
    <col min="11272" max="11272" width="9.85546875" style="836" customWidth="1"/>
    <col min="11273" max="11273" width="12" style="836" customWidth="1"/>
    <col min="11274" max="11274" width="9.42578125" style="836" customWidth="1"/>
    <col min="11275" max="11275" width="13.5703125" style="836" customWidth="1"/>
    <col min="11276" max="11276" width="12.7109375" style="836" customWidth="1"/>
    <col min="11277" max="11278" width="8.7109375" style="836" customWidth="1"/>
    <col min="11279" max="11279" width="14.140625" style="836" customWidth="1"/>
    <col min="11280" max="11280" width="2.5703125" style="836" customWidth="1"/>
    <col min="11281" max="11520" width="11.42578125" style="836"/>
    <col min="11521" max="11521" width="2.140625" style="836" customWidth="1"/>
    <col min="11522" max="11522" width="6.5703125" style="836" customWidth="1"/>
    <col min="11523" max="11523" width="7.85546875" style="836" customWidth="1"/>
    <col min="11524" max="11524" width="25.28515625" style="836" customWidth="1"/>
    <col min="11525" max="11525" width="15.140625" style="836" customWidth="1"/>
    <col min="11526" max="11526" width="11.42578125" style="836"/>
    <col min="11527" max="11527" width="9.42578125" style="836" customWidth="1"/>
    <col min="11528" max="11528" width="9.85546875" style="836" customWidth="1"/>
    <col min="11529" max="11529" width="12" style="836" customWidth="1"/>
    <col min="11530" max="11530" width="9.42578125" style="836" customWidth="1"/>
    <col min="11531" max="11531" width="13.5703125" style="836" customWidth="1"/>
    <col min="11532" max="11532" width="12.7109375" style="836" customWidth="1"/>
    <col min="11533" max="11534" width="8.7109375" style="836" customWidth="1"/>
    <col min="11535" max="11535" width="14.140625" style="836" customWidth="1"/>
    <col min="11536" max="11536" width="2.5703125" style="836" customWidth="1"/>
    <col min="11537" max="11776" width="11.42578125" style="836"/>
    <col min="11777" max="11777" width="2.140625" style="836" customWidth="1"/>
    <col min="11778" max="11778" width="6.5703125" style="836" customWidth="1"/>
    <col min="11779" max="11779" width="7.85546875" style="836" customWidth="1"/>
    <col min="11780" max="11780" width="25.28515625" style="836" customWidth="1"/>
    <col min="11781" max="11781" width="15.140625" style="836" customWidth="1"/>
    <col min="11782" max="11782" width="11.42578125" style="836"/>
    <col min="11783" max="11783" width="9.42578125" style="836" customWidth="1"/>
    <col min="11784" max="11784" width="9.85546875" style="836" customWidth="1"/>
    <col min="11785" max="11785" width="12" style="836" customWidth="1"/>
    <col min="11786" max="11786" width="9.42578125" style="836" customWidth="1"/>
    <col min="11787" max="11787" width="13.5703125" style="836" customWidth="1"/>
    <col min="11788" max="11788" width="12.7109375" style="836" customWidth="1"/>
    <col min="11789" max="11790" width="8.7109375" style="836" customWidth="1"/>
    <col min="11791" max="11791" width="14.140625" style="836" customWidth="1"/>
    <col min="11792" max="11792" width="2.5703125" style="836" customWidth="1"/>
    <col min="11793" max="12032" width="11.42578125" style="836"/>
    <col min="12033" max="12033" width="2.140625" style="836" customWidth="1"/>
    <col min="12034" max="12034" width="6.5703125" style="836" customWidth="1"/>
    <col min="12035" max="12035" width="7.85546875" style="836" customWidth="1"/>
    <col min="12036" max="12036" width="25.28515625" style="836" customWidth="1"/>
    <col min="12037" max="12037" width="15.140625" style="836" customWidth="1"/>
    <col min="12038" max="12038" width="11.42578125" style="836"/>
    <col min="12039" max="12039" width="9.42578125" style="836" customWidth="1"/>
    <col min="12040" max="12040" width="9.85546875" style="836" customWidth="1"/>
    <col min="12041" max="12041" width="12" style="836" customWidth="1"/>
    <col min="12042" max="12042" width="9.42578125" style="836" customWidth="1"/>
    <col min="12043" max="12043" width="13.5703125" style="836" customWidth="1"/>
    <col min="12044" max="12044" width="12.7109375" style="836" customWidth="1"/>
    <col min="12045" max="12046" width="8.7109375" style="836" customWidth="1"/>
    <col min="12047" max="12047" width="14.140625" style="836" customWidth="1"/>
    <col min="12048" max="12048" width="2.5703125" style="836" customWidth="1"/>
    <col min="12049" max="12288" width="11.42578125" style="836"/>
    <col min="12289" max="12289" width="2.140625" style="836" customWidth="1"/>
    <col min="12290" max="12290" width="6.5703125" style="836" customWidth="1"/>
    <col min="12291" max="12291" width="7.85546875" style="836" customWidth="1"/>
    <col min="12292" max="12292" width="25.28515625" style="836" customWidth="1"/>
    <col min="12293" max="12293" width="15.140625" style="836" customWidth="1"/>
    <col min="12294" max="12294" width="11.42578125" style="836"/>
    <col min="12295" max="12295" width="9.42578125" style="836" customWidth="1"/>
    <col min="12296" max="12296" width="9.85546875" style="836" customWidth="1"/>
    <col min="12297" max="12297" width="12" style="836" customWidth="1"/>
    <col min="12298" max="12298" width="9.42578125" style="836" customWidth="1"/>
    <col min="12299" max="12299" width="13.5703125" style="836" customWidth="1"/>
    <col min="12300" max="12300" width="12.7109375" style="836" customWidth="1"/>
    <col min="12301" max="12302" width="8.7109375" style="836" customWidth="1"/>
    <col min="12303" max="12303" width="14.140625" style="836" customWidth="1"/>
    <col min="12304" max="12304" width="2.5703125" style="836" customWidth="1"/>
    <col min="12305" max="12544" width="11.42578125" style="836"/>
    <col min="12545" max="12545" width="2.140625" style="836" customWidth="1"/>
    <col min="12546" max="12546" width="6.5703125" style="836" customWidth="1"/>
    <col min="12547" max="12547" width="7.85546875" style="836" customWidth="1"/>
    <col min="12548" max="12548" width="25.28515625" style="836" customWidth="1"/>
    <col min="12549" max="12549" width="15.140625" style="836" customWidth="1"/>
    <col min="12550" max="12550" width="11.42578125" style="836"/>
    <col min="12551" max="12551" width="9.42578125" style="836" customWidth="1"/>
    <col min="12552" max="12552" width="9.85546875" style="836" customWidth="1"/>
    <col min="12553" max="12553" width="12" style="836" customWidth="1"/>
    <col min="12554" max="12554" width="9.42578125" style="836" customWidth="1"/>
    <col min="12555" max="12555" width="13.5703125" style="836" customWidth="1"/>
    <col min="12556" max="12556" width="12.7109375" style="836" customWidth="1"/>
    <col min="12557" max="12558" width="8.7109375" style="836" customWidth="1"/>
    <col min="12559" max="12559" width="14.140625" style="836" customWidth="1"/>
    <col min="12560" max="12560" width="2.5703125" style="836" customWidth="1"/>
    <col min="12561" max="12800" width="11.42578125" style="836"/>
    <col min="12801" max="12801" width="2.140625" style="836" customWidth="1"/>
    <col min="12802" max="12802" width="6.5703125" style="836" customWidth="1"/>
    <col min="12803" max="12803" width="7.85546875" style="836" customWidth="1"/>
    <col min="12804" max="12804" width="25.28515625" style="836" customWidth="1"/>
    <col min="12805" max="12805" width="15.140625" style="836" customWidth="1"/>
    <col min="12806" max="12806" width="11.42578125" style="836"/>
    <col min="12807" max="12807" width="9.42578125" style="836" customWidth="1"/>
    <col min="12808" max="12808" width="9.85546875" style="836" customWidth="1"/>
    <col min="12809" max="12809" width="12" style="836" customWidth="1"/>
    <col min="12810" max="12810" width="9.42578125" style="836" customWidth="1"/>
    <col min="12811" max="12811" width="13.5703125" style="836" customWidth="1"/>
    <col min="12812" max="12812" width="12.7109375" style="836" customWidth="1"/>
    <col min="12813" max="12814" width="8.7109375" style="836" customWidth="1"/>
    <col min="12815" max="12815" width="14.140625" style="836" customWidth="1"/>
    <col min="12816" max="12816" width="2.5703125" style="836" customWidth="1"/>
    <col min="12817" max="13056" width="11.42578125" style="836"/>
    <col min="13057" max="13057" width="2.140625" style="836" customWidth="1"/>
    <col min="13058" max="13058" width="6.5703125" style="836" customWidth="1"/>
    <col min="13059" max="13059" width="7.85546875" style="836" customWidth="1"/>
    <col min="13060" max="13060" width="25.28515625" style="836" customWidth="1"/>
    <col min="13061" max="13061" width="15.140625" style="836" customWidth="1"/>
    <col min="13062" max="13062" width="11.42578125" style="836"/>
    <col min="13063" max="13063" width="9.42578125" style="836" customWidth="1"/>
    <col min="13064" max="13064" width="9.85546875" style="836" customWidth="1"/>
    <col min="13065" max="13065" width="12" style="836" customWidth="1"/>
    <col min="13066" max="13066" width="9.42578125" style="836" customWidth="1"/>
    <col min="13067" max="13067" width="13.5703125" style="836" customWidth="1"/>
    <col min="13068" max="13068" width="12.7109375" style="836" customWidth="1"/>
    <col min="13069" max="13070" width="8.7109375" style="836" customWidth="1"/>
    <col min="13071" max="13071" width="14.140625" style="836" customWidth="1"/>
    <col min="13072" max="13072" width="2.5703125" style="836" customWidth="1"/>
    <col min="13073" max="13312" width="11.42578125" style="836"/>
    <col min="13313" max="13313" width="2.140625" style="836" customWidth="1"/>
    <col min="13314" max="13314" width="6.5703125" style="836" customWidth="1"/>
    <col min="13315" max="13315" width="7.85546875" style="836" customWidth="1"/>
    <col min="13316" max="13316" width="25.28515625" style="836" customWidth="1"/>
    <col min="13317" max="13317" width="15.140625" style="836" customWidth="1"/>
    <col min="13318" max="13318" width="11.42578125" style="836"/>
    <col min="13319" max="13319" width="9.42578125" style="836" customWidth="1"/>
    <col min="13320" max="13320" width="9.85546875" style="836" customWidth="1"/>
    <col min="13321" max="13321" width="12" style="836" customWidth="1"/>
    <col min="13322" max="13322" width="9.42578125" style="836" customWidth="1"/>
    <col min="13323" max="13323" width="13.5703125" style="836" customWidth="1"/>
    <col min="13324" max="13324" width="12.7109375" style="836" customWidth="1"/>
    <col min="13325" max="13326" width="8.7109375" style="836" customWidth="1"/>
    <col min="13327" max="13327" width="14.140625" style="836" customWidth="1"/>
    <col min="13328" max="13328" width="2.5703125" style="836" customWidth="1"/>
    <col min="13329" max="13568" width="11.42578125" style="836"/>
    <col min="13569" max="13569" width="2.140625" style="836" customWidth="1"/>
    <col min="13570" max="13570" width="6.5703125" style="836" customWidth="1"/>
    <col min="13571" max="13571" width="7.85546875" style="836" customWidth="1"/>
    <col min="13572" max="13572" width="25.28515625" style="836" customWidth="1"/>
    <col min="13573" max="13573" width="15.140625" style="836" customWidth="1"/>
    <col min="13574" max="13574" width="11.42578125" style="836"/>
    <col min="13575" max="13575" width="9.42578125" style="836" customWidth="1"/>
    <col min="13576" max="13576" width="9.85546875" style="836" customWidth="1"/>
    <col min="13577" max="13577" width="12" style="836" customWidth="1"/>
    <col min="13578" max="13578" width="9.42578125" style="836" customWidth="1"/>
    <col min="13579" max="13579" width="13.5703125" style="836" customWidth="1"/>
    <col min="13580" max="13580" width="12.7109375" style="836" customWidth="1"/>
    <col min="13581" max="13582" width="8.7109375" style="836" customWidth="1"/>
    <col min="13583" max="13583" width="14.140625" style="836" customWidth="1"/>
    <col min="13584" max="13584" width="2.5703125" style="836" customWidth="1"/>
    <col min="13585" max="13824" width="11.42578125" style="836"/>
    <col min="13825" max="13825" width="2.140625" style="836" customWidth="1"/>
    <col min="13826" max="13826" width="6.5703125" style="836" customWidth="1"/>
    <col min="13827" max="13827" width="7.85546875" style="836" customWidth="1"/>
    <col min="13828" max="13828" width="25.28515625" style="836" customWidth="1"/>
    <col min="13829" max="13829" width="15.140625" style="836" customWidth="1"/>
    <col min="13830" max="13830" width="11.42578125" style="836"/>
    <col min="13831" max="13831" width="9.42578125" style="836" customWidth="1"/>
    <col min="13832" max="13832" width="9.85546875" style="836" customWidth="1"/>
    <col min="13833" max="13833" width="12" style="836" customWidth="1"/>
    <col min="13834" max="13834" width="9.42578125" style="836" customWidth="1"/>
    <col min="13835" max="13835" width="13.5703125" style="836" customWidth="1"/>
    <col min="13836" max="13836" width="12.7109375" style="836" customWidth="1"/>
    <col min="13837" max="13838" width="8.7109375" style="836" customWidth="1"/>
    <col min="13839" max="13839" width="14.140625" style="836" customWidth="1"/>
    <col min="13840" max="13840" width="2.5703125" style="836" customWidth="1"/>
    <col min="13841" max="14080" width="11.42578125" style="836"/>
    <col min="14081" max="14081" width="2.140625" style="836" customWidth="1"/>
    <col min="14082" max="14082" width="6.5703125" style="836" customWidth="1"/>
    <col min="14083" max="14083" width="7.85546875" style="836" customWidth="1"/>
    <col min="14084" max="14084" width="25.28515625" style="836" customWidth="1"/>
    <col min="14085" max="14085" width="15.140625" style="836" customWidth="1"/>
    <col min="14086" max="14086" width="11.42578125" style="836"/>
    <col min="14087" max="14087" width="9.42578125" style="836" customWidth="1"/>
    <col min="14088" max="14088" width="9.85546875" style="836" customWidth="1"/>
    <col min="14089" max="14089" width="12" style="836" customWidth="1"/>
    <col min="14090" max="14090" width="9.42578125" style="836" customWidth="1"/>
    <col min="14091" max="14091" width="13.5703125" style="836" customWidth="1"/>
    <col min="14092" max="14092" width="12.7109375" style="836" customWidth="1"/>
    <col min="14093" max="14094" width="8.7109375" style="836" customWidth="1"/>
    <col min="14095" max="14095" width="14.140625" style="836" customWidth="1"/>
    <col min="14096" max="14096" width="2.5703125" style="836" customWidth="1"/>
    <col min="14097" max="14336" width="11.42578125" style="836"/>
    <col min="14337" max="14337" width="2.140625" style="836" customWidth="1"/>
    <col min="14338" max="14338" width="6.5703125" style="836" customWidth="1"/>
    <col min="14339" max="14339" width="7.85546875" style="836" customWidth="1"/>
    <col min="14340" max="14340" width="25.28515625" style="836" customWidth="1"/>
    <col min="14341" max="14341" width="15.140625" style="836" customWidth="1"/>
    <col min="14342" max="14342" width="11.42578125" style="836"/>
    <col min="14343" max="14343" width="9.42578125" style="836" customWidth="1"/>
    <col min="14344" max="14344" width="9.85546875" style="836" customWidth="1"/>
    <col min="14345" max="14345" width="12" style="836" customWidth="1"/>
    <col min="14346" max="14346" width="9.42578125" style="836" customWidth="1"/>
    <col min="14347" max="14347" width="13.5703125" style="836" customWidth="1"/>
    <col min="14348" max="14348" width="12.7109375" style="836" customWidth="1"/>
    <col min="14349" max="14350" width="8.7109375" style="836" customWidth="1"/>
    <col min="14351" max="14351" width="14.140625" style="836" customWidth="1"/>
    <col min="14352" max="14352" width="2.5703125" style="836" customWidth="1"/>
    <col min="14353" max="14592" width="11.42578125" style="836"/>
    <col min="14593" max="14593" width="2.140625" style="836" customWidth="1"/>
    <col min="14594" max="14594" width="6.5703125" style="836" customWidth="1"/>
    <col min="14595" max="14595" width="7.85546875" style="836" customWidth="1"/>
    <col min="14596" max="14596" width="25.28515625" style="836" customWidth="1"/>
    <col min="14597" max="14597" width="15.140625" style="836" customWidth="1"/>
    <col min="14598" max="14598" width="11.42578125" style="836"/>
    <col min="14599" max="14599" width="9.42578125" style="836" customWidth="1"/>
    <col min="14600" max="14600" width="9.85546875" style="836" customWidth="1"/>
    <col min="14601" max="14601" width="12" style="836" customWidth="1"/>
    <col min="14602" max="14602" width="9.42578125" style="836" customWidth="1"/>
    <col min="14603" max="14603" width="13.5703125" style="836" customWidth="1"/>
    <col min="14604" max="14604" width="12.7109375" style="836" customWidth="1"/>
    <col min="14605" max="14606" width="8.7109375" style="836" customWidth="1"/>
    <col min="14607" max="14607" width="14.140625" style="836" customWidth="1"/>
    <col min="14608" max="14608" width="2.5703125" style="836" customWidth="1"/>
    <col min="14609" max="14848" width="11.42578125" style="836"/>
    <col min="14849" max="14849" width="2.140625" style="836" customWidth="1"/>
    <col min="14850" max="14850" width="6.5703125" style="836" customWidth="1"/>
    <col min="14851" max="14851" width="7.85546875" style="836" customWidth="1"/>
    <col min="14852" max="14852" width="25.28515625" style="836" customWidth="1"/>
    <col min="14853" max="14853" width="15.140625" style="836" customWidth="1"/>
    <col min="14854" max="14854" width="11.42578125" style="836"/>
    <col min="14855" max="14855" width="9.42578125" style="836" customWidth="1"/>
    <col min="14856" max="14856" width="9.85546875" style="836" customWidth="1"/>
    <col min="14857" max="14857" width="12" style="836" customWidth="1"/>
    <col min="14858" max="14858" width="9.42578125" style="836" customWidth="1"/>
    <col min="14859" max="14859" width="13.5703125" style="836" customWidth="1"/>
    <col min="14860" max="14860" width="12.7109375" style="836" customWidth="1"/>
    <col min="14861" max="14862" width="8.7109375" style="836" customWidth="1"/>
    <col min="14863" max="14863" width="14.140625" style="836" customWidth="1"/>
    <col min="14864" max="14864" width="2.5703125" style="836" customWidth="1"/>
    <col min="14865" max="15104" width="11.42578125" style="836"/>
    <col min="15105" max="15105" width="2.140625" style="836" customWidth="1"/>
    <col min="15106" max="15106" width="6.5703125" style="836" customWidth="1"/>
    <col min="15107" max="15107" width="7.85546875" style="836" customWidth="1"/>
    <col min="15108" max="15108" width="25.28515625" style="836" customWidth="1"/>
    <col min="15109" max="15109" width="15.140625" style="836" customWidth="1"/>
    <col min="15110" max="15110" width="11.42578125" style="836"/>
    <col min="15111" max="15111" width="9.42578125" style="836" customWidth="1"/>
    <col min="15112" max="15112" width="9.85546875" style="836" customWidth="1"/>
    <col min="15113" max="15113" width="12" style="836" customWidth="1"/>
    <col min="15114" max="15114" width="9.42578125" style="836" customWidth="1"/>
    <col min="15115" max="15115" width="13.5703125" style="836" customWidth="1"/>
    <col min="15116" max="15116" width="12.7109375" style="836" customWidth="1"/>
    <col min="15117" max="15118" width="8.7109375" style="836" customWidth="1"/>
    <col min="15119" max="15119" width="14.140625" style="836" customWidth="1"/>
    <col min="15120" max="15120" width="2.5703125" style="836" customWidth="1"/>
    <col min="15121" max="15360" width="11.42578125" style="836"/>
    <col min="15361" max="15361" width="2.140625" style="836" customWidth="1"/>
    <col min="15362" max="15362" width="6.5703125" style="836" customWidth="1"/>
    <col min="15363" max="15363" width="7.85546875" style="836" customWidth="1"/>
    <col min="15364" max="15364" width="25.28515625" style="836" customWidth="1"/>
    <col min="15365" max="15365" width="15.140625" style="836" customWidth="1"/>
    <col min="15366" max="15366" width="11.42578125" style="836"/>
    <col min="15367" max="15367" width="9.42578125" style="836" customWidth="1"/>
    <col min="15368" max="15368" width="9.85546875" style="836" customWidth="1"/>
    <col min="15369" max="15369" width="12" style="836" customWidth="1"/>
    <col min="15370" max="15370" width="9.42578125" style="836" customWidth="1"/>
    <col min="15371" max="15371" width="13.5703125" style="836" customWidth="1"/>
    <col min="15372" max="15372" width="12.7109375" style="836" customWidth="1"/>
    <col min="15373" max="15374" width="8.7109375" style="836" customWidth="1"/>
    <col min="15375" max="15375" width="14.140625" style="836" customWidth="1"/>
    <col min="15376" max="15376" width="2.5703125" style="836" customWidth="1"/>
    <col min="15377" max="15616" width="11.42578125" style="836"/>
    <col min="15617" max="15617" width="2.140625" style="836" customWidth="1"/>
    <col min="15618" max="15618" width="6.5703125" style="836" customWidth="1"/>
    <col min="15619" max="15619" width="7.85546875" style="836" customWidth="1"/>
    <col min="15620" max="15620" width="25.28515625" style="836" customWidth="1"/>
    <col min="15621" max="15621" width="15.140625" style="836" customWidth="1"/>
    <col min="15622" max="15622" width="11.42578125" style="836"/>
    <col min="15623" max="15623" width="9.42578125" style="836" customWidth="1"/>
    <col min="15624" max="15624" width="9.85546875" style="836" customWidth="1"/>
    <col min="15625" max="15625" width="12" style="836" customWidth="1"/>
    <col min="15626" max="15626" width="9.42578125" style="836" customWidth="1"/>
    <col min="15627" max="15627" width="13.5703125" style="836" customWidth="1"/>
    <col min="15628" max="15628" width="12.7109375" style="836" customWidth="1"/>
    <col min="15629" max="15630" width="8.7109375" style="836" customWidth="1"/>
    <col min="15631" max="15631" width="14.140625" style="836" customWidth="1"/>
    <col min="15632" max="15632" width="2.5703125" style="836" customWidth="1"/>
    <col min="15633" max="15872" width="11.42578125" style="836"/>
    <col min="15873" max="15873" width="2.140625" style="836" customWidth="1"/>
    <col min="15874" max="15874" width="6.5703125" style="836" customWidth="1"/>
    <col min="15875" max="15875" width="7.85546875" style="836" customWidth="1"/>
    <col min="15876" max="15876" width="25.28515625" style="836" customWidth="1"/>
    <col min="15877" max="15877" width="15.140625" style="836" customWidth="1"/>
    <col min="15878" max="15878" width="11.42578125" style="836"/>
    <col min="15879" max="15879" width="9.42578125" style="836" customWidth="1"/>
    <col min="15880" max="15880" width="9.85546875" style="836" customWidth="1"/>
    <col min="15881" max="15881" width="12" style="836" customWidth="1"/>
    <col min="15882" max="15882" width="9.42578125" style="836" customWidth="1"/>
    <col min="15883" max="15883" width="13.5703125" style="836" customWidth="1"/>
    <col min="15884" max="15884" width="12.7109375" style="836" customWidth="1"/>
    <col min="15885" max="15886" width="8.7109375" style="836" customWidth="1"/>
    <col min="15887" max="15887" width="14.140625" style="836" customWidth="1"/>
    <col min="15888" max="15888" width="2.5703125" style="836" customWidth="1"/>
    <col min="15889" max="16128" width="11.42578125" style="836"/>
    <col min="16129" max="16129" width="2.140625" style="836" customWidth="1"/>
    <col min="16130" max="16130" width="6.5703125" style="836" customWidth="1"/>
    <col min="16131" max="16131" width="7.85546875" style="836" customWidth="1"/>
    <col min="16132" max="16132" width="25.28515625" style="836" customWidth="1"/>
    <col min="16133" max="16133" width="15.140625" style="836" customWidth="1"/>
    <col min="16134" max="16134" width="11.42578125" style="836"/>
    <col min="16135" max="16135" width="9.42578125" style="836" customWidth="1"/>
    <col min="16136" max="16136" width="9.85546875" style="836" customWidth="1"/>
    <col min="16137" max="16137" width="12" style="836" customWidth="1"/>
    <col min="16138" max="16138" width="9.42578125" style="836" customWidth="1"/>
    <col min="16139" max="16139" width="13.5703125" style="836" customWidth="1"/>
    <col min="16140" max="16140" width="12.7109375" style="836" customWidth="1"/>
    <col min="16141" max="16142" width="8.7109375" style="836" customWidth="1"/>
    <col min="16143" max="16143" width="14.140625" style="836" customWidth="1"/>
    <col min="16144" max="16144" width="2.5703125" style="836" customWidth="1"/>
    <col min="16145" max="16384" width="11.42578125" style="836"/>
  </cols>
  <sheetData>
    <row r="1" spans="1:15" s="1044" customFormat="1" ht="19.5" x14ac:dyDescent="0.25">
      <c r="A1" s="1044">
        <v>0</v>
      </c>
      <c r="B1" s="1256" t="s">
        <v>863</v>
      </c>
      <c r="C1" s="1257"/>
      <c r="D1" s="1258"/>
      <c r="E1" s="1258"/>
      <c r="F1" s="1258"/>
      <c r="G1" s="1258"/>
      <c r="H1" s="1258"/>
      <c r="I1" s="1258"/>
      <c r="J1" s="1258"/>
      <c r="K1" s="1258"/>
      <c r="L1" s="1258"/>
      <c r="M1" s="1258"/>
      <c r="N1" s="1258"/>
      <c r="O1" s="1259"/>
    </row>
    <row r="2" spans="1:15" ht="22.5" customHeight="1" x14ac:dyDescent="0.25">
      <c r="B2" s="1049" t="str">
        <f ca="1">CELL("nomfichier")</f>
        <v>D:\Données\Copie_ancien_DD\0-UPRT.fait\1-UPRT.FR-SITE-WEB\ff-fiches-fabrications\ff-fiches-fabrication-maj-08-2020\[tranmission.des.savoirs.xlsx]Transmission des savoirs.13.03</v>
      </c>
      <c r="C2" s="1049"/>
      <c r="D2" s="1049"/>
      <c r="E2" s="1049"/>
      <c r="F2" s="1049"/>
      <c r="G2" s="1049"/>
      <c r="H2" s="1049"/>
      <c r="I2" s="1049"/>
      <c r="J2" s="1049"/>
      <c r="K2" s="1049"/>
      <c r="L2" s="1049"/>
      <c r="M2" s="1049"/>
      <c r="N2" s="1049"/>
      <c r="O2" s="1049"/>
    </row>
    <row r="3" spans="1:15" ht="17.25" customHeight="1" x14ac:dyDescent="0.25">
      <c r="B3" s="1239" t="s">
        <v>1119</v>
      </c>
      <c r="C3" s="1240"/>
      <c r="D3" s="1240"/>
      <c r="E3" s="1240"/>
      <c r="F3" s="1240"/>
      <c r="G3" s="1240"/>
      <c r="H3" s="1240"/>
      <c r="I3" s="1240"/>
      <c r="J3" s="1240"/>
      <c r="K3" s="1240"/>
      <c r="L3" s="1240"/>
      <c r="M3" s="1240"/>
      <c r="N3" s="1240"/>
      <c r="O3" s="1246"/>
    </row>
    <row r="4" spans="1:15" ht="15" x14ac:dyDescent="0.25">
      <c r="B4" s="1241"/>
      <c r="C4" s="1242"/>
      <c r="D4" s="1255" t="s">
        <v>864</v>
      </c>
      <c r="E4" s="1244" t="s">
        <v>1109</v>
      </c>
      <c r="F4" s="1242" t="s">
        <v>865</v>
      </c>
      <c r="G4" s="1242"/>
      <c r="H4" s="1242"/>
      <c r="I4" s="1242"/>
      <c r="J4" s="1242"/>
      <c r="K4" s="1242"/>
      <c r="L4" s="1255" t="s">
        <v>866</v>
      </c>
      <c r="M4" s="1244" t="s">
        <v>1112</v>
      </c>
      <c r="N4" s="1242"/>
      <c r="O4" s="1247"/>
    </row>
    <row r="5" spans="1:15" ht="15" x14ac:dyDescent="0.25">
      <c r="B5" s="1241"/>
      <c r="C5" s="1242"/>
      <c r="D5" s="1255" t="s">
        <v>867</v>
      </c>
      <c r="E5" s="1237" t="s">
        <v>1105</v>
      </c>
      <c r="F5" s="1242" t="s">
        <v>869</v>
      </c>
      <c r="G5" s="1242"/>
      <c r="H5" s="1242"/>
      <c r="I5" s="1242"/>
      <c r="J5" s="1242"/>
      <c r="K5" s="1242"/>
      <c r="L5" s="1255" t="s">
        <v>870</v>
      </c>
      <c r="M5" s="1244" t="s">
        <v>1113</v>
      </c>
      <c r="N5" s="1242"/>
      <c r="O5" s="1247"/>
    </row>
    <row r="6" spans="1:15" ht="15" x14ac:dyDescent="0.25">
      <c r="B6" s="1241"/>
      <c r="C6" s="1242"/>
      <c r="D6" s="1255" t="s">
        <v>867</v>
      </c>
      <c r="E6" s="1238" t="s">
        <v>1105</v>
      </c>
      <c r="F6" s="1242" t="s">
        <v>871</v>
      </c>
      <c r="G6" s="1242"/>
      <c r="H6" s="1242"/>
      <c r="I6" s="1242"/>
      <c r="J6" s="1242"/>
      <c r="K6" s="1242"/>
      <c r="L6" s="1255" t="s">
        <v>872</v>
      </c>
      <c r="M6" s="1244" t="s">
        <v>1114</v>
      </c>
      <c r="N6" s="1242"/>
      <c r="O6" s="1247"/>
    </row>
    <row r="7" spans="1:15" ht="15" x14ac:dyDescent="0.25">
      <c r="B7" s="1241"/>
      <c r="C7" s="1242"/>
      <c r="D7" s="1255" t="s">
        <v>873</v>
      </c>
      <c r="E7" s="1237" t="s">
        <v>1110</v>
      </c>
      <c r="F7" s="1242" t="s">
        <v>875</v>
      </c>
      <c r="G7" s="1242"/>
      <c r="H7" s="1242"/>
      <c r="I7" s="1242"/>
      <c r="J7" s="1242"/>
      <c r="K7" s="1242"/>
      <c r="L7" s="1255" t="s">
        <v>876</v>
      </c>
      <c r="M7" s="1244" t="s">
        <v>1115</v>
      </c>
      <c r="N7" s="1242"/>
      <c r="O7" s="1247"/>
    </row>
    <row r="8" spans="1:15" ht="15" x14ac:dyDescent="0.25">
      <c r="B8" s="1241"/>
      <c r="C8" s="1242"/>
      <c r="D8" s="1255" t="s">
        <v>877</v>
      </c>
      <c r="E8" s="1237" t="s">
        <v>1111</v>
      </c>
      <c r="F8" s="1242" t="s">
        <v>878</v>
      </c>
      <c r="G8" s="1242"/>
      <c r="H8" s="1242"/>
      <c r="I8" s="1242"/>
      <c r="J8" s="1242"/>
      <c r="K8" s="1242"/>
      <c r="L8" s="1255" t="s">
        <v>879</v>
      </c>
      <c r="M8" s="1244" t="s">
        <v>1116</v>
      </c>
      <c r="N8" s="1242"/>
      <c r="O8" s="1247"/>
    </row>
    <row r="9" spans="1:15" ht="15" x14ac:dyDescent="0.25">
      <c r="B9" s="1241"/>
      <c r="C9" s="1242"/>
      <c r="D9" s="1255" t="s">
        <v>880</v>
      </c>
      <c r="E9" s="1237" t="s">
        <v>1108</v>
      </c>
      <c r="F9" s="1242" t="s">
        <v>881</v>
      </c>
      <c r="G9" s="1242"/>
      <c r="H9" s="1242"/>
      <c r="I9" s="1242"/>
      <c r="J9" s="1242"/>
      <c r="K9" s="1242"/>
      <c r="L9" s="1255" t="s">
        <v>882</v>
      </c>
      <c r="M9" s="1244" t="s">
        <v>1117</v>
      </c>
      <c r="N9" s="1242"/>
      <c r="O9" s="1247"/>
    </row>
    <row r="10" spans="1:15" ht="15.75" x14ac:dyDescent="0.25">
      <c r="B10" s="1241"/>
      <c r="C10" s="1242"/>
      <c r="D10" s="1255" t="s">
        <v>883</v>
      </c>
      <c r="E10" s="1238" t="s">
        <v>1107</v>
      </c>
      <c r="F10" s="1242" t="s">
        <v>884</v>
      </c>
      <c r="G10" s="1242"/>
      <c r="H10" s="1242"/>
      <c r="I10" s="1242"/>
      <c r="J10" s="1242"/>
      <c r="K10" s="1242"/>
      <c r="L10" s="1255" t="s">
        <v>886</v>
      </c>
      <c r="M10" s="883" t="s">
        <v>1120</v>
      </c>
      <c r="N10" s="1242"/>
      <c r="O10" s="1247"/>
    </row>
    <row r="11" spans="1:15" ht="15" x14ac:dyDescent="0.25">
      <c r="B11" s="1241"/>
      <c r="C11" s="1242"/>
      <c r="D11" s="1255" t="s">
        <v>887</v>
      </c>
      <c r="E11" s="1237" t="s">
        <v>1106</v>
      </c>
      <c r="F11" s="1242" t="s">
        <v>888</v>
      </c>
      <c r="G11" s="1242"/>
      <c r="H11" s="1242"/>
      <c r="I11" s="1242"/>
      <c r="J11" s="1242"/>
      <c r="K11" s="1242"/>
      <c r="L11" s="1255" t="s">
        <v>890</v>
      </c>
      <c r="M11" s="1244" t="s">
        <v>889</v>
      </c>
      <c r="N11" s="1242"/>
      <c r="O11" s="1247"/>
    </row>
    <row r="12" spans="1:15" x14ac:dyDescent="0.25">
      <c r="B12" s="1050"/>
      <c r="D12" s="1055"/>
      <c r="E12" s="1052"/>
      <c r="L12" s="1055"/>
      <c r="M12" s="952"/>
      <c r="O12" s="1053"/>
    </row>
    <row r="13" spans="1:15" x14ac:dyDescent="0.25">
      <c r="B13" s="1050"/>
      <c r="D13" s="952" t="s">
        <v>891</v>
      </c>
      <c r="F13" s="1056" t="s">
        <v>892</v>
      </c>
      <c r="L13" s="1055"/>
      <c r="M13" s="952"/>
      <c r="O13" s="1053"/>
    </row>
    <row r="14" spans="1:15" ht="3.75" customHeight="1" x14ac:dyDescent="0.25">
      <c r="B14" s="1050"/>
      <c r="D14" s="1057"/>
      <c r="F14" s="1058"/>
      <c r="L14" s="1055"/>
      <c r="M14" s="952"/>
      <c r="O14" s="1053"/>
    </row>
    <row r="15" spans="1:15" x14ac:dyDescent="0.25">
      <c r="B15" s="1050"/>
      <c r="D15" s="1059" t="s">
        <v>893</v>
      </c>
      <c r="F15" s="1060" t="s">
        <v>894</v>
      </c>
      <c r="J15" s="1061" t="s">
        <v>895</v>
      </c>
      <c r="L15" s="1055"/>
      <c r="M15" s="952"/>
      <c r="O15" s="1053"/>
    </row>
    <row r="16" spans="1:15" x14ac:dyDescent="0.25">
      <c r="B16" s="1062"/>
      <c r="C16" s="1063"/>
      <c r="D16" s="1063"/>
      <c r="E16" s="1063"/>
      <c r="F16" s="1063"/>
      <c r="G16" s="1063"/>
      <c r="H16" s="1063"/>
      <c r="I16" s="1063"/>
      <c r="J16" s="1063"/>
      <c r="K16" s="1063"/>
      <c r="L16" s="1063"/>
      <c r="M16" s="1063"/>
      <c r="N16" s="1063"/>
      <c r="O16" s="1064"/>
    </row>
    <row r="17" spans="2:15" x14ac:dyDescent="0.25">
      <c r="B17" s="1065"/>
      <c r="C17" s="1066"/>
      <c r="D17" s="1066"/>
      <c r="E17" s="1066"/>
      <c r="F17" s="1066"/>
      <c r="G17" s="1066"/>
      <c r="H17" s="1066"/>
      <c r="I17" s="1066"/>
      <c r="J17" s="1066"/>
      <c r="K17" s="1066"/>
      <c r="L17" s="1066"/>
      <c r="M17" s="1066"/>
      <c r="N17" s="1066"/>
      <c r="O17" s="1067"/>
    </row>
    <row r="18" spans="2:15" ht="27" customHeight="1" x14ac:dyDescent="0.25">
      <c r="B18" s="1050"/>
      <c r="E18" s="1068" t="s">
        <v>896</v>
      </c>
      <c r="F18" s="1069"/>
      <c r="G18" s="1070" t="s">
        <v>897</v>
      </c>
      <c r="H18" s="1069"/>
      <c r="I18" s="1071"/>
      <c r="J18" s="1072" t="s">
        <v>898</v>
      </c>
      <c r="K18" s="1072"/>
      <c r="L18" s="1071"/>
      <c r="M18" s="1073"/>
      <c r="O18" s="1053"/>
    </row>
    <row r="19" spans="2:15" ht="18" customHeight="1" x14ac:dyDescent="0.25">
      <c r="B19" s="1050"/>
      <c r="E19" s="1074" t="s">
        <v>420</v>
      </c>
      <c r="F19" s="1049"/>
      <c r="G19" s="1075" t="s">
        <v>899</v>
      </c>
      <c r="H19" s="1076" t="s">
        <v>900</v>
      </c>
      <c r="I19" s="1077" t="s">
        <v>406</v>
      </c>
      <c r="J19" s="1078" t="s">
        <v>901</v>
      </c>
      <c r="K19" s="1079" t="s">
        <v>407</v>
      </c>
      <c r="L19" s="1080" t="s">
        <v>406</v>
      </c>
      <c r="M19" s="1053" t="s">
        <v>902</v>
      </c>
      <c r="O19" s="1053"/>
    </row>
    <row r="20" spans="2:15" ht="18" customHeight="1" x14ac:dyDescent="0.25">
      <c r="B20" s="1050"/>
      <c r="E20" s="1081">
        <v>39273</v>
      </c>
      <c r="F20" s="1049"/>
      <c r="G20" s="965">
        <f>SUM(G22:G26)</f>
        <v>60</v>
      </c>
      <c r="H20" s="966">
        <f>SUM(H22:H26)</f>
        <v>125</v>
      </c>
      <c r="I20" s="967">
        <f>G20+H20</f>
        <v>185</v>
      </c>
      <c r="J20" s="965">
        <f>SUM(J22:J26)</f>
        <v>60</v>
      </c>
      <c r="K20" s="966">
        <f>SUM(K22:K26)</f>
        <v>125</v>
      </c>
      <c r="L20" s="967">
        <f>J20+K20</f>
        <v>185</v>
      </c>
      <c r="M20" s="1082">
        <f>I20+L20</f>
        <v>370</v>
      </c>
      <c r="O20" s="1053"/>
    </row>
    <row r="21" spans="2:15" ht="18" customHeight="1" x14ac:dyDescent="0.25">
      <c r="B21" s="1050"/>
      <c r="E21" s="1050"/>
      <c r="M21" s="1053"/>
      <c r="O21" s="1053"/>
    </row>
    <row r="22" spans="2:15" ht="18" customHeight="1" x14ac:dyDescent="0.25">
      <c r="B22" s="1050"/>
      <c r="E22" s="1083" t="s">
        <v>903</v>
      </c>
      <c r="F22" s="1084" t="s">
        <v>414</v>
      </c>
      <c r="G22" s="1085">
        <v>12</v>
      </c>
      <c r="H22" s="1086">
        <v>25</v>
      </c>
      <c r="I22" s="967">
        <f>G22+H22</f>
        <v>37</v>
      </c>
      <c r="J22" s="1087">
        <v>12</v>
      </c>
      <c r="K22" s="1088">
        <v>25</v>
      </c>
      <c r="L22" s="967">
        <f>J22+K22</f>
        <v>37</v>
      </c>
      <c r="M22" s="1082">
        <f>I22+L22</f>
        <v>74</v>
      </c>
      <c r="O22" s="1053"/>
    </row>
    <row r="23" spans="2:15" ht="18" customHeight="1" x14ac:dyDescent="0.25">
      <c r="B23" s="1050"/>
      <c r="E23" s="1083" t="s">
        <v>904</v>
      </c>
      <c r="F23" s="1084" t="s">
        <v>415</v>
      </c>
      <c r="G23" s="1085">
        <v>12</v>
      </c>
      <c r="H23" s="1086">
        <v>25</v>
      </c>
      <c r="I23" s="967">
        <f>G23+H23</f>
        <v>37</v>
      </c>
      <c r="J23" s="1087">
        <v>12</v>
      </c>
      <c r="K23" s="1088">
        <v>25</v>
      </c>
      <c r="L23" s="967">
        <f>J23+K23</f>
        <v>37</v>
      </c>
      <c r="M23" s="1082">
        <f>I23+L23</f>
        <v>74</v>
      </c>
      <c r="O23" s="1053"/>
    </row>
    <row r="24" spans="2:15" ht="18" customHeight="1" x14ac:dyDescent="0.25">
      <c r="B24" s="1050"/>
      <c r="E24" s="1083" t="s">
        <v>905</v>
      </c>
      <c r="F24" s="1084" t="s">
        <v>416</v>
      </c>
      <c r="G24" s="1085">
        <v>12</v>
      </c>
      <c r="H24" s="1086">
        <v>25</v>
      </c>
      <c r="I24" s="967">
        <f>G24+H24</f>
        <v>37</v>
      </c>
      <c r="J24" s="1087">
        <v>12</v>
      </c>
      <c r="K24" s="1088">
        <v>25</v>
      </c>
      <c r="L24" s="967">
        <f>J24+K24</f>
        <v>37</v>
      </c>
      <c r="M24" s="1082">
        <f>I24+L24</f>
        <v>74</v>
      </c>
      <c r="O24" s="1053"/>
    </row>
    <row r="25" spans="2:15" ht="18" customHeight="1" x14ac:dyDescent="0.25">
      <c r="B25" s="1050"/>
      <c r="E25" s="1083" t="s">
        <v>906</v>
      </c>
      <c r="F25" s="1084" t="s">
        <v>907</v>
      </c>
      <c r="G25" s="1085">
        <v>12</v>
      </c>
      <c r="H25" s="1086">
        <v>25</v>
      </c>
      <c r="I25" s="967">
        <f>G25+H25</f>
        <v>37</v>
      </c>
      <c r="J25" s="1087">
        <v>12</v>
      </c>
      <c r="K25" s="1088">
        <v>25</v>
      </c>
      <c r="L25" s="967">
        <f>J25+K25</f>
        <v>37</v>
      </c>
      <c r="M25" s="1082">
        <f>I25+L25</f>
        <v>74</v>
      </c>
      <c r="O25" s="1053"/>
    </row>
    <row r="26" spans="2:15" ht="18" customHeight="1" x14ac:dyDescent="0.25">
      <c r="B26" s="1050"/>
      <c r="E26" s="1083" t="s">
        <v>908</v>
      </c>
      <c r="F26" s="1084" t="s">
        <v>909</v>
      </c>
      <c r="G26" s="1085">
        <v>12</v>
      </c>
      <c r="H26" s="1086">
        <v>25</v>
      </c>
      <c r="I26" s="967">
        <f>G26+H26</f>
        <v>37</v>
      </c>
      <c r="J26" s="1087">
        <v>12</v>
      </c>
      <c r="K26" s="1088">
        <v>25</v>
      </c>
      <c r="L26" s="967">
        <f>J26+K26</f>
        <v>37</v>
      </c>
      <c r="M26" s="1082">
        <f>I26+L26</f>
        <v>74</v>
      </c>
      <c r="O26" s="1053"/>
    </row>
    <row r="27" spans="2:15" ht="18" customHeight="1" x14ac:dyDescent="0.25">
      <c r="B27" s="1050"/>
      <c r="E27" s="1089"/>
      <c r="F27" s="1090"/>
      <c r="G27" s="1090"/>
      <c r="H27" s="1090"/>
      <c r="I27" s="1090"/>
      <c r="J27" s="1090"/>
      <c r="K27" s="1090"/>
      <c r="L27" s="1090"/>
      <c r="M27" s="1091"/>
      <c r="O27" s="1053"/>
    </row>
    <row r="28" spans="2:15" ht="18" customHeight="1" x14ac:dyDescent="0.25">
      <c r="B28" s="1050"/>
      <c r="O28" s="1053"/>
    </row>
    <row r="29" spans="2:15" ht="18" customHeight="1" x14ac:dyDescent="0.25">
      <c r="B29" s="1050"/>
      <c r="E29" s="1092"/>
      <c r="F29" s="1093" t="s">
        <v>910</v>
      </c>
      <c r="G29" s="1094">
        <v>50</v>
      </c>
      <c r="H29" s="1095"/>
      <c r="I29" s="1096"/>
      <c r="J29" s="1096" t="s">
        <v>911</v>
      </c>
      <c r="K29" s="1097">
        <f>L33/(100-G29)*100</f>
        <v>282</v>
      </c>
      <c r="L29" s="1098" t="s">
        <v>406</v>
      </c>
      <c r="M29" s="1073"/>
      <c r="O29" s="1053"/>
    </row>
    <row r="30" spans="2:15" ht="18" customHeight="1" x14ac:dyDescent="0.25">
      <c r="B30" s="1050"/>
      <c r="E30" s="1099"/>
      <c r="F30" s="1100" t="s">
        <v>912</v>
      </c>
      <c r="G30" s="1101">
        <v>120</v>
      </c>
      <c r="H30" s="1101">
        <v>500</v>
      </c>
      <c r="I30" s="1102">
        <v>150</v>
      </c>
      <c r="J30" s="1102">
        <v>150</v>
      </c>
      <c r="K30" s="1101">
        <v>13</v>
      </c>
      <c r="L30" s="1103">
        <f>SUM(G30:K30)</f>
        <v>933</v>
      </c>
      <c r="M30" s="1053"/>
      <c r="O30" s="1053"/>
    </row>
    <row r="31" spans="2:15" ht="18" customHeight="1" x14ac:dyDescent="0.25">
      <c r="B31" s="1050"/>
      <c r="E31" s="1104"/>
      <c r="F31" s="1105" t="s">
        <v>913</v>
      </c>
      <c r="G31" s="1106">
        <v>0.12</v>
      </c>
      <c r="H31" s="1106">
        <v>0.14000000000000001</v>
      </c>
      <c r="I31" s="1106">
        <v>0.18</v>
      </c>
      <c r="J31" s="1106">
        <v>0.18</v>
      </c>
      <c r="K31" s="1106">
        <v>0.2</v>
      </c>
      <c r="L31" s="1107">
        <v>0</v>
      </c>
      <c r="M31" s="1053"/>
      <c r="O31" s="1053"/>
    </row>
    <row r="32" spans="2:15" ht="18" customHeight="1" x14ac:dyDescent="0.25">
      <c r="B32" s="1050"/>
      <c r="E32" s="1104">
        <v>0</v>
      </c>
      <c r="F32" s="1108">
        <v>0</v>
      </c>
      <c r="G32" s="1109" t="s">
        <v>493</v>
      </c>
      <c r="H32" s="1110" t="s">
        <v>494</v>
      </c>
      <c r="I32" s="1111" t="s">
        <v>407</v>
      </c>
      <c r="J32" s="1111" t="s">
        <v>914</v>
      </c>
      <c r="K32" s="1110" t="s">
        <v>915</v>
      </c>
      <c r="L32" s="1112">
        <v>0</v>
      </c>
      <c r="M32" s="1053"/>
      <c r="O32" s="1053"/>
    </row>
    <row r="33" spans="2:15" ht="18" customHeight="1" x14ac:dyDescent="0.25">
      <c r="B33" s="1050"/>
      <c r="E33" s="1113"/>
      <c r="F33" s="1114" t="s">
        <v>916</v>
      </c>
      <c r="G33" s="1115">
        <f>G31*G30</f>
        <v>14.399999999999999</v>
      </c>
      <c r="H33" s="1115">
        <f>H31*H30</f>
        <v>70</v>
      </c>
      <c r="I33" s="1115">
        <f>I31*I30</f>
        <v>27</v>
      </c>
      <c r="J33" s="1115">
        <f>J31*J30</f>
        <v>27</v>
      </c>
      <c r="K33" s="1115">
        <f>K31*K30</f>
        <v>2.6</v>
      </c>
      <c r="L33" s="1116">
        <f>SUM(G33:K33)</f>
        <v>141</v>
      </c>
      <c r="M33" s="1091" t="s">
        <v>408</v>
      </c>
      <c r="O33" s="1053"/>
    </row>
    <row r="34" spans="2:15" ht="18" customHeight="1" x14ac:dyDescent="0.25">
      <c r="B34" s="1050"/>
      <c r="O34" s="1053"/>
    </row>
    <row r="35" spans="2:15" ht="24.95" customHeight="1" x14ac:dyDescent="0.25">
      <c r="B35" s="1050"/>
      <c r="O35" s="1053"/>
    </row>
    <row r="36" spans="2:15" ht="24.95" customHeight="1" x14ac:dyDescent="0.25">
      <c r="B36" s="1050"/>
      <c r="C36" s="1117" t="s">
        <v>917</v>
      </c>
      <c r="D36" s="1118" t="s">
        <v>918</v>
      </c>
      <c r="E36" s="1119" t="s">
        <v>919</v>
      </c>
      <c r="F36" s="1119"/>
      <c r="O36" s="1053"/>
    </row>
    <row r="37" spans="2:15" ht="24.95" customHeight="1" x14ac:dyDescent="0.25">
      <c r="B37" s="1050"/>
      <c r="C37" s="1120"/>
      <c r="D37" s="1121" t="s">
        <v>920</v>
      </c>
      <c r="E37" s="1119" t="s">
        <v>921</v>
      </c>
      <c r="F37" s="1119"/>
      <c r="O37" s="1053"/>
    </row>
    <row r="38" spans="2:15" ht="24.95" customHeight="1" x14ac:dyDescent="0.25">
      <c r="B38" s="1050"/>
      <c r="C38" s="1120"/>
      <c r="E38" s="927"/>
      <c r="F38" s="927"/>
      <c r="O38" s="1053"/>
    </row>
    <row r="39" spans="2:15" ht="30" customHeight="1" x14ac:dyDescent="0.25">
      <c r="B39" s="1050"/>
      <c r="C39" s="1122" t="s">
        <v>922</v>
      </c>
      <c r="D39" s="1123" t="s">
        <v>923</v>
      </c>
      <c r="E39" s="1124" t="s">
        <v>924</v>
      </c>
      <c r="F39" s="1124"/>
      <c r="O39" s="1053"/>
    </row>
    <row r="40" spans="2:15" ht="24.95" customHeight="1" x14ac:dyDescent="0.25">
      <c r="B40" s="1050"/>
      <c r="C40" s="1120"/>
      <c r="E40" s="927"/>
      <c r="F40" s="927"/>
      <c r="O40" s="1053"/>
    </row>
    <row r="41" spans="2:15" ht="24.95" customHeight="1" x14ac:dyDescent="0.25">
      <c r="B41" s="1050"/>
      <c r="C41" s="1125" t="s">
        <v>925</v>
      </c>
      <c r="D41" s="1126" t="s">
        <v>926</v>
      </c>
      <c r="E41" s="1127" t="s">
        <v>927</v>
      </c>
      <c r="F41" s="1127"/>
      <c r="O41" s="1053"/>
    </row>
    <row r="42" spans="2:15" ht="24.95" customHeight="1" x14ac:dyDescent="0.25">
      <c r="B42" s="1050"/>
      <c r="C42" s="1051"/>
      <c r="D42" s="951" t="s">
        <v>928</v>
      </c>
      <c r="E42" s="927" t="s">
        <v>929</v>
      </c>
      <c r="F42" s="927"/>
      <c r="G42" s="952"/>
      <c r="H42" s="952"/>
      <c r="I42" s="952"/>
      <c r="O42" s="1053"/>
    </row>
    <row r="43" spans="2:15" ht="24.95" customHeight="1" x14ac:dyDescent="0.25">
      <c r="B43" s="1050"/>
      <c r="C43" s="1051"/>
      <c r="E43" s="927" t="s">
        <v>930</v>
      </c>
      <c r="F43" s="927"/>
      <c r="G43" s="952"/>
      <c r="H43" s="952"/>
      <c r="I43" s="952"/>
      <c r="O43" s="1053"/>
    </row>
    <row r="44" spans="2:15" ht="24.95" customHeight="1" x14ac:dyDescent="0.25">
      <c r="B44" s="1050"/>
      <c r="C44" s="1128"/>
      <c r="E44" s="927" t="s">
        <v>931</v>
      </c>
      <c r="F44" s="927"/>
      <c r="G44" s="952"/>
      <c r="H44" s="952"/>
      <c r="I44" s="952"/>
      <c r="O44" s="1053"/>
    </row>
    <row r="45" spans="2:15" ht="24.95" customHeight="1" x14ac:dyDescent="0.25">
      <c r="B45" s="1050"/>
      <c r="C45" s="1128"/>
      <c r="E45" s="927" t="s">
        <v>932</v>
      </c>
      <c r="F45" s="927"/>
      <c r="G45" s="952"/>
      <c r="H45" s="952"/>
      <c r="I45" s="952"/>
      <c r="O45" s="1053"/>
    </row>
    <row r="46" spans="2:15" ht="24.95" customHeight="1" x14ac:dyDescent="0.25">
      <c r="B46" s="1050"/>
      <c r="C46" s="1128"/>
      <c r="E46" s="927" t="s">
        <v>933</v>
      </c>
      <c r="F46" s="927"/>
      <c r="G46" s="952"/>
      <c r="H46" s="952"/>
      <c r="I46" s="952"/>
      <c r="O46" s="1053"/>
    </row>
    <row r="47" spans="2:15" ht="24.95" customHeight="1" x14ac:dyDescent="0.25">
      <c r="B47" s="1050"/>
      <c r="C47" s="1128"/>
      <c r="E47" s="927" t="s">
        <v>934</v>
      </c>
      <c r="F47" s="927"/>
      <c r="G47" s="952"/>
      <c r="H47" s="952"/>
      <c r="I47" s="952"/>
      <c r="O47" s="1053"/>
    </row>
    <row r="48" spans="2:15" ht="24.95" customHeight="1" x14ac:dyDescent="0.25">
      <c r="B48" s="1050"/>
      <c r="C48" s="1128"/>
      <c r="E48" s="1127"/>
      <c r="F48" s="1127"/>
      <c r="G48" s="952"/>
      <c r="H48" s="952"/>
      <c r="I48" s="952"/>
      <c r="O48" s="1053"/>
    </row>
    <row r="49" spans="2:15" ht="24.95" customHeight="1" x14ac:dyDescent="0.25">
      <c r="B49" s="1050"/>
      <c r="C49" s="1129" t="s">
        <v>935</v>
      </c>
      <c r="D49" s="1130" t="s">
        <v>936</v>
      </c>
      <c r="E49" s="1131" t="s">
        <v>937</v>
      </c>
      <c r="F49" s="1131"/>
      <c r="O49" s="1053"/>
    </row>
    <row r="50" spans="2:15" ht="24.95" customHeight="1" x14ac:dyDescent="0.25">
      <c r="B50" s="1050"/>
      <c r="E50" s="1132" t="s">
        <v>938</v>
      </c>
      <c r="F50" s="1132"/>
      <c r="O50" s="1053"/>
    </row>
    <row r="51" spans="2:15" ht="24.95" customHeight="1" x14ac:dyDescent="0.25">
      <c r="B51" s="1050"/>
      <c r="E51" s="1132" t="s">
        <v>939</v>
      </c>
      <c r="F51" s="1132"/>
      <c r="O51" s="1053"/>
    </row>
    <row r="52" spans="2:15" ht="24.95" customHeight="1" x14ac:dyDescent="0.25">
      <c r="B52" s="1050"/>
      <c r="H52" s="1133"/>
      <c r="I52" s="1133"/>
      <c r="O52" s="1053"/>
    </row>
    <row r="53" spans="2:15" ht="15" customHeight="1" x14ac:dyDescent="0.25">
      <c r="B53" s="1134" t="s">
        <v>940</v>
      </c>
      <c r="C53" s="1072"/>
      <c r="D53" s="1135" t="s">
        <v>941</v>
      </c>
      <c r="E53" s="1136" t="s">
        <v>414</v>
      </c>
      <c r="F53" s="1136" t="s">
        <v>415</v>
      </c>
      <c r="G53" s="1136" t="s">
        <v>416</v>
      </c>
      <c r="H53" s="1137" t="s">
        <v>885</v>
      </c>
      <c r="I53" s="1134" t="s">
        <v>940</v>
      </c>
      <c r="J53" s="1072"/>
      <c r="K53" s="1135" t="s">
        <v>942</v>
      </c>
      <c r="L53" s="1136" t="s">
        <v>414</v>
      </c>
      <c r="M53" s="1136" t="s">
        <v>415</v>
      </c>
      <c r="N53" s="1136" t="s">
        <v>416</v>
      </c>
      <c r="O53" s="1137" t="s">
        <v>885</v>
      </c>
    </row>
    <row r="54" spans="2:15" ht="12" customHeight="1" x14ac:dyDescent="0.25">
      <c r="B54" s="1138" t="s">
        <v>414</v>
      </c>
      <c r="C54" s="1139">
        <v>1000</v>
      </c>
      <c r="D54" s="1051" t="s">
        <v>943</v>
      </c>
      <c r="E54" s="1139">
        <v>2</v>
      </c>
      <c r="F54" s="1139">
        <v>1</v>
      </c>
      <c r="G54" s="1139">
        <v>1</v>
      </c>
      <c r="H54" s="1140">
        <f>(E54*C54)+(F54*C55)+(G54*C56)</f>
        <v>4050</v>
      </c>
      <c r="I54" s="1138" t="s">
        <v>414</v>
      </c>
      <c r="J54" s="1139">
        <v>350</v>
      </c>
      <c r="K54" s="1051" t="s">
        <v>944</v>
      </c>
      <c r="L54" s="1141">
        <v>0.1</v>
      </c>
      <c r="M54" s="1141">
        <v>0.125</v>
      </c>
      <c r="N54" s="1141">
        <v>0.16500000000000001</v>
      </c>
      <c r="O54" s="1142"/>
    </row>
    <row r="55" spans="2:15" ht="12" customHeight="1" x14ac:dyDescent="0.25">
      <c r="B55" s="1138" t="s">
        <v>415</v>
      </c>
      <c r="C55" s="1139">
        <v>1700</v>
      </c>
      <c r="D55" s="1051" t="s">
        <v>945</v>
      </c>
      <c r="E55" s="1139">
        <v>0</v>
      </c>
      <c r="F55" s="1139">
        <v>0.5</v>
      </c>
      <c r="G55" s="1139" t="s">
        <v>946</v>
      </c>
      <c r="H55" s="1140">
        <f>(E55*C54)+(F55*C55)+(G55*C56)</f>
        <v>1200</v>
      </c>
      <c r="I55" s="1138" t="s">
        <v>415</v>
      </c>
      <c r="J55" s="1139">
        <v>410</v>
      </c>
      <c r="K55" s="1143"/>
      <c r="L55" s="1144">
        <f>L54*J54</f>
        <v>35</v>
      </c>
      <c r="M55" s="1144">
        <f>M54*J55</f>
        <v>51.25</v>
      </c>
      <c r="N55" s="1144">
        <f>N54*J56</f>
        <v>57.75</v>
      </c>
      <c r="O55" s="1145">
        <f>SUM(L55:N55)</f>
        <v>144</v>
      </c>
    </row>
    <row r="56" spans="2:15" ht="12" customHeight="1" x14ac:dyDescent="0.25">
      <c r="B56" s="1138" t="s">
        <v>416</v>
      </c>
      <c r="C56" s="1139">
        <v>350</v>
      </c>
      <c r="D56" s="1051" t="s">
        <v>947</v>
      </c>
      <c r="E56" s="1139" t="s">
        <v>946</v>
      </c>
      <c r="F56" s="1139" t="s">
        <v>946</v>
      </c>
      <c r="G56" s="1139" t="s">
        <v>946</v>
      </c>
      <c r="H56" s="1140">
        <f>(E56*C54)+(F56*C55)+(G56*C56)</f>
        <v>3050</v>
      </c>
      <c r="I56" s="1138" t="s">
        <v>416</v>
      </c>
      <c r="J56" s="1139">
        <v>350</v>
      </c>
      <c r="K56" s="1143" t="s">
        <v>948</v>
      </c>
      <c r="L56" s="1146">
        <v>6.5000000000000002E-2</v>
      </c>
      <c r="M56" s="1146">
        <v>7.4999999999999997E-2</v>
      </c>
      <c r="N56" s="1146">
        <v>0.1</v>
      </c>
      <c r="O56" s="1147"/>
    </row>
    <row r="57" spans="2:15" ht="12" customHeight="1" x14ac:dyDescent="0.25">
      <c r="B57" s="1148" t="s">
        <v>885</v>
      </c>
      <c r="C57" s="1149">
        <f>SUM(C54:C56)</f>
        <v>3050</v>
      </c>
      <c r="D57" s="1150" t="s">
        <v>949</v>
      </c>
      <c r="E57" s="1151" t="s">
        <v>950</v>
      </c>
      <c r="F57" s="1151" t="s">
        <v>946</v>
      </c>
      <c r="G57" s="1151" t="s">
        <v>207</v>
      </c>
      <c r="H57" s="1152">
        <f>(E57*C54)+(F57*C55)+(G57*C56)</f>
        <v>2400</v>
      </c>
      <c r="I57" s="1148" t="s">
        <v>885</v>
      </c>
      <c r="J57" s="1149">
        <f>SUM(J54:J56)</f>
        <v>1110</v>
      </c>
      <c r="K57" s="1153"/>
      <c r="L57" s="1154">
        <f>L56*J54</f>
        <v>22.75</v>
      </c>
      <c r="M57" s="1154">
        <f>M56*J55</f>
        <v>30.75</v>
      </c>
      <c r="N57" s="1154">
        <f>N56*J56</f>
        <v>35</v>
      </c>
      <c r="O57" s="1155">
        <f>SUM(L57:N57)</f>
        <v>88.5</v>
      </c>
    </row>
    <row r="58" spans="2:15" ht="9.75" customHeight="1" x14ac:dyDescent="0.25">
      <c r="B58" s="1050"/>
      <c r="H58" s="1133"/>
      <c r="I58" s="1133"/>
      <c r="O58" s="1053"/>
    </row>
    <row r="59" spans="2:15" ht="15" customHeight="1" x14ac:dyDescent="0.25">
      <c r="B59" s="1134" t="s">
        <v>940</v>
      </c>
      <c r="C59" s="1072"/>
      <c r="D59" s="1135" t="s">
        <v>951</v>
      </c>
      <c r="E59" s="1136" t="s">
        <v>414</v>
      </c>
      <c r="F59" s="1136" t="s">
        <v>415</v>
      </c>
      <c r="G59" s="1136" t="s">
        <v>416</v>
      </c>
      <c r="H59" s="1137" t="s">
        <v>885</v>
      </c>
      <c r="I59" s="1134" t="s">
        <v>940</v>
      </c>
      <c r="J59" s="1135" t="s">
        <v>952</v>
      </c>
      <c r="K59" s="1136" t="s">
        <v>404</v>
      </c>
      <c r="L59" s="1136" t="s">
        <v>414</v>
      </c>
      <c r="M59" s="1136" t="s">
        <v>415</v>
      </c>
      <c r="N59" s="1136" t="s">
        <v>416</v>
      </c>
      <c r="O59" s="1137" t="s">
        <v>885</v>
      </c>
    </row>
    <row r="60" spans="2:15" ht="12" customHeight="1" x14ac:dyDescent="0.25">
      <c r="B60" s="1138" t="s">
        <v>414</v>
      </c>
      <c r="C60" s="1139">
        <v>380</v>
      </c>
      <c r="D60" s="1051" t="s">
        <v>953</v>
      </c>
      <c r="E60" s="1141">
        <v>0.04</v>
      </c>
      <c r="F60" s="1141">
        <v>0.08</v>
      </c>
      <c r="G60" s="1141">
        <v>0.16</v>
      </c>
      <c r="H60" s="1140">
        <f>(E60*C60)+(F60*C61)+(G60*C62)</f>
        <v>116</v>
      </c>
      <c r="I60" s="1156"/>
      <c r="J60" s="1143" t="s">
        <v>954</v>
      </c>
      <c r="K60" s="1143"/>
      <c r="L60" s="1157">
        <v>0.6</v>
      </c>
      <c r="M60" s="1157">
        <v>0.75</v>
      </c>
      <c r="N60" s="1157">
        <v>1</v>
      </c>
      <c r="O60" s="1158"/>
    </row>
    <row r="61" spans="2:15" ht="12" customHeight="1" x14ac:dyDescent="0.25">
      <c r="B61" s="1138" t="s">
        <v>415</v>
      </c>
      <c r="C61" s="1139">
        <v>380</v>
      </c>
      <c r="D61" s="1051" t="s">
        <v>955</v>
      </c>
      <c r="E61" s="1141">
        <v>0.09</v>
      </c>
      <c r="F61" s="1141">
        <v>0.09</v>
      </c>
      <c r="G61" s="1141">
        <v>0.09</v>
      </c>
      <c r="H61" s="1140">
        <f>(E61*C60)+(F61*C61)+(G61*C62)</f>
        <v>108</v>
      </c>
      <c r="I61" s="1159">
        <v>990</v>
      </c>
      <c r="J61" s="1051" t="s">
        <v>956</v>
      </c>
      <c r="K61" s="1139">
        <v>2.5999999999999999E-2</v>
      </c>
      <c r="L61" s="1079">
        <f>(K61*L60)*I61</f>
        <v>15.443999999999999</v>
      </c>
      <c r="M61" s="1079">
        <f>(K61*M60)*I62</f>
        <v>31.785</v>
      </c>
      <c r="N61" s="1079">
        <f>(K61*N60)*I63</f>
        <v>8.84</v>
      </c>
      <c r="O61" s="1147">
        <f>SUM(K61:N61)</f>
        <v>56.094999999999999</v>
      </c>
    </row>
    <row r="62" spans="2:15" ht="12" customHeight="1" x14ac:dyDescent="0.25">
      <c r="B62" s="1138" t="s">
        <v>416</v>
      </c>
      <c r="C62" s="1139">
        <v>440</v>
      </c>
      <c r="D62" s="1051" t="s">
        <v>957</v>
      </c>
      <c r="E62" s="1141">
        <v>0.05</v>
      </c>
      <c r="F62" s="1141">
        <v>0.05</v>
      </c>
      <c r="G62" s="1141">
        <v>0.05</v>
      </c>
      <c r="H62" s="1140">
        <f>(E62*C60)+(F62*C61)+(G62*C62)</f>
        <v>60</v>
      </c>
      <c r="I62" s="1159">
        <v>1630</v>
      </c>
      <c r="J62" s="1143" t="s">
        <v>958</v>
      </c>
      <c r="K62" s="1139">
        <v>3.5000000000000003E-2</v>
      </c>
      <c r="L62" s="1079">
        <f>(K62*L60)*I61</f>
        <v>20.790000000000003</v>
      </c>
      <c r="M62" s="1079">
        <f>(K62*M60)*I62</f>
        <v>42.787500000000001</v>
      </c>
      <c r="N62" s="1079">
        <f>(K62*N60)*I63</f>
        <v>11.9</v>
      </c>
      <c r="O62" s="1147">
        <f t="shared" ref="O62:O69" si="0">SUM(K62:N62)</f>
        <v>75.512500000000003</v>
      </c>
    </row>
    <row r="63" spans="2:15" ht="12" customHeight="1" x14ac:dyDescent="0.25">
      <c r="B63" s="1160" t="s">
        <v>885</v>
      </c>
      <c r="C63" s="1161">
        <f>SUM(C60:C62)</f>
        <v>1200</v>
      </c>
      <c r="D63" s="1051" t="s">
        <v>959</v>
      </c>
      <c r="E63" s="1141">
        <v>5.5E-2</v>
      </c>
      <c r="F63" s="1141">
        <v>7.0000000000000007E-2</v>
      </c>
      <c r="G63" s="1141">
        <v>0.1</v>
      </c>
      <c r="H63" s="1140">
        <f>(E63*C60)+(F63*C61)+(G63*C62)</f>
        <v>91.5</v>
      </c>
      <c r="I63" s="1159">
        <v>340</v>
      </c>
      <c r="J63" s="1051" t="s">
        <v>960</v>
      </c>
      <c r="K63" s="1139">
        <v>0.03</v>
      </c>
      <c r="L63" s="1079">
        <f>(K63*L60)*I61</f>
        <v>17.82</v>
      </c>
      <c r="M63" s="1079">
        <f>(K63*M60)*I62</f>
        <v>36.674999999999997</v>
      </c>
      <c r="N63" s="1079">
        <f>(K63*N60)*I63</f>
        <v>10.199999999999999</v>
      </c>
      <c r="O63" s="1147">
        <f t="shared" si="0"/>
        <v>64.724999999999994</v>
      </c>
    </row>
    <row r="64" spans="2:15" ht="12" customHeight="1" x14ac:dyDescent="0.25">
      <c r="B64" s="1138"/>
      <c r="C64" s="1162"/>
      <c r="D64" s="1051" t="s">
        <v>961</v>
      </c>
      <c r="E64" s="1141">
        <v>0</v>
      </c>
      <c r="F64" s="1141">
        <v>0</v>
      </c>
      <c r="G64" s="1141">
        <v>0.16</v>
      </c>
      <c r="H64" s="1140">
        <f>(E64*C60)+(F64*C61)+(G64*C62)</f>
        <v>70.400000000000006</v>
      </c>
      <c r="I64" s="1163">
        <f>SUM(I61:I63)</f>
        <v>2960</v>
      </c>
      <c r="J64" s="1051" t="s">
        <v>962</v>
      </c>
      <c r="K64" s="1139">
        <v>0.01</v>
      </c>
      <c r="L64" s="1079">
        <f>(K64*L60)*I61</f>
        <v>5.94</v>
      </c>
      <c r="M64" s="1079">
        <f>(K64*M60)*I62</f>
        <v>12.225</v>
      </c>
      <c r="N64" s="1079">
        <f>(K64*N60)*I63</f>
        <v>3.4</v>
      </c>
      <c r="O64" s="1147">
        <f t="shared" si="0"/>
        <v>21.574999999999999</v>
      </c>
    </row>
    <row r="65" spans="2:15" ht="12" customHeight="1" x14ac:dyDescent="0.25">
      <c r="B65" s="1138"/>
      <c r="C65" s="1162"/>
      <c r="D65" s="1051" t="s">
        <v>963</v>
      </c>
      <c r="E65" s="1141">
        <v>0.04</v>
      </c>
      <c r="F65" s="1141">
        <v>0.04</v>
      </c>
      <c r="G65" s="1141">
        <v>0.04</v>
      </c>
      <c r="H65" s="1140">
        <f>(E65*C60)+(F65*C61)+(G65*C62)</f>
        <v>48</v>
      </c>
      <c r="I65" s="1164"/>
      <c r="J65" s="1051" t="s">
        <v>964</v>
      </c>
      <c r="K65" s="1139">
        <v>0.01</v>
      </c>
      <c r="L65" s="1079">
        <f>(K65*L60)*I61</f>
        <v>5.94</v>
      </c>
      <c r="M65" s="1079">
        <f>(K65*M60)*I62</f>
        <v>12.225</v>
      </c>
      <c r="N65" s="1079">
        <f>(K65*N60)*I63</f>
        <v>3.4</v>
      </c>
      <c r="O65" s="1147">
        <f t="shared" si="0"/>
        <v>21.574999999999999</v>
      </c>
    </row>
    <row r="66" spans="2:15" ht="12" customHeight="1" x14ac:dyDescent="0.25">
      <c r="B66" s="1138"/>
      <c r="C66" s="1162"/>
      <c r="D66" s="1051" t="s">
        <v>965</v>
      </c>
      <c r="E66" s="1141">
        <v>0.01</v>
      </c>
      <c r="F66" s="1141">
        <v>1.4999999999999999E-2</v>
      </c>
      <c r="G66" s="1141">
        <v>0.03</v>
      </c>
      <c r="H66" s="1140">
        <f>(E66*C60)+(F66*C61)+(G66*C62)</f>
        <v>22.7</v>
      </c>
      <c r="I66" s="1164"/>
      <c r="J66" s="1051" t="s">
        <v>966</v>
      </c>
      <c r="K66" s="1139">
        <v>2.1999999999999999E-2</v>
      </c>
      <c r="L66" s="1079">
        <f>(K66*L60)*I61</f>
        <v>13.067999999999998</v>
      </c>
      <c r="M66" s="1079">
        <f>(K66*M60)*I62</f>
        <v>26.895</v>
      </c>
      <c r="N66" s="1079">
        <f>(K66*N60)*I63</f>
        <v>7.4799999999999995</v>
      </c>
      <c r="O66" s="1147">
        <f t="shared" si="0"/>
        <v>47.464999999999996</v>
      </c>
    </row>
    <row r="67" spans="2:15" ht="12" customHeight="1" x14ac:dyDescent="0.25">
      <c r="B67" s="1138"/>
      <c r="C67" s="1162"/>
      <c r="D67" s="1051" t="s">
        <v>967</v>
      </c>
      <c r="E67" s="1141">
        <v>0.02</v>
      </c>
      <c r="F67" s="1141">
        <v>2.5000000000000001E-2</v>
      </c>
      <c r="G67" s="1141">
        <v>2.5000000000000001E-2</v>
      </c>
      <c r="H67" s="1140">
        <f>(E67*C60)+(F67*C61)+(G67*C62)</f>
        <v>28.1</v>
      </c>
      <c r="I67" s="1164"/>
      <c r="J67" s="1051" t="s">
        <v>968</v>
      </c>
      <c r="K67" s="1139">
        <v>0.25</v>
      </c>
      <c r="L67" s="1079">
        <f>(K67*L60)*I61</f>
        <v>148.5</v>
      </c>
      <c r="M67" s="1079">
        <f>(K67*M60)*I62</f>
        <v>305.625</v>
      </c>
      <c r="N67" s="1079">
        <f>(K67*N60)*I63</f>
        <v>85</v>
      </c>
      <c r="O67" s="1147">
        <f t="shared" si="0"/>
        <v>539.375</v>
      </c>
    </row>
    <row r="68" spans="2:15" ht="12" customHeight="1" x14ac:dyDescent="0.25">
      <c r="B68" s="1138"/>
      <c r="C68" s="1162"/>
      <c r="D68" s="1051" t="s">
        <v>969</v>
      </c>
      <c r="E68" s="1165" t="s">
        <v>970</v>
      </c>
      <c r="F68" s="1166"/>
      <c r="G68" s="1166"/>
      <c r="H68" s="1167"/>
      <c r="I68" s="1164"/>
      <c r="J68" s="1051" t="s">
        <v>971</v>
      </c>
      <c r="K68" s="1139">
        <v>2</v>
      </c>
      <c r="L68" s="1079">
        <f>(K68*L60)*I61</f>
        <v>1188</v>
      </c>
      <c r="M68" s="1079">
        <f>(K68*M60)*I62</f>
        <v>2445</v>
      </c>
      <c r="N68" s="1079">
        <f>(K68*N60)*I63</f>
        <v>680</v>
      </c>
      <c r="O68" s="1147">
        <f t="shared" si="0"/>
        <v>4315</v>
      </c>
    </row>
    <row r="69" spans="2:15" ht="12" customHeight="1" x14ac:dyDescent="0.25">
      <c r="B69" s="1168"/>
      <c r="C69" s="1169"/>
      <c r="D69" s="1153"/>
      <c r="E69" s="1170"/>
      <c r="F69" s="1170"/>
      <c r="G69" s="1170"/>
      <c r="H69" s="1171"/>
      <c r="I69" s="1172"/>
      <c r="J69" s="1150" t="s">
        <v>972</v>
      </c>
      <c r="K69" s="1151">
        <v>0.5</v>
      </c>
      <c r="L69" s="1173">
        <f>(K69*L60)*I61</f>
        <v>297</v>
      </c>
      <c r="M69" s="1173">
        <f>(K69*M60)*I62</f>
        <v>611.25</v>
      </c>
      <c r="N69" s="1173">
        <f>(K69*N60)*I63</f>
        <v>170</v>
      </c>
      <c r="O69" s="1174">
        <f t="shared" si="0"/>
        <v>1078.75</v>
      </c>
    </row>
    <row r="70" spans="2:15" ht="12" customHeight="1" x14ac:dyDescent="0.25">
      <c r="B70" s="1138"/>
      <c r="C70" s="1162"/>
      <c r="D70" s="1143"/>
      <c r="E70" s="1166"/>
      <c r="F70" s="1166"/>
      <c r="G70" s="1166"/>
      <c r="H70" s="1166"/>
      <c r="I70" s="1175"/>
      <c r="J70" s="1162"/>
      <c r="K70" s="1143"/>
      <c r="L70" s="1166"/>
      <c r="M70" s="1166"/>
      <c r="N70" s="1166"/>
      <c r="O70" s="1167"/>
    </row>
    <row r="71" spans="2:15" ht="15" customHeight="1" x14ac:dyDescent="0.25">
      <c r="B71" s="1134" t="s">
        <v>940</v>
      </c>
      <c r="C71" s="1072"/>
      <c r="D71" s="1135" t="s">
        <v>973</v>
      </c>
      <c r="E71" s="1136" t="s">
        <v>414</v>
      </c>
      <c r="F71" s="1136" t="s">
        <v>415</v>
      </c>
      <c r="G71" s="1136" t="s">
        <v>416</v>
      </c>
      <c r="H71" s="1137" t="s">
        <v>885</v>
      </c>
      <c r="I71" s="1134" t="s">
        <v>940</v>
      </c>
      <c r="J71" s="1072"/>
      <c r="K71" s="1135" t="s">
        <v>796</v>
      </c>
      <c r="L71" s="1136" t="s">
        <v>414</v>
      </c>
      <c r="M71" s="1136" t="s">
        <v>415</v>
      </c>
      <c r="N71" s="1136" t="s">
        <v>416</v>
      </c>
      <c r="O71" s="1137" t="s">
        <v>885</v>
      </c>
    </row>
    <row r="72" spans="2:15" ht="12" customHeight="1" x14ac:dyDescent="0.25">
      <c r="B72" s="1138" t="s">
        <v>414</v>
      </c>
      <c r="C72" s="1139">
        <v>400</v>
      </c>
      <c r="D72" s="1051" t="s">
        <v>974</v>
      </c>
      <c r="E72" s="1176">
        <v>1</v>
      </c>
      <c r="F72" s="1176">
        <v>1</v>
      </c>
      <c r="G72" s="1176">
        <v>1</v>
      </c>
      <c r="H72" s="1140">
        <f>(E72*C72)+(F72*C73)+(G72*C74)</f>
        <v>1210</v>
      </c>
      <c r="I72" s="1138" t="s">
        <v>414</v>
      </c>
      <c r="J72" s="1139">
        <v>1000</v>
      </c>
      <c r="K72" s="1051" t="s">
        <v>975</v>
      </c>
      <c r="L72" s="1141">
        <v>8.5000000000000006E-2</v>
      </c>
      <c r="M72" s="1141">
        <v>0.105</v>
      </c>
      <c r="N72" s="1141">
        <v>0.15</v>
      </c>
      <c r="O72" s="1177">
        <f>(L72*J72)+(M72*J73)+(N72*J74)</f>
        <v>310.75</v>
      </c>
    </row>
    <row r="73" spans="2:15" ht="12" customHeight="1" x14ac:dyDescent="0.25">
      <c r="B73" s="1138" t="s">
        <v>415</v>
      </c>
      <c r="C73" s="1139">
        <v>400</v>
      </c>
      <c r="D73" s="1051" t="s">
        <v>976</v>
      </c>
      <c r="E73" s="1141">
        <v>0.04</v>
      </c>
      <c r="F73" s="1141">
        <v>0.04</v>
      </c>
      <c r="G73" s="1141">
        <v>0.06</v>
      </c>
      <c r="H73" s="1140">
        <f>(E73*C72)+(F73*C73)+(G73*C74)</f>
        <v>56.599999999999994</v>
      </c>
      <c r="I73" s="1138" t="s">
        <v>415</v>
      </c>
      <c r="J73" s="1139">
        <v>1650</v>
      </c>
      <c r="K73" s="1143" t="s">
        <v>977</v>
      </c>
      <c r="L73" s="1141">
        <v>0.09</v>
      </c>
      <c r="M73" s="1141">
        <v>0.09</v>
      </c>
      <c r="N73" s="1141">
        <v>0.13</v>
      </c>
      <c r="O73" s="1177">
        <f>(L73*J72)+(M73*J73)+(N73*J74)</f>
        <v>284</v>
      </c>
    </row>
    <row r="74" spans="2:15" ht="12" customHeight="1" x14ac:dyDescent="0.25">
      <c r="B74" s="1138" t="s">
        <v>416</v>
      </c>
      <c r="C74" s="1139">
        <v>410</v>
      </c>
      <c r="D74" s="1051" t="s">
        <v>978</v>
      </c>
      <c r="E74" s="1176">
        <v>2</v>
      </c>
      <c r="F74" s="1176">
        <v>3</v>
      </c>
      <c r="G74" s="1176">
        <v>5</v>
      </c>
      <c r="H74" s="1140">
        <f>(E74*C72)+(F74*C73)+(G74*C74)</f>
        <v>4050</v>
      </c>
      <c r="I74" s="1138" t="s">
        <v>416</v>
      </c>
      <c r="J74" s="1139">
        <v>350</v>
      </c>
      <c r="K74" s="1051" t="s">
        <v>979</v>
      </c>
      <c r="L74" s="1141">
        <v>0.125</v>
      </c>
      <c r="M74" s="1141">
        <v>0.16</v>
      </c>
      <c r="N74" s="1141">
        <v>0.22</v>
      </c>
      <c r="O74" s="1177">
        <f>(L74*J72)+(M74*J73)+(N74*J74)</f>
        <v>466</v>
      </c>
    </row>
    <row r="75" spans="2:15" ht="12" customHeight="1" x14ac:dyDescent="0.25">
      <c r="B75" s="1160" t="s">
        <v>885</v>
      </c>
      <c r="C75" s="1161">
        <f>SUM(C72:C74)</f>
        <v>1210</v>
      </c>
      <c r="D75" s="1051" t="s">
        <v>980</v>
      </c>
      <c r="E75" s="1176">
        <v>3</v>
      </c>
      <c r="F75" s="1176">
        <v>4</v>
      </c>
      <c r="G75" s="1176">
        <v>7</v>
      </c>
      <c r="H75" s="1140">
        <f>(E75*C72)+(F75*C73)+(G75*C74)</f>
        <v>5670</v>
      </c>
      <c r="I75" s="1160" t="s">
        <v>885</v>
      </c>
      <c r="J75" s="1161">
        <f>SUM(J72:J74)</f>
        <v>3000</v>
      </c>
      <c r="K75" s="1051" t="s">
        <v>981</v>
      </c>
      <c r="L75" s="1141">
        <v>0.125</v>
      </c>
      <c r="M75" s="1141">
        <v>0.16500000000000001</v>
      </c>
      <c r="N75" s="1141">
        <v>0.25</v>
      </c>
      <c r="O75" s="1177">
        <f>(L75*J72)+(M75*J73)+(N75*J74)</f>
        <v>484.75</v>
      </c>
    </row>
    <row r="76" spans="2:15" ht="12" customHeight="1" x14ac:dyDescent="0.25">
      <c r="B76" s="1138"/>
      <c r="C76" s="1162"/>
      <c r="D76" s="1051" t="s">
        <v>982</v>
      </c>
      <c r="E76" s="1176">
        <v>2</v>
      </c>
      <c r="F76" s="1176">
        <v>3</v>
      </c>
      <c r="G76" s="1176">
        <v>4</v>
      </c>
      <c r="H76" s="1140">
        <f>(E76*C72)+(F76*C73)+(G76*C74)</f>
        <v>3640</v>
      </c>
      <c r="I76" s="1138"/>
      <c r="J76" s="1162"/>
      <c r="K76" s="1051" t="s">
        <v>983</v>
      </c>
      <c r="L76" s="1141">
        <v>0.25</v>
      </c>
      <c r="M76" s="1141">
        <v>0.32</v>
      </c>
      <c r="N76" s="1141">
        <v>0.35</v>
      </c>
      <c r="O76" s="1177">
        <f>(L76*J72)+(M76*J73)+(N76*J74)</f>
        <v>900.5</v>
      </c>
    </row>
    <row r="77" spans="2:15" ht="12" customHeight="1" x14ac:dyDescent="0.25">
      <c r="B77" s="1138"/>
      <c r="C77" s="1162"/>
      <c r="D77" s="1051" t="s">
        <v>984</v>
      </c>
      <c r="E77" s="1176">
        <v>0</v>
      </c>
      <c r="F77" s="1176">
        <v>0</v>
      </c>
      <c r="G77" s="1176">
        <v>2</v>
      </c>
      <c r="H77" s="1140">
        <f>(E77*C72)+(F77*C73)+(G77*C74)</f>
        <v>820</v>
      </c>
      <c r="I77" s="1138"/>
      <c r="J77" s="1162"/>
      <c r="K77" s="1051" t="s">
        <v>985</v>
      </c>
      <c r="L77" s="1141">
        <v>6.0000000000000001E-3</v>
      </c>
      <c r="M77" s="1141">
        <v>1.2E-2</v>
      </c>
      <c r="N77" s="1141">
        <v>1.4999999999999999E-2</v>
      </c>
      <c r="O77" s="1177">
        <f>(L77*J72)+(M77*J73)+(N77*J74)</f>
        <v>31.05</v>
      </c>
    </row>
    <row r="78" spans="2:15" ht="12" customHeight="1" x14ac:dyDescent="0.25">
      <c r="B78" s="1138"/>
      <c r="C78" s="1162"/>
      <c r="D78" s="1051" t="s">
        <v>986</v>
      </c>
      <c r="E78" s="1176">
        <v>0</v>
      </c>
      <c r="F78" s="1176">
        <v>0</v>
      </c>
      <c r="G78" s="1176">
        <v>1</v>
      </c>
      <c r="H78" s="1140">
        <f>(E78*C72)+(F78*C73)+(G78*C74)</f>
        <v>410</v>
      </c>
      <c r="I78" s="1138"/>
      <c r="J78" s="1162"/>
      <c r="K78" s="1051" t="s">
        <v>987</v>
      </c>
      <c r="L78" s="1141">
        <v>4.2000000000000003E-2</v>
      </c>
      <c r="M78" s="1141">
        <v>6.4000000000000001E-2</v>
      </c>
      <c r="N78" s="1141">
        <v>0.08</v>
      </c>
      <c r="O78" s="1177">
        <f>(L78*J72)+(M78*J73)+(N78*J74)</f>
        <v>175.60000000000002</v>
      </c>
    </row>
    <row r="79" spans="2:15" ht="12" customHeight="1" x14ac:dyDescent="0.25">
      <c r="B79" s="1168"/>
      <c r="C79" s="1169"/>
      <c r="D79" s="1153"/>
      <c r="E79" s="1170"/>
      <c r="F79" s="1170"/>
      <c r="G79" s="1170"/>
      <c r="H79" s="1171"/>
      <c r="I79" s="1168"/>
      <c r="J79" s="1169"/>
      <c r="K79" s="1153" t="s">
        <v>988</v>
      </c>
      <c r="L79" s="1178">
        <v>0.08</v>
      </c>
      <c r="M79" s="1178">
        <v>0.13</v>
      </c>
      <c r="N79" s="1178">
        <v>0.15</v>
      </c>
      <c r="O79" s="1179">
        <f>(L79*J72)+(M79*J73)+(N79*J74)</f>
        <v>347</v>
      </c>
    </row>
    <row r="80" spans="2:15" ht="12" customHeight="1" x14ac:dyDescent="0.25">
      <c r="B80" s="1138"/>
      <c r="C80" s="1162"/>
      <c r="D80" s="1143"/>
      <c r="E80" s="1166"/>
      <c r="F80" s="1166"/>
      <c r="G80" s="1166"/>
      <c r="H80" s="1166"/>
      <c r="I80" s="1175"/>
      <c r="J80" s="1162"/>
      <c r="K80" s="1143"/>
      <c r="L80" s="1166"/>
      <c r="M80" s="1166"/>
      <c r="N80" s="1166"/>
      <c r="O80" s="1167"/>
    </row>
    <row r="81" spans="2:16" ht="24.95" customHeight="1" x14ac:dyDescent="0.25">
      <c r="B81" s="1089"/>
      <c r="C81" s="1090"/>
      <c r="D81" s="1090"/>
      <c r="E81" s="1090"/>
      <c r="F81" s="1090"/>
      <c r="G81" s="1090"/>
      <c r="H81" s="1090"/>
      <c r="I81" s="1090"/>
      <c r="J81" s="1090"/>
      <c r="K81" s="1090"/>
      <c r="L81" s="1090"/>
      <c r="M81" s="1090"/>
      <c r="N81" s="1090"/>
      <c r="O81" s="1091"/>
    </row>
    <row r="82" spans="2:16" x14ac:dyDescent="0.25">
      <c r="P82" s="1180"/>
    </row>
  </sheetData>
  <pageMargins left="0.59055118110236227" right="0" top="0.19685039370078741" bottom="0" header="0" footer="0"/>
  <pageSetup paperSize="9" scale="57" orientation="portrait" horizontalDpi="4294967295" verticalDpi="300" r:id="rId1"/>
  <headerFooter alignWithMargins="0"/>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79525-5CB9-40BC-8898-48B52C5EBADE}">
  <dimension ref="A1:U91"/>
  <sheetViews>
    <sheetView zoomScale="75" zoomScaleNormal="75" workbookViewId="0">
      <selection activeCell="X29" sqref="X29"/>
    </sheetView>
  </sheetViews>
  <sheetFormatPr baseColWidth="10" defaultRowHeight="15.75" x14ac:dyDescent="0.2"/>
  <cols>
    <col min="1" max="1" width="1.7109375" style="1265" customWidth="1"/>
    <col min="2" max="2" width="3.140625" style="1265" customWidth="1"/>
    <col min="3" max="3" width="7.85546875" style="1265" customWidth="1"/>
    <col min="4" max="4" width="11.42578125" style="1265"/>
    <col min="5" max="8" width="7.5703125" style="1265" customWidth="1"/>
    <col min="9" max="9" width="9" style="1265" customWidth="1"/>
    <col min="10" max="10" width="10.140625" style="1265" customWidth="1"/>
    <col min="11" max="11" width="17.42578125" style="1265" customWidth="1"/>
    <col min="12" max="12" width="8.7109375" style="1265" customWidth="1"/>
    <col min="13" max="13" width="12.7109375" style="1265" customWidth="1"/>
    <col min="14" max="14" width="10" style="1265" customWidth="1"/>
    <col min="15" max="15" width="11.28515625" style="1265" customWidth="1"/>
    <col min="16" max="16" width="15.28515625" style="1265" customWidth="1"/>
    <col min="17" max="17" width="12.42578125" style="1265" customWidth="1"/>
    <col min="18" max="18" width="14.28515625" style="1265" customWidth="1"/>
    <col min="19" max="19" width="17.5703125" style="1265" customWidth="1"/>
    <col min="20" max="20" width="13.5703125" style="1265" customWidth="1"/>
    <col min="21" max="21" width="9" style="1395" customWidth="1"/>
    <col min="22" max="16384" width="11.42578125" style="1265"/>
  </cols>
  <sheetData>
    <row r="1" spans="1:21" ht="19.5" customHeight="1" x14ac:dyDescent="0.2">
      <c r="B1" s="1266" t="s">
        <v>389</v>
      </c>
      <c r="C1" s="1267"/>
      <c r="D1" s="1267"/>
      <c r="E1" s="1268"/>
      <c r="F1" s="1268"/>
      <c r="G1" s="1268"/>
      <c r="H1" s="1268"/>
      <c r="I1" s="1268"/>
      <c r="J1" s="1268"/>
      <c r="K1" s="1268"/>
      <c r="L1" s="1268"/>
      <c r="M1" s="1268"/>
      <c r="N1" s="1268"/>
      <c r="O1" s="1268"/>
      <c r="P1" s="1268"/>
      <c r="Q1" s="1268"/>
      <c r="R1" s="1268"/>
      <c r="S1" s="1268"/>
      <c r="T1" s="1268"/>
      <c r="U1" s="4680" t="s">
        <v>1128</v>
      </c>
    </row>
    <row r="2" spans="1:21" s="1272" customFormat="1" ht="8.1" customHeight="1" x14ac:dyDescent="0.2">
      <c r="A2" s="1265"/>
      <c r="B2" s="1269" t="s">
        <v>1129</v>
      </c>
      <c r="C2" s="1270"/>
      <c r="D2" s="4683" t="s">
        <v>1130</v>
      </c>
      <c r="E2" s="4683"/>
      <c r="F2" s="4683"/>
      <c r="G2" s="4683"/>
      <c r="H2" s="4683"/>
      <c r="I2" s="4683"/>
      <c r="J2" s="4683"/>
      <c r="K2" s="4683"/>
      <c r="L2" s="4684"/>
      <c r="M2" s="1271" t="s">
        <v>1131</v>
      </c>
      <c r="N2" s="1270"/>
      <c r="O2" s="4683" t="s">
        <v>1132</v>
      </c>
      <c r="P2" s="4683"/>
      <c r="Q2" s="4683"/>
      <c r="R2" s="4683"/>
      <c r="S2" s="4683"/>
      <c r="T2" s="4683"/>
      <c r="U2" s="4681"/>
    </row>
    <row r="3" spans="1:21" s="1272" customFormat="1" ht="8.1" customHeight="1" x14ac:dyDescent="0.2">
      <c r="A3" s="1265"/>
      <c r="B3" s="1273"/>
      <c r="C3" s="1274"/>
      <c r="D3" s="4685"/>
      <c r="E3" s="4685"/>
      <c r="F3" s="4685"/>
      <c r="G3" s="4685"/>
      <c r="H3" s="4685"/>
      <c r="I3" s="4685"/>
      <c r="J3" s="4685"/>
      <c r="K3" s="4685"/>
      <c r="L3" s="4686"/>
      <c r="M3" s="1275" t="s">
        <v>1133</v>
      </c>
      <c r="N3" s="1274"/>
      <c r="O3" s="4685"/>
      <c r="P3" s="4685"/>
      <c r="Q3" s="4685"/>
      <c r="R3" s="4685"/>
      <c r="S3" s="4685"/>
      <c r="T3" s="4685"/>
      <c r="U3" s="4681"/>
    </row>
    <row r="4" spans="1:21" s="1272" customFormat="1" ht="8.1" customHeight="1" x14ac:dyDescent="0.2">
      <c r="A4" s="1265"/>
      <c r="B4" s="1273" t="s">
        <v>1134</v>
      </c>
      <c r="C4" s="1274"/>
      <c r="D4" s="4685" t="s">
        <v>638</v>
      </c>
      <c r="E4" s="4685"/>
      <c r="F4" s="4685"/>
      <c r="G4" s="4685"/>
      <c r="H4" s="4685"/>
      <c r="I4" s="4685"/>
      <c r="J4" s="4685"/>
      <c r="K4" s="4685"/>
      <c r="L4" s="4686"/>
      <c r="M4" s="1275" t="s">
        <v>1135</v>
      </c>
      <c r="N4" s="1274"/>
      <c r="O4" s="4685" t="s">
        <v>1136</v>
      </c>
      <c r="P4" s="4685"/>
      <c r="Q4" s="4685"/>
      <c r="R4" s="4685"/>
      <c r="S4" s="4685"/>
      <c r="T4" s="4685"/>
      <c r="U4" s="4681"/>
    </row>
    <row r="5" spans="1:21" s="1272" customFormat="1" ht="8.1" customHeight="1" x14ac:dyDescent="0.2">
      <c r="A5" s="1265"/>
      <c r="B5" s="1273"/>
      <c r="C5" s="1274"/>
      <c r="D5" s="4685"/>
      <c r="E5" s="4685"/>
      <c r="F5" s="4685"/>
      <c r="G5" s="4685"/>
      <c r="H5" s="4685"/>
      <c r="I5" s="4685"/>
      <c r="J5" s="4685"/>
      <c r="K5" s="4685"/>
      <c r="L5" s="4686"/>
      <c r="M5" s="1275" t="s">
        <v>1137</v>
      </c>
      <c r="N5" s="1274"/>
      <c r="O5" s="4685"/>
      <c r="P5" s="4685"/>
      <c r="Q5" s="4685"/>
      <c r="R5" s="4685"/>
      <c r="S5" s="4685"/>
      <c r="T5" s="4685"/>
      <c r="U5" s="4681"/>
    </row>
    <row r="6" spans="1:21" s="1272" customFormat="1" ht="8.1" customHeight="1" x14ac:dyDescent="0.2">
      <c r="A6" s="1265"/>
      <c r="B6" s="1273" t="s">
        <v>1138</v>
      </c>
      <c r="C6" s="1274"/>
      <c r="D6" s="4685" t="s">
        <v>638</v>
      </c>
      <c r="E6" s="4685"/>
      <c r="F6" s="4685"/>
      <c r="G6" s="4685"/>
      <c r="H6" s="4685"/>
      <c r="I6" s="4685"/>
      <c r="J6" s="4685"/>
      <c r="K6" s="4685"/>
      <c r="L6" s="4686"/>
      <c r="M6" s="1275" t="s">
        <v>1139</v>
      </c>
      <c r="N6" s="1274"/>
      <c r="O6" s="4685" t="s">
        <v>1140</v>
      </c>
      <c r="P6" s="4685"/>
      <c r="Q6" s="4685"/>
      <c r="R6" s="4685"/>
      <c r="S6" s="4685"/>
      <c r="T6" s="4685"/>
      <c r="U6" s="4681"/>
    </row>
    <row r="7" spans="1:21" s="1272" customFormat="1" ht="8.1" customHeight="1" x14ac:dyDescent="0.2">
      <c r="A7" s="1265"/>
      <c r="B7" s="1273"/>
      <c r="C7" s="1274"/>
      <c r="D7" s="4687"/>
      <c r="E7" s="4687"/>
      <c r="F7" s="4687"/>
      <c r="G7" s="4687"/>
      <c r="H7" s="4687"/>
      <c r="I7" s="4687"/>
      <c r="J7" s="4687"/>
      <c r="K7" s="4687"/>
      <c r="L7" s="4688"/>
      <c r="M7" s="1275" t="s">
        <v>1141</v>
      </c>
      <c r="N7" s="1274"/>
      <c r="O7" s="4687"/>
      <c r="P7" s="4687"/>
      <c r="Q7" s="4687"/>
      <c r="R7" s="4687"/>
      <c r="S7" s="4687"/>
      <c r="T7" s="4687"/>
      <c r="U7" s="4681"/>
    </row>
    <row r="8" spans="1:21" s="1284" customFormat="1" ht="30.75" customHeight="1" x14ac:dyDescent="0.25">
      <c r="A8" s="1265"/>
      <c r="B8" s="1276" t="s">
        <v>1142</v>
      </c>
      <c r="C8" s="1277"/>
      <c r="D8" s="1277"/>
      <c r="E8" s="1278"/>
      <c r="F8" s="1278"/>
      <c r="G8" s="1278"/>
      <c r="H8" s="1279"/>
      <c r="I8" s="1279"/>
      <c r="J8" s="1279"/>
      <c r="K8" s="1279"/>
      <c r="L8" s="1279"/>
      <c r="M8" s="1279"/>
      <c r="N8" s="1279"/>
      <c r="O8" s="1279"/>
      <c r="P8" s="1279"/>
      <c r="Q8" s="1280"/>
      <c r="R8" s="1281"/>
      <c r="S8" s="1282"/>
      <c r="T8" s="1283"/>
      <c r="U8" s="4681"/>
    </row>
    <row r="9" spans="1:21" ht="9" customHeight="1" x14ac:dyDescent="0.3">
      <c r="B9" s="1285"/>
      <c r="C9" s="1285"/>
      <c r="D9" s="1285"/>
      <c r="E9" s="1286"/>
      <c r="F9" s="1287"/>
      <c r="G9" s="1288"/>
      <c r="H9" s="1289"/>
      <c r="I9" s="1289"/>
      <c r="J9" s="1289"/>
      <c r="K9" s="1289"/>
      <c r="L9" s="1289"/>
      <c r="M9" s="1285"/>
      <c r="N9" s="1285"/>
      <c r="O9" s="1285"/>
      <c r="P9" s="1285"/>
      <c r="Q9" s="1290"/>
      <c r="R9" s="1287"/>
      <c r="S9" s="1288"/>
      <c r="T9" s="1285"/>
      <c r="U9" s="4681"/>
    </row>
    <row r="10" spans="1:21" ht="9" customHeight="1" x14ac:dyDescent="0.2">
      <c r="B10" s="1291"/>
      <c r="C10" s="1291"/>
      <c r="D10" s="1291"/>
      <c r="E10" s="1291"/>
      <c r="F10" s="1292"/>
      <c r="G10" s="1291"/>
      <c r="H10" s="1293"/>
      <c r="I10" s="1294"/>
      <c r="J10" s="1294"/>
      <c r="K10" s="1294"/>
      <c r="L10" s="1294"/>
      <c r="M10" s="1293"/>
      <c r="N10" s="1293"/>
      <c r="O10" s="1293"/>
      <c r="P10" s="1293"/>
      <c r="Q10" s="1294"/>
      <c r="R10" s="1293"/>
      <c r="S10" s="1295"/>
      <c r="T10" s="1295"/>
      <c r="U10" s="4681"/>
    </row>
    <row r="11" spans="1:21" s="1298" customFormat="1" ht="30" customHeight="1" x14ac:dyDescent="0.25">
      <c r="A11" s="1296"/>
      <c r="B11" s="4662" t="s">
        <v>1143</v>
      </c>
      <c r="C11" s="4665"/>
      <c r="D11" s="4665"/>
      <c r="E11" s="4665"/>
      <c r="F11" s="4665"/>
      <c r="G11" s="4665"/>
      <c r="H11" s="4665"/>
      <c r="I11" s="4665"/>
      <c r="J11" s="4665"/>
      <c r="K11" s="4665"/>
      <c r="L11" s="4665"/>
      <c r="M11" s="4665"/>
      <c r="N11" s="4665"/>
      <c r="O11" s="4665"/>
      <c r="P11" s="4666"/>
      <c r="Q11" s="1297" t="s">
        <v>1144</v>
      </c>
      <c r="R11" s="4671"/>
      <c r="S11" s="4672"/>
      <c r="T11" s="4673"/>
      <c r="U11" s="4681"/>
    </row>
    <row r="12" spans="1:21" s="1298" customFormat="1" ht="5.25" customHeight="1" x14ac:dyDescent="0.25">
      <c r="A12" s="1296"/>
      <c r="B12" s="4663"/>
      <c r="C12" s="4667"/>
      <c r="D12" s="4667"/>
      <c r="E12" s="4667"/>
      <c r="F12" s="4667"/>
      <c r="G12" s="4667"/>
      <c r="H12" s="4667"/>
      <c r="I12" s="4667"/>
      <c r="J12" s="4667"/>
      <c r="K12" s="4667"/>
      <c r="L12" s="4667"/>
      <c r="M12" s="4667"/>
      <c r="N12" s="4667"/>
      <c r="O12" s="4667"/>
      <c r="P12" s="4668"/>
      <c r="Q12" s="1295"/>
      <c r="R12" s="1295"/>
      <c r="S12" s="1295"/>
      <c r="T12" s="1299"/>
      <c r="U12" s="4681"/>
    </row>
    <row r="13" spans="1:21" s="1298" customFormat="1" ht="30" customHeight="1" x14ac:dyDescent="0.2">
      <c r="A13" s="1265"/>
      <c r="B13" s="4664"/>
      <c r="C13" s="4669"/>
      <c r="D13" s="4669"/>
      <c r="E13" s="4669"/>
      <c r="F13" s="4669"/>
      <c r="G13" s="4669"/>
      <c r="H13" s="4669"/>
      <c r="I13" s="4669"/>
      <c r="J13" s="4669"/>
      <c r="K13" s="4669"/>
      <c r="L13" s="4669"/>
      <c r="M13" s="4669"/>
      <c r="N13" s="4669"/>
      <c r="O13" s="4669"/>
      <c r="P13" s="4670"/>
      <c r="Q13" s="1300" t="s">
        <v>1145</v>
      </c>
      <c r="R13" s="4674"/>
      <c r="S13" s="4675"/>
      <c r="T13" s="4676"/>
      <c r="U13" s="4681"/>
    </row>
    <row r="14" spans="1:21" s="1298" customFormat="1" ht="9" customHeight="1" x14ac:dyDescent="0.2">
      <c r="A14" s="1265"/>
      <c r="B14" s="1301"/>
      <c r="C14" s="1302"/>
      <c r="D14" s="1302"/>
      <c r="E14" s="1302"/>
      <c r="F14" s="1302"/>
      <c r="G14" s="1302"/>
      <c r="H14" s="1302"/>
      <c r="I14" s="1302"/>
      <c r="J14" s="1302"/>
      <c r="K14" s="1302"/>
      <c r="L14" s="1302"/>
      <c r="M14" s="1302"/>
      <c r="N14" s="1302"/>
      <c r="O14" s="1302"/>
      <c r="P14" s="1303"/>
      <c r="Q14" s="1303"/>
      <c r="R14" s="1304"/>
      <c r="S14" s="1305"/>
      <c r="T14" s="1305"/>
      <c r="U14" s="4681"/>
    </row>
    <row r="15" spans="1:21" ht="35.25" customHeight="1" x14ac:dyDescent="0.2">
      <c r="B15" s="1306"/>
      <c r="C15" s="1307"/>
      <c r="D15" s="1307"/>
      <c r="E15" s="1307"/>
      <c r="F15" s="1307"/>
      <c r="G15" s="1307"/>
      <c r="H15" s="1307"/>
      <c r="I15" s="1307"/>
      <c r="J15" s="1308" t="s">
        <v>1146</v>
      </c>
      <c r="K15" s="4677"/>
      <c r="L15" s="4677"/>
      <c r="M15" s="4677"/>
      <c r="N15" s="4677"/>
      <c r="O15" s="4677"/>
      <c r="P15" s="1308" t="s">
        <v>583</v>
      </c>
      <c r="Q15" s="4678">
        <v>39426</v>
      </c>
      <c r="R15" s="4678"/>
      <c r="S15" s="4678"/>
      <c r="T15" s="4679"/>
      <c r="U15" s="4681"/>
    </row>
    <row r="16" spans="1:21" s="1298" customFormat="1" ht="9" customHeight="1" x14ac:dyDescent="0.2">
      <c r="A16" s="1265"/>
      <c r="B16" s="1309"/>
      <c r="C16" s="1302"/>
      <c r="D16" s="1302"/>
      <c r="E16" s="1302"/>
      <c r="F16" s="1302"/>
      <c r="G16" s="1302"/>
      <c r="H16" s="1302"/>
      <c r="I16" s="1302"/>
      <c r="J16" s="1302"/>
      <c r="K16" s="1302"/>
      <c r="L16" s="1302"/>
      <c r="M16" s="1302"/>
      <c r="N16" s="1302"/>
      <c r="O16" s="1302"/>
      <c r="P16" s="1303"/>
      <c r="Q16" s="1303"/>
      <c r="R16" s="1304"/>
      <c r="S16" s="1305"/>
      <c r="T16" s="1305"/>
      <c r="U16" s="4681"/>
    </row>
    <row r="17" spans="1:21" ht="35.25" customHeight="1" x14ac:dyDescent="0.2">
      <c r="B17" s="1310" t="s">
        <v>20</v>
      </c>
      <c r="C17" s="1311" t="s">
        <v>1147</v>
      </c>
      <c r="D17" s="1312"/>
      <c r="E17" s="1312"/>
      <c r="F17" s="1312"/>
      <c r="G17" s="1312"/>
      <c r="H17" s="1312"/>
      <c r="I17" s="1312"/>
      <c r="J17" s="1312"/>
      <c r="K17" s="1312"/>
      <c r="L17" s="1312"/>
      <c r="M17" s="1312"/>
      <c r="N17" s="1312"/>
      <c r="O17" s="1312"/>
      <c r="P17" s="1312"/>
      <c r="Q17" s="1312"/>
      <c r="R17" s="1312"/>
      <c r="S17" s="1312"/>
      <c r="T17" s="1313"/>
      <c r="U17" s="4682"/>
    </row>
    <row r="18" spans="1:21" ht="17.25" customHeight="1" x14ac:dyDescent="0.2">
      <c r="B18" s="4617" t="s">
        <v>1148</v>
      </c>
      <c r="C18" s="4620"/>
      <c r="D18" s="4621"/>
      <c r="E18" s="4621"/>
      <c r="F18" s="4621"/>
      <c r="G18" s="4621"/>
      <c r="H18" s="4621"/>
      <c r="I18" s="4621"/>
      <c r="J18" s="4621"/>
      <c r="K18" s="4621"/>
      <c r="L18" s="4621"/>
      <c r="M18" s="4621"/>
      <c r="N18" s="4621"/>
      <c r="O18" s="4621"/>
      <c r="P18" s="4621"/>
      <c r="Q18" s="4621"/>
      <c r="R18" s="4621"/>
      <c r="S18" s="4621"/>
      <c r="T18" s="4622"/>
      <c r="U18" s="4629" t="s">
        <v>1142</v>
      </c>
    </row>
    <row r="19" spans="1:21" ht="26.25" customHeight="1" x14ac:dyDescent="0.2">
      <c r="B19" s="4618"/>
      <c r="C19" s="4623"/>
      <c r="D19" s="4624"/>
      <c r="E19" s="4624"/>
      <c r="F19" s="4624"/>
      <c r="G19" s="4624"/>
      <c r="H19" s="4624"/>
      <c r="I19" s="4624"/>
      <c r="J19" s="4624"/>
      <c r="K19" s="4624"/>
      <c r="L19" s="4624"/>
      <c r="M19" s="4624"/>
      <c r="N19" s="4624"/>
      <c r="O19" s="4624"/>
      <c r="P19" s="4624"/>
      <c r="Q19" s="4624"/>
      <c r="R19" s="4624"/>
      <c r="S19" s="4624"/>
      <c r="T19" s="4625"/>
      <c r="U19" s="4629"/>
    </row>
    <row r="20" spans="1:21" ht="13.5" customHeight="1" x14ac:dyDescent="0.2">
      <c r="B20" s="4618"/>
      <c r="C20" s="4623"/>
      <c r="D20" s="4624"/>
      <c r="E20" s="4624"/>
      <c r="F20" s="4624"/>
      <c r="G20" s="4624"/>
      <c r="H20" s="4624"/>
      <c r="I20" s="4624"/>
      <c r="J20" s="4624"/>
      <c r="K20" s="4624"/>
      <c r="L20" s="4624"/>
      <c r="M20" s="4624"/>
      <c r="N20" s="4624"/>
      <c r="O20" s="4624"/>
      <c r="P20" s="4624"/>
      <c r="Q20" s="4624"/>
      <c r="R20" s="4624"/>
      <c r="S20" s="4624"/>
      <c r="T20" s="4625"/>
      <c r="U20" s="4629"/>
    </row>
    <row r="21" spans="1:21" s="1314" customFormat="1" ht="24" customHeight="1" x14ac:dyDescent="0.2">
      <c r="A21" s="1265"/>
      <c r="B21" s="4619"/>
      <c r="C21" s="4626"/>
      <c r="D21" s="4627"/>
      <c r="E21" s="4627"/>
      <c r="F21" s="4627"/>
      <c r="G21" s="4627"/>
      <c r="H21" s="4627"/>
      <c r="I21" s="4627"/>
      <c r="J21" s="4627"/>
      <c r="K21" s="4627"/>
      <c r="L21" s="4627"/>
      <c r="M21" s="4627"/>
      <c r="N21" s="4627"/>
      <c r="O21" s="4627"/>
      <c r="P21" s="4627"/>
      <c r="Q21" s="4627"/>
      <c r="R21" s="4627"/>
      <c r="S21" s="4627"/>
      <c r="T21" s="4628"/>
      <c r="U21" s="4629"/>
    </row>
    <row r="22" spans="1:21" ht="24.75" customHeight="1" x14ac:dyDescent="0.2">
      <c r="B22" s="4631" t="s">
        <v>1149</v>
      </c>
      <c r="C22" s="4634"/>
      <c r="D22" s="4635"/>
      <c r="E22" s="4635"/>
      <c r="F22" s="4635"/>
      <c r="G22" s="4635"/>
      <c r="H22" s="4635"/>
      <c r="I22" s="4635"/>
      <c r="J22" s="4635"/>
      <c r="K22" s="4635"/>
      <c r="L22" s="4635"/>
      <c r="M22" s="4635"/>
      <c r="N22" s="4635"/>
      <c r="O22" s="4635"/>
      <c r="P22" s="4635"/>
      <c r="Q22" s="4635"/>
      <c r="R22" s="4635"/>
      <c r="S22" s="4635"/>
      <c r="T22" s="4636"/>
      <c r="U22" s="4629"/>
    </row>
    <row r="23" spans="1:21" ht="15" customHeight="1" x14ac:dyDescent="0.2">
      <c r="B23" s="4632"/>
      <c r="C23" s="4637"/>
      <c r="D23" s="4638"/>
      <c r="E23" s="4638"/>
      <c r="F23" s="4638"/>
      <c r="G23" s="4638"/>
      <c r="H23" s="4638"/>
      <c r="I23" s="4638"/>
      <c r="J23" s="4638"/>
      <c r="K23" s="4638"/>
      <c r="L23" s="4638"/>
      <c r="M23" s="4638"/>
      <c r="N23" s="4638"/>
      <c r="O23" s="4638"/>
      <c r="P23" s="4638"/>
      <c r="Q23" s="4638"/>
      <c r="R23" s="4638"/>
      <c r="S23" s="4638"/>
      <c r="T23" s="4639"/>
      <c r="U23" s="4629"/>
    </row>
    <row r="24" spans="1:21" ht="20.100000000000001" customHeight="1" x14ac:dyDescent="0.2">
      <c r="B24" s="4632"/>
      <c r="C24" s="4637"/>
      <c r="D24" s="4638"/>
      <c r="E24" s="4638"/>
      <c r="F24" s="4638"/>
      <c r="G24" s="4638"/>
      <c r="H24" s="4638"/>
      <c r="I24" s="4638"/>
      <c r="J24" s="4638"/>
      <c r="K24" s="4638"/>
      <c r="L24" s="4638"/>
      <c r="M24" s="4638"/>
      <c r="N24" s="4638"/>
      <c r="O24" s="4638"/>
      <c r="P24" s="4638"/>
      <c r="Q24" s="4638"/>
      <c r="R24" s="4638"/>
      <c r="S24" s="4638"/>
      <c r="T24" s="4639"/>
      <c r="U24" s="4629"/>
    </row>
    <row r="25" spans="1:21" ht="20.100000000000001" customHeight="1" x14ac:dyDescent="0.2">
      <c r="B25" s="4633"/>
      <c r="C25" s="4640"/>
      <c r="D25" s="4641"/>
      <c r="E25" s="4641"/>
      <c r="F25" s="4641"/>
      <c r="G25" s="4641"/>
      <c r="H25" s="4641"/>
      <c r="I25" s="4641"/>
      <c r="J25" s="4641"/>
      <c r="K25" s="4641"/>
      <c r="L25" s="4641"/>
      <c r="M25" s="4641"/>
      <c r="N25" s="4641"/>
      <c r="O25" s="4641"/>
      <c r="P25" s="4641"/>
      <c r="Q25" s="4641"/>
      <c r="R25" s="4641"/>
      <c r="S25" s="4641"/>
      <c r="T25" s="4642"/>
      <c r="U25" s="4629"/>
    </row>
    <row r="26" spans="1:21" ht="20.100000000000001" customHeight="1" x14ac:dyDescent="0.2">
      <c r="B26" s="1298"/>
      <c r="C26" s="1298" t="str">
        <f ca="1">CELL("nomfichier")</f>
        <v>D:\Données\Copie_ancien_DD\0-UPRT.fait\1-UPRT.FR-SITE-WEB\ff-fiches-fabrications\ff-fiches-fabrication-maj-08-2020\[tranmission.des.savoirs.xlsx]Transmission des savoirs.13.03</v>
      </c>
      <c r="D26" s="1298"/>
      <c r="E26" s="1298"/>
      <c r="F26" s="1298"/>
      <c r="G26" s="1298"/>
      <c r="H26" s="1298"/>
      <c r="I26" s="1298"/>
      <c r="J26" s="1298"/>
      <c r="K26" s="1298"/>
      <c r="L26" s="1298"/>
      <c r="M26" s="1298"/>
      <c r="N26" s="1298"/>
      <c r="O26" s="1298"/>
      <c r="P26" s="1298"/>
      <c r="Q26" s="1298"/>
      <c r="R26" s="1298"/>
      <c r="S26" s="1298"/>
      <c r="T26" s="1298"/>
      <c r="U26" s="4629"/>
    </row>
    <row r="27" spans="1:21" ht="20.100000000000001" customHeight="1" x14ac:dyDescent="0.2">
      <c r="B27" s="1315"/>
      <c r="C27" s="1316"/>
      <c r="D27" s="1316"/>
      <c r="E27" s="1316"/>
      <c r="F27" s="1316"/>
      <c r="G27" s="1316"/>
      <c r="H27" s="1316"/>
      <c r="I27" s="1316"/>
      <c r="J27" s="1316"/>
      <c r="K27" s="1316"/>
      <c r="L27" s="1316"/>
      <c r="M27" s="1316"/>
      <c r="N27" s="1316"/>
      <c r="O27" s="1316"/>
      <c r="P27" s="1316"/>
      <c r="Q27" s="1316"/>
      <c r="R27" s="1316"/>
      <c r="S27" s="1316"/>
      <c r="T27" s="1316"/>
      <c r="U27" s="4629"/>
    </row>
    <row r="28" spans="1:21" ht="20.100000000000001" customHeight="1" x14ac:dyDescent="0.2">
      <c r="B28" s="1317"/>
      <c r="C28" s="1318"/>
      <c r="D28" s="1318"/>
      <c r="E28" s="1318"/>
      <c r="F28" s="1318"/>
      <c r="G28" s="1318"/>
      <c r="H28" s="1319" t="s">
        <v>1150</v>
      </c>
      <c r="I28" s="4643">
        <v>39426</v>
      </c>
      <c r="J28" s="4643"/>
      <c r="K28" s="4643"/>
      <c r="L28" s="4644" t="s">
        <v>1151</v>
      </c>
      <c r="M28" s="4644"/>
      <c r="N28" s="4644"/>
      <c r="O28" s="4644"/>
      <c r="P28" s="4644"/>
      <c r="Q28" s="1320"/>
      <c r="R28" s="1320"/>
      <c r="S28" s="1320"/>
      <c r="T28" s="1320"/>
      <c r="U28" s="4629"/>
    </row>
    <row r="29" spans="1:21" ht="20.100000000000001" customHeight="1" x14ac:dyDescent="0.2">
      <c r="B29" s="1317"/>
      <c r="C29" s="1318"/>
      <c r="D29" s="1318"/>
      <c r="E29" s="1318"/>
      <c r="F29" s="1318"/>
      <c r="G29" s="1318"/>
      <c r="H29" s="1318"/>
      <c r="I29" s="1318"/>
      <c r="J29" s="1318"/>
      <c r="K29" s="1318"/>
      <c r="L29" s="1318"/>
      <c r="M29" s="1318"/>
      <c r="N29" s="1318"/>
      <c r="O29" s="1318"/>
      <c r="P29" s="1318"/>
      <c r="Q29" s="1318"/>
      <c r="R29" s="1318"/>
      <c r="S29" s="1318"/>
      <c r="T29" s="1318"/>
      <c r="U29" s="4629"/>
    </row>
    <row r="30" spans="1:21" ht="20.100000000000001" customHeight="1" x14ac:dyDescent="0.2">
      <c r="B30" s="4645" t="s">
        <v>1152</v>
      </c>
      <c r="C30" s="4646"/>
      <c r="D30" s="4646"/>
      <c r="E30" s="4646"/>
      <c r="F30" s="4646"/>
      <c r="G30" s="4646"/>
      <c r="H30" s="4646"/>
      <c r="I30" s="4646"/>
      <c r="J30" s="4646"/>
      <c r="K30" s="4646"/>
      <c r="L30" s="4646"/>
      <c r="M30" s="4646"/>
      <c r="N30" s="4646"/>
      <c r="O30" s="4646"/>
      <c r="P30" s="4646"/>
      <c r="Q30" s="4646"/>
      <c r="R30" s="4646"/>
      <c r="S30" s="4646"/>
      <c r="T30" s="4646"/>
      <c r="U30" s="4629"/>
    </row>
    <row r="31" spans="1:21" ht="20.100000000000001" customHeight="1" x14ac:dyDescent="0.2">
      <c r="B31" s="1321"/>
      <c r="C31" s="1322" t="s">
        <v>1153</v>
      </c>
      <c r="D31" s="1323"/>
      <c r="E31" s="1324"/>
      <c r="F31" s="1324"/>
      <c r="G31" s="1324"/>
      <c r="H31" s="1324"/>
      <c r="I31" s="1324"/>
      <c r="J31" s="1324"/>
      <c r="K31" s="1325" t="s">
        <v>290</v>
      </c>
      <c r="L31" s="1325"/>
      <c r="M31" s="1325"/>
      <c r="N31" s="1326" t="s">
        <v>1154</v>
      </c>
      <c r="O31" s="1327"/>
      <c r="P31" s="1327"/>
      <c r="Q31" s="1327"/>
      <c r="R31" s="1327"/>
      <c r="S31" s="1327"/>
      <c r="T31" s="1327"/>
      <c r="U31" s="4629"/>
    </row>
    <row r="32" spans="1:21" ht="20.100000000000001" customHeight="1" x14ac:dyDescent="0.2">
      <c r="B32" s="1321"/>
      <c r="C32" s="1328"/>
      <c r="D32" s="1329" t="s">
        <v>1155</v>
      </c>
      <c r="E32" s="1330"/>
      <c r="F32" s="1330"/>
      <c r="G32" s="1330"/>
      <c r="H32" s="1330"/>
      <c r="I32" s="1330"/>
      <c r="J32" s="1330"/>
      <c r="K32" s="1331"/>
      <c r="L32" s="1331"/>
      <c r="M32" s="1322" t="s">
        <v>1156</v>
      </c>
      <c r="N32" s="1332"/>
      <c r="O32" s="1327"/>
      <c r="P32" s="1327"/>
      <c r="Q32" s="1327"/>
      <c r="R32" s="1327"/>
      <c r="S32" s="1327"/>
      <c r="T32" s="1327"/>
      <c r="U32" s="4629"/>
    </row>
    <row r="33" spans="2:21" ht="20.100000000000001" customHeight="1" x14ac:dyDescent="0.2">
      <c r="B33" s="1321"/>
      <c r="C33" s="1328"/>
      <c r="D33" s="1329" t="s">
        <v>1157</v>
      </c>
      <c r="E33" s="1330"/>
      <c r="F33" s="1330"/>
      <c r="G33" s="1330"/>
      <c r="H33" s="1330"/>
      <c r="I33" s="1330"/>
      <c r="J33" s="1330"/>
      <c r="K33" s="1331"/>
      <c r="L33" s="1331"/>
      <c r="M33" s="1328"/>
      <c r="N33" s="1329" t="s">
        <v>1158</v>
      </c>
      <c r="O33" s="1327"/>
      <c r="P33" s="1327"/>
      <c r="Q33" s="1327"/>
      <c r="R33" s="1327"/>
      <c r="S33" s="1327"/>
      <c r="T33" s="1327"/>
      <c r="U33" s="4629"/>
    </row>
    <row r="34" spans="2:21" ht="24.75" customHeight="1" x14ac:dyDescent="0.2">
      <c r="B34" s="1321"/>
      <c r="C34" s="1328"/>
      <c r="D34" s="1329" t="s">
        <v>1159</v>
      </c>
      <c r="E34" s="1330"/>
      <c r="F34" s="1330"/>
      <c r="G34" s="1330"/>
      <c r="H34" s="1330"/>
      <c r="I34" s="1330"/>
      <c r="J34" s="1330"/>
      <c r="K34" s="1331"/>
      <c r="L34" s="1331"/>
      <c r="M34" s="1328"/>
      <c r="N34" s="1329" t="s">
        <v>1160</v>
      </c>
      <c r="O34" s="1327"/>
      <c r="P34" s="1327"/>
      <c r="Q34" s="1327"/>
      <c r="R34" s="1327"/>
      <c r="S34" s="1327"/>
      <c r="T34" s="1327"/>
      <c r="U34" s="4629"/>
    </row>
    <row r="35" spans="2:21" ht="20.100000000000001" customHeight="1" x14ac:dyDescent="0.2">
      <c r="B35" s="1321"/>
      <c r="C35" s="1328"/>
      <c r="D35" s="1329" t="s">
        <v>1161</v>
      </c>
      <c r="E35" s="1330"/>
      <c r="F35" s="1330"/>
      <c r="G35" s="1330"/>
      <c r="H35" s="1330"/>
      <c r="I35" s="1330"/>
      <c r="J35" s="1330"/>
      <c r="K35" s="1331"/>
      <c r="L35" s="1331"/>
      <c r="M35" s="1328"/>
      <c r="N35" s="1329" t="s">
        <v>1162</v>
      </c>
      <c r="O35" s="1327"/>
      <c r="P35" s="1327"/>
      <c r="Q35" s="1327"/>
      <c r="R35" s="1327"/>
      <c r="S35" s="1327"/>
      <c r="T35" s="1327"/>
      <c r="U35" s="4629"/>
    </row>
    <row r="36" spans="2:21" ht="24.75" customHeight="1" x14ac:dyDescent="0.35">
      <c r="B36" s="1333"/>
      <c r="C36" s="1325"/>
      <c r="D36" s="1334" t="s">
        <v>1163</v>
      </c>
      <c r="E36" s="1335"/>
      <c r="F36" s="1335"/>
      <c r="G36" s="1331"/>
      <c r="H36" s="1331"/>
      <c r="I36" s="1331"/>
      <c r="J36" s="1331"/>
      <c r="K36" s="1331"/>
      <c r="L36" s="1331"/>
      <c r="M36" s="1325"/>
      <c r="N36" s="1326" t="s">
        <v>1164</v>
      </c>
      <c r="O36" s="1325"/>
      <c r="P36" s="1331"/>
      <c r="Q36" s="1331"/>
      <c r="R36" s="1331"/>
      <c r="S36" s="1331"/>
      <c r="T36" s="1331"/>
      <c r="U36" s="4629"/>
    </row>
    <row r="37" spans="2:21" ht="20.100000000000001" customHeight="1" x14ac:dyDescent="0.2">
      <c r="B37" s="1333"/>
      <c r="C37" s="1322" t="s">
        <v>1156</v>
      </c>
      <c r="D37" s="1322"/>
      <c r="E37" s="1331"/>
      <c r="F37" s="1331"/>
      <c r="G37" s="1331"/>
      <c r="H37" s="1331"/>
      <c r="I37" s="1331"/>
      <c r="J37" s="1331"/>
      <c r="K37" s="1331"/>
      <c r="L37" s="1331"/>
      <c r="M37" s="1328"/>
      <c r="N37" s="1329" t="s">
        <v>1165</v>
      </c>
      <c r="O37" s="1336"/>
      <c r="P37" s="1331"/>
      <c r="Q37" s="1331"/>
      <c r="R37" s="1331"/>
      <c r="S37" s="1331"/>
      <c r="T37" s="1331"/>
      <c r="U37" s="4629"/>
    </row>
    <row r="38" spans="2:21" ht="27.75" customHeight="1" x14ac:dyDescent="0.2">
      <c r="B38" s="1333"/>
      <c r="C38" s="1328"/>
      <c r="D38" s="1329" t="s">
        <v>1166</v>
      </c>
      <c r="E38" s="1331"/>
      <c r="F38" s="1331"/>
      <c r="G38" s="1331"/>
      <c r="H38" s="1331"/>
      <c r="I38" s="1331"/>
      <c r="J38" s="1331"/>
      <c r="K38" s="1331"/>
      <c r="L38" s="1331"/>
      <c r="M38" s="1328"/>
      <c r="N38" s="1337" t="s">
        <v>1167</v>
      </c>
      <c r="O38" s="1338"/>
      <c r="P38" s="1331"/>
      <c r="Q38" s="1331"/>
      <c r="R38" s="1331"/>
      <c r="S38" s="1331"/>
      <c r="T38" s="1331"/>
      <c r="U38" s="4629"/>
    </row>
    <row r="39" spans="2:21" ht="20.100000000000001" customHeight="1" x14ac:dyDescent="0.2">
      <c r="B39" s="1333"/>
      <c r="C39" s="1328"/>
      <c r="D39" s="1339" t="s">
        <v>1168</v>
      </c>
      <c r="E39" s="1331"/>
      <c r="F39" s="1331"/>
      <c r="G39" s="1331"/>
      <c r="H39" s="1331"/>
      <c r="I39" s="1331"/>
      <c r="J39" s="1331"/>
      <c r="K39" s="1331"/>
      <c r="L39" s="1340"/>
      <c r="M39" s="1328"/>
      <c r="N39" s="1329" t="s">
        <v>1169</v>
      </c>
      <c r="O39" s="1336"/>
      <c r="P39" s="1331"/>
      <c r="Q39" s="1331"/>
      <c r="R39" s="1331"/>
      <c r="S39" s="1331"/>
      <c r="T39" s="1331"/>
      <c r="U39" s="4629"/>
    </row>
    <row r="40" spans="2:21" ht="25.5" customHeight="1" x14ac:dyDescent="0.2">
      <c r="B40" s="1333"/>
      <c r="C40" s="1328"/>
      <c r="D40" s="1339" t="s">
        <v>1162</v>
      </c>
      <c r="E40" s="1331"/>
      <c r="F40" s="1331"/>
      <c r="G40" s="1331"/>
      <c r="H40" s="1331"/>
      <c r="I40" s="1331"/>
      <c r="J40" s="1331"/>
      <c r="K40" s="1331"/>
      <c r="L40" s="1340"/>
      <c r="M40" s="1328"/>
      <c r="N40" s="1339" t="s">
        <v>1170</v>
      </c>
      <c r="O40" s="1336"/>
      <c r="P40" s="1331"/>
      <c r="Q40" s="1331"/>
      <c r="R40" s="1331"/>
      <c r="S40" s="1331"/>
      <c r="T40" s="1331"/>
      <c r="U40" s="4629"/>
    </row>
    <row r="41" spans="2:21" ht="20.100000000000001" customHeight="1" x14ac:dyDescent="0.2">
      <c r="B41" s="1341"/>
      <c r="C41" s="1342"/>
      <c r="D41" s="1329"/>
      <c r="E41" s="1343"/>
      <c r="F41" s="1343"/>
      <c r="G41" s="1343"/>
      <c r="H41" s="1343"/>
      <c r="I41" s="1343"/>
      <c r="J41" s="1343"/>
      <c r="K41" s="1343"/>
      <c r="L41" s="1343"/>
      <c r="M41" s="1342"/>
      <c r="N41" s="1329"/>
      <c r="O41" s="1336"/>
      <c r="P41" s="1343"/>
      <c r="Q41" s="1343"/>
      <c r="R41" s="1343"/>
      <c r="S41" s="1343"/>
      <c r="T41" s="1331"/>
      <c r="U41" s="4629"/>
    </row>
    <row r="42" spans="2:21" ht="26.25" customHeight="1" x14ac:dyDescent="0.2">
      <c r="B42" s="1344" t="s">
        <v>1152</v>
      </c>
      <c r="C42" s="1345"/>
      <c r="D42" s="1345"/>
      <c r="E42" s="1345"/>
      <c r="F42" s="1345"/>
      <c r="G42" s="1345"/>
      <c r="H42" s="1345"/>
      <c r="I42" s="1345"/>
      <c r="J42" s="1345"/>
      <c r="K42" s="1345"/>
      <c r="L42" s="1345"/>
      <c r="M42" s="1345"/>
      <c r="N42" s="1345"/>
      <c r="O42" s="1346"/>
      <c r="P42" s="1346"/>
      <c r="Q42" s="1346"/>
      <c r="R42" s="1346"/>
      <c r="S42" s="1346"/>
      <c r="T42" s="1347"/>
      <c r="U42" s="4629"/>
    </row>
    <row r="43" spans="2:21" ht="20.100000000000001" customHeight="1" x14ac:dyDescent="0.2">
      <c r="B43" s="4647" t="s">
        <v>1171</v>
      </c>
      <c r="C43" s="4648"/>
      <c r="D43" s="4648"/>
      <c r="E43" s="4648"/>
      <c r="F43" s="4648"/>
      <c r="G43" s="4648"/>
      <c r="H43" s="4648"/>
      <c r="I43" s="4648"/>
      <c r="J43" s="4648"/>
      <c r="K43" s="4648"/>
      <c r="L43" s="4648"/>
      <c r="M43" s="4648"/>
      <c r="N43" s="4648"/>
      <c r="O43" s="4648"/>
      <c r="P43" s="4648"/>
      <c r="Q43" s="4648"/>
      <c r="R43" s="4648"/>
      <c r="S43" s="4648"/>
      <c r="T43" s="4649"/>
      <c r="U43" s="4629"/>
    </row>
    <row r="44" spans="2:21" ht="24.75" customHeight="1" x14ac:dyDescent="0.2">
      <c r="B44" s="4647"/>
      <c r="C44" s="4648"/>
      <c r="D44" s="4648"/>
      <c r="E44" s="4648"/>
      <c r="F44" s="4648"/>
      <c r="G44" s="4648"/>
      <c r="H44" s="4648"/>
      <c r="I44" s="4648"/>
      <c r="J44" s="4648"/>
      <c r="K44" s="4648"/>
      <c r="L44" s="4648"/>
      <c r="M44" s="4648"/>
      <c r="N44" s="4648"/>
      <c r="O44" s="4648"/>
      <c r="P44" s="4648"/>
      <c r="Q44" s="4648"/>
      <c r="R44" s="4648"/>
      <c r="S44" s="4648"/>
      <c r="T44" s="4649"/>
      <c r="U44" s="4629"/>
    </row>
    <row r="45" spans="2:21" ht="20.100000000000001" customHeight="1" x14ac:dyDescent="0.2">
      <c r="B45" s="4650"/>
      <c r="C45" s="4651"/>
      <c r="D45" s="4651"/>
      <c r="E45" s="4651"/>
      <c r="F45" s="4651"/>
      <c r="G45" s="4651"/>
      <c r="H45" s="4651"/>
      <c r="I45" s="4651"/>
      <c r="J45" s="4651"/>
      <c r="K45" s="4651"/>
      <c r="L45" s="4651"/>
      <c r="M45" s="4651"/>
      <c r="N45" s="4651"/>
      <c r="O45" s="4651"/>
      <c r="P45" s="4651"/>
      <c r="Q45" s="4651"/>
      <c r="R45" s="4651"/>
      <c r="S45" s="4651"/>
      <c r="T45" s="4652"/>
      <c r="U45" s="4629"/>
    </row>
    <row r="46" spans="2:21" ht="7.5" customHeight="1" x14ac:dyDescent="0.2">
      <c r="C46" s="1298"/>
      <c r="D46" s="1298"/>
      <c r="E46" s="1298"/>
      <c r="F46" s="1298"/>
      <c r="G46" s="1298"/>
      <c r="H46" s="1298"/>
      <c r="I46" s="1298"/>
      <c r="J46" s="1298"/>
      <c r="K46" s="1298"/>
      <c r="L46" s="1298"/>
      <c r="M46" s="1298"/>
      <c r="N46" s="1298"/>
      <c r="O46" s="1298"/>
      <c r="P46" s="1298"/>
      <c r="Q46" s="1298"/>
      <c r="R46" s="1298"/>
      <c r="S46" s="1298"/>
      <c r="T46" s="1298"/>
      <c r="U46" s="4629"/>
    </row>
    <row r="47" spans="2:21" ht="27" customHeight="1" x14ac:dyDescent="0.2">
      <c r="B47" s="1348" t="s">
        <v>1172</v>
      </c>
      <c r="C47" s="1349"/>
      <c r="D47" s="1349"/>
      <c r="E47" s="1349"/>
      <c r="F47" s="1350"/>
      <c r="G47" s="4653" t="s">
        <v>1173</v>
      </c>
      <c r="H47" s="4654"/>
      <c r="I47" s="4653" t="s">
        <v>1174</v>
      </c>
      <c r="J47" s="4655"/>
      <c r="K47" s="4654"/>
      <c r="L47" s="4656" t="s">
        <v>1175</v>
      </c>
      <c r="M47" s="4656"/>
      <c r="N47" s="4656"/>
      <c r="O47" s="4656"/>
      <c r="P47" s="1352" t="s">
        <v>1176</v>
      </c>
      <c r="Q47" s="1352" t="s">
        <v>1177</v>
      </c>
      <c r="R47" s="1352" t="s">
        <v>1178</v>
      </c>
      <c r="S47" s="1352" t="s">
        <v>1179</v>
      </c>
      <c r="T47" s="1351" t="s">
        <v>1180</v>
      </c>
      <c r="U47" s="4629"/>
    </row>
    <row r="48" spans="2:21" ht="8.25" customHeight="1" x14ac:dyDescent="0.2">
      <c r="B48" s="4657"/>
      <c r="C48" s="4658"/>
      <c r="D48" s="4658"/>
      <c r="E48" s="4658"/>
      <c r="F48" s="4659"/>
      <c r="G48" s="4660"/>
      <c r="H48" s="4660"/>
      <c r="I48" s="4661"/>
      <c r="J48" s="4661"/>
      <c r="K48" s="4661"/>
      <c r="L48" s="4661"/>
      <c r="M48" s="4661"/>
      <c r="N48" s="4661"/>
      <c r="O48" s="4661"/>
      <c r="P48" s="1353"/>
      <c r="Q48" s="1353"/>
      <c r="R48" s="1353"/>
      <c r="S48" s="1354"/>
      <c r="T48" s="1355"/>
      <c r="U48" s="4629"/>
    </row>
    <row r="49" spans="2:21" ht="18" customHeight="1" x14ac:dyDescent="0.2">
      <c r="B49" s="4609"/>
      <c r="C49" s="4610"/>
      <c r="D49" s="4610"/>
      <c r="E49" s="4610"/>
      <c r="F49" s="4611"/>
      <c r="G49" s="4612"/>
      <c r="H49" s="4612"/>
      <c r="I49" s="4613"/>
      <c r="J49" s="4613"/>
      <c r="K49" s="4613"/>
      <c r="L49" s="4613"/>
      <c r="M49" s="4613"/>
      <c r="N49" s="4613"/>
      <c r="O49" s="4613"/>
      <c r="P49" s="1356"/>
      <c r="Q49" s="1356"/>
      <c r="R49" s="1356"/>
      <c r="S49" s="1357"/>
      <c r="T49" s="1358"/>
      <c r="U49" s="4629"/>
    </row>
    <row r="50" spans="2:21" ht="20.100000000000001" customHeight="1" x14ac:dyDescent="0.2">
      <c r="B50" s="4609"/>
      <c r="C50" s="4610"/>
      <c r="D50" s="4610"/>
      <c r="E50" s="4610"/>
      <c r="F50" s="4611"/>
      <c r="G50" s="4612"/>
      <c r="H50" s="4612"/>
      <c r="I50" s="4613"/>
      <c r="J50" s="4613"/>
      <c r="K50" s="4613"/>
      <c r="L50" s="4613"/>
      <c r="M50" s="4613"/>
      <c r="N50" s="4613"/>
      <c r="O50" s="4613"/>
      <c r="P50" s="1356"/>
      <c r="Q50" s="1356"/>
      <c r="R50" s="1356"/>
      <c r="S50" s="1357"/>
      <c r="T50" s="1358"/>
      <c r="U50" s="4629"/>
    </row>
    <row r="51" spans="2:21" ht="18" customHeight="1" x14ac:dyDescent="0.2">
      <c r="B51" s="4609"/>
      <c r="C51" s="4610"/>
      <c r="D51" s="4610"/>
      <c r="E51" s="4610"/>
      <c r="F51" s="4611"/>
      <c r="G51" s="4612"/>
      <c r="H51" s="4612"/>
      <c r="I51" s="4613"/>
      <c r="J51" s="4613"/>
      <c r="K51" s="4613"/>
      <c r="L51" s="4613"/>
      <c r="M51" s="4613"/>
      <c r="N51" s="4613"/>
      <c r="O51" s="4613"/>
      <c r="P51" s="1356"/>
      <c r="Q51" s="1356"/>
      <c r="R51" s="1356"/>
      <c r="S51" s="1357"/>
      <c r="T51" s="1358"/>
      <c r="U51" s="4629"/>
    </row>
    <row r="52" spans="2:21" ht="18" customHeight="1" x14ac:dyDescent="0.2">
      <c r="B52" s="4614" t="s">
        <v>1181</v>
      </c>
      <c r="C52" s="4615"/>
      <c r="D52" s="4615"/>
      <c r="E52" s="4615"/>
      <c r="F52" s="4615"/>
      <c r="G52" s="4616" t="s">
        <v>1182</v>
      </c>
      <c r="H52" s="4616"/>
      <c r="I52" s="4616"/>
      <c r="J52" s="4616"/>
      <c r="K52" s="4616"/>
      <c r="L52" s="4616"/>
      <c r="M52" s="4616"/>
      <c r="N52" s="4616"/>
      <c r="O52" s="4616"/>
      <c r="P52" s="4616"/>
      <c r="Q52" s="4616"/>
      <c r="R52" s="4616"/>
      <c r="S52" s="4608" t="s">
        <v>1183</v>
      </c>
      <c r="T52" s="4608"/>
      <c r="U52" s="4629"/>
    </row>
    <row r="53" spans="2:21" ht="18" customHeight="1" x14ac:dyDescent="0.2">
      <c r="B53" s="4600"/>
      <c r="C53" s="4601"/>
      <c r="D53" s="4601"/>
      <c r="E53" s="4601"/>
      <c r="F53" s="4602"/>
      <c r="G53" s="4602"/>
      <c r="H53" s="4602"/>
      <c r="I53" s="4602"/>
      <c r="J53" s="4602"/>
      <c r="K53" s="4602"/>
      <c r="L53" s="4602"/>
      <c r="M53" s="4602"/>
      <c r="N53" s="4602"/>
      <c r="O53" s="4602"/>
      <c r="P53" s="4602"/>
      <c r="Q53" s="4602"/>
      <c r="R53" s="4602"/>
      <c r="S53" s="4603"/>
      <c r="T53" s="4603"/>
      <c r="U53" s="4629"/>
    </row>
    <row r="54" spans="2:21" ht="18" customHeight="1" x14ac:dyDescent="0.2">
      <c r="B54" s="4600"/>
      <c r="C54" s="4601"/>
      <c r="D54" s="4601"/>
      <c r="E54" s="4601"/>
      <c r="F54" s="4602"/>
      <c r="G54" s="4602"/>
      <c r="H54" s="4602"/>
      <c r="I54" s="4602"/>
      <c r="J54" s="4602"/>
      <c r="K54" s="4602"/>
      <c r="L54" s="4602"/>
      <c r="M54" s="4602"/>
      <c r="N54" s="4602"/>
      <c r="O54" s="4602"/>
      <c r="P54" s="4602"/>
      <c r="Q54" s="4602"/>
      <c r="R54" s="4602"/>
      <c r="S54" s="4603"/>
      <c r="T54" s="4603"/>
      <c r="U54" s="4629"/>
    </row>
    <row r="55" spans="2:21" ht="20.100000000000001" customHeight="1" x14ac:dyDescent="0.2">
      <c r="B55" s="4600"/>
      <c r="C55" s="4601"/>
      <c r="D55" s="4601"/>
      <c r="E55" s="4601"/>
      <c r="F55" s="4602"/>
      <c r="G55" s="4602"/>
      <c r="H55" s="4602"/>
      <c r="I55" s="4602"/>
      <c r="J55" s="4602"/>
      <c r="K55" s="4602"/>
      <c r="L55" s="4602"/>
      <c r="M55" s="4602"/>
      <c r="N55" s="4602"/>
      <c r="O55" s="4602"/>
      <c r="P55" s="4602"/>
      <c r="Q55" s="4602"/>
      <c r="R55" s="4602"/>
      <c r="S55" s="4603"/>
      <c r="T55" s="4603"/>
      <c r="U55" s="4629"/>
    </row>
    <row r="56" spans="2:21" ht="18" customHeight="1" x14ac:dyDescent="0.2">
      <c r="B56" s="4600"/>
      <c r="C56" s="4601"/>
      <c r="D56" s="4601"/>
      <c r="E56" s="4601"/>
      <c r="F56" s="4602"/>
      <c r="G56" s="4602"/>
      <c r="H56" s="4602"/>
      <c r="I56" s="4602"/>
      <c r="J56" s="4602"/>
      <c r="K56" s="4602"/>
      <c r="L56" s="4602"/>
      <c r="M56" s="4602"/>
      <c r="N56" s="4602"/>
      <c r="O56" s="4602"/>
      <c r="P56" s="4602"/>
      <c r="Q56" s="4602"/>
      <c r="R56" s="4602"/>
      <c r="S56" s="4603"/>
      <c r="T56" s="4603"/>
      <c r="U56" s="4629"/>
    </row>
    <row r="57" spans="2:21" ht="18" customHeight="1" x14ac:dyDescent="0.2">
      <c r="B57" s="4600"/>
      <c r="C57" s="4601"/>
      <c r="D57" s="4601"/>
      <c r="E57" s="4601"/>
      <c r="F57" s="4602"/>
      <c r="G57" s="4602"/>
      <c r="H57" s="4602"/>
      <c r="I57" s="4602"/>
      <c r="J57" s="4602"/>
      <c r="K57" s="4602"/>
      <c r="L57" s="4602"/>
      <c r="M57" s="4602"/>
      <c r="N57" s="4602"/>
      <c r="O57" s="4602"/>
      <c r="P57" s="4602"/>
      <c r="Q57" s="4602"/>
      <c r="R57" s="4602"/>
      <c r="S57" s="4603"/>
      <c r="T57" s="4603"/>
      <c r="U57" s="4629"/>
    </row>
    <row r="58" spans="2:21" ht="18" customHeight="1" x14ac:dyDescent="0.2">
      <c r="B58" s="4604"/>
      <c r="C58" s="4605"/>
      <c r="D58" s="4605"/>
      <c r="E58" s="4605"/>
      <c r="F58" s="4606"/>
      <c r="G58" s="4606"/>
      <c r="H58" s="4606"/>
      <c r="I58" s="4606"/>
      <c r="J58" s="4606"/>
      <c r="K58" s="4606"/>
      <c r="L58" s="4606"/>
      <c r="M58" s="4606"/>
      <c r="N58" s="4606"/>
      <c r="O58" s="4606"/>
      <c r="P58" s="4606"/>
      <c r="Q58" s="4606"/>
      <c r="R58" s="4606"/>
      <c r="S58" s="4607"/>
      <c r="T58" s="4607"/>
      <c r="U58" s="4629"/>
    </row>
    <row r="59" spans="2:21" ht="18" customHeight="1" x14ac:dyDescent="0.2">
      <c r="B59" s="1361"/>
      <c r="C59" s="4597" t="s">
        <v>1184</v>
      </c>
      <c r="D59" s="1362"/>
      <c r="E59" s="1362"/>
      <c r="F59" s="1362"/>
      <c r="G59" s="1362"/>
      <c r="H59" s="1362"/>
      <c r="I59" s="1362"/>
      <c r="J59" s="1362"/>
      <c r="K59" s="1362"/>
      <c r="L59" s="1362"/>
      <c r="M59" s="1362"/>
      <c r="N59" s="1362"/>
      <c r="O59" s="1362"/>
      <c r="P59" s="1362"/>
      <c r="Q59" s="1362"/>
      <c r="R59" s="1362"/>
      <c r="S59" s="1362"/>
      <c r="T59" s="1363"/>
      <c r="U59" s="4629"/>
    </row>
    <row r="60" spans="2:21" ht="9" customHeight="1" x14ac:dyDescent="0.2">
      <c r="B60" s="1364"/>
      <c r="C60" s="4598"/>
      <c r="D60" s="1365"/>
      <c r="E60" s="1365"/>
      <c r="F60" s="1365"/>
      <c r="G60" s="1365"/>
      <c r="H60" s="1365"/>
      <c r="I60" s="1365"/>
      <c r="J60" s="1365"/>
      <c r="K60" s="1365"/>
      <c r="L60" s="1365"/>
      <c r="M60" s="1365"/>
      <c r="N60" s="1365"/>
      <c r="O60" s="1365"/>
      <c r="P60" s="1365"/>
      <c r="Q60" s="1365"/>
      <c r="R60" s="1365"/>
      <c r="S60" s="1365"/>
      <c r="T60" s="1366"/>
      <c r="U60" s="4629"/>
    </row>
    <row r="61" spans="2:21" ht="29.25" customHeight="1" x14ac:dyDescent="0.2">
      <c r="B61" s="1364"/>
      <c r="C61" s="4598"/>
      <c r="D61" s="1365"/>
      <c r="E61" s="1365"/>
      <c r="F61" s="1365"/>
      <c r="G61" s="1365"/>
      <c r="H61" s="1365"/>
      <c r="I61" s="1365"/>
      <c r="J61" s="1365"/>
      <c r="K61" s="1365"/>
      <c r="L61" s="1365"/>
      <c r="M61" s="1365"/>
      <c r="N61" s="1365"/>
      <c r="O61" s="1365"/>
      <c r="P61" s="1365"/>
      <c r="Q61" s="1365"/>
      <c r="R61" s="1365"/>
      <c r="S61" s="1365"/>
      <c r="T61" s="1366"/>
      <c r="U61" s="4629"/>
    </row>
    <row r="62" spans="2:21" ht="24" customHeight="1" x14ac:dyDescent="0.2">
      <c r="B62" s="1364"/>
      <c r="C62" s="4598"/>
      <c r="D62" s="1365"/>
      <c r="E62" s="1365"/>
      <c r="F62" s="1365"/>
      <c r="G62" s="1365"/>
      <c r="H62" s="1365"/>
      <c r="I62" s="1365"/>
      <c r="J62" s="1365"/>
      <c r="K62" s="1365"/>
      <c r="L62" s="1365"/>
      <c r="M62" s="1365"/>
      <c r="N62" s="1365"/>
      <c r="O62" s="1365"/>
      <c r="P62" s="1365"/>
      <c r="Q62" s="1365"/>
      <c r="R62" s="1365"/>
      <c r="S62" s="1365"/>
      <c r="T62" s="1366"/>
      <c r="U62" s="4629"/>
    </row>
    <row r="63" spans="2:21" ht="24" customHeight="1" x14ac:dyDescent="0.2">
      <c r="B63" s="1364"/>
      <c r="C63" s="4598"/>
      <c r="D63" s="1365"/>
      <c r="E63" s="1365"/>
      <c r="F63" s="1365"/>
      <c r="G63" s="1365"/>
      <c r="H63" s="1365"/>
      <c r="I63" s="1365"/>
      <c r="J63" s="1365"/>
      <c r="K63" s="1365"/>
      <c r="L63" s="1365"/>
      <c r="M63" s="1365"/>
      <c r="N63" s="1365"/>
      <c r="O63" s="1365"/>
      <c r="P63" s="1365"/>
      <c r="Q63" s="1365"/>
      <c r="R63" s="1365"/>
      <c r="S63" s="1365"/>
      <c r="T63" s="1366"/>
      <c r="U63" s="4629"/>
    </row>
    <row r="64" spans="2:21" ht="24" customHeight="1" x14ac:dyDescent="0.2">
      <c r="B64" s="1364"/>
      <c r="C64" s="4598"/>
      <c r="D64" s="1365"/>
      <c r="E64" s="1365"/>
      <c r="F64" s="1365"/>
      <c r="G64" s="1365"/>
      <c r="H64" s="1365"/>
      <c r="I64" s="1365"/>
      <c r="J64" s="1365"/>
      <c r="K64" s="1365"/>
      <c r="L64" s="1365"/>
      <c r="M64" s="1365"/>
      <c r="N64" s="1365"/>
      <c r="O64" s="1365"/>
      <c r="P64" s="1365"/>
      <c r="Q64" s="1365"/>
      <c r="R64" s="1365"/>
      <c r="S64" s="1365"/>
      <c r="T64" s="1366"/>
      <c r="U64" s="4629"/>
    </row>
    <row r="65" spans="1:21" ht="24" customHeight="1" x14ac:dyDescent="0.2">
      <c r="B65" s="1364"/>
      <c r="C65" s="4598"/>
      <c r="D65" s="1365"/>
      <c r="E65" s="1365"/>
      <c r="F65" s="1365"/>
      <c r="G65" s="1365"/>
      <c r="H65" s="1365"/>
      <c r="I65" s="1365"/>
      <c r="J65" s="1365"/>
      <c r="K65" s="1365"/>
      <c r="L65" s="1365"/>
      <c r="M65" s="1365"/>
      <c r="N65" s="1365"/>
      <c r="O65" s="1365"/>
      <c r="P65" s="1365"/>
      <c r="Q65" s="1365"/>
      <c r="R65" s="1365"/>
      <c r="S65" s="1365"/>
      <c r="T65" s="1366"/>
      <c r="U65" s="4629"/>
    </row>
    <row r="66" spans="1:21" ht="24" customHeight="1" x14ac:dyDescent="0.2">
      <c r="B66" s="1367"/>
      <c r="C66" s="4598"/>
      <c r="D66" s="1365"/>
      <c r="E66" s="1365"/>
      <c r="F66" s="1365"/>
      <c r="G66" s="1365"/>
      <c r="H66" s="1365"/>
      <c r="I66" s="1365"/>
      <c r="J66" s="1365"/>
      <c r="K66" s="1365"/>
      <c r="L66" s="1365"/>
      <c r="M66" s="1365"/>
      <c r="N66" s="1365"/>
      <c r="O66" s="1365"/>
      <c r="P66" s="1365"/>
      <c r="Q66" s="1365"/>
      <c r="R66" s="1365"/>
      <c r="S66" s="1365"/>
      <c r="T66" s="1366"/>
      <c r="U66" s="4629"/>
    </row>
    <row r="67" spans="1:21" ht="24" customHeight="1" x14ac:dyDescent="0.2">
      <c r="B67" s="1367"/>
      <c r="C67" s="4598"/>
      <c r="D67" s="1365"/>
      <c r="E67" s="1365"/>
      <c r="F67" s="1365"/>
      <c r="G67" s="1365"/>
      <c r="H67" s="1365"/>
      <c r="I67" s="1365"/>
      <c r="J67" s="1365"/>
      <c r="K67" s="1365"/>
      <c r="L67" s="1365"/>
      <c r="M67" s="1365"/>
      <c r="N67" s="1365"/>
      <c r="O67" s="1365"/>
      <c r="P67" s="1365"/>
      <c r="Q67" s="1365"/>
      <c r="R67" s="1365"/>
      <c r="S67" s="1365"/>
      <c r="T67" s="1366"/>
      <c r="U67" s="4629"/>
    </row>
    <row r="68" spans="1:21" ht="24" customHeight="1" x14ac:dyDescent="0.2">
      <c r="B68" s="1367"/>
      <c r="C68" s="4598"/>
      <c r="D68" s="1365"/>
      <c r="E68" s="1365"/>
      <c r="F68" s="1365"/>
      <c r="G68" s="1365"/>
      <c r="H68" s="1365"/>
      <c r="I68" s="1365"/>
      <c r="J68" s="1365"/>
      <c r="K68" s="1365"/>
      <c r="L68" s="1365"/>
      <c r="M68" s="1365"/>
      <c r="N68" s="1365"/>
      <c r="O68" s="1365"/>
      <c r="P68" s="1365"/>
      <c r="Q68" s="1365"/>
      <c r="R68" s="1365"/>
      <c r="S68" s="1365"/>
      <c r="T68" s="1366"/>
      <c r="U68" s="4629"/>
    </row>
    <row r="69" spans="1:21" ht="24" customHeight="1" x14ac:dyDescent="0.2">
      <c r="B69" s="1367"/>
      <c r="C69" s="4598"/>
      <c r="D69" s="1365"/>
      <c r="E69" s="1365"/>
      <c r="F69" s="1365"/>
      <c r="G69" s="1365"/>
      <c r="H69" s="1365"/>
      <c r="I69" s="1365"/>
      <c r="J69" s="1365"/>
      <c r="K69" s="1365"/>
      <c r="L69" s="1365"/>
      <c r="M69" s="1365"/>
      <c r="N69" s="1365"/>
      <c r="O69" s="1365"/>
      <c r="P69" s="1365"/>
      <c r="Q69" s="1365"/>
      <c r="R69" s="1365"/>
      <c r="S69" s="1365"/>
      <c r="T69" s="1366"/>
      <c r="U69" s="4629"/>
    </row>
    <row r="70" spans="1:21" ht="24" customHeight="1" x14ac:dyDescent="0.2">
      <c r="B70" s="1367"/>
      <c r="C70" s="4598"/>
      <c r="D70" s="1365"/>
      <c r="E70" s="1365"/>
      <c r="F70" s="1365"/>
      <c r="G70" s="1365"/>
      <c r="H70" s="1365"/>
      <c r="I70" s="1365"/>
      <c r="J70" s="1365"/>
      <c r="K70" s="1365"/>
      <c r="L70" s="1365"/>
      <c r="M70" s="1365"/>
      <c r="N70" s="1365"/>
      <c r="O70" s="1365"/>
      <c r="P70" s="1365"/>
      <c r="Q70" s="1365"/>
      <c r="R70" s="1365"/>
      <c r="S70" s="1365"/>
      <c r="T70" s="1366"/>
      <c r="U70" s="4629"/>
    </row>
    <row r="71" spans="1:21" ht="24" customHeight="1" x14ac:dyDescent="0.2">
      <c r="B71" s="1368"/>
      <c r="C71" s="4598"/>
      <c r="D71" s="1365"/>
      <c r="E71" s="1365"/>
      <c r="F71" s="1365"/>
      <c r="G71" s="1365"/>
      <c r="H71" s="1365"/>
      <c r="I71" s="1365"/>
      <c r="J71" s="1365"/>
      <c r="K71" s="1365"/>
      <c r="L71" s="1365"/>
      <c r="M71" s="1365"/>
      <c r="N71" s="1365"/>
      <c r="O71" s="1365"/>
      <c r="P71" s="1365"/>
      <c r="Q71" s="1365"/>
      <c r="R71" s="1365"/>
      <c r="S71" s="1365"/>
      <c r="T71" s="1366"/>
      <c r="U71" s="4629"/>
    </row>
    <row r="72" spans="1:21" ht="15" customHeight="1" x14ac:dyDescent="0.2">
      <c r="B72" s="1359"/>
      <c r="C72" s="4598"/>
      <c r="D72" s="1365"/>
      <c r="E72" s="1365"/>
      <c r="F72" s="1365"/>
      <c r="G72" s="1365"/>
      <c r="H72" s="1365"/>
      <c r="I72" s="1365"/>
      <c r="J72" s="1365"/>
      <c r="K72" s="1365"/>
      <c r="L72" s="1365"/>
      <c r="M72" s="1365"/>
      <c r="N72" s="1365"/>
      <c r="O72" s="1365"/>
      <c r="P72" s="1365"/>
      <c r="Q72" s="1365"/>
      <c r="R72" s="1365"/>
      <c r="S72" s="1365"/>
      <c r="T72" s="1366"/>
      <c r="U72" s="4629"/>
    </row>
    <row r="73" spans="1:21" ht="15" customHeight="1" x14ac:dyDescent="0.2">
      <c r="B73" s="1359"/>
      <c r="C73" s="4598"/>
      <c r="D73" s="1365"/>
      <c r="E73" s="1365"/>
      <c r="F73" s="1365"/>
      <c r="G73" s="1365"/>
      <c r="H73" s="1365"/>
      <c r="I73" s="1365"/>
      <c r="J73" s="1365"/>
      <c r="K73" s="1365"/>
      <c r="L73" s="1365"/>
      <c r="M73" s="1365"/>
      <c r="N73" s="1365"/>
      <c r="O73" s="1365"/>
      <c r="P73" s="1365"/>
      <c r="Q73" s="1365"/>
      <c r="R73" s="1365"/>
      <c r="S73" s="1365"/>
      <c r="T73" s="1366"/>
      <c r="U73" s="4629"/>
    </row>
    <row r="74" spans="1:21" ht="15" customHeight="1" x14ac:dyDescent="0.2">
      <c r="B74" s="1359"/>
      <c r="C74" s="4598"/>
      <c r="D74" s="1365"/>
      <c r="E74" s="1365"/>
      <c r="F74" s="1365"/>
      <c r="G74" s="1365"/>
      <c r="H74" s="1365"/>
      <c r="I74" s="1365"/>
      <c r="J74" s="1365"/>
      <c r="K74" s="1365"/>
      <c r="L74" s="1365"/>
      <c r="M74" s="1365"/>
      <c r="N74" s="1365"/>
      <c r="O74" s="1365"/>
      <c r="P74" s="1365"/>
      <c r="Q74" s="1365"/>
      <c r="R74" s="1365"/>
      <c r="S74" s="1365"/>
      <c r="T74" s="1366"/>
      <c r="U74" s="4629"/>
    </row>
    <row r="75" spans="1:21" ht="15" customHeight="1" x14ac:dyDescent="0.2">
      <c r="B75" s="1359"/>
      <c r="C75" s="4598"/>
      <c r="D75" s="1365"/>
      <c r="E75" s="1365"/>
      <c r="F75" s="1365"/>
      <c r="G75" s="1365"/>
      <c r="H75" s="1365"/>
      <c r="I75" s="1365"/>
      <c r="J75" s="1365"/>
      <c r="K75" s="1365"/>
      <c r="L75" s="1365"/>
      <c r="M75" s="1365"/>
      <c r="N75" s="1365"/>
      <c r="O75" s="1365"/>
      <c r="P75" s="1365"/>
      <c r="Q75" s="1365"/>
      <c r="R75" s="1365"/>
      <c r="S75" s="1365"/>
      <c r="T75" s="1366"/>
      <c r="U75" s="4629"/>
    </row>
    <row r="76" spans="1:21" ht="15" customHeight="1" x14ac:dyDescent="0.2">
      <c r="B76" s="1359"/>
      <c r="C76" s="4598"/>
      <c r="D76" s="1365"/>
      <c r="E76" s="1365"/>
      <c r="F76" s="1365"/>
      <c r="G76" s="1365"/>
      <c r="H76" s="1365"/>
      <c r="I76" s="1365"/>
      <c r="J76" s="1365"/>
      <c r="K76" s="1365"/>
      <c r="L76" s="1365"/>
      <c r="M76" s="1365"/>
      <c r="N76" s="1365"/>
      <c r="O76" s="1365"/>
      <c r="P76" s="1365"/>
      <c r="Q76" s="1365"/>
      <c r="R76" s="1365"/>
      <c r="S76" s="1365"/>
      <c r="T76" s="1366"/>
      <c r="U76" s="4629"/>
    </row>
    <row r="77" spans="1:21" ht="15" customHeight="1" x14ac:dyDescent="0.2">
      <c r="B77" s="1360"/>
      <c r="C77" s="4599"/>
      <c r="D77" s="1369"/>
      <c r="E77" s="1369"/>
      <c r="F77" s="1369"/>
      <c r="G77" s="1369"/>
      <c r="H77" s="1369"/>
      <c r="I77" s="1369"/>
      <c r="J77" s="1369"/>
      <c r="K77" s="1369"/>
      <c r="L77" s="1369"/>
      <c r="M77" s="1369"/>
      <c r="N77" s="1369"/>
      <c r="O77" s="1369"/>
      <c r="P77" s="1369"/>
      <c r="Q77" s="1369"/>
      <c r="R77" s="1369"/>
      <c r="S77" s="1369"/>
      <c r="T77" s="1370"/>
      <c r="U77" s="4629"/>
    </row>
    <row r="78" spans="1:21" ht="15" customHeight="1" x14ac:dyDescent="0.2">
      <c r="B78" s="1371"/>
      <c r="C78" s="1372" t="s">
        <v>1185</v>
      </c>
      <c r="D78" s="1372"/>
      <c r="E78" s="1373"/>
      <c r="F78" s="1374"/>
      <c r="G78" s="1375"/>
      <c r="H78" s="1376"/>
      <c r="I78" s="1377"/>
      <c r="J78" s="1377"/>
      <c r="K78" s="1377"/>
      <c r="L78" s="1377"/>
      <c r="M78" s="1378"/>
      <c r="N78" s="1379"/>
      <c r="O78" s="1379"/>
      <c r="P78" s="1379"/>
      <c r="Q78" s="1379"/>
      <c r="R78" s="1380"/>
      <c r="S78" s="1380"/>
      <c r="T78" s="1380"/>
      <c r="U78" s="4629"/>
    </row>
    <row r="79" spans="1:21" ht="15" customHeight="1" x14ac:dyDescent="0.2">
      <c r="B79" s="1381"/>
      <c r="C79" s="1382" t="s">
        <v>1186</v>
      </c>
      <c r="D79" s="1382"/>
      <c r="E79" s="1375"/>
      <c r="F79" s="1375"/>
      <c r="G79" s="1375"/>
      <c r="H79" s="1375"/>
      <c r="I79" s="1375"/>
      <c r="J79" s="1375"/>
      <c r="K79" s="1375"/>
      <c r="L79" s="1375"/>
      <c r="M79" s="1383" t="s">
        <v>1187</v>
      </c>
      <c r="N79" s="1383"/>
      <c r="O79" s="1383"/>
      <c r="P79" s="1383"/>
      <c r="Q79" s="1375"/>
      <c r="R79" s="1375"/>
      <c r="S79" s="1375"/>
      <c r="T79" s="1375"/>
      <c r="U79" s="4629"/>
    </row>
    <row r="80" spans="1:21" s="1388" customFormat="1" ht="15" customHeight="1" x14ac:dyDescent="0.2">
      <c r="A80" s="1265"/>
      <c r="B80" s="1384"/>
      <c r="C80" s="1385"/>
      <c r="D80" s="1385"/>
      <c r="E80" s="1385"/>
      <c r="F80" s="1385"/>
      <c r="G80" s="1385"/>
      <c r="H80" s="1385"/>
      <c r="I80" s="1385"/>
      <c r="J80" s="1385"/>
      <c r="K80" s="1385"/>
      <c r="L80" s="1385"/>
      <c r="M80" s="1386"/>
      <c r="N80" s="1387"/>
      <c r="O80" s="1387"/>
      <c r="P80" s="1387"/>
      <c r="Q80" s="1387"/>
      <c r="R80" s="1387"/>
      <c r="S80" s="1387"/>
      <c r="T80" s="1387"/>
      <c r="U80" s="4629"/>
    </row>
    <row r="81" spans="1:21" s="1388" customFormat="1" ht="15" customHeight="1" x14ac:dyDescent="0.2">
      <c r="A81" s="1265"/>
      <c r="B81" s="1384"/>
      <c r="C81" s="1385"/>
      <c r="D81" s="1385"/>
      <c r="E81" s="1385"/>
      <c r="F81" s="1385"/>
      <c r="G81" s="1385"/>
      <c r="H81" s="1385"/>
      <c r="I81" s="1385"/>
      <c r="J81" s="1385"/>
      <c r="K81" s="1385"/>
      <c r="L81" s="1385"/>
      <c r="M81" s="1386"/>
      <c r="N81" s="1387"/>
      <c r="O81" s="1387"/>
      <c r="P81" s="1387"/>
      <c r="Q81" s="1387"/>
      <c r="R81" s="1387"/>
      <c r="S81" s="1387"/>
      <c r="T81" s="1387"/>
      <c r="U81" s="4629"/>
    </row>
    <row r="82" spans="1:21" s="1388" customFormat="1" ht="15" customHeight="1" x14ac:dyDescent="0.2">
      <c r="A82" s="1265"/>
      <c r="B82" s="1384"/>
      <c r="C82" s="1385"/>
      <c r="D82" s="1385"/>
      <c r="E82" s="1385"/>
      <c r="F82" s="1385"/>
      <c r="G82" s="1385"/>
      <c r="H82" s="1385"/>
      <c r="I82" s="1385"/>
      <c r="J82" s="1385"/>
      <c r="K82" s="1385"/>
      <c r="L82" s="1385"/>
      <c r="M82" s="1386"/>
      <c r="N82" s="1387"/>
      <c r="O82" s="1387"/>
      <c r="P82" s="1387"/>
      <c r="Q82" s="1387"/>
      <c r="R82" s="1387"/>
      <c r="S82" s="1387"/>
      <c r="T82" s="1387"/>
      <c r="U82" s="4629"/>
    </row>
    <row r="83" spans="1:21" s="1388" customFormat="1" ht="15" customHeight="1" x14ac:dyDescent="0.2">
      <c r="A83" s="1265"/>
      <c r="B83" s="1384"/>
      <c r="C83" s="1385"/>
      <c r="D83" s="1385"/>
      <c r="E83" s="1385"/>
      <c r="F83" s="1385"/>
      <c r="G83" s="1385"/>
      <c r="H83" s="1385"/>
      <c r="I83" s="1385"/>
      <c r="J83" s="1385"/>
      <c r="K83" s="1385"/>
      <c r="L83" s="1385"/>
      <c r="M83" s="1386"/>
      <c r="N83" s="1387"/>
      <c r="O83" s="1387"/>
      <c r="P83" s="1387"/>
      <c r="Q83" s="1387"/>
      <c r="R83" s="1387"/>
      <c r="S83" s="1387"/>
      <c r="T83" s="1387"/>
      <c r="U83" s="4629"/>
    </row>
    <row r="84" spans="1:21" ht="15" customHeight="1" x14ac:dyDescent="0.2">
      <c r="B84" s="1384"/>
      <c r="C84" s="1385"/>
      <c r="D84" s="1385"/>
      <c r="E84" s="1385"/>
      <c r="F84" s="1385"/>
      <c r="G84" s="1385"/>
      <c r="H84" s="1385"/>
      <c r="I84" s="1385"/>
      <c r="J84" s="1385"/>
      <c r="K84" s="1385"/>
      <c r="L84" s="1385"/>
      <c r="M84" s="1386"/>
      <c r="N84" s="1387"/>
      <c r="O84" s="1387"/>
      <c r="P84" s="1387"/>
      <c r="Q84" s="1387"/>
      <c r="R84" s="1387"/>
      <c r="S84" s="1387"/>
      <c r="T84" s="1387"/>
      <c r="U84" s="4629"/>
    </row>
    <row r="85" spans="1:21" ht="19.5" customHeight="1" x14ac:dyDescent="0.2">
      <c r="A85" s="1389">
        <v>15</v>
      </c>
      <c r="B85" s="1384"/>
      <c r="C85" s="1385"/>
      <c r="D85" s="1385"/>
      <c r="E85" s="1385"/>
      <c r="F85" s="1385"/>
      <c r="G85" s="1385"/>
      <c r="H85" s="1385"/>
      <c r="I85" s="1385"/>
      <c r="J85" s="1385"/>
      <c r="K85" s="1385"/>
      <c r="L85" s="1385"/>
      <c r="M85" s="1386"/>
      <c r="N85" s="1387"/>
      <c r="O85" s="1387"/>
      <c r="P85" s="1387"/>
      <c r="Q85" s="1387"/>
      <c r="R85" s="1387"/>
      <c r="S85" s="1387"/>
      <c r="T85" s="1387"/>
      <c r="U85" s="4629"/>
    </row>
    <row r="86" spans="1:21" ht="19.5" customHeight="1" x14ac:dyDescent="0.2">
      <c r="A86" s="1389"/>
      <c r="B86" s="1384"/>
      <c r="C86" s="1385"/>
      <c r="D86" s="1385"/>
      <c r="E86" s="1385"/>
      <c r="F86" s="1385"/>
      <c r="G86" s="1385"/>
      <c r="H86" s="1385"/>
      <c r="I86" s="1385"/>
      <c r="J86" s="1385"/>
      <c r="K86" s="1385"/>
      <c r="L86" s="1385"/>
      <c r="M86" s="1386"/>
      <c r="N86" s="1387"/>
      <c r="O86" s="1387"/>
      <c r="P86" s="1387"/>
      <c r="Q86" s="1387"/>
      <c r="R86" s="1387"/>
      <c r="S86" s="1387"/>
      <c r="T86" s="1387"/>
      <c r="U86" s="4629"/>
    </row>
    <row r="87" spans="1:21" ht="20.100000000000001" customHeight="1" x14ac:dyDescent="0.2">
      <c r="B87" s="1384"/>
      <c r="C87" s="1385"/>
      <c r="D87" s="1385"/>
      <c r="E87" s="1385"/>
      <c r="F87" s="1385"/>
      <c r="G87" s="1385"/>
      <c r="H87" s="1385"/>
      <c r="I87" s="1385"/>
      <c r="J87" s="1385"/>
      <c r="K87" s="1385"/>
      <c r="L87" s="1385"/>
      <c r="M87" s="1386"/>
      <c r="N87" s="1387"/>
      <c r="O87" s="1387"/>
      <c r="P87" s="1387"/>
      <c r="Q87" s="1387"/>
      <c r="R87" s="1387"/>
      <c r="S87" s="1387"/>
      <c r="T87" s="1387"/>
      <c r="U87" s="4629"/>
    </row>
    <row r="88" spans="1:21" ht="20.100000000000001" customHeight="1" x14ac:dyDescent="0.2">
      <c r="B88" s="1384"/>
      <c r="C88" s="1385"/>
      <c r="D88" s="1385"/>
      <c r="E88" s="1385"/>
      <c r="F88" s="1385"/>
      <c r="G88" s="1385"/>
      <c r="H88" s="1385"/>
      <c r="I88" s="1385"/>
      <c r="J88" s="1385"/>
      <c r="K88" s="1385"/>
      <c r="L88" s="1385"/>
      <c r="M88" s="1386"/>
      <c r="N88" s="1387"/>
      <c r="O88" s="1387"/>
      <c r="P88" s="1387"/>
      <c r="Q88" s="1387"/>
      <c r="R88" s="1387"/>
      <c r="S88" s="1387"/>
      <c r="T88" s="1387"/>
      <c r="U88" s="4629"/>
    </row>
    <row r="89" spans="1:21" ht="19.5" customHeight="1" x14ac:dyDescent="0.2">
      <c r="B89" s="1390" t="s">
        <v>1188</v>
      </c>
      <c r="C89" s="1391"/>
      <c r="D89" s="1391"/>
      <c r="E89" s="1391"/>
      <c r="F89" s="1392" t="s">
        <v>1189</v>
      </c>
      <c r="G89" s="1393"/>
      <c r="H89" s="1393"/>
      <c r="I89" s="1393"/>
      <c r="J89" s="1393"/>
      <c r="K89" s="1393"/>
      <c r="L89" s="1393"/>
      <c r="M89" s="1393"/>
      <c r="N89" s="1393"/>
      <c r="O89" s="1393"/>
      <c r="P89" s="1393"/>
      <c r="Q89" s="1393"/>
      <c r="R89" s="1393"/>
      <c r="S89" s="1393"/>
      <c r="T89" s="1393"/>
      <c r="U89" s="4630"/>
    </row>
    <row r="90" spans="1:21" ht="18" customHeight="1" x14ac:dyDescent="0.2">
      <c r="B90" s="1394"/>
      <c r="C90" s="1394"/>
      <c r="D90" s="1394"/>
      <c r="E90" s="1394"/>
      <c r="F90" s="1394"/>
      <c r="G90" s="1394"/>
      <c r="H90" s="1394"/>
      <c r="I90" s="1394"/>
      <c r="J90" s="1394"/>
      <c r="K90" s="1394"/>
      <c r="L90" s="1394"/>
      <c r="M90" s="1394"/>
      <c r="N90" s="1394"/>
      <c r="O90" s="1394"/>
      <c r="P90" s="1394"/>
      <c r="Q90" s="1394"/>
      <c r="R90" s="1394"/>
      <c r="S90" s="1394"/>
      <c r="T90" s="1394"/>
    </row>
    <row r="91" spans="1:21" ht="18" customHeight="1" x14ac:dyDescent="0.2">
      <c r="B91" s="1394">
        <v>3</v>
      </c>
      <c r="C91" s="1394">
        <v>8.33</v>
      </c>
      <c r="D91" s="1394">
        <v>11.17</v>
      </c>
      <c r="E91" s="1394">
        <v>8</v>
      </c>
      <c r="F91" s="1394">
        <v>8</v>
      </c>
      <c r="G91" s="1394">
        <v>8</v>
      </c>
      <c r="H91" s="1394">
        <v>8</v>
      </c>
      <c r="I91" s="1394">
        <v>9.67</v>
      </c>
      <c r="J91" s="1394">
        <v>11</v>
      </c>
      <c r="K91" s="1394">
        <v>13.83</v>
      </c>
      <c r="L91" s="1394">
        <v>9.33</v>
      </c>
      <c r="M91" s="1394">
        <v>14</v>
      </c>
      <c r="N91" s="1394">
        <v>11</v>
      </c>
      <c r="O91" s="1394">
        <v>8.67</v>
      </c>
      <c r="P91" s="1394">
        <v>14.33</v>
      </c>
      <c r="Q91" s="1394">
        <v>13.67</v>
      </c>
      <c r="R91" s="1394">
        <v>12.33</v>
      </c>
      <c r="S91" s="1394">
        <v>15.17</v>
      </c>
      <c r="T91" s="1394">
        <v>15</v>
      </c>
    </row>
  </sheetData>
  <mergeCells count="63">
    <mergeCell ref="U1:U17"/>
    <mergeCell ref="D2:L3"/>
    <mergeCell ref="O2:T3"/>
    <mergeCell ref="D4:L5"/>
    <mergeCell ref="O4:T5"/>
    <mergeCell ref="D6:L7"/>
    <mergeCell ref="O6:T7"/>
    <mergeCell ref="B11:B13"/>
    <mergeCell ref="C11:P13"/>
    <mergeCell ref="R11:T11"/>
    <mergeCell ref="R13:T13"/>
    <mergeCell ref="K15:O15"/>
    <mergeCell ref="Q15:T15"/>
    <mergeCell ref="B18:B21"/>
    <mergeCell ref="C18:T21"/>
    <mergeCell ref="U18:U89"/>
    <mergeCell ref="B22:B25"/>
    <mergeCell ref="C22:T25"/>
    <mergeCell ref="I28:K28"/>
    <mergeCell ref="L28:P28"/>
    <mergeCell ref="B30:T30"/>
    <mergeCell ref="B43:T45"/>
    <mergeCell ref="G47:H47"/>
    <mergeCell ref="I47:K47"/>
    <mergeCell ref="L47:O47"/>
    <mergeCell ref="B48:F48"/>
    <mergeCell ref="G48:H48"/>
    <mergeCell ref="I48:K48"/>
    <mergeCell ref="L48:O48"/>
    <mergeCell ref="B49:F49"/>
    <mergeCell ref="G49:H49"/>
    <mergeCell ref="I49:K49"/>
    <mergeCell ref="L49:O49"/>
    <mergeCell ref="B50:F50"/>
    <mergeCell ref="G50:H50"/>
    <mergeCell ref="I50:K50"/>
    <mergeCell ref="L50:O50"/>
    <mergeCell ref="B51:F51"/>
    <mergeCell ref="G51:H51"/>
    <mergeCell ref="I51:K51"/>
    <mergeCell ref="L51:O51"/>
    <mergeCell ref="B52:F52"/>
    <mergeCell ref="G52:R52"/>
    <mergeCell ref="S52:T52"/>
    <mergeCell ref="B53:E53"/>
    <mergeCell ref="F53:R53"/>
    <mergeCell ref="S53:T53"/>
    <mergeCell ref="B54:E54"/>
    <mergeCell ref="F54:R54"/>
    <mergeCell ref="S54:T54"/>
    <mergeCell ref="B55:E55"/>
    <mergeCell ref="F55:R55"/>
    <mergeCell ref="S55:T55"/>
    <mergeCell ref="B56:E56"/>
    <mergeCell ref="F56:R56"/>
    <mergeCell ref="S56:T56"/>
    <mergeCell ref="C59:C77"/>
    <mergeCell ref="B57:E57"/>
    <mergeCell ref="F57:R57"/>
    <mergeCell ref="S57:T57"/>
    <mergeCell ref="B58:E58"/>
    <mergeCell ref="F58:R58"/>
    <mergeCell ref="S58:T58"/>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AA0FF-D663-4701-9822-520146B73139}">
  <dimension ref="B1:J41"/>
  <sheetViews>
    <sheetView zoomScale="75" zoomScaleNormal="75" workbookViewId="0">
      <selection activeCell="L31" sqref="L31"/>
    </sheetView>
  </sheetViews>
  <sheetFormatPr baseColWidth="10" defaultRowHeight="12.75" x14ac:dyDescent="0.2"/>
  <cols>
    <col min="1" max="1" width="1.7109375" style="1400" customWidth="1"/>
    <col min="2" max="3" width="11.42578125" style="1400"/>
    <col min="4" max="4" width="36" style="1400" customWidth="1"/>
    <col min="5" max="8" width="31.140625" style="1400" customWidth="1"/>
    <col min="9" max="9" width="85.7109375" style="1400" customWidth="1"/>
    <col min="10" max="10" width="2.42578125" style="1400" customWidth="1"/>
    <col min="11" max="16384" width="11.42578125" style="1400"/>
  </cols>
  <sheetData>
    <row r="1" spans="2:9" ht="33.75" x14ac:dyDescent="0.2">
      <c r="B1" s="1396" t="s">
        <v>389</v>
      </c>
      <c r="C1" s="1397"/>
      <c r="D1" s="1398"/>
      <c r="E1" s="1398"/>
      <c r="F1" s="1398"/>
      <c r="G1" s="1398"/>
      <c r="H1" s="1398"/>
      <c r="I1" s="1399"/>
    </row>
    <row r="2" spans="2:9" x14ac:dyDescent="0.2">
      <c r="B2" s="1401" t="s">
        <v>1190</v>
      </c>
      <c r="C2" s="4689" t="s">
        <v>1191</v>
      </c>
      <c r="D2" s="4689"/>
      <c r="E2" s="4689"/>
      <c r="F2" s="4690"/>
      <c r="G2" s="1402" t="s">
        <v>1192</v>
      </c>
      <c r="H2" s="1403"/>
      <c r="I2" s="1404"/>
    </row>
    <row r="3" spans="2:9" x14ac:dyDescent="0.2">
      <c r="B3" s="1405"/>
      <c r="C3" s="4691"/>
      <c r="D3" s="4691"/>
      <c r="E3" s="4691"/>
      <c r="F3" s="4692"/>
      <c r="G3" s="1406" t="s">
        <v>1193</v>
      </c>
      <c r="H3" s="1407"/>
      <c r="I3" s="1408"/>
    </row>
    <row r="4" spans="2:9" x14ac:dyDescent="0.2">
      <c r="B4" s="1401" t="s">
        <v>1129</v>
      </c>
      <c r="C4" s="1403"/>
      <c r="D4" s="4693" t="s">
        <v>1194</v>
      </c>
      <c r="E4" s="4693"/>
      <c r="F4" s="4694"/>
      <c r="G4" s="1402" t="s">
        <v>1131</v>
      </c>
      <c r="H4" s="1403"/>
      <c r="I4" s="1404"/>
    </row>
    <row r="5" spans="2:9" x14ac:dyDescent="0.2">
      <c r="B5" s="1405"/>
      <c r="C5" s="1407"/>
      <c r="D5" s="4695"/>
      <c r="E5" s="4695"/>
      <c r="F5" s="4696"/>
      <c r="G5" s="1406" t="s">
        <v>1133</v>
      </c>
      <c r="H5" s="1407"/>
      <c r="I5" s="1408"/>
    </row>
    <row r="6" spans="2:9" x14ac:dyDescent="0.2">
      <c r="B6" s="1401" t="s">
        <v>1141</v>
      </c>
      <c r="C6" s="1403"/>
      <c r="D6" s="1403"/>
      <c r="E6" s="1403"/>
      <c r="F6" s="1403"/>
      <c r="G6" s="1402" t="s">
        <v>1195</v>
      </c>
      <c r="H6" s="1403"/>
      <c r="I6" s="1404"/>
    </row>
    <row r="7" spans="2:9" x14ac:dyDescent="0.2">
      <c r="B7" s="1409"/>
      <c r="C7" s="1410"/>
      <c r="D7" s="1410"/>
      <c r="E7" s="1410"/>
      <c r="F7" s="1410"/>
      <c r="G7" s="1411" t="s">
        <v>1196</v>
      </c>
      <c r="H7" s="1410"/>
      <c r="I7" s="1408"/>
    </row>
    <row r="8" spans="2:9" ht="39" x14ac:dyDescent="0.2">
      <c r="B8" s="1412" t="s">
        <v>1197</v>
      </c>
      <c r="C8" s="1413"/>
      <c r="D8" s="1413"/>
      <c r="E8" s="1413"/>
      <c r="F8" s="1414"/>
      <c r="G8" s="1414"/>
      <c r="H8" s="1414"/>
      <c r="I8" s="1415"/>
    </row>
    <row r="9" spans="2:9" x14ac:dyDescent="0.2">
      <c r="B9" s="1416"/>
      <c r="C9" s="1417"/>
      <c r="D9" s="1417"/>
      <c r="E9" s="1417"/>
      <c r="F9" s="1417"/>
      <c r="G9" s="1417"/>
      <c r="H9" s="1417"/>
      <c r="I9" s="1418"/>
    </row>
    <row r="10" spans="2:9" ht="23.25" x14ac:dyDescent="0.2">
      <c r="B10" s="1419"/>
      <c r="C10" s="1417"/>
      <c r="D10" s="1420"/>
      <c r="E10" s="1420"/>
      <c r="F10" s="1417"/>
      <c r="G10" s="1417"/>
      <c r="H10" s="1417"/>
      <c r="I10" s="1421" t="s">
        <v>1198</v>
      </c>
    </row>
    <row r="11" spans="2:9" ht="28.5" x14ac:dyDescent="0.2">
      <c r="B11" s="1422" t="s">
        <v>1199</v>
      </c>
      <c r="C11" s="1417"/>
      <c r="D11" s="1420"/>
      <c r="E11" s="1420"/>
      <c r="F11" s="1417"/>
      <c r="G11" s="1417"/>
      <c r="H11" s="1417"/>
      <c r="I11" s="1421" t="s">
        <v>1200</v>
      </c>
    </row>
    <row r="12" spans="2:9" ht="23.25" x14ac:dyDescent="0.2">
      <c r="B12" s="1416"/>
      <c r="C12" s="1417"/>
      <c r="D12" s="1420"/>
      <c r="E12" s="1420"/>
      <c r="F12" s="1417"/>
      <c r="G12" s="1417"/>
      <c r="H12" s="1417"/>
      <c r="I12" s="1421" t="s">
        <v>1201</v>
      </c>
    </row>
    <row r="13" spans="2:9" x14ac:dyDescent="0.2">
      <c r="B13" s="1423"/>
      <c r="C13" s="1424"/>
      <c r="D13" s="1424"/>
      <c r="E13" s="1424"/>
      <c r="F13" s="1424"/>
      <c r="G13" s="1424"/>
      <c r="H13" s="1424"/>
      <c r="I13" s="1425"/>
    </row>
    <row r="14" spans="2:9" ht="42" x14ac:dyDescent="0.2">
      <c r="B14" s="1416"/>
      <c r="C14" s="1417"/>
      <c r="D14" s="1426" t="s">
        <v>1202</v>
      </c>
      <c r="E14" s="1427"/>
      <c r="F14" s="1428"/>
      <c r="G14" s="1428"/>
      <c r="H14" s="1429" t="s">
        <v>1203</v>
      </c>
      <c r="I14" s="1430"/>
    </row>
    <row r="15" spans="2:9" x14ac:dyDescent="0.2">
      <c r="B15" s="1431"/>
      <c r="C15" s="1432"/>
      <c r="D15" s="1432"/>
      <c r="E15" s="1432"/>
      <c r="F15" s="1432"/>
      <c r="G15" s="1432"/>
      <c r="H15" s="1432"/>
      <c r="I15" s="1433"/>
    </row>
    <row r="16" spans="2:9" x14ac:dyDescent="0.2">
      <c r="B16" s="1416"/>
      <c r="C16" s="1417"/>
      <c r="D16" s="1417"/>
      <c r="E16" s="1417"/>
      <c r="F16" s="1417"/>
      <c r="G16" s="1417"/>
      <c r="H16" s="1417"/>
      <c r="I16" s="1418"/>
    </row>
    <row r="17" spans="2:9" ht="28.5" x14ac:dyDescent="0.2">
      <c r="B17" s="1416"/>
      <c r="C17" s="1417"/>
      <c r="D17" s="1434" t="s">
        <v>1204</v>
      </c>
      <c r="E17" s="1417"/>
      <c r="F17" s="1417"/>
      <c r="G17" s="1417"/>
      <c r="H17" s="1417"/>
      <c r="I17" s="1418"/>
    </row>
    <row r="18" spans="2:9" ht="26.25" x14ac:dyDescent="0.2">
      <c r="B18" s="1416"/>
      <c r="C18" s="1417"/>
      <c r="D18" s="1435" t="s">
        <v>1205</v>
      </c>
      <c r="E18" s="1417"/>
      <c r="F18" s="1417"/>
      <c r="G18" s="1417"/>
      <c r="H18" s="1417"/>
      <c r="I18" s="1418"/>
    </row>
    <row r="19" spans="2:9" ht="26.25" x14ac:dyDescent="0.2">
      <c r="B19" s="1416"/>
      <c r="C19" s="1417"/>
      <c r="D19" s="1435" t="s">
        <v>1206</v>
      </c>
      <c r="E19" s="1417"/>
      <c r="F19" s="1417"/>
      <c r="G19" s="1417"/>
      <c r="H19" s="1417"/>
      <c r="I19" s="1418"/>
    </row>
    <row r="20" spans="2:9" x14ac:dyDescent="0.2">
      <c r="B20" s="1416"/>
      <c r="C20" s="1417"/>
      <c r="D20" s="1417"/>
      <c r="E20" s="1417"/>
      <c r="F20" s="1417"/>
      <c r="G20" s="1417"/>
      <c r="H20" s="1417"/>
      <c r="I20" s="1418"/>
    </row>
    <row r="21" spans="2:9" x14ac:dyDescent="0.2">
      <c r="B21" s="1416"/>
      <c r="C21" s="1417"/>
      <c r="D21" s="1417"/>
      <c r="E21" s="1417"/>
      <c r="F21" s="1417"/>
      <c r="G21" s="1417"/>
      <c r="H21" s="1417"/>
      <c r="I21" s="1418"/>
    </row>
    <row r="22" spans="2:9" ht="23.25" x14ac:dyDescent="0.2">
      <c r="B22" s="1416"/>
      <c r="C22" s="1436"/>
      <c r="D22" s="1437"/>
      <c r="E22" s="1438" t="s">
        <v>1207</v>
      </c>
      <c r="F22" s="1439" t="s">
        <v>1208</v>
      </c>
      <c r="G22" s="1440" t="s">
        <v>1209</v>
      </c>
      <c r="H22" s="1441" t="s">
        <v>1210</v>
      </c>
      <c r="I22" s="1442" t="s">
        <v>1211</v>
      </c>
    </row>
    <row r="23" spans="2:9" ht="26.25" x14ac:dyDescent="0.2">
      <c r="B23" s="1416"/>
      <c r="C23" s="1417"/>
      <c r="D23" s="1443" t="s">
        <v>1212</v>
      </c>
      <c r="E23" s="1444"/>
      <c r="F23" s="1445"/>
      <c r="G23" s="1446"/>
      <c r="H23" s="1447"/>
      <c r="I23" s="1448"/>
    </row>
    <row r="24" spans="2:9" ht="26.25" x14ac:dyDescent="0.2">
      <c r="B24" s="1416"/>
      <c r="C24" s="1417"/>
      <c r="D24" s="1443" t="s">
        <v>1213</v>
      </c>
      <c r="E24" s="1444"/>
      <c r="F24" s="1445"/>
      <c r="G24" s="1446"/>
      <c r="H24" s="1447"/>
      <c r="I24" s="1448"/>
    </row>
    <row r="25" spans="2:9" ht="26.25" x14ac:dyDescent="0.2">
      <c r="B25" s="1416"/>
      <c r="C25" s="1417"/>
      <c r="D25" s="1443" t="s">
        <v>1214</v>
      </c>
      <c r="E25" s="1444"/>
      <c r="F25" s="1445"/>
      <c r="G25" s="1446"/>
      <c r="H25" s="1447"/>
      <c r="I25" s="1448"/>
    </row>
    <row r="26" spans="2:9" ht="26.25" x14ac:dyDescent="0.2">
      <c r="B26" s="1416"/>
      <c r="C26" s="1417"/>
      <c r="D26" s="1443" t="s">
        <v>1215</v>
      </c>
      <c r="E26" s="1444"/>
      <c r="F26" s="1445"/>
      <c r="G26" s="1446"/>
      <c r="H26" s="1447"/>
      <c r="I26" s="1448"/>
    </row>
    <row r="27" spans="2:9" ht="26.25" x14ac:dyDescent="0.2">
      <c r="B27" s="1416"/>
      <c r="C27" s="1417"/>
      <c r="D27" s="1443" t="s">
        <v>1216</v>
      </c>
      <c r="E27" s="1444"/>
      <c r="F27" s="1445"/>
      <c r="G27" s="1446"/>
      <c r="H27" s="1447"/>
      <c r="I27" s="1448"/>
    </row>
    <row r="28" spans="2:9" ht="26.25" x14ac:dyDescent="0.2">
      <c r="B28" s="1416"/>
      <c r="C28" s="1417"/>
      <c r="D28" s="1443" t="s">
        <v>1217</v>
      </c>
      <c r="E28" s="1444"/>
      <c r="F28" s="1445"/>
      <c r="G28" s="1446"/>
      <c r="H28" s="1447"/>
      <c r="I28" s="1448"/>
    </row>
    <row r="29" spans="2:9" ht="26.25" x14ac:dyDescent="0.2">
      <c r="B29" s="1416"/>
      <c r="C29" s="1417"/>
      <c r="D29" s="1443" t="s">
        <v>1218</v>
      </c>
      <c r="E29" s="1444"/>
      <c r="F29" s="1445"/>
      <c r="G29" s="1446"/>
      <c r="H29" s="1447"/>
      <c r="I29" s="1448"/>
    </row>
    <row r="30" spans="2:9" ht="26.25" x14ac:dyDescent="0.2">
      <c r="B30" s="1416"/>
      <c r="C30" s="1417"/>
      <c r="D30" s="1443" t="s">
        <v>1219</v>
      </c>
      <c r="E30" s="1444"/>
      <c r="F30" s="1445"/>
      <c r="G30" s="1446"/>
      <c r="H30" s="1447"/>
      <c r="I30" s="1448"/>
    </row>
    <row r="31" spans="2:9" ht="26.25" x14ac:dyDescent="0.2">
      <c r="B31" s="1416"/>
      <c r="C31" s="1417"/>
      <c r="D31" s="1443" t="s">
        <v>1220</v>
      </c>
      <c r="E31" s="1449"/>
      <c r="F31" s="1450"/>
      <c r="G31" s="1451"/>
      <c r="H31" s="1452"/>
      <c r="I31" s="1448"/>
    </row>
    <row r="32" spans="2:9" ht="26.25" x14ac:dyDescent="0.2">
      <c r="B32" s="1416"/>
      <c r="C32" s="1417"/>
      <c r="D32" s="1453" t="s">
        <v>1221</v>
      </c>
      <c r="E32" s="1454"/>
      <c r="F32" s="1455"/>
      <c r="G32" s="1456"/>
      <c r="H32" s="1457"/>
      <c r="I32" s="1458"/>
    </row>
    <row r="33" spans="2:10" ht="15" x14ac:dyDescent="0.2">
      <c r="B33" s="1459"/>
      <c r="D33" s="1460"/>
      <c r="I33" s="1461"/>
    </row>
    <row r="34" spans="2:10" ht="21" x14ac:dyDescent="0.2">
      <c r="B34" s="1462" t="s">
        <v>1222</v>
      </c>
      <c r="C34" s="1463"/>
      <c r="D34" s="1463"/>
      <c r="E34" s="1463"/>
      <c r="F34" s="1463"/>
      <c r="G34" s="1463"/>
      <c r="H34" s="1463"/>
      <c r="I34" s="1464"/>
    </row>
    <row r="35" spans="2:10" ht="21" x14ac:dyDescent="0.2">
      <c r="B35" s="1465"/>
      <c r="C35" s="1466"/>
      <c r="D35" s="1467"/>
      <c r="E35" s="1468"/>
      <c r="F35" s="1468"/>
      <c r="G35" s="1468"/>
      <c r="H35" s="1469"/>
      <c r="I35" s="1470"/>
    </row>
    <row r="36" spans="2:10" ht="36" x14ac:dyDescent="0.2">
      <c r="B36" s="1471"/>
      <c r="C36" s="1472"/>
      <c r="D36" s="1473"/>
      <c r="E36" s="1474"/>
      <c r="F36" s="1474"/>
      <c r="G36" s="1474"/>
      <c r="H36" s="1475"/>
      <c r="I36" s="1476"/>
    </row>
    <row r="37" spans="2:10" ht="21" x14ac:dyDescent="0.25">
      <c r="B37" s="1416"/>
      <c r="C37" s="1417"/>
      <c r="D37" s="1477" t="s">
        <v>1223</v>
      </c>
      <c r="E37" s="1478"/>
      <c r="F37" s="1478"/>
      <c r="G37" s="1478"/>
      <c r="H37" s="1478"/>
      <c r="I37" s="1479"/>
    </row>
    <row r="38" spans="2:10" ht="33.75" x14ac:dyDescent="0.2">
      <c r="B38" s="1416"/>
      <c r="C38" s="1417"/>
      <c r="D38" s="1477" t="s">
        <v>1224</v>
      </c>
      <c r="E38" s="1480"/>
      <c r="F38" s="1480"/>
      <c r="G38" s="1480"/>
      <c r="H38" s="1480"/>
      <c r="I38" s="1481"/>
    </row>
    <row r="39" spans="2:10" ht="33.75" x14ac:dyDescent="0.2">
      <c r="B39" s="1416"/>
      <c r="C39" s="1417"/>
      <c r="D39" s="1477" t="s">
        <v>1225</v>
      </c>
      <c r="E39" s="1480"/>
      <c r="F39" s="1480"/>
      <c r="G39" s="1480"/>
      <c r="H39" s="1480"/>
      <c r="I39" s="1482"/>
    </row>
    <row r="40" spans="2:10" ht="15" x14ac:dyDescent="0.2">
      <c r="B40" s="1483"/>
      <c r="C40" s="1484"/>
      <c r="D40" s="1485"/>
      <c r="E40" s="1486"/>
      <c r="F40" s="1486"/>
      <c r="G40" s="1486"/>
      <c r="H40" s="1486"/>
      <c r="I40" s="1487"/>
    </row>
    <row r="41" spans="2:10" x14ac:dyDescent="0.2">
      <c r="J41" s="1488"/>
    </row>
  </sheetData>
  <mergeCells count="2">
    <mergeCell ref="C2:F3"/>
    <mergeCell ref="D4:F5"/>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4AD49-3088-4246-9093-52AA8CD367C3}">
  <dimension ref="A1:U236"/>
  <sheetViews>
    <sheetView tabSelected="1" zoomScaleNormal="100" workbookViewId="0">
      <selection activeCell="M4" sqref="M4"/>
    </sheetView>
  </sheetViews>
  <sheetFormatPr baseColWidth="10" defaultRowHeight="15.75" x14ac:dyDescent="0.25"/>
  <cols>
    <col min="1" max="1" width="3" style="308" customWidth="1"/>
    <col min="2" max="2" width="4.140625" style="308" customWidth="1"/>
    <col min="3" max="3" width="13.28515625" style="308" customWidth="1"/>
    <col min="4" max="4" width="21.28515625" style="308" customWidth="1"/>
    <col min="5" max="8" width="13.28515625" style="308" customWidth="1"/>
    <col min="9" max="9" width="17.140625" style="308" customWidth="1"/>
    <col min="10" max="10" width="19" style="308" customWidth="1"/>
    <col min="11" max="12" width="16.7109375" style="308" customWidth="1"/>
    <col min="13" max="13" width="18.28515625" style="308" customWidth="1"/>
    <col min="14" max="16" width="16.7109375" style="308" customWidth="1"/>
    <col min="17" max="16384" width="11.42578125" style="308"/>
  </cols>
  <sheetData>
    <row r="1" spans="1:21" s="5" customFormat="1" ht="15" x14ac:dyDescent="0.25">
      <c r="A1" s="1">
        <v>1</v>
      </c>
      <c r="B1" s="1"/>
      <c r="C1" s="1">
        <v>1</v>
      </c>
      <c r="D1" s="1">
        <v>1</v>
      </c>
      <c r="E1" s="1">
        <v>1</v>
      </c>
      <c r="F1" s="1">
        <v>1</v>
      </c>
      <c r="G1" s="1">
        <v>1</v>
      </c>
      <c r="H1" s="1">
        <v>1</v>
      </c>
      <c r="I1" s="1">
        <v>1</v>
      </c>
      <c r="J1" s="1">
        <v>1</v>
      </c>
      <c r="K1" s="1">
        <v>1</v>
      </c>
      <c r="L1" s="1">
        <v>1</v>
      </c>
      <c r="M1" s="1">
        <v>1</v>
      </c>
      <c r="N1" s="1">
        <v>1</v>
      </c>
      <c r="O1" s="1">
        <v>1</v>
      </c>
      <c r="P1" s="1">
        <v>1</v>
      </c>
      <c r="Q1" s="1">
        <v>1</v>
      </c>
      <c r="R1" s="1">
        <v>1</v>
      </c>
      <c r="S1" s="2"/>
      <c r="T1" s="3" t="s">
        <v>0</v>
      </c>
      <c r="U1" s="4" t="str">
        <f>U236</f>
        <v>U236</v>
      </c>
    </row>
    <row r="2" spans="1:21" s="5" customFormat="1" ht="29.25" x14ac:dyDescent="0.25">
      <c r="A2" s="1">
        <v>1</v>
      </c>
      <c r="B2" s="1"/>
      <c r="C2" s="6" t="s">
        <v>1</v>
      </c>
      <c r="D2" s="7"/>
      <c r="E2" s="7"/>
      <c r="F2" s="7"/>
      <c r="G2" s="7"/>
      <c r="H2" s="7"/>
      <c r="I2" s="7"/>
      <c r="J2" s="7"/>
      <c r="K2" s="7"/>
      <c r="L2" s="7"/>
      <c r="M2" s="7"/>
      <c r="N2" s="7"/>
      <c r="O2" s="7"/>
      <c r="P2" s="7"/>
      <c r="Q2" s="7"/>
      <c r="R2" s="7"/>
      <c r="S2" s="7"/>
      <c r="T2" s="7"/>
      <c r="U2" s="8"/>
    </row>
    <row r="3" spans="1:21" s="5" customFormat="1" ht="29.25" x14ac:dyDescent="0.25">
      <c r="A3" s="1">
        <v>1</v>
      </c>
      <c r="B3" s="1"/>
      <c r="C3" s="6" t="s">
        <v>2</v>
      </c>
      <c r="D3" s="9"/>
      <c r="E3" s="9"/>
      <c r="F3" s="9"/>
      <c r="G3" s="9"/>
      <c r="H3" s="9"/>
      <c r="I3" s="9"/>
      <c r="J3" s="9"/>
      <c r="K3" s="9"/>
      <c r="L3" s="7"/>
      <c r="M3" s="7"/>
      <c r="N3" s="7"/>
      <c r="O3" s="7"/>
      <c r="P3" s="7"/>
      <c r="Q3" s="7"/>
      <c r="R3" s="7"/>
      <c r="S3" s="7"/>
      <c r="T3" s="7"/>
      <c r="U3" s="8"/>
    </row>
    <row r="4" spans="1:21" s="5" customFormat="1" ht="29.25" x14ac:dyDescent="0.25">
      <c r="A4" s="1">
        <v>1</v>
      </c>
      <c r="B4" s="1"/>
      <c r="C4" s="6" t="s">
        <v>3</v>
      </c>
      <c r="D4" s="10"/>
      <c r="E4" s="10"/>
      <c r="F4" s="10"/>
      <c r="G4" s="10"/>
      <c r="H4" s="10"/>
      <c r="I4" s="10"/>
      <c r="J4" s="10"/>
      <c r="K4" s="10"/>
      <c r="L4" s="10"/>
      <c r="M4" s="10"/>
      <c r="N4" s="10"/>
      <c r="O4" s="10"/>
      <c r="P4" s="10"/>
      <c r="Q4" s="10"/>
      <c r="R4" s="10"/>
      <c r="S4" s="10"/>
      <c r="T4" s="10"/>
      <c r="U4" s="11"/>
    </row>
    <row r="5" spans="1:21" s="5" customFormat="1" ht="29.25" x14ac:dyDescent="0.25">
      <c r="A5" s="1"/>
      <c r="B5" s="1"/>
      <c r="C5" s="6" t="s">
        <v>4</v>
      </c>
      <c r="D5" s="10"/>
      <c r="E5" s="10"/>
      <c r="F5" s="10"/>
      <c r="G5" s="10"/>
      <c r="H5" s="10"/>
      <c r="I5" s="10"/>
      <c r="J5" s="10"/>
      <c r="K5" s="10"/>
      <c r="L5" s="10"/>
      <c r="M5" s="10"/>
      <c r="N5" s="10"/>
      <c r="O5" s="10"/>
      <c r="P5" s="10"/>
      <c r="Q5" s="10"/>
      <c r="R5" s="10"/>
      <c r="S5" s="10"/>
      <c r="T5" s="10"/>
      <c r="U5" s="11"/>
    </row>
    <row r="6" spans="1:21" s="5" customFormat="1" ht="29.25" x14ac:dyDescent="0.25">
      <c r="A6" s="1"/>
      <c r="B6" s="1"/>
      <c r="C6" s="6" t="s">
        <v>5</v>
      </c>
      <c r="D6" s="10"/>
      <c r="E6" s="10"/>
      <c r="F6" s="10"/>
      <c r="G6" s="10"/>
      <c r="H6" s="10"/>
      <c r="I6" s="10"/>
      <c r="J6" s="10"/>
      <c r="K6" s="10"/>
      <c r="L6" s="10"/>
      <c r="M6" s="10"/>
      <c r="N6" s="10"/>
      <c r="O6" s="10"/>
      <c r="P6" s="10"/>
      <c r="Q6" s="10"/>
      <c r="R6" s="10"/>
      <c r="S6" s="10"/>
      <c r="T6" s="10"/>
      <c r="U6" s="11"/>
    </row>
    <row r="7" spans="1:21" s="5" customFormat="1" ht="29.25" x14ac:dyDescent="0.25">
      <c r="A7" s="1"/>
      <c r="B7" s="1"/>
      <c r="C7" s="6" t="s">
        <v>6</v>
      </c>
      <c r="D7" s="10"/>
      <c r="E7" s="10"/>
      <c r="F7" s="10"/>
      <c r="G7" s="10"/>
      <c r="H7" s="10"/>
      <c r="I7" s="10"/>
      <c r="J7" s="10"/>
      <c r="K7" s="10"/>
      <c r="L7" s="10"/>
      <c r="M7" s="10"/>
      <c r="N7" s="10"/>
      <c r="O7" s="10"/>
      <c r="P7" s="10"/>
      <c r="Q7" s="10"/>
      <c r="R7" s="10"/>
      <c r="S7" s="10"/>
      <c r="T7" s="10"/>
      <c r="U7" s="11"/>
    </row>
    <row r="8" spans="1:21" s="5" customFormat="1" ht="29.25" x14ac:dyDescent="0.25">
      <c r="A8" s="1"/>
      <c r="B8" s="1"/>
      <c r="C8" s="6"/>
      <c r="D8" s="10"/>
      <c r="E8" s="10"/>
      <c r="F8" s="10"/>
      <c r="G8" s="10"/>
      <c r="H8" s="10"/>
      <c r="I8" s="10"/>
      <c r="J8" s="10"/>
      <c r="K8" s="10"/>
      <c r="L8" s="10"/>
      <c r="M8" s="10"/>
      <c r="N8" s="10"/>
      <c r="O8" s="10"/>
      <c r="P8" s="10"/>
      <c r="Q8" s="10"/>
      <c r="R8" s="10"/>
      <c r="S8" s="10"/>
      <c r="T8" s="10"/>
      <c r="U8" s="11"/>
    </row>
    <row r="9" spans="1:21" s="5" customFormat="1" ht="29.25" x14ac:dyDescent="0.25">
      <c r="A9" s="1"/>
      <c r="B9" s="1"/>
      <c r="C9" s="6" t="s">
        <v>7</v>
      </c>
      <c r="D9" s="10"/>
      <c r="E9" s="10"/>
      <c r="F9" s="10"/>
      <c r="G9" s="10"/>
      <c r="H9" s="10"/>
      <c r="I9" s="10"/>
      <c r="J9" s="10"/>
      <c r="K9" s="10"/>
      <c r="L9" s="10"/>
      <c r="M9" s="10"/>
      <c r="N9" s="10"/>
      <c r="O9" s="10"/>
      <c r="P9" s="10"/>
      <c r="Q9" s="10"/>
      <c r="R9" s="10"/>
      <c r="S9" s="10"/>
      <c r="T9" s="10"/>
      <c r="U9" s="11"/>
    </row>
    <row r="10" spans="1:21" s="5" customFormat="1" ht="29.25" x14ac:dyDescent="0.25">
      <c r="A10" s="1"/>
      <c r="B10" s="1"/>
      <c r="C10" s="6" t="s">
        <v>8</v>
      </c>
      <c r="D10" s="10"/>
      <c r="E10" s="10"/>
      <c r="F10" s="10"/>
      <c r="G10" s="10"/>
      <c r="H10" s="10"/>
      <c r="I10" s="10"/>
      <c r="J10" s="10"/>
      <c r="K10" s="10"/>
      <c r="L10" s="10"/>
      <c r="M10" s="10"/>
      <c r="N10" s="10"/>
      <c r="O10" s="10"/>
      <c r="P10" s="10"/>
      <c r="Q10" s="10"/>
      <c r="R10" s="10"/>
      <c r="S10" s="10"/>
      <c r="T10" s="10"/>
      <c r="U10" s="11"/>
    </row>
    <row r="11" spans="1:21" s="5" customFormat="1" ht="29.25" x14ac:dyDescent="0.25">
      <c r="A11" s="1"/>
      <c r="B11" s="1"/>
      <c r="C11" s="6" t="s">
        <v>9</v>
      </c>
      <c r="D11" s="10"/>
      <c r="E11" s="10"/>
      <c r="F11" s="10"/>
      <c r="G11" s="10"/>
      <c r="H11" s="10"/>
      <c r="I11" s="10"/>
      <c r="J11" s="10"/>
      <c r="K11" s="10"/>
      <c r="L11" s="10"/>
      <c r="M11" s="10"/>
      <c r="N11" s="10"/>
      <c r="O11" s="10"/>
      <c r="P11" s="10"/>
      <c r="Q11" s="10"/>
      <c r="R11" s="10"/>
      <c r="S11" s="10"/>
      <c r="T11" s="10"/>
      <c r="U11" s="11"/>
    </row>
    <row r="12" spans="1:21" s="5" customFormat="1" ht="29.25" x14ac:dyDescent="0.25">
      <c r="A12" s="1"/>
      <c r="B12" s="1"/>
      <c r="C12" s="6" t="s">
        <v>10</v>
      </c>
      <c r="D12" s="10"/>
      <c r="E12" s="10"/>
      <c r="F12" s="10"/>
      <c r="G12" s="10"/>
      <c r="H12" s="10"/>
      <c r="I12" s="10"/>
      <c r="J12" s="10"/>
      <c r="K12" s="10"/>
      <c r="L12" s="10"/>
      <c r="M12" s="10"/>
      <c r="N12" s="10"/>
      <c r="O12" s="10"/>
      <c r="P12" s="10"/>
      <c r="Q12" s="10"/>
      <c r="R12" s="10"/>
      <c r="S12" s="10"/>
      <c r="T12" s="10"/>
      <c r="U12" s="11"/>
    </row>
    <row r="13" spans="1:21" s="5" customFormat="1" ht="29.25" x14ac:dyDescent="0.25">
      <c r="A13" s="1"/>
      <c r="B13" s="1"/>
      <c r="C13" s="6"/>
      <c r="D13" s="10"/>
      <c r="E13" s="10"/>
      <c r="F13" s="10"/>
      <c r="G13" s="10"/>
      <c r="H13" s="10"/>
      <c r="I13" s="10"/>
      <c r="J13" s="10"/>
      <c r="K13" s="10"/>
      <c r="L13" s="10"/>
      <c r="M13" s="10"/>
      <c r="N13" s="10"/>
      <c r="O13" s="10"/>
      <c r="P13" s="10"/>
      <c r="Q13" s="10"/>
      <c r="R13" s="10"/>
      <c r="S13" s="10"/>
      <c r="T13" s="10"/>
      <c r="U13" s="11"/>
    </row>
    <row r="14" spans="1:21" s="5" customFormat="1" ht="29.25" x14ac:dyDescent="0.25">
      <c r="A14" s="1"/>
      <c r="B14" s="1"/>
      <c r="C14" s="6" t="s">
        <v>11</v>
      </c>
      <c r="D14" s="10"/>
      <c r="E14" s="10"/>
      <c r="F14" s="10"/>
      <c r="G14" s="10"/>
      <c r="H14" s="10"/>
      <c r="I14" s="10"/>
      <c r="J14" s="10"/>
      <c r="K14" s="10"/>
      <c r="L14" s="10"/>
      <c r="M14" s="10"/>
      <c r="N14" s="10"/>
      <c r="O14" s="10"/>
      <c r="P14" s="10"/>
      <c r="Q14" s="10"/>
      <c r="R14" s="10"/>
      <c r="S14" s="10"/>
      <c r="T14" s="10"/>
      <c r="U14" s="11"/>
    </row>
    <row r="15" spans="1:21" s="5" customFormat="1" ht="29.25" x14ac:dyDescent="0.25">
      <c r="A15" s="1"/>
      <c r="B15" s="1"/>
      <c r="C15" s="6" t="s">
        <v>12</v>
      </c>
      <c r="D15" s="10"/>
      <c r="E15" s="10"/>
      <c r="F15" s="10"/>
      <c r="G15" s="10"/>
      <c r="H15" s="10"/>
      <c r="I15" s="10"/>
      <c r="J15" s="10"/>
      <c r="K15" s="10"/>
      <c r="L15" s="10"/>
      <c r="M15" s="10"/>
      <c r="N15" s="10"/>
      <c r="O15" s="10"/>
      <c r="P15" s="10"/>
      <c r="Q15" s="10"/>
      <c r="R15" s="10"/>
      <c r="S15" s="10"/>
      <c r="T15" s="10"/>
      <c r="U15" s="11"/>
    </row>
    <row r="16" spans="1:21" s="5" customFormat="1" ht="18.75" x14ac:dyDescent="0.25">
      <c r="A16" s="1"/>
      <c r="B16" s="1"/>
      <c r="C16" s="10"/>
      <c r="D16" s="10"/>
      <c r="E16" s="10"/>
      <c r="F16" s="10"/>
      <c r="G16" s="10"/>
      <c r="H16" s="10"/>
      <c r="I16" s="10"/>
      <c r="J16" s="10"/>
      <c r="K16" s="10"/>
      <c r="L16" s="10"/>
      <c r="M16" s="10"/>
      <c r="N16" s="10"/>
      <c r="O16" s="10"/>
      <c r="P16" s="10"/>
      <c r="Q16" s="10"/>
      <c r="R16" s="10"/>
      <c r="S16" s="10"/>
      <c r="T16" s="10"/>
      <c r="U16" s="11"/>
    </row>
    <row r="17" spans="1:21" s="5" customFormat="1" ht="29.25" x14ac:dyDescent="0.25">
      <c r="A17" s="1"/>
      <c r="B17" s="1"/>
      <c r="C17" s="6" t="s">
        <v>3034</v>
      </c>
      <c r="D17" s="10"/>
      <c r="E17" s="10"/>
      <c r="F17" s="10"/>
      <c r="G17" s="10"/>
      <c r="H17" s="10"/>
      <c r="I17" s="10"/>
      <c r="J17" s="10"/>
      <c r="K17" s="10"/>
      <c r="L17" s="10"/>
      <c r="M17" s="10"/>
      <c r="N17" s="10"/>
      <c r="O17" s="10"/>
      <c r="P17" s="10"/>
      <c r="Q17" s="10"/>
      <c r="R17" s="10"/>
      <c r="S17" s="10"/>
      <c r="T17" s="10"/>
      <c r="U17" s="11"/>
    </row>
    <row r="18" spans="1:21" s="5" customFormat="1" ht="18.75" x14ac:dyDescent="0.25">
      <c r="A18" s="1"/>
      <c r="B18" s="1"/>
      <c r="C18" s="295" t="s">
        <v>387</v>
      </c>
      <c r="D18" s="294" t="str">
        <f ca="1">CELL("nomfichier")</f>
        <v>D:\Données\Copie_ancien_DD\0-UPRT.fait\1-UPRT.FR-SITE-WEB\ff-fiches-fabrications\ff-fiches-fabrication-maj-08-2020\[tranmission.des.savoirs.xlsx]Transmission des savoirs.13.03</v>
      </c>
      <c r="E18" s="10"/>
      <c r="F18" s="10"/>
      <c r="G18" s="10"/>
      <c r="H18" s="10"/>
      <c r="I18" s="10"/>
      <c r="J18" s="10"/>
      <c r="K18" s="10"/>
      <c r="L18" s="10"/>
      <c r="M18" s="10"/>
      <c r="N18" s="10"/>
      <c r="O18" s="10"/>
      <c r="P18" s="10"/>
      <c r="Q18" s="10"/>
      <c r="R18" s="10"/>
      <c r="S18" s="10"/>
      <c r="T18" s="10"/>
      <c r="U18" s="11"/>
    </row>
    <row r="19" spans="1:21" s="5" customFormat="1" ht="18.75" x14ac:dyDescent="0.25">
      <c r="A19" s="1"/>
      <c r="B19" s="1"/>
      <c r="C19" s="294"/>
      <c r="D19" s="294"/>
      <c r="E19" s="10"/>
      <c r="F19" s="10"/>
      <c r="G19" s="10"/>
      <c r="H19" s="10"/>
      <c r="I19" s="10"/>
      <c r="J19" s="10"/>
      <c r="K19" s="10"/>
      <c r="L19" s="10"/>
      <c r="M19" s="10"/>
      <c r="N19" s="10"/>
      <c r="O19" s="10"/>
      <c r="P19" s="10"/>
      <c r="Q19" s="10"/>
      <c r="R19" s="10"/>
      <c r="S19" s="10"/>
      <c r="T19" s="10"/>
      <c r="U19" s="11"/>
    </row>
    <row r="20" spans="1:21" s="5" customFormat="1" ht="18.75" x14ac:dyDescent="0.25">
      <c r="A20" s="1"/>
      <c r="B20" s="1"/>
      <c r="C20" s="811"/>
      <c r="D20" s="294"/>
      <c r="E20" s="10"/>
      <c r="F20" s="10"/>
      <c r="G20" s="10"/>
      <c r="H20" s="10"/>
      <c r="I20" s="812" t="s">
        <v>512</v>
      </c>
      <c r="J20" s="13" t="s">
        <v>513</v>
      </c>
      <c r="K20" s="10"/>
      <c r="L20" s="10"/>
      <c r="M20" s="10"/>
      <c r="N20" s="10"/>
      <c r="O20" s="10"/>
      <c r="P20" s="10"/>
      <c r="Q20" s="10"/>
      <c r="R20" s="10"/>
      <c r="S20" s="10"/>
      <c r="T20" s="10"/>
      <c r="U20" s="11"/>
    </row>
    <row r="21" spans="1:21" s="5" customFormat="1" ht="18.75" x14ac:dyDescent="0.25">
      <c r="A21" s="1"/>
      <c r="B21" s="1"/>
      <c r="C21" s="294"/>
      <c r="D21" s="294"/>
      <c r="E21" s="10"/>
      <c r="F21" s="10"/>
      <c r="G21" s="10"/>
      <c r="H21" s="10"/>
      <c r="I21" s="10"/>
      <c r="J21" s="10"/>
      <c r="K21" s="10"/>
      <c r="L21" s="10"/>
      <c r="M21" s="10"/>
      <c r="N21" s="10"/>
      <c r="O21" s="10"/>
      <c r="P21" s="10"/>
      <c r="Q21" s="10"/>
      <c r="R21" s="10"/>
      <c r="S21" s="10"/>
      <c r="T21" s="10"/>
      <c r="U21" s="11"/>
    </row>
    <row r="22" spans="1:21" s="5" customFormat="1" ht="18.75" x14ac:dyDescent="0.25">
      <c r="A22" s="1"/>
      <c r="B22" s="1"/>
      <c r="C22" s="21"/>
      <c r="D22" s="21"/>
      <c r="E22" s="12" t="s">
        <v>13</v>
      </c>
      <c r="F22" s="13" t="s">
        <v>14</v>
      </c>
      <c r="G22" s="10"/>
      <c r="H22" s="10"/>
      <c r="I22" s="10"/>
      <c r="J22" s="10"/>
      <c r="K22" s="10"/>
      <c r="L22" s="10"/>
      <c r="M22" s="10"/>
      <c r="N22" s="10"/>
      <c r="O22" s="10"/>
      <c r="P22" s="10"/>
      <c r="Q22" s="10"/>
      <c r="R22" s="10"/>
      <c r="S22" s="10"/>
      <c r="T22" s="10"/>
      <c r="U22" s="11"/>
    </row>
    <row r="23" spans="1:21" s="5" customFormat="1" ht="18.75" x14ac:dyDescent="0.25">
      <c r="A23" s="1"/>
      <c r="B23" s="1"/>
      <c r="C23" s="9"/>
      <c r="D23" s="10"/>
      <c r="E23" s="14"/>
      <c r="F23" s="10"/>
      <c r="G23" s="10"/>
      <c r="H23" s="10"/>
      <c r="I23" s="10"/>
      <c r="J23" s="10"/>
      <c r="K23" s="10"/>
      <c r="L23" s="10"/>
      <c r="M23" s="10"/>
      <c r="N23" s="10"/>
      <c r="O23" s="10"/>
      <c r="P23" s="10"/>
      <c r="Q23" s="10"/>
      <c r="R23" s="10"/>
      <c r="S23" s="10"/>
      <c r="T23" s="10"/>
      <c r="U23" s="11"/>
    </row>
    <row r="24" spans="1:21" s="5" customFormat="1" ht="18.75" x14ac:dyDescent="0.25">
      <c r="A24" s="1"/>
      <c r="B24" s="1"/>
      <c r="C24" s="9"/>
      <c r="D24" s="21"/>
      <c r="E24" s="1263" t="s">
        <v>384</v>
      </c>
      <c r="F24" s="13" t="s">
        <v>306</v>
      </c>
      <c r="G24" s="10"/>
      <c r="H24" s="10"/>
      <c r="I24" s="10"/>
      <c r="J24" s="10"/>
      <c r="K24" s="10"/>
      <c r="L24" s="10"/>
      <c r="M24" s="10"/>
      <c r="N24" s="10"/>
      <c r="O24" s="10"/>
      <c r="P24" s="10"/>
      <c r="Q24" s="10"/>
      <c r="R24" s="10"/>
      <c r="S24" s="10"/>
      <c r="T24" s="10"/>
      <c r="U24" s="11"/>
    </row>
    <row r="25" spans="1:21" s="5" customFormat="1" ht="18.75" x14ac:dyDescent="0.25">
      <c r="A25" s="1"/>
      <c r="B25" s="1"/>
      <c r="C25" s="9"/>
      <c r="D25" s="10"/>
      <c r="E25" s="14"/>
      <c r="F25" s="10"/>
      <c r="G25" s="10"/>
      <c r="H25" s="10"/>
      <c r="I25" s="10"/>
      <c r="J25" s="10"/>
      <c r="K25" s="10"/>
      <c r="L25" s="10"/>
      <c r="M25" s="10"/>
      <c r="N25" s="10"/>
      <c r="O25" s="10"/>
      <c r="P25" s="10"/>
      <c r="Q25" s="10"/>
      <c r="R25" s="10"/>
      <c r="S25" s="10"/>
      <c r="T25" s="10"/>
      <c r="U25" s="11"/>
    </row>
    <row r="26" spans="1:21" s="5" customFormat="1" ht="29.25" x14ac:dyDescent="0.25">
      <c r="A26" s="1">
        <v>1</v>
      </c>
      <c r="B26" s="1"/>
      <c r="C26" s="6" t="s">
        <v>1125</v>
      </c>
      <c r="D26" s="10"/>
      <c r="E26" s="10"/>
      <c r="F26" s="10"/>
      <c r="G26" s="10"/>
      <c r="H26" s="10"/>
      <c r="I26" s="10"/>
      <c r="J26" s="10"/>
      <c r="K26" s="10"/>
      <c r="L26" s="10"/>
      <c r="M26" s="10"/>
      <c r="N26" s="10"/>
      <c r="O26" s="10"/>
      <c r="P26" s="10"/>
      <c r="Q26" s="10"/>
      <c r="R26" s="10"/>
      <c r="S26" s="10"/>
      <c r="T26" s="10"/>
      <c r="U26" s="11"/>
    </row>
    <row r="27" spans="1:21" s="5" customFormat="1" ht="29.25" x14ac:dyDescent="0.25">
      <c r="A27" s="1"/>
      <c r="B27" s="1"/>
      <c r="C27" s="6"/>
      <c r="D27" s="6" t="s">
        <v>1127</v>
      </c>
      <c r="E27" s="10"/>
      <c r="F27" s="10"/>
      <c r="G27" s="10"/>
      <c r="H27" s="10"/>
      <c r="I27" s="10"/>
      <c r="J27" s="10"/>
      <c r="K27" s="10"/>
      <c r="L27" s="10"/>
      <c r="M27" s="10"/>
      <c r="N27" s="10"/>
      <c r="O27" s="10"/>
      <c r="P27" s="10"/>
      <c r="Q27" s="10"/>
      <c r="R27" s="10"/>
      <c r="S27" s="10"/>
      <c r="T27" s="10"/>
      <c r="U27" s="1264"/>
    </row>
    <row r="28" spans="1:21" ht="26.25" x14ac:dyDescent="0.4">
      <c r="A28" s="1">
        <v>1</v>
      </c>
      <c r="B28" s="1">
        <v>1</v>
      </c>
      <c r="C28" s="550" t="s">
        <v>443</v>
      </c>
      <c r="D28" s="1"/>
      <c r="E28" s="1"/>
      <c r="F28" s="1"/>
      <c r="G28" s="1"/>
      <c r="H28" s="1"/>
      <c r="I28" s="1"/>
      <c r="J28" s="1"/>
      <c r="K28" s="1"/>
      <c r="L28" s="1"/>
      <c r="M28" s="1"/>
      <c r="N28" s="1"/>
      <c r="O28" s="1"/>
      <c r="P28" s="1"/>
      <c r="Q28" s="1"/>
      <c r="R28" s="1">
        <v>1</v>
      </c>
      <c r="S28" s="1">
        <v>1</v>
      </c>
      <c r="T28" s="1">
        <v>1</v>
      </c>
      <c r="U28" s="16">
        <v>1</v>
      </c>
    </row>
    <row r="29" spans="1:21" ht="26.25" x14ac:dyDescent="0.4">
      <c r="A29" s="1"/>
      <c r="B29" s="1"/>
      <c r="C29" s="550" t="s">
        <v>444</v>
      </c>
      <c r="D29" s="1"/>
      <c r="E29" s="1"/>
      <c r="F29" s="1"/>
      <c r="G29" s="1"/>
      <c r="H29" s="1"/>
      <c r="I29" s="1"/>
      <c r="J29" s="1"/>
      <c r="K29" s="1"/>
      <c r="L29" s="1"/>
      <c r="M29" s="1"/>
      <c r="N29" s="1"/>
      <c r="O29" s="1"/>
      <c r="P29" s="1"/>
      <c r="Q29" s="1"/>
      <c r="R29" s="1"/>
      <c r="S29" s="1"/>
      <c r="T29" s="1"/>
      <c r="U29" s="16"/>
    </row>
    <row r="30" spans="1:21" ht="26.25" x14ac:dyDescent="0.4">
      <c r="A30" s="1"/>
      <c r="B30" s="1"/>
      <c r="C30" s="550" t="s">
        <v>445</v>
      </c>
      <c r="D30" s="1"/>
      <c r="E30" s="1"/>
      <c r="F30" s="1"/>
      <c r="G30" s="1"/>
      <c r="H30" s="1"/>
      <c r="I30" s="1"/>
      <c r="J30" s="1"/>
      <c r="K30" s="1"/>
      <c r="L30" s="1"/>
      <c r="M30" s="1"/>
      <c r="N30" s="1"/>
      <c r="O30" s="1"/>
      <c r="P30" s="1"/>
      <c r="Q30" s="1"/>
      <c r="R30" s="1"/>
      <c r="S30" s="1"/>
      <c r="T30" s="1"/>
      <c r="U30" s="16"/>
    </row>
    <row r="31" spans="1:21" x14ac:dyDescent="0.25">
      <c r="A31" s="1"/>
      <c r="B31" s="1"/>
      <c r="C31" s="1"/>
      <c r="D31" s="1"/>
      <c r="E31" s="1"/>
      <c r="F31" s="1"/>
      <c r="G31" s="1"/>
      <c r="H31" s="1"/>
      <c r="I31" s="1"/>
      <c r="J31" s="1"/>
      <c r="K31" s="1"/>
      <c r="L31" s="1"/>
      <c r="M31" s="1"/>
      <c r="N31" s="1"/>
      <c r="O31" s="1"/>
      <c r="P31" s="1"/>
      <c r="Q31" s="1"/>
      <c r="R31" s="1"/>
      <c r="S31" s="1"/>
      <c r="T31" s="1"/>
      <c r="U31" s="16"/>
    </row>
    <row r="32" spans="1:21" x14ac:dyDescent="0.25">
      <c r="B32" s="116" t="s">
        <v>20</v>
      </c>
      <c r="C32" s="61" t="s">
        <v>117</v>
      </c>
      <c r="F32" s="61"/>
      <c r="G32" s="61"/>
      <c r="H32" s="61"/>
      <c r="I32" s="1"/>
      <c r="J32" s="1"/>
      <c r="K32" s="1"/>
      <c r="L32" s="1">
        <v>1</v>
      </c>
      <c r="M32" s="1">
        <v>1</v>
      </c>
      <c r="N32" s="1">
        <v>1</v>
      </c>
      <c r="O32" s="1">
        <v>1</v>
      </c>
      <c r="P32" s="1">
        <v>1</v>
      </c>
      <c r="Q32" s="1">
        <v>1</v>
      </c>
      <c r="R32" s="1">
        <v>1</v>
      </c>
      <c r="S32" s="1">
        <v>1</v>
      </c>
      <c r="T32" s="1">
        <v>1</v>
      </c>
      <c r="U32" s="16">
        <v>1</v>
      </c>
    </row>
    <row r="33" spans="2:21" ht="16.5" thickBot="1" x14ac:dyDescent="0.3">
      <c r="B33" s="1">
        <v>1</v>
      </c>
      <c r="C33" s="1">
        <v>1</v>
      </c>
      <c r="D33" s="1">
        <v>1</v>
      </c>
      <c r="E33" s="1">
        <v>1</v>
      </c>
      <c r="F33" s="1">
        <v>1</v>
      </c>
      <c r="G33" s="1">
        <v>1</v>
      </c>
      <c r="H33" s="1">
        <v>1</v>
      </c>
      <c r="I33" s="1">
        <v>1</v>
      </c>
      <c r="J33" s="1">
        <v>1</v>
      </c>
      <c r="K33" s="1">
        <v>1</v>
      </c>
      <c r="L33" s="1">
        <v>1</v>
      </c>
      <c r="M33" s="1">
        <v>1</v>
      </c>
      <c r="N33" s="1">
        <v>1</v>
      </c>
      <c r="O33" s="1">
        <v>1</v>
      </c>
      <c r="P33" s="1">
        <v>1</v>
      </c>
      <c r="Q33" s="1">
        <v>1</v>
      </c>
      <c r="R33" s="1">
        <v>1</v>
      </c>
      <c r="S33" s="1">
        <v>1</v>
      </c>
      <c r="T33" s="1">
        <v>1</v>
      </c>
      <c r="U33" s="16">
        <v>1</v>
      </c>
    </row>
    <row r="34" spans="2:21" ht="18.75" x14ac:dyDescent="0.25">
      <c r="B34" s="3331" t="s">
        <v>20</v>
      </c>
      <c r="C34" s="3334" t="s">
        <v>1126</v>
      </c>
      <c r="D34" s="3334"/>
      <c r="E34" s="3334"/>
      <c r="F34" s="3334"/>
      <c r="G34" s="3334"/>
      <c r="H34" s="3335"/>
      <c r="I34" s="1">
        <v>1</v>
      </c>
      <c r="J34" s="1">
        <v>1</v>
      </c>
      <c r="K34" s="1">
        <v>1</v>
      </c>
      <c r="L34" s="1">
        <v>1</v>
      </c>
      <c r="M34" s="1">
        <v>1</v>
      </c>
      <c r="N34" s="1">
        <v>1</v>
      </c>
      <c r="O34" s="1">
        <v>1</v>
      </c>
      <c r="P34" s="1">
        <v>1</v>
      </c>
      <c r="Q34" s="1">
        <v>1</v>
      </c>
      <c r="R34" s="1">
        <v>1</v>
      </c>
      <c r="S34" s="1">
        <v>1</v>
      </c>
      <c r="T34" s="1">
        <v>1</v>
      </c>
      <c r="U34" s="16">
        <v>1</v>
      </c>
    </row>
    <row r="35" spans="2:21" x14ac:dyDescent="0.25">
      <c r="B35" s="3332"/>
      <c r="D35" s="309"/>
      <c r="E35" s="309"/>
      <c r="F35" s="309"/>
      <c r="G35" s="309"/>
      <c r="H35" s="310"/>
      <c r="I35" s="1">
        <v>1</v>
      </c>
      <c r="J35" s="1">
        <v>1</v>
      </c>
      <c r="K35" s="1">
        <v>1</v>
      </c>
      <c r="L35" s="1">
        <v>1</v>
      </c>
      <c r="M35" s="1">
        <v>1</v>
      </c>
      <c r="N35" s="73" t="s">
        <v>61</v>
      </c>
      <c r="O35" s="1"/>
      <c r="P35" s="1"/>
      <c r="Q35" s="1"/>
      <c r="R35" s="1"/>
      <c r="S35" s="1"/>
      <c r="T35" s="1">
        <v>1</v>
      </c>
      <c r="U35" s="16">
        <v>1</v>
      </c>
    </row>
    <row r="36" spans="2:21" x14ac:dyDescent="0.25">
      <c r="B36" s="3336" t="str">
        <f>C34</f>
        <v>Quelques liens hypertexte internes exemple de formules</v>
      </c>
      <c r="C36" s="270" t="str">
        <f>ADDRESS(ROW(),COLUMN(),4)</f>
        <v>C36</v>
      </c>
      <c r="D36" s="311" t="str">
        <f>_xlfn.UNICHAR(128269)</f>
        <v>🔍</v>
      </c>
      <c r="E36" s="309" t="str">
        <f ca="1">_xlfn.FORMULATEXT(D36)</f>
        <v>=UNICAR(128269)</v>
      </c>
      <c r="F36" s="309"/>
      <c r="G36" s="309"/>
      <c r="H36" s="310"/>
      <c r="I36" s="1">
        <v>1</v>
      </c>
      <c r="J36" s="1">
        <v>1</v>
      </c>
      <c r="K36" s="1">
        <v>1</v>
      </c>
      <c r="L36" s="1">
        <v>1</v>
      </c>
      <c r="M36" s="1">
        <v>1</v>
      </c>
      <c r="N36" s="73" t="s">
        <v>62</v>
      </c>
      <c r="O36" s="1"/>
      <c r="P36" s="1"/>
      <c r="Q36" s="1"/>
      <c r="R36" s="1"/>
      <c r="S36" s="1"/>
      <c r="T36" s="1">
        <v>1</v>
      </c>
      <c r="U36" s="16">
        <v>1</v>
      </c>
    </row>
    <row r="37" spans="2:21" x14ac:dyDescent="0.25">
      <c r="B37" s="3336"/>
      <c r="C37" s="309" t="s">
        <v>347</v>
      </c>
      <c r="D37" s="311"/>
      <c r="E37" s="309"/>
      <c r="F37" s="309"/>
      <c r="G37" s="309"/>
      <c r="H37" s="310"/>
      <c r="I37" s="1">
        <v>1</v>
      </c>
      <c r="J37" s="1">
        <v>1</v>
      </c>
      <c r="K37" s="1">
        <v>1</v>
      </c>
      <c r="L37" s="1">
        <v>1</v>
      </c>
      <c r="M37" s="1">
        <v>1</v>
      </c>
      <c r="N37" s="73" t="s">
        <v>63</v>
      </c>
      <c r="O37" s="1"/>
      <c r="P37" s="1"/>
      <c r="Q37" s="1"/>
      <c r="R37" s="1"/>
      <c r="S37" s="1"/>
      <c r="T37" s="1">
        <v>1</v>
      </c>
      <c r="U37" s="16">
        <v>1</v>
      </c>
    </row>
    <row r="38" spans="2:21" x14ac:dyDescent="0.25">
      <c r="B38" s="3336"/>
      <c r="C38" s="309" t="s">
        <v>348</v>
      </c>
      <c r="D38" s="311"/>
      <c r="E38" s="309"/>
      <c r="F38" s="309"/>
      <c r="G38" s="309"/>
      <c r="H38" s="310"/>
      <c r="I38" s="1">
        <v>1</v>
      </c>
      <c r="J38" s="1">
        <v>1</v>
      </c>
      <c r="K38" s="1">
        <v>1</v>
      </c>
      <c r="L38" s="1">
        <v>1</v>
      </c>
      <c r="M38" s="1">
        <v>1</v>
      </c>
      <c r="N38" s="74" t="s">
        <v>64</v>
      </c>
      <c r="O38" s="1"/>
      <c r="P38" s="1"/>
      <c r="Q38" s="1"/>
      <c r="R38" s="1"/>
      <c r="S38" s="1"/>
      <c r="T38" s="1">
        <v>1</v>
      </c>
      <c r="U38" s="16">
        <v>1</v>
      </c>
    </row>
    <row r="39" spans="2:21" x14ac:dyDescent="0.25">
      <c r="B39" s="3336"/>
      <c r="C39" s="312" t="s">
        <v>349</v>
      </c>
      <c r="D39" s="311"/>
      <c r="E39" s="309"/>
      <c r="F39" s="309"/>
      <c r="G39" s="309"/>
      <c r="H39" s="310"/>
      <c r="I39" s="1">
        <v>1</v>
      </c>
      <c r="J39" s="1">
        <v>1</v>
      </c>
      <c r="K39" s="1">
        <v>1</v>
      </c>
      <c r="L39" s="1">
        <v>1</v>
      </c>
      <c r="M39" s="1">
        <v>1</v>
      </c>
      <c r="N39" s="73" t="s">
        <v>65</v>
      </c>
      <c r="O39" s="1"/>
      <c r="P39" s="1"/>
      <c r="Q39" s="1"/>
      <c r="R39" s="1"/>
      <c r="S39" s="1"/>
      <c r="T39" s="1">
        <v>1</v>
      </c>
      <c r="U39" s="16">
        <v>1</v>
      </c>
    </row>
    <row r="40" spans="2:21" x14ac:dyDescent="0.25">
      <c r="B40" s="3336"/>
      <c r="C40" s="312"/>
      <c r="D40" s="311"/>
      <c r="E40" s="309"/>
      <c r="F40" s="309"/>
      <c r="G40" s="309"/>
      <c r="H40" s="310"/>
      <c r="I40" s="1">
        <v>1</v>
      </c>
      <c r="J40" s="1">
        <v>1</v>
      </c>
      <c r="K40" s="1">
        <v>1</v>
      </c>
      <c r="L40" s="1">
        <v>1</v>
      </c>
      <c r="M40" s="1">
        <v>1</v>
      </c>
      <c r="N40" s="73" t="s">
        <v>66</v>
      </c>
      <c r="O40" s="1"/>
      <c r="P40" s="1"/>
      <c r="Q40" s="1"/>
      <c r="R40" s="1"/>
      <c r="S40" s="1"/>
      <c r="T40" s="1">
        <v>1</v>
      </c>
      <c r="U40" s="16">
        <v>1</v>
      </c>
    </row>
    <row r="41" spans="2:21" x14ac:dyDescent="0.25">
      <c r="B41" s="3336"/>
      <c r="C41" s="3338" t="s">
        <v>350</v>
      </c>
      <c r="D41" s="3338"/>
      <c r="E41" s="3338"/>
      <c r="F41" s="3338"/>
      <c r="G41" s="3338"/>
      <c r="H41" s="3339"/>
      <c r="I41" s="1">
        <v>1</v>
      </c>
      <c r="J41" s="1">
        <v>1</v>
      </c>
      <c r="K41" s="1">
        <v>1</v>
      </c>
      <c r="L41" s="1">
        <v>1</v>
      </c>
      <c r="M41" s="1">
        <v>1</v>
      </c>
      <c r="N41" s="1">
        <v>1</v>
      </c>
      <c r="O41" s="1">
        <v>1</v>
      </c>
      <c r="P41" s="1">
        <v>1</v>
      </c>
      <c r="Q41" s="1">
        <v>1</v>
      </c>
      <c r="R41" s="1">
        <v>1</v>
      </c>
      <c r="S41" s="1">
        <v>1</v>
      </c>
      <c r="T41" s="1">
        <v>1</v>
      </c>
      <c r="U41" s="16">
        <v>1</v>
      </c>
    </row>
    <row r="42" spans="2:21" x14ac:dyDescent="0.25">
      <c r="B42" s="3336"/>
      <c r="C42" s="3338"/>
      <c r="D42" s="3338"/>
      <c r="E42" s="3338"/>
      <c r="F42" s="3338"/>
      <c r="G42" s="3338"/>
      <c r="H42" s="3339"/>
      <c r="I42" s="1">
        <v>1</v>
      </c>
      <c r="J42" s="1">
        <v>1</v>
      </c>
      <c r="K42" s="1">
        <v>1</v>
      </c>
      <c r="L42" s="1">
        <v>1</v>
      </c>
      <c r="M42" s="1">
        <v>1</v>
      </c>
      <c r="N42" s="313" t="s">
        <v>351</v>
      </c>
      <c r="O42" s="314"/>
      <c r="P42" s="315" t="s">
        <v>352</v>
      </c>
      <c r="Q42" s="314"/>
      <c r="R42" s="1"/>
      <c r="S42" s="1"/>
      <c r="T42" s="1"/>
      <c r="U42" s="16">
        <v>1</v>
      </c>
    </row>
    <row r="43" spans="2:21" x14ac:dyDescent="0.25">
      <c r="B43" s="3336"/>
      <c r="C43" s="316" t="s">
        <v>385</v>
      </c>
      <c r="D43" s="309"/>
      <c r="E43" s="309" t="s">
        <v>353</v>
      </c>
      <c r="F43" s="309"/>
      <c r="G43" s="309"/>
      <c r="H43" s="310"/>
      <c r="I43" s="1">
        <v>1</v>
      </c>
      <c r="J43" s="1">
        <v>1</v>
      </c>
      <c r="K43" s="1">
        <v>1</v>
      </c>
      <c r="L43" s="1">
        <v>1</v>
      </c>
      <c r="M43" s="1">
        <v>1</v>
      </c>
      <c r="N43" s="317" t="s">
        <v>325</v>
      </c>
      <c r="O43" s="317" t="s">
        <v>326</v>
      </c>
      <c r="P43" s="317" t="s">
        <v>354</v>
      </c>
      <c r="Q43" s="314" t="s">
        <v>22</v>
      </c>
      <c r="R43" s="1"/>
      <c r="S43" s="1"/>
      <c r="T43" s="1"/>
      <c r="U43" s="16">
        <v>1</v>
      </c>
    </row>
    <row r="44" spans="2:21" x14ac:dyDescent="0.25">
      <c r="B44" s="3336"/>
      <c r="C44" s="293" t="str">
        <f>HYPERLINK("#"&amp;ADDRESS(ROW(C36),COLUMN(C36),4))</f>
        <v>#C36</v>
      </c>
      <c r="D44" s="318" t="str">
        <f ca="1">_xlfn.FORMULATEXT(C44)</f>
        <v>=LIEN_HYPERTEXTE("#"&amp;ADRESSE(LIGNE(C36);COLONNE(C36);4))</v>
      </c>
      <c r="E44" s="318"/>
      <c r="F44" s="318"/>
      <c r="G44" s="318"/>
      <c r="H44" s="319"/>
      <c r="I44" s="1">
        <v>1</v>
      </c>
      <c r="J44" s="1">
        <v>1</v>
      </c>
      <c r="K44" s="1">
        <v>1</v>
      </c>
      <c r="L44" s="1">
        <v>1</v>
      </c>
      <c r="M44" s="1">
        <v>1</v>
      </c>
      <c r="N44" s="314" t="s">
        <v>355</v>
      </c>
      <c r="O44" s="314" t="s">
        <v>356</v>
      </c>
      <c r="P44" s="320" t="str">
        <f>N44 &amp; " " &amp; O44</f>
        <v>Robert Spière</v>
      </c>
      <c r="Q44" s="321" t="str">
        <f ca="1">_xlfn.FORMULATEXT(P44)</f>
        <v>=N44 &amp; " " &amp; O44</v>
      </c>
      <c r="R44" s="1"/>
      <c r="S44" s="1"/>
      <c r="T44" s="1">
        <v>1</v>
      </c>
      <c r="U44" s="16">
        <v>1</v>
      </c>
    </row>
    <row r="45" spans="2:21" x14ac:dyDescent="0.25">
      <c r="B45" s="3336"/>
      <c r="C45" s="322"/>
      <c r="D45" s="318"/>
      <c r="E45" s="318"/>
      <c r="F45" s="318"/>
      <c r="G45" s="318"/>
      <c r="H45" s="319"/>
      <c r="I45" s="1">
        <v>1</v>
      </c>
      <c r="J45" s="1">
        <v>1</v>
      </c>
      <c r="K45" s="1">
        <v>1</v>
      </c>
      <c r="L45" s="1">
        <v>1</v>
      </c>
      <c r="M45" s="1">
        <v>1</v>
      </c>
      <c r="N45" s="314" t="s">
        <v>357</v>
      </c>
      <c r="O45" s="314" t="s">
        <v>358</v>
      </c>
      <c r="P45" s="320" t="str">
        <f>_xlfn.CONCAT(N45," ",O45)</f>
        <v>Guillaume Tell</v>
      </c>
      <c r="Q45" s="321" t="str">
        <f ca="1">_xlfn.FORMULATEXT(P45)</f>
        <v>=CONCAT(N45;" ";O45)</v>
      </c>
      <c r="R45" s="1"/>
      <c r="S45" s="1"/>
      <c r="T45" s="1">
        <v>1</v>
      </c>
      <c r="U45" s="16">
        <v>1</v>
      </c>
    </row>
    <row r="46" spans="2:21" x14ac:dyDescent="0.25">
      <c r="B46" s="3336"/>
      <c r="C46" s="322"/>
      <c r="D46" s="309"/>
      <c r="E46" s="309"/>
      <c r="F46" s="309"/>
      <c r="G46" s="309"/>
      <c r="H46" s="310"/>
      <c r="I46" s="1">
        <v>1</v>
      </c>
      <c r="J46" s="1">
        <v>1</v>
      </c>
      <c r="K46" s="1">
        <v>1</v>
      </c>
      <c r="L46" s="1">
        <v>1</v>
      </c>
      <c r="M46" s="1">
        <v>1</v>
      </c>
      <c r="N46" s="1">
        <v>1</v>
      </c>
      <c r="O46" s="1">
        <v>1</v>
      </c>
      <c r="P46" s="1">
        <v>1</v>
      </c>
      <c r="Q46" s="1">
        <v>1</v>
      </c>
      <c r="R46" s="1"/>
      <c r="S46" s="1"/>
      <c r="T46" s="1">
        <v>1</v>
      </c>
      <c r="U46" s="16">
        <v>1</v>
      </c>
    </row>
    <row r="47" spans="2:21" x14ac:dyDescent="0.25">
      <c r="B47" s="3336"/>
      <c r="C47" s="282" t="str">
        <f>HYPERLINK("#"&amp;ADDRESS(ROW(C36),COLUMN(C36),4)," 🔗 Lien")</f>
        <v xml:space="preserve"> 🔗 Lien</v>
      </c>
      <c r="D47" s="3340" t="str">
        <f ca="1">_xlfn.FORMULATEXT(C47)</f>
        <v>=LIEN_HYPERTEXTE("#"&amp;ADRESSE(LIGNE(C36);COLONNE(C36);4);" 🔗 Lien")</v>
      </c>
      <c r="E47" s="3340"/>
      <c r="F47" s="3340"/>
      <c r="G47" s="3340"/>
      <c r="H47" s="3341"/>
      <c r="I47" s="1">
        <v>1</v>
      </c>
      <c r="J47" s="1">
        <v>1</v>
      </c>
      <c r="K47" s="1">
        <v>1</v>
      </c>
      <c r="L47" s="1">
        <v>1</v>
      </c>
      <c r="M47" s="1">
        <v>1</v>
      </c>
      <c r="N47" s="317" t="s">
        <v>359</v>
      </c>
      <c r="O47" s="313" t="s">
        <v>360</v>
      </c>
      <c r="P47" s="323"/>
      <c r="Q47" s="314" t="s">
        <v>22</v>
      </c>
      <c r="R47" s="1"/>
      <c r="S47" s="1"/>
      <c r="T47" s="1"/>
      <c r="U47" s="16">
        <v>1</v>
      </c>
    </row>
    <row r="48" spans="2:21" x14ac:dyDescent="0.25">
      <c r="B48" s="3336"/>
      <c r="C48" s="322"/>
      <c r="D48" s="3340"/>
      <c r="E48" s="3340"/>
      <c r="F48" s="3340"/>
      <c r="G48" s="3340"/>
      <c r="H48" s="3341"/>
      <c r="I48" s="1">
        <v>1</v>
      </c>
      <c r="J48" s="1">
        <v>1</v>
      </c>
      <c r="K48" s="1">
        <v>1</v>
      </c>
      <c r="L48" s="1">
        <v>1</v>
      </c>
      <c r="M48" s="1">
        <v>1</v>
      </c>
      <c r="N48" s="314" t="s">
        <v>361</v>
      </c>
      <c r="O48" s="324" t="str">
        <f>LEFT(N48,SEARCH(" ",N48)-1)</f>
        <v>Guillaume</v>
      </c>
      <c r="P48" s="321" t="s">
        <v>386</v>
      </c>
      <c r="Q48" s="1"/>
      <c r="R48" s="1"/>
      <c r="S48" s="1">
        <v>1</v>
      </c>
      <c r="T48" s="1">
        <v>1</v>
      </c>
      <c r="U48" s="16">
        <v>1</v>
      </c>
    </row>
    <row r="49" spans="2:21" x14ac:dyDescent="0.25">
      <c r="B49" s="3336"/>
      <c r="C49" s="322"/>
      <c r="D49" s="325"/>
      <c r="E49" s="325"/>
      <c r="F49" s="325"/>
      <c r="G49" s="325"/>
      <c r="H49" s="326"/>
      <c r="I49" s="1">
        <v>1</v>
      </c>
      <c r="J49" s="1">
        <v>1</v>
      </c>
      <c r="K49" s="1">
        <v>1</v>
      </c>
      <c r="L49" s="1">
        <v>1</v>
      </c>
      <c r="M49" s="1">
        <v>1</v>
      </c>
      <c r="N49" s="314" t="s">
        <v>361</v>
      </c>
      <c r="O49" s="324" t="str">
        <f>RIGHT(N49,LEN(N49)-SEARCH(" ",N49))</f>
        <v>Tell</v>
      </c>
      <c r="P49" s="321" t="str">
        <f ca="1">_xlfn.FORMULATEXT(O49)</f>
        <v>=DROITE(N49;NBCAR(N49)-CHERCHE(" ";N49))</v>
      </c>
      <c r="Q49" s="1"/>
      <c r="R49" s="1"/>
      <c r="S49" s="1">
        <v>1</v>
      </c>
      <c r="T49" s="1">
        <v>1</v>
      </c>
      <c r="U49" s="16">
        <v>1</v>
      </c>
    </row>
    <row r="50" spans="2:21" x14ac:dyDescent="0.25">
      <c r="B50" s="3336"/>
      <c r="C50" s="282" t="str">
        <f>HYPERLINK("#"&amp;ADDRESS(ROW(C36),COLUMN(C36),4)," 🔗 ICI")</f>
        <v xml:space="preserve"> 🔗 ICI</v>
      </c>
      <c r="D50" s="3342" t="str">
        <f ca="1">_xlfn.FORMULATEXT(C50)</f>
        <v>=LIEN_HYPERTEXTE("#"&amp;ADRESSE(LIGNE(C36);COLONNE(C36);4);" 🔗 ICI")</v>
      </c>
      <c r="E50" s="3342"/>
      <c r="F50" s="3342"/>
      <c r="G50" s="3342"/>
      <c r="H50" s="3343"/>
      <c r="I50" s="1">
        <v>1</v>
      </c>
      <c r="J50" s="1">
        <v>1</v>
      </c>
      <c r="K50" s="1">
        <v>1</v>
      </c>
      <c r="L50" s="1">
        <v>1</v>
      </c>
      <c r="M50" s="1">
        <v>1</v>
      </c>
      <c r="N50" s="327" t="s">
        <v>362</v>
      </c>
      <c r="O50" s="328" t="str">
        <f>LEFT(N50,SEARCH(",",N50)-1)</f>
        <v>Guillaume</v>
      </c>
      <c r="P50" s="321" t="str">
        <f ca="1">_xlfn.FORMULATEXT(O50)</f>
        <v>=GAUCHE(N50;CHERCHE(",";N50)-1)</v>
      </c>
      <c r="Q50" s="321"/>
      <c r="R50" s="314"/>
      <c r="S50" s="314"/>
      <c r="T50" s="314"/>
      <c r="U50" s="16"/>
    </row>
    <row r="51" spans="2:21" x14ac:dyDescent="0.25">
      <c r="B51" s="3336"/>
      <c r="C51" s="322"/>
      <c r="D51" s="3342"/>
      <c r="E51" s="3342"/>
      <c r="F51" s="3342"/>
      <c r="G51" s="3342"/>
      <c r="H51" s="3343"/>
      <c r="I51" s="1">
        <v>1</v>
      </c>
      <c r="J51" s="1">
        <v>1</v>
      </c>
      <c r="K51" s="1">
        <v>1</v>
      </c>
      <c r="L51" s="1">
        <v>1</v>
      </c>
      <c r="M51" s="1">
        <v>1</v>
      </c>
      <c r="N51" s="1">
        <v>1</v>
      </c>
      <c r="O51" s="328" t="str">
        <f>RIGHT(N50,LEN(N50)-SEARCH(",",N50))</f>
        <v>Tell</v>
      </c>
      <c r="P51" s="321" t="str">
        <f ca="1">_xlfn.FORMULATEXT(O51)</f>
        <v>=DROITE(N50;NBCAR(N50)-CHERCHE(",";N50))</v>
      </c>
      <c r="U51" s="16"/>
    </row>
    <row r="52" spans="2:21" x14ac:dyDescent="0.25">
      <c r="B52" s="3336"/>
      <c r="C52" s="322"/>
      <c r="D52" s="321"/>
      <c r="E52" s="321"/>
      <c r="F52" s="321"/>
      <c r="G52" s="321"/>
      <c r="H52" s="329"/>
      <c r="I52" s="1">
        <v>1</v>
      </c>
      <c r="J52" s="1">
        <v>1</v>
      </c>
      <c r="K52" s="1">
        <v>1</v>
      </c>
      <c r="L52" s="1">
        <v>1</v>
      </c>
      <c r="M52" s="1">
        <v>1</v>
      </c>
      <c r="N52" s="1">
        <v>1</v>
      </c>
      <c r="O52" s="314" t="s">
        <v>363</v>
      </c>
      <c r="P52" s="1"/>
      <c r="Q52" s="1"/>
      <c r="R52" s="1"/>
      <c r="S52" s="1"/>
      <c r="T52" s="1"/>
      <c r="U52" s="16">
        <v>1</v>
      </c>
    </row>
    <row r="53" spans="2:21" x14ac:dyDescent="0.25">
      <c r="B53" s="3336"/>
      <c r="C53" s="283" t="str">
        <f>HYPERLINK("#"&amp;ADDRESS(ROW(C36),COLUMN(C36),4)," 🔗 "&amp;ADDRESS(ROW(C36),COLUMN(C36),4))</f>
        <v xml:space="preserve"> 🔗 C36</v>
      </c>
      <c r="D53" s="3342" t="str">
        <f ca="1">_xlfn.FORMULATEXT(C53)</f>
        <v>=LIEN_HYPERTEXTE("#"&amp;ADRESSE(LIGNE(C36);COLONNE(C36);4);" 🔗 "&amp;ADRESSE(LIGNE(C36);COLONNE(C36);4))</v>
      </c>
      <c r="E53" s="3342"/>
      <c r="F53" s="3342"/>
      <c r="G53" s="3342"/>
      <c r="H53" s="3343"/>
      <c r="I53" s="1">
        <v>1</v>
      </c>
      <c r="J53" s="1">
        <v>1</v>
      </c>
      <c r="K53" s="1">
        <v>1</v>
      </c>
      <c r="L53" s="1">
        <v>1</v>
      </c>
      <c r="M53" s="1">
        <v>1</v>
      </c>
      <c r="O53" s="1"/>
      <c r="P53" s="330"/>
      <c r="Q53" s="331" t="s">
        <v>364</v>
      </c>
      <c r="R53" s="332" t="s">
        <v>365</v>
      </c>
      <c r="S53" s="330"/>
      <c r="T53" s="330"/>
      <c r="U53" s="16">
        <v>1</v>
      </c>
    </row>
    <row r="54" spans="2:21" x14ac:dyDescent="0.25">
      <c r="B54" s="3336"/>
      <c r="C54" s="322"/>
      <c r="D54" s="3342"/>
      <c r="E54" s="3342"/>
      <c r="F54" s="3342"/>
      <c r="G54" s="3342"/>
      <c r="H54" s="3343"/>
      <c r="I54" s="1">
        <v>1</v>
      </c>
      <c r="J54" s="1">
        <v>1</v>
      </c>
      <c r="K54" s="1">
        <v>1</v>
      </c>
      <c r="L54" s="1">
        <v>1</v>
      </c>
      <c r="M54" s="1">
        <v>1</v>
      </c>
      <c r="N54" s="1">
        <v>1</v>
      </c>
      <c r="O54" s="1">
        <v>1</v>
      </c>
      <c r="P54" s="1">
        <v>1</v>
      </c>
      <c r="Q54" s="1">
        <v>1</v>
      </c>
      <c r="R54" s="1">
        <v>1</v>
      </c>
      <c r="S54" s="1">
        <v>1</v>
      </c>
      <c r="T54" s="1">
        <v>1</v>
      </c>
      <c r="U54" s="16">
        <v>1</v>
      </c>
    </row>
    <row r="55" spans="2:21" ht="16.5" thickBot="1" x14ac:dyDescent="0.3">
      <c r="B55" s="3336"/>
      <c r="C55" s="322"/>
      <c r="D55" s="309"/>
      <c r="E55" s="309"/>
      <c r="F55" s="309"/>
      <c r="G55" s="309"/>
      <c r="H55" s="310"/>
      <c r="I55" s="1">
        <v>1</v>
      </c>
      <c r="J55" s="1">
        <v>1</v>
      </c>
      <c r="K55" s="1">
        <v>1</v>
      </c>
      <c r="L55" s="1">
        <v>1</v>
      </c>
      <c r="M55" s="1">
        <v>1</v>
      </c>
      <c r="N55" s="1">
        <v>1</v>
      </c>
      <c r="O55" s="1">
        <v>1</v>
      </c>
      <c r="P55" s="1">
        <v>1</v>
      </c>
      <c r="Q55" s="1">
        <v>1</v>
      </c>
      <c r="R55" s="1">
        <v>1</v>
      </c>
      <c r="S55" s="1">
        <v>1</v>
      </c>
      <c r="T55" s="1">
        <v>1</v>
      </c>
      <c r="U55" s="16">
        <v>1</v>
      </c>
    </row>
    <row r="56" spans="2:21" x14ac:dyDescent="0.25">
      <c r="B56" s="3336"/>
      <c r="C56" s="283" t="str">
        <f>HYPERLINK("#"&amp;ADDRESS(ROW(C36),COLUMN(C36),4),"◀"&amp;ADDRESS(ROW(C36),COLUMN(C36),4))</f>
        <v>◀C36</v>
      </c>
      <c r="D56" s="3344" t="str">
        <f ca="1">_xlfn.FORMULATEXT(C56)</f>
        <v>=LIEN_HYPERTEXTE("#"&amp;ADRESSE(LIGNE(C36);COLONNE(C36);4);"◀"&amp;ADRESSE(LIGNE(C36);COLONNE(C36);4))</v>
      </c>
      <c r="E56" s="3344"/>
      <c r="F56" s="3344"/>
      <c r="G56" s="3344"/>
      <c r="H56" s="3345"/>
      <c r="I56" s="1">
        <v>1</v>
      </c>
      <c r="J56" s="333" t="s">
        <v>38</v>
      </c>
      <c r="K56" s="493"/>
      <c r="L56" s="493"/>
      <c r="M56" s="493"/>
      <c r="N56" s="493"/>
      <c r="O56" s="493"/>
      <c r="P56" s="334"/>
      <c r="Q56" s="1">
        <v>1</v>
      </c>
      <c r="R56" s="1">
        <v>1</v>
      </c>
      <c r="S56" s="1">
        <v>1</v>
      </c>
      <c r="T56" s="1">
        <v>1</v>
      </c>
      <c r="U56" s="16">
        <v>1</v>
      </c>
    </row>
    <row r="57" spans="2:21" x14ac:dyDescent="0.25">
      <c r="B57" s="3336"/>
      <c r="C57" s="322"/>
      <c r="D57" s="3344"/>
      <c r="E57" s="3344"/>
      <c r="F57" s="3344"/>
      <c r="G57" s="3344"/>
      <c r="H57" s="3345"/>
      <c r="I57" s="1">
        <v>1</v>
      </c>
      <c r="J57" s="335" t="s">
        <v>40</v>
      </c>
      <c r="K57" s="494"/>
      <c r="L57" s="494"/>
      <c r="M57" s="494"/>
      <c r="N57" s="494"/>
      <c r="O57" s="494"/>
      <c r="P57" s="336"/>
      <c r="Q57" s="1">
        <v>1</v>
      </c>
      <c r="R57" s="1">
        <v>1</v>
      </c>
      <c r="S57" s="1">
        <v>1</v>
      </c>
      <c r="T57" s="1">
        <v>1</v>
      </c>
      <c r="U57" s="16">
        <v>1</v>
      </c>
    </row>
    <row r="58" spans="2:21" x14ac:dyDescent="0.25">
      <c r="B58" s="3336"/>
      <c r="C58" s="322"/>
      <c r="D58" s="325"/>
      <c r="E58" s="325"/>
      <c r="F58" s="325"/>
      <c r="G58" s="325"/>
      <c r="H58" s="326"/>
      <c r="I58" s="1">
        <v>1</v>
      </c>
      <c r="J58" s="335" t="s">
        <v>43</v>
      </c>
      <c r="K58" s="494"/>
      <c r="L58" s="494"/>
      <c r="M58" s="494"/>
      <c r="N58" s="494"/>
      <c r="O58" s="494"/>
      <c r="P58" s="336"/>
      <c r="Q58" s="1">
        <v>1</v>
      </c>
      <c r="R58" s="1">
        <v>1</v>
      </c>
      <c r="S58" s="1">
        <v>1</v>
      </c>
      <c r="T58" s="1">
        <v>1</v>
      </c>
      <c r="U58" s="16">
        <v>1</v>
      </c>
    </row>
    <row r="59" spans="2:21" x14ac:dyDescent="0.25">
      <c r="B59" s="3336"/>
      <c r="C59" s="283" t="str">
        <f>HYPERLINK("#"&amp;ADDRESS(ROW(C36),COLUMN(C36),4),_xlfn.UNICHAR(128269)&amp;ADDRESS(ROW(C36),COLUMN(C36),4))</f>
        <v>🔍C36</v>
      </c>
      <c r="D59" s="3346" t="str">
        <f ca="1">_xlfn.FORMULATEXT(C59)</f>
        <v>=LIEN_HYPERTEXTE("#"&amp;ADRESSE(LIGNE(C36);COLONNE(C36);4);UNICAR(128269)&amp;ADRESSE(LIGNE(C36);COLONNE(C36);4))</v>
      </c>
      <c r="E59" s="3346"/>
      <c r="F59" s="3346"/>
      <c r="G59" s="3346"/>
      <c r="H59" s="3347"/>
      <c r="I59" s="1">
        <v>1</v>
      </c>
      <c r="J59" s="335" t="s">
        <v>45</v>
      </c>
      <c r="K59" s="494"/>
      <c r="L59" s="494"/>
      <c r="M59" s="494"/>
      <c r="N59" s="494"/>
      <c r="O59" s="494"/>
      <c r="P59" s="336"/>
      <c r="Q59" s="1">
        <v>1</v>
      </c>
      <c r="R59" s="1">
        <v>1</v>
      </c>
      <c r="S59" s="1">
        <v>1</v>
      </c>
      <c r="T59" s="1">
        <v>1</v>
      </c>
      <c r="U59" s="16">
        <v>1</v>
      </c>
    </row>
    <row r="60" spans="2:21" x14ac:dyDescent="0.25">
      <c r="B60" s="3336"/>
      <c r="C60" s="322"/>
      <c r="D60" s="3346"/>
      <c r="E60" s="3346"/>
      <c r="F60" s="3346"/>
      <c r="G60" s="3346"/>
      <c r="H60" s="3347"/>
      <c r="I60" s="1">
        <v>1</v>
      </c>
      <c r="J60" s="495" t="s">
        <v>48</v>
      </c>
      <c r="K60" s="496"/>
      <c r="L60" s="496"/>
      <c r="M60" s="496"/>
      <c r="N60" s="496"/>
      <c r="O60" s="496"/>
      <c r="P60" s="497"/>
      <c r="Q60" s="1">
        <v>1</v>
      </c>
      <c r="R60" s="1">
        <v>1</v>
      </c>
      <c r="S60" s="1">
        <v>1</v>
      </c>
      <c r="T60" s="1">
        <v>1</v>
      </c>
      <c r="U60" s="16">
        <v>1</v>
      </c>
    </row>
    <row r="61" spans="2:21" x14ac:dyDescent="0.25">
      <c r="B61" s="3336"/>
      <c r="C61" s="322"/>
      <c r="D61" s="337"/>
      <c r="E61" s="337"/>
      <c r="F61" s="337"/>
      <c r="G61" s="337"/>
      <c r="H61" s="338"/>
      <c r="I61" s="1">
        <v>1</v>
      </c>
      <c r="J61" s="498">
        <v>14</v>
      </c>
      <c r="K61" s="499">
        <v>14</v>
      </c>
      <c r="L61" s="499">
        <v>14</v>
      </c>
      <c r="M61" s="499">
        <v>14</v>
      </c>
      <c r="N61" s="499">
        <v>14</v>
      </c>
      <c r="O61" s="499">
        <v>14</v>
      </c>
      <c r="P61" s="500">
        <v>14</v>
      </c>
      <c r="Q61" s="57" t="s">
        <v>50</v>
      </c>
      <c r="R61" s="1"/>
      <c r="S61" s="1"/>
      <c r="T61" s="1">
        <v>1</v>
      </c>
      <c r="U61" s="16">
        <v>1</v>
      </c>
    </row>
    <row r="62" spans="2:21" ht="16.5" thickBot="1" x14ac:dyDescent="0.3">
      <c r="B62" s="3336"/>
      <c r="C62" s="339"/>
      <c r="D62" s="340" t="s">
        <v>366</v>
      </c>
      <c r="E62" s="337" t="str">
        <f>C36</f>
        <v>C36</v>
      </c>
      <c r="F62" s="341" t="s">
        <v>367</v>
      </c>
      <c r="G62" s="337"/>
      <c r="H62" s="338"/>
      <c r="I62" s="1">
        <v>1</v>
      </c>
      <c r="J62" s="501">
        <f t="shared" ref="J62:O62" ca="1" si="0">CELL("largeur",J62)</f>
        <v>18</v>
      </c>
      <c r="K62" s="489">
        <f t="shared" ca="1" si="0"/>
        <v>16</v>
      </c>
      <c r="L62" s="489">
        <f t="shared" ca="1" si="0"/>
        <v>16</v>
      </c>
      <c r="M62" s="489">
        <f t="shared" ca="1" si="0"/>
        <v>18</v>
      </c>
      <c r="N62" s="489">
        <f t="shared" ca="1" si="0"/>
        <v>16</v>
      </c>
      <c r="O62" s="489">
        <f t="shared" ca="1" si="0"/>
        <v>16</v>
      </c>
      <c r="P62" s="490">
        <f ca="1">CELL("largeur",P62)</f>
        <v>16</v>
      </c>
      <c r="Q62" s="57" t="s">
        <v>52</v>
      </c>
      <c r="R62" s="1"/>
      <c r="S62" s="1"/>
      <c r="T62" s="1">
        <v>1</v>
      </c>
      <c r="U62" s="16">
        <v>1</v>
      </c>
    </row>
    <row r="63" spans="2:21" x14ac:dyDescent="0.25">
      <c r="B63" s="3336"/>
      <c r="C63" s="3348" t="s">
        <v>368</v>
      </c>
      <c r="D63" s="3348"/>
      <c r="E63" s="3348"/>
      <c r="F63" s="3348"/>
      <c r="G63" s="3348"/>
      <c r="H63" s="3349"/>
      <c r="I63" s="1">
        <v>1</v>
      </c>
      <c r="K63" s="1">
        <v>1</v>
      </c>
      <c r="L63" s="1">
        <v>1</v>
      </c>
      <c r="M63" s="1">
        <v>1</v>
      </c>
      <c r="N63" s="1">
        <v>1</v>
      </c>
      <c r="O63" s="1">
        <v>1</v>
      </c>
      <c r="P63" s="1">
        <v>1</v>
      </c>
      <c r="Q63" s="1">
        <v>1</v>
      </c>
      <c r="R63" s="1">
        <v>1</v>
      </c>
      <c r="S63" s="1">
        <v>1</v>
      </c>
      <c r="T63" s="1">
        <v>1</v>
      </c>
      <c r="U63" s="16">
        <v>1</v>
      </c>
    </row>
    <row r="64" spans="2:21" x14ac:dyDescent="0.25">
      <c r="B64" s="3336"/>
      <c r="C64" s="3348"/>
      <c r="D64" s="3348"/>
      <c r="E64" s="3348"/>
      <c r="F64" s="3348"/>
      <c r="G64" s="3348"/>
      <c r="H64" s="3349"/>
      <c r="I64" s="1">
        <v>1</v>
      </c>
      <c r="J64" s="342" t="s">
        <v>346</v>
      </c>
      <c r="K64" s="1"/>
      <c r="L64" s="1"/>
      <c r="M64" s="1">
        <v>1</v>
      </c>
      <c r="N64" s="1">
        <v>1</v>
      </c>
      <c r="O64" s="1">
        <v>1</v>
      </c>
      <c r="P64" s="1">
        <v>1</v>
      </c>
      <c r="Q64" s="1">
        <v>1</v>
      </c>
      <c r="R64" s="1">
        <v>1</v>
      </c>
      <c r="S64" s="1">
        <v>1</v>
      </c>
      <c r="T64" s="1">
        <v>1</v>
      </c>
      <c r="U64" s="16">
        <v>1</v>
      </c>
    </row>
    <row r="65" spans="2:21" x14ac:dyDescent="0.25">
      <c r="B65" s="3336"/>
      <c r="C65" s="322"/>
      <c r="D65" s="343"/>
      <c r="E65" s="343"/>
      <c r="F65" s="343"/>
      <c r="G65" s="343"/>
      <c r="H65" s="344"/>
      <c r="I65" s="1">
        <v>1</v>
      </c>
      <c r="J65" s="345" t="s">
        <v>310</v>
      </c>
      <c r="K65" s="1">
        <v>1</v>
      </c>
      <c r="L65" s="1">
        <v>1</v>
      </c>
      <c r="M65" s="1">
        <v>1</v>
      </c>
      <c r="O65" s="346"/>
      <c r="P65" s="347" t="s">
        <v>369</v>
      </c>
      <c r="Q65" s="332" t="s">
        <v>370</v>
      </c>
      <c r="R65" s="346"/>
      <c r="S65" s="346"/>
      <c r="T65" s="346"/>
      <c r="U65" s="16">
        <v>1</v>
      </c>
    </row>
    <row r="66" spans="2:21" ht="16.5" thickBot="1" x14ac:dyDescent="0.3">
      <c r="B66" s="3336"/>
      <c r="C66" s="348" t="s">
        <v>371</v>
      </c>
      <c r="D66" s="343"/>
      <c r="E66" s="343"/>
      <c r="F66" s="343"/>
      <c r="G66" s="343"/>
      <c r="H66" s="344"/>
      <c r="I66" s="1">
        <v>1</v>
      </c>
      <c r="J66" s="349" t="s">
        <v>320</v>
      </c>
      <c r="K66" s="1">
        <v>1</v>
      </c>
      <c r="L66" s="1">
        <v>1</v>
      </c>
      <c r="M66" s="1">
        <v>1</v>
      </c>
      <c r="N66" s="1">
        <v>1</v>
      </c>
      <c r="O66" s="1">
        <v>1</v>
      </c>
      <c r="P66" s="1">
        <v>1</v>
      </c>
      <c r="Q66" s="1">
        <v>1</v>
      </c>
      <c r="R66" s="1">
        <v>1</v>
      </c>
      <c r="S66" s="1">
        <v>1</v>
      </c>
      <c r="T66" s="1">
        <v>1</v>
      </c>
      <c r="U66" s="16">
        <v>1</v>
      </c>
    </row>
    <row r="67" spans="2:21" x14ac:dyDescent="0.25">
      <c r="B67" s="3336"/>
      <c r="C67" s="350" t="s">
        <v>313</v>
      </c>
      <c r="D67" s="343"/>
      <c r="E67" s="343"/>
      <c r="F67" s="343"/>
      <c r="G67" s="343"/>
      <c r="H67" s="344"/>
      <c r="I67" s="1">
        <v>1</v>
      </c>
      <c r="J67" s="351" t="s">
        <v>315</v>
      </c>
      <c r="K67" s="1">
        <v>1</v>
      </c>
      <c r="L67" s="1">
        <v>1</v>
      </c>
      <c r="M67" s="1">
        <v>1</v>
      </c>
      <c r="N67" s="481" t="s">
        <v>20</v>
      </c>
      <c r="O67" s="3384" t="s">
        <v>436</v>
      </c>
      <c r="P67" s="3384"/>
      <c r="Q67" s="3384"/>
      <c r="R67" s="3384"/>
      <c r="S67" s="3385"/>
      <c r="T67" s="1">
        <v>1</v>
      </c>
      <c r="U67" s="16">
        <v>1</v>
      </c>
    </row>
    <row r="68" spans="2:21" x14ac:dyDescent="0.25">
      <c r="B68" s="3336"/>
      <c r="C68" s="3350" t="s">
        <v>372</v>
      </c>
      <c r="D68" s="3350"/>
      <c r="E68" s="3350"/>
      <c r="F68" s="3350"/>
      <c r="G68" s="3350"/>
      <c r="H68" s="3351"/>
      <c r="I68" s="1">
        <v>1</v>
      </c>
      <c r="J68" s="278" t="s">
        <v>342</v>
      </c>
      <c r="K68" s="1">
        <v>1</v>
      </c>
      <c r="L68" s="1">
        <v>1</v>
      </c>
      <c r="M68" s="1">
        <v>1</v>
      </c>
      <c r="N68" s="3388">
        <v>3</v>
      </c>
      <c r="O68"/>
      <c r="P68" s="485" t="s">
        <v>437</v>
      </c>
      <c r="Q68" s="486" t="s">
        <v>438</v>
      </c>
      <c r="R68" s="487"/>
      <c r="S68" s="482"/>
      <c r="T68" s="1">
        <v>1</v>
      </c>
      <c r="U68" s="16">
        <v>1</v>
      </c>
    </row>
    <row r="69" spans="2:21" x14ac:dyDescent="0.25">
      <c r="B69" s="3336"/>
      <c r="C69" s="3350"/>
      <c r="D69" s="3350"/>
      <c r="E69" s="3350"/>
      <c r="F69" s="3350"/>
      <c r="G69" s="3350"/>
      <c r="H69" s="3351"/>
      <c r="I69" s="1">
        <v>1</v>
      </c>
      <c r="J69" s="352" t="s">
        <v>314</v>
      </c>
      <c r="K69" s="1">
        <v>1</v>
      </c>
      <c r="L69" s="1">
        <v>1</v>
      </c>
      <c r="M69" s="1">
        <v>1</v>
      </c>
      <c r="N69" s="3388"/>
      <c r="O69" s="450"/>
      <c r="P69" s="450"/>
      <c r="Q69" s="450"/>
      <c r="R69" s="450"/>
      <c r="S69" s="483"/>
      <c r="T69" s="1">
        <v>1</v>
      </c>
      <c r="U69" s="16">
        <v>1</v>
      </c>
    </row>
    <row r="70" spans="2:21" x14ac:dyDescent="0.25">
      <c r="B70" s="3336"/>
      <c r="C70" s="350"/>
      <c r="D70" s="343"/>
      <c r="E70" s="343"/>
      <c r="F70" s="343"/>
      <c r="G70" s="343"/>
      <c r="H70" s="344"/>
      <c r="I70" s="1">
        <v>1</v>
      </c>
      <c r="J70" s="353" t="s">
        <v>173</v>
      </c>
      <c r="K70" s="1">
        <v>1</v>
      </c>
      <c r="L70" s="1">
        <v>1</v>
      </c>
      <c r="M70" s="1">
        <v>1</v>
      </c>
      <c r="N70" s="3388"/>
      <c r="O70" s="455"/>
      <c r="P70" s="455"/>
      <c r="Q70" s="488" t="s">
        <v>439</v>
      </c>
      <c r="R70" s="484">
        <v>6</v>
      </c>
      <c r="S70" s="456"/>
      <c r="T70" s="1">
        <v>1</v>
      </c>
      <c r="U70" s="16">
        <v>1</v>
      </c>
    </row>
    <row r="71" spans="2:21" x14ac:dyDescent="0.25">
      <c r="B71" s="3336"/>
      <c r="C71" s="284" t="str">
        <f>HYPERLINK("# c131",_xlfn.UNICHAR(128269)&amp;" 🔗 Lien")</f>
        <v>🔍 🔗 Lien</v>
      </c>
      <c r="D71" s="354" t="str">
        <f ca="1">_xlfn.FORMULATEXT(C71)</f>
        <v>=LIEN_HYPERTEXTE("# c131";UNICAR(128269)&amp;" 🔗 Lien")</v>
      </c>
      <c r="E71" s="309"/>
      <c r="F71" s="309"/>
      <c r="G71" s="309"/>
      <c r="H71" s="310"/>
      <c r="I71" s="1">
        <v>1</v>
      </c>
      <c r="J71" s="355" t="s">
        <v>317</v>
      </c>
      <c r="K71" s="1">
        <v>1</v>
      </c>
      <c r="L71" s="1">
        <v>1</v>
      </c>
      <c r="M71" s="1">
        <v>1</v>
      </c>
      <c r="N71" s="3388"/>
      <c r="O71" s="455"/>
      <c r="P71" s="455"/>
      <c r="Q71" s="488" t="s">
        <v>440</v>
      </c>
      <c r="R71" s="484">
        <v>4</v>
      </c>
      <c r="S71" s="456"/>
      <c r="T71" s="1">
        <v>1</v>
      </c>
      <c r="U71" s="16">
        <v>1</v>
      </c>
    </row>
    <row r="72" spans="2:21" x14ac:dyDescent="0.25">
      <c r="B72" s="3336"/>
      <c r="C72" s="285"/>
      <c r="D72" s="354"/>
      <c r="E72" s="309"/>
      <c r="F72" s="309"/>
      <c r="G72" s="309"/>
      <c r="H72" s="310"/>
      <c r="I72" s="1">
        <v>1</v>
      </c>
      <c r="J72" s="272" t="s">
        <v>336</v>
      </c>
      <c r="K72" s="1"/>
      <c r="L72" s="1">
        <v>1</v>
      </c>
      <c r="M72" s="1">
        <v>1</v>
      </c>
      <c r="N72" s="3388"/>
      <c r="O72" s="455"/>
      <c r="P72" s="455"/>
      <c r="Q72" s="455" t="s">
        <v>441</v>
      </c>
      <c r="R72" s="463" t="str">
        <f>MID(Q68,R70,R71)</f>
        <v>4522</v>
      </c>
      <c r="S72" s="456"/>
      <c r="T72" s="1">
        <v>1</v>
      </c>
      <c r="U72" s="16">
        <v>1</v>
      </c>
    </row>
    <row r="73" spans="2:21" x14ac:dyDescent="0.25">
      <c r="B73" s="3336"/>
      <c r="C73" s="284" t="str">
        <f>HYPERLINK("#c131",_xlfn.UNICHAR(128269)&amp;"La bas")</f>
        <v>🔍La bas</v>
      </c>
      <c r="D73" s="354" t="str">
        <f ca="1">_xlfn.FORMULATEXT(C73)</f>
        <v>=LIEN_HYPERTEXTE("#c131";UNICAR(128269)&amp;"La bas")</v>
      </c>
      <c r="E73" s="309"/>
      <c r="F73" s="309"/>
      <c r="G73" s="309"/>
      <c r="H73" s="310"/>
      <c r="I73" s="1">
        <v>1</v>
      </c>
      <c r="J73" s="356" t="s">
        <v>318</v>
      </c>
      <c r="K73" s="1">
        <v>1</v>
      </c>
      <c r="L73" s="1">
        <v>1</v>
      </c>
      <c r="M73" s="1">
        <v>1</v>
      </c>
      <c r="N73" s="3388"/>
      <c r="O73" s="455"/>
      <c r="P73" s="455"/>
      <c r="Q73" s="455"/>
      <c r="R73" s="455"/>
      <c r="S73" s="456"/>
      <c r="T73" s="1">
        <v>1</v>
      </c>
      <c r="U73" s="16">
        <v>1</v>
      </c>
    </row>
    <row r="74" spans="2:21" x14ac:dyDescent="0.25">
      <c r="B74" s="3336"/>
      <c r="C74" s="285"/>
      <c r="D74" s="354"/>
      <c r="E74" s="309"/>
      <c r="F74" s="309"/>
      <c r="G74" s="309"/>
      <c r="H74" s="310"/>
      <c r="I74" s="1">
        <v>1</v>
      </c>
      <c r="J74" s="357" t="s">
        <v>321</v>
      </c>
      <c r="K74" s="1">
        <v>1</v>
      </c>
      <c r="L74" s="1">
        <v>1</v>
      </c>
      <c r="M74" s="1">
        <v>1</v>
      </c>
      <c r="N74" s="3388"/>
      <c r="O74" s="3386" t="s">
        <v>442</v>
      </c>
      <c r="P74" s="3386"/>
      <c r="Q74" s="3386"/>
      <c r="R74" s="3386"/>
      <c r="S74" s="3387"/>
      <c r="T74" s="1">
        <v>1</v>
      </c>
      <c r="U74" s="16">
        <v>1</v>
      </c>
    </row>
    <row r="75" spans="2:21" x14ac:dyDescent="0.25">
      <c r="B75" s="3336"/>
      <c r="C75" s="358" t="str">
        <f>HYPERLINK("# c131"," 🔗 Cliquez")</f>
        <v xml:space="preserve"> 🔗 Cliquez</v>
      </c>
      <c r="D75" s="354" t="str">
        <f ca="1">_xlfn.FORMULATEXT(C75)</f>
        <v>=LIEN_HYPERTEXTE("# c131";" 🔗 Cliquez")</v>
      </c>
      <c r="E75" s="309"/>
      <c r="F75" s="309"/>
      <c r="G75" s="309"/>
      <c r="H75" s="310"/>
      <c r="I75" s="1">
        <v>1</v>
      </c>
      <c r="J75" s="276" t="s">
        <v>340</v>
      </c>
      <c r="K75" s="1">
        <v>1</v>
      </c>
      <c r="L75" s="1">
        <v>1</v>
      </c>
      <c r="M75" s="1">
        <v>1</v>
      </c>
      <c r="N75" s="3388"/>
      <c r="O75" s="3386"/>
      <c r="P75" s="3386"/>
      <c r="Q75" s="3386"/>
      <c r="R75" s="3386"/>
      <c r="S75" s="3387"/>
      <c r="T75" s="1">
        <v>1</v>
      </c>
      <c r="U75" s="16">
        <v>1</v>
      </c>
    </row>
    <row r="76" spans="2:21" x14ac:dyDescent="0.25">
      <c r="B76" s="3336"/>
      <c r="C76" s="309"/>
      <c r="D76" s="309"/>
      <c r="E76" s="309"/>
      <c r="F76" s="309"/>
      <c r="G76" s="309"/>
      <c r="H76" s="310"/>
      <c r="I76" s="1">
        <v>1</v>
      </c>
      <c r="J76" s="359" t="s">
        <v>319</v>
      </c>
      <c r="K76" s="1">
        <v>1</v>
      </c>
      <c r="L76" s="1">
        <v>1</v>
      </c>
      <c r="M76" s="1">
        <v>1</v>
      </c>
      <c r="N76" s="3388"/>
      <c r="O76" s="491">
        <v>11</v>
      </c>
      <c r="P76" s="491">
        <v>11</v>
      </c>
      <c r="Q76" s="491">
        <v>11</v>
      </c>
      <c r="R76" s="491">
        <v>11</v>
      </c>
      <c r="S76" s="492">
        <v>11</v>
      </c>
      <c r="T76" s="1">
        <v>1</v>
      </c>
      <c r="U76" s="16">
        <v>1</v>
      </c>
    </row>
    <row r="77" spans="2:21" ht="16.5" thickBot="1" x14ac:dyDescent="0.3">
      <c r="B77" s="3336"/>
      <c r="C77" s="312" t="s">
        <v>328</v>
      </c>
      <c r="D77" s="309"/>
      <c r="E77" s="309"/>
      <c r="F77" s="309"/>
      <c r="G77" s="309"/>
      <c r="H77" s="310"/>
      <c r="I77" s="1">
        <v>1</v>
      </c>
      <c r="J77" s="360" t="s">
        <v>322</v>
      </c>
      <c r="K77" s="1">
        <v>1</v>
      </c>
      <c r="L77" s="1">
        <v>1</v>
      </c>
      <c r="M77" s="1">
        <v>1</v>
      </c>
      <c r="N77" s="3389"/>
      <c r="O77" s="489">
        <f t="shared" ref="O77:S77" ca="1" si="1">CELL("largeur",O77)</f>
        <v>16</v>
      </c>
      <c r="P77" s="489">
        <f t="shared" ca="1" si="1"/>
        <v>16</v>
      </c>
      <c r="Q77" s="489">
        <f t="shared" ca="1" si="1"/>
        <v>11</v>
      </c>
      <c r="R77" s="489">
        <f t="shared" ca="1" si="1"/>
        <v>11</v>
      </c>
      <c r="S77" s="490">
        <f t="shared" ca="1" si="1"/>
        <v>11</v>
      </c>
      <c r="T77" s="1">
        <v>1</v>
      </c>
      <c r="U77" s="16">
        <v>1</v>
      </c>
    </row>
    <row r="78" spans="2:21" ht="18.75" x14ac:dyDescent="0.3">
      <c r="B78" s="3336"/>
      <c r="C78" s="361" t="s">
        <v>329</v>
      </c>
      <c r="D78" s="309"/>
      <c r="E78" s="309"/>
      <c r="F78" s="309"/>
      <c r="G78" s="309"/>
      <c r="H78" s="310"/>
      <c r="I78" s="1">
        <v>1</v>
      </c>
      <c r="J78" s="280" t="s">
        <v>344</v>
      </c>
      <c r="K78" s="1">
        <v>1</v>
      </c>
      <c r="L78" s="1">
        <v>1</v>
      </c>
      <c r="M78" s="1">
        <v>1</v>
      </c>
      <c r="N78" s="1">
        <v>1</v>
      </c>
      <c r="O78" s="1">
        <v>1</v>
      </c>
      <c r="P78" s="1">
        <v>1</v>
      </c>
      <c r="Q78" s="1">
        <v>1</v>
      </c>
      <c r="R78" s="1">
        <v>1</v>
      </c>
      <c r="S78" s="1">
        <v>1</v>
      </c>
      <c r="T78" s="1">
        <v>1</v>
      </c>
      <c r="U78" s="16">
        <v>1</v>
      </c>
    </row>
    <row r="79" spans="2:21" x14ac:dyDescent="0.25">
      <c r="B79" s="3336"/>
      <c r="C79" s="362"/>
      <c r="D79" s="309"/>
      <c r="E79" s="309"/>
      <c r="F79" s="309"/>
      <c r="G79" s="309"/>
      <c r="H79" s="310"/>
      <c r="I79" s="1">
        <v>1</v>
      </c>
      <c r="J79" s="281" t="s">
        <v>345</v>
      </c>
      <c r="K79" s="1">
        <v>1</v>
      </c>
      <c r="L79" s="1">
        <v>1</v>
      </c>
      <c r="M79" s="1">
        <v>1</v>
      </c>
      <c r="N79" s="1">
        <v>1</v>
      </c>
      <c r="O79" s="1">
        <v>1</v>
      </c>
      <c r="P79" s="1">
        <v>1</v>
      </c>
      <c r="Q79" s="1">
        <v>1</v>
      </c>
      <c r="R79" s="1">
        <v>1</v>
      </c>
      <c r="S79" s="1">
        <v>1</v>
      </c>
      <c r="T79" s="1">
        <v>1</v>
      </c>
      <c r="U79" s="16">
        <v>1</v>
      </c>
    </row>
    <row r="80" spans="2:21" ht="18.75" x14ac:dyDescent="0.25">
      <c r="B80" s="3336"/>
      <c r="C80" s="271" t="s">
        <v>330</v>
      </c>
      <c r="D80" s="309"/>
      <c r="E80" s="309"/>
      <c r="F80" s="309"/>
      <c r="G80" s="309"/>
      <c r="H80" s="310"/>
      <c r="I80" s="1">
        <v>1</v>
      </c>
      <c r="J80" s="133" t="s">
        <v>335</v>
      </c>
      <c r="K80" s="1">
        <v>1</v>
      </c>
      <c r="L80" s="1">
        <v>1</v>
      </c>
      <c r="M80" s="1">
        <v>1</v>
      </c>
      <c r="N80" s="306" t="s">
        <v>125</v>
      </c>
      <c r="O80" s="3320" t="s">
        <v>423</v>
      </c>
      <c r="P80" s="3320"/>
      <c r="Q80" s="3320"/>
      <c r="R80" s="3320"/>
      <c r="S80" s="3320"/>
      <c r="T80" s="3320"/>
      <c r="U80" s="3321"/>
    </row>
    <row r="81" spans="1:21" ht="18.75" x14ac:dyDescent="0.25">
      <c r="B81" s="3336"/>
      <c r="C81" s="309"/>
      <c r="D81" s="309"/>
      <c r="E81" s="309"/>
      <c r="F81" s="309"/>
      <c r="G81" s="309"/>
      <c r="H81" s="310"/>
      <c r="I81" s="1">
        <v>1</v>
      </c>
      <c r="J81" s="363" t="s">
        <v>316</v>
      </c>
      <c r="K81" s="1">
        <v>1</v>
      </c>
      <c r="L81" s="1">
        <v>1</v>
      </c>
      <c r="M81" s="1">
        <v>1</v>
      </c>
      <c r="N81" s="306" t="s">
        <v>125</v>
      </c>
      <c r="O81" s="3320" t="s">
        <v>424</v>
      </c>
      <c r="P81" s="3320"/>
      <c r="Q81" s="3320"/>
      <c r="R81" s="3320"/>
      <c r="S81" s="3320"/>
      <c r="T81" s="3320"/>
      <c r="U81" s="3321"/>
    </row>
    <row r="82" spans="1:21" x14ac:dyDescent="0.25">
      <c r="B82" s="3336"/>
      <c r="C82" s="309" t="s">
        <v>312</v>
      </c>
      <c r="D82" s="309" t="s">
        <v>311</v>
      </c>
      <c r="E82" s="309"/>
      <c r="F82" s="309"/>
      <c r="G82" s="309"/>
      <c r="H82" s="310"/>
      <c r="I82" s="1">
        <v>1</v>
      </c>
      <c r="J82" s="279" t="s">
        <v>343</v>
      </c>
      <c r="K82" s="1">
        <v>1</v>
      </c>
      <c r="L82" s="1">
        <v>1</v>
      </c>
      <c r="M82" s="1">
        <v>1</v>
      </c>
      <c r="N82" s="1">
        <v>1</v>
      </c>
      <c r="O82" s="1">
        <v>1</v>
      </c>
      <c r="P82" s="1">
        <v>1</v>
      </c>
      <c r="Q82" s="1">
        <v>1</v>
      </c>
      <c r="R82" s="1">
        <v>1</v>
      </c>
      <c r="S82" s="1">
        <v>1</v>
      </c>
      <c r="T82" s="1">
        <v>1</v>
      </c>
      <c r="U82" s="3304">
        <v>1</v>
      </c>
    </row>
    <row r="83" spans="1:21" x14ac:dyDescent="0.25">
      <c r="B83" s="3336"/>
      <c r="C83" s="309"/>
      <c r="D83" s="309"/>
      <c r="E83" s="309"/>
      <c r="F83" s="309"/>
      <c r="G83" s="309"/>
      <c r="H83" s="310"/>
      <c r="I83" s="1">
        <v>1</v>
      </c>
      <c r="J83" s="277" t="s">
        <v>341</v>
      </c>
      <c r="K83" s="1">
        <v>1</v>
      </c>
      <c r="L83" s="1">
        <v>1</v>
      </c>
      <c r="M83" s="1">
        <v>1</v>
      </c>
      <c r="N83" s="1">
        <v>1</v>
      </c>
      <c r="O83" s="1">
        <v>1</v>
      </c>
      <c r="P83" s="1">
        <v>1</v>
      </c>
      <c r="Q83" s="1">
        <v>1</v>
      </c>
      <c r="R83" s="1">
        <v>1</v>
      </c>
      <c r="S83" s="1">
        <v>1</v>
      </c>
      <c r="T83" s="1">
        <v>1</v>
      </c>
      <c r="U83" s="3304">
        <v>1</v>
      </c>
    </row>
    <row r="84" spans="1:21" x14ac:dyDescent="0.25">
      <c r="B84" s="3336"/>
      <c r="C84" s="309" t="s">
        <v>373</v>
      </c>
      <c r="D84" s="309"/>
      <c r="E84" s="309"/>
      <c r="F84" s="309"/>
      <c r="G84" s="309"/>
      <c r="H84" s="310"/>
      <c r="I84" s="1">
        <v>1</v>
      </c>
      <c r="J84" s="274" t="s">
        <v>338</v>
      </c>
      <c r="K84" s="1">
        <v>1</v>
      </c>
      <c r="L84" s="1">
        <v>1</v>
      </c>
      <c r="M84" s="1">
        <v>1</v>
      </c>
      <c r="N84" s="1">
        <v>1</v>
      </c>
      <c r="O84" s="1">
        <v>1</v>
      </c>
      <c r="P84" s="1">
        <v>1</v>
      </c>
      <c r="Q84" s="1">
        <v>1</v>
      </c>
      <c r="R84" s="1">
        <v>1</v>
      </c>
      <c r="S84" s="1">
        <v>1</v>
      </c>
      <c r="T84" s="1">
        <v>1</v>
      </c>
      <c r="U84" s="16">
        <v>1</v>
      </c>
    </row>
    <row r="85" spans="1:21" x14ac:dyDescent="0.25">
      <c r="B85" s="3336"/>
      <c r="C85" s="309"/>
      <c r="D85" s="364" t="s">
        <v>374</v>
      </c>
      <c r="E85" s="309"/>
      <c r="F85" s="364" t="s">
        <v>375</v>
      </c>
      <c r="G85" s="309"/>
      <c r="H85" s="310" t="s">
        <v>290</v>
      </c>
      <c r="I85" s="1">
        <v>1</v>
      </c>
      <c r="J85" s="273" t="s">
        <v>337</v>
      </c>
      <c r="K85" s="1">
        <v>1</v>
      </c>
      <c r="L85" s="1">
        <v>1</v>
      </c>
      <c r="M85" s="1">
        <v>1</v>
      </c>
      <c r="N85" s="1">
        <v>1</v>
      </c>
      <c r="O85" s="1">
        <v>1</v>
      </c>
      <c r="P85" s="1">
        <v>1</v>
      </c>
      <c r="Q85" s="1">
        <v>1</v>
      </c>
      <c r="R85" s="1">
        <v>1</v>
      </c>
      <c r="S85" s="1">
        <v>1</v>
      </c>
      <c r="T85" s="1">
        <v>1</v>
      </c>
      <c r="U85" s="16">
        <v>1</v>
      </c>
    </row>
    <row r="86" spans="1:21" x14ac:dyDescent="0.25">
      <c r="B86" s="3336"/>
      <c r="C86" s="309" t="s">
        <v>376</v>
      </c>
      <c r="D86" s="309"/>
      <c r="E86" s="309"/>
      <c r="F86" s="309"/>
      <c r="G86" s="309"/>
      <c r="H86" s="310"/>
      <c r="I86" s="1">
        <v>1</v>
      </c>
      <c r="J86" s="275" t="s">
        <v>339</v>
      </c>
      <c r="K86" s="1">
        <v>1</v>
      </c>
      <c r="L86" s="1">
        <v>1</v>
      </c>
      <c r="M86" s="1">
        <v>1</v>
      </c>
      <c r="N86" s="1">
        <v>1</v>
      </c>
      <c r="O86" s="1">
        <v>1</v>
      </c>
      <c r="P86" s="1">
        <v>1</v>
      </c>
      <c r="Q86" s="1">
        <v>1</v>
      </c>
      <c r="R86" s="1">
        <v>1</v>
      </c>
      <c r="S86" s="1">
        <v>1</v>
      </c>
      <c r="T86" s="1">
        <v>1</v>
      </c>
      <c r="U86" s="16">
        <v>1</v>
      </c>
    </row>
    <row r="87" spans="1:21" x14ac:dyDescent="0.25">
      <c r="B87" s="3336"/>
      <c r="C87" s="309"/>
      <c r="D87" s="364" t="s">
        <v>377</v>
      </c>
      <c r="E87" s="309"/>
      <c r="F87" s="364" t="s">
        <v>378</v>
      </c>
      <c r="G87" s="309"/>
      <c r="H87" s="310"/>
      <c r="I87" s="1">
        <v>1</v>
      </c>
      <c r="J87" s="365" t="s">
        <v>324</v>
      </c>
      <c r="K87" s="1">
        <v>1</v>
      </c>
      <c r="L87" s="1">
        <v>1</v>
      </c>
      <c r="M87" s="1">
        <v>1</v>
      </c>
      <c r="N87" s="1">
        <v>1</v>
      </c>
      <c r="O87" s="1">
        <v>1</v>
      </c>
      <c r="P87" s="1">
        <v>1</v>
      </c>
      <c r="Q87" s="1">
        <v>1</v>
      </c>
      <c r="R87" s="1">
        <v>1</v>
      </c>
      <c r="S87" s="1">
        <v>1</v>
      </c>
      <c r="T87" s="1">
        <v>1</v>
      </c>
      <c r="U87" s="16">
        <v>1</v>
      </c>
    </row>
    <row r="88" spans="1:21" x14ac:dyDescent="0.25">
      <c r="B88" s="3336"/>
      <c r="C88" s="309"/>
      <c r="D88" s="364"/>
      <c r="E88" s="309"/>
      <c r="F88" s="364"/>
      <c r="G88" s="309"/>
      <c r="H88" s="310"/>
      <c r="I88" s="1"/>
      <c r="J88" s="366" t="s">
        <v>323</v>
      </c>
      <c r="K88" s="1">
        <v>1</v>
      </c>
      <c r="L88" s="1">
        <v>1</v>
      </c>
      <c r="M88" s="1">
        <v>1</v>
      </c>
      <c r="N88" s="1">
        <v>1</v>
      </c>
      <c r="O88" s="1">
        <v>1</v>
      </c>
      <c r="P88" s="1">
        <v>1</v>
      </c>
      <c r="Q88" s="1">
        <v>1</v>
      </c>
      <c r="R88" s="1">
        <v>1</v>
      </c>
      <c r="S88" s="1"/>
      <c r="T88" s="1"/>
      <c r="U88" s="16"/>
    </row>
    <row r="89" spans="1:21" x14ac:dyDescent="0.25">
      <c r="B89" s="3336"/>
      <c r="C89" s="309"/>
      <c r="D89" s="364"/>
      <c r="E89" s="340" t="s">
        <v>379</v>
      </c>
      <c r="F89" s="364" t="s">
        <v>380</v>
      </c>
      <c r="G89" s="309"/>
      <c r="H89" s="310"/>
      <c r="I89" s="1">
        <v>1</v>
      </c>
      <c r="J89" s="1">
        <v>1</v>
      </c>
      <c r="K89" s="1">
        <v>1</v>
      </c>
      <c r="L89" s="1">
        <v>1</v>
      </c>
      <c r="M89" s="1">
        <v>1</v>
      </c>
      <c r="N89" s="1">
        <v>1</v>
      </c>
      <c r="O89" s="1">
        <v>1</v>
      </c>
      <c r="P89" s="1">
        <v>1</v>
      </c>
      <c r="Q89" s="1">
        <v>1</v>
      </c>
      <c r="R89" s="1">
        <v>1</v>
      </c>
      <c r="S89" s="1">
        <v>1</v>
      </c>
      <c r="T89" s="1">
        <v>1</v>
      </c>
      <c r="U89" s="16">
        <v>1</v>
      </c>
    </row>
    <row r="90" spans="1:21" x14ac:dyDescent="0.25">
      <c r="B90" s="3336"/>
      <c r="C90" s="309"/>
      <c r="D90" s="364"/>
      <c r="E90" s="309"/>
      <c r="F90" s="364"/>
      <c r="G90" s="309"/>
      <c r="H90" s="310"/>
      <c r="I90" s="1"/>
      <c r="J90" s="1">
        <v>1</v>
      </c>
      <c r="K90" s="1"/>
      <c r="L90" s="1"/>
      <c r="M90" s="1"/>
      <c r="N90" s="1"/>
      <c r="O90" s="1"/>
      <c r="P90" s="1"/>
      <c r="Q90" s="1"/>
      <c r="R90" s="1"/>
      <c r="S90" s="1"/>
      <c r="T90" s="1"/>
      <c r="U90" s="16"/>
    </row>
    <row r="91" spans="1:21" x14ac:dyDescent="0.25">
      <c r="B91" s="3336"/>
      <c r="C91" s="309" t="s">
        <v>381</v>
      </c>
      <c r="D91" s="364"/>
      <c r="E91" s="309"/>
      <c r="F91" s="364"/>
      <c r="G91" s="309"/>
      <c r="H91" s="310"/>
      <c r="I91" s="1">
        <v>1</v>
      </c>
      <c r="J91" s="1">
        <v>1</v>
      </c>
      <c r="K91" s="1">
        <v>1</v>
      </c>
      <c r="L91" s="1">
        <v>1</v>
      </c>
      <c r="M91" s="1">
        <v>1</v>
      </c>
      <c r="N91" s="1">
        <v>1</v>
      </c>
      <c r="O91" s="1">
        <v>1</v>
      </c>
      <c r="P91" s="1">
        <v>1</v>
      </c>
      <c r="Q91" s="1">
        <v>1</v>
      </c>
      <c r="R91" s="1">
        <v>1</v>
      </c>
      <c r="S91" s="1">
        <v>1</v>
      </c>
      <c r="T91" s="1">
        <v>1</v>
      </c>
      <c r="U91" s="16">
        <v>1</v>
      </c>
    </row>
    <row r="92" spans="1:21" x14ac:dyDescent="0.25">
      <c r="B92" s="3336"/>
      <c r="C92" s="309"/>
      <c r="D92" s="364" t="s">
        <v>382</v>
      </c>
      <c r="E92" s="309"/>
      <c r="F92" s="364"/>
      <c r="G92" s="309"/>
      <c r="H92" s="310" t="s">
        <v>290</v>
      </c>
      <c r="I92" s="1">
        <v>1</v>
      </c>
      <c r="J92" s="1">
        <v>1</v>
      </c>
      <c r="K92" s="1">
        <v>1</v>
      </c>
      <c r="L92" s="1">
        <v>1</v>
      </c>
      <c r="M92" s="1">
        <v>1</v>
      </c>
      <c r="N92" s="1">
        <v>1</v>
      </c>
      <c r="O92" s="1">
        <v>1</v>
      </c>
      <c r="P92" s="1">
        <v>1</v>
      </c>
      <c r="Q92" s="1">
        <v>1</v>
      </c>
      <c r="R92" s="1">
        <v>1</v>
      </c>
      <c r="S92" s="1">
        <v>1</v>
      </c>
      <c r="T92" s="1">
        <v>1</v>
      </c>
      <c r="U92" s="16">
        <v>1</v>
      </c>
    </row>
    <row r="93" spans="1:21" ht="16.5" thickBot="1" x14ac:dyDescent="0.3">
      <c r="B93" s="3337"/>
      <c r="C93" s="367"/>
      <c r="D93" s="367"/>
      <c r="E93" s="367"/>
      <c r="F93" s="367"/>
      <c r="G93" s="367"/>
      <c r="H93" s="368"/>
      <c r="I93" s="1">
        <v>1</v>
      </c>
      <c r="J93" s="1">
        <v>1</v>
      </c>
      <c r="K93" s="1">
        <v>1</v>
      </c>
      <c r="L93" s="1">
        <v>1</v>
      </c>
      <c r="M93" s="1">
        <v>1</v>
      </c>
      <c r="N93" s="1">
        <v>1</v>
      </c>
      <c r="O93" s="1">
        <v>1</v>
      </c>
      <c r="P93" s="1">
        <v>1</v>
      </c>
      <c r="Q93" s="1">
        <v>1</v>
      </c>
      <c r="R93" s="1">
        <v>1</v>
      </c>
      <c r="S93" s="1">
        <v>1</v>
      </c>
      <c r="T93" s="1">
        <v>1</v>
      </c>
      <c r="U93" s="16">
        <v>1</v>
      </c>
    </row>
    <row r="94" spans="1:21" ht="23.25" x14ac:dyDescent="0.6">
      <c r="A94" s="1">
        <v>1</v>
      </c>
      <c r="B94" s="1"/>
      <c r="C94" s="9"/>
      <c r="D94" s="9"/>
      <c r="E94" s="9"/>
      <c r="F94" s="9"/>
      <c r="G94" s="9"/>
      <c r="H94" s="15"/>
      <c r="I94" s="15"/>
      <c r="J94" s="269" t="s">
        <v>309</v>
      </c>
      <c r="K94" s="1"/>
      <c r="L94" s="1"/>
      <c r="M94" s="1"/>
      <c r="N94" s="1"/>
      <c r="O94" s="369" t="s">
        <v>334</v>
      </c>
      <c r="P94" s="342"/>
      <c r="Q94" s="342"/>
      <c r="R94" s="1"/>
      <c r="S94" s="1">
        <v>1</v>
      </c>
      <c r="T94" s="1"/>
      <c r="U94" s="16"/>
    </row>
    <row r="95" spans="1:21" ht="18.75" x14ac:dyDescent="0.25">
      <c r="A95" s="1">
        <v>1</v>
      </c>
      <c r="B95" s="1"/>
      <c r="C95" s="17" t="s">
        <v>15</v>
      </c>
      <c r="D95" s="9"/>
      <c r="E95" s="9"/>
      <c r="F95" s="9"/>
      <c r="G95" s="9"/>
      <c r="H95" s="9"/>
      <c r="I95" s="9"/>
      <c r="J95" s="269" t="s">
        <v>308</v>
      </c>
      <c r="K95" s="1"/>
      <c r="L95" s="1"/>
      <c r="M95" s="1"/>
      <c r="N95" s="1"/>
      <c r="O95" s="3392" t="s">
        <v>327</v>
      </c>
      <c r="P95" s="3393" t="s">
        <v>332</v>
      </c>
      <c r="Q95" s="1">
        <v>1</v>
      </c>
      <c r="R95" s="1">
        <v>1</v>
      </c>
      <c r="S95" s="1">
        <v>1</v>
      </c>
      <c r="T95" s="1"/>
      <c r="U95" s="16">
        <v>1</v>
      </c>
    </row>
    <row r="96" spans="1:21" x14ac:dyDescent="0.25">
      <c r="A96" s="1">
        <v>1</v>
      </c>
      <c r="B96" s="1"/>
      <c r="C96" s="9" t="s">
        <v>16</v>
      </c>
      <c r="D96" s="9"/>
      <c r="E96" s="9"/>
      <c r="F96" s="9"/>
      <c r="G96" s="9"/>
      <c r="H96" s="18" t="s">
        <v>17</v>
      </c>
      <c r="I96" s="19">
        <f>IF(H97=D123,E106/(100-F107)*100)</f>
        <v>2.5</v>
      </c>
      <c r="J96" s="354" t="str">
        <f ca="1">_xlfn.FORMULATEXT(I96)</f>
        <v>=SI(H97=D123;E106/(100-F107)*100)</v>
      </c>
      <c r="K96" s="312"/>
      <c r="L96" s="1">
        <v>1</v>
      </c>
      <c r="M96" s="1">
        <v>1</v>
      </c>
      <c r="N96" s="1">
        <v>1</v>
      </c>
      <c r="O96" s="3392"/>
      <c r="P96" s="3393"/>
      <c r="Q96" s="1">
        <v>1</v>
      </c>
      <c r="R96" s="1">
        <v>1</v>
      </c>
      <c r="S96" s="1">
        <v>1</v>
      </c>
      <c r="T96" s="1"/>
      <c r="U96" s="16">
        <v>1</v>
      </c>
    </row>
    <row r="97" spans="1:21" x14ac:dyDescent="0.25">
      <c r="A97" s="1">
        <v>1</v>
      </c>
      <c r="B97" s="1"/>
      <c r="C97" s="9" t="s">
        <v>18</v>
      </c>
      <c r="D97" s="9"/>
      <c r="E97" s="9"/>
      <c r="F97" s="9"/>
      <c r="G97" s="9"/>
      <c r="H97" s="22" t="s">
        <v>19</v>
      </c>
      <c r="I97" s="19">
        <f>IF(H106=D123,E106-(E106*F107%))</f>
        <v>0.625</v>
      </c>
      <c r="J97" s="354" t="str">
        <f ca="1">_xlfn.FORMULATEXT(I97)</f>
        <v>=SI(H106=D123;E106-(E106*F107%))</v>
      </c>
      <c r="K97" s="312"/>
      <c r="L97" s="1">
        <v>1</v>
      </c>
      <c r="M97" s="1">
        <v>1</v>
      </c>
      <c r="N97" s="1">
        <v>1</v>
      </c>
      <c r="O97" s="1">
        <v>1</v>
      </c>
      <c r="P97" s="1">
        <v>1</v>
      </c>
      <c r="Q97" s="1">
        <v>1</v>
      </c>
      <c r="R97" s="1">
        <v>1</v>
      </c>
      <c r="S97" s="1">
        <v>1</v>
      </c>
      <c r="T97" s="1"/>
      <c r="U97" s="16">
        <v>1</v>
      </c>
    </row>
    <row r="98" spans="1:21" ht="16.5" thickBot="1" x14ac:dyDescent="0.3">
      <c r="A98" s="1">
        <v>1</v>
      </c>
      <c r="B98" s="1"/>
      <c r="C98" s="1">
        <v>1</v>
      </c>
      <c r="D98" s="1">
        <v>1</v>
      </c>
      <c r="E98" s="1">
        <v>1</v>
      </c>
      <c r="F98" s="1">
        <v>1</v>
      </c>
      <c r="G98" s="1">
        <v>1</v>
      </c>
      <c r="H98" s="1">
        <v>1</v>
      </c>
      <c r="I98" s="1">
        <v>1</v>
      </c>
      <c r="J98" s="370"/>
      <c r="K98" s="1"/>
      <c r="L98" s="1">
        <v>1</v>
      </c>
      <c r="M98" s="1">
        <v>1</v>
      </c>
      <c r="N98" s="1">
        <v>1</v>
      </c>
      <c r="O98" s="3394" t="s">
        <v>333</v>
      </c>
      <c r="P98" s="1">
        <v>1</v>
      </c>
      <c r="Q98" s="1">
        <v>1</v>
      </c>
      <c r="R98" s="1">
        <v>1</v>
      </c>
      <c r="S98" s="1">
        <v>1</v>
      </c>
      <c r="T98" s="1"/>
      <c r="U98" s="16">
        <v>1</v>
      </c>
    </row>
    <row r="99" spans="1:21" ht="23.25" x14ac:dyDescent="0.25">
      <c r="A99" s="1">
        <v>1</v>
      </c>
      <c r="B99" s="3331" t="s">
        <v>20</v>
      </c>
      <c r="C99" s="3333" t="s">
        <v>21</v>
      </c>
      <c r="D99" s="3333"/>
      <c r="E99" s="3333"/>
      <c r="F99" s="3333"/>
      <c r="G99" s="371"/>
      <c r="H99" s="372" t="str">
        <f>E107</f>
        <v>❻ %  de PERTE &gt;</v>
      </c>
      <c r="I99" s="373" t="str">
        <f>_xlfn.UNICHAR(128269)&amp;"Cliquez sur les loupes"</f>
        <v>🔍Cliquez sur les loupes</v>
      </c>
      <c r="J99" s="342"/>
      <c r="K99" s="374" t="s">
        <v>22</v>
      </c>
      <c r="L99" s="312"/>
      <c r="M99" s="312"/>
      <c r="N99" s="312"/>
      <c r="O99" s="3394"/>
      <c r="P99" s="1">
        <v>1</v>
      </c>
      <c r="Q99" s="1">
        <v>1</v>
      </c>
      <c r="R99" s="1">
        <v>1</v>
      </c>
      <c r="S99" s="1">
        <v>1</v>
      </c>
      <c r="T99" s="1"/>
      <c r="U99" s="16">
        <v>1</v>
      </c>
    </row>
    <row r="100" spans="1:21" x14ac:dyDescent="0.25">
      <c r="A100" s="1">
        <v>1</v>
      </c>
      <c r="B100" s="3332"/>
      <c r="C100" s="375"/>
      <c r="D100" s="375"/>
      <c r="E100" s="376"/>
      <c r="F100" s="377" t="s">
        <v>23</v>
      </c>
      <c r="G100" s="378" t="str">
        <f>IF(F106=D122,"CRU- Brut ou à cuire","CUIT - Net à servir")</f>
        <v>CRU- Brut ou à cuire</v>
      </c>
      <c r="H100" s="379"/>
      <c r="I100" s="286" t="str">
        <f>HYPERLINK("#"&amp;ADDRESS(ROW(G100),COLUMN(G100),4),_xlfn.UNICHAR(128269)&amp;"cellule "&amp;ADDRESS(ROW(G100),COLUMN(G100),4))</f>
        <v>🔍cellule G100</v>
      </c>
      <c r="J100" s="380" t="str">
        <f>G100</f>
        <v>CRU- Brut ou à cuire</v>
      </c>
      <c r="K100" s="354" t="str">
        <f ca="1">_xlfn.FORMULATEXT(G100)</f>
        <v>=SI(F106=D122;"CRU- Brut ou à cuire";"CUIT - Net à servir")</v>
      </c>
      <c r="L100" s="312"/>
      <c r="M100" s="312"/>
      <c r="N100" s="312"/>
      <c r="O100" s="1">
        <v>1</v>
      </c>
      <c r="P100" s="1">
        <v>1</v>
      </c>
      <c r="Q100" s="1">
        <v>1</v>
      </c>
      <c r="R100" s="1">
        <v>1</v>
      </c>
      <c r="S100" s="1">
        <v>1</v>
      </c>
      <c r="T100" s="1"/>
      <c r="U100" s="16">
        <v>1</v>
      </c>
    </row>
    <row r="101" spans="1:21" ht="23.25" x14ac:dyDescent="0.25">
      <c r="A101" s="1">
        <v>1</v>
      </c>
      <c r="B101" s="3370">
        <v>3</v>
      </c>
      <c r="C101" s="3357" t="str">
        <f>D103</f>
        <v>Sautés en morceaux service au poids</v>
      </c>
      <c r="D101" s="3357"/>
      <c r="E101" s="3357"/>
      <c r="F101" s="3357"/>
      <c r="G101" s="3357"/>
      <c r="H101" s="3358"/>
      <c r="I101" s="286" t="str">
        <f>HYPERLINK("#"&amp;ADDRESS(ROW(E102),COLUMN(E102),4),_xlfn.UNICHAR(128269)&amp;"cellule "&amp;ADDRESS(ROW(E102),COLUMN(E102),4))</f>
        <v>🔍cellule E102</v>
      </c>
      <c r="J101" s="287">
        <f>E102</f>
        <v>46</v>
      </c>
      <c r="K101" s="354" t="str">
        <f ca="1">_xlfn.FORMULATEXT(E102)</f>
        <v>=ENT(E112/E106)</v>
      </c>
      <c r="L101" s="312"/>
      <c r="M101" s="312"/>
      <c r="N101" s="312"/>
      <c r="O101" s="1">
        <v>1</v>
      </c>
      <c r="P101" s="1">
        <v>1</v>
      </c>
      <c r="Q101" s="1">
        <v>1</v>
      </c>
      <c r="R101" s="1">
        <v>1</v>
      </c>
      <c r="S101" s="1">
        <v>1</v>
      </c>
      <c r="T101" s="1"/>
      <c r="U101" s="16">
        <v>1</v>
      </c>
    </row>
    <row r="102" spans="1:21" x14ac:dyDescent="0.25">
      <c r="A102" s="1">
        <v>1</v>
      </c>
      <c r="B102" s="3370"/>
      <c r="C102" s="23"/>
      <c r="D102" s="24" t="s">
        <v>24</v>
      </c>
      <c r="E102" s="288">
        <f>INT(E112/E106)</f>
        <v>46</v>
      </c>
      <c r="F102" s="381">
        <f>IF(E102=0,0,IF(E113=0,0,E106))</f>
        <v>1.25</v>
      </c>
      <c r="G102" s="382" t="str">
        <f>IF(F102*E102=0,"1 de",IF(E112=0,0,IF(E106=0,0,IF(F102*E102=E112,"",IF(H102&gt;0,"Plus 1 de")))))</f>
        <v>Plus 1 de</v>
      </c>
      <c r="H102" s="383">
        <f>IF(E106=0,0,IF(F102*E102=E112,"",MOD(E112,E106)))</f>
        <v>0.10000000000000142</v>
      </c>
      <c r="I102" s="286" t="str">
        <f>HYPERLINK("#"&amp;ADDRESS(ROW(F102),COLUMN(F102),4),_xlfn.UNICHAR(128269)&amp;"cellule "&amp;ADDRESS(ROW(F102),COLUMN(F102),4))</f>
        <v>🔍cellule F102</v>
      </c>
      <c r="J102" s="384">
        <f>F102</f>
        <v>1.25</v>
      </c>
      <c r="K102" s="354" t="str">
        <f ca="1">_xlfn.FORMULATEXT(F102)</f>
        <v>=SI(E102=0;0;SI(E113=0;0;E106))</v>
      </c>
      <c r="L102" s="312"/>
      <c r="M102" s="312"/>
      <c r="N102" s="312"/>
      <c r="O102" s="312"/>
      <c r="P102" s="312"/>
      <c r="Q102" s="1">
        <v>1</v>
      </c>
      <c r="R102" s="1">
        <v>1</v>
      </c>
      <c r="S102" s="1">
        <v>1</v>
      </c>
      <c r="T102" s="1"/>
      <c r="U102" s="16">
        <v>1</v>
      </c>
    </row>
    <row r="103" spans="1:21" ht="18.75" x14ac:dyDescent="0.25">
      <c r="A103" s="1">
        <v>1</v>
      </c>
      <c r="B103" s="3370"/>
      <c r="C103" s="25" t="s">
        <v>25</v>
      </c>
      <c r="D103" s="26" t="s">
        <v>26</v>
      </c>
      <c r="E103" s="27"/>
      <c r="F103" s="312"/>
      <c r="G103" s="312"/>
      <c r="H103" s="385"/>
      <c r="I103" s="286" t="str">
        <f>HYPERLINK("#"&amp;ADDRESS(ROW(G102),COLUMN(G102),4),_xlfn.UNICHAR(128269)&amp;"cellule "&amp;ADDRESS(ROW(G102),COLUMN(G102),4))</f>
        <v>🔍cellule G102</v>
      </c>
      <c r="J103" s="386" t="str">
        <f>HYPERLINK("# G31",G102)</f>
        <v>Plus 1 de</v>
      </c>
      <c r="K103" s="354" t="str">
        <f ca="1">_xlfn.FORMULATEXT(G102)</f>
        <v>=SI(F102*E102=0;"1 de";SI(E112=0;0;SI(E106=0;0;SI(F102*E102=E112;"";SI(H102&gt;0;"Plus 1 de")))))</v>
      </c>
      <c r="L103" s="312"/>
      <c r="M103" s="312"/>
      <c r="N103" s="312"/>
      <c r="O103" s="312"/>
      <c r="P103" s="312"/>
      <c r="Q103" s="1">
        <v>1</v>
      </c>
      <c r="R103" s="1">
        <v>1</v>
      </c>
      <c r="S103" s="1">
        <v>1</v>
      </c>
      <c r="T103" s="1"/>
      <c r="U103" s="16">
        <v>1</v>
      </c>
    </row>
    <row r="104" spans="1:21" x14ac:dyDescent="0.25">
      <c r="A104" s="1">
        <v>1</v>
      </c>
      <c r="B104" s="3370"/>
      <c r="C104" s="312"/>
      <c r="D104" s="312"/>
      <c r="E104" s="28" t="s">
        <v>27</v>
      </c>
      <c r="F104" s="3359" t="s">
        <v>28</v>
      </c>
      <c r="G104" s="3359"/>
      <c r="H104" s="3360"/>
      <c r="I104" s="286" t="str">
        <f>HYPERLINK("#"&amp;ADDRESS(ROW(H102),COLUMN(H102),4),_xlfn.UNICHAR(128269)&amp;"cellule "&amp;ADDRESS(ROW(H102),COLUMN(H102),4))</f>
        <v>🔍cellule H102</v>
      </c>
      <c r="J104" s="387">
        <f>H102</f>
        <v>0.10000000000000142</v>
      </c>
      <c r="K104" s="354" t="str">
        <f ca="1">_xlfn.FORMULATEXT(H102)</f>
        <v>=SI(E106=0;0;SI(F102*E102=E112;"";MOD(E112;E106)))</v>
      </c>
      <c r="L104" s="312"/>
      <c r="M104" s="312"/>
      <c r="N104" s="312"/>
      <c r="O104" s="312"/>
      <c r="P104" s="312"/>
      <c r="Q104" s="1">
        <v>1</v>
      </c>
      <c r="R104" s="1">
        <v>1</v>
      </c>
      <c r="S104" s="1">
        <v>1</v>
      </c>
      <c r="T104" s="1"/>
      <c r="U104" s="16">
        <v>1</v>
      </c>
    </row>
    <row r="105" spans="1:21" x14ac:dyDescent="0.25">
      <c r="A105" s="1">
        <v>1</v>
      </c>
      <c r="B105" s="3370"/>
      <c r="C105" s="312"/>
      <c r="D105" s="388"/>
      <c r="E105" s="29"/>
      <c r="F105" s="389" t="s">
        <v>29</v>
      </c>
      <c r="G105" s="388"/>
      <c r="H105" s="385"/>
      <c r="I105" s="309"/>
      <c r="J105" s="289"/>
      <c r="K105" s="312"/>
      <c r="L105" s="312"/>
      <c r="M105" s="312"/>
      <c r="N105" s="312"/>
      <c r="O105" s="312"/>
      <c r="P105" s="312"/>
      <c r="Q105" s="1">
        <v>1</v>
      </c>
      <c r="R105" s="1">
        <v>1</v>
      </c>
      <c r="S105" s="1">
        <v>1</v>
      </c>
      <c r="T105" s="1"/>
      <c r="U105" s="16">
        <v>1</v>
      </c>
    </row>
    <row r="106" spans="1:21" x14ac:dyDescent="0.25">
      <c r="A106" s="1">
        <v>1</v>
      </c>
      <c r="B106" s="3370"/>
      <c r="C106" s="30"/>
      <c r="D106" s="31" t="s">
        <v>30</v>
      </c>
      <c r="E106" s="32">
        <v>1.25</v>
      </c>
      <c r="F106" s="33" t="s">
        <v>17</v>
      </c>
      <c r="G106" s="34">
        <f>IF(F106=D122,E106-(E106*F107%),IF(F106=D123,E106/(100-F107)*100))</f>
        <v>0.625</v>
      </c>
      <c r="H106" s="390" t="str">
        <f>H109</f>
        <v>❺ Kg cuit</v>
      </c>
      <c r="I106" s="286" t="str">
        <f>HYPERLINK("#"&amp;ADDRESS(ROW(G106),COLUMN(G106),4),_xlfn.UNICHAR(128269)&amp;"cellule "&amp;ADDRESS(ROW(G106),COLUMN(G106),4))</f>
        <v>🔍cellule G106</v>
      </c>
      <c r="J106" s="19">
        <f>G106</f>
        <v>0.625</v>
      </c>
      <c r="K106" s="354" t="str">
        <f ca="1">_xlfn.FORMULATEXT(G106)</f>
        <v>=SI(F106=D122;E106-(E106*F107%);SI(F106=D123;E106/(100-F107)*100))</v>
      </c>
      <c r="L106" s="312"/>
      <c r="M106" s="312"/>
      <c r="N106" s="312"/>
      <c r="O106" s="312"/>
      <c r="P106" s="312"/>
      <c r="Q106" s="1">
        <v>1</v>
      </c>
      <c r="R106" s="1">
        <v>1</v>
      </c>
      <c r="S106" s="1">
        <v>1</v>
      </c>
      <c r="T106" s="1"/>
      <c r="U106" s="16">
        <v>1</v>
      </c>
    </row>
    <row r="107" spans="1:21" x14ac:dyDescent="0.25">
      <c r="A107" s="1">
        <v>1</v>
      </c>
      <c r="B107" s="3370"/>
      <c r="C107" s="312"/>
      <c r="D107" s="342"/>
      <c r="E107" s="35" t="str">
        <f>IF(F109=D123,"❻ % de BONI &gt;",IF(F109=D122,"❻ %  de PERTE &gt;",IF(ISBLANK(F107),0)))</f>
        <v>❻ %  de PERTE &gt;</v>
      </c>
      <c r="F107" s="36">
        <v>50</v>
      </c>
      <c r="G107" s="312"/>
      <c r="H107" s="385"/>
      <c r="I107" s="286" t="str">
        <f>HYPERLINK("#"&amp;ADDRESS(ROW(E107),COLUMN(E107),4),_xlfn.UNICHAR(128269)&amp;"cellule "&amp;ADDRESS(ROW(E107),COLUMN(E107),4))</f>
        <v>🔍cellule E107</v>
      </c>
      <c r="J107" s="265" t="str">
        <f>E107</f>
        <v>❻ %  de PERTE &gt;</v>
      </c>
      <c r="K107" s="354" t="str">
        <f ca="1">_xlfn.FORMULATEXT(E107)</f>
        <v>=SI(F109=D123;"❻ % de BONI &gt;";SI(F109=D122;"❻ %  de PERTE &gt;";SI(ESTVIDE(F107);0)))</v>
      </c>
      <c r="L107" s="312"/>
      <c r="M107" s="312"/>
      <c r="N107" s="312"/>
      <c r="O107" s="312"/>
      <c r="P107" s="312"/>
      <c r="Q107" s="1">
        <v>1</v>
      </c>
      <c r="R107" s="1">
        <v>1</v>
      </c>
      <c r="S107" s="1">
        <v>1</v>
      </c>
      <c r="T107" s="1"/>
      <c r="U107" s="16">
        <v>1</v>
      </c>
    </row>
    <row r="108" spans="1:21" x14ac:dyDescent="0.25">
      <c r="A108" s="1">
        <v>1</v>
      </c>
      <c r="B108" s="3370"/>
      <c r="C108" s="312"/>
      <c r="D108" s="312"/>
      <c r="E108" s="312"/>
      <c r="F108" s="312"/>
      <c r="G108" s="312"/>
      <c r="H108" s="385"/>
      <c r="I108" s="309"/>
      <c r="J108" s="289"/>
      <c r="K108" s="312"/>
      <c r="L108" s="312"/>
      <c r="M108" s="312"/>
      <c r="N108" s="312"/>
      <c r="O108" s="312"/>
      <c r="P108" s="312"/>
      <c r="Q108" s="1">
        <v>1</v>
      </c>
      <c r="R108" s="1">
        <v>1</v>
      </c>
      <c r="S108" s="1">
        <v>1</v>
      </c>
      <c r="T108" s="1"/>
      <c r="U108" s="16">
        <v>1</v>
      </c>
    </row>
    <row r="109" spans="1:21" x14ac:dyDescent="0.25">
      <c r="A109" s="1">
        <v>1</v>
      </c>
      <c r="B109" s="3370"/>
      <c r="C109" s="312"/>
      <c r="D109" s="37" t="s">
        <v>31</v>
      </c>
      <c r="E109" s="38">
        <v>4.8000000000000001E-2</v>
      </c>
      <c r="F109" s="391" t="str">
        <f>F106</f>
        <v>❹ Kg cru</v>
      </c>
      <c r="G109" s="34">
        <f>IF(F109=D122,E109-(E109*F107%),IF(F109=D123,E109/(100-F107)*100))</f>
        <v>2.4E-2</v>
      </c>
      <c r="H109" s="392" t="str">
        <f>IF(F109=D122,D123,D122)</f>
        <v>❺ Kg cuit</v>
      </c>
      <c r="I109" s="286" t="str">
        <f>HYPERLINK("#"&amp;ADDRESS(ROW(G109),COLUMN(G109),4),_xlfn.UNICHAR(128269)&amp;"cellule "&amp;ADDRESS(ROW(G109),COLUMN(G109),4))</f>
        <v>🔍cellule G109</v>
      </c>
      <c r="J109" s="19">
        <f>G109</f>
        <v>2.4E-2</v>
      </c>
      <c r="K109" s="354" t="str">
        <f ca="1">_xlfn.FORMULATEXT(G109)</f>
        <v>=SI(F109=D122;E109-(E109*F107%);SI(F109=D123;E109/(100-F107)*100))</v>
      </c>
      <c r="L109" s="312"/>
      <c r="M109" s="312"/>
      <c r="N109" s="312"/>
      <c r="O109" s="312"/>
      <c r="P109" s="312"/>
      <c r="Q109" s="1">
        <v>1</v>
      </c>
      <c r="R109" s="1">
        <v>1</v>
      </c>
      <c r="S109" s="1">
        <v>1</v>
      </c>
      <c r="T109" s="1"/>
      <c r="U109" s="16">
        <v>1</v>
      </c>
    </row>
    <row r="110" spans="1:21" x14ac:dyDescent="0.25">
      <c r="A110" s="1">
        <v>1</v>
      </c>
      <c r="B110" s="3370"/>
      <c r="C110" s="312"/>
      <c r="D110" s="39" t="s">
        <v>32</v>
      </c>
      <c r="E110" s="40">
        <v>1200</v>
      </c>
      <c r="F110" s="41" t="s">
        <v>33</v>
      </c>
      <c r="G110" s="312"/>
      <c r="H110" s="393"/>
      <c r="I110" s="309"/>
      <c r="J110" s="289"/>
      <c r="K110" s="312"/>
      <c r="L110" s="312"/>
      <c r="M110" s="312"/>
      <c r="N110" s="312"/>
      <c r="O110" s="312"/>
      <c r="P110" s="312"/>
      <c r="Q110" s="1">
        <v>1</v>
      </c>
      <c r="R110" s="1">
        <v>1</v>
      </c>
      <c r="S110" s="1">
        <v>1</v>
      </c>
      <c r="T110" s="1"/>
      <c r="U110" s="16">
        <v>1</v>
      </c>
    </row>
    <row r="111" spans="1:21" x14ac:dyDescent="0.25">
      <c r="A111" s="1">
        <v>1</v>
      </c>
      <c r="B111" s="3370"/>
      <c r="C111" s="312"/>
      <c r="D111" s="312"/>
      <c r="E111" s="312"/>
      <c r="F111" s="312"/>
      <c r="G111" s="312"/>
      <c r="H111" s="385"/>
      <c r="I111" s="309"/>
      <c r="J111" s="289"/>
      <c r="K111" s="312"/>
      <c r="L111" s="312"/>
      <c r="M111" s="312"/>
      <c r="N111" s="312"/>
      <c r="O111" s="312"/>
      <c r="P111" s="312"/>
      <c r="Q111" s="1">
        <v>1</v>
      </c>
      <c r="R111" s="1">
        <v>1</v>
      </c>
      <c r="S111" s="1">
        <v>1</v>
      </c>
      <c r="T111" s="1"/>
      <c r="U111" s="16">
        <v>1</v>
      </c>
    </row>
    <row r="112" spans="1:21" x14ac:dyDescent="0.25">
      <c r="A112" s="1">
        <v>1</v>
      </c>
      <c r="B112" s="3370"/>
      <c r="C112" s="312"/>
      <c r="D112" s="42" t="s">
        <v>34</v>
      </c>
      <c r="E112" s="43">
        <f>IF(E106=0,0,E109*E110)</f>
        <v>57.6</v>
      </c>
      <c r="F112" s="394" t="str">
        <f>F106</f>
        <v>❹ Kg cru</v>
      </c>
      <c r="G112" s="44">
        <f>IF(E106=0,0,G109*E110)</f>
        <v>28.8</v>
      </c>
      <c r="H112" s="395" t="str">
        <f>H109</f>
        <v>❺ Kg cuit</v>
      </c>
      <c r="I112" s="286" t="str">
        <f>HYPERLINK("#"&amp;ADDRESS(ROW(E112),COLUMN(E112),4),_xlfn.UNICHAR(128269)&amp;"cellule "&amp;ADDRESS(ROW(E112),COLUMN(E112),4))</f>
        <v>🔍cellule E112</v>
      </c>
      <c r="J112" s="43">
        <f>E112</f>
        <v>57.6</v>
      </c>
      <c r="K112" s="354" t="str">
        <f ca="1">_xlfn.FORMULATEXT(E112)</f>
        <v>=SI(E106=0;0;E109*E110)</v>
      </c>
      <c r="L112" s="312"/>
      <c r="M112" s="312"/>
      <c r="N112" s="312"/>
      <c r="O112" s="312"/>
      <c r="P112" s="312"/>
      <c r="Q112" s="1">
        <v>1</v>
      </c>
      <c r="R112" s="1">
        <v>1</v>
      </c>
      <c r="S112" s="1">
        <v>1</v>
      </c>
      <c r="T112" s="1"/>
      <c r="U112" s="16">
        <v>1</v>
      </c>
    </row>
    <row r="113" spans="1:21" x14ac:dyDescent="0.25">
      <c r="A113" s="1">
        <v>1</v>
      </c>
      <c r="B113" s="3370"/>
      <c r="C113" s="342"/>
      <c r="D113" s="45" t="s">
        <v>35</v>
      </c>
      <c r="E113" s="290">
        <f>IF(E106=0,0,IF(MOD(E112,E106)&gt;MOD(E112,E106)/2,INT(E112/E106)+1,INT(E112/E106)))</f>
        <v>47</v>
      </c>
      <c r="F113" s="46" t="s">
        <v>36</v>
      </c>
      <c r="G113" s="47">
        <f>IF(ISBLANK(E109),0,E106/E109)</f>
        <v>26.041666666666668</v>
      </c>
      <c r="H113" s="385"/>
      <c r="I113" s="286" t="str">
        <f>HYPERLINK("#"&amp;ADDRESS(ROW(E113),COLUMN(E113),4),_xlfn.UNICHAR(128269)&amp;"cellule "&amp;ADDRESS(ROW(E113),COLUMN(E113),4))</f>
        <v>🔍cellule E113</v>
      </c>
      <c r="J113" s="290">
        <f>E113</f>
        <v>47</v>
      </c>
      <c r="K113" s="354" t="str">
        <f ca="1">_xlfn.FORMULATEXT(E113)</f>
        <v>=SI(E106=0;0;SI(MOD(E112;E106)&gt;MOD(E112;E106)/2;ENT(E112/E106)+1;ENT(E112/E106)))</v>
      </c>
      <c r="L113" s="312"/>
      <c r="M113" s="312"/>
      <c r="N113" s="312"/>
      <c r="O113" s="312"/>
      <c r="P113" s="312"/>
      <c r="Q113" s="1">
        <v>1</v>
      </c>
      <c r="R113" s="1">
        <v>1</v>
      </c>
      <c r="S113" s="1">
        <v>1</v>
      </c>
      <c r="T113" s="1"/>
      <c r="U113" s="16">
        <v>1</v>
      </c>
    </row>
    <row r="114" spans="1:21" x14ac:dyDescent="0.25">
      <c r="A114" s="1">
        <v>1</v>
      </c>
      <c r="B114" s="3370"/>
      <c r="C114" s="312"/>
      <c r="D114" s="45"/>
      <c r="E114" s="290"/>
      <c r="F114" s="48"/>
      <c r="G114" s="47"/>
      <c r="H114" s="385"/>
      <c r="I114" s="286" t="str">
        <f>HYPERLINK("#"&amp;ADDRESS(ROW(G113),COLUMN(G113),4),_xlfn.UNICHAR(128269)&amp;"cellule "&amp;ADDRESS(ROW(G113),COLUMN(G113),4))</f>
        <v>🔍cellule G113</v>
      </c>
      <c r="J114" s="47">
        <f>G113</f>
        <v>26.041666666666668</v>
      </c>
      <c r="K114" s="354" t="str">
        <f ca="1">_xlfn.FORMULATEXT(G113)</f>
        <v>=SI(ESTVIDE(E109);0;E106/E109)</v>
      </c>
      <c r="L114" s="312"/>
      <c r="M114" s="312"/>
      <c r="N114" s="312"/>
      <c r="O114" s="312"/>
      <c r="P114" s="312"/>
      <c r="Q114" s="1">
        <v>1</v>
      </c>
      <c r="R114" s="1">
        <v>1</v>
      </c>
      <c r="S114" s="1">
        <v>1</v>
      </c>
      <c r="T114" s="1"/>
      <c r="U114" s="16">
        <v>1</v>
      </c>
    </row>
    <row r="115" spans="1:21" x14ac:dyDescent="0.25">
      <c r="A115" s="1">
        <v>1</v>
      </c>
      <c r="B115" s="3370"/>
      <c r="C115" s="3361" t="s">
        <v>37</v>
      </c>
      <c r="D115" s="3361"/>
      <c r="E115" s="3361"/>
      <c r="F115" s="3361"/>
      <c r="G115" s="3361"/>
      <c r="H115" s="3362"/>
      <c r="I115" s="1">
        <v>1</v>
      </c>
      <c r="J115" s="1">
        <v>1</v>
      </c>
      <c r="K115" s="1">
        <v>1</v>
      </c>
      <c r="L115" s="1">
        <v>1</v>
      </c>
      <c r="M115" s="1">
        <v>1</v>
      </c>
      <c r="N115" s="1">
        <v>1</v>
      </c>
      <c r="O115" s="1">
        <v>1</v>
      </c>
      <c r="P115" s="1">
        <v>1</v>
      </c>
      <c r="Q115" s="1">
        <v>1</v>
      </c>
      <c r="R115" s="1">
        <v>1</v>
      </c>
      <c r="S115" s="1">
        <v>1</v>
      </c>
      <c r="T115" s="1"/>
      <c r="U115" s="16">
        <v>1</v>
      </c>
    </row>
    <row r="116" spans="1:21" x14ac:dyDescent="0.25">
      <c r="A116" s="1">
        <v>1</v>
      </c>
      <c r="B116" s="3370"/>
      <c r="C116" s="3361"/>
      <c r="D116" s="3361"/>
      <c r="E116" s="3361"/>
      <c r="F116" s="3361"/>
      <c r="G116" s="3361"/>
      <c r="H116" s="3362"/>
      <c r="I116" s="1">
        <v>1</v>
      </c>
      <c r="J116" s="1">
        <v>1</v>
      </c>
      <c r="K116" s="1">
        <v>1</v>
      </c>
      <c r="L116" s="1">
        <v>1</v>
      </c>
      <c r="M116" s="1">
        <v>1</v>
      </c>
      <c r="N116" s="1">
        <v>1</v>
      </c>
      <c r="O116" s="1">
        <v>1</v>
      </c>
      <c r="P116" s="1">
        <v>1</v>
      </c>
      <c r="Q116" s="1">
        <v>1</v>
      </c>
      <c r="R116" s="1">
        <v>1</v>
      </c>
      <c r="S116" s="1">
        <v>1</v>
      </c>
      <c r="T116" s="1"/>
      <c r="U116" s="16">
        <v>1</v>
      </c>
    </row>
    <row r="117" spans="1:21" x14ac:dyDescent="0.25">
      <c r="A117" s="1">
        <v>1</v>
      </c>
      <c r="B117" s="3370"/>
      <c r="C117" s="49" t="s">
        <v>383</v>
      </c>
      <c r="D117" s="50"/>
      <c r="E117" s="50"/>
      <c r="F117" s="50"/>
      <c r="G117" s="50"/>
      <c r="H117" s="396"/>
      <c r="I117" s="1">
        <v>1</v>
      </c>
      <c r="J117" s="1">
        <v>1</v>
      </c>
      <c r="K117" s="1">
        <v>1</v>
      </c>
      <c r="L117" s="1">
        <v>1</v>
      </c>
      <c r="M117" s="1">
        <v>1</v>
      </c>
      <c r="N117" s="1">
        <v>1</v>
      </c>
      <c r="O117" s="1">
        <v>1</v>
      </c>
      <c r="P117" s="1">
        <v>1</v>
      </c>
      <c r="Q117" s="1">
        <v>1</v>
      </c>
      <c r="R117" s="1">
        <v>1</v>
      </c>
      <c r="S117" s="1">
        <v>1</v>
      </c>
      <c r="T117" s="1"/>
      <c r="U117" s="16">
        <v>1</v>
      </c>
    </row>
    <row r="118" spans="1:21" x14ac:dyDescent="0.25">
      <c r="A118" s="1">
        <v>1</v>
      </c>
      <c r="B118" s="3370"/>
      <c r="C118" s="3363" t="s">
        <v>39</v>
      </c>
      <c r="D118" s="3363"/>
      <c r="E118" s="3363"/>
      <c r="F118" s="3363"/>
      <c r="G118" s="3363"/>
      <c r="H118" s="3364"/>
      <c r="I118" s="1">
        <v>1</v>
      </c>
      <c r="J118" s="1">
        <v>1</v>
      </c>
      <c r="K118" s="1">
        <v>1</v>
      </c>
      <c r="L118" s="1">
        <v>1</v>
      </c>
      <c r="M118" s="1">
        <v>1</v>
      </c>
      <c r="N118" s="1">
        <v>1</v>
      </c>
      <c r="O118" s="1">
        <v>1</v>
      </c>
      <c r="P118" s="1">
        <v>1</v>
      </c>
      <c r="Q118" s="1">
        <v>1</v>
      </c>
      <c r="R118" s="1">
        <v>1</v>
      </c>
      <c r="S118" s="1">
        <v>1</v>
      </c>
      <c r="T118" s="1"/>
      <c r="U118" s="16">
        <v>1</v>
      </c>
    </row>
    <row r="119" spans="1:21" x14ac:dyDescent="0.25">
      <c r="A119" s="1">
        <v>1</v>
      </c>
      <c r="B119" s="3370"/>
      <c r="C119" s="51" t="s">
        <v>41</v>
      </c>
      <c r="D119" s="312"/>
      <c r="E119" s="312"/>
      <c r="F119" s="18" t="s">
        <v>42</v>
      </c>
      <c r="G119" s="312"/>
      <c r="H119" s="385"/>
      <c r="I119" s="1">
        <v>1</v>
      </c>
      <c r="J119" s="1">
        <v>1</v>
      </c>
      <c r="K119" s="1">
        <v>1</v>
      </c>
      <c r="L119" s="1">
        <v>1</v>
      </c>
      <c r="M119" s="1">
        <v>1</v>
      </c>
      <c r="N119" s="1">
        <v>1</v>
      </c>
      <c r="O119" s="1">
        <v>1</v>
      </c>
      <c r="P119" s="1">
        <v>1</v>
      </c>
      <c r="Q119" s="1">
        <v>1</v>
      </c>
      <c r="R119" s="1">
        <v>1</v>
      </c>
      <c r="S119" s="1">
        <v>1</v>
      </c>
      <c r="T119" s="1"/>
      <c r="U119" s="16">
        <v>1</v>
      </c>
    </row>
    <row r="120" spans="1:21" x14ac:dyDescent="0.25">
      <c r="A120" s="1">
        <v>1</v>
      </c>
      <c r="B120" s="3370"/>
      <c r="C120" s="52" t="s">
        <v>27</v>
      </c>
      <c r="D120" s="312"/>
      <c r="E120" s="312"/>
      <c r="F120" s="53" t="s">
        <v>44</v>
      </c>
      <c r="G120" s="312"/>
      <c r="H120" s="385"/>
      <c r="I120" s="1">
        <v>1</v>
      </c>
      <c r="J120" s="1">
        <v>1</v>
      </c>
      <c r="K120" s="1">
        <v>1</v>
      </c>
      <c r="L120" s="1">
        <v>1</v>
      </c>
      <c r="M120" s="1">
        <v>1</v>
      </c>
      <c r="N120" s="1">
        <v>1</v>
      </c>
      <c r="O120" s="1">
        <v>1</v>
      </c>
      <c r="P120" s="1">
        <v>1</v>
      </c>
      <c r="Q120" s="1">
        <v>1</v>
      </c>
      <c r="R120" s="1">
        <v>1</v>
      </c>
      <c r="S120" s="1">
        <v>1</v>
      </c>
      <c r="T120" s="1">
        <v>1</v>
      </c>
      <c r="U120" s="16">
        <v>1</v>
      </c>
    </row>
    <row r="121" spans="1:21" x14ac:dyDescent="0.25">
      <c r="A121" s="1">
        <v>1</v>
      </c>
      <c r="B121" s="3370"/>
      <c r="C121" s="54" t="s">
        <v>46</v>
      </c>
      <c r="D121" s="312"/>
      <c r="E121" s="312"/>
      <c r="F121" s="55" t="s">
        <v>47</v>
      </c>
      <c r="G121" s="312"/>
      <c r="H121" s="385"/>
      <c r="I121" s="1">
        <v>1</v>
      </c>
      <c r="J121" s="1">
        <v>1</v>
      </c>
      <c r="K121" s="1">
        <v>1</v>
      </c>
      <c r="L121" s="1">
        <v>1</v>
      </c>
      <c r="M121" s="1">
        <v>1</v>
      </c>
      <c r="N121" s="1">
        <v>1</v>
      </c>
      <c r="O121" s="1">
        <v>1</v>
      </c>
      <c r="P121" s="1">
        <v>1</v>
      </c>
      <c r="Q121" s="1">
        <v>1</v>
      </c>
      <c r="R121" s="1">
        <v>1</v>
      </c>
      <c r="S121" s="1">
        <v>1</v>
      </c>
      <c r="T121" s="1">
        <v>1</v>
      </c>
      <c r="U121" s="16">
        <v>1</v>
      </c>
    </row>
    <row r="122" spans="1:21" x14ac:dyDescent="0.25">
      <c r="A122" s="1">
        <v>1</v>
      </c>
      <c r="B122" s="3370"/>
      <c r="C122" s="18"/>
      <c r="D122" s="33" t="s">
        <v>17</v>
      </c>
      <c r="E122" s="312"/>
      <c r="F122" s="56" t="s">
        <v>49</v>
      </c>
      <c r="G122" s="312"/>
      <c r="H122" s="385"/>
      <c r="I122" s="1">
        <v>1</v>
      </c>
      <c r="J122" s="1">
        <v>1</v>
      </c>
      <c r="K122" s="1">
        <v>1</v>
      </c>
      <c r="L122" s="1">
        <v>1</v>
      </c>
      <c r="M122" s="1">
        <v>1</v>
      </c>
      <c r="N122" s="1">
        <v>1</v>
      </c>
      <c r="O122" s="1">
        <v>1</v>
      </c>
      <c r="P122" s="1">
        <v>1</v>
      </c>
      <c r="Q122" s="1">
        <v>1</v>
      </c>
      <c r="R122" s="1">
        <v>1</v>
      </c>
      <c r="S122" s="1">
        <v>1</v>
      </c>
      <c r="T122" s="2">
        <v>1</v>
      </c>
      <c r="U122" s="16">
        <v>1</v>
      </c>
    </row>
    <row r="123" spans="1:21" x14ac:dyDescent="0.25">
      <c r="A123" s="1">
        <v>1</v>
      </c>
      <c r="B123" s="3370"/>
      <c r="C123" s="22"/>
      <c r="D123" s="58" t="s">
        <v>19</v>
      </c>
      <c r="E123" s="312"/>
      <c r="F123" s="59" t="s">
        <v>51</v>
      </c>
      <c r="G123" s="312"/>
      <c r="H123" s="385"/>
      <c r="I123" s="1">
        <v>1</v>
      </c>
      <c r="J123" s="1">
        <v>1</v>
      </c>
      <c r="K123" s="1">
        <v>1</v>
      </c>
      <c r="L123" s="1">
        <v>1</v>
      </c>
      <c r="M123" s="1">
        <v>1</v>
      </c>
      <c r="N123" s="1">
        <v>1</v>
      </c>
      <c r="O123" s="1">
        <v>1</v>
      </c>
      <c r="P123" s="1">
        <v>1</v>
      </c>
      <c r="Q123" s="1">
        <v>1</v>
      </c>
      <c r="R123" s="1">
        <v>1</v>
      </c>
      <c r="S123" s="1">
        <v>1</v>
      </c>
      <c r="T123" s="1">
        <v>1</v>
      </c>
      <c r="U123" s="16">
        <v>1</v>
      </c>
    </row>
    <row r="124" spans="1:21" x14ac:dyDescent="0.25">
      <c r="A124" s="1">
        <v>1</v>
      </c>
      <c r="B124" s="3370"/>
      <c r="C124" s="60"/>
      <c r="D124" s="312"/>
      <c r="E124" s="397" t="s">
        <v>53</v>
      </c>
      <c r="F124" s="59"/>
      <c r="G124" s="60" t="s">
        <v>54</v>
      </c>
      <c r="H124" s="398" t="str">
        <f>ADDRESS(ROW(F106),COLUMN(F106),4)</f>
        <v>F106</v>
      </c>
      <c r="I124" s="1">
        <v>1</v>
      </c>
      <c r="J124" s="1">
        <v>1</v>
      </c>
      <c r="K124" s="1">
        <v>1</v>
      </c>
      <c r="L124" s="1">
        <v>1</v>
      </c>
      <c r="M124" s="1">
        <v>1</v>
      </c>
      <c r="N124" s="1">
        <v>1</v>
      </c>
      <c r="O124" s="1">
        <v>1</v>
      </c>
      <c r="P124" s="1">
        <v>1</v>
      </c>
      <c r="Q124" s="1">
        <v>1</v>
      </c>
      <c r="R124" s="1">
        <v>1</v>
      </c>
      <c r="S124" s="1">
        <v>1</v>
      </c>
      <c r="T124" s="1">
        <v>1</v>
      </c>
      <c r="U124" s="16">
        <v>1</v>
      </c>
    </row>
    <row r="125" spans="1:21" x14ac:dyDescent="0.25">
      <c r="A125" s="1">
        <v>1</v>
      </c>
      <c r="B125" s="3370"/>
      <c r="C125" s="496" t="s">
        <v>55</v>
      </c>
      <c r="D125" s="502"/>
      <c r="E125" s="397"/>
      <c r="F125" s="496" t="s">
        <v>56</v>
      </c>
      <c r="G125" s="312"/>
      <c r="H125" s="385"/>
      <c r="I125" s="1">
        <v>1</v>
      </c>
      <c r="J125" s="1">
        <v>1</v>
      </c>
      <c r="K125" s="1">
        <v>1</v>
      </c>
      <c r="L125" s="1">
        <v>1</v>
      </c>
      <c r="M125" s="1">
        <v>1</v>
      </c>
      <c r="N125" s="1">
        <v>1</v>
      </c>
      <c r="O125" s="1">
        <v>1</v>
      </c>
      <c r="U125" s="16">
        <v>1</v>
      </c>
    </row>
    <row r="126" spans="1:21" x14ac:dyDescent="0.25">
      <c r="A126" s="1">
        <v>1</v>
      </c>
      <c r="B126" s="3370"/>
      <c r="C126" s="499">
        <v>11</v>
      </c>
      <c r="D126" s="499">
        <v>11</v>
      </c>
      <c r="E126" s="499">
        <v>11</v>
      </c>
      <c r="F126" s="499">
        <v>11</v>
      </c>
      <c r="G126" s="499">
        <v>11</v>
      </c>
      <c r="H126" s="500">
        <v>11</v>
      </c>
      <c r="I126" s="57" t="s">
        <v>50</v>
      </c>
      <c r="J126" s="342"/>
      <c r="K126" s="342"/>
      <c r="L126" s="1">
        <v>1</v>
      </c>
      <c r="M126" s="1">
        <v>1</v>
      </c>
      <c r="N126" s="1">
        <v>1</v>
      </c>
      <c r="O126" s="1">
        <v>1</v>
      </c>
      <c r="P126" s="1">
        <v>1</v>
      </c>
      <c r="Q126" s="1">
        <v>1</v>
      </c>
      <c r="R126" s="1">
        <v>1</v>
      </c>
      <c r="S126" s="1">
        <v>1</v>
      </c>
      <c r="T126" s="1">
        <v>1</v>
      </c>
      <c r="U126" s="16">
        <v>1</v>
      </c>
    </row>
    <row r="127" spans="1:21" ht="16.5" thickBot="1" x14ac:dyDescent="0.3">
      <c r="A127" s="1">
        <v>1</v>
      </c>
      <c r="B127" s="3371"/>
      <c r="C127" s="489">
        <f ca="1">CELL("largeur",C127)</f>
        <v>13</v>
      </c>
      <c r="D127" s="489">
        <f t="shared" ref="D127:H127" ca="1" si="2">CELL("largeur",D127)</f>
        <v>21</v>
      </c>
      <c r="E127" s="489">
        <f t="shared" ca="1" si="2"/>
        <v>13</v>
      </c>
      <c r="F127" s="489">
        <f t="shared" ca="1" si="2"/>
        <v>13</v>
      </c>
      <c r="G127" s="489">
        <f t="shared" ca="1" si="2"/>
        <v>13</v>
      </c>
      <c r="H127" s="490">
        <f t="shared" ca="1" si="2"/>
        <v>13</v>
      </c>
      <c r="I127" s="57" t="s">
        <v>52</v>
      </c>
      <c r="J127" s="342"/>
      <c r="K127" s="1">
        <v>1</v>
      </c>
      <c r="L127" s="1">
        <v>1</v>
      </c>
      <c r="M127" s="1">
        <v>1</v>
      </c>
      <c r="N127" s="1">
        <v>1</v>
      </c>
      <c r="O127" s="1">
        <v>1</v>
      </c>
      <c r="P127" s="1">
        <v>1</v>
      </c>
      <c r="Q127" s="1">
        <v>1</v>
      </c>
      <c r="R127" s="1">
        <v>1</v>
      </c>
      <c r="S127" s="1">
        <v>1</v>
      </c>
      <c r="T127" s="1">
        <v>1</v>
      </c>
      <c r="U127" s="16">
        <v>1</v>
      </c>
    </row>
    <row r="128" spans="1:21" x14ac:dyDescent="0.25">
      <c r="A128" s="1">
        <v>1</v>
      </c>
      <c r="B128" s="1"/>
      <c r="C128" s="1">
        <v>1</v>
      </c>
      <c r="D128" s="1">
        <v>1</v>
      </c>
      <c r="E128" s="1">
        <v>1</v>
      </c>
      <c r="F128" s="1">
        <v>1</v>
      </c>
      <c r="G128" s="1">
        <v>1</v>
      </c>
      <c r="H128" s="1">
        <v>1</v>
      </c>
      <c r="I128" s="1">
        <v>1</v>
      </c>
      <c r="J128" s="1">
        <v>1</v>
      </c>
      <c r="K128" s="268" t="s">
        <v>309</v>
      </c>
      <c r="L128" s="1"/>
      <c r="M128" s="1"/>
      <c r="N128" s="1"/>
      <c r="O128" s="1"/>
      <c r="P128" s="1">
        <v>1</v>
      </c>
      <c r="Q128" s="1">
        <v>1</v>
      </c>
      <c r="R128" s="1">
        <v>1</v>
      </c>
      <c r="S128" s="1">
        <v>1</v>
      </c>
      <c r="T128" s="1">
        <v>1</v>
      </c>
      <c r="U128" s="16">
        <v>1</v>
      </c>
    </row>
    <row r="129" spans="1:21" ht="16.5" thickBot="1" x14ac:dyDescent="0.3">
      <c r="A129" s="1"/>
      <c r="B129" s="61" t="s">
        <v>57</v>
      </c>
      <c r="C129" s="61"/>
      <c r="D129" s="1"/>
      <c r="E129" s="1"/>
      <c r="F129" s="1"/>
      <c r="G129" s="1"/>
      <c r="H129" s="1"/>
      <c r="I129" s="399" t="s">
        <v>331</v>
      </c>
      <c r="J129" s="1"/>
      <c r="K129" s="268" t="s">
        <v>308</v>
      </c>
      <c r="L129" s="1"/>
      <c r="M129" s="1"/>
      <c r="N129" s="1"/>
      <c r="O129" s="1"/>
      <c r="P129" s="1">
        <v>1</v>
      </c>
      <c r="Q129" s="1">
        <v>1</v>
      </c>
      <c r="R129" s="1">
        <v>1</v>
      </c>
      <c r="S129" s="1">
        <v>1</v>
      </c>
      <c r="T129" s="1">
        <v>1</v>
      </c>
      <c r="U129" s="16">
        <v>1</v>
      </c>
    </row>
    <row r="130" spans="1:21" ht="23.25" x14ac:dyDescent="0.25">
      <c r="A130" s="1">
        <v>1</v>
      </c>
      <c r="B130" s="3331" t="s">
        <v>20</v>
      </c>
      <c r="C130" s="3365" t="s">
        <v>21</v>
      </c>
      <c r="D130" s="3365"/>
      <c r="E130" s="3365"/>
      <c r="F130" s="3365"/>
      <c r="G130" s="400"/>
      <c r="H130" s="401" t="str">
        <f>E138</f>
        <v>❻ Foisonnement</v>
      </c>
      <c r="I130" s="402" t="s">
        <v>307</v>
      </c>
      <c r="J130" s="342"/>
      <c r="K130" s="342"/>
      <c r="L130" s="374" t="s">
        <v>22</v>
      </c>
      <c r="M130" s="1"/>
      <c r="N130" s="1"/>
      <c r="O130" s="1"/>
      <c r="P130" s="1">
        <v>1</v>
      </c>
      <c r="Q130" s="1">
        <v>1</v>
      </c>
      <c r="R130" s="1">
        <v>1</v>
      </c>
      <c r="S130" s="1">
        <v>1</v>
      </c>
      <c r="T130" s="1">
        <v>1</v>
      </c>
      <c r="U130" s="16">
        <v>1</v>
      </c>
    </row>
    <row r="131" spans="1:21" x14ac:dyDescent="0.25">
      <c r="A131" s="1"/>
      <c r="B131" s="3332"/>
      <c r="C131" s="403"/>
      <c r="D131" s="403"/>
      <c r="E131" s="404"/>
      <c r="F131" s="405" t="s">
        <v>58</v>
      </c>
      <c r="G131" s="406" t="str">
        <f>IF(F137=D153,"CRU- Brut ou à cuire","CUIT - Net à servir")</f>
        <v>CUIT - Net à servir</v>
      </c>
      <c r="H131" s="407"/>
      <c r="I131" s="267" t="str">
        <f>HYPERLINK("#"&amp;ADDRESS(ROW(G131),COLUMN(G131),4),"◀"&amp;ADDRESS(ROW(G131),COLUMN(G131),4))</f>
        <v>◀G131</v>
      </c>
      <c r="J131" s="408" t="str">
        <f>G131</f>
        <v>CUIT - Net à servir</v>
      </c>
      <c r="K131" s="354" t="str">
        <f ca="1">_xlfn.FORMULATEXT(G131)</f>
        <v>=SI(F137=D153;"CRU- Brut ou à cuire";"CUIT - Net à servir")</v>
      </c>
      <c r="L131" s="1"/>
      <c r="M131" s="1"/>
      <c r="N131" s="1"/>
      <c r="O131" s="1"/>
      <c r="P131" s="1"/>
      <c r="Q131" s="1">
        <v>1</v>
      </c>
      <c r="R131" s="1">
        <v>1</v>
      </c>
      <c r="S131" s="1">
        <v>1</v>
      </c>
      <c r="T131" s="1">
        <v>1</v>
      </c>
      <c r="U131" s="16">
        <v>1</v>
      </c>
    </row>
    <row r="132" spans="1:21" ht="23.25" x14ac:dyDescent="0.25">
      <c r="A132" s="1"/>
      <c r="B132" s="3372">
        <v>3</v>
      </c>
      <c r="C132" s="3366" t="str">
        <f>D134</f>
        <v>Semoule (poids cru)</v>
      </c>
      <c r="D132" s="3366"/>
      <c r="E132" s="3366"/>
      <c r="F132" s="3366"/>
      <c r="G132" s="3366"/>
      <c r="H132" s="3367"/>
      <c r="I132" s="267" t="str">
        <f>HYPERLINK("#"&amp;ADDRESS(ROW(E133),COLUMN(E133),4),"◀"&amp;ADDRESS(ROW(E133),COLUMN(E133),4))</f>
        <v>◀E133</v>
      </c>
      <c r="J132" s="291">
        <f>E133</f>
        <v>5</v>
      </c>
      <c r="K132" s="354" t="str">
        <f ca="1">_xlfn.FORMULATEXT(E133)</f>
        <v>=ENT(E143/E137)</v>
      </c>
      <c r="L132" s="1"/>
      <c r="M132" s="1"/>
      <c r="N132" s="1"/>
      <c r="O132" s="1"/>
      <c r="P132" s="1"/>
      <c r="Q132" s="1">
        <v>1</v>
      </c>
      <c r="R132" s="1">
        <v>1</v>
      </c>
      <c r="S132" s="1">
        <v>1</v>
      </c>
      <c r="T132" s="1">
        <v>1</v>
      </c>
      <c r="U132" s="16">
        <v>1</v>
      </c>
    </row>
    <row r="133" spans="1:21" x14ac:dyDescent="0.25">
      <c r="A133" s="1"/>
      <c r="B133" s="3372"/>
      <c r="C133" s="62"/>
      <c r="D133" s="63" t="s">
        <v>24</v>
      </c>
      <c r="E133" s="292">
        <f>INT(E143/E137)</f>
        <v>5</v>
      </c>
      <c r="F133" s="409">
        <f>IF(E133=0,0,IF(E144=0,0,E137))</f>
        <v>1</v>
      </c>
      <c r="G133" s="410" t="str">
        <f>IF(F133*E133=0,"1 de",IF(E143=0,0,IF(E137=0,0,IF(F133*E133=E143,"",IF(H133&gt;0,"Plus 1 de")))))</f>
        <v/>
      </c>
      <c r="H133" s="411" t="str">
        <f>IF(E137=0,0,IF(F133*E133=E143,"",MOD(E143,E137)))</f>
        <v/>
      </c>
      <c r="I133" s="267" t="str">
        <f>HYPERLINK("#"&amp;ADDRESS(ROW(F133),COLUMN(F133),4),"◀"&amp;ADDRESS(ROW(F133),COLUMN(F133),4))</f>
        <v>◀F133</v>
      </c>
      <c r="J133" s="412">
        <f>F133</f>
        <v>1</v>
      </c>
      <c r="K133" s="354" t="str">
        <f ca="1">_xlfn.FORMULATEXT(F133)</f>
        <v>=SI(E133=0;0;SI(E144=0;0;E137))</v>
      </c>
      <c r="L133" s="1"/>
      <c r="M133" s="1"/>
      <c r="N133" s="1"/>
      <c r="O133" s="1"/>
      <c r="P133" s="1"/>
      <c r="Q133" s="1">
        <v>1</v>
      </c>
      <c r="R133" s="1">
        <v>1</v>
      </c>
      <c r="S133" s="1">
        <v>1</v>
      </c>
      <c r="T133" s="1">
        <v>1</v>
      </c>
      <c r="U133" s="16">
        <v>1</v>
      </c>
    </row>
    <row r="134" spans="1:21" ht="18.75" x14ac:dyDescent="0.25">
      <c r="A134" s="1"/>
      <c r="B134" s="3372"/>
      <c r="C134" s="64" t="s">
        <v>59</v>
      </c>
      <c r="D134" s="65" t="s">
        <v>60</v>
      </c>
      <c r="E134" s="27"/>
      <c r="F134" s="312"/>
      <c r="G134" s="312"/>
      <c r="H134" s="385"/>
      <c r="I134" s="267" t="str">
        <f>HYPERLINK("#"&amp;ADDRESS(ROW(G133),COLUMN(G133),4),"◀"&amp;ADDRESS(ROW(G133),COLUMN(G133),4))</f>
        <v>◀G133</v>
      </c>
      <c r="J134" s="413" t="str">
        <f>G133</f>
        <v/>
      </c>
      <c r="K134" s="354" t="str">
        <f ca="1">_xlfn.FORMULATEXT(G133)</f>
        <v>=SI(F133*E133=0;"1 de";SI(E143=0;0;SI(E137=0;0;SI(F133*E133=E143;"";SI(H133&gt;0;"Plus 1 de")))))</v>
      </c>
      <c r="L134" s="1"/>
      <c r="M134" s="1"/>
      <c r="N134" s="1"/>
      <c r="O134" s="1"/>
      <c r="P134" s="1"/>
      <c r="Q134" s="1">
        <v>1</v>
      </c>
      <c r="R134" s="1">
        <v>1</v>
      </c>
      <c r="S134" s="1">
        <v>1</v>
      </c>
      <c r="T134" s="1">
        <v>1</v>
      </c>
      <c r="U134" s="16">
        <v>1</v>
      </c>
    </row>
    <row r="135" spans="1:21" x14ac:dyDescent="0.25">
      <c r="A135" s="1"/>
      <c r="B135" s="3372"/>
      <c r="C135" s="312"/>
      <c r="D135" s="312"/>
      <c r="E135" s="28" t="s">
        <v>27</v>
      </c>
      <c r="F135" s="3359" t="s">
        <v>28</v>
      </c>
      <c r="G135" s="3359"/>
      <c r="H135" s="3360"/>
      <c r="I135" s="267" t="str">
        <f>HYPERLINK("#"&amp;ADDRESS(ROW(H133),COLUMN(H133),4),"◀"&amp;ADDRESS(ROW(H133),COLUMN(H133),4))</f>
        <v>◀H133</v>
      </c>
      <c r="J135" s="414" t="str">
        <f>H133</f>
        <v/>
      </c>
      <c r="K135" s="354" t="str">
        <f ca="1">_xlfn.FORMULATEXT(H133)</f>
        <v>=SI(E137=0;0;SI(F133*E133=E143;"";MOD(E143;E137)))</v>
      </c>
      <c r="L135" s="1"/>
      <c r="M135" s="1"/>
      <c r="N135" s="1"/>
      <c r="O135" s="1"/>
      <c r="P135" s="1"/>
      <c r="Q135" s="1">
        <v>1</v>
      </c>
      <c r="R135" s="1">
        <v>1</v>
      </c>
      <c r="S135" s="1">
        <v>1</v>
      </c>
      <c r="T135" s="1">
        <v>1</v>
      </c>
      <c r="U135" s="16">
        <v>1</v>
      </c>
    </row>
    <row r="136" spans="1:21" x14ac:dyDescent="0.25">
      <c r="A136" s="1"/>
      <c r="B136" s="3372"/>
      <c r="C136" s="312"/>
      <c r="D136" s="388"/>
      <c r="E136" s="29"/>
      <c r="F136" s="389" t="s">
        <v>29</v>
      </c>
      <c r="G136" s="388"/>
      <c r="H136" s="385"/>
      <c r="I136" s="267"/>
      <c r="J136" s="415"/>
      <c r="K136" s="312"/>
      <c r="L136" s="1"/>
      <c r="M136" s="1"/>
      <c r="N136" s="1"/>
      <c r="O136" s="1"/>
      <c r="P136" s="1"/>
      <c r="Q136" s="1">
        <v>1</v>
      </c>
      <c r="R136" s="1">
        <v>1</v>
      </c>
      <c r="S136" s="1">
        <v>1</v>
      </c>
      <c r="T136" s="1">
        <v>1</v>
      </c>
      <c r="U136" s="16">
        <v>1</v>
      </c>
    </row>
    <row r="137" spans="1:21" x14ac:dyDescent="0.25">
      <c r="A137" s="1"/>
      <c r="B137" s="3372"/>
      <c r="C137" s="30"/>
      <c r="D137" s="31" t="s">
        <v>30</v>
      </c>
      <c r="E137" s="66">
        <v>1</v>
      </c>
      <c r="F137" s="58" t="s">
        <v>19</v>
      </c>
      <c r="G137" s="34">
        <f>IF(F137=D153,E137*F138,IF(F137=D154,E137/F138))</f>
        <v>0.5</v>
      </c>
      <c r="H137" s="390" t="str">
        <f>H140</f>
        <v>❹ Kg cru</v>
      </c>
      <c r="I137" s="416" t="str">
        <f>HYPERLINK("#"&amp;ADDRESS(ROW(G139),COLUMN(G139),4),"◀"&amp;ADDRESS(ROW(G139),COLUMN(G139),4))</f>
        <v>◀G139</v>
      </c>
      <c r="J137" s="19">
        <f>G137</f>
        <v>0.5</v>
      </c>
      <c r="K137" s="354" t="str">
        <f ca="1">_xlfn.FORMULATEXT(G137)</f>
        <v>=SI(F137=D153;E137*F138;SI(F137=D154;E137/F138))</v>
      </c>
      <c r="L137" s="1"/>
      <c r="M137" s="1"/>
      <c r="N137" s="1"/>
      <c r="O137" s="1"/>
      <c r="P137" s="1"/>
      <c r="Q137" s="1">
        <v>1</v>
      </c>
      <c r="R137" s="1">
        <v>1</v>
      </c>
      <c r="S137" s="1">
        <v>1</v>
      </c>
      <c r="T137" s="1">
        <v>1</v>
      </c>
      <c r="U137" s="16">
        <v>1</v>
      </c>
    </row>
    <row r="138" spans="1:21" x14ac:dyDescent="0.25">
      <c r="A138" s="1"/>
      <c r="B138" s="3372"/>
      <c r="C138" s="312"/>
      <c r="D138" s="342"/>
      <c r="E138" s="67" t="s">
        <v>47</v>
      </c>
      <c r="F138" s="68">
        <v>2</v>
      </c>
      <c r="G138" s="417" t="str">
        <f>IF(F137=D153,"cru X par","cuit / par")</f>
        <v>cuit / par</v>
      </c>
      <c r="H138" s="418">
        <f>F138</f>
        <v>2</v>
      </c>
      <c r="I138" s="267" t="str">
        <f>HYPERLINK("#"&amp;ADDRESS(ROW(G138),COLUMN(G138),4),"◀"&amp;ADDRESS(ROW(G138),COLUMN(G138),4))</f>
        <v>◀G138</v>
      </c>
      <c r="J138" s="419" t="str">
        <f>G138</f>
        <v>cuit / par</v>
      </c>
      <c r="K138" s="354" t="str">
        <f ca="1">_xlfn.FORMULATEXT(G138)</f>
        <v>=SI(F137=D153;"cru X par";"cuit / par")</v>
      </c>
      <c r="L138" s="1"/>
      <c r="M138" s="1"/>
      <c r="N138" s="1"/>
      <c r="O138" s="1"/>
      <c r="P138" s="1"/>
      <c r="Q138" s="1">
        <v>1</v>
      </c>
      <c r="R138" s="1">
        <v>1</v>
      </c>
      <c r="S138" s="1">
        <v>1</v>
      </c>
      <c r="T138" s="1">
        <v>1</v>
      </c>
      <c r="U138" s="16">
        <v>1</v>
      </c>
    </row>
    <row r="139" spans="1:21" x14ac:dyDescent="0.25">
      <c r="A139" s="1"/>
      <c r="B139" s="3372"/>
      <c r="C139" s="312"/>
      <c r="D139" s="312"/>
      <c r="E139" s="312"/>
      <c r="F139" s="312"/>
      <c r="G139" s="312"/>
      <c r="H139" s="385"/>
      <c r="I139" s="267"/>
      <c r="J139" s="415"/>
      <c r="K139" s="312"/>
      <c r="L139" s="1"/>
      <c r="M139" s="1"/>
      <c r="N139" s="1"/>
      <c r="O139" s="1"/>
      <c r="P139" s="1"/>
      <c r="Q139" s="1">
        <v>1</v>
      </c>
      <c r="R139" s="1">
        <v>1</v>
      </c>
      <c r="S139" s="1">
        <v>1</v>
      </c>
      <c r="T139" s="1">
        <v>1</v>
      </c>
      <c r="U139" s="16">
        <v>1</v>
      </c>
    </row>
    <row r="140" spans="1:21" x14ac:dyDescent="0.25">
      <c r="A140" s="1"/>
      <c r="B140" s="3372"/>
      <c r="C140" s="312"/>
      <c r="D140" s="37" t="s">
        <v>31</v>
      </c>
      <c r="E140" s="69">
        <v>0.05</v>
      </c>
      <c r="F140" s="391" t="str">
        <f>F137</f>
        <v>❺ Kg cuit</v>
      </c>
      <c r="G140" s="34">
        <f>IF(F137=D153,E140*F138,IF(F137=D154,E140/F138))</f>
        <v>2.5000000000000001E-2</v>
      </c>
      <c r="H140" s="392" t="str">
        <f>IF(F140=D153,D154,D153)</f>
        <v>❹ Kg cru</v>
      </c>
      <c r="I140" s="267" t="str">
        <f>HYPERLINK("#"&amp;ADDRESS(ROW(G140),COLUMN(G140),4),"◀"&amp;ADDRESS(ROW(G140),COLUMN(G140),4))</f>
        <v>◀G140</v>
      </c>
      <c r="J140" s="19">
        <f>G140</f>
        <v>2.5000000000000001E-2</v>
      </c>
      <c r="K140" s="420" t="str">
        <f ca="1">_xlfn.FORMULATEXT(G140)</f>
        <v>=SI(F137=D153;E140*F138;SI(F137=D154;E140/F138))</v>
      </c>
      <c r="L140" s="1"/>
      <c r="M140" s="1"/>
      <c r="N140" s="1"/>
      <c r="O140" s="1"/>
      <c r="P140" s="1"/>
      <c r="Q140" s="1">
        <v>1</v>
      </c>
      <c r="R140" s="1">
        <v>1</v>
      </c>
      <c r="S140" s="1">
        <v>1</v>
      </c>
      <c r="T140" s="1">
        <v>1</v>
      </c>
      <c r="U140" s="16">
        <v>1</v>
      </c>
    </row>
    <row r="141" spans="1:21" x14ac:dyDescent="0.25">
      <c r="A141" s="1"/>
      <c r="B141" s="3372"/>
      <c r="C141" s="312"/>
      <c r="D141" s="39" t="s">
        <v>32</v>
      </c>
      <c r="E141" s="70">
        <v>100</v>
      </c>
      <c r="F141" s="71" t="s">
        <v>33</v>
      </c>
      <c r="G141" s="312"/>
      <c r="H141" s="393"/>
      <c r="I141" s="267" t="str">
        <f>HYPERLINK("#"&amp;ADDRESS(ROW(H140),COLUMN(H140),4),"◀"&amp;ADDRESS(ROW(H140),COLUMN(H140),4))</f>
        <v>◀H140</v>
      </c>
      <c r="J141" s="266" t="str">
        <f>H140</f>
        <v>❹ Kg cru</v>
      </c>
      <c r="K141" s="354" t="str">
        <f ca="1">_xlfn.FORMULATEXT(H140)</f>
        <v>=SI(F140=D153;D154;D153)</v>
      </c>
      <c r="L141" s="1"/>
      <c r="M141" s="1"/>
      <c r="N141" s="1"/>
      <c r="O141" s="1"/>
      <c r="P141" s="1"/>
      <c r="Q141" s="1">
        <v>1</v>
      </c>
      <c r="R141" s="1">
        <v>1</v>
      </c>
      <c r="S141" s="1">
        <v>1</v>
      </c>
      <c r="T141" s="1">
        <v>1</v>
      </c>
      <c r="U141" s="16">
        <v>1</v>
      </c>
    </row>
    <row r="142" spans="1:21" x14ac:dyDescent="0.25">
      <c r="A142" s="1"/>
      <c r="B142" s="3372"/>
      <c r="C142" s="312"/>
      <c r="D142" s="312"/>
      <c r="E142" s="312"/>
      <c r="F142" s="312"/>
      <c r="G142" s="312"/>
      <c r="H142" s="385"/>
      <c r="I142" s="267"/>
      <c r="J142" s="415"/>
      <c r="K142" s="312"/>
      <c r="L142" s="1"/>
      <c r="M142" s="1"/>
      <c r="N142" s="1"/>
      <c r="O142" s="1"/>
      <c r="P142" s="1"/>
      <c r="Q142" s="1">
        <v>1</v>
      </c>
      <c r="R142" s="1">
        <v>1</v>
      </c>
      <c r="S142" s="1">
        <v>1</v>
      </c>
      <c r="T142" s="1">
        <v>1</v>
      </c>
      <c r="U142" s="16">
        <v>1</v>
      </c>
    </row>
    <row r="143" spans="1:21" x14ac:dyDescent="0.25">
      <c r="A143" s="1"/>
      <c r="B143" s="3372"/>
      <c r="C143" s="312"/>
      <c r="D143" s="42" t="s">
        <v>34</v>
      </c>
      <c r="E143" s="43">
        <f>IF(E137=0,0,E140*E141)</f>
        <v>5</v>
      </c>
      <c r="F143" s="394" t="str">
        <f>F137</f>
        <v>❺ Kg cuit</v>
      </c>
      <c r="G143" s="44">
        <f>IF(E137=0,0,G140*E141)</f>
        <v>2.5</v>
      </c>
      <c r="H143" s="395" t="str">
        <f>H140</f>
        <v>❹ Kg cru</v>
      </c>
      <c r="I143" s="267" t="str">
        <f>HYPERLINK("#"&amp;ADDRESS(ROW(E143),COLUMN(E143),4),"◀"&amp;ADDRESS(ROW(E143),COLUMN(E143),4))</f>
        <v>◀E143</v>
      </c>
      <c r="J143" s="43">
        <f>E143</f>
        <v>5</v>
      </c>
      <c r="K143" s="354" t="str">
        <f ca="1">_xlfn.FORMULATEXT(E143)</f>
        <v>=SI(E137=0;0;E140*E141)</v>
      </c>
      <c r="L143" s="1"/>
      <c r="M143" s="72" t="str">
        <f>ADDRESS(ROW(G143),COLUMN(G143),4)</f>
        <v>G143</v>
      </c>
      <c r="N143" s="354" t="str">
        <f ca="1">_xlfn.FORMULATEXT(G143)</f>
        <v>=SI(E137=0;0;G140*E141)</v>
      </c>
      <c r="O143" s="1"/>
      <c r="P143" s="1">
        <v>1</v>
      </c>
      <c r="Q143" s="1">
        <v>1</v>
      </c>
      <c r="R143" s="1">
        <v>1</v>
      </c>
      <c r="S143" s="1">
        <v>1</v>
      </c>
      <c r="T143" s="1">
        <v>1</v>
      </c>
      <c r="U143" s="16">
        <v>1</v>
      </c>
    </row>
    <row r="144" spans="1:21" x14ac:dyDescent="0.25">
      <c r="A144" s="1"/>
      <c r="B144" s="3372"/>
      <c r="C144" s="312"/>
      <c r="D144" s="45" t="s">
        <v>35</v>
      </c>
      <c r="E144" s="290">
        <f>IF(E137=0,0,IF(MOD(E143,E137)&gt;MOD(E143,E137)/2,INT(E143/E137)+1,INT(E143/E137)))</f>
        <v>5</v>
      </c>
      <c r="F144" s="48" t="s">
        <v>36</v>
      </c>
      <c r="G144" s="47">
        <f>IF(ISBLANK(E140),0,E137/E140)</f>
        <v>20</v>
      </c>
      <c r="H144" s="385"/>
      <c r="I144" s="267" t="str">
        <f>HYPERLINK("#"&amp;ADDRESS(ROW(E144),COLUMN(E144),4),"◀"&amp;ADDRESS(ROW(E144),COLUMN(E144),4))</f>
        <v>◀E144</v>
      </c>
      <c r="J144" s="290">
        <f>E144</f>
        <v>5</v>
      </c>
      <c r="K144" s="354" t="str">
        <f ca="1">_xlfn.FORMULATEXT(E144)</f>
        <v>=SI(E137=0;0;SI(MOD(E143;E137)&gt;MOD(E143;E137)/2;ENT(E143/E137)+1;ENT(E143/E137)))</v>
      </c>
      <c r="L144" s="1"/>
      <c r="M144" s="1"/>
      <c r="N144" s="1"/>
      <c r="O144" s="1"/>
      <c r="P144" s="1">
        <v>1</v>
      </c>
      <c r="Q144" s="74"/>
      <c r="R144" s="74"/>
      <c r="S144" s="74"/>
      <c r="T144" s="74"/>
      <c r="U144" s="75"/>
    </row>
    <row r="145" spans="1:21" x14ac:dyDescent="0.25">
      <c r="A145" s="1"/>
      <c r="B145" s="3372"/>
      <c r="C145" s="312"/>
      <c r="D145" s="45"/>
      <c r="E145" s="290"/>
      <c r="F145" s="48"/>
      <c r="G145" s="47"/>
      <c r="H145" s="385"/>
      <c r="I145" s="267" t="str">
        <f>HYPERLINK("#"&amp;ADDRESS(ROW(G144),COLUMN(G144),4),"◀"&amp;ADDRESS(ROW(G144),COLUMN(G144),4))</f>
        <v>◀G144</v>
      </c>
      <c r="J145" s="47">
        <f>G144</f>
        <v>20</v>
      </c>
      <c r="K145" s="354" t="str">
        <f ca="1">_xlfn.FORMULATEXT(G144)</f>
        <v>=SI(ESTVIDE(E140);0;E137/E140)</v>
      </c>
      <c r="L145" s="1"/>
      <c r="M145" s="1"/>
      <c r="N145" s="1"/>
      <c r="O145" s="1"/>
      <c r="P145" s="1">
        <v>1</v>
      </c>
      <c r="Q145" s="74"/>
      <c r="R145" s="74"/>
      <c r="S145" s="74"/>
      <c r="T145" s="74"/>
      <c r="U145" s="75"/>
    </row>
    <row r="146" spans="1:21" x14ac:dyDescent="0.25">
      <c r="A146" s="1"/>
      <c r="B146" s="3372"/>
      <c r="C146" s="3361" t="s">
        <v>37</v>
      </c>
      <c r="D146" s="3361"/>
      <c r="E146" s="3361"/>
      <c r="F146" s="3361"/>
      <c r="G146" s="3361"/>
      <c r="H146" s="3362"/>
      <c r="I146" s="1">
        <v>1</v>
      </c>
      <c r="J146" s="1">
        <v>1</v>
      </c>
      <c r="K146" s="1">
        <v>1</v>
      </c>
      <c r="L146" s="1">
        <v>1</v>
      </c>
      <c r="M146" s="1">
        <v>1</v>
      </c>
      <c r="N146" s="1">
        <v>1</v>
      </c>
      <c r="O146" s="1">
        <v>1</v>
      </c>
      <c r="P146" s="1">
        <v>1</v>
      </c>
      <c r="Q146" s="74"/>
      <c r="R146" s="74"/>
      <c r="S146" s="74"/>
      <c r="T146" s="74"/>
      <c r="U146" s="75"/>
    </row>
    <row r="147" spans="1:21" x14ac:dyDescent="0.25">
      <c r="A147" s="1"/>
      <c r="B147" s="3372"/>
      <c r="C147" s="3361"/>
      <c r="D147" s="3361"/>
      <c r="E147" s="3361"/>
      <c r="F147" s="3361"/>
      <c r="G147" s="3361"/>
      <c r="H147" s="3362"/>
      <c r="I147" s="1">
        <v>1</v>
      </c>
      <c r="J147" s="1">
        <v>1</v>
      </c>
      <c r="K147" s="1">
        <v>1</v>
      </c>
      <c r="L147" s="1">
        <v>1</v>
      </c>
      <c r="M147" s="1">
        <v>1</v>
      </c>
      <c r="N147" s="1">
        <v>1</v>
      </c>
      <c r="O147" s="1">
        <v>1</v>
      </c>
      <c r="P147" s="1">
        <v>1</v>
      </c>
      <c r="Q147" s="74"/>
      <c r="R147" s="74"/>
      <c r="S147" s="74"/>
      <c r="T147" s="74"/>
      <c r="U147" s="75"/>
    </row>
    <row r="148" spans="1:21" x14ac:dyDescent="0.25">
      <c r="A148" s="1"/>
      <c r="B148" s="3372"/>
      <c r="C148" s="49" t="s">
        <v>383</v>
      </c>
      <c r="D148" s="50"/>
      <c r="E148" s="50"/>
      <c r="F148" s="50"/>
      <c r="G148" s="50"/>
      <c r="H148" s="396"/>
      <c r="I148" s="1">
        <v>1</v>
      </c>
      <c r="J148" s="1">
        <v>1</v>
      </c>
      <c r="K148" s="1">
        <v>1</v>
      </c>
      <c r="L148" s="1">
        <v>1</v>
      </c>
      <c r="M148" s="1">
        <v>1</v>
      </c>
      <c r="N148" s="1">
        <v>1</v>
      </c>
      <c r="O148" s="1">
        <v>1</v>
      </c>
      <c r="P148" s="1">
        <v>1</v>
      </c>
      <c r="Q148" s="74"/>
      <c r="R148" s="74"/>
      <c r="S148" s="74"/>
      <c r="T148" s="74"/>
      <c r="U148" s="75"/>
    </row>
    <row r="149" spans="1:21" x14ac:dyDescent="0.25">
      <c r="A149" s="1"/>
      <c r="B149" s="3372"/>
      <c r="C149" s="3368" t="s">
        <v>39</v>
      </c>
      <c r="D149" s="3368"/>
      <c r="E149" s="3368"/>
      <c r="F149" s="3368"/>
      <c r="G149" s="3368"/>
      <c r="H149" s="3369"/>
      <c r="I149" s="1">
        <v>1</v>
      </c>
      <c r="J149" s="1">
        <v>1</v>
      </c>
      <c r="K149" s="1">
        <v>1</v>
      </c>
      <c r="L149" s="1">
        <v>1</v>
      </c>
      <c r="M149" s="1">
        <v>1</v>
      </c>
      <c r="N149" s="1">
        <v>1</v>
      </c>
      <c r="O149" s="1">
        <v>1</v>
      </c>
      <c r="Q149" s="1"/>
      <c r="R149" s="1"/>
      <c r="S149" s="1"/>
      <c r="T149" s="1"/>
      <c r="U149" s="16"/>
    </row>
    <row r="150" spans="1:21" x14ac:dyDescent="0.25">
      <c r="A150" s="1"/>
      <c r="B150" s="3372"/>
      <c r="C150" s="51" t="s">
        <v>41</v>
      </c>
      <c r="D150" s="312"/>
      <c r="E150" s="312"/>
      <c r="F150" s="55" t="s">
        <v>47</v>
      </c>
      <c r="G150" s="312"/>
      <c r="H150" s="385"/>
      <c r="I150" s="1">
        <v>1</v>
      </c>
      <c r="J150" s="1">
        <v>1</v>
      </c>
      <c r="K150" s="1">
        <v>1</v>
      </c>
      <c r="L150" s="1">
        <v>1</v>
      </c>
      <c r="M150" s="1">
        <v>1</v>
      </c>
      <c r="N150" s="1">
        <v>1</v>
      </c>
      <c r="O150" s="1">
        <v>1</v>
      </c>
      <c r="P150" s="1">
        <v>1</v>
      </c>
      <c r="Q150" s="1">
        <v>1</v>
      </c>
      <c r="R150" s="1">
        <v>1</v>
      </c>
      <c r="S150" s="1">
        <v>1</v>
      </c>
      <c r="T150" s="1">
        <v>1</v>
      </c>
      <c r="U150" s="16">
        <v>1</v>
      </c>
    </row>
    <row r="151" spans="1:21" x14ac:dyDescent="0.25">
      <c r="A151" s="1"/>
      <c r="B151" s="3372"/>
      <c r="C151" s="52" t="s">
        <v>27</v>
      </c>
      <c r="D151" s="312"/>
      <c r="E151" s="312"/>
      <c r="F151" s="56" t="s">
        <v>49</v>
      </c>
      <c r="G151" s="312"/>
      <c r="H151" s="385"/>
      <c r="I151" s="1">
        <v>1</v>
      </c>
      <c r="J151" s="1">
        <v>1</v>
      </c>
      <c r="K151" s="1">
        <v>1</v>
      </c>
      <c r="L151" s="1">
        <v>1</v>
      </c>
      <c r="M151" s="1">
        <v>1</v>
      </c>
      <c r="N151" s="1">
        <v>1</v>
      </c>
      <c r="O151" s="1">
        <v>1</v>
      </c>
      <c r="P151" s="1">
        <v>1</v>
      </c>
      <c r="Q151" s="1">
        <v>1</v>
      </c>
      <c r="R151" s="1">
        <v>1</v>
      </c>
      <c r="S151" s="1">
        <v>1</v>
      </c>
      <c r="T151" s="1">
        <v>1</v>
      </c>
      <c r="U151" s="16">
        <v>1</v>
      </c>
    </row>
    <row r="152" spans="1:21" x14ac:dyDescent="0.25">
      <c r="A152" s="1"/>
      <c r="B152" s="3372"/>
      <c r="C152" s="54" t="s">
        <v>46</v>
      </c>
      <c r="D152" s="312"/>
      <c r="E152" s="312"/>
      <c r="F152" s="59" t="s">
        <v>51</v>
      </c>
      <c r="G152" s="312"/>
      <c r="H152" s="385"/>
      <c r="I152" s="1">
        <v>1</v>
      </c>
      <c r="J152" s="1">
        <v>1</v>
      </c>
      <c r="K152" s="1">
        <v>1</v>
      </c>
      <c r="L152" s="1">
        <v>1</v>
      </c>
      <c r="M152" s="1">
        <v>1</v>
      </c>
      <c r="N152" s="1">
        <v>1</v>
      </c>
      <c r="O152" s="1">
        <v>1</v>
      </c>
      <c r="P152" s="1">
        <v>1</v>
      </c>
      <c r="Q152" s="1">
        <v>1</v>
      </c>
      <c r="R152" s="1">
        <v>1</v>
      </c>
      <c r="S152" s="1">
        <v>1</v>
      </c>
      <c r="T152" s="1">
        <v>1</v>
      </c>
      <c r="U152" s="16">
        <v>1</v>
      </c>
    </row>
    <row r="153" spans="1:21" x14ac:dyDescent="0.25">
      <c r="A153" s="1"/>
      <c r="B153" s="3372"/>
      <c r="C153" s="18"/>
      <c r="D153" s="33" t="s">
        <v>17</v>
      </c>
      <c r="E153" s="312"/>
      <c r="F153" s="56"/>
      <c r="G153" s="312"/>
      <c r="H153" s="385"/>
      <c r="I153" s="1">
        <v>1</v>
      </c>
      <c r="J153" s="1">
        <v>1</v>
      </c>
      <c r="K153" s="1">
        <v>1</v>
      </c>
      <c r="L153" s="1">
        <v>1</v>
      </c>
      <c r="M153" s="1">
        <v>1</v>
      </c>
      <c r="N153" s="1">
        <v>1</v>
      </c>
      <c r="O153" s="1">
        <v>1</v>
      </c>
      <c r="P153" s="1">
        <v>1</v>
      </c>
      <c r="Q153" s="1">
        <v>1</v>
      </c>
      <c r="R153" s="1">
        <v>1</v>
      </c>
      <c r="S153" s="1">
        <v>1</v>
      </c>
      <c r="T153" s="1">
        <v>1</v>
      </c>
      <c r="U153" s="16">
        <v>1</v>
      </c>
    </row>
    <row r="154" spans="1:21" x14ac:dyDescent="0.25">
      <c r="A154" s="1"/>
      <c r="B154" s="3372"/>
      <c r="C154" s="22"/>
      <c r="D154" s="58" t="s">
        <v>19</v>
      </c>
      <c r="E154" s="312"/>
      <c r="F154" s="59"/>
      <c r="G154" s="312"/>
      <c r="H154" s="385"/>
      <c r="I154" s="1">
        <v>1</v>
      </c>
      <c r="J154" s="1">
        <v>1</v>
      </c>
      <c r="K154" s="1">
        <v>1</v>
      </c>
      <c r="L154" s="1">
        <v>1</v>
      </c>
      <c r="M154" s="1">
        <v>1</v>
      </c>
      <c r="N154" s="1">
        <v>1</v>
      </c>
      <c r="O154" s="1">
        <v>1</v>
      </c>
      <c r="P154" s="1">
        <v>1</v>
      </c>
      <c r="Q154" s="1">
        <v>1</v>
      </c>
      <c r="R154" s="1">
        <v>1</v>
      </c>
      <c r="S154" s="1">
        <v>1</v>
      </c>
      <c r="T154" s="1">
        <v>1</v>
      </c>
      <c r="U154" s="16">
        <v>1</v>
      </c>
    </row>
    <row r="155" spans="1:21" x14ac:dyDescent="0.25">
      <c r="A155" s="1"/>
      <c r="B155" s="3372"/>
      <c r="C155" s="60"/>
      <c r="D155" s="312"/>
      <c r="E155" s="397" t="s">
        <v>53</v>
      </c>
      <c r="F155" s="59"/>
      <c r="G155" s="60" t="s">
        <v>54</v>
      </c>
      <c r="H155" s="398" t="str">
        <f>ADDRESS(ROW(F137),COLUMN(F137),4)</f>
        <v>F137</v>
      </c>
      <c r="I155" s="1">
        <v>1</v>
      </c>
      <c r="J155" s="1">
        <v>1</v>
      </c>
      <c r="K155" s="1">
        <v>1</v>
      </c>
      <c r="L155" s="1">
        <v>1</v>
      </c>
      <c r="M155" s="1">
        <v>1</v>
      </c>
      <c r="N155" s="1">
        <v>1</v>
      </c>
      <c r="O155" s="1">
        <v>1</v>
      </c>
      <c r="P155" s="1">
        <v>1</v>
      </c>
      <c r="Q155" s="1">
        <v>1</v>
      </c>
      <c r="R155" s="1">
        <v>1</v>
      </c>
      <c r="S155" s="1">
        <v>1</v>
      </c>
      <c r="T155" s="1">
        <v>1</v>
      </c>
      <c r="U155" s="16">
        <v>1</v>
      </c>
    </row>
    <row r="156" spans="1:21" x14ac:dyDescent="0.25">
      <c r="A156" s="1"/>
      <c r="B156" s="3372"/>
      <c r="C156" s="496" t="s">
        <v>67</v>
      </c>
      <c r="D156" s="502"/>
      <c r="E156" s="397"/>
      <c r="F156" s="496" t="s">
        <v>68</v>
      </c>
      <c r="G156" s="312"/>
      <c r="H156" s="385"/>
      <c r="I156" s="1">
        <v>1</v>
      </c>
      <c r="J156" s="1">
        <v>1</v>
      </c>
      <c r="K156" s="1">
        <v>1</v>
      </c>
      <c r="L156" s="1">
        <v>1</v>
      </c>
      <c r="M156" s="1">
        <v>1</v>
      </c>
      <c r="N156" s="1">
        <v>1</v>
      </c>
      <c r="O156" s="1">
        <v>1</v>
      </c>
      <c r="P156" s="1">
        <v>1</v>
      </c>
      <c r="Q156" s="1">
        <v>1</v>
      </c>
      <c r="R156" s="1">
        <v>1</v>
      </c>
      <c r="S156" s="1">
        <v>1</v>
      </c>
      <c r="T156" s="1">
        <v>1</v>
      </c>
      <c r="U156" s="16">
        <v>1</v>
      </c>
    </row>
    <row r="157" spans="1:21" x14ac:dyDescent="0.25">
      <c r="A157" s="1"/>
      <c r="B157" s="3372"/>
      <c r="C157" s="499">
        <v>12</v>
      </c>
      <c r="D157" s="499">
        <v>11</v>
      </c>
      <c r="E157" s="499">
        <v>11</v>
      </c>
      <c r="F157" s="499">
        <v>11</v>
      </c>
      <c r="G157" s="499">
        <v>11</v>
      </c>
      <c r="H157" s="500">
        <v>11</v>
      </c>
      <c r="I157" s="57" t="s">
        <v>50</v>
      </c>
      <c r="J157" s="1"/>
      <c r="K157" s="1">
        <v>1</v>
      </c>
      <c r="L157" s="1">
        <v>1</v>
      </c>
      <c r="M157" s="1">
        <v>1</v>
      </c>
      <c r="N157" s="1">
        <v>1</v>
      </c>
      <c r="O157" s="1">
        <v>1</v>
      </c>
      <c r="P157" s="1">
        <v>1</v>
      </c>
      <c r="Q157" s="1">
        <v>1</v>
      </c>
      <c r="R157" s="1">
        <v>1</v>
      </c>
      <c r="S157" s="1">
        <v>1</v>
      </c>
      <c r="T157" s="1">
        <v>1</v>
      </c>
      <c r="U157" s="16">
        <v>1</v>
      </c>
    </row>
    <row r="158" spans="1:21" ht="16.5" thickBot="1" x14ac:dyDescent="0.3">
      <c r="A158" s="1"/>
      <c r="B158" s="3373"/>
      <c r="C158" s="489">
        <f ca="1">CELL("largeur",C158)</f>
        <v>13</v>
      </c>
      <c r="D158" s="489">
        <f t="shared" ref="D158:H158" ca="1" si="3">CELL("largeur",D158)</f>
        <v>21</v>
      </c>
      <c r="E158" s="489">
        <f t="shared" ca="1" si="3"/>
        <v>13</v>
      </c>
      <c r="F158" s="489">
        <f t="shared" ca="1" si="3"/>
        <v>13</v>
      </c>
      <c r="G158" s="489">
        <f t="shared" ca="1" si="3"/>
        <v>13</v>
      </c>
      <c r="H158" s="490">
        <f t="shared" ca="1" si="3"/>
        <v>13</v>
      </c>
      <c r="I158" s="57" t="s">
        <v>52</v>
      </c>
      <c r="J158" s="1"/>
      <c r="K158" s="1">
        <v>1</v>
      </c>
      <c r="L158" s="1">
        <v>1</v>
      </c>
      <c r="M158" s="1">
        <v>1</v>
      </c>
      <c r="N158" s="1">
        <v>1</v>
      </c>
      <c r="O158" s="1">
        <v>1</v>
      </c>
      <c r="P158" s="1">
        <v>1</v>
      </c>
      <c r="Q158" s="1">
        <v>1</v>
      </c>
      <c r="R158" s="1">
        <v>1</v>
      </c>
      <c r="S158" s="1">
        <v>1</v>
      </c>
      <c r="T158" s="1">
        <v>1</v>
      </c>
      <c r="U158" s="16">
        <v>1</v>
      </c>
    </row>
    <row r="159" spans="1:21" ht="16.5" thickBot="1" x14ac:dyDescent="0.3">
      <c r="A159" s="1"/>
      <c r="B159" s="1"/>
      <c r="C159" s="1"/>
      <c r="D159" s="1"/>
      <c r="E159" s="1"/>
      <c r="F159" s="1"/>
      <c r="G159" s="1"/>
      <c r="H159" s="1"/>
      <c r="I159" s="1">
        <v>1</v>
      </c>
      <c r="J159" s="1">
        <v>1</v>
      </c>
      <c r="K159" s="1">
        <v>1</v>
      </c>
      <c r="L159" s="1">
        <v>1</v>
      </c>
      <c r="M159" s="1">
        <v>1</v>
      </c>
      <c r="N159" s="1">
        <v>1</v>
      </c>
      <c r="O159" s="1">
        <v>1</v>
      </c>
      <c r="P159" s="1">
        <v>1</v>
      </c>
      <c r="Q159" s="1">
        <v>1</v>
      </c>
      <c r="R159" s="1">
        <v>1</v>
      </c>
      <c r="S159" s="1">
        <v>1</v>
      </c>
      <c r="T159" s="1">
        <v>1</v>
      </c>
      <c r="U159" s="16">
        <v>1</v>
      </c>
    </row>
    <row r="160" spans="1:21" ht="23.25" x14ac:dyDescent="0.25">
      <c r="A160" s="1"/>
      <c r="B160" s="3331" t="s">
        <v>20</v>
      </c>
      <c r="C160" s="3356" t="s">
        <v>21</v>
      </c>
      <c r="D160" s="3356"/>
      <c r="E160" s="3356"/>
      <c r="F160" s="3356"/>
      <c r="G160" s="421"/>
      <c r="H160" s="422" t="str">
        <f>F168</f>
        <v>Morceaux</v>
      </c>
      <c r="I160" s="1">
        <v>1</v>
      </c>
      <c r="J160" s="1">
        <v>1</v>
      </c>
      <c r="K160" s="1">
        <v>1</v>
      </c>
      <c r="L160" s="1">
        <v>1</v>
      </c>
      <c r="M160" s="1">
        <v>1</v>
      </c>
      <c r="N160" s="1">
        <v>1</v>
      </c>
      <c r="O160" s="1">
        <v>1</v>
      </c>
      <c r="P160" s="1">
        <v>1</v>
      </c>
      <c r="Q160" s="1">
        <v>1</v>
      </c>
      <c r="R160" s="1">
        <v>1</v>
      </c>
      <c r="S160" s="1">
        <v>1</v>
      </c>
      <c r="T160" s="1">
        <v>1</v>
      </c>
      <c r="U160" s="16">
        <v>1</v>
      </c>
    </row>
    <row r="161" spans="1:21" x14ac:dyDescent="0.25">
      <c r="A161" s="1"/>
      <c r="B161" s="3332"/>
      <c r="C161" s="423"/>
      <c r="D161" s="423"/>
      <c r="E161" s="424"/>
      <c r="F161" s="425" t="s">
        <v>23</v>
      </c>
      <c r="G161" s="426" t="str">
        <f>G170</f>
        <v>❹ Cru</v>
      </c>
      <c r="H161" s="427"/>
      <c r="I161" s="1">
        <v>1</v>
      </c>
      <c r="J161" s="1">
        <v>1</v>
      </c>
      <c r="K161" s="1">
        <v>1</v>
      </c>
      <c r="L161" s="1">
        <v>1</v>
      </c>
      <c r="M161" s="1">
        <v>1</v>
      </c>
      <c r="N161" s="1">
        <v>1</v>
      </c>
      <c r="O161" s="1">
        <v>1</v>
      </c>
      <c r="P161" s="1">
        <v>1</v>
      </c>
      <c r="Q161" s="1">
        <v>1</v>
      </c>
      <c r="R161" s="1">
        <v>1</v>
      </c>
      <c r="S161" s="1">
        <v>1</v>
      </c>
      <c r="T161" s="1">
        <v>1</v>
      </c>
      <c r="U161" s="16">
        <v>1</v>
      </c>
    </row>
    <row r="162" spans="1:21" ht="23.25" x14ac:dyDescent="0.25">
      <c r="A162" s="1"/>
      <c r="B162" s="3352">
        <v>3</v>
      </c>
      <c r="C162" s="3357" t="str">
        <f>D166</f>
        <v>Sautés en morceaux service au poids</v>
      </c>
      <c r="D162" s="3357"/>
      <c r="E162" s="3357"/>
      <c r="F162" s="3357"/>
      <c r="G162" s="3357"/>
      <c r="H162" s="3358"/>
      <c r="I162" s="1">
        <v>1</v>
      </c>
      <c r="J162" s="1">
        <v>1</v>
      </c>
      <c r="K162" s="1">
        <v>1</v>
      </c>
      <c r="L162" s="1">
        <v>1</v>
      </c>
      <c r="M162" s="1">
        <v>1</v>
      </c>
      <c r="N162" s="1">
        <v>1</v>
      </c>
      <c r="O162" s="1">
        <v>1</v>
      </c>
      <c r="P162" s="1">
        <v>1</v>
      </c>
      <c r="Q162" s="1">
        <v>1</v>
      </c>
      <c r="R162" s="1">
        <v>1</v>
      </c>
      <c r="S162" s="1">
        <v>1</v>
      </c>
      <c r="T162" s="1">
        <v>1</v>
      </c>
      <c r="U162" s="16">
        <v>1</v>
      </c>
    </row>
    <row r="163" spans="1:21" ht="15.75" customHeight="1" x14ac:dyDescent="0.25">
      <c r="A163" s="1"/>
      <c r="B163" s="3352"/>
      <c r="C163" s="428"/>
      <c r="D163" s="429" t="s">
        <v>24</v>
      </c>
      <c r="E163" s="430">
        <f>IF(E170=0,0,IF(MOD(E177,E170)&gt;MOD(E177,E170)/2,INT(E177/E170)+1,INT(E177/E170)))</f>
        <v>86</v>
      </c>
      <c r="F163" s="431" t="str">
        <f>F167</f>
        <v xml:space="preserve"> GN 1/ 1 = 35 morceaux</v>
      </c>
      <c r="G163" s="432"/>
      <c r="H163" s="433"/>
      <c r="I163" s="1">
        <v>1</v>
      </c>
      <c r="J163" s="1">
        <v>1</v>
      </c>
      <c r="K163" s="1">
        <v>1</v>
      </c>
      <c r="L163" s="1">
        <v>1</v>
      </c>
      <c r="M163" s="1">
        <v>1</v>
      </c>
      <c r="N163" s="1">
        <v>1</v>
      </c>
      <c r="O163" s="1">
        <v>1</v>
      </c>
      <c r="P163" s="1">
        <v>1</v>
      </c>
      <c r="Q163" s="1">
        <v>1</v>
      </c>
      <c r="R163" s="1">
        <v>1</v>
      </c>
      <c r="S163" s="1">
        <v>1</v>
      </c>
      <c r="T163" s="1">
        <v>1</v>
      </c>
      <c r="U163" s="16">
        <v>1</v>
      </c>
    </row>
    <row r="164" spans="1:21" ht="15.75" customHeight="1" x14ac:dyDescent="0.25">
      <c r="A164" s="1"/>
      <c r="B164" s="3352"/>
      <c r="C164" s="434">
        <f>INT(E177/E170)</f>
        <v>85</v>
      </c>
      <c r="D164" s="435">
        <f>IF(C164=0,0,IF(E163=0,0,E170))</f>
        <v>21</v>
      </c>
      <c r="E164" s="436" t="str">
        <f>F170</f>
        <v>Morceaux</v>
      </c>
      <c r="F164" s="434" t="str">
        <f>IF(D164*C164=0,"1 de",IF(E177=0,0,IF(E170=0,0,IF(D164*C164=E177,"",IF(G164&gt;0,"Plus 1 de")))))</f>
        <v>Plus 1 de</v>
      </c>
      <c r="G164" s="430">
        <f>IF(E170=0,0,IF(D164*C164=E177,"",MOD(E177,E170)))</f>
        <v>15</v>
      </c>
      <c r="H164" s="437" t="str">
        <f>E164</f>
        <v>Morceaux</v>
      </c>
      <c r="I164" s="1">
        <v>1</v>
      </c>
      <c r="J164" s="1">
        <v>1</v>
      </c>
      <c r="K164" s="1">
        <v>1</v>
      </c>
      <c r="L164" s="1">
        <v>1</v>
      </c>
      <c r="M164" s="1">
        <v>1</v>
      </c>
      <c r="N164" s="1">
        <v>1</v>
      </c>
      <c r="O164" s="1">
        <v>1</v>
      </c>
      <c r="P164" s="1">
        <v>1</v>
      </c>
      <c r="Q164" s="1">
        <v>1</v>
      </c>
      <c r="R164" s="1">
        <v>1</v>
      </c>
      <c r="S164" s="1">
        <v>1</v>
      </c>
      <c r="T164" s="1">
        <v>1</v>
      </c>
      <c r="U164" s="16">
        <v>1</v>
      </c>
    </row>
    <row r="165" spans="1:21" ht="15.75" customHeight="1" x14ac:dyDescent="0.25">
      <c r="A165" s="1"/>
      <c r="B165" s="3352"/>
      <c r="C165" s="438" t="str">
        <f>F177</f>
        <v>Morceaux</v>
      </c>
      <c r="D165" s="439">
        <f>E177</f>
        <v>1800</v>
      </c>
      <c r="E165" s="440" t="str">
        <f>H175</f>
        <v>❹ Cru</v>
      </c>
      <c r="F165" s="441">
        <f>E178</f>
        <v>86.4</v>
      </c>
      <c r="G165" s="440" t="str">
        <f>H176</f>
        <v>❺ Cuit</v>
      </c>
      <c r="H165" s="442">
        <f>E179</f>
        <v>43.2</v>
      </c>
      <c r="I165" s="1">
        <v>1</v>
      </c>
      <c r="J165" s="1">
        <v>1</v>
      </c>
      <c r="K165" s="1">
        <v>1</v>
      </c>
      <c r="L165" s="1">
        <v>1</v>
      </c>
      <c r="M165" s="1">
        <v>1</v>
      </c>
      <c r="N165" s="1">
        <v>1</v>
      </c>
      <c r="O165" s="1">
        <v>1</v>
      </c>
      <c r="P165" s="1">
        <v>1</v>
      </c>
      <c r="Q165" s="1">
        <v>1</v>
      </c>
      <c r="R165" s="1">
        <v>1</v>
      </c>
      <c r="S165" s="1">
        <v>1</v>
      </c>
      <c r="T165" s="1">
        <v>1</v>
      </c>
      <c r="U165" s="16">
        <v>1</v>
      </c>
    </row>
    <row r="166" spans="1:21" ht="18.75" customHeight="1" x14ac:dyDescent="0.25">
      <c r="A166" s="1"/>
      <c r="B166" s="3352"/>
      <c r="C166" s="25" t="s">
        <v>25</v>
      </c>
      <c r="D166" s="26" t="s">
        <v>26</v>
      </c>
      <c r="E166" s="27"/>
      <c r="F166" s="312"/>
      <c r="G166" s="312"/>
      <c r="H166" s="385"/>
      <c r="I166" s="1">
        <v>1</v>
      </c>
      <c r="J166" s="1">
        <v>1</v>
      </c>
      <c r="K166" s="1">
        <v>1</v>
      </c>
      <c r="L166" s="1">
        <v>1</v>
      </c>
      <c r="M166" s="1">
        <v>1</v>
      </c>
      <c r="N166" s="1">
        <v>1</v>
      </c>
      <c r="O166" s="1">
        <v>1</v>
      </c>
      <c r="P166" s="1">
        <v>1</v>
      </c>
      <c r="Q166" s="1">
        <v>1</v>
      </c>
      <c r="R166" s="1">
        <v>1</v>
      </c>
      <c r="S166" s="1">
        <v>1</v>
      </c>
      <c r="T166" s="1">
        <v>1</v>
      </c>
      <c r="U166" s="16">
        <v>1</v>
      </c>
    </row>
    <row r="167" spans="1:21" ht="15.75" customHeight="1" x14ac:dyDescent="0.25">
      <c r="A167" s="1"/>
      <c r="B167" s="3352"/>
      <c r="C167" s="312"/>
      <c r="D167" s="312"/>
      <c r="E167" s="28" t="s">
        <v>27</v>
      </c>
      <c r="F167" s="443" t="s">
        <v>425</v>
      </c>
      <c r="G167" s="443"/>
      <c r="H167" s="444"/>
      <c r="I167" s="1">
        <v>1</v>
      </c>
      <c r="J167" s="1">
        <v>1</v>
      </c>
      <c r="K167" s="1">
        <v>1</v>
      </c>
      <c r="L167" s="1">
        <v>1</v>
      </c>
      <c r="M167" s="1">
        <v>1</v>
      </c>
      <c r="N167" s="1">
        <v>1</v>
      </c>
      <c r="O167" s="1">
        <v>1</v>
      </c>
      <c r="P167" s="1">
        <v>1</v>
      </c>
      <c r="Q167" s="1">
        <v>1</v>
      </c>
      <c r="R167" s="1">
        <v>1</v>
      </c>
      <c r="S167" s="1">
        <v>1</v>
      </c>
      <c r="T167" s="1">
        <v>1</v>
      </c>
      <c r="U167" s="16">
        <v>1</v>
      </c>
    </row>
    <row r="168" spans="1:21" ht="15.75" customHeight="1" x14ac:dyDescent="0.25">
      <c r="A168" s="1"/>
      <c r="B168" s="3352"/>
      <c r="C168" s="312"/>
      <c r="D168" s="312"/>
      <c r="E168" s="445" t="s">
        <v>426</v>
      </c>
      <c r="F168" s="446" t="s">
        <v>427</v>
      </c>
      <c r="G168" s="447" t="s">
        <v>428</v>
      </c>
      <c r="H168" s="448"/>
      <c r="I168" s="1">
        <v>1</v>
      </c>
      <c r="J168" s="1">
        <v>1</v>
      </c>
      <c r="K168" s="1">
        <v>1</v>
      </c>
      <c r="L168" s="1">
        <v>1</v>
      </c>
      <c r="M168" s="1">
        <v>1</v>
      </c>
      <c r="N168" s="1">
        <v>1</v>
      </c>
      <c r="O168" s="1">
        <v>1</v>
      </c>
      <c r="P168" s="1">
        <v>1</v>
      </c>
      <c r="Q168" s="1">
        <v>1</v>
      </c>
      <c r="R168" s="1">
        <v>1</v>
      </c>
      <c r="S168" s="1">
        <v>1</v>
      </c>
      <c r="T168" s="1">
        <v>1</v>
      </c>
      <c r="U168" s="16">
        <v>1</v>
      </c>
    </row>
    <row r="169" spans="1:21" ht="15.75" customHeight="1" x14ac:dyDescent="0.25">
      <c r="A169" s="1"/>
      <c r="B169" s="3352"/>
      <c r="C169" s="312"/>
      <c r="D169" s="388"/>
      <c r="E169" s="29"/>
      <c r="F169" s="389"/>
      <c r="G169" s="389" t="s">
        <v>29</v>
      </c>
      <c r="H169" s="385"/>
      <c r="I169" s="1">
        <v>1</v>
      </c>
      <c r="J169" s="1">
        <v>1</v>
      </c>
      <c r="K169" s="1">
        <v>1</v>
      </c>
      <c r="L169" s="1">
        <v>1</v>
      </c>
      <c r="M169" s="1">
        <v>1</v>
      </c>
      <c r="N169" s="1">
        <v>1</v>
      </c>
      <c r="O169" s="1">
        <v>1</v>
      </c>
      <c r="P169" s="1">
        <v>1</v>
      </c>
      <c r="Q169" s="1">
        <v>1</v>
      </c>
      <c r="R169" s="1">
        <v>1</v>
      </c>
      <c r="S169" s="1">
        <v>1</v>
      </c>
      <c r="T169" s="1">
        <v>1</v>
      </c>
      <c r="U169" s="16">
        <v>1</v>
      </c>
    </row>
    <row r="170" spans="1:21" ht="15.75" customHeight="1" x14ac:dyDescent="0.25">
      <c r="A170" s="1"/>
      <c r="B170" s="3352"/>
      <c r="C170" s="30"/>
      <c r="D170" s="31" t="s">
        <v>30</v>
      </c>
      <c r="E170" s="449">
        <v>21</v>
      </c>
      <c r="F170" s="450" t="str">
        <f>F168</f>
        <v>Morceaux</v>
      </c>
      <c r="G170" s="33" t="s">
        <v>429</v>
      </c>
      <c r="H170" s="451"/>
      <c r="I170" s="1">
        <v>1</v>
      </c>
      <c r="J170" s="1">
        <v>1</v>
      </c>
      <c r="K170" s="1">
        <v>1</v>
      </c>
      <c r="L170" s="1">
        <v>1</v>
      </c>
      <c r="M170" s="1">
        <v>1</v>
      </c>
      <c r="N170" s="1">
        <v>1</v>
      </c>
      <c r="O170" s="1">
        <v>1</v>
      </c>
      <c r="P170" s="1">
        <v>1</v>
      </c>
      <c r="Q170" s="1">
        <v>1</v>
      </c>
      <c r="R170" s="1">
        <v>1</v>
      </c>
      <c r="S170" s="1">
        <v>1</v>
      </c>
      <c r="T170" s="1">
        <v>1</v>
      </c>
      <c r="U170" s="16">
        <v>1</v>
      </c>
    </row>
    <row r="171" spans="1:21" ht="15.75" customHeight="1" x14ac:dyDescent="0.25">
      <c r="A171" s="1"/>
      <c r="B171" s="3352"/>
      <c r="C171" s="30"/>
      <c r="D171" s="452" t="s">
        <v>430</v>
      </c>
      <c r="E171" s="38">
        <v>4.8000000000000001E-2</v>
      </c>
      <c r="F171" s="453" t="str">
        <f>G170</f>
        <v>❹ Cru</v>
      </c>
      <c r="G171" s="19">
        <f>IF(F171=E189,E171-(E171*E172%),IF(F171=E190,E171/(100-E172)*100))</f>
        <v>2.4E-2</v>
      </c>
      <c r="H171" s="392" t="str">
        <f>IF(F171=E189,E190,E189)</f>
        <v>❺ Cuit</v>
      </c>
      <c r="I171" s="1">
        <v>1</v>
      </c>
      <c r="J171" s="1">
        <v>1</v>
      </c>
      <c r="K171" s="1">
        <v>1</v>
      </c>
      <c r="L171" s="1">
        <v>1</v>
      </c>
      <c r="M171" s="1">
        <v>1</v>
      </c>
      <c r="N171" s="1">
        <v>1</v>
      </c>
      <c r="O171" s="1">
        <v>1</v>
      </c>
      <c r="P171" s="1">
        <v>1</v>
      </c>
      <c r="Q171" s="1">
        <v>1</v>
      </c>
      <c r="R171" s="1">
        <v>1</v>
      </c>
      <c r="S171" s="1">
        <v>1</v>
      </c>
      <c r="T171" s="1">
        <v>1</v>
      </c>
      <c r="U171" s="16">
        <v>1</v>
      </c>
    </row>
    <row r="172" spans="1:21" ht="15.75" customHeight="1" x14ac:dyDescent="0.25">
      <c r="A172" s="1"/>
      <c r="B172" s="3352"/>
      <c r="C172" s="312"/>
      <c r="D172" s="454" t="str">
        <f>IF(G170=E190,"❻ % de BONI &gt;",IF(G170=E189,"❻ %  de PERTE &gt;",IF(ISBLANK(E172),0)))</f>
        <v>❻ %  de PERTE &gt;</v>
      </c>
      <c r="E172" s="36">
        <v>50</v>
      </c>
      <c r="F172"/>
      <c r="G172" s="34"/>
      <c r="H172" s="390"/>
      <c r="I172" s="1">
        <v>1</v>
      </c>
      <c r="J172" s="1">
        <v>1</v>
      </c>
      <c r="K172" s="1">
        <v>1</v>
      </c>
      <c r="L172" s="1">
        <v>1</v>
      </c>
      <c r="M172" s="1">
        <v>1</v>
      </c>
      <c r="N172" s="1">
        <v>1</v>
      </c>
      <c r="O172" s="1">
        <v>1</v>
      </c>
      <c r="P172" s="1">
        <v>1</v>
      </c>
      <c r="Q172" s="1">
        <v>1</v>
      </c>
      <c r="R172" s="1">
        <v>1</v>
      </c>
      <c r="S172" s="1">
        <v>1</v>
      </c>
      <c r="T172" s="1">
        <v>1</v>
      </c>
      <c r="U172" s="16">
        <v>1</v>
      </c>
    </row>
    <row r="173" spans="1:21" ht="15.75" customHeight="1" x14ac:dyDescent="0.25">
      <c r="A173" s="1"/>
      <c r="B173" s="3352"/>
      <c r="C173" s="312"/>
      <c r="D173" s="455"/>
      <c r="E173" s="455"/>
      <c r="F173" s="455"/>
      <c r="G173" s="455"/>
      <c r="H173" s="456"/>
      <c r="I173" s="1">
        <v>1</v>
      </c>
      <c r="J173" s="1">
        <v>1</v>
      </c>
      <c r="K173" s="1">
        <v>1</v>
      </c>
      <c r="L173" s="1">
        <v>1</v>
      </c>
      <c r="M173" s="1">
        <v>1</v>
      </c>
      <c r="N173" s="1">
        <v>1</v>
      </c>
      <c r="O173" s="1">
        <v>1</v>
      </c>
      <c r="P173" s="1">
        <v>1</v>
      </c>
      <c r="Q173" s="1">
        <v>1</v>
      </c>
      <c r="R173" s="1">
        <v>1</v>
      </c>
      <c r="S173" s="1">
        <v>1</v>
      </c>
      <c r="T173" s="1">
        <v>1</v>
      </c>
      <c r="U173" s="16">
        <v>1</v>
      </c>
    </row>
    <row r="174" spans="1:21" ht="15.75" customHeight="1" x14ac:dyDescent="0.25">
      <c r="A174" s="1"/>
      <c r="B174" s="3352"/>
      <c r="C174" s="312"/>
      <c r="D174" s="457" t="s">
        <v>32</v>
      </c>
      <c r="E174" s="458">
        <v>1200</v>
      </c>
      <c r="F174" s="459" t="s">
        <v>33</v>
      </c>
      <c r="G174" s="312"/>
      <c r="H174" s="393"/>
      <c r="I174" s="1">
        <v>1</v>
      </c>
      <c r="J174" s="1">
        <v>1</v>
      </c>
      <c r="K174" s="1">
        <v>1</v>
      </c>
      <c r="L174" s="1">
        <v>1</v>
      </c>
      <c r="M174" s="1">
        <v>1</v>
      </c>
      <c r="N174" s="1">
        <v>1</v>
      </c>
      <c r="O174" s="1">
        <v>1</v>
      </c>
      <c r="P174" s="1">
        <v>1</v>
      </c>
      <c r="Q174" s="1">
        <v>1</v>
      </c>
      <c r="R174" s="1">
        <v>1</v>
      </c>
      <c r="S174" s="1">
        <v>1</v>
      </c>
      <c r="T174" s="1">
        <v>1</v>
      </c>
      <c r="U174" s="16">
        <v>1</v>
      </c>
    </row>
    <row r="175" spans="1:21" ht="15.75" customHeight="1" x14ac:dyDescent="0.25">
      <c r="A175" s="1"/>
      <c r="B175" s="3352"/>
      <c r="C175" s="312"/>
      <c r="D175" s="37" t="s">
        <v>431</v>
      </c>
      <c r="E175" s="460">
        <v>1.5</v>
      </c>
      <c r="F175" t="str">
        <f>F168</f>
        <v>Morceaux</v>
      </c>
      <c r="G175" s="461">
        <f>E171*E175</f>
        <v>7.2000000000000008E-2</v>
      </c>
      <c r="H175" s="392" t="str">
        <f>F171</f>
        <v>❹ Cru</v>
      </c>
      <c r="I175" s="1">
        <v>1</v>
      </c>
      <c r="J175" s="1">
        <v>1</v>
      </c>
      <c r="K175" s="1">
        <v>1</v>
      </c>
      <c r="L175" s="1">
        <v>1</v>
      </c>
      <c r="M175" s="1">
        <v>1</v>
      </c>
      <c r="N175" s="1">
        <v>1</v>
      </c>
      <c r="O175" s="1">
        <v>1</v>
      </c>
      <c r="P175" s="1">
        <v>1</v>
      </c>
      <c r="Q175" s="1">
        <v>1</v>
      </c>
      <c r="R175" s="1">
        <v>1</v>
      </c>
      <c r="S175" s="1">
        <v>1</v>
      </c>
      <c r="T175" s="1">
        <v>1</v>
      </c>
      <c r="U175" s="16">
        <v>1</v>
      </c>
    </row>
    <row r="176" spans="1:21" ht="15.75" customHeight="1" x14ac:dyDescent="0.25">
      <c r="A176" s="1"/>
      <c r="B176" s="3352"/>
      <c r="C176" s="312"/>
      <c r="D176" s="37"/>
      <c r="E176" s="462"/>
      <c r="F176" s="455"/>
      <c r="G176" s="461">
        <f>G171*E175</f>
        <v>3.6000000000000004E-2</v>
      </c>
      <c r="H176" s="392" t="str">
        <f>H171</f>
        <v>❺ Cuit</v>
      </c>
      <c r="I176" s="1">
        <v>1</v>
      </c>
      <c r="J176" s="1">
        <v>1</v>
      </c>
      <c r="K176" s="1">
        <v>1</v>
      </c>
      <c r="L176" s="1">
        <v>1</v>
      </c>
      <c r="M176" s="1">
        <v>1</v>
      </c>
      <c r="N176" s="1">
        <v>1</v>
      </c>
      <c r="O176" s="1">
        <v>1</v>
      </c>
      <c r="P176" s="1">
        <v>1</v>
      </c>
      <c r="Q176" s="1">
        <v>1</v>
      </c>
      <c r="R176" s="1">
        <v>1</v>
      </c>
      <c r="S176" s="1">
        <v>1</v>
      </c>
      <c r="T176" s="1">
        <v>1</v>
      </c>
      <c r="U176" s="16">
        <v>1</v>
      </c>
    </row>
    <row r="177" spans="1:21" ht="15.75" customHeight="1" x14ac:dyDescent="0.25">
      <c r="A177" s="1"/>
      <c r="B177" s="3352"/>
      <c r="C177" s="312"/>
      <c r="D177" s="42" t="s">
        <v>34</v>
      </c>
      <c r="E177" s="463">
        <f>E175*E174</f>
        <v>1800</v>
      </c>
      <c r="F177" s="464" t="str">
        <f>F168</f>
        <v>Morceaux</v>
      </c>
      <c r="G177" s="44"/>
      <c r="H177" s="395"/>
      <c r="I177" s="1">
        <v>1</v>
      </c>
      <c r="J177" s="1">
        <v>1</v>
      </c>
      <c r="K177" s="1">
        <v>1</v>
      </c>
      <c r="L177" s="1">
        <v>1</v>
      </c>
      <c r="M177" s="1">
        <v>1</v>
      </c>
      <c r="N177" s="1">
        <v>1</v>
      </c>
      <c r="O177" s="1">
        <v>1</v>
      </c>
      <c r="P177" s="1">
        <v>1</v>
      </c>
      <c r="Q177" s="1">
        <v>1</v>
      </c>
      <c r="R177" s="1">
        <v>1</v>
      </c>
      <c r="S177" s="1">
        <v>1</v>
      </c>
      <c r="T177" s="1">
        <v>1</v>
      </c>
      <c r="U177" s="16">
        <v>1</v>
      </c>
    </row>
    <row r="178" spans="1:21" ht="15.75" customHeight="1" x14ac:dyDescent="0.25">
      <c r="A178" s="1"/>
      <c r="B178" s="3352"/>
      <c r="C178" s="312"/>
      <c r="D178" s="42"/>
      <c r="E178" s="465">
        <f>G175*E174</f>
        <v>86.4</v>
      </c>
      <c r="F178" s="466" t="str">
        <f>F171</f>
        <v>❹ Cru</v>
      </c>
      <c r="G178" s="44"/>
      <c r="H178" s="395"/>
      <c r="I178" s="1">
        <v>1</v>
      </c>
      <c r="J178" s="1">
        <v>1</v>
      </c>
      <c r="K178" s="1">
        <v>1</v>
      </c>
      <c r="L178" s="1">
        <v>1</v>
      </c>
      <c r="M178" s="1">
        <v>1</v>
      </c>
      <c r="N178" s="1">
        <v>1</v>
      </c>
      <c r="O178" s="1">
        <v>1</v>
      </c>
      <c r="P178" s="1">
        <v>1</v>
      </c>
      <c r="Q178" s="1">
        <v>1</v>
      </c>
      <c r="R178" s="1">
        <v>1</v>
      </c>
      <c r="S178" s="1">
        <v>1</v>
      </c>
      <c r="T178" s="1">
        <v>1</v>
      </c>
      <c r="U178" s="16">
        <v>1</v>
      </c>
    </row>
    <row r="179" spans="1:21" ht="15.75" customHeight="1" x14ac:dyDescent="0.25">
      <c r="A179" s="1"/>
      <c r="B179" s="3352"/>
      <c r="C179" s="312"/>
      <c r="D179" s="42"/>
      <c r="E179" s="465">
        <f>G176*E174</f>
        <v>43.2</v>
      </c>
      <c r="F179" s="453" t="str">
        <f>H171</f>
        <v>❺ Cuit</v>
      </c>
      <c r="G179" s="44"/>
      <c r="H179" s="395"/>
      <c r="I179" s="1">
        <v>1</v>
      </c>
      <c r="J179" s="1">
        <v>1</v>
      </c>
      <c r="K179" s="1">
        <v>1</v>
      </c>
      <c r="L179" s="1">
        <v>1</v>
      </c>
      <c r="M179" s="1">
        <v>1</v>
      </c>
      <c r="N179" s="1">
        <v>1</v>
      </c>
      <c r="O179" s="1">
        <v>1</v>
      </c>
      <c r="P179" s="1">
        <v>1</v>
      </c>
      <c r="Q179" s="1">
        <v>1</v>
      </c>
      <c r="R179" s="1">
        <v>1</v>
      </c>
      <c r="S179" s="1">
        <v>1</v>
      </c>
      <c r="T179" s="1">
        <v>1</v>
      </c>
      <c r="U179" s="16">
        <v>1</v>
      </c>
    </row>
    <row r="180" spans="1:21" ht="15.75" customHeight="1" x14ac:dyDescent="0.25">
      <c r="A180" s="1"/>
      <c r="B180" s="3352"/>
      <c r="C180" s="342"/>
      <c r="D180" s="45" t="s">
        <v>35</v>
      </c>
      <c r="E180" s="290">
        <f>E163</f>
        <v>86</v>
      </c>
      <c r="F180" s="46" t="s">
        <v>36</v>
      </c>
      <c r="G180" s="47">
        <f>IF(ISBLANK(E175),0,E170/E175)</f>
        <v>14</v>
      </c>
      <c r="H180" s="385"/>
      <c r="I180" s="1">
        <v>1</v>
      </c>
      <c r="J180" s="1">
        <v>1</v>
      </c>
      <c r="K180" s="1">
        <v>1</v>
      </c>
      <c r="L180" s="1">
        <v>1</v>
      </c>
      <c r="M180" s="1">
        <v>1</v>
      </c>
      <c r="N180" s="1">
        <v>1</v>
      </c>
      <c r="O180" s="1">
        <v>1</v>
      </c>
      <c r="P180" s="1">
        <v>1</v>
      </c>
      <c r="Q180" s="1">
        <v>1</v>
      </c>
      <c r="R180" s="1">
        <v>1</v>
      </c>
      <c r="S180" s="1">
        <v>1</v>
      </c>
      <c r="T180" s="1">
        <v>1</v>
      </c>
      <c r="U180" s="16">
        <v>1</v>
      </c>
    </row>
    <row r="181" spans="1:21" ht="15.75" customHeight="1" x14ac:dyDescent="0.25">
      <c r="A181" s="1"/>
      <c r="B181" s="3352"/>
      <c r="C181" s="312"/>
      <c r="D181" s="45"/>
      <c r="E181" s="290"/>
      <c r="F181" s="48"/>
      <c r="G181" s="47"/>
      <c r="H181" s="385"/>
      <c r="I181" s="1">
        <v>1</v>
      </c>
      <c r="J181" s="1">
        <v>1</v>
      </c>
      <c r="K181" s="1">
        <v>1</v>
      </c>
      <c r="L181" s="1">
        <v>1</v>
      </c>
      <c r="M181" s="1">
        <v>1</v>
      </c>
      <c r="N181" s="1">
        <v>1</v>
      </c>
      <c r="O181" s="1">
        <v>1</v>
      </c>
      <c r="P181" s="1">
        <v>1</v>
      </c>
      <c r="Q181" s="1">
        <v>1</v>
      </c>
      <c r="R181" s="1">
        <v>1</v>
      </c>
      <c r="S181" s="1">
        <v>1</v>
      </c>
      <c r="T181" s="1">
        <v>1</v>
      </c>
      <c r="U181" s="16">
        <v>1</v>
      </c>
    </row>
    <row r="182" spans="1:21" ht="15.75" customHeight="1" x14ac:dyDescent="0.25">
      <c r="A182" s="1"/>
      <c r="B182" s="3352"/>
      <c r="C182" s="3361" t="s">
        <v>37</v>
      </c>
      <c r="D182" s="3361"/>
      <c r="E182" s="3361"/>
      <c r="F182" s="3361"/>
      <c r="G182" s="3361"/>
      <c r="H182" s="3362"/>
      <c r="I182" s="1">
        <v>1</v>
      </c>
      <c r="J182" s="1">
        <v>1</v>
      </c>
      <c r="K182" s="1">
        <v>1</v>
      </c>
      <c r="L182" s="1">
        <v>1</v>
      </c>
      <c r="M182" s="1">
        <v>1</v>
      </c>
      <c r="N182" s="1">
        <v>1</v>
      </c>
      <c r="O182" s="1">
        <v>1</v>
      </c>
      <c r="P182" s="1">
        <v>1</v>
      </c>
      <c r="Q182" s="1">
        <v>1</v>
      </c>
      <c r="R182" s="1">
        <v>1</v>
      </c>
      <c r="S182" s="1">
        <v>1</v>
      </c>
      <c r="T182" s="1">
        <v>1</v>
      </c>
      <c r="U182" s="16">
        <v>1</v>
      </c>
    </row>
    <row r="183" spans="1:21" ht="15.75" customHeight="1" x14ac:dyDescent="0.25">
      <c r="A183" s="1"/>
      <c r="B183" s="3352"/>
      <c r="C183" s="3361"/>
      <c r="D183" s="3361"/>
      <c r="E183" s="3361"/>
      <c r="F183" s="3361"/>
      <c r="G183" s="3361"/>
      <c r="H183" s="3362"/>
      <c r="I183" s="1">
        <v>1</v>
      </c>
      <c r="J183" s="1">
        <v>1</v>
      </c>
      <c r="K183" s="1">
        <v>1</v>
      </c>
      <c r="L183" s="1">
        <v>1</v>
      </c>
      <c r="M183" s="1">
        <v>1</v>
      </c>
      <c r="N183" s="1">
        <v>1</v>
      </c>
      <c r="O183" s="1">
        <v>1</v>
      </c>
      <c r="P183" s="1">
        <v>1</v>
      </c>
      <c r="Q183" s="1">
        <v>1</v>
      </c>
      <c r="R183" s="1">
        <v>1</v>
      </c>
      <c r="S183" s="1">
        <v>1</v>
      </c>
      <c r="T183" s="1">
        <v>1</v>
      </c>
      <c r="U183" s="16">
        <v>1</v>
      </c>
    </row>
    <row r="184" spans="1:21" ht="15.75" customHeight="1" x14ac:dyDescent="0.25">
      <c r="A184" s="1"/>
      <c r="B184" s="3352"/>
      <c r="C184" s="49" t="s">
        <v>432</v>
      </c>
      <c r="D184" s="50"/>
      <c r="E184" s="50"/>
      <c r="F184" s="50"/>
      <c r="G184" s="50"/>
      <c r="H184" s="396"/>
      <c r="I184" s="1">
        <v>1</v>
      </c>
      <c r="J184" s="1">
        <v>1</v>
      </c>
      <c r="K184" s="1">
        <v>1</v>
      </c>
      <c r="L184" s="1">
        <v>1</v>
      </c>
      <c r="M184" s="1">
        <v>1</v>
      </c>
      <c r="N184" s="1">
        <v>1</v>
      </c>
      <c r="O184" s="1">
        <v>1</v>
      </c>
      <c r="P184" s="1">
        <v>1</v>
      </c>
      <c r="Q184" s="1">
        <v>1</v>
      </c>
      <c r="R184" s="1">
        <v>1</v>
      </c>
      <c r="S184" s="1">
        <v>1</v>
      </c>
      <c r="T184" s="1">
        <v>1</v>
      </c>
      <c r="U184" s="16">
        <v>1</v>
      </c>
    </row>
    <row r="185" spans="1:21" ht="15.75" customHeight="1" x14ac:dyDescent="0.25">
      <c r="A185" s="1"/>
      <c r="B185" s="3352"/>
      <c r="C185" s="3378" t="s">
        <v>39</v>
      </c>
      <c r="D185" s="3378"/>
      <c r="E185" s="3378"/>
      <c r="F185" s="3378"/>
      <c r="G185" s="3378"/>
      <c r="H185" s="3379"/>
      <c r="I185" s="1">
        <v>1</v>
      </c>
      <c r="J185" s="1">
        <v>1</v>
      </c>
      <c r="K185" s="1">
        <v>1</v>
      </c>
      <c r="L185" s="1">
        <v>1</v>
      </c>
      <c r="M185" s="1">
        <v>1</v>
      </c>
      <c r="N185" s="1">
        <v>1</v>
      </c>
      <c r="O185" s="1">
        <v>1</v>
      </c>
      <c r="P185" s="1">
        <v>1</v>
      </c>
      <c r="Q185" s="1">
        <v>1</v>
      </c>
      <c r="R185" s="1">
        <v>1</v>
      </c>
      <c r="S185" s="1">
        <v>1</v>
      </c>
      <c r="T185" s="1">
        <v>1</v>
      </c>
      <c r="U185" s="16">
        <v>1</v>
      </c>
    </row>
    <row r="186" spans="1:21" ht="15.75" customHeight="1" x14ac:dyDescent="0.25">
      <c r="A186" s="1"/>
      <c r="B186" s="3352"/>
      <c r="C186" s="51" t="s">
        <v>41</v>
      </c>
      <c r="D186" s="312"/>
      <c r="E186" s="312"/>
      <c r="F186" s="18" t="s">
        <v>42</v>
      </c>
      <c r="G186" s="312"/>
      <c r="H186" s="385"/>
      <c r="I186" s="1">
        <v>1</v>
      </c>
      <c r="J186" s="1">
        <v>1</v>
      </c>
      <c r="K186" s="1">
        <v>1</v>
      </c>
      <c r="L186" s="1">
        <v>1</v>
      </c>
      <c r="M186" s="1">
        <v>1</v>
      </c>
      <c r="N186" s="1">
        <v>1</v>
      </c>
      <c r="O186" s="1">
        <v>1</v>
      </c>
      <c r="P186" s="1">
        <v>1</v>
      </c>
      <c r="Q186" s="1">
        <v>1</v>
      </c>
      <c r="R186" s="1">
        <v>1</v>
      </c>
      <c r="S186" s="1">
        <v>1</v>
      </c>
      <c r="T186" s="1">
        <v>1</v>
      </c>
      <c r="U186" s="16">
        <v>1</v>
      </c>
    </row>
    <row r="187" spans="1:21" ht="15.75" customHeight="1" x14ac:dyDescent="0.25">
      <c r="A187" s="1"/>
      <c r="B187" s="3352"/>
      <c r="C187" s="52" t="s">
        <v>27</v>
      </c>
      <c r="D187" s="312"/>
      <c r="E187" s="312"/>
      <c r="F187" s="53" t="s">
        <v>44</v>
      </c>
      <c r="G187" s="312"/>
      <c r="H187" s="385"/>
      <c r="I187" s="1">
        <v>1</v>
      </c>
      <c r="J187" s="1">
        <v>1</v>
      </c>
      <c r="K187" s="1">
        <v>1</v>
      </c>
      <c r="L187" s="1">
        <v>1</v>
      </c>
      <c r="M187" s="1">
        <v>1</v>
      </c>
      <c r="N187" s="1">
        <v>1</v>
      </c>
      <c r="O187" s="1">
        <v>1</v>
      </c>
      <c r="P187" s="1">
        <v>1</v>
      </c>
      <c r="Q187" s="1">
        <v>1</v>
      </c>
      <c r="R187" s="1">
        <v>1</v>
      </c>
      <c r="S187" s="1">
        <v>1</v>
      </c>
      <c r="T187" s="1">
        <v>1</v>
      </c>
      <c r="U187" s="16">
        <v>1</v>
      </c>
    </row>
    <row r="188" spans="1:21" ht="15.75" customHeight="1" x14ac:dyDescent="0.25">
      <c r="A188" s="1"/>
      <c r="B188" s="3352"/>
      <c r="C188" s="54" t="s">
        <v>46</v>
      </c>
      <c r="D188" s="312"/>
      <c r="E188" s="312"/>
      <c r="F188" s="55" t="s">
        <v>47</v>
      </c>
      <c r="G188" s="312"/>
      <c r="H188" s="385"/>
      <c r="I188" s="1">
        <v>1</v>
      </c>
      <c r="J188" s="1">
        <v>1</v>
      </c>
      <c r="K188" s="1">
        <v>1</v>
      </c>
      <c r="L188" s="1">
        <v>1</v>
      </c>
      <c r="M188" s="1">
        <v>1</v>
      </c>
      <c r="N188" s="1">
        <v>1</v>
      </c>
      <c r="O188" s="1">
        <v>1</v>
      </c>
      <c r="P188" s="1">
        <v>1</v>
      </c>
      <c r="Q188" s="1">
        <v>1</v>
      </c>
      <c r="R188" s="1">
        <v>1</v>
      </c>
      <c r="S188" s="1">
        <v>1</v>
      </c>
      <c r="T188" s="1">
        <v>1</v>
      </c>
      <c r="U188" s="16">
        <v>1</v>
      </c>
    </row>
    <row r="189" spans="1:21" ht="15.75" customHeight="1" x14ac:dyDescent="0.25">
      <c r="A189" s="1"/>
      <c r="B189" s="3352"/>
      <c r="C189" s="18"/>
      <c r="D189" s="309"/>
      <c r="E189" s="33" t="s">
        <v>429</v>
      </c>
      <c r="F189" s="56" t="s">
        <v>433</v>
      </c>
      <c r="G189" s="312"/>
      <c r="H189" s="385"/>
      <c r="I189" s="1">
        <v>1</v>
      </c>
      <c r="J189" s="1">
        <v>1</v>
      </c>
      <c r="K189" s="1">
        <v>1</v>
      </c>
      <c r="L189" s="1">
        <v>1</v>
      </c>
      <c r="M189" s="1">
        <v>1</v>
      </c>
      <c r="N189" s="1">
        <v>1</v>
      </c>
      <c r="O189" s="1">
        <v>1</v>
      </c>
      <c r="P189" s="1">
        <v>1</v>
      </c>
      <c r="Q189" s="1">
        <v>1</v>
      </c>
      <c r="R189" s="1">
        <v>1</v>
      </c>
      <c r="S189" s="1">
        <v>1</v>
      </c>
      <c r="T189" s="1">
        <v>1</v>
      </c>
      <c r="U189" s="16">
        <v>1</v>
      </c>
    </row>
    <row r="190" spans="1:21" ht="15.75" customHeight="1" x14ac:dyDescent="0.25">
      <c r="A190" s="1"/>
      <c r="B190" s="3352"/>
      <c r="C190" s="22"/>
      <c r="D190" s="309"/>
      <c r="E190" s="58" t="s">
        <v>434</v>
      </c>
      <c r="F190" s="467" t="s">
        <v>51</v>
      </c>
      <c r="G190" s="312"/>
      <c r="H190" s="385"/>
      <c r="I190" s="1">
        <v>1</v>
      </c>
      <c r="J190" s="1">
        <v>1</v>
      </c>
      <c r="K190" s="1">
        <v>1</v>
      </c>
      <c r="L190" s="1">
        <v>1</v>
      </c>
      <c r="M190" s="1">
        <v>1</v>
      </c>
      <c r="N190" s="1">
        <v>1</v>
      </c>
      <c r="O190" s="1">
        <v>1</v>
      </c>
      <c r="P190" s="1">
        <v>1</v>
      </c>
      <c r="Q190" s="1">
        <v>1</v>
      </c>
      <c r="R190" s="1">
        <v>1</v>
      </c>
      <c r="S190" s="1">
        <v>1</v>
      </c>
      <c r="T190" s="1">
        <v>1</v>
      </c>
      <c r="U190" s="16">
        <v>1</v>
      </c>
    </row>
    <row r="191" spans="1:21" ht="15.75" customHeight="1" x14ac:dyDescent="0.25">
      <c r="A191" s="1"/>
      <c r="B191" s="3352"/>
      <c r="C191" s="22"/>
      <c r="D191" s="468" t="s">
        <v>435</v>
      </c>
      <c r="E191" s="469" t="str">
        <f>ADDRESS(ROW(G170),COLUMN(G170),4)</f>
        <v>G170</v>
      </c>
      <c r="G191" s="312"/>
      <c r="H191" s="385"/>
      <c r="I191" s="1">
        <v>1</v>
      </c>
      <c r="J191" s="1">
        <v>1</v>
      </c>
      <c r="K191" s="1">
        <v>1</v>
      </c>
      <c r="L191" s="1">
        <v>1</v>
      </c>
      <c r="M191" s="1">
        <v>1</v>
      </c>
      <c r="N191" s="1">
        <v>1</v>
      </c>
      <c r="O191" s="1">
        <v>1</v>
      </c>
      <c r="P191" s="1">
        <v>1</v>
      </c>
      <c r="Q191" s="1">
        <v>1</v>
      </c>
      <c r="R191" s="1">
        <v>1</v>
      </c>
      <c r="S191" s="1">
        <v>1</v>
      </c>
      <c r="T191" s="1">
        <v>1</v>
      </c>
      <c r="U191" s="16">
        <v>1</v>
      </c>
    </row>
    <row r="192" spans="1:21" ht="15.75" customHeight="1" x14ac:dyDescent="0.25">
      <c r="A192" s="1"/>
      <c r="B192" s="3352"/>
      <c r="C192" s="496" t="s">
        <v>55</v>
      </c>
      <c r="D192" s="502"/>
      <c r="E192" s="397"/>
      <c r="F192" s="496" t="s">
        <v>56</v>
      </c>
      <c r="G192" s="312"/>
      <c r="H192" s="385"/>
      <c r="I192" s="1">
        <v>1</v>
      </c>
      <c r="J192" s="1">
        <v>1</v>
      </c>
      <c r="K192" s="1">
        <v>1</v>
      </c>
      <c r="L192" s="1">
        <v>1</v>
      </c>
      <c r="M192" s="1">
        <v>1</v>
      </c>
      <c r="N192" s="1">
        <v>1</v>
      </c>
      <c r="O192" s="1">
        <v>1</v>
      </c>
      <c r="P192" s="1">
        <v>1</v>
      </c>
      <c r="Q192" s="1">
        <v>1</v>
      </c>
      <c r="R192" s="1">
        <v>1</v>
      </c>
      <c r="S192" s="1">
        <v>1</v>
      </c>
      <c r="T192" s="1">
        <v>1</v>
      </c>
      <c r="U192" s="16">
        <v>1</v>
      </c>
    </row>
    <row r="193" spans="1:21" x14ac:dyDescent="0.25">
      <c r="A193" s="1"/>
      <c r="B193" s="3352"/>
      <c r="C193" s="499">
        <v>12</v>
      </c>
      <c r="D193" s="499">
        <v>11</v>
      </c>
      <c r="E193" s="499">
        <v>11</v>
      </c>
      <c r="F193" s="499">
        <v>11</v>
      </c>
      <c r="G193" s="499">
        <v>11</v>
      </c>
      <c r="H193" s="500">
        <v>11</v>
      </c>
      <c r="I193" s="57" t="s">
        <v>50</v>
      </c>
      <c r="J193" s="1"/>
      <c r="K193" s="1">
        <v>1</v>
      </c>
      <c r="L193" s="1">
        <v>1</v>
      </c>
      <c r="M193" s="1">
        <v>1</v>
      </c>
      <c r="N193" s="1">
        <v>1</v>
      </c>
      <c r="O193" s="1">
        <v>1</v>
      </c>
      <c r="P193" s="1">
        <v>1</v>
      </c>
      <c r="Q193" s="1">
        <v>1</v>
      </c>
      <c r="R193" s="1">
        <v>1</v>
      </c>
      <c r="S193" s="1">
        <v>1</v>
      </c>
      <c r="T193" s="1">
        <v>1</v>
      </c>
      <c r="U193" s="16">
        <v>1</v>
      </c>
    </row>
    <row r="194" spans="1:21" ht="16.5" thickBot="1" x14ac:dyDescent="0.3">
      <c r="A194" s="1"/>
      <c r="B194" s="3353"/>
      <c r="C194" s="489">
        <f ca="1">CELL("largeur",C194)</f>
        <v>13</v>
      </c>
      <c r="D194" s="489">
        <f t="shared" ref="D194:H194" ca="1" si="4">CELL("largeur",D194)</f>
        <v>21</v>
      </c>
      <c r="E194" s="489">
        <f t="shared" ca="1" si="4"/>
        <v>13</v>
      </c>
      <c r="F194" s="489">
        <f t="shared" ca="1" si="4"/>
        <v>13</v>
      </c>
      <c r="G194" s="489">
        <f t="shared" ca="1" si="4"/>
        <v>13</v>
      </c>
      <c r="H194" s="490">
        <f t="shared" ca="1" si="4"/>
        <v>13</v>
      </c>
      <c r="I194" s="57" t="s">
        <v>52</v>
      </c>
      <c r="J194" s="1"/>
      <c r="K194" s="1">
        <v>1</v>
      </c>
      <c r="L194" s="1">
        <v>1</v>
      </c>
      <c r="M194" s="1">
        <v>1</v>
      </c>
      <c r="N194" s="1">
        <v>1</v>
      </c>
      <c r="O194" s="1">
        <v>1</v>
      </c>
      <c r="P194" s="1">
        <v>1</v>
      </c>
      <c r="Q194" s="1">
        <v>1</v>
      </c>
      <c r="R194" s="1">
        <v>1</v>
      </c>
      <c r="S194" s="1">
        <v>1</v>
      </c>
      <c r="T194" s="1">
        <v>1</v>
      </c>
      <c r="U194" s="16">
        <v>1</v>
      </c>
    </row>
    <row r="195" spans="1:21" ht="16.5" thickBot="1" x14ac:dyDescent="0.3">
      <c r="A195" s="1"/>
      <c r="B195" s="1"/>
      <c r="C195" s="1"/>
      <c r="D195" s="1"/>
      <c r="E195" s="1"/>
      <c r="F195" s="1"/>
      <c r="G195" s="1"/>
      <c r="H195" s="1"/>
      <c r="I195" s="1"/>
      <c r="J195" s="1"/>
      <c r="K195" s="1">
        <v>1</v>
      </c>
      <c r="L195" s="1">
        <v>1</v>
      </c>
      <c r="M195" s="1">
        <v>1</v>
      </c>
      <c r="N195" s="1">
        <v>1</v>
      </c>
      <c r="O195" s="1">
        <v>1</v>
      </c>
      <c r="P195" s="1">
        <v>1</v>
      </c>
      <c r="Q195" s="1">
        <v>1</v>
      </c>
      <c r="R195" s="1">
        <v>1</v>
      </c>
      <c r="S195" s="1">
        <v>1</v>
      </c>
      <c r="T195" s="1">
        <v>1</v>
      </c>
      <c r="U195" s="16">
        <v>1</v>
      </c>
    </row>
    <row r="196" spans="1:21" s="5" customFormat="1" x14ac:dyDescent="0.25">
      <c r="A196" s="1">
        <v>1</v>
      </c>
      <c r="B196" s="480" t="s">
        <v>20</v>
      </c>
      <c r="C196" s="76"/>
      <c r="D196" s="77"/>
      <c r="E196" s="77"/>
      <c r="F196" s="77"/>
      <c r="G196" s="77"/>
      <c r="H196" s="78"/>
      <c r="I196" s="77"/>
      <c r="J196" s="77"/>
      <c r="K196" s="79" t="s">
        <v>69</v>
      </c>
      <c r="L196" s="80" t="s">
        <v>70</v>
      </c>
      <c r="M196" s="1"/>
      <c r="N196" s="1"/>
      <c r="O196" s="1"/>
      <c r="P196" s="1"/>
      <c r="Q196" s="1"/>
      <c r="R196" s="1">
        <v>1</v>
      </c>
      <c r="S196" s="1">
        <v>1</v>
      </c>
      <c r="T196" s="1">
        <v>1</v>
      </c>
      <c r="U196" s="16">
        <v>1</v>
      </c>
    </row>
    <row r="197" spans="1:21" s="5" customFormat="1" ht="15" customHeight="1" x14ac:dyDescent="0.25">
      <c r="A197" s="1">
        <v>1</v>
      </c>
      <c r="B197" s="3354">
        <v>3</v>
      </c>
      <c r="C197" s="510" t="str">
        <f>ADDRESS(ROW(),COLUMN(),4)</f>
        <v>C197</v>
      </c>
      <c r="D197" s="81" t="s">
        <v>71</v>
      </c>
      <c r="E197" s="82"/>
      <c r="F197" s="82"/>
      <c r="G197" s="82"/>
      <c r="H197" s="82"/>
      <c r="I197" s="82"/>
      <c r="J197" s="82"/>
      <c r="K197" s="83"/>
      <c r="L197" s="1">
        <v>1</v>
      </c>
      <c r="M197" s="1">
        <v>1</v>
      </c>
      <c r="N197" s="1">
        <v>1</v>
      </c>
      <c r="O197" s="1">
        <v>1</v>
      </c>
      <c r="P197" s="1">
        <v>1</v>
      </c>
      <c r="Q197" s="1">
        <v>1</v>
      </c>
      <c r="R197" s="1">
        <v>1</v>
      </c>
      <c r="S197" s="1">
        <v>1</v>
      </c>
      <c r="T197" s="1">
        <v>1</v>
      </c>
      <c r="U197" s="16">
        <v>1</v>
      </c>
    </row>
    <row r="198" spans="1:21" s="5" customFormat="1" ht="15" x14ac:dyDescent="0.25">
      <c r="A198" s="1">
        <v>1</v>
      </c>
      <c r="B198" s="3354"/>
      <c r="C198" s="511"/>
      <c r="D198" s="84" t="s">
        <v>72</v>
      </c>
      <c r="E198" s="85">
        <v>0.44</v>
      </c>
      <c r="F198" s="503"/>
      <c r="G198" s="504" t="s">
        <v>72</v>
      </c>
      <c r="H198" s="85">
        <v>100</v>
      </c>
      <c r="I198" s="503"/>
      <c r="J198" s="505" t="s">
        <v>73</v>
      </c>
      <c r="K198" s="470">
        <v>115</v>
      </c>
      <c r="L198" s="73" t="s">
        <v>309</v>
      </c>
      <c r="M198" s="1"/>
      <c r="N198" s="1"/>
      <c r="O198" s="1"/>
      <c r="P198" s="1">
        <v>1</v>
      </c>
      <c r="Q198" s="1">
        <v>1</v>
      </c>
      <c r="R198" s="1">
        <v>1</v>
      </c>
      <c r="S198" s="1">
        <v>1</v>
      </c>
      <c r="T198" s="1">
        <v>1</v>
      </c>
      <c r="U198" s="16">
        <v>1</v>
      </c>
    </row>
    <row r="199" spans="1:21" s="5" customFormat="1" x14ac:dyDescent="0.25">
      <c r="A199" s="1">
        <v>1</v>
      </c>
      <c r="B199" s="3354"/>
      <c r="C199" s="512"/>
      <c r="D199" s="506" t="s">
        <v>74</v>
      </c>
      <c r="E199" s="86">
        <v>60</v>
      </c>
      <c r="F199" s="503"/>
      <c r="G199" s="506" t="s">
        <v>75</v>
      </c>
      <c r="H199" s="87">
        <v>10</v>
      </c>
      <c r="I199" s="503"/>
      <c r="J199" s="504" t="s">
        <v>72</v>
      </c>
      <c r="K199" s="471">
        <v>133</v>
      </c>
      <c r="L199" s="73" t="s">
        <v>308</v>
      </c>
      <c r="M199" s="1"/>
      <c r="N199" s="1"/>
      <c r="O199" s="1"/>
      <c r="P199" s="1"/>
      <c r="Q199" s="1">
        <v>1</v>
      </c>
      <c r="R199" s="1">
        <v>1</v>
      </c>
      <c r="S199" s="1">
        <v>1</v>
      </c>
      <c r="T199" s="1">
        <v>1</v>
      </c>
      <c r="U199" s="16">
        <v>1</v>
      </c>
    </row>
    <row r="200" spans="1:21" s="5" customFormat="1" x14ac:dyDescent="0.25">
      <c r="A200" s="1">
        <v>1</v>
      </c>
      <c r="B200" s="3354"/>
      <c r="C200" s="513"/>
      <c r="D200" s="507" t="s">
        <v>75</v>
      </c>
      <c r="E200" s="88">
        <f>E198*E199%</f>
        <v>0.26400000000000001</v>
      </c>
      <c r="F200" s="503"/>
      <c r="G200" s="508" t="s">
        <v>73</v>
      </c>
      <c r="H200" s="88">
        <f>IF(H198=0,0,H198+H199)</f>
        <v>110</v>
      </c>
      <c r="I200" s="503"/>
      <c r="J200" s="507" t="s">
        <v>75</v>
      </c>
      <c r="K200" s="472">
        <f>IF(K198=0,0,IF(K199=0,0,K198-K199))</f>
        <v>-18</v>
      </c>
      <c r="L200" s="416" t="str">
        <f>HYPERLINK("#"&amp;ADDRESS(ROW(K200),COLUMN(K200),4),"◀"&amp;ADDRESS(ROW(K200),COLUMN(K200),4))</f>
        <v>◀K200</v>
      </c>
      <c r="M200" s="20" t="str">
        <f ca="1">_xlfn.FORMULATEXT(K200)</f>
        <v>=SI(K198=0;0;SI(K199=0;0;K198-K199))</v>
      </c>
      <c r="N200" s="1"/>
      <c r="O200" s="1">
        <v>1</v>
      </c>
      <c r="P200" s="1">
        <v>1</v>
      </c>
      <c r="Q200" s="1">
        <v>1</v>
      </c>
      <c r="R200" s="1">
        <v>1</v>
      </c>
      <c r="S200" s="1">
        <v>1</v>
      </c>
      <c r="T200" s="1">
        <v>1</v>
      </c>
      <c r="U200" s="16">
        <v>1</v>
      </c>
    </row>
    <row r="201" spans="1:21" s="5" customFormat="1" ht="15" x14ac:dyDescent="0.25">
      <c r="A201" s="1">
        <v>1</v>
      </c>
      <c r="B201" s="3354"/>
      <c r="C201" s="514"/>
      <c r="D201" s="508" t="s">
        <v>73</v>
      </c>
      <c r="E201" s="88">
        <f>((E198*E199)/100)+E198</f>
        <v>0.70399999999999996</v>
      </c>
      <c r="F201" s="503"/>
      <c r="G201" s="509" t="s">
        <v>74</v>
      </c>
      <c r="H201" s="89">
        <f>IF(H198=0,0,IF(ISBLANK(H198),0,(H199/H198)*100))</f>
        <v>10</v>
      </c>
      <c r="I201" s="503"/>
      <c r="J201" s="509" t="s">
        <v>74</v>
      </c>
      <c r="K201" s="473">
        <f>IF(K199=0,0,IF(ISBLANK(K199),0,(K200/K199)*100))</f>
        <v>-13.533834586466165</v>
      </c>
      <c r="L201" s="416" t="str">
        <f>HYPERLINK("#"&amp;ADDRESS(ROW(K201),COLUMN(K201),4),"◀"&amp;ADDRESS(ROW(K201),COLUMN(K201),4))</f>
        <v>◀K201</v>
      </c>
      <c r="M201" s="20" t="str">
        <f ca="1">_xlfn.FORMULATEXT(K201)</f>
        <v>=SI(K199=0;0;SI(ESTVIDE(K199);0;(K200/K199)*100))</v>
      </c>
      <c r="N201" s="1"/>
      <c r="O201" s="1"/>
      <c r="P201" s="1">
        <v>1</v>
      </c>
      <c r="Q201" s="1">
        <v>1</v>
      </c>
      <c r="R201" s="1">
        <v>1</v>
      </c>
      <c r="S201" s="1">
        <v>1</v>
      </c>
      <c r="T201" s="1">
        <v>1</v>
      </c>
      <c r="U201" s="16">
        <v>1</v>
      </c>
    </row>
    <row r="202" spans="1:21" s="5" customFormat="1" ht="15" x14ac:dyDescent="0.25">
      <c r="A202" s="1">
        <v>1</v>
      </c>
      <c r="B202" s="3354"/>
      <c r="C202" s="515"/>
      <c r="D202" s="90"/>
      <c r="E202" s="91"/>
      <c r="F202" s="92"/>
      <c r="G202" s="93"/>
      <c r="H202" s="94"/>
      <c r="I202" s="92"/>
      <c r="J202" s="93"/>
      <c r="K202" s="95"/>
      <c r="L202" s="1">
        <v>1</v>
      </c>
      <c r="M202" s="1">
        <v>1</v>
      </c>
      <c r="N202" s="1">
        <v>1</v>
      </c>
      <c r="O202" s="1">
        <v>1</v>
      </c>
      <c r="P202" s="1">
        <v>1</v>
      </c>
      <c r="Q202" s="1">
        <v>1</v>
      </c>
      <c r="R202" s="1">
        <v>1</v>
      </c>
      <c r="S202" s="1">
        <v>1</v>
      </c>
      <c r="T202" s="1">
        <v>1</v>
      </c>
      <c r="U202" s="16">
        <v>1</v>
      </c>
    </row>
    <row r="203" spans="1:21" s="5" customFormat="1" ht="15" x14ac:dyDescent="0.25">
      <c r="A203" s="1">
        <v>1</v>
      </c>
      <c r="B203" s="3354"/>
      <c r="C203" s="511"/>
      <c r="D203" s="504" t="s">
        <v>72</v>
      </c>
      <c r="E203" s="85">
        <v>5.8970000000000002</v>
      </c>
      <c r="F203" s="503"/>
      <c r="G203" s="505" t="s">
        <v>73</v>
      </c>
      <c r="H203" s="87">
        <v>9.64</v>
      </c>
      <c r="I203" s="503"/>
      <c r="J203" s="505" t="s">
        <v>73</v>
      </c>
      <c r="K203" s="470">
        <v>100</v>
      </c>
      <c r="L203" s="1">
        <v>1</v>
      </c>
      <c r="M203" s="1">
        <v>1</v>
      </c>
      <c r="N203" s="1">
        <v>1</v>
      </c>
      <c r="O203" s="1">
        <v>1</v>
      </c>
      <c r="P203" s="1">
        <v>1</v>
      </c>
      <c r="Q203" s="1">
        <v>1</v>
      </c>
      <c r="R203" s="1">
        <v>1</v>
      </c>
      <c r="S203" s="1">
        <v>1</v>
      </c>
      <c r="T203" s="1">
        <v>1</v>
      </c>
      <c r="U203" s="16">
        <v>1</v>
      </c>
    </row>
    <row r="204" spans="1:21" s="5" customFormat="1" x14ac:dyDescent="0.25">
      <c r="A204" s="1">
        <v>1</v>
      </c>
      <c r="B204" s="3354"/>
      <c r="C204" s="516"/>
      <c r="D204" s="505" t="s">
        <v>73</v>
      </c>
      <c r="E204" s="87">
        <v>9.64</v>
      </c>
      <c r="F204" s="503"/>
      <c r="G204" s="506" t="s">
        <v>74</v>
      </c>
      <c r="H204" s="96">
        <v>63.5</v>
      </c>
      <c r="I204" s="503"/>
      <c r="J204" s="506" t="s">
        <v>75</v>
      </c>
      <c r="K204" s="470">
        <v>50</v>
      </c>
      <c r="L204" s="1">
        <v>1</v>
      </c>
      <c r="M204" s="1">
        <v>1</v>
      </c>
      <c r="N204" s="1">
        <v>1</v>
      </c>
      <c r="O204" s="1">
        <v>1</v>
      </c>
      <c r="P204" s="1">
        <v>1</v>
      </c>
      <c r="Q204" s="1">
        <v>1</v>
      </c>
      <c r="R204" s="1">
        <v>1</v>
      </c>
      <c r="S204" s="1">
        <v>1</v>
      </c>
      <c r="T204" s="1">
        <v>1</v>
      </c>
      <c r="U204" s="16">
        <v>1</v>
      </c>
    </row>
    <row r="205" spans="1:21" s="5" customFormat="1" x14ac:dyDescent="0.25">
      <c r="A205" s="1">
        <v>1</v>
      </c>
      <c r="B205" s="3354"/>
      <c r="C205" s="513"/>
      <c r="D205" s="507" t="s">
        <v>75</v>
      </c>
      <c r="E205" s="88">
        <f>IF(E203=0,0,IF(E204=0,0,E204-E203))</f>
        <v>3.7430000000000003</v>
      </c>
      <c r="F205" s="503"/>
      <c r="G205" s="507" t="s">
        <v>75</v>
      </c>
      <c r="H205" s="88">
        <f>H203-H206</f>
        <v>3.7439755351681958</v>
      </c>
      <c r="I205" s="503"/>
      <c r="J205" s="508" t="s">
        <v>72</v>
      </c>
      <c r="K205" s="472">
        <f>IF(K203=0,0,IF(ISBLANK(K203),0,K203-K204))</f>
        <v>50</v>
      </c>
      <c r="L205" s="416" t="str">
        <f>HYPERLINK("#"&amp;ADDRESS(ROW(E205),COLUMN(E205),4),"◀"&amp;ADDRESS(ROW(E205),COLUMN(E205),4))</f>
        <v>◀E205</v>
      </c>
      <c r="M205" s="20" t="str">
        <f ca="1">_xlfn.FORMULATEXT(E205)</f>
        <v>=SI(E203=0;0;SI(E204=0;0;E204-E203))</v>
      </c>
      <c r="N205" s="1"/>
      <c r="O205" s="1">
        <v>1</v>
      </c>
      <c r="P205" s="1">
        <v>1</v>
      </c>
      <c r="Q205" s="1">
        <v>1</v>
      </c>
      <c r="R205" s="1">
        <v>1</v>
      </c>
      <c r="S205" s="1">
        <v>1</v>
      </c>
      <c r="T205" s="1">
        <v>1</v>
      </c>
      <c r="U205" s="16">
        <v>1</v>
      </c>
    </row>
    <row r="206" spans="1:21" s="5" customFormat="1" ht="15" x14ac:dyDescent="0.25">
      <c r="A206" s="1">
        <v>1</v>
      </c>
      <c r="B206" s="3354"/>
      <c r="C206" s="517"/>
      <c r="D206" s="97" t="s">
        <v>74</v>
      </c>
      <c r="E206" s="98">
        <f>IF(E203=0,0,IF(ISBLANK(E203),0,(E205/E203)*100))</f>
        <v>63.472952348651859</v>
      </c>
      <c r="F206" s="503"/>
      <c r="G206" s="99" t="s">
        <v>72</v>
      </c>
      <c r="H206" s="100">
        <f>(H203/(100+H204)*100)</f>
        <v>5.8960244648318048</v>
      </c>
      <c r="I206" s="503"/>
      <c r="J206" s="97" t="s">
        <v>74</v>
      </c>
      <c r="K206" s="101">
        <f>IF(K205=0,0,IF(ISBLANK(K204),0,(K204/K205)*100))</f>
        <v>100</v>
      </c>
      <c r="L206" s="416" t="str">
        <f>HYPERLINK("#"&amp;ADDRESS(ROW(E206),COLUMN(E206),4),"◀"&amp;ADDRESS(ROW(E206),COLUMN(E206),4))</f>
        <v>◀E206</v>
      </c>
      <c r="M206" s="20" t="str">
        <f ca="1">_xlfn.FORMULATEXT(E206)</f>
        <v>=SI(E203=0;0;SI(ESTVIDE(E203);0;(E205/E203)*100))</v>
      </c>
      <c r="N206" s="1"/>
      <c r="O206" s="1"/>
      <c r="P206" s="1">
        <v>1</v>
      </c>
      <c r="Q206" s="1">
        <v>1</v>
      </c>
      <c r="R206" s="1">
        <v>1</v>
      </c>
      <c r="S206" s="1">
        <v>1</v>
      </c>
      <c r="T206" s="1">
        <v>1</v>
      </c>
      <c r="U206" s="16">
        <v>1</v>
      </c>
    </row>
    <row r="207" spans="1:21" s="5" customFormat="1" ht="15" x14ac:dyDescent="0.25">
      <c r="A207" s="1">
        <v>1</v>
      </c>
      <c r="B207" s="3354"/>
      <c r="C207" s="3380" t="s">
        <v>76</v>
      </c>
      <c r="D207" s="3380"/>
      <c r="E207" s="3380"/>
      <c r="F207" s="3380"/>
      <c r="G207" s="3380"/>
      <c r="H207" s="3380"/>
      <c r="I207" s="3380"/>
      <c r="J207" s="3380"/>
      <c r="K207" s="3381"/>
      <c r="L207" s="1">
        <v>1</v>
      </c>
      <c r="M207" s="1">
        <v>1</v>
      </c>
      <c r="N207" s="1">
        <v>1</v>
      </c>
      <c r="O207" s="1">
        <v>1</v>
      </c>
      <c r="P207" s="1">
        <v>1</v>
      </c>
      <c r="Q207" s="1">
        <v>1</v>
      </c>
      <c r="R207" s="1">
        <v>1</v>
      </c>
      <c r="S207" s="1">
        <v>1</v>
      </c>
      <c r="T207" s="1">
        <v>1</v>
      </c>
      <c r="U207" s="16">
        <v>1</v>
      </c>
    </row>
    <row r="208" spans="1:21" s="5" customFormat="1" ht="15" x14ac:dyDescent="0.25">
      <c r="A208" s="1"/>
      <c r="B208" s="3354"/>
      <c r="C208" s="499">
        <v>12</v>
      </c>
      <c r="D208" s="499">
        <v>11</v>
      </c>
      <c r="E208" s="499">
        <v>11</v>
      </c>
      <c r="F208" s="499">
        <v>11</v>
      </c>
      <c r="G208" s="499">
        <v>11</v>
      </c>
      <c r="H208" s="499">
        <v>11</v>
      </c>
      <c r="I208" s="499">
        <v>11</v>
      </c>
      <c r="J208" s="499">
        <v>11</v>
      </c>
      <c r="K208" s="500">
        <v>11</v>
      </c>
      <c r="L208" s="57" t="s">
        <v>50</v>
      </c>
      <c r="M208" s="1"/>
      <c r="N208" s="1"/>
      <c r="O208" s="1">
        <v>1</v>
      </c>
      <c r="P208" s="1">
        <v>1</v>
      </c>
      <c r="Q208" s="1">
        <v>1</v>
      </c>
      <c r="R208" s="1">
        <v>1</v>
      </c>
      <c r="S208" s="1">
        <v>1</v>
      </c>
      <c r="T208" s="1">
        <v>1</v>
      </c>
      <c r="U208" s="16">
        <v>1</v>
      </c>
    </row>
    <row r="209" spans="1:21" s="5" customFormat="1" thickBot="1" x14ac:dyDescent="0.3">
      <c r="A209" s="1"/>
      <c r="B209" s="3355"/>
      <c r="C209" s="489">
        <f ca="1">CELL("largeur",C209)</f>
        <v>13</v>
      </c>
      <c r="D209" s="489">
        <f t="shared" ref="D209:K209" ca="1" si="5">CELL("largeur",D209)</f>
        <v>21</v>
      </c>
      <c r="E209" s="489">
        <f t="shared" ca="1" si="5"/>
        <v>13</v>
      </c>
      <c r="F209" s="489">
        <f ca="1">CELL("largeur",F209)</f>
        <v>13</v>
      </c>
      <c r="G209" s="489">
        <f t="shared" ca="1" si="5"/>
        <v>13</v>
      </c>
      <c r="H209" s="489">
        <f t="shared" ca="1" si="5"/>
        <v>13</v>
      </c>
      <c r="I209" s="489">
        <f t="shared" ca="1" si="5"/>
        <v>16</v>
      </c>
      <c r="J209" s="489">
        <f t="shared" ca="1" si="5"/>
        <v>18</v>
      </c>
      <c r="K209" s="490">
        <f t="shared" ca="1" si="5"/>
        <v>16</v>
      </c>
      <c r="L209" s="57" t="s">
        <v>52</v>
      </c>
      <c r="M209" s="1"/>
      <c r="N209" s="1">
        <v>1</v>
      </c>
      <c r="O209" s="1">
        <v>1</v>
      </c>
      <c r="P209" s="1">
        <v>1</v>
      </c>
      <c r="Q209" s="1">
        <v>1</v>
      </c>
      <c r="R209" s="1">
        <v>1</v>
      </c>
      <c r="S209" s="1">
        <v>1</v>
      </c>
      <c r="T209" s="1">
        <v>1</v>
      </c>
      <c r="U209" s="16">
        <v>1</v>
      </c>
    </row>
    <row r="210" spans="1:21" s="5" customFormat="1" thickBot="1" x14ac:dyDescent="0.3">
      <c r="A210" s="57"/>
      <c r="B210" s="57"/>
      <c r="C210" s="57"/>
      <c r="D210" s="57"/>
      <c r="E210" s="57"/>
      <c r="F210" s="57"/>
      <c r="G210" s="57"/>
      <c r="H210" s="57"/>
      <c r="I210" s="57"/>
      <c r="J210" s="57"/>
      <c r="K210" s="57"/>
      <c r="L210" s="1">
        <v>1</v>
      </c>
      <c r="M210" s="1">
        <v>1</v>
      </c>
      <c r="N210" s="1">
        <v>1</v>
      </c>
      <c r="O210" s="1">
        <v>1</v>
      </c>
      <c r="P210" s="1">
        <v>1</v>
      </c>
      <c r="Q210" s="1">
        <v>1</v>
      </c>
      <c r="R210" s="1">
        <v>1</v>
      </c>
      <c r="S210" s="1"/>
      <c r="T210" s="1"/>
      <c r="U210" s="16">
        <v>1</v>
      </c>
    </row>
    <row r="211" spans="1:21" s="5" customFormat="1" ht="21" x14ac:dyDescent="0.25">
      <c r="A211" s="1"/>
      <c r="B211" s="480" t="s">
        <v>20</v>
      </c>
      <c r="C211" s="518" t="s">
        <v>77</v>
      </c>
      <c r="D211" s="519"/>
      <c r="E211" s="519"/>
      <c r="F211" s="519"/>
      <c r="G211" s="519"/>
      <c r="H211" s="519"/>
      <c r="I211" s="519"/>
      <c r="J211" s="519"/>
      <c r="K211" s="520" t="s">
        <v>78</v>
      </c>
      <c r="L211" s="1">
        <v>1</v>
      </c>
      <c r="M211" s="480" t="s">
        <v>20</v>
      </c>
      <c r="N211" s="3390" t="s">
        <v>79</v>
      </c>
      <c r="O211" s="3390"/>
      <c r="P211" s="3390"/>
      <c r="Q211" s="3390"/>
      <c r="R211" s="3390"/>
      <c r="S211" s="3390"/>
      <c r="T211" s="3391"/>
      <c r="U211" s="16">
        <v>1</v>
      </c>
    </row>
    <row r="212" spans="1:21" s="5" customFormat="1" ht="15" customHeight="1" x14ac:dyDescent="0.25">
      <c r="A212" s="1"/>
      <c r="B212" s="3354">
        <v>3</v>
      </c>
      <c r="C212" s="539" t="str">
        <f>ADDRESS(ROW(),COLUMN(),4)</f>
        <v>C212</v>
      </c>
      <c r="D212" s="540"/>
      <c r="E212" s="540"/>
      <c r="F212" s="541"/>
      <c r="G212" s="540"/>
      <c r="H212" s="540"/>
      <c r="I212" s="542"/>
      <c r="J212" s="542"/>
      <c r="K212" s="543"/>
      <c r="L212" s="1">
        <v>1</v>
      </c>
      <c r="M212" s="3354">
        <v>3</v>
      </c>
      <c r="N212" s="547" t="str">
        <f>ADDRESS(ROW(),COLUMN(),4)</f>
        <v>N212</v>
      </c>
      <c r="O212" s="81" t="s">
        <v>71</v>
      </c>
      <c r="P212" s="82"/>
      <c r="Q212" s="82"/>
      <c r="R212" s="82"/>
      <c r="S212" s="82"/>
      <c r="T212" s="83"/>
      <c r="U212" s="16">
        <v>1</v>
      </c>
    </row>
    <row r="213" spans="1:21" s="5" customFormat="1" ht="15.75" customHeight="1" x14ac:dyDescent="0.25">
      <c r="A213" s="1"/>
      <c r="B213" s="3354"/>
      <c r="C213" s="541"/>
      <c r="D213" s="521" t="s">
        <v>80</v>
      </c>
      <c r="E213" s="522">
        <v>1</v>
      </c>
      <c r="F213" s="523"/>
      <c r="G213" s="524" t="s">
        <v>80</v>
      </c>
      <c r="H213" s="522">
        <v>1</v>
      </c>
      <c r="I213" s="525"/>
      <c r="J213" s="521" t="s">
        <v>80</v>
      </c>
      <c r="K213" s="526">
        <v>1</v>
      </c>
      <c r="L213" s="1">
        <v>1</v>
      </c>
      <c r="M213" s="3354"/>
      <c r="N213" s="3397" t="s">
        <v>81</v>
      </c>
      <c r="O213" s="3397"/>
      <c r="P213" s="3399" t="s">
        <v>82</v>
      </c>
      <c r="Q213" s="3399"/>
      <c r="R213" s="3399"/>
      <c r="S213" s="3399"/>
      <c r="T213" s="3400"/>
      <c r="U213" s="16">
        <v>1</v>
      </c>
    </row>
    <row r="214" spans="1:21" s="5" customFormat="1" ht="15.75" customHeight="1" x14ac:dyDescent="0.25">
      <c r="A214" s="1"/>
      <c r="B214" s="3354"/>
      <c r="C214" s="21"/>
      <c r="D214" s="527" t="s">
        <v>83</v>
      </c>
      <c r="E214" s="102">
        <v>2</v>
      </c>
      <c r="F214" s="103"/>
      <c r="G214" s="528" t="s">
        <v>84</v>
      </c>
      <c r="H214" s="102">
        <v>2</v>
      </c>
      <c r="I214" s="104"/>
      <c r="J214" s="527" t="s">
        <v>85</v>
      </c>
      <c r="K214" s="529">
        <v>50</v>
      </c>
      <c r="L214" s="1">
        <v>1</v>
      </c>
      <c r="M214" s="3354"/>
      <c r="N214" s="3398"/>
      <c r="O214" s="3398"/>
      <c r="P214" s="3401"/>
      <c r="Q214" s="3401"/>
      <c r="R214" s="3401"/>
      <c r="S214" s="3401"/>
      <c r="T214" s="3402"/>
      <c r="U214" s="16">
        <v>1</v>
      </c>
    </row>
    <row r="215" spans="1:21" s="5" customFormat="1" ht="15.75" customHeight="1" x14ac:dyDescent="0.25">
      <c r="A215" s="1"/>
      <c r="B215" s="3354"/>
      <c r="C215" s="21"/>
      <c r="D215" s="530" t="s">
        <v>86</v>
      </c>
      <c r="E215" s="105">
        <f>IF(E213=0,0,IF(E214=0,0,E214-E213))</f>
        <v>1</v>
      </c>
      <c r="F215" s="103"/>
      <c r="G215" s="530" t="s">
        <v>87</v>
      </c>
      <c r="H215" s="105">
        <f>IF(H213=0,0,H213+H214)</f>
        <v>3</v>
      </c>
      <c r="I215" s="104"/>
      <c r="J215" s="530" t="s">
        <v>86</v>
      </c>
      <c r="K215" s="531">
        <f>K216*K214%</f>
        <v>1</v>
      </c>
      <c r="L215" s="1">
        <v>1</v>
      </c>
      <c r="M215" s="3354"/>
      <c r="N215" s="3403" t="s">
        <v>88</v>
      </c>
      <c r="O215" s="3405">
        <f>SUM(N219:N228)</f>
        <v>0.97000000000000008</v>
      </c>
      <c r="P215" s="3407" t="str">
        <f>IF(N218&lt;S218,"Recette incomplète, il manque",IF(N218&gt;S218,"Trop de produits dans la recette",IF(N218=S218,"OK")))</f>
        <v>Recette incomplète, il manque</v>
      </c>
      <c r="Q215" s="3407"/>
      <c r="R215" s="3407"/>
      <c r="S215" s="3407"/>
      <c r="T215" s="3374">
        <f>IF(N218=S218,"",IF(N218&lt;S218,S218-N218,IF(N218&gt;S218,N218-S218)))</f>
        <v>2.9999999999999916E-2</v>
      </c>
      <c r="U215" s="16">
        <v>1</v>
      </c>
    </row>
    <row r="216" spans="1:21" s="5" customFormat="1" ht="15.75" customHeight="1" x14ac:dyDescent="0.25">
      <c r="A216" s="1"/>
      <c r="B216" s="3354"/>
      <c r="C216" s="551"/>
      <c r="D216" s="106" t="s">
        <v>89</v>
      </c>
      <c r="E216" s="107">
        <f>IF(E213=0,0,IF(E214=0,0,E215/E214))</f>
        <v>0.5</v>
      </c>
      <c r="F216" s="108"/>
      <c r="G216" s="106" t="s">
        <v>89</v>
      </c>
      <c r="H216" s="107">
        <f>IF(H213=0,0,H214/H215)</f>
        <v>0.66666666666666663</v>
      </c>
      <c r="I216" s="109"/>
      <c r="J216" s="106" t="s">
        <v>87</v>
      </c>
      <c r="K216" s="532">
        <f>K213/(100-K214)*100</f>
        <v>2</v>
      </c>
      <c r="L216" s="1">
        <v>1</v>
      </c>
      <c r="M216" s="3354"/>
      <c r="N216" s="3404"/>
      <c r="O216" s="3406"/>
      <c r="P216" s="3408"/>
      <c r="Q216" s="3408"/>
      <c r="R216" s="3408"/>
      <c r="S216" s="3408"/>
      <c r="T216" s="3375"/>
      <c r="U216" s="16">
        <v>1</v>
      </c>
    </row>
    <row r="217" spans="1:21" s="5" customFormat="1" x14ac:dyDescent="0.25">
      <c r="A217" s="1"/>
      <c r="B217" s="3354"/>
      <c r="C217" s="541"/>
      <c r="D217" s="533" t="s">
        <v>83</v>
      </c>
      <c r="E217" s="534">
        <v>2</v>
      </c>
      <c r="F217" s="523"/>
      <c r="G217" s="533" t="s">
        <v>83</v>
      </c>
      <c r="H217" s="534">
        <v>2</v>
      </c>
      <c r="I217" s="525"/>
      <c r="J217" s="533" t="s">
        <v>83</v>
      </c>
      <c r="K217" s="535">
        <v>1</v>
      </c>
      <c r="L217" s="1">
        <v>1</v>
      </c>
      <c r="M217" s="3354"/>
      <c r="N217" s="564" t="s">
        <v>90</v>
      </c>
      <c r="O217" s="110"/>
      <c r="P217" s="110"/>
      <c r="Q217" s="110"/>
      <c r="R217" s="111" t="s">
        <v>91</v>
      </c>
      <c r="S217" s="112" t="s">
        <v>92</v>
      </c>
      <c r="T217" s="113" t="s">
        <v>93</v>
      </c>
      <c r="U217" s="16">
        <v>1</v>
      </c>
    </row>
    <row r="218" spans="1:21" s="5" customFormat="1" x14ac:dyDescent="0.25">
      <c r="A218" s="1"/>
      <c r="B218" s="3354"/>
      <c r="C218" s="21"/>
      <c r="D218" s="536" t="s">
        <v>80</v>
      </c>
      <c r="E218" s="114">
        <v>1</v>
      </c>
      <c r="F218" s="103"/>
      <c r="G218" s="536" t="s">
        <v>84</v>
      </c>
      <c r="H218" s="114">
        <v>1</v>
      </c>
      <c r="I218" s="104"/>
      <c r="J218" s="536" t="s">
        <v>85</v>
      </c>
      <c r="K218" s="537">
        <v>50</v>
      </c>
      <c r="L218" s="1">
        <v>1</v>
      </c>
      <c r="M218" s="3354"/>
      <c r="N218" s="565">
        <f>SUM(N219:N228)</f>
        <v>0.97000000000000008</v>
      </c>
      <c r="O218" s="554"/>
      <c r="P218" s="555"/>
      <c r="Q218" s="556" t="s">
        <v>94</v>
      </c>
      <c r="R218" s="474">
        <v>7</v>
      </c>
      <c r="S218" s="115">
        <v>1</v>
      </c>
      <c r="T218" s="475">
        <f>SUM(T219:T228)</f>
        <v>6.9300000000000006</v>
      </c>
      <c r="U218" s="16">
        <v>1</v>
      </c>
    </row>
    <row r="219" spans="1:21" s="5" customFormat="1" x14ac:dyDescent="0.25">
      <c r="A219" s="1"/>
      <c r="B219" s="3354"/>
      <c r="C219" s="21"/>
      <c r="D219" s="530" t="s">
        <v>86</v>
      </c>
      <c r="E219" s="105">
        <f>IF(E217=0,0,IF(E218=0,0,E217-E218))</f>
        <v>1</v>
      </c>
      <c r="F219" s="103"/>
      <c r="G219" s="530" t="s">
        <v>95</v>
      </c>
      <c r="H219" s="105">
        <f>IF(H217=0,0,IF(H218=0,0,H217-H218))</f>
        <v>1</v>
      </c>
      <c r="I219" s="104"/>
      <c r="J219" s="530" t="s">
        <v>86</v>
      </c>
      <c r="K219" s="531">
        <f>K217*K218%</f>
        <v>0.5</v>
      </c>
      <c r="L219" s="1">
        <v>1</v>
      </c>
      <c r="M219" s="3354"/>
      <c r="N219" s="566">
        <v>0.12</v>
      </c>
      <c r="O219" s="557" t="s">
        <v>96</v>
      </c>
      <c r="P219" s="557"/>
      <c r="Q219" s="557"/>
      <c r="R219" s="476">
        <f>R218*N219</f>
        <v>0.84</v>
      </c>
      <c r="S219" s="558">
        <v>0</v>
      </c>
      <c r="T219" s="477">
        <f t="shared" ref="T219:T228" si="6">IF(S219=0,R219,IF(R219="","",R219/(100-S219)*100))</f>
        <v>0.84</v>
      </c>
      <c r="U219" s="16">
        <v>1</v>
      </c>
    </row>
    <row r="220" spans="1:21" s="5" customFormat="1" x14ac:dyDescent="0.25">
      <c r="A220" s="1"/>
      <c r="B220" s="3354"/>
      <c r="C220" s="551"/>
      <c r="D220" s="106" t="s">
        <v>89</v>
      </c>
      <c r="E220" s="107">
        <f>IF(E217=0,0,E219/E217)</f>
        <v>0.5</v>
      </c>
      <c r="F220" s="108"/>
      <c r="G220" s="106" t="s">
        <v>89</v>
      </c>
      <c r="H220" s="107">
        <f>IF(H217=0,0,IF(H218=0,0,H218/H217))</f>
        <v>0.5</v>
      </c>
      <c r="I220" s="109"/>
      <c r="J220" s="106" t="s">
        <v>95</v>
      </c>
      <c r="K220" s="538">
        <f>K217-K219</f>
        <v>0.5</v>
      </c>
      <c r="L220" s="1">
        <v>1</v>
      </c>
      <c r="M220" s="3354"/>
      <c r="N220" s="566">
        <v>0.08</v>
      </c>
      <c r="O220" s="557" t="s">
        <v>97</v>
      </c>
      <c r="P220" s="557"/>
      <c r="Q220" s="557"/>
      <c r="R220" s="559">
        <f>R218*N220</f>
        <v>0.56000000000000005</v>
      </c>
      <c r="S220" s="560">
        <v>0</v>
      </c>
      <c r="T220" s="477">
        <f t="shared" si="6"/>
        <v>0.56000000000000005</v>
      </c>
      <c r="U220" s="16">
        <v>1</v>
      </c>
    </row>
    <row r="221" spans="1:21" s="5" customFormat="1" x14ac:dyDescent="0.25">
      <c r="A221" s="1"/>
      <c r="B221" s="3354"/>
      <c r="C221" s="3376" t="s">
        <v>76</v>
      </c>
      <c r="D221" s="3376"/>
      <c r="E221" s="3376"/>
      <c r="F221" s="3376"/>
      <c r="G221" s="3376"/>
      <c r="H221" s="3376"/>
      <c r="I221" s="3376"/>
      <c r="J221" s="3376"/>
      <c r="K221" s="3377"/>
      <c r="L221" s="1">
        <v>1</v>
      </c>
      <c r="M221" s="3354"/>
      <c r="N221" s="566">
        <v>0.2</v>
      </c>
      <c r="O221" s="557" t="s">
        <v>98</v>
      </c>
      <c r="P221" s="557"/>
      <c r="Q221" s="557"/>
      <c r="R221" s="559">
        <f>R218*N221</f>
        <v>1.4000000000000001</v>
      </c>
      <c r="S221" s="560">
        <v>0</v>
      </c>
      <c r="T221" s="477">
        <f t="shared" si="6"/>
        <v>1.4000000000000001</v>
      </c>
      <c r="U221" s="16">
        <v>1</v>
      </c>
    </row>
    <row r="222" spans="1:21" s="5" customFormat="1" x14ac:dyDescent="0.25">
      <c r="A222" s="1"/>
      <c r="B222" s="3354"/>
      <c r="C222" s="499">
        <v>8</v>
      </c>
      <c r="D222" s="499">
        <v>8</v>
      </c>
      <c r="E222" s="499">
        <v>11</v>
      </c>
      <c r="F222" s="499">
        <v>8</v>
      </c>
      <c r="G222" s="499">
        <v>8</v>
      </c>
      <c r="H222" s="499">
        <v>11</v>
      </c>
      <c r="I222" s="499">
        <v>8</v>
      </c>
      <c r="J222" s="499">
        <v>8</v>
      </c>
      <c r="K222" s="500">
        <v>11</v>
      </c>
      <c r="L222" s="1">
        <v>1</v>
      </c>
      <c r="M222" s="3354"/>
      <c r="N222" s="566">
        <v>0.55000000000000004</v>
      </c>
      <c r="O222" s="557" t="s">
        <v>99</v>
      </c>
      <c r="P222" s="557"/>
      <c r="Q222" s="557"/>
      <c r="R222" s="559">
        <f>R218*N222</f>
        <v>3.8500000000000005</v>
      </c>
      <c r="S222" s="560">
        <v>0</v>
      </c>
      <c r="T222" s="477">
        <f t="shared" si="6"/>
        <v>3.8500000000000005</v>
      </c>
      <c r="U222" s="16">
        <v>1</v>
      </c>
    </row>
    <row r="223" spans="1:21" s="5" customFormat="1" ht="16.5" thickBot="1" x14ac:dyDescent="0.3">
      <c r="A223" s="1"/>
      <c r="B223" s="3355"/>
      <c r="C223" s="489">
        <f t="shared" ref="C223:K223" ca="1" si="7">CELL("largeur",C223)</f>
        <v>13</v>
      </c>
      <c r="D223" s="489">
        <f t="shared" ca="1" si="7"/>
        <v>21</v>
      </c>
      <c r="E223" s="489">
        <f t="shared" ca="1" si="7"/>
        <v>13</v>
      </c>
      <c r="F223" s="489">
        <f t="shared" ca="1" si="7"/>
        <v>13</v>
      </c>
      <c r="G223" s="489">
        <f t="shared" ca="1" si="7"/>
        <v>13</v>
      </c>
      <c r="H223" s="489">
        <f t="shared" ca="1" si="7"/>
        <v>13</v>
      </c>
      <c r="I223" s="489">
        <f t="shared" ca="1" si="7"/>
        <v>16</v>
      </c>
      <c r="J223" s="489">
        <f t="shared" ca="1" si="7"/>
        <v>18</v>
      </c>
      <c r="K223" s="490">
        <f t="shared" ca="1" si="7"/>
        <v>16</v>
      </c>
      <c r="L223" s="1">
        <v>1</v>
      </c>
      <c r="M223" s="3354"/>
      <c r="N223" s="566">
        <v>0.02</v>
      </c>
      <c r="O223" s="557" t="s">
        <v>101</v>
      </c>
      <c r="P223" s="557"/>
      <c r="Q223" s="557"/>
      <c r="R223" s="559">
        <f>R218*N223</f>
        <v>0.14000000000000001</v>
      </c>
      <c r="S223" s="560">
        <v>50</v>
      </c>
      <c r="T223" s="477">
        <f t="shared" si="6"/>
        <v>0.28000000000000003</v>
      </c>
      <c r="U223" s="16">
        <v>1</v>
      </c>
    </row>
    <row r="224" spans="1:21" s="5" customFormat="1" ht="16.5" thickBot="1" x14ac:dyDescent="0.3">
      <c r="A224" s="1">
        <v>1</v>
      </c>
      <c r="B224" s="1">
        <v>1</v>
      </c>
      <c r="C224" s="1">
        <v>1</v>
      </c>
      <c r="D224" s="1">
        <v>1</v>
      </c>
      <c r="E224" s="1">
        <v>1</v>
      </c>
      <c r="F224" s="1">
        <v>1</v>
      </c>
      <c r="G224" s="1">
        <v>1</v>
      </c>
      <c r="H224" s="1">
        <v>1</v>
      </c>
      <c r="I224" s="1">
        <v>1</v>
      </c>
      <c r="J224" s="1">
        <v>1</v>
      </c>
      <c r="K224" s="1">
        <v>1</v>
      </c>
      <c r="L224" s="1">
        <v>1</v>
      </c>
      <c r="M224" s="3354"/>
      <c r="N224" s="566"/>
      <c r="O224" s="557"/>
      <c r="P224" s="557"/>
      <c r="Q224" s="557"/>
      <c r="R224" s="559">
        <f>R218*N224</f>
        <v>0</v>
      </c>
      <c r="S224" s="560"/>
      <c r="T224" s="477">
        <f t="shared" si="6"/>
        <v>0</v>
      </c>
      <c r="U224" s="16">
        <v>1</v>
      </c>
    </row>
    <row r="225" spans="1:21" s="5" customFormat="1" x14ac:dyDescent="0.25">
      <c r="A225" s="1">
        <v>1</v>
      </c>
      <c r="B225" s="480" t="s">
        <v>20</v>
      </c>
      <c r="C225" s="3395" t="s">
        <v>100</v>
      </c>
      <c r="D225" s="3395"/>
      <c r="E225" s="3395"/>
      <c r="F225" s="3395"/>
      <c r="G225" s="3395"/>
      <c r="H225" s="3396"/>
      <c r="I225" s="1">
        <v>1</v>
      </c>
      <c r="J225" s="1">
        <v>1</v>
      </c>
      <c r="K225" s="1">
        <v>1</v>
      </c>
      <c r="L225" s="1">
        <v>1</v>
      </c>
      <c r="M225" s="3354"/>
      <c r="N225" s="566"/>
      <c r="O225" s="557"/>
      <c r="P225" s="557"/>
      <c r="Q225" s="557"/>
      <c r="R225" s="559">
        <f>R218*N225</f>
        <v>0</v>
      </c>
      <c r="S225" s="560"/>
      <c r="T225" s="477">
        <f t="shared" si="6"/>
        <v>0</v>
      </c>
      <c r="U225" s="16">
        <v>1</v>
      </c>
    </row>
    <row r="226" spans="1:21" s="5" customFormat="1" ht="18.75" x14ac:dyDescent="0.25">
      <c r="A226" s="1">
        <v>1</v>
      </c>
      <c r="B226" s="3322">
        <v>3</v>
      </c>
      <c r="C226" s="547" t="str">
        <f>ADDRESS(ROW(),COLUMN(),4)</f>
        <v>C226</v>
      </c>
      <c r="D226" s="81" t="s">
        <v>71</v>
      </c>
      <c r="E226" s="117"/>
      <c r="F226" s="118"/>
      <c r="G226" s="119"/>
      <c r="H226" s="120"/>
      <c r="I226" s="1">
        <v>1</v>
      </c>
      <c r="J226" s="1">
        <v>1</v>
      </c>
      <c r="K226" s="1">
        <v>1</v>
      </c>
      <c r="L226" s="1">
        <v>1</v>
      </c>
      <c r="M226" s="3354"/>
      <c r="N226" s="566"/>
      <c r="O226" s="557"/>
      <c r="P226" s="557"/>
      <c r="Q226" s="557"/>
      <c r="R226" s="559">
        <f>R218*N226</f>
        <v>0</v>
      </c>
      <c r="S226" s="560"/>
      <c r="T226" s="477">
        <f t="shared" si="6"/>
        <v>0</v>
      </c>
      <c r="U226" s="16">
        <v>1</v>
      </c>
    </row>
    <row r="227" spans="1:21" s="5" customFormat="1" x14ac:dyDescent="0.25">
      <c r="A227" s="1">
        <v>1</v>
      </c>
      <c r="B227" s="3322"/>
      <c r="C227" s="3324" t="s">
        <v>102</v>
      </c>
      <c r="D227" s="3324"/>
      <c r="E227" s="122" t="s">
        <v>103</v>
      </c>
      <c r="F227" s="121" t="s">
        <v>104</v>
      </c>
      <c r="G227" s="3325" t="s">
        <v>105</v>
      </c>
      <c r="H227" s="3326"/>
      <c r="I227" s="1">
        <v>1</v>
      </c>
      <c r="J227" s="1">
        <v>1</v>
      </c>
      <c r="K227" s="1">
        <v>1</v>
      </c>
      <c r="L227" s="1">
        <v>1</v>
      </c>
      <c r="M227" s="3354"/>
      <c r="N227" s="566"/>
      <c r="O227" s="557"/>
      <c r="P227" s="557"/>
      <c r="Q227" s="557"/>
      <c r="R227" s="559">
        <f>R218*N227</f>
        <v>0</v>
      </c>
      <c r="S227" s="560"/>
      <c r="T227" s="477">
        <f t="shared" si="6"/>
        <v>0</v>
      </c>
      <c r="U227" s="16">
        <v>1</v>
      </c>
    </row>
    <row r="228" spans="1:21" s="5" customFormat="1" x14ac:dyDescent="0.25">
      <c r="A228" s="1">
        <v>1</v>
      </c>
      <c r="B228" s="3322"/>
      <c r="C228" s="3327">
        <v>20</v>
      </c>
      <c r="D228" s="3328">
        <f>C228/100</f>
        <v>0.2</v>
      </c>
      <c r="E228" s="544" t="s">
        <v>106</v>
      </c>
      <c r="F228" s="545">
        <v>1</v>
      </c>
      <c r="G228" s="546">
        <f>(C228*F228)*10</f>
        <v>200</v>
      </c>
      <c r="H228" s="478">
        <f>G228/1000</f>
        <v>0.2</v>
      </c>
      <c r="I228" s="1">
        <v>1</v>
      </c>
      <c r="J228" s="1">
        <v>1</v>
      </c>
      <c r="K228" s="1">
        <v>1</v>
      </c>
      <c r="L228" s="1">
        <v>1</v>
      </c>
      <c r="M228" s="3354"/>
      <c r="N228" s="567"/>
      <c r="O228" s="123"/>
      <c r="P228" s="123"/>
      <c r="Q228" s="123"/>
      <c r="R228" s="124">
        <f>R218*N228</f>
        <v>0</v>
      </c>
      <c r="S228" s="125"/>
      <c r="T228" s="126">
        <f t="shared" si="6"/>
        <v>0</v>
      </c>
      <c r="U228" s="16">
        <v>1</v>
      </c>
    </row>
    <row r="229" spans="1:21" s="5" customFormat="1" ht="15.75" customHeight="1" x14ac:dyDescent="0.25">
      <c r="A229" s="1">
        <v>1</v>
      </c>
      <c r="B229" s="3322"/>
      <c r="C229" s="3327"/>
      <c r="D229" s="3328"/>
      <c r="E229" s="544" t="s">
        <v>107</v>
      </c>
      <c r="F229" s="545">
        <v>1.03</v>
      </c>
      <c r="G229" s="546">
        <f>(C228*F229)*10</f>
        <v>206</v>
      </c>
      <c r="H229" s="478">
        <f>G229/1000</f>
        <v>0.20599999999999999</v>
      </c>
      <c r="I229" s="1">
        <v>1</v>
      </c>
      <c r="J229" s="1">
        <v>1</v>
      </c>
      <c r="K229" s="1">
        <v>1</v>
      </c>
      <c r="L229" s="1">
        <v>1</v>
      </c>
      <c r="M229" s="3354"/>
      <c r="N229" s="3382" t="s">
        <v>110</v>
      </c>
      <c r="O229" s="3382"/>
      <c r="P229" s="3382"/>
      <c r="Q229" s="3382"/>
      <c r="R229" s="3382"/>
      <c r="S229" s="3382"/>
      <c r="T229" s="3383"/>
      <c r="U229" s="16">
        <v>1</v>
      </c>
    </row>
    <row r="230" spans="1:21" s="5" customFormat="1" x14ac:dyDescent="0.25">
      <c r="A230" s="1">
        <v>1</v>
      </c>
      <c r="B230" s="3322"/>
      <c r="C230" s="3327"/>
      <c r="D230" s="3328"/>
      <c r="E230" s="544" t="s">
        <v>108</v>
      </c>
      <c r="F230" s="545">
        <v>1.0149999999999999</v>
      </c>
      <c r="G230" s="546">
        <f>(F230*C228)*10</f>
        <v>202.99999999999997</v>
      </c>
      <c r="H230" s="478">
        <f>G230/1000</f>
        <v>0.20299999999999996</v>
      </c>
      <c r="I230" s="1">
        <v>1</v>
      </c>
      <c r="J230" s="1">
        <v>1</v>
      </c>
      <c r="K230" s="1">
        <v>1</v>
      </c>
      <c r="L230" s="1">
        <v>1</v>
      </c>
      <c r="M230" s="3354"/>
      <c r="N230" s="561"/>
      <c r="O230" s="561" t="s">
        <v>112</v>
      </c>
      <c r="P230" s="127"/>
      <c r="Q230" s="562" t="s">
        <v>113</v>
      </c>
      <c r="R230" s="563"/>
      <c r="S230" s="563"/>
      <c r="T230" s="479"/>
      <c r="U230" s="16">
        <v>1</v>
      </c>
    </row>
    <row r="231" spans="1:21" s="5" customFormat="1" ht="16.5" customHeight="1" x14ac:dyDescent="0.25">
      <c r="A231" s="1">
        <v>1</v>
      </c>
      <c r="B231" s="3322"/>
      <c r="C231" s="3327"/>
      <c r="D231" s="3328"/>
      <c r="E231" s="544" t="s">
        <v>109</v>
      </c>
      <c r="F231" s="545">
        <v>0.92</v>
      </c>
      <c r="G231" s="546">
        <f>(F231*C228)*10</f>
        <v>184.00000000000003</v>
      </c>
      <c r="H231" s="478">
        <f>G231/1000</f>
        <v>0.18400000000000002</v>
      </c>
      <c r="I231" s="1">
        <v>1</v>
      </c>
      <c r="J231" s="1">
        <v>1</v>
      </c>
      <c r="K231" s="1">
        <v>1</v>
      </c>
      <c r="L231" s="1">
        <v>1</v>
      </c>
      <c r="M231" s="3354"/>
      <c r="N231" s="127"/>
      <c r="O231" s="127" t="s">
        <v>115</v>
      </c>
      <c r="P231" s="127"/>
      <c r="Q231" s="127" t="s">
        <v>116</v>
      </c>
      <c r="R231" s="563"/>
      <c r="S231" s="127" t="s">
        <v>92</v>
      </c>
      <c r="T231" s="479"/>
      <c r="U231" s="16">
        <v>1</v>
      </c>
    </row>
    <row r="232" spans="1:21" x14ac:dyDescent="0.25">
      <c r="A232" s="1">
        <v>1</v>
      </c>
      <c r="B232" s="3322"/>
      <c r="C232" s="3327"/>
      <c r="D232" s="3328"/>
      <c r="E232" s="544" t="s">
        <v>111</v>
      </c>
      <c r="F232" s="545">
        <v>0.8</v>
      </c>
      <c r="G232" s="546">
        <f>(F232*C228)*10</f>
        <v>160</v>
      </c>
      <c r="H232" s="478">
        <f>G232/1000</f>
        <v>0.16</v>
      </c>
      <c r="I232" s="1">
        <v>1</v>
      </c>
      <c r="J232" s="1">
        <v>1</v>
      </c>
      <c r="K232" s="1">
        <v>1</v>
      </c>
      <c r="L232" s="1">
        <v>1</v>
      </c>
      <c r="M232" s="3354"/>
      <c r="N232" s="499">
        <v>10</v>
      </c>
      <c r="O232" s="499">
        <v>10</v>
      </c>
      <c r="P232" s="499">
        <v>10</v>
      </c>
      <c r="Q232" s="499">
        <v>10</v>
      </c>
      <c r="R232" s="499">
        <v>13</v>
      </c>
      <c r="S232" s="499">
        <v>8</v>
      </c>
      <c r="T232" s="500">
        <v>13</v>
      </c>
      <c r="U232" s="16">
        <v>1</v>
      </c>
    </row>
    <row r="233" spans="1:21" ht="16.5" thickBot="1" x14ac:dyDescent="0.3">
      <c r="A233" s="1">
        <v>1</v>
      </c>
      <c r="B233" s="3322"/>
      <c r="C233" s="3329" t="s">
        <v>114</v>
      </c>
      <c r="D233" s="3329"/>
      <c r="E233" s="3329"/>
      <c r="F233" s="3329"/>
      <c r="G233" s="3329"/>
      <c r="H233" s="3330"/>
      <c r="I233" s="1">
        <v>1</v>
      </c>
      <c r="J233" s="1">
        <v>1</v>
      </c>
      <c r="K233" s="1">
        <v>1</v>
      </c>
      <c r="L233" s="1">
        <v>1</v>
      </c>
      <c r="M233" s="3355"/>
      <c r="N233" s="489">
        <f ca="1">CELL("largeur",N233)</f>
        <v>16</v>
      </c>
      <c r="O233" s="489">
        <f t="shared" ref="O233:T233" ca="1" si="8">CELL("largeur",O233)</f>
        <v>16</v>
      </c>
      <c r="P233" s="489">
        <f t="shared" ca="1" si="8"/>
        <v>16</v>
      </c>
      <c r="Q233" s="489">
        <f t="shared" ca="1" si="8"/>
        <v>11</v>
      </c>
      <c r="R233" s="489">
        <f t="shared" ca="1" si="8"/>
        <v>11</v>
      </c>
      <c r="S233" s="489">
        <f ca="1">CELL("largeur",S233)</f>
        <v>11</v>
      </c>
      <c r="T233" s="490">
        <f t="shared" ca="1" si="8"/>
        <v>11</v>
      </c>
      <c r="U233" s="16">
        <v>1</v>
      </c>
    </row>
    <row r="234" spans="1:21" x14ac:dyDescent="0.25">
      <c r="A234" s="1">
        <v>1</v>
      </c>
      <c r="B234" s="3322"/>
      <c r="C234" s="499">
        <v>8</v>
      </c>
      <c r="D234" s="499">
        <v>9</v>
      </c>
      <c r="E234" s="499">
        <v>11</v>
      </c>
      <c r="F234" s="499">
        <v>11</v>
      </c>
      <c r="G234" s="499">
        <v>11</v>
      </c>
      <c r="H234" s="552">
        <v>11</v>
      </c>
      <c r="I234" s="1">
        <v>1</v>
      </c>
      <c r="J234" s="1">
        <v>1</v>
      </c>
      <c r="K234" s="1">
        <v>1</v>
      </c>
      <c r="L234" s="1">
        <v>1</v>
      </c>
      <c r="M234" s="1">
        <v>1</v>
      </c>
      <c r="N234" s="1">
        <v>1</v>
      </c>
      <c r="O234" s="1">
        <v>1</v>
      </c>
      <c r="P234" s="1">
        <v>1</v>
      </c>
      <c r="Q234" s="1">
        <v>1</v>
      </c>
      <c r="R234" s="1">
        <v>1</v>
      </c>
      <c r="S234" s="1">
        <v>1</v>
      </c>
      <c r="T234" s="1">
        <v>1</v>
      </c>
      <c r="U234" s="16">
        <v>1</v>
      </c>
    </row>
    <row r="235" spans="1:21" ht="16.5" thickBot="1" x14ac:dyDescent="0.3">
      <c r="A235" s="1">
        <v>1</v>
      </c>
      <c r="B235" s="3323"/>
      <c r="C235" s="489">
        <f t="shared" ref="C235:H235" ca="1" si="9">CELL("largeur",C235)</f>
        <v>13</v>
      </c>
      <c r="D235" s="489">
        <f t="shared" ca="1" si="9"/>
        <v>21</v>
      </c>
      <c r="E235" s="489">
        <f t="shared" ca="1" si="9"/>
        <v>13</v>
      </c>
      <c r="F235" s="489">
        <f t="shared" ca="1" si="9"/>
        <v>13</v>
      </c>
      <c r="G235" s="489">
        <f t="shared" ca="1" si="9"/>
        <v>13</v>
      </c>
      <c r="H235" s="553">
        <f t="shared" ca="1" si="9"/>
        <v>13</v>
      </c>
      <c r="I235" s="1">
        <v>1</v>
      </c>
      <c r="J235" s="1">
        <v>1</v>
      </c>
      <c r="K235" s="1">
        <v>1</v>
      </c>
      <c r="L235" s="1">
        <v>1</v>
      </c>
      <c r="M235" s="1">
        <v>1</v>
      </c>
      <c r="N235" s="1">
        <v>1</v>
      </c>
      <c r="O235" s="1">
        <v>1</v>
      </c>
      <c r="P235" s="1">
        <v>1</v>
      </c>
      <c r="Q235" s="1">
        <v>1</v>
      </c>
      <c r="R235" s="1">
        <v>1</v>
      </c>
      <c r="S235" s="1">
        <v>1</v>
      </c>
      <c r="T235" s="1">
        <v>1</v>
      </c>
      <c r="U235" s="128" t="s">
        <v>118</v>
      </c>
    </row>
    <row r="236" spans="1:21" x14ac:dyDescent="0.25">
      <c r="A236" s="129">
        <v>1</v>
      </c>
      <c r="B236" s="129">
        <v>1</v>
      </c>
      <c r="C236" s="129">
        <v>1</v>
      </c>
      <c r="D236" s="129">
        <v>1</v>
      </c>
      <c r="E236" s="129">
        <v>1</v>
      </c>
      <c r="F236" s="129">
        <v>1</v>
      </c>
      <c r="G236" s="129">
        <v>1</v>
      </c>
      <c r="H236" s="129">
        <v>1</v>
      </c>
      <c r="I236" s="129">
        <v>1</v>
      </c>
      <c r="J236" s="129">
        <v>1</v>
      </c>
      <c r="K236" s="129">
        <v>1</v>
      </c>
      <c r="L236" s="129">
        <v>1</v>
      </c>
      <c r="M236" s="129">
        <v>1</v>
      </c>
      <c r="N236" s="129">
        <v>1</v>
      </c>
      <c r="O236" s="129">
        <v>1</v>
      </c>
      <c r="P236" s="129">
        <v>1</v>
      </c>
      <c r="Q236" s="129">
        <v>1</v>
      </c>
      <c r="R236" s="129">
        <v>1</v>
      </c>
      <c r="S236" s="129">
        <v>1</v>
      </c>
      <c r="T236" s="129">
        <v>1</v>
      </c>
      <c r="U236" s="4" t="str">
        <f>ADDRESS(ROW(),COLUMN(),4)</f>
        <v>U236</v>
      </c>
    </row>
  </sheetData>
  <mergeCells count="59">
    <mergeCell ref="N229:T229"/>
    <mergeCell ref="B212:B223"/>
    <mergeCell ref="O67:S67"/>
    <mergeCell ref="O74:S75"/>
    <mergeCell ref="N68:N77"/>
    <mergeCell ref="N211:T211"/>
    <mergeCell ref="O95:O96"/>
    <mergeCell ref="P95:P96"/>
    <mergeCell ref="O98:O99"/>
    <mergeCell ref="C225:H225"/>
    <mergeCell ref="M212:M233"/>
    <mergeCell ref="N213:O214"/>
    <mergeCell ref="P213:T214"/>
    <mergeCell ref="N215:N216"/>
    <mergeCell ref="O215:O216"/>
    <mergeCell ref="P215:S216"/>
    <mergeCell ref="T215:T216"/>
    <mergeCell ref="C221:K221"/>
    <mergeCell ref="C162:H162"/>
    <mergeCell ref="C182:H183"/>
    <mergeCell ref="C185:H185"/>
    <mergeCell ref="C207:K207"/>
    <mergeCell ref="F135:H135"/>
    <mergeCell ref="C146:H147"/>
    <mergeCell ref="C149:H149"/>
    <mergeCell ref="B101:B127"/>
    <mergeCell ref="B132:B158"/>
    <mergeCell ref="C115:H116"/>
    <mergeCell ref="C118:H118"/>
    <mergeCell ref="B130:B131"/>
    <mergeCell ref="C130:F130"/>
    <mergeCell ref="C132:H132"/>
    <mergeCell ref="B34:B35"/>
    <mergeCell ref="C34:H34"/>
    <mergeCell ref="B36:B93"/>
    <mergeCell ref="C41:H42"/>
    <mergeCell ref="D47:H48"/>
    <mergeCell ref="D50:H51"/>
    <mergeCell ref="D53:H54"/>
    <mergeCell ref="D56:H57"/>
    <mergeCell ref="D59:H60"/>
    <mergeCell ref="C63:H64"/>
    <mergeCell ref="C68:H69"/>
    <mergeCell ref="O80:U80"/>
    <mergeCell ref="O81:U81"/>
    <mergeCell ref="B226:B235"/>
    <mergeCell ref="C227:D227"/>
    <mergeCell ref="G227:H227"/>
    <mergeCell ref="C228:C232"/>
    <mergeCell ref="D228:D232"/>
    <mergeCell ref="C233:H233"/>
    <mergeCell ref="B99:B100"/>
    <mergeCell ref="C99:F99"/>
    <mergeCell ref="B162:B194"/>
    <mergeCell ref="B197:B209"/>
    <mergeCell ref="B160:B161"/>
    <mergeCell ref="C160:F160"/>
    <mergeCell ref="C101:H101"/>
    <mergeCell ref="F104:H104"/>
  </mergeCells>
  <conditionalFormatting sqref="E112 E106">
    <cfRule type="cellIs" dxfId="355" priority="23" operator="equal">
      <formula>#REF!</formula>
    </cfRule>
    <cfRule type="cellIs" dxfId="354" priority="24" operator="equal">
      <formula>#REF!</formula>
    </cfRule>
  </conditionalFormatting>
  <conditionalFormatting sqref="G106">
    <cfRule type="cellIs" dxfId="353" priority="19" operator="equal">
      <formula>#REF!</formula>
    </cfRule>
    <cfRule type="cellIs" dxfId="352" priority="20" operator="equal">
      <formula>#REF!</formula>
    </cfRule>
  </conditionalFormatting>
  <conditionalFormatting sqref="E106">
    <cfRule type="cellIs" dxfId="351" priority="21" operator="equal">
      <formula>#REF!</formula>
    </cfRule>
    <cfRule type="cellIs" dxfId="350" priority="22" operator="equal">
      <formula>#REF!</formula>
    </cfRule>
  </conditionalFormatting>
  <conditionalFormatting sqref="I96">
    <cfRule type="cellIs" dxfId="349" priority="17" operator="equal">
      <formula>#REF!</formula>
    </cfRule>
    <cfRule type="cellIs" dxfId="348" priority="18" operator="equal">
      <formula>#REF!</formula>
    </cfRule>
  </conditionalFormatting>
  <conditionalFormatting sqref="I97">
    <cfRule type="cellIs" dxfId="347" priority="15" operator="equal">
      <formula>#REF!</formula>
    </cfRule>
    <cfRule type="cellIs" dxfId="346" priority="16" operator="equal">
      <formula>#REF!</formula>
    </cfRule>
  </conditionalFormatting>
  <conditionalFormatting sqref="E143 E137">
    <cfRule type="cellIs" dxfId="345" priority="13" operator="equal">
      <formula>#REF!</formula>
    </cfRule>
    <cfRule type="cellIs" dxfId="344" priority="14" operator="equal">
      <formula>#REF!</formula>
    </cfRule>
  </conditionalFormatting>
  <conditionalFormatting sqref="E137">
    <cfRule type="cellIs" dxfId="343" priority="11" operator="equal">
      <formula>#REF!</formula>
    </cfRule>
    <cfRule type="cellIs" dxfId="342" priority="12" operator="equal">
      <formula>#REF!</formula>
    </cfRule>
  </conditionalFormatting>
  <conditionalFormatting sqref="J106">
    <cfRule type="cellIs" dxfId="341" priority="9" operator="equal">
      <formula>#REF!</formula>
    </cfRule>
    <cfRule type="cellIs" dxfId="340" priority="10" operator="equal">
      <formula>#REF!</formula>
    </cfRule>
  </conditionalFormatting>
  <conditionalFormatting sqref="J112">
    <cfRule type="cellIs" dxfId="339" priority="7" operator="equal">
      <formula>#REF!</formula>
    </cfRule>
    <cfRule type="cellIs" dxfId="338" priority="8" operator="equal">
      <formula>#REF!</formula>
    </cfRule>
  </conditionalFormatting>
  <conditionalFormatting sqref="J143">
    <cfRule type="cellIs" dxfId="337" priority="5" operator="equal">
      <formula>#REF!</formula>
    </cfRule>
    <cfRule type="cellIs" dxfId="336" priority="6" operator="equal">
      <formula>#REF!</formula>
    </cfRule>
  </conditionalFormatting>
  <conditionalFormatting sqref="G172">
    <cfRule type="cellIs" dxfId="335" priority="2" operator="equal">
      <formula>#REF!</formula>
    </cfRule>
    <cfRule type="cellIs" dxfId="334" priority="3" operator="equal">
      <formula>#REF!</formula>
    </cfRule>
  </conditionalFormatting>
  <conditionalFormatting sqref="B225">
    <cfRule type="expression" dxfId="333" priority="1" stopIfTrue="1">
      <formula>OR(ROW()=CELL("ligne"),COLUMN()=CELL("colonne"))</formula>
    </cfRule>
  </conditionalFormatting>
  <hyperlinks>
    <hyperlink ref="D85" r:id="rId1" xr:uid="{290AADB0-68AF-488D-9648-34070C0161BA}"/>
    <hyperlink ref="D87" r:id="rId2" xr:uid="{46A5A0D4-320C-4DDB-9128-2981872701E6}"/>
    <hyperlink ref="F87" r:id="rId3" xr:uid="{5E13E043-8BEB-483A-9788-97588FD7A2C3}"/>
    <hyperlink ref="F85" r:id="rId4" xr:uid="{E5F2E224-F948-4966-A5E9-7A0C80499FE0}"/>
    <hyperlink ref="D92" r:id="rId5" xr:uid="{93787682-F474-4B1B-91BB-4A7F411D2149}"/>
    <hyperlink ref="R53" r:id="rId6" xr:uid="{25D4A7F8-6419-4163-899C-E683CD0FBA41}"/>
    <hyperlink ref="Q65" r:id="rId7" xr:uid="{175F2FC4-12BB-4039-BA86-9402C23B9ABD}"/>
    <hyperlink ref="F22" r:id="rId8" xr:uid="{653B4C9A-A540-4570-9245-D09FD29DDB89}"/>
    <hyperlink ref="F24" r:id="rId9" xr:uid="{3F4A665E-ECA1-49E2-9F07-64D5E8258418}"/>
    <hyperlink ref="J20" r:id="rId10" xr:uid="{85CB35B5-9BB0-42BA-94D1-B58A545B0C86}"/>
    <hyperlink ref="O80" r:id="rId11" xr:uid="{802D40F2-566B-402B-8730-91DC497D6E4A}"/>
    <hyperlink ref="O81" r:id="rId12" xr:uid="{BD527A2C-FF6D-4532-B55A-4D371FA8A791}"/>
  </hyperlinks>
  <pageMargins left="0.7" right="0.7" top="0.75" bottom="0.75" header="0.3" footer="0.3"/>
  <pageSetup paperSize="9" orientation="portrait" r:id="rId13"/>
  <drawing r:id="rId1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5CA8FD-3266-4933-BE7B-249E9A7C4C13}">
  <dimension ref="A1:P83"/>
  <sheetViews>
    <sheetView zoomScaleNormal="100" zoomScaleSheetLayoutView="75" workbookViewId="0">
      <selection activeCell="N29" sqref="N29"/>
    </sheetView>
  </sheetViews>
  <sheetFormatPr baseColWidth="10" defaultRowHeight="18" x14ac:dyDescent="0.2"/>
  <cols>
    <col min="1" max="1" width="16.7109375" style="1038" customWidth="1"/>
    <col min="2" max="2" width="45.28515625" style="1036" customWidth="1"/>
    <col min="3" max="3" width="3" style="1037" customWidth="1"/>
    <col min="4" max="4" width="16.7109375" style="1038" customWidth="1"/>
    <col min="5" max="5" width="45.28515625" style="1039" customWidth="1"/>
    <col min="6" max="6" width="3" style="1037" customWidth="1"/>
    <col min="7" max="16384" width="11.42578125" style="1019"/>
  </cols>
  <sheetData>
    <row r="1" spans="1:16" s="1017" customFormat="1" ht="17.100000000000001" customHeight="1" x14ac:dyDescent="0.25">
      <c r="A1" s="1009" t="s">
        <v>710</v>
      </c>
      <c r="B1" s="1010" t="s">
        <v>711</v>
      </c>
      <c r="C1" s="1011" t="str">
        <f t="shared" ref="C1:C64" si="0">MID(B1,1,1)</f>
        <v>A</v>
      </c>
      <c r="D1" s="1012" t="s">
        <v>712</v>
      </c>
      <c r="E1" s="1013" t="s">
        <v>713</v>
      </c>
      <c r="F1" s="1011" t="str">
        <f t="shared" ref="F1:F64" si="1">MID(E1,1,1)</f>
        <v>A</v>
      </c>
      <c r="G1" s="1014"/>
      <c r="H1" s="1015">
        <v>16.5</v>
      </c>
      <c r="I1" s="1016" t="s">
        <v>714</v>
      </c>
    </row>
    <row r="2" spans="1:16" ht="17.100000000000001" customHeight="1" x14ac:dyDescent="0.2">
      <c r="A2" s="1009" t="s">
        <v>710</v>
      </c>
      <c r="B2" s="1010" t="s">
        <v>715</v>
      </c>
      <c r="C2" s="1011" t="str">
        <f t="shared" si="0"/>
        <v>B</v>
      </c>
      <c r="D2" s="1012" t="s">
        <v>712</v>
      </c>
      <c r="E2" s="1013" t="s">
        <v>716</v>
      </c>
      <c r="F2" s="1011" t="str">
        <f t="shared" si="1"/>
        <v>A</v>
      </c>
      <c r="G2" s="1018"/>
      <c r="H2" s="1015">
        <v>16.5</v>
      </c>
      <c r="O2" s="1017"/>
      <c r="P2" s="1017"/>
    </row>
    <row r="3" spans="1:16" ht="17.100000000000001" customHeight="1" x14ac:dyDescent="0.2">
      <c r="A3" s="1009" t="s">
        <v>710</v>
      </c>
      <c r="B3" s="1010" t="s">
        <v>717</v>
      </c>
      <c r="C3" s="1011" t="str">
        <f t="shared" si="0"/>
        <v>B</v>
      </c>
      <c r="D3" s="1012" t="s">
        <v>712</v>
      </c>
      <c r="E3" s="1013" t="s">
        <v>718</v>
      </c>
      <c r="F3" s="1011" t="str">
        <f t="shared" si="1"/>
        <v>A</v>
      </c>
      <c r="G3" s="1018"/>
      <c r="H3" s="1015">
        <v>16.5</v>
      </c>
      <c r="I3" s="1020" t="s">
        <v>719</v>
      </c>
      <c r="J3" s="1020"/>
      <c r="K3" s="1020"/>
      <c r="L3" s="1020"/>
      <c r="O3" s="1017"/>
      <c r="P3" s="1017"/>
    </row>
    <row r="4" spans="1:16" ht="17.100000000000001" customHeight="1" x14ac:dyDescent="0.2">
      <c r="A4" s="1009" t="s">
        <v>710</v>
      </c>
      <c r="B4" s="1010" t="s">
        <v>720</v>
      </c>
      <c r="C4" s="1011" t="str">
        <f t="shared" si="0"/>
        <v>B</v>
      </c>
      <c r="D4" s="1012" t="s">
        <v>712</v>
      </c>
      <c r="E4" s="1013" t="s">
        <v>721</v>
      </c>
      <c r="F4" s="1011" t="str">
        <f t="shared" si="1"/>
        <v>A</v>
      </c>
      <c r="G4" s="1018"/>
      <c r="H4" s="1015">
        <v>16.5</v>
      </c>
      <c r="O4" s="1017"/>
      <c r="P4" s="1017"/>
    </row>
    <row r="5" spans="1:16" ht="17.100000000000001" customHeight="1" x14ac:dyDescent="0.2">
      <c r="A5" s="1009" t="s">
        <v>710</v>
      </c>
      <c r="B5" s="1010" t="s">
        <v>722</v>
      </c>
      <c r="C5" s="1011" t="str">
        <f t="shared" si="0"/>
        <v>B</v>
      </c>
      <c r="D5" s="1012" t="s">
        <v>712</v>
      </c>
      <c r="E5" s="1013" t="s">
        <v>723</v>
      </c>
      <c r="F5" s="1011" t="str">
        <f t="shared" si="1"/>
        <v>A</v>
      </c>
      <c r="G5" s="1018"/>
      <c r="H5" s="1015">
        <v>16.5</v>
      </c>
      <c r="O5" s="1017"/>
      <c r="P5" s="1017"/>
    </row>
    <row r="6" spans="1:16" ht="17.100000000000001" customHeight="1" x14ac:dyDescent="0.2">
      <c r="A6" s="1009" t="s">
        <v>710</v>
      </c>
      <c r="B6" s="1010" t="s">
        <v>724</v>
      </c>
      <c r="C6" s="1011" t="str">
        <f t="shared" si="0"/>
        <v>B</v>
      </c>
      <c r="D6" s="1012" t="s">
        <v>712</v>
      </c>
      <c r="E6" s="1013" t="s">
        <v>725</v>
      </c>
      <c r="F6" s="1011" t="str">
        <f t="shared" si="1"/>
        <v>A</v>
      </c>
      <c r="G6" s="1018"/>
      <c r="H6" s="1015">
        <v>16.5</v>
      </c>
      <c r="O6" s="1017"/>
      <c r="P6" s="1017"/>
    </row>
    <row r="7" spans="1:16" ht="17.100000000000001" customHeight="1" x14ac:dyDescent="0.25">
      <c r="A7" s="1009" t="s">
        <v>710</v>
      </c>
      <c r="B7" s="1010" t="s">
        <v>726</v>
      </c>
      <c r="C7" s="1011" t="str">
        <f t="shared" si="0"/>
        <v>B</v>
      </c>
      <c r="D7" s="1012" t="s">
        <v>712</v>
      </c>
      <c r="E7" s="1013" t="s">
        <v>727</v>
      </c>
      <c r="F7" s="1011" t="str">
        <f t="shared" si="1"/>
        <v>A</v>
      </c>
      <c r="G7" s="1018"/>
      <c r="H7" s="1015">
        <v>16.5</v>
      </c>
      <c r="J7" s="1021"/>
      <c r="O7" s="1017"/>
      <c r="P7" s="1017"/>
    </row>
    <row r="8" spans="1:16" ht="17.100000000000001" customHeight="1" x14ac:dyDescent="0.2">
      <c r="A8" s="1009" t="s">
        <v>710</v>
      </c>
      <c r="B8" s="1010" t="s">
        <v>728</v>
      </c>
      <c r="C8" s="1011" t="str">
        <f t="shared" si="0"/>
        <v>B</v>
      </c>
      <c r="D8" s="1012" t="s">
        <v>712</v>
      </c>
      <c r="E8" s="1013" t="s">
        <v>729</v>
      </c>
      <c r="F8" s="1011" t="str">
        <f t="shared" si="1"/>
        <v>B</v>
      </c>
      <c r="G8" s="1018"/>
      <c r="H8" s="1015">
        <v>16.5</v>
      </c>
      <c r="O8" s="1017"/>
      <c r="P8" s="1017"/>
    </row>
    <row r="9" spans="1:16" ht="17.100000000000001" customHeight="1" x14ac:dyDescent="0.2">
      <c r="A9" s="1009" t="s">
        <v>710</v>
      </c>
      <c r="B9" s="1010" t="s">
        <v>730</v>
      </c>
      <c r="C9" s="1011" t="str">
        <f t="shared" si="0"/>
        <v>B</v>
      </c>
      <c r="D9" s="1012" t="s">
        <v>712</v>
      </c>
      <c r="E9" s="1013" t="s">
        <v>731</v>
      </c>
      <c r="F9" s="1011" t="str">
        <f t="shared" si="1"/>
        <v>B</v>
      </c>
      <c r="G9" s="1018"/>
      <c r="H9" s="1015">
        <v>16.5</v>
      </c>
      <c r="O9" s="1017"/>
      <c r="P9" s="1017"/>
    </row>
    <row r="10" spans="1:16" ht="17.100000000000001" customHeight="1" x14ac:dyDescent="0.2">
      <c r="A10" s="1009" t="s">
        <v>710</v>
      </c>
      <c r="B10" s="1010" t="s">
        <v>732</v>
      </c>
      <c r="C10" s="1011" t="str">
        <f t="shared" si="0"/>
        <v>B</v>
      </c>
      <c r="D10" s="1012" t="s">
        <v>712</v>
      </c>
      <c r="E10" s="1013" t="s">
        <v>733</v>
      </c>
      <c r="F10" s="1011" t="str">
        <f t="shared" si="1"/>
        <v>B</v>
      </c>
      <c r="G10" s="1018"/>
      <c r="H10" s="1015">
        <v>16.5</v>
      </c>
      <c r="O10" s="1017"/>
      <c r="P10" s="1017"/>
    </row>
    <row r="11" spans="1:16" ht="17.100000000000001" customHeight="1" x14ac:dyDescent="0.2">
      <c r="A11" s="1009" t="s">
        <v>710</v>
      </c>
      <c r="B11" s="1010" t="s">
        <v>734</v>
      </c>
      <c r="C11" s="1011" t="str">
        <f t="shared" si="0"/>
        <v>C</v>
      </c>
      <c r="D11" s="1012" t="s">
        <v>712</v>
      </c>
      <c r="E11" s="1013" t="s">
        <v>735</v>
      </c>
      <c r="F11" s="1011" t="str">
        <f t="shared" si="1"/>
        <v>B</v>
      </c>
      <c r="G11" s="1018"/>
      <c r="H11" s="1015">
        <v>16.5</v>
      </c>
      <c r="O11" s="1017"/>
      <c r="P11" s="1017"/>
    </row>
    <row r="12" spans="1:16" ht="17.100000000000001" customHeight="1" x14ac:dyDescent="0.2">
      <c r="A12" s="1009" t="s">
        <v>710</v>
      </c>
      <c r="B12" s="1010" t="s">
        <v>736</v>
      </c>
      <c r="C12" s="1011" t="str">
        <f t="shared" si="0"/>
        <v>D</v>
      </c>
      <c r="D12" s="1012" t="s">
        <v>712</v>
      </c>
      <c r="E12" s="1013" t="s">
        <v>737</v>
      </c>
      <c r="F12" s="1011" t="str">
        <f t="shared" si="1"/>
        <v>B</v>
      </c>
      <c r="G12" s="1018"/>
      <c r="H12" s="1015">
        <v>16.5</v>
      </c>
      <c r="O12" s="1017"/>
      <c r="P12" s="1017"/>
    </row>
    <row r="13" spans="1:16" ht="17.100000000000001" customHeight="1" x14ac:dyDescent="0.2">
      <c r="A13" s="1009" t="s">
        <v>710</v>
      </c>
      <c r="B13" s="1010" t="s">
        <v>738</v>
      </c>
      <c r="C13" s="1011" t="str">
        <f t="shared" si="0"/>
        <v>D</v>
      </c>
      <c r="D13" s="1012" t="s">
        <v>712</v>
      </c>
      <c r="E13" s="1013" t="s">
        <v>739</v>
      </c>
      <c r="F13" s="1011" t="str">
        <f t="shared" si="1"/>
        <v>B</v>
      </c>
      <c r="G13" s="1018"/>
      <c r="H13" s="1015">
        <v>16.5</v>
      </c>
      <c r="O13" s="1017"/>
      <c r="P13" s="1017"/>
    </row>
    <row r="14" spans="1:16" ht="17.100000000000001" customHeight="1" x14ac:dyDescent="0.2">
      <c r="A14" s="1009" t="s">
        <v>710</v>
      </c>
      <c r="B14" s="1010" t="s">
        <v>740</v>
      </c>
      <c r="C14" s="1011" t="str">
        <f t="shared" si="0"/>
        <v>D</v>
      </c>
      <c r="D14" s="1012" t="s">
        <v>712</v>
      </c>
      <c r="E14" s="1013" t="s">
        <v>741</v>
      </c>
      <c r="F14" s="1011" t="str">
        <f t="shared" si="1"/>
        <v>C</v>
      </c>
      <c r="G14" s="1018"/>
      <c r="H14" s="1015">
        <v>16.5</v>
      </c>
      <c r="O14" s="1017"/>
      <c r="P14" s="1017"/>
    </row>
    <row r="15" spans="1:16" ht="17.100000000000001" customHeight="1" x14ac:dyDescent="0.2">
      <c r="A15" s="1009" t="s">
        <v>710</v>
      </c>
      <c r="B15" s="1010" t="s">
        <v>742</v>
      </c>
      <c r="C15" s="1011" t="str">
        <f t="shared" si="0"/>
        <v>D</v>
      </c>
      <c r="D15" s="1012" t="s">
        <v>712</v>
      </c>
      <c r="E15" s="1013" t="s">
        <v>743</v>
      </c>
      <c r="F15" s="1011" t="str">
        <f t="shared" si="1"/>
        <v>C</v>
      </c>
      <c r="G15" s="1018"/>
      <c r="H15" s="1015">
        <v>16.5</v>
      </c>
      <c r="O15" s="1017"/>
      <c r="P15" s="1017"/>
    </row>
    <row r="16" spans="1:16" ht="17.100000000000001" customHeight="1" thickBot="1" x14ac:dyDescent="0.25">
      <c r="A16" s="1009" t="s">
        <v>710</v>
      </c>
      <c r="B16" s="1010" t="s">
        <v>744</v>
      </c>
      <c r="C16" s="1011" t="str">
        <f t="shared" si="0"/>
        <v>D</v>
      </c>
      <c r="D16" s="1012" t="s">
        <v>712</v>
      </c>
      <c r="E16" s="1013" t="s">
        <v>745</v>
      </c>
      <c r="F16" s="1011" t="str">
        <f t="shared" si="1"/>
        <v>D</v>
      </c>
      <c r="G16" s="1018"/>
      <c r="H16" s="1015">
        <v>16.5</v>
      </c>
      <c r="O16" s="1017"/>
      <c r="P16" s="1017"/>
    </row>
    <row r="17" spans="1:16" ht="17.100000000000001" customHeight="1" x14ac:dyDescent="0.2">
      <c r="A17" s="1009" t="s">
        <v>710</v>
      </c>
      <c r="B17" s="1010" t="s">
        <v>746</v>
      </c>
      <c r="C17" s="1011" t="str">
        <f t="shared" si="0"/>
        <v>D</v>
      </c>
      <c r="D17" s="1012" t="s">
        <v>712</v>
      </c>
      <c r="E17" s="1013" t="s">
        <v>747</v>
      </c>
      <c r="F17" s="1011" t="str">
        <f t="shared" si="1"/>
        <v>D</v>
      </c>
      <c r="G17" s="1018"/>
      <c r="H17" s="1015">
        <v>16.5</v>
      </c>
      <c r="J17" s="4697" t="s">
        <v>748</v>
      </c>
      <c r="K17" s="4698"/>
      <c r="L17" s="4699"/>
      <c r="O17" s="1017"/>
      <c r="P17" s="1017"/>
    </row>
    <row r="18" spans="1:16" ht="17.100000000000001" customHeight="1" x14ac:dyDescent="0.2">
      <c r="A18" s="1009" t="s">
        <v>710</v>
      </c>
      <c r="B18" s="1010" t="s">
        <v>749</v>
      </c>
      <c r="C18" s="1011" t="str">
        <f t="shared" si="0"/>
        <v>E</v>
      </c>
      <c r="D18" s="1012" t="s">
        <v>712</v>
      </c>
      <c r="E18" s="1013" t="s">
        <v>750</v>
      </c>
      <c r="F18" s="1011" t="str">
        <f t="shared" si="1"/>
        <v>D</v>
      </c>
      <c r="G18" s="1018"/>
      <c r="H18" s="1015">
        <v>16.5</v>
      </c>
      <c r="J18" s="4700"/>
      <c r="K18" s="4701"/>
      <c r="L18" s="4702"/>
      <c r="O18" s="1017"/>
      <c r="P18" s="1017"/>
    </row>
    <row r="19" spans="1:16" ht="17.100000000000001" customHeight="1" x14ac:dyDescent="0.2">
      <c r="A19" s="1009" t="s">
        <v>710</v>
      </c>
      <c r="B19" s="1010" t="s">
        <v>751</v>
      </c>
      <c r="C19" s="1011" t="str">
        <f t="shared" si="0"/>
        <v>F</v>
      </c>
      <c r="D19" s="1012" t="s">
        <v>712</v>
      </c>
      <c r="E19" s="1013" t="s">
        <v>752</v>
      </c>
      <c r="F19" s="1011" t="str">
        <f t="shared" si="1"/>
        <v>E</v>
      </c>
      <c r="G19" s="1018"/>
      <c r="H19" s="1015">
        <v>16.5</v>
      </c>
      <c r="J19" s="4700"/>
      <c r="K19" s="4701"/>
      <c r="L19" s="4702"/>
      <c r="O19" s="1017"/>
      <c r="P19" s="1017"/>
    </row>
    <row r="20" spans="1:16" ht="17.100000000000001" customHeight="1" thickBot="1" x14ac:dyDescent="0.25">
      <c r="A20" s="1009" t="s">
        <v>710</v>
      </c>
      <c r="B20" s="1010" t="s">
        <v>753</v>
      </c>
      <c r="C20" s="1011" t="str">
        <f t="shared" si="0"/>
        <v>G</v>
      </c>
      <c r="D20" s="1012" t="s">
        <v>712</v>
      </c>
      <c r="E20" s="1013" t="s">
        <v>754</v>
      </c>
      <c r="F20" s="1011" t="str">
        <f t="shared" si="1"/>
        <v>F</v>
      </c>
      <c r="G20" s="1018"/>
      <c r="H20" s="1015">
        <v>16.5</v>
      </c>
      <c r="J20" s="4703"/>
      <c r="K20" s="4704"/>
      <c r="L20" s="4705"/>
      <c r="O20" s="1017"/>
      <c r="P20" s="1017"/>
    </row>
    <row r="21" spans="1:16" ht="17.100000000000001" customHeight="1" x14ac:dyDescent="0.2">
      <c r="A21" s="1009" t="s">
        <v>710</v>
      </c>
      <c r="B21" s="1010" t="s">
        <v>755</v>
      </c>
      <c r="C21" s="1011" t="str">
        <f t="shared" si="0"/>
        <v>K</v>
      </c>
      <c r="D21" s="1012" t="s">
        <v>712</v>
      </c>
      <c r="E21" s="1013" t="s">
        <v>756</v>
      </c>
      <c r="F21" s="1011" t="str">
        <f t="shared" si="1"/>
        <v>F</v>
      </c>
      <c r="G21" s="1018"/>
      <c r="H21" s="1015">
        <v>16.5</v>
      </c>
      <c r="O21" s="1017"/>
      <c r="P21" s="1017"/>
    </row>
    <row r="22" spans="1:16" ht="17.100000000000001" customHeight="1" x14ac:dyDescent="0.2">
      <c r="A22" s="1009" t="s">
        <v>710</v>
      </c>
      <c r="B22" s="1010" t="s">
        <v>757</v>
      </c>
      <c r="C22" s="1011" t="str">
        <f t="shared" si="0"/>
        <v>L</v>
      </c>
      <c r="D22" s="1012" t="s">
        <v>712</v>
      </c>
      <c r="E22" s="1013" t="s">
        <v>758</v>
      </c>
      <c r="F22" s="1011" t="str">
        <f t="shared" si="1"/>
        <v>G</v>
      </c>
      <c r="G22" s="1018"/>
      <c r="H22" s="1015">
        <v>16.5</v>
      </c>
      <c r="J22" s="1022" t="s">
        <v>759</v>
      </c>
      <c r="O22" s="1017"/>
      <c r="P22" s="1017"/>
    </row>
    <row r="23" spans="1:16" ht="17.100000000000001" customHeight="1" x14ac:dyDescent="0.2">
      <c r="A23" s="1009" t="s">
        <v>710</v>
      </c>
      <c r="B23" s="1010" t="s">
        <v>760</v>
      </c>
      <c r="C23" s="1011" t="str">
        <f t="shared" si="0"/>
        <v>L</v>
      </c>
      <c r="D23" s="1012" t="s">
        <v>712</v>
      </c>
      <c r="E23" s="1013" t="s">
        <v>761</v>
      </c>
      <c r="F23" s="1011" t="str">
        <f t="shared" si="1"/>
        <v>G</v>
      </c>
      <c r="G23" s="1018"/>
      <c r="H23" s="1015">
        <v>16.5</v>
      </c>
      <c r="O23" s="1017"/>
      <c r="P23" s="1017"/>
    </row>
    <row r="24" spans="1:16" ht="17.100000000000001" customHeight="1" x14ac:dyDescent="0.2">
      <c r="A24" s="1009" t="s">
        <v>710</v>
      </c>
      <c r="B24" s="1010" t="s">
        <v>762</v>
      </c>
      <c r="C24" s="1011" t="str">
        <f t="shared" si="0"/>
        <v>M</v>
      </c>
      <c r="D24" s="1012" t="s">
        <v>712</v>
      </c>
      <c r="E24" s="1013" t="s">
        <v>763</v>
      </c>
      <c r="F24" s="1011" t="str">
        <f t="shared" si="1"/>
        <v>G</v>
      </c>
      <c r="G24" s="1018"/>
      <c r="H24" s="1015">
        <v>16.5</v>
      </c>
      <c r="O24" s="1017"/>
      <c r="P24" s="1017"/>
    </row>
    <row r="25" spans="1:16" ht="17.100000000000001" customHeight="1" x14ac:dyDescent="0.2">
      <c r="A25" s="1009" t="s">
        <v>710</v>
      </c>
      <c r="B25" s="1010" t="s">
        <v>764</v>
      </c>
      <c r="C25" s="1011" t="str">
        <f t="shared" si="0"/>
        <v>M</v>
      </c>
      <c r="D25" s="1012" t="s">
        <v>712</v>
      </c>
      <c r="E25" s="1013" t="s">
        <v>765</v>
      </c>
      <c r="F25" s="1011" t="str">
        <f t="shared" si="1"/>
        <v>G</v>
      </c>
      <c r="G25" s="1018"/>
      <c r="H25" s="1015">
        <v>16.5</v>
      </c>
      <c r="O25" s="1017"/>
      <c r="P25" s="1017"/>
    </row>
    <row r="26" spans="1:16" ht="17.100000000000001" customHeight="1" x14ac:dyDescent="0.2">
      <c r="A26" s="1009" t="s">
        <v>710</v>
      </c>
      <c r="B26" s="1010" t="s">
        <v>766</v>
      </c>
      <c r="C26" s="1011" t="str">
        <f t="shared" si="0"/>
        <v>P</v>
      </c>
      <c r="D26" s="1012" t="s">
        <v>712</v>
      </c>
      <c r="E26" s="1013" t="s">
        <v>767</v>
      </c>
      <c r="F26" s="1011" t="str">
        <f t="shared" si="1"/>
        <v>H</v>
      </c>
      <c r="G26" s="1018"/>
      <c r="H26" s="1015">
        <v>16.5</v>
      </c>
      <c r="O26" s="1017"/>
      <c r="P26" s="1017"/>
    </row>
    <row r="27" spans="1:16" ht="17.100000000000001" customHeight="1" x14ac:dyDescent="0.25">
      <c r="A27" s="1009" t="s">
        <v>710</v>
      </c>
      <c r="B27" s="1010" t="s">
        <v>768</v>
      </c>
      <c r="C27" s="1011" t="str">
        <f t="shared" si="0"/>
        <v>P</v>
      </c>
      <c r="D27" s="1012" t="s">
        <v>712</v>
      </c>
      <c r="E27" s="1013" t="s">
        <v>769</v>
      </c>
      <c r="F27" s="1011" t="str">
        <f t="shared" si="1"/>
        <v>H</v>
      </c>
      <c r="G27" s="1018"/>
      <c r="H27" s="1015">
        <v>16.5</v>
      </c>
      <c r="J27" s="1021"/>
      <c r="O27" s="1017"/>
      <c r="P27" s="1017"/>
    </row>
    <row r="28" spans="1:16" ht="17.100000000000001" customHeight="1" x14ac:dyDescent="0.2">
      <c r="A28" s="1009" t="s">
        <v>710</v>
      </c>
      <c r="B28" s="1010" t="s">
        <v>770</v>
      </c>
      <c r="C28" s="1011" t="str">
        <f t="shared" si="0"/>
        <v>P</v>
      </c>
      <c r="D28" s="1012" t="s">
        <v>712</v>
      </c>
      <c r="E28" s="1013" t="s">
        <v>771</v>
      </c>
      <c r="F28" s="1011" t="str">
        <f t="shared" si="1"/>
        <v>I</v>
      </c>
      <c r="G28" s="1018"/>
      <c r="H28" s="1015">
        <v>16.5</v>
      </c>
      <c r="O28" s="1017"/>
      <c r="P28" s="1017"/>
    </row>
    <row r="29" spans="1:16" ht="17.100000000000001" customHeight="1" x14ac:dyDescent="0.2">
      <c r="A29" s="1009" t="s">
        <v>710</v>
      </c>
      <c r="B29" s="1010" t="s">
        <v>772</v>
      </c>
      <c r="C29" s="1011" t="str">
        <f t="shared" si="0"/>
        <v>P</v>
      </c>
      <c r="D29" s="1012" t="s">
        <v>712</v>
      </c>
      <c r="E29" s="1013" t="s">
        <v>773</v>
      </c>
      <c r="F29" s="1011" t="str">
        <f t="shared" si="1"/>
        <v>I</v>
      </c>
      <c r="G29" s="1018"/>
      <c r="H29" s="1015">
        <v>16.5</v>
      </c>
      <c r="O29" s="1017"/>
      <c r="P29" s="1017"/>
    </row>
    <row r="30" spans="1:16" ht="17.100000000000001" customHeight="1" x14ac:dyDescent="0.2">
      <c r="A30" s="1009" t="s">
        <v>710</v>
      </c>
      <c r="B30" s="1010" t="s">
        <v>774</v>
      </c>
      <c r="C30" s="1011" t="str">
        <f t="shared" si="0"/>
        <v>P</v>
      </c>
      <c r="D30" s="1012" t="s">
        <v>712</v>
      </c>
      <c r="E30" s="1013" t="s">
        <v>775</v>
      </c>
      <c r="F30" s="1011" t="str">
        <f t="shared" si="1"/>
        <v>I</v>
      </c>
      <c r="G30" s="1018"/>
      <c r="H30" s="1015">
        <v>16.5</v>
      </c>
      <c r="O30" s="1017"/>
      <c r="P30" s="1017"/>
    </row>
    <row r="31" spans="1:16" ht="17.100000000000001" customHeight="1" x14ac:dyDescent="0.2">
      <c r="A31" s="1009" t="s">
        <v>710</v>
      </c>
      <c r="B31" s="1010" t="s">
        <v>776</v>
      </c>
      <c r="C31" s="1011" t="str">
        <f t="shared" si="0"/>
        <v>P</v>
      </c>
      <c r="D31" s="1012" t="s">
        <v>712</v>
      </c>
      <c r="E31" s="1013" t="s">
        <v>777</v>
      </c>
      <c r="F31" s="1011" t="str">
        <f t="shared" si="1"/>
        <v>I</v>
      </c>
      <c r="G31" s="1018"/>
      <c r="H31" s="1015">
        <v>16.5</v>
      </c>
      <c r="O31" s="1017"/>
      <c r="P31" s="1017"/>
    </row>
    <row r="32" spans="1:16" ht="17.100000000000001" customHeight="1" x14ac:dyDescent="0.2">
      <c r="A32" s="1009" t="s">
        <v>710</v>
      </c>
      <c r="B32" s="1010" t="s">
        <v>778</v>
      </c>
      <c r="C32" s="1011" t="str">
        <f t="shared" si="0"/>
        <v>P</v>
      </c>
      <c r="D32" s="1012" t="s">
        <v>712</v>
      </c>
      <c r="E32" s="1013" t="s">
        <v>779</v>
      </c>
      <c r="F32" s="1011" t="str">
        <f t="shared" si="1"/>
        <v>J</v>
      </c>
      <c r="G32" s="1018"/>
      <c r="H32" s="1015">
        <v>16.5</v>
      </c>
      <c r="O32" s="1017"/>
      <c r="P32" s="1017"/>
    </row>
    <row r="33" spans="1:16" ht="17.100000000000001" customHeight="1" x14ac:dyDescent="0.2">
      <c r="A33" s="1009" t="s">
        <v>710</v>
      </c>
      <c r="B33" s="1010" t="s">
        <v>780</v>
      </c>
      <c r="C33" s="1011" t="str">
        <f t="shared" si="0"/>
        <v>S</v>
      </c>
      <c r="D33" s="1012" t="s">
        <v>712</v>
      </c>
      <c r="E33" s="1013" t="s">
        <v>781</v>
      </c>
      <c r="F33" s="1011" t="str">
        <f t="shared" si="1"/>
        <v>K</v>
      </c>
      <c r="G33" s="1018"/>
      <c r="H33" s="1015">
        <v>16.5</v>
      </c>
      <c r="O33" s="1017"/>
      <c r="P33" s="1017"/>
    </row>
    <row r="34" spans="1:16" ht="17.100000000000001" customHeight="1" x14ac:dyDescent="0.2">
      <c r="A34" s="1009" t="s">
        <v>710</v>
      </c>
      <c r="B34" s="1010" t="s">
        <v>782</v>
      </c>
      <c r="C34" s="1011" t="str">
        <f t="shared" si="0"/>
        <v>S</v>
      </c>
      <c r="D34" s="1012" t="s">
        <v>712</v>
      </c>
      <c r="E34" s="1013" t="s">
        <v>783</v>
      </c>
      <c r="F34" s="1011" t="str">
        <f t="shared" si="1"/>
        <v>L</v>
      </c>
      <c r="G34" s="1018"/>
      <c r="H34" s="1015">
        <v>16.5</v>
      </c>
      <c r="O34" s="1017"/>
      <c r="P34" s="1017"/>
    </row>
    <row r="35" spans="1:16" ht="17.100000000000001" customHeight="1" x14ac:dyDescent="0.2">
      <c r="A35" s="1009" t="s">
        <v>710</v>
      </c>
      <c r="B35" s="1010" t="s">
        <v>784</v>
      </c>
      <c r="C35" s="1011" t="str">
        <f t="shared" si="0"/>
        <v>S</v>
      </c>
      <c r="D35" s="1012" t="s">
        <v>712</v>
      </c>
      <c r="E35" s="1013" t="s">
        <v>785</v>
      </c>
      <c r="F35" s="1011" t="str">
        <f t="shared" si="1"/>
        <v>L</v>
      </c>
      <c r="G35" s="1018"/>
      <c r="H35" s="1015">
        <v>16.5</v>
      </c>
      <c r="O35" s="1017"/>
      <c r="P35" s="1017"/>
    </row>
    <row r="36" spans="1:16" ht="17.100000000000001" customHeight="1" x14ac:dyDescent="0.2">
      <c r="A36" s="1009" t="s">
        <v>710</v>
      </c>
      <c r="B36" s="1010" t="s">
        <v>786</v>
      </c>
      <c r="C36" s="1011" t="str">
        <f t="shared" si="0"/>
        <v>S</v>
      </c>
      <c r="D36" s="1012" t="s">
        <v>712</v>
      </c>
      <c r="E36" s="1013" t="s">
        <v>787</v>
      </c>
      <c r="F36" s="1011" t="str">
        <f t="shared" si="1"/>
        <v>M</v>
      </c>
      <c r="G36" s="1018"/>
      <c r="H36" s="1015">
        <v>16.5</v>
      </c>
      <c r="O36" s="1017"/>
      <c r="P36" s="1017"/>
    </row>
    <row r="37" spans="1:16" ht="17.100000000000001" customHeight="1" x14ac:dyDescent="0.2">
      <c r="A37" s="1009" t="s">
        <v>710</v>
      </c>
      <c r="B37" s="1010" t="s">
        <v>788</v>
      </c>
      <c r="C37" s="1011" t="str">
        <f t="shared" si="0"/>
        <v>S</v>
      </c>
      <c r="D37" s="1012" t="s">
        <v>712</v>
      </c>
      <c r="E37" s="1013" t="s">
        <v>789</v>
      </c>
      <c r="F37" s="1011" t="str">
        <f t="shared" si="1"/>
        <v>M</v>
      </c>
      <c r="G37" s="1018"/>
      <c r="H37" s="1015">
        <v>16.5</v>
      </c>
      <c r="O37" s="1017"/>
      <c r="P37" s="1017"/>
    </row>
    <row r="38" spans="1:16" ht="17.100000000000001" customHeight="1" x14ac:dyDescent="0.2">
      <c r="A38" s="1009" t="s">
        <v>710</v>
      </c>
      <c r="B38" s="1010" t="s">
        <v>790</v>
      </c>
      <c r="C38" s="1011" t="str">
        <f t="shared" si="0"/>
        <v>T</v>
      </c>
      <c r="D38" s="1012" t="s">
        <v>712</v>
      </c>
      <c r="E38" s="1013" t="s">
        <v>791</v>
      </c>
      <c r="F38" s="1011" t="str">
        <f t="shared" si="1"/>
        <v>M</v>
      </c>
      <c r="G38" s="1018"/>
      <c r="H38" s="1015">
        <v>16.5</v>
      </c>
      <c r="O38" s="1017"/>
      <c r="P38" s="1017"/>
    </row>
    <row r="39" spans="1:16" ht="17.100000000000001" customHeight="1" x14ac:dyDescent="0.2">
      <c r="A39" s="1009" t="s">
        <v>710</v>
      </c>
      <c r="B39" s="1010" t="s">
        <v>792</v>
      </c>
      <c r="C39" s="1011" t="str">
        <f t="shared" si="0"/>
        <v>T</v>
      </c>
      <c r="D39" s="1012" t="s">
        <v>712</v>
      </c>
      <c r="E39" s="1013" t="s">
        <v>793</v>
      </c>
      <c r="F39" s="1011" t="str">
        <f t="shared" si="1"/>
        <v>M</v>
      </c>
      <c r="G39" s="1018"/>
      <c r="H39" s="1015">
        <v>16.5</v>
      </c>
      <c r="O39" s="1017"/>
      <c r="P39" s="1017"/>
    </row>
    <row r="40" spans="1:16" ht="17.100000000000001" customHeight="1" x14ac:dyDescent="0.2">
      <c r="A40" s="1009" t="s">
        <v>710</v>
      </c>
      <c r="B40" s="1010" t="s">
        <v>794</v>
      </c>
      <c r="C40" s="1011" t="str">
        <f t="shared" si="0"/>
        <v>V</v>
      </c>
      <c r="D40" s="1012" t="s">
        <v>712</v>
      </c>
      <c r="E40" s="1013" t="s">
        <v>795</v>
      </c>
      <c r="F40" s="1011" t="str">
        <f t="shared" si="1"/>
        <v>M</v>
      </c>
      <c r="G40" s="1018"/>
      <c r="H40" s="1015">
        <v>16.5</v>
      </c>
      <c r="O40" s="1017"/>
      <c r="P40" s="1017"/>
    </row>
    <row r="41" spans="1:16" ht="17.100000000000001" customHeight="1" x14ac:dyDescent="0.2">
      <c r="A41" s="1023" t="s">
        <v>796</v>
      </c>
      <c r="B41" s="1024" t="s">
        <v>797</v>
      </c>
      <c r="C41" s="1011" t="str">
        <f t="shared" si="0"/>
        <v>O</v>
      </c>
      <c r="D41" s="1012" t="s">
        <v>712</v>
      </c>
      <c r="E41" s="1013" t="s">
        <v>798</v>
      </c>
      <c r="F41" s="1011" t="str">
        <f t="shared" si="1"/>
        <v>N</v>
      </c>
      <c r="G41" s="1018"/>
      <c r="H41" s="1015">
        <v>16.5</v>
      </c>
      <c r="O41" s="1017"/>
      <c r="P41" s="1017"/>
    </row>
    <row r="42" spans="1:16" ht="17.100000000000001" customHeight="1" x14ac:dyDescent="0.2">
      <c r="A42" s="1023" t="s">
        <v>796</v>
      </c>
      <c r="B42" s="1024" t="s">
        <v>799</v>
      </c>
      <c r="C42" s="1011" t="str">
        <f t="shared" si="0"/>
        <v>A</v>
      </c>
      <c r="D42" s="1012" t="s">
        <v>712</v>
      </c>
      <c r="E42" s="1013" t="s">
        <v>800</v>
      </c>
      <c r="F42" s="1011" t="str">
        <f t="shared" si="1"/>
        <v>O</v>
      </c>
      <c r="G42" s="1018"/>
      <c r="H42" s="1015">
        <v>16.5</v>
      </c>
      <c r="O42" s="1017"/>
      <c r="P42" s="1017"/>
    </row>
    <row r="43" spans="1:16" ht="17.100000000000001" customHeight="1" x14ac:dyDescent="0.2">
      <c r="A43" s="1023" t="s">
        <v>796</v>
      </c>
      <c r="B43" s="1024" t="s">
        <v>801</v>
      </c>
      <c r="C43" s="1011" t="str">
        <f t="shared" si="0"/>
        <v>R</v>
      </c>
      <c r="D43" s="1012" t="s">
        <v>712</v>
      </c>
      <c r="E43" s="1013" t="s">
        <v>802</v>
      </c>
      <c r="F43" s="1011" t="str">
        <f>MID(E43,1,1)</f>
        <v>P</v>
      </c>
      <c r="G43" s="1018"/>
      <c r="H43" s="1015">
        <v>16.5</v>
      </c>
      <c r="O43" s="1017"/>
      <c r="P43" s="1017"/>
    </row>
    <row r="44" spans="1:16" ht="17.100000000000001" customHeight="1" x14ac:dyDescent="0.2">
      <c r="A44" s="1023" t="s">
        <v>796</v>
      </c>
      <c r="B44" s="1024" t="s">
        <v>803</v>
      </c>
      <c r="C44" s="1011" t="str">
        <f t="shared" si="0"/>
        <v>A</v>
      </c>
      <c r="D44" s="1012" t="s">
        <v>712</v>
      </c>
      <c r="E44" s="1013" t="s">
        <v>804</v>
      </c>
      <c r="F44" s="1011" t="str">
        <f t="shared" si="1"/>
        <v>P</v>
      </c>
      <c r="G44" s="1018"/>
      <c r="H44" s="1015">
        <v>16.5</v>
      </c>
      <c r="O44" s="1017"/>
      <c r="P44" s="1017"/>
    </row>
    <row r="45" spans="1:16" ht="17.100000000000001" customHeight="1" x14ac:dyDescent="0.2">
      <c r="A45" s="1025" t="s">
        <v>805</v>
      </c>
      <c r="B45" s="1026" t="s">
        <v>806</v>
      </c>
      <c r="C45" s="1027" t="str">
        <f t="shared" si="0"/>
        <v>A</v>
      </c>
      <c r="D45" s="1012" t="s">
        <v>712</v>
      </c>
      <c r="E45" s="1013" t="s">
        <v>807</v>
      </c>
      <c r="F45" s="1011" t="str">
        <f t="shared" si="1"/>
        <v>P</v>
      </c>
      <c r="G45" s="1018"/>
      <c r="H45" s="1015">
        <v>16.5</v>
      </c>
      <c r="O45" s="1017"/>
      <c r="P45" s="1017"/>
    </row>
    <row r="46" spans="1:16" ht="17.100000000000001" customHeight="1" x14ac:dyDescent="0.2">
      <c r="A46" s="1025" t="s">
        <v>805</v>
      </c>
      <c r="B46" s="1026" t="s">
        <v>808</v>
      </c>
      <c r="C46" s="1027" t="str">
        <f t="shared" si="0"/>
        <v>A</v>
      </c>
      <c r="D46" s="1012" t="s">
        <v>712</v>
      </c>
      <c r="E46" s="1013" t="s">
        <v>809</v>
      </c>
      <c r="F46" s="1011" t="str">
        <f t="shared" si="1"/>
        <v>P</v>
      </c>
      <c r="G46" s="1018"/>
      <c r="H46" s="1015">
        <v>16.5</v>
      </c>
      <c r="O46" s="1017"/>
      <c r="P46" s="1017"/>
    </row>
    <row r="47" spans="1:16" ht="17.100000000000001" customHeight="1" x14ac:dyDescent="0.2">
      <c r="A47" s="1025" t="s">
        <v>805</v>
      </c>
      <c r="B47" s="1026" t="s">
        <v>810</v>
      </c>
      <c r="C47" s="1027" t="str">
        <f t="shared" si="0"/>
        <v>A</v>
      </c>
      <c r="D47" s="1012" t="s">
        <v>712</v>
      </c>
      <c r="E47" s="1013" t="s">
        <v>811</v>
      </c>
      <c r="F47" s="1011" t="str">
        <f t="shared" si="1"/>
        <v>L</v>
      </c>
      <c r="G47" s="1018"/>
      <c r="H47" s="1015">
        <v>16.5</v>
      </c>
      <c r="O47" s="1017"/>
      <c r="P47" s="1017"/>
    </row>
    <row r="48" spans="1:16" ht="17.100000000000001" customHeight="1" x14ac:dyDescent="0.2">
      <c r="A48" s="1025" t="s">
        <v>805</v>
      </c>
      <c r="B48" s="1026" t="s">
        <v>812</v>
      </c>
      <c r="C48" s="1027" t="str">
        <f t="shared" si="0"/>
        <v>B</v>
      </c>
      <c r="D48" s="1012" t="s">
        <v>712</v>
      </c>
      <c r="E48" s="1013" t="s">
        <v>813</v>
      </c>
      <c r="F48" s="1011" t="str">
        <f t="shared" si="1"/>
        <v>P</v>
      </c>
      <c r="G48" s="1018"/>
      <c r="H48" s="1015">
        <v>16.5</v>
      </c>
      <c r="O48" s="1017"/>
      <c r="P48" s="1017"/>
    </row>
    <row r="49" spans="1:16" ht="17.100000000000001" customHeight="1" x14ac:dyDescent="0.2">
      <c r="A49" s="1025" t="s">
        <v>805</v>
      </c>
      <c r="B49" s="1026" t="s">
        <v>814</v>
      </c>
      <c r="C49" s="1027" t="str">
        <f t="shared" si="0"/>
        <v>B</v>
      </c>
      <c r="D49" s="1012" t="s">
        <v>712</v>
      </c>
      <c r="E49" s="1013" t="s">
        <v>815</v>
      </c>
      <c r="F49" s="1011" t="str">
        <f t="shared" si="1"/>
        <v>R</v>
      </c>
      <c r="G49" s="1018"/>
      <c r="H49" s="1015">
        <v>16.5</v>
      </c>
      <c r="O49" s="1017"/>
      <c r="P49" s="1017"/>
    </row>
    <row r="50" spans="1:16" ht="17.100000000000001" customHeight="1" x14ac:dyDescent="0.2">
      <c r="A50" s="1025" t="s">
        <v>805</v>
      </c>
      <c r="B50" s="1026" t="s">
        <v>816</v>
      </c>
      <c r="C50" s="1027" t="str">
        <f t="shared" si="0"/>
        <v>B</v>
      </c>
      <c r="D50" s="1012" t="s">
        <v>712</v>
      </c>
      <c r="E50" s="1013" t="s">
        <v>817</v>
      </c>
      <c r="F50" s="1011" t="str">
        <f t="shared" si="1"/>
        <v>R</v>
      </c>
      <c r="G50" s="1018"/>
      <c r="H50" s="1015">
        <v>16.5</v>
      </c>
      <c r="O50" s="1017"/>
      <c r="P50" s="1017"/>
    </row>
    <row r="51" spans="1:16" ht="17.100000000000001" customHeight="1" x14ac:dyDescent="0.2">
      <c r="A51" s="1025" t="s">
        <v>805</v>
      </c>
      <c r="B51" s="1026" t="s">
        <v>818</v>
      </c>
      <c r="C51" s="1027" t="str">
        <f t="shared" si="0"/>
        <v>B</v>
      </c>
      <c r="D51" s="1012" t="s">
        <v>712</v>
      </c>
      <c r="E51" s="1013" t="s">
        <v>819</v>
      </c>
      <c r="F51" s="1011" t="str">
        <f t="shared" si="1"/>
        <v>S</v>
      </c>
      <c r="G51" s="1018"/>
      <c r="H51" s="1015">
        <v>16.5</v>
      </c>
      <c r="O51" s="1017"/>
      <c r="P51" s="1017"/>
    </row>
    <row r="52" spans="1:16" ht="17.100000000000001" customHeight="1" x14ac:dyDescent="0.2">
      <c r="A52" s="1025" t="s">
        <v>805</v>
      </c>
      <c r="B52" s="1026" t="s">
        <v>820</v>
      </c>
      <c r="C52" s="1027" t="str">
        <f t="shared" si="0"/>
        <v>B</v>
      </c>
      <c r="D52" s="1012" t="s">
        <v>712</v>
      </c>
      <c r="E52" s="1013" t="s">
        <v>821</v>
      </c>
      <c r="F52" s="1011" t="str">
        <f t="shared" si="1"/>
        <v>S</v>
      </c>
      <c r="G52" s="1018"/>
      <c r="H52" s="1015">
        <v>16.5</v>
      </c>
      <c r="O52" s="1017"/>
      <c r="P52" s="1017"/>
    </row>
    <row r="53" spans="1:16" ht="17.100000000000001" customHeight="1" x14ac:dyDescent="0.2">
      <c r="A53" s="1025" t="s">
        <v>805</v>
      </c>
      <c r="B53" s="1026" t="s">
        <v>822</v>
      </c>
      <c r="C53" s="1027" t="str">
        <f t="shared" si="0"/>
        <v>B</v>
      </c>
      <c r="D53" s="1012" t="s">
        <v>712</v>
      </c>
      <c r="E53" s="1013" t="s">
        <v>823</v>
      </c>
      <c r="F53" s="1011" t="str">
        <f t="shared" si="1"/>
        <v>S</v>
      </c>
      <c r="G53" s="1018"/>
      <c r="H53" s="1015">
        <v>16.5</v>
      </c>
      <c r="O53" s="1017"/>
      <c r="P53" s="1017"/>
    </row>
    <row r="54" spans="1:16" ht="17.100000000000001" customHeight="1" x14ac:dyDescent="0.2">
      <c r="A54" s="1025" t="s">
        <v>805</v>
      </c>
      <c r="B54" s="1026" t="s">
        <v>824</v>
      </c>
      <c r="C54" s="1027" t="str">
        <f t="shared" si="0"/>
        <v>C</v>
      </c>
      <c r="D54" s="1012" t="s">
        <v>712</v>
      </c>
      <c r="E54" s="1013" t="s">
        <v>825</v>
      </c>
      <c r="F54" s="1011" t="str">
        <f t="shared" si="1"/>
        <v>S</v>
      </c>
      <c r="G54" s="1018"/>
      <c r="H54" s="1015">
        <v>16.5</v>
      </c>
      <c r="O54" s="1017"/>
      <c r="P54" s="1017"/>
    </row>
    <row r="55" spans="1:16" ht="17.100000000000001" customHeight="1" x14ac:dyDescent="0.2">
      <c r="A55" s="1025" t="s">
        <v>805</v>
      </c>
      <c r="B55" s="1026" t="s">
        <v>826</v>
      </c>
      <c r="C55" s="1027" t="str">
        <f t="shared" si="0"/>
        <v>D</v>
      </c>
      <c r="D55" s="1012" t="s">
        <v>712</v>
      </c>
      <c r="E55" s="1013" t="s">
        <v>827</v>
      </c>
      <c r="F55" s="1011" t="str">
        <f t="shared" si="1"/>
        <v>T</v>
      </c>
      <c r="G55" s="1018"/>
      <c r="H55" s="1015">
        <v>16.5</v>
      </c>
      <c r="O55" s="1017"/>
      <c r="P55" s="1017"/>
    </row>
    <row r="56" spans="1:16" ht="17.100000000000001" customHeight="1" x14ac:dyDescent="0.2">
      <c r="A56" s="1025" t="s">
        <v>805</v>
      </c>
      <c r="B56" s="1026" t="s">
        <v>828</v>
      </c>
      <c r="C56" s="1027" t="str">
        <f t="shared" si="0"/>
        <v>F</v>
      </c>
      <c r="D56" s="1012" t="s">
        <v>712</v>
      </c>
      <c r="E56" s="1013" t="s">
        <v>829</v>
      </c>
      <c r="F56" s="1011" t="str">
        <f t="shared" si="1"/>
        <v>U</v>
      </c>
      <c r="G56" s="1018"/>
      <c r="H56" s="1015">
        <v>16.5</v>
      </c>
      <c r="O56" s="1017"/>
      <c r="P56" s="1017"/>
    </row>
    <row r="57" spans="1:16" ht="17.100000000000001" customHeight="1" x14ac:dyDescent="0.2">
      <c r="A57" s="1025" t="s">
        <v>805</v>
      </c>
      <c r="B57" s="1026" t="s">
        <v>830</v>
      </c>
      <c r="C57" s="1027" t="str">
        <f t="shared" si="0"/>
        <v>G</v>
      </c>
      <c r="D57" s="1012" t="s">
        <v>712</v>
      </c>
      <c r="E57" s="1013" t="s">
        <v>831</v>
      </c>
      <c r="F57" s="1011" t="str">
        <f t="shared" si="1"/>
        <v>W</v>
      </c>
      <c r="G57" s="1018"/>
      <c r="H57" s="1015">
        <v>16.5</v>
      </c>
      <c r="O57" s="1017"/>
      <c r="P57" s="1017"/>
    </row>
    <row r="58" spans="1:16" ht="17.100000000000001" customHeight="1" x14ac:dyDescent="0.2">
      <c r="A58" s="1025" t="s">
        <v>805</v>
      </c>
      <c r="B58" s="1026" t="s">
        <v>832</v>
      </c>
      <c r="C58" s="1027" t="str">
        <f t="shared" si="0"/>
        <v>H</v>
      </c>
      <c r="D58" s="1012" t="s">
        <v>712</v>
      </c>
      <c r="E58" s="1013" t="s">
        <v>833</v>
      </c>
      <c r="F58" s="1011" t="str">
        <f t="shared" si="1"/>
        <v>C</v>
      </c>
      <c r="G58" s="1018"/>
      <c r="H58" s="1015">
        <v>16.5</v>
      </c>
      <c r="O58" s="1017"/>
      <c r="P58" s="1017"/>
    </row>
    <row r="59" spans="1:16" ht="17.100000000000001" customHeight="1" x14ac:dyDescent="0.2">
      <c r="A59" s="1025" t="s">
        <v>805</v>
      </c>
      <c r="B59" s="1026" t="s">
        <v>834</v>
      </c>
      <c r="C59" s="1027" t="str">
        <f t="shared" si="0"/>
        <v>L</v>
      </c>
      <c r="D59" s="1012" t="s">
        <v>712</v>
      </c>
      <c r="E59" s="1013" t="s">
        <v>835</v>
      </c>
      <c r="F59" s="1011" t="str">
        <f t="shared" si="1"/>
        <v>M</v>
      </c>
      <c r="G59" s="1018"/>
      <c r="H59" s="1015">
        <v>16.5</v>
      </c>
      <c r="O59" s="1017"/>
      <c r="P59" s="1017"/>
    </row>
    <row r="60" spans="1:16" ht="17.100000000000001" customHeight="1" x14ac:dyDescent="0.2">
      <c r="A60" s="1025" t="s">
        <v>805</v>
      </c>
      <c r="B60" s="1026" t="s">
        <v>836</v>
      </c>
      <c r="C60" s="1027" t="str">
        <f t="shared" si="0"/>
        <v>L</v>
      </c>
      <c r="D60" s="1012" t="s">
        <v>712</v>
      </c>
      <c r="E60" s="1013" t="s">
        <v>837</v>
      </c>
      <c r="F60" s="1011" t="str">
        <f t="shared" si="1"/>
        <v>T</v>
      </c>
      <c r="G60" s="1018"/>
      <c r="H60" s="1015">
        <v>16.5</v>
      </c>
      <c r="O60" s="1017"/>
      <c r="P60" s="1017"/>
    </row>
    <row r="61" spans="1:16" ht="17.100000000000001" customHeight="1" x14ac:dyDescent="0.2">
      <c r="A61" s="1025" t="s">
        <v>805</v>
      </c>
      <c r="B61" s="1026" t="s">
        <v>838</v>
      </c>
      <c r="C61" s="1027" t="str">
        <f t="shared" si="0"/>
        <v>M</v>
      </c>
      <c r="D61" s="1028" t="s">
        <v>712</v>
      </c>
      <c r="E61" s="1029" t="s">
        <v>839</v>
      </c>
      <c r="F61" s="1027" t="str">
        <f t="shared" si="1"/>
        <v>U</v>
      </c>
      <c r="G61" s="1018"/>
      <c r="H61" s="1015">
        <v>16.5</v>
      </c>
      <c r="O61" s="1017"/>
      <c r="P61" s="1017"/>
    </row>
    <row r="62" spans="1:16" ht="17.100000000000001" customHeight="1" x14ac:dyDescent="0.2">
      <c r="A62" s="1025" t="s">
        <v>805</v>
      </c>
      <c r="B62" s="1026" t="s">
        <v>840</v>
      </c>
      <c r="C62" s="1027" t="str">
        <f t="shared" si="0"/>
        <v>M</v>
      </c>
      <c r="D62" s="1028" t="s">
        <v>712</v>
      </c>
      <c r="E62" s="1030" t="s">
        <v>841</v>
      </c>
      <c r="F62" s="1027" t="str">
        <f t="shared" si="1"/>
        <v>C</v>
      </c>
      <c r="G62" s="1018"/>
      <c r="H62" s="1015">
        <v>16.5</v>
      </c>
      <c r="O62" s="1017"/>
      <c r="P62" s="1017"/>
    </row>
    <row r="63" spans="1:16" ht="17.100000000000001" customHeight="1" x14ac:dyDescent="0.2">
      <c r="A63" s="1025" t="s">
        <v>805</v>
      </c>
      <c r="B63" s="1026" t="s">
        <v>842</v>
      </c>
      <c r="C63" s="1027" t="str">
        <f t="shared" si="0"/>
        <v>M</v>
      </c>
      <c r="D63" s="1028" t="s">
        <v>712</v>
      </c>
      <c r="E63" s="1029" t="s">
        <v>843</v>
      </c>
      <c r="F63" s="1027" t="str">
        <f t="shared" si="1"/>
        <v>R</v>
      </c>
      <c r="G63" s="1018"/>
      <c r="H63" s="1015">
        <v>16.5</v>
      </c>
      <c r="O63" s="1017"/>
      <c r="P63" s="1017"/>
    </row>
    <row r="64" spans="1:16" ht="17.100000000000001" customHeight="1" x14ac:dyDescent="0.2">
      <c r="A64" s="1025" t="s">
        <v>805</v>
      </c>
      <c r="B64" s="1026" t="s">
        <v>844</v>
      </c>
      <c r="C64" s="1027" t="str">
        <f t="shared" si="0"/>
        <v>M</v>
      </c>
      <c r="D64" s="1028" t="s">
        <v>712</v>
      </c>
      <c r="E64" s="1029" t="s">
        <v>845</v>
      </c>
      <c r="F64" s="1027" t="str">
        <f t="shared" si="1"/>
        <v>C</v>
      </c>
      <c r="G64" s="1018"/>
      <c r="H64" s="1015">
        <v>16.5</v>
      </c>
      <c r="O64" s="1017"/>
      <c r="P64" s="1017"/>
    </row>
    <row r="65" spans="1:16" ht="17.100000000000001" customHeight="1" x14ac:dyDescent="0.2">
      <c r="A65" s="1025" t="s">
        <v>805</v>
      </c>
      <c r="B65" s="1026" t="s">
        <v>846</v>
      </c>
      <c r="C65" s="1027" t="str">
        <f t="shared" ref="C65:C80" si="2">MID(B65,1,1)</f>
        <v>R</v>
      </c>
      <c r="D65" s="1028" t="s">
        <v>712</v>
      </c>
      <c r="E65" s="1029" t="s">
        <v>847</v>
      </c>
      <c r="F65" s="1027" t="str">
        <f t="shared" ref="F65:F80" si="3">MID(E65,1,1)</f>
        <v>S</v>
      </c>
      <c r="G65" s="1018"/>
      <c r="H65" s="1015">
        <v>16.5</v>
      </c>
      <c r="O65" s="1017"/>
      <c r="P65" s="1017"/>
    </row>
    <row r="66" spans="1:16" ht="17.100000000000001" customHeight="1" x14ac:dyDescent="0.2">
      <c r="A66" s="1025" t="s">
        <v>805</v>
      </c>
      <c r="B66" s="1026" t="s">
        <v>848</v>
      </c>
      <c r="C66" s="1027" t="str">
        <f t="shared" si="2"/>
        <v>S</v>
      </c>
      <c r="D66" s="1028" t="s">
        <v>712</v>
      </c>
      <c r="E66" s="1029" t="s">
        <v>849</v>
      </c>
      <c r="F66" s="1027" t="str">
        <f t="shared" si="3"/>
        <v>I</v>
      </c>
      <c r="G66" s="1018"/>
      <c r="H66" s="1015">
        <v>16.5</v>
      </c>
      <c r="O66" s="1017"/>
      <c r="P66" s="1017"/>
    </row>
    <row r="67" spans="1:16" ht="17.100000000000001" customHeight="1" x14ac:dyDescent="0.2">
      <c r="A67" s="1025" t="s">
        <v>805</v>
      </c>
      <c r="B67" s="1026" t="s">
        <v>850</v>
      </c>
      <c r="C67" s="1027" t="str">
        <f t="shared" si="2"/>
        <v>V</v>
      </c>
      <c r="D67" s="1028" t="s">
        <v>712</v>
      </c>
      <c r="E67" s="1029" t="s">
        <v>851</v>
      </c>
      <c r="F67" s="1027" t="str">
        <f t="shared" si="3"/>
        <v>C</v>
      </c>
      <c r="G67" s="1018"/>
      <c r="H67" s="1015">
        <v>16.5</v>
      </c>
      <c r="O67" s="1017"/>
      <c r="P67" s="1017"/>
    </row>
    <row r="68" spans="1:16" ht="17.100000000000001" customHeight="1" x14ac:dyDescent="0.2">
      <c r="A68" s="1025" t="s">
        <v>805</v>
      </c>
      <c r="B68" s="1026" t="s">
        <v>852</v>
      </c>
      <c r="C68" s="1027" t="str">
        <f t="shared" si="2"/>
        <v>V</v>
      </c>
      <c r="D68" s="1028" t="s">
        <v>712</v>
      </c>
      <c r="E68" s="1029" t="s">
        <v>853</v>
      </c>
      <c r="F68" s="1027" t="str">
        <f t="shared" si="3"/>
        <v>C</v>
      </c>
      <c r="G68" s="1018"/>
      <c r="H68" s="1015">
        <v>16.5</v>
      </c>
      <c r="O68" s="1017"/>
      <c r="P68" s="1017"/>
    </row>
    <row r="69" spans="1:16" ht="17.100000000000001" customHeight="1" x14ac:dyDescent="0.2">
      <c r="A69" s="1025" t="s">
        <v>805</v>
      </c>
      <c r="B69" s="1026" t="s">
        <v>854</v>
      </c>
      <c r="C69" s="1027" t="str">
        <f t="shared" si="2"/>
        <v>V</v>
      </c>
      <c r="D69" s="1028" t="s">
        <v>712</v>
      </c>
      <c r="E69" s="1029" t="s">
        <v>855</v>
      </c>
      <c r="F69" s="1027" t="str">
        <f t="shared" si="3"/>
        <v>C</v>
      </c>
      <c r="G69" s="1018"/>
      <c r="H69" s="1015">
        <v>16.5</v>
      </c>
      <c r="O69" s="1017"/>
      <c r="P69" s="1017"/>
    </row>
    <row r="70" spans="1:16" ht="17.100000000000001" customHeight="1" x14ac:dyDescent="0.2">
      <c r="A70" s="1025" t="s">
        <v>805</v>
      </c>
      <c r="B70" s="1026" t="s">
        <v>856</v>
      </c>
      <c r="C70" s="1027" t="str">
        <f t="shared" si="2"/>
        <v>Y</v>
      </c>
      <c r="D70" s="1028" t="s">
        <v>712</v>
      </c>
      <c r="E70" s="1029" t="s">
        <v>857</v>
      </c>
      <c r="F70" s="1027" t="str">
        <f t="shared" si="3"/>
        <v>F</v>
      </c>
      <c r="G70" s="1018"/>
      <c r="H70" s="1015">
        <v>16.5</v>
      </c>
      <c r="O70" s="1017"/>
      <c r="P70" s="1017"/>
    </row>
    <row r="71" spans="1:16" ht="17.100000000000001" customHeight="1" x14ac:dyDescent="0.2">
      <c r="A71" s="1025" t="s">
        <v>805</v>
      </c>
      <c r="B71" s="1026"/>
      <c r="C71" s="1027" t="str">
        <f t="shared" si="2"/>
        <v/>
      </c>
      <c r="D71" s="1028" t="s">
        <v>712</v>
      </c>
      <c r="E71" s="1029" t="s">
        <v>858</v>
      </c>
      <c r="F71" s="1027" t="str">
        <f t="shared" si="3"/>
        <v>D</v>
      </c>
      <c r="G71" s="1018"/>
      <c r="H71" s="1015">
        <v>16.5</v>
      </c>
      <c r="O71" s="1017"/>
      <c r="P71" s="1017"/>
    </row>
    <row r="72" spans="1:16" ht="17.100000000000001" customHeight="1" x14ac:dyDescent="0.2">
      <c r="A72" s="1031"/>
      <c r="B72" s="1032" t="s">
        <v>859</v>
      </c>
      <c r="C72" s="1033" t="str">
        <f t="shared" si="2"/>
        <v>F</v>
      </c>
      <c r="D72" s="1028" t="s">
        <v>712</v>
      </c>
      <c r="E72" s="1029" t="s">
        <v>860</v>
      </c>
      <c r="F72" s="1027" t="str">
        <f t="shared" si="3"/>
        <v>I</v>
      </c>
      <c r="G72" s="1018"/>
      <c r="H72" s="1015">
        <v>16.5</v>
      </c>
      <c r="O72" s="1017"/>
      <c r="P72" s="1017"/>
    </row>
    <row r="73" spans="1:16" ht="17.100000000000001" customHeight="1" x14ac:dyDescent="0.2">
      <c r="A73" s="1031"/>
      <c r="B73" s="1032" t="s">
        <v>861</v>
      </c>
      <c r="C73" s="1033" t="str">
        <f t="shared" si="2"/>
        <v>V</v>
      </c>
      <c r="D73" s="1031"/>
      <c r="E73" s="1034"/>
      <c r="F73" s="1033" t="str">
        <f t="shared" si="3"/>
        <v/>
      </c>
      <c r="G73" s="1018"/>
      <c r="H73" s="1015">
        <v>16.5</v>
      </c>
      <c r="O73" s="1017"/>
      <c r="P73" s="1017"/>
    </row>
    <row r="74" spans="1:16" ht="17.100000000000001" customHeight="1" x14ac:dyDescent="0.2">
      <c r="A74" s="1031"/>
      <c r="B74" s="1032"/>
      <c r="C74" s="1033" t="str">
        <f t="shared" si="2"/>
        <v/>
      </c>
      <c r="D74" s="1031"/>
      <c r="E74" s="1034"/>
      <c r="F74" s="1033" t="str">
        <f t="shared" si="3"/>
        <v/>
      </c>
      <c r="G74" s="1018"/>
      <c r="H74" s="1015">
        <v>16.5</v>
      </c>
      <c r="O74" s="1017"/>
      <c r="P74" s="1017"/>
    </row>
    <row r="75" spans="1:16" ht="17.100000000000001" customHeight="1" x14ac:dyDescent="0.2">
      <c r="A75" s="1031"/>
      <c r="B75" s="1032"/>
      <c r="C75" s="1033" t="str">
        <f t="shared" si="2"/>
        <v/>
      </c>
      <c r="D75" s="1031"/>
      <c r="E75" s="1034"/>
      <c r="F75" s="1033" t="str">
        <f t="shared" si="3"/>
        <v/>
      </c>
      <c r="G75" s="1018"/>
      <c r="H75" s="1015">
        <v>16.5</v>
      </c>
      <c r="O75" s="1017"/>
      <c r="P75" s="1017"/>
    </row>
    <row r="76" spans="1:16" ht="17.100000000000001" customHeight="1" x14ac:dyDescent="0.2">
      <c r="A76" s="1031"/>
      <c r="B76" s="1032"/>
      <c r="C76" s="1033" t="str">
        <f t="shared" si="2"/>
        <v/>
      </c>
      <c r="D76" s="1031"/>
      <c r="E76" s="1034"/>
      <c r="F76" s="1033" t="str">
        <f t="shared" si="3"/>
        <v/>
      </c>
      <c r="G76" s="1018"/>
      <c r="H76" s="1015">
        <v>16.5</v>
      </c>
      <c r="O76" s="1017"/>
      <c r="P76" s="1017"/>
    </row>
    <row r="77" spans="1:16" ht="17.100000000000001" customHeight="1" x14ac:dyDescent="0.2">
      <c r="A77" s="1031"/>
      <c r="B77" s="1032"/>
      <c r="C77" s="1033" t="str">
        <f t="shared" si="2"/>
        <v/>
      </c>
      <c r="D77" s="1031"/>
      <c r="E77" s="1034"/>
      <c r="F77" s="1033" t="str">
        <f t="shared" si="3"/>
        <v/>
      </c>
      <c r="G77" s="1018"/>
      <c r="H77" s="1015">
        <v>16.5</v>
      </c>
      <c r="O77" s="1017"/>
      <c r="P77" s="1017"/>
    </row>
    <row r="78" spans="1:16" ht="17.100000000000001" customHeight="1" x14ac:dyDescent="0.2">
      <c r="A78" s="1031"/>
      <c r="B78" s="1032"/>
      <c r="C78" s="1033" t="str">
        <f t="shared" si="2"/>
        <v/>
      </c>
      <c r="D78" s="1031"/>
      <c r="E78" s="1034"/>
      <c r="F78" s="1033" t="str">
        <f t="shared" si="3"/>
        <v/>
      </c>
      <c r="G78" s="1018"/>
      <c r="H78" s="1015">
        <v>16.5</v>
      </c>
      <c r="O78" s="1017"/>
      <c r="P78" s="1017"/>
    </row>
    <row r="79" spans="1:16" ht="17.100000000000001" customHeight="1" x14ac:dyDescent="0.2">
      <c r="A79" s="1031"/>
      <c r="B79" s="1032"/>
      <c r="C79" s="1033" t="str">
        <f t="shared" si="2"/>
        <v/>
      </c>
      <c r="D79" s="1031"/>
      <c r="E79" s="1034"/>
      <c r="F79" s="1033" t="str">
        <f t="shared" si="3"/>
        <v/>
      </c>
      <c r="G79" s="1018"/>
      <c r="H79" s="1015">
        <v>16.5</v>
      </c>
      <c r="O79" s="1017"/>
      <c r="P79" s="1017"/>
    </row>
    <row r="80" spans="1:16" ht="17.100000000000001" customHeight="1" x14ac:dyDescent="0.2">
      <c r="A80" s="1031"/>
      <c r="B80" s="1032"/>
      <c r="C80" s="1033" t="str">
        <f t="shared" si="2"/>
        <v/>
      </c>
      <c r="D80" s="1031"/>
      <c r="E80" s="1034"/>
      <c r="F80" s="1033" t="str">
        <f t="shared" si="3"/>
        <v/>
      </c>
      <c r="G80" s="1018"/>
      <c r="H80" s="1015">
        <v>16.5</v>
      </c>
      <c r="O80" s="1017"/>
      <c r="P80" s="1017"/>
    </row>
    <row r="81" spans="1:16" ht="17.100000000000001" customHeight="1" x14ac:dyDescent="0.2">
      <c r="A81" s="1031"/>
      <c r="B81" s="1032"/>
      <c r="C81" s="1033"/>
      <c r="D81" s="1031"/>
      <c r="E81" s="1034"/>
      <c r="F81" s="1033"/>
      <c r="G81" s="1018"/>
      <c r="O81" s="1017"/>
      <c r="P81" s="1017"/>
    </row>
    <row r="82" spans="1:16" ht="17.100000000000001" customHeight="1" x14ac:dyDescent="0.2">
      <c r="A82" s="1035" t="str">
        <f ca="1">CELL("nomfichier")</f>
        <v>D:\Données\Copie_ancien_DD\0-UPRT.fait\1-UPRT.FR-SITE-WEB\ff-fiches-fabrications\ff-fiches-fabrication-maj-08-2020\[tranmission.des.savoirs.xlsx]Transmission des savoirs.13.03</v>
      </c>
      <c r="G82" s="1018"/>
      <c r="O82" s="1017"/>
      <c r="P82" s="1017"/>
    </row>
    <row r="83" spans="1:16" ht="17.100000000000001" customHeight="1" x14ac:dyDescent="0.2">
      <c r="A83" s="1040">
        <f t="shared" ref="A83:E83" ca="1" si="4">CELL("largeur",A83)</f>
        <v>16</v>
      </c>
      <c r="B83" s="1040">
        <f t="shared" ca="1" si="4"/>
        <v>45</v>
      </c>
      <c r="C83" s="1041">
        <f t="shared" ca="1" si="4"/>
        <v>2</v>
      </c>
      <c r="D83" s="1040">
        <f t="shared" ca="1" si="4"/>
        <v>16</v>
      </c>
      <c r="E83" s="1040">
        <f t="shared" ca="1" si="4"/>
        <v>45</v>
      </c>
      <c r="F83" s="1041">
        <v>2.29</v>
      </c>
      <c r="G83" s="1042" t="s">
        <v>862</v>
      </c>
      <c r="H83" s="1042"/>
      <c r="I83" s="1043"/>
      <c r="O83" s="1017"/>
      <c r="P83" s="1017"/>
    </row>
  </sheetData>
  <mergeCells count="1">
    <mergeCell ref="J17:L20"/>
  </mergeCells>
  <pageMargins left="0.78740157499999996" right="0.78740157499999996" top="0.984251969" bottom="0.984251969" header="0.4921259845" footer="0.4921259845"/>
  <pageSetup paperSize="9" orientation="portrait" horizontalDpi="300" r:id="rId1"/>
  <headerFooter alignWithMargins="0"/>
  <colBreaks count="1" manualBreakCount="1">
    <brk id="3" max="1048575"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16CAAF-B441-4FB0-A32C-72BEA9D45089}">
  <dimension ref="B1:Z128"/>
  <sheetViews>
    <sheetView topLeftCell="B1" zoomScaleNormal="100" workbookViewId="0">
      <selection activeCell="S26" sqref="S26"/>
    </sheetView>
  </sheetViews>
  <sheetFormatPr baseColWidth="10" defaultRowHeight="12.75" x14ac:dyDescent="0.2"/>
  <cols>
    <col min="1" max="1" width="3" style="682" customWidth="1"/>
    <col min="2" max="3" width="13.85546875" style="682" customWidth="1"/>
    <col min="4" max="4" width="13.5703125" style="682" customWidth="1"/>
    <col min="5" max="5" width="3.140625" style="682" customWidth="1"/>
    <col min="6" max="6" width="18.7109375" style="682" customWidth="1"/>
    <col min="7" max="9" width="0.85546875" style="682" customWidth="1"/>
    <col min="10" max="10" width="18.7109375" style="682" customWidth="1"/>
    <col min="11" max="16384" width="11.42578125" style="682"/>
  </cols>
  <sheetData>
    <row r="1" spans="2:26" ht="13.5" thickBot="1" x14ac:dyDescent="0.25">
      <c r="B1" s="1931"/>
      <c r="C1" s="1932"/>
      <c r="D1" s="1932"/>
      <c r="E1" s="1932"/>
      <c r="F1" s="1932"/>
      <c r="G1" s="1932"/>
      <c r="H1" s="1932"/>
      <c r="I1" s="1932"/>
      <c r="J1" s="1932"/>
      <c r="K1" s="1932"/>
      <c r="L1" s="1932"/>
      <c r="M1" s="1932"/>
      <c r="N1" s="1932"/>
      <c r="O1" s="1932"/>
      <c r="P1" s="1932"/>
      <c r="Q1" s="1933"/>
    </row>
    <row r="2" spans="2:26" ht="15.75" customHeight="1" x14ac:dyDescent="0.2">
      <c r="B2" s="4062" t="s">
        <v>640</v>
      </c>
      <c r="C2" s="4063"/>
      <c r="D2" s="4706" t="s">
        <v>1870</v>
      </c>
      <c r="E2" s="4707"/>
      <c r="F2" s="4707"/>
      <c r="G2" s="4707"/>
      <c r="H2" s="4707"/>
      <c r="I2" s="4707"/>
      <c r="J2" s="4707"/>
      <c r="K2" s="4707"/>
      <c r="L2" s="4707"/>
      <c r="M2" s="4707"/>
      <c r="N2" s="4708"/>
      <c r="O2" s="4712" t="s">
        <v>1819</v>
      </c>
      <c r="P2" s="4713"/>
      <c r="Q2" s="4714"/>
      <c r="S2" s="1934" t="s">
        <v>1820</v>
      </c>
      <c r="T2" s="1809"/>
      <c r="U2" s="1809"/>
      <c r="V2" s="1809"/>
      <c r="W2" s="1809"/>
      <c r="X2" s="1809"/>
      <c r="Y2" s="687"/>
      <c r="Z2" s="687"/>
    </row>
    <row r="3" spans="2:26" ht="15.75" x14ac:dyDescent="0.2">
      <c r="B3" s="4065"/>
      <c r="C3" s="4066"/>
      <c r="D3" s="4709"/>
      <c r="E3" s="4710"/>
      <c r="F3" s="4710"/>
      <c r="G3" s="4710"/>
      <c r="H3" s="4710"/>
      <c r="I3" s="4710"/>
      <c r="J3" s="4710"/>
      <c r="K3" s="4710"/>
      <c r="L3" s="4710"/>
      <c r="M3" s="4710"/>
      <c r="N3" s="4711"/>
      <c r="O3" s="4715" t="s">
        <v>1821</v>
      </c>
      <c r="P3" s="4716"/>
      <c r="Q3" s="4717"/>
      <c r="S3" s="1934" t="s">
        <v>1649</v>
      </c>
      <c r="T3" s="1809"/>
      <c r="U3" s="1809"/>
      <c r="V3" s="1809"/>
      <c r="W3" s="1809"/>
      <c r="X3" s="1809"/>
      <c r="Y3" s="687"/>
      <c r="Z3" s="687"/>
    </row>
    <row r="4" spans="2:26" ht="12.75" customHeight="1" x14ac:dyDescent="0.25">
      <c r="B4" s="4065"/>
      <c r="C4" s="4066"/>
      <c r="D4" s="4709"/>
      <c r="E4" s="4710"/>
      <c r="F4" s="4710"/>
      <c r="G4" s="4710"/>
      <c r="H4" s="4710"/>
      <c r="I4" s="4710"/>
      <c r="J4" s="4710"/>
      <c r="K4" s="4710"/>
      <c r="L4" s="4710"/>
      <c r="M4" s="4710"/>
      <c r="N4" s="4711"/>
      <c r="O4" s="4718" t="s">
        <v>1252</v>
      </c>
      <c r="P4" s="4719"/>
      <c r="Q4" s="4720"/>
      <c r="S4" s="1935" t="s">
        <v>1823</v>
      </c>
      <c r="T4" s="1809"/>
      <c r="U4" s="1809"/>
      <c r="V4" s="1809"/>
      <c r="W4" s="1809"/>
      <c r="X4" s="1809"/>
      <c r="Y4" s="687"/>
      <c r="Z4" s="687"/>
    </row>
    <row r="5" spans="2:26" ht="12.75" customHeight="1" x14ac:dyDescent="0.2">
      <c r="B5" s="4065"/>
      <c r="C5" s="4066"/>
      <c r="D5" s="4709" t="s">
        <v>1871</v>
      </c>
      <c r="E5" s="4710"/>
      <c r="F5" s="4710"/>
      <c r="G5" s="4710"/>
      <c r="H5" s="4710"/>
      <c r="I5" s="4710"/>
      <c r="J5" s="4710"/>
      <c r="K5" s="4710"/>
      <c r="L5" s="4710"/>
      <c r="M5" s="4710"/>
      <c r="N5" s="4711"/>
      <c r="O5" s="4086" t="s">
        <v>532</v>
      </c>
      <c r="P5" s="4087"/>
      <c r="Q5" s="4722"/>
    </row>
    <row r="6" spans="2:26" ht="12.75" customHeight="1" x14ac:dyDescent="0.2">
      <c r="B6" s="4068"/>
      <c r="C6" s="4069"/>
      <c r="D6" s="4157"/>
      <c r="E6" s="4158"/>
      <c r="F6" s="4158"/>
      <c r="G6" s="4158"/>
      <c r="H6" s="4158"/>
      <c r="I6" s="4158"/>
      <c r="J6" s="4158"/>
      <c r="K6" s="4158"/>
      <c r="L6" s="4158"/>
      <c r="M6" s="4158"/>
      <c r="N6" s="4721"/>
      <c r="O6" s="3577" t="s">
        <v>1259</v>
      </c>
      <c r="P6" s="3578"/>
      <c r="Q6" s="4095"/>
    </row>
    <row r="7" spans="2:26" ht="13.5" thickBot="1" x14ac:dyDescent="0.25">
      <c r="B7" s="1539" t="s">
        <v>387</v>
      </c>
      <c r="C7" s="1540" t="str">
        <f ca="1">CELL("nomfichier")</f>
        <v>D:\Données\Copie_ancien_DD\0-UPRT.fait\1-UPRT.FR-SITE-WEB\ff-fiches-fabrications\ff-fiches-fabrication-maj-08-2020\[tranmission.des.savoirs.xlsx]Transmission des savoirs.13.03</v>
      </c>
      <c r="D7" s="1541"/>
      <c r="E7" s="1541"/>
      <c r="F7" s="1813"/>
      <c r="G7" s="1541"/>
      <c r="H7" s="1541"/>
      <c r="I7" s="1541"/>
      <c r="J7" s="1541"/>
      <c r="K7" s="1541"/>
      <c r="L7" s="1541"/>
      <c r="M7" s="1541"/>
      <c r="N7" s="1541"/>
      <c r="O7" s="1936"/>
      <c r="P7" s="1937"/>
      <c r="Q7" s="1938"/>
    </row>
    <row r="8" spans="2:26" x14ac:dyDescent="0.2">
      <c r="B8" s="1939"/>
      <c r="C8" s="496"/>
      <c r="D8" s="496"/>
      <c r="E8" s="496"/>
      <c r="F8" s="496"/>
      <c r="G8" s="496"/>
      <c r="H8" s="496"/>
      <c r="I8" s="496"/>
      <c r="J8" s="496"/>
      <c r="K8" s="496"/>
      <c r="L8" s="496"/>
      <c r="M8" s="496"/>
      <c r="N8" s="496"/>
      <c r="O8" s="496"/>
      <c r="P8" s="496"/>
      <c r="Q8" s="1940"/>
    </row>
    <row r="9" spans="2:26" ht="15.75" x14ac:dyDescent="0.2">
      <c r="B9" s="1939"/>
      <c r="C9" s="496"/>
      <c r="D9" s="496"/>
      <c r="E9" s="496"/>
      <c r="F9" s="496"/>
      <c r="G9" s="496"/>
      <c r="H9" s="496"/>
      <c r="I9" s="496"/>
      <c r="J9" s="496"/>
      <c r="K9" s="496"/>
      <c r="L9" s="496"/>
      <c r="M9" s="496"/>
      <c r="N9" s="496"/>
      <c r="O9" s="496"/>
      <c r="P9" s="496"/>
      <c r="Q9" s="1940"/>
      <c r="S9" s="2074" t="s">
        <v>2000</v>
      </c>
    </row>
    <row r="10" spans="2:26" ht="23.25" x14ac:dyDescent="0.35">
      <c r="B10" s="1939"/>
      <c r="C10" s="496"/>
      <c r="D10" s="1941" t="s">
        <v>1872</v>
      </c>
      <c r="E10" s="1942"/>
      <c r="F10" s="1942"/>
      <c r="G10" s="496"/>
      <c r="H10" s="496"/>
      <c r="I10" s="496"/>
      <c r="J10" s="496"/>
      <c r="K10" s="496"/>
      <c r="L10" s="496"/>
      <c r="M10" s="496"/>
      <c r="N10" s="496"/>
      <c r="O10" s="496"/>
      <c r="P10" s="496"/>
      <c r="Q10" s="1940"/>
      <c r="S10" s="2074" t="s">
        <v>2001</v>
      </c>
    </row>
    <row r="11" spans="2:26" ht="23.25" x14ac:dyDescent="0.35">
      <c r="B11" s="1939"/>
      <c r="C11" s="496"/>
      <c r="D11" s="1941"/>
      <c r="E11" s="1942"/>
      <c r="F11" s="1942"/>
      <c r="G11" s="496"/>
      <c r="H11" s="496"/>
      <c r="I11" s="496"/>
      <c r="J11" s="496"/>
      <c r="K11" s="496"/>
      <c r="L11" s="496"/>
      <c r="M11" s="496"/>
      <c r="N11" s="496"/>
      <c r="O11" s="496"/>
      <c r="P11" s="496"/>
      <c r="Q11" s="1940"/>
    </row>
    <row r="12" spans="2:26" ht="18.75" x14ac:dyDescent="0.3">
      <c r="B12" s="1939"/>
      <c r="C12" s="496"/>
      <c r="D12" s="1943" t="s">
        <v>187</v>
      </c>
      <c r="E12" s="1944" t="s">
        <v>1873</v>
      </c>
      <c r="F12" s="1944"/>
      <c r="G12" s="496"/>
      <c r="H12" s="496"/>
      <c r="I12" s="496"/>
      <c r="J12" s="496"/>
      <c r="K12" s="496"/>
      <c r="L12" s="496"/>
      <c r="M12" s="496"/>
      <c r="N12" s="496"/>
      <c r="O12" s="496"/>
      <c r="P12" s="496"/>
      <c r="Q12" s="1940"/>
    </row>
    <row r="13" spans="2:26" ht="18.75" x14ac:dyDescent="0.3">
      <c r="B13" s="1939"/>
      <c r="C13" s="496"/>
      <c r="D13" s="1944"/>
      <c r="E13" s="1944"/>
      <c r="F13" s="1944"/>
      <c r="G13" s="496"/>
      <c r="H13" s="496"/>
      <c r="I13" s="496"/>
      <c r="J13" s="496"/>
      <c r="K13" s="496"/>
      <c r="L13" s="496"/>
      <c r="M13" s="496"/>
      <c r="N13" s="496"/>
      <c r="O13" s="496"/>
      <c r="P13" s="496"/>
      <c r="Q13" s="1940"/>
    </row>
    <row r="14" spans="2:26" ht="18.75" x14ac:dyDescent="0.3">
      <c r="B14" s="1939"/>
      <c r="C14" s="496"/>
      <c r="D14" s="1943" t="s">
        <v>188</v>
      </c>
      <c r="E14" s="1945" t="s">
        <v>1874</v>
      </c>
      <c r="F14" s="1944"/>
      <c r="G14" s="496"/>
      <c r="H14" s="496"/>
      <c r="I14" s="496"/>
      <c r="J14" s="496"/>
      <c r="K14" s="496"/>
      <c r="L14" s="496"/>
      <c r="M14" s="496"/>
      <c r="N14" s="496"/>
      <c r="O14" s="496"/>
      <c r="P14" s="496"/>
      <c r="Q14" s="1940"/>
    </row>
    <row r="15" spans="2:26" ht="18.75" x14ac:dyDescent="0.3">
      <c r="B15" s="1939"/>
      <c r="C15" s="496"/>
      <c r="D15" s="1944"/>
      <c r="E15" s="1945" t="s">
        <v>1875</v>
      </c>
      <c r="F15" s="1944"/>
      <c r="G15" s="496"/>
      <c r="H15" s="496"/>
      <c r="I15" s="496"/>
      <c r="J15" s="496"/>
      <c r="K15" s="496"/>
      <c r="L15" s="496"/>
      <c r="M15" s="496"/>
      <c r="N15" s="496"/>
      <c r="O15" s="496"/>
      <c r="P15" s="496"/>
      <c r="Q15" s="1940"/>
    </row>
    <row r="16" spans="2:26" x14ac:dyDescent="0.2">
      <c r="B16" s="1939"/>
      <c r="C16" s="496"/>
      <c r="D16" s="496"/>
      <c r="E16" s="496"/>
      <c r="F16" s="496"/>
      <c r="G16" s="496"/>
      <c r="H16" s="496"/>
      <c r="I16" s="496"/>
      <c r="J16" s="496"/>
      <c r="K16" s="496"/>
      <c r="L16" s="496"/>
      <c r="M16" s="496"/>
      <c r="N16" s="496"/>
      <c r="O16" s="496"/>
      <c r="P16" s="496"/>
      <c r="Q16" s="1940"/>
    </row>
    <row r="17" spans="2:17" x14ac:dyDescent="0.2">
      <c r="B17" s="1939"/>
      <c r="C17" s="496"/>
      <c r="D17" s="496"/>
      <c r="E17" s="496"/>
      <c r="F17" s="496"/>
      <c r="G17" s="496"/>
      <c r="H17" s="496"/>
      <c r="I17" s="496"/>
      <c r="J17" s="496"/>
      <c r="K17" s="496"/>
      <c r="L17" s="496"/>
      <c r="M17" s="496"/>
      <c r="N17" s="496"/>
      <c r="O17" s="496"/>
      <c r="P17" s="496"/>
      <c r="Q17" s="1940"/>
    </row>
    <row r="18" spans="2:17" x14ac:dyDescent="0.2">
      <c r="B18" s="1939"/>
      <c r="C18" s="496"/>
      <c r="D18" s="496"/>
      <c r="E18" s="496"/>
      <c r="F18" s="496"/>
      <c r="G18" s="496"/>
      <c r="H18" s="496"/>
      <c r="I18" s="496"/>
      <c r="J18" s="496"/>
      <c r="K18" s="496"/>
      <c r="L18" s="496"/>
      <c r="M18" s="496"/>
      <c r="N18" s="496"/>
      <c r="O18" s="496"/>
      <c r="P18" s="496"/>
      <c r="Q18" s="1940"/>
    </row>
    <row r="19" spans="2:17" x14ac:dyDescent="0.2">
      <c r="B19" s="1939"/>
      <c r="C19" s="496"/>
      <c r="D19" s="496"/>
      <c r="E19" s="496"/>
      <c r="F19" s="496"/>
      <c r="G19" s="496"/>
      <c r="H19" s="496"/>
      <c r="I19" s="496"/>
      <c r="J19" s="496"/>
      <c r="K19" s="496"/>
      <c r="L19" s="496"/>
      <c r="M19" s="496"/>
      <c r="N19" s="496"/>
      <c r="O19" s="496"/>
      <c r="P19" s="496"/>
      <c r="Q19" s="1940"/>
    </row>
    <row r="20" spans="2:17" x14ac:dyDescent="0.2">
      <c r="B20" s="1939"/>
      <c r="C20" s="496"/>
      <c r="D20" s="496"/>
      <c r="E20" s="496"/>
      <c r="F20" s="496"/>
      <c r="G20" s="496"/>
      <c r="H20" s="496"/>
      <c r="I20" s="496"/>
      <c r="J20" s="496"/>
      <c r="K20" s="496"/>
      <c r="L20" s="496"/>
      <c r="M20" s="496"/>
      <c r="N20" s="496"/>
      <c r="O20" s="496"/>
      <c r="P20" s="496"/>
      <c r="Q20" s="1940"/>
    </row>
    <row r="21" spans="2:17" x14ac:dyDescent="0.2">
      <c r="B21" s="1939"/>
      <c r="C21" s="496"/>
      <c r="D21" s="496"/>
      <c r="E21" s="496"/>
      <c r="F21" s="496"/>
      <c r="G21" s="496"/>
      <c r="H21" s="496"/>
      <c r="I21" s="496"/>
      <c r="J21" s="496"/>
      <c r="K21" s="496"/>
      <c r="L21" s="496"/>
      <c r="M21" s="496"/>
      <c r="N21" s="496"/>
      <c r="O21" s="496"/>
      <c r="P21" s="496"/>
      <c r="Q21" s="1940"/>
    </row>
    <row r="22" spans="2:17" x14ac:dyDescent="0.2">
      <c r="B22" s="1939"/>
      <c r="C22" s="496"/>
      <c r="D22" s="496"/>
      <c r="E22" s="496"/>
      <c r="F22" s="496"/>
      <c r="G22" s="496"/>
      <c r="H22" s="496"/>
      <c r="I22" s="496"/>
      <c r="J22" s="496"/>
      <c r="K22" s="496"/>
      <c r="L22" s="496"/>
      <c r="M22" s="496"/>
      <c r="N22" s="496"/>
      <c r="O22" s="496"/>
      <c r="P22" s="496"/>
      <c r="Q22" s="1940"/>
    </row>
    <row r="23" spans="2:17" x14ac:dyDescent="0.2">
      <c r="B23" s="1939"/>
      <c r="C23" s="496"/>
      <c r="D23" s="496"/>
      <c r="E23" s="496"/>
      <c r="F23" s="496"/>
      <c r="G23" s="496"/>
      <c r="H23" s="496"/>
      <c r="I23" s="496"/>
      <c r="J23" s="496"/>
      <c r="K23" s="496"/>
      <c r="L23" s="496"/>
      <c r="M23" s="496"/>
      <c r="N23" s="496"/>
      <c r="O23" s="496"/>
      <c r="P23" s="496"/>
      <c r="Q23" s="1940"/>
    </row>
    <row r="24" spans="2:17" x14ac:dyDescent="0.2">
      <c r="B24" s="1939"/>
      <c r="C24" s="496"/>
      <c r="D24" s="496"/>
      <c r="E24" s="496"/>
      <c r="F24" s="496"/>
      <c r="G24" s="496"/>
      <c r="H24" s="496"/>
      <c r="I24" s="496"/>
      <c r="J24" s="496"/>
      <c r="K24" s="496"/>
      <c r="L24" s="496"/>
      <c r="M24" s="496"/>
      <c r="N24" s="496"/>
      <c r="O24" s="496"/>
      <c r="P24" s="496"/>
      <c r="Q24" s="1940"/>
    </row>
    <row r="25" spans="2:17" x14ac:dyDescent="0.2">
      <c r="B25" s="1939"/>
      <c r="C25" s="496"/>
      <c r="D25" s="496"/>
      <c r="E25" s="496"/>
      <c r="F25" s="496"/>
      <c r="G25" s="496"/>
      <c r="H25" s="496"/>
      <c r="I25" s="496"/>
      <c r="J25" s="496"/>
      <c r="K25" s="496"/>
      <c r="L25" s="496"/>
      <c r="M25" s="496"/>
      <c r="N25" s="496"/>
      <c r="O25" s="496"/>
      <c r="P25" s="496"/>
      <c r="Q25" s="1940"/>
    </row>
    <row r="26" spans="2:17" ht="73.5" customHeight="1" x14ac:dyDescent="0.2">
      <c r="B26" s="1939"/>
      <c r="C26" s="496"/>
      <c r="D26" s="496"/>
      <c r="E26" s="496"/>
      <c r="F26" s="496"/>
      <c r="G26" s="496"/>
      <c r="H26" s="496"/>
      <c r="I26" s="496"/>
      <c r="J26" s="496"/>
      <c r="K26" s="496"/>
      <c r="L26" s="496"/>
      <c r="M26" s="496"/>
      <c r="N26" s="496"/>
      <c r="O26" s="496"/>
      <c r="P26" s="496"/>
      <c r="Q26" s="1940"/>
    </row>
    <row r="27" spans="2:17" ht="12.75" customHeight="1" x14ac:dyDescent="0.2">
      <c r="B27" s="1939"/>
      <c r="C27" s="496"/>
      <c r="D27" s="496"/>
      <c r="E27" s="496"/>
      <c r="F27" s="496"/>
      <c r="G27" s="496"/>
      <c r="H27" s="496"/>
      <c r="I27" s="496"/>
      <c r="J27" s="496"/>
      <c r="K27" s="496"/>
      <c r="L27" s="496"/>
      <c r="M27" s="496"/>
      <c r="N27" s="496"/>
      <c r="O27" s="496"/>
      <c r="P27" s="496"/>
      <c r="Q27" s="1940"/>
    </row>
    <row r="28" spans="2:17" ht="12.75" customHeight="1" x14ac:dyDescent="0.2">
      <c r="B28" s="1939"/>
      <c r="C28" s="496"/>
      <c r="D28" s="496"/>
      <c r="E28" s="496"/>
      <c r="F28" s="496"/>
      <c r="G28" s="496"/>
      <c r="H28" s="496"/>
      <c r="I28" s="496"/>
      <c r="J28" s="496"/>
      <c r="K28" s="496"/>
      <c r="L28" s="496"/>
      <c r="M28" s="496"/>
      <c r="N28" s="496"/>
      <c r="O28" s="496"/>
      <c r="P28" s="496"/>
      <c r="Q28" s="1940"/>
    </row>
    <row r="29" spans="2:17" x14ac:dyDescent="0.2">
      <c r="B29" s="1939"/>
      <c r="C29" s="496"/>
      <c r="D29" s="496"/>
      <c r="E29" s="496"/>
      <c r="F29" s="496"/>
      <c r="G29" s="496"/>
      <c r="H29" s="496"/>
      <c r="I29" s="496"/>
      <c r="J29" s="496"/>
      <c r="K29" s="496"/>
      <c r="L29" s="496"/>
      <c r="M29" s="496"/>
      <c r="N29" s="496"/>
      <c r="O29" s="496"/>
      <c r="P29" s="496"/>
      <c r="Q29" s="1940"/>
    </row>
    <row r="30" spans="2:17" x14ac:dyDescent="0.2">
      <c r="B30" s="1939"/>
      <c r="C30" s="496"/>
      <c r="D30" s="496"/>
      <c r="E30" s="496"/>
      <c r="F30" s="496"/>
      <c r="G30" s="496"/>
      <c r="H30" s="496"/>
      <c r="I30" s="496"/>
      <c r="J30" s="496"/>
      <c r="K30" s="496"/>
      <c r="L30" s="496"/>
      <c r="M30" s="496"/>
      <c r="N30" s="496"/>
      <c r="O30" s="496"/>
      <c r="P30" s="496"/>
      <c r="Q30" s="1940"/>
    </row>
    <row r="31" spans="2:17" ht="21" x14ac:dyDescent="0.35">
      <c r="B31" s="1939"/>
      <c r="C31" s="496"/>
      <c r="D31" s="1946" t="s">
        <v>189</v>
      </c>
      <c r="E31" s="1947" t="s">
        <v>1876</v>
      </c>
      <c r="F31" s="1947"/>
      <c r="G31" s="1948"/>
      <c r="H31" s="1948"/>
      <c r="I31" s="1948"/>
      <c r="J31" s="1948"/>
      <c r="K31" s="496"/>
      <c r="L31" s="496"/>
      <c r="M31" s="496"/>
      <c r="N31" s="496"/>
      <c r="O31" s="496"/>
      <c r="P31" s="496"/>
      <c r="Q31" s="1940"/>
    </row>
    <row r="32" spans="2:17" ht="21" x14ac:dyDescent="0.35">
      <c r="B32" s="1939"/>
      <c r="C32" s="496"/>
      <c r="D32" s="1947"/>
      <c r="E32" s="1947" t="s">
        <v>1877</v>
      </c>
      <c r="F32" s="1947"/>
      <c r="G32" s="1948"/>
      <c r="H32" s="1948"/>
      <c r="I32" s="1948"/>
      <c r="J32" s="1948"/>
      <c r="K32" s="496"/>
      <c r="L32" s="496"/>
      <c r="M32" s="496"/>
      <c r="N32" s="496"/>
      <c r="O32" s="496"/>
      <c r="P32" s="496"/>
      <c r="Q32" s="1940"/>
    </row>
    <row r="33" spans="2:17" ht="21" x14ac:dyDescent="0.35">
      <c r="B33" s="1939"/>
      <c r="C33" s="496"/>
      <c r="D33" s="1949"/>
      <c r="E33" s="1947"/>
      <c r="F33" s="1947" t="s">
        <v>1878</v>
      </c>
      <c r="G33" s="1950"/>
      <c r="H33" s="1950"/>
      <c r="I33" s="1948"/>
      <c r="J33" s="1948"/>
      <c r="K33" s="496"/>
      <c r="L33" s="496"/>
      <c r="M33" s="496"/>
      <c r="N33" s="496"/>
      <c r="O33" s="496"/>
      <c r="P33" s="496"/>
      <c r="Q33" s="1940"/>
    </row>
    <row r="34" spans="2:17" s="1956" customFormat="1" ht="15.75" x14ac:dyDescent="0.25">
      <c r="B34" s="1951"/>
      <c r="C34" s="1952"/>
      <c r="D34" s="1953"/>
      <c r="E34" s="1954"/>
      <c r="F34" s="1955"/>
      <c r="I34" s="1952"/>
      <c r="J34" s="1952"/>
      <c r="K34" s="1952"/>
      <c r="L34" s="1952"/>
      <c r="M34" s="1952"/>
      <c r="N34" s="1952"/>
      <c r="O34" s="1952"/>
      <c r="P34" s="1952"/>
      <c r="Q34" s="1957"/>
    </row>
    <row r="35" spans="2:17" s="1956" customFormat="1" ht="9.9499999999999993" customHeight="1" x14ac:dyDescent="0.2">
      <c r="B35" s="1951"/>
      <c r="C35" s="1952"/>
      <c r="D35" s="1953"/>
      <c r="E35" s="4727">
        <v>3</v>
      </c>
      <c r="F35" s="4730" t="s">
        <v>1879</v>
      </c>
      <c r="G35" s="4730"/>
      <c r="H35" s="4730"/>
      <c r="I35" s="4730"/>
      <c r="J35" s="4731"/>
      <c r="K35" s="1958" t="s">
        <v>1880</v>
      </c>
      <c r="L35" s="1952"/>
      <c r="M35" s="1952"/>
      <c r="N35" s="1952"/>
      <c r="O35" s="1952"/>
      <c r="P35" s="1952"/>
      <c r="Q35" s="1957"/>
    </row>
    <row r="36" spans="2:17" s="1956" customFormat="1" ht="5.0999999999999996" customHeight="1" x14ac:dyDescent="0.2">
      <c r="B36" s="1951"/>
      <c r="C36" s="1952"/>
      <c r="D36" s="1959"/>
      <c r="E36" s="4728"/>
      <c r="F36" s="4732"/>
      <c r="G36" s="4732"/>
      <c r="H36" s="4732"/>
      <c r="I36" s="4732"/>
      <c r="J36" s="4733"/>
      <c r="K36" s="1959"/>
      <c r="L36" s="1952"/>
      <c r="M36" s="1952"/>
      <c r="N36" s="1952"/>
      <c r="O36" s="1952"/>
      <c r="P36" s="1952"/>
      <c r="Q36" s="1957"/>
    </row>
    <row r="37" spans="2:17" s="1956" customFormat="1" ht="9.9499999999999993" customHeight="1" thickBot="1" x14ac:dyDescent="0.25">
      <c r="B37" s="1951"/>
      <c r="C37" s="1952"/>
      <c r="D37" s="1953"/>
      <c r="E37" s="4729"/>
      <c r="F37" s="4734"/>
      <c r="G37" s="4734"/>
      <c r="H37" s="4734"/>
      <c r="I37" s="4734"/>
      <c r="J37" s="4735"/>
      <c r="L37" s="1952"/>
      <c r="M37" s="1952"/>
      <c r="N37" s="1952"/>
      <c r="O37" s="1952"/>
      <c r="P37" s="1952"/>
      <c r="Q37" s="1957"/>
    </row>
    <row r="38" spans="2:17" s="1956" customFormat="1" ht="12.75" customHeight="1" x14ac:dyDescent="0.2">
      <c r="B38" s="1951"/>
      <c r="C38" s="1952"/>
      <c r="D38" s="1953"/>
      <c r="E38" s="1960"/>
      <c r="F38" s="1960"/>
      <c r="G38" s="1960"/>
      <c r="H38" s="1961"/>
      <c r="I38" s="1960"/>
      <c r="J38" s="1960"/>
      <c r="L38" s="1952"/>
      <c r="M38" s="1952"/>
      <c r="N38" s="1952"/>
      <c r="O38" s="1952"/>
      <c r="P38" s="1952"/>
      <c r="Q38" s="1957"/>
    </row>
    <row r="39" spans="2:17" s="1956" customFormat="1" ht="12.75" customHeight="1" x14ac:dyDescent="0.2">
      <c r="B39" s="1951"/>
      <c r="C39" s="1952"/>
      <c r="D39" s="1953"/>
      <c r="E39" s="1960"/>
      <c r="F39" s="1960"/>
      <c r="G39" s="1960"/>
      <c r="H39" s="1961"/>
      <c r="I39" s="1960"/>
      <c r="J39" s="1960"/>
      <c r="L39" s="1952"/>
      <c r="M39" s="1952"/>
      <c r="N39" s="1952"/>
      <c r="O39" s="1952"/>
      <c r="P39" s="1952"/>
      <c r="Q39" s="1957"/>
    </row>
    <row r="40" spans="2:17" s="1956" customFormat="1" ht="15.75" x14ac:dyDescent="0.25">
      <c r="B40" s="1951"/>
      <c r="C40" s="1952"/>
      <c r="D40" s="1953"/>
      <c r="E40" s="1962"/>
      <c r="F40" s="1564" t="s">
        <v>1881</v>
      </c>
      <c r="H40" s="1959"/>
      <c r="L40" s="1952"/>
      <c r="M40" s="1952"/>
      <c r="N40" s="1952"/>
      <c r="O40" s="1952"/>
      <c r="P40" s="1952"/>
      <c r="Q40" s="1957"/>
    </row>
    <row r="41" spans="2:17" s="1956" customFormat="1" ht="15.75" x14ac:dyDescent="0.25">
      <c r="B41" s="1951"/>
      <c r="C41" s="1952"/>
      <c r="D41" s="1953"/>
      <c r="E41" s="1962"/>
      <c r="F41" s="1564" t="s">
        <v>1882</v>
      </c>
      <c r="H41" s="1959"/>
      <c r="L41" s="1952"/>
      <c r="M41" s="1952"/>
      <c r="N41" s="1952"/>
      <c r="O41" s="1952"/>
      <c r="P41" s="1952"/>
      <c r="Q41" s="1957"/>
    </row>
    <row r="42" spans="2:17" s="1956" customFormat="1" ht="16.5" thickBot="1" x14ac:dyDescent="0.3">
      <c r="B42" s="1951"/>
      <c r="C42" s="1952"/>
      <c r="D42" s="1953"/>
      <c r="E42" s="1962"/>
      <c r="F42" s="1564" t="s">
        <v>1883</v>
      </c>
      <c r="H42" s="1959"/>
      <c r="L42" s="1952"/>
      <c r="M42" s="1952"/>
      <c r="N42" s="1952"/>
      <c r="O42" s="1952"/>
      <c r="P42" s="1952"/>
      <c r="Q42" s="1957"/>
    </row>
    <row r="43" spans="2:17" ht="9.9499999999999993" customHeight="1" x14ac:dyDescent="0.25">
      <c r="B43" s="1939"/>
      <c r="C43" s="496"/>
      <c r="D43" s="1942"/>
      <c r="E43" s="4736">
        <v>2.4300000000000002</v>
      </c>
      <c r="F43" s="1963">
        <v>10</v>
      </c>
      <c r="G43" s="4739"/>
      <c r="H43" s="4742">
        <v>0.5</v>
      </c>
      <c r="I43" s="1964"/>
      <c r="J43" s="1965">
        <v>10</v>
      </c>
      <c r="L43" s="496"/>
      <c r="M43" s="496"/>
      <c r="N43" s="496"/>
      <c r="O43" s="496"/>
      <c r="P43" s="496"/>
      <c r="Q43" s="1940"/>
    </row>
    <row r="44" spans="2:17" ht="5.0999999999999996" customHeight="1" x14ac:dyDescent="0.25">
      <c r="B44" s="1939"/>
      <c r="C44" s="496"/>
      <c r="D44" s="1966"/>
      <c r="E44" s="4737"/>
      <c r="F44" s="1967">
        <v>5</v>
      </c>
      <c r="G44" s="4740"/>
      <c r="H44" s="4743"/>
      <c r="I44" s="1968"/>
      <c r="J44" s="1969">
        <v>5</v>
      </c>
      <c r="K44" s="1970"/>
      <c r="L44" s="496"/>
      <c r="M44" s="496"/>
      <c r="N44" s="496"/>
      <c r="O44" s="496"/>
      <c r="P44" s="496"/>
      <c r="Q44" s="1940"/>
    </row>
    <row r="45" spans="2:17" ht="9.9499999999999993" customHeight="1" thickBot="1" x14ac:dyDescent="0.3">
      <c r="B45" s="1939"/>
      <c r="C45" s="496"/>
      <c r="D45" s="1942"/>
      <c r="E45" s="4738"/>
      <c r="F45" s="1971">
        <v>10</v>
      </c>
      <c r="G45" s="4741"/>
      <c r="H45" s="4744"/>
      <c r="I45" s="1972"/>
      <c r="J45" s="1973">
        <v>10</v>
      </c>
      <c r="L45" s="496"/>
      <c r="M45" s="496"/>
      <c r="N45" s="496"/>
      <c r="O45" s="496"/>
      <c r="P45" s="496"/>
      <c r="Q45" s="1940"/>
    </row>
    <row r="46" spans="2:17" ht="15.75" x14ac:dyDescent="0.25">
      <c r="B46" s="1939"/>
      <c r="C46" s="496"/>
      <c r="D46" s="1942"/>
      <c r="E46" s="1974"/>
      <c r="F46" s="1974"/>
      <c r="H46" s="1970"/>
      <c r="L46" s="496"/>
      <c r="M46" s="496"/>
      <c r="N46" s="496"/>
      <c r="O46" s="496"/>
      <c r="P46" s="496"/>
      <c r="Q46" s="1940"/>
    </row>
    <row r="47" spans="2:17" s="1983" customFormat="1" ht="15.75" x14ac:dyDescent="0.25">
      <c r="B47" s="1975"/>
      <c r="C47" s="1976"/>
      <c r="D47" s="1977"/>
      <c r="E47" s="1978"/>
      <c r="F47" s="1979" t="s">
        <v>1884</v>
      </c>
      <c r="G47" s="1980"/>
      <c r="H47" s="1981"/>
      <c r="I47" s="1980"/>
      <c r="J47" s="1980"/>
      <c r="K47" s="1980"/>
      <c r="L47" s="1976"/>
      <c r="M47" s="1976"/>
      <c r="N47" s="1976"/>
      <c r="O47" s="1976"/>
      <c r="P47" s="1976"/>
      <c r="Q47" s="1982"/>
    </row>
    <row r="48" spans="2:17" x14ac:dyDescent="0.2">
      <c r="B48" s="1939"/>
      <c r="C48" s="496"/>
      <c r="D48" s="496"/>
      <c r="H48" s="1970"/>
      <c r="L48" s="496"/>
      <c r="M48" s="496"/>
      <c r="N48" s="496"/>
      <c r="O48" s="496"/>
      <c r="P48" s="496"/>
      <c r="Q48" s="1940"/>
    </row>
    <row r="49" spans="2:17" x14ac:dyDescent="0.2">
      <c r="B49" s="1939"/>
      <c r="C49" s="496"/>
      <c r="D49" s="496"/>
      <c r="H49" s="1970"/>
      <c r="L49" s="496"/>
      <c r="M49" s="496"/>
      <c r="N49" s="496"/>
      <c r="O49" s="496"/>
      <c r="P49" s="496"/>
      <c r="Q49" s="1940"/>
    </row>
    <row r="50" spans="2:17" x14ac:dyDescent="0.2">
      <c r="B50" s="1939"/>
      <c r="C50" s="496"/>
      <c r="D50" s="496"/>
      <c r="H50" s="1970"/>
      <c r="L50" s="496"/>
      <c r="M50" s="496"/>
      <c r="N50" s="496"/>
      <c r="O50" s="496"/>
      <c r="P50" s="496"/>
      <c r="Q50" s="1940"/>
    </row>
    <row r="51" spans="2:17" ht="9.9499999999999993" customHeight="1" x14ac:dyDescent="0.2">
      <c r="B51" s="1939"/>
      <c r="C51" s="496"/>
      <c r="D51" s="496"/>
      <c r="E51" s="4727">
        <v>3</v>
      </c>
      <c r="F51" s="4730" t="s">
        <v>1885</v>
      </c>
      <c r="G51" s="4730"/>
      <c r="H51" s="4730"/>
      <c r="I51" s="4730"/>
      <c r="J51" s="4731"/>
      <c r="K51" s="1956"/>
      <c r="L51" s="496"/>
      <c r="M51" s="496"/>
      <c r="N51" s="496"/>
      <c r="O51" s="496"/>
      <c r="P51" s="496"/>
      <c r="Q51" s="1940"/>
    </row>
    <row r="52" spans="2:17" ht="5.0999999999999996" customHeight="1" x14ac:dyDescent="0.2">
      <c r="B52" s="1939"/>
      <c r="C52" s="496"/>
      <c r="D52" s="496"/>
      <c r="E52" s="4728"/>
      <c r="F52" s="4732"/>
      <c r="G52" s="4732"/>
      <c r="H52" s="4732"/>
      <c r="I52" s="4732"/>
      <c r="J52" s="4733"/>
      <c r="K52" s="1959"/>
      <c r="L52" s="496"/>
      <c r="M52" s="496"/>
      <c r="N52" s="496"/>
      <c r="O52" s="496"/>
      <c r="P52" s="496"/>
      <c r="Q52" s="1940"/>
    </row>
    <row r="53" spans="2:17" ht="9.9499999999999993" customHeight="1" thickBot="1" x14ac:dyDescent="0.25">
      <c r="B53" s="1939"/>
      <c r="C53" s="496"/>
      <c r="D53" s="496"/>
      <c r="E53" s="4729"/>
      <c r="F53" s="4734"/>
      <c r="G53" s="4734"/>
      <c r="H53" s="4734"/>
      <c r="I53" s="4734"/>
      <c r="J53" s="4735"/>
      <c r="K53" s="1956"/>
      <c r="L53" s="496"/>
      <c r="M53" s="496"/>
      <c r="N53" s="496"/>
      <c r="O53" s="496"/>
      <c r="P53" s="496"/>
      <c r="Q53" s="1940"/>
    </row>
    <row r="54" spans="2:17" x14ac:dyDescent="0.2">
      <c r="B54" s="1939"/>
      <c r="C54" s="496"/>
      <c r="D54" s="496"/>
      <c r="H54" s="1970"/>
      <c r="L54" s="496"/>
      <c r="M54" s="496"/>
      <c r="N54" s="496"/>
      <c r="O54" s="496"/>
      <c r="P54" s="496"/>
      <c r="Q54" s="1940"/>
    </row>
    <row r="55" spans="2:17" x14ac:dyDescent="0.2">
      <c r="B55" s="1939"/>
      <c r="C55" s="496"/>
      <c r="D55" s="496"/>
      <c r="H55" s="1970"/>
      <c r="L55" s="496"/>
      <c r="M55" s="496"/>
      <c r="N55" s="496"/>
      <c r="O55" s="496"/>
      <c r="P55" s="496"/>
      <c r="Q55" s="1940"/>
    </row>
    <row r="56" spans="2:17" x14ac:dyDescent="0.2">
      <c r="B56" s="1939"/>
      <c r="C56" s="496"/>
      <c r="D56" s="496"/>
      <c r="H56" s="1970"/>
      <c r="L56" s="496"/>
      <c r="M56" s="496"/>
      <c r="N56" s="496"/>
      <c r="O56" s="496"/>
      <c r="P56" s="496"/>
      <c r="Q56" s="1940"/>
    </row>
    <row r="57" spans="2:17" ht="9.9499999999999993" customHeight="1" x14ac:dyDescent="0.2">
      <c r="B57" s="1939"/>
      <c r="C57" s="496"/>
      <c r="D57" s="496"/>
      <c r="E57" s="4727">
        <v>3</v>
      </c>
      <c r="F57" s="4730" t="s">
        <v>1886</v>
      </c>
      <c r="G57" s="4730"/>
      <c r="H57" s="4730"/>
      <c r="I57" s="4730"/>
      <c r="J57" s="4731"/>
      <c r="K57" s="1956"/>
      <c r="L57" s="496"/>
      <c r="M57" s="496"/>
      <c r="N57" s="496"/>
      <c r="O57" s="496"/>
      <c r="P57" s="496"/>
      <c r="Q57" s="1940"/>
    </row>
    <row r="58" spans="2:17" ht="5.0999999999999996" customHeight="1" x14ac:dyDescent="0.2">
      <c r="B58" s="1939"/>
      <c r="C58" s="496"/>
      <c r="D58" s="496"/>
      <c r="E58" s="4728"/>
      <c r="F58" s="4732"/>
      <c r="G58" s="4732"/>
      <c r="H58" s="4732"/>
      <c r="I58" s="4732"/>
      <c r="J58" s="4733"/>
      <c r="K58" s="1959"/>
      <c r="L58" s="496"/>
      <c r="M58" s="496"/>
      <c r="N58" s="496"/>
      <c r="O58" s="496"/>
      <c r="P58" s="496"/>
      <c r="Q58" s="1940"/>
    </row>
    <row r="59" spans="2:17" ht="9.9499999999999993" customHeight="1" thickBot="1" x14ac:dyDescent="0.25">
      <c r="B59" s="1939"/>
      <c r="C59" s="496"/>
      <c r="D59" s="496"/>
      <c r="E59" s="4729"/>
      <c r="F59" s="4734"/>
      <c r="G59" s="4734"/>
      <c r="H59" s="4734"/>
      <c r="I59" s="4734"/>
      <c r="J59" s="4735"/>
      <c r="K59" s="1956"/>
      <c r="L59" s="496"/>
      <c r="M59" s="496"/>
      <c r="N59" s="496"/>
      <c r="O59" s="496"/>
      <c r="P59" s="496"/>
      <c r="Q59" s="1940"/>
    </row>
    <row r="60" spans="2:17" x14ac:dyDescent="0.2">
      <c r="B60" s="1939"/>
      <c r="C60" s="496"/>
      <c r="D60" s="496"/>
      <c r="G60" s="1855"/>
      <c r="H60" s="1984"/>
      <c r="I60" s="1855"/>
      <c r="K60" s="496"/>
      <c r="L60" s="496"/>
      <c r="M60" s="496"/>
      <c r="N60" s="496"/>
      <c r="O60" s="496"/>
      <c r="P60" s="496"/>
      <c r="Q60" s="1940"/>
    </row>
    <row r="61" spans="2:17" x14ac:dyDescent="0.2">
      <c r="B61" s="1939"/>
      <c r="C61" s="496"/>
      <c r="D61" s="496"/>
      <c r="G61" s="1855"/>
      <c r="H61" s="1984"/>
      <c r="I61" s="1855"/>
      <c r="L61" s="496"/>
      <c r="M61" s="496"/>
      <c r="N61" s="496"/>
      <c r="O61" s="496"/>
      <c r="P61" s="496"/>
      <c r="Q61" s="1940"/>
    </row>
    <row r="62" spans="2:17" x14ac:dyDescent="0.2">
      <c r="B62" s="1939"/>
      <c r="C62" s="496"/>
      <c r="D62" s="496"/>
      <c r="G62" s="1855"/>
      <c r="H62" s="1984"/>
      <c r="I62" s="1855"/>
      <c r="L62" s="496"/>
      <c r="M62" s="496"/>
      <c r="N62" s="496"/>
      <c r="O62" s="496"/>
      <c r="P62" s="496"/>
      <c r="Q62" s="1940"/>
    </row>
    <row r="63" spans="2:17" x14ac:dyDescent="0.2">
      <c r="B63" s="1939"/>
      <c r="C63" s="496"/>
      <c r="D63" s="496"/>
      <c r="G63" s="1855"/>
      <c r="H63" s="1984"/>
      <c r="I63" s="1984"/>
      <c r="J63" s="1985" t="s">
        <v>1887</v>
      </c>
      <c r="M63" s="496"/>
      <c r="N63" s="496"/>
      <c r="O63" s="496"/>
      <c r="P63" s="496"/>
      <c r="Q63" s="1940"/>
    </row>
    <row r="64" spans="2:17" x14ac:dyDescent="0.2">
      <c r="B64" s="1939"/>
      <c r="C64" s="496"/>
      <c r="D64" s="496"/>
      <c r="E64" s="496"/>
      <c r="F64" s="496"/>
      <c r="G64" s="496"/>
      <c r="H64" s="496"/>
      <c r="I64" s="496"/>
      <c r="J64" s="496"/>
      <c r="K64" s="496"/>
      <c r="L64" s="496"/>
      <c r="M64" s="496"/>
      <c r="N64" s="496"/>
      <c r="O64" s="496"/>
      <c r="P64" s="496"/>
      <c r="Q64" s="1940"/>
    </row>
    <row r="65" spans="2:17" x14ac:dyDescent="0.2">
      <c r="B65" s="1939"/>
      <c r="C65" s="496"/>
      <c r="D65" s="496"/>
      <c r="E65" s="496"/>
      <c r="F65" s="496"/>
      <c r="G65" s="496"/>
      <c r="H65" s="496"/>
      <c r="I65" s="496"/>
      <c r="J65" s="496"/>
      <c r="K65" s="496"/>
      <c r="L65" s="496"/>
      <c r="M65" s="496"/>
      <c r="N65" s="496"/>
      <c r="O65" s="496"/>
      <c r="P65" s="496"/>
      <c r="Q65" s="1940"/>
    </row>
    <row r="66" spans="2:17" ht="21" x14ac:dyDescent="0.35">
      <c r="B66" s="1939"/>
      <c r="C66" s="1947"/>
      <c r="D66" s="1947"/>
      <c r="E66" s="496"/>
      <c r="F66" s="1947" t="s">
        <v>1888</v>
      </c>
      <c r="G66" s="496"/>
      <c r="H66" s="496"/>
      <c r="I66" s="496"/>
      <c r="J66" s="496"/>
      <c r="K66" s="496"/>
      <c r="L66" s="496"/>
      <c r="M66" s="496"/>
      <c r="N66" s="496"/>
      <c r="O66" s="496"/>
      <c r="P66" s="496"/>
      <c r="Q66" s="1940"/>
    </row>
    <row r="67" spans="2:17" x14ac:dyDescent="0.2">
      <c r="B67" s="1939"/>
      <c r="C67" s="496"/>
      <c r="D67" s="496"/>
      <c r="E67" s="496"/>
      <c r="F67" s="496"/>
      <c r="G67" s="496"/>
      <c r="H67" s="496"/>
      <c r="I67" s="496"/>
      <c r="J67" s="496"/>
      <c r="K67" s="496"/>
      <c r="L67" s="496"/>
      <c r="M67" s="496"/>
      <c r="N67" s="496"/>
      <c r="O67" s="496"/>
      <c r="P67" s="496"/>
      <c r="Q67" s="1940"/>
    </row>
    <row r="68" spans="2:17" x14ac:dyDescent="0.2">
      <c r="B68" s="1939"/>
      <c r="C68" s="496"/>
      <c r="D68" s="496"/>
      <c r="E68" s="496"/>
      <c r="F68" s="496"/>
      <c r="G68" s="496"/>
      <c r="H68" s="496"/>
      <c r="I68" s="496"/>
      <c r="J68" s="496"/>
      <c r="K68" s="496"/>
      <c r="L68" s="496"/>
      <c r="M68" s="496"/>
      <c r="N68" s="496"/>
      <c r="O68" s="496"/>
      <c r="P68" s="496"/>
      <c r="Q68" s="1940"/>
    </row>
    <row r="69" spans="2:17" ht="18" customHeight="1" x14ac:dyDescent="0.2">
      <c r="B69" s="4745" t="s">
        <v>600</v>
      </c>
      <c r="C69" s="4577" t="s">
        <v>1654</v>
      </c>
      <c r="D69" s="4577"/>
      <c r="E69" s="4577"/>
      <c r="F69" s="4577"/>
      <c r="G69" s="4578"/>
      <c r="H69" s="496"/>
      <c r="I69" s="496"/>
      <c r="J69" s="496"/>
      <c r="K69" s="4748" t="s">
        <v>600</v>
      </c>
      <c r="L69" s="4577" t="s">
        <v>1889</v>
      </c>
      <c r="M69" s="4577"/>
      <c r="N69" s="4577"/>
      <c r="O69" s="4577"/>
      <c r="P69" s="4578"/>
      <c r="Q69" s="1940"/>
    </row>
    <row r="70" spans="2:17" ht="12.75" customHeight="1" x14ac:dyDescent="0.2">
      <c r="B70" s="4746"/>
      <c r="C70" s="4586"/>
      <c r="D70" s="4586"/>
      <c r="E70" s="4586"/>
      <c r="F70" s="4586"/>
      <c r="G70" s="4587"/>
      <c r="H70" s="496"/>
      <c r="I70" s="496"/>
      <c r="J70" s="496"/>
      <c r="K70" s="4749"/>
      <c r="L70" s="4723" t="s">
        <v>1890</v>
      </c>
      <c r="M70" s="4723"/>
      <c r="N70" s="4723"/>
      <c r="O70" s="4723"/>
      <c r="P70" s="4724"/>
      <c r="Q70" s="1940"/>
    </row>
    <row r="71" spans="2:17" ht="13.5" customHeight="1" thickBot="1" x14ac:dyDescent="0.25">
      <c r="B71" s="4747"/>
      <c r="C71" s="4588"/>
      <c r="D71" s="4588"/>
      <c r="E71" s="4588"/>
      <c r="F71" s="4588"/>
      <c r="G71" s="4589"/>
      <c r="H71" s="496"/>
      <c r="I71" s="496"/>
      <c r="J71" s="496"/>
      <c r="K71" s="4750"/>
      <c r="L71" s="4725"/>
      <c r="M71" s="4725"/>
      <c r="N71" s="4725"/>
      <c r="O71" s="4725"/>
      <c r="P71" s="4726"/>
      <c r="Q71" s="1940"/>
    </row>
    <row r="72" spans="2:17" ht="15.75" thickTop="1" x14ac:dyDescent="0.2">
      <c r="B72" s="1986"/>
      <c r="C72" s="1987"/>
      <c r="D72" s="1988"/>
      <c r="E72" s="1988"/>
      <c r="F72" s="1988"/>
      <c r="G72" s="1989"/>
      <c r="H72" s="496"/>
      <c r="I72" s="496"/>
      <c r="J72" s="496"/>
      <c r="K72" s="1986"/>
      <c r="L72" s="1987"/>
      <c r="M72" s="1988"/>
      <c r="N72" s="1988"/>
      <c r="O72" s="1988"/>
      <c r="P72" s="1989"/>
      <c r="Q72" s="1940"/>
    </row>
    <row r="73" spans="2:17" ht="12.75" customHeight="1" x14ac:dyDescent="0.2">
      <c r="B73" s="4427"/>
      <c r="C73" s="4430" t="s">
        <v>1265</v>
      </c>
      <c r="D73" s="4430"/>
      <c r="E73" s="4430"/>
      <c r="F73" s="4430"/>
      <c r="G73" s="4431"/>
      <c r="H73" s="496"/>
      <c r="I73" s="496"/>
      <c r="J73" s="496"/>
      <c r="K73" s="4762"/>
      <c r="L73" s="4763" t="s">
        <v>1891</v>
      </c>
      <c r="M73" s="4764"/>
      <c r="N73" s="4764"/>
      <c r="O73" s="4764"/>
      <c r="P73" s="4765"/>
      <c r="Q73" s="1940"/>
    </row>
    <row r="74" spans="2:17" ht="12.75" customHeight="1" x14ac:dyDescent="0.2">
      <c r="B74" s="4428"/>
      <c r="C74" s="4432"/>
      <c r="D74" s="4432"/>
      <c r="E74" s="4432"/>
      <c r="F74" s="4432"/>
      <c r="G74" s="4433"/>
      <c r="H74" s="496"/>
      <c r="I74" s="496"/>
      <c r="J74" s="496"/>
      <c r="K74" s="4762"/>
      <c r="L74" s="4766"/>
      <c r="M74" s="4767"/>
      <c r="N74" s="4767"/>
      <c r="O74" s="4767"/>
      <c r="P74" s="4768"/>
      <c r="Q74" s="1940"/>
    </row>
    <row r="75" spans="2:17" ht="13.5" customHeight="1" thickBot="1" x14ac:dyDescent="0.25">
      <c r="B75" s="4429"/>
      <c r="C75" s="4434"/>
      <c r="D75" s="4434"/>
      <c r="E75" s="4434"/>
      <c r="F75" s="4434"/>
      <c r="G75" s="4435"/>
      <c r="H75" s="496"/>
      <c r="I75" s="496"/>
      <c r="J75" s="496"/>
      <c r="K75" s="4762"/>
      <c r="L75" s="4769"/>
      <c r="M75" s="4770"/>
      <c r="N75" s="4770"/>
      <c r="O75" s="4770"/>
      <c r="P75" s="4771"/>
      <c r="Q75" s="1940"/>
    </row>
    <row r="76" spans="2:17" ht="15" x14ac:dyDescent="0.2">
      <c r="B76" s="904"/>
      <c r="C76" s="904"/>
      <c r="D76" s="904"/>
      <c r="E76" s="904"/>
      <c r="F76" s="904"/>
      <c r="G76" s="904"/>
      <c r="H76" s="496"/>
      <c r="I76" s="496"/>
      <c r="J76" s="496"/>
      <c r="K76" s="1986"/>
      <c r="L76" s="1987"/>
      <c r="M76" s="1988"/>
      <c r="N76" s="1988"/>
      <c r="O76" s="1988"/>
      <c r="P76" s="1989"/>
      <c r="Q76" s="1940"/>
    </row>
    <row r="77" spans="2:17" ht="12.75" customHeight="1" x14ac:dyDescent="0.2">
      <c r="B77" s="4772"/>
      <c r="C77" s="4773" t="s">
        <v>1735</v>
      </c>
      <c r="D77" s="4774"/>
      <c r="E77" s="4774"/>
      <c r="F77" s="4774"/>
      <c r="G77" s="4775"/>
      <c r="H77" s="496"/>
      <c r="I77" s="496"/>
      <c r="J77" s="496"/>
      <c r="K77" s="4762"/>
      <c r="L77" s="4763" t="s">
        <v>1892</v>
      </c>
      <c r="M77" s="4764"/>
      <c r="N77" s="4764"/>
      <c r="O77" s="4764"/>
      <c r="P77" s="4765"/>
      <c r="Q77" s="1940"/>
    </row>
    <row r="78" spans="2:17" ht="12.75" customHeight="1" x14ac:dyDescent="0.2">
      <c r="B78" s="4772"/>
      <c r="C78" s="4776"/>
      <c r="D78" s="4777"/>
      <c r="E78" s="4777"/>
      <c r="F78" s="4777"/>
      <c r="G78" s="4778"/>
      <c r="H78" s="496"/>
      <c r="I78" s="496"/>
      <c r="J78" s="496"/>
      <c r="K78" s="4762"/>
      <c r="L78" s="4766"/>
      <c r="M78" s="4767"/>
      <c r="N78" s="4767"/>
      <c r="O78" s="4767"/>
      <c r="P78" s="4768"/>
      <c r="Q78" s="1940"/>
    </row>
    <row r="79" spans="2:17" ht="13.5" customHeight="1" thickBot="1" x14ac:dyDescent="0.25">
      <c r="B79" s="4772"/>
      <c r="C79" s="4779"/>
      <c r="D79" s="4780"/>
      <c r="E79" s="4780"/>
      <c r="F79" s="4780"/>
      <c r="G79" s="4781"/>
      <c r="H79" s="496"/>
      <c r="I79" s="496"/>
      <c r="J79" s="496"/>
      <c r="K79" s="4762"/>
      <c r="L79" s="4769"/>
      <c r="M79" s="4770"/>
      <c r="N79" s="4770"/>
      <c r="O79" s="4770"/>
      <c r="P79" s="4771"/>
      <c r="Q79" s="1940"/>
    </row>
    <row r="80" spans="2:17" x14ac:dyDescent="0.2">
      <c r="B80" s="904"/>
      <c r="C80" s="904"/>
      <c r="D80" s="904"/>
      <c r="E80" s="904"/>
      <c r="F80" s="904"/>
      <c r="G80" s="904"/>
      <c r="H80" s="496"/>
      <c r="I80" s="496"/>
      <c r="J80" s="496"/>
      <c r="K80" s="496"/>
      <c r="L80" s="496"/>
      <c r="M80" s="496"/>
      <c r="N80" s="496"/>
      <c r="O80" s="496"/>
      <c r="P80" s="496"/>
      <c r="Q80" s="1940"/>
    </row>
    <row r="81" spans="2:17" ht="12.75" customHeight="1" x14ac:dyDescent="0.2">
      <c r="B81" s="4782" t="s">
        <v>1893</v>
      </c>
      <c r="C81" s="4783" t="s">
        <v>1693</v>
      </c>
      <c r="D81" s="4784"/>
      <c r="E81" s="4784"/>
      <c r="F81" s="4784"/>
      <c r="G81" s="4785"/>
      <c r="H81" s="496"/>
      <c r="I81" s="496"/>
      <c r="J81" s="496"/>
      <c r="K81" s="4748" t="s">
        <v>600</v>
      </c>
      <c r="L81" s="4577" t="s">
        <v>1889</v>
      </c>
      <c r="M81" s="4577"/>
      <c r="N81" s="4577"/>
      <c r="O81" s="4577"/>
      <c r="P81" s="4578"/>
      <c r="Q81" s="1940"/>
    </row>
    <row r="82" spans="2:17" ht="12.75" customHeight="1" x14ac:dyDescent="0.2">
      <c r="B82" s="4782"/>
      <c r="C82" s="4786"/>
      <c r="D82" s="4787"/>
      <c r="E82" s="4787"/>
      <c r="F82" s="4787"/>
      <c r="G82" s="4788"/>
      <c r="H82" s="496"/>
      <c r="I82" s="496"/>
      <c r="J82" s="496"/>
      <c r="K82" s="4749"/>
      <c r="L82" s="4792" t="s">
        <v>1894</v>
      </c>
      <c r="M82" s="4792"/>
      <c r="N82" s="4792"/>
      <c r="O82" s="4792"/>
      <c r="P82" s="4793"/>
      <c r="Q82" s="1940"/>
    </row>
    <row r="83" spans="2:17" ht="13.5" customHeight="1" thickBot="1" x14ac:dyDescent="0.25">
      <c r="B83" s="4782"/>
      <c r="C83" s="4789"/>
      <c r="D83" s="4790"/>
      <c r="E83" s="4790"/>
      <c r="F83" s="4790"/>
      <c r="G83" s="4791"/>
      <c r="H83" s="496"/>
      <c r="I83" s="496"/>
      <c r="J83" s="496"/>
      <c r="K83" s="4750"/>
      <c r="L83" s="4794"/>
      <c r="M83" s="4794"/>
      <c r="N83" s="4794"/>
      <c r="O83" s="4794"/>
      <c r="P83" s="4795"/>
      <c r="Q83" s="1940"/>
    </row>
    <row r="84" spans="2:17" ht="15" x14ac:dyDescent="0.2">
      <c r="B84" s="904"/>
      <c r="C84" s="904"/>
      <c r="D84" s="904"/>
      <c r="E84" s="904"/>
      <c r="F84" s="904"/>
      <c r="G84" s="904"/>
      <c r="H84" s="496"/>
      <c r="I84" s="496"/>
      <c r="J84" s="496"/>
      <c r="K84" s="1986"/>
      <c r="L84" s="1987"/>
      <c r="M84" s="1988"/>
      <c r="N84" s="1988"/>
      <c r="O84" s="1988"/>
      <c r="P84" s="1989"/>
      <c r="Q84" s="1940"/>
    </row>
    <row r="85" spans="2:17" ht="12.75" customHeight="1" x14ac:dyDescent="0.2">
      <c r="B85" s="4751" t="s">
        <v>1895</v>
      </c>
      <c r="C85" s="4752" t="s">
        <v>1731</v>
      </c>
      <c r="D85" s="4753"/>
      <c r="E85" s="4753"/>
      <c r="F85" s="4753"/>
      <c r="G85" s="4754"/>
      <c r="H85" s="496"/>
      <c r="I85" s="496"/>
      <c r="J85" s="496"/>
      <c r="K85" s="4761" t="s">
        <v>1896</v>
      </c>
      <c r="L85" s="4519" t="s">
        <v>1897</v>
      </c>
      <c r="M85" s="4520"/>
      <c r="N85" s="4520"/>
      <c r="O85" s="4520"/>
      <c r="P85" s="4521"/>
      <c r="Q85" s="1940"/>
    </row>
    <row r="86" spans="2:17" ht="12.75" customHeight="1" x14ac:dyDescent="0.2">
      <c r="B86" s="4751"/>
      <c r="C86" s="4755"/>
      <c r="D86" s="4756"/>
      <c r="E86" s="4756"/>
      <c r="F86" s="4756"/>
      <c r="G86" s="4757"/>
      <c r="H86" s="496"/>
      <c r="I86" s="496"/>
      <c r="J86" s="496"/>
      <c r="K86" s="4761"/>
      <c r="L86" s="4522"/>
      <c r="M86" s="4523"/>
      <c r="N86" s="4523"/>
      <c r="O86" s="4523"/>
      <c r="P86" s="4524"/>
      <c r="Q86" s="1940"/>
    </row>
    <row r="87" spans="2:17" ht="13.5" customHeight="1" thickBot="1" x14ac:dyDescent="0.25">
      <c r="B87" s="4751"/>
      <c r="C87" s="4758"/>
      <c r="D87" s="4759"/>
      <c r="E87" s="4759"/>
      <c r="F87" s="4759"/>
      <c r="G87" s="4760"/>
      <c r="H87" s="496"/>
      <c r="I87" s="496"/>
      <c r="J87" s="496"/>
      <c r="K87" s="4761"/>
      <c r="L87" s="4525"/>
      <c r="M87" s="4526"/>
      <c r="N87" s="4526"/>
      <c r="O87" s="4526"/>
      <c r="P87" s="4527"/>
      <c r="Q87" s="1940"/>
    </row>
    <row r="88" spans="2:17" ht="15" x14ac:dyDescent="0.2">
      <c r="B88" s="904"/>
      <c r="C88" s="904"/>
      <c r="D88" s="904"/>
      <c r="E88" s="904"/>
      <c r="F88" s="904"/>
      <c r="G88" s="904"/>
      <c r="H88" s="496"/>
      <c r="I88" s="496"/>
      <c r="J88" s="496"/>
      <c r="K88" s="1986"/>
      <c r="L88" s="1987"/>
      <c r="M88" s="1988"/>
      <c r="N88" s="1988"/>
      <c r="O88" s="1988"/>
      <c r="P88" s="1989"/>
      <c r="Q88" s="1940"/>
    </row>
    <row r="89" spans="2:17" ht="12.75" customHeight="1" x14ac:dyDescent="0.2">
      <c r="B89" s="4796" t="s">
        <v>1898</v>
      </c>
      <c r="C89" s="4797" t="s">
        <v>1726</v>
      </c>
      <c r="D89" s="4798"/>
      <c r="E89" s="4798"/>
      <c r="F89" s="4798"/>
      <c r="G89" s="4799"/>
      <c r="H89" s="496"/>
      <c r="I89" s="496"/>
      <c r="J89" s="496"/>
      <c r="K89" s="4761" t="s">
        <v>1899</v>
      </c>
      <c r="L89" s="4806" t="s">
        <v>1900</v>
      </c>
      <c r="M89" s="4807"/>
      <c r="N89" s="4807"/>
      <c r="O89" s="4807"/>
      <c r="P89" s="4808"/>
      <c r="Q89" s="1940"/>
    </row>
    <row r="90" spans="2:17" ht="12.75" customHeight="1" x14ac:dyDescent="0.2">
      <c r="B90" s="4796"/>
      <c r="C90" s="4800"/>
      <c r="D90" s="4801"/>
      <c r="E90" s="4801"/>
      <c r="F90" s="4801"/>
      <c r="G90" s="4802"/>
      <c r="H90" s="496"/>
      <c r="I90" s="496"/>
      <c r="J90" s="496"/>
      <c r="K90" s="4761"/>
      <c r="L90" s="4809"/>
      <c r="M90" s="4810"/>
      <c r="N90" s="4810"/>
      <c r="O90" s="4810"/>
      <c r="P90" s="4811"/>
      <c r="Q90" s="1940"/>
    </row>
    <row r="91" spans="2:17" ht="13.5" customHeight="1" thickBot="1" x14ac:dyDescent="0.25">
      <c r="B91" s="4796"/>
      <c r="C91" s="4803"/>
      <c r="D91" s="4804"/>
      <c r="E91" s="4804"/>
      <c r="F91" s="4804"/>
      <c r="G91" s="4805"/>
      <c r="H91" s="496"/>
      <c r="I91" s="496"/>
      <c r="J91" s="496"/>
      <c r="K91" s="4761"/>
      <c r="L91" s="4812"/>
      <c r="M91" s="4813"/>
      <c r="N91" s="4813"/>
      <c r="O91" s="4813"/>
      <c r="P91" s="4814"/>
      <c r="Q91" s="1940"/>
    </row>
    <row r="92" spans="2:17" x14ac:dyDescent="0.2">
      <c r="B92" s="1939"/>
      <c r="C92" s="496"/>
      <c r="D92" s="496"/>
      <c r="E92" s="496"/>
      <c r="F92" s="496"/>
      <c r="G92" s="496"/>
      <c r="H92" s="496"/>
      <c r="I92" s="496"/>
      <c r="J92" s="496"/>
      <c r="K92" s="496"/>
      <c r="L92" s="496"/>
      <c r="M92" s="496"/>
      <c r="N92" s="496"/>
      <c r="O92" s="496"/>
      <c r="P92" s="496"/>
      <c r="Q92" s="1940"/>
    </row>
    <row r="93" spans="2:17" ht="12.75" customHeight="1" x14ac:dyDescent="0.2">
      <c r="B93" s="1939"/>
      <c r="C93" s="496"/>
      <c r="D93" s="496"/>
      <c r="E93" s="496"/>
      <c r="F93" s="496"/>
      <c r="G93" s="496"/>
      <c r="H93" s="496"/>
      <c r="I93" s="496"/>
      <c r="J93" s="496"/>
      <c r="K93" s="496"/>
      <c r="L93" s="496"/>
      <c r="M93" s="496"/>
      <c r="N93" s="496"/>
      <c r="O93" s="496"/>
      <c r="P93" s="496"/>
      <c r="Q93" s="1940"/>
    </row>
    <row r="94" spans="2:17" ht="18" customHeight="1" x14ac:dyDescent="0.2">
      <c r="B94" s="4748" t="s">
        <v>600</v>
      </c>
      <c r="C94" s="4577" t="s">
        <v>1889</v>
      </c>
      <c r="D94" s="4577"/>
      <c r="E94" s="4577"/>
      <c r="F94" s="4577"/>
      <c r="G94" s="4578"/>
      <c r="H94" s="496"/>
      <c r="I94" s="496"/>
      <c r="J94" s="496"/>
      <c r="K94" s="4745" t="s">
        <v>600</v>
      </c>
      <c r="L94" s="4577" t="s">
        <v>1901</v>
      </c>
      <c r="M94" s="4577"/>
      <c r="N94" s="4577"/>
      <c r="O94" s="4577"/>
      <c r="P94" s="4578"/>
      <c r="Q94" s="1940"/>
    </row>
    <row r="95" spans="2:17" ht="12.75" customHeight="1" x14ac:dyDescent="0.2">
      <c r="B95" s="4749"/>
      <c r="C95" s="4815" t="s">
        <v>1902</v>
      </c>
      <c r="D95" s="4815"/>
      <c r="E95" s="4815"/>
      <c r="F95" s="4815"/>
      <c r="G95" s="4816"/>
      <c r="H95" s="496"/>
      <c r="I95" s="496"/>
      <c r="J95" s="496"/>
      <c r="K95" s="4746"/>
      <c r="L95" s="3563" t="s">
        <v>1903</v>
      </c>
      <c r="M95" s="3563"/>
      <c r="N95" s="3563"/>
      <c r="O95" s="3563"/>
      <c r="P95" s="4819"/>
      <c r="Q95" s="1940"/>
    </row>
    <row r="96" spans="2:17" ht="13.5" customHeight="1" thickBot="1" x14ac:dyDescent="0.25">
      <c r="B96" s="4750"/>
      <c r="C96" s="4817"/>
      <c r="D96" s="4817"/>
      <c r="E96" s="4817"/>
      <c r="F96" s="4817"/>
      <c r="G96" s="4818"/>
      <c r="H96" s="496"/>
      <c r="I96" s="496"/>
      <c r="J96" s="496"/>
      <c r="K96" s="4747"/>
      <c r="L96" s="4820"/>
      <c r="M96" s="4820"/>
      <c r="N96" s="4820"/>
      <c r="O96" s="4820"/>
      <c r="P96" s="4821"/>
      <c r="Q96" s="1940"/>
    </row>
    <row r="97" spans="2:17" ht="15.75" thickTop="1" x14ac:dyDescent="0.2">
      <c r="B97" s="1986"/>
      <c r="C97" s="1987"/>
      <c r="D97" s="1988"/>
      <c r="E97" s="1988"/>
      <c r="F97" s="1988"/>
      <c r="G97" s="1989"/>
      <c r="H97" s="496"/>
      <c r="I97" s="496"/>
      <c r="J97" s="496"/>
      <c r="K97" s="1986"/>
      <c r="L97" s="1987"/>
      <c r="M97" s="1988"/>
      <c r="N97" s="1988"/>
      <c r="O97" s="1988"/>
      <c r="P97" s="1989"/>
      <c r="Q97" s="1940"/>
    </row>
    <row r="98" spans="2:17" ht="12.75" customHeight="1" x14ac:dyDescent="0.2">
      <c r="B98" s="4822">
        <v>1</v>
      </c>
      <c r="C98" s="4823" t="s">
        <v>1904</v>
      </c>
      <c r="D98" s="4824"/>
      <c r="E98" s="4824"/>
      <c r="F98" s="4824"/>
      <c r="G98" s="4825"/>
      <c r="H98" s="496"/>
      <c r="I98" s="496"/>
      <c r="J98" s="496"/>
      <c r="K98" s="4772"/>
      <c r="L98" s="4447" t="s">
        <v>416</v>
      </c>
      <c r="M98" s="4448"/>
      <c r="N98" s="4448"/>
      <c r="O98" s="4448"/>
      <c r="P98" s="4449"/>
      <c r="Q98" s="1940"/>
    </row>
    <row r="99" spans="2:17" ht="12.75" customHeight="1" x14ac:dyDescent="0.2">
      <c r="B99" s="4822"/>
      <c r="C99" s="4826"/>
      <c r="D99" s="4827"/>
      <c r="E99" s="4827"/>
      <c r="F99" s="4827"/>
      <c r="G99" s="4828"/>
      <c r="H99" s="496"/>
      <c r="I99" s="496"/>
      <c r="J99" s="496"/>
      <c r="K99" s="4772"/>
      <c r="L99" s="4450"/>
      <c r="M99" s="4451"/>
      <c r="N99" s="4451"/>
      <c r="O99" s="4451"/>
      <c r="P99" s="4452"/>
      <c r="Q99" s="1940"/>
    </row>
    <row r="100" spans="2:17" ht="13.5" customHeight="1" thickBot="1" x14ac:dyDescent="0.25">
      <c r="B100" s="4822"/>
      <c r="C100" s="4829"/>
      <c r="D100" s="4830"/>
      <c r="E100" s="4830"/>
      <c r="F100" s="4830"/>
      <c r="G100" s="4831"/>
      <c r="H100" s="496"/>
      <c r="I100" s="496"/>
      <c r="J100" s="496"/>
      <c r="K100" s="4772"/>
      <c r="L100" s="4453"/>
      <c r="M100" s="4454"/>
      <c r="N100" s="4454"/>
      <c r="O100" s="4454"/>
      <c r="P100" s="4455"/>
      <c r="Q100" s="1940"/>
    </row>
    <row r="101" spans="2:17" ht="15" x14ac:dyDescent="0.2">
      <c r="B101" s="1986"/>
      <c r="C101" s="1987"/>
      <c r="D101" s="1988"/>
      <c r="E101" s="1988"/>
      <c r="F101" s="1988"/>
      <c r="G101" s="1989"/>
      <c r="H101" s="496"/>
      <c r="I101" s="496"/>
      <c r="J101" s="496"/>
      <c r="K101" s="1986"/>
      <c r="L101" s="1987"/>
      <c r="M101" s="1988"/>
      <c r="N101" s="1988"/>
      <c r="O101" s="1988"/>
      <c r="P101" s="1989"/>
      <c r="Q101" s="1940"/>
    </row>
    <row r="102" spans="2:17" ht="12.75" customHeight="1" x14ac:dyDescent="0.2">
      <c r="B102" s="4822">
        <v>2</v>
      </c>
      <c r="C102" s="4823" t="s">
        <v>1905</v>
      </c>
      <c r="D102" s="4824"/>
      <c r="E102" s="4824"/>
      <c r="F102" s="4824"/>
      <c r="G102" s="4825"/>
      <c r="H102" s="496"/>
      <c r="I102" s="496"/>
      <c r="J102" s="496"/>
      <c r="K102" s="4772"/>
      <c r="L102" s="4832" t="s">
        <v>1906</v>
      </c>
      <c r="M102" s="4833"/>
      <c r="N102" s="4833"/>
      <c r="O102" s="4833"/>
      <c r="P102" s="4834"/>
      <c r="Q102" s="1940"/>
    </row>
    <row r="103" spans="2:17" ht="12.75" customHeight="1" x14ac:dyDescent="0.2">
      <c r="B103" s="4822"/>
      <c r="C103" s="4826"/>
      <c r="D103" s="4827"/>
      <c r="E103" s="4827"/>
      <c r="F103" s="4827"/>
      <c r="G103" s="4828"/>
      <c r="H103" s="496"/>
      <c r="I103" s="496"/>
      <c r="J103" s="496"/>
      <c r="K103" s="4772"/>
      <c r="L103" s="4835"/>
      <c r="M103" s="4836"/>
      <c r="N103" s="4836"/>
      <c r="O103" s="4836"/>
      <c r="P103" s="4837"/>
      <c r="Q103" s="1940"/>
    </row>
    <row r="104" spans="2:17" ht="13.5" customHeight="1" thickBot="1" x14ac:dyDescent="0.25">
      <c r="B104" s="4822"/>
      <c r="C104" s="4829"/>
      <c r="D104" s="4830"/>
      <c r="E104" s="4830"/>
      <c r="F104" s="4830"/>
      <c r="G104" s="4831"/>
      <c r="H104" s="496"/>
      <c r="I104" s="496"/>
      <c r="J104" s="496"/>
      <c r="K104" s="4772"/>
      <c r="L104" s="4838"/>
      <c r="M104" s="4839"/>
      <c r="N104" s="4839"/>
      <c r="O104" s="4839"/>
      <c r="P104" s="4840"/>
      <c r="Q104" s="1940"/>
    </row>
    <row r="105" spans="2:17" ht="15" x14ac:dyDescent="0.2">
      <c r="B105" s="1939"/>
      <c r="C105" s="496"/>
      <c r="D105" s="496"/>
      <c r="E105" s="496"/>
      <c r="F105" s="496"/>
      <c r="G105" s="496"/>
      <c r="H105" s="496"/>
      <c r="I105" s="496"/>
      <c r="J105" s="496"/>
      <c r="K105" s="1986"/>
      <c r="L105" s="1987"/>
      <c r="M105" s="1988"/>
      <c r="N105" s="1988"/>
      <c r="O105" s="1988"/>
      <c r="P105" s="1989"/>
      <c r="Q105" s="1940"/>
    </row>
    <row r="106" spans="2:17" ht="12.75" customHeight="1" x14ac:dyDescent="0.2">
      <c r="B106" s="1939"/>
      <c r="C106" s="496"/>
      <c r="D106" s="496"/>
      <c r="E106" s="496"/>
      <c r="F106" s="496"/>
      <c r="G106" s="496"/>
      <c r="H106" s="496"/>
      <c r="I106" s="496"/>
      <c r="J106" s="496"/>
      <c r="K106" s="4772"/>
      <c r="L106" s="4832" t="s">
        <v>1907</v>
      </c>
      <c r="M106" s="4833"/>
      <c r="N106" s="4833"/>
      <c r="O106" s="4833"/>
      <c r="P106" s="4834"/>
      <c r="Q106" s="1940"/>
    </row>
    <row r="107" spans="2:17" ht="12.75" customHeight="1" x14ac:dyDescent="0.2">
      <c r="B107" s="1939"/>
      <c r="C107" s="496"/>
      <c r="D107" s="496"/>
      <c r="E107" s="496"/>
      <c r="F107" s="496"/>
      <c r="G107" s="496"/>
      <c r="H107" s="496"/>
      <c r="I107" s="496"/>
      <c r="J107" s="496"/>
      <c r="K107" s="4772"/>
      <c r="L107" s="4835"/>
      <c r="M107" s="4836"/>
      <c r="N107" s="4836"/>
      <c r="O107" s="4836"/>
      <c r="P107" s="4837"/>
      <c r="Q107" s="1940"/>
    </row>
    <row r="108" spans="2:17" ht="13.5" customHeight="1" thickBot="1" x14ac:dyDescent="0.25">
      <c r="B108" s="1939"/>
      <c r="C108" s="496"/>
      <c r="D108" s="496"/>
      <c r="E108" s="496"/>
      <c r="F108" s="496"/>
      <c r="G108" s="496"/>
      <c r="H108" s="496"/>
      <c r="I108" s="496"/>
      <c r="J108" s="496"/>
      <c r="K108" s="4772"/>
      <c r="L108" s="4838"/>
      <c r="M108" s="4839"/>
      <c r="N108" s="4839"/>
      <c r="O108" s="4839"/>
      <c r="P108" s="4840"/>
      <c r="Q108" s="1940"/>
    </row>
    <row r="109" spans="2:17" x14ac:dyDescent="0.2">
      <c r="B109" s="1939"/>
      <c r="C109" s="496"/>
      <c r="D109" s="496"/>
      <c r="E109" s="496"/>
      <c r="F109" s="496"/>
      <c r="G109" s="496"/>
      <c r="H109" s="496"/>
      <c r="I109" s="496"/>
      <c r="J109" s="496"/>
      <c r="K109" s="496"/>
      <c r="L109" s="496"/>
      <c r="M109" s="496"/>
      <c r="N109" s="496"/>
      <c r="O109" s="496"/>
      <c r="P109" s="496"/>
      <c r="Q109" s="1940"/>
    </row>
    <row r="110" spans="2:17" x14ac:dyDescent="0.2">
      <c r="B110" s="1939"/>
      <c r="C110" s="496"/>
      <c r="D110" s="496"/>
      <c r="E110" s="496"/>
      <c r="F110" s="496"/>
      <c r="G110" s="496"/>
      <c r="H110" s="496"/>
      <c r="I110" s="496"/>
      <c r="J110" s="496"/>
      <c r="K110" s="496"/>
      <c r="L110" s="496"/>
      <c r="M110" s="496"/>
      <c r="N110" s="496"/>
      <c r="O110" s="496"/>
      <c r="P110" s="496"/>
      <c r="Q110" s="1940"/>
    </row>
    <row r="111" spans="2:17" ht="18.75" x14ac:dyDescent="0.2">
      <c r="B111" s="4748" t="s">
        <v>600</v>
      </c>
      <c r="C111" s="4577" t="s">
        <v>1889</v>
      </c>
      <c r="D111" s="4577"/>
      <c r="E111" s="4577"/>
      <c r="F111" s="4577"/>
      <c r="G111" s="4578"/>
      <c r="H111" s="496"/>
      <c r="I111" s="496"/>
      <c r="J111" s="496"/>
      <c r="K111" s="4748" t="s">
        <v>600</v>
      </c>
      <c r="L111" s="4577" t="s">
        <v>1889</v>
      </c>
      <c r="M111" s="4577"/>
      <c r="N111" s="4577"/>
      <c r="O111" s="4577"/>
      <c r="P111" s="4578"/>
      <c r="Q111" s="1940"/>
    </row>
    <row r="112" spans="2:17" ht="12.75" customHeight="1" x14ac:dyDescent="0.2">
      <c r="B112" s="4749"/>
      <c r="C112" s="4841" t="s">
        <v>1908</v>
      </c>
      <c r="D112" s="4841"/>
      <c r="E112" s="4841"/>
      <c r="F112" s="4841"/>
      <c r="G112" s="4842"/>
      <c r="H112" s="496"/>
      <c r="I112" s="496"/>
      <c r="J112" s="496"/>
      <c r="K112" s="4749"/>
      <c r="L112" s="4586" t="s">
        <v>1909</v>
      </c>
      <c r="M112" s="4586"/>
      <c r="N112" s="4586"/>
      <c r="O112" s="4586"/>
      <c r="P112" s="4587"/>
      <c r="Q112" s="1940"/>
    </row>
    <row r="113" spans="2:17" ht="13.5" customHeight="1" thickBot="1" x14ac:dyDescent="0.25">
      <c r="B113" s="4750"/>
      <c r="C113" s="4843"/>
      <c r="D113" s="4843"/>
      <c r="E113" s="4843"/>
      <c r="F113" s="4843"/>
      <c r="G113" s="4844"/>
      <c r="H113" s="496"/>
      <c r="I113" s="496"/>
      <c r="J113" s="496"/>
      <c r="K113" s="4750"/>
      <c r="L113" s="4588"/>
      <c r="M113" s="4588"/>
      <c r="N113" s="4588"/>
      <c r="O113" s="4588"/>
      <c r="P113" s="4589"/>
      <c r="Q113" s="1940"/>
    </row>
    <row r="114" spans="2:17" ht="15.75" thickTop="1" x14ac:dyDescent="0.2">
      <c r="B114" s="1986"/>
      <c r="C114" s="1987"/>
      <c r="D114" s="1988"/>
      <c r="E114" s="1988"/>
      <c r="F114" s="1988"/>
      <c r="G114" s="1989"/>
      <c r="H114" s="496"/>
      <c r="I114" s="496"/>
      <c r="J114" s="496"/>
      <c r="K114" s="1986"/>
      <c r="L114" s="1987"/>
      <c r="M114" s="1988"/>
      <c r="N114" s="1988"/>
      <c r="O114" s="1988"/>
      <c r="P114" s="1989"/>
      <c r="Q114" s="1940"/>
    </row>
    <row r="115" spans="2:17" ht="12.75" customHeight="1" x14ac:dyDescent="0.2">
      <c r="B115" s="4845">
        <v>1</v>
      </c>
      <c r="C115" s="4846" t="s">
        <v>1910</v>
      </c>
      <c r="D115" s="4730"/>
      <c r="E115" s="4730"/>
      <c r="F115" s="4730"/>
      <c r="G115" s="4731"/>
      <c r="H115" s="496"/>
      <c r="I115" s="496"/>
      <c r="J115" s="496"/>
      <c r="K115" s="4849" t="s">
        <v>1911</v>
      </c>
      <c r="L115" s="4850" t="s">
        <v>1912</v>
      </c>
      <c r="M115" s="4851"/>
      <c r="N115" s="4851"/>
      <c r="O115" s="4851"/>
      <c r="P115" s="4852"/>
      <c r="Q115" s="1940"/>
    </row>
    <row r="116" spans="2:17" ht="12.75" customHeight="1" x14ac:dyDescent="0.2">
      <c r="B116" s="4845"/>
      <c r="C116" s="4847"/>
      <c r="D116" s="4732"/>
      <c r="E116" s="4732"/>
      <c r="F116" s="4732"/>
      <c r="G116" s="4733"/>
      <c r="H116" s="496"/>
      <c r="I116" s="496"/>
      <c r="J116" s="496"/>
      <c r="K116" s="4849"/>
      <c r="L116" s="4853"/>
      <c r="M116" s="4854"/>
      <c r="N116" s="4854"/>
      <c r="O116" s="4854"/>
      <c r="P116" s="4855"/>
      <c r="Q116" s="1940"/>
    </row>
    <row r="117" spans="2:17" ht="13.5" customHeight="1" thickBot="1" x14ac:dyDescent="0.25">
      <c r="B117" s="4845"/>
      <c r="C117" s="4848"/>
      <c r="D117" s="4734"/>
      <c r="E117" s="4734"/>
      <c r="F117" s="4734"/>
      <c r="G117" s="4735"/>
      <c r="H117" s="496"/>
      <c r="I117" s="496"/>
      <c r="J117" s="496"/>
      <c r="K117" s="4849"/>
      <c r="L117" s="4856"/>
      <c r="M117" s="4857"/>
      <c r="N117" s="4857"/>
      <c r="O117" s="4857"/>
      <c r="P117" s="4858"/>
      <c r="Q117" s="1940"/>
    </row>
    <row r="118" spans="2:17" ht="15" x14ac:dyDescent="0.2">
      <c r="B118" s="1986"/>
      <c r="C118" s="1987"/>
      <c r="D118" s="1988"/>
      <c r="E118" s="1988"/>
      <c r="F118" s="1988"/>
      <c r="G118" s="1989"/>
      <c r="H118" s="496"/>
      <c r="I118" s="496"/>
      <c r="J118" s="496"/>
      <c r="K118" s="1986"/>
      <c r="L118" s="1987"/>
      <c r="M118" s="1988"/>
      <c r="N118" s="1988"/>
      <c r="O118" s="1988"/>
      <c r="P118" s="1989"/>
      <c r="Q118" s="1940"/>
    </row>
    <row r="119" spans="2:17" ht="12.75" customHeight="1" x14ac:dyDescent="0.2">
      <c r="B119" s="4845">
        <v>2</v>
      </c>
      <c r="C119" s="4846" t="s">
        <v>1913</v>
      </c>
      <c r="D119" s="4730"/>
      <c r="E119" s="4730"/>
      <c r="F119" s="4730"/>
      <c r="G119" s="4731"/>
      <c r="H119" s="496"/>
      <c r="I119" s="496"/>
      <c r="J119" s="496"/>
      <c r="K119" s="4849" t="s">
        <v>606</v>
      </c>
      <c r="L119" s="4850" t="s">
        <v>1914</v>
      </c>
      <c r="M119" s="4851"/>
      <c r="N119" s="4851"/>
      <c r="O119" s="4851"/>
      <c r="P119" s="4852"/>
      <c r="Q119" s="1940"/>
    </row>
    <row r="120" spans="2:17" ht="12.75" customHeight="1" x14ac:dyDescent="0.2">
      <c r="B120" s="4845"/>
      <c r="C120" s="4847"/>
      <c r="D120" s="4732"/>
      <c r="E120" s="4732"/>
      <c r="F120" s="4732"/>
      <c r="G120" s="4733"/>
      <c r="H120" s="496"/>
      <c r="I120" s="496"/>
      <c r="J120" s="496"/>
      <c r="K120" s="4849"/>
      <c r="L120" s="4853"/>
      <c r="M120" s="4854"/>
      <c r="N120" s="4854"/>
      <c r="O120" s="4854"/>
      <c r="P120" s="4855"/>
      <c r="Q120" s="1940"/>
    </row>
    <row r="121" spans="2:17" ht="13.5" customHeight="1" thickBot="1" x14ac:dyDescent="0.25">
      <c r="B121" s="4845"/>
      <c r="C121" s="4848"/>
      <c r="D121" s="4734"/>
      <c r="E121" s="4734"/>
      <c r="F121" s="4734"/>
      <c r="G121" s="4735"/>
      <c r="H121" s="496"/>
      <c r="I121" s="496"/>
      <c r="J121" s="496"/>
      <c r="K121" s="4849"/>
      <c r="L121" s="4856"/>
      <c r="M121" s="4857"/>
      <c r="N121" s="4857"/>
      <c r="O121" s="4857"/>
      <c r="P121" s="4858"/>
      <c r="Q121" s="1940"/>
    </row>
    <row r="122" spans="2:17" x14ac:dyDescent="0.2">
      <c r="B122" s="1939"/>
      <c r="C122" s="496"/>
      <c r="D122" s="496"/>
      <c r="E122" s="496"/>
      <c r="F122" s="496"/>
      <c r="G122" s="496"/>
      <c r="H122" s="496"/>
      <c r="I122" s="496"/>
      <c r="J122" s="496"/>
      <c r="K122" s="496"/>
      <c r="L122" s="496"/>
      <c r="M122" s="496"/>
      <c r="N122" s="496"/>
      <c r="O122" s="496"/>
      <c r="P122" s="496"/>
      <c r="Q122" s="1940"/>
    </row>
    <row r="123" spans="2:17" x14ac:dyDescent="0.2">
      <c r="B123" s="1939"/>
      <c r="C123" s="496"/>
      <c r="D123" s="496"/>
      <c r="E123" s="496"/>
      <c r="F123" s="496"/>
      <c r="G123" s="496"/>
      <c r="H123" s="496"/>
      <c r="I123" s="496"/>
      <c r="J123" s="496"/>
      <c r="K123" s="496"/>
      <c r="L123" s="496"/>
      <c r="M123" s="496"/>
      <c r="N123" s="496"/>
      <c r="O123" s="496"/>
      <c r="P123" s="496"/>
      <c r="Q123" s="1940"/>
    </row>
    <row r="124" spans="2:17" x14ac:dyDescent="0.2">
      <c r="B124" s="1939"/>
      <c r="C124" s="496"/>
      <c r="D124" s="496"/>
      <c r="E124" s="496"/>
      <c r="F124" s="496"/>
      <c r="G124" s="496"/>
      <c r="H124" s="496"/>
      <c r="I124" s="496"/>
      <c r="J124" s="496"/>
      <c r="K124" s="496"/>
      <c r="L124" s="496"/>
      <c r="M124" s="496"/>
      <c r="N124" s="496"/>
      <c r="O124" s="496"/>
      <c r="P124" s="496"/>
      <c r="Q124" s="1940"/>
    </row>
    <row r="125" spans="2:17" ht="21" x14ac:dyDescent="0.35">
      <c r="B125" s="1939"/>
      <c r="C125" s="496"/>
      <c r="D125" s="1990" t="s">
        <v>1915</v>
      </c>
      <c r="E125" s="496"/>
      <c r="F125" s="496"/>
      <c r="G125" s="496"/>
      <c r="H125" s="496"/>
      <c r="I125" s="496"/>
      <c r="J125" s="496"/>
      <c r="K125" s="496"/>
      <c r="L125" s="496"/>
      <c r="M125" s="496"/>
      <c r="N125" s="496"/>
      <c r="O125" s="496"/>
      <c r="P125" s="496"/>
      <c r="Q125" s="1940"/>
    </row>
    <row r="126" spans="2:17" x14ac:dyDescent="0.2">
      <c r="B126" s="1939"/>
      <c r="C126" s="496"/>
      <c r="D126" s="496"/>
      <c r="E126" s="496"/>
      <c r="F126" s="496"/>
      <c r="G126" s="496"/>
      <c r="H126" s="496"/>
      <c r="I126" s="496"/>
      <c r="J126" s="496"/>
      <c r="K126" s="496"/>
      <c r="L126" s="496"/>
      <c r="M126" s="496"/>
      <c r="N126" s="496"/>
      <c r="O126" s="496"/>
      <c r="P126" s="496"/>
      <c r="Q126" s="1940"/>
    </row>
    <row r="127" spans="2:17" ht="21" x14ac:dyDescent="0.35">
      <c r="B127" s="1939"/>
      <c r="C127" s="496"/>
      <c r="D127" s="1990" t="s">
        <v>638</v>
      </c>
      <c r="E127" s="496"/>
      <c r="F127" s="496"/>
      <c r="G127" s="496"/>
      <c r="H127" s="496"/>
      <c r="I127" s="496"/>
      <c r="J127" s="496"/>
      <c r="K127" s="496"/>
      <c r="L127" s="496"/>
      <c r="M127" s="496"/>
      <c r="N127" s="496"/>
      <c r="O127" s="496"/>
      <c r="P127" s="496"/>
      <c r="Q127" s="1940"/>
    </row>
    <row r="128" spans="2:17" x14ac:dyDescent="0.2">
      <c r="B128" s="1991"/>
      <c r="C128" s="1992"/>
      <c r="D128" s="1992"/>
      <c r="E128" s="1992"/>
      <c r="F128" s="1992"/>
      <c r="G128" s="1992"/>
      <c r="H128" s="1992"/>
      <c r="I128" s="1992"/>
      <c r="J128" s="1992"/>
      <c r="K128" s="1992"/>
      <c r="L128" s="1992"/>
      <c r="M128" s="1992"/>
      <c r="N128" s="1992"/>
      <c r="O128" s="1992"/>
      <c r="P128" s="1992"/>
      <c r="Q128" s="1993"/>
    </row>
  </sheetData>
  <mergeCells count="74">
    <mergeCell ref="B115:B117"/>
    <mergeCell ref="C115:G117"/>
    <mergeCell ref="K115:K117"/>
    <mergeCell ref="L115:P117"/>
    <mergeCell ref="B119:B121"/>
    <mergeCell ref="C119:G121"/>
    <mergeCell ref="K119:K121"/>
    <mergeCell ref="L119:P121"/>
    <mergeCell ref="K106:K108"/>
    <mergeCell ref="L106:P108"/>
    <mergeCell ref="B111:B113"/>
    <mergeCell ref="C111:G111"/>
    <mergeCell ref="K111:K113"/>
    <mergeCell ref="L111:P111"/>
    <mergeCell ref="C112:G113"/>
    <mergeCell ref="L112:P113"/>
    <mergeCell ref="B98:B100"/>
    <mergeCell ref="C98:G100"/>
    <mergeCell ref="K98:K100"/>
    <mergeCell ref="L98:P100"/>
    <mergeCell ref="B102:B104"/>
    <mergeCell ref="C102:G104"/>
    <mergeCell ref="K102:K104"/>
    <mergeCell ref="L102:P104"/>
    <mergeCell ref="B89:B91"/>
    <mergeCell ref="C89:G91"/>
    <mergeCell ref="K89:K91"/>
    <mergeCell ref="L89:P91"/>
    <mergeCell ref="B94:B96"/>
    <mergeCell ref="C94:G94"/>
    <mergeCell ref="K94:K96"/>
    <mergeCell ref="L94:P94"/>
    <mergeCell ref="C95:G96"/>
    <mergeCell ref="L95:P96"/>
    <mergeCell ref="L85:P87"/>
    <mergeCell ref="B73:B75"/>
    <mergeCell ref="C73:G75"/>
    <mergeCell ref="K73:K75"/>
    <mergeCell ref="L73:P75"/>
    <mergeCell ref="B77:B79"/>
    <mergeCell ref="C77:G79"/>
    <mergeCell ref="K77:K79"/>
    <mergeCell ref="L77:P79"/>
    <mergeCell ref="B81:B83"/>
    <mergeCell ref="C81:G83"/>
    <mergeCell ref="K81:K83"/>
    <mergeCell ref="L81:P81"/>
    <mergeCell ref="L82:P83"/>
    <mergeCell ref="B69:B71"/>
    <mergeCell ref="C69:G69"/>
    <mergeCell ref="K69:K71"/>
    <mergeCell ref="B85:B87"/>
    <mergeCell ref="C85:G87"/>
    <mergeCell ref="K85:K87"/>
    <mergeCell ref="L69:P69"/>
    <mergeCell ref="C70:G71"/>
    <mergeCell ref="L70:P71"/>
    <mergeCell ref="E35:E37"/>
    <mergeCell ref="F35:J37"/>
    <mergeCell ref="E43:E45"/>
    <mergeCell ref="G43:G45"/>
    <mergeCell ref="H43:H45"/>
    <mergeCell ref="E51:E53"/>
    <mergeCell ref="F51:J53"/>
    <mergeCell ref="E57:E59"/>
    <mergeCell ref="F57:J59"/>
    <mergeCell ref="B2:C6"/>
    <mergeCell ref="D2:N4"/>
    <mergeCell ref="O2:Q2"/>
    <mergeCell ref="O3:Q3"/>
    <mergeCell ref="O4:Q4"/>
    <mergeCell ref="D5:N6"/>
    <mergeCell ref="O5:Q5"/>
    <mergeCell ref="O6:Q6"/>
  </mergeCells>
  <pageMargins left="0.78740157499999996" right="0.78740157499999996" top="0.984251969" bottom="0.984251969" header="0.4921259845" footer="0.4921259845"/>
  <pageSetup paperSize="9"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017B8-21C8-4158-9221-CDA7C6E54828}">
  <dimension ref="B1:ER181"/>
  <sheetViews>
    <sheetView showGridLines="0" zoomScaleNormal="100" zoomScaleSheetLayoutView="200" workbookViewId="0">
      <selection activeCell="AZ52" sqref="AZ52"/>
    </sheetView>
  </sheetViews>
  <sheetFormatPr baseColWidth="10" defaultRowHeight="11.25" x14ac:dyDescent="0.2"/>
  <cols>
    <col min="1" max="1" width="1.42578125" style="1510" customWidth="1"/>
    <col min="2" max="2" width="5.140625" style="1510" customWidth="1"/>
    <col min="3" max="5" width="0.85546875" style="1510" customWidth="1"/>
    <col min="6" max="6" width="3.42578125" style="1510" customWidth="1"/>
    <col min="7" max="7" width="10.7109375" style="1510" customWidth="1"/>
    <col min="8" max="10" width="0.85546875" style="1510" customWidth="1"/>
    <col min="11" max="11" width="10.7109375" style="1510" customWidth="1"/>
    <col min="12" max="14" width="0.85546875" style="1510" customWidth="1"/>
    <col min="15" max="15" width="3.140625" style="1510" customWidth="1"/>
    <col min="16" max="16" width="10.7109375" style="1510" customWidth="1"/>
    <col min="17" max="19" width="0.85546875" style="1510" customWidth="1"/>
    <col min="20" max="20" width="10.7109375" style="1510" customWidth="1"/>
    <col min="21" max="23" width="0.85546875" style="1510" customWidth="1"/>
    <col min="24" max="24" width="3.5703125" style="1510" customWidth="1"/>
    <col min="25" max="25" width="10.7109375" style="1510" customWidth="1"/>
    <col min="26" max="28" width="0.85546875" style="1510" customWidth="1"/>
    <col min="29" max="29" width="10.7109375" style="1510" customWidth="1"/>
    <col min="30" max="32" width="0.85546875" style="1510" customWidth="1"/>
    <col min="33" max="33" width="3.140625" style="1510" customWidth="1"/>
    <col min="34" max="34" width="10.7109375" style="1510" customWidth="1"/>
    <col min="35" max="37" width="0.85546875" style="1510" customWidth="1"/>
    <col min="38" max="38" width="10.7109375" style="1510" customWidth="1"/>
    <col min="39" max="41" width="0.85546875" style="1510" customWidth="1"/>
    <col min="42" max="42" width="3.42578125" style="1510" customWidth="1"/>
    <col min="43" max="43" width="10.7109375" style="1510" customWidth="1"/>
    <col min="44" max="45" width="0.85546875" style="1807" customWidth="1"/>
    <col min="46" max="46" width="0.85546875" style="1510" customWidth="1"/>
    <col min="47" max="47" width="10.7109375" style="1510" customWidth="1"/>
    <col min="48" max="48" width="1.7109375" style="1510" customWidth="1"/>
    <col min="49" max="49" width="2.28515625" style="1510" customWidth="1"/>
    <col min="50" max="50" width="10.7109375" style="1510" customWidth="1"/>
    <col min="51" max="55" width="5.7109375" style="1510" customWidth="1"/>
    <col min="56" max="16384" width="11.42578125" style="1510"/>
  </cols>
  <sheetData>
    <row r="1" spans="2:148" ht="6.75" customHeight="1" thickBot="1" x14ac:dyDescent="0.25"/>
    <row r="2" spans="2:148" s="687" customFormat="1" ht="15" customHeight="1" x14ac:dyDescent="0.2">
      <c r="B2" s="4861" t="s">
        <v>640</v>
      </c>
      <c r="C2" s="4862"/>
      <c r="D2" s="4862"/>
      <c r="E2" s="4862"/>
      <c r="F2" s="4862"/>
      <c r="G2" s="4862"/>
      <c r="H2" s="4862"/>
      <c r="I2" s="4862"/>
      <c r="J2" s="4863"/>
      <c r="K2" s="4870" t="s">
        <v>1818</v>
      </c>
      <c r="L2" s="4871"/>
      <c r="M2" s="4871"/>
      <c r="N2" s="4871"/>
      <c r="O2" s="4871"/>
      <c r="P2" s="4871"/>
      <c r="Q2" s="4871"/>
      <c r="R2" s="4871"/>
      <c r="S2" s="4871"/>
      <c r="T2" s="4871"/>
      <c r="U2" s="4871"/>
      <c r="V2" s="4871"/>
      <c r="W2" s="4871"/>
      <c r="X2" s="4871"/>
      <c r="Y2" s="4871"/>
      <c r="Z2" s="4871"/>
      <c r="AA2" s="4871"/>
      <c r="AB2" s="4871"/>
      <c r="AC2" s="4871"/>
      <c r="AD2" s="4871"/>
      <c r="AE2" s="4871"/>
      <c r="AF2" s="4871"/>
      <c r="AG2" s="4871"/>
      <c r="AH2" s="4871"/>
      <c r="AI2" s="4871"/>
      <c r="AJ2" s="4871"/>
      <c r="AK2" s="4872"/>
      <c r="AL2" s="4712" t="s">
        <v>1819</v>
      </c>
      <c r="AM2" s="4713"/>
      <c r="AN2" s="4713"/>
      <c r="AO2" s="4713"/>
      <c r="AP2" s="4713"/>
      <c r="AQ2" s="4713"/>
      <c r="AR2" s="4713"/>
      <c r="AS2" s="4713"/>
      <c r="AT2" s="4713"/>
      <c r="AU2" s="4714"/>
      <c r="AY2" s="1808" t="s">
        <v>1820</v>
      </c>
      <c r="AZ2" s="1809"/>
      <c r="BA2" s="1809"/>
      <c r="BB2" s="1809"/>
      <c r="BC2" s="1809"/>
      <c r="BD2" s="1809"/>
      <c r="BE2" s="1809"/>
      <c r="BF2" s="1809"/>
      <c r="DU2" s="682"/>
      <c r="DV2" s="682"/>
      <c r="DW2" s="682"/>
      <c r="DX2" s="682"/>
      <c r="DY2" s="682"/>
      <c r="DZ2" s="682"/>
      <c r="EA2" s="682"/>
      <c r="EB2" s="682"/>
      <c r="EC2" s="682"/>
      <c r="ED2" s="682"/>
      <c r="EE2" s="682"/>
      <c r="EF2" s="682"/>
      <c r="EG2" s="682"/>
      <c r="EH2" s="682"/>
      <c r="EI2" s="682"/>
      <c r="EJ2" s="682"/>
      <c r="EK2" s="682"/>
      <c r="EL2" s="682"/>
      <c r="EM2" s="682"/>
      <c r="EN2" s="682"/>
      <c r="EO2" s="682"/>
      <c r="EP2" s="682"/>
      <c r="EQ2" s="682"/>
      <c r="ER2" s="682"/>
    </row>
    <row r="3" spans="2:148" s="687" customFormat="1" ht="15" customHeight="1" x14ac:dyDescent="0.2">
      <c r="B3" s="4864"/>
      <c r="C3" s="4865"/>
      <c r="D3" s="4865"/>
      <c r="E3" s="4865"/>
      <c r="F3" s="4865"/>
      <c r="G3" s="4865"/>
      <c r="H3" s="4865"/>
      <c r="I3" s="4865"/>
      <c r="J3" s="4866"/>
      <c r="K3" s="3562"/>
      <c r="L3" s="3563"/>
      <c r="M3" s="3563"/>
      <c r="N3" s="3563"/>
      <c r="O3" s="3563"/>
      <c r="P3" s="3563"/>
      <c r="Q3" s="3563"/>
      <c r="R3" s="3563"/>
      <c r="S3" s="3563"/>
      <c r="T3" s="3563"/>
      <c r="U3" s="3563"/>
      <c r="V3" s="3563"/>
      <c r="W3" s="3563"/>
      <c r="X3" s="3563"/>
      <c r="Y3" s="3563"/>
      <c r="Z3" s="3563"/>
      <c r="AA3" s="3563"/>
      <c r="AB3" s="3563"/>
      <c r="AC3" s="3563"/>
      <c r="AD3" s="3563"/>
      <c r="AE3" s="3563"/>
      <c r="AF3" s="3563"/>
      <c r="AG3" s="3563"/>
      <c r="AH3" s="3563"/>
      <c r="AI3" s="3563"/>
      <c r="AJ3" s="3563"/>
      <c r="AK3" s="4819"/>
      <c r="AL3" s="4715" t="s">
        <v>1821</v>
      </c>
      <c r="AM3" s="4716"/>
      <c r="AN3" s="4716"/>
      <c r="AO3" s="4716"/>
      <c r="AP3" s="4716"/>
      <c r="AQ3" s="4716"/>
      <c r="AR3" s="4716"/>
      <c r="AS3" s="4716"/>
      <c r="AT3" s="4716"/>
      <c r="AU3" s="4717"/>
      <c r="AY3" s="1808" t="s">
        <v>1649</v>
      </c>
      <c r="AZ3" s="1809"/>
      <c r="BA3" s="1809"/>
      <c r="BB3" s="1809"/>
      <c r="BC3" s="1809"/>
      <c r="BD3" s="1809"/>
      <c r="BE3" s="1809"/>
      <c r="BF3" s="1809"/>
      <c r="DU3" s="682"/>
      <c r="DV3" s="682"/>
      <c r="DW3" s="682"/>
      <c r="DX3" s="682"/>
      <c r="DY3" s="682"/>
      <c r="DZ3" s="682"/>
      <c r="EA3" s="682"/>
      <c r="EB3" s="682"/>
      <c r="EC3" s="682"/>
      <c r="ED3" s="682"/>
      <c r="EE3" s="682"/>
      <c r="EF3" s="682"/>
      <c r="EG3" s="682"/>
      <c r="EH3" s="682"/>
      <c r="EI3" s="682"/>
      <c r="EJ3" s="682"/>
      <c r="EK3" s="682"/>
      <c r="EL3" s="682"/>
      <c r="EM3" s="682"/>
      <c r="EN3" s="682"/>
      <c r="EO3" s="682"/>
      <c r="EP3" s="682"/>
      <c r="EQ3" s="682"/>
      <c r="ER3" s="682"/>
    </row>
    <row r="4" spans="2:148" s="687" customFormat="1" ht="15" customHeight="1" x14ac:dyDescent="0.25">
      <c r="B4" s="4864"/>
      <c r="C4" s="4865"/>
      <c r="D4" s="4865"/>
      <c r="E4" s="4865"/>
      <c r="F4" s="4865"/>
      <c r="G4" s="4865"/>
      <c r="H4" s="4865"/>
      <c r="I4" s="4865"/>
      <c r="J4" s="4866"/>
      <c r="K4" s="3562"/>
      <c r="L4" s="3563"/>
      <c r="M4" s="3563"/>
      <c r="N4" s="3563"/>
      <c r="O4" s="3563"/>
      <c r="P4" s="3563"/>
      <c r="Q4" s="3563"/>
      <c r="R4" s="3563"/>
      <c r="S4" s="3563"/>
      <c r="T4" s="3563"/>
      <c r="U4" s="3563"/>
      <c r="V4" s="3563"/>
      <c r="W4" s="3563"/>
      <c r="X4" s="3563"/>
      <c r="Y4" s="3563"/>
      <c r="Z4" s="3563"/>
      <c r="AA4" s="3563"/>
      <c r="AB4" s="3563"/>
      <c r="AC4" s="3563"/>
      <c r="AD4" s="3563"/>
      <c r="AE4" s="3563"/>
      <c r="AF4" s="3563"/>
      <c r="AG4" s="3563"/>
      <c r="AH4" s="3563"/>
      <c r="AI4" s="3563"/>
      <c r="AJ4" s="3563"/>
      <c r="AK4" s="4819"/>
      <c r="AL4" s="3571" t="s">
        <v>1822</v>
      </c>
      <c r="AM4" s="3572"/>
      <c r="AN4" s="3572"/>
      <c r="AO4" s="3572"/>
      <c r="AP4" s="3572"/>
      <c r="AQ4" s="3572"/>
      <c r="AR4" s="3572"/>
      <c r="AS4" s="3572"/>
      <c r="AT4" s="3572"/>
      <c r="AU4" s="4873"/>
      <c r="AY4" s="1810" t="s">
        <v>1823</v>
      </c>
      <c r="AZ4" s="1809"/>
      <c r="BA4" s="1809"/>
      <c r="BB4" s="1809"/>
      <c r="BC4" s="1809"/>
      <c r="BD4" s="1809"/>
      <c r="BE4" s="1809"/>
      <c r="BF4" s="1809"/>
      <c r="DU4" s="682"/>
      <c r="DV4" s="682"/>
      <c r="DW4" s="682"/>
      <c r="DX4" s="682"/>
      <c r="DY4" s="682"/>
      <c r="DZ4" s="682"/>
      <c r="EA4" s="682"/>
      <c r="EB4" s="682"/>
      <c r="EC4" s="682"/>
      <c r="ED4" s="682"/>
      <c r="EE4" s="682"/>
      <c r="EF4" s="682"/>
      <c r="EG4" s="682"/>
      <c r="EH4" s="682"/>
      <c r="EI4" s="682"/>
      <c r="EJ4" s="682"/>
      <c r="EK4" s="682"/>
      <c r="EL4" s="682"/>
      <c r="EM4" s="682"/>
      <c r="EN4" s="682"/>
      <c r="EO4" s="682"/>
      <c r="EP4" s="682"/>
      <c r="EQ4" s="682"/>
      <c r="ER4" s="682"/>
    </row>
    <row r="5" spans="2:148" s="687" customFormat="1" ht="15" customHeight="1" x14ac:dyDescent="0.2">
      <c r="B5" s="4864"/>
      <c r="C5" s="4865"/>
      <c r="D5" s="4865"/>
      <c r="E5" s="4865"/>
      <c r="F5" s="4865"/>
      <c r="G5" s="4865"/>
      <c r="H5" s="4865"/>
      <c r="I5" s="4865"/>
      <c r="J5" s="4866"/>
      <c r="K5" s="4709" t="s">
        <v>1824</v>
      </c>
      <c r="L5" s="4710"/>
      <c r="M5" s="4710"/>
      <c r="N5" s="4710"/>
      <c r="O5" s="4710"/>
      <c r="P5" s="4710"/>
      <c r="Q5" s="4710"/>
      <c r="R5" s="4710"/>
      <c r="S5" s="4710"/>
      <c r="T5" s="4710"/>
      <c r="U5" s="4710"/>
      <c r="V5" s="4710"/>
      <c r="W5" s="4710"/>
      <c r="X5" s="4710"/>
      <c r="Y5" s="4710"/>
      <c r="Z5" s="4710"/>
      <c r="AA5" s="4710"/>
      <c r="AB5" s="4710"/>
      <c r="AC5" s="4710"/>
      <c r="AD5" s="4710"/>
      <c r="AE5" s="4710"/>
      <c r="AF5" s="4710"/>
      <c r="AG5" s="4710"/>
      <c r="AH5" s="4710"/>
      <c r="AI5" s="4710"/>
      <c r="AJ5" s="4710"/>
      <c r="AK5" s="4711"/>
      <c r="AL5" s="3571" t="s">
        <v>532</v>
      </c>
      <c r="AM5" s="3572"/>
      <c r="AN5" s="3572"/>
      <c r="AO5" s="3572"/>
      <c r="AP5" s="3572"/>
      <c r="AQ5" s="3572"/>
      <c r="AR5" s="3572"/>
      <c r="AS5" s="3572"/>
      <c r="AT5" s="3572"/>
      <c r="AU5" s="4873"/>
      <c r="DU5" s="682"/>
      <c r="DV5" s="682"/>
      <c r="DW5" s="682"/>
      <c r="DX5" s="682"/>
      <c r="DY5" s="682"/>
      <c r="DZ5" s="682"/>
      <c r="EA5" s="682"/>
      <c r="EB5" s="682"/>
      <c r="EC5" s="682"/>
      <c r="ED5" s="682"/>
      <c r="EE5" s="682"/>
      <c r="EF5" s="682"/>
      <c r="EG5" s="682"/>
      <c r="EH5" s="682"/>
      <c r="EI5" s="682"/>
      <c r="EJ5" s="682"/>
      <c r="EK5" s="682"/>
      <c r="EL5" s="682"/>
      <c r="EM5" s="682"/>
      <c r="EN5" s="682"/>
      <c r="EO5" s="682"/>
      <c r="EP5" s="682"/>
      <c r="EQ5" s="682"/>
      <c r="ER5" s="682"/>
    </row>
    <row r="6" spans="2:148" s="687" customFormat="1" ht="15" customHeight="1" x14ac:dyDescent="0.2">
      <c r="B6" s="4867"/>
      <c r="C6" s="4868"/>
      <c r="D6" s="4868"/>
      <c r="E6" s="4868"/>
      <c r="F6" s="4868"/>
      <c r="G6" s="4868"/>
      <c r="H6" s="4868"/>
      <c r="I6" s="4868"/>
      <c r="J6" s="4869"/>
      <c r="K6" s="4157"/>
      <c r="L6" s="4158"/>
      <c r="M6" s="4158"/>
      <c r="N6" s="4158"/>
      <c r="O6" s="4158"/>
      <c r="P6" s="4158"/>
      <c r="Q6" s="4158"/>
      <c r="R6" s="4158"/>
      <c r="S6" s="4158"/>
      <c r="T6" s="4158"/>
      <c r="U6" s="4158"/>
      <c r="V6" s="4158"/>
      <c r="W6" s="4158"/>
      <c r="X6" s="4158"/>
      <c r="Y6" s="4158"/>
      <c r="Z6" s="4158"/>
      <c r="AA6" s="4158"/>
      <c r="AB6" s="4158"/>
      <c r="AC6" s="4158"/>
      <c r="AD6" s="4158"/>
      <c r="AE6" s="4158"/>
      <c r="AF6" s="4158"/>
      <c r="AG6" s="4158"/>
      <c r="AH6" s="4158"/>
      <c r="AI6" s="4158"/>
      <c r="AJ6" s="4158"/>
      <c r="AK6" s="4721"/>
      <c r="AL6" s="4874" t="s">
        <v>1259</v>
      </c>
      <c r="AM6" s="4875"/>
      <c r="AN6" s="4875"/>
      <c r="AO6" s="4875"/>
      <c r="AP6" s="4875"/>
      <c r="AQ6" s="4875"/>
      <c r="AR6" s="4875"/>
      <c r="AS6" s="4875"/>
      <c r="AT6" s="4875"/>
      <c r="AU6" s="4876"/>
      <c r="AZ6" s="1812"/>
      <c r="BA6" s="1812"/>
      <c r="BB6" s="1812"/>
      <c r="BC6" s="1812"/>
      <c r="BD6" s="1812"/>
      <c r="BE6" s="1812"/>
      <c r="BF6" s="1812"/>
      <c r="BG6" s="1812"/>
      <c r="DU6" s="682"/>
      <c r="DV6" s="682"/>
      <c r="DW6" s="682"/>
      <c r="DX6" s="682"/>
      <c r="DY6" s="682"/>
      <c r="DZ6" s="682"/>
      <c r="EA6" s="682"/>
      <c r="EB6" s="682"/>
      <c r="EC6" s="682"/>
      <c r="ED6" s="682"/>
      <c r="EE6" s="682"/>
      <c r="EF6" s="682"/>
      <c r="EG6" s="682"/>
      <c r="EH6" s="682"/>
      <c r="EI6" s="682"/>
      <c r="EJ6" s="682"/>
      <c r="EK6" s="682"/>
      <c r="EL6" s="682"/>
      <c r="EM6" s="682"/>
      <c r="EN6" s="682"/>
      <c r="EO6" s="682"/>
      <c r="EP6" s="682"/>
      <c r="EQ6" s="682"/>
      <c r="ER6" s="682"/>
    </row>
    <row r="7" spans="2:148" s="687" customFormat="1" ht="15" customHeight="1" thickBot="1" x14ac:dyDescent="0.25">
      <c r="B7" s="1539" t="s">
        <v>387</v>
      </c>
      <c r="C7" s="1540" t="str">
        <f ca="1">CELL("nomfichier")</f>
        <v>D:\Données\Copie_ancien_DD\0-UPRT.fait\1-UPRT.FR-SITE-WEB\ff-fiches-fabrications\ff-fiches-fabrication-maj-08-2020\[tranmission.des.savoirs.xlsx]Transmission des savoirs.13.03</v>
      </c>
      <c r="D7" s="1541"/>
      <c r="E7" s="1541"/>
      <c r="F7" s="1541"/>
      <c r="G7" s="1541"/>
      <c r="H7" s="1541"/>
      <c r="I7" s="1541"/>
      <c r="J7" s="1541"/>
      <c r="K7" s="1813"/>
      <c r="L7" s="1541"/>
      <c r="M7" s="1541"/>
      <c r="N7" s="1541"/>
      <c r="O7" s="1541"/>
      <c r="P7" s="1541"/>
      <c r="Q7" s="1541"/>
      <c r="R7" s="1541"/>
      <c r="S7" s="1541"/>
      <c r="T7" s="1541"/>
      <c r="U7" s="1541"/>
      <c r="V7" s="1541"/>
      <c r="W7" s="1541"/>
      <c r="X7" s="1541"/>
      <c r="Y7" s="1541"/>
      <c r="Z7" s="1541"/>
      <c r="AA7" s="1541"/>
      <c r="AB7" s="1541"/>
      <c r="AC7" s="1541"/>
      <c r="AD7" s="1541"/>
      <c r="AE7" s="1541"/>
      <c r="AF7" s="1541"/>
      <c r="AG7" s="1541"/>
      <c r="AH7" s="1541"/>
      <c r="AI7" s="1541"/>
      <c r="AJ7" s="1541"/>
      <c r="AK7" s="1541"/>
      <c r="AL7" s="1541"/>
      <c r="AM7" s="1541"/>
      <c r="AN7" s="1541"/>
      <c r="AO7" s="1541"/>
      <c r="AP7" s="1541"/>
      <c r="AQ7" s="1541"/>
      <c r="AR7" s="1541"/>
      <c r="AS7" s="1541"/>
      <c r="AT7" s="1541"/>
      <c r="AU7" s="1725"/>
      <c r="AZ7" s="1814"/>
      <c r="BA7" s="1814"/>
      <c r="BB7" s="1814"/>
      <c r="BC7" s="1814"/>
      <c r="BD7" s="1814"/>
      <c r="BE7" s="1814"/>
      <c r="BF7" s="1814"/>
      <c r="BG7" s="1814"/>
      <c r="DU7" s="682"/>
      <c r="DV7" s="682"/>
      <c r="DW7" s="682"/>
      <c r="DX7" s="682"/>
      <c r="DY7" s="682"/>
      <c r="DZ7" s="682"/>
      <c r="EA7" s="682"/>
      <c r="EB7" s="682"/>
      <c r="EC7" s="682"/>
      <c r="ED7" s="682"/>
      <c r="EE7" s="682"/>
      <c r="EF7" s="682"/>
      <c r="EG7" s="682"/>
      <c r="EH7" s="682"/>
      <c r="EI7" s="682"/>
      <c r="EJ7" s="682"/>
      <c r="EK7" s="682"/>
      <c r="EL7" s="682"/>
      <c r="EM7" s="682"/>
      <c r="EN7" s="682"/>
      <c r="EO7" s="682"/>
      <c r="EP7" s="682"/>
      <c r="EQ7" s="682"/>
      <c r="ER7" s="682"/>
    </row>
    <row r="8" spans="2:148" ht="15.75" x14ac:dyDescent="0.25">
      <c r="B8" s="1815"/>
      <c r="C8" s="1617"/>
      <c r="D8" s="1617"/>
      <c r="E8" s="1617"/>
      <c r="F8" s="1617"/>
      <c r="G8" s="1816"/>
      <c r="H8" s="1816"/>
      <c r="I8" s="1816"/>
      <c r="J8" s="1816"/>
      <c r="K8" s="1816"/>
      <c r="L8" s="1816"/>
      <c r="M8" s="1816"/>
      <c r="N8" s="1816"/>
      <c r="O8" s="1816"/>
      <c r="P8" s="1816"/>
      <c r="Q8" s="1816"/>
      <c r="R8" s="1816"/>
      <c r="S8" s="1816"/>
      <c r="T8" s="1816"/>
      <c r="U8" s="1816"/>
      <c r="V8" s="1816"/>
      <c r="W8" s="1816"/>
      <c r="X8" s="1816"/>
      <c r="Y8" s="1816"/>
      <c r="Z8" s="1816"/>
      <c r="AA8" s="1816"/>
      <c r="AB8" s="1816"/>
      <c r="AC8" s="1816"/>
      <c r="AD8" s="1816"/>
      <c r="AE8" s="1816"/>
      <c r="AF8" s="1816"/>
      <c r="AG8" s="1816"/>
      <c r="AH8" s="1816"/>
      <c r="AI8" s="1816"/>
      <c r="AJ8" s="1816"/>
      <c r="AK8" s="1816"/>
      <c r="AL8" s="1816"/>
      <c r="AM8" s="1816"/>
      <c r="AN8" s="1816"/>
      <c r="AO8" s="1816"/>
      <c r="AP8" s="1816"/>
      <c r="AQ8" s="1816"/>
      <c r="AR8" s="1817"/>
      <c r="AS8" s="1817"/>
      <c r="AT8" s="1816"/>
      <c r="AU8" s="1816"/>
      <c r="AV8" s="1816"/>
    </row>
    <row r="9" spans="2:148" ht="20.100000000000001" customHeight="1" x14ac:dyDescent="0.2">
      <c r="B9" s="4574"/>
      <c r="C9" s="1818"/>
      <c r="D9" s="1819"/>
      <c r="E9" s="1818"/>
      <c r="F9" s="1820"/>
      <c r="G9" s="4859" t="s">
        <v>416</v>
      </c>
      <c r="H9" s="4859"/>
      <c r="I9" s="4859"/>
      <c r="J9" s="4859"/>
      <c r="K9" s="4860"/>
      <c r="L9" s="1818"/>
      <c r="M9" s="1819"/>
      <c r="N9" s="1818"/>
      <c r="O9" s="1820"/>
      <c r="P9" s="4859" t="s">
        <v>606</v>
      </c>
      <c r="Q9" s="4859"/>
      <c r="R9" s="4859"/>
      <c r="S9" s="4859"/>
      <c r="T9" s="4860"/>
      <c r="U9" s="1818"/>
      <c r="V9" s="1819"/>
      <c r="W9" s="1818"/>
      <c r="X9" s="1820"/>
      <c r="Y9" s="4859" t="s">
        <v>614</v>
      </c>
      <c r="Z9" s="4859"/>
      <c r="AA9" s="4859"/>
      <c r="AB9" s="4859"/>
      <c r="AC9" s="4860"/>
      <c r="AD9" s="1818"/>
      <c r="AE9" s="1819"/>
      <c r="AF9" s="1818"/>
      <c r="AG9" s="1820"/>
      <c r="AH9" s="4859" t="s">
        <v>1102</v>
      </c>
      <c r="AI9" s="4859"/>
      <c r="AJ9" s="4859"/>
      <c r="AK9" s="4859"/>
      <c r="AL9" s="4860"/>
      <c r="AM9" s="1818"/>
      <c r="AN9" s="1819"/>
      <c r="AO9" s="1818"/>
      <c r="AP9" s="1820"/>
      <c r="AQ9" s="4859" t="s">
        <v>1103</v>
      </c>
      <c r="AR9" s="4859"/>
      <c r="AS9" s="4859"/>
      <c r="AT9" s="4859"/>
      <c r="AU9" s="4860"/>
      <c r="AV9" s="1818"/>
    </row>
    <row r="10" spans="2:148" ht="9" customHeight="1" x14ac:dyDescent="0.2">
      <c r="B10" s="4576"/>
      <c r="C10" s="1818"/>
      <c r="D10" s="1819"/>
      <c r="E10" s="1818"/>
      <c r="F10" s="1821"/>
      <c r="G10" s="1822"/>
      <c r="H10" s="1822"/>
      <c r="I10" s="1822"/>
      <c r="J10" s="1822"/>
      <c r="K10" s="1823"/>
      <c r="L10" s="1818"/>
      <c r="M10" s="1819"/>
      <c r="N10" s="1818"/>
      <c r="O10" s="1821"/>
      <c r="P10" s="1822"/>
      <c r="Q10" s="1822"/>
      <c r="R10" s="1822"/>
      <c r="S10" s="1822"/>
      <c r="T10" s="1823"/>
      <c r="U10" s="1818"/>
      <c r="V10" s="1819"/>
      <c r="W10" s="1818"/>
      <c r="X10" s="1821"/>
      <c r="Y10" s="1822"/>
      <c r="Z10" s="1822"/>
      <c r="AA10" s="1822"/>
      <c r="AB10" s="1822"/>
      <c r="AC10" s="1823"/>
      <c r="AD10" s="1818"/>
      <c r="AE10" s="1819"/>
      <c r="AF10" s="1818"/>
      <c r="AG10" s="1821"/>
      <c r="AH10" s="1822"/>
      <c r="AI10" s="1822"/>
      <c r="AJ10" s="1822"/>
      <c r="AK10" s="1822"/>
      <c r="AL10" s="1823"/>
      <c r="AM10" s="1818"/>
      <c r="AN10" s="1819"/>
      <c r="AO10" s="1818"/>
      <c r="AP10" s="1821"/>
      <c r="AQ10" s="1822"/>
      <c r="AR10" s="1824"/>
      <c r="AS10" s="1824"/>
      <c r="AT10" s="1822"/>
      <c r="AU10" s="1823"/>
      <c r="AV10" s="1818"/>
    </row>
    <row r="11" spans="2:148" ht="12" customHeight="1" x14ac:dyDescent="0.25">
      <c r="B11" s="1564"/>
      <c r="C11" s="1818"/>
      <c r="D11" s="1825"/>
      <c r="E11" s="1818"/>
      <c r="F11" s="1793"/>
      <c r="G11" s="1825"/>
      <c r="H11" s="1818"/>
      <c r="I11" s="1819"/>
      <c r="J11" s="1818"/>
      <c r="K11" s="1825"/>
      <c r="L11" s="1818"/>
      <c r="M11" s="1825"/>
      <c r="N11" s="1818"/>
      <c r="O11" s="1825"/>
      <c r="P11" s="1825"/>
      <c r="Q11" s="1818"/>
      <c r="R11" s="1819"/>
      <c r="S11" s="1818"/>
      <c r="T11" s="1825"/>
      <c r="U11" s="1818"/>
      <c r="V11" s="1825"/>
      <c r="W11" s="1818"/>
      <c r="X11" s="1825"/>
      <c r="Y11" s="1825"/>
      <c r="Z11" s="1818"/>
      <c r="AA11" s="1819"/>
      <c r="AB11" s="1818"/>
      <c r="AC11" s="1825"/>
      <c r="AD11" s="1818"/>
      <c r="AE11" s="1825"/>
      <c r="AF11" s="1818"/>
      <c r="AG11" s="1825"/>
      <c r="AH11" s="1825"/>
      <c r="AI11" s="1818"/>
      <c r="AJ11" s="1819"/>
      <c r="AK11" s="1818"/>
      <c r="AL11" s="1826"/>
      <c r="AM11" s="1818"/>
      <c r="AN11" s="1825"/>
      <c r="AO11" s="1818"/>
      <c r="AP11" s="1793"/>
      <c r="AQ11" s="1787"/>
      <c r="AR11" s="1818"/>
      <c r="AS11" s="1819"/>
      <c r="AT11" s="1818"/>
      <c r="AU11" s="1827"/>
      <c r="AV11" s="1818"/>
    </row>
    <row r="12" spans="2:148" ht="9.9499999999999993" customHeight="1" x14ac:dyDescent="0.2">
      <c r="B12" s="3878">
        <v>1</v>
      </c>
      <c r="F12" s="1828"/>
      <c r="G12" s="1829"/>
      <c r="H12" s="1830"/>
      <c r="I12" s="1830"/>
      <c r="J12" s="1830"/>
      <c r="K12" s="1831"/>
      <c r="L12" s="1832"/>
      <c r="M12" s="1832"/>
      <c r="N12" s="1832"/>
      <c r="O12" s="1828"/>
      <c r="P12" s="1829"/>
      <c r="Q12" s="1830"/>
      <c r="R12" s="1830"/>
      <c r="S12" s="1830"/>
      <c r="T12" s="1831"/>
      <c r="U12" s="1832"/>
      <c r="V12" s="1832"/>
      <c r="W12" s="1832"/>
      <c r="X12" s="4877">
        <v>1</v>
      </c>
      <c r="Y12" s="4880" t="s">
        <v>1825</v>
      </c>
      <c r="Z12" s="4880"/>
      <c r="AA12" s="4880"/>
      <c r="AB12" s="4880"/>
      <c r="AC12" s="4881"/>
      <c r="AD12" s="1832"/>
      <c r="AE12" s="1832"/>
      <c r="AF12" s="1832"/>
      <c r="AG12" s="1828"/>
      <c r="AH12" s="1829"/>
      <c r="AI12" s="1830"/>
      <c r="AJ12" s="1830"/>
      <c r="AK12" s="1830"/>
      <c r="AL12" s="1831"/>
      <c r="AM12" s="1832"/>
      <c r="AN12" s="1832"/>
      <c r="AO12" s="1832"/>
      <c r="AP12" s="1828"/>
      <c r="AQ12" s="1829"/>
      <c r="AR12" s="1830"/>
      <c r="AS12" s="1830"/>
      <c r="AT12" s="1830"/>
      <c r="AU12" s="1831"/>
      <c r="AV12" s="1832"/>
    </row>
    <row r="13" spans="2:148" ht="5.0999999999999996" customHeight="1" x14ac:dyDescent="0.2">
      <c r="B13" s="3879"/>
      <c r="F13" s="1833"/>
      <c r="G13" s="1834"/>
      <c r="H13" s="1835"/>
      <c r="I13" s="1836"/>
      <c r="J13" s="1836"/>
      <c r="K13" s="1836"/>
      <c r="L13" s="1836"/>
      <c r="M13" s="1836"/>
      <c r="N13" s="1836"/>
      <c r="O13" s="1836"/>
      <c r="P13" s="1836"/>
      <c r="Q13" s="1836"/>
      <c r="R13" s="1836"/>
      <c r="S13" s="1836"/>
      <c r="T13" s="1837"/>
      <c r="U13" s="1837"/>
      <c r="V13" s="1837"/>
      <c r="W13" s="1837"/>
      <c r="X13" s="4878"/>
      <c r="Y13" s="4882"/>
      <c r="Z13" s="4882"/>
      <c r="AA13" s="4882"/>
      <c r="AB13" s="4882"/>
      <c r="AC13" s="4883"/>
      <c r="AD13" s="1832"/>
      <c r="AE13" s="1832"/>
      <c r="AF13" s="1832"/>
      <c r="AG13" s="1838"/>
      <c r="AH13" s="1834"/>
      <c r="AI13" s="1835"/>
      <c r="AJ13" s="1835"/>
      <c r="AK13" s="1835"/>
      <c r="AL13" s="1839"/>
      <c r="AM13" s="1832"/>
      <c r="AN13" s="1832"/>
      <c r="AO13" s="1832"/>
      <c r="AP13" s="1838"/>
      <c r="AQ13" s="1834"/>
      <c r="AR13" s="1835"/>
      <c r="AS13" s="1835"/>
      <c r="AT13" s="1835"/>
      <c r="AU13" s="1839"/>
      <c r="AV13" s="1832"/>
      <c r="AW13" s="1840"/>
    </row>
    <row r="14" spans="2:148" ht="9.9499999999999993" customHeight="1" thickBot="1" x14ac:dyDescent="0.25">
      <c r="B14" s="3880"/>
      <c r="F14" s="1841"/>
      <c r="G14" s="1842"/>
      <c r="H14" s="1843"/>
      <c r="I14" s="1836"/>
      <c r="J14" s="1843"/>
      <c r="K14" s="1844"/>
      <c r="L14" s="1832"/>
      <c r="M14" s="1832"/>
      <c r="N14" s="1832"/>
      <c r="O14" s="1841"/>
      <c r="P14" s="1842"/>
      <c r="Q14" s="1843"/>
      <c r="R14" s="1843"/>
      <c r="S14" s="1843"/>
      <c r="T14" s="1844"/>
      <c r="U14" s="1832"/>
      <c r="V14" s="1832"/>
      <c r="W14" s="1832"/>
      <c r="X14" s="4879"/>
      <c r="Y14" s="4884"/>
      <c r="Z14" s="4884"/>
      <c r="AA14" s="4884"/>
      <c r="AB14" s="4884"/>
      <c r="AC14" s="4885"/>
      <c r="AD14" s="1832"/>
      <c r="AE14" s="1832"/>
      <c r="AF14" s="1832"/>
      <c r="AG14" s="1841"/>
      <c r="AH14" s="1842"/>
      <c r="AI14" s="1843"/>
      <c r="AJ14" s="1843"/>
      <c r="AK14" s="1843"/>
      <c r="AL14" s="1844"/>
      <c r="AM14" s="1832"/>
      <c r="AN14" s="1832"/>
      <c r="AO14" s="1832"/>
      <c r="AP14" s="1841"/>
      <c r="AQ14" s="1842"/>
      <c r="AR14" s="1843"/>
      <c r="AS14" s="1843"/>
      <c r="AT14" s="1843"/>
      <c r="AU14" s="1844"/>
      <c r="AV14" s="1832"/>
    </row>
    <row r="15" spans="2:148" ht="5.0999999999999996" customHeight="1" x14ac:dyDescent="0.2">
      <c r="B15" s="1845"/>
      <c r="F15" s="1845"/>
      <c r="G15" s="1832"/>
      <c r="H15" s="1846"/>
      <c r="I15" s="1836"/>
      <c r="J15" s="1846"/>
      <c r="K15" s="1832"/>
      <c r="L15" s="1832"/>
      <c r="M15" s="1832"/>
      <c r="N15" s="1832"/>
      <c r="O15" s="1845"/>
      <c r="P15" s="1832"/>
      <c r="Q15" s="1846"/>
      <c r="R15" s="1846"/>
      <c r="S15" s="1846"/>
      <c r="T15" s="1832"/>
      <c r="U15" s="1832"/>
      <c r="V15" s="1832"/>
      <c r="W15" s="1832"/>
      <c r="X15" s="1847"/>
      <c r="Y15" s="1848"/>
      <c r="Z15" s="1849"/>
      <c r="AA15" s="1850"/>
      <c r="AB15" s="1849"/>
      <c r="AC15" s="1848"/>
      <c r="AD15" s="1832"/>
      <c r="AE15" s="1832"/>
      <c r="AF15" s="1832"/>
      <c r="AG15" s="1851"/>
      <c r="AH15" s="1832"/>
      <c r="AI15" s="1846"/>
      <c r="AJ15" s="1846"/>
      <c r="AK15" s="1846"/>
      <c r="AL15" s="1832"/>
      <c r="AM15" s="1832"/>
      <c r="AN15" s="1832"/>
      <c r="AO15" s="1832"/>
      <c r="AP15" s="1852"/>
      <c r="AQ15" s="1832"/>
      <c r="AR15" s="1853"/>
      <c r="AS15" s="1853"/>
      <c r="AT15" s="1846"/>
      <c r="AU15" s="1832"/>
      <c r="AV15" s="1832"/>
    </row>
    <row r="16" spans="2:148" ht="5.0999999999999996" customHeight="1" x14ac:dyDescent="0.2">
      <c r="B16" s="1854"/>
      <c r="F16" s="1846"/>
      <c r="G16" s="1832"/>
      <c r="H16" s="1832"/>
      <c r="I16" s="1836"/>
      <c r="J16" s="1832"/>
      <c r="K16" s="1832"/>
      <c r="L16" s="1832"/>
      <c r="M16" s="1832"/>
      <c r="N16" s="1832"/>
      <c r="O16" s="1849"/>
      <c r="P16" s="1849"/>
      <c r="Q16" s="1849"/>
      <c r="R16" s="1849"/>
      <c r="S16" s="1849"/>
      <c r="T16" s="1849"/>
      <c r="U16" s="1832"/>
      <c r="V16" s="1832"/>
      <c r="W16" s="1832"/>
      <c r="X16" s="1849"/>
      <c r="Y16" s="1849"/>
      <c r="Z16" s="1849"/>
      <c r="AA16" s="1850"/>
      <c r="AB16" s="1849"/>
      <c r="AC16" s="1832"/>
      <c r="AD16" s="1832"/>
      <c r="AE16" s="1832"/>
      <c r="AF16" s="1832"/>
      <c r="AG16" s="1832"/>
      <c r="AH16" s="1832"/>
      <c r="AI16" s="1832"/>
      <c r="AJ16" s="1832"/>
      <c r="AK16" s="1832"/>
      <c r="AL16" s="1855"/>
      <c r="AM16" s="1832"/>
      <c r="AN16" s="1832"/>
      <c r="AO16" s="1832"/>
      <c r="AP16" s="1849"/>
      <c r="AQ16" s="1856"/>
      <c r="AR16" s="1857"/>
      <c r="AS16" s="1857"/>
      <c r="AT16" s="1832"/>
      <c r="AU16" s="1855"/>
      <c r="AV16" s="1832"/>
    </row>
    <row r="17" spans="2:49" ht="5.0999999999999996" customHeight="1" x14ac:dyDescent="0.2">
      <c r="B17" s="1854"/>
      <c r="F17" s="1846"/>
      <c r="G17" s="1832"/>
      <c r="H17" s="1832"/>
      <c r="I17" s="1836"/>
      <c r="J17" s="1832"/>
      <c r="K17" s="1832"/>
      <c r="L17" s="1832"/>
      <c r="M17" s="1832"/>
      <c r="N17" s="1832"/>
      <c r="O17" s="1849"/>
      <c r="P17" s="1849"/>
      <c r="Q17" s="1849"/>
      <c r="R17" s="1849"/>
      <c r="S17" s="1849"/>
      <c r="T17" s="1849"/>
      <c r="U17" s="1832"/>
      <c r="V17" s="1832"/>
      <c r="W17" s="1832"/>
      <c r="X17" s="1849"/>
      <c r="Y17" s="1849"/>
      <c r="Z17" s="1849"/>
      <c r="AA17" s="1850"/>
      <c r="AB17" s="1849"/>
      <c r="AC17" s="1832"/>
      <c r="AD17" s="1832"/>
      <c r="AE17" s="1832"/>
      <c r="AF17" s="1832"/>
      <c r="AG17" s="1832"/>
      <c r="AH17" s="1832"/>
      <c r="AI17" s="1832"/>
      <c r="AJ17" s="1832"/>
      <c r="AK17" s="1832"/>
      <c r="AL17" s="1855"/>
      <c r="AM17" s="1832"/>
      <c r="AN17" s="1832"/>
      <c r="AO17" s="1832"/>
      <c r="AP17" s="1849"/>
      <c r="AQ17" s="1856"/>
      <c r="AR17" s="1857"/>
      <c r="AS17" s="1857"/>
      <c r="AT17" s="1832"/>
      <c r="AU17" s="1855"/>
      <c r="AV17" s="1832"/>
    </row>
    <row r="18" spans="2:49" ht="9.9499999999999993" customHeight="1" x14ac:dyDescent="0.2">
      <c r="B18" s="3878">
        <v>2</v>
      </c>
      <c r="F18" s="1828"/>
      <c r="G18" s="1829"/>
      <c r="H18" s="1830"/>
      <c r="I18" s="1836"/>
      <c r="J18" s="1830"/>
      <c r="K18" s="1831"/>
      <c r="L18" s="1832"/>
      <c r="M18" s="1832"/>
      <c r="N18" s="1832"/>
      <c r="O18" s="1828"/>
      <c r="P18" s="1829"/>
      <c r="Q18" s="1830"/>
      <c r="R18" s="1830"/>
      <c r="S18" s="1830"/>
      <c r="T18" s="1831"/>
      <c r="U18" s="1832"/>
      <c r="V18" s="1832"/>
      <c r="W18" s="1832"/>
      <c r="X18" s="4877">
        <v>2</v>
      </c>
      <c r="Y18" s="4880" t="s">
        <v>1826</v>
      </c>
      <c r="Z18" s="4880"/>
      <c r="AA18" s="4880"/>
      <c r="AB18" s="4880"/>
      <c r="AC18" s="4881"/>
      <c r="AD18" s="1832"/>
      <c r="AE18" s="1832"/>
      <c r="AF18" s="1832"/>
      <c r="AG18" s="1828"/>
      <c r="AH18" s="1829"/>
      <c r="AI18" s="1830"/>
      <c r="AJ18" s="1830"/>
      <c r="AK18" s="1830"/>
      <c r="AL18" s="1831"/>
      <c r="AM18" s="1832"/>
      <c r="AN18" s="1832"/>
      <c r="AO18" s="1832"/>
      <c r="AP18" s="1828"/>
      <c r="AQ18" s="1829"/>
      <c r="AR18" s="1830"/>
      <c r="AS18" s="1830"/>
      <c r="AT18" s="1830"/>
      <c r="AU18" s="1831"/>
      <c r="AV18" s="1832"/>
    </row>
    <row r="19" spans="2:49" ht="5.0999999999999996" customHeight="1" x14ac:dyDescent="0.2">
      <c r="B19" s="3879"/>
      <c r="F19" s="1838"/>
      <c r="G19" s="1834"/>
      <c r="H19" s="1835"/>
      <c r="I19" s="1836"/>
      <c r="J19" s="1835"/>
      <c r="K19" s="1839"/>
      <c r="L19" s="1832"/>
      <c r="M19" s="1837"/>
      <c r="N19" s="1858"/>
      <c r="O19" s="1858"/>
      <c r="P19" s="1858"/>
      <c r="Q19" s="1836"/>
      <c r="R19" s="1836"/>
      <c r="S19" s="1836"/>
      <c r="T19" s="1837"/>
      <c r="U19" s="1837"/>
      <c r="V19" s="1837"/>
      <c r="W19" s="1837"/>
      <c r="X19" s="4878"/>
      <c r="Y19" s="4882"/>
      <c r="Z19" s="4882"/>
      <c r="AA19" s="4882"/>
      <c r="AB19" s="4882"/>
      <c r="AC19" s="4883"/>
      <c r="AD19" s="1837"/>
      <c r="AE19" s="1858"/>
      <c r="AF19" s="1858"/>
      <c r="AG19" s="1858"/>
      <c r="AH19" s="1858"/>
      <c r="AI19" s="1836"/>
      <c r="AJ19" s="1836"/>
      <c r="AK19" s="1835"/>
      <c r="AL19" s="1839"/>
      <c r="AM19" s="1832"/>
      <c r="AN19" s="1832"/>
      <c r="AO19" s="1832"/>
      <c r="AP19" s="1833"/>
      <c r="AQ19" s="1834"/>
      <c r="AR19" s="1835"/>
      <c r="AS19" s="1835"/>
      <c r="AT19" s="1835"/>
      <c r="AU19" s="1839"/>
      <c r="AV19" s="1832"/>
      <c r="AW19" s="1840"/>
    </row>
    <row r="20" spans="2:49" ht="9.9499999999999993" customHeight="1" thickBot="1" x14ac:dyDescent="0.25">
      <c r="B20" s="3880"/>
      <c r="F20" s="1841"/>
      <c r="G20" s="1842"/>
      <c r="H20" s="1843"/>
      <c r="I20" s="1836"/>
      <c r="J20" s="1843"/>
      <c r="K20" s="1844"/>
      <c r="L20" s="1832"/>
      <c r="M20" s="1837"/>
      <c r="N20" s="1832"/>
      <c r="O20" s="1841"/>
      <c r="P20" s="1842"/>
      <c r="Q20" s="1843"/>
      <c r="R20" s="1836"/>
      <c r="S20" s="1843"/>
      <c r="T20" s="1844"/>
      <c r="U20" s="1832"/>
      <c r="V20" s="1832"/>
      <c r="W20" s="1832"/>
      <c r="X20" s="4879"/>
      <c r="Y20" s="4884"/>
      <c r="Z20" s="4884"/>
      <c r="AA20" s="4884"/>
      <c r="AB20" s="4884"/>
      <c r="AC20" s="4885"/>
      <c r="AD20" s="1832"/>
      <c r="AE20" s="1832"/>
      <c r="AF20" s="1832"/>
      <c r="AG20" s="1841"/>
      <c r="AH20" s="1842"/>
      <c r="AI20" s="1843"/>
      <c r="AJ20" s="1836"/>
      <c r="AK20" s="1843"/>
      <c r="AL20" s="1844"/>
      <c r="AM20" s="1832"/>
      <c r="AN20" s="1832"/>
      <c r="AO20" s="1832"/>
      <c r="AP20" s="1841"/>
      <c r="AQ20" s="1842"/>
      <c r="AR20" s="1843"/>
      <c r="AS20" s="1843"/>
      <c r="AT20" s="1843"/>
      <c r="AU20" s="1844"/>
      <c r="AV20" s="1832"/>
    </row>
    <row r="21" spans="2:49" ht="5.0999999999999996" customHeight="1" x14ac:dyDescent="0.2">
      <c r="B21" s="1845"/>
      <c r="F21" s="1845"/>
      <c r="G21" s="1832"/>
      <c r="H21" s="1846"/>
      <c r="I21" s="1836"/>
      <c r="J21" s="1846"/>
      <c r="K21" s="1832"/>
      <c r="L21" s="1832"/>
      <c r="M21" s="1837"/>
      <c r="N21" s="1832"/>
      <c r="O21" s="1845"/>
      <c r="P21" s="1832"/>
      <c r="Q21" s="1846"/>
      <c r="R21" s="1836"/>
      <c r="S21" s="1846"/>
      <c r="T21" s="1832"/>
      <c r="U21" s="1832"/>
      <c r="V21" s="1832"/>
      <c r="W21" s="1832"/>
      <c r="X21" s="1847"/>
      <c r="Y21" s="1848"/>
      <c r="Z21" s="1849"/>
      <c r="AA21" s="1859"/>
      <c r="AB21" s="1849"/>
      <c r="AC21" s="1848"/>
      <c r="AD21" s="1832"/>
      <c r="AE21" s="1832"/>
      <c r="AF21" s="1832"/>
      <c r="AG21" s="1851"/>
      <c r="AH21" s="1832"/>
      <c r="AI21" s="1846"/>
      <c r="AJ21" s="1836"/>
      <c r="AK21" s="1846"/>
      <c r="AL21" s="1832"/>
      <c r="AM21" s="1832"/>
      <c r="AN21" s="1832"/>
      <c r="AO21" s="1832"/>
      <c r="AP21" s="1852"/>
      <c r="AQ21" s="1832"/>
      <c r="AR21" s="1853"/>
      <c r="AS21" s="1853"/>
      <c r="AT21" s="1846"/>
      <c r="AU21" s="1832"/>
      <c r="AV21" s="1832"/>
    </row>
    <row r="22" spans="2:49" ht="5.0999999999999996" customHeight="1" x14ac:dyDescent="0.2">
      <c r="B22" s="1854"/>
      <c r="F22" s="1846"/>
      <c r="G22" s="1832"/>
      <c r="H22" s="1832"/>
      <c r="I22" s="1836"/>
      <c r="J22" s="1832"/>
      <c r="K22" s="1832"/>
      <c r="L22" s="1832"/>
      <c r="M22" s="1837"/>
      <c r="N22" s="1832"/>
      <c r="O22" s="1849"/>
      <c r="P22" s="1849"/>
      <c r="Q22" s="1849"/>
      <c r="R22" s="1836"/>
      <c r="S22" s="1849"/>
      <c r="T22" s="1849"/>
      <c r="U22" s="1832"/>
      <c r="V22" s="1832"/>
      <c r="W22" s="1832"/>
      <c r="X22" s="1849"/>
      <c r="Y22" s="1849"/>
      <c r="Z22" s="1849"/>
      <c r="AA22" s="1859"/>
      <c r="AB22" s="1849"/>
      <c r="AC22" s="1832"/>
      <c r="AD22" s="1832"/>
      <c r="AE22" s="1832"/>
      <c r="AF22" s="1832"/>
      <c r="AG22" s="1832"/>
      <c r="AH22" s="1832"/>
      <c r="AI22" s="1832"/>
      <c r="AJ22" s="1836"/>
      <c r="AK22" s="1832"/>
      <c r="AL22" s="1855"/>
      <c r="AM22" s="1832"/>
      <c r="AN22" s="1832"/>
      <c r="AO22" s="1832"/>
      <c r="AP22" s="1849"/>
      <c r="AQ22" s="1856"/>
      <c r="AR22" s="1857"/>
      <c r="AS22" s="1857"/>
      <c r="AT22" s="1832"/>
      <c r="AU22" s="1855"/>
      <c r="AV22" s="1832"/>
    </row>
    <row r="23" spans="2:49" ht="5.0999999999999996" customHeight="1" x14ac:dyDescent="0.2">
      <c r="B23" s="1854"/>
      <c r="F23" s="1846"/>
      <c r="G23" s="1832"/>
      <c r="H23" s="1832"/>
      <c r="I23" s="1837"/>
      <c r="J23" s="1832"/>
      <c r="K23" s="1832"/>
      <c r="L23" s="1832"/>
      <c r="M23" s="1837"/>
      <c r="N23" s="1832"/>
      <c r="O23" s="1849"/>
      <c r="P23" s="1849"/>
      <c r="Q23" s="1849"/>
      <c r="R23" s="1836"/>
      <c r="S23" s="1849"/>
      <c r="T23" s="1849"/>
      <c r="U23" s="1832"/>
      <c r="V23" s="1832"/>
      <c r="W23" s="1832"/>
      <c r="X23" s="1849"/>
      <c r="Y23" s="1849"/>
      <c r="Z23" s="1849"/>
      <c r="AA23" s="1859"/>
      <c r="AB23" s="1849"/>
      <c r="AC23" s="1832"/>
      <c r="AD23" s="1832"/>
      <c r="AE23" s="1832"/>
      <c r="AF23" s="1832"/>
      <c r="AG23" s="1832"/>
      <c r="AH23" s="1832"/>
      <c r="AI23" s="1832"/>
      <c r="AJ23" s="1836"/>
      <c r="AK23" s="1832"/>
      <c r="AL23" s="1855"/>
      <c r="AM23" s="1832"/>
      <c r="AN23" s="1832"/>
      <c r="AO23" s="1832"/>
      <c r="AP23" s="1849"/>
      <c r="AQ23" s="1856"/>
      <c r="AR23" s="1857"/>
      <c r="AS23" s="1857"/>
      <c r="AT23" s="1832"/>
      <c r="AU23" s="1855"/>
      <c r="AV23" s="1832"/>
    </row>
    <row r="24" spans="2:49" ht="9.9499999999999993" customHeight="1" x14ac:dyDescent="0.2">
      <c r="B24" s="3878">
        <v>3</v>
      </c>
      <c r="F24" s="4877">
        <v>3</v>
      </c>
      <c r="G24" s="4892" t="s">
        <v>1827</v>
      </c>
      <c r="H24" s="4892"/>
      <c r="I24" s="4892"/>
      <c r="J24" s="4892"/>
      <c r="K24" s="4893"/>
      <c r="L24" s="1832"/>
      <c r="M24" s="1837"/>
      <c r="N24" s="1832"/>
      <c r="O24" s="1828"/>
      <c r="P24" s="1829"/>
      <c r="Q24" s="1830"/>
      <c r="R24" s="1836"/>
      <c r="S24" s="1830"/>
      <c r="T24" s="1831"/>
      <c r="U24" s="1832"/>
      <c r="V24" s="1832"/>
      <c r="W24" s="1832"/>
      <c r="X24" s="1828"/>
      <c r="Y24" s="1829"/>
      <c r="Z24" s="1830"/>
      <c r="AA24" s="1859"/>
      <c r="AB24" s="1830"/>
      <c r="AC24" s="1831"/>
      <c r="AD24" s="1832"/>
      <c r="AE24" s="1832"/>
      <c r="AF24" s="1832"/>
      <c r="AG24" s="1828"/>
      <c r="AH24" s="1829"/>
      <c r="AI24" s="1830"/>
      <c r="AJ24" s="1836"/>
      <c r="AK24" s="1830"/>
      <c r="AL24" s="1831"/>
      <c r="AM24" s="1832"/>
      <c r="AN24" s="1832"/>
      <c r="AO24" s="1832"/>
      <c r="AP24" s="1828"/>
      <c r="AQ24" s="1829"/>
      <c r="AR24" s="1830"/>
      <c r="AS24" s="1830"/>
      <c r="AT24" s="1830"/>
      <c r="AU24" s="1831"/>
      <c r="AV24" s="1832"/>
    </row>
    <row r="25" spans="2:49" ht="5.0999999999999996" customHeight="1" x14ac:dyDescent="0.2">
      <c r="B25" s="3879"/>
      <c r="D25" s="1860"/>
      <c r="E25" s="1860"/>
      <c r="F25" s="4878"/>
      <c r="G25" s="4894"/>
      <c r="H25" s="4894"/>
      <c r="I25" s="4894"/>
      <c r="J25" s="4894"/>
      <c r="K25" s="4895"/>
      <c r="L25" s="1837"/>
      <c r="M25" s="1837"/>
      <c r="N25" s="1832"/>
      <c r="O25" s="1838"/>
      <c r="P25" s="1834"/>
      <c r="Q25" s="1835"/>
      <c r="R25" s="1836"/>
      <c r="S25" s="1835"/>
      <c r="T25" s="1839"/>
      <c r="U25" s="1832"/>
      <c r="V25" s="1832"/>
      <c r="W25" s="1832"/>
      <c r="X25" s="1838"/>
      <c r="Y25" s="1834"/>
      <c r="Z25" s="1835"/>
      <c r="AA25" s="1859"/>
      <c r="AB25" s="1835"/>
      <c r="AC25" s="1839"/>
      <c r="AD25" s="1832"/>
      <c r="AE25" s="1832"/>
      <c r="AF25" s="1832"/>
      <c r="AG25" s="1838"/>
      <c r="AH25" s="1834"/>
      <c r="AI25" s="1835"/>
      <c r="AJ25" s="1836"/>
      <c r="AK25" s="1835"/>
      <c r="AL25" s="1839"/>
      <c r="AM25" s="1832"/>
      <c r="AN25" s="1832"/>
      <c r="AO25" s="1832"/>
      <c r="AP25" s="1838"/>
      <c r="AQ25" s="1834"/>
      <c r="AR25" s="1835"/>
      <c r="AS25" s="1835"/>
      <c r="AT25" s="1835"/>
      <c r="AU25" s="1839"/>
      <c r="AV25" s="1832"/>
      <c r="AW25" s="1840"/>
    </row>
    <row r="26" spans="2:49" ht="9.9499999999999993" customHeight="1" thickBot="1" x14ac:dyDescent="0.25">
      <c r="B26" s="3880"/>
      <c r="D26" s="1860"/>
      <c r="F26" s="4879"/>
      <c r="G26" s="4896"/>
      <c r="H26" s="4896"/>
      <c r="I26" s="4896"/>
      <c r="J26" s="4896"/>
      <c r="K26" s="4897"/>
      <c r="L26" s="1832"/>
      <c r="M26" s="1832"/>
      <c r="N26" s="1832"/>
      <c r="O26" s="1841"/>
      <c r="P26" s="1842"/>
      <c r="Q26" s="1843"/>
      <c r="R26" s="1836"/>
      <c r="S26" s="1843"/>
      <c r="T26" s="1844"/>
      <c r="U26" s="1832"/>
      <c r="V26" s="1832"/>
      <c r="W26" s="1832"/>
      <c r="X26" s="1841"/>
      <c r="Y26" s="1842"/>
      <c r="Z26" s="1843"/>
      <c r="AA26" s="1859"/>
      <c r="AB26" s="1843"/>
      <c r="AC26" s="1844"/>
      <c r="AD26" s="1832"/>
      <c r="AE26" s="1832"/>
      <c r="AF26" s="1832"/>
      <c r="AG26" s="1841"/>
      <c r="AH26" s="1842"/>
      <c r="AI26" s="1843"/>
      <c r="AJ26" s="1836"/>
      <c r="AK26" s="1843"/>
      <c r="AL26" s="1844"/>
      <c r="AM26" s="1832"/>
      <c r="AN26" s="1832"/>
      <c r="AO26" s="1832"/>
      <c r="AP26" s="1841"/>
      <c r="AQ26" s="1842"/>
      <c r="AR26" s="1843"/>
      <c r="AS26" s="1843"/>
      <c r="AT26" s="1843"/>
      <c r="AU26" s="1844"/>
      <c r="AV26" s="1832"/>
    </row>
    <row r="27" spans="2:49" ht="5.0999999999999996" customHeight="1" x14ac:dyDescent="0.2">
      <c r="B27" s="1845"/>
      <c r="D27" s="1860"/>
      <c r="F27" s="1845"/>
      <c r="G27" s="1832"/>
      <c r="H27" s="1846"/>
      <c r="I27" s="1846"/>
      <c r="J27" s="1846"/>
      <c r="K27" s="1832"/>
      <c r="L27" s="1832"/>
      <c r="M27" s="1832"/>
      <c r="N27" s="1832"/>
      <c r="O27" s="1845"/>
      <c r="P27" s="1832"/>
      <c r="Q27" s="1846"/>
      <c r="R27" s="1836"/>
      <c r="S27" s="1846"/>
      <c r="T27" s="1832"/>
      <c r="U27" s="1832"/>
      <c r="V27" s="1832"/>
      <c r="W27" s="1832"/>
      <c r="X27" s="1847"/>
      <c r="Y27" s="1848"/>
      <c r="Z27" s="1849"/>
      <c r="AA27" s="1859"/>
      <c r="AB27" s="1849"/>
      <c r="AC27" s="1848"/>
      <c r="AD27" s="1832"/>
      <c r="AE27" s="1832"/>
      <c r="AF27" s="1832"/>
      <c r="AG27" s="1851"/>
      <c r="AH27" s="1832"/>
      <c r="AI27" s="1846"/>
      <c r="AJ27" s="1836"/>
      <c r="AK27" s="1846"/>
      <c r="AL27" s="1832"/>
      <c r="AM27" s="1832"/>
      <c r="AN27" s="1832"/>
      <c r="AO27" s="1832"/>
      <c r="AP27" s="1852"/>
      <c r="AQ27" s="1832"/>
      <c r="AR27" s="1853"/>
      <c r="AS27" s="1853"/>
      <c r="AT27" s="1846"/>
      <c r="AU27" s="1832"/>
      <c r="AV27" s="1832"/>
    </row>
    <row r="28" spans="2:49" ht="5.0999999999999996" customHeight="1" x14ac:dyDescent="0.2">
      <c r="B28" s="1854"/>
      <c r="D28" s="1860"/>
      <c r="F28" s="1846"/>
      <c r="G28" s="1832"/>
      <c r="H28" s="1832"/>
      <c r="I28" s="1832"/>
      <c r="J28" s="1832"/>
      <c r="K28" s="1832"/>
      <c r="L28" s="1832"/>
      <c r="M28" s="1832"/>
      <c r="N28" s="1832"/>
      <c r="O28" s="1849"/>
      <c r="P28" s="1849"/>
      <c r="Q28" s="1849"/>
      <c r="R28" s="1836"/>
      <c r="S28" s="1849"/>
      <c r="T28" s="1849"/>
      <c r="U28" s="1832"/>
      <c r="V28" s="1832"/>
      <c r="W28" s="1832"/>
      <c r="X28" s="1849"/>
      <c r="Y28" s="1849"/>
      <c r="Z28" s="1849"/>
      <c r="AA28" s="1859"/>
      <c r="AB28" s="1849"/>
      <c r="AC28" s="1832"/>
      <c r="AD28" s="1832"/>
      <c r="AE28" s="1832"/>
      <c r="AF28" s="1832"/>
      <c r="AG28" s="1832"/>
      <c r="AH28" s="1832"/>
      <c r="AI28" s="1832"/>
      <c r="AJ28" s="1837"/>
      <c r="AK28" s="1832"/>
      <c r="AL28" s="1855"/>
      <c r="AM28" s="1832"/>
      <c r="AN28" s="1832"/>
      <c r="AO28" s="1832"/>
      <c r="AP28" s="1849"/>
      <c r="AQ28" s="1856"/>
      <c r="AR28" s="1857"/>
      <c r="AS28" s="1857"/>
      <c r="AT28" s="1832"/>
      <c r="AU28" s="1855"/>
      <c r="AV28" s="1832"/>
    </row>
    <row r="29" spans="2:49" ht="5.0999999999999996" customHeight="1" x14ac:dyDescent="0.2">
      <c r="B29" s="1854"/>
      <c r="D29" s="1860"/>
      <c r="F29" s="1846"/>
      <c r="G29" s="1832"/>
      <c r="H29" s="1832"/>
      <c r="I29" s="1832"/>
      <c r="J29" s="1832"/>
      <c r="K29" s="1832"/>
      <c r="L29" s="1832"/>
      <c r="M29" s="1832"/>
      <c r="N29" s="1832"/>
      <c r="O29" s="1849"/>
      <c r="P29" s="1849"/>
      <c r="Q29" s="1849"/>
      <c r="R29" s="1836"/>
      <c r="S29" s="1849"/>
      <c r="T29" s="1849"/>
      <c r="U29" s="1832"/>
      <c r="V29" s="1832"/>
      <c r="W29" s="1832"/>
      <c r="X29" s="1849"/>
      <c r="Y29" s="1849"/>
      <c r="Z29" s="1849"/>
      <c r="AA29" s="1859"/>
      <c r="AB29" s="1849"/>
      <c r="AC29" s="1832"/>
      <c r="AD29" s="1832"/>
      <c r="AE29" s="1832"/>
      <c r="AF29" s="1832"/>
      <c r="AG29" s="1832"/>
      <c r="AH29" s="1832"/>
      <c r="AI29" s="1832"/>
      <c r="AJ29" s="1837"/>
      <c r="AK29" s="1832"/>
      <c r="AL29" s="1855"/>
      <c r="AM29" s="1832"/>
      <c r="AN29" s="1832"/>
      <c r="AO29" s="1832"/>
      <c r="AP29" s="1849"/>
      <c r="AQ29" s="1856"/>
      <c r="AR29" s="1857"/>
      <c r="AS29" s="1857"/>
      <c r="AT29" s="1832"/>
      <c r="AU29" s="1855"/>
      <c r="AV29" s="1832"/>
    </row>
    <row r="30" spans="2:49" ht="9.9499999999999993" customHeight="1" x14ac:dyDescent="0.2">
      <c r="B30" s="3878">
        <v>4</v>
      </c>
      <c r="D30" s="1860"/>
      <c r="F30" s="4877">
        <v>4</v>
      </c>
      <c r="G30" s="4886" t="s">
        <v>1828</v>
      </c>
      <c r="H30" s="4886"/>
      <c r="I30" s="4886"/>
      <c r="J30" s="4886"/>
      <c r="K30" s="4887"/>
      <c r="L30" s="1832"/>
      <c r="M30" s="1832"/>
      <c r="N30" s="1832"/>
      <c r="O30" s="4877">
        <v>4</v>
      </c>
      <c r="P30" s="4886" t="s">
        <v>1829</v>
      </c>
      <c r="Q30" s="4886"/>
      <c r="R30" s="4886"/>
      <c r="S30" s="4886"/>
      <c r="T30" s="4887"/>
      <c r="U30" s="1832"/>
      <c r="V30" s="1832"/>
      <c r="W30" s="1832"/>
      <c r="X30" s="4877">
        <v>4</v>
      </c>
      <c r="Y30" s="4886" t="s">
        <v>1829</v>
      </c>
      <c r="Z30" s="4886"/>
      <c r="AA30" s="4886"/>
      <c r="AB30" s="4886"/>
      <c r="AC30" s="4887"/>
      <c r="AD30" s="1832"/>
      <c r="AE30" s="1832"/>
      <c r="AF30" s="1832"/>
      <c r="AG30" s="4877">
        <v>4</v>
      </c>
      <c r="AH30" s="4886" t="s">
        <v>1828</v>
      </c>
      <c r="AI30" s="4886"/>
      <c r="AJ30" s="4886"/>
      <c r="AK30" s="4886"/>
      <c r="AL30" s="4887"/>
      <c r="AM30" s="1832"/>
      <c r="AN30" s="1832"/>
      <c r="AO30" s="1832"/>
      <c r="AP30" s="1828"/>
      <c r="AQ30" s="1829"/>
      <c r="AR30" s="1830"/>
      <c r="AS30" s="1830"/>
      <c r="AT30" s="1830"/>
      <c r="AU30" s="1831"/>
      <c r="AV30" s="1832"/>
    </row>
    <row r="31" spans="2:49" ht="5.0999999999999996" customHeight="1" x14ac:dyDescent="0.2">
      <c r="B31" s="3879"/>
      <c r="D31" s="1860"/>
      <c r="F31" s="4878"/>
      <c r="G31" s="4888"/>
      <c r="H31" s="4888"/>
      <c r="I31" s="4888"/>
      <c r="J31" s="4888"/>
      <c r="K31" s="4889"/>
      <c r="L31" s="1832"/>
      <c r="M31" s="1837"/>
      <c r="N31" s="1837"/>
      <c r="O31" s="4878"/>
      <c r="P31" s="4888"/>
      <c r="Q31" s="4888"/>
      <c r="R31" s="4888"/>
      <c r="S31" s="4888"/>
      <c r="T31" s="4889"/>
      <c r="U31" s="1861"/>
      <c r="V31" s="1861"/>
      <c r="W31" s="1861"/>
      <c r="X31" s="4878"/>
      <c r="Y31" s="4888"/>
      <c r="Z31" s="4888"/>
      <c r="AA31" s="4888"/>
      <c r="AB31" s="4888"/>
      <c r="AC31" s="4889"/>
      <c r="AD31" s="1832"/>
      <c r="AE31" s="1832"/>
      <c r="AF31" s="1832"/>
      <c r="AG31" s="4878"/>
      <c r="AH31" s="4888"/>
      <c r="AI31" s="4888"/>
      <c r="AJ31" s="4888"/>
      <c r="AK31" s="4888"/>
      <c r="AL31" s="4889"/>
      <c r="AM31" s="1832"/>
      <c r="AN31" s="1832"/>
      <c r="AO31" s="1832"/>
      <c r="AP31" s="1838"/>
      <c r="AQ31" s="1834"/>
      <c r="AR31" s="1835"/>
      <c r="AS31" s="1835"/>
      <c r="AT31" s="1835"/>
      <c r="AU31" s="1839"/>
      <c r="AV31" s="1832"/>
      <c r="AW31" s="1840"/>
    </row>
    <row r="32" spans="2:49" ht="9.9499999999999993" customHeight="1" thickBot="1" x14ac:dyDescent="0.25">
      <c r="B32" s="3880"/>
      <c r="D32" s="1860"/>
      <c r="F32" s="4879"/>
      <c r="G32" s="4890"/>
      <c r="H32" s="4890"/>
      <c r="I32" s="4890"/>
      <c r="J32" s="4890"/>
      <c r="K32" s="4891"/>
      <c r="L32" s="1832"/>
      <c r="M32" s="1837"/>
      <c r="N32" s="1832"/>
      <c r="O32" s="4879"/>
      <c r="P32" s="4890"/>
      <c r="Q32" s="4890"/>
      <c r="R32" s="4890"/>
      <c r="S32" s="4890"/>
      <c r="T32" s="4891"/>
      <c r="U32" s="1832"/>
      <c r="V32" s="1861"/>
      <c r="W32" s="1832"/>
      <c r="X32" s="4879"/>
      <c r="Y32" s="4890"/>
      <c r="Z32" s="4890"/>
      <c r="AA32" s="4890"/>
      <c r="AB32" s="4890"/>
      <c r="AC32" s="4891"/>
      <c r="AD32" s="1832"/>
      <c r="AE32" s="1832"/>
      <c r="AF32" s="1832"/>
      <c r="AG32" s="4879"/>
      <c r="AH32" s="4890"/>
      <c r="AI32" s="4890"/>
      <c r="AJ32" s="4890"/>
      <c r="AK32" s="4890"/>
      <c r="AL32" s="4891"/>
      <c r="AM32" s="1832"/>
      <c r="AN32" s="1832"/>
      <c r="AO32" s="1832"/>
      <c r="AP32" s="1841"/>
      <c r="AQ32" s="1842"/>
      <c r="AR32" s="1843"/>
      <c r="AS32" s="1843"/>
      <c r="AT32" s="1843"/>
      <c r="AU32" s="1844"/>
      <c r="AV32" s="1832"/>
    </row>
    <row r="33" spans="2:49" ht="5.0999999999999996" customHeight="1" x14ac:dyDescent="0.2">
      <c r="B33" s="1845"/>
      <c r="D33" s="1860"/>
      <c r="F33" s="1845"/>
      <c r="G33" s="1832"/>
      <c r="H33" s="1846"/>
      <c r="I33" s="1862"/>
      <c r="J33" s="1846"/>
      <c r="K33" s="1832"/>
      <c r="L33" s="1832"/>
      <c r="M33" s="1837"/>
      <c r="N33" s="1832"/>
      <c r="O33" s="1845"/>
      <c r="P33" s="1832"/>
      <c r="Q33" s="1846"/>
      <c r="R33" s="1862"/>
      <c r="S33" s="1846"/>
      <c r="T33" s="1832"/>
      <c r="U33" s="1832"/>
      <c r="V33" s="1861"/>
      <c r="W33" s="1832"/>
      <c r="X33" s="1847"/>
      <c r="Y33" s="1848"/>
      <c r="Z33" s="1849"/>
      <c r="AA33" s="1850"/>
      <c r="AB33" s="1849"/>
      <c r="AC33" s="1848"/>
      <c r="AD33" s="1832"/>
      <c r="AE33" s="1832"/>
      <c r="AF33" s="1832"/>
      <c r="AG33" s="1851"/>
      <c r="AH33" s="1832"/>
      <c r="AI33" s="1846"/>
      <c r="AJ33" s="1863"/>
      <c r="AK33" s="1846"/>
      <c r="AL33" s="1832"/>
      <c r="AM33" s="1832"/>
      <c r="AN33" s="1832"/>
      <c r="AO33" s="1832"/>
      <c r="AP33" s="1852"/>
      <c r="AQ33" s="1832"/>
      <c r="AR33" s="1853"/>
      <c r="AS33" s="1853"/>
      <c r="AT33" s="1846"/>
      <c r="AU33" s="1832"/>
      <c r="AV33" s="1832"/>
    </row>
    <row r="34" spans="2:49" ht="5.0999999999999996" customHeight="1" x14ac:dyDescent="0.2">
      <c r="B34" s="1854"/>
      <c r="D34" s="1860"/>
      <c r="F34" s="1846"/>
      <c r="G34" s="1832"/>
      <c r="H34" s="1832"/>
      <c r="I34" s="1861"/>
      <c r="J34" s="1832"/>
      <c r="K34" s="1832"/>
      <c r="L34" s="1832"/>
      <c r="M34" s="1837"/>
      <c r="N34" s="1832"/>
      <c r="O34" s="1849"/>
      <c r="P34" s="1849"/>
      <c r="Q34" s="1849"/>
      <c r="R34" s="1859"/>
      <c r="S34" s="1849"/>
      <c r="T34" s="1849"/>
      <c r="U34" s="1832"/>
      <c r="V34" s="1861"/>
      <c r="W34" s="1832"/>
      <c r="X34" s="1849"/>
      <c r="Y34" s="1849"/>
      <c r="Z34" s="1849"/>
      <c r="AA34" s="1850"/>
      <c r="AB34" s="1849"/>
      <c r="AC34" s="1832"/>
      <c r="AD34" s="1832"/>
      <c r="AE34" s="1832"/>
      <c r="AF34" s="1832"/>
      <c r="AG34" s="1832"/>
      <c r="AH34" s="1832"/>
      <c r="AI34" s="1832"/>
      <c r="AJ34" s="1836"/>
      <c r="AK34" s="1832"/>
      <c r="AL34" s="1855"/>
      <c r="AM34" s="1832"/>
      <c r="AN34" s="1832"/>
      <c r="AO34" s="1832"/>
      <c r="AP34" s="1849"/>
      <c r="AQ34" s="1856"/>
      <c r="AR34" s="1857"/>
      <c r="AS34" s="1857"/>
      <c r="AT34" s="1832"/>
      <c r="AU34" s="1855"/>
      <c r="AV34" s="1832"/>
    </row>
    <row r="35" spans="2:49" ht="5.0999999999999996" customHeight="1" x14ac:dyDescent="0.2">
      <c r="B35" s="1854"/>
      <c r="D35" s="1860"/>
      <c r="F35" s="1846"/>
      <c r="G35" s="1832"/>
      <c r="H35" s="1832"/>
      <c r="I35" s="1861"/>
      <c r="J35" s="1832"/>
      <c r="K35" s="1832"/>
      <c r="L35" s="1832"/>
      <c r="M35" s="1837"/>
      <c r="N35" s="1832"/>
      <c r="O35" s="1849"/>
      <c r="P35" s="1849"/>
      <c r="Q35" s="1849"/>
      <c r="R35" s="1859"/>
      <c r="S35" s="1849"/>
      <c r="T35" s="1849"/>
      <c r="U35" s="1832"/>
      <c r="V35" s="1861"/>
      <c r="W35" s="1832"/>
      <c r="X35" s="1849"/>
      <c r="Y35" s="1849"/>
      <c r="Z35" s="1849"/>
      <c r="AA35" s="1850"/>
      <c r="AB35" s="1849"/>
      <c r="AC35" s="1832"/>
      <c r="AD35" s="1832"/>
      <c r="AE35" s="1832"/>
      <c r="AF35" s="1832"/>
      <c r="AG35" s="1832"/>
      <c r="AH35" s="1832"/>
      <c r="AI35" s="1832"/>
      <c r="AJ35" s="1836"/>
      <c r="AK35" s="1832"/>
      <c r="AL35" s="1855"/>
      <c r="AM35" s="1832"/>
      <c r="AN35" s="1832"/>
      <c r="AO35" s="1832"/>
      <c r="AP35" s="1849"/>
      <c r="AQ35" s="1856"/>
      <c r="AR35" s="1857"/>
      <c r="AS35" s="1857"/>
      <c r="AT35" s="1832"/>
      <c r="AU35" s="1855"/>
      <c r="AV35" s="1832"/>
    </row>
    <row r="36" spans="2:49" ht="9.9499999999999993" customHeight="1" x14ac:dyDescent="0.2">
      <c r="B36" s="3878">
        <v>5</v>
      </c>
      <c r="D36" s="1860"/>
      <c r="F36" s="1828"/>
      <c r="G36" s="1829"/>
      <c r="H36" s="1830"/>
      <c r="I36" s="1861"/>
      <c r="J36" s="1830"/>
      <c r="K36" s="1831"/>
      <c r="L36" s="1832"/>
      <c r="M36" s="1837"/>
      <c r="N36" s="1832"/>
      <c r="O36" s="1828"/>
      <c r="P36" s="1829"/>
      <c r="Q36" s="1830"/>
      <c r="R36" s="1859"/>
      <c r="S36" s="1830"/>
      <c r="T36" s="1831"/>
      <c r="U36" s="1832"/>
      <c r="V36" s="1861"/>
      <c r="W36" s="1832"/>
      <c r="X36" s="4877">
        <v>5</v>
      </c>
      <c r="Y36" s="4898" t="s">
        <v>1830</v>
      </c>
      <c r="Z36" s="4898"/>
      <c r="AA36" s="4898"/>
      <c r="AB36" s="4898"/>
      <c r="AC36" s="4899"/>
      <c r="AD36" s="1832"/>
      <c r="AE36" s="1832"/>
      <c r="AF36" s="1832"/>
      <c r="AG36" s="1828"/>
      <c r="AH36" s="1829"/>
      <c r="AI36" s="1830"/>
      <c r="AJ36" s="1836"/>
      <c r="AK36" s="1830"/>
      <c r="AL36" s="1831"/>
      <c r="AM36" s="1832"/>
      <c r="AN36" s="1832"/>
      <c r="AO36" s="1832"/>
      <c r="AP36" s="1828"/>
      <c r="AQ36" s="1829"/>
      <c r="AR36" s="1830"/>
      <c r="AS36" s="1830"/>
      <c r="AT36" s="1830"/>
      <c r="AU36" s="1831"/>
      <c r="AV36" s="1832"/>
    </row>
    <row r="37" spans="2:49" ht="5.0999999999999996" customHeight="1" x14ac:dyDescent="0.2">
      <c r="B37" s="3879"/>
      <c r="D37" s="1860"/>
      <c r="F37" s="1838"/>
      <c r="G37" s="1834"/>
      <c r="H37" s="1835"/>
      <c r="I37" s="1861"/>
      <c r="J37" s="1835"/>
      <c r="K37" s="1839"/>
      <c r="L37" s="1832"/>
      <c r="M37" s="1837"/>
      <c r="N37" s="1832"/>
      <c r="O37" s="1838"/>
      <c r="P37" s="1834"/>
      <c r="Q37" s="1835"/>
      <c r="R37" s="1859"/>
      <c r="S37" s="1835"/>
      <c r="T37" s="1839"/>
      <c r="U37" s="1832"/>
      <c r="V37" s="1861"/>
      <c r="W37" s="1832"/>
      <c r="X37" s="4878"/>
      <c r="Y37" s="4900"/>
      <c r="Z37" s="4900"/>
      <c r="AA37" s="4900"/>
      <c r="AB37" s="4900"/>
      <c r="AC37" s="4901"/>
      <c r="AD37" s="1837"/>
      <c r="AE37" s="1837"/>
      <c r="AF37" s="1832"/>
      <c r="AG37" s="1838"/>
      <c r="AH37" s="1834"/>
      <c r="AI37" s="1835"/>
      <c r="AJ37" s="1836"/>
      <c r="AK37" s="1835"/>
      <c r="AL37" s="1839"/>
      <c r="AM37" s="1832"/>
      <c r="AN37" s="1832"/>
      <c r="AO37" s="1832"/>
      <c r="AP37" s="1838"/>
      <c r="AQ37" s="1834"/>
      <c r="AR37" s="1835"/>
      <c r="AS37" s="1835"/>
      <c r="AT37" s="1835"/>
      <c r="AU37" s="1839"/>
      <c r="AV37" s="1832"/>
      <c r="AW37" s="1840"/>
    </row>
    <row r="38" spans="2:49" ht="9.9499999999999993" customHeight="1" thickBot="1" x14ac:dyDescent="0.25">
      <c r="B38" s="3880"/>
      <c r="D38" s="1860"/>
      <c r="F38" s="1841"/>
      <c r="G38" s="1842"/>
      <c r="H38" s="1843"/>
      <c r="I38" s="1861"/>
      <c r="J38" s="1843"/>
      <c r="K38" s="1844"/>
      <c r="L38" s="1832"/>
      <c r="M38" s="1837"/>
      <c r="N38" s="1832"/>
      <c r="O38" s="1841"/>
      <c r="P38" s="1842"/>
      <c r="Q38" s="1843"/>
      <c r="R38" s="1859"/>
      <c r="S38" s="1843"/>
      <c r="T38" s="1844"/>
      <c r="U38" s="1832"/>
      <c r="V38" s="1861"/>
      <c r="W38" s="1832"/>
      <c r="X38" s="4879"/>
      <c r="Y38" s="4902"/>
      <c r="Z38" s="4902"/>
      <c r="AA38" s="4902"/>
      <c r="AB38" s="4902"/>
      <c r="AC38" s="4903"/>
      <c r="AD38" s="1832"/>
      <c r="AE38" s="1837"/>
      <c r="AF38" s="1832"/>
      <c r="AG38" s="1841"/>
      <c r="AH38" s="1842"/>
      <c r="AI38" s="1843"/>
      <c r="AJ38" s="1836"/>
      <c r="AK38" s="1843"/>
      <c r="AL38" s="1844"/>
      <c r="AM38" s="1832"/>
      <c r="AN38" s="1832"/>
      <c r="AO38" s="1832"/>
      <c r="AP38" s="1841"/>
      <c r="AQ38" s="1842"/>
      <c r="AR38" s="1843"/>
      <c r="AS38" s="1843"/>
      <c r="AT38" s="1843"/>
      <c r="AU38" s="1844"/>
      <c r="AV38" s="1832"/>
    </row>
    <row r="39" spans="2:49" ht="5.0999999999999996" customHeight="1" x14ac:dyDescent="0.2">
      <c r="B39" s="1845"/>
      <c r="D39" s="1860"/>
      <c r="F39" s="1845"/>
      <c r="G39" s="1832"/>
      <c r="H39" s="1846"/>
      <c r="I39" s="1861"/>
      <c r="J39" s="1846"/>
      <c r="K39" s="1832"/>
      <c r="L39" s="1832"/>
      <c r="M39" s="1837"/>
      <c r="N39" s="1832"/>
      <c r="O39" s="1845"/>
      <c r="P39" s="1832"/>
      <c r="Q39" s="1846"/>
      <c r="R39" s="1859"/>
      <c r="S39" s="1846"/>
      <c r="T39" s="1832"/>
      <c r="U39" s="1832"/>
      <c r="V39" s="1861"/>
      <c r="W39" s="1832"/>
      <c r="X39" s="1847"/>
      <c r="Y39" s="1848"/>
      <c r="Z39" s="1849"/>
      <c r="AA39" s="1850"/>
      <c r="AB39" s="1849"/>
      <c r="AC39" s="1848"/>
      <c r="AD39" s="1832"/>
      <c r="AE39" s="1837"/>
      <c r="AF39" s="1832"/>
      <c r="AG39" s="1851"/>
      <c r="AH39" s="1832"/>
      <c r="AI39" s="1846"/>
      <c r="AJ39" s="1836"/>
      <c r="AK39" s="1846"/>
      <c r="AL39" s="1832"/>
      <c r="AM39" s="1832"/>
      <c r="AN39" s="1832"/>
      <c r="AO39" s="1832"/>
      <c r="AP39" s="1864"/>
      <c r="AQ39" s="1832"/>
      <c r="AR39" s="1853"/>
      <c r="AS39" s="1853"/>
      <c r="AT39" s="1846"/>
      <c r="AU39" s="1832"/>
      <c r="AV39" s="1832"/>
    </row>
    <row r="40" spans="2:49" ht="5.0999999999999996" customHeight="1" x14ac:dyDescent="0.2">
      <c r="B40" s="1854"/>
      <c r="D40" s="1860"/>
      <c r="F40" s="1846"/>
      <c r="G40" s="1832"/>
      <c r="H40" s="1832"/>
      <c r="I40" s="1861"/>
      <c r="J40" s="1832"/>
      <c r="K40" s="1832"/>
      <c r="L40" s="1832"/>
      <c r="M40" s="1837"/>
      <c r="N40" s="1832"/>
      <c r="O40" s="1849"/>
      <c r="P40" s="1849"/>
      <c r="Q40" s="1849"/>
      <c r="R40" s="1859"/>
      <c r="S40" s="1849"/>
      <c r="T40" s="1849"/>
      <c r="U40" s="1832"/>
      <c r="V40" s="1861"/>
      <c r="W40" s="1832"/>
      <c r="X40" s="1849"/>
      <c r="Y40" s="1849"/>
      <c r="Z40" s="1849"/>
      <c r="AA40" s="1850"/>
      <c r="AB40" s="1849"/>
      <c r="AC40" s="1832"/>
      <c r="AD40" s="1832"/>
      <c r="AE40" s="1837"/>
      <c r="AF40" s="1832"/>
      <c r="AG40" s="1832"/>
      <c r="AH40" s="1832"/>
      <c r="AI40" s="1832"/>
      <c r="AJ40" s="1836"/>
      <c r="AK40" s="1832"/>
      <c r="AL40" s="1855"/>
      <c r="AM40" s="1832"/>
      <c r="AN40" s="1832"/>
      <c r="AO40" s="1832"/>
      <c r="AP40" s="1846"/>
      <c r="AQ40" s="1856"/>
      <c r="AR40" s="1857"/>
      <c r="AS40" s="1857"/>
      <c r="AT40" s="1832"/>
      <c r="AU40" s="1855"/>
      <c r="AV40" s="1832"/>
    </row>
    <row r="41" spans="2:49" ht="5.0999999999999996" customHeight="1" x14ac:dyDescent="0.2">
      <c r="B41" s="1854"/>
      <c r="D41" s="1860"/>
      <c r="F41" s="1846"/>
      <c r="G41" s="1832"/>
      <c r="H41" s="1832"/>
      <c r="I41" s="1861"/>
      <c r="J41" s="1832"/>
      <c r="K41" s="1832"/>
      <c r="L41" s="1832"/>
      <c r="M41" s="1837"/>
      <c r="N41" s="1832"/>
      <c r="O41" s="1849"/>
      <c r="P41" s="1849"/>
      <c r="Q41" s="1849"/>
      <c r="R41" s="1859"/>
      <c r="S41" s="1849"/>
      <c r="T41" s="1849"/>
      <c r="U41" s="1832"/>
      <c r="V41" s="1861"/>
      <c r="W41" s="1832"/>
      <c r="X41" s="1849"/>
      <c r="Y41" s="1849"/>
      <c r="Z41" s="1849"/>
      <c r="AA41" s="1850"/>
      <c r="AB41" s="1849"/>
      <c r="AC41" s="1832"/>
      <c r="AD41" s="1832"/>
      <c r="AE41" s="1837"/>
      <c r="AF41" s="1832"/>
      <c r="AG41" s="1832"/>
      <c r="AH41" s="1832"/>
      <c r="AI41" s="1832"/>
      <c r="AJ41" s="1836"/>
      <c r="AK41" s="1832"/>
      <c r="AL41" s="1855"/>
      <c r="AM41" s="1832"/>
      <c r="AN41" s="1832"/>
      <c r="AO41" s="1832"/>
      <c r="AP41" s="1846"/>
      <c r="AQ41" s="1856"/>
      <c r="AR41" s="1857"/>
      <c r="AS41" s="1857"/>
      <c r="AT41" s="1832"/>
      <c r="AU41" s="1855"/>
      <c r="AV41" s="1832"/>
    </row>
    <row r="42" spans="2:49" ht="9.9499999999999993" customHeight="1" x14ac:dyDescent="0.2">
      <c r="B42" s="3878">
        <v>6</v>
      </c>
      <c r="D42" s="1860"/>
      <c r="F42" s="4877">
        <v>5</v>
      </c>
      <c r="G42" s="4892" t="s">
        <v>1831</v>
      </c>
      <c r="H42" s="4892"/>
      <c r="I42" s="4892"/>
      <c r="J42" s="4892"/>
      <c r="K42" s="4893"/>
      <c r="L42" s="1832"/>
      <c r="M42" s="1861"/>
      <c r="N42" s="1832"/>
      <c r="O42" s="1828"/>
      <c r="P42" s="1829"/>
      <c r="Q42" s="1830"/>
      <c r="R42" s="1859"/>
      <c r="S42" s="1830"/>
      <c r="T42" s="1831"/>
      <c r="U42" s="1832"/>
      <c r="V42" s="1861"/>
      <c r="W42" s="1832"/>
      <c r="X42" s="4877">
        <v>6</v>
      </c>
      <c r="Y42" s="4904" t="s">
        <v>1832</v>
      </c>
      <c r="Z42" s="4904"/>
      <c r="AA42" s="4904"/>
      <c r="AB42" s="4904"/>
      <c r="AC42" s="4905"/>
      <c r="AD42" s="1832"/>
      <c r="AE42" s="1837"/>
      <c r="AF42" s="1832"/>
      <c r="AG42" s="1828"/>
      <c r="AH42" s="1829"/>
      <c r="AI42" s="1830"/>
      <c r="AJ42" s="1836"/>
      <c r="AK42" s="1830"/>
      <c r="AL42" s="1831"/>
      <c r="AM42" s="1832"/>
      <c r="AN42" s="1832"/>
      <c r="AO42" s="1832"/>
      <c r="AP42" s="1828"/>
      <c r="AQ42" s="1829"/>
      <c r="AR42" s="1830"/>
      <c r="AS42" s="1830"/>
      <c r="AT42" s="1830"/>
      <c r="AU42" s="1831"/>
      <c r="AV42" s="1832"/>
    </row>
    <row r="43" spans="2:49" ht="5.0999999999999996" customHeight="1" x14ac:dyDescent="0.2">
      <c r="B43" s="3879"/>
      <c r="D43" s="1860"/>
      <c r="E43" s="1860"/>
      <c r="F43" s="4878"/>
      <c r="G43" s="4894"/>
      <c r="H43" s="4894"/>
      <c r="I43" s="4894"/>
      <c r="J43" s="4894"/>
      <c r="K43" s="4895"/>
      <c r="L43" s="1861"/>
      <c r="M43" s="1861"/>
      <c r="N43" s="1832"/>
      <c r="O43" s="1838"/>
      <c r="P43" s="1834"/>
      <c r="Q43" s="1835"/>
      <c r="R43" s="1859"/>
      <c r="S43" s="1835"/>
      <c r="T43" s="1839"/>
      <c r="U43" s="1832"/>
      <c r="V43" s="1861"/>
      <c r="W43" s="1861"/>
      <c r="X43" s="4878"/>
      <c r="Y43" s="4906"/>
      <c r="Z43" s="4906"/>
      <c r="AA43" s="4906"/>
      <c r="AB43" s="4906"/>
      <c r="AC43" s="4907"/>
      <c r="AD43" s="1832"/>
      <c r="AE43" s="1837"/>
      <c r="AF43" s="1832"/>
      <c r="AG43" s="1838"/>
      <c r="AH43" s="1834"/>
      <c r="AI43" s="1835"/>
      <c r="AJ43" s="1836"/>
      <c r="AK43" s="1835"/>
      <c r="AL43" s="1839"/>
      <c r="AM43" s="1832"/>
      <c r="AN43" s="1832"/>
      <c r="AO43" s="1832"/>
      <c r="AP43" s="1838"/>
      <c r="AQ43" s="1834"/>
      <c r="AR43" s="1835"/>
      <c r="AS43" s="1835"/>
      <c r="AT43" s="1835"/>
      <c r="AU43" s="1839"/>
      <c r="AV43" s="1832"/>
      <c r="AW43" s="1840"/>
    </row>
    <row r="44" spans="2:49" ht="9.9499999999999993" customHeight="1" thickBot="1" x14ac:dyDescent="0.25">
      <c r="B44" s="3880"/>
      <c r="F44" s="4879"/>
      <c r="G44" s="4896"/>
      <c r="H44" s="4896"/>
      <c r="I44" s="4896"/>
      <c r="J44" s="4896"/>
      <c r="K44" s="4897"/>
      <c r="L44" s="1832"/>
      <c r="M44" s="1832"/>
      <c r="N44" s="1832"/>
      <c r="O44" s="1841"/>
      <c r="P44" s="1842"/>
      <c r="Q44" s="1843"/>
      <c r="R44" s="1859"/>
      <c r="S44" s="1843"/>
      <c r="T44" s="1844"/>
      <c r="U44" s="1832"/>
      <c r="V44" s="1832"/>
      <c r="W44" s="1832"/>
      <c r="X44" s="4879"/>
      <c r="Y44" s="4908"/>
      <c r="Z44" s="4908"/>
      <c r="AA44" s="4908"/>
      <c r="AB44" s="4908"/>
      <c r="AC44" s="4909"/>
      <c r="AD44" s="1832"/>
      <c r="AE44" s="1837"/>
      <c r="AF44" s="1832"/>
      <c r="AG44" s="1841"/>
      <c r="AH44" s="1842"/>
      <c r="AI44" s="1843"/>
      <c r="AJ44" s="1836"/>
      <c r="AK44" s="1843"/>
      <c r="AL44" s="1844"/>
      <c r="AM44" s="1832"/>
      <c r="AN44" s="1832"/>
      <c r="AO44" s="1832"/>
      <c r="AP44" s="1841"/>
      <c r="AQ44" s="1842"/>
      <c r="AR44" s="1843"/>
      <c r="AS44" s="1843"/>
      <c r="AT44" s="1843"/>
      <c r="AU44" s="1844"/>
      <c r="AV44" s="1832"/>
    </row>
    <row r="45" spans="2:49" ht="5.0999999999999996" customHeight="1" x14ac:dyDescent="0.2">
      <c r="B45" s="1845"/>
      <c r="F45" s="1845"/>
      <c r="G45" s="1832"/>
      <c r="H45" s="1846"/>
      <c r="I45" s="1862"/>
      <c r="J45" s="1846"/>
      <c r="K45" s="1832"/>
      <c r="L45" s="1832"/>
      <c r="M45" s="1832"/>
      <c r="N45" s="1832"/>
      <c r="O45" s="1845"/>
      <c r="P45" s="1832"/>
      <c r="Q45" s="1846"/>
      <c r="R45" s="1859"/>
      <c r="S45" s="1846"/>
      <c r="T45" s="1832"/>
      <c r="U45" s="1832"/>
      <c r="V45" s="1832"/>
      <c r="W45" s="1832"/>
      <c r="X45" s="1847"/>
      <c r="Y45" s="1848"/>
      <c r="Z45" s="1849"/>
      <c r="AA45" s="1850"/>
      <c r="AB45" s="1849"/>
      <c r="AC45" s="1848"/>
      <c r="AD45" s="1832"/>
      <c r="AE45" s="1837"/>
      <c r="AF45" s="1832"/>
      <c r="AG45" s="1851"/>
      <c r="AH45" s="1832"/>
      <c r="AI45" s="1846"/>
      <c r="AJ45" s="1836"/>
      <c r="AK45" s="1846"/>
      <c r="AL45" s="1832"/>
      <c r="AM45" s="1832"/>
      <c r="AN45" s="1832"/>
      <c r="AO45" s="1832"/>
      <c r="AP45" s="1864"/>
      <c r="AQ45" s="1832"/>
      <c r="AR45" s="1853"/>
      <c r="AS45" s="1853"/>
      <c r="AT45" s="1846"/>
      <c r="AU45" s="1832"/>
      <c r="AV45" s="1832"/>
    </row>
    <row r="46" spans="2:49" ht="5.0999999999999996" customHeight="1" x14ac:dyDescent="0.2">
      <c r="B46" s="1854"/>
      <c r="F46" s="1846"/>
      <c r="G46" s="1832"/>
      <c r="H46" s="1832"/>
      <c r="I46" s="1861"/>
      <c r="J46" s="1832"/>
      <c r="K46" s="1832"/>
      <c r="L46" s="1832"/>
      <c r="M46" s="1832"/>
      <c r="N46" s="1832"/>
      <c r="O46" s="1849"/>
      <c r="P46" s="1849"/>
      <c r="Q46" s="1849"/>
      <c r="R46" s="1859"/>
      <c r="S46" s="1849"/>
      <c r="T46" s="1849"/>
      <c r="U46" s="1832"/>
      <c r="V46" s="1832"/>
      <c r="W46" s="1832"/>
      <c r="X46" s="1849"/>
      <c r="Y46" s="1849"/>
      <c r="Z46" s="1849"/>
      <c r="AA46" s="1850"/>
      <c r="AB46" s="1849"/>
      <c r="AC46" s="1832"/>
      <c r="AD46" s="1832"/>
      <c r="AE46" s="1837"/>
      <c r="AF46" s="1832"/>
      <c r="AG46" s="1832"/>
      <c r="AH46" s="1832"/>
      <c r="AI46" s="1832"/>
      <c r="AJ46" s="1836"/>
      <c r="AK46" s="1832"/>
      <c r="AL46" s="1855"/>
      <c r="AM46" s="1832"/>
      <c r="AN46" s="1832"/>
      <c r="AO46" s="1832"/>
      <c r="AP46" s="1846"/>
      <c r="AQ46" s="1856"/>
      <c r="AR46" s="1857"/>
      <c r="AS46" s="1857"/>
      <c r="AT46" s="1832"/>
      <c r="AU46" s="1855"/>
      <c r="AV46" s="1832"/>
    </row>
    <row r="47" spans="2:49" ht="5.0999999999999996" customHeight="1" x14ac:dyDescent="0.2">
      <c r="B47" s="1854"/>
      <c r="F47" s="1846"/>
      <c r="G47" s="1832"/>
      <c r="H47" s="1832"/>
      <c r="I47" s="1861"/>
      <c r="J47" s="1832"/>
      <c r="K47" s="1832"/>
      <c r="L47" s="1832"/>
      <c r="M47" s="1832"/>
      <c r="N47" s="1832"/>
      <c r="O47" s="1849"/>
      <c r="P47" s="1849"/>
      <c r="Q47" s="1849"/>
      <c r="R47" s="1859"/>
      <c r="S47" s="1849"/>
      <c r="T47" s="1849"/>
      <c r="U47" s="1832"/>
      <c r="V47" s="1832"/>
      <c r="W47" s="1832"/>
      <c r="X47" s="1849"/>
      <c r="Y47" s="1849"/>
      <c r="Z47" s="1849"/>
      <c r="AA47" s="1850"/>
      <c r="AB47" s="1849"/>
      <c r="AC47" s="1832"/>
      <c r="AD47" s="1832"/>
      <c r="AE47" s="1837"/>
      <c r="AF47" s="1832"/>
      <c r="AG47" s="1832"/>
      <c r="AH47" s="1832"/>
      <c r="AI47" s="1832"/>
      <c r="AJ47" s="1836"/>
      <c r="AK47" s="1832"/>
      <c r="AL47" s="1855"/>
      <c r="AM47" s="1832"/>
      <c r="AN47" s="1832"/>
      <c r="AO47" s="1832"/>
      <c r="AP47" s="1846"/>
      <c r="AQ47" s="1856"/>
      <c r="AR47" s="1857"/>
      <c r="AS47" s="1857"/>
      <c r="AT47" s="1832"/>
      <c r="AU47" s="1855"/>
      <c r="AV47" s="1832"/>
    </row>
    <row r="48" spans="2:49" ht="9.9499999999999993" customHeight="1" x14ac:dyDescent="0.2">
      <c r="B48" s="3878">
        <v>7</v>
      </c>
      <c r="F48" s="1828"/>
      <c r="G48" s="1829"/>
      <c r="H48" s="1830"/>
      <c r="I48" s="1861"/>
      <c r="J48" s="1830"/>
      <c r="K48" s="1831"/>
      <c r="L48" s="1832"/>
      <c r="M48" s="1832"/>
      <c r="N48" s="1832"/>
      <c r="O48" s="1828"/>
      <c r="P48" s="1829"/>
      <c r="Q48" s="1830"/>
      <c r="R48" s="1859"/>
      <c r="S48" s="1830"/>
      <c r="T48" s="1831"/>
      <c r="U48" s="1832"/>
      <c r="V48" s="1832"/>
      <c r="W48" s="1832"/>
      <c r="X48" s="4877">
        <v>7</v>
      </c>
      <c r="Y48" s="4910" t="s">
        <v>1214</v>
      </c>
      <c r="Z48" s="4910"/>
      <c r="AA48" s="4910"/>
      <c r="AB48" s="4910"/>
      <c r="AC48" s="4911"/>
      <c r="AD48" s="1832"/>
      <c r="AE48" s="1837"/>
      <c r="AF48" s="1832"/>
      <c r="AG48" s="1828"/>
      <c r="AH48" s="1829"/>
      <c r="AI48" s="1830"/>
      <c r="AJ48" s="1836"/>
      <c r="AK48" s="1830"/>
      <c r="AL48" s="1831"/>
      <c r="AM48" s="1832"/>
      <c r="AN48" s="1832"/>
      <c r="AO48" s="1832"/>
      <c r="AP48" s="1828"/>
      <c r="AQ48" s="1829"/>
      <c r="AR48" s="1830"/>
      <c r="AS48" s="1830"/>
      <c r="AT48" s="1830"/>
      <c r="AU48" s="1831"/>
      <c r="AV48" s="1832"/>
    </row>
    <row r="49" spans="2:49" ht="5.0999999999999996" customHeight="1" x14ac:dyDescent="0.2">
      <c r="B49" s="3879"/>
      <c r="C49" s="1840"/>
      <c r="D49" s="1840"/>
      <c r="E49" s="1840"/>
      <c r="F49" s="1838"/>
      <c r="G49" s="1834"/>
      <c r="H49" s="1835"/>
      <c r="I49" s="1861"/>
      <c r="J49" s="1835"/>
      <c r="K49" s="1839"/>
      <c r="L49" s="1832"/>
      <c r="M49" s="1832"/>
      <c r="N49" s="1832"/>
      <c r="O49" s="1838"/>
      <c r="P49" s="1834"/>
      <c r="Q49" s="1835"/>
      <c r="R49" s="1859"/>
      <c r="S49" s="1835"/>
      <c r="T49" s="1839"/>
      <c r="U49" s="1832"/>
      <c r="V49" s="1832"/>
      <c r="W49" s="1832"/>
      <c r="X49" s="4878"/>
      <c r="Y49" s="4912"/>
      <c r="Z49" s="4912"/>
      <c r="AA49" s="4912"/>
      <c r="AB49" s="4912"/>
      <c r="AC49" s="4913"/>
      <c r="AD49" s="1837"/>
      <c r="AE49" s="1837"/>
      <c r="AF49" s="1837"/>
      <c r="AG49" s="1837"/>
      <c r="AH49" s="1858"/>
      <c r="AI49" s="1836"/>
      <c r="AJ49" s="1836"/>
      <c r="AK49" s="1835"/>
      <c r="AL49" s="1839"/>
      <c r="AM49" s="1832"/>
      <c r="AN49" s="1832"/>
      <c r="AO49" s="1832"/>
      <c r="AP49" s="1838"/>
      <c r="AQ49" s="1834"/>
      <c r="AR49" s="1835"/>
      <c r="AS49" s="1835"/>
      <c r="AT49" s="1835"/>
      <c r="AU49" s="1839"/>
      <c r="AV49" s="1832"/>
      <c r="AW49" s="1840"/>
    </row>
    <row r="50" spans="2:49" ht="9.9499999999999993" customHeight="1" thickBot="1" x14ac:dyDescent="0.25">
      <c r="B50" s="3880"/>
      <c r="F50" s="1841"/>
      <c r="G50" s="1842"/>
      <c r="H50" s="1843"/>
      <c r="I50" s="1861"/>
      <c r="J50" s="1843"/>
      <c r="K50" s="1844"/>
      <c r="L50" s="1832"/>
      <c r="M50" s="1832"/>
      <c r="N50" s="1832"/>
      <c r="O50" s="1841"/>
      <c r="P50" s="1842"/>
      <c r="Q50" s="1843"/>
      <c r="R50" s="1859"/>
      <c r="S50" s="1843"/>
      <c r="T50" s="1844"/>
      <c r="U50" s="1832"/>
      <c r="V50" s="1832"/>
      <c r="W50" s="1832"/>
      <c r="X50" s="4879"/>
      <c r="Y50" s="4914"/>
      <c r="Z50" s="4914"/>
      <c r="AA50" s="4914"/>
      <c r="AB50" s="4914"/>
      <c r="AC50" s="4915"/>
      <c r="AD50" s="1832"/>
      <c r="AE50" s="1832"/>
      <c r="AF50" s="1832"/>
      <c r="AG50" s="1841"/>
      <c r="AH50" s="1842"/>
      <c r="AI50" s="1843"/>
      <c r="AJ50" s="1843"/>
      <c r="AK50" s="1843"/>
      <c r="AL50" s="1844"/>
      <c r="AM50" s="1832"/>
      <c r="AN50" s="1832"/>
      <c r="AO50" s="1832"/>
      <c r="AP50" s="1841"/>
      <c r="AQ50" s="1842"/>
      <c r="AR50" s="1843"/>
      <c r="AS50" s="1843"/>
      <c r="AT50" s="1843"/>
      <c r="AU50" s="1844"/>
      <c r="AV50" s="1832"/>
    </row>
    <row r="51" spans="2:49" ht="5.0999999999999996" customHeight="1" x14ac:dyDescent="0.2">
      <c r="B51" s="1845"/>
      <c r="F51" s="1864"/>
      <c r="G51" s="1832"/>
      <c r="H51" s="1846"/>
      <c r="I51" s="1861"/>
      <c r="J51" s="1846"/>
      <c r="K51" s="1832"/>
      <c r="L51" s="1832"/>
      <c r="M51" s="1832"/>
      <c r="N51" s="1832"/>
      <c r="O51" s="1845"/>
      <c r="P51" s="1832"/>
      <c r="Q51" s="1846"/>
      <c r="R51" s="1859"/>
      <c r="S51" s="1846"/>
      <c r="T51" s="1832"/>
      <c r="U51" s="1832"/>
      <c r="V51" s="1832"/>
      <c r="W51" s="1832"/>
      <c r="X51" s="1847"/>
      <c r="Y51" s="1848"/>
      <c r="Z51" s="1849"/>
      <c r="AA51" s="1850"/>
      <c r="AB51" s="1849"/>
      <c r="AC51" s="1848"/>
      <c r="AD51" s="1837"/>
      <c r="AE51" s="1837"/>
      <c r="AF51" s="1837"/>
      <c r="AG51" s="1865"/>
      <c r="AH51" s="1837"/>
      <c r="AI51" s="1863"/>
      <c r="AJ51" s="1863"/>
      <c r="AK51" s="1846"/>
      <c r="AL51" s="1832"/>
      <c r="AM51" s="1832"/>
      <c r="AN51" s="1832"/>
      <c r="AO51" s="1832"/>
      <c r="AP51" s="1864"/>
      <c r="AQ51" s="1832"/>
      <c r="AR51" s="1853"/>
      <c r="AS51" s="1853"/>
      <c r="AT51" s="1846"/>
      <c r="AU51" s="1832"/>
      <c r="AV51" s="1832"/>
    </row>
    <row r="52" spans="2:49" ht="5.0999999999999996" customHeight="1" x14ac:dyDescent="0.2">
      <c r="B52" s="1854"/>
      <c r="F52" s="1846"/>
      <c r="G52" s="1832"/>
      <c r="H52" s="1832"/>
      <c r="I52" s="1861"/>
      <c r="J52" s="1832"/>
      <c r="K52" s="1832"/>
      <c r="L52" s="1832"/>
      <c r="M52" s="1832"/>
      <c r="N52" s="1832"/>
      <c r="O52" s="1849"/>
      <c r="P52" s="1849"/>
      <c r="Q52" s="1849"/>
      <c r="R52" s="1859"/>
      <c r="S52" s="1849"/>
      <c r="T52" s="1849"/>
      <c r="U52" s="1832"/>
      <c r="V52" s="1832"/>
      <c r="W52" s="1832"/>
      <c r="X52" s="1849"/>
      <c r="Y52" s="1849"/>
      <c r="Z52" s="1849"/>
      <c r="AA52" s="1850"/>
      <c r="AB52" s="1849"/>
      <c r="AC52" s="1832"/>
      <c r="AD52" s="1832"/>
      <c r="AE52" s="1832"/>
      <c r="AF52" s="1832"/>
      <c r="AG52" s="1832"/>
      <c r="AH52" s="1832"/>
      <c r="AI52" s="1832"/>
      <c r="AJ52" s="1863"/>
      <c r="AK52" s="1832"/>
      <c r="AL52" s="1855"/>
      <c r="AM52" s="1832"/>
      <c r="AN52" s="1832"/>
      <c r="AO52" s="1832"/>
      <c r="AP52" s="1846"/>
      <c r="AQ52" s="1856"/>
      <c r="AR52" s="1857"/>
      <c r="AS52" s="1857"/>
      <c r="AT52" s="1832"/>
      <c r="AU52" s="1855"/>
      <c r="AV52" s="1832"/>
    </row>
    <row r="53" spans="2:49" ht="5.0999999999999996" customHeight="1" x14ac:dyDescent="0.2">
      <c r="B53" s="1854"/>
      <c r="F53" s="1846"/>
      <c r="G53" s="1832"/>
      <c r="H53" s="1832"/>
      <c r="I53" s="1861"/>
      <c r="J53" s="1832"/>
      <c r="K53" s="1832"/>
      <c r="L53" s="1832"/>
      <c r="M53" s="1832"/>
      <c r="N53" s="1832"/>
      <c r="O53" s="1849"/>
      <c r="P53" s="1849"/>
      <c r="Q53" s="1849"/>
      <c r="R53" s="1859"/>
      <c r="S53" s="1849"/>
      <c r="T53" s="1849"/>
      <c r="U53" s="1832"/>
      <c r="V53" s="1832"/>
      <c r="W53" s="1832"/>
      <c r="X53" s="1849"/>
      <c r="Y53" s="1849"/>
      <c r="Z53" s="1849"/>
      <c r="AA53" s="1850"/>
      <c r="AB53" s="1849"/>
      <c r="AC53" s="1832"/>
      <c r="AD53" s="1832"/>
      <c r="AE53" s="1832"/>
      <c r="AF53" s="1832"/>
      <c r="AG53" s="1832"/>
      <c r="AH53" s="1832"/>
      <c r="AI53" s="1832"/>
      <c r="AJ53" s="1863"/>
      <c r="AK53" s="1832"/>
      <c r="AL53" s="1855"/>
      <c r="AM53" s="1832"/>
      <c r="AN53" s="1832"/>
      <c r="AO53" s="1832"/>
      <c r="AP53" s="1846"/>
      <c r="AQ53" s="1856"/>
      <c r="AR53" s="1857"/>
      <c r="AS53" s="1857"/>
      <c r="AT53" s="1832"/>
      <c r="AU53" s="1855"/>
      <c r="AV53" s="1832"/>
    </row>
    <row r="54" spans="2:49" ht="9.9499999999999993" customHeight="1" x14ac:dyDescent="0.2">
      <c r="B54" s="3878">
        <v>8</v>
      </c>
      <c r="F54" s="1828"/>
      <c r="G54" s="1829"/>
      <c r="H54" s="1830"/>
      <c r="I54" s="1861"/>
      <c r="J54" s="1830"/>
      <c r="K54" s="1831"/>
      <c r="L54" s="1832"/>
      <c r="M54" s="1832"/>
      <c r="N54" s="1832"/>
      <c r="O54" s="1828"/>
      <c r="P54" s="1829"/>
      <c r="Q54" s="1830"/>
      <c r="R54" s="1859"/>
      <c r="S54" s="1830"/>
      <c r="T54" s="1831"/>
      <c r="U54" s="1832"/>
      <c r="V54" s="1832"/>
      <c r="W54" s="1832"/>
      <c r="X54" s="4877">
        <v>8</v>
      </c>
      <c r="Y54" s="4910" t="s">
        <v>1833</v>
      </c>
      <c r="Z54" s="4910"/>
      <c r="AA54" s="4910"/>
      <c r="AB54" s="4910"/>
      <c r="AC54" s="4911"/>
      <c r="AD54" s="1832"/>
      <c r="AE54" s="1832"/>
      <c r="AF54" s="1832"/>
      <c r="AG54" s="1828"/>
      <c r="AH54" s="1829"/>
      <c r="AI54" s="1830"/>
      <c r="AJ54" s="1863"/>
      <c r="AK54" s="1830"/>
      <c r="AL54" s="1831"/>
      <c r="AM54" s="1832"/>
      <c r="AN54" s="1832"/>
      <c r="AO54" s="1832"/>
      <c r="AP54" s="1828"/>
      <c r="AQ54" s="1829"/>
      <c r="AR54" s="1830"/>
      <c r="AS54" s="1830"/>
      <c r="AT54" s="1830"/>
      <c r="AU54" s="1831"/>
      <c r="AV54" s="1832"/>
    </row>
    <row r="55" spans="2:49" ht="5.0999999999999996" customHeight="1" x14ac:dyDescent="0.2">
      <c r="B55" s="3879"/>
      <c r="C55" s="1840"/>
      <c r="D55" s="1840"/>
      <c r="E55" s="1840"/>
      <c r="F55" s="1838"/>
      <c r="G55" s="1834"/>
      <c r="H55" s="1835"/>
      <c r="I55" s="1861"/>
      <c r="J55" s="1835"/>
      <c r="K55" s="1839"/>
      <c r="L55" s="1832"/>
      <c r="M55" s="1832"/>
      <c r="N55" s="1832"/>
      <c r="O55" s="1838"/>
      <c r="P55" s="1834"/>
      <c r="Q55" s="1835"/>
      <c r="R55" s="1859"/>
      <c r="S55" s="1835"/>
      <c r="T55" s="1839"/>
      <c r="U55" s="1832"/>
      <c r="V55" s="1832"/>
      <c r="W55" s="1832"/>
      <c r="X55" s="4878"/>
      <c r="Y55" s="4912"/>
      <c r="Z55" s="4912"/>
      <c r="AA55" s="4912"/>
      <c r="AB55" s="4912"/>
      <c r="AC55" s="4913"/>
      <c r="AD55" s="1861"/>
      <c r="AE55" s="1861"/>
      <c r="AF55" s="1832"/>
      <c r="AG55" s="1838"/>
      <c r="AH55" s="1834"/>
      <c r="AI55" s="1835"/>
      <c r="AJ55" s="1863"/>
      <c r="AK55" s="1835"/>
      <c r="AL55" s="1839"/>
      <c r="AM55" s="1832"/>
      <c r="AN55" s="1832"/>
      <c r="AO55" s="1832"/>
      <c r="AP55" s="1838"/>
      <c r="AQ55" s="1834"/>
      <c r="AR55" s="1835"/>
      <c r="AS55" s="1835"/>
      <c r="AT55" s="1835"/>
      <c r="AU55" s="1839"/>
      <c r="AV55" s="1832"/>
      <c r="AW55" s="1840"/>
    </row>
    <row r="56" spans="2:49" ht="9.9499999999999993" customHeight="1" thickBot="1" x14ac:dyDescent="0.25">
      <c r="B56" s="3880"/>
      <c r="F56" s="1841"/>
      <c r="G56" s="1842"/>
      <c r="H56" s="1843"/>
      <c r="I56" s="1861"/>
      <c r="J56" s="1843"/>
      <c r="K56" s="1844"/>
      <c r="L56" s="1832"/>
      <c r="M56" s="1832"/>
      <c r="N56" s="1832"/>
      <c r="O56" s="1841"/>
      <c r="P56" s="1842"/>
      <c r="Q56" s="1843"/>
      <c r="R56" s="1859"/>
      <c r="S56" s="1843"/>
      <c r="T56" s="1844"/>
      <c r="U56" s="1832"/>
      <c r="V56" s="1832"/>
      <c r="W56" s="1832"/>
      <c r="X56" s="4879"/>
      <c r="Y56" s="4914"/>
      <c r="Z56" s="4914"/>
      <c r="AA56" s="4914"/>
      <c r="AB56" s="4914"/>
      <c r="AC56" s="4915"/>
      <c r="AD56" s="1832"/>
      <c r="AE56" s="1861"/>
      <c r="AF56" s="1832"/>
      <c r="AG56" s="1841"/>
      <c r="AH56" s="1842"/>
      <c r="AI56" s="1843"/>
      <c r="AJ56" s="1863"/>
      <c r="AK56" s="1843"/>
      <c r="AL56" s="1844"/>
      <c r="AM56" s="1832"/>
      <c r="AN56" s="1832"/>
      <c r="AO56" s="1832"/>
      <c r="AP56" s="1841"/>
      <c r="AQ56" s="1842"/>
      <c r="AR56" s="1843"/>
      <c r="AS56" s="1843"/>
      <c r="AT56" s="1843"/>
      <c r="AU56" s="1844"/>
      <c r="AV56" s="1832"/>
    </row>
    <row r="57" spans="2:49" ht="5.0999999999999996" customHeight="1" x14ac:dyDescent="0.2">
      <c r="B57" s="1845"/>
      <c r="F57" s="1845"/>
      <c r="G57" s="1832"/>
      <c r="H57" s="1846"/>
      <c r="I57" s="1861"/>
      <c r="J57" s="1846"/>
      <c r="K57" s="1832"/>
      <c r="L57" s="1832"/>
      <c r="M57" s="1832"/>
      <c r="N57" s="1832"/>
      <c r="O57" s="1845"/>
      <c r="P57" s="1832"/>
      <c r="Q57" s="1846"/>
      <c r="R57" s="1859"/>
      <c r="S57" s="1846"/>
      <c r="T57" s="1832"/>
      <c r="U57" s="1832"/>
      <c r="V57" s="1832"/>
      <c r="W57" s="1832"/>
      <c r="X57" s="1847"/>
      <c r="Y57" s="1848"/>
      <c r="Z57" s="1849"/>
      <c r="AA57" s="1850"/>
      <c r="AB57" s="1849"/>
      <c r="AC57" s="1848"/>
      <c r="AD57" s="1832"/>
      <c r="AE57" s="1861"/>
      <c r="AF57" s="1832"/>
      <c r="AG57" s="1851"/>
      <c r="AH57" s="1832"/>
      <c r="AI57" s="1846"/>
      <c r="AJ57" s="1863"/>
      <c r="AK57" s="1846"/>
      <c r="AL57" s="1832"/>
      <c r="AM57" s="1832"/>
      <c r="AN57" s="1832"/>
      <c r="AO57" s="1832"/>
      <c r="AP57" s="1864"/>
      <c r="AQ57" s="1832"/>
      <c r="AR57" s="1853"/>
      <c r="AS57" s="1853"/>
      <c r="AT57" s="1846"/>
      <c r="AU57" s="1832"/>
      <c r="AV57" s="1832"/>
    </row>
    <row r="58" spans="2:49" ht="5.0999999999999996" customHeight="1" x14ac:dyDescent="0.2">
      <c r="B58" s="1854"/>
      <c r="F58" s="1846"/>
      <c r="G58" s="1832"/>
      <c r="H58" s="1832"/>
      <c r="I58" s="1861"/>
      <c r="J58" s="1832"/>
      <c r="K58" s="1832"/>
      <c r="L58" s="1832"/>
      <c r="M58" s="1832"/>
      <c r="N58" s="1832"/>
      <c r="O58" s="1849"/>
      <c r="P58" s="1849"/>
      <c r="Q58" s="1849"/>
      <c r="R58" s="1859"/>
      <c r="S58" s="1849"/>
      <c r="T58" s="1849"/>
      <c r="U58" s="1832"/>
      <c r="V58" s="1832"/>
      <c r="W58" s="1832"/>
      <c r="X58" s="1849"/>
      <c r="Y58" s="1849"/>
      <c r="Z58" s="1849"/>
      <c r="AA58" s="1850"/>
      <c r="AB58" s="1849"/>
      <c r="AC58" s="1832"/>
      <c r="AD58" s="1832"/>
      <c r="AE58" s="1861"/>
      <c r="AF58" s="1832"/>
      <c r="AG58" s="1832"/>
      <c r="AH58" s="1832"/>
      <c r="AI58" s="1832"/>
      <c r="AJ58" s="1863"/>
      <c r="AK58" s="1832"/>
      <c r="AL58" s="1855"/>
      <c r="AM58" s="1832"/>
      <c r="AN58" s="1832"/>
      <c r="AO58" s="1832"/>
      <c r="AP58" s="1846"/>
      <c r="AQ58" s="1856"/>
      <c r="AR58" s="1857"/>
      <c r="AS58" s="1857"/>
      <c r="AT58" s="1832"/>
      <c r="AU58" s="1855"/>
      <c r="AV58" s="1832"/>
    </row>
    <row r="59" spans="2:49" ht="5.0999999999999996" customHeight="1" x14ac:dyDescent="0.2">
      <c r="B59" s="1854"/>
      <c r="F59" s="1846"/>
      <c r="G59" s="1832"/>
      <c r="H59" s="1832"/>
      <c r="I59" s="1861"/>
      <c r="J59" s="1832"/>
      <c r="K59" s="1832"/>
      <c r="L59" s="1832"/>
      <c r="M59" s="1832"/>
      <c r="N59" s="1832"/>
      <c r="O59" s="1849"/>
      <c r="P59" s="1849"/>
      <c r="Q59" s="1849"/>
      <c r="R59" s="1859"/>
      <c r="S59" s="1849"/>
      <c r="T59" s="1849"/>
      <c r="U59" s="1832"/>
      <c r="V59" s="1832"/>
      <c r="W59" s="1832"/>
      <c r="X59" s="1849"/>
      <c r="Y59" s="1849"/>
      <c r="Z59" s="1849"/>
      <c r="AA59" s="1850"/>
      <c r="AB59" s="1849"/>
      <c r="AC59" s="1832"/>
      <c r="AD59" s="1832"/>
      <c r="AE59" s="1861"/>
      <c r="AF59" s="1832"/>
      <c r="AG59" s="1832"/>
      <c r="AH59" s="1832"/>
      <c r="AI59" s="1832"/>
      <c r="AJ59" s="1837"/>
      <c r="AK59" s="1832"/>
      <c r="AL59" s="1855"/>
      <c r="AM59" s="1832"/>
      <c r="AN59" s="1832"/>
      <c r="AO59" s="1832"/>
      <c r="AP59" s="1846"/>
      <c r="AQ59" s="1856"/>
      <c r="AR59" s="1857"/>
      <c r="AS59" s="1857"/>
      <c r="AT59" s="1832"/>
      <c r="AU59" s="1855"/>
      <c r="AV59" s="1832"/>
    </row>
    <row r="60" spans="2:49" ht="9.9499999999999993" customHeight="1" x14ac:dyDescent="0.2">
      <c r="B60" s="3878">
        <v>9</v>
      </c>
      <c r="F60" s="1828"/>
      <c r="G60" s="1829"/>
      <c r="H60" s="1830"/>
      <c r="I60" s="1861"/>
      <c r="J60" s="1830"/>
      <c r="K60" s="1831"/>
      <c r="L60" s="1832"/>
      <c r="M60" s="1832"/>
      <c r="N60" s="1832"/>
      <c r="O60" s="1828"/>
      <c r="P60" s="1829"/>
      <c r="Q60" s="1830"/>
      <c r="R60" s="1859"/>
      <c r="S60" s="1830"/>
      <c r="T60" s="1831"/>
      <c r="U60" s="1832"/>
      <c r="V60" s="1832"/>
      <c r="W60" s="1832"/>
      <c r="X60" s="4877">
        <v>9</v>
      </c>
      <c r="Y60" s="4898" t="s">
        <v>1834</v>
      </c>
      <c r="Z60" s="4898"/>
      <c r="AA60" s="4898"/>
      <c r="AB60" s="4898"/>
      <c r="AC60" s="4899"/>
      <c r="AD60" s="1832"/>
      <c r="AE60" s="1861"/>
      <c r="AF60" s="1832"/>
      <c r="AG60" s="4877">
        <v>9</v>
      </c>
      <c r="AH60" s="4910" t="s">
        <v>1835</v>
      </c>
      <c r="AI60" s="4910"/>
      <c r="AJ60" s="4910"/>
      <c r="AK60" s="4910"/>
      <c r="AL60" s="4911"/>
      <c r="AM60" s="1832"/>
      <c r="AN60" s="1832"/>
      <c r="AO60" s="1832"/>
      <c r="AP60" s="1828"/>
      <c r="AQ60" s="1829"/>
      <c r="AR60" s="1830"/>
      <c r="AS60" s="1830"/>
      <c r="AT60" s="1830"/>
      <c r="AU60" s="1831"/>
      <c r="AV60" s="1832"/>
    </row>
    <row r="61" spans="2:49" ht="5.0999999999999996" customHeight="1" x14ac:dyDescent="0.2">
      <c r="B61" s="3879"/>
      <c r="C61" s="1840"/>
      <c r="D61" s="1840"/>
      <c r="E61" s="1840"/>
      <c r="F61" s="1838"/>
      <c r="G61" s="1834"/>
      <c r="H61" s="1835"/>
      <c r="I61" s="1861"/>
      <c r="J61" s="1835"/>
      <c r="K61" s="1839"/>
      <c r="L61" s="1832"/>
      <c r="M61" s="1832"/>
      <c r="N61" s="1832"/>
      <c r="O61" s="1838"/>
      <c r="P61" s="1834"/>
      <c r="Q61" s="1835"/>
      <c r="R61" s="1866"/>
      <c r="S61" s="1866"/>
      <c r="T61" s="1861"/>
      <c r="U61" s="1861"/>
      <c r="V61" s="1861"/>
      <c r="W61" s="1861"/>
      <c r="X61" s="4878"/>
      <c r="Y61" s="4900"/>
      <c r="Z61" s="4900"/>
      <c r="AA61" s="4900"/>
      <c r="AB61" s="4900"/>
      <c r="AC61" s="4901"/>
      <c r="AD61" s="1832"/>
      <c r="AE61" s="1861"/>
      <c r="AF61" s="1832"/>
      <c r="AG61" s="4878"/>
      <c r="AH61" s="4912"/>
      <c r="AI61" s="4912"/>
      <c r="AJ61" s="4912"/>
      <c r="AK61" s="4912"/>
      <c r="AL61" s="4913"/>
      <c r="AM61" s="1832"/>
      <c r="AN61" s="1832"/>
      <c r="AO61" s="1832"/>
      <c r="AP61" s="1838"/>
      <c r="AQ61" s="1834"/>
      <c r="AR61" s="1835"/>
      <c r="AS61" s="1835"/>
      <c r="AT61" s="1835"/>
      <c r="AU61" s="1839"/>
      <c r="AV61" s="1832"/>
      <c r="AW61" s="1840"/>
    </row>
    <row r="62" spans="2:49" ht="9.9499999999999993" customHeight="1" thickBot="1" x14ac:dyDescent="0.25">
      <c r="B62" s="3880"/>
      <c r="F62" s="1841"/>
      <c r="G62" s="1842"/>
      <c r="H62" s="1843"/>
      <c r="I62" s="1861"/>
      <c r="J62" s="1843"/>
      <c r="K62" s="1844"/>
      <c r="L62" s="1832"/>
      <c r="M62" s="1832"/>
      <c r="N62" s="1832"/>
      <c r="O62" s="1841"/>
      <c r="P62" s="1842"/>
      <c r="Q62" s="1843"/>
      <c r="R62" s="1843"/>
      <c r="S62" s="1843"/>
      <c r="T62" s="1844"/>
      <c r="U62" s="1832"/>
      <c r="V62" s="1832"/>
      <c r="W62" s="1832"/>
      <c r="X62" s="4879"/>
      <c r="Y62" s="4902"/>
      <c r="Z62" s="4902"/>
      <c r="AA62" s="4902"/>
      <c r="AB62" s="4902"/>
      <c r="AC62" s="4903"/>
      <c r="AD62" s="1832"/>
      <c r="AE62" s="1861"/>
      <c r="AF62" s="1832"/>
      <c r="AG62" s="4879"/>
      <c r="AH62" s="4914"/>
      <c r="AI62" s="4914"/>
      <c r="AJ62" s="4914"/>
      <c r="AK62" s="4914"/>
      <c r="AL62" s="4915"/>
      <c r="AM62" s="1832"/>
      <c r="AN62" s="1832"/>
      <c r="AO62" s="1832"/>
      <c r="AP62" s="1841"/>
      <c r="AQ62" s="1842"/>
      <c r="AR62" s="1843"/>
      <c r="AS62" s="1843"/>
      <c r="AT62" s="1843"/>
      <c r="AU62" s="1844"/>
      <c r="AV62" s="1832"/>
    </row>
    <row r="63" spans="2:49" ht="5.0999999999999996" customHeight="1" x14ac:dyDescent="0.2">
      <c r="B63" s="1845"/>
      <c r="F63" s="1845"/>
      <c r="G63" s="1832"/>
      <c r="H63" s="1846"/>
      <c r="I63" s="1861"/>
      <c r="J63" s="1846"/>
      <c r="K63" s="1832"/>
      <c r="L63" s="1832"/>
      <c r="M63" s="1832"/>
      <c r="N63" s="1832"/>
      <c r="O63" s="1845"/>
      <c r="P63" s="1832"/>
      <c r="Q63" s="1846"/>
      <c r="R63" s="1846"/>
      <c r="S63" s="1846"/>
      <c r="T63" s="1832"/>
      <c r="U63" s="1832"/>
      <c r="V63" s="1832"/>
      <c r="W63" s="1832"/>
      <c r="X63" s="1847"/>
      <c r="Y63" s="1848"/>
      <c r="Z63" s="1849"/>
      <c r="AA63" s="1859"/>
      <c r="AB63" s="1849"/>
      <c r="AC63" s="1848"/>
      <c r="AD63" s="1832"/>
      <c r="AE63" s="1861"/>
      <c r="AF63" s="1832"/>
      <c r="AG63" s="1851"/>
      <c r="AH63" s="1832"/>
      <c r="AI63" s="1846"/>
      <c r="AJ63" s="1863"/>
      <c r="AK63" s="1846"/>
      <c r="AL63" s="1832"/>
      <c r="AM63" s="1832"/>
      <c r="AN63" s="1832"/>
      <c r="AO63" s="1832"/>
      <c r="AP63" s="1864"/>
      <c r="AQ63" s="1832"/>
      <c r="AR63" s="1853"/>
      <c r="AS63" s="1853"/>
      <c r="AT63" s="1846"/>
      <c r="AU63" s="1832"/>
      <c r="AV63" s="1832"/>
    </row>
    <row r="64" spans="2:49" ht="5.0999999999999996" customHeight="1" x14ac:dyDescent="0.2">
      <c r="B64" s="1854"/>
      <c r="F64" s="1846"/>
      <c r="G64" s="1832"/>
      <c r="H64" s="1832"/>
      <c r="I64" s="1861"/>
      <c r="J64" s="1832"/>
      <c r="K64" s="1832"/>
      <c r="L64" s="1832"/>
      <c r="M64" s="1832"/>
      <c r="N64" s="1832"/>
      <c r="O64" s="1849"/>
      <c r="P64" s="1849"/>
      <c r="Q64" s="1849"/>
      <c r="R64" s="1849"/>
      <c r="S64" s="1849"/>
      <c r="T64" s="1849"/>
      <c r="U64" s="1832"/>
      <c r="V64" s="1832"/>
      <c r="W64" s="1832"/>
      <c r="X64" s="1849"/>
      <c r="Y64" s="1849"/>
      <c r="Z64" s="1849"/>
      <c r="AA64" s="1859"/>
      <c r="AB64" s="1849"/>
      <c r="AC64" s="1832"/>
      <c r="AD64" s="1832"/>
      <c r="AE64" s="1861"/>
      <c r="AF64" s="1832"/>
      <c r="AG64" s="1832"/>
      <c r="AH64" s="1832"/>
      <c r="AI64" s="1832"/>
      <c r="AJ64" s="1837"/>
      <c r="AK64" s="1832"/>
      <c r="AL64" s="1855"/>
      <c r="AM64" s="1832"/>
      <c r="AN64" s="1832"/>
      <c r="AO64" s="1832"/>
      <c r="AP64" s="1846"/>
      <c r="AQ64" s="1856"/>
      <c r="AR64" s="1857"/>
      <c r="AS64" s="1857"/>
      <c r="AT64" s="1832"/>
      <c r="AU64" s="1855"/>
      <c r="AV64" s="1832"/>
    </row>
    <row r="65" spans="2:49" ht="5.0999999999999996" customHeight="1" x14ac:dyDescent="0.2">
      <c r="B65" s="1854"/>
      <c r="F65" s="1846"/>
      <c r="G65" s="1832"/>
      <c r="H65" s="1832"/>
      <c r="I65" s="1861"/>
      <c r="J65" s="1832"/>
      <c r="K65" s="1832"/>
      <c r="L65" s="1832"/>
      <c r="M65" s="1832"/>
      <c r="N65" s="1832"/>
      <c r="O65" s="1849"/>
      <c r="P65" s="1849"/>
      <c r="Q65" s="1849"/>
      <c r="R65" s="1849"/>
      <c r="S65" s="1849"/>
      <c r="T65" s="1849"/>
      <c r="U65" s="1832"/>
      <c r="V65" s="1832"/>
      <c r="W65" s="1832"/>
      <c r="X65" s="1849"/>
      <c r="Y65" s="1849"/>
      <c r="Z65" s="1849"/>
      <c r="AA65" s="1859"/>
      <c r="AB65" s="1849"/>
      <c r="AC65" s="1832"/>
      <c r="AD65" s="1832"/>
      <c r="AE65" s="1861"/>
      <c r="AF65" s="1832"/>
      <c r="AG65" s="1832"/>
      <c r="AH65" s="1832"/>
      <c r="AI65" s="1832"/>
      <c r="AJ65" s="1837"/>
      <c r="AK65" s="1832"/>
      <c r="AL65" s="1855"/>
      <c r="AM65" s="1832"/>
      <c r="AN65" s="1832"/>
      <c r="AO65" s="1832"/>
      <c r="AP65" s="1846"/>
      <c r="AQ65" s="1856"/>
      <c r="AR65" s="1857"/>
      <c r="AS65" s="1857"/>
      <c r="AT65" s="1832"/>
      <c r="AU65" s="1855"/>
      <c r="AV65" s="1832"/>
    </row>
    <row r="66" spans="2:49" ht="9.9499999999999993" customHeight="1" x14ac:dyDescent="0.2">
      <c r="B66" s="3878">
        <v>10</v>
      </c>
      <c r="F66" s="1828"/>
      <c r="G66" s="1867"/>
      <c r="H66" s="1868"/>
      <c r="I66" s="1861"/>
      <c r="J66" s="1868"/>
      <c r="K66" s="1869"/>
      <c r="L66" s="1832"/>
      <c r="M66" s="1832"/>
      <c r="N66" s="1832"/>
      <c r="O66" s="4877">
        <v>10</v>
      </c>
      <c r="P66" s="4916" t="s">
        <v>1836</v>
      </c>
      <c r="Q66" s="4916"/>
      <c r="R66" s="4916"/>
      <c r="S66" s="4916"/>
      <c r="T66" s="4917"/>
      <c r="U66" s="1832"/>
      <c r="V66" s="1832"/>
      <c r="W66" s="1832"/>
      <c r="X66" s="1828"/>
      <c r="Y66" s="1829"/>
      <c r="Z66" s="1830"/>
      <c r="AA66" s="1859"/>
      <c r="AB66" s="1830"/>
      <c r="AC66" s="1831"/>
      <c r="AD66" s="1832"/>
      <c r="AE66" s="1861"/>
      <c r="AF66" s="1832"/>
      <c r="AG66" s="4877">
        <v>10</v>
      </c>
      <c r="AH66" s="4922" t="s">
        <v>1836</v>
      </c>
      <c r="AI66" s="4922"/>
      <c r="AJ66" s="4922"/>
      <c r="AK66" s="4922"/>
      <c r="AL66" s="4923"/>
      <c r="AM66" s="1832"/>
      <c r="AN66" s="1832"/>
      <c r="AO66" s="1832"/>
      <c r="AP66" s="1828"/>
      <c r="AQ66" s="1829"/>
      <c r="AR66" s="1830"/>
      <c r="AS66" s="1830"/>
      <c r="AT66" s="1830"/>
      <c r="AU66" s="1831"/>
      <c r="AV66" s="1832"/>
    </row>
    <row r="67" spans="2:49" ht="5.0999999999999996" customHeight="1" x14ac:dyDescent="0.2">
      <c r="B67" s="3879"/>
      <c r="C67" s="1840"/>
      <c r="D67" s="1840"/>
      <c r="E67" s="1840"/>
      <c r="F67" s="1838"/>
      <c r="G67" s="1870"/>
      <c r="H67" s="1871"/>
      <c r="I67" s="1872"/>
      <c r="J67" s="1872"/>
      <c r="K67" s="1861"/>
      <c r="L67" s="1861"/>
      <c r="M67" s="1861"/>
      <c r="N67" s="1861"/>
      <c r="O67" s="4878"/>
      <c r="P67" s="4918"/>
      <c r="Q67" s="4918"/>
      <c r="R67" s="4918"/>
      <c r="S67" s="4918"/>
      <c r="T67" s="4919"/>
      <c r="U67" s="1832"/>
      <c r="V67" s="1832"/>
      <c r="W67" s="1832"/>
      <c r="X67" s="1833"/>
      <c r="Y67" s="1834"/>
      <c r="Z67" s="1835"/>
      <c r="AA67" s="1866"/>
      <c r="AB67" s="1866"/>
      <c r="AC67" s="1861"/>
      <c r="AD67" s="1861"/>
      <c r="AE67" s="1861"/>
      <c r="AF67" s="1861"/>
      <c r="AG67" s="4878"/>
      <c r="AH67" s="4924"/>
      <c r="AI67" s="4924"/>
      <c r="AJ67" s="4924"/>
      <c r="AK67" s="4924"/>
      <c r="AL67" s="4925"/>
      <c r="AM67" s="1832"/>
      <c r="AN67" s="1832"/>
      <c r="AO67" s="1832"/>
      <c r="AP67" s="1838"/>
      <c r="AQ67" s="1834"/>
      <c r="AR67" s="1835"/>
      <c r="AS67" s="1835"/>
      <c r="AT67" s="1835"/>
      <c r="AU67" s="1839"/>
      <c r="AV67" s="1832"/>
      <c r="AW67" s="1840"/>
    </row>
    <row r="68" spans="2:49" ht="9.9499999999999993" customHeight="1" thickBot="1" x14ac:dyDescent="0.25">
      <c r="B68" s="3880"/>
      <c r="F68" s="1841"/>
      <c r="G68" s="1873"/>
      <c r="H68" s="1874"/>
      <c r="I68" s="1874"/>
      <c r="J68" s="1874"/>
      <c r="K68" s="1875"/>
      <c r="L68" s="1832"/>
      <c r="M68" s="1832"/>
      <c r="N68" s="1832"/>
      <c r="O68" s="4879"/>
      <c r="P68" s="4920"/>
      <c r="Q68" s="4920"/>
      <c r="R68" s="4920"/>
      <c r="S68" s="4920"/>
      <c r="T68" s="4921"/>
      <c r="U68" s="1832"/>
      <c r="V68" s="1832"/>
      <c r="W68" s="1832"/>
      <c r="X68" s="1841"/>
      <c r="Y68" s="1842"/>
      <c r="Z68" s="1843"/>
      <c r="AA68" s="1843"/>
      <c r="AB68" s="1843"/>
      <c r="AC68" s="1844"/>
      <c r="AD68" s="1832"/>
      <c r="AE68" s="1832"/>
      <c r="AF68" s="1832"/>
      <c r="AG68" s="4879"/>
      <c r="AH68" s="4926"/>
      <c r="AI68" s="4926"/>
      <c r="AJ68" s="4926"/>
      <c r="AK68" s="4926"/>
      <c r="AL68" s="4927"/>
      <c r="AM68" s="1832"/>
      <c r="AN68" s="1832"/>
      <c r="AO68" s="1832"/>
      <c r="AP68" s="1841"/>
      <c r="AQ68" s="1842"/>
      <c r="AR68" s="1843"/>
      <c r="AS68" s="1843"/>
      <c r="AT68" s="1843"/>
      <c r="AU68" s="1844"/>
      <c r="AV68" s="1832"/>
    </row>
    <row r="69" spans="2:49" ht="5.0999999999999996" customHeight="1" x14ac:dyDescent="0.2">
      <c r="B69" s="1845"/>
      <c r="F69" s="1845"/>
      <c r="G69" s="1832"/>
      <c r="H69" s="1846"/>
      <c r="I69" s="1846"/>
      <c r="J69" s="1846"/>
      <c r="K69" s="1832"/>
      <c r="L69" s="1832"/>
      <c r="M69" s="1832"/>
      <c r="N69" s="1832"/>
      <c r="O69" s="1845"/>
      <c r="P69" s="1832"/>
      <c r="Q69" s="1846"/>
      <c r="R69" s="1863"/>
      <c r="S69" s="1846"/>
      <c r="T69" s="1832"/>
      <c r="U69" s="1832"/>
      <c r="V69" s="1832"/>
      <c r="W69" s="1832"/>
      <c r="X69" s="1847"/>
      <c r="Y69" s="1848"/>
      <c r="Z69" s="1849"/>
      <c r="AA69" s="1849"/>
      <c r="AB69" s="1849"/>
      <c r="AC69" s="1848"/>
      <c r="AD69" s="1832"/>
      <c r="AE69" s="1832"/>
      <c r="AF69" s="1832"/>
      <c r="AG69" s="1851"/>
      <c r="AH69" s="1832"/>
      <c r="AI69" s="1846"/>
      <c r="AJ69" s="1863"/>
      <c r="AK69" s="1846"/>
      <c r="AL69" s="1832"/>
      <c r="AM69" s="1832"/>
      <c r="AN69" s="1832"/>
      <c r="AO69" s="1832"/>
      <c r="AP69" s="1864"/>
      <c r="AQ69" s="1832"/>
      <c r="AR69" s="1853"/>
      <c r="AS69" s="1853"/>
      <c r="AT69" s="1846"/>
      <c r="AU69" s="1832"/>
      <c r="AV69" s="1832"/>
    </row>
    <row r="70" spans="2:49" ht="5.0999999999999996" customHeight="1" x14ac:dyDescent="0.2">
      <c r="B70" s="1854"/>
      <c r="F70" s="1846"/>
      <c r="G70" s="1832"/>
      <c r="H70" s="1832"/>
      <c r="I70" s="1832"/>
      <c r="J70" s="1832"/>
      <c r="K70" s="1832"/>
      <c r="L70" s="1832"/>
      <c r="M70" s="1832"/>
      <c r="N70" s="1832"/>
      <c r="O70" s="1849"/>
      <c r="P70" s="1849"/>
      <c r="Q70" s="1849"/>
      <c r="R70" s="1850"/>
      <c r="S70" s="1849"/>
      <c r="T70" s="1849"/>
      <c r="U70" s="1832"/>
      <c r="V70" s="1832"/>
      <c r="W70" s="1832"/>
      <c r="X70" s="1849"/>
      <c r="Y70" s="1849"/>
      <c r="Z70" s="1849"/>
      <c r="AA70" s="1849"/>
      <c r="AB70" s="1849"/>
      <c r="AC70" s="1832"/>
      <c r="AD70" s="1832"/>
      <c r="AE70" s="1832"/>
      <c r="AF70" s="1832"/>
      <c r="AG70" s="1832"/>
      <c r="AH70" s="1832"/>
      <c r="AI70" s="1832"/>
      <c r="AJ70" s="1837"/>
      <c r="AK70" s="1832"/>
      <c r="AL70" s="1855"/>
      <c r="AM70" s="1832"/>
      <c r="AN70" s="1832"/>
      <c r="AO70" s="1832"/>
      <c r="AP70" s="1846"/>
      <c r="AQ70" s="1856"/>
      <c r="AR70" s="1857"/>
      <c r="AS70" s="1857"/>
      <c r="AT70" s="1832"/>
      <c r="AU70" s="1855"/>
      <c r="AV70" s="1832"/>
    </row>
    <row r="71" spans="2:49" ht="5.0999999999999996" customHeight="1" x14ac:dyDescent="0.2">
      <c r="B71" s="1854"/>
      <c r="F71" s="1846"/>
      <c r="G71" s="1832"/>
      <c r="H71" s="1832"/>
      <c r="I71" s="1832"/>
      <c r="J71" s="1832"/>
      <c r="K71" s="1832"/>
      <c r="L71" s="1832"/>
      <c r="M71" s="1832"/>
      <c r="N71" s="1832"/>
      <c r="O71" s="1849"/>
      <c r="P71" s="1849"/>
      <c r="Q71" s="1849"/>
      <c r="R71" s="1850"/>
      <c r="S71" s="1849"/>
      <c r="T71" s="1849"/>
      <c r="U71" s="1832"/>
      <c r="V71" s="1832"/>
      <c r="W71" s="1832"/>
      <c r="X71" s="1849"/>
      <c r="Y71" s="1849"/>
      <c r="Z71" s="1849"/>
      <c r="AA71" s="1849"/>
      <c r="AB71" s="1849"/>
      <c r="AC71" s="1832"/>
      <c r="AD71" s="1832"/>
      <c r="AE71" s="1832"/>
      <c r="AF71" s="1832"/>
      <c r="AG71" s="1832"/>
      <c r="AH71" s="1832"/>
      <c r="AI71" s="1832"/>
      <c r="AJ71" s="1837"/>
      <c r="AK71" s="1832"/>
      <c r="AL71" s="1855"/>
      <c r="AM71" s="1832"/>
      <c r="AN71" s="1832"/>
      <c r="AO71" s="1832"/>
      <c r="AP71" s="1846"/>
      <c r="AQ71" s="1856"/>
      <c r="AR71" s="1857"/>
      <c r="AS71" s="1857"/>
      <c r="AT71" s="1832"/>
      <c r="AU71" s="1855"/>
      <c r="AV71" s="1832"/>
    </row>
    <row r="72" spans="2:49" ht="9.9499999999999993" customHeight="1" x14ac:dyDescent="0.2">
      <c r="B72" s="3878">
        <v>11</v>
      </c>
      <c r="F72" s="1828"/>
      <c r="G72" s="1829"/>
      <c r="H72" s="1830"/>
      <c r="I72" s="1830"/>
      <c r="J72" s="1830"/>
      <c r="K72" s="1831"/>
      <c r="L72" s="1832"/>
      <c r="M72" s="1832"/>
      <c r="N72" s="1832"/>
      <c r="O72" s="1828"/>
      <c r="P72" s="1829"/>
      <c r="Q72" s="1830"/>
      <c r="R72" s="1850"/>
      <c r="S72" s="1830"/>
      <c r="T72" s="1831"/>
      <c r="U72" s="1832"/>
      <c r="V72" s="1832"/>
      <c r="W72" s="1832"/>
      <c r="X72" s="1876"/>
      <c r="Y72" s="1877"/>
      <c r="Z72" s="1878"/>
      <c r="AA72" s="1878"/>
      <c r="AB72" s="1878"/>
      <c r="AC72" s="1879"/>
      <c r="AD72" s="1832"/>
      <c r="AE72" s="1832"/>
      <c r="AF72" s="1832"/>
      <c r="AG72" s="4877">
        <v>11</v>
      </c>
      <c r="AH72" s="4922" t="s">
        <v>1833</v>
      </c>
      <c r="AI72" s="4922"/>
      <c r="AJ72" s="4922"/>
      <c r="AK72" s="4922"/>
      <c r="AL72" s="4923"/>
      <c r="AM72" s="1832"/>
      <c r="AN72" s="1832"/>
      <c r="AO72" s="1832"/>
      <c r="AP72" s="1828"/>
      <c r="AQ72" s="1829"/>
      <c r="AR72" s="1830"/>
      <c r="AS72" s="1830"/>
      <c r="AT72" s="1830"/>
      <c r="AU72" s="1831"/>
      <c r="AV72" s="1832"/>
    </row>
    <row r="73" spans="2:49" ht="5.0999999999999996" customHeight="1" x14ac:dyDescent="0.2">
      <c r="B73" s="3879"/>
      <c r="C73" s="1840"/>
      <c r="D73" s="1840"/>
      <c r="E73" s="1840"/>
      <c r="F73" s="1838"/>
      <c r="G73" s="1834"/>
      <c r="H73" s="1835"/>
      <c r="I73" s="1835"/>
      <c r="J73" s="1835"/>
      <c r="K73" s="1839"/>
      <c r="L73" s="1832"/>
      <c r="M73" s="1832"/>
      <c r="N73" s="1832"/>
      <c r="O73" s="1838"/>
      <c r="P73" s="1834"/>
      <c r="Q73" s="1835"/>
      <c r="R73" s="1850"/>
      <c r="S73" s="1835"/>
      <c r="T73" s="1839"/>
      <c r="U73" s="1832"/>
      <c r="V73" s="1832"/>
      <c r="W73" s="1832"/>
      <c r="X73" s="1880"/>
      <c r="Y73" s="1834"/>
      <c r="Z73" s="1835"/>
      <c r="AA73" s="1835"/>
      <c r="AB73" s="1835"/>
      <c r="AC73" s="1881"/>
      <c r="AD73" s="1832"/>
      <c r="AE73" s="1832"/>
      <c r="AF73" s="1832"/>
      <c r="AG73" s="4878"/>
      <c r="AH73" s="4924"/>
      <c r="AI73" s="4924"/>
      <c r="AJ73" s="4924"/>
      <c r="AK73" s="4924"/>
      <c r="AL73" s="4925"/>
      <c r="AM73" s="1832"/>
      <c r="AN73" s="1832"/>
      <c r="AO73" s="1832"/>
      <c r="AP73" s="1838"/>
      <c r="AQ73" s="1834"/>
      <c r="AR73" s="1835"/>
      <c r="AS73" s="1835"/>
      <c r="AT73" s="1835"/>
      <c r="AU73" s="1839"/>
      <c r="AV73" s="1832"/>
      <c r="AW73" s="1840"/>
    </row>
    <row r="74" spans="2:49" ht="9.9499999999999993" customHeight="1" thickBot="1" x14ac:dyDescent="0.25">
      <c r="B74" s="3880"/>
      <c r="F74" s="1841"/>
      <c r="G74" s="1842"/>
      <c r="H74" s="1843"/>
      <c r="I74" s="1843"/>
      <c r="J74" s="1843"/>
      <c r="K74" s="1844"/>
      <c r="L74" s="1832"/>
      <c r="M74" s="1832"/>
      <c r="N74" s="1832"/>
      <c r="O74" s="1841"/>
      <c r="P74" s="1842"/>
      <c r="Q74" s="1843"/>
      <c r="R74" s="1850"/>
      <c r="S74" s="1843"/>
      <c r="T74" s="1844"/>
      <c r="U74" s="1832"/>
      <c r="V74" s="1832"/>
      <c r="W74" s="1832"/>
      <c r="X74" s="1882"/>
      <c r="Y74" s="1883"/>
      <c r="Z74" s="1884"/>
      <c r="AA74" s="1884"/>
      <c r="AB74" s="1884"/>
      <c r="AC74" s="1885"/>
      <c r="AD74" s="1832"/>
      <c r="AE74" s="1832"/>
      <c r="AF74" s="1832"/>
      <c r="AG74" s="4879"/>
      <c r="AH74" s="4926"/>
      <c r="AI74" s="4926"/>
      <c r="AJ74" s="4926"/>
      <c r="AK74" s="4926"/>
      <c r="AL74" s="4927"/>
      <c r="AM74" s="1832"/>
      <c r="AN74" s="1832"/>
      <c r="AO74" s="1832"/>
      <c r="AP74" s="1841"/>
      <c r="AQ74" s="1842"/>
      <c r="AR74" s="1843"/>
      <c r="AS74" s="1843"/>
      <c r="AT74" s="1843"/>
      <c r="AU74" s="1844"/>
      <c r="AV74" s="1832"/>
    </row>
    <row r="75" spans="2:49" ht="5.0999999999999996" customHeight="1" x14ac:dyDescent="0.2">
      <c r="B75" s="1845"/>
      <c r="F75" s="1864"/>
      <c r="G75" s="1832"/>
      <c r="H75" s="1853"/>
      <c r="I75" s="1853"/>
      <c r="J75" s="1846"/>
      <c r="K75" s="1832"/>
      <c r="L75" s="1832"/>
      <c r="M75" s="1832"/>
      <c r="N75" s="1832"/>
      <c r="O75" s="1845"/>
      <c r="P75" s="1832"/>
      <c r="Q75" s="1846"/>
      <c r="R75" s="1850"/>
      <c r="S75" s="1846"/>
      <c r="T75" s="1832"/>
      <c r="U75" s="1832"/>
      <c r="V75" s="1832"/>
      <c r="W75" s="1832"/>
      <c r="X75" s="1847"/>
      <c r="Y75" s="1848"/>
      <c r="Z75" s="1849"/>
      <c r="AA75" s="1849"/>
      <c r="AB75" s="1849"/>
      <c r="AC75" s="1848"/>
      <c r="AD75" s="1832"/>
      <c r="AE75" s="1832"/>
      <c r="AF75" s="1832"/>
      <c r="AG75" s="1851"/>
      <c r="AH75" s="1832"/>
      <c r="AI75" s="1846"/>
      <c r="AJ75" s="1863"/>
      <c r="AK75" s="1846"/>
      <c r="AL75" s="1832"/>
      <c r="AM75" s="1832"/>
      <c r="AN75" s="1832"/>
      <c r="AO75" s="1832"/>
      <c r="AP75" s="1864"/>
      <c r="AQ75" s="1832"/>
      <c r="AR75" s="1853"/>
      <c r="AS75" s="1853"/>
      <c r="AT75" s="1846"/>
      <c r="AU75" s="1832"/>
      <c r="AV75" s="1832"/>
    </row>
    <row r="76" spans="2:49" ht="5.0999999999999996" customHeight="1" x14ac:dyDescent="0.2">
      <c r="B76" s="1854"/>
      <c r="F76" s="1846"/>
      <c r="G76" s="1856"/>
      <c r="H76" s="1857"/>
      <c r="I76" s="1857"/>
      <c r="J76" s="1832"/>
      <c r="K76" s="1855"/>
      <c r="L76" s="1832"/>
      <c r="M76" s="1832"/>
      <c r="N76" s="1832"/>
      <c r="O76" s="1849"/>
      <c r="P76" s="1849"/>
      <c r="Q76" s="1849"/>
      <c r="R76" s="1850"/>
      <c r="S76" s="1849"/>
      <c r="T76" s="1849"/>
      <c r="U76" s="1832"/>
      <c r="V76" s="1832"/>
      <c r="W76" s="1832"/>
      <c r="X76" s="1849"/>
      <c r="Y76" s="1849"/>
      <c r="Z76" s="1849"/>
      <c r="AA76" s="1849"/>
      <c r="AB76" s="1849"/>
      <c r="AC76" s="1832"/>
      <c r="AD76" s="1832"/>
      <c r="AE76" s="1832"/>
      <c r="AF76" s="1832"/>
      <c r="AG76" s="1832"/>
      <c r="AH76" s="1832"/>
      <c r="AI76" s="1832"/>
      <c r="AJ76" s="1837"/>
      <c r="AK76" s="1832"/>
      <c r="AL76" s="1855"/>
      <c r="AM76" s="1832"/>
      <c r="AN76" s="1832"/>
      <c r="AO76" s="1832"/>
      <c r="AP76" s="1846"/>
      <c r="AQ76" s="1856"/>
      <c r="AR76" s="1857"/>
      <c r="AS76" s="1857"/>
      <c r="AT76" s="1832"/>
      <c r="AU76" s="1855"/>
      <c r="AV76" s="1832"/>
    </row>
    <row r="77" spans="2:49" ht="5.0999999999999996" customHeight="1" x14ac:dyDescent="0.2">
      <c r="B77" s="1854"/>
      <c r="F77" s="1846"/>
      <c r="G77" s="1856"/>
      <c r="H77" s="1857"/>
      <c r="I77" s="1857"/>
      <c r="J77" s="1832"/>
      <c r="K77" s="1855"/>
      <c r="L77" s="1832"/>
      <c r="M77" s="1832"/>
      <c r="N77" s="1832"/>
      <c r="O77" s="1849"/>
      <c r="P77" s="1849"/>
      <c r="Q77" s="1849"/>
      <c r="R77" s="1850"/>
      <c r="S77" s="1849"/>
      <c r="T77" s="1849"/>
      <c r="U77" s="1832"/>
      <c r="V77" s="1832"/>
      <c r="W77" s="1832"/>
      <c r="X77" s="1849"/>
      <c r="Y77" s="1849"/>
      <c r="Z77" s="1849"/>
      <c r="AA77" s="1849"/>
      <c r="AB77" s="1849"/>
      <c r="AC77" s="1832"/>
      <c r="AD77" s="1832"/>
      <c r="AE77" s="1832"/>
      <c r="AF77" s="1832"/>
      <c r="AG77" s="1832"/>
      <c r="AH77" s="1832"/>
      <c r="AI77" s="1832"/>
      <c r="AJ77" s="1837"/>
      <c r="AK77" s="1832"/>
      <c r="AL77" s="1855"/>
      <c r="AM77" s="1832"/>
      <c r="AN77" s="1832"/>
      <c r="AO77" s="1832"/>
      <c r="AP77" s="1846"/>
      <c r="AQ77" s="1856"/>
      <c r="AR77" s="1857"/>
      <c r="AS77" s="1857"/>
      <c r="AT77" s="1832"/>
      <c r="AU77" s="1855"/>
      <c r="AV77" s="1832"/>
    </row>
    <row r="78" spans="2:49" ht="9.9499999999999993" customHeight="1" x14ac:dyDescent="0.2">
      <c r="B78" s="3878">
        <v>12</v>
      </c>
      <c r="F78" s="1828"/>
      <c r="G78" s="1829"/>
      <c r="H78" s="1830"/>
      <c r="I78" s="1830"/>
      <c r="J78" s="1830"/>
      <c r="K78" s="1831"/>
      <c r="L78" s="1832"/>
      <c r="M78" s="1832"/>
      <c r="N78" s="1832"/>
      <c r="O78" s="1876"/>
      <c r="P78" s="1877"/>
      <c r="Q78" s="1878"/>
      <c r="R78" s="1850"/>
      <c r="S78" s="1878"/>
      <c r="T78" s="1879"/>
      <c r="U78" s="1832"/>
      <c r="V78" s="1832"/>
      <c r="W78" s="1832"/>
      <c r="X78" s="4877">
        <v>12</v>
      </c>
      <c r="Y78" s="4928" t="s">
        <v>1837</v>
      </c>
      <c r="Z78" s="4928"/>
      <c r="AA78" s="4928"/>
      <c r="AB78" s="4928"/>
      <c r="AC78" s="4929"/>
      <c r="AD78" s="1832"/>
      <c r="AE78" s="1832"/>
      <c r="AF78" s="1832"/>
      <c r="AG78" s="1828"/>
      <c r="AH78" s="1829"/>
      <c r="AI78" s="1830"/>
      <c r="AJ78" s="1837"/>
      <c r="AK78" s="1830"/>
      <c r="AL78" s="1831"/>
      <c r="AM78" s="1832"/>
      <c r="AN78" s="1832"/>
      <c r="AO78" s="1832"/>
      <c r="AP78" s="1828"/>
      <c r="AQ78" s="1829"/>
      <c r="AR78" s="1830"/>
      <c r="AS78" s="1830"/>
      <c r="AT78" s="1830"/>
      <c r="AU78" s="1831"/>
      <c r="AV78" s="1832"/>
    </row>
    <row r="79" spans="2:49" ht="5.0999999999999996" customHeight="1" x14ac:dyDescent="0.2">
      <c r="B79" s="3879"/>
      <c r="C79" s="1840"/>
      <c r="D79" s="1840"/>
      <c r="E79" s="1840"/>
      <c r="F79" s="1838"/>
      <c r="G79" s="1834"/>
      <c r="H79" s="1835"/>
      <c r="I79" s="1835"/>
      <c r="J79" s="1835"/>
      <c r="K79" s="1839"/>
      <c r="L79" s="1832"/>
      <c r="M79" s="1832"/>
      <c r="N79" s="1832"/>
      <c r="O79" s="1880"/>
      <c r="P79" s="1834"/>
      <c r="Q79" s="1835"/>
      <c r="R79" s="1836"/>
      <c r="S79" s="1836"/>
      <c r="T79" s="1837"/>
      <c r="U79" s="1837"/>
      <c r="V79" s="1837"/>
      <c r="W79" s="1837"/>
      <c r="X79" s="4878"/>
      <c r="Y79" s="4930"/>
      <c r="Z79" s="4930"/>
      <c r="AA79" s="4930"/>
      <c r="AB79" s="4930"/>
      <c r="AC79" s="4931"/>
      <c r="AD79" s="1837"/>
      <c r="AE79" s="1837"/>
      <c r="AF79" s="1837"/>
      <c r="AG79" s="1837"/>
      <c r="AH79" s="1837"/>
      <c r="AI79" s="1837"/>
      <c r="AJ79" s="1837"/>
      <c r="AK79" s="1835"/>
      <c r="AL79" s="1839"/>
      <c r="AM79" s="1832"/>
      <c r="AN79" s="1832"/>
      <c r="AO79" s="1832"/>
      <c r="AP79" s="1838"/>
      <c r="AQ79" s="1834"/>
      <c r="AR79" s="1835"/>
      <c r="AS79" s="1835"/>
      <c r="AT79" s="1835"/>
      <c r="AU79" s="1839"/>
      <c r="AV79" s="1832"/>
      <c r="AW79" s="1840"/>
    </row>
    <row r="80" spans="2:49" ht="9.9499999999999993" customHeight="1" thickBot="1" x14ac:dyDescent="0.25">
      <c r="B80" s="3880"/>
      <c r="F80" s="1841"/>
      <c r="G80" s="1842"/>
      <c r="H80" s="1843"/>
      <c r="I80" s="1843"/>
      <c r="J80" s="1843"/>
      <c r="K80" s="1844"/>
      <c r="L80" s="1832"/>
      <c r="M80" s="1832"/>
      <c r="N80" s="1832"/>
      <c r="O80" s="1882"/>
      <c r="P80" s="1883"/>
      <c r="Q80" s="1884"/>
      <c r="R80" s="1884"/>
      <c r="S80" s="1884"/>
      <c r="T80" s="1885"/>
      <c r="U80" s="1832"/>
      <c r="V80" s="1832"/>
      <c r="W80" s="1832"/>
      <c r="X80" s="4879"/>
      <c r="Y80" s="4932"/>
      <c r="Z80" s="4932"/>
      <c r="AA80" s="4932"/>
      <c r="AB80" s="4932"/>
      <c r="AC80" s="4933"/>
      <c r="AD80" s="1832"/>
      <c r="AE80" s="1832"/>
      <c r="AF80" s="1832"/>
      <c r="AG80" s="1841"/>
      <c r="AH80" s="1842"/>
      <c r="AI80" s="1843"/>
      <c r="AJ80" s="1843"/>
      <c r="AK80" s="1843"/>
      <c r="AL80" s="1844"/>
      <c r="AM80" s="1832"/>
      <c r="AN80" s="1832"/>
      <c r="AO80" s="1832"/>
      <c r="AP80" s="1841"/>
      <c r="AQ80" s="1842"/>
      <c r="AR80" s="1843"/>
      <c r="AS80" s="1843"/>
      <c r="AT80" s="1843"/>
      <c r="AU80" s="1844"/>
      <c r="AV80" s="1832"/>
    </row>
    <row r="81" spans="2:49" ht="5.0999999999999996" customHeight="1" x14ac:dyDescent="0.2">
      <c r="B81" s="1845"/>
      <c r="F81" s="1864"/>
      <c r="G81" s="1832"/>
      <c r="H81" s="1853"/>
      <c r="I81" s="1853"/>
      <c r="J81" s="1846"/>
      <c r="K81" s="1832"/>
      <c r="L81" s="1832"/>
      <c r="M81" s="1832"/>
      <c r="N81" s="1832"/>
      <c r="O81" s="1845"/>
      <c r="P81" s="1832"/>
      <c r="Q81" s="1846"/>
      <c r="R81" s="1846"/>
      <c r="S81" s="1846"/>
      <c r="T81" s="1832"/>
      <c r="U81" s="1832"/>
      <c r="V81" s="1832"/>
      <c r="W81" s="1832"/>
      <c r="X81" s="1847"/>
      <c r="Y81" s="1848"/>
      <c r="Z81" s="1849"/>
      <c r="AA81" s="1850"/>
      <c r="AB81" s="1849"/>
      <c r="AC81" s="1848"/>
      <c r="AD81" s="1832"/>
      <c r="AE81" s="1832"/>
      <c r="AF81" s="1832"/>
      <c r="AG81" s="1851"/>
      <c r="AH81" s="1832"/>
      <c r="AI81" s="1846"/>
      <c r="AJ81" s="1846"/>
      <c r="AK81" s="1846"/>
      <c r="AL81" s="1832"/>
      <c r="AM81" s="1832"/>
      <c r="AN81" s="1832"/>
      <c r="AO81" s="1832"/>
      <c r="AP81" s="1864"/>
      <c r="AQ81" s="1832"/>
      <c r="AR81" s="1853"/>
      <c r="AS81" s="1853"/>
      <c r="AT81" s="1846"/>
      <c r="AU81" s="1832"/>
      <c r="AV81" s="1832"/>
    </row>
    <row r="82" spans="2:49" ht="5.0999999999999996" customHeight="1" x14ac:dyDescent="0.2">
      <c r="B82" s="1854"/>
      <c r="F82" s="1846"/>
      <c r="G82" s="1856"/>
      <c r="H82" s="1857"/>
      <c r="I82" s="1857"/>
      <c r="J82" s="1832"/>
      <c r="K82" s="1855"/>
      <c r="L82" s="1832"/>
      <c r="M82" s="1832"/>
      <c r="N82" s="1832"/>
      <c r="O82" s="1849"/>
      <c r="P82" s="1849"/>
      <c r="Q82" s="1849"/>
      <c r="R82" s="1849"/>
      <c r="S82" s="1849"/>
      <c r="T82" s="1849"/>
      <c r="U82" s="1832"/>
      <c r="V82" s="1832"/>
      <c r="W82" s="1832"/>
      <c r="X82" s="1849"/>
      <c r="Y82" s="1849"/>
      <c r="Z82" s="1849"/>
      <c r="AA82" s="1850"/>
      <c r="AB82" s="1849"/>
      <c r="AC82" s="1832"/>
      <c r="AD82" s="1832"/>
      <c r="AE82" s="1832"/>
      <c r="AF82" s="1832"/>
      <c r="AG82" s="1832"/>
      <c r="AH82" s="1832"/>
      <c r="AI82" s="1832"/>
      <c r="AJ82" s="1832"/>
      <c r="AK82" s="1832"/>
      <c r="AL82" s="1855"/>
      <c r="AM82" s="1832"/>
      <c r="AN82" s="1832"/>
      <c r="AO82" s="1832"/>
      <c r="AP82" s="1846"/>
      <c r="AQ82" s="1856"/>
      <c r="AR82" s="1857"/>
      <c r="AS82" s="1857"/>
      <c r="AT82" s="1832"/>
      <c r="AU82" s="1855"/>
      <c r="AV82" s="1832"/>
    </row>
    <row r="83" spans="2:49" ht="5.0999999999999996" customHeight="1" x14ac:dyDescent="0.2">
      <c r="B83" s="1854"/>
      <c r="F83" s="1846"/>
      <c r="G83" s="1856"/>
      <c r="H83" s="1857"/>
      <c r="I83" s="1857"/>
      <c r="J83" s="1832"/>
      <c r="K83" s="1855"/>
      <c r="L83" s="1832"/>
      <c r="M83" s="1832"/>
      <c r="N83" s="1832"/>
      <c r="O83" s="1849"/>
      <c r="P83" s="1849"/>
      <c r="Q83" s="1849"/>
      <c r="R83" s="1849"/>
      <c r="S83" s="1849"/>
      <c r="T83" s="1849"/>
      <c r="U83" s="1832"/>
      <c r="V83" s="1832"/>
      <c r="W83" s="1832"/>
      <c r="X83" s="1849"/>
      <c r="Y83" s="1849"/>
      <c r="Z83" s="1849"/>
      <c r="AA83" s="1850"/>
      <c r="AB83" s="1849"/>
      <c r="AC83" s="1832"/>
      <c r="AD83" s="1832"/>
      <c r="AE83" s="1832"/>
      <c r="AF83" s="1832"/>
      <c r="AG83" s="1832"/>
      <c r="AH83" s="1832"/>
      <c r="AI83" s="1832"/>
      <c r="AJ83" s="1832"/>
      <c r="AK83" s="1832"/>
      <c r="AL83" s="1855"/>
      <c r="AM83" s="1832"/>
      <c r="AN83" s="1832"/>
      <c r="AO83" s="1832"/>
      <c r="AP83" s="1846"/>
      <c r="AQ83" s="1856"/>
      <c r="AR83" s="1857"/>
      <c r="AS83" s="1857"/>
      <c r="AT83" s="1832"/>
      <c r="AU83" s="1855"/>
      <c r="AV83" s="1832"/>
    </row>
    <row r="84" spans="2:49" ht="9.9499999999999993" customHeight="1" x14ac:dyDescent="0.2">
      <c r="B84" s="3878">
        <v>13</v>
      </c>
      <c r="F84" s="1828"/>
      <c r="G84" s="1829"/>
      <c r="H84" s="1830"/>
      <c r="I84" s="1830"/>
      <c r="J84" s="1830"/>
      <c r="K84" s="1831"/>
      <c r="L84" s="1832"/>
      <c r="M84" s="1832"/>
      <c r="N84" s="1832"/>
      <c r="O84" s="1828"/>
      <c r="P84" s="1829"/>
      <c r="Q84" s="1830"/>
      <c r="R84" s="1830"/>
      <c r="S84" s="1830"/>
      <c r="T84" s="1831"/>
      <c r="U84" s="1832"/>
      <c r="V84" s="1832"/>
      <c r="W84" s="1832"/>
      <c r="X84" s="4877">
        <v>13</v>
      </c>
      <c r="Y84" s="4934" t="s">
        <v>1838</v>
      </c>
      <c r="Z84" s="4934"/>
      <c r="AA84" s="4934"/>
      <c r="AB84" s="4934"/>
      <c r="AC84" s="4935"/>
      <c r="AD84" s="1832"/>
      <c r="AE84" s="1832"/>
      <c r="AF84" s="1832"/>
      <c r="AG84" s="1828"/>
      <c r="AH84" s="1829"/>
      <c r="AI84" s="1830"/>
      <c r="AJ84" s="1830"/>
      <c r="AK84" s="1830"/>
      <c r="AL84" s="1831"/>
      <c r="AM84" s="1832"/>
      <c r="AN84" s="1832"/>
      <c r="AO84" s="1832"/>
      <c r="AP84" s="1828"/>
      <c r="AQ84" s="1829"/>
      <c r="AR84" s="1830"/>
      <c r="AS84" s="1830"/>
      <c r="AT84" s="1830"/>
      <c r="AU84" s="1831"/>
      <c r="AV84" s="1832"/>
    </row>
    <row r="85" spans="2:49" ht="5.0999999999999996" customHeight="1" x14ac:dyDescent="0.2">
      <c r="B85" s="3879"/>
      <c r="C85" s="1840"/>
      <c r="D85" s="1840"/>
      <c r="E85" s="1840"/>
      <c r="F85" s="1838"/>
      <c r="G85" s="1834"/>
      <c r="H85" s="1835"/>
      <c r="I85" s="1835"/>
      <c r="J85" s="1835"/>
      <c r="K85" s="1839"/>
      <c r="L85" s="1832"/>
      <c r="M85" s="1832"/>
      <c r="N85" s="1832"/>
      <c r="O85" s="1838"/>
      <c r="P85" s="1834"/>
      <c r="Q85" s="1835"/>
      <c r="R85" s="1835"/>
      <c r="S85" s="1835"/>
      <c r="T85" s="1839"/>
      <c r="U85" s="1832"/>
      <c r="V85" s="1832"/>
      <c r="W85" s="1832"/>
      <c r="X85" s="4878"/>
      <c r="Y85" s="4936"/>
      <c r="Z85" s="4936"/>
      <c r="AA85" s="4936"/>
      <c r="AB85" s="4936"/>
      <c r="AC85" s="4937"/>
      <c r="AD85" s="1832"/>
      <c r="AE85" s="1832"/>
      <c r="AF85" s="1832"/>
      <c r="AG85" s="1838"/>
      <c r="AH85" s="1834"/>
      <c r="AI85" s="1835"/>
      <c r="AJ85" s="1835"/>
      <c r="AK85" s="1835"/>
      <c r="AL85" s="1839"/>
      <c r="AM85" s="1832"/>
      <c r="AN85" s="1832"/>
      <c r="AO85" s="1832"/>
      <c r="AP85" s="1838"/>
      <c r="AQ85" s="1834"/>
      <c r="AR85" s="1835"/>
      <c r="AS85" s="1835"/>
      <c r="AT85" s="1835"/>
      <c r="AU85" s="1839"/>
      <c r="AV85" s="1832"/>
      <c r="AW85" s="1840"/>
    </row>
    <row r="86" spans="2:49" ht="9.9499999999999993" customHeight="1" thickBot="1" x14ac:dyDescent="0.25">
      <c r="B86" s="3880"/>
      <c r="F86" s="1841"/>
      <c r="G86" s="1842"/>
      <c r="H86" s="1843"/>
      <c r="I86" s="1843"/>
      <c r="J86" s="1843"/>
      <c r="K86" s="1844"/>
      <c r="L86" s="1832"/>
      <c r="M86" s="1832"/>
      <c r="N86" s="1832"/>
      <c r="O86" s="1841"/>
      <c r="P86" s="1842"/>
      <c r="Q86" s="1843"/>
      <c r="R86" s="1843"/>
      <c r="S86" s="1843"/>
      <c r="T86" s="1844"/>
      <c r="U86" s="1832"/>
      <c r="V86" s="1832"/>
      <c r="W86" s="1832"/>
      <c r="X86" s="4879"/>
      <c r="Y86" s="4938"/>
      <c r="Z86" s="4938"/>
      <c r="AA86" s="4938"/>
      <c r="AB86" s="4938"/>
      <c r="AC86" s="4939"/>
      <c r="AD86" s="1832"/>
      <c r="AE86" s="1832"/>
      <c r="AF86" s="1832"/>
      <c r="AG86" s="1841"/>
      <c r="AH86" s="1842"/>
      <c r="AI86" s="1843"/>
      <c r="AJ86" s="1843"/>
      <c r="AK86" s="1843"/>
      <c r="AL86" s="1844"/>
      <c r="AM86" s="1832"/>
      <c r="AN86" s="1832"/>
      <c r="AO86" s="1832"/>
      <c r="AP86" s="1841"/>
      <c r="AQ86" s="1842"/>
      <c r="AR86" s="1843"/>
      <c r="AS86" s="1843"/>
      <c r="AT86" s="1843"/>
      <c r="AU86" s="1844"/>
      <c r="AV86" s="1832"/>
    </row>
    <row r="87" spans="2:49" ht="5.0999999999999996" customHeight="1" x14ac:dyDescent="0.2">
      <c r="B87" s="1845"/>
      <c r="F87" s="1864"/>
      <c r="G87" s="1832"/>
      <c r="H87" s="1853"/>
      <c r="I87" s="1853"/>
      <c r="J87" s="1846"/>
      <c r="K87" s="1832"/>
      <c r="L87" s="1832"/>
      <c r="M87" s="1832"/>
      <c r="N87" s="1832"/>
      <c r="O87" s="1864"/>
      <c r="P87" s="1832"/>
      <c r="Q87" s="1853"/>
      <c r="R87" s="1853"/>
      <c r="S87" s="1846"/>
      <c r="T87" s="1832"/>
      <c r="U87" s="1832"/>
      <c r="V87" s="1832"/>
      <c r="W87" s="1832"/>
      <c r="X87" s="1847"/>
      <c r="Y87" s="1848"/>
      <c r="Z87" s="1849"/>
      <c r="AA87" s="1850"/>
      <c r="AB87" s="1849"/>
      <c r="AC87" s="1848"/>
      <c r="AD87" s="1832"/>
      <c r="AE87" s="1832"/>
      <c r="AF87" s="1832"/>
      <c r="AG87" s="1864"/>
      <c r="AH87" s="1832"/>
      <c r="AI87" s="1853"/>
      <c r="AJ87" s="1853"/>
      <c r="AK87" s="1846"/>
      <c r="AL87" s="1832"/>
      <c r="AM87" s="1832"/>
      <c r="AN87" s="1832"/>
      <c r="AO87" s="1832"/>
      <c r="AP87" s="1864"/>
      <c r="AQ87" s="1832"/>
      <c r="AR87" s="1853"/>
      <c r="AS87" s="1853"/>
      <c r="AT87" s="1846"/>
      <c r="AU87" s="1832"/>
      <c r="AV87" s="1832"/>
    </row>
    <row r="88" spans="2:49" ht="5.0999999999999996" customHeight="1" x14ac:dyDescent="0.2">
      <c r="B88" s="1854"/>
      <c r="F88" s="1846"/>
      <c r="G88" s="1856"/>
      <c r="H88" s="1857"/>
      <c r="I88" s="1857"/>
      <c r="J88" s="1832"/>
      <c r="K88" s="1855"/>
      <c r="L88" s="1832"/>
      <c r="M88" s="1832"/>
      <c r="N88" s="1832"/>
      <c r="O88" s="1846"/>
      <c r="P88" s="1856"/>
      <c r="Q88" s="1857"/>
      <c r="R88" s="1857"/>
      <c r="S88" s="1832"/>
      <c r="T88" s="1855"/>
      <c r="U88" s="1832"/>
      <c r="V88" s="1832"/>
      <c r="W88" s="1832"/>
      <c r="X88" s="1849"/>
      <c r="Y88" s="1849"/>
      <c r="Z88" s="1849"/>
      <c r="AA88" s="1850"/>
      <c r="AB88" s="1849"/>
      <c r="AC88" s="1832"/>
      <c r="AD88" s="1832"/>
      <c r="AE88" s="1832"/>
      <c r="AF88" s="1832"/>
      <c r="AG88" s="1846"/>
      <c r="AH88" s="1856"/>
      <c r="AI88" s="1857"/>
      <c r="AJ88" s="1857"/>
      <c r="AK88" s="1832"/>
      <c r="AL88" s="1855"/>
      <c r="AM88" s="1832"/>
      <c r="AN88" s="1832"/>
      <c r="AO88" s="1832"/>
      <c r="AP88" s="1846"/>
      <c r="AQ88" s="1856"/>
      <c r="AR88" s="1857"/>
      <c r="AS88" s="1857"/>
      <c r="AT88" s="1832"/>
      <c r="AU88" s="1855"/>
      <c r="AV88" s="1832"/>
    </row>
    <row r="89" spans="2:49" ht="5.0999999999999996" customHeight="1" x14ac:dyDescent="0.2">
      <c r="B89" s="1854"/>
      <c r="F89" s="1846"/>
      <c r="G89" s="1856"/>
      <c r="H89" s="1857"/>
      <c r="I89" s="1857"/>
      <c r="J89" s="1832"/>
      <c r="K89" s="1855"/>
      <c r="L89" s="1832"/>
      <c r="M89" s="1832"/>
      <c r="N89" s="1832"/>
      <c r="O89" s="1846"/>
      <c r="P89" s="1856"/>
      <c r="Q89" s="1857"/>
      <c r="R89" s="1857"/>
      <c r="S89" s="1832"/>
      <c r="T89" s="1855"/>
      <c r="U89" s="1832"/>
      <c r="V89" s="1832"/>
      <c r="W89" s="1832"/>
      <c r="X89" s="1849"/>
      <c r="Y89" s="1849"/>
      <c r="Z89" s="1849"/>
      <c r="AA89" s="1850"/>
      <c r="AB89" s="1849"/>
      <c r="AC89" s="1832"/>
      <c r="AD89" s="1832"/>
      <c r="AE89" s="1832"/>
      <c r="AF89" s="1832"/>
      <c r="AG89" s="1846"/>
      <c r="AH89" s="1856"/>
      <c r="AI89" s="1857"/>
      <c r="AJ89" s="1857"/>
      <c r="AK89" s="1832"/>
      <c r="AL89" s="1855"/>
      <c r="AM89" s="1832"/>
      <c r="AN89" s="1832"/>
      <c r="AO89" s="1832"/>
      <c r="AP89" s="1846"/>
      <c r="AQ89" s="1856"/>
      <c r="AR89" s="1857"/>
      <c r="AS89" s="1857"/>
      <c r="AT89" s="1832"/>
      <c r="AU89" s="1855"/>
      <c r="AV89" s="1832"/>
    </row>
    <row r="90" spans="2:49" ht="9.9499999999999993" customHeight="1" x14ac:dyDescent="0.2">
      <c r="B90" s="3878">
        <v>14</v>
      </c>
      <c r="F90" s="1828"/>
      <c r="G90" s="1829"/>
      <c r="H90" s="1830"/>
      <c r="I90" s="1830"/>
      <c r="J90" s="1830"/>
      <c r="K90" s="1831"/>
      <c r="L90" s="1832"/>
      <c r="M90" s="1832"/>
      <c r="N90" s="1832"/>
      <c r="O90" s="1828"/>
      <c r="P90" s="1829"/>
      <c r="Q90" s="1830"/>
      <c r="R90" s="1830"/>
      <c r="S90" s="1830"/>
      <c r="T90" s="1831"/>
      <c r="U90" s="1832"/>
      <c r="V90" s="1832"/>
      <c r="W90" s="1832"/>
      <c r="X90" s="4877">
        <v>14</v>
      </c>
      <c r="Y90" s="4928" t="s">
        <v>1839</v>
      </c>
      <c r="Z90" s="4928"/>
      <c r="AA90" s="4928"/>
      <c r="AB90" s="4928"/>
      <c r="AC90" s="4929"/>
      <c r="AD90" s="1832"/>
      <c r="AE90" s="1832"/>
      <c r="AF90" s="1832"/>
      <c r="AG90" s="1828"/>
      <c r="AH90" s="1829"/>
      <c r="AI90" s="1830"/>
      <c r="AJ90" s="1830"/>
      <c r="AK90" s="1830"/>
      <c r="AL90" s="1831"/>
      <c r="AM90" s="1832"/>
      <c r="AN90" s="1832"/>
      <c r="AO90" s="1832"/>
      <c r="AP90" s="1828"/>
      <c r="AQ90" s="1829"/>
      <c r="AR90" s="1830"/>
      <c r="AS90" s="1830"/>
      <c r="AT90" s="1830"/>
      <c r="AU90" s="1831"/>
      <c r="AV90" s="1832"/>
    </row>
    <row r="91" spans="2:49" ht="5.0999999999999996" customHeight="1" x14ac:dyDescent="0.2">
      <c r="B91" s="3879"/>
      <c r="C91" s="1840"/>
      <c r="D91" s="1840"/>
      <c r="E91" s="1840"/>
      <c r="F91" s="1838"/>
      <c r="G91" s="1834"/>
      <c r="H91" s="1835"/>
      <c r="I91" s="1835"/>
      <c r="J91" s="1835"/>
      <c r="K91" s="1839"/>
      <c r="L91" s="1832"/>
      <c r="M91" s="1832"/>
      <c r="N91" s="1832"/>
      <c r="O91" s="1838"/>
      <c r="P91" s="1834"/>
      <c r="Q91" s="1835"/>
      <c r="R91" s="1835"/>
      <c r="S91" s="1835"/>
      <c r="T91" s="1839"/>
      <c r="U91" s="1832"/>
      <c r="V91" s="1832"/>
      <c r="W91" s="1832"/>
      <c r="X91" s="4878"/>
      <c r="Y91" s="4930"/>
      <c r="Z91" s="4930"/>
      <c r="AA91" s="4930"/>
      <c r="AB91" s="4930"/>
      <c r="AC91" s="4931"/>
      <c r="AD91" s="1832"/>
      <c r="AE91" s="1832"/>
      <c r="AF91" s="1832"/>
      <c r="AG91" s="1838"/>
      <c r="AH91" s="1834"/>
      <c r="AI91" s="1835"/>
      <c r="AJ91" s="1835"/>
      <c r="AK91" s="1835"/>
      <c r="AL91" s="1839"/>
      <c r="AM91" s="1832"/>
      <c r="AN91" s="1832"/>
      <c r="AO91" s="1832"/>
      <c r="AP91" s="1838"/>
      <c r="AQ91" s="1834"/>
      <c r="AR91" s="1835"/>
      <c r="AS91" s="1835"/>
      <c r="AT91" s="1835"/>
      <c r="AU91" s="1839"/>
      <c r="AV91" s="1832"/>
      <c r="AW91" s="1840"/>
    </row>
    <row r="92" spans="2:49" ht="9.9499999999999993" customHeight="1" thickBot="1" x14ac:dyDescent="0.25">
      <c r="B92" s="3880"/>
      <c r="F92" s="1841"/>
      <c r="G92" s="1842"/>
      <c r="H92" s="1843"/>
      <c r="I92" s="1843"/>
      <c r="J92" s="1843"/>
      <c r="K92" s="1844"/>
      <c r="L92" s="1832"/>
      <c r="M92" s="1832"/>
      <c r="N92" s="1832"/>
      <c r="O92" s="1841"/>
      <c r="P92" s="1842"/>
      <c r="Q92" s="1843"/>
      <c r="R92" s="1843"/>
      <c r="S92" s="1843"/>
      <c r="T92" s="1844"/>
      <c r="U92" s="1832"/>
      <c r="V92" s="1832"/>
      <c r="W92" s="1832"/>
      <c r="X92" s="4879"/>
      <c r="Y92" s="4932"/>
      <c r="Z92" s="4932"/>
      <c r="AA92" s="4932"/>
      <c r="AB92" s="4932"/>
      <c r="AC92" s="4933"/>
      <c r="AD92" s="1832"/>
      <c r="AE92" s="1832"/>
      <c r="AF92" s="1832"/>
      <c r="AG92" s="1841"/>
      <c r="AH92" s="1842"/>
      <c r="AI92" s="1843"/>
      <c r="AJ92" s="1843"/>
      <c r="AK92" s="1843"/>
      <c r="AL92" s="1844"/>
      <c r="AM92" s="1832"/>
      <c r="AN92" s="1832"/>
      <c r="AO92" s="1832"/>
      <c r="AP92" s="1841"/>
      <c r="AQ92" s="1842"/>
      <c r="AR92" s="1843"/>
      <c r="AS92" s="1843"/>
      <c r="AT92" s="1843"/>
      <c r="AU92" s="1844"/>
      <c r="AV92" s="1832"/>
    </row>
    <row r="93" spans="2:49" ht="5.0999999999999996" customHeight="1" x14ac:dyDescent="0.2">
      <c r="B93" s="1845"/>
      <c r="F93" s="1864"/>
      <c r="G93" s="1832"/>
      <c r="H93" s="1853"/>
      <c r="I93" s="1853"/>
      <c r="J93" s="1846"/>
      <c r="K93" s="1832"/>
      <c r="L93" s="1832"/>
      <c r="M93" s="1832"/>
      <c r="N93" s="1832"/>
      <c r="O93" s="1845"/>
      <c r="P93" s="1832"/>
      <c r="Q93" s="1846"/>
      <c r="R93" s="1846"/>
      <c r="S93" s="1846"/>
      <c r="T93" s="1832"/>
      <c r="U93" s="1832"/>
      <c r="V93" s="1832"/>
      <c r="W93" s="1832"/>
      <c r="X93" s="1847"/>
      <c r="Y93" s="1848"/>
      <c r="Z93" s="1849"/>
      <c r="AA93" s="1849"/>
      <c r="AB93" s="1849"/>
      <c r="AC93" s="1848"/>
      <c r="AD93" s="1832"/>
      <c r="AE93" s="1832"/>
      <c r="AF93" s="1832"/>
      <c r="AG93" s="1864"/>
      <c r="AH93" s="1832"/>
      <c r="AI93" s="1846"/>
      <c r="AJ93" s="1846"/>
      <c r="AK93" s="1846"/>
      <c r="AL93" s="1832"/>
      <c r="AM93" s="1832"/>
      <c r="AN93" s="1832"/>
      <c r="AO93" s="1832"/>
      <c r="AP93" s="1864"/>
      <c r="AQ93" s="1832"/>
      <c r="AR93" s="1853"/>
      <c r="AS93" s="1853"/>
      <c r="AT93" s="1846"/>
      <c r="AU93" s="1832"/>
      <c r="AV93" s="1832"/>
    </row>
    <row r="94" spans="2:49" ht="5.0999999999999996" customHeight="1" x14ac:dyDescent="0.2">
      <c r="B94" s="1854"/>
      <c r="F94" s="1846"/>
      <c r="G94" s="1832"/>
      <c r="H94" s="1832"/>
      <c r="I94" s="1832"/>
      <c r="J94" s="1832"/>
      <c r="K94" s="1832"/>
      <c r="L94" s="1832"/>
      <c r="M94" s="1832"/>
      <c r="N94" s="1832"/>
      <c r="O94" s="1849"/>
      <c r="P94" s="1849"/>
      <c r="Q94" s="1849"/>
      <c r="R94" s="1849"/>
      <c r="S94" s="1849"/>
      <c r="T94" s="1849"/>
      <c r="U94" s="1832"/>
      <c r="V94" s="1832"/>
      <c r="W94" s="1832"/>
      <c r="X94" s="1849"/>
      <c r="Y94" s="1849"/>
      <c r="Z94" s="1849"/>
      <c r="AA94" s="1849"/>
      <c r="AB94" s="1849"/>
      <c r="AC94" s="1832"/>
      <c r="AD94" s="1832"/>
      <c r="AE94" s="1832"/>
      <c r="AF94" s="1832"/>
      <c r="AG94" s="1846"/>
      <c r="AH94" s="1832"/>
      <c r="AI94" s="1832"/>
      <c r="AJ94" s="1832"/>
      <c r="AK94" s="1832"/>
      <c r="AL94" s="1855"/>
      <c r="AM94" s="1832"/>
      <c r="AN94" s="1832"/>
      <c r="AO94" s="1832"/>
      <c r="AP94" s="1846"/>
      <c r="AQ94" s="1856"/>
      <c r="AR94" s="1857"/>
      <c r="AS94" s="1857"/>
      <c r="AT94" s="1832"/>
      <c r="AU94" s="1855"/>
      <c r="AV94" s="1832"/>
    </row>
    <row r="95" spans="2:49" ht="5.0999999999999996" customHeight="1" x14ac:dyDescent="0.2">
      <c r="B95" s="1854"/>
      <c r="F95" s="1846"/>
      <c r="G95" s="1832"/>
      <c r="H95" s="1832"/>
      <c r="I95" s="1832"/>
      <c r="J95" s="1832"/>
      <c r="K95" s="1832"/>
      <c r="L95" s="1832"/>
      <c r="M95" s="1832"/>
      <c r="N95" s="1832"/>
      <c r="O95" s="1849"/>
      <c r="P95" s="1849"/>
      <c r="Q95" s="1849"/>
      <c r="R95" s="1849"/>
      <c r="S95" s="1849"/>
      <c r="T95" s="1849"/>
      <c r="U95" s="1832"/>
      <c r="V95" s="1832"/>
      <c r="W95" s="1832"/>
      <c r="X95" s="1849"/>
      <c r="Y95" s="1849"/>
      <c r="Z95" s="1849"/>
      <c r="AA95" s="1849"/>
      <c r="AB95" s="1849"/>
      <c r="AC95" s="1832"/>
      <c r="AD95" s="1832"/>
      <c r="AE95" s="1832"/>
      <c r="AF95" s="1832"/>
      <c r="AG95" s="1846"/>
      <c r="AH95" s="1832"/>
      <c r="AI95" s="1832"/>
      <c r="AJ95" s="1832"/>
      <c r="AK95" s="1832"/>
      <c r="AL95" s="1855"/>
      <c r="AM95" s="1832"/>
      <c r="AN95" s="1832"/>
      <c r="AO95" s="1832"/>
      <c r="AP95" s="1846"/>
      <c r="AQ95" s="1856"/>
      <c r="AR95" s="1857"/>
      <c r="AS95" s="1857"/>
      <c r="AT95" s="1832"/>
      <c r="AU95" s="1855"/>
      <c r="AV95" s="1832"/>
    </row>
    <row r="96" spans="2:49" ht="9.9499999999999993" customHeight="1" x14ac:dyDescent="0.2">
      <c r="B96" s="3878">
        <v>15</v>
      </c>
      <c r="F96" s="1886"/>
      <c r="G96" s="1887" t="s">
        <v>1840</v>
      </c>
      <c r="H96" s="1888"/>
      <c r="I96" s="1888"/>
      <c r="J96" s="1888"/>
      <c r="K96" s="1889"/>
      <c r="L96" s="1832"/>
      <c r="M96" s="1832"/>
      <c r="N96" s="1832"/>
      <c r="O96" s="1890"/>
      <c r="P96" s="1891" t="s">
        <v>1841</v>
      </c>
      <c r="Q96" s="1888"/>
      <c r="R96" s="1888"/>
      <c r="S96" s="1888"/>
      <c r="T96" s="1889"/>
      <c r="U96" s="1832"/>
      <c r="V96" s="1832"/>
      <c r="W96" s="1832"/>
      <c r="X96" s="1892"/>
      <c r="Y96" s="1891" t="s">
        <v>1842</v>
      </c>
      <c r="Z96" s="1888"/>
      <c r="AA96" s="1888"/>
      <c r="AB96" s="1888"/>
      <c r="AC96" s="1889"/>
      <c r="AD96" s="1832"/>
      <c r="AE96" s="1832"/>
      <c r="AF96" s="1832"/>
      <c r="AG96" s="1828"/>
      <c r="AH96" s="1829"/>
      <c r="AI96" s="1830"/>
      <c r="AJ96" s="1830"/>
      <c r="AK96" s="1830"/>
      <c r="AL96" s="1831"/>
      <c r="AM96" s="1832"/>
      <c r="AN96" s="1832"/>
      <c r="AO96" s="1832"/>
      <c r="AP96" s="1828"/>
      <c r="AQ96" s="1829"/>
      <c r="AR96" s="1830"/>
      <c r="AS96" s="1830"/>
      <c r="AT96" s="1830"/>
      <c r="AU96" s="1831"/>
      <c r="AV96" s="1832"/>
    </row>
    <row r="97" spans="2:49" ht="5.0999999999999996" customHeight="1" x14ac:dyDescent="0.2">
      <c r="B97" s="3879"/>
      <c r="C97" s="1840"/>
      <c r="D97" s="1840"/>
      <c r="E97" s="1840"/>
      <c r="F97" s="1893"/>
      <c r="G97" s="1834"/>
      <c r="H97" s="1835"/>
      <c r="I97" s="1835"/>
      <c r="J97" s="1835"/>
      <c r="K97" s="1894"/>
      <c r="L97" s="1832"/>
      <c r="M97" s="1832"/>
      <c r="N97" s="1832"/>
      <c r="O97" s="1893"/>
      <c r="P97" s="1834"/>
      <c r="Q97" s="1835"/>
      <c r="R97" s="1835"/>
      <c r="S97" s="1835"/>
      <c r="T97" s="1894"/>
      <c r="U97" s="1832"/>
      <c r="V97" s="1832"/>
      <c r="W97" s="1832"/>
      <c r="X97" s="1893"/>
      <c r="Y97" s="1834"/>
      <c r="Z97" s="1835"/>
      <c r="AA97" s="1835"/>
      <c r="AB97" s="1835"/>
      <c r="AC97" s="1894"/>
      <c r="AD97" s="1832"/>
      <c r="AE97" s="1832"/>
      <c r="AF97" s="1832"/>
      <c r="AG97" s="1838"/>
      <c r="AH97" s="1834"/>
      <c r="AI97" s="1835"/>
      <c r="AJ97" s="1835"/>
      <c r="AK97" s="1835"/>
      <c r="AL97" s="1839"/>
      <c r="AM97" s="1832"/>
      <c r="AN97" s="1832"/>
      <c r="AO97" s="1832"/>
      <c r="AP97" s="1838"/>
      <c r="AQ97" s="1834"/>
      <c r="AR97" s="1835"/>
      <c r="AS97" s="1835"/>
      <c r="AT97" s="1835"/>
      <c r="AU97" s="1839"/>
      <c r="AV97" s="1832"/>
      <c r="AW97" s="1840"/>
    </row>
    <row r="98" spans="2:49" ht="9.9499999999999993" customHeight="1" x14ac:dyDescent="0.2">
      <c r="B98" s="3880"/>
      <c r="F98" s="1895"/>
      <c r="G98" s="1891" t="s">
        <v>1843</v>
      </c>
      <c r="H98" s="1896"/>
      <c r="I98" s="1896"/>
      <c r="J98" s="1896"/>
      <c r="K98" s="1897"/>
      <c r="L98" s="1832"/>
      <c r="M98" s="1832"/>
      <c r="N98" s="1832"/>
      <c r="O98" s="1898"/>
      <c r="P98" s="1891" t="s">
        <v>1844</v>
      </c>
      <c r="Q98" s="1896"/>
      <c r="R98" s="1896"/>
      <c r="S98" s="1896"/>
      <c r="T98" s="1897"/>
      <c r="U98" s="1832"/>
      <c r="V98" s="1832"/>
      <c r="W98" s="1832"/>
      <c r="X98" s="1899"/>
      <c r="Y98" s="1891" t="s">
        <v>1845</v>
      </c>
      <c r="Z98" s="1896"/>
      <c r="AA98" s="1896"/>
      <c r="AB98" s="1896"/>
      <c r="AC98" s="1897"/>
      <c r="AD98" s="1832"/>
      <c r="AE98" s="1832"/>
      <c r="AF98" s="1832"/>
      <c r="AG98" s="1841"/>
      <c r="AH98" s="1842"/>
      <c r="AI98" s="1843"/>
      <c r="AJ98" s="1843"/>
      <c r="AK98" s="1843"/>
      <c r="AL98" s="1844"/>
      <c r="AM98" s="1832"/>
      <c r="AN98" s="1832"/>
      <c r="AO98" s="1832"/>
      <c r="AP98" s="1841"/>
      <c r="AQ98" s="1842"/>
      <c r="AR98" s="1843"/>
      <c r="AS98" s="1843"/>
      <c r="AT98" s="1843"/>
      <c r="AU98" s="1844"/>
      <c r="AV98" s="1832"/>
    </row>
    <row r="99" spans="2:49" ht="5.0999999999999996" customHeight="1" x14ac:dyDescent="0.2">
      <c r="B99" s="1845"/>
      <c r="F99" s="1845"/>
      <c r="G99" s="1832"/>
      <c r="H99" s="1846"/>
      <c r="I99" s="1846"/>
      <c r="J99" s="1846"/>
      <c r="K99" s="1832"/>
      <c r="L99" s="1832"/>
      <c r="M99" s="1832"/>
      <c r="N99" s="1832"/>
      <c r="O99" s="1845"/>
      <c r="P99" s="1832"/>
      <c r="Q99" s="1846"/>
      <c r="R99" s="1846"/>
      <c r="S99" s="1846"/>
      <c r="T99" s="1832"/>
      <c r="U99" s="1832"/>
      <c r="V99" s="1832"/>
      <c r="W99" s="1832"/>
      <c r="X99" s="1847"/>
      <c r="Y99" s="1848"/>
      <c r="Z99" s="1849"/>
      <c r="AA99" s="1849"/>
      <c r="AB99" s="1849"/>
      <c r="AC99" s="1848"/>
      <c r="AD99" s="1832"/>
      <c r="AE99" s="1832"/>
      <c r="AF99" s="1832"/>
      <c r="AG99" s="1864"/>
      <c r="AH99" s="1832"/>
      <c r="AI99" s="1853"/>
      <c r="AJ99" s="1853"/>
      <c r="AK99" s="1846"/>
      <c r="AL99" s="1832"/>
      <c r="AM99" s="1832"/>
      <c r="AN99" s="1832"/>
      <c r="AO99" s="1832"/>
      <c r="AP99" s="1864"/>
      <c r="AQ99" s="1832"/>
      <c r="AR99" s="1853"/>
      <c r="AS99" s="1853"/>
      <c r="AT99" s="1846"/>
      <c r="AU99" s="1832"/>
      <c r="AV99" s="1832"/>
    </row>
    <row r="100" spans="2:49" ht="5.0999999999999996" customHeight="1" x14ac:dyDescent="0.2">
      <c r="B100" s="1854"/>
      <c r="F100" s="1846"/>
      <c r="G100" s="1832"/>
      <c r="H100" s="1832"/>
      <c r="I100" s="1832"/>
      <c r="J100" s="1832"/>
      <c r="K100" s="1832"/>
      <c r="L100" s="1832"/>
      <c r="M100" s="1832"/>
      <c r="N100" s="1832"/>
      <c r="O100" s="1849"/>
      <c r="P100" s="1849"/>
      <c r="Q100" s="1849"/>
      <c r="R100" s="1849"/>
      <c r="S100" s="1849"/>
      <c r="T100" s="1849"/>
      <c r="U100" s="1832"/>
      <c r="V100" s="1832"/>
      <c r="W100" s="1832"/>
      <c r="X100" s="1849"/>
      <c r="Y100" s="1849"/>
      <c r="Z100" s="1849"/>
      <c r="AA100" s="1849"/>
      <c r="AB100" s="1849"/>
      <c r="AC100" s="1832"/>
      <c r="AD100" s="1832"/>
      <c r="AE100" s="1832"/>
      <c r="AF100" s="1832"/>
      <c r="AG100" s="1846"/>
      <c r="AH100" s="1856"/>
      <c r="AI100" s="1857"/>
      <c r="AJ100" s="1857"/>
      <c r="AK100" s="1832"/>
      <c r="AL100" s="1855"/>
      <c r="AM100" s="1832"/>
      <c r="AN100" s="1832"/>
      <c r="AO100" s="1832"/>
      <c r="AP100" s="1846"/>
      <c r="AQ100" s="1856"/>
      <c r="AR100" s="1857"/>
      <c r="AS100" s="1857"/>
      <c r="AT100" s="1832"/>
      <c r="AU100" s="1855"/>
      <c r="AV100" s="1832"/>
    </row>
    <row r="101" spans="2:49" ht="5.0999999999999996" customHeight="1" x14ac:dyDescent="0.2">
      <c r="B101" s="1854"/>
      <c r="F101" s="1846"/>
      <c r="G101" s="1832"/>
      <c r="H101" s="1832"/>
      <c r="I101" s="1832"/>
      <c r="J101" s="1832"/>
      <c r="K101" s="1832"/>
      <c r="L101" s="1832"/>
      <c r="M101" s="1832"/>
      <c r="N101" s="1832"/>
      <c r="O101" s="1849"/>
      <c r="P101" s="1849"/>
      <c r="Q101" s="1849"/>
      <c r="R101" s="1849"/>
      <c r="S101" s="1849"/>
      <c r="T101" s="1849"/>
      <c r="U101" s="1832"/>
      <c r="V101" s="1832"/>
      <c r="W101" s="1832"/>
      <c r="X101" s="1849"/>
      <c r="Y101" s="1849"/>
      <c r="Z101" s="1849"/>
      <c r="AA101" s="1849"/>
      <c r="AB101" s="1849"/>
      <c r="AC101" s="1832"/>
      <c r="AD101" s="1832"/>
      <c r="AE101" s="1832"/>
      <c r="AF101" s="1832"/>
      <c r="AG101" s="1846"/>
      <c r="AH101" s="1856"/>
      <c r="AI101" s="1857"/>
      <c r="AJ101" s="1857"/>
      <c r="AK101" s="1832"/>
      <c r="AL101" s="1855"/>
      <c r="AM101" s="1832"/>
      <c r="AN101" s="1832"/>
      <c r="AO101" s="1832"/>
      <c r="AP101" s="1846"/>
      <c r="AQ101" s="1856"/>
      <c r="AR101" s="1857"/>
      <c r="AS101" s="1857"/>
      <c r="AT101" s="1832"/>
      <c r="AU101" s="1855"/>
      <c r="AV101" s="1832"/>
    </row>
    <row r="102" spans="2:49" ht="9.9499999999999993" customHeight="1" x14ac:dyDescent="0.2">
      <c r="B102" s="3878">
        <v>16</v>
      </c>
      <c r="F102" s="1828"/>
      <c r="G102" s="1829"/>
      <c r="H102" s="1830"/>
      <c r="I102" s="1830"/>
      <c r="J102" s="1830"/>
      <c r="K102" s="1831"/>
      <c r="L102" s="1832"/>
      <c r="M102" s="1832"/>
      <c r="N102" s="1832"/>
      <c r="O102" s="1828"/>
      <c r="P102" s="1829"/>
      <c r="Q102" s="1830"/>
      <c r="R102" s="1830"/>
      <c r="S102" s="1830"/>
      <c r="T102" s="1831"/>
      <c r="U102" s="1832"/>
      <c r="V102" s="1832"/>
      <c r="W102" s="1832"/>
      <c r="X102" s="1828"/>
      <c r="Y102" s="1829"/>
      <c r="Z102" s="1830"/>
      <c r="AA102" s="1830"/>
      <c r="AB102" s="1830"/>
      <c r="AC102" s="1831"/>
      <c r="AD102" s="1832"/>
      <c r="AE102" s="1832"/>
      <c r="AF102" s="1832"/>
      <c r="AG102" s="1828"/>
      <c r="AH102" s="1829"/>
      <c r="AI102" s="1830"/>
      <c r="AJ102" s="1830"/>
      <c r="AK102" s="1830"/>
      <c r="AL102" s="1831"/>
      <c r="AM102" s="1832"/>
      <c r="AN102" s="1832"/>
      <c r="AO102" s="1832"/>
      <c r="AP102" s="1828"/>
      <c r="AQ102" s="1829"/>
      <c r="AR102" s="1830"/>
      <c r="AS102" s="1830"/>
      <c r="AT102" s="1830"/>
      <c r="AU102" s="1831"/>
      <c r="AV102" s="1832"/>
    </row>
    <row r="103" spans="2:49" ht="5.0999999999999996" customHeight="1" x14ac:dyDescent="0.2">
      <c r="B103" s="3879"/>
      <c r="C103" s="1840"/>
      <c r="D103" s="1840"/>
      <c r="E103" s="1840"/>
      <c r="F103" s="1838"/>
      <c r="G103" s="1834"/>
      <c r="H103" s="1835"/>
      <c r="I103" s="1835"/>
      <c r="J103" s="1835"/>
      <c r="K103" s="1839"/>
      <c r="L103" s="1832"/>
      <c r="M103" s="1832"/>
      <c r="N103" s="1832"/>
      <c r="O103" s="1838"/>
      <c r="P103" s="1834"/>
      <c r="Q103" s="1835"/>
      <c r="R103" s="1835"/>
      <c r="S103" s="1835"/>
      <c r="T103" s="1839"/>
      <c r="U103" s="1832"/>
      <c r="V103" s="1832"/>
      <c r="W103" s="1832"/>
      <c r="X103" s="1838"/>
      <c r="Y103" s="1834"/>
      <c r="Z103" s="1835"/>
      <c r="AA103" s="1835"/>
      <c r="AB103" s="1835"/>
      <c r="AC103" s="1839"/>
      <c r="AD103" s="1832"/>
      <c r="AE103" s="1832"/>
      <c r="AF103" s="1832"/>
      <c r="AG103" s="1838"/>
      <c r="AH103" s="1834"/>
      <c r="AI103" s="1835"/>
      <c r="AJ103" s="1835"/>
      <c r="AK103" s="1835"/>
      <c r="AL103" s="1839"/>
      <c r="AM103" s="1832"/>
      <c r="AN103" s="1832"/>
      <c r="AO103" s="1832"/>
      <c r="AP103" s="1838"/>
      <c r="AQ103" s="1834"/>
      <c r="AR103" s="1835"/>
      <c r="AS103" s="1835"/>
      <c r="AT103" s="1835"/>
      <c r="AU103" s="1839"/>
      <c r="AV103" s="1832"/>
      <c r="AW103" s="1840"/>
    </row>
    <row r="104" spans="2:49" ht="9.9499999999999993" customHeight="1" x14ac:dyDescent="0.2">
      <c r="B104" s="3880"/>
      <c r="F104" s="1841"/>
      <c r="G104" s="1842"/>
      <c r="H104" s="1843"/>
      <c r="I104" s="1843"/>
      <c r="J104" s="1843"/>
      <c r="K104" s="1844"/>
      <c r="L104" s="1832"/>
      <c r="M104" s="1832"/>
      <c r="N104" s="1832"/>
      <c r="O104" s="1841"/>
      <c r="P104" s="1842"/>
      <c r="Q104" s="1843"/>
      <c r="R104" s="1843"/>
      <c r="S104" s="1843"/>
      <c r="T104" s="1844"/>
      <c r="U104" s="1832"/>
      <c r="V104" s="1832"/>
      <c r="W104" s="1832"/>
      <c r="X104" s="1841"/>
      <c r="Y104" s="1842"/>
      <c r="Z104" s="1843"/>
      <c r="AA104" s="1843"/>
      <c r="AB104" s="1843"/>
      <c r="AC104" s="1844"/>
      <c r="AD104" s="1832"/>
      <c r="AE104" s="1832"/>
      <c r="AF104" s="1832"/>
      <c r="AG104" s="1841"/>
      <c r="AH104" s="1842"/>
      <c r="AI104" s="1843"/>
      <c r="AJ104" s="1843"/>
      <c r="AK104" s="1843"/>
      <c r="AL104" s="1844"/>
      <c r="AM104" s="1832"/>
      <c r="AN104" s="1832"/>
      <c r="AO104" s="1832"/>
      <c r="AP104" s="1841"/>
      <c r="AQ104" s="1842"/>
      <c r="AR104" s="1843"/>
      <c r="AS104" s="1843"/>
      <c r="AT104" s="1843"/>
      <c r="AU104" s="1844"/>
      <c r="AV104" s="1832"/>
    </row>
    <row r="105" spans="2:49" ht="5.0999999999999996" customHeight="1" x14ac:dyDescent="0.2">
      <c r="B105" s="1845"/>
      <c r="F105" s="1864"/>
      <c r="G105" s="1832"/>
      <c r="H105" s="1853"/>
      <c r="I105" s="1853"/>
      <c r="J105" s="1846"/>
      <c r="K105" s="1832"/>
      <c r="L105" s="1832"/>
      <c r="M105" s="1832"/>
      <c r="N105" s="1832"/>
      <c r="O105" s="1864"/>
      <c r="P105" s="1832"/>
      <c r="Q105" s="1853"/>
      <c r="R105" s="1853"/>
      <c r="S105" s="1846"/>
      <c r="T105" s="1832"/>
      <c r="U105" s="1832"/>
      <c r="V105" s="1832"/>
      <c r="W105" s="1832"/>
      <c r="X105" s="1864"/>
      <c r="Y105" s="1832"/>
      <c r="Z105" s="1853"/>
      <c r="AA105" s="1853"/>
      <c r="AB105" s="1846"/>
      <c r="AC105" s="1832"/>
      <c r="AD105" s="1832"/>
      <c r="AE105" s="1832"/>
      <c r="AF105" s="1832"/>
      <c r="AG105" s="1864"/>
      <c r="AH105" s="1832"/>
      <c r="AI105" s="1853"/>
      <c r="AJ105" s="1853"/>
      <c r="AK105" s="1846"/>
      <c r="AL105" s="1832"/>
      <c r="AM105" s="1832"/>
      <c r="AN105" s="1832"/>
      <c r="AO105" s="1832"/>
      <c r="AP105" s="1864"/>
      <c r="AQ105" s="1832"/>
      <c r="AR105" s="1853"/>
      <c r="AS105" s="1853"/>
      <c r="AT105" s="1846"/>
      <c r="AU105" s="1832"/>
      <c r="AV105" s="1832"/>
    </row>
    <row r="106" spans="2:49" ht="5.0999999999999996" customHeight="1" x14ac:dyDescent="0.2">
      <c r="B106" s="1854"/>
      <c r="F106" s="1846"/>
      <c r="G106" s="1856"/>
      <c r="H106" s="1857"/>
      <c r="I106" s="1857"/>
      <c r="J106" s="1832"/>
      <c r="K106" s="1855"/>
      <c r="L106" s="1832"/>
      <c r="M106" s="1832"/>
      <c r="N106" s="1832"/>
      <c r="O106" s="1846"/>
      <c r="P106" s="1856"/>
      <c r="Q106" s="1857"/>
      <c r="R106" s="1857"/>
      <c r="S106" s="1832"/>
      <c r="T106" s="1855"/>
      <c r="U106" s="1832"/>
      <c r="V106" s="1832"/>
      <c r="W106" s="1832"/>
      <c r="X106" s="1846"/>
      <c r="Y106" s="1856"/>
      <c r="Z106" s="1857"/>
      <c r="AA106" s="1857"/>
      <c r="AB106" s="1832"/>
      <c r="AC106" s="1855"/>
      <c r="AD106" s="1832"/>
      <c r="AE106" s="1832"/>
      <c r="AF106" s="1832"/>
      <c r="AG106" s="1846"/>
      <c r="AH106" s="1856"/>
      <c r="AI106" s="1857"/>
      <c r="AJ106" s="1857"/>
      <c r="AK106" s="1832"/>
      <c r="AL106" s="1855"/>
      <c r="AM106" s="1832"/>
      <c r="AN106" s="1832"/>
      <c r="AO106" s="1832"/>
      <c r="AP106" s="1846"/>
      <c r="AQ106" s="1856"/>
      <c r="AR106" s="1857"/>
      <c r="AS106" s="1857"/>
      <c r="AT106" s="1832"/>
      <c r="AU106" s="1855"/>
      <c r="AV106" s="1832"/>
    </row>
    <row r="107" spans="2:49" ht="5.0999999999999996" customHeight="1" x14ac:dyDescent="0.2">
      <c r="B107" s="1854"/>
      <c r="F107" s="1846"/>
      <c r="G107" s="1856"/>
      <c r="H107" s="1857"/>
      <c r="I107" s="1857"/>
      <c r="J107" s="1832"/>
      <c r="K107" s="1855"/>
      <c r="L107" s="1832"/>
      <c r="M107" s="1832"/>
      <c r="N107" s="1832"/>
      <c r="O107" s="1846"/>
      <c r="P107" s="1856"/>
      <c r="Q107" s="1857"/>
      <c r="R107" s="1857"/>
      <c r="S107" s="1832"/>
      <c r="T107" s="1855"/>
      <c r="U107" s="1832"/>
      <c r="V107" s="1832"/>
      <c r="W107" s="1832"/>
      <c r="X107" s="1846"/>
      <c r="Y107" s="1856"/>
      <c r="Z107" s="1857"/>
      <c r="AA107" s="1857"/>
      <c r="AB107" s="1832"/>
      <c r="AC107" s="1855"/>
      <c r="AD107" s="1832"/>
      <c r="AE107" s="1832"/>
      <c r="AF107" s="1832"/>
      <c r="AG107" s="1846"/>
      <c r="AH107" s="1856"/>
      <c r="AI107" s="1857"/>
      <c r="AJ107" s="1857"/>
      <c r="AK107" s="1832"/>
      <c r="AL107" s="1855"/>
      <c r="AM107" s="1832"/>
      <c r="AN107" s="1832"/>
      <c r="AO107" s="1832"/>
      <c r="AP107" s="1846"/>
      <c r="AQ107" s="1856"/>
      <c r="AR107" s="1857"/>
      <c r="AS107" s="1857"/>
      <c r="AT107" s="1832"/>
      <c r="AU107" s="1855"/>
      <c r="AV107" s="1832"/>
    </row>
    <row r="108" spans="2:49" ht="9.9499999999999993" customHeight="1" x14ac:dyDescent="0.2">
      <c r="B108" s="3878">
        <v>17</v>
      </c>
      <c r="F108" s="1828"/>
      <c r="G108" s="1829"/>
      <c r="H108" s="1830"/>
      <c r="I108" s="1830"/>
      <c r="J108" s="1830"/>
      <c r="K108" s="1831"/>
      <c r="L108" s="1832"/>
      <c r="M108" s="1832"/>
      <c r="N108" s="1832"/>
      <c r="O108" s="1828"/>
      <c r="P108" s="1829"/>
      <c r="Q108" s="1830"/>
      <c r="R108" s="1830"/>
      <c r="S108" s="1830"/>
      <c r="T108" s="1831"/>
      <c r="U108" s="1832"/>
      <c r="V108" s="1832"/>
      <c r="W108" s="1832"/>
      <c r="X108" s="1828"/>
      <c r="Y108" s="1829"/>
      <c r="Z108" s="1830"/>
      <c r="AA108" s="1830"/>
      <c r="AB108" s="1830"/>
      <c r="AC108" s="1831"/>
      <c r="AD108" s="1832"/>
      <c r="AE108" s="1832"/>
      <c r="AF108" s="1832"/>
      <c r="AG108" s="1828"/>
      <c r="AH108" s="1829"/>
      <c r="AI108" s="1830"/>
      <c r="AJ108" s="1830"/>
      <c r="AK108" s="1830"/>
      <c r="AL108" s="1831"/>
      <c r="AM108" s="1832"/>
      <c r="AN108" s="1832"/>
      <c r="AO108" s="1832"/>
      <c r="AP108" s="1828"/>
      <c r="AQ108" s="1829"/>
      <c r="AR108" s="1830"/>
      <c r="AS108" s="1830"/>
      <c r="AT108" s="1830"/>
      <c r="AU108" s="1831"/>
      <c r="AV108" s="1832"/>
    </row>
    <row r="109" spans="2:49" ht="5.0999999999999996" customHeight="1" x14ac:dyDescent="0.2">
      <c r="B109" s="3879"/>
      <c r="C109" s="1840"/>
      <c r="D109" s="1840"/>
      <c r="E109" s="1840"/>
      <c r="F109" s="1838"/>
      <c r="G109" s="1834"/>
      <c r="H109" s="1835"/>
      <c r="I109" s="1835"/>
      <c r="J109" s="1835"/>
      <c r="K109" s="1839"/>
      <c r="L109" s="1832"/>
      <c r="M109" s="1832"/>
      <c r="N109" s="1832"/>
      <c r="O109" s="1838"/>
      <c r="P109" s="1834"/>
      <c r="Q109" s="1835"/>
      <c r="R109" s="1835"/>
      <c r="S109" s="1835"/>
      <c r="T109" s="1839"/>
      <c r="U109" s="1832"/>
      <c r="V109" s="1832"/>
      <c r="W109" s="1832"/>
      <c r="X109" s="1838"/>
      <c r="Y109" s="1834"/>
      <c r="Z109" s="1835"/>
      <c r="AA109" s="1835"/>
      <c r="AB109" s="1835"/>
      <c r="AC109" s="1839"/>
      <c r="AD109" s="1832"/>
      <c r="AE109" s="1832"/>
      <c r="AF109" s="1832"/>
      <c r="AG109" s="1838"/>
      <c r="AH109" s="1834"/>
      <c r="AI109" s="1835"/>
      <c r="AJ109" s="1835"/>
      <c r="AK109" s="1835"/>
      <c r="AL109" s="1839"/>
      <c r="AM109" s="1832"/>
      <c r="AN109" s="1832"/>
      <c r="AO109" s="1832"/>
      <c r="AP109" s="1838"/>
      <c r="AQ109" s="1834"/>
      <c r="AR109" s="1835"/>
      <c r="AS109" s="1835"/>
      <c r="AT109" s="1835"/>
      <c r="AU109" s="1839"/>
      <c r="AV109" s="1832"/>
      <c r="AW109" s="1840"/>
    </row>
    <row r="110" spans="2:49" ht="9.9499999999999993" customHeight="1" x14ac:dyDescent="0.2">
      <c r="B110" s="3880"/>
      <c r="F110" s="1841"/>
      <c r="G110" s="1842"/>
      <c r="H110" s="1843"/>
      <c r="I110" s="1843"/>
      <c r="J110" s="1843"/>
      <c r="K110" s="1844"/>
      <c r="L110" s="1832"/>
      <c r="M110" s="1832"/>
      <c r="N110" s="1832"/>
      <c r="O110" s="1841"/>
      <c r="P110" s="1842"/>
      <c r="Q110" s="1843"/>
      <c r="R110" s="1843"/>
      <c r="S110" s="1843"/>
      <c r="T110" s="1844"/>
      <c r="U110" s="1832"/>
      <c r="V110" s="1832"/>
      <c r="W110" s="1832"/>
      <c r="X110" s="1841"/>
      <c r="Y110" s="1842"/>
      <c r="Z110" s="1843"/>
      <c r="AA110" s="1843"/>
      <c r="AB110" s="1843"/>
      <c r="AC110" s="1844"/>
      <c r="AD110" s="1832"/>
      <c r="AE110" s="1832"/>
      <c r="AF110" s="1832"/>
      <c r="AG110" s="1841"/>
      <c r="AH110" s="1842"/>
      <c r="AI110" s="1843"/>
      <c r="AJ110" s="1843"/>
      <c r="AK110" s="1843"/>
      <c r="AL110" s="1844"/>
      <c r="AM110" s="1832"/>
      <c r="AN110" s="1832"/>
      <c r="AO110" s="1832"/>
      <c r="AP110" s="1841"/>
      <c r="AQ110" s="1842"/>
      <c r="AR110" s="1843"/>
      <c r="AS110" s="1843"/>
      <c r="AT110" s="1843"/>
      <c r="AU110" s="1844"/>
      <c r="AV110" s="1832"/>
    </row>
    <row r="111" spans="2:49" ht="5.0999999999999996" customHeight="1" x14ac:dyDescent="0.2">
      <c r="B111" s="1845"/>
      <c r="F111" s="1864"/>
      <c r="G111" s="1832"/>
      <c r="H111" s="1853"/>
      <c r="I111" s="1853"/>
      <c r="J111" s="1846"/>
      <c r="K111" s="1832"/>
      <c r="L111" s="1832"/>
      <c r="M111" s="1832"/>
      <c r="N111" s="1832"/>
      <c r="O111" s="1864"/>
      <c r="P111" s="1832"/>
      <c r="Q111" s="1853"/>
      <c r="R111" s="1853"/>
      <c r="S111" s="1846"/>
      <c r="T111" s="1832"/>
      <c r="U111" s="1832"/>
      <c r="V111" s="1832"/>
      <c r="W111" s="1832"/>
      <c r="X111" s="1864"/>
      <c r="Y111" s="1832"/>
      <c r="Z111" s="1853"/>
      <c r="AA111" s="1853"/>
      <c r="AB111" s="1846"/>
      <c r="AC111" s="1832"/>
      <c r="AD111" s="1832"/>
      <c r="AE111" s="1832"/>
      <c r="AF111" s="1832"/>
      <c r="AG111" s="1864"/>
      <c r="AH111" s="1832"/>
      <c r="AI111" s="1853"/>
      <c r="AJ111" s="1853"/>
      <c r="AK111" s="1846"/>
      <c r="AL111" s="1832"/>
      <c r="AM111" s="1832"/>
      <c r="AN111" s="1832"/>
      <c r="AO111" s="1832"/>
      <c r="AP111" s="1864"/>
      <c r="AQ111" s="1832"/>
      <c r="AR111" s="1853"/>
      <c r="AS111" s="1853"/>
      <c r="AT111" s="1846"/>
      <c r="AU111" s="1832"/>
      <c r="AV111" s="1832"/>
    </row>
    <row r="112" spans="2:49" ht="5.0999999999999996" customHeight="1" x14ac:dyDescent="0.2">
      <c r="B112" s="1854"/>
      <c r="F112" s="1846"/>
      <c r="G112" s="1856"/>
      <c r="H112" s="1857"/>
      <c r="I112" s="1857"/>
      <c r="J112" s="1832"/>
      <c r="K112" s="1855"/>
      <c r="L112" s="1832"/>
      <c r="M112" s="1832"/>
      <c r="N112" s="1832"/>
      <c r="O112" s="1846"/>
      <c r="P112" s="1856"/>
      <c r="Q112" s="1857"/>
      <c r="R112" s="1857"/>
      <c r="S112" s="1832"/>
      <c r="T112" s="1855"/>
      <c r="U112" s="1832"/>
      <c r="V112" s="1832"/>
      <c r="W112" s="1832"/>
      <c r="X112" s="1846"/>
      <c r="Y112" s="1856"/>
      <c r="Z112" s="1857"/>
      <c r="AA112" s="1857"/>
      <c r="AB112" s="1832"/>
      <c r="AC112" s="1855"/>
      <c r="AD112" s="1832"/>
      <c r="AE112" s="1832"/>
      <c r="AF112" s="1832"/>
      <c r="AG112" s="1846"/>
      <c r="AH112" s="1856"/>
      <c r="AI112" s="1857"/>
      <c r="AJ112" s="1857"/>
      <c r="AK112" s="1832"/>
      <c r="AL112" s="1855"/>
      <c r="AM112" s="1832"/>
      <c r="AN112" s="1832"/>
      <c r="AO112" s="1832"/>
      <c r="AP112" s="1846"/>
      <c r="AQ112" s="1856"/>
      <c r="AR112" s="1857"/>
      <c r="AS112" s="1857"/>
      <c r="AT112" s="1832"/>
      <c r="AU112" s="1855"/>
      <c r="AV112" s="1832"/>
    </row>
    <row r="113" spans="2:49" ht="5.0999999999999996" customHeight="1" x14ac:dyDescent="0.2">
      <c r="B113" s="1854"/>
      <c r="F113" s="1846"/>
      <c r="G113" s="1856"/>
      <c r="H113" s="1857"/>
      <c r="I113" s="1857"/>
      <c r="J113" s="1832"/>
      <c r="K113" s="1855"/>
      <c r="L113" s="1832"/>
      <c r="M113" s="1832"/>
      <c r="N113" s="1832"/>
      <c r="O113" s="1846"/>
      <c r="P113" s="1856"/>
      <c r="Q113" s="1857"/>
      <c r="R113" s="1857"/>
      <c r="S113" s="1832"/>
      <c r="T113" s="1855"/>
      <c r="U113" s="1832"/>
      <c r="V113" s="1832"/>
      <c r="W113" s="1832"/>
      <c r="X113" s="1846"/>
      <c r="Y113" s="1856"/>
      <c r="Z113" s="1857"/>
      <c r="AA113" s="1857"/>
      <c r="AB113" s="1832"/>
      <c r="AC113" s="1855"/>
      <c r="AD113" s="1832"/>
      <c r="AE113" s="1832"/>
      <c r="AF113" s="1832"/>
      <c r="AG113" s="1846"/>
      <c r="AH113" s="1856"/>
      <c r="AI113" s="1857"/>
      <c r="AJ113" s="1857"/>
      <c r="AK113" s="1832"/>
      <c r="AL113" s="1855"/>
      <c r="AM113" s="1832"/>
      <c r="AN113" s="1832"/>
      <c r="AO113" s="1832"/>
      <c r="AP113" s="1846"/>
      <c r="AQ113" s="1856"/>
      <c r="AR113" s="1857"/>
      <c r="AS113" s="1857"/>
      <c r="AT113" s="1832"/>
      <c r="AU113" s="1855"/>
      <c r="AV113" s="1832"/>
    </row>
    <row r="114" spans="2:49" ht="9.9499999999999993" customHeight="1" x14ac:dyDescent="0.2">
      <c r="B114" s="3878">
        <v>18</v>
      </c>
      <c r="F114" s="1828"/>
      <c r="G114" s="1829"/>
      <c r="H114" s="1830"/>
      <c r="I114" s="1830"/>
      <c r="J114" s="1830"/>
      <c r="K114" s="1831"/>
      <c r="L114" s="1832"/>
      <c r="M114" s="1832"/>
      <c r="N114" s="1832"/>
      <c r="O114" s="1828"/>
      <c r="P114" s="1829"/>
      <c r="Q114" s="1830"/>
      <c r="R114" s="1830"/>
      <c r="S114" s="1830"/>
      <c r="T114" s="1831"/>
      <c r="U114" s="1832"/>
      <c r="V114" s="1832"/>
      <c r="W114" s="1832"/>
      <c r="X114" s="1828"/>
      <c r="Y114" s="1829"/>
      <c r="Z114" s="1830"/>
      <c r="AA114" s="1830"/>
      <c r="AB114" s="1830"/>
      <c r="AC114" s="1831"/>
      <c r="AD114" s="1832"/>
      <c r="AE114" s="1832"/>
      <c r="AF114" s="1832"/>
      <c r="AG114" s="1828"/>
      <c r="AH114" s="1829"/>
      <c r="AI114" s="1830"/>
      <c r="AJ114" s="1830"/>
      <c r="AK114" s="1830"/>
      <c r="AL114" s="1831"/>
      <c r="AM114" s="1832"/>
      <c r="AN114" s="1832"/>
      <c r="AO114" s="1832"/>
      <c r="AP114" s="1828"/>
      <c r="AQ114" s="1829"/>
      <c r="AR114" s="1830"/>
      <c r="AS114" s="1830"/>
      <c r="AT114" s="1830"/>
      <c r="AU114" s="1831"/>
      <c r="AV114" s="1832"/>
    </row>
    <row r="115" spans="2:49" ht="5.0999999999999996" customHeight="1" x14ac:dyDescent="0.2">
      <c r="B115" s="3879"/>
      <c r="C115" s="1840"/>
      <c r="D115" s="1840"/>
      <c r="E115" s="1840"/>
      <c r="F115" s="1838"/>
      <c r="G115" s="1834"/>
      <c r="H115" s="1835"/>
      <c r="I115" s="1835"/>
      <c r="J115" s="1835"/>
      <c r="K115" s="1839"/>
      <c r="L115" s="1832"/>
      <c r="M115" s="1832"/>
      <c r="N115" s="1832"/>
      <c r="O115" s="1838"/>
      <c r="P115" s="1834"/>
      <c r="Q115" s="1835"/>
      <c r="R115" s="1835"/>
      <c r="S115" s="1835"/>
      <c r="T115" s="1839"/>
      <c r="U115" s="1832"/>
      <c r="V115" s="1832"/>
      <c r="W115" s="1832"/>
      <c r="X115" s="1838"/>
      <c r="Y115" s="1834"/>
      <c r="Z115" s="1835"/>
      <c r="AA115" s="1835"/>
      <c r="AB115" s="1835"/>
      <c r="AC115" s="1839"/>
      <c r="AD115" s="1832"/>
      <c r="AE115" s="1832"/>
      <c r="AF115" s="1832"/>
      <c r="AG115" s="1838"/>
      <c r="AH115" s="1834"/>
      <c r="AI115" s="1835"/>
      <c r="AJ115" s="1835"/>
      <c r="AK115" s="1835"/>
      <c r="AL115" s="1839"/>
      <c r="AM115" s="1832"/>
      <c r="AN115" s="1832"/>
      <c r="AO115" s="1832"/>
      <c r="AP115" s="1838"/>
      <c r="AQ115" s="1834"/>
      <c r="AR115" s="1835"/>
      <c r="AS115" s="1835"/>
      <c r="AT115" s="1835"/>
      <c r="AU115" s="1839"/>
      <c r="AV115" s="1832"/>
      <c r="AW115" s="1840"/>
    </row>
    <row r="116" spans="2:49" ht="9.9499999999999993" customHeight="1" x14ac:dyDescent="0.2">
      <c r="B116" s="3880"/>
      <c r="F116" s="1841"/>
      <c r="G116" s="1842"/>
      <c r="H116" s="1843"/>
      <c r="I116" s="1843"/>
      <c r="J116" s="1843"/>
      <c r="K116" s="1844"/>
      <c r="L116" s="1832"/>
      <c r="M116" s="1832"/>
      <c r="N116" s="1832"/>
      <c r="O116" s="1841"/>
      <c r="P116" s="1842"/>
      <c r="Q116" s="1843"/>
      <c r="R116" s="1843"/>
      <c r="S116" s="1843"/>
      <c r="T116" s="1844"/>
      <c r="U116" s="1832"/>
      <c r="V116" s="1832"/>
      <c r="W116" s="1832"/>
      <c r="X116" s="1841"/>
      <c r="Y116" s="1842"/>
      <c r="Z116" s="1843"/>
      <c r="AA116" s="1843"/>
      <c r="AB116" s="1843"/>
      <c r="AC116" s="1844"/>
      <c r="AD116" s="1832"/>
      <c r="AE116" s="1832"/>
      <c r="AF116" s="1832"/>
      <c r="AG116" s="1841"/>
      <c r="AH116" s="1842"/>
      <c r="AI116" s="1843"/>
      <c r="AJ116" s="1843"/>
      <c r="AK116" s="1843"/>
      <c r="AL116" s="1844"/>
      <c r="AM116" s="1832"/>
      <c r="AN116" s="1832"/>
      <c r="AO116" s="1832"/>
      <c r="AP116" s="1841"/>
      <c r="AQ116" s="1842"/>
      <c r="AR116" s="1843"/>
      <c r="AS116" s="1843"/>
      <c r="AT116" s="1843"/>
      <c r="AU116" s="1844"/>
      <c r="AV116" s="1832"/>
    </row>
    <row r="117" spans="2:49" ht="5.0999999999999996" customHeight="1" x14ac:dyDescent="0.2">
      <c r="B117" s="1845"/>
      <c r="F117" s="1864"/>
      <c r="G117" s="1832"/>
      <c r="H117" s="1853"/>
      <c r="I117" s="1853"/>
      <c r="J117" s="1846"/>
      <c r="K117" s="1832"/>
      <c r="L117" s="1832"/>
      <c r="M117" s="1832"/>
      <c r="N117" s="1832"/>
      <c r="O117" s="1864"/>
      <c r="P117" s="1832"/>
      <c r="Q117" s="1853"/>
      <c r="R117" s="1853"/>
      <c r="S117" s="1846"/>
      <c r="T117" s="1832"/>
      <c r="U117" s="1832"/>
      <c r="V117" s="1832"/>
      <c r="W117" s="1832"/>
      <c r="X117" s="1864"/>
      <c r="Y117" s="1832"/>
      <c r="Z117" s="1853"/>
      <c r="AA117" s="1853"/>
      <c r="AB117" s="1846"/>
      <c r="AC117" s="1832"/>
      <c r="AD117" s="1832"/>
      <c r="AE117" s="1832"/>
      <c r="AF117" s="1832"/>
      <c r="AG117" s="1864"/>
      <c r="AH117" s="1832"/>
      <c r="AI117" s="1853"/>
      <c r="AJ117" s="1853"/>
      <c r="AK117" s="1846"/>
      <c r="AL117" s="1832"/>
      <c r="AM117" s="1832"/>
      <c r="AN117" s="1832"/>
      <c r="AO117" s="1832"/>
      <c r="AP117" s="1864"/>
      <c r="AQ117" s="1832"/>
      <c r="AR117" s="1853"/>
      <c r="AS117" s="1853"/>
      <c r="AT117" s="1846"/>
      <c r="AU117" s="1832"/>
      <c r="AV117" s="1832"/>
    </row>
    <row r="118" spans="2:49" ht="5.0999999999999996" customHeight="1" x14ac:dyDescent="0.2">
      <c r="B118" s="1854"/>
      <c r="F118" s="1846"/>
      <c r="G118" s="1856"/>
      <c r="H118" s="1857"/>
      <c r="I118" s="1857"/>
      <c r="J118" s="1832"/>
      <c r="K118" s="1855"/>
      <c r="L118" s="1832"/>
      <c r="M118" s="1832"/>
      <c r="N118" s="1832"/>
      <c r="O118" s="1846"/>
      <c r="P118" s="1856"/>
      <c r="Q118" s="1857"/>
      <c r="R118" s="1857"/>
      <c r="S118" s="1832"/>
      <c r="T118" s="1855"/>
      <c r="U118" s="1832"/>
      <c r="V118" s="1832"/>
      <c r="W118" s="1832"/>
      <c r="X118" s="1846"/>
      <c r="Y118" s="1856"/>
      <c r="Z118" s="1857"/>
      <c r="AA118" s="1857"/>
      <c r="AB118" s="1832"/>
      <c r="AC118" s="1855"/>
      <c r="AD118" s="1832"/>
      <c r="AE118" s="1832"/>
      <c r="AF118" s="1832"/>
      <c r="AG118" s="1846"/>
      <c r="AH118" s="1856"/>
      <c r="AI118" s="1857"/>
      <c r="AJ118" s="1857"/>
      <c r="AK118" s="1832"/>
      <c r="AL118" s="1855"/>
      <c r="AM118" s="1832"/>
      <c r="AN118" s="1832"/>
      <c r="AO118" s="1832"/>
      <c r="AP118" s="1846"/>
      <c r="AQ118" s="1856"/>
      <c r="AR118" s="1857"/>
      <c r="AS118" s="1857"/>
      <c r="AT118" s="1832"/>
      <c r="AU118" s="1855"/>
      <c r="AV118" s="1832"/>
    </row>
    <row r="119" spans="2:49" ht="5.0999999999999996" customHeight="1" x14ac:dyDescent="0.2">
      <c r="B119" s="1854"/>
      <c r="F119" s="1846"/>
      <c r="G119" s="1856"/>
      <c r="H119" s="1857"/>
      <c r="I119" s="1857"/>
      <c r="J119" s="1832"/>
      <c r="K119" s="1855"/>
      <c r="L119" s="1832"/>
      <c r="M119" s="1832"/>
      <c r="N119" s="1832"/>
      <c r="O119" s="1846"/>
      <c r="P119" s="1856"/>
      <c r="Q119" s="1857"/>
      <c r="R119" s="1857"/>
      <c r="S119" s="1832"/>
      <c r="T119" s="1855"/>
      <c r="U119" s="1832"/>
      <c r="V119" s="1832"/>
      <c r="W119" s="1832"/>
      <c r="X119" s="1846"/>
      <c r="Y119" s="1856"/>
      <c r="Z119" s="1857"/>
      <c r="AA119" s="1857"/>
      <c r="AB119" s="1832"/>
      <c r="AC119" s="1855"/>
      <c r="AD119" s="1832"/>
      <c r="AE119" s="1832"/>
      <c r="AF119" s="1832"/>
      <c r="AG119" s="1846"/>
      <c r="AH119" s="1856"/>
      <c r="AI119" s="1857"/>
      <c r="AJ119" s="1857"/>
      <c r="AK119" s="1832"/>
      <c r="AL119" s="1855"/>
      <c r="AM119" s="1832"/>
      <c r="AN119" s="1832"/>
      <c r="AO119" s="1832"/>
      <c r="AP119" s="1846"/>
      <c r="AQ119" s="1856"/>
      <c r="AR119" s="1857"/>
      <c r="AS119" s="1857"/>
      <c r="AT119" s="1832"/>
      <c r="AU119" s="1855"/>
      <c r="AV119" s="1832"/>
    </row>
    <row r="120" spans="2:49" ht="9.9499999999999993" customHeight="1" x14ac:dyDescent="0.2">
      <c r="B120" s="3878">
        <v>19</v>
      </c>
      <c r="F120" s="1828"/>
      <c r="G120" s="1829"/>
      <c r="H120" s="1830"/>
      <c r="I120" s="1830"/>
      <c r="J120" s="1830"/>
      <c r="K120" s="1831"/>
      <c r="L120" s="1832"/>
      <c r="M120" s="1832"/>
      <c r="N120" s="1832"/>
      <c r="O120" s="1828"/>
      <c r="P120" s="1829"/>
      <c r="Q120" s="1830"/>
      <c r="R120" s="1830"/>
      <c r="S120" s="1830"/>
      <c r="T120" s="1831"/>
      <c r="U120" s="1832"/>
      <c r="V120" s="1832"/>
      <c r="W120" s="1832"/>
      <c r="X120" s="1828"/>
      <c r="Y120" s="1829"/>
      <c r="Z120" s="1830"/>
      <c r="AA120" s="1830"/>
      <c r="AB120" s="1830"/>
      <c r="AC120" s="1831"/>
      <c r="AD120" s="1832"/>
      <c r="AE120" s="1832"/>
      <c r="AF120" s="1832"/>
      <c r="AG120" s="1828"/>
      <c r="AH120" s="1829"/>
      <c r="AI120" s="1830"/>
      <c r="AJ120" s="1830"/>
      <c r="AK120" s="1830"/>
      <c r="AL120" s="1831"/>
      <c r="AM120" s="1832"/>
      <c r="AN120" s="1832"/>
      <c r="AO120" s="1832"/>
      <c r="AP120" s="1828"/>
      <c r="AQ120" s="1829"/>
      <c r="AR120" s="1830"/>
      <c r="AS120" s="1830"/>
      <c r="AT120" s="1830"/>
      <c r="AU120" s="1831"/>
      <c r="AV120" s="1832"/>
    </row>
    <row r="121" spans="2:49" ht="5.0999999999999996" customHeight="1" x14ac:dyDescent="0.2">
      <c r="B121" s="3879"/>
      <c r="C121" s="1840"/>
      <c r="D121" s="1840"/>
      <c r="E121" s="1840"/>
      <c r="F121" s="1838"/>
      <c r="G121" s="1834"/>
      <c r="H121" s="1835"/>
      <c r="I121" s="1835"/>
      <c r="J121" s="1835"/>
      <c r="K121" s="1839"/>
      <c r="L121" s="1832"/>
      <c r="M121" s="1832"/>
      <c r="N121" s="1832"/>
      <c r="O121" s="1838"/>
      <c r="P121" s="1834"/>
      <c r="Q121" s="1835"/>
      <c r="R121" s="1835"/>
      <c r="S121" s="1835"/>
      <c r="T121" s="1839"/>
      <c r="U121" s="1832"/>
      <c r="V121" s="1832"/>
      <c r="W121" s="1832"/>
      <c r="X121" s="1838"/>
      <c r="Y121" s="1834"/>
      <c r="Z121" s="1835"/>
      <c r="AA121" s="1835"/>
      <c r="AB121" s="1835"/>
      <c r="AC121" s="1839"/>
      <c r="AD121" s="1832"/>
      <c r="AE121" s="1832"/>
      <c r="AF121" s="1832"/>
      <c r="AG121" s="1838"/>
      <c r="AH121" s="1834"/>
      <c r="AI121" s="1835"/>
      <c r="AJ121" s="1835"/>
      <c r="AK121" s="1835"/>
      <c r="AL121" s="1839"/>
      <c r="AM121" s="1832"/>
      <c r="AN121" s="1832"/>
      <c r="AO121" s="1832"/>
      <c r="AP121" s="1838"/>
      <c r="AQ121" s="1834"/>
      <c r="AR121" s="1835"/>
      <c r="AS121" s="1835"/>
      <c r="AT121" s="1835"/>
      <c r="AU121" s="1839"/>
      <c r="AV121" s="1832"/>
      <c r="AW121" s="1840"/>
    </row>
    <row r="122" spans="2:49" ht="9.9499999999999993" customHeight="1" x14ac:dyDescent="0.2">
      <c r="B122" s="3880"/>
      <c r="F122" s="1841"/>
      <c r="G122" s="1842"/>
      <c r="H122" s="1843"/>
      <c r="I122" s="1843"/>
      <c r="J122" s="1843"/>
      <c r="K122" s="1844"/>
      <c r="L122" s="1832"/>
      <c r="M122" s="1832"/>
      <c r="N122" s="1832"/>
      <c r="O122" s="1841"/>
      <c r="P122" s="1842"/>
      <c r="Q122" s="1843"/>
      <c r="R122" s="1843"/>
      <c r="S122" s="1843"/>
      <c r="T122" s="1844"/>
      <c r="U122" s="1832"/>
      <c r="V122" s="1832"/>
      <c r="W122" s="1832"/>
      <c r="X122" s="1841"/>
      <c r="Y122" s="1842"/>
      <c r="Z122" s="1843"/>
      <c r="AA122" s="1843"/>
      <c r="AB122" s="1843"/>
      <c r="AC122" s="1844"/>
      <c r="AD122" s="1832"/>
      <c r="AE122" s="1832"/>
      <c r="AF122" s="1832"/>
      <c r="AG122" s="1841"/>
      <c r="AH122" s="1842"/>
      <c r="AI122" s="1843"/>
      <c r="AJ122" s="1843"/>
      <c r="AK122" s="1843"/>
      <c r="AL122" s="1844"/>
      <c r="AM122" s="1832"/>
      <c r="AN122" s="1832"/>
      <c r="AO122" s="1832"/>
      <c r="AP122" s="1841"/>
      <c r="AQ122" s="1842"/>
      <c r="AR122" s="1843"/>
      <c r="AS122" s="1843"/>
      <c r="AT122" s="1843"/>
      <c r="AU122" s="1844"/>
      <c r="AV122" s="1832"/>
    </row>
    <row r="123" spans="2:49" ht="5.0999999999999996" customHeight="1" x14ac:dyDescent="0.2">
      <c r="B123" s="1845"/>
      <c r="F123" s="1864"/>
      <c r="G123" s="1832"/>
      <c r="H123" s="1853"/>
      <c r="I123" s="1853"/>
      <c r="J123" s="1846"/>
      <c r="K123" s="1832"/>
      <c r="L123" s="1832"/>
      <c r="M123" s="1832"/>
      <c r="N123" s="1832"/>
      <c r="O123" s="1864"/>
      <c r="P123" s="1832"/>
      <c r="Q123" s="1853"/>
      <c r="R123" s="1853"/>
      <c r="S123" s="1846"/>
      <c r="T123" s="1832"/>
      <c r="U123" s="1832"/>
      <c r="V123" s="1832"/>
      <c r="W123" s="1832"/>
      <c r="X123" s="1864"/>
      <c r="Y123" s="1832"/>
      <c r="Z123" s="1853"/>
      <c r="AA123" s="1853"/>
      <c r="AB123" s="1846"/>
      <c r="AC123" s="1832"/>
      <c r="AD123" s="1832"/>
      <c r="AE123" s="1832"/>
      <c r="AF123" s="1832"/>
      <c r="AG123" s="1864"/>
      <c r="AH123" s="1832"/>
      <c r="AI123" s="1853"/>
      <c r="AJ123" s="1853"/>
      <c r="AK123" s="1846"/>
      <c r="AL123" s="1832"/>
      <c r="AM123" s="1832"/>
      <c r="AN123" s="1832"/>
      <c r="AO123" s="1832"/>
      <c r="AP123" s="1864"/>
      <c r="AQ123" s="1832"/>
      <c r="AR123" s="1853"/>
      <c r="AS123" s="1853"/>
      <c r="AT123" s="1846"/>
      <c r="AU123" s="1832"/>
      <c r="AV123" s="1832"/>
    </row>
    <row r="124" spans="2:49" ht="5.0999999999999996" customHeight="1" x14ac:dyDescent="0.2">
      <c r="B124" s="1854"/>
      <c r="F124" s="1846"/>
      <c r="G124" s="1856"/>
      <c r="H124" s="1857"/>
      <c r="I124" s="1857"/>
      <c r="J124" s="1832"/>
      <c r="K124" s="1855"/>
      <c r="L124" s="1832"/>
      <c r="M124" s="1832"/>
      <c r="N124" s="1832"/>
      <c r="O124" s="1846"/>
      <c r="P124" s="1856"/>
      <c r="Q124" s="1857"/>
      <c r="R124" s="1857"/>
      <c r="S124" s="1832"/>
      <c r="T124" s="1855"/>
      <c r="U124" s="1832"/>
      <c r="V124" s="1832"/>
      <c r="W124" s="1832"/>
      <c r="X124" s="1846"/>
      <c r="Y124" s="1856"/>
      <c r="Z124" s="1857"/>
      <c r="AA124" s="1857"/>
      <c r="AB124" s="1832"/>
      <c r="AC124" s="1855"/>
      <c r="AD124" s="1832"/>
      <c r="AE124" s="1832"/>
      <c r="AF124" s="1832"/>
      <c r="AG124" s="1846"/>
      <c r="AH124" s="1856"/>
      <c r="AI124" s="1857"/>
      <c r="AJ124" s="1857"/>
      <c r="AK124" s="1832"/>
      <c r="AL124" s="1855"/>
      <c r="AM124" s="1832"/>
      <c r="AN124" s="1832"/>
      <c r="AO124" s="1832"/>
      <c r="AP124" s="1846"/>
      <c r="AQ124" s="1856"/>
      <c r="AR124" s="1857"/>
      <c r="AS124" s="1857"/>
      <c r="AT124" s="1832"/>
      <c r="AU124" s="1855"/>
      <c r="AV124" s="1832"/>
    </row>
    <row r="125" spans="2:49" ht="5.0999999999999996" customHeight="1" x14ac:dyDescent="0.2">
      <c r="B125" s="1854"/>
      <c r="F125" s="1846"/>
      <c r="G125" s="1856"/>
      <c r="H125" s="1857"/>
      <c r="I125" s="1857"/>
      <c r="J125" s="1832"/>
      <c r="K125" s="1855"/>
      <c r="L125" s="1832"/>
      <c r="M125" s="1832"/>
      <c r="N125" s="1832"/>
      <c r="O125" s="1846"/>
      <c r="P125" s="1856"/>
      <c r="Q125" s="1857"/>
      <c r="R125" s="1857"/>
      <c r="S125" s="1832"/>
      <c r="T125" s="1855"/>
      <c r="U125" s="1832"/>
      <c r="V125" s="1832"/>
      <c r="W125" s="1832"/>
      <c r="X125" s="1846"/>
      <c r="Y125" s="1856"/>
      <c r="Z125" s="1857"/>
      <c r="AA125" s="1857"/>
      <c r="AB125" s="1832"/>
      <c r="AC125" s="1855"/>
      <c r="AD125" s="1832"/>
      <c r="AE125" s="1832"/>
      <c r="AF125" s="1832"/>
      <c r="AG125" s="1846"/>
      <c r="AH125" s="1856"/>
      <c r="AI125" s="1857"/>
      <c r="AJ125" s="1857"/>
      <c r="AK125" s="1832"/>
      <c r="AL125" s="1855"/>
      <c r="AM125" s="1832"/>
      <c r="AN125" s="1832"/>
      <c r="AO125" s="1832"/>
      <c r="AP125" s="1846"/>
      <c r="AQ125" s="1856"/>
      <c r="AR125" s="1857"/>
      <c r="AS125" s="1857"/>
      <c r="AT125" s="1832"/>
      <c r="AU125" s="1855"/>
      <c r="AV125" s="1832"/>
    </row>
    <row r="126" spans="2:49" ht="9.9499999999999993" customHeight="1" x14ac:dyDescent="0.2">
      <c r="B126" s="3878">
        <v>20</v>
      </c>
      <c r="F126" s="1828"/>
      <c r="G126" s="1829"/>
      <c r="H126" s="1830"/>
      <c r="I126" s="1830"/>
      <c r="J126" s="1830"/>
      <c r="K126" s="1831"/>
      <c r="L126" s="1832"/>
      <c r="M126" s="1832"/>
      <c r="N126" s="1832"/>
      <c r="O126" s="1828"/>
      <c r="P126" s="1829"/>
      <c r="Q126" s="1830"/>
      <c r="R126" s="1830"/>
      <c r="S126" s="1830"/>
      <c r="T126" s="1831"/>
      <c r="U126" s="1832"/>
      <c r="V126" s="1832"/>
      <c r="W126" s="1832"/>
      <c r="X126" s="1828"/>
      <c r="Y126" s="1829"/>
      <c r="Z126" s="1830"/>
      <c r="AA126" s="1830"/>
      <c r="AB126" s="1830"/>
      <c r="AC126" s="1831"/>
      <c r="AD126" s="1832"/>
      <c r="AE126" s="1832"/>
      <c r="AF126" s="1832"/>
      <c r="AG126" s="1828"/>
      <c r="AH126" s="1829"/>
      <c r="AI126" s="1830"/>
      <c r="AJ126" s="1830"/>
      <c r="AK126" s="1830"/>
      <c r="AL126" s="1831"/>
      <c r="AM126" s="1832"/>
      <c r="AN126" s="1832"/>
      <c r="AO126" s="1832"/>
      <c r="AP126" s="1828"/>
      <c r="AQ126" s="1829"/>
      <c r="AR126" s="1830"/>
      <c r="AS126" s="1830"/>
      <c r="AT126" s="1830"/>
      <c r="AU126" s="1831"/>
      <c r="AV126" s="1832"/>
    </row>
    <row r="127" spans="2:49" ht="5.0999999999999996" customHeight="1" x14ac:dyDescent="0.2">
      <c r="B127" s="3879"/>
      <c r="C127" s="1840"/>
      <c r="D127" s="1840"/>
      <c r="E127" s="1840"/>
      <c r="F127" s="1838"/>
      <c r="G127" s="1834"/>
      <c r="H127" s="1835"/>
      <c r="I127" s="1835"/>
      <c r="J127" s="1835"/>
      <c r="K127" s="1839"/>
      <c r="L127" s="1832"/>
      <c r="M127" s="1832"/>
      <c r="N127" s="1832"/>
      <c r="O127" s="1838"/>
      <c r="P127" s="1834"/>
      <c r="Q127" s="1835"/>
      <c r="R127" s="1835"/>
      <c r="S127" s="1835"/>
      <c r="T127" s="1839"/>
      <c r="U127" s="1832"/>
      <c r="V127" s="1832"/>
      <c r="W127" s="1832"/>
      <c r="X127" s="1838"/>
      <c r="Y127" s="1834"/>
      <c r="Z127" s="1835"/>
      <c r="AA127" s="1835"/>
      <c r="AB127" s="1835"/>
      <c r="AC127" s="1839"/>
      <c r="AD127" s="1832"/>
      <c r="AE127" s="1832"/>
      <c r="AF127" s="1832"/>
      <c r="AG127" s="1838"/>
      <c r="AH127" s="1834"/>
      <c r="AI127" s="1835"/>
      <c r="AJ127" s="1835"/>
      <c r="AK127" s="1835"/>
      <c r="AL127" s="1839"/>
      <c r="AM127" s="1832"/>
      <c r="AN127" s="1832"/>
      <c r="AO127" s="1832"/>
      <c r="AP127" s="1838"/>
      <c r="AQ127" s="1834"/>
      <c r="AR127" s="1835"/>
      <c r="AS127" s="1835"/>
      <c r="AT127" s="1835"/>
      <c r="AU127" s="1839"/>
      <c r="AV127" s="1832"/>
      <c r="AW127" s="1840"/>
    </row>
    <row r="128" spans="2:49" ht="9.9499999999999993" customHeight="1" x14ac:dyDescent="0.2">
      <c r="B128" s="3880"/>
      <c r="F128" s="1841"/>
      <c r="G128" s="1842"/>
      <c r="H128" s="1843"/>
      <c r="I128" s="1843"/>
      <c r="J128" s="1843"/>
      <c r="K128" s="1844"/>
      <c r="L128" s="1832"/>
      <c r="M128" s="1832"/>
      <c r="N128" s="1832"/>
      <c r="O128" s="1841"/>
      <c r="P128" s="1842"/>
      <c r="Q128" s="1843"/>
      <c r="R128" s="1843"/>
      <c r="S128" s="1843"/>
      <c r="T128" s="1844"/>
      <c r="U128" s="1832"/>
      <c r="V128" s="1832"/>
      <c r="W128" s="1832"/>
      <c r="X128" s="1841"/>
      <c r="Y128" s="1842"/>
      <c r="Z128" s="1843"/>
      <c r="AA128" s="1843"/>
      <c r="AB128" s="1843"/>
      <c r="AC128" s="1844"/>
      <c r="AD128" s="1832"/>
      <c r="AE128" s="1832"/>
      <c r="AF128" s="1832"/>
      <c r="AG128" s="1841"/>
      <c r="AH128" s="1842"/>
      <c r="AI128" s="1843"/>
      <c r="AJ128" s="1843"/>
      <c r="AK128" s="1843"/>
      <c r="AL128" s="1844"/>
      <c r="AM128" s="1832"/>
      <c r="AN128" s="1832"/>
      <c r="AO128" s="1832"/>
      <c r="AP128" s="1841"/>
      <c r="AQ128" s="1842"/>
      <c r="AR128" s="1843"/>
      <c r="AS128" s="1843"/>
      <c r="AT128" s="1843"/>
      <c r="AU128" s="1844"/>
      <c r="AV128" s="1832"/>
    </row>
    <row r="129" spans="2:49" ht="5.0999999999999996" customHeight="1" x14ac:dyDescent="0.2">
      <c r="B129" s="1845"/>
      <c r="F129" s="1864"/>
      <c r="G129" s="1832"/>
      <c r="H129" s="1853"/>
      <c r="I129" s="1853"/>
      <c r="J129" s="1846"/>
      <c r="K129" s="1832"/>
      <c r="L129" s="1832"/>
      <c r="M129" s="1832"/>
      <c r="N129" s="1832"/>
      <c r="O129" s="1864"/>
      <c r="P129" s="1832"/>
      <c r="Q129" s="1853"/>
      <c r="R129" s="1853"/>
      <c r="S129" s="1846"/>
      <c r="T129" s="1832"/>
      <c r="U129" s="1832"/>
      <c r="V129" s="1832"/>
      <c r="W129" s="1832"/>
      <c r="X129" s="1864"/>
      <c r="Y129" s="1832"/>
      <c r="Z129" s="1853"/>
      <c r="AA129" s="1853"/>
      <c r="AB129" s="1846"/>
      <c r="AC129" s="1832"/>
      <c r="AD129" s="1832"/>
      <c r="AE129" s="1832"/>
      <c r="AF129" s="1832"/>
      <c r="AG129" s="1864"/>
      <c r="AH129" s="1832"/>
      <c r="AI129" s="1853"/>
      <c r="AJ129" s="1853"/>
      <c r="AK129" s="1846"/>
      <c r="AL129" s="1832"/>
      <c r="AM129" s="1832"/>
      <c r="AN129" s="1832"/>
      <c r="AO129" s="1832"/>
      <c r="AP129" s="1864"/>
      <c r="AQ129" s="1832"/>
      <c r="AR129" s="1853"/>
      <c r="AS129" s="1853"/>
      <c r="AT129" s="1846"/>
      <c r="AU129" s="1832"/>
      <c r="AV129" s="1832"/>
    </row>
    <row r="130" spans="2:49" ht="5.0999999999999996" customHeight="1" x14ac:dyDescent="0.2">
      <c r="B130" s="1854"/>
      <c r="F130" s="1846"/>
      <c r="G130" s="1856"/>
      <c r="H130" s="1857"/>
      <c r="I130" s="1857"/>
      <c r="J130" s="1832"/>
      <c r="K130" s="1855"/>
      <c r="L130" s="1832"/>
      <c r="M130" s="1832"/>
      <c r="N130" s="1832"/>
      <c r="O130" s="1846"/>
      <c r="P130" s="1856"/>
      <c r="Q130" s="1857"/>
      <c r="R130" s="1857"/>
      <c r="S130" s="1832"/>
      <c r="T130" s="1855"/>
      <c r="U130" s="1832"/>
      <c r="V130" s="1832"/>
      <c r="W130" s="1832"/>
      <c r="X130" s="1846"/>
      <c r="Y130" s="1856"/>
      <c r="Z130" s="1857"/>
      <c r="AA130" s="1857"/>
      <c r="AB130" s="1832"/>
      <c r="AC130" s="1855"/>
      <c r="AD130" s="1832"/>
      <c r="AE130" s="1832"/>
      <c r="AF130" s="1832"/>
      <c r="AG130" s="1846"/>
      <c r="AH130" s="1856"/>
      <c r="AI130" s="1857"/>
      <c r="AJ130" s="1857"/>
      <c r="AK130" s="1832"/>
      <c r="AL130" s="1855"/>
      <c r="AM130" s="1832"/>
      <c r="AN130" s="1832"/>
      <c r="AO130" s="1832"/>
      <c r="AP130" s="1846"/>
      <c r="AQ130" s="1856"/>
      <c r="AR130" s="1857"/>
      <c r="AS130" s="1857"/>
      <c r="AT130" s="1832"/>
      <c r="AU130" s="1855"/>
      <c r="AV130" s="1832"/>
    </row>
    <row r="131" spans="2:49" ht="5.0999999999999996" customHeight="1" x14ac:dyDescent="0.2">
      <c r="B131" s="1854"/>
      <c r="F131" s="1846"/>
      <c r="G131" s="1856"/>
      <c r="H131" s="1857"/>
      <c r="I131" s="1857"/>
      <c r="J131" s="1832"/>
      <c r="K131" s="1855"/>
      <c r="L131" s="1832"/>
      <c r="M131" s="1832"/>
      <c r="N131" s="1832"/>
      <c r="O131" s="1846"/>
      <c r="P131" s="1856"/>
      <c r="Q131" s="1857"/>
      <c r="R131" s="1857"/>
      <c r="S131" s="1832"/>
      <c r="T131" s="1855"/>
      <c r="U131" s="1832"/>
      <c r="V131" s="1832"/>
      <c r="W131" s="1832"/>
      <c r="X131" s="1846"/>
      <c r="Y131" s="1856"/>
      <c r="Z131" s="1857"/>
      <c r="AA131" s="1857"/>
      <c r="AB131" s="1832"/>
      <c r="AC131" s="1855"/>
      <c r="AD131" s="1832"/>
      <c r="AE131" s="1832"/>
      <c r="AF131" s="1832"/>
      <c r="AG131" s="1846"/>
      <c r="AH131" s="1856"/>
      <c r="AI131" s="1857"/>
      <c r="AJ131" s="1857"/>
      <c r="AK131" s="1832"/>
      <c r="AL131" s="1855"/>
      <c r="AM131" s="1832"/>
      <c r="AN131" s="1832"/>
      <c r="AO131" s="1832"/>
      <c r="AP131" s="1846"/>
      <c r="AQ131" s="1856"/>
      <c r="AR131" s="1857"/>
      <c r="AS131" s="1857"/>
      <c r="AT131" s="1832"/>
      <c r="AU131" s="1855"/>
      <c r="AV131" s="1832"/>
    </row>
    <row r="132" spans="2:49" ht="9.9499999999999993" customHeight="1" x14ac:dyDescent="0.2">
      <c r="B132" s="3878">
        <v>21</v>
      </c>
      <c r="F132" s="1828"/>
      <c r="G132" s="1829"/>
      <c r="H132" s="1830"/>
      <c r="I132" s="1830"/>
      <c r="J132" s="1830"/>
      <c r="K132" s="1831"/>
      <c r="L132" s="1832"/>
      <c r="M132" s="1832"/>
      <c r="N132" s="1832"/>
      <c r="O132" s="1828"/>
      <c r="P132" s="1829"/>
      <c r="Q132" s="1830"/>
      <c r="R132" s="1830"/>
      <c r="S132" s="1830"/>
      <c r="T132" s="1831"/>
      <c r="U132" s="1832"/>
      <c r="V132" s="1832"/>
      <c r="W132" s="1832"/>
      <c r="X132" s="1828"/>
      <c r="Y132" s="1829"/>
      <c r="Z132" s="1830"/>
      <c r="AA132" s="1830"/>
      <c r="AB132" s="1830"/>
      <c r="AC132" s="1831"/>
      <c r="AD132" s="1832"/>
      <c r="AE132" s="1832"/>
      <c r="AF132" s="1832"/>
      <c r="AG132" s="1828"/>
      <c r="AH132" s="1829"/>
      <c r="AI132" s="1830"/>
      <c r="AJ132" s="1830"/>
      <c r="AK132" s="1830"/>
      <c r="AL132" s="1831"/>
      <c r="AM132" s="1832"/>
      <c r="AN132" s="1832"/>
      <c r="AO132" s="1832"/>
      <c r="AP132" s="1828"/>
      <c r="AQ132" s="1829"/>
      <c r="AR132" s="1830"/>
      <c r="AS132" s="1830"/>
      <c r="AT132" s="1830"/>
      <c r="AU132" s="1831"/>
      <c r="AV132" s="1832"/>
    </row>
    <row r="133" spans="2:49" ht="5.0999999999999996" customHeight="1" x14ac:dyDescent="0.2">
      <c r="B133" s="3879"/>
      <c r="C133" s="1840"/>
      <c r="D133" s="1840"/>
      <c r="E133" s="1840"/>
      <c r="F133" s="1838"/>
      <c r="G133" s="1834"/>
      <c r="H133" s="1835"/>
      <c r="I133" s="1835"/>
      <c r="J133" s="1835"/>
      <c r="K133" s="1839"/>
      <c r="L133" s="1832"/>
      <c r="M133" s="1832"/>
      <c r="N133" s="1832"/>
      <c r="O133" s="1838"/>
      <c r="P133" s="1834"/>
      <c r="Q133" s="1835"/>
      <c r="R133" s="1835"/>
      <c r="S133" s="1835"/>
      <c r="T133" s="1839"/>
      <c r="U133" s="1832"/>
      <c r="V133" s="1832"/>
      <c r="W133" s="1832"/>
      <c r="X133" s="1838"/>
      <c r="Y133" s="1834"/>
      <c r="Z133" s="1835"/>
      <c r="AA133" s="1835"/>
      <c r="AB133" s="1835"/>
      <c r="AC133" s="1839"/>
      <c r="AD133" s="1832"/>
      <c r="AE133" s="1832"/>
      <c r="AF133" s="1832"/>
      <c r="AG133" s="1838"/>
      <c r="AH133" s="1834"/>
      <c r="AI133" s="1835"/>
      <c r="AJ133" s="1835"/>
      <c r="AK133" s="1835"/>
      <c r="AL133" s="1839"/>
      <c r="AM133" s="1832"/>
      <c r="AN133" s="1832"/>
      <c r="AO133" s="1832"/>
      <c r="AP133" s="1838"/>
      <c r="AQ133" s="1834"/>
      <c r="AR133" s="1835"/>
      <c r="AS133" s="1835"/>
      <c r="AT133" s="1835"/>
      <c r="AU133" s="1839"/>
      <c r="AV133" s="1832"/>
      <c r="AW133" s="1840"/>
    </row>
    <row r="134" spans="2:49" ht="9.9499999999999993" customHeight="1" x14ac:dyDescent="0.2">
      <c r="B134" s="3880"/>
      <c r="F134" s="1841"/>
      <c r="G134" s="1842"/>
      <c r="H134" s="1843"/>
      <c r="I134" s="1843"/>
      <c r="J134" s="1843"/>
      <c r="K134" s="1844"/>
      <c r="L134" s="1832"/>
      <c r="M134" s="1832"/>
      <c r="N134" s="1832"/>
      <c r="O134" s="1841"/>
      <c r="P134" s="1842"/>
      <c r="Q134" s="1843"/>
      <c r="R134" s="1843"/>
      <c r="S134" s="1843"/>
      <c r="T134" s="1844"/>
      <c r="U134" s="1832"/>
      <c r="V134" s="1832"/>
      <c r="W134" s="1832"/>
      <c r="X134" s="1841"/>
      <c r="Y134" s="1842"/>
      <c r="Z134" s="1843"/>
      <c r="AA134" s="1843"/>
      <c r="AB134" s="1843"/>
      <c r="AC134" s="1844"/>
      <c r="AD134" s="1832"/>
      <c r="AE134" s="1832"/>
      <c r="AF134" s="1832"/>
      <c r="AG134" s="1841"/>
      <c r="AH134" s="1842"/>
      <c r="AI134" s="1843"/>
      <c r="AJ134" s="1843"/>
      <c r="AK134" s="1843"/>
      <c r="AL134" s="1844"/>
      <c r="AM134" s="1832"/>
      <c r="AN134" s="1832"/>
      <c r="AO134" s="1832"/>
      <c r="AP134" s="1841"/>
      <c r="AQ134" s="1842"/>
      <c r="AR134" s="1843"/>
      <c r="AS134" s="1843"/>
      <c r="AT134" s="1843"/>
      <c r="AU134" s="1844"/>
      <c r="AV134" s="1832"/>
    </row>
    <row r="135" spans="2:49" ht="5.0999999999999996" customHeight="1" x14ac:dyDescent="0.2">
      <c r="B135" s="1845"/>
      <c r="F135" s="1864"/>
      <c r="G135" s="1832"/>
      <c r="H135" s="1853"/>
      <c r="I135" s="1853"/>
      <c r="J135" s="1846"/>
      <c r="K135" s="1832"/>
      <c r="L135" s="1832"/>
      <c r="M135" s="1832"/>
      <c r="N135" s="1832"/>
      <c r="O135" s="1864"/>
      <c r="P135" s="1832"/>
      <c r="Q135" s="1853"/>
      <c r="R135" s="1853"/>
      <c r="S135" s="1846"/>
      <c r="T135" s="1832"/>
      <c r="U135" s="1832"/>
      <c r="V135" s="1832"/>
      <c r="W135" s="1832"/>
      <c r="X135" s="1864"/>
      <c r="Y135" s="1832"/>
      <c r="Z135" s="1853"/>
      <c r="AA135" s="1853"/>
      <c r="AB135" s="1846"/>
      <c r="AC135" s="1832"/>
      <c r="AD135" s="1832"/>
      <c r="AE135" s="1832"/>
      <c r="AF135" s="1832"/>
      <c r="AG135" s="1864"/>
      <c r="AH135" s="1832"/>
      <c r="AI135" s="1853"/>
      <c r="AJ135" s="1853"/>
      <c r="AK135" s="1846"/>
      <c r="AL135" s="1832"/>
      <c r="AM135" s="1832"/>
      <c r="AN135" s="1832"/>
      <c r="AO135" s="1832"/>
      <c r="AP135" s="1864"/>
      <c r="AQ135" s="1832"/>
      <c r="AR135" s="1853"/>
      <c r="AS135" s="1853"/>
      <c r="AT135" s="1846"/>
      <c r="AU135" s="1832"/>
      <c r="AV135" s="1832"/>
    </row>
    <row r="136" spans="2:49" ht="5.0999999999999996" customHeight="1" x14ac:dyDescent="0.2">
      <c r="B136" s="1854"/>
      <c r="F136" s="1846"/>
      <c r="G136" s="1856"/>
      <c r="H136" s="1857"/>
      <c r="I136" s="1857"/>
      <c r="J136" s="1832"/>
      <c r="K136" s="1855"/>
      <c r="L136" s="1832"/>
      <c r="M136" s="1832"/>
      <c r="N136" s="1832"/>
      <c r="O136" s="1846"/>
      <c r="P136" s="1856"/>
      <c r="Q136" s="1857"/>
      <c r="R136" s="1857"/>
      <c r="S136" s="1832"/>
      <c r="T136" s="1855"/>
      <c r="U136" s="1832"/>
      <c r="V136" s="1832"/>
      <c r="W136" s="1832"/>
      <c r="X136" s="1846"/>
      <c r="Y136" s="1856"/>
      <c r="Z136" s="1857"/>
      <c r="AA136" s="1857"/>
      <c r="AB136" s="1832"/>
      <c r="AC136" s="1855"/>
      <c r="AD136" s="1832"/>
      <c r="AE136" s="1832"/>
      <c r="AF136" s="1832"/>
      <c r="AG136" s="1846"/>
      <c r="AH136" s="1856"/>
      <c r="AI136" s="1857"/>
      <c r="AJ136" s="1857"/>
      <c r="AK136" s="1832"/>
      <c r="AL136" s="1855"/>
      <c r="AM136" s="1832"/>
      <c r="AN136" s="1832"/>
      <c r="AO136" s="1832"/>
      <c r="AP136" s="1846"/>
      <c r="AQ136" s="1856"/>
      <c r="AR136" s="1857"/>
      <c r="AS136" s="1857"/>
      <c r="AT136" s="1832"/>
      <c r="AU136" s="1855"/>
      <c r="AV136" s="1832"/>
    </row>
    <row r="137" spans="2:49" ht="5.0999999999999996" customHeight="1" x14ac:dyDescent="0.2">
      <c r="B137" s="1854"/>
      <c r="F137" s="1846"/>
      <c r="G137" s="1856"/>
      <c r="H137" s="1857"/>
      <c r="I137" s="1857"/>
      <c r="J137" s="1832"/>
      <c r="K137" s="1855"/>
      <c r="L137" s="1832"/>
      <c r="M137" s="1832"/>
      <c r="N137" s="1832"/>
      <c r="O137" s="1846"/>
      <c r="P137" s="1856"/>
      <c r="Q137" s="1857"/>
      <c r="R137" s="1857"/>
      <c r="S137" s="1832"/>
      <c r="T137" s="1855"/>
      <c r="U137" s="1832"/>
      <c r="V137" s="1832"/>
      <c r="W137" s="1832"/>
      <c r="X137" s="1846"/>
      <c r="Y137" s="1856"/>
      <c r="Z137" s="1857"/>
      <c r="AA137" s="1857"/>
      <c r="AB137" s="1832"/>
      <c r="AC137" s="1855"/>
      <c r="AD137" s="1832"/>
      <c r="AE137" s="1832"/>
      <c r="AF137" s="1832"/>
      <c r="AG137" s="1846"/>
      <c r="AH137" s="1856"/>
      <c r="AI137" s="1857"/>
      <c r="AJ137" s="1857"/>
      <c r="AK137" s="1832"/>
      <c r="AL137" s="1855"/>
      <c r="AM137" s="1832"/>
      <c r="AN137" s="1832"/>
      <c r="AO137" s="1832"/>
      <c r="AP137" s="1846"/>
      <c r="AQ137" s="1856"/>
      <c r="AR137" s="1857"/>
      <c r="AS137" s="1857"/>
      <c r="AT137" s="1832"/>
      <c r="AU137" s="1855"/>
      <c r="AV137" s="1832"/>
    </row>
    <row r="138" spans="2:49" ht="9.9499999999999993" customHeight="1" x14ac:dyDescent="0.2">
      <c r="B138" s="3878">
        <v>22</v>
      </c>
      <c r="F138" s="1828"/>
      <c r="G138" s="1829"/>
      <c r="H138" s="1830"/>
      <c r="I138" s="1830"/>
      <c r="J138" s="1830"/>
      <c r="K138" s="1831"/>
      <c r="L138" s="1832"/>
      <c r="M138" s="1832"/>
      <c r="N138" s="1832"/>
      <c r="O138" s="1828"/>
      <c r="P138" s="1829"/>
      <c r="Q138" s="1830"/>
      <c r="R138" s="1830"/>
      <c r="S138" s="1830"/>
      <c r="T138" s="1831"/>
      <c r="U138" s="1832"/>
      <c r="V138" s="1832"/>
      <c r="W138" s="1832"/>
      <c r="X138" s="1828"/>
      <c r="Y138" s="1829"/>
      <c r="Z138" s="1830"/>
      <c r="AA138" s="1830"/>
      <c r="AB138" s="1830"/>
      <c r="AC138" s="1831"/>
      <c r="AD138" s="1832"/>
      <c r="AE138" s="1832"/>
      <c r="AF138" s="1832"/>
      <c r="AG138" s="1828"/>
      <c r="AH138" s="1829"/>
      <c r="AI138" s="1830"/>
      <c r="AJ138" s="1830"/>
      <c r="AK138" s="1830"/>
      <c r="AL138" s="1831"/>
      <c r="AM138" s="1832"/>
      <c r="AN138" s="1832"/>
      <c r="AO138" s="1832"/>
      <c r="AP138" s="1828"/>
      <c r="AQ138" s="1829"/>
      <c r="AR138" s="1830"/>
      <c r="AS138" s="1830"/>
      <c r="AT138" s="1830"/>
      <c r="AU138" s="1831"/>
      <c r="AV138" s="1832"/>
    </row>
    <row r="139" spans="2:49" ht="5.0999999999999996" customHeight="1" x14ac:dyDescent="0.2">
      <c r="B139" s="3879"/>
      <c r="C139" s="1840"/>
      <c r="D139" s="1840"/>
      <c r="E139" s="1840"/>
      <c r="F139" s="1838"/>
      <c r="G139" s="1834"/>
      <c r="H139" s="1835"/>
      <c r="I139" s="1835"/>
      <c r="J139" s="1835"/>
      <c r="K139" s="1839"/>
      <c r="L139" s="1832"/>
      <c r="M139" s="1832"/>
      <c r="N139" s="1832"/>
      <c r="O139" s="1838"/>
      <c r="P139" s="1834"/>
      <c r="Q139" s="1835"/>
      <c r="R139" s="1835"/>
      <c r="S139" s="1835"/>
      <c r="T139" s="1839"/>
      <c r="U139" s="1832"/>
      <c r="V139" s="1832"/>
      <c r="W139" s="1832"/>
      <c r="X139" s="1838"/>
      <c r="Y139" s="1834"/>
      <c r="Z139" s="1835"/>
      <c r="AA139" s="1835"/>
      <c r="AB139" s="1835"/>
      <c r="AC139" s="1839"/>
      <c r="AD139" s="1832"/>
      <c r="AE139" s="1832"/>
      <c r="AF139" s="1832"/>
      <c r="AG139" s="1838"/>
      <c r="AH139" s="1834"/>
      <c r="AI139" s="1835"/>
      <c r="AJ139" s="1835"/>
      <c r="AK139" s="1835"/>
      <c r="AL139" s="1839"/>
      <c r="AM139" s="1832"/>
      <c r="AN139" s="1832"/>
      <c r="AO139" s="1832"/>
      <c r="AP139" s="1838"/>
      <c r="AQ139" s="1834"/>
      <c r="AR139" s="1835"/>
      <c r="AS139" s="1835"/>
      <c r="AT139" s="1835"/>
      <c r="AU139" s="1839"/>
      <c r="AV139" s="1832"/>
      <c r="AW139" s="1840"/>
    </row>
    <row r="140" spans="2:49" ht="9.9499999999999993" customHeight="1" x14ac:dyDescent="0.2">
      <c r="B140" s="3880"/>
      <c r="F140" s="1841"/>
      <c r="G140" s="1842"/>
      <c r="H140" s="1843"/>
      <c r="I140" s="1843"/>
      <c r="J140" s="1843"/>
      <c r="K140" s="1844"/>
      <c r="L140" s="1832"/>
      <c r="M140" s="1832"/>
      <c r="N140" s="1832"/>
      <c r="O140" s="1841"/>
      <c r="P140" s="1842"/>
      <c r="Q140" s="1843"/>
      <c r="R140" s="1843"/>
      <c r="S140" s="1843"/>
      <c r="T140" s="1844"/>
      <c r="U140" s="1832"/>
      <c r="V140" s="1832"/>
      <c r="W140" s="1832"/>
      <c r="X140" s="1841"/>
      <c r="Y140" s="1842"/>
      <c r="Z140" s="1843"/>
      <c r="AA140" s="1843"/>
      <c r="AB140" s="1843"/>
      <c r="AC140" s="1844"/>
      <c r="AD140" s="1832"/>
      <c r="AE140" s="1832"/>
      <c r="AF140" s="1832"/>
      <c r="AG140" s="1841"/>
      <c r="AH140" s="1842"/>
      <c r="AI140" s="1843"/>
      <c r="AJ140" s="1843"/>
      <c r="AK140" s="1843"/>
      <c r="AL140" s="1844"/>
      <c r="AM140" s="1832"/>
      <c r="AN140" s="1832"/>
      <c r="AO140" s="1832"/>
      <c r="AP140" s="1841"/>
      <c r="AQ140" s="1842"/>
      <c r="AR140" s="1843"/>
      <c r="AS140" s="1843"/>
      <c r="AT140" s="1843"/>
      <c r="AU140" s="1844"/>
      <c r="AV140" s="1832"/>
    </row>
    <row r="141" spans="2:49" ht="5.0999999999999996" customHeight="1" x14ac:dyDescent="0.2">
      <c r="B141" s="1845"/>
      <c r="F141" s="1864"/>
      <c r="G141" s="1832"/>
      <c r="H141" s="1853"/>
      <c r="I141" s="1853"/>
      <c r="J141" s="1846"/>
      <c r="K141" s="1832"/>
      <c r="L141" s="1832"/>
      <c r="M141" s="1832"/>
      <c r="N141" s="1832"/>
      <c r="O141" s="1864"/>
      <c r="P141" s="1832"/>
      <c r="Q141" s="1853"/>
      <c r="R141" s="1853"/>
      <c r="S141" s="1846"/>
      <c r="T141" s="1832"/>
      <c r="U141" s="1832"/>
      <c r="V141" s="1832"/>
      <c r="W141" s="1832"/>
      <c r="X141" s="1864"/>
      <c r="Y141" s="1832"/>
      <c r="Z141" s="1853"/>
      <c r="AA141" s="1853"/>
      <c r="AB141" s="1846"/>
      <c r="AC141" s="1832"/>
      <c r="AD141" s="1832"/>
      <c r="AE141" s="1832"/>
      <c r="AF141" s="1832"/>
      <c r="AG141" s="1864"/>
      <c r="AH141" s="1832"/>
      <c r="AI141" s="1853"/>
      <c r="AJ141" s="1853"/>
      <c r="AK141" s="1846"/>
      <c r="AL141" s="1832"/>
      <c r="AM141" s="1832"/>
      <c r="AN141" s="1832"/>
      <c r="AO141" s="1832"/>
      <c r="AP141" s="1864"/>
      <c r="AQ141" s="1832"/>
      <c r="AR141" s="1853"/>
      <c r="AS141" s="1853"/>
      <c r="AT141" s="1846"/>
      <c r="AU141" s="1832"/>
      <c r="AV141" s="1832"/>
    </row>
    <row r="142" spans="2:49" ht="5.0999999999999996" customHeight="1" x14ac:dyDescent="0.2">
      <c r="B142" s="1854"/>
      <c r="F142" s="1846"/>
      <c r="G142" s="1856"/>
      <c r="H142" s="1857"/>
      <c r="I142" s="1857"/>
      <c r="J142" s="1832"/>
      <c r="K142" s="1855"/>
      <c r="L142" s="1832"/>
      <c r="M142" s="1832"/>
      <c r="N142" s="1832"/>
      <c r="O142" s="1846"/>
      <c r="P142" s="1856"/>
      <c r="Q142" s="1857"/>
      <c r="R142" s="1857"/>
      <c r="S142" s="1832"/>
      <c r="T142" s="1855"/>
      <c r="U142" s="1832"/>
      <c r="V142" s="1832"/>
      <c r="W142" s="1832"/>
      <c r="X142" s="1846"/>
      <c r="Y142" s="1856"/>
      <c r="Z142" s="1857"/>
      <c r="AA142" s="1857"/>
      <c r="AB142" s="1832"/>
      <c r="AC142" s="1855"/>
      <c r="AD142" s="1832"/>
      <c r="AE142" s="1832"/>
      <c r="AF142" s="1832"/>
      <c r="AG142" s="1846"/>
      <c r="AH142" s="1856"/>
      <c r="AI142" s="1857"/>
      <c r="AJ142" s="1857"/>
      <c r="AK142" s="1832"/>
      <c r="AL142" s="1855"/>
      <c r="AM142" s="1832"/>
      <c r="AN142" s="1832"/>
      <c r="AO142" s="1832"/>
      <c r="AP142" s="1846"/>
      <c r="AQ142" s="1856"/>
      <c r="AR142" s="1857"/>
      <c r="AS142" s="1857"/>
      <c r="AT142" s="1832"/>
      <c r="AU142" s="1855"/>
      <c r="AV142" s="1832"/>
    </row>
    <row r="143" spans="2:49" ht="5.0999999999999996" customHeight="1" x14ac:dyDescent="0.2">
      <c r="B143" s="1854"/>
      <c r="F143" s="1846"/>
      <c r="G143" s="1856"/>
      <c r="H143" s="1857"/>
      <c r="I143" s="1857"/>
      <c r="J143" s="1832"/>
      <c r="K143" s="1855"/>
      <c r="L143" s="1832"/>
      <c r="M143" s="1832"/>
      <c r="N143" s="1832"/>
      <c r="O143" s="1846"/>
      <c r="P143" s="1856"/>
      <c r="Q143" s="1857"/>
      <c r="R143" s="1857"/>
      <c r="S143" s="1832"/>
      <c r="T143" s="1855"/>
      <c r="U143" s="1832"/>
      <c r="V143" s="1832"/>
      <c r="W143" s="1832"/>
      <c r="X143" s="1846"/>
      <c r="Y143" s="1856"/>
      <c r="Z143" s="1857"/>
      <c r="AA143" s="1857"/>
      <c r="AB143" s="1832"/>
      <c r="AC143" s="1855"/>
      <c r="AD143" s="1832"/>
      <c r="AE143" s="1832"/>
      <c r="AF143" s="1832"/>
      <c r="AG143" s="1846"/>
      <c r="AH143" s="1856"/>
      <c r="AI143" s="1857"/>
      <c r="AJ143" s="1857"/>
      <c r="AK143" s="1832"/>
      <c r="AL143" s="1855"/>
      <c r="AM143" s="1832"/>
      <c r="AN143" s="1832"/>
      <c r="AO143" s="1832"/>
      <c r="AP143" s="1846"/>
      <c r="AQ143" s="1856"/>
      <c r="AR143" s="1857"/>
      <c r="AS143" s="1857"/>
      <c r="AT143" s="1832"/>
      <c r="AU143" s="1855"/>
      <c r="AV143" s="1832"/>
    </row>
    <row r="144" spans="2:49" ht="9.9499999999999993" customHeight="1" x14ac:dyDescent="0.2">
      <c r="B144" s="3878">
        <v>23</v>
      </c>
      <c r="F144" s="1828"/>
      <c r="G144" s="1829"/>
      <c r="H144" s="1830"/>
      <c r="I144" s="1830"/>
      <c r="J144" s="1830"/>
      <c r="K144" s="1831"/>
      <c r="L144" s="1832"/>
      <c r="M144" s="1832"/>
      <c r="N144" s="1832"/>
      <c r="O144" s="1828"/>
      <c r="P144" s="1829"/>
      <c r="Q144" s="1830"/>
      <c r="R144" s="1830"/>
      <c r="S144" s="1830"/>
      <c r="T144" s="1831"/>
      <c r="U144" s="1832"/>
      <c r="V144" s="1832"/>
      <c r="W144" s="1832"/>
      <c r="X144" s="1828"/>
      <c r="Y144" s="1829"/>
      <c r="Z144" s="1830"/>
      <c r="AA144" s="1830"/>
      <c r="AB144" s="1830"/>
      <c r="AC144" s="1831"/>
      <c r="AD144" s="1832"/>
      <c r="AE144" s="1832"/>
      <c r="AF144" s="1832"/>
      <c r="AG144" s="1828"/>
      <c r="AH144" s="1829"/>
      <c r="AI144" s="1830"/>
      <c r="AJ144" s="1830"/>
      <c r="AK144" s="1830"/>
      <c r="AL144" s="1831"/>
      <c r="AM144" s="1832"/>
      <c r="AN144" s="1832"/>
      <c r="AO144" s="1832"/>
      <c r="AP144" s="1828"/>
      <c r="AQ144" s="1829"/>
      <c r="AR144" s="1830"/>
      <c r="AS144" s="1830"/>
      <c r="AT144" s="1830"/>
      <c r="AU144" s="1831"/>
      <c r="AV144" s="1832"/>
    </row>
    <row r="145" spans="2:49" ht="5.0999999999999996" customHeight="1" x14ac:dyDescent="0.2">
      <c r="B145" s="3879"/>
      <c r="C145" s="1840"/>
      <c r="D145" s="1840"/>
      <c r="E145" s="1840"/>
      <c r="F145" s="1838"/>
      <c r="G145" s="1834"/>
      <c r="H145" s="1835"/>
      <c r="I145" s="1835"/>
      <c r="J145" s="1835"/>
      <c r="K145" s="1839"/>
      <c r="L145" s="1832"/>
      <c r="M145" s="1832"/>
      <c r="N145" s="1832"/>
      <c r="O145" s="1838"/>
      <c r="P145" s="1834"/>
      <c r="Q145" s="1835"/>
      <c r="R145" s="1835"/>
      <c r="S145" s="1835"/>
      <c r="T145" s="1839"/>
      <c r="U145" s="1832"/>
      <c r="V145" s="1832"/>
      <c r="W145" s="1832"/>
      <c r="X145" s="1838"/>
      <c r="Y145" s="1834"/>
      <c r="Z145" s="1835"/>
      <c r="AA145" s="1835"/>
      <c r="AB145" s="1835"/>
      <c r="AC145" s="1839"/>
      <c r="AD145" s="1832"/>
      <c r="AE145" s="1832"/>
      <c r="AF145" s="1832"/>
      <c r="AG145" s="1838"/>
      <c r="AH145" s="1834"/>
      <c r="AI145" s="1835"/>
      <c r="AJ145" s="1835"/>
      <c r="AK145" s="1835"/>
      <c r="AL145" s="1839"/>
      <c r="AM145" s="1832"/>
      <c r="AN145" s="1832"/>
      <c r="AO145" s="1832"/>
      <c r="AP145" s="1838"/>
      <c r="AQ145" s="1834"/>
      <c r="AR145" s="1835"/>
      <c r="AS145" s="1835"/>
      <c r="AT145" s="1835"/>
      <c r="AU145" s="1839"/>
      <c r="AV145" s="1832"/>
      <c r="AW145" s="1840"/>
    </row>
    <row r="146" spans="2:49" ht="9.9499999999999993" customHeight="1" x14ac:dyDescent="0.2">
      <c r="B146" s="3880"/>
      <c r="F146" s="1841"/>
      <c r="G146" s="1842"/>
      <c r="H146" s="1843"/>
      <c r="I146" s="1843"/>
      <c r="J146" s="1843"/>
      <c r="K146" s="1844"/>
      <c r="L146" s="1832"/>
      <c r="M146" s="1832"/>
      <c r="N146" s="1832"/>
      <c r="O146" s="1841"/>
      <c r="P146" s="1842"/>
      <c r="Q146" s="1843"/>
      <c r="R146" s="1843"/>
      <c r="S146" s="1843"/>
      <c r="T146" s="1844"/>
      <c r="U146" s="1832"/>
      <c r="V146" s="1832"/>
      <c r="W146" s="1832"/>
      <c r="X146" s="1841"/>
      <c r="Y146" s="1842"/>
      <c r="Z146" s="1843"/>
      <c r="AA146" s="1843"/>
      <c r="AB146" s="1843"/>
      <c r="AC146" s="1844"/>
      <c r="AD146" s="1832"/>
      <c r="AE146" s="1832"/>
      <c r="AF146" s="1832"/>
      <c r="AG146" s="1841"/>
      <c r="AH146" s="1842"/>
      <c r="AI146" s="1843"/>
      <c r="AJ146" s="1843"/>
      <c r="AK146" s="1843"/>
      <c r="AL146" s="1844"/>
      <c r="AM146" s="1832"/>
      <c r="AN146" s="1832"/>
      <c r="AO146" s="1832"/>
      <c r="AP146" s="1841"/>
      <c r="AQ146" s="1842"/>
      <c r="AR146" s="1843"/>
      <c r="AS146" s="1843"/>
      <c r="AT146" s="1843"/>
      <c r="AU146" s="1844"/>
      <c r="AV146" s="1832"/>
    </row>
    <row r="147" spans="2:49" ht="5.0999999999999996" customHeight="1" x14ac:dyDescent="0.2">
      <c r="B147" s="1845"/>
      <c r="F147" s="1864"/>
      <c r="G147" s="1832"/>
      <c r="H147" s="1853"/>
      <c r="I147" s="1853"/>
      <c r="J147" s="1846"/>
      <c r="K147" s="1832"/>
      <c r="L147" s="1832"/>
      <c r="M147" s="1832"/>
      <c r="N147" s="1832"/>
      <c r="O147" s="1864"/>
      <c r="P147" s="1832"/>
      <c r="Q147" s="1853"/>
      <c r="R147" s="1853"/>
      <c r="S147" s="1846"/>
      <c r="T147" s="1832"/>
      <c r="U147" s="1832"/>
      <c r="V147" s="1832"/>
      <c r="W147" s="1832"/>
      <c r="X147" s="1864"/>
      <c r="Y147" s="1832"/>
      <c r="Z147" s="1853"/>
      <c r="AA147" s="1853"/>
      <c r="AB147" s="1846"/>
      <c r="AC147" s="1832"/>
      <c r="AD147" s="1832"/>
      <c r="AE147" s="1832"/>
      <c r="AF147" s="1832"/>
      <c r="AG147" s="1864"/>
      <c r="AH147" s="1832"/>
      <c r="AI147" s="1853"/>
      <c r="AJ147" s="1853"/>
      <c r="AK147" s="1846"/>
      <c r="AL147" s="1832"/>
      <c r="AM147" s="1832"/>
      <c r="AN147" s="1832"/>
      <c r="AO147" s="1832"/>
      <c r="AP147" s="1864"/>
      <c r="AQ147" s="1832"/>
      <c r="AR147" s="1853"/>
      <c r="AS147" s="1853"/>
      <c r="AT147" s="1846"/>
      <c r="AU147" s="1832"/>
      <c r="AV147" s="1832"/>
    </row>
    <row r="148" spans="2:49" ht="5.0999999999999996" customHeight="1" x14ac:dyDescent="0.2">
      <c r="B148" s="1854"/>
      <c r="F148" s="1846"/>
      <c r="G148" s="1856"/>
      <c r="H148" s="1857"/>
      <c r="I148" s="1857"/>
      <c r="J148" s="1832"/>
      <c r="K148" s="1855"/>
      <c r="L148" s="1832"/>
      <c r="M148" s="1832"/>
      <c r="N148" s="1832"/>
      <c r="O148" s="1846"/>
      <c r="P148" s="1856"/>
      <c r="Q148" s="1857"/>
      <c r="R148" s="1857"/>
      <c r="S148" s="1832"/>
      <c r="T148" s="1855"/>
      <c r="U148" s="1832"/>
      <c r="V148" s="1832"/>
      <c r="W148" s="1832"/>
      <c r="X148" s="1846"/>
      <c r="Y148" s="1856"/>
      <c r="Z148" s="1857"/>
      <c r="AA148" s="1857"/>
      <c r="AB148" s="1832"/>
      <c r="AC148" s="1855"/>
      <c r="AD148" s="1832"/>
      <c r="AE148" s="1832"/>
      <c r="AF148" s="1832"/>
      <c r="AG148" s="1846"/>
      <c r="AH148" s="1856"/>
      <c r="AI148" s="1857"/>
      <c r="AJ148" s="1857"/>
      <c r="AK148" s="1832"/>
      <c r="AL148" s="1855"/>
      <c r="AM148" s="1832"/>
      <c r="AN148" s="1832"/>
      <c r="AO148" s="1832"/>
      <c r="AP148" s="1846"/>
      <c r="AQ148" s="1856"/>
      <c r="AR148" s="1857"/>
      <c r="AS148" s="1857"/>
      <c r="AT148" s="1832"/>
      <c r="AU148" s="1855"/>
      <c r="AV148" s="1832"/>
    </row>
    <row r="149" spans="2:49" ht="5.0999999999999996" customHeight="1" x14ac:dyDescent="0.2">
      <c r="B149" s="1854"/>
      <c r="F149" s="1846"/>
      <c r="G149" s="1856"/>
      <c r="H149" s="1857"/>
      <c r="I149" s="1857"/>
      <c r="J149" s="1832"/>
      <c r="K149" s="1855"/>
      <c r="L149" s="1832"/>
      <c r="M149" s="1832"/>
      <c r="N149" s="1832"/>
      <c r="O149" s="1846"/>
      <c r="P149" s="1856"/>
      <c r="Q149" s="1857"/>
      <c r="R149" s="1857"/>
      <c r="S149" s="1832"/>
      <c r="T149" s="1855"/>
      <c r="U149" s="1832"/>
      <c r="V149" s="1832"/>
      <c r="W149" s="1832"/>
      <c r="X149" s="1846"/>
      <c r="Y149" s="1856"/>
      <c r="Z149" s="1857"/>
      <c r="AA149" s="1857"/>
      <c r="AB149" s="1832"/>
      <c r="AC149" s="1855"/>
      <c r="AD149" s="1832"/>
      <c r="AE149" s="1832"/>
      <c r="AF149" s="1832"/>
      <c r="AG149" s="1846"/>
      <c r="AH149" s="1856"/>
      <c r="AI149" s="1857"/>
      <c r="AJ149" s="1857"/>
      <c r="AK149" s="1832"/>
      <c r="AL149" s="1855"/>
      <c r="AM149" s="1832"/>
      <c r="AN149" s="1832"/>
      <c r="AO149" s="1832"/>
      <c r="AP149" s="1846"/>
      <c r="AQ149" s="1856"/>
      <c r="AR149" s="1857"/>
      <c r="AS149" s="1857"/>
      <c r="AT149" s="1832"/>
      <c r="AU149" s="1855"/>
      <c r="AV149" s="1832"/>
    </row>
    <row r="150" spans="2:49" ht="9.9499999999999993" customHeight="1" x14ac:dyDescent="0.2">
      <c r="B150" s="3878">
        <v>24</v>
      </c>
      <c r="F150" s="1828"/>
      <c r="G150" s="1829"/>
      <c r="H150" s="1830"/>
      <c r="I150" s="1830"/>
      <c r="J150" s="1830"/>
      <c r="K150" s="1831"/>
      <c r="L150" s="1832"/>
      <c r="M150" s="1832"/>
      <c r="N150" s="1832"/>
      <c r="O150" s="1828"/>
      <c r="P150" s="1829"/>
      <c r="Q150" s="1830"/>
      <c r="R150" s="1830"/>
      <c r="S150" s="1830"/>
      <c r="T150" s="1831"/>
      <c r="U150" s="1832"/>
      <c r="V150" s="1832"/>
      <c r="W150" s="1832"/>
      <c r="X150" s="1828"/>
      <c r="Y150" s="1829"/>
      <c r="Z150" s="1830"/>
      <c r="AA150" s="1830"/>
      <c r="AB150" s="1830"/>
      <c r="AC150" s="1831"/>
      <c r="AD150" s="1832"/>
      <c r="AE150" s="1832"/>
      <c r="AF150" s="1832"/>
      <c r="AG150" s="1828"/>
      <c r="AH150" s="1829"/>
      <c r="AI150" s="1830"/>
      <c r="AJ150" s="1830"/>
      <c r="AK150" s="1830"/>
      <c r="AL150" s="1831"/>
      <c r="AM150" s="1832"/>
      <c r="AN150" s="1832"/>
      <c r="AO150" s="1832"/>
      <c r="AP150" s="1828"/>
      <c r="AQ150" s="1829"/>
      <c r="AR150" s="1830"/>
      <c r="AS150" s="1830"/>
      <c r="AT150" s="1830"/>
      <c r="AU150" s="1831"/>
      <c r="AV150" s="1832"/>
    </row>
    <row r="151" spans="2:49" ht="5.0999999999999996" customHeight="1" x14ac:dyDescent="0.2">
      <c r="B151" s="3879"/>
      <c r="C151" s="1840"/>
      <c r="D151" s="1840"/>
      <c r="E151" s="1840"/>
      <c r="F151" s="1838"/>
      <c r="G151" s="1834"/>
      <c r="H151" s="1835"/>
      <c r="I151" s="1835"/>
      <c r="J151" s="1835"/>
      <c r="K151" s="1839"/>
      <c r="L151" s="1832"/>
      <c r="M151" s="1832"/>
      <c r="N151" s="1832"/>
      <c r="O151" s="1838"/>
      <c r="P151" s="1834"/>
      <c r="Q151" s="1835"/>
      <c r="R151" s="1835"/>
      <c r="S151" s="1835"/>
      <c r="T151" s="1839"/>
      <c r="U151" s="1832"/>
      <c r="V151" s="1832"/>
      <c r="W151" s="1832"/>
      <c r="X151" s="1838"/>
      <c r="Y151" s="1834"/>
      <c r="Z151" s="1835"/>
      <c r="AA151" s="1835"/>
      <c r="AB151" s="1835"/>
      <c r="AC151" s="1839"/>
      <c r="AD151" s="1832"/>
      <c r="AE151" s="1832"/>
      <c r="AF151" s="1832"/>
      <c r="AG151" s="1838"/>
      <c r="AH151" s="1834"/>
      <c r="AI151" s="1835"/>
      <c r="AJ151" s="1835"/>
      <c r="AK151" s="1835"/>
      <c r="AL151" s="1839"/>
      <c r="AM151" s="1832"/>
      <c r="AN151" s="1832"/>
      <c r="AO151" s="1832"/>
      <c r="AP151" s="1838"/>
      <c r="AQ151" s="1834"/>
      <c r="AR151" s="1835"/>
      <c r="AS151" s="1835"/>
      <c r="AT151" s="1835"/>
      <c r="AU151" s="1839"/>
      <c r="AV151" s="1832"/>
      <c r="AW151" s="1840"/>
    </row>
    <row r="152" spans="2:49" ht="9.9499999999999993" customHeight="1" x14ac:dyDescent="0.2">
      <c r="B152" s="3880"/>
      <c r="F152" s="1841"/>
      <c r="G152" s="1842"/>
      <c r="H152" s="1843"/>
      <c r="I152" s="1843"/>
      <c r="J152" s="1843"/>
      <c r="K152" s="1844"/>
      <c r="L152" s="1832"/>
      <c r="M152" s="1832"/>
      <c r="N152" s="1832"/>
      <c r="O152" s="1841"/>
      <c r="P152" s="1842"/>
      <c r="Q152" s="1843"/>
      <c r="R152" s="1843"/>
      <c r="S152" s="1843"/>
      <c r="T152" s="1844"/>
      <c r="U152" s="1832"/>
      <c r="V152" s="1832"/>
      <c r="W152" s="1832"/>
      <c r="X152" s="1841"/>
      <c r="Y152" s="1842"/>
      <c r="Z152" s="1843"/>
      <c r="AA152" s="1843"/>
      <c r="AB152" s="1843"/>
      <c r="AC152" s="1844"/>
      <c r="AD152" s="1832"/>
      <c r="AE152" s="1832"/>
      <c r="AF152" s="1832"/>
      <c r="AG152" s="1841"/>
      <c r="AH152" s="1842"/>
      <c r="AI152" s="1843"/>
      <c r="AJ152" s="1843"/>
      <c r="AK152" s="1843"/>
      <c r="AL152" s="1844"/>
      <c r="AM152" s="1832"/>
      <c r="AN152" s="1832"/>
      <c r="AO152" s="1832"/>
      <c r="AP152" s="1841"/>
      <c r="AQ152" s="1842"/>
      <c r="AR152" s="1843"/>
      <c r="AS152" s="1843"/>
      <c r="AT152" s="1843"/>
      <c r="AU152" s="1844"/>
      <c r="AV152" s="1832"/>
    </row>
    <row r="153" spans="2:49" ht="5.0999999999999996" customHeight="1" x14ac:dyDescent="0.2">
      <c r="B153" s="1845"/>
      <c r="F153" s="1864"/>
      <c r="G153" s="1832"/>
      <c r="H153" s="1853"/>
      <c r="I153" s="1853"/>
      <c r="J153" s="1846"/>
      <c r="K153" s="1832"/>
      <c r="L153" s="1832"/>
      <c r="M153" s="1832"/>
      <c r="N153" s="1832"/>
      <c r="O153" s="1864"/>
      <c r="P153" s="1832"/>
      <c r="Q153" s="1853"/>
      <c r="R153" s="1853"/>
      <c r="S153" s="1846"/>
      <c r="T153" s="1832"/>
      <c r="U153" s="1832"/>
      <c r="V153" s="1832"/>
      <c r="W153" s="1832"/>
      <c r="X153" s="1864"/>
      <c r="Y153" s="1832"/>
      <c r="Z153" s="1853"/>
      <c r="AA153" s="1853"/>
      <c r="AB153" s="1846"/>
      <c r="AC153" s="1832"/>
      <c r="AD153" s="1832"/>
      <c r="AE153" s="1832"/>
      <c r="AF153" s="1832"/>
      <c r="AG153" s="1864"/>
      <c r="AH153" s="1832"/>
      <c r="AI153" s="1853"/>
      <c r="AJ153" s="1853"/>
      <c r="AK153" s="1846"/>
      <c r="AL153" s="1832"/>
      <c r="AM153" s="1832"/>
      <c r="AN153" s="1832"/>
      <c r="AO153" s="1832"/>
      <c r="AP153" s="1864"/>
      <c r="AQ153" s="1832"/>
      <c r="AR153" s="1853"/>
      <c r="AS153" s="1853"/>
      <c r="AT153" s="1846"/>
      <c r="AU153" s="1832"/>
      <c r="AV153" s="1832"/>
    </row>
    <row r="154" spans="2:49" ht="5.0999999999999996" customHeight="1" x14ac:dyDescent="0.2">
      <c r="B154" s="1854"/>
      <c r="F154" s="1846"/>
      <c r="G154" s="1856"/>
      <c r="H154" s="1857"/>
      <c r="I154" s="1857"/>
      <c r="J154" s="1832"/>
      <c r="K154" s="1855"/>
      <c r="L154" s="1832"/>
      <c r="M154" s="1832"/>
      <c r="N154" s="1832"/>
      <c r="O154" s="1846"/>
      <c r="P154" s="1856"/>
      <c r="Q154" s="1857"/>
      <c r="R154" s="1857"/>
      <c r="S154" s="1832"/>
      <c r="T154" s="1855"/>
      <c r="U154" s="1832"/>
      <c r="V154" s="1832"/>
      <c r="W154" s="1832"/>
      <c r="X154" s="1846"/>
      <c r="Y154" s="1856"/>
      <c r="Z154" s="1857"/>
      <c r="AA154" s="1857"/>
      <c r="AB154" s="1832"/>
      <c r="AC154" s="1855"/>
      <c r="AD154" s="1832"/>
      <c r="AE154" s="1832"/>
      <c r="AF154" s="1832"/>
      <c r="AG154" s="1846"/>
      <c r="AH154" s="1856"/>
      <c r="AI154" s="1857"/>
      <c r="AJ154" s="1857"/>
      <c r="AK154" s="1832"/>
      <c r="AL154" s="1855"/>
      <c r="AM154" s="1832"/>
      <c r="AN154" s="1832"/>
      <c r="AO154" s="1832"/>
      <c r="AP154" s="1846"/>
      <c r="AQ154" s="1856"/>
      <c r="AR154" s="1857"/>
      <c r="AS154" s="1857"/>
      <c r="AT154" s="1832"/>
      <c r="AU154" s="1855"/>
      <c r="AV154" s="1832"/>
    </row>
    <row r="155" spans="2:49" ht="5.0999999999999996" customHeight="1" x14ac:dyDescent="0.2">
      <c r="B155" s="1854"/>
      <c r="F155" s="1846"/>
      <c r="G155" s="1856"/>
      <c r="H155" s="1857"/>
      <c r="I155" s="1857"/>
      <c r="J155" s="1832"/>
      <c r="K155" s="1855"/>
      <c r="L155" s="1832"/>
      <c r="M155" s="1832"/>
      <c r="N155" s="1832"/>
      <c r="O155" s="1846"/>
      <c r="P155" s="1856"/>
      <c r="Q155" s="1857"/>
      <c r="R155" s="1857"/>
      <c r="S155" s="1832"/>
      <c r="T155" s="1855"/>
      <c r="U155" s="1832"/>
      <c r="V155" s="1832"/>
      <c r="W155" s="1832"/>
      <c r="X155" s="1846"/>
      <c r="Y155" s="1856"/>
      <c r="Z155" s="1857"/>
      <c r="AA155" s="1857"/>
      <c r="AB155" s="1832"/>
      <c r="AC155" s="1855"/>
      <c r="AD155" s="1832"/>
      <c r="AE155" s="1832"/>
      <c r="AF155" s="1832"/>
      <c r="AG155" s="1846"/>
      <c r="AH155" s="1856"/>
      <c r="AI155" s="1857"/>
      <c r="AJ155" s="1857"/>
      <c r="AK155" s="1832"/>
      <c r="AL155" s="1855"/>
      <c r="AM155" s="1832"/>
      <c r="AN155" s="1832"/>
      <c r="AO155" s="1832"/>
      <c r="AP155" s="1846"/>
      <c r="AQ155" s="1856"/>
      <c r="AR155" s="1857"/>
      <c r="AS155" s="1857"/>
      <c r="AT155" s="1832"/>
      <c r="AU155" s="1855"/>
      <c r="AV155" s="1832"/>
    </row>
    <row r="156" spans="2:49" ht="9.9499999999999993" customHeight="1" x14ac:dyDescent="0.2">
      <c r="B156" s="3878">
        <v>25</v>
      </c>
      <c r="F156" s="1828"/>
      <c r="G156" s="1829"/>
      <c r="H156" s="1830"/>
      <c r="I156" s="1830"/>
      <c r="J156" s="1830"/>
      <c r="K156" s="1831"/>
      <c r="L156" s="1832"/>
      <c r="M156" s="1832"/>
      <c r="N156" s="1832"/>
      <c r="O156" s="1828"/>
      <c r="P156" s="1829"/>
      <c r="Q156" s="1830"/>
      <c r="R156" s="1830"/>
      <c r="S156" s="1830"/>
      <c r="T156" s="1831"/>
      <c r="U156" s="1832"/>
      <c r="V156" s="1832"/>
      <c r="W156" s="1832"/>
      <c r="X156" s="1828"/>
      <c r="Y156" s="1829"/>
      <c r="Z156" s="1830"/>
      <c r="AA156" s="1830"/>
      <c r="AB156" s="1830"/>
      <c r="AC156" s="1831"/>
      <c r="AD156" s="1832"/>
      <c r="AE156" s="1832"/>
      <c r="AF156" s="1832"/>
      <c r="AG156" s="1828"/>
      <c r="AH156" s="1829"/>
      <c r="AI156" s="1830"/>
      <c r="AJ156" s="1830"/>
      <c r="AK156" s="1830"/>
      <c r="AL156" s="1831"/>
      <c r="AM156" s="1832"/>
      <c r="AN156" s="1832"/>
      <c r="AO156" s="1832"/>
      <c r="AP156" s="1828"/>
      <c r="AQ156" s="1829"/>
      <c r="AR156" s="1830"/>
      <c r="AS156" s="1830"/>
      <c r="AT156" s="1830"/>
      <c r="AU156" s="1831"/>
      <c r="AV156" s="1832"/>
    </row>
    <row r="157" spans="2:49" ht="5.0999999999999996" customHeight="1" x14ac:dyDescent="0.2">
      <c r="B157" s="3879"/>
      <c r="C157" s="1840"/>
      <c r="D157" s="1840"/>
      <c r="E157" s="1840"/>
      <c r="F157" s="1838"/>
      <c r="G157" s="1834"/>
      <c r="H157" s="1835"/>
      <c r="I157" s="1835"/>
      <c r="J157" s="1835"/>
      <c r="K157" s="1839"/>
      <c r="L157" s="1832"/>
      <c r="M157" s="1832"/>
      <c r="N157" s="1832"/>
      <c r="O157" s="1838"/>
      <c r="P157" s="1834"/>
      <c r="Q157" s="1835"/>
      <c r="R157" s="1835"/>
      <c r="S157" s="1835"/>
      <c r="T157" s="1839"/>
      <c r="U157" s="1832"/>
      <c r="V157" s="1832"/>
      <c r="W157" s="1832"/>
      <c r="X157" s="1838"/>
      <c r="Y157" s="1834"/>
      <c r="Z157" s="1835"/>
      <c r="AA157" s="1835"/>
      <c r="AB157" s="1835"/>
      <c r="AC157" s="1839"/>
      <c r="AD157" s="1832"/>
      <c r="AE157" s="1832"/>
      <c r="AF157" s="1832"/>
      <c r="AG157" s="1838"/>
      <c r="AH157" s="1834"/>
      <c r="AI157" s="1835"/>
      <c r="AJ157" s="1835"/>
      <c r="AK157" s="1835"/>
      <c r="AL157" s="1839"/>
      <c r="AM157" s="1832"/>
      <c r="AN157" s="1832"/>
      <c r="AO157" s="1832"/>
      <c r="AP157" s="1838"/>
      <c r="AQ157" s="1834"/>
      <c r="AR157" s="1835"/>
      <c r="AS157" s="1835"/>
      <c r="AT157" s="1835"/>
      <c r="AU157" s="1839"/>
      <c r="AV157" s="1832"/>
      <c r="AW157" s="1840"/>
    </row>
    <row r="158" spans="2:49" ht="9.9499999999999993" customHeight="1" x14ac:dyDescent="0.2">
      <c r="B158" s="3880"/>
      <c r="F158" s="1841"/>
      <c r="G158" s="1842"/>
      <c r="H158" s="1843"/>
      <c r="I158" s="1843"/>
      <c r="J158" s="1843"/>
      <c r="K158" s="1844"/>
      <c r="L158" s="1832"/>
      <c r="M158" s="1832"/>
      <c r="N158" s="1832"/>
      <c r="O158" s="1841"/>
      <c r="P158" s="1842"/>
      <c r="Q158" s="1843"/>
      <c r="R158" s="1843"/>
      <c r="S158" s="1843"/>
      <c r="T158" s="1844"/>
      <c r="U158" s="1832"/>
      <c r="V158" s="1832"/>
      <c r="W158" s="1832"/>
      <c r="X158" s="1841"/>
      <c r="Y158" s="1842"/>
      <c r="Z158" s="1843"/>
      <c r="AA158" s="1843"/>
      <c r="AB158" s="1843"/>
      <c r="AC158" s="1844"/>
      <c r="AD158" s="1832"/>
      <c r="AE158" s="1832"/>
      <c r="AF158" s="1832"/>
      <c r="AG158" s="1841"/>
      <c r="AH158" s="1842"/>
      <c r="AI158" s="1843"/>
      <c r="AJ158" s="1843"/>
      <c r="AK158" s="1843"/>
      <c r="AL158" s="1844"/>
      <c r="AM158" s="1832"/>
      <c r="AN158" s="1832"/>
      <c r="AO158" s="1832"/>
      <c r="AP158" s="1841"/>
      <c r="AQ158" s="1842"/>
      <c r="AR158" s="1843"/>
      <c r="AS158" s="1843"/>
      <c r="AT158" s="1843"/>
      <c r="AU158" s="1844"/>
      <c r="AV158" s="1832"/>
    </row>
    <row r="159" spans="2:49" ht="5.0999999999999996" customHeight="1" x14ac:dyDescent="0.2">
      <c r="B159" s="1845"/>
      <c r="F159" s="1864"/>
      <c r="G159" s="1832"/>
      <c r="H159" s="1853"/>
      <c r="I159" s="1853"/>
      <c r="J159" s="1846"/>
      <c r="K159" s="1832"/>
      <c r="L159" s="1832"/>
      <c r="M159" s="1832"/>
      <c r="N159" s="1832"/>
      <c r="O159" s="1864"/>
      <c r="P159" s="1832"/>
      <c r="Q159" s="1853"/>
      <c r="R159" s="1853"/>
      <c r="S159" s="1846"/>
      <c r="T159" s="1832"/>
      <c r="U159" s="1832"/>
      <c r="V159" s="1832"/>
      <c r="W159" s="1832"/>
      <c r="X159" s="1864"/>
      <c r="Y159" s="1832"/>
      <c r="Z159" s="1853"/>
      <c r="AA159" s="1853"/>
      <c r="AB159" s="1846"/>
      <c r="AC159" s="1832"/>
      <c r="AD159" s="1832"/>
      <c r="AE159" s="1832"/>
      <c r="AF159" s="1832"/>
      <c r="AG159" s="1864"/>
      <c r="AH159" s="1832"/>
      <c r="AI159" s="1853"/>
      <c r="AJ159" s="1853"/>
      <c r="AK159" s="1846"/>
      <c r="AL159" s="1832"/>
      <c r="AM159" s="1832"/>
      <c r="AN159" s="1832"/>
      <c r="AO159" s="1832"/>
      <c r="AP159" s="1864"/>
      <c r="AQ159" s="1832"/>
      <c r="AR159" s="1853"/>
      <c r="AS159" s="1853"/>
      <c r="AT159" s="1846"/>
      <c r="AU159" s="1832"/>
      <c r="AV159" s="1832"/>
    </row>
    <row r="160" spans="2:49" ht="5.0999999999999996" customHeight="1" x14ac:dyDescent="0.2">
      <c r="B160" s="1854"/>
      <c r="F160" s="1846"/>
      <c r="G160" s="1856"/>
      <c r="H160" s="1857"/>
      <c r="I160" s="1857"/>
      <c r="J160" s="1832"/>
      <c r="K160" s="1855"/>
      <c r="L160" s="1832"/>
      <c r="M160" s="1832"/>
      <c r="N160" s="1832"/>
      <c r="O160" s="1846"/>
      <c r="P160" s="1856"/>
      <c r="Q160" s="1857"/>
      <c r="R160" s="1857"/>
      <c r="S160" s="1832"/>
      <c r="T160" s="1855"/>
      <c r="U160" s="1832"/>
      <c r="V160" s="1832"/>
      <c r="W160" s="1832"/>
      <c r="X160" s="1846"/>
      <c r="Y160" s="1856"/>
      <c r="Z160" s="1857"/>
      <c r="AA160" s="1857"/>
      <c r="AB160" s="1832"/>
      <c r="AC160" s="1855"/>
      <c r="AD160" s="1832"/>
      <c r="AE160" s="1832"/>
      <c r="AF160" s="1832"/>
      <c r="AG160" s="1846"/>
      <c r="AH160" s="1856"/>
      <c r="AI160" s="1857"/>
      <c r="AJ160" s="1857"/>
      <c r="AK160" s="1832"/>
      <c r="AL160" s="1855"/>
      <c r="AM160" s="1832"/>
      <c r="AN160" s="1832"/>
      <c r="AO160" s="1832"/>
      <c r="AP160" s="1846"/>
      <c r="AQ160" s="1856"/>
      <c r="AR160" s="1857"/>
      <c r="AS160" s="1857"/>
      <c r="AT160" s="1832"/>
      <c r="AU160" s="1855"/>
      <c r="AV160" s="1832"/>
    </row>
    <row r="161" spans="2:49" ht="5.0999999999999996" customHeight="1" x14ac:dyDescent="0.2">
      <c r="B161" s="1854"/>
      <c r="F161" s="1846"/>
      <c r="G161" s="1856"/>
      <c r="H161" s="1857"/>
      <c r="I161" s="1857"/>
      <c r="J161" s="1832"/>
      <c r="K161" s="1855"/>
      <c r="L161" s="1832"/>
      <c r="M161" s="1832"/>
      <c r="N161" s="1832"/>
      <c r="O161" s="1846"/>
      <c r="P161" s="1856"/>
      <c r="Q161" s="1857"/>
      <c r="R161" s="1857"/>
      <c r="S161" s="1832"/>
      <c r="T161" s="1855"/>
      <c r="U161" s="1832"/>
      <c r="V161" s="1832"/>
      <c r="W161" s="1832"/>
      <c r="X161" s="1846"/>
      <c r="Y161" s="1856"/>
      <c r="Z161" s="1857"/>
      <c r="AA161" s="1857"/>
      <c r="AB161" s="1832"/>
      <c r="AC161" s="1855"/>
      <c r="AD161" s="1832"/>
      <c r="AE161" s="1832"/>
      <c r="AF161" s="1832"/>
      <c r="AG161" s="1846"/>
      <c r="AH161" s="1856"/>
      <c r="AI161" s="1857"/>
      <c r="AJ161" s="1857"/>
      <c r="AK161" s="1832"/>
      <c r="AL161" s="1855"/>
      <c r="AM161" s="1832"/>
      <c r="AN161" s="1832"/>
      <c r="AO161" s="1832"/>
      <c r="AP161" s="1846"/>
      <c r="AQ161" s="1856"/>
      <c r="AR161" s="1857"/>
      <c r="AS161" s="1857"/>
      <c r="AT161" s="1832"/>
      <c r="AU161" s="1855"/>
      <c r="AV161" s="1832"/>
    </row>
    <row r="162" spans="2:49" ht="9.9499999999999993" customHeight="1" x14ac:dyDescent="0.2">
      <c r="B162" s="3878">
        <v>26</v>
      </c>
      <c r="F162" s="1828"/>
      <c r="G162" s="1829"/>
      <c r="H162" s="1830"/>
      <c r="I162" s="1830"/>
      <c r="J162" s="1830"/>
      <c r="K162" s="1831"/>
      <c r="L162" s="1832"/>
      <c r="M162" s="1832"/>
      <c r="N162" s="1832"/>
      <c r="O162" s="1828"/>
      <c r="P162" s="1829"/>
      <c r="Q162" s="1830"/>
      <c r="R162" s="1830"/>
      <c r="S162" s="1830"/>
      <c r="T162" s="1831"/>
      <c r="U162" s="1832"/>
      <c r="V162" s="1832"/>
      <c r="W162" s="1832"/>
      <c r="X162" s="1828"/>
      <c r="Y162" s="1829"/>
      <c r="Z162" s="1830"/>
      <c r="AA162" s="1830"/>
      <c r="AB162" s="1830"/>
      <c r="AC162" s="1831"/>
      <c r="AD162" s="1832"/>
      <c r="AE162" s="1832"/>
      <c r="AF162" s="1832"/>
      <c r="AG162" s="1828"/>
      <c r="AH162" s="1829"/>
      <c r="AI162" s="1830"/>
      <c r="AJ162" s="1830"/>
      <c r="AK162" s="1830"/>
      <c r="AL162" s="1831"/>
      <c r="AM162" s="1832"/>
      <c r="AN162" s="1832"/>
      <c r="AO162" s="1832"/>
      <c r="AP162" s="1828"/>
      <c r="AQ162" s="1829"/>
      <c r="AR162" s="1830"/>
      <c r="AS162" s="1830"/>
      <c r="AT162" s="1830"/>
      <c r="AU162" s="1831"/>
      <c r="AV162" s="1832"/>
    </row>
    <row r="163" spans="2:49" ht="5.0999999999999996" customHeight="1" x14ac:dyDescent="0.2">
      <c r="B163" s="3879"/>
      <c r="C163" s="1840"/>
      <c r="D163" s="1840"/>
      <c r="E163" s="1840"/>
      <c r="F163" s="1838"/>
      <c r="G163" s="1834"/>
      <c r="H163" s="1835"/>
      <c r="I163" s="1835"/>
      <c r="J163" s="1835"/>
      <c r="K163" s="1839"/>
      <c r="L163" s="1832"/>
      <c r="M163" s="1832"/>
      <c r="N163" s="1832"/>
      <c r="O163" s="1838"/>
      <c r="P163" s="1834"/>
      <c r="Q163" s="1835"/>
      <c r="R163" s="1835"/>
      <c r="S163" s="1835"/>
      <c r="T163" s="1839"/>
      <c r="U163" s="1832"/>
      <c r="V163" s="1832"/>
      <c r="W163" s="1832"/>
      <c r="X163" s="1838"/>
      <c r="Y163" s="1834"/>
      <c r="Z163" s="1835"/>
      <c r="AA163" s="1835"/>
      <c r="AB163" s="1835"/>
      <c r="AC163" s="1839"/>
      <c r="AD163" s="1832"/>
      <c r="AE163" s="1832"/>
      <c r="AF163" s="1832"/>
      <c r="AG163" s="1838"/>
      <c r="AH163" s="1834"/>
      <c r="AI163" s="1835"/>
      <c r="AJ163" s="1835"/>
      <c r="AK163" s="1835"/>
      <c r="AL163" s="1839"/>
      <c r="AM163" s="1832"/>
      <c r="AN163" s="1832"/>
      <c r="AO163" s="1832"/>
      <c r="AP163" s="1838"/>
      <c r="AQ163" s="1834"/>
      <c r="AR163" s="1835"/>
      <c r="AS163" s="1835"/>
      <c r="AT163" s="1835"/>
      <c r="AU163" s="1839"/>
      <c r="AV163" s="1832"/>
      <c r="AW163" s="1840"/>
    </row>
    <row r="164" spans="2:49" ht="9.9499999999999993" customHeight="1" x14ac:dyDescent="0.2">
      <c r="B164" s="3880"/>
      <c r="F164" s="1841"/>
      <c r="G164" s="1842"/>
      <c r="H164" s="1843"/>
      <c r="I164" s="1843"/>
      <c r="J164" s="1843"/>
      <c r="K164" s="1844"/>
      <c r="L164" s="1832"/>
      <c r="M164" s="1832"/>
      <c r="N164" s="1832"/>
      <c r="O164" s="1841"/>
      <c r="P164" s="1842"/>
      <c r="Q164" s="1843"/>
      <c r="R164" s="1843"/>
      <c r="S164" s="1843"/>
      <c r="T164" s="1844"/>
      <c r="U164" s="1832"/>
      <c r="V164" s="1832"/>
      <c r="W164" s="1832"/>
      <c r="X164" s="1841"/>
      <c r="Y164" s="1842"/>
      <c r="Z164" s="1843"/>
      <c r="AA164" s="1843"/>
      <c r="AB164" s="1843"/>
      <c r="AC164" s="1844"/>
      <c r="AD164" s="1832"/>
      <c r="AE164" s="1832"/>
      <c r="AF164" s="1832"/>
      <c r="AG164" s="1841"/>
      <c r="AH164" s="1842"/>
      <c r="AI164" s="1843"/>
      <c r="AJ164" s="1843"/>
      <c r="AK164" s="1843"/>
      <c r="AL164" s="1844"/>
      <c r="AM164" s="1832"/>
      <c r="AN164" s="1832"/>
      <c r="AO164" s="1832"/>
      <c r="AP164" s="1841"/>
      <c r="AQ164" s="1842"/>
      <c r="AR164" s="1843"/>
      <c r="AS164" s="1843"/>
      <c r="AT164" s="1843"/>
      <c r="AU164" s="1844"/>
      <c r="AV164" s="1832"/>
    </row>
    <row r="165" spans="2:49" ht="5.0999999999999996" customHeight="1" x14ac:dyDescent="0.2">
      <c r="B165" s="1845"/>
      <c r="F165" s="1864"/>
      <c r="G165" s="1832"/>
      <c r="H165" s="1853"/>
      <c r="I165" s="1853"/>
      <c r="J165" s="1846"/>
      <c r="K165" s="1832"/>
      <c r="L165" s="1832"/>
      <c r="M165" s="1832"/>
      <c r="N165" s="1832"/>
      <c r="O165" s="1864"/>
      <c r="P165" s="1832"/>
      <c r="Q165" s="1853"/>
      <c r="R165" s="1853"/>
      <c r="S165" s="1846"/>
      <c r="T165" s="1832"/>
      <c r="U165" s="1832"/>
      <c r="V165" s="1832"/>
      <c r="W165" s="1832"/>
      <c r="X165" s="1864"/>
      <c r="Y165" s="1832"/>
      <c r="Z165" s="1853"/>
      <c r="AA165" s="1853"/>
      <c r="AB165" s="1846"/>
      <c r="AC165" s="1832"/>
      <c r="AD165" s="1832"/>
      <c r="AE165" s="1832"/>
      <c r="AF165" s="1832"/>
      <c r="AG165" s="1864"/>
      <c r="AH165" s="1832"/>
      <c r="AI165" s="1853"/>
      <c r="AJ165" s="1853"/>
      <c r="AK165" s="1846"/>
      <c r="AL165" s="1832"/>
      <c r="AM165" s="1832"/>
      <c r="AN165" s="1832"/>
      <c r="AO165" s="1832"/>
      <c r="AP165" s="1864"/>
      <c r="AQ165" s="1832"/>
      <c r="AR165" s="1853"/>
      <c r="AS165" s="1853"/>
      <c r="AT165" s="1846"/>
      <c r="AU165" s="1832"/>
      <c r="AV165" s="1832"/>
    </row>
    <row r="166" spans="2:49" ht="5.0999999999999996" customHeight="1" x14ac:dyDescent="0.2">
      <c r="B166" s="1854"/>
      <c r="F166" s="1846"/>
      <c r="G166" s="1856"/>
      <c r="H166" s="1857"/>
      <c r="I166" s="1857"/>
      <c r="J166" s="1832"/>
      <c r="K166" s="1855"/>
      <c r="L166" s="1832"/>
      <c r="M166" s="1832"/>
      <c r="N166" s="1832"/>
      <c r="O166" s="1846"/>
      <c r="P166" s="1856"/>
      <c r="Q166" s="1857"/>
      <c r="R166" s="1857"/>
      <c r="S166" s="1832"/>
      <c r="T166" s="1855"/>
      <c r="U166" s="1832"/>
      <c r="V166" s="1832"/>
      <c r="W166" s="1832"/>
      <c r="X166" s="1846"/>
      <c r="Y166" s="1856"/>
      <c r="Z166" s="1857"/>
      <c r="AA166" s="1857"/>
      <c r="AB166" s="1832"/>
      <c r="AC166" s="1855"/>
      <c r="AD166" s="1832"/>
      <c r="AE166" s="1832"/>
      <c r="AF166" s="1832"/>
      <c r="AG166" s="1846"/>
      <c r="AH166" s="1856"/>
      <c r="AI166" s="1857"/>
      <c r="AJ166" s="1857"/>
      <c r="AK166" s="1832"/>
      <c r="AL166" s="1855"/>
      <c r="AM166" s="1832"/>
      <c r="AN166" s="1832"/>
      <c r="AO166" s="1832"/>
      <c r="AP166" s="1846"/>
      <c r="AQ166" s="1856"/>
      <c r="AR166" s="1857"/>
      <c r="AS166" s="1857"/>
      <c r="AT166" s="1832"/>
      <c r="AU166" s="1855"/>
      <c r="AV166" s="1832"/>
    </row>
    <row r="167" spans="2:49" ht="5.0999999999999996" customHeight="1" x14ac:dyDescent="0.2">
      <c r="B167" s="1854"/>
      <c r="F167" s="1846"/>
      <c r="G167" s="1856"/>
      <c r="H167" s="1857"/>
      <c r="I167" s="1857"/>
      <c r="J167" s="1832"/>
      <c r="K167" s="1855"/>
      <c r="L167" s="1832"/>
      <c r="M167" s="1832"/>
      <c r="N167" s="1832"/>
      <c r="O167" s="1846"/>
      <c r="P167" s="1856"/>
      <c r="Q167" s="1857"/>
      <c r="R167" s="1857"/>
      <c r="S167" s="1832"/>
      <c r="T167" s="1855"/>
      <c r="U167" s="1832"/>
      <c r="V167" s="1832"/>
      <c r="W167" s="1832"/>
      <c r="X167" s="1846"/>
      <c r="Y167" s="1856"/>
      <c r="Z167" s="1857"/>
      <c r="AA167" s="1857"/>
      <c r="AB167" s="1832"/>
      <c r="AC167" s="1855"/>
      <c r="AD167" s="1832"/>
      <c r="AE167" s="1832"/>
      <c r="AF167" s="1832"/>
      <c r="AG167" s="1846"/>
      <c r="AH167" s="1856"/>
      <c r="AI167" s="1857"/>
      <c r="AJ167" s="1857"/>
      <c r="AK167" s="1832"/>
      <c r="AL167" s="1855"/>
      <c r="AM167" s="1832"/>
      <c r="AN167" s="1832"/>
      <c r="AO167" s="1832"/>
      <c r="AP167" s="1846"/>
      <c r="AQ167" s="1856"/>
      <c r="AR167" s="1857"/>
      <c r="AS167" s="1857"/>
      <c r="AT167" s="1832"/>
      <c r="AU167" s="1855"/>
      <c r="AV167" s="1832"/>
    </row>
    <row r="168" spans="2:49" ht="9.9499999999999993" customHeight="1" x14ac:dyDescent="0.2">
      <c r="B168" s="3878">
        <v>27</v>
      </c>
      <c r="F168" s="1828"/>
      <c r="G168" s="1829"/>
      <c r="H168" s="1830"/>
      <c r="I168" s="1830"/>
      <c r="J168" s="1830"/>
      <c r="K168" s="1831"/>
      <c r="L168" s="1832"/>
      <c r="M168" s="1832"/>
      <c r="N168" s="1832"/>
      <c r="O168" s="1828"/>
      <c r="P168" s="1829"/>
      <c r="Q168" s="1830"/>
      <c r="R168" s="1830"/>
      <c r="S168" s="1830"/>
      <c r="T168" s="1831"/>
      <c r="U168" s="1832"/>
      <c r="V168" s="1832"/>
      <c r="W168" s="1832"/>
      <c r="X168" s="1828"/>
      <c r="Y168" s="1829"/>
      <c r="Z168" s="1830"/>
      <c r="AA168" s="1830"/>
      <c r="AB168" s="1830"/>
      <c r="AC168" s="1831"/>
      <c r="AD168" s="1832"/>
      <c r="AE168" s="1832"/>
      <c r="AF168" s="1832"/>
      <c r="AG168" s="1828"/>
      <c r="AH168" s="1829"/>
      <c r="AI168" s="1830"/>
      <c r="AJ168" s="1830"/>
      <c r="AK168" s="1830"/>
      <c r="AL168" s="1831"/>
      <c r="AM168" s="1832"/>
      <c r="AN168" s="1832"/>
      <c r="AO168" s="1832"/>
      <c r="AP168" s="1828"/>
      <c r="AQ168" s="1829"/>
      <c r="AR168" s="1830"/>
      <c r="AS168" s="1830"/>
      <c r="AT168" s="1830"/>
      <c r="AU168" s="1831"/>
      <c r="AV168" s="1832"/>
    </row>
    <row r="169" spans="2:49" ht="5.0999999999999996" customHeight="1" x14ac:dyDescent="0.2">
      <c r="B169" s="3879"/>
      <c r="C169" s="1840"/>
      <c r="D169" s="1840"/>
      <c r="E169" s="1840"/>
      <c r="F169" s="1838"/>
      <c r="G169" s="1834"/>
      <c r="H169" s="1835"/>
      <c r="I169" s="1835"/>
      <c r="J169" s="1835"/>
      <c r="K169" s="1839"/>
      <c r="L169" s="1832"/>
      <c r="M169" s="1832"/>
      <c r="N169" s="1832"/>
      <c r="O169" s="1838"/>
      <c r="P169" s="1834"/>
      <c r="Q169" s="1835"/>
      <c r="R169" s="1835"/>
      <c r="S169" s="1835"/>
      <c r="T169" s="1839"/>
      <c r="U169" s="1832"/>
      <c r="V169" s="1832"/>
      <c r="W169" s="1832"/>
      <c r="X169" s="1838"/>
      <c r="Y169" s="1834"/>
      <c r="Z169" s="1835"/>
      <c r="AA169" s="1835"/>
      <c r="AB169" s="1835"/>
      <c r="AC169" s="1839"/>
      <c r="AD169" s="1832"/>
      <c r="AE169" s="1832"/>
      <c r="AF169" s="1832"/>
      <c r="AG169" s="1838"/>
      <c r="AH169" s="1834"/>
      <c r="AI169" s="1835"/>
      <c r="AJ169" s="1835"/>
      <c r="AK169" s="1835"/>
      <c r="AL169" s="1839"/>
      <c r="AM169" s="1832"/>
      <c r="AN169" s="1832"/>
      <c r="AO169" s="1832"/>
      <c r="AP169" s="1838"/>
      <c r="AQ169" s="1834"/>
      <c r="AR169" s="1835"/>
      <c r="AS169" s="1835"/>
      <c r="AT169" s="1835"/>
      <c r="AU169" s="1839"/>
      <c r="AV169" s="1832"/>
      <c r="AW169" s="1840"/>
    </row>
    <row r="170" spans="2:49" ht="9.9499999999999993" customHeight="1" x14ac:dyDescent="0.2">
      <c r="B170" s="3880"/>
      <c r="F170" s="1841"/>
      <c r="G170" s="1842"/>
      <c r="H170" s="1843"/>
      <c r="I170" s="1843"/>
      <c r="J170" s="1843"/>
      <c r="K170" s="1844"/>
      <c r="L170" s="1832"/>
      <c r="M170" s="1832"/>
      <c r="N170" s="1832"/>
      <c r="O170" s="1841"/>
      <c r="P170" s="1842"/>
      <c r="Q170" s="1843"/>
      <c r="R170" s="1843"/>
      <c r="S170" s="1843"/>
      <c r="T170" s="1844"/>
      <c r="U170" s="1832"/>
      <c r="V170" s="1832"/>
      <c r="W170" s="1832"/>
      <c r="X170" s="1841"/>
      <c r="Y170" s="1842"/>
      <c r="Z170" s="1843"/>
      <c r="AA170" s="1843"/>
      <c r="AB170" s="1843"/>
      <c r="AC170" s="1844"/>
      <c r="AD170" s="1832"/>
      <c r="AE170" s="1832"/>
      <c r="AF170" s="1832"/>
      <c r="AG170" s="1841"/>
      <c r="AH170" s="1842"/>
      <c r="AI170" s="1843"/>
      <c r="AJ170" s="1843"/>
      <c r="AK170" s="1843"/>
      <c r="AL170" s="1844"/>
      <c r="AM170" s="1832"/>
      <c r="AN170" s="1832"/>
      <c r="AO170" s="1832"/>
      <c r="AP170" s="1841"/>
      <c r="AQ170" s="1842"/>
      <c r="AR170" s="1843"/>
      <c r="AS170" s="1843"/>
      <c r="AT170" s="1843"/>
      <c r="AU170" s="1844"/>
      <c r="AV170" s="1832"/>
    </row>
    <row r="171" spans="2:49" ht="5.0999999999999996" customHeight="1" x14ac:dyDescent="0.2">
      <c r="B171" s="1845"/>
      <c r="F171" s="1864"/>
      <c r="G171" s="1832"/>
      <c r="H171" s="1853"/>
      <c r="I171" s="1853"/>
      <c r="J171" s="1846"/>
      <c r="K171" s="1832"/>
      <c r="L171" s="1832"/>
      <c r="M171" s="1832"/>
      <c r="N171" s="1832"/>
      <c r="O171" s="1864"/>
      <c r="P171" s="1832"/>
      <c r="Q171" s="1853"/>
      <c r="R171" s="1853"/>
      <c r="S171" s="1846"/>
      <c r="T171" s="1832"/>
      <c r="U171" s="1832"/>
      <c r="V171" s="1832"/>
      <c r="W171" s="1832"/>
      <c r="X171" s="1864"/>
      <c r="Y171" s="1832"/>
      <c r="Z171" s="1853"/>
      <c r="AA171" s="1853"/>
      <c r="AB171" s="1846"/>
      <c r="AC171" s="1832"/>
      <c r="AD171" s="1832"/>
      <c r="AE171" s="1832"/>
      <c r="AF171" s="1832"/>
      <c r="AG171" s="1864"/>
      <c r="AH171" s="1832"/>
      <c r="AI171" s="1853"/>
      <c r="AJ171" s="1853"/>
      <c r="AK171" s="1846"/>
      <c r="AL171" s="1832"/>
      <c r="AM171" s="1832"/>
      <c r="AN171" s="1832"/>
      <c r="AO171" s="1832"/>
      <c r="AP171" s="1864"/>
      <c r="AQ171" s="1832"/>
      <c r="AR171" s="1853"/>
      <c r="AS171" s="1853"/>
      <c r="AT171" s="1846"/>
      <c r="AU171" s="1832"/>
      <c r="AV171" s="1832"/>
    </row>
    <row r="172" spans="2:49" ht="5.0999999999999996" customHeight="1" x14ac:dyDescent="0.2">
      <c r="B172" s="1854"/>
      <c r="F172" s="1846"/>
      <c r="G172" s="1856"/>
      <c r="H172" s="1857"/>
      <c r="I172" s="1857"/>
      <c r="J172" s="1832"/>
      <c r="K172" s="1855"/>
      <c r="L172" s="1832"/>
      <c r="M172" s="1832"/>
      <c r="N172" s="1832"/>
      <c r="O172" s="1846"/>
      <c r="P172" s="1856"/>
      <c r="Q172" s="1857"/>
      <c r="R172" s="1857"/>
      <c r="S172" s="1832"/>
      <c r="T172" s="1855"/>
      <c r="U172" s="1832"/>
      <c r="V172" s="1832"/>
      <c r="W172" s="1832"/>
      <c r="X172" s="1846"/>
      <c r="Y172" s="1856"/>
      <c r="Z172" s="1857"/>
      <c r="AA172" s="1857"/>
      <c r="AB172" s="1832"/>
      <c r="AC172" s="1855"/>
      <c r="AD172" s="1832"/>
      <c r="AE172" s="1832"/>
      <c r="AF172" s="1832"/>
      <c r="AG172" s="1846"/>
      <c r="AH172" s="1856"/>
      <c r="AI172" s="1857"/>
      <c r="AJ172" s="1857"/>
      <c r="AK172" s="1832"/>
      <c r="AL172" s="1855"/>
      <c r="AM172" s="1832"/>
      <c r="AN172" s="1832"/>
      <c r="AO172" s="1832"/>
      <c r="AP172" s="1846"/>
      <c r="AQ172" s="1856"/>
      <c r="AR172" s="1857"/>
      <c r="AS172" s="1857"/>
      <c r="AT172" s="1832"/>
      <c r="AU172" s="1855"/>
      <c r="AV172" s="1832"/>
    </row>
    <row r="173" spans="2:49" ht="5.0999999999999996" customHeight="1" x14ac:dyDescent="0.2">
      <c r="B173" s="1854"/>
      <c r="F173" s="1846"/>
      <c r="G173" s="1856"/>
      <c r="H173" s="1857"/>
      <c r="I173" s="1857"/>
      <c r="J173" s="1832"/>
      <c r="K173" s="1855"/>
      <c r="L173" s="1832"/>
      <c r="M173" s="1832"/>
      <c r="N173" s="1832"/>
      <c r="O173" s="1846"/>
      <c r="P173" s="1856"/>
      <c r="Q173" s="1857"/>
      <c r="R173" s="1857"/>
      <c r="S173" s="1832"/>
      <c r="T173" s="1855"/>
      <c r="U173" s="1832"/>
      <c r="V173" s="1832"/>
      <c r="W173" s="1832"/>
      <c r="X173" s="1846"/>
      <c r="Y173" s="1856"/>
      <c r="Z173" s="1857"/>
      <c r="AA173" s="1857"/>
      <c r="AB173" s="1832"/>
      <c r="AC173" s="1855"/>
      <c r="AD173" s="1832"/>
      <c r="AE173" s="1832"/>
      <c r="AF173" s="1832"/>
      <c r="AG173" s="1846"/>
      <c r="AH173" s="1856"/>
      <c r="AI173" s="1857"/>
      <c r="AJ173" s="1857"/>
      <c r="AK173" s="1832"/>
      <c r="AL173" s="1855"/>
      <c r="AM173" s="1832"/>
      <c r="AN173" s="1832"/>
      <c r="AO173" s="1832"/>
      <c r="AP173" s="1846"/>
      <c r="AQ173" s="1856"/>
      <c r="AR173" s="1857"/>
      <c r="AS173" s="1857"/>
      <c r="AT173" s="1832"/>
      <c r="AU173" s="1855"/>
      <c r="AV173" s="1832"/>
    </row>
    <row r="174" spans="2:49" ht="9.9499999999999993" customHeight="1" x14ac:dyDescent="0.2">
      <c r="B174" s="3878">
        <v>28</v>
      </c>
      <c r="F174" s="1828"/>
      <c r="G174" s="1829"/>
      <c r="H174" s="1830"/>
      <c r="I174" s="1830"/>
      <c r="J174" s="1830"/>
      <c r="K174" s="1831"/>
      <c r="L174" s="1832"/>
      <c r="M174" s="1832"/>
      <c r="N174" s="1832"/>
      <c r="O174" s="1828"/>
      <c r="P174" s="1829"/>
      <c r="Q174" s="1830"/>
      <c r="R174" s="1830"/>
      <c r="S174" s="1830"/>
      <c r="T174" s="1831"/>
      <c r="U174" s="1832"/>
      <c r="V174" s="1832"/>
      <c r="W174" s="1832"/>
      <c r="X174" s="1828"/>
      <c r="Y174" s="1829"/>
      <c r="Z174" s="1830"/>
      <c r="AA174" s="1830"/>
      <c r="AB174" s="1830"/>
      <c r="AC174" s="1831"/>
      <c r="AD174" s="1832"/>
      <c r="AE174" s="1832"/>
      <c r="AF174" s="1832"/>
      <c r="AG174" s="1828"/>
      <c r="AH174" s="1829"/>
      <c r="AI174" s="1830"/>
      <c r="AJ174" s="1830"/>
      <c r="AK174" s="1830"/>
      <c r="AL174" s="1831"/>
      <c r="AM174" s="1832"/>
      <c r="AN174" s="1832"/>
      <c r="AO174" s="1832"/>
      <c r="AP174" s="1828"/>
      <c r="AQ174" s="1829"/>
      <c r="AR174" s="1830"/>
      <c r="AS174" s="1830"/>
      <c r="AT174" s="1830"/>
      <c r="AU174" s="1831"/>
      <c r="AV174" s="1832"/>
    </row>
    <row r="175" spans="2:49" ht="5.0999999999999996" customHeight="1" x14ac:dyDescent="0.2">
      <c r="B175" s="3879"/>
      <c r="C175" s="1840"/>
      <c r="D175" s="1840"/>
      <c r="E175" s="1840"/>
      <c r="F175" s="1838"/>
      <c r="G175" s="1834"/>
      <c r="H175" s="1835"/>
      <c r="I175" s="1835"/>
      <c r="J175" s="1835"/>
      <c r="K175" s="1839"/>
      <c r="L175" s="1832"/>
      <c r="M175" s="1832"/>
      <c r="N175" s="1832"/>
      <c r="O175" s="1838"/>
      <c r="P175" s="1834"/>
      <c r="Q175" s="1835"/>
      <c r="R175" s="1835"/>
      <c r="S175" s="1835"/>
      <c r="T175" s="1839"/>
      <c r="U175" s="1832"/>
      <c r="V175" s="1832"/>
      <c r="W175" s="1832"/>
      <c r="X175" s="1838"/>
      <c r="Y175" s="1834"/>
      <c r="Z175" s="1835"/>
      <c r="AA175" s="1835"/>
      <c r="AB175" s="1835"/>
      <c r="AC175" s="1839"/>
      <c r="AD175" s="1832"/>
      <c r="AE175" s="1832"/>
      <c r="AF175" s="1832"/>
      <c r="AG175" s="1838"/>
      <c r="AH175" s="1834"/>
      <c r="AI175" s="1835"/>
      <c r="AJ175" s="1835"/>
      <c r="AK175" s="1835"/>
      <c r="AL175" s="1839"/>
      <c r="AM175" s="1832"/>
      <c r="AN175" s="1832"/>
      <c r="AO175" s="1832"/>
      <c r="AP175" s="1838"/>
      <c r="AQ175" s="1834"/>
      <c r="AR175" s="1835"/>
      <c r="AS175" s="1835"/>
      <c r="AT175" s="1835"/>
      <c r="AU175" s="1839"/>
      <c r="AV175" s="1832"/>
      <c r="AW175" s="1840"/>
    </row>
    <row r="176" spans="2:49" ht="9.9499999999999993" customHeight="1" x14ac:dyDescent="0.2">
      <c r="B176" s="3880"/>
      <c r="F176" s="1841"/>
      <c r="G176" s="1842"/>
      <c r="H176" s="1843"/>
      <c r="I176" s="1843"/>
      <c r="J176" s="1843"/>
      <c r="K176" s="1844"/>
      <c r="L176" s="1832"/>
      <c r="M176" s="1832"/>
      <c r="N176" s="1832"/>
      <c r="O176" s="1841"/>
      <c r="P176" s="1842"/>
      <c r="Q176" s="1843"/>
      <c r="R176" s="1843"/>
      <c r="S176" s="1843"/>
      <c r="T176" s="1844"/>
      <c r="U176" s="1832"/>
      <c r="V176" s="1832"/>
      <c r="W176" s="1832"/>
      <c r="X176" s="1841"/>
      <c r="Y176" s="1842"/>
      <c r="Z176" s="1843"/>
      <c r="AA176" s="1843"/>
      <c r="AB176" s="1843"/>
      <c r="AC176" s="1844"/>
      <c r="AD176" s="1832"/>
      <c r="AE176" s="1832"/>
      <c r="AF176" s="1832"/>
      <c r="AG176" s="1841"/>
      <c r="AH176" s="1842"/>
      <c r="AI176" s="1843"/>
      <c r="AJ176" s="1843"/>
      <c r="AK176" s="1843"/>
      <c r="AL176" s="1844"/>
      <c r="AM176" s="1832"/>
      <c r="AN176" s="1832"/>
      <c r="AO176" s="1832"/>
      <c r="AP176" s="1841"/>
      <c r="AQ176" s="1842"/>
      <c r="AR176" s="1843"/>
      <c r="AS176" s="1843"/>
      <c r="AT176" s="1843"/>
      <c r="AU176" s="1844"/>
      <c r="AV176" s="1832"/>
    </row>
    <row r="177" spans="2:67" ht="9.9499999999999993" customHeight="1" x14ac:dyDescent="0.25">
      <c r="B177" s="1564"/>
      <c r="F177" s="1793"/>
      <c r="G177" s="1825"/>
      <c r="H177" s="1900"/>
      <c r="I177" s="1900"/>
      <c r="J177" s="1900"/>
      <c r="K177" s="1825"/>
      <c r="L177" s="1825"/>
      <c r="M177" s="1825"/>
      <c r="N177" s="1825"/>
      <c r="O177" s="1825"/>
      <c r="P177" s="1825"/>
      <c r="Q177" s="1900"/>
      <c r="R177" s="1900"/>
      <c r="S177" s="1900"/>
      <c r="T177" s="1825"/>
      <c r="U177" s="1825"/>
      <c r="V177" s="1825"/>
      <c r="W177" s="1825"/>
      <c r="X177" s="1825"/>
      <c r="Y177" s="1825"/>
      <c r="Z177" s="1900"/>
      <c r="AA177" s="1900"/>
      <c r="AB177" s="1900"/>
      <c r="AC177" s="1825"/>
      <c r="AD177" s="1825"/>
      <c r="AE177" s="1825"/>
      <c r="AF177" s="1825"/>
      <c r="AG177" s="1825"/>
      <c r="AH177" s="1825"/>
      <c r="AI177" s="1900"/>
      <c r="AJ177" s="1900"/>
      <c r="AK177" s="1900"/>
      <c r="AL177" s="1826"/>
      <c r="AM177" s="1826"/>
      <c r="AN177" s="1825"/>
      <c r="AO177" s="1825"/>
      <c r="AP177" s="1901"/>
      <c r="AQ177" s="1902"/>
      <c r="AR177" s="1903"/>
      <c r="AS177" s="1903"/>
      <c r="AT177" s="1900"/>
      <c r="AU177" s="1827"/>
      <c r="AV177" s="1825"/>
    </row>
    <row r="178" spans="2:67" s="1904" customFormat="1" ht="15" x14ac:dyDescent="0.2">
      <c r="G178" s="1905">
        <v>10</v>
      </c>
      <c r="H178" s="1906"/>
      <c r="I178" s="1906"/>
      <c r="J178" s="1906"/>
      <c r="K178" s="1905">
        <v>10</v>
      </c>
      <c r="L178" s="1906"/>
      <c r="M178" s="1906"/>
      <c r="N178" s="1906"/>
      <c r="O178" s="1906"/>
      <c r="P178" s="1905">
        <v>10</v>
      </c>
      <c r="Q178" s="1906"/>
      <c r="R178" s="1906"/>
      <c r="S178" s="1906"/>
      <c r="T178" s="1905">
        <v>10</v>
      </c>
      <c r="U178" s="1906"/>
      <c r="V178" s="1906"/>
      <c r="W178" s="1906"/>
      <c r="X178" s="1906"/>
      <c r="Y178" s="1905">
        <v>10</v>
      </c>
      <c r="Z178" s="1906"/>
      <c r="AA178" s="1906"/>
      <c r="AB178" s="1906"/>
      <c r="AC178" s="1905">
        <v>10</v>
      </c>
      <c r="AD178" s="1906"/>
      <c r="AE178" s="1906"/>
      <c r="AF178" s="1906"/>
      <c r="AG178" s="1906"/>
      <c r="AH178" s="1905">
        <v>10</v>
      </c>
      <c r="AI178" s="1906"/>
      <c r="AJ178" s="1906"/>
      <c r="AK178" s="1906"/>
      <c r="AL178" s="1905">
        <v>10</v>
      </c>
      <c r="AM178" s="1906"/>
      <c r="AN178" s="1906"/>
      <c r="AO178" s="1906"/>
      <c r="AP178" s="1906"/>
      <c r="AQ178" s="1905">
        <v>10</v>
      </c>
      <c r="AR178" s="1906"/>
      <c r="AS178" s="1906"/>
      <c r="AT178" s="1906"/>
      <c r="AU178" s="1905">
        <v>10</v>
      </c>
      <c r="AV178" s="1906"/>
      <c r="AW178" s="1906"/>
      <c r="AX178" s="1907" t="s">
        <v>1804</v>
      </c>
      <c r="AZ178" s="1795"/>
      <c r="BD178" s="1795"/>
      <c r="BI178" s="1795"/>
      <c r="BM178" s="1795"/>
      <c r="BO178" s="1797"/>
    </row>
    <row r="179" spans="2:67" ht="11.25" customHeight="1" x14ac:dyDescent="0.2"/>
    <row r="180" spans="2:67" ht="11.25" customHeight="1" x14ac:dyDescent="0.2"/>
    <row r="181" spans="2:67" ht="11.25" customHeight="1" x14ac:dyDescent="0.2"/>
  </sheetData>
  <mergeCells count="82">
    <mergeCell ref="B168:B170"/>
    <mergeCell ref="B174:B176"/>
    <mergeCell ref="B132:B134"/>
    <mergeCell ref="B138:B140"/>
    <mergeCell ref="B144:B146"/>
    <mergeCell ref="B150:B152"/>
    <mergeCell ref="B156:B158"/>
    <mergeCell ref="B162:B164"/>
    <mergeCell ref="B126:B128"/>
    <mergeCell ref="B84:B86"/>
    <mergeCell ref="X84:X86"/>
    <mergeCell ref="Y84:AC86"/>
    <mergeCell ref="B90:B92"/>
    <mergeCell ref="X90:X92"/>
    <mergeCell ref="Y90:AC92"/>
    <mergeCell ref="B96:B98"/>
    <mergeCell ref="B102:B104"/>
    <mergeCell ref="B108:B110"/>
    <mergeCell ref="B114:B116"/>
    <mergeCell ref="B120:B122"/>
    <mergeCell ref="B72:B74"/>
    <mergeCell ref="AG72:AG74"/>
    <mergeCell ref="AH72:AL74"/>
    <mergeCell ref="B78:B80"/>
    <mergeCell ref="X78:X80"/>
    <mergeCell ref="Y78:AC80"/>
    <mergeCell ref="B60:B62"/>
    <mergeCell ref="X60:X62"/>
    <mergeCell ref="Y60:AC62"/>
    <mergeCell ref="AG60:AG62"/>
    <mergeCell ref="AH60:AL62"/>
    <mergeCell ref="B66:B68"/>
    <mergeCell ref="O66:O68"/>
    <mergeCell ref="P66:T68"/>
    <mergeCell ref="AG66:AG68"/>
    <mergeCell ref="AH66:AL68"/>
    <mergeCell ref="B48:B50"/>
    <mergeCell ref="X48:X50"/>
    <mergeCell ref="Y48:AC50"/>
    <mergeCell ref="B54:B56"/>
    <mergeCell ref="X54:X56"/>
    <mergeCell ref="Y54:AC56"/>
    <mergeCell ref="B36:B38"/>
    <mergeCell ref="X36:X38"/>
    <mergeCell ref="Y36:AC38"/>
    <mergeCell ref="B42:B44"/>
    <mergeCell ref="F42:F44"/>
    <mergeCell ref="G42:K44"/>
    <mergeCell ref="X42:X44"/>
    <mergeCell ref="Y42:AC44"/>
    <mergeCell ref="AH30:AL32"/>
    <mergeCell ref="B24:B26"/>
    <mergeCell ref="F24:F26"/>
    <mergeCell ref="G24:K26"/>
    <mergeCell ref="B30:B32"/>
    <mergeCell ref="F30:F32"/>
    <mergeCell ref="G30:K32"/>
    <mergeCell ref="O30:O32"/>
    <mergeCell ref="P30:T32"/>
    <mergeCell ref="X30:X32"/>
    <mergeCell ref="Y30:AC32"/>
    <mergeCell ref="AG30:AG32"/>
    <mergeCell ref="B12:B14"/>
    <mergeCell ref="X12:X14"/>
    <mergeCell ref="Y12:AC14"/>
    <mergeCell ref="B18:B20"/>
    <mergeCell ref="X18:X20"/>
    <mergeCell ref="Y18:AC20"/>
    <mergeCell ref="AQ9:AU9"/>
    <mergeCell ref="B2:J6"/>
    <mergeCell ref="K2:AK4"/>
    <mergeCell ref="AL2:AU2"/>
    <mergeCell ref="AL3:AU3"/>
    <mergeCell ref="AL4:AU4"/>
    <mergeCell ref="K5:AK6"/>
    <mergeCell ref="AL5:AU5"/>
    <mergeCell ref="AL6:AU6"/>
    <mergeCell ref="B9:B10"/>
    <mergeCell ref="G9:K9"/>
    <mergeCell ref="P9:T9"/>
    <mergeCell ref="Y9:AC9"/>
    <mergeCell ref="AH9:AL9"/>
  </mergeCells>
  <printOptions horizontalCentered="1"/>
  <pageMargins left="0" right="0" top="0.39370078740157483" bottom="0.39370078740157483" header="0" footer="0"/>
  <pageSetup paperSize="8" scale="62" pageOrder="overThenDown" orientation="portrait" horizontalDpi="4294967293" r:id="rId1"/>
  <headerFooter alignWithMargins="0">
    <oddFooter>&amp;RImprimé le :&amp;D</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5D5253-A748-4935-B650-4F5C57D518E1}">
  <sheetPr>
    <outlinePr summaryBelow="0" summaryRight="0"/>
  </sheetPr>
  <dimension ref="A1:BC84"/>
  <sheetViews>
    <sheetView zoomScaleNormal="100" workbookViewId="0">
      <selection activeCell="S26" sqref="S26"/>
    </sheetView>
  </sheetViews>
  <sheetFormatPr baseColWidth="10" defaultColWidth="9.140625" defaultRowHeight="12.75" x14ac:dyDescent="0.2"/>
  <cols>
    <col min="1" max="1" width="2.42578125" style="904" customWidth="1"/>
    <col min="2" max="2" width="21.7109375" style="898" customWidth="1"/>
    <col min="3" max="10" width="10.7109375" style="898" customWidth="1"/>
    <col min="11" max="11" width="5.7109375" style="898" customWidth="1"/>
    <col min="12" max="12" width="39.85546875" style="898" customWidth="1"/>
    <col min="13" max="15" width="13.7109375" style="898" customWidth="1"/>
    <col min="16" max="16" width="9.140625" style="898" customWidth="1"/>
    <col min="17" max="16384" width="9.140625" style="898"/>
  </cols>
  <sheetData>
    <row r="1" spans="1:55" x14ac:dyDescent="0.2">
      <c r="P1" s="2075"/>
      <c r="Q1" s="2075"/>
      <c r="R1" s="2075"/>
      <c r="S1" s="2075"/>
      <c r="T1" s="2075"/>
      <c r="U1" s="2075"/>
      <c r="V1" s="2075"/>
      <c r="W1" s="2075"/>
      <c r="X1" s="2075"/>
    </row>
    <row r="2" spans="1:55" s="2076" customFormat="1" ht="15.75" customHeight="1" x14ac:dyDescent="0.2">
      <c r="B2" s="4986" t="s">
        <v>526</v>
      </c>
      <c r="C2" s="4987"/>
      <c r="D2" s="4988" t="s">
        <v>2002</v>
      </c>
      <c r="E2" s="4989"/>
      <c r="F2" s="4989"/>
      <c r="G2" s="4989"/>
      <c r="H2" s="4989"/>
      <c r="I2" s="4989"/>
      <c r="J2" s="4989"/>
      <c r="K2" s="4989"/>
      <c r="L2" s="4990"/>
      <c r="M2" s="4994" t="s">
        <v>2003</v>
      </c>
      <c r="N2" s="4995"/>
      <c r="O2" s="4996"/>
      <c r="P2" s="2077"/>
      <c r="Q2" s="2077"/>
      <c r="R2" s="2077"/>
      <c r="S2" s="2077"/>
      <c r="T2" s="2077"/>
      <c r="U2" s="2077"/>
      <c r="V2" s="2077"/>
      <c r="W2" s="2077"/>
      <c r="X2" s="2077"/>
      <c r="AF2" s="2078"/>
      <c r="AG2" s="2078"/>
      <c r="AH2" s="2078"/>
      <c r="AI2" s="2078"/>
      <c r="AJ2" s="2078"/>
      <c r="AK2" s="2078"/>
      <c r="AL2" s="2078"/>
      <c r="AM2" s="2078"/>
      <c r="AN2" s="2078"/>
      <c r="AO2" s="2078"/>
      <c r="AP2" s="2078"/>
      <c r="AQ2" s="2078"/>
      <c r="AR2" s="2078"/>
      <c r="AS2" s="2078"/>
      <c r="AT2" s="2078"/>
      <c r="AU2" s="2078"/>
      <c r="AV2" s="2078"/>
      <c r="AW2" s="2078"/>
      <c r="AX2" s="2078"/>
      <c r="AY2" s="2078"/>
      <c r="AZ2" s="2078"/>
      <c r="BA2" s="2078"/>
      <c r="BB2" s="2078"/>
      <c r="BC2" s="2078"/>
    </row>
    <row r="3" spans="1:55" s="2076" customFormat="1" ht="18.75" x14ac:dyDescent="0.2">
      <c r="B3" s="4986"/>
      <c r="C3" s="4987"/>
      <c r="D3" s="4991"/>
      <c r="E3" s="4992"/>
      <c r="F3" s="4992"/>
      <c r="G3" s="4992"/>
      <c r="H3" s="4992"/>
      <c r="I3" s="4992"/>
      <c r="J3" s="4992"/>
      <c r="K3" s="4992"/>
      <c r="L3" s="4993"/>
      <c r="M3" s="4997" t="s">
        <v>2004</v>
      </c>
      <c r="N3" s="4998"/>
      <c r="O3" s="4999"/>
      <c r="P3" s="2077"/>
      <c r="Q3" s="2077"/>
      <c r="R3" s="2077"/>
      <c r="S3" s="2077"/>
      <c r="T3" s="2077"/>
      <c r="U3" s="2077"/>
      <c r="V3" s="2077"/>
      <c r="W3" s="2077"/>
      <c r="X3" s="2077"/>
      <c r="AF3" s="2078"/>
      <c r="AG3" s="2078"/>
      <c r="AH3" s="2078"/>
      <c r="AI3" s="2078"/>
      <c r="AJ3" s="2078"/>
      <c r="AK3" s="2078"/>
      <c r="AL3" s="2078"/>
      <c r="AM3" s="2078"/>
      <c r="AN3" s="2078"/>
      <c r="AO3" s="2078"/>
      <c r="AP3" s="2078"/>
      <c r="AQ3" s="2078"/>
      <c r="AR3" s="2078"/>
      <c r="AS3" s="2078"/>
      <c r="AT3" s="2078"/>
      <c r="AU3" s="2078"/>
      <c r="AV3" s="2078"/>
      <c r="AW3" s="2078"/>
      <c r="AX3" s="2078"/>
      <c r="AY3" s="2078"/>
      <c r="AZ3" s="2078"/>
      <c r="BA3" s="2078"/>
      <c r="BB3" s="2078"/>
      <c r="BC3" s="2078"/>
    </row>
    <row r="4" spans="1:55" s="2076" customFormat="1" ht="12.75" customHeight="1" x14ac:dyDescent="0.2">
      <c r="B4" s="4986"/>
      <c r="C4" s="4987"/>
      <c r="D4" s="4991"/>
      <c r="E4" s="4992"/>
      <c r="F4" s="4992"/>
      <c r="G4" s="4992"/>
      <c r="H4" s="4992"/>
      <c r="I4" s="4992"/>
      <c r="J4" s="4992"/>
      <c r="K4" s="4992"/>
      <c r="L4" s="4993"/>
      <c r="M4" s="5000" t="s">
        <v>2005</v>
      </c>
      <c r="N4" s="5001"/>
      <c r="O4" s="5002"/>
      <c r="P4" s="2077"/>
      <c r="Q4" s="2077"/>
      <c r="R4" s="2077"/>
      <c r="S4" s="2077"/>
      <c r="T4" s="2077"/>
      <c r="U4" s="2077"/>
      <c r="V4" s="2077"/>
      <c r="W4" s="2077"/>
      <c r="X4" s="2077"/>
      <c r="AF4" s="2078"/>
      <c r="AG4" s="2078"/>
      <c r="AH4" s="2078"/>
      <c r="AI4" s="2078"/>
      <c r="AJ4" s="2078"/>
      <c r="AK4" s="2078"/>
      <c r="AL4" s="2078"/>
      <c r="AM4" s="2078"/>
      <c r="AN4" s="2078"/>
      <c r="AO4" s="2078"/>
      <c r="AP4" s="2078"/>
      <c r="AQ4" s="2078"/>
      <c r="AR4" s="2078"/>
      <c r="AS4" s="2078"/>
      <c r="AT4" s="2078"/>
      <c r="AU4" s="2078"/>
      <c r="AV4" s="2078"/>
      <c r="AW4" s="2078"/>
      <c r="AX4" s="2078"/>
      <c r="AY4" s="2078"/>
      <c r="AZ4" s="2078"/>
      <c r="BA4" s="2078"/>
      <c r="BB4" s="2078"/>
      <c r="BC4" s="2078"/>
    </row>
    <row r="5" spans="1:55" s="2076" customFormat="1" ht="12.75" customHeight="1" x14ac:dyDescent="0.2">
      <c r="B5" s="4986"/>
      <c r="C5" s="4987"/>
      <c r="D5" s="4991" t="s">
        <v>2006</v>
      </c>
      <c r="E5" s="4992"/>
      <c r="F5" s="4992"/>
      <c r="G5" s="4992"/>
      <c r="H5" s="4992"/>
      <c r="I5" s="4992"/>
      <c r="J5" s="4992"/>
      <c r="K5" s="4992"/>
      <c r="L5" s="4993"/>
      <c r="M5" s="5000" t="s">
        <v>2007</v>
      </c>
      <c r="N5" s="5001"/>
      <c r="O5" s="5002"/>
      <c r="P5" s="2077"/>
      <c r="Q5" s="2077"/>
      <c r="R5" s="2077"/>
      <c r="S5" s="2077"/>
      <c r="T5" s="2077"/>
      <c r="U5" s="2077"/>
      <c r="V5" s="2077"/>
      <c r="W5" s="2077"/>
      <c r="X5" s="2077"/>
      <c r="AF5" s="2078"/>
      <c r="AG5" s="2078"/>
      <c r="AH5" s="2078"/>
      <c r="AI5" s="2078"/>
      <c r="AJ5" s="2078"/>
      <c r="AK5" s="2078"/>
      <c r="AL5" s="2078"/>
      <c r="AM5" s="2078"/>
      <c r="AN5" s="2078"/>
      <c r="AO5" s="2078"/>
      <c r="AP5" s="2078"/>
      <c r="AQ5" s="2078"/>
      <c r="AR5" s="2078"/>
      <c r="AS5" s="2078"/>
      <c r="AT5" s="2078"/>
      <c r="AU5" s="2078"/>
      <c r="AV5" s="2078"/>
      <c r="AW5" s="2078"/>
      <c r="AX5" s="2078"/>
      <c r="AY5" s="2078"/>
      <c r="AZ5" s="2078"/>
      <c r="BA5" s="2078"/>
      <c r="BB5" s="2078"/>
      <c r="BC5" s="2078"/>
    </row>
    <row r="6" spans="1:55" s="2076" customFormat="1" ht="12.75" customHeight="1" x14ac:dyDescent="0.2">
      <c r="B6" s="4986"/>
      <c r="C6" s="4987"/>
      <c r="D6" s="5003"/>
      <c r="E6" s="5004"/>
      <c r="F6" s="5004"/>
      <c r="G6" s="5004"/>
      <c r="H6" s="5004"/>
      <c r="I6" s="5004"/>
      <c r="J6" s="5004"/>
      <c r="K6" s="5004"/>
      <c r="L6" s="5005"/>
      <c r="M6" s="5006" t="s">
        <v>2008</v>
      </c>
      <c r="N6" s="5007"/>
      <c r="O6" s="5008"/>
      <c r="P6" s="2077"/>
      <c r="Q6" s="2077"/>
      <c r="R6" s="2077"/>
      <c r="S6" s="2077"/>
      <c r="T6" s="2077"/>
      <c r="U6" s="2077"/>
      <c r="V6" s="2077"/>
      <c r="W6" s="2077"/>
      <c r="X6" s="2077"/>
      <c r="AF6" s="2078"/>
      <c r="AG6" s="2078"/>
      <c r="AH6" s="2078"/>
      <c r="AI6" s="2078"/>
      <c r="AJ6" s="2078"/>
      <c r="AK6" s="2078"/>
      <c r="AL6" s="2078"/>
      <c r="AM6" s="2078"/>
      <c r="AN6" s="2078"/>
      <c r="AO6" s="2078"/>
      <c r="AP6" s="2078"/>
      <c r="AQ6" s="2078"/>
      <c r="AR6" s="2078"/>
      <c r="AS6" s="2078"/>
      <c r="AT6" s="2078"/>
      <c r="AU6" s="2078"/>
      <c r="AV6" s="2078"/>
      <c r="AW6" s="2078"/>
      <c r="AX6" s="2078"/>
      <c r="AY6" s="2078"/>
      <c r="AZ6" s="2078"/>
      <c r="BA6" s="2078"/>
      <c r="BB6" s="2078"/>
      <c r="BC6" s="2078"/>
    </row>
    <row r="7" spans="1:55" s="2076" customFormat="1" x14ac:dyDescent="0.2">
      <c r="B7" s="2079" t="s">
        <v>387</v>
      </c>
      <c r="C7" s="2080" t="str">
        <f ca="1">CELL("nomfichier")</f>
        <v>D:\Données\Copie_ancien_DD\0-UPRT.fait\1-UPRT.FR-SITE-WEB\ff-fiches-fabrications\ff-fiches-fabrication-maj-08-2020\[tranmission.des.savoirs.xlsx]Transmission des savoirs.13.03</v>
      </c>
      <c r="D7" s="2081"/>
      <c r="E7" s="2081"/>
      <c r="F7" s="2081"/>
      <c r="G7" s="2081"/>
      <c r="H7" s="2082"/>
      <c r="I7" s="2082"/>
      <c r="J7" s="2082"/>
      <c r="K7" s="2083"/>
      <c r="L7" s="2082"/>
      <c r="M7" s="2081"/>
      <c r="N7" s="2081"/>
      <c r="O7" s="2084"/>
      <c r="P7" s="2077" t="s">
        <v>290</v>
      </c>
      <c r="Q7" s="2077"/>
      <c r="R7" s="2077"/>
      <c r="S7" s="2077"/>
      <c r="T7" s="2077"/>
      <c r="U7" s="2077"/>
      <c r="V7" s="2077"/>
      <c r="W7" s="2077"/>
      <c r="X7" s="2077"/>
      <c r="AF7" s="2078"/>
      <c r="AG7" s="2078"/>
      <c r="AH7" s="2078"/>
      <c r="AI7" s="2078"/>
      <c r="AJ7" s="2078"/>
      <c r="AK7" s="2078"/>
      <c r="AL7" s="2078"/>
      <c r="AM7" s="2078"/>
      <c r="AN7" s="2078"/>
      <c r="AO7" s="2078"/>
      <c r="AP7" s="2078"/>
      <c r="AQ7" s="2078"/>
      <c r="AR7" s="2078"/>
      <c r="AS7" s="2078"/>
      <c r="AT7" s="2078"/>
      <c r="AU7" s="2078"/>
      <c r="AV7" s="2078"/>
      <c r="AW7" s="2078"/>
      <c r="AX7" s="2078"/>
      <c r="AY7" s="2078"/>
      <c r="AZ7" s="2078"/>
      <c r="BA7" s="2078"/>
      <c r="BB7" s="2078"/>
      <c r="BC7" s="2078"/>
    </row>
    <row r="8" spans="1:55" s="2086" customFormat="1" ht="18" customHeight="1" x14ac:dyDescent="0.25">
      <c r="A8" s="910"/>
      <c r="B8" s="4970" t="s">
        <v>2009</v>
      </c>
      <c r="C8" s="4972" t="s">
        <v>2010</v>
      </c>
      <c r="D8" s="4973"/>
      <c r="E8" s="4973"/>
      <c r="F8" s="4973"/>
      <c r="G8" s="4973"/>
      <c r="H8" s="4973"/>
      <c r="I8" s="4973"/>
      <c r="J8" s="4974" t="s">
        <v>2011</v>
      </c>
      <c r="K8" s="4974"/>
      <c r="L8" s="4976" t="s">
        <v>2012</v>
      </c>
      <c r="M8" s="4976"/>
      <c r="N8" s="4976"/>
      <c r="O8" s="4977"/>
      <c r="P8" s="2075"/>
      <c r="Q8" s="2085"/>
      <c r="R8" s="2085"/>
      <c r="S8" s="2085"/>
      <c r="T8" s="2085"/>
      <c r="U8" s="2085"/>
      <c r="V8" s="2085"/>
      <c r="W8" s="2085"/>
      <c r="X8" s="2085"/>
    </row>
    <row r="9" spans="1:55" s="2086" customFormat="1" ht="39.75" customHeight="1" x14ac:dyDescent="0.25">
      <c r="A9" s="910"/>
      <c r="B9" s="4971"/>
      <c r="C9" s="2087" t="s">
        <v>2013</v>
      </c>
      <c r="D9" s="2088" t="s">
        <v>414</v>
      </c>
      <c r="E9" s="2088" t="s">
        <v>2014</v>
      </c>
      <c r="F9" s="2088" t="s">
        <v>1435</v>
      </c>
      <c r="G9" s="2088" t="s">
        <v>1408</v>
      </c>
      <c r="H9" s="2088" t="s">
        <v>885</v>
      </c>
      <c r="I9" s="2089" t="s">
        <v>1102</v>
      </c>
      <c r="J9" s="4975"/>
      <c r="K9" s="4975"/>
      <c r="L9" s="4978"/>
      <c r="M9" s="4978"/>
      <c r="N9" s="4978"/>
      <c r="O9" s="4979"/>
      <c r="P9" s="2075"/>
      <c r="Q9" s="2085"/>
      <c r="R9" s="2085"/>
      <c r="S9" s="2085"/>
      <c r="T9" s="2085"/>
      <c r="U9" s="2085"/>
      <c r="V9" s="2085"/>
      <c r="W9" s="2085"/>
      <c r="X9" s="2085"/>
    </row>
    <row r="10" spans="1:55" s="2086" customFormat="1" ht="24" customHeight="1" x14ac:dyDescent="0.25">
      <c r="A10" s="910"/>
      <c r="B10" s="2090" t="s">
        <v>2015</v>
      </c>
      <c r="C10" s="2091"/>
      <c r="D10" s="2091"/>
      <c r="E10" s="2091"/>
      <c r="F10" s="2091"/>
      <c r="G10" s="2091"/>
      <c r="H10" s="2091"/>
      <c r="I10" s="2091"/>
      <c r="J10" s="2091"/>
      <c r="K10" s="2092"/>
      <c r="L10" s="2092"/>
      <c r="M10" s="2092"/>
      <c r="N10" s="2092"/>
      <c r="O10" s="2093"/>
      <c r="P10" s="2075"/>
      <c r="Q10" s="2085"/>
      <c r="R10" s="2085"/>
      <c r="S10" s="2085"/>
      <c r="T10" s="2085"/>
      <c r="U10" s="2085"/>
      <c r="V10" s="2085"/>
      <c r="W10" s="2085"/>
      <c r="X10" s="2085"/>
    </row>
    <row r="11" spans="1:55" s="2086" customFormat="1" ht="42" customHeight="1" x14ac:dyDescent="0.25">
      <c r="B11" s="2094"/>
      <c r="C11" s="2095"/>
      <c r="D11" s="2095"/>
      <c r="E11" s="2095"/>
      <c r="F11" s="2095"/>
      <c r="G11" s="2095"/>
      <c r="H11" s="2095"/>
      <c r="I11" s="2095"/>
      <c r="J11" s="2095"/>
      <c r="K11" s="2096"/>
      <c r="L11" s="2096"/>
      <c r="M11" s="2096"/>
      <c r="N11" s="2096"/>
      <c r="O11" s="2097"/>
      <c r="P11" s="2075"/>
      <c r="Q11" s="2085"/>
      <c r="R11" s="2085"/>
      <c r="S11" s="2085"/>
      <c r="T11" s="2085"/>
      <c r="U11" s="2085"/>
      <c r="V11" s="2085"/>
      <c r="W11" s="2085"/>
      <c r="X11" s="2085"/>
    </row>
    <row r="12" spans="1:55" ht="16.5" customHeight="1" x14ac:dyDescent="0.25">
      <c r="A12" s="2098">
        <f>ROW()</f>
        <v>12</v>
      </c>
      <c r="B12" s="2099"/>
      <c r="C12" s="2100" t="str">
        <f>B13</f>
        <v>SAISISSEZ LE MATÉRIEL CONCERNÉ COLONNE B</v>
      </c>
      <c r="D12" s="2101"/>
      <c r="E12" s="2101"/>
      <c r="F12" s="2101"/>
      <c r="G12" s="2101"/>
      <c r="H12" s="2102"/>
      <c r="I12" s="2103"/>
      <c r="J12" s="2103"/>
      <c r="K12" s="2104"/>
      <c r="L12" s="2105"/>
      <c r="M12" s="2106" t="s">
        <v>2016</v>
      </c>
      <c r="N12" s="2106"/>
      <c r="O12" s="2107"/>
      <c r="P12" s="2075"/>
      <c r="Q12" s="2075"/>
      <c r="R12" s="2075"/>
      <c r="S12" s="2075"/>
      <c r="T12" s="2075"/>
      <c r="U12" s="2075"/>
      <c r="V12" s="2075"/>
      <c r="W12" s="2075"/>
      <c r="X12" s="2075"/>
    </row>
    <row r="13" spans="1:55" ht="16.5" customHeight="1" x14ac:dyDescent="0.25">
      <c r="A13" s="905" t="s">
        <v>2017</v>
      </c>
      <c r="B13" s="4980" t="s">
        <v>2018</v>
      </c>
      <c r="C13" s="4983" t="s">
        <v>2019</v>
      </c>
      <c r="D13" s="4983"/>
      <c r="E13" s="4983"/>
      <c r="F13" s="4983"/>
      <c r="G13" s="4983"/>
      <c r="H13" s="4983"/>
      <c r="I13" s="4983"/>
      <c r="J13" s="4983"/>
      <c r="K13" s="2108">
        <v>1</v>
      </c>
      <c r="L13" s="2109" t="s">
        <v>2020</v>
      </c>
      <c r="M13" s="2110"/>
      <c r="N13" s="2110"/>
      <c r="O13" s="2111"/>
      <c r="P13" s="2075"/>
      <c r="Q13" s="2075"/>
      <c r="R13" s="2075"/>
      <c r="S13" s="2075"/>
      <c r="T13" s="2075"/>
      <c r="U13" s="2075"/>
      <c r="V13" s="2075"/>
      <c r="W13" s="2075"/>
      <c r="X13" s="2075"/>
    </row>
    <row r="14" spans="1:55" ht="16.5" customHeight="1" x14ac:dyDescent="0.25">
      <c r="A14" s="905" t="s">
        <v>2017</v>
      </c>
      <c r="B14" s="4981"/>
      <c r="C14" s="4984" t="s">
        <v>2021</v>
      </c>
      <c r="D14" s="4984"/>
      <c r="E14" s="4984"/>
      <c r="F14" s="4984"/>
      <c r="G14" s="4984"/>
      <c r="H14" s="4984"/>
      <c r="I14" s="4984"/>
      <c r="J14" s="4984"/>
      <c r="K14" s="2112">
        <v>2</v>
      </c>
      <c r="L14" s="2113"/>
      <c r="M14" s="2113"/>
      <c r="N14" s="2113"/>
      <c r="O14" s="2114"/>
      <c r="P14" s="2075"/>
      <c r="Q14" s="2115" t="s">
        <v>187</v>
      </c>
      <c r="R14" s="878" t="s">
        <v>2018</v>
      </c>
      <c r="S14" s="2075"/>
      <c r="T14" s="2075"/>
      <c r="U14" s="2075"/>
      <c r="V14" s="2075"/>
      <c r="W14" s="2075"/>
      <c r="X14" s="2075"/>
    </row>
    <row r="15" spans="1:55" ht="16.5" customHeight="1" x14ac:dyDescent="0.25">
      <c r="A15" s="905" t="s">
        <v>2017</v>
      </c>
      <c r="B15" s="4981"/>
      <c r="C15" s="2116" t="s">
        <v>2013</v>
      </c>
      <c r="D15" s="911" t="s">
        <v>414</v>
      </c>
      <c r="E15" s="911" t="s">
        <v>2014</v>
      </c>
      <c r="F15" s="911" t="s">
        <v>1435</v>
      </c>
      <c r="G15" s="911" t="s">
        <v>1408</v>
      </c>
      <c r="H15" s="911" t="s">
        <v>885</v>
      </c>
      <c r="I15" s="2117" t="s">
        <v>1102</v>
      </c>
      <c r="J15" s="2118"/>
      <c r="K15" s="2112">
        <v>3</v>
      </c>
      <c r="L15" s="2113"/>
      <c r="M15" s="2113"/>
      <c r="N15" s="2113"/>
      <c r="O15" s="2114"/>
      <c r="P15" s="2075"/>
      <c r="Q15" s="2119" t="s">
        <v>188</v>
      </c>
      <c r="R15" s="2120" t="s">
        <v>2019</v>
      </c>
      <c r="S15" s="2075"/>
      <c r="T15" s="2075"/>
      <c r="U15" s="2075"/>
      <c r="V15" s="2075"/>
      <c r="W15" s="2075"/>
      <c r="X15" s="2075"/>
    </row>
    <row r="16" spans="1:55" ht="16.5" customHeight="1" x14ac:dyDescent="0.25">
      <c r="A16" s="905" t="s">
        <v>2017</v>
      </c>
      <c r="B16" s="4981"/>
      <c r="C16" s="2121" t="s">
        <v>2022</v>
      </c>
      <c r="D16" s="2121" t="s">
        <v>2022</v>
      </c>
      <c r="E16" s="2121" t="s">
        <v>2022</v>
      </c>
      <c r="F16" s="2121" t="s">
        <v>2022</v>
      </c>
      <c r="G16" s="2121"/>
      <c r="H16" s="2121"/>
      <c r="I16" s="2121"/>
      <c r="J16" s="2118"/>
      <c r="K16" s="2112">
        <v>4</v>
      </c>
      <c r="L16" s="2113"/>
      <c r="M16" s="2113"/>
      <c r="N16" s="2113"/>
      <c r="O16" s="2114"/>
      <c r="P16" s="2075"/>
      <c r="Q16" s="2122" t="s">
        <v>189</v>
      </c>
      <c r="R16" s="2123" t="s">
        <v>2023</v>
      </c>
      <c r="S16" s="2075"/>
      <c r="T16" s="2075"/>
      <c r="U16" s="2075"/>
      <c r="V16" s="2075"/>
      <c r="W16" s="2075"/>
      <c r="X16" s="2075"/>
    </row>
    <row r="17" spans="1:24" ht="16.5" customHeight="1" x14ac:dyDescent="0.25">
      <c r="A17" s="905" t="s">
        <v>2017</v>
      </c>
      <c r="B17" s="4981"/>
      <c r="C17" s="4985" t="s">
        <v>2023</v>
      </c>
      <c r="D17" s="4985"/>
      <c r="E17" s="4985"/>
      <c r="F17" s="4985"/>
      <c r="G17" s="4985"/>
      <c r="H17" s="4985"/>
      <c r="I17" s="4985"/>
      <c r="J17" s="4985"/>
      <c r="K17" s="2112">
        <v>5</v>
      </c>
      <c r="L17" s="2113"/>
      <c r="M17" s="2113"/>
      <c r="N17" s="2113"/>
      <c r="O17" s="2114"/>
      <c r="P17" s="2075"/>
      <c r="Q17" s="2115" t="s">
        <v>190</v>
      </c>
      <c r="R17" s="878" t="s">
        <v>2024</v>
      </c>
      <c r="S17" s="2075"/>
      <c r="T17" s="2075"/>
      <c r="U17" s="2075"/>
      <c r="V17" s="2075"/>
      <c r="W17" s="2075"/>
      <c r="X17" s="2075"/>
    </row>
    <row r="18" spans="1:24" ht="16.5" customHeight="1" x14ac:dyDescent="0.25">
      <c r="A18" s="905" t="s">
        <v>2017</v>
      </c>
      <c r="B18" s="4981"/>
      <c r="C18" s="4984" t="s">
        <v>2025</v>
      </c>
      <c r="D18" s="4984"/>
      <c r="E18" s="4984"/>
      <c r="F18" s="4984"/>
      <c r="G18" s="4984"/>
      <c r="H18" s="4984"/>
      <c r="I18" s="4984"/>
      <c r="J18" s="4984"/>
      <c r="K18" s="2112">
        <v>6</v>
      </c>
      <c r="L18" s="2113"/>
      <c r="M18" s="2113"/>
      <c r="N18" s="2113"/>
      <c r="O18" s="2114"/>
      <c r="P18" s="2075"/>
      <c r="Q18" s="2124" t="s">
        <v>191</v>
      </c>
      <c r="R18" s="2125" t="s">
        <v>2026</v>
      </c>
      <c r="S18" s="2075"/>
      <c r="T18" s="2075"/>
      <c r="U18" s="2075"/>
      <c r="V18" s="2075"/>
      <c r="W18" s="2075"/>
      <c r="X18" s="2075"/>
    </row>
    <row r="19" spans="1:24" ht="16.5" customHeight="1" x14ac:dyDescent="0.25">
      <c r="A19" s="905" t="s">
        <v>2017</v>
      </c>
      <c r="B19" s="4981"/>
      <c r="C19" s="2116" t="s">
        <v>2013</v>
      </c>
      <c r="D19" s="911" t="s">
        <v>414</v>
      </c>
      <c r="E19" s="911" t="s">
        <v>2014</v>
      </c>
      <c r="F19" s="911" t="s">
        <v>1435</v>
      </c>
      <c r="G19" s="911" t="s">
        <v>1408</v>
      </c>
      <c r="H19" s="911" t="s">
        <v>885</v>
      </c>
      <c r="I19" s="2117" t="s">
        <v>1102</v>
      </c>
      <c r="J19" s="2118"/>
      <c r="K19" s="2112">
        <v>7</v>
      </c>
      <c r="L19" s="2113"/>
      <c r="M19" s="2113"/>
      <c r="N19" s="2113"/>
      <c r="O19" s="2114"/>
      <c r="P19" s="2075"/>
      <c r="Q19" s="2115" t="s">
        <v>192</v>
      </c>
      <c r="R19" s="878" t="s">
        <v>2020</v>
      </c>
      <c r="S19" s="2075"/>
      <c r="T19" s="2075"/>
      <c r="U19" s="2075"/>
      <c r="V19" s="2075"/>
      <c r="W19" s="2075"/>
      <c r="X19" s="2075"/>
    </row>
    <row r="20" spans="1:24" ht="16.5" customHeight="1" x14ac:dyDescent="0.25">
      <c r="A20" s="905" t="s">
        <v>2017</v>
      </c>
      <c r="B20" s="4981"/>
      <c r="C20" s="2121"/>
      <c r="D20" s="2121"/>
      <c r="E20" s="2121"/>
      <c r="F20" s="2121"/>
      <c r="G20" s="2121" t="s">
        <v>2027</v>
      </c>
      <c r="H20" s="2121"/>
      <c r="I20" s="2121"/>
      <c r="J20" s="2126"/>
      <c r="K20" s="2112">
        <v>8</v>
      </c>
      <c r="L20" s="2113"/>
      <c r="M20" s="2113"/>
      <c r="N20" s="2113"/>
      <c r="O20" s="2114"/>
      <c r="P20" s="2075"/>
      <c r="Q20" s="2115" t="s">
        <v>193</v>
      </c>
      <c r="R20" s="878" t="s">
        <v>2028</v>
      </c>
      <c r="S20" s="2075"/>
      <c r="T20" s="2075"/>
      <c r="U20" s="2075"/>
      <c r="V20" s="2075"/>
      <c r="W20" s="2075"/>
      <c r="X20" s="2075"/>
    </row>
    <row r="21" spans="1:24" ht="16.5" customHeight="1" x14ac:dyDescent="0.25">
      <c r="A21" s="905" t="s">
        <v>2017</v>
      </c>
      <c r="B21" s="4981"/>
      <c r="C21" s="2127" t="s">
        <v>2026</v>
      </c>
      <c r="D21" s="2128"/>
      <c r="E21" s="2128"/>
      <c r="F21" s="2128"/>
      <c r="G21" s="2128"/>
      <c r="H21" s="2128"/>
      <c r="I21" s="2128"/>
      <c r="J21" s="2129"/>
      <c r="K21" s="2112">
        <v>9</v>
      </c>
      <c r="L21" s="2113"/>
      <c r="M21" s="2113"/>
      <c r="N21" s="2113"/>
      <c r="O21" s="2114"/>
      <c r="P21" s="2075"/>
      <c r="Q21" s="2130" t="s">
        <v>194</v>
      </c>
      <c r="R21" s="2131" t="s">
        <v>2029</v>
      </c>
      <c r="S21" s="2075"/>
      <c r="T21" s="2075"/>
      <c r="U21" s="2075"/>
      <c r="V21" s="2075"/>
      <c r="W21" s="2075"/>
      <c r="X21" s="2075"/>
    </row>
    <row r="22" spans="1:24" ht="16.5" customHeight="1" x14ac:dyDescent="0.25">
      <c r="A22" s="905" t="s">
        <v>2017</v>
      </c>
      <c r="B22" s="4981"/>
      <c r="C22" s="2132"/>
      <c r="D22" s="910"/>
      <c r="E22" s="2133"/>
      <c r="F22" s="2134"/>
      <c r="G22" s="2135"/>
      <c r="H22" s="2134"/>
      <c r="I22" s="2136"/>
      <c r="J22" s="2137"/>
      <c r="K22" s="2112">
        <v>10</v>
      </c>
      <c r="L22" s="2113"/>
      <c r="M22" s="2113"/>
      <c r="N22" s="2113"/>
      <c r="O22" s="2114"/>
      <c r="P22" s="2075"/>
      <c r="Q22" s="2138" t="s">
        <v>2030</v>
      </c>
      <c r="R22" s="2075"/>
      <c r="S22" s="2075"/>
      <c r="T22" s="2075"/>
      <c r="U22" s="2075"/>
      <c r="V22" s="2075"/>
      <c r="W22" s="2075"/>
      <c r="X22" s="2075"/>
    </row>
    <row r="23" spans="1:24" ht="16.5" customHeight="1" x14ac:dyDescent="0.25">
      <c r="A23" s="905" t="s">
        <v>2017</v>
      </c>
      <c r="B23" s="4981"/>
      <c r="C23" s="2139"/>
      <c r="D23" s="2139"/>
      <c r="E23" s="2139"/>
      <c r="F23" s="2139"/>
      <c r="G23" s="2139"/>
      <c r="H23" s="2139"/>
      <c r="I23" s="2139"/>
      <c r="J23" s="2139"/>
      <c r="K23" s="2140"/>
      <c r="L23" s="2113"/>
      <c r="M23" s="2113"/>
      <c r="N23" s="2113"/>
      <c r="O23" s="2114"/>
      <c r="P23" s="2075"/>
      <c r="Q23" s="2075"/>
      <c r="R23" s="2075"/>
      <c r="S23" s="2075"/>
      <c r="T23" s="2075"/>
      <c r="U23" s="2075"/>
      <c r="V23" s="2075"/>
      <c r="W23" s="2075"/>
      <c r="X23" s="2075"/>
    </row>
    <row r="24" spans="1:24" ht="16.5" customHeight="1" x14ac:dyDescent="0.25">
      <c r="A24" s="905" t="s">
        <v>2017</v>
      </c>
      <c r="B24" s="4981"/>
      <c r="C24" s="2141"/>
      <c r="D24" s="2139"/>
      <c r="E24" s="2139"/>
      <c r="F24" s="2139"/>
      <c r="G24" s="2139"/>
      <c r="H24" s="2139"/>
      <c r="I24" s="2139"/>
      <c r="J24" s="2139"/>
      <c r="K24" s="2142" t="s">
        <v>2028</v>
      </c>
      <c r="L24" s="2113"/>
      <c r="M24" s="2113"/>
      <c r="N24" s="2113"/>
      <c r="O24" s="2114"/>
      <c r="P24" s="2075"/>
      <c r="Q24" s="2075"/>
      <c r="R24" s="2075"/>
      <c r="S24" s="2075"/>
      <c r="T24" s="2075"/>
      <c r="U24" s="2075"/>
      <c r="V24" s="2075"/>
      <c r="W24" s="2075"/>
      <c r="X24" s="2075"/>
    </row>
    <row r="25" spans="1:24" ht="16.5" customHeight="1" x14ac:dyDescent="0.25">
      <c r="A25" s="905" t="s">
        <v>2017</v>
      </c>
      <c r="B25" s="4981"/>
      <c r="C25" s="2139"/>
      <c r="D25" s="2139"/>
      <c r="E25" s="2139"/>
      <c r="F25" s="2139"/>
      <c r="G25" s="2139"/>
      <c r="H25" s="2139"/>
      <c r="I25" s="2139"/>
      <c r="J25" s="2139"/>
      <c r="K25" s="2143" t="s">
        <v>2031</v>
      </c>
      <c r="L25" s="4951" t="s">
        <v>2029</v>
      </c>
      <c r="M25" s="4951"/>
      <c r="N25" s="4951"/>
      <c r="O25" s="4952"/>
      <c r="P25" s="2075"/>
      <c r="Q25" s="2075"/>
      <c r="R25" s="2075"/>
      <c r="S25" s="2075"/>
      <c r="T25" s="2075"/>
      <c r="U25" s="2075"/>
      <c r="V25" s="2075"/>
      <c r="W25" s="2075"/>
      <c r="X25" s="2075"/>
    </row>
    <row r="26" spans="1:24" ht="16.5" customHeight="1" x14ac:dyDescent="0.25">
      <c r="A26" s="905" t="s">
        <v>2017</v>
      </c>
      <c r="B26" s="4981"/>
      <c r="C26" s="2139"/>
      <c r="D26" s="2139"/>
      <c r="E26" s="2139"/>
      <c r="F26" s="2139"/>
      <c r="G26" s="2139"/>
      <c r="H26" s="2139"/>
      <c r="I26" s="2139"/>
      <c r="J26" s="2139"/>
      <c r="K26" s="2144"/>
      <c r="L26" s="2113"/>
      <c r="M26" s="2113"/>
      <c r="N26" s="2113"/>
      <c r="O26" s="2114"/>
      <c r="P26" s="2075"/>
      <c r="Q26" s="2075"/>
      <c r="R26" s="2075"/>
      <c r="S26" s="2075"/>
      <c r="T26" s="2075"/>
      <c r="U26" s="2075"/>
      <c r="V26" s="2075"/>
      <c r="W26" s="2075"/>
      <c r="X26" s="2075"/>
    </row>
    <row r="27" spans="1:24" ht="16.5" customHeight="1" x14ac:dyDescent="0.25">
      <c r="A27" s="905" t="s">
        <v>2017</v>
      </c>
      <c r="B27" s="4982"/>
      <c r="C27" s="2145" t="s">
        <v>2024</v>
      </c>
      <c r="D27" s="2146"/>
      <c r="E27" s="2146"/>
      <c r="F27" s="2146"/>
      <c r="G27" s="2146"/>
      <c r="H27" s="2146"/>
      <c r="I27" s="2146"/>
      <c r="J27" s="2146"/>
      <c r="K27" s="2147"/>
      <c r="L27" s="2148"/>
      <c r="M27" s="2148"/>
      <c r="N27" s="2148"/>
      <c r="O27" s="2149"/>
      <c r="P27" s="2075"/>
      <c r="Q27" s="2075"/>
      <c r="R27" s="2075"/>
      <c r="S27" s="2075"/>
      <c r="T27" s="2075"/>
      <c r="U27" s="2075"/>
      <c r="V27" s="2075"/>
      <c r="W27" s="2075"/>
      <c r="X27" s="2075"/>
    </row>
    <row r="28" spans="1:24" s="2086" customFormat="1" ht="15.75" customHeight="1" x14ac:dyDescent="0.25">
      <c r="B28" s="2094"/>
      <c r="C28" s="2095"/>
      <c r="D28" s="2095"/>
      <c r="E28" s="2095"/>
      <c r="F28" s="2095"/>
      <c r="G28" s="2095"/>
      <c r="H28" s="2095"/>
      <c r="I28" s="2095"/>
      <c r="J28" s="2095"/>
      <c r="K28" s="2096"/>
      <c r="L28" s="2096"/>
      <c r="M28" s="2096"/>
      <c r="N28" s="2096"/>
      <c r="O28" s="2097"/>
      <c r="P28" s="898"/>
    </row>
    <row r="29" spans="1:24" ht="24.95" customHeight="1" x14ac:dyDescent="0.2">
      <c r="B29" s="4956" t="s">
        <v>2032</v>
      </c>
      <c r="C29" s="4957"/>
      <c r="D29" s="4957"/>
      <c r="E29" s="4957"/>
      <c r="F29" s="4957"/>
      <c r="G29" s="4957"/>
      <c r="H29" s="4957"/>
      <c r="I29" s="4957"/>
      <c r="J29" s="4957"/>
      <c r="K29" s="4957"/>
      <c r="L29" s="4957"/>
      <c r="M29" s="4957"/>
      <c r="N29" s="4957"/>
      <c r="O29" s="4958"/>
    </row>
    <row r="30" spans="1:24" ht="24.95" customHeight="1" x14ac:dyDescent="0.2">
      <c r="B30" s="4959"/>
      <c r="C30" s="4960"/>
      <c r="D30" s="4960"/>
      <c r="E30" s="4960"/>
      <c r="F30" s="4960"/>
      <c r="G30" s="4960"/>
      <c r="H30" s="4960"/>
      <c r="I30" s="4960"/>
      <c r="J30" s="4960"/>
      <c r="K30" s="4960"/>
      <c r="L30" s="4960"/>
      <c r="M30" s="4960"/>
      <c r="N30" s="4960"/>
      <c r="O30" s="4961"/>
    </row>
    <row r="31" spans="1:24" x14ac:dyDescent="0.2">
      <c r="B31" s="2075"/>
      <c r="C31" s="2075"/>
      <c r="D31" s="2075"/>
      <c r="E31" s="2075"/>
      <c r="F31" s="2075"/>
      <c r="G31" s="2075"/>
      <c r="H31" s="2075"/>
      <c r="I31" s="2075"/>
      <c r="J31" s="2075"/>
      <c r="K31" s="2075"/>
      <c r="L31" s="2075"/>
      <c r="M31" s="2075"/>
      <c r="N31" s="2075"/>
      <c r="O31" s="2075"/>
    </row>
    <row r="33" spans="1:15" ht="30" customHeight="1" x14ac:dyDescent="0.2">
      <c r="B33" s="4962" t="s">
        <v>2033</v>
      </c>
      <c r="C33" s="4963"/>
      <c r="D33" s="4963"/>
      <c r="E33" s="4963"/>
      <c r="F33" s="4963"/>
      <c r="G33" s="4963"/>
      <c r="H33" s="4963"/>
      <c r="I33" s="4963"/>
      <c r="J33" s="4963"/>
      <c r="K33" s="4963"/>
      <c r="L33" s="4963"/>
      <c r="M33" s="4963"/>
      <c r="N33" s="4963"/>
      <c r="O33" s="4964"/>
    </row>
    <row r="34" spans="1:15" ht="16.5" customHeight="1" x14ac:dyDescent="0.25">
      <c r="A34" s="2098">
        <f>ROW()</f>
        <v>34</v>
      </c>
      <c r="B34" s="2150"/>
      <c r="C34" s="2151"/>
      <c r="D34" s="2152"/>
      <c r="E34" s="2152"/>
      <c r="F34" s="2152"/>
      <c r="G34" s="2152"/>
      <c r="H34" s="2153"/>
      <c r="I34" s="2154"/>
      <c r="J34" s="2154"/>
      <c r="K34" s="2155" t="s">
        <v>2016</v>
      </c>
      <c r="L34" s="2156"/>
      <c r="M34" s="2157"/>
      <c r="N34" s="2157"/>
      <c r="O34" s="2158" t="str">
        <f>B35</f>
        <v>BACS DE STOCKAGE</v>
      </c>
    </row>
    <row r="35" spans="1:15" ht="16.5" customHeight="1" x14ac:dyDescent="0.25">
      <c r="A35" s="905" t="s">
        <v>2034</v>
      </c>
      <c r="B35" s="4965" t="s">
        <v>2034</v>
      </c>
      <c r="C35" s="4968" t="s">
        <v>2035</v>
      </c>
      <c r="D35" s="4968"/>
      <c r="E35" s="4968"/>
      <c r="F35" s="4968"/>
      <c r="G35" s="4968"/>
      <c r="H35" s="4968"/>
      <c r="I35" s="4968"/>
      <c r="J35" s="4968"/>
      <c r="K35" s="2159">
        <v>1</v>
      </c>
      <c r="L35" s="648" t="s">
        <v>2036</v>
      </c>
      <c r="M35" s="648"/>
      <c r="N35" s="648"/>
      <c r="O35" s="2160" t="str">
        <f>MID(H35,1,5)</f>
        <v/>
      </c>
    </row>
    <row r="36" spans="1:15" ht="16.5" customHeight="1" x14ac:dyDescent="0.25">
      <c r="A36" s="905" t="s">
        <v>2034</v>
      </c>
      <c r="B36" s="4966"/>
      <c r="C36" s="4948" t="s">
        <v>2010</v>
      </c>
      <c r="D36" s="4948"/>
      <c r="E36" s="4948"/>
      <c r="F36" s="4948"/>
      <c r="G36" s="4948"/>
      <c r="H36" s="4948"/>
      <c r="I36" s="4948"/>
      <c r="J36" s="4948"/>
      <c r="K36" s="2161">
        <v>2</v>
      </c>
      <c r="L36" s="4949" t="s">
        <v>2037</v>
      </c>
      <c r="M36" s="4949"/>
      <c r="N36" s="4949"/>
      <c r="O36" s="4950"/>
    </row>
    <row r="37" spans="1:15" ht="16.5" customHeight="1" x14ac:dyDescent="0.25">
      <c r="A37" s="905" t="s">
        <v>2034</v>
      </c>
      <c r="B37" s="4966"/>
      <c r="C37" s="2116" t="s">
        <v>2013</v>
      </c>
      <c r="D37" s="911" t="s">
        <v>414</v>
      </c>
      <c r="E37" s="911" t="s">
        <v>2014</v>
      </c>
      <c r="F37" s="911" t="s">
        <v>1435</v>
      </c>
      <c r="G37" s="911" t="s">
        <v>1408</v>
      </c>
      <c r="H37" s="911" t="s">
        <v>885</v>
      </c>
      <c r="I37" s="2117" t="s">
        <v>1102</v>
      </c>
      <c r="J37" s="2129"/>
      <c r="K37" s="2161">
        <v>3</v>
      </c>
      <c r="L37" s="4949" t="s">
        <v>2038</v>
      </c>
      <c r="M37" s="4949"/>
      <c r="N37" s="4949"/>
      <c r="O37" s="4950"/>
    </row>
    <row r="38" spans="1:15" ht="16.5" customHeight="1" x14ac:dyDescent="0.25">
      <c r="A38" s="905" t="s">
        <v>2034</v>
      </c>
      <c r="B38" s="4966"/>
      <c r="C38" s="2121" t="s">
        <v>2022</v>
      </c>
      <c r="D38" s="2121" t="s">
        <v>2022</v>
      </c>
      <c r="E38" s="2121" t="s">
        <v>2022</v>
      </c>
      <c r="F38" s="2121" t="s">
        <v>2022</v>
      </c>
      <c r="G38" s="2121"/>
      <c r="H38" s="2121"/>
      <c r="I38" s="2121"/>
      <c r="J38" s="2129"/>
      <c r="K38" s="2161">
        <v>4</v>
      </c>
      <c r="L38" s="4949" t="s">
        <v>2039</v>
      </c>
      <c r="M38" s="4949"/>
      <c r="N38" s="4949"/>
      <c r="O38" s="4950"/>
    </row>
    <row r="39" spans="1:15" ht="16.5" customHeight="1" x14ac:dyDescent="0.25">
      <c r="A39" s="905" t="s">
        <v>2034</v>
      </c>
      <c r="B39" s="4966"/>
      <c r="C39" s="4969" t="s">
        <v>2040</v>
      </c>
      <c r="D39" s="4969"/>
      <c r="E39" s="4969"/>
      <c r="F39" s="4969"/>
      <c r="G39" s="4969"/>
      <c r="H39" s="4969"/>
      <c r="I39" s="4969"/>
      <c r="J39" s="4969"/>
      <c r="K39" s="2161">
        <v>5</v>
      </c>
      <c r="L39" s="4949" t="s">
        <v>2041</v>
      </c>
      <c r="M39" s="4949"/>
      <c r="N39" s="4949"/>
      <c r="O39" s="4950"/>
    </row>
    <row r="40" spans="1:15" ht="16.5" customHeight="1" x14ac:dyDescent="0.25">
      <c r="A40" s="905" t="s">
        <v>2034</v>
      </c>
      <c r="B40" s="4966"/>
      <c r="C40" s="4948" t="s">
        <v>2010</v>
      </c>
      <c r="D40" s="4948"/>
      <c r="E40" s="4948"/>
      <c r="F40" s="4948"/>
      <c r="G40" s="4948"/>
      <c r="H40" s="4948"/>
      <c r="I40" s="4948"/>
      <c r="J40" s="4948"/>
      <c r="K40" s="2161">
        <v>6</v>
      </c>
      <c r="L40" s="4949" t="s">
        <v>2042</v>
      </c>
      <c r="M40" s="4949"/>
      <c r="N40" s="4949"/>
      <c r="O40" s="4950"/>
    </row>
    <row r="41" spans="1:15" ht="16.5" customHeight="1" x14ac:dyDescent="0.25">
      <c r="A41" s="905" t="s">
        <v>2034</v>
      </c>
      <c r="B41" s="4966"/>
      <c r="C41" s="2116" t="s">
        <v>2013</v>
      </c>
      <c r="D41" s="911" t="s">
        <v>414</v>
      </c>
      <c r="E41" s="911" t="s">
        <v>2014</v>
      </c>
      <c r="F41" s="911" t="s">
        <v>1435</v>
      </c>
      <c r="G41" s="911" t="s">
        <v>1408</v>
      </c>
      <c r="H41" s="911" t="s">
        <v>885</v>
      </c>
      <c r="I41" s="2117" t="s">
        <v>1102</v>
      </c>
      <c r="J41" s="2129"/>
      <c r="K41" s="2161">
        <v>7</v>
      </c>
      <c r="L41" s="4949" t="s">
        <v>2043</v>
      </c>
      <c r="M41" s="4949"/>
      <c r="N41" s="4949"/>
      <c r="O41" s="4950"/>
    </row>
    <row r="42" spans="1:15" ht="16.5" customHeight="1" x14ac:dyDescent="0.25">
      <c r="A42" s="905" t="s">
        <v>2034</v>
      </c>
      <c r="B42" s="4966"/>
      <c r="C42" s="2121"/>
      <c r="D42" s="2121"/>
      <c r="E42" s="2121"/>
      <c r="F42" s="2121"/>
      <c r="G42" s="2121" t="s">
        <v>2027</v>
      </c>
      <c r="H42" s="2121"/>
      <c r="I42" s="2121"/>
      <c r="J42" s="2129"/>
      <c r="K42" s="2162" t="s">
        <v>2044</v>
      </c>
      <c r="L42" s="2163"/>
      <c r="M42" s="2163"/>
      <c r="N42" s="2163"/>
      <c r="O42" s="2164"/>
    </row>
    <row r="43" spans="1:15" ht="16.5" customHeight="1" x14ac:dyDescent="0.25">
      <c r="A43" s="905" t="s">
        <v>2034</v>
      </c>
      <c r="B43" s="4966"/>
      <c r="C43" s="2127" t="s">
        <v>2045</v>
      </c>
      <c r="D43" s="2128"/>
      <c r="E43" s="2128"/>
      <c r="F43" s="2128"/>
      <c r="G43" s="2128"/>
      <c r="H43" s="2128"/>
      <c r="I43" s="2128"/>
      <c r="J43" s="2129"/>
      <c r="K43" s="2165"/>
      <c r="L43" s="2163"/>
      <c r="M43" s="2163"/>
      <c r="N43" s="2163"/>
      <c r="O43" s="2164"/>
    </row>
    <row r="44" spans="1:15" ht="16.5" customHeight="1" x14ac:dyDescent="0.25">
      <c r="A44" s="905" t="s">
        <v>2034</v>
      </c>
      <c r="B44" s="4966"/>
      <c r="C44" s="2132"/>
      <c r="D44" s="910"/>
      <c r="E44" s="2133"/>
      <c r="F44" s="2134"/>
      <c r="G44" s="2134"/>
      <c r="H44" s="2134"/>
      <c r="I44" s="2134"/>
      <c r="J44" s="2137"/>
      <c r="K44" s="2166" t="s">
        <v>2031</v>
      </c>
      <c r="L44" s="648" t="s">
        <v>2046</v>
      </c>
      <c r="M44" s="648"/>
      <c r="N44" s="648"/>
      <c r="O44" s="2164"/>
    </row>
    <row r="45" spans="1:15" ht="16.5" customHeight="1" x14ac:dyDescent="0.25">
      <c r="A45" s="905" t="s">
        <v>2034</v>
      </c>
      <c r="B45" s="4966"/>
      <c r="C45" s="2167"/>
      <c r="D45" s="2134"/>
      <c r="E45" s="2134"/>
      <c r="F45" s="2134"/>
      <c r="G45" s="2134"/>
      <c r="H45" s="2134"/>
      <c r="I45" s="2134"/>
      <c r="J45" s="2134"/>
      <c r="K45" s="2143"/>
      <c r="L45" s="4951" t="s">
        <v>2047</v>
      </c>
      <c r="M45" s="4951"/>
      <c r="N45" s="4951"/>
      <c r="O45" s="4952"/>
    </row>
    <row r="46" spans="1:15" ht="16.5" customHeight="1" x14ac:dyDescent="0.25">
      <c r="A46" s="905" t="s">
        <v>2034</v>
      </c>
      <c r="B46" s="4966"/>
      <c r="C46" s="2167"/>
      <c r="D46" s="2134"/>
      <c r="E46" s="2134"/>
      <c r="F46" s="2134"/>
      <c r="G46" s="2134"/>
      <c r="H46" s="2134"/>
      <c r="I46" s="2134"/>
      <c r="J46" s="2134"/>
      <c r="K46" s="2168"/>
      <c r="L46" s="4951" t="s">
        <v>2048</v>
      </c>
      <c r="M46" s="4951"/>
      <c r="N46" s="4951"/>
      <c r="O46" s="4952"/>
    </row>
    <row r="47" spans="1:15" ht="16.5" customHeight="1" x14ac:dyDescent="0.25">
      <c r="A47" s="905" t="s">
        <v>2034</v>
      </c>
      <c r="B47" s="4967"/>
      <c r="C47" s="2145" t="s">
        <v>2024</v>
      </c>
      <c r="D47" s="2146"/>
      <c r="E47" s="2146"/>
      <c r="F47" s="2146"/>
      <c r="G47" s="2146"/>
      <c r="H47" s="2146"/>
      <c r="I47" s="2146"/>
      <c r="J47" s="2146"/>
      <c r="K47" s="2147"/>
      <c r="L47" s="2148"/>
      <c r="M47" s="2148"/>
      <c r="N47" s="2148"/>
      <c r="O47" s="2149"/>
    </row>
    <row r="49" spans="1:15" ht="30" customHeight="1" x14ac:dyDescent="0.2">
      <c r="B49" s="4953" t="s">
        <v>2049</v>
      </c>
      <c r="C49" s="4954"/>
      <c r="D49" s="4954"/>
      <c r="E49" s="4954"/>
      <c r="F49" s="4954"/>
      <c r="G49" s="4954"/>
      <c r="H49" s="4954"/>
      <c r="I49" s="4954"/>
      <c r="J49" s="4954"/>
      <c r="K49" s="4954"/>
      <c r="L49" s="4954"/>
      <c r="M49" s="4954"/>
      <c r="N49" s="4954"/>
      <c r="O49" s="4955"/>
    </row>
    <row r="50" spans="1:15" s="687" customFormat="1" ht="16.5" customHeight="1" x14ac:dyDescent="0.2">
      <c r="A50" s="2169">
        <f>ROW()</f>
        <v>50</v>
      </c>
      <c r="B50" s="2150"/>
      <c r="C50" s="2151" t="s">
        <v>2050</v>
      </c>
      <c r="D50" s="2152"/>
      <c r="E50" s="2152"/>
      <c r="F50" s="2152"/>
      <c r="G50" s="2152"/>
      <c r="H50" s="2153"/>
      <c r="I50" s="2170" t="s">
        <v>2051</v>
      </c>
      <c r="J50" s="2171" t="s">
        <v>2052</v>
      </c>
      <c r="K50" s="2151" t="s">
        <v>2016</v>
      </c>
      <c r="L50" s="2156"/>
      <c r="M50" s="2157"/>
      <c r="N50" s="2157"/>
      <c r="O50" s="2158" t="str">
        <f>B51</f>
        <v>BALANCES surfaces de préparation - tables inox</v>
      </c>
    </row>
    <row r="51" spans="1:15" s="687" customFormat="1" ht="16.5" customHeight="1" x14ac:dyDescent="0.25">
      <c r="A51" s="1806" t="s">
        <v>2053</v>
      </c>
      <c r="B51" s="4940" t="s">
        <v>2053</v>
      </c>
      <c r="C51" s="2172">
        <f>K51</f>
        <v>1</v>
      </c>
      <c r="D51" s="2173" t="str">
        <f t="shared" ref="D51:D58" si="0">LEFT(L51,SEARCH("µ",SUBSTITUTE(L51," ","µ",J51),1)-1)</f>
        <v>DÉBRANCHER</v>
      </c>
      <c r="E51" s="2174"/>
      <c r="F51" s="2173"/>
      <c r="G51" s="2173"/>
      <c r="H51" s="2173"/>
      <c r="I51" s="2175"/>
      <c r="J51" s="2176">
        <v>1</v>
      </c>
      <c r="K51" s="2177">
        <v>1</v>
      </c>
      <c r="L51" s="561" t="s">
        <v>2054</v>
      </c>
      <c r="M51" s="561"/>
      <c r="N51" s="561"/>
      <c r="O51" s="2178" t="str">
        <f>MID(H51,1,5)</f>
        <v/>
      </c>
    </row>
    <row r="52" spans="1:15" s="687" customFormat="1" ht="16.5" customHeight="1" x14ac:dyDescent="0.25">
      <c r="A52" s="1806" t="s">
        <v>2053</v>
      </c>
      <c r="B52" s="4941"/>
      <c r="C52" s="2179">
        <f>K52</f>
        <v>2</v>
      </c>
      <c r="D52" s="2180" t="str">
        <f t="shared" si="0"/>
        <v>Eliminer les résidus</v>
      </c>
      <c r="E52" s="2174"/>
      <c r="F52" s="2180"/>
      <c r="G52" s="2180"/>
      <c r="H52" s="2180"/>
      <c r="I52" s="2181"/>
      <c r="J52" s="2182">
        <v>3</v>
      </c>
      <c r="K52" s="2183">
        <v>2</v>
      </c>
      <c r="L52" s="2184" t="s">
        <v>2055</v>
      </c>
      <c r="M52" s="2184"/>
      <c r="N52" s="2184"/>
      <c r="O52" s="2185"/>
    </row>
    <row r="53" spans="1:15" s="687" customFormat="1" ht="16.5" customHeight="1" x14ac:dyDescent="0.25">
      <c r="A53" s="1806" t="s">
        <v>2053</v>
      </c>
      <c r="B53" s="4941"/>
      <c r="C53" s="2179">
        <f t="shared" ref="C53:C58" si="1">K53</f>
        <v>3</v>
      </c>
      <c r="D53" s="2180" t="str">
        <f t="shared" si="0"/>
        <v>diluer</v>
      </c>
      <c r="E53" s="2174"/>
      <c r="F53" s="2180"/>
      <c r="G53" s="2180"/>
      <c r="H53" s="2180"/>
      <c r="I53" s="2181"/>
      <c r="J53" s="2182">
        <v>1</v>
      </c>
      <c r="K53" s="2183">
        <v>3</v>
      </c>
      <c r="L53" s="2184" t="s">
        <v>2037</v>
      </c>
      <c r="M53" s="2184"/>
      <c r="N53" s="2184"/>
      <c r="O53" s="2185"/>
    </row>
    <row r="54" spans="1:15" s="687" customFormat="1" ht="16.5" customHeight="1" x14ac:dyDescent="0.25">
      <c r="A54" s="1806" t="s">
        <v>2053</v>
      </c>
      <c r="B54" s="4941"/>
      <c r="C54" s="2179">
        <f t="shared" si="1"/>
        <v>4</v>
      </c>
      <c r="D54" s="2180" t="str">
        <f t="shared" si="0"/>
        <v>appliquer la</v>
      </c>
      <c r="E54" s="2174"/>
      <c r="F54" s="2180"/>
      <c r="G54" s="2180"/>
      <c r="H54" s="2180"/>
      <c r="I54" s="2181"/>
      <c r="J54" s="2182">
        <v>2</v>
      </c>
      <c r="K54" s="2183">
        <v>4</v>
      </c>
      <c r="L54" s="2184" t="s">
        <v>2056</v>
      </c>
      <c r="M54" s="2184"/>
      <c r="N54" s="2184"/>
      <c r="O54" s="2185"/>
    </row>
    <row r="55" spans="1:15" s="687" customFormat="1" ht="16.5" customHeight="1" x14ac:dyDescent="0.25">
      <c r="A55" s="1806" t="s">
        <v>2053</v>
      </c>
      <c r="B55" s="4941"/>
      <c r="C55" s="2179">
        <f t="shared" si="1"/>
        <v>5</v>
      </c>
      <c r="D55" s="2180" t="str">
        <f t="shared" si="0"/>
        <v>laisser agir</v>
      </c>
      <c r="E55" s="2174"/>
      <c r="F55" s="2180"/>
      <c r="G55" s="2180"/>
      <c r="H55" s="2180"/>
      <c r="I55" s="2181"/>
      <c r="J55" s="2182">
        <v>2</v>
      </c>
      <c r="K55" s="2183">
        <v>5</v>
      </c>
      <c r="L55" s="2184" t="s">
        <v>2039</v>
      </c>
      <c r="M55" s="2184"/>
      <c r="N55" s="2184"/>
      <c r="O55" s="2185"/>
    </row>
    <row r="56" spans="1:15" s="687" customFormat="1" ht="16.5" customHeight="1" x14ac:dyDescent="0.25">
      <c r="A56" s="1806" t="s">
        <v>2053</v>
      </c>
      <c r="B56" s="4941"/>
      <c r="C56" s="2179">
        <f t="shared" si="1"/>
        <v>6</v>
      </c>
      <c r="D56" s="2180" t="str">
        <f t="shared" si="0"/>
        <v>frotter l'ensemble des</v>
      </c>
      <c r="E56" s="2174"/>
      <c r="F56" s="2180"/>
      <c r="G56" s="2180"/>
      <c r="H56" s="2180"/>
      <c r="I56" s="2181"/>
      <c r="J56" s="2182">
        <v>3</v>
      </c>
      <c r="K56" s="2183">
        <v>6</v>
      </c>
      <c r="L56" s="2184" t="s">
        <v>2057</v>
      </c>
      <c r="M56" s="2184"/>
      <c r="N56" s="2184"/>
      <c r="O56" s="2185"/>
    </row>
    <row r="57" spans="1:15" s="687" customFormat="1" ht="16.5" customHeight="1" x14ac:dyDescent="0.25">
      <c r="A57" s="1806" t="s">
        <v>2053</v>
      </c>
      <c r="B57" s="4941"/>
      <c r="C57" s="2179">
        <f t="shared" si="1"/>
        <v>7</v>
      </c>
      <c r="D57" s="2180" t="str">
        <f t="shared" si="0"/>
        <v>rincer l'ensemble avec</v>
      </c>
      <c r="E57" s="2174"/>
      <c r="F57" s="2180"/>
      <c r="G57" s="2180"/>
      <c r="H57" s="2180"/>
      <c r="I57" s="2181"/>
      <c r="J57" s="2182">
        <v>3</v>
      </c>
      <c r="K57" s="2183">
        <v>7</v>
      </c>
      <c r="L57" s="2184" t="s">
        <v>2058</v>
      </c>
      <c r="M57" s="2184"/>
      <c r="N57" s="2184"/>
      <c r="O57" s="2185"/>
    </row>
    <row r="58" spans="1:15" s="687" customFormat="1" ht="16.5" customHeight="1" x14ac:dyDescent="0.25">
      <c r="A58" s="1806" t="s">
        <v>2053</v>
      </c>
      <c r="B58" s="4941"/>
      <c r="C58" s="2179">
        <f t="shared" si="1"/>
        <v>8</v>
      </c>
      <c r="D58" s="2180" t="str">
        <f t="shared" si="0"/>
        <v>laisser sécher</v>
      </c>
      <c r="E58" s="2174"/>
      <c r="F58" s="2180"/>
      <c r="G58" s="2180"/>
      <c r="H58" s="2180"/>
      <c r="I58" s="2181"/>
      <c r="J58" s="2182">
        <v>2</v>
      </c>
      <c r="K58" s="2186">
        <v>8</v>
      </c>
      <c r="L58" s="2184" t="s">
        <v>2059</v>
      </c>
      <c r="M58" s="2184"/>
      <c r="N58" s="2184"/>
      <c r="O58" s="2185"/>
    </row>
    <row r="59" spans="1:15" s="687" customFormat="1" ht="16.5" customHeight="1" x14ac:dyDescent="0.25">
      <c r="A59" s="1806" t="s">
        <v>2053</v>
      </c>
      <c r="B59" s="4941"/>
      <c r="C59" s="2187" t="s">
        <v>2045</v>
      </c>
      <c r="D59" s="2188"/>
      <c r="E59" s="2188"/>
      <c r="F59" s="2188"/>
      <c r="G59" s="2188"/>
      <c r="H59" s="2188"/>
      <c r="I59" s="2188"/>
      <c r="J59" s="2189"/>
      <c r="K59" s="2190" t="s">
        <v>2044</v>
      </c>
      <c r="L59" s="561"/>
      <c r="M59" s="561"/>
      <c r="N59" s="561"/>
      <c r="O59" s="2191"/>
    </row>
    <row r="60" spans="1:15" s="687" customFormat="1" ht="16.5" customHeight="1" x14ac:dyDescent="0.25">
      <c r="A60" s="1806" t="s">
        <v>2053</v>
      </c>
      <c r="B60" s="4941"/>
      <c r="C60" s="2192"/>
      <c r="D60" s="2193"/>
      <c r="E60" s="2194"/>
      <c r="F60" s="2195"/>
      <c r="G60" s="2195"/>
      <c r="H60" s="2195"/>
      <c r="I60" s="2195"/>
      <c r="J60" s="2196"/>
      <c r="K60" s="2197" t="s">
        <v>2060</v>
      </c>
      <c r="L60" s="1803"/>
      <c r="M60" s="1803"/>
      <c r="N60" s="1803"/>
      <c r="O60" s="2198"/>
    </row>
    <row r="61" spans="1:15" s="687" customFormat="1" ht="16.5" customHeight="1" x14ac:dyDescent="0.25">
      <c r="A61" s="1806" t="s">
        <v>2053</v>
      </c>
      <c r="B61" s="4941"/>
      <c r="C61" s="1593"/>
      <c r="D61" s="2195"/>
      <c r="E61" s="2195"/>
      <c r="F61" s="2195"/>
      <c r="G61" s="2195"/>
      <c r="H61" s="2195"/>
      <c r="I61" s="2195"/>
      <c r="J61" s="2195"/>
      <c r="K61" s="2199"/>
      <c r="L61" s="1803"/>
      <c r="M61" s="1803"/>
      <c r="N61" s="1803"/>
      <c r="O61" s="2198"/>
    </row>
    <row r="62" spans="1:15" s="687" customFormat="1" ht="16.5" customHeight="1" x14ac:dyDescent="0.25">
      <c r="A62" s="1806" t="s">
        <v>2053</v>
      </c>
      <c r="B62" s="4941"/>
      <c r="C62" s="2200"/>
      <c r="D62" s="2200"/>
      <c r="E62" s="2200"/>
      <c r="F62" s="2200"/>
      <c r="G62" s="2200"/>
      <c r="H62" s="2200"/>
      <c r="I62" s="2200"/>
      <c r="J62" s="2200"/>
      <c r="K62" s="2201" t="s">
        <v>2031</v>
      </c>
      <c r="L62" s="4943" t="s">
        <v>2046</v>
      </c>
      <c r="M62" s="4943"/>
      <c r="N62" s="4943"/>
      <c r="O62" s="4944"/>
    </row>
    <row r="63" spans="1:15" s="687" customFormat="1" ht="16.5" customHeight="1" x14ac:dyDescent="0.25">
      <c r="A63" s="1806" t="s">
        <v>2053</v>
      </c>
      <c r="B63" s="4941"/>
      <c r="C63" s="2200"/>
      <c r="D63" s="2200"/>
      <c r="E63" s="2200"/>
      <c r="F63" s="2200"/>
      <c r="G63" s="2200"/>
      <c r="H63" s="2200"/>
      <c r="I63" s="2200"/>
      <c r="J63" s="2200"/>
      <c r="K63" s="1616"/>
      <c r="L63" s="1803"/>
      <c r="M63" s="1803"/>
      <c r="N63" s="1803"/>
      <c r="O63" s="2198"/>
    </row>
    <row r="64" spans="1:15" s="687" customFormat="1" ht="16.5" customHeight="1" x14ac:dyDescent="0.25">
      <c r="A64" s="1806" t="s">
        <v>2053</v>
      </c>
      <c r="B64" s="4942"/>
      <c r="C64" s="2202" t="s">
        <v>2024</v>
      </c>
      <c r="D64" s="2203"/>
      <c r="E64" s="2203"/>
      <c r="F64" s="2203"/>
      <c r="G64" s="2203"/>
      <c r="H64" s="2203"/>
      <c r="I64" s="2203"/>
      <c r="J64" s="2203"/>
      <c r="K64" s="2204"/>
      <c r="L64" s="2205"/>
      <c r="M64" s="2205"/>
      <c r="N64" s="2205"/>
      <c r="O64" s="2206"/>
    </row>
    <row r="65" spans="2:17" x14ac:dyDescent="0.2">
      <c r="P65" s="687"/>
      <c r="Q65" s="687"/>
    </row>
    <row r="66" spans="2:17" ht="24" customHeight="1" x14ac:dyDescent="0.2">
      <c r="B66" s="4945" t="s">
        <v>2061</v>
      </c>
      <c r="C66" s="4946"/>
      <c r="D66" s="4946"/>
      <c r="E66" s="4946"/>
      <c r="F66" s="4946"/>
      <c r="G66" s="4946"/>
      <c r="H66" s="4946"/>
      <c r="I66" s="4946"/>
      <c r="J66" s="4946"/>
      <c r="K66" s="4946"/>
      <c r="L66" s="4946"/>
      <c r="M66" s="4946"/>
      <c r="N66" s="4946"/>
      <c r="O66" s="4947"/>
      <c r="P66" s="687"/>
      <c r="Q66" s="687"/>
    </row>
    <row r="67" spans="2:17" ht="24" customHeight="1" x14ac:dyDescent="0.2">
      <c r="B67" s="2207"/>
      <c r="C67" s="2208" t="s">
        <v>2050</v>
      </c>
      <c r="D67" s="2209"/>
      <c r="E67" s="2209"/>
      <c r="F67" s="2209"/>
      <c r="G67" s="2209"/>
      <c r="H67" s="2210"/>
      <c r="I67" s="2211" t="s">
        <v>2051</v>
      </c>
      <c r="J67" s="2212" t="s">
        <v>2052</v>
      </c>
      <c r="K67" s="2208" t="s">
        <v>2016</v>
      </c>
      <c r="L67" s="2213"/>
      <c r="M67" s="2214"/>
      <c r="N67" s="2214"/>
      <c r="O67" s="2215" t="s">
        <v>2053</v>
      </c>
      <c r="P67" s="687"/>
      <c r="Q67" s="687"/>
    </row>
    <row r="68" spans="2:17" ht="24" customHeight="1" x14ac:dyDescent="0.25">
      <c r="B68" s="2207"/>
      <c r="C68" s="2172">
        <f>K68</f>
        <v>3</v>
      </c>
      <c r="D68" s="2173" t="str">
        <f>LEFT(L68,SEARCH("µ",SUBSTITUTE(L68," ","µ",J68),1)-1)</f>
        <v>diluer le produit</v>
      </c>
      <c r="E68" s="2216"/>
      <c r="F68" s="2173"/>
      <c r="G68" s="2173"/>
      <c r="H68" s="2173"/>
      <c r="I68" s="2175"/>
      <c r="J68" s="2217">
        <v>3</v>
      </c>
      <c r="K68" s="2177">
        <v>3</v>
      </c>
      <c r="L68" s="2184" t="s">
        <v>2037</v>
      </c>
      <c r="M68" s="1803"/>
      <c r="N68" s="1803"/>
      <c r="O68" s="2218"/>
      <c r="P68" s="687"/>
      <c r="Q68" s="687"/>
    </row>
    <row r="69" spans="2:17" ht="24" customHeight="1" x14ac:dyDescent="0.25">
      <c r="B69" s="2207"/>
      <c r="C69" s="2219">
        <f>K69</f>
        <v>4</v>
      </c>
      <c r="D69" s="2220" t="str">
        <f>LEFT(L69,SEARCH("µ",SUBSTITUTE(L69," ","µ",J69),1)-1)</f>
        <v>REBRANCHER</v>
      </c>
      <c r="E69" s="2221"/>
      <c r="F69" s="2220"/>
      <c r="G69" s="2220"/>
      <c r="H69" s="2220"/>
      <c r="I69" s="2222"/>
      <c r="J69" s="2223">
        <v>1</v>
      </c>
      <c r="K69" s="2183">
        <v>4</v>
      </c>
      <c r="L69" s="561" t="s">
        <v>2062</v>
      </c>
      <c r="M69" s="2184"/>
      <c r="N69" s="2184"/>
      <c r="O69" s="2185"/>
      <c r="P69" s="687"/>
      <c r="Q69" s="687"/>
    </row>
    <row r="70" spans="2:17" ht="24" customHeight="1" x14ac:dyDescent="0.2">
      <c r="B70" s="2207"/>
      <c r="C70" s="2224"/>
      <c r="D70" s="2225"/>
      <c r="E70" s="1805"/>
      <c r="F70" s="1805"/>
      <c r="G70" s="1805"/>
      <c r="H70" s="1805"/>
      <c r="I70" s="2226" t="s">
        <v>2063</v>
      </c>
      <c r="J70" s="2227" t="s">
        <v>1435</v>
      </c>
      <c r="K70" s="2228"/>
      <c r="L70" s="1805"/>
      <c r="M70" s="1805"/>
      <c r="N70" s="1805"/>
      <c r="O70" s="2229"/>
      <c r="P70" s="687"/>
      <c r="Q70" s="687"/>
    </row>
    <row r="71" spans="2:17" ht="24" customHeight="1" x14ac:dyDescent="0.2">
      <c r="B71" s="2207"/>
      <c r="C71" s="2230" t="s">
        <v>2064</v>
      </c>
      <c r="D71" s="2225" t="s">
        <v>2065</v>
      </c>
      <c r="E71" s="1805"/>
      <c r="F71" s="1805"/>
      <c r="G71" s="1805"/>
      <c r="H71" s="1805"/>
      <c r="I71" s="1805"/>
      <c r="J71" s="1805"/>
      <c r="K71" s="2228" t="s">
        <v>2066</v>
      </c>
      <c r="L71" s="2231"/>
      <c r="M71" s="1805"/>
      <c r="N71" s="1805"/>
      <c r="O71" s="2229"/>
      <c r="P71" s="687"/>
      <c r="Q71" s="687"/>
    </row>
    <row r="72" spans="2:17" ht="24" customHeight="1" x14ac:dyDescent="0.2">
      <c r="B72" s="2207"/>
      <c r="C72" s="1805"/>
      <c r="D72" s="1805"/>
      <c r="E72" s="1805"/>
      <c r="F72" s="1805"/>
      <c r="G72" s="1805"/>
      <c r="H72" s="1805"/>
      <c r="I72" s="1805"/>
      <c r="J72" s="1805"/>
      <c r="K72" s="1805"/>
      <c r="L72" s="2231" t="s">
        <v>2067</v>
      </c>
      <c r="M72" s="1805"/>
      <c r="N72" s="1805"/>
      <c r="O72" s="2229"/>
      <c r="P72" s="687"/>
      <c r="Q72" s="687"/>
    </row>
    <row r="73" spans="2:17" ht="18.75" x14ac:dyDescent="0.2">
      <c r="B73" s="2232"/>
      <c r="C73" s="2233" t="s">
        <v>2068</v>
      </c>
      <c r="D73" s="2234" t="s">
        <v>2069</v>
      </c>
      <c r="E73" s="1804"/>
      <c r="F73" s="1804"/>
      <c r="G73" s="1804"/>
      <c r="H73" s="1804"/>
      <c r="I73" s="1804"/>
      <c r="J73" s="1804"/>
      <c r="K73" s="1804"/>
      <c r="L73" s="735"/>
      <c r="M73" s="1804"/>
      <c r="N73" s="2228"/>
      <c r="O73" s="2235"/>
      <c r="P73" s="687"/>
      <c r="Q73" s="687"/>
    </row>
    <row r="74" spans="2:17" x14ac:dyDescent="0.2">
      <c r="B74" s="2236"/>
      <c r="C74" s="2237"/>
      <c r="D74" s="2237"/>
      <c r="E74" s="2237"/>
      <c r="F74" s="2237"/>
      <c r="G74" s="2237"/>
      <c r="H74" s="2237"/>
      <c r="I74" s="2237"/>
      <c r="J74" s="2237"/>
      <c r="K74" s="2237"/>
      <c r="L74" s="2237"/>
      <c r="M74" s="2237"/>
      <c r="N74" s="2237"/>
      <c r="O74" s="2238"/>
      <c r="P74" s="687"/>
      <c r="Q74" s="687"/>
    </row>
    <row r="75" spans="2:17" x14ac:dyDescent="0.2">
      <c r="P75" s="687"/>
      <c r="Q75" s="687"/>
    </row>
    <row r="76" spans="2:17" ht="18.75" x14ac:dyDescent="0.2">
      <c r="B76" s="2075"/>
      <c r="C76" s="2239" t="s">
        <v>2070</v>
      </c>
      <c r="D76" s="2075"/>
      <c r="E76" s="2075"/>
      <c r="F76" s="2075"/>
      <c r="G76" s="2075"/>
      <c r="H76" s="2075"/>
      <c r="I76" s="2075"/>
      <c r="J76" s="2075"/>
      <c r="K76" s="2075"/>
      <c r="L76" s="2075"/>
      <c r="M76" s="2075"/>
      <c r="N76" s="2075"/>
      <c r="O76" s="2075"/>
    </row>
    <row r="77" spans="2:17" ht="18.75" x14ac:dyDescent="0.2">
      <c r="B77" s="2075"/>
      <c r="C77" s="2239" t="s">
        <v>2071</v>
      </c>
      <c r="D77" s="2075"/>
      <c r="E77" s="2075"/>
      <c r="F77" s="2075"/>
      <c r="G77" s="2075"/>
      <c r="H77" s="2075"/>
      <c r="I77" s="2075"/>
      <c r="J77" s="2075"/>
      <c r="K77" s="2075"/>
      <c r="L77" s="2075"/>
      <c r="M77" s="2075"/>
      <c r="N77" s="2075"/>
      <c r="O77" s="2075"/>
    </row>
    <row r="78" spans="2:17" ht="18.75" x14ac:dyDescent="0.2">
      <c r="B78" s="2075"/>
      <c r="C78" s="2239"/>
      <c r="D78" s="2075"/>
      <c r="E78" s="2075"/>
      <c r="F78" s="2075"/>
      <c r="G78" s="2075"/>
      <c r="H78" s="2075"/>
      <c r="I78" s="2075"/>
      <c r="J78" s="2075"/>
      <c r="K78" s="2075"/>
      <c r="L78" s="2075"/>
      <c r="M78" s="2075"/>
      <c r="N78" s="2075"/>
      <c r="O78" s="2075"/>
    </row>
    <row r="79" spans="2:17" ht="18.75" x14ac:dyDescent="0.2">
      <c r="B79" s="2075"/>
      <c r="C79" s="2240"/>
      <c r="D79" s="2075"/>
      <c r="E79" s="2075"/>
      <c r="F79" s="2075"/>
      <c r="G79" s="2075"/>
      <c r="H79" s="2075"/>
      <c r="I79" s="2075"/>
      <c r="J79" s="2075"/>
      <c r="K79" s="2075"/>
      <c r="L79" s="2075"/>
      <c r="M79" s="2075"/>
      <c r="N79" s="2075"/>
      <c r="O79" s="2075"/>
    </row>
    <row r="80" spans="2:17" ht="18.75" x14ac:dyDescent="0.2">
      <c r="B80" s="2075"/>
      <c r="C80" s="2240" t="s">
        <v>2072</v>
      </c>
      <c r="D80" s="2075"/>
      <c r="E80" s="2075"/>
      <c r="F80" s="2075"/>
      <c r="G80" s="2075"/>
      <c r="H80" s="2075"/>
      <c r="I80" s="2075"/>
      <c r="J80" s="2075"/>
      <c r="K80" s="2075"/>
      <c r="L80" s="2075"/>
      <c r="M80" s="2075"/>
      <c r="N80" s="2075"/>
      <c r="O80" s="2075"/>
    </row>
    <row r="81" spans="2:15" x14ac:dyDescent="0.2">
      <c r="B81" s="2075"/>
      <c r="C81" s="2075"/>
      <c r="D81" s="2075"/>
      <c r="E81" s="2075"/>
      <c r="F81" s="2075"/>
      <c r="G81" s="2075"/>
      <c r="H81" s="2075"/>
      <c r="I81" s="2075"/>
      <c r="J81" s="2075"/>
      <c r="K81" s="2075"/>
      <c r="L81" s="2075"/>
      <c r="M81" s="2075"/>
      <c r="N81" s="2075"/>
      <c r="O81" s="2075"/>
    </row>
    <row r="82" spans="2:15" ht="18.75" x14ac:dyDescent="0.3">
      <c r="B82" s="2075"/>
      <c r="C82" s="2241" t="s">
        <v>1915</v>
      </c>
      <c r="D82" s="2075"/>
      <c r="E82" s="2075"/>
      <c r="F82" s="2075"/>
      <c r="G82" s="2075"/>
      <c r="H82" s="2075"/>
      <c r="I82" s="2075"/>
      <c r="J82" s="2075"/>
      <c r="K82" s="2075"/>
      <c r="L82" s="2075"/>
      <c r="M82" s="2075"/>
      <c r="N82" s="2075"/>
      <c r="O82" s="2075"/>
    </row>
    <row r="83" spans="2:15" ht="18.75" x14ac:dyDescent="0.3">
      <c r="B83" s="2075"/>
      <c r="C83" s="2241" t="s">
        <v>2073</v>
      </c>
      <c r="D83" s="2075"/>
      <c r="E83" s="2075"/>
      <c r="F83" s="2075"/>
      <c r="G83" s="2075"/>
      <c r="H83" s="2075"/>
      <c r="I83" s="2075"/>
      <c r="J83" s="2242" t="s">
        <v>2074</v>
      </c>
      <c r="K83" s="2243"/>
      <c r="L83" s="2244"/>
      <c r="M83" s="2075"/>
      <c r="N83" s="2075"/>
      <c r="O83" s="2075"/>
    </row>
    <row r="84" spans="2:15" x14ac:dyDescent="0.2">
      <c r="B84" s="2075"/>
      <c r="C84" s="2075"/>
      <c r="D84" s="2075"/>
      <c r="E84" s="2075"/>
      <c r="F84" s="2075"/>
      <c r="G84" s="2075"/>
      <c r="H84" s="2075"/>
      <c r="I84" s="2075"/>
      <c r="J84" s="2075"/>
      <c r="K84" s="2075"/>
      <c r="L84" s="2075"/>
      <c r="M84" s="2075"/>
      <c r="N84" s="2075"/>
      <c r="O84" s="2075"/>
    </row>
  </sheetData>
  <mergeCells count="37">
    <mergeCell ref="B2:C6"/>
    <mergeCell ref="D2:L4"/>
    <mergeCell ref="M2:O2"/>
    <mergeCell ref="M3:O3"/>
    <mergeCell ref="M4:O4"/>
    <mergeCell ref="D5:L6"/>
    <mergeCell ref="M5:O5"/>
    <mergeCell ref="M6:O6"/>
    <mergeCell ref="B8:B9"/>
    <mergeCell ref="C8:I8"/>
    <mergeCell ref="J8:K9"/>
    <mergeCell ref="L8:O9"/>
    <mergeCell ref="B13:B27"/>
    <mergeCell ref="C13:J13"/>
    <mergeCell ref="C14:J14"/>
    <mergeCell ref="C17:J17"/>
    <mergeCell ref="C18:J18"/>
    <mergeCell ref="L25:O25"/>
    <mergeCell ref="B29:O30"/>
    <mergeCell ref="B33:O33"/>
    <mergeCell ref="B35:B47"/>
    <mergeCell ref="C35:J35"/>
    <mergeCell ref="C36:J36"/>
    <mergeCell ref="L36:O36"/>
    <mergeCell ref="L37:O37"/>
    <mergeCell ref="L38:O38"/>
    <mergeCell ref="C39:J39"/>
    <mergeCell ref="L39:O39"/>
    <mergeCell ref="B51:B64"/>
    <mergeCell ref="L62:O62"/>
    <mergeCell ref="B66:O66"/>
    <mergeCell ref="C40:J40"/>
    <mergeCell ref="L40:O40"/>
    <mergeCell ref="L41:O41"/>
    <mergeCell ref="L45:O45"/>
    <mergeCell ref="L46:O46"/>
    <mergeCell ref="B49:O49"/>
  </mergeCells>
  <hyperlinks>
    <hyperlink ref="D73" r:id="rId1" xr:uid="{A13080F9-7642-4FEF-B066-E70451324F08}"/>
  </hyperlinks>
  <printOptions horizontalCentered="1"/>
  <pageMargins left="0.59055118110236227" right="0.19685039370078741" top="0.19685039370078741" bottom="0.19685039370078741" header="0.19685039370078741" footer="0.19685039370078741"/>
  <pageSetup paperSize="9" scale="45" orientation="portrait" r:id="rId2"/>
  <headerFooter alignWithMargins="0"/>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9494FB-756D-487B-A5A3-7CA968AD7934}">
  <sheetPr>
    <tabColor theme="5"/>
  </sheetPr>
  <dimension ref="A1:AU327"/>
  <sheetViews>
    <sheetView showZeros="0" zoomScaleNormal="100" zoomScalePageLayoutView="50" workbookViewId="0">
      <selection activeCell="F27" sqref="F27:I27"/>
    </sheetView>
  </sheetViews>
  <sheetFormatPr baseColWidth="10" defaultRowHeight="18.75" x14ac:dyDescent="0.3"/>
  <cols>
    <col min="1" max="1" width="6.5703125" style="2377" customWidth="1"/>
    <col min="2" max="2" width="8.5703125" style="2377" customWidth="1"/>
    <col min="3" max="3" width="49.5703125" style="2377" customWidth="1"/>
    <col min="4" max="5" width="14.7109375" style="2377" customWidth="1"/>
    <col min="6" max="9" width="12.7109375" style="2377" customWidth="1"/>
    <col min="10" max="10" width="3.42578125" style="2377" customWidth="1"/>
    <col min="11" max="11" width="8" style="2377" customWidth="1"/>
    <col min="12" max="12" width="49.5703125" style="2377" customWidth="1"/>
    <col min="13" max="14" width="14.7109375" style="2377" customWidth="1"/>
    <col min="15" max="18" width="12.7109375" style="2377" customWidth="1"/>
    <col min="19" max="19" width="8.140625" style="2377" customWidth="1"/>
    <col min="20" max="20" width="14.7109375" style="2377" customWidth="1"/>
    <col min="21" max="21" width="49.5703125" style="2377" customWidth="1"/>
    <col min="22" max="22" width="48.7109375" style="2377" customWidth="1"/>
    <col min="23" max="23" width="14.7109375" style="2377" customWidth="1"/>
    <col min="24" max="24" width="49.5703125" style="2377" customWidth="1"/>
    <col min="25" max="25" width="48.7109375" style="2377" customWidth="1"/>
    <col min="26" max="26" width="11.42578125" style="2377" customWidth="1"/>
    <col min="27" max="27" width="14.7109375" style="2377" customWidth="1"/>
    <col min="28" max="28" width="49.140625" style="2377" customWidth="1"/>
    <col min="29" max="29" width="48.7109375" style="2377" customWidth="1"/>
    <col min="30" max="30" width="14.7109375" style="2377" customWidth="1"/>
    <col min="31" max="31" width="49.140625" style="2377" customWidth="1"/>
    <col min="32" max="32" width="48.7109375" style="2377" customWidth="1"/>
    <col min="33" max="33" width="11.42578125" style="2377" customWidth="1"/>
    <col min="34" max="35" width="12.7109375" style="2377" customWidth="1"/>
    <col min="36" max="36" width="12.7109375" style="2522" customWidth="1"/>
    <col min="37" max="38" width="12.7109375" style="2377" customWidth="1"/>
    <col min="39" max="39" width="15.5703125" style="2377" customWidth="1"/>
    <col min="40" max="41" width="12.7109375" style="2377" customWidth="1"/>
    <col min="42" max="42" width="17.85546875" style="2377" customWidth="1"/>
    <col min="43" max="43" width="14.42578125" style="2377" bestFit="1" customWidth="1"/>
    <col min="44" max="16384" width="11.42578125" style="2377"/>
  </cols>
  <sheetData>
    <row r="1" spans="1:43" ht="18" customHeight="1" x14ac:dyDescent="0.3">
      <c r="A1" s="5026" t="s">
        <v>2336</v>
      </c>
      <c r="B1" s="5026"/>
      <c r="C1" s="5026"/>
      <c r="D1" s="5026"/>
      <c r="E1" s="5026"/>
      <c r="F1" s="5026"/>
      <c r="G1" s="5026"/>
      <c r="H1" s="5026"/>
      <c r="I1" s="5026"/>
      <c r="J1" s="5026"/>
      <c r="K1" s="5026"/>
      <c r="L1" s="5026"/>
      <c r="M1" s="5026"/>
      <c r="N1" s="5026"/>
      <c r="O1" s="5026"/>
      <c r="P1" s="5026"/>
      <c r="Q1" s="5026"/>
      <c r="R1" s="5026"/>
      <c r="S1" s="2375"/>
      <c r="T1" s="2375"/>
      <c r="U1" s="2375"/>
      <c r="V1" s="2375"/>
      <c r="W1" s="2375"/>
      <c r="X1" s="2375"/>
      <c r="Y1" s="2375"/>
      <c r="Z1" s="2375"/>
      <c r="AA1" s="2375"/>
      <c r="AB1" s="2375"/>
      <c r="AC1" s="2375"/>
      <c r="AD1" s="2375"/>
      <c r="AE1" s="2375"/>
      <c r="AF1" s="2375"/>
      <c r="AG1" s="2375"/>
      <c r="AH1" s="2375"/>
      <c r="AI1" s="2375"/>
      <c r="AJ1" s="2376"/>
      <c r="AK1" s="2375"/>
      <c r="AL1" s="2375"/>
      <c r="AM1" s="2375"/>
      <c r="AN1" s="2375"/>
      <c r="AO1" s="2375"/>
      <c r="AP1" s="2375"/>
      <c r="AQ1" s="2375"/>
    </row>
    <row r="2" spans="1:43" ht="18" customHeight="1" x14ac:dyDescent="0.3">
      <c r="A2" s="5026"/>
      <c r="B2" s="5026"/>
      <c r="C2" s="5026"/>
      <c r="D2" s="5026"/>
      <c r="E2" s="5026"/>
      <c r="F2" s="5026"/>
      <c r="G2" s="5026"/>
      <c r="H2" s="5026"/>
      <c r="I2" s="5026"/>
      <c r="J2" s="5026"/>
      <c r="K2" s="5026"/>
      <c r="L2" s="5026"/>
      <c r="M2" s="5026"/>
      <c r="N2" s="5026"/>
      <c r="O2" s="5026"/>
      <c r="P2" s="5026"/>
      <c r="Q2" s="5026"/>
      <c r="R2" s="5026"/>
      <c r="S2" s="2375"/>
      <c r="T2" s="2375"/>
      <c r="U2" s="2375"/>
      <c r="V2" s="2375"/>
      <c r="W2" s="2375"/>
      <c r="X2" s="2375"/>
      <c r="Y2" s="2375"/>
      <c r="Z2" s="2375"/>
      <c r="AA2" s="2375"/>
      <c r="AB2" s="2375"/>
      <c r="AC2" s="2375"/>
      <c r="AD2" s="2375"/>
      <c r="AE2" s="2375"/>
      <c r="AF2" s="2375"/>
      <c r="AG2" s="2375"/>
      <c r="AH2" s="2375"/>
      <c r="AI2" s="2375"/>
      <c r="AJ2" s="2376"/>
      <c r="AK2" s="2375"/>
      <c r="AL2" s="2375"/>
      <c r="AM2" s="2375"/>
      <c r="AN2" s="2375"/>
      <c r="AO2" s="2375"/>
      <c r="AP2" s="2375"/>
      <c r="AQ2" s="2375"/>
    </row>
    <row r="3" spans="1:43" ht="18" customHeight="1" x14ac:dyDescent="0.3">
      <c r="A3" s="2378"/>
      <c r="B3" s="2379"/>
      <c r="C3" s="2380"/>
      <c r="D3" s="2380"/>
      <c r="E3" s="2380"/>
      <c r="F3" s="2380"/>
      <c r="G3" s="2380"/>
      <c r="H3" s="2380"/>
      <c r="I3" s="2378"/>
      <c r="J3" s="2378"/>
      <c r="K3" s="2378"/>
      <c r="L3" s="2378"/>
      <c r="M3" s="2378"/>
      <c r="N3" s="2378"/>
      <c r="O3" s="2378"/>
      <c r="P3" s="2378"/>
      <c r="Q3" s="2378"/>
      <c r="R3" s="2378"/>
      <c r="S3" s="2375"/>
      <c r="T3" s="2375"/>
      <c r="U3" s="2375"/>
      <c r="V3" s="2375"/>
      <c r="W3" s="2375"/>
      <c r="X3" s="2375"/>
      <c r="Y3" s="2375"/>
      <c r="Z3" s="2375"/>
      <c r="AA3" s="2375"/>
      <c r="AB3" s="2375"/>
      <c r="AC3" s="2375"/>
      <c r="AD3" s="2375"/>
      <c r="AE3" s="2375"/>
      <c r="AF3" s="2375"/>
      <c r="AG3" s="2375"/>
      <c r="AH3" s="2375"/>
      <c r="AI3" s="2375"/>
      <c r="AJ3" s="2376"/>
      <c r="AK3" s="2375"/>
      <c r="AL3" s="2375"/>
      <c r="AM3" s="2375"/>
      <c r="AN3" s="2375"/>
      <c r="AO3" s="2375"/>
      <c r="AP3" s="2375"/>
      <c r="AQ3" s="2375"/>
    </row>
    <row r="4" spans="1:43" ht="18" customHeight="1" x14ac:dyDescent="0.3">
      <c r="A4" s="2378"/>
      <c r="B4" s="2378"/>
      <c r="C4" s="2378"/>
      <c r="D4" s="2378"/>
      <c r="E4" s="2378"/>
      <c r="F4" s="2378"/>
      <c r="G4" s="2378"/>
      <c r="H4" s="2378"/>
      <c r="I4" s="2378"/>
      <c r="J4" s="2378"/>
      <c r="K4" s="2378"/>
      <c r="L4" s="2378"/>
      <c r="M4" s="2378"/>
      <c r="N4" s="2378"/>
      <c r="O4" s="2378"/>
      <c r="P4" s="2378"/>
      <c r="Q4" s="2378"/>
      <c r="R4" s="2378"/>
      <c r="S4" s="2375"/>
      <c r="T4" s="2375"/>
      <c r="U4" s="2375"/>
      <c r="V4" s="2375"/>
      <c r="W4" s="2375"/>
      <c r="X4" s="2375"/>
      <c r="Y4" s="2375"/>
      <c r="Z4" s="2381"/>
      <c r="AA4" s="2381"/>
      <c r="AB4" s="2381"/>
      <c r="AC4" s="2381"/>
      <c r="AD4" s="2381"/>
      <c r="AE4" s="2381"/>
      <c r="AF4" s="2381"/>
      <c r="AG4" s="2381"/>
      <c r="AH4" s="2375"/>
      <c r="AI4" s="2375"/>
      <c r="AJ4" s="2375"/>
      <c r="AK4" s="2375"/>
      <c r="AL4" s="2375"/>
      <c r="AM4" s="2375"/>
      <c r="AN4" s="2375"/>
      <c r="AO4" s="2375"/>
      <c r="AP4" s="2375"/>
      <c r="AQ4" s="2375"/>
    </row>
    <row r="5" spans="1:43" ht="18" customHeight="1" x14ac:dyDescent="0.3">
      <c r="A5" s="2378"/>
      <c r="B5" s="3864" t="s">
        <v>2337</v>
      </c>
      <c r="C5" s="3864"/>
      <c r="D5" s="3864"/>
      <c r="E5" s="3864"/>
      <c r="F5" s="3864"/>
      <c r="G5" s="3864"/>
      <c r="H5" s="3864"/>
      <c r="I5" s="3864"/>
      <c r="J5" s="2382"/>
      <c r="K5" s="3864" t="s">
        <v>2338</v>
      </c>
      <c r="L5" s="3864"/>
      <c r="M5" s="3864"/>
      <c r="N5" s="3864"/>
      <c r="O5" s="3864"/>
      <c r="P5" s="3864"/>
      <c r="Q5" s="3864"/>
      <c r="R5" s="3864"/>
      <c r="S5" s="2375"/>
      <c r="T5" s="3864" t="s">
        <v>2339</v>
      </c>
      <c r="U5" s="3864"/>
      <c r="V5" s="3864"/>
      <c r="W5" s="3864"/>
      <c r="X5" s="3864"/>
      <c r="Y5" s="3864"/>
      <c r="Z5" s="3864"/>
      <c r="AA5" s="3864"/>
      <c r="AB5" s="3864"/>
      <c r="AC5" s="3864"/>
      <c r="AD5" s="3864"/>
      <c r="AE5" s="3864"/>
      <c r="AF5" s="3864"/>
      <c r="AG5" s="2381"/>
      <c r="AH5" s="3864" t="s">
        <v>2340</v>
      </c>
      <c r="AI5" s="3864"/>
      <c r="AJ5" s="3864"/>
      <c r="AK5" s="3864"/>
      <c r="AL5" s="3864"/>
      <c r="AM5" s="3864"/>
      <c r="AN5" s="3864"/>
      <c r="AO5" s="3864"/>
      <c r="AP5" s="3864"/>
      <c r="AQ5" s="2375"/>
    </row>
    <row r="6" spans="1:43" ht="18" customHeight="1" x14ac:dyDescent="0.3">
      <c r="A6" s="2378"/>
      <c r="B6" s="3864"/>
      <c r="C6" s="3864"/>
      <c r="D6" s="3864"/>
      <c r="E6" s="3864"/>
      <c r="F6" s="3864"/>
      <c r="G6" s="3864"/>
      <c r="H6" s="3864"/>
      <c r="I6" s="3864"/>
      <c r="J6" s="2382"/>
      <c r="K6" s="3864"/>
      <c r="L6" s="3864"/>
      <c r="M6" s="3864"/>
      <c r="N6" s="3864"/>
      <c r="O6" s="3864"/>
      <c r="P6" s="3864"/>
      <c r="Q6" s="3864"/>
      <c r="R6" s="3864"/>
      <c r="S6" s="2375"/>
      <c r="T6" s="3864"/>
      <c r="U6" s="3864"/>
      <c r="V6" s="3864"/>
      <c r="W6" s="3864"/>
      <c r="X6" s="3864"/>
      <c r="Y6" s="3864"/>
      <c r="Z6" s="3864"/>
      <c r="AA6" s="3864"/>
      <c r="AB6" s="3864"/>
      <c r="AC6" s="3864"/>
      <c r="AD6" s="3864"/>
      <c r="AE6" s="3864"/>
      <c r="AF6" s="3864"/>
      <c r="AG6" s="2381"/>
      <c r="AH6" s="3864"/>
      <c r="AI6" s="3864"/>
      <c r="AJ6" s="3864"/>
      <c r="AK6" s="3864"/>
      <c r="AL6" s="3864"/>
      <c r="AM6" s="3864"/>
      <c r="AN6" s="3864"/>
      <c r="AO6" s="3864"/>
      <c r="AP6" s="3864"/>
      <c r="AQ6" s="2375"/>
    </row>
    <row r="7" spans="1:43" ht="18" customHeight="1" thickBot="1" x14ac:dyDescent="0.35">
      <c r="A7" s="2378"/>
      <c r="B7" s="2378" t="s">
        <v>2341</v>
      </c>
      <c r="C7" s="2378"/>
      <c r="D7" s="2378"/>
      <c r="E7" s="2378" t="s">
        <v>2342</v>
      </c>
      <c r="F7" s="2378"/>
      <c r="G7" s="2378"/>
      <c r="H7" s="2378"/>
      <c r="I7" s="2378"/>
      <c r="J7" s="2378"/>
      <c r="K7" s="2378" t="s">
        <v>2341</v>
      </c>
      <c r="L7" s="2378"/>
      <c r="M7" s="2378"/>
      <c r="N7" s="2378" t="s">
        <v>2342</v>
      </c>
      <c r="O7" s="2378"/>
      <c r="P7" s="2378"/>
      <c r="Q7" s="2378"/>
      <c r="R7" s="2378"/>
      <c r="S7" s="2375"/>
      <c r="T7" s="2378"/>
      <c r="U7" s="2378"/>
      <c r="V7" s="2383"/>
      <c r="W7" s="2375"/>
      <c r="X7" s="2375"/>
      <c r="Y7" s="2375"/>
      <c r="Z7" s="2381"/>
      <c r="AA7" s="2381"/>
      <c r="AB7" s="2381"/>
      <c r="AC7" s="2381"/>
      <c r="AD7" s="2381"/>
      <c r="AE7" s="2381"/>
      <c r="AF7" s="2381"/>
      <c r="AG7" s="2381"/>
      <c r="AH7" s="2375"/>
      <c r="AI7" s="2375"/>
      <c r="AJ7" s="2375"/>
      <c r="AK7" s="2375"/>
      <c r="AL7" s="2375"/>
      <c r="AM7" s="2375"/>
      <c r="AN7" s="2375"/>
      <c r="AO7" s="2375"/>
      <c r="AP7" s="2375"/>
      <c r="AQ7" s="2375"/>
    </row>
    <row r="8" spans="1:43" ht="18" customHeight="1" x14ac:dyDescent="0.3">
      <c r="A8" s="2378"/>
      <c r="B8" s="5045"/>
      <c r="C8" s="5046"/>
      <c r="D8" s="5046"/>
      <c r="E8" s="5045"/>
      <c r="F8" s="5046"/>
      <c r="G8" s="5046"/>
      <c r="H8" s="5046"/>
      <c r="I8" s="5049"/>
      <c r="J8" s="2378"/>
      <c r="K8" s="5045"/>
      <c r="L8" s="5046"/>
      <c r="M8" s="5046"/>
      <c r="N8" s="5045"/>
      <c r="O8" s="5046"/>
      <c r="P8" s="5046"/>
      <c r="Q8" s="5046"/>
      <c r="R8" s="5049"/>
      <c r="S8" s="2375"/>
      <c r="T8" s="2384" t="str">
        <f>ADDRESS(ROW(),COLUMN(),4)</f>
        <v>T8</v>
      </c>
      <c r="U8" s="5035" t="s">
        <v>2343</v>
      </c>
      <c r="V8" s="5035" t="s">
        <v>2344</v>
      </c>
      <c r="W8" s="5035"/>
      <c r="X8" s="5035"/>
      <c r="Y8" s="2385"/>
      <c r="Z8" s="2381"/>
      <c r="AA8" s="2384" t="str">
        <f>ADDRESS(ROW(),COLUMN(),4)</f>
        <v>AA8</v>
      </c>
      <c r="AB8" s="5037" t="s">
        <v>2343</v>
      </c>
      <c r="AC8" s="5037" t="s">
        <v>2345</v>
      </c>
      <c r="AD8" s="5037"/>
      <c r="AE8" s="5037"/>
      <c r="AF8" s="2386"/>
      <c r="AG8" s="2381"/>
      <c r="AH8" s="2387" t="str">
        <f>LEFT(ADDRESS(1,COLUMN(),4),LEN(ADDRESS(1,COLUMN(),4))-1)</f>
        <v>AH</v>
      </c>
      <c r="AI8" s="5039" t="s">
        <v>2346</v>
      </c>
      <c r="AJ8" s="5039"/>
      <c r="AK8" s="5039"/>
      <c r="AL8" s="5039"/>
      <c r="AM8" s="5039"/>
      <c r="AN8" s="5039"/>
      <c r="AO8" s="5039"/>
      <c r="AP8" s="5040"/>
      <c r="AQ8" s="2375"/>
    </row>
    <row r="9" spans="1:43" ht="18" customHeight="1" x14ac:dyDescent="0.3">
      <c r="A9" s="2378"/>
      <c r="B9" s="5047"/>
      <c r="C9" s="5048"/>
      <c r="D9" s="5048"/>
      <c r="E9" s="5047"/>
      <c r="F9" s="5048"/>
      <c r="G9" s="5048"/>
      <c r="H9" s="5048"/>
      <c r="I9" s="5050"/>
      <c r="J9" s="2378"/>
      <c r="K9" s="5047"/>
      <c r="L9" s="5048"/>
      <c r="M9" s="5048"/>
      <c r="N9" s="5047"/>
      <c r="O9" s="5048"/>
      <c r="P9" s="5048"/>
      <c r="Q9" s="5048"/>
      <c r="R9" s="5050"/>
      <c r="S9" s="2375"/>
      <c r="T9" s="2388"/>
      <c r="U9" s="5036"/>
      <c r="V9" s="5036"/>
      <c r="W9" s="5036"/>
      <c r="X9" s="5036"/>
      <c r="Y9" s="2389"/>
      <c r="Z9" s="2381"/>
      <c r="AA9" s="2388"/>
      <c r="AB9" s="5038"/>
      <c r="AC9" s="5038"/>
      <c r="AD9" s="5038"/>
      <c r="AE9" s="5038"/>
      <c r="AF9" s="2390"/>
      <c r="AG9" s="2381"/>
      <c r="AH9" s="2391"/>
      <c r="AI9" s="2375"/>
      <c r="AJ9" s="2375"/>
      <c r="AK9" s="2375"/>
      <c r="AL9" s="2375"/>
      <c r="AM9" s="2375"/>
      <c r="AN9" s="2375"/>
      <c r="AO9" s="2375"/>
      <c r="AP9" s="2392"/>
      <c r="AQ9" s="2375"/>
    </row>
    <row r="10" spans="1:43" ht="18" customHeight="1" x14ac:dyDescent="0.3">
      <c r="A10" s="2378"/>
      <c r="B10" s="2378"/>
      <c r="C10" s="2378"/>
      <c r="D10" s="2378"/>
      <c r="E10" s="2378"/>
      <c r="F10" s="5041">
        <f ca="1">TODAY()</f>
        <v>45016</v>
      </c>
      <c r="G10" s="5041"/>
      <c r="H10" s="5041"/>
      <c r="I10" s="5041"/>
      <c r="J10" s="2378"/>
      <c r="K10" s="2378"/>
      <c r="L10" s="2378"/>
      <c r="M10" s="2378"/>
      <c r="N10" s="2378"/>
      <c r="O10" s="5041">
        <f ca="1">TODAY()</f>
        <v>45016</v>
      </c>
      <c r="P10" s="5041"/>
      <c r="Q10" s="5041"/>
      <c r="R10" s="5041"/>
      <c r="S10" s="2375"/>
      <c r="T10" s="2391"/>
      <c r="U10" s="2375"/>
      <c r="V10" s="2375"/>
      <c r="W10" s="2375"/>
      <c r="X10" s="2375"/>
      <c r="Y10" s="2392"/>
      <c r="Z10" s="2375"/>
      <c r="AA10" s="2391"/>
      <c r="AB10" s="2375"/>
      <c r="AC10" s="2375"/>
      <c r="AD10" s="2375"/>
      <c r="AE10" s="2375"/>
      <c r="AF10" s="2392"/>
      <c r="AG10" s="2375"/>
      <c r="AH10" s="2391"/>
      <c r="AI10" s="2375"/>
      <c r="AJ10" s="2375"/>
      <c r="AK10" s="2375"/>
      <c r="AL10" s="5042" t="s">
        <v>2347</v>
      </c>
      <c r="AM10" s="5043"/>
      <c r="AN10" s="5044"/>
      <c r="AO10" s="2375"/>
      <c r="AP10" s="2392"/>
      <c r="AQ10" s="2375"/>
    </row>
    <row r="11" spans="1:43" ht="18" customHeight="1" thickBot="1" x14ac:dyDescent="0.35">
      <c r="A11" s="2378"/>
      <c r="B11" s="2394" t="s">
        <v>2348</v>
      </c>
      <c r="C11" s="2395" t="s">
        <v>2349</v>
      </c>
      <c r="D11" s="2396"/>
      <c r="E11" s="2397"/>
      <c r="F11" s="2397"/>
      <c r="G11" s="2397"/>
      <c r="H11" s="2398">
        <f>AI13</f>
        <v>20</v>
      </c>
      <c r="I11" s="2399">
        <f>AJ13</f>
        <v>0.88888888888888884</v>
      </c>
      <c r="J11" s="2400"/>
      <c r="K11" s="2401" t="s">
        <v>2350</v>
      </c>
      <c r="L11" s="2395" t="s">
        <v>2351</v>
      </c>
      <c r="M11" s="2396"/>
      <c r="N11" s="2397"/>
      <c r="O11" s="2397"/>
      <c r="P11" s="2397"/>
      <c r="Q11" s="2398">
        <f>AI14</f>
        <v>19</v>
      </c>
      <c r="R11" s="2402">
        <f>AJ14</f>
        <v>0.94117647058823528</v>
      </c>
      <c r="S11" s="2375"/>
      <c r="T11" s="2403"/>
      <c r="U11" s="2404"/>
      <c r="V11" s="2404"/>
      <c r="W11" s="2404"/>
      <c r="X11" s="2404"/>
      <c r="Y11" s="2405"/>
      <c r="Z11" s="2375"/>
      <c r="AA11" s="2403"/>
      <c r="AB11" s="2404"/>
      <c r="AC11" s="2404"/>
      <c r="AD11" s="2404"/>
      <c r="AE11" s="2404"/>
      <c r="AF11" s="2405"/>
      <c r="AG11" s="2375"/>
      <c r="AH11" s="2406"/>
      <c r="AI11" s="2378"/>
      <c r="AJ11" s="2407"/>
      <c r="AK11" s="2408" t="s">
        <v>2352</v>
      </c>
      <c r="AL11" s="5032" t="e">
        <f>#REF!</f>
        <v>#REF!</v>
      </c>
      <c r="AM11" s="5033" t="e">
        <f>#REF!</f>
        <v>#REF!</v>
      </c>
      <c r="AN11" s="5034"/>
      <c r="AO11" s="2409"/>
      <c r="AP11" s="2410"/>
      <c r="AQ11" s="2375"/>
    </row>
    <row r="12" spans="1:43" ht="18" customHeight="1" thickBot="1" x14ac:dyDescent="0.4">
      <c r="A12" s="2378"/>
      <c r="B12" s="2411" t="str">
        <f>B11</f>
        <v>A-01</v>
      </c>
      <c r="C12" s="2412" t="s">
        <v>2353</v>
      </c>
      <c r="D12" s="2413" t="s">
        <v>2344</v>
      </c>
      <c r="E12" s="2414" t="s">
        <v>2345</v>
      </c>
      <c r="F12" s="5027" t="s">
        <v>2354</v>
      </c>
      <c r="G12" s="5027"/>
      <c r="H12" s="5027"/>
      <c r="I12" s="5028"/>
      <c r="J12" s="2415"/>
      <c r="K12" s="2411" t="str">
        <f>K11</f>
        <v>A-02</v>
      </c>
      <c r="L12" s="2412" t="s">
        <v>2353</v>
      </c>
      <c r="M12" s="2413" t="s">
        <v>2344</v>
      </c>
      <c r="N12" s="2414" t="s">
        <v>2345</v>
      </c>
      <c r="O12" s="5027" t="s">
        <v>2354</v>
      </c>
      <c r="P12" s="5027"/>
      <c r="Q12" s="5027"/>
      <c r="R12" s="5028"/>
      <c r="S12" s="2375"/>
      <c r="T12" s="2416" t="str">
        <f>C11</f>
        <v>ZONE DE LIVRAISON</v>
      </c>
      <c r="U12" s="2417"/>
      <c r="V12" s="2417"/>
      <c r="W12" s="2416" t="str">
        <f>L11</f>
        <v>RESERVES SECHES</v>
      </c>
      <c r="X12" s="2417"/>
      <c r="Y12" s="2418"/>
      <c r="Z12" s="2375"/>
      <c r="AA12" s="2416" t="str">
        <f>C11</f>
        <v>ZONE DE LIVRAISON</v>
      </c>
      <c r="AB12" s="2417"/>
      <c r="AC12" s="2417"/>
      <c r="AD12" s="2416" t="str">
        <f>L11</f>
        <v>RESERVES SECHES</v>
      </c>
      <c r="AE12" s="2417"/>
      <c r="AF12" s="2418"/>
      <c r="AG12" s="2375"/>
      <c r="AH12" s="2419" t="s">
        <v>2355</v>
      </c>
      <c r="AI12" s="2420" t="s">
        <v>2356</v>
      </c>
      <c r="AJ12" s="2420" t="s">
        <v>235</v>
      </c>
      <c r="AK12" s="2408" t="s">
        <v>2357</v>
      </c>
      <c r="AL12" s="5032"/>
      <c r="AM12" s="5033"/>
      <c r="AN12" s="5034"/>
      <c r="AO12" s="2421"/>
      <c r="AP12" s="2422"/>
      <c r="AQ12" s="2375"/>
    </row>
    <row r="13" spans="1:43" ht="18" customHeight="1" x14ac:dyDescent="0.3">
      <c r="A13" s="2378"/>
      <c r="B13" s="2411" t="str">
        <f>B11</f>
        <v>A-01</v>
      </c>
      <c r="C13" s="2423" t="s">
        <v>2358</v>
      </c>
      <c r="D13" s="2424"/>
      <c r="E13" s="2425"/>
      <c r="F13" s="5018"/>
      <c r="G13" s="5019"/>
      <c r="H13" s="5019"/>
      <c r="I13" s="5020"/>
      <c r="J13" s="2426"/>
      <c r="K13" s="2411" t="str">
        <f>K11</f>
        <v>A-02</v>
      </c>
      <c r="L13" s="2423" t="s">
        <v>2358</v>
      </c>
      <c r="M13" s="2424" t="s">
        <v>254</v>
      </c>
      <c r="N13" s="2425"/>
      <c r="O13" s="5018" t="s">
        <v>2359</v>
      </c>
      <c r="P13" s="5019"/>
      <c r="Q13" s="5019"/>
      <c r="R13" s="5020"/>
      <c r="S13" s="2375"/>
      <c r="T13" s="2427" t="str">
        <f>IF(ISBLANK(D13),"",B13)</f>
        <v/>
      </c>
      <c r="U13" s="2428" t="str">
        <f>IF(ISBLANK(D13),"",C13)</f>
        <v/>
      </c>
      <c r="V13" s="2428" t="str">
        <f>IF(ISBLANK(D13),"",F13)</f>
        <v/>
      </c>
      <c r="W13" s="2429" t="str">
        <f>IF(ISBLANK(M13),"",K13)</f>
        <v>A-02</v>
      </c>
      <c r="X13" s="2428" t="str">
        <f>IF(ISBLANK(M13),"",L13)</f>
        <v>Propreté (sol, mur, plafond)</v>
      </c>
      <c r="Y13" s="2430" t="str">
        <f>IF(ISBLANK(M13),"",O13)</f>
        <v>bien entretenu selon protocole</v>
      </c>
      <c r="Z13" s="2375"/>
      <c r="AA13" s="2427" t="str">
        <f t="shared" ref="AA13:AA14" si="0">IF(ISBLANK(E13),"",B13)</f>
        <v/>
      </c>
      <c r="AB13" s="2428" t="str">
        <f t="shared" ref="AB13:AB14" si="1">IF(ISBLANK(E13),"",L13)</f>
        <v/>
      </c>
      <c r="AC13" s="2428" t="str">
        <f t="shared" ref="AC13:AC14" si="2">IF(ISBLANK(E13),"",F13)</f>
        <v/>
      </c>
      <c r="AD13" s="2429" t="str">
        <f t="shared" ref="AD13:AD14" si="3">IF(ISBLANK(N13),"",K13)</f>
        <v/>
      </c>
      <c r="AE13" s="2428" t="str">
        <f t="shared" ref="AE13:AE14" si="4">IF(ISBLANK(N13),"",L13)</f>
        <v/>
      </c>
      <c r="AF13" s="2430" t="str">
        <f t="shared" ref="AF13:AF14" si="5">IF(ISBLANK(N13),"",O13)</f>
        <v/>
      </c>
      <c r="AG13" s="2375"/>
      <c r="AH13" s="2431" t="str">
        <f>B11</f>
        <v>A-01</v>
      </c>
      <c r="AI13" s="2432">
        <f>RANK(AJ13,AJ13:AJ32)</f>
        <v>20</v>
      </c>
      <c r="AJ13" s="2433">
        <f>100%-AN13</f>
        <v>0.88888888888888884</v>
      </c>
      <c r="AK13" s="2434">
        <f>COUNTA(C13:C30)</f>
        <v>9</v>
      </c>
      <c r="AL13" s="2435">
        <f>(COUNTA(D13:D30))</f>
        <v>1</v>
      </c>
      <c r="AM13" s="2436">
        <f>(COUNTA(E13:E30))</f>
        <v>1</v>
      </c>
      <c r="AN13" s="2437">
        <f t="shared" ref="AN13:AN25" si="6">IF(AK13=0,0,AM13/AK13)</f>
        <v>0.1111111111111111</v>
      </c>
      <c r="AO13" s="2393" t="str">
        <f>IF(AL13+AM13&gt;AK13,"Erreur",IF(AL13+AM13&lt;AK13,"manque",""))</f>
        <v>manque</v>
      </c>
      <c r="AP13" s="2438">
        <f>IF(AL13+AM13&lt;AK13,AK13-(AL13+AM13),"")</f>
        <v>7</v>
      </c>
      <c r="AQ13" s="2375"/>
    </row>
    <row r="14" spans="1:43" ht="18" customHeight="1" x14ac:dyDescent="0.3">
      <c r="A14" s="2378"/>
      <c r="B14" s="2411" t="str">
        <f>B11</f>
        <v>A-01</v>
      </c>
      <c r="C14" s="2439" t="s">
        <v>2360</v>
      </c>
      <c r="D14" s="2440" t="s">
        <v>2361</v>
      </c>
      <c r="E14" s="2441"/>
      <c r="F14" s="5018" t="s">
        <v>2359</v>
      </c>
      <c r="G14" s="5019"/>
      <c r="H14" s="5019"/>
      <c r="I14" s="5020"/>
      <c r="J14" s="2426"/>
      <c r="K14" s="2411" t="str">
        <f>K11</f>
        <v>A-02</v>
      </c>
      <c r="L14" s="2439" t="s">
        <v>2362</v>
      </c>
      <c r="M14" s="2440"/>
      <c r="N14" s="2441"/>
      <c r="O14" s="5018"/>
      <c r="P14" s="5019"/>
      <c r="Q14" s="5019"/>
      <c r="R14" s="5020"/>
      <c r="S14" s="2375"/>
      <c r="T14" s="2427" t="str">
        <f>IF(ISBLANK(D14),"",B14)</f>
        <v>A-01</v>
      </c>
      <c r="U14" s="2428" t="str">
        <f>IF(ISBLANK(D14),"",C14)</f>
        <v>Propreté des chariots ou matériel de transport</v>
      </c>
      <c r="V14" s="2428" t="str">
        <f>IF(ISBLANK(D14),"",F14)</f>
        <v>bien entretenu selon protocole</v>
      </c>
      <c r="W14" s="2429" t="str">
        <f t="shared" ref="W14:W30" si="7">IF(ISBLANK(M14),"",K14)</f>
        <v/>
      </c>
      <c r="X14" s="2428" t="str">
        <f t="shared" ref="X14:X30" si="8">IF(ISBLANK(M14),"",L14)</f>
        <v/>
      </c>
      <c r="Y14" s="2430" t="str">
        <f t="shared" ref="Y14:Y30" si="9">IF(ISBLANK(M14),"",O14)</f>
        <v/>
      </c>
      <c r="Z14" s="2375"/>
      <c r="AA14" s="2427" t="str">
        <f t="shared" si="0"/>
        <v/>
      </c>
      <c r="AB14" s="2428" t="str">
        <f t="shared" si="1"/>
        <v/>
      </c>
      <c r="AC14" s="2428" t="str">
        <f t="shared" si="2"/>
        <v/>
      </c>
      <c r="AD14" s="2429" t="str">
        <f t="shared" si="3"/>
        <v/>
      </c>
      <c r="AE14" s="2428" t="str">
        <f t="shared" si="4"/>
        <v/>
      </c>
      <c r="AF14" s="2430" t="str">
        <f t="shared" si="5"/>
        <v/>
      </c>
      <c r="AG14" s="2375"/>
      <c r="AH14" s="2431" t="str">
        <f>K11</f>
        <v>A-02</v>
      </c>
      <c r="AI14" s="2432">
        <f>RANK(AJ14,AJ13:AJ32)</f>
        <v>19</v>
      </c>
      <c r="AJ14" s="2433">
        <f t="shared" ref="AJ14:AJ32" si="10">100%-AN14</f>
        <v>0.94117647058823528</v>
      </c>
      <c r="AK14" s="2434">
        <f>COUNTA(L13:L30)</f>
        <v>17</v>
      </c>
      <c r="AL14" s="2435">
        <f>(COUNTA(M13:M30))</f>
        <v>1</v>
      </c>
      <c r="AM14" s="2436">
        <f>(COUNTA(N13:N30))</f>
        <v>1</v>
      </c>
      <c r="AN14" s="2437">
        <f t="shared" si="6"/>
        <v>5.8823529411764705E-2</v>
      </c>
      <c r="AO14" s="2393" t="str">
        <f>IF(AL14+AM14&gt;AK14,"Erreur",IF(AL14+AM14&lt;AK14,"manque",""))</f>
        <v>manque</v>
      </c>
      <c r="AP14" s="2438">
        <f t="shared" ref="AP14:AP32" si="11">IF(AL14+AM14&lt;AK14,AK14-(AL14+AM14),"")</f>
        <v>15</v>
      </c>
      <c r="AQ14" s="2375"/>
    </row>
    <row r="15" spans="1:43" ht="18" customHeight="1" x14ac:dyDescent="0.3">
      <c r="A15" s="2378"/>
      <c r="B15" s="2411" t="str">
        <f>B11</f>
        <v>A-01</v>
      </c>
      <c r="C15" s="2439" t="s">
        <v>2363</v>
      </c>
      <c r="D15" s="2440"/>
      <c r="E15" s="2441" t="s">
        <v>2364</v>
      </c>
      <c r="F15" s="5018" t="s">
        <v>2365</v>
      </c>
      <c r="G15" s="5019"/>
      <c r="H15" s="5019"/>
      <c r="I15" s="5020"/>
      <c r="J15" s="2426"/>
      <c r="K15" s="2411" t="str">
        <f>K11</f>
        <v>A-02</v>
      </c>
      <c r="L15" s="2439" t="s">
        <v>2366</v>
      </c>
      <c r="M15" s="2440"/>
      <c r="N15" s="2441" t="s">
        <v>2367</v>
      </c>
      <c r="O15" s="5018" t="s">
        <v>2365</v>
      </c>
      <c r="P15" s="5019"/>
      <c r="Q15" s="5019"/>
      <c r="R15" s="5020"/>
      <c r="S15" s="2375"/>
      <c r="T15" s="2427" t="str">
        <f>IF(ISBLANK(D15),"",B15)</f>
        <v/>
      </c>
      <c r="U15" s="2428" t="str">
        <f t="shared" ref="U15:U30" si="12">IF(ISBLANK(D15),"",C15)</f>
        <v/>
      </c>
      <c r="V15" s="2428" t="str">
        <f t="shared" ref="V15:V30" si="13">IF(ISBLANK(D15),"",F15)</f>
        <v/>
      </c>
      <c r="W15" s="2429" t="str">
        <f t="shared" si="7"/>
        <v/>
      </c>
      <c r="X15" s="2428" t="str">
        <f t="shared" si="8"/>
        <v/>
      </c>
      <c r="Y15" s="2430" t="str">
        <f t="shared" si="9"/>
        <v/>
      </c>
      <c r="Z15" s="2375"/>
      <c r="AA15" s="2427" t="str">
        <f>IF(ISBLANK(E15),"",B15)</f>
        <v>A-01</v>
      </c>
      <c r="AB15" s="2428" t="str">
        <f>IF(ISBLANK(E15),"",L15)</f>
        <v>Qualité des conditionnements</v>
      </c>
      <c r="AC15" s="2428" t="str">
        <f>IF(ISBLANK(E15),"",F15)</f>
        <v>à revoir</v>
      </c>
      <c r="AD15" s="2429" t="str">
        <f>IF(ISBLANK(N15),"",K15)</f>
        <v>A-02</v>
      </c>
      <c r="AE15" s="2428" t="str">
        <f>IF(ISBLANK(N15),"",L15)</f>
        <v>Qualité des conditionnements</v>
      </c>
      <c r="AF15" s="2430" t="str">
        <f>IF(ISBLANK(N15),"",O15)</f>
        <v>à revoir</v>
      </c>
      <c r="AG15" s="2375"/>
      <c r="AH15" s="2431" t="str">
        <f>B31</f>
        <v>A-03</v>
      </c>
      <c r="AI15" s="2432">
        <f>RANK(AJ15,AJ13:AJ32)</f>
        <v>1</v>
      </c>
      <c r="AJ15" s="2433">
        <f t="shared" si="10"/>
        <v>1</v>
      </c>
      <c r="AK15" s="2434">
        <f>COUNTA(C33:C50)</f>
        <v>11</v>
      </c>
      <c r="AL15" s="2435">
        <f>(COUNTA(D33:D50))</f>
        <v>0</v>
      </c>
      <c r="AM15" s="2436">
        <f>(COUNTA(E33:E50))</f>
        <v>0</v>
      </c>
      <c r="AN15" s="2437">
        <f t="shared" si="6"/>
        <v>0</v>
      </c>
      <c r="AO15" s="2393" t="str">
        <f>IF(AL15+AM15&gt;AK15,"Erreur",IF(AL15+AM15&lt;AK15,"manque",""))</f>
        <v>manque</v>
      </c>
      <c r="AP15" s="2438">
        <f t="shared" si="11"/>
        <v>11</v>
      </c>
      <c r="AQ15" s="2375"/>
    </row>
    <row r="16" spans="1:43" ht="18" customHeight="1" x14ac:dyDescent="0.3">
      <c r="A16" s="2378"/>
      <c r="B16" s="2411" t="str">
        <f>B11</f>
        <v>A-01</v>
      </c>
      <c r="C16" s="2439" t="s">
        <v>2368</v>
      </c>
      <c r="D16" s="2440"/>
      <c r="E16" s="2441"/>
      <c r="F16" s="5018"/>
      <c r="G16" s="5019"/>
      <c r="H16" s="5019"/>
      <c r="I16" s="5020"/>
      <c r="J16" s="2426"/>
      <c r="K16" s="2411" t="str">
        <f>K11</f>
        <v>A-02</v>
      </c>
      <c r="L16" s="2439" t="s">
        <v>2369</v>
      </c>
      <c r="M16" s="2440"/>
      <c r="N16" s="2441"/>
      <c r="O16" s="5018"/>
      <c r="P16" s="5019"/>
      <c r="Q16" s="5019"/>
      <c r="R16" s="5020"/>
      <c r="S16" s="2375"/>
      <c r="T16" s="2427" t="str">
        <f>IF(ISBLANK(D16),"",B16)</f>
        <v/>
      </c>
      <c r="U16" s="2428" t="str">
        <f t="shared" si="12"/>
        <v/>
      </c>
      <c r="V16" s="2428" t="str">
        <f t="shared" si="13"/>
        <v/>
      </c>
      <c r="W16" s="2429" t="str">
        <f t="shared" si="7"/>
        <v/>
      </c>
      <c r="X16" s="2428" t="str">
        <f t="shared" si="8"/>
        <v/>
      </c>
      <c r="Y16" s="2430" t="str">
        <f t="shared" si="9"/>
        <v/>
      </c>
      <c r="Z16" s="2375"/>
      <c r="AA16" s="2427" t="str">
        <f t="shared" ref="AA16:AA30" si="14">IF(ISBLANK(E16),"",B16)</f>
        <v/>
      </c>
      <c r="AB16" s="2428" t="str">
        <f t="shared" ref="AB16:AB30" si="15">IF(ISBLANK(E16),"",L16)</f>
        <v/>
      </c>
      <c r="AC16" s="2428" t="str">
        <f t="shared" ref="AC16:AC30" si="16">IF(ISBLANK(E16),"",F16)</f>
        <v/>
      </c>
      <c r="AD16" s="2429" t="str">
        <f t="shared" ref="AD16:AD30" si="17">IF(ISBLANK(N16),"",K16)</f>
        <v/>
      </c>
      <c r="AE16" s="2428" t="str">
        <f t="shared" ref="AE16:AE30" si="18">IF(ISBLANK(N16),"",L16)</f>
        <v/>
      </c>
      <c r="AF16" s="2430" t="str">
        <f t="shared" ref="AF16:AF30" si="19">IF(ISBLANK(N16),"",O16)</f>
        <v/>
      </c>
      <c r="AG16" s="2375"/>
      <c r="AH16" s="2431" t="str">
        <f>K31</f>
        <v>A-04</v>
      </c>
      <c r="AI16" s="2432">
        <f>RANK(AJ16,AJ13:AJ32)</f>
        <v>1</v>
      </c>
      <c r="AJ16" s="2433">
        <f t="shared" si="10"/>
        <v>1</v>
      </c>
      <c r="AK16" s="2434">
        <f>COUNTA(L33:L50)</f>
        <v>9</v>
      </c>
      <c r="AL16" s="2435">
        <f>(COUNTA(M33:M50))</f>
        <v>0</v>
      </c>
      <c r="AM16" s="2436">
        <f>(COUNTA(N33:N50))</f>
        <v>0</v>
      </c>
      <c r="AN16" s="2437">
        <f t="shared" si="6"/>
        <v>0</v>
      </c>
      <c r="AO16" s="2393" t="str">
        <f>IF(AL16+AM16&gt;AK16,"Erreur",IF(AL16+AM16&lt;AK16,"manque",""))</f>
        <v>manque</v>
      </c>
      <c r="AP16" s="2438">
        <f t="shared" si="11"/>
        <v>9</v>
      </c>
      <c r="AQ16" s="2375"/>
    </row>
    <row r="17" spans="1:43" ht="18" customHeight="1" x14ac:dyDescent="0.3">
      <c r="A17" s="2378"/>
      <c r="B17" s="2411" t="str">
        <f>B11</f>
        <v>A-01</v>
      </c>
      <c r="C17" s="2439" t="s">
        <v>2370</v>
      </c>
      <c r="D17" s="2440"/>
      <c r="E17" s="2441"/>
      <c r="F17" s="5018"/>
      <c r="G17" s="5019"/>
      <c r="H17" s="5019"/>
      <c r="I17" s="5020"/>
      <c r="J17" s="2426"/>
      <c r="K17" s="2411" t="str">
        <f>K11</f>
        <v>A-02</v>
      </c>
      <c r="L17" s="2439" t="s">
        <v>2371</v>
      </c>
      <c r="M17" s="2440"/>
      <c r="N17" s="2441"/>
      <c r="O17" s="5018"/>
      <c r="P17" s="5019"/>
      <c r="Q17" s="5019"/>
      <c r="R17" s="5020"/>
      <c r="S17" s="2375"/>
      <c r="T17" s="2427" t="str">
        <f>IF(ISBLANK(D17),"",B17)</f>
        <v/>
      </c>
      <c r="U17" s="2428" t="str">
        <f t="shared" si="12"/>
        <v/>
      </c>
      <c r="V17" s="2428" t="str">
        <f t="shared" si="13"/>
        <v/>
      </c>
      <c r="W17" s="2429" t="str">
        <f t="shared" si="7"/>
        <v/>
      </c>
      <c r="X17" s="2428" t="str">
        <f t="shared" si="8"/>
        <v/>
      </c>
      <c r="Y17" s="2430" t="str">
        <f t="shared" si="9"/>
        <v/>
      </c>
      <c r="Z17" s="2375"/>
      <c r="AA17" s="2427" t="str">
        <f t="shared" si="14"/>
        <v/>
      </c>
      <c r="AB17" s="2428" t="str">
        <f t="shared" si="15"/>
        <v/>
      </c>
      <c r="AC17" s="2428" t="str">
        <f t="shared" si="16"/>
        <v/>
      </c>
      <c r="AD17" s="2429" t="str">
        <f t="shared" si="17"/>
        <v/>
      </c>
      <c r="AE17" s="2428" t="str">
        <f t="shared" si="18"/>
        <v/>
      </c>
      <c r="AF17" s="2430" t="str">
        <f t="shared" si="19"/>
        <v/>
      </c>
      <c r="AG17" s="2375"/>
      <c r="AH17" s="2431" t="str">
        <f>B51</f>
        <v>A-05</v>
      </c>
      <c r="AI17" s="2432">
        <f>RANK(AJ17,AJ13:AJ32)</f>
        <v>1</v>
      </c>
      <c r="AJ17" s="2433">
        <f t="shared" si="10"/>
        <v>1</v>
      </c>
      <c r="AK17" s="2434">
        <f>COUNTA(C53:C70)</f>
        <v>17</v>
      </c>
      <c r="AL17" s="2435">
        <f>(COUNTA(D53:D70))</f>
        <v>0</v>
      </c>
      <c r="AM17" s="2436">
        <f>(COUNTA(E53:E70))</f>
        <v>0</v>
      </c>
      <c r="AN17" s="2437">
        <f t="shared" si="6"/>
        <v>0</v>
      </c>
      <c r="AO17" s="2393" t="str">
        <f>IF(AL17+AM17&gt;AK17,"Erreur",IF(AL17+AM17&lt;AK17,"manque",""))</f>
        <v>manque</v>
      </c>
      <c r="AP17" s="2438">
        <f t="shared" si="11"/>
        <v>17</v>
      </c>
      <c r="AQ17" s="2375"/>
    </row>
    <row r="18" spans="1:43" ht="18" customHeight="1" x14ac:dyDescent="0.3">
      <c r="A18" s="2378"/>
      <c r="B18" s="2411" t="str">
        <f>B11</f>
        <v>A-01</v>
      </c>
      <c r="C18" s="2439" t="s">
        <v>2372</v>
      </c>
      <c r="D18" s="2440"/>
      <c r="E18" s="2441"/>
      <c r="F18" s="5018"/>
      <c r="G18" s="5019"/>
      <c r="H18" s="5019"/>
      <c r="I18" s="5020"/>
      <c r="J18" s="2426"/>
      <c r="K18" s="2411" t="str">
        <f t="shared" ref="K18:K30" si="20">K12</f>
        <v>A-02</v>
      </c>
      <c r="L18" s="2439" t="s">
        <v>2373</v>
      </c>
      <c r="M18" s="2440"/>
      <c r="N18" s="2441"/>
      <c r="O18" s="5018"/>
      <c r="P18" s="5019"/>
      <c r="Q18" s="5019"/>
      <c r="R18" s="5020"/>
      <c r="S18" s="2375"/>
      <c r="T18" s="2427"/>
      <c r="U18" s="2428" t="str">
        <f t="shared" si="12"/>
        <v/>
      </c>
      <c r="V18" s="2428" t="str">
        <f t="shared" si="13"/>
        <v/>
      </c>
      <c r="W18" s="2429" t="str">
        <f t="shared" si="7"/>
        <v/>
      </c>
      <c r="X18" s="2428" t="str">
        <f t="shared" si="8"/>
        <v/>
      </c>
      <c r="Y18" s="2430" t="str">
        <f t="shared" si="9"/>
        <v/>
      </c>
      <c r="Z18" s="2375"/>
      <c r="AA18" s="2427" t="str">
        <f t="shared" si="14"/>
        <v/>
      </c>
      <c r="AB18" s="2428" t="str">
        <f t="shared" si="15"/>
        <v/>
      </c>
      <c r="AC18" s="2428" t="str">
        <f t="shared" si="16"/>
        <v/>
      </c>
      <c r="AD18" s="2429" t="str">
        <f t="shared" si="17"/>
        <v/>
      </c>
      <c r="AE18" s="2428" t="str">
        <f t="shared" si="18"/>
        <v/>
      </c>
      <c r="AF18" s="2430" t="str">
        <f t="shared" si="19"/>
        <v/>
      </c>
      <c r="AG18" s="2375"/>
      <c r="AH18" s="2431" t="str">
        <f>K51</f>
        <v>A-06</v>
      </c>
      <c r="AI18" s="2432">
        <f>RANK(AJ18,AJ13:AJ32)</f>
        <v>1</v>
      </c>
      <c r="AJ18" s="2433">
        <f t="shared" si="10"/>
        <v>1</v>
      </c>
      <c r="AK18" s="2434">
        <f>COUNTA(L53:L70)</f>
        <v>12</v>
      </c>
      <c r="AL18" s="2435">
        <f>(COUNTA(M53:M70))</f>
        <v>0</v>
      </c>
      <c r="AM18" s="2436">
        <f>(COUNTA(N53:N70))</f>
        <v>0</v>
      </c>
      <c r="AN18" s="2437">
        <f t="shared" si="6"/>
        <v>0</v>
      </c>
      <c r="AO18" s="2393" t="str">
        <f t="shared" ref="AO18:AO32" si="21">IF(AL18+AM18&gt;AK18,"Erreur",IF(AL18+AM18&lt;AK18,"manque",""))</f>
        <v>manque</v>
      </c>
      <c r="AP18" s="2438">
        <f t="shared" si="11"/>
        <v>12</v>
      </c>
      <c r="AQ18" s="2375"/>
    </row>
    <row r="19" spans="1:43" ht="18" customHeight="1" x14ac:dyDescent="0.3">
      <c r="A19" s="2378"/>
      <c r="B19" s="2411" t="str">
        <f>B11</f>
        <v>A-01</v>
      </c>
      <c r="C19" s="2439" t="s">
        <v>2374</v>
      </c>
      <c r="D19" s="2440"/>
      <c r="E19" s="2441"/>
      <c r="F19" s="5018"/>
      <c r="G19" s="5019"/>
      <c r="H19" s="5019"/>
      <c r="I19" s="5020"/>
      <c r="J19" s="2426"/>
      <c r="K19" s="2411" t="str">
        <f t="shared" si="20"/>
        <v>A-02</v>
      </c>
      <c r="L19" s="2439" t="s">
        <v>2370</v>
      </c>
      <c r="M19" s="2440"/>
      <c r="N19" s="2441"/>
      <c r="O19" s="5018"/>
      <c r="P19" s="5019"/>
      <c r="Q19" s="5019"/>
      <c r="R19" s="5020"/>
      <c r="S19" s="2375"/>
      <c r="T19" s="2427"/>
      <c r="U19" s="2428" t="str">
        <f t="shared" si="12"/>
        <v/>
      </c>
      <c r="V19" s="2428" t="str">
        <f t="shared" si="13"/>
        <v/>
      </c>
      <c r="W19" s="2429" t="str">
        <f t="shared" si="7"/>
        <v/>
      </c>
      <c r="X19" s="2428" t="str">
        <f t="shared" si="8"/>
        <v/>
      </c>
      <c r="Y19" s="2430" t="str">
        <f t="shared" si="9"/>
        <v/>
      </c>
      <c r="Z19" s="2375"/>
      <c r="AA19" s="2427" t="str">
        <f t="shared" si="14"/>
        <v/>
      </c>
      <c r="AB19" s="2428" t="str">
        <f t="shared" si="15"/>
        <v/>
      </c>
      <c r="AC19" s="2428" t="str">
        <f t="shared" si="16"/>
        <v/>
      </c>
      <c r="AD19" s="2429" t="str">
        <f t="shared" si="17"/>
        <v/>
      </c>
      <c r="AE19" s="2428" t="str">
        <f t="shared" si="18"/>
        <v/>
      </c>
      <c r="AF19" s="2430" t="str">
        <f t="shared" si="19"/>
        <v/>
      </c>
      <c r="AG19" s="2375"/>
      <c r="AH19" s="2431" t="str">
        <f>B71</f>
        <v>A-07</v>
      </c>
      <c r="AI19" s="2432">
        <f>RANK(AJ19,AJ13:AJ32)</f>
        <v>1</v>
      </c>
      <c r="AJ19" s="2433">
        <f t="shared" si="10"/>
        <v>1</v>
      </c>
      <c r="AK19" s="2434">
        <f>COUNTA(C73:C90)</f>
        <v>9</v>
      </c>
      <c r="AL19" s="2435">
        <f>(COUNTA(D73:D90))</f>
        <v>0</v>
      </c>
      <c r="AM19" s="2436">
        <f>(COUNTA(E73:E90))</f>
        <v>0</v>
      </c>
      <c r="AN19" s="2437">
        <f t="shared" si="6"/>
        <v>0</v>
      </c>
      <c r="AO19" s="2393" t="str">
        <f t="shared" si="21"/>
        <v>manque</v>
      </c>
      <c r="AP19" s="2438">
        <f t="shared" si="11"/>
        <v>9</v>
      </c>
      <c r="AQ19" s="2375"/>
    </row>
    <row r="20" spans="1:43" ht="18" customHeight="1" x14ac:dyDescent="0.3">
      <c r="A20" s="2378"/>
      <c r="B20" s="2411" t="str">
        <f>B11</f>
        <v>A-01</v>
      </c>
      <c r="C20" s="2439" t="s">
        <v>2375</v>
      </c>
      <c r="D20" s="2440"/>
      <c r="E20" s="2441"/>
      <c r="F20" s="5018"/>
      <c r="G20" s="5019"/>
      <c r="H20" s="5019"/>
      <c r="I20" s="5020"/>
      <c r="J20" s="2426"/>
      <c r="K20" s="2411" t="str">
        <f t="shared" si="20"/>
        <v>A-02</v>
      </c>
      <c r="L20" s="2439" t="s">
        <v>2376</v>
      </c>
      <c r="M20" s="2440"/>
      <c r="N20" s="2441"/>
      <c r="O20" s="5018"/>
      <c r="P20" s="5019"/>
      <c r="Q20" s="5019"/>
      <c r="R20" s="5020"/>
      <c r="S20" s="2375"/>
      <c r="T20" s="2427"/>
      <c r="U20" s="2428" t="str">
        <f t="shared" si="12"/>
        <v/>
      </c>
      <c r="V20" s="2428" t="str">
        <f t="shared" si="13"/>
        <v/>
      </c>
      <c r="W20" s="2429" t="str">
        <f t="shared" si="7"/>
        <v/>
      </c>
      <c r="X20" s="2428" t="str">
        <f t="shared" si="8"/>
        <v/>
      </c>
      <c r="Y20" s="2430" t="str">
        <f t="shared" si="9"/>
        <v/>
      </c>
      <c r="Z20" s="2375"/>
      <c r="AA20" s="2427" t="str">
        <f t="shared" si="14"/>
        <v/>
      </c>
      <c r="AB20" s="2428" t="str">
        <f t="shared" si="15"/>
        <v/>
      </c>
      <c r="AC20" s="2428" t="str">
        <f t="shared" si="16"/>
        <v/>
      </c>
      <c r="AD20" s="2429" t="str">
        <f t="shared" si="17"/>
        <v/>
      </c>
      <c r="AE20" s="2428" t="str">
        <f t="shared" si="18"/>
        <v/>
      </c>
      <c r="AF20" s="2430" t="str">
        <f t="shared" si="19"/>
        <v/>
      </c>
      <c r="AG20" s="2375"/>
      <c r="AH20" s="2431" t="str">
        <f>K71</f>
        <v>A-08</v>
      </c>
      <c r="AI20" s="2432">
        <f>RANK(AJ20,AJ13:AJ32)</f>
        <v>1</v>
      </c>
      <c r="AJ20" s="2433">
        <f t="shared" si="10"/>
        <v>1</v>
      </c>
      <c r="AK20" s="2434">
        <f>COUNTA(L73:L90)</f>
        <v>11</v>
      </c>
      <c r="AL20" s="2435">
        <f>(COUNTA(M73:M90))</f>
        <v>0</v>
      </c>
      <c r="AM20" s="2436">
        <f>(COUNTA(N73:N90))</f>
        <v>0</v>
      </c>
      <c r="AN20" s="2437">
        <f t="shared" si="6"/>
        <v>0</v>
      </c>
      <c r="AO20" s="2393" t="str">
        <f t="shared" si="21"/>
        <v>manque</v>
      </c>
      <c r="AP20" s="2438">
        <f t="shared" si="11"/>
        <v>11</v>
      </c>
      <c r="AQ20" s="2375"/>
    </row>
    <row r="21" spans="1:43" ht="18" customHeight="1" x14ac:dyDescent="0.3">
      <c r="A21" s="2378"/>
      <c r="B21" s="2411" t="str">
        <f>B11</f>
        <v>A-01</v>
      </c>
      <c r="C21" s="2439" t="s">
        <v>2377</v>
      </c>
      <c r="D21" s="2440"/>
      <c r="E21" s="2441"/>
      <c r="F21" s="5018"/>
      <c r="G21" s="5019"/>
      <c r="H21" s="5019"/>
      <c r="I21" s="5020"/>
      <c r="J21" s="2426"/>
      <c r="K21" s="2411" t="str">
        <f t="shared" si="20"/>
        <v>A-02</v>
      </c>
      <c r="L21" s="2439" t="s">
        <v>2378</v>
      </c>
      <c r="M21" s="2440"/>
      <c r="N21" s="2441"/>
      <c r="O21" s="5018"/>
      <c r="P21" s="5019"/>
      <c r="Q21" s="5019"/>
      <c r="R21" s="5020"/>
      <c r="S21" s="2375"/>
      <c r="T21" s="2427"/>
      <c r="U21" s="2428" t="str">
        <f t="shared" si="12"/>
        <v/>
      </c>
      <c r="V21" s="2428" t="str">
        <f t="shared" si="13"/>
        <v/>
      </c>
      <c r="W21" s="2429" t="str">
        <f t="shared" si="7"/>
        <v/>
      </c>
      <c r="X21" s="2428" t="str">
        <f t="shared" si="8"/>
        <v/>
      </c>
      <c r="Y21" s="2430" t="str">
        <f t="shared" si="9"/>
        <v/>
      </c>
      <c r="Z21" s="2375"/>
      <c r="AA21" s="2427" t="str">
        <f t="shared" si="14"/>
        <v/>
      </c>
      <c r="AB21" s="2428" t="str">
        <f t="shared" si="15"/>
        <v/>
      </c>
      <c r="AC21" s="2428" t="str">
        <f t="shared" si="16"/>
        <v/>
      </c>
      <c r="AD21" s="2429" t="str">
        <f t="shared" si="17"/>
        <v/>
      </c>
      <c r="AE21" s="2428" t="str">
        <f t="shared" si="18"/>
        <v/>
      </c>
      <c r="AF21" s="2430" t="str">
        <f t="shared" si="19"/>
        <v/>
      </c>
      <c r="AG21" s="2375"/>
      <c r="AH21" s="2431" t="str">
        <f>B91</f>
        <v>A-09</v>
      </c>
      <c r="AI21" s="2432">
        <f>RANK(AJ21,AJ13:AJ32)</f>
        <v>1</v>
      </c>
      <c r="AJ21" s="2433">
        <f t="shared" si="10"/>
        <v>1</v>
      </c>
      <c r="AK21" s="2434">
        <f>COUNTA(C93:C110)</f>
        <v>11</v>
      </c>
      <c r="AL21" s="2435">
        <f>(COUNTA(D93:D110))</f>
        <v>0</v>
      </c>
      <c r="AM21" s="2436">
        <f>(COUNTA(E93:E110))</f>
        <v>0</v>
      </c>
      <c r="AN21" s="2437">
        <f t="shared" si="6"/>
        <v>0</v>
      </c>
      <c r="AO21" s="2393" t="str">
        <f t="shared" si="21"/>
        <v>manque</v>
      </c>
      <c r="AP21" s="2438">
        <f t="shared" si="11"/>
        <v>11</v>
      </c>
      <c r="AQ21" s="2375"/>
    </row>
    <row r="22" spans="1:43" ht="18" customHeight="1" x14ac:dyDescent="0.3">
      <c r="A22" s="2378"/>
      <c r="B22" s="2411" t="str">
        <f>B11</f>
        <v>A-01</v>
      </c>
      <c r="C22" s="2439"/>
      <c r="D22" s="2440"/>
      <c r="E22" s="2441"/>
      <c r="F22" s="5018"/>
      <c r="G22" s="5019"/>
      <c r="H22" s="5019"/>
      <c r="I22" s="5020"/>
      <c r="J22" s="2426"/>
      <c r="K22" s="2411" t="str">
        <f t="shared" si="20"/>
        <v>A-02</v>
      </c>
      <c r="L22" s="2439" t="s">
        <v>2379</v>
      </c>
      <c r="M22" s="2440"/>
      <c r="N22" s="2441"/>
      <c r="O22" s="5018"/>
      <c r="P22" s="5019"/>
      <c r="Q22" s="5019"/>
      <c r="R22" s="5020"/>
      <c r="S22" s="2375"/>
      <c r="T22" s="2427"/>
      <c r="U22" s="2428" t="str">
        <f t="shared" si="12"/>
        <v/>
      </c>
      <c r="V22" s="2428" t="str">
        <f t="shared" si="13"/>
        <v/>
      </c>
      <c r="W22" s="2429" t="str">
        <f t="shared" si="7"/>
        <v/>
      </c>
      <c r="X22" s="2428" t="str">
        <f t="shared" si="8"/>
        <v/>
      </c>
      <c r="Y22" s="2430" t="str">
        <f t="shared" si="9"/>
        <v/>
      </c>
      <c r="Z22" s="2375"/>
      <c r="AA22" s="2427" t="str">
        <f t="shared" si="14"/>
        <v/>
      </c>
      <c r="AB22" s="2428" t="str">
        <f t="shared" si="15"/>
        <v/>
      </c>
      <c r="AC22" s="2428" t="str">
        <f t="shared" si="16"/>
        <v/>
      </c>
      <c r="AD22" s="2429" t="str">
        <f t="shared" si="17"/>
        <v/>
      </c>
      <c r="AE22" s="2428" t="str">
        <f t="shared" si="18"/>
        <v/>
      </c>
      <c r="AF22" s="2430" t="str">
        <f t="shared" si="19"/>
        <v/>
      </c>
      <c r="AG22" s="2375"/>
      <c r="AH22" s="2431" t="str">
        <f>K91</f>
        <v>A-10</v>
      </c>
      <c r="AI22" s="2432">
        <f>RANK(AJ22,AJ13:AJ32)</f>
        <v>1</v>
      </c>
      <c r="AJ22" s="2433">
        <f t="shared" si="10"/>
        <v>1</v>
      </c>
      <c r="AK22" s="2434">
        <f>COUNTA(L93:L110)</f>
        <v>13</v>
      </c>
      <c r="AL22" s="2435">
        <f>(COUNTA(M93:M110))</f>
        <v>0</v>
      </c>
      <c r="AM22" s="2436">
        <f>(COUNTA(N93:N110))</f>
        <v>0</v>
      </c>
      <c r="AN22" s="2437">
        <f t="shared" si="6"/>
        <v>0</v>
      </c>
      <c r="AO22" s="2393" t="str">
        <f t="shared" si="21"/>
        <v>manque</v>
      </c>
      <c r="AP22" s="2438">
        <f t="shared" si="11"/>
        <v>13</v>
      </c>
      <c r="AQ22" s="2375"/>
    </row>
    <row r="23" spans="1:43" ht="18" customHeight="1" x14ac:dyDescent="0.3">
      <c r="A23" s="2378"/>
      <c r="B23" s="2411" t="str">
        <f>B11</f>
        <v>A-01</v>
      </c>
      <c r="C23" s="2439"/>
      <c r="D23" s="2440"/>
      <c r="E23" s="2441"/>
      <c r="F23" s="5018"/>
      <c r="G23" s="5019"/>
      <c r="H23" s="5019"/>
      <c r="I23" s="5020"/>
      <c r="J23" s="2426"/>
      <c r="K23" s="2411" t="str">
        <f t="shared" si="20"/>
        <v>A-02</v>
      </c>
      <c r="L23" s="2439" t="s">
        <v>2380</v>
      </c>
      <c r="M23" s="2440"/>
      <c r="N23" s="2441"/>
      <c r="O23" s="5018"/>
      <c r="P23" s="5019"/>
      <c r="Q23" s="5019"/>
      <c r="R23" s="5020"/>
      <c r="S23" s="2375"/>
      <c r="T23" s="2427"/>
      <c r="U23" s="2428" t="str">
        <f t="shared" si="12"/>
        <v/>
      </c>
      <c r="V23" s="2428" t="str">
        <f t="shared" si="13"/>
        <v/>
      </c>
      <c r="W23" s="2429" t="str">
        <f t="shared" si="7"/>
        <v/>
      </c>
      <c r="X23" s="2428" t="str">
        <f t="shared" si="8"/>
        <v/>
      </c>
      <c r="Y23" s="2430" t="str">
        <f t="shared" si="9"/>
        <v/>
      </c>
      <c r="Z23" s="2375"/>
      <c r="AA23" s="2427" t="str">
        <f t="shared" si="14"/>
        <v/>
      </c>
      <c r="AB23" s="2428" t="str">
        <f t="shared" si="15"/>
        <v/>
      </c>
      <c r="AC23" s="2428" t="str">
        <f t="shared" si="16"/>
        <v/>
      </c>
      <c r="AD23" s="2429" t="str">
        <f t="shared" si="17"/>
        <v/>
      </c>
      <c r="AE23" s="2428" t="str">
        <f t="shared" si="18"/>
        <v/>
      </c>
      <c r="AF23" s="2430" t="str">
        <f t="shared" si="19"/>
        <v/>
      </c>
      <c r="AG23" s="2375"/>
      <c r="AH23" s="2431" t="str">
        <f>B111</f>
        <v>A-11</v>
      </c>
      <c r="AI23" s="2432">
        <f>RANK(AJ23,AJ13:AJ32)</f>
        <v>1</v>
      </c>
      <c r="AJ23" s="2433">
        <f t="shared" si="10"/>
        <v>1</v>
      </c>
      <c r="AK23" s="2434">
        <f>COUNTA(C113:C130)</f>
        <v>18</v>
      </c>
      <c r="AL23" s="2435">
        <f>(COUNTA(D113:D130))</f>
        <v>0</v>
      </c>
      <c r="AM23" s="2436">
        <f>(COUNTA(E113:E130))</f>
        <v>0</v>
      </c>
      <c r="AN23" s="2437">
        <f t="shared" si="6"/>
        <v>0</v>
      </c>
      <c r="AO23" s="2393" t="str">
        <f t="shared" si="21"/>
        <v>manque</v>
      </c>
      <c r="AP23" s="2438">
        <f t="shared" si="11"/>
        <v>18</v>
      </c>
      <c r="AQ23" s="2375"/>
    </row>
    <row r="24" spans="1:43" ht="18" customHeight="1" x14ac:dyDescent="0.3">
      <c r="A24" s="2378"/>
      <c r="B24" s="2411" t="str">
        <f>B11</f>
        <v>A-01</v>
      </c>
      <c r="C24" s="2439"/>
      <c r="D24" s="2440"/>
      <c r="E24" s="2441"/>
      <c r="F24" s="5018"/>
      <c r="G24" s="5019"/>
      <c r="H24" s="5019"/>
      <c r="I24" s="5020"/>
      <c r="J24" s="2426"/>
      <c r="K24" s="2411" t="str">
        <f t="shared" si="20"/>
        <v>A-02</v>
      </c>
      <c r="L24" s="2439" t="s">
        <v>2381</v>
      </c>
      <c r="M24" s="2440"/>
      <c r="N24" s="2441"/>
      <c r="O24" s="5018"/>
      <c r="P24" s="5019"/>
      <c r="Q24" s="5019"/>
      <c r="R24" s="5020"/>
      <c r="S24" s="2375"/>
      <c r="T24" s="2427"/>
      <c r="U24" s="2428" t="str">
        <f t="shared" si="12"/>
        <v/>
      </c>
      <c r="V24" s="2428" t="str">
        <f t="shared" si="13"/>
        <v/>
      </c>
      <c r="W24" s="2429" t="str">
        <f t="shared" si="7"/>
        <v/>
      </c>
      <c r="X24" s="2428" t="str">
        <f t="shared" si="8"/>
        <v/>
      </c>
      <c r="Y24" s="2430" t="str">
        <f t="shared" si="9"/>
        <v/>
      </c>
      <c r="Z24" s="2375"/>
      <c r="AA24" s="2427" t="str">
        <f t="shared" si="14"/>
        <v/>
      </c>
      <c r="AB24" s="2428" t="str">
        <f t="shared" si="15"/>
        <v/>
      </c>
      <c r="AC24" s="2428" t="str">
        <f t="shared" si="16"/>
        <v/>
      </c>
      <c r="AD24" s="2429" t="str">
        <f t="shared" si="17"/>
        <v/>
      </c>
      <c r="AE24" s="2428" t="str">
        <f t="shared" si="18"/>
        <v/>
      </c>
      <c r="AF24" s="2430" t="str">
        <f t="shared" si="19"/>
        <v/>
      </c>
      <c r="AG24" s="2375"/>
      <c r="AH24" s="2431" t="str">
        <f>K111</f>
        <v>A-12</v>
      </c>
      <c r="AI24" s="2432">
        <f>RANK(AJ24,AJ13:AJ32)</f>
        <v>1</v>
      </c>
      <c r="AJ24" s="2433">
        <f t="shared" si="10"/>
        <v>1</v>
      </c>
      <c r="AK24" s="2434">
        <f>COUNTA(L113:L130)</f>
        <v>14</v>
      </c>
      <c r="AL24" s="2435">
        <f>(COUNTA(M113:M130))</f>
        <v>0</v>
      </c>
      <c r="AM24" s="2436">
        <f>(COUNTA(N113:N130))</f>
        <v>0</v>
      </c>
      <c r="AN24" s="2437">
        <f t="shared" si="6"/>
        <v>0</v>
      </c>
      <c r="AO24" s="2393" t="str">
        <f t="shared" si="21"/>
        <v>manque</v>
      </c>
      <c r="AP24" s="2438">
        <f t="shared" si="11"/>
        <v>14</v>
      </c>
      <c r="AQ24" s="2375"/>
    </row>
    <row r="25" spans="1:43" ht="18" customHeight="1" x14ac:dyDescent="0.3">
      <c r="A25" s="2378"/>
      <c r="B25" s="2411" t="str">
        <f>B11</f>
        <v>A-01</v>
      </c>
      <c r="C25" s="2439"/>
      <c r="D25" s="2440"/>
      <c r="E25" s="2441"/>
      <c r="F25" s="5018"/>
      <c r="G25" s="5019"/>
      <c r="H25" s="5019"/>
      <c r="I25" s="5020"/>
      <c r="J25" s="2426"/>
      <c r="K25" s="2411" t="str">
        <f t="shared" si="20"/>
        <v>A-02</v>
      </c>
      <c r="L25" s="2439" t="s">
        <v>2382</v>
      </c>
      <c r="M25" s="2440"/>
      <c r="N25" s="2441"/>
      <c r="O25" s="5018"/>
      <c r="P25" s="5019"/>
      <c r="Q25" s="5019"/>
      <c r="R25" s="5020"/>
      <c r="S25" s="2375"/>
      <c r="T25" s="2427"/>
      <c r="U25" s="2428" t="str">
        <f t="shared" si="12"/>
        <v/>
      </c>
      <c r="V25" s="2428" t="str">
        <f t="shared" si="13"/>
        <v/>
      </c>
      <c r="W25" s="2429" t="str">
        <f t="shared" si="7"/>
        <v/>
      </c>
      <c r="X25" s="2428" t="str">
        <f t="shared" si="8"/>
        <v/>
      </c>
      <c r="Y25" s="2430" t="str">
        <f t="shared" si="9"/>
        <v/>
      </c>
      <c r="Z25" s="2375"/>
      <c r="AA25" s="2427" t="str">
        <f t="shared" si="14"/>
        <v/>
      </c>
      <c r="AB25" s="2428" t="str">
        <f t="shared" si="15"/>
        <v/>
      </c>
      <c r="AC25" s="2428" t="str">
        <f t="shared" si="16"/>
        <v/>
      </c>
      <c r="AD25" s="2429" t="str">
        <f t="shared" si="17"/>
        <v/>
      </c>
      <c r="AE25" s="2428" t="str">
        <f t="shared" si="18"/>
        <v/>
      </c>
      <c r="AF25" s="2430" t="str">
        <f t="shared" si="19"/>
        <v/>
      </c>
      <c r="AG25" s="2375"/>
      <c r="AH25" s="2431" t="str">
        <f>B131</f>
        <v>A-13</v>
      </c>
      <c r="AI25" s="2432">
        <f>RANK(AJ25,AJ13:AJ32)</f>
        <v>1</v>
      </c>
      <c r="AJ25" s="2433">
        <f t="shared" si="10"/>
        <v>1</v>
      </c>
      <c r="AK25" s="2434">
        <f>COUNTA(C133:C150)</f>
        <v>11</v>
      </c>
      <c r="AL25" s="2435">
        <f>(COUNTA(D133:D150))</f>
        <v>0</v>
      </c>
      <c r="AM25" s="2436">
        <f>(COUNTA(E133:E150))</f>
        <v>0</v>
      </c>
      <c r="AN25" s="2437">
        <f t="shared" si="6"/>
        <v>0</v>
      </c>
      <c r="AO25" s="2393" t="str">
        <f t="shared" si="21"/>
        <v>manque</v>
      </c>
      <c r="AP25" s="2438">
        <f t="shared" si="11"/>
        <v>11</v>
      </c>
      <c r="AQ25" s="2375"/>
    </row>
    <row r="26" spans="1:43" ht="18" customHeight="1" x14ac:dyDescent="0.3">
      <c r="A26" s="2378"/>
      <c r="B26" s="2411" t="str">
        <f>B11</f>
        <v>A-01</v>
      </c>
      <c r="C26" s="2439"/>
      <c r="D26" s="2440"/>
      <c r="E26" s="2441"/>
      <c r="F26" s="5018"/>
      <c r="G26" s="5019"/>
      <c r="H26" s="5019"/>
      <c r="I26" s="5020"/>
      <c r="J26" s="2426"/>
      <c r="K26" s="2411" t="str">
        <f t="shared" si="20"/>
        <v>A-02</v>
      </c>
      <c r="L26" s="2439" t="s">
        <v>2383</v>
      </c>
      <c r="M26" s="2440"/>
      <c r="N26" s="2441"/>
      <c r="O26" s="5018"/>
      <c r="P26" s="5019"/>
      <c r="Q26" s="5019"/>
      <c r="R26" s="5020"/>
      <c r="S26" s="2375"/>
      <c r="T26" s="2427"/>
      <c r="U26" s="2428" t="str">
        <f t="shared" si="12"/>
        <v/>
      </c>
      <c r="V26" s="2428" t="str">
        <f t="shared" si="13"/>
        <v/>
      </c>
      <c r="W26" s="2429" t="str">
        <f t="shared" si="7"/>
        <v/>
      </c>
      <c r="X26" s="2428" t="str">
        <f t="shared" si="8"/>
        <v/>
      </c>
      <c r="Y26" s="2430" t="str">
        <f t="shared" si="9"/>
        <v/>
      </c>
      <c r="Z26" s="2375"/>
      <c r="AA26" s="2427" t="str">
        <f t="shared" si="14"/>
        <v/>
      </c>
      <c r="AB26" s="2428" t="str">
        <f t="shared" si="15"/>
        <v/>
      </c>
      <c r="AC26" s="2428" t="str">
        <f t="shared" si="16"/>
        <v/>
      </c>
      <c r="AD26" s="2429" t="str">
        <f t="shared" si="17"/>
        <v/>
      </c>
      <c r="AE26" s="2428" t="str">
        <f t="shared" si="18"/>
        <v/>
      </c>
      <c r="AF26" s="2430" t="str">
        <f t="shared" si="19"/>
        <v/>
      </c>
      <c r="AG26" s="2375"/>
      <c r="AH26" s="2431" t="str">
        <f>K131</f>
        <v>A-14</v>
      </c>
      <c r="AI26" s="2432">
        <f>RANK(AJ26,AJ13:AJ32)</f>
        <v>1</v>
      </c>
      <c r="AJ26" s="2433">
        <f t="shared" si="10"/>
        <v>1</v>
      </c>
      <c r="AK26" s="2434">
        <f>COUNTA(L133:L150)</f>
        <v>0</v>
      </c>
      <c r="AL26" s="2435">
        <f>(COUNTA(M133:M150))</f>
        <v>0</v>
      </c>
      <c r="AM26" s="2436">
        <f>(COUNTA(N133:N150))</f>
        <v>0</v>
      </c>
      <c r="AN26" s="2437">
        <f>IF(AK26=0,0,AM26/AK26)</f>
        <v>0</v>
      </c>
      <c r="AO26" s="2393" t="str">
        <f t="shared" si="21"/>
        <v/>
      </c>
      <c r="AP26" s="2438" t="str">
        <f t="shared" si="11"/>
        <v/>
      </c>
      <c r="AQ26" s="2375"/>
    </row>
    <row r="27" spans="1:43" ht="18" customHeight="1" x14ac:dyDescent="0.3">
      <c r="A27" s="2378"/>
      <c r="B27" s="2411" t="str">
        <f>B11</f>
        <v>A-01</v>
      </c>
      <c r="C27" s="2439"/>
      <c r="D27" s="2440"/>
      <c r="E27" s="2441"/>
      <c r="F27" s="5018"/>
      <c r="G27" s="5019"/>
      <c r="H27" s="5019"/>
      <c r="I27" s="5020"/>
      <c r="J27" s="2426"/>
      <c r="K27" s="2411" t="str">
        <f t="shared" si="20"/>
        <v>A-02</v>
      </c>
      <c r="L27" s="2439" t="s">
        <v>2384</v>
      </c>
      <c r="M27" s="2440"/>
      <c r="N27" s="2441"/>
      <c r="O27" s="5018"/>
      <c r="P27" s="5019"/>
      <c r="Q27" s="5019"/>
      <c r="R27" s="5020"/>
      <c r="S27" s="2375"/>
      <c r="T27" s="2427"/>
      <c r="U27" s="2428" t="str">
        <f t="shared" si="12"/>
        <v/>
      </c>
      <c r="V27" s="2428" t="str">
        <f t="shared" si="13"/>
        <v/>
      </c>
      <c r="W27" s="2429" t="str">
        <f t="shared" si="7"/>
        <v/>
      </c>
      <c r="X27" s="2428" t="str">
        <f t="shared" si="8"/>
        <v/>
      </c>
      <c r="Y27" s="2430" t="str">
        <f t="shared" si="9"/>
        <v/>
      </c>
      <c r="Z27" s="2375"/>
      <c r="AA27" s="2427" t="str">
        <f t="shared" si="14"/>
        <v/>
      </c>
      <c r="AB27" s="2428" t="str">
        <f t="shared" si="15"/>
        <v/>
      </c>
      <c r="AC27" s="2428" t="str">
        <f t="shared" si="16"/>
        <v/>
      </c>
      <c r="AD27" s="2429" t="str">
        <f t="shared" si="17"/>
        <v/>
      </c>
      <c r="AE27" s="2428" t="str">
        <f t="shared" si="18"/>
        <v/>
      </c>
      <c r="AF27" s="2430" t="str">
        <f t="shared" si="19"/>
        <v/>
      </c>
      <c r="AG27" s="2375"/>
      <c r="AH27" s="2431" t="str">
        <f>B151</f>
        <v>A-15</v>
      </c>
      <c r="AI27" s="2432">
        <f>RANK(AJ27,AJ13:AJ32)</f>
        <v>1</v>
      </c>
      <c r="AJ27" s="2433">
        <f t="shared" si="10"/>
        <v>1</v>
      </c>
      <c r="AK27" s="2434">
        <f>COUNTA(C153:C170)</f>
        <v>0</v>
      </c>
      <c r="AL27" s="2435">
        <f>(COUNTA(D153:D170))</f>
        <v>0</v>
      </c>
      <c r="AM27" s="2436">
        <f>(COUNTA(E153:E170))</f>
        <v>0</v>
      </c>
      <c r="AN27" s="2437">
        <f t="shared" ref="AN27:AN32" si="22">IF(AK27=0,0,AM27/AK27)</f>
        <v>0</v>
      </c>
      <c r="AO27" s="2393" t="str">
        <f t="shared" si="21"/>
        <v/>
      </c>
      <c r="AP27" s="2438" t="str">
        <f t="shared" si="11"/>
        <v/>
      </c>
      <c r="AQ27" s="2375"/>
    </row>
    <row r="28" spans="1:43" ht="18" customHeight="1" x14ac:dyDescent="0.3">
      <c r="A28" s="2378"/>
      <c r="B28" s="2411" t="str">
        <f>B11</f>
        <v>A-01</v>
      </c>
      <c r="C28" s="2439"/>
      <c r="D28" s="2440"/>
      <c r="E28" s="2441"/>
      <c r="F28" s="5018"/>
      <c r="G28" s="5019"/>
      <c r="H28" s="5019"/>
      <c r="I28" s="5020"/>
      <c r="J28" s="2426"/>
      <c r="K28" s="2411" t="str">
        <f t="shared" si="20"/>
        <v>A-02</v>
      </c>
      <c r="L28" s="2439" t="s">
        <v>2385</v>
      </c>
      <c r="M28" s="2440"/>
      <c r="N28" s="2441"/>
      <c r="O28" s="5018"/>
      <c r="P28" s="5019"/>
      <c r="Q28" s="5019"/>
      <c r="R28" s="5020"/>
      <c r="S28" s="2375"/>
      <c r="T28" s="2427"/>
      <c r="U28" s="2428" t="str">
        <f t="shared" si="12"/>
        <v/>
      </c>
      <c r="V28" s="2428" t="str">
        <f t="shared" si="13"/>
        <v/>
      </c>
      <c r="W28" s="2429" t="str">
        <f t="shared" si="7"/>
        <v/>
      </c>
      <c r="X28" s="2428" t="str">
        <f t="shared" si="8"/>
        <v/>
      </c>
      <c r="Y28" s="2430" t="str">
        <f t="shared" si="9"/>
        <v/>
      </c>
      <c r="Z28" s="2375"/>
      <c r="AA28" s="2427" t="str">
        <f t="shared" si="14"/>
        <v/>
      </c>
      <c r="AB28" s="2428" t="str">
        <f t="shared" si="15"/>
        <v/>
      </c>
      <c r="AC28" s="2428" t="str">
        <f t="shared" si="16"/>
        <v/>
      </c>
      <c r="AD28" s="2429" t="str">
        <f t="shared" si="17"/>
        <v/>
      </c>
      <c r="AE28" s="2428" t="str">
        <f t="shared" si="18"/>
        <v/>
      </c>
      <c r="AF28" s="2430" t="str">
        <f t="shared" si="19"/>
        <v/>
      </c>
      <c r="AG28" s="2375"/>
      <c r="AH28" s="2431" t="str">
        <f>K151</f>
        <v>A-16</v>
      </c>
      <c r="AI28" s="2432">
        <f>RANK(AJ28,AJ13:AJ32)</f>
        <v>1</v>
      </c>
      <c r="AJ28" s="2433">
        <f t="shared" si="10"/>
        <v>1</v>
      </c>
      <c r="AK28" s="2434">
        <f>COUNTA(L153:L170)</f>
        <v>0</v>
      </c>
      <c r="AL28" s="2435">
        <f>(COUNTA(M153:M170))</f>
        <v>0</v>
      </c>
      <c r="AM28" s="2436">
        <f>(COUNTA(N153:N170))</f>
        <v>0</v>
      </c>
      <c r="AN28" s="2437">
        <f t="shared" si="22"/>
        <v>0</v>
      </c>
      <c r="AO28" s="2393" t="str">
        <f t="shared" si="21"/>
        <v/>
      </c>
      <c r="AP28" s="2438" t="str">
        <f t="shared" si="11"/>
        <v/>
      </c>
      <c r="AQ28" s="2375"/>
    </row>
    <row r="29" spans="1:43" ht="18" customHeight="1" x14ac:dyDescent="0.3">
      <c r="A29" s="2378"/>
      <c r="B29" s="2411" t="str">
        <f>B11</f>
        <v>A-01</v>
      </c>
      <c r="C29" s="2439"/>
      <c r="D29" s="2440"/>
      <c r="E29" s="2441"/>
      <c r="F29" s="5018"/>
      <c r="G29" s="5019"/>
      <c r="H29" s="5019"/>
      <c r="I29" s="5020"/>
      <c r="J29" s="2426"/>
      <c r="K29" s="2411" t="str">
        <f t="shared" si="20"/>
        <v>A-02</v>
      </c>
      <c r="L29" s="2439" t="s">
        <v>2386</v>
      </c>
      <c r="M29" s="2440"/>
      <c r="N29" s="2441"/>
      <c r="O29" s="5018"/>
      <c r="P29" s="5019"/>
      <c r="Q29" s="5019"/>
      <c r="R29" s="5020"/>
      <c r="S29" s="2375"/>
      <c r="T29" s="2427"/>
      <c r="U29" s="2428" t="str">
        <f t="shared" si="12"/>
        <v/>
      </c>
      <c r="V29" s="2428" t="str">
        <f t="shared" si="13"/>
        <v/>
      </c>
      <c r="W29" s="2429" t="str">
        <f t="shared" si="7"/>
        <v/>
      </c>
      <c r="X29" s="2428" t="str">
        <f t="shared" si="8"/>
        <v/>
      </c>
      <c r="Y29" s="2430" t="str">
        <f t="shared" si="9"/>
        <v/>
      </c>
      <c r="Z29" s="2375"/>
      <c r="AA29" s="2427" t="str">
        <f t="shared" si="14"/>
        <v/>
      </c>
      <c r="AB29" s="2428" t="str">
        <f t="shared" si="15"/>
        <v/>
      </c>
      <c r="AC29" s="2428" t="str">
        <f t="shared" si="16"/>
        <v/>
      </c>
      <c r="AD29" s="2429" t="str">
        <f t="shared" si="17"/>
        <v/>
      </c>
      <c r="AE29" s="2428" t="str">
        <f t="shared" si="18"/>
        <v/>
      </c>
      <c r="AF29" s="2430" t="str">
        <f t="shared" si="19"/>
        <v/>
      </c>
      <c r="AG29" s="2375"/>
      <c r="AH29" s="2431" t="str">
        <f>B171</f>
        <v>A-17</v>
      </c>
      <c r="AI29" s="2432">
        <f>RANK(AJ29,AJ13:AJ32)</f>
        <v>1</v>
      </c>
      <c r="AJ29" s="2433">
        <f t="shared" si="10"/>
        <v>1</v>
      </c>
      <c r="AK29" s="2434">
        <f>COUNTA(C173:C190)</f>
        <v>0</v>
      </c>
      <c r="AL29" s="2435">
        <f>(COUNTA(D173:D190))</f>
        <v>0</v>
      </c>
      <c r="AM29" s="2436">
        <f>(COUNTA(E173:E190))</f>
        <v>0</v>
      </c>
      <c r="AN29" s="2437">
        <f t="shared" si="22"/>
        <v>0</v>
      </c>
      <c r="AO29" s="2393" t="str">
        <f t="shared" si="21"/>
        <v/>
      </c>
      <c r="AP29" s="2438" t="str">
        <f t="shared" si="11"/>
        <v/>
      </c>
      <c r="AQ29" s="2375"/>
    </row>
    <row r="30" spans="1:43" ht="18" customHeight="1" x14ac:dyDescent="0.3">
      <c r="A30" s="2378"/>
      <c r="B30" s="2411" t="str">
        <f>B11</f>
        <v>A-01</v>
      </c>
      <c r="C30" s="2439"/>
      <c r="D30" s="2440"/>
      <c r="E30" s="2441"/>
      <c r="F30" s="5018"/>
      <c r="G30" s="5019"/>
      <c r="H30" s="5019"/>
      <c r="I30" s="5020"/>
      <c r="J30" s="2426"/>
      <c r="K30" s="2411" t="str">
        <f t="shared" si="20"/>
        <v>A-02</v>
      </c>
      <c r="L30" s="2442"/>
      <c r="M30" s="2440"/>
      <c r="N30" s="2441"/>
      <c r="O30" s="5018"/>
      <c r="P30" s="5019"/>
      <c r="Q30" s="5019"/>
      <c r="R30" s="5020"/>
      <c r="S30" s="2375"/>
      <c r="T30" s="2427"/>
      <c r="U30" s="2428" t="str">
        <f t="shared" si="12"/>
        <v/>
      </c>
      <c r="V30" s="2428" t="str">
        <f t="shared" si="13"/>
        <v/>
      </c>
      <c r="W30" s="2429" t="str">
        <f t="shared" si="7"/>
        <v/>
      </c>
      <c r="X30" s="2428" t="str">
        <f t="shared" si="8"/>
        <v/>
      </c>
      <c r="Y30" s="2430" t="str">
        <f t="shared" si="9"/>
        <v/>
      </c>
      <c r="Z30" s="2375"/>
      <c r="AA30" s="2427" t="str">
        <f t="shared" si="14"/>
        <v/>
      </c>
      <c r="AB30" s="2428" t="str">
        <f t="shared" si="15"/>
        <v/>
      </c>
      <c r="AC30" s="2428" t="str">
        <f t="shared" si="16"/>
        <v/>
      </c>
      <c r="AD30" s="2429" t="str">
        <f t="shared" si="17"/>
        <v/>
      </c>
      <c r="AE30" s="2428" t="str">
        <f t="shared" si="18"/>
        <v/>
      </c>
      <c r="AF30" s="2430" t="str">
        <f t="shared" si="19"/>
        <v/>
      </c>
      <c r="AG30" s="2375"/>
      <c r="AH30" s="2431" t="str">
        <f>K171</f>
        <v>A-18</v>
      </c>
      <c r="AI30" s="2432">
        <f>RANK(AJ30,AJ13:AJ32)</f>
        <v>1</v>
      </c>
      <c r="AJ30" s="2433">
        <f t="shared" si="10"/>
        <v>1</v>
      </c>
      <c r="AK30" s="2434">
        <f>COUNTA(L173:L190)</f>
        <v>0</v>
      </c>
      <c r="AL30" s="2435">
        <f>(COUNTA(M173:M190))</f>
        <v>0</v>
      </c>
      <c r="AM30" s="2436">
        <f>(COUNTA(N173:N190))</f>
        <v>0</v>
      </c>
      <c r="AN30" s="2437">
        <f t="shared" si="22"/>
        <v>0</v>
      </c>
      <c r="AO30" s="2393" t="str">
        <f t="shared" si="21"/>
        <v/>
      </c>
      <c r="AP30" s="2438" t="str">
        <f t="shared" si="11"/>
        <v/>
      </c>
      <c r="AQ30" s="2375"/>
    </row>
    <row r="31" spans="1:43" ht="18" customHeight="1" thickBot="1" x14ac:dyDescent="0.35">
      <c r="A31" s="2378"/>
      <c r="B31" s="2394" t="s">
        <v>2387</v>
      </c>
      <c r="C31" s="2395" t="s">
        <v>2388</v>
      </c>
      <c r="D31" s="2396"/>
      <c r="E31" s="2397"/>
      <c r="F31" s="2397"/>
      <c r="G31" s="2397"/>
      <c r="H31" s="2398">
        <f>AI15</f>
        <v>1</v>
      </c>
      <c r="I31" s="2399">
        <f>AJ15</f>
        <v>1</v>
      </c>
      <c r="J31" s="2400"/>
      <c r="K31" s="2401" t="s">
        <v>2389</v>
      </c>
      <c r="L31" s="2395" t="s">
        <v>2390</v>
      </c>
      <c r="M31" s="2396"/>
      <c r="N31" s="2397"/>
      <c r="O31" s="2397"/>
      <c r="P31" s="2397"/>
      <c r="Q31" s="2398">
        <f>AI16</f>
        <v>1</v>
      </c>
      <c r="R31" s="2399">
        <f>AJ16</f>
        <v>1</v>
      </c>
      <c r="S31" s="2375"/>
      <c r="T31" s="2443"/>
      <c r="U31" s="2444"/>
      <c r="V31" s="2445"/>
      <c r="W31" s="2444"/>
      <c r="X31" s="2444"/>
      <c r="Y31" s="2446"/>
      <c r="Z31" s="2375"/>
      <c r="AA31" s="2443"/>
      <c r="AB31" s="2444"/>
      <c r="AC31" s="2445"/>
      <c r="AD31" s="2444"/>
      <c r="AE31" s="2444"/>
      <c r="AF31" s="2446"/>
      <c r="AG31" s="2375"/>
      <c r="AH31" s="2431" t="str">
        <f>B191</f>
        <v>A-19</v>
      </c>
      <c r="AI31" s="2432">
        <f>RANK(AJ31,AJ13:AJ32)</f>
        <v>1</v>
      </c>
      <c r="AJ31" s="2433">
        <f t="shared" si="10"/>
        <v>1</v>
      </c>
      <c r="AK31" s="2434">
        <f>COUNTA(C193:C210)</f>
        <v>0</v>
      </c>
      <c r="AL31" s="2435">
        <f>(COUNTA(D193:D210))</f>
        <v>0</v>
      </c>
      <c r="AM31" s="2436">
        <f>(COUNTA(E193:E210))</f>
        <v>0</v>
      </c>
      <c r="AN31" s="2437">
        <f t="shared" si="22"/>
        <v>0</v>
      </c>
      <c r="AO31" s="2393" t="str">
        <f t="shared" si="21"/>
        <v/>
      </c>
      <c r="AP31" s="2438" t="str">
        <f t="shared" si="11"/>
        <v/>
      </c>
      <c r="AQ31" s="2375"/>
    </row>
    <row r="32" spans="1:43" ht="18" customHeight="1" thickBot="1" x14ac:dyDescent="0.4">
      <c r="A32" s="2378"/>
      <c r="B32" s="2411" t="str">
        <f>B31</f>
        <v>A-03</v>
      </c>
      <c r="C32" s="2412" t="s">
        <v>2353</v>
      </c>
      <c r="D32" s="2413" t="s">
        <v>2344</v>
      </c>
      <c r="E32" s="2414" t="s">
        <v>2345</v>
      </c>
      <c r="F32" s="5027" t="s">
        <v>2354</v>
      </c>
      <c r="G32" s="5027"/>
      <c r="H32" s="5027"/>
      <c r="I32" s="5028"/>
      <c r="J32" s="2415"/>
      <c r="K32" s="2411" t="str">
        <f>K31</f>
        <v>A-04</v>
      </c>
      <c r="L32" s="2412" t="s">
        <v>2353</v>
      </c>
      <c r="M32" s="2413" t="s">
        <v>2344</v>
      </c>
      <c r="N32" s="2414" t="s">
        <v>2345</v>
      </c>
      <c r="O32" s="5027" t="s">
        <v>2354</v>
      </c>
      <c r="P32" s="5027"/>
      <c r="Q32" s="5027"/>
      <c r="R32" s="5028"/>
      <c r="S32" s="2375"/>
      <c r="T32" s="2416" t="str">
        <f>C31</f>
        <v>VESTIAIRES – SANITAIRES</v>
      </c>
      <c r="U32" s="2417"/>
      <c r="V32" s="2417"/>
      <c r="W32" s="2416" t="str">
        <f>L31</f>
        <v>LOCAL TECHNIQUE – PRODUITS D’ENTRETIEN</v>
      </c>
      <c r="X32" s="2417"/>
      <c r="Y32" s="2418"/>
      <c r="Z32" s="2375"/>
      <c r="AA32" s="2416" t="str">
        <f>C31</f>
        <v>VESTIAIRES – SANITAIRES</v>
      </c>
      <c r="AB32" s="2417"/>
      <c r="AC32" s="2417"/>
      <c r="AD32" s="2416" t="str">
        <f>L31</f>
        <v>LOCAL TECHNIQUE – PRODUITS D’ENTRETIEN</v>
      </c>
      <c r="AE32" s="2417"/>
      <c r="AF32" s="2418"/>
      <c r="AG32" s="2375"/>
      <c r="AH32" s="2431" t="str">
        <f>K191</f>
        <v>A-20</v>
      </c>
      <c r="AI32" s="2432">
        <f>RANK(AJ32,AJ13:AJ32)</f>
        <v>1</v>
      </c>
      <c r="AJ32" s="2433">
        <f t="shared" si="10"/>
        <v>1</v>
      </c>
      <c r="AK32" s="2434">
        <f>COUNTA(L193:L210)</f>
        <v>0</v>
      </c>
      <c r="AL32" s="2435">
        <f>(COUNTA(M193:M210))</f>
        <v>0</v>
      </c>
      <c r="AM32" s="2436">
        <f>(COUNTA(N193:N210))</f>
        <v>0</v>
      </c>
      <c r="AN32" s="2437">
        <f t="shared" si="22"/>
        <v>0</v>
      </c>
      <c r="AO32" s="2393" t="str">
        <f t="shared" si="21"/>
        <v/>
      </c>
      <c r="AP32" s="2438" t="str">
        <f t="shared" si="11"/>
        <v/>
      </c>
      <c r="AQ32" s="2375"/>
    </row>
    <row r="33" spans="1:43" ht="18" customHeight="1" thickBot="1" x14ac:dyDescent="0.35">
      <c r="A33" s="2378"/>
      <c r="B33" s="2411" t="str">
        <f>B31</f>
        <v>A-03</v>
      </c>
      <c r="C33" s="2423" t="s">
        <v>2358</v>
      </c>
      <c r="D33" s="2424"/>
      <c r="E33" s="2425"/>
      <c r="F33" s="5029"/>
      <c r="G33" s="5030"/>
      <c r="H33" s="5030"/>
      <c r="I33" s="5031"/>
      <c r="J33" s="2426"/>
      <c r="K33" s="2411" t="str">
        <f>K31</f>
        <v>A-04</v>
      </c>
      <c r="L33" s="2423" t="s">
        <v>2358</v>
      </c>
      <c r="M33" s="2424"/>
      <c r="N33" s="2425"/>
      <c r="O33" s="5029"/>
      <c r="P33" s="5030"/>
      <c r="Q33" s="5030"/>
      <c r="R33" s="5031"/>
      <c r="S33" s="2375"/>
      <c r="T33" s="2427" t="str">
        <f>IF(ISBLANK(D33),"",B33)</f>
        <v/>
      </c>
      <c r="U33" s="2428" t="str">
        <f>IF(ISBLANK(D33),"",C33)</f>
        <v/>
      </c>
      <c r="V33" s="2428" t="str">
        <f>IF(ISBLANK(D33),"",F33)</f>
        <v/>
      </c>
      <c r="W33" s="2429" t="str">
        <f>IF(ISBLANK(M33),"",K33)</f>
        <v/>
      </c>
      <c r="X33" s="2428" t="str">
        <f>IF(ISBLANK(M33),"",L33)</f>
        <v/>
      </c>
      <c r="Y33" s="2430" t="str">
        <f>IF(ISBLANK(M33),"",O33)</f>
        <v/>
      </c>
      <c r="Z33" s="2375"/>
      <c r="AA33" s="2427" t="str">
        <f t="shared" ref="AA33:AA34" si="23">IF(ISBLANK(E33),"",B33)</f>
        <v/>
      </c>
      <c r="AB33" s="2428" t="str">
        <f t="shared" ref="AB33:AB34" si="24">IF(ISBLANK(E33),"",L33)</f>
        <v/>
      </c>
      <c r="AC33" s="2428" t="str">
        <f t="shared" ref="AC33:AC34" si="25">IF(ISBLANK(E33),"",F33)</f>
        <v/>
      </c>
      <c r="AD33" s="2429" t="str">
        <f t="shared" ref="AD33:AD34" si="26">IF(ISBLANK(N33),"",K33)</f>
        <v/>
      </c>
      <c r="AE33" s="2428" t="str">
        <f t="shared" ref="AE33:AE34" si="27">IF(ISBLANK(N33),"",L33)</f>
        <v/>
      </c>
      <c r="AF33" s="2430" t="str">
        <f t="shared" ref="AF33:AF34" si="28">IF(ISBLANK(N33),"",O33)</f>
        <v/>
      </c>
      <c r="AG33" s="2375"/>
      <c r="AH33" s="2447"/>
      <c r="AI33" s="2448"/>
      <c r="AJ33" s="2449"/>
      <c r="AK33" s="2448"/>
      <c r="AL33" s="2448"/>
      <c r="AM33" s="2448"/>
      <c r="AN33" s="2448"/>
      <c r="AO33" s="2448"/>
      <c r="AP33" s="2450"/>
      <c r="AQ33" s="2375"/>
    </row>
    <row r="34" spans="1:43" ht="18" customHeight="1" x14ac:dyDescent="0.3">
      <c r="A34" s="2378"/>
      <c r="B34" s="2411" t="str">
        <f>B31</f>
        <v>A-03</v>
      </c>
      <c r="C34" s="2439" t="s">
        <v>2391</v>
      </c>
      <c r="D34" s="2440"/>
      <c r="E34" s="2441"/>
      <c r="F34" s="5018"/>
      <c r="G34" s="5019"/>
      <c r="H34" s="5019"/>
      <c r="I34" s="5020"/>
      <c r="J34" s="2426"/>
      <c r="K34" s="2411" t="str">
        <f>K31</f>
        <v>A-04</v>
      </c>
      <c r="L34" s="2439" t="s">
        <v>2392</v>
      </c>
      <c r="M34" s="2440"/>
      <c r="N34" s="2441"/>
      <c r="O34" s="5018"/>
      <c r="P34" s="5019"/>
      <c r="Q34" s="5019"/>
      <c r="R34" s="5020"/>
      <c r="S34" s="2375"/>
      <c r="T34" s="2427" t="str">
        <f>IF(ISBLANK(D34),"",B34)</f>
        <v/>
      </c>
      <c r="U34" s="2428" t="str">
        <f>IF(ISBLANK(D34),"",C34)</f>
        <v/>
      </c>
      <c r="V34" s="2428" t="str">
        <f>IF(ISBLANK(D34),"",F34)</f>
        <v/>
      </c>
      <c r="W34" s="2429" t="str">
        <f t="shared" ref="W34:W50" si="29">IF(ISBLANK(M34),"",K34)</f>
        <v/>
      </c>
      <c r="X34" s="2428" t="str">
        <f t="shared" ref="X34:X50" si="30">IF(ISBLANK(M34),"",L34)</f>
        <v/>
      </c>
      <c r="Y34" s="2430" t="str">
        <f t="shared" ref="Y34:Y50" si="31">IF(ISBLANK(M34),"",O34)</f>
        <v/>
      </c>
      <c r="Z34" s="2375"/>
      <c r="AA34" s="2427" t="str">
        <f t="shared" si="23"/>
        <v/>
      </c>
      <c r="AB34" s="2428" t="str">
        <f t="shared" si="24"/>
        <v/>
      </c>
      <c r="AC34" s="2428" t="str">
        <f t="shared" si="25"/>
        <v/>
      </c>
      <c r="AD34" s="2429" t="str">
        <f t="shared" si="26"/>
        <v/>
      </c>
      <c r="AE34" s="2428" t="str">
        <f t="shared" si="27"/>
        <v/>
      </c>
      <c r="AF34" s="2430" t="str">
        <f t="shared" si="28"/>
        <v/>
      </c>
      <c r="AG34" s="2375"/>
      <c r="AH34" s="2375"/>
      <c r="AI34" s="2375"/>
      <c r="AJ34" s="2376"/>
      <c r="AK34" s="2375"/>
      <c r="AL34" s="2375"/>
      <c r="AM34" s="2375"/>
      <c r="AN34" s="2375"/>
      <c r="AO34" s="2375"/>
      <c r="AP34" s="2375"/>
      <c r="AQ34" s="2375"/>
    </row>
    <row r="35" spans="1:43" ht="18" customHeight="1" x14ac:dyDescent="0.3">
      <c r="A35" s="2378"/>
      <c r="B35" s="2411" t="str">
        <f>B31</f>
        <v>A-03</v>
      </c>
      <c r="C35" s="2439" t="s">
        <v>2393</v>
      </c>
      <c r="D35" s="2440"/>
      <c r="E35" s="2441"/>
      <c r="F35" s="5018"/>
      <c r="G35" s="5019"/>
      <c r="H35" s="5019"/>
      <c r="I35" s="5020"/>
      <c r="J35" s="2426"/>
      <c r="K35" s="2411" t="str">
        <f>K31</f>
        <v>A-04</v>
      </c>
      <c r="L35" s="2439" t="s">
        <v>2394</v>
      </c>
      <c r="M35" s="2440"/>
      <c r="N35" s="2441"/>
      <c r="O35" s="5018"/>
      <c r="P35" s="5019"/>
      <c r="Q35" s="5019"/>
      <c r="R35" s="5020"/>
      <c r="S35" s="2375"/>
      <c r="T35" s="2427" t="str">
        <f>IF(ISBLANK(D35),"",B35)</f>
        <v/>
      </c>
      <c r="U35" s="2428" t="str">
        <f t="shared" ref="U35:U50" si="32">IF(ISBLANK(D35),"",C35)</f>
        <v/>
      </c>
      <c r="V35" s="2428" t="str">
        <f t="shared" ref="V35:V50" si="33">IF(ISBLANK(D35),"",F35)</f>
        <v/>
      </c>
      <c r="W35" s="2429" t="str">
        <f t="shared" si="29"/>
        <v/>
      </c>
      <c r="X35" s="2428" t="str">
        <f t="shared" si="30"/>
        <v/>
      </c>
      <c r="Y35" s="2430" t="str">
        <f t="shared" si="31"/>
        <v/>
      </c>
      <c r="Z35" s="2375"/>
      <c r="AA35" s="2427" t="str">
        <f>IF(ISBLANK(E35),"",B35)</f>
        <v/>
      </c>
      <c r="AB35" s="2428" t="str">
        <f>IF(ISBLANK(E35),"",L35)</f>
        <v/>
      </c>
      <c r="AC35" s="2428" t="str">
        <f>IF(ISBLANK(E35),"",F35)</f>
        <v/>
      </c>
      <c r="AD35" s="2429" t="str">
        <f>IF(ISBLANK(N35),"",K35)</f>
        <v/>
      </c>
      <c r="AE35" s="2428" t="str">
        <f>IF(ISBLANK(N35),"",L35)</f>
        <v/>
      </c>
      <c r="AF35" s="2430" t="str">
        <f>IF(ISBLANK(N35),"",O35)</f>
        <v/>
      </c>
      <c r="AG35" s="2375"/>
      <c r="AH35" s="2375"/>
      <c r="AI35" s="2375"/>
      <c r="AJ35" s="2376"/>
      <c r="AK35" s="2375"/>
      <c r="AL35" s="2375"/>
      <c r="AM35" s="2375"/>
      <c r="AN35" s="2375"/>
      <c r="AO35" s="2375"/>
      <c r="AP35" s="2375"/>
      <c r="AQ35" s="2375"/>
    </row>
    <row r="36" spans="1:43" ht="18" customHeight="1" x14ac:dyDescent="0.3">
      <c r="A36" s="2378"/>
      <c r="B36" s="2411" t="str">
        <f>B31</f>
        <v>A-03</v>
      </c>
      <c r="C36" s="2439" t="s">
        <v>2380</v>
      </c>
      <c r="D36" s="2440"/>
      <c r="E36" s="2441"/>
      <c r="F36" s="5018"/>
      <c r="G36" s="5019"/>
      <c r="H36" s="5019"/>
      <c r="I36" s="5020"/>
      <c r="J36" s="2426"/>
      <c r="K36" s="2411" t="str">
        <f>K31</f>
        <v>A-04</v>
      </c>
      <c r="L36" s="2439" t="s">
        <v>2395</v>
      </c>
      <c r="M36" s="2440"/>
      <c r="N36" s="2441"/>
      <c r="O36" s="5018"/>
      <c r="P36" s="5019"/>
      <c r="Q36" s="5019"/>
      <c r="R36" s="5020"/>
      <c r="S36" s="2375"/>
      <c r="T36" s="2427" t="str">
        <f>IF(ISBLANK(D36),"",B36)</f>
        <v/>
      </c>
      <c r="U36" s="2428" t="str">
        <f t="shared" si="32"/>
        <v/>
      </c>
      <c r="V36" s="2428" t="str">
        <f t="shared" si="33"/>
        <v/>
      </c>
      <c r="W36" s="2429" t="str">
        <f t="shared" si="29"/>
        <v/>
      </c>
      <c r="X36" s="2428" t="str">
        <f t="shared" si="30"/>
        <v/>
      </c>
      <c r="Y36" s="2430" t="str">
        <f t="shared" si="31"/>
        <v/>
      </c>
      <c r="Z36" s="2375"/>
      <c r="AA36" s="2427" t="str">
        <f t="shared" ref="AA36:AA50" si="34">IF(ISBLANK(E36),"",B36)</f>
        <v/>
      </c>
      <c r="AB36" s="2428" t="str">
        <f t="shared" ref="AB36:AB50" si="35">IF(ISBLANK(E36),"",L36)</f>
        <v/>
      </c>
      <c r="AC36" s="2428" t="str">
        <f t="shared" ref="AC36:AC50" si="36">IF(ISBLANK(E36),"",F36)</f>
        <v/>
      </c>
      <c r="AD36" s="2429" t="str">
        <f t="shared" ref="AD36:AD50" si="37">IF(ISBLANK(N36),"",K36)</f>
        <v/>
      </c>
      <c r="AE36" s="2428" t="str">
        <f t="shared" ref="AE36:AE50" si="38">IF(ISBLANK(N36),"",L36)</f>
        <v/>
      </c>
      <c r="AF36" s="2430" t="str">
        <f t="shared" ref="AF36:AF50" si="39">IF(ISBLANK(N36),"",O36)</f>
        <v/>
      </c>
      <c r="AG36" s="2375"/>
      <c r="AH36" s="2375"/>
      <c r="AI36" s="2375"/>
      <c r="AJ36" s="2376"/>
      <c r="AK36" s="2375"/>
      <c r="AL36" s="2375"/>
      <c r="AM36" s="2375"/>
      <c r="AN36" s="2375"/>
      <c r="AO36" s="2375"/>
      <c r="AP36" s="2375"/>
      <c r="AQ36" s="2375"/>
    </row>
    <row r="37" spans="1:43" ht="18" customHeight="1" x14ac:dyDescent="0.3">
      <c r="A37" s="2378"/>
      <c r="B37" s="2411" t="str">
        <f>B31</f>
        <v>A-03</v>
      </c>
      <c r="C37" s="2439" t="s">
        <v>2370</v>
      </c>
      <c r="D37" s="2440"/>
      <c r="E37" s="2441"/>
      <c r="F37" s="5018"/>
      <c r="G37" s="5019"/>
      <c r="H37" s="5019"/>
      <c r="I37" s="5020"/>
      <c r="J37" s="2426"/>
      <c r="K37" s="2411" t="str">
        <f>K31</f>
        <v>A-04</v>
      </c>
      <c r="L37" s="2439" t="s">
        <v>2396</v>
      </c>
      <c r="M37" s="2440"/>
      <c r="N37" s="2441"/>
      <c r="O37" s="5018"/>
      <c r="P37" s="5019"/>
      <c r="Q37" s="5019"/>
      <c r="R37" s="5020"/>
      <c r="S37" s="2375"/>
      <c r="T37" s="2427" t="str">
        <f>IF(ISBLANK(D37),"",B37)</f>
        <v/>
      </c>
      <c r="U37" s="2428" t="str">
        <f t="shared" si="32"/>
        <v/>
      </c>
      <c r="V37" s="2428" t="str">
        <f t="shared" si="33"/>
        <v/>
      </c>
      <c r="W37" s="2429" t="str">
        <f t="shared" si="29"/>
        <v/>
      </c>
      <c r="X37" s="2428" t="str">
        <f t="shared" si="30"/>
        <v/>
      </c>
      <c r="Y37" s="2430" t="str">
        <f t="shared" si="31"/>
        <v/>
      </c>
      <c r="Z37" s="2375"/>
      <c r="AA37" s="2427" t="str">
        <f t="shared" si="34"/>
        <v/>
      </c>
      <c r="AB37" s="2428" t="str">
        <f t="shared" si="35"/>
        <v/>
      </c>
      <c r="AC37" s="2428" t="str">
        <f t="shared" si="36"/>
        <v/>
      </c>
      <c r="AD37" s="2429" t="str">
        <f t="shared" si="37"/>
        <v/>
      </c>
      <c r="AE37" s="2428" t="str">
        <f t="shared" si="38"/>
        <v/>
      </c>
      <c r="AF37" s="2430" t="str">
        <f t="shared" si="39"/>
        <v/>
      </c>
      <c r="AG37" s="2375"/>
      <c r="AH37" s="2375"/>
      <c r="AI37" s="2375"/>
      <c r="AJ37" s="2376"/>
      <c r="AK37" s="2375"/>
      <c r="AL37" s="2375"/>
      <c r="AM37" s="2375"/>
      <c r="AN37" s="2375"/>
      <c r="AO37" s="2375"/>
      <c r="AP37" s="2375"/>
      <c r="AQ37" s="2375"/>
    </row>
    <row r="38" spans="1:43" ht="18" customHeight="1" x14ac:dyDescent="0.3">
      <c r="A38" s="2378"/>
      <c r="B38" s="2411" t="str">
        <f>B31</f>
        <v>A-03</v>
      </c>
      <c r="C38" s="2439" t="s">
        <v>2397</v>
      </c>
      <c r="D38" s="2440"/>
      <c r="E38" s="2441"/>
      <c r="F38" s="5018"/>
      <c r="G38" s="5019"/>
      <c r="H38" s="5019"/>
      <c r="I38" s="5020"/>
      <c r="J38" s="2426"/>
      <c r="K38" s="2411" t="str">
        <f>K31</f>
        <v>A-04</v>
      </c>
      <c r="L38" s="2439" t="s">
        <v>2398</v>
      </c>
      <c r="M38" s="2440"/>
      <c r="N38" s="2441"/>
      <c r="O38" s="5018"/>
      <c r="P38" s="5019"/>
      <c r="Q38" s="5019"/>
      <c r="R38" s="5020"/>
      <c r="S38" s="2375"/>
      <c r="T38" s="2427"/>
      <c r="U38" s="2428" t="str">
        <f t="shared" si="32"/>
        <v/>
      </c>
      <c r="V38" s="2428" t="str">
        <f t="shared" si="33"/>
        <v/>
      </c>
      <c r="W38" s="2429" t="str">
        <f t="shared" si="29"/>
        <v/>
      </c>
      <c r="X38" s="2428" t="str">
        <f t="shared" si="30"/>
        <v/>
      </c>
      <c r="Y38" s="2430" t="str">
        <f t="shared" si="31"/>
        <v/>
      </c>
      <c r="Z38" s="2375"/>
      <c r="AA38" s="2427" t="str">
        <f t="shared" si="34"/>
        <v/>
      </c>
      <c r="AB38" s="2428" t="str">
        <f t="shared" si="35"/>
        <v/>
      </c>
      <c r="AC38" s="2428" t="str">
        <f t="shared" si="36"/>
        <v/>
      </c>
      <c r="AD38" s="2429" t="str">
        <f t="shared" si="37"/>
        <v/>
      </c>
      <c r="AE38" s="2428" t="str">
        <f t="shared" si="38"/>
        <v/>
      </c>
      <c r="AF38" s="2430" t="str">
        <f t="shared" si="39"/>
        <v/>
      </c>
      <c r="AG38" s="2375"/>
      <c r="AH38" s="2375"/>
      <c r="AI38" s="2375"/>
      <c r="AJ38" s="2376"/>
      <c r="AK38" s="2375"/>
      <c r="AL38" s="2375"/>
      <c r="AM38" s="2375"/>
      <c r="AN38" s="2375"/>
      <c r="AO38" s="2375"/>
      <c r="AP38" s="2375"/>
      <c r="AQ38" s="2375"/>
    </row>
    <row r="39" spans="1:43" ht="18" customHeight="1" x14ac:dyDescent="0.3">
      <c r="A39" s="2378"/>
      <c r="B39" s="2411" t="str">
        <f>B31</f>
        <v>A-03</v>
      </c>
      <c r="C39" s="2439" t="s">
        <v>2399</v>
      </c>
      <c r="D39" s="2440"/>
      <c r="E39" s="2441"/>
      <c r="F39" s="5018"/>
      <c r="G39" s="5019"/>
      <c r="H39" s="5019"/>
      <c r="I39" s="5020"/>
      <c r="J39" s="2426"/>
      <c r="K39" s="2411" t="str">
        <f>K31</f>
        <v>A-04</v>
      </c>
      <c r="L39" s="2439" t="s">
        <v>2400</v>
      </c>
      <c r="M39" s="2440"/>
      <c r="N39" s="2441"/>
      <c r="O39" s="5018"/>
      <c r="P39" s="5019"/>
      <c r="Q39" s="5019"/>
      <c r="R39" s="5020"/>
      <c r="S39" s="2375"/>
      <c r="T39" s="2427"/>
      <c r="U39" s="2428" t="str">
        <f t="shared" si="32"/>
        <v/>
      </c>
      <c r="V39" s="2428" t="str">
        <f t="shared" si="33"/>
        <v/>
      </c>
      <c r="W39" s="2429" t="str">
        <f t="shared" si="29"/>
        <v/>
      </c>
      <c r="X39" s="2428" t="str">
        <f t="shared" si="30"/>
        <v/>
      </c>
      <c r="Y39" s="2430" t="str">
        <f t="shared" si="31"/>
        <v/>
      </c>
      <c r="Z39" s="2375"/>
      <c r="AA39" s="2427" t="str">
        <f t="shared" si="34"/>
        <v/>
      </c>
      <c r="AB39" s="2428" t="str">
        <f t="shared" si="35"/>
        <v/>
      </c>
      <c r="AC39" s="2428" t="str">
        <f t="shared" si="36"/>
        <v/>
      </c>
      <c r="AD39" s="2429" t="str">
        <f t="shared" si="37"/>
        <v/>
      </c>
      <c r="AE39" s="2428" t="str">
        <f t="shared" si="38"/>
        <v/>
      </c>
      <c r="AF39" s="2430" t="str">
        <f t="shared" si="39"/>
        <v/>
      </c>
      <c r="AG39" s="2375"/>
      <c r="AH39" s="2375"/>
      <c r="AI39" s="2375"/>
      <c r="AJ39" s="2376"/>
      <c r="AK39" s="2375"/>
      <c r="AL39" s="2375"/>
      <c r="AM39" s="2375"/>
      <c r="AN39" s="2375"/>
      <c r="AO39" s="2375"/>
      <c r="AP39" s="2375"/>
      <c r="AQ39" s="2375"/>
    </row>
    <row r="40" spans="1:43" ht="18" customHeight="1" x14ac:dyDescent="0.3">
      <c r="A40" s="2378"/>
      <c r="B40" s="2411" t="str">
        <f>B31</f>
        <v>A-03</v>
      </c>
      <c r="C40" s="2439" t="s">
        <v>2401</v>
      </c>
      <c r="D40" s="2440"/>
      <c r="E40" s="2441"/>
      <c r="F40" s="5018"/>
      <c r="G40" s="5019"/>
      <c r="H40" s="5019"/>
      <c r="I40" s="5020"/>
      <c r="J40" s="2426"/>
      <c r="K40" s="2411" t="str">
        <f>K31</f>
        <v>A-04</v>
      </c>
      <c r="L40" s="2439" t="s">
        <v>2402</v>
      </c>
      <c r="M40" s="2440"/>
      <c r="N40" s="2441"/>
      <c r="O40" s="5018"/>
      <c r="P40" s="5019"/>
      <c r="Q40" s="5019"/>
      <c r="R40" s="5020"/>
      <c r="S40" s="2375"/>
      <c r="T40" s="2427"/>
      <c r="U40" s="2428" t="str">
        <f t="shared" si="32"/>
        <v/>
      </c>
      <c r="V40" s="2428" t="str">
        <f t="shared" si="33"/>
        <v/>
      </c>
      <c r="W40" s="2429" t="str">
        <f t="shared" si="29"/>
        <v/>
      </c>
      <c r="X40" s="2428" t="str">
        <f t="shared" si="30"/>
        <v/>
      </c>
      <c r="Y40" s="2430" t="str">
        <f t="shared" si="31"/>
        <v/>
      </c>
      <c r="Z40" s="2375"/>
      <c r="AA40" s="2427" t="str">
        <f t="shared" si="34"/>
        <v/>
      </c>
      <c r="AB40" s="2428" t="str">
        <f t="shared" si="35"/>
        <v/>
      </c>
      <c r="AC40" s="2428" t="str">
        <f t="shared" si="36"/>
        <v/>
      </c>
      <c r="AD40" s="2429" t="str">
        <f t="shared" si="37"/>
        <v/>
      </c>
      <c r="AE40" s="2428" t="str">
        <f t="shared" si="38"/>
        <v/>
      </c>
      <c r="AF40" s="2430" t="str">
        <f t="shared" si="39"/>
        <v/>
      </c>
      <c r="AG40" s="2375"/>
      <c r="AH40" s="2375"/>
      <c r="AI40" s="2375"/>
      <c r="AJ40" s="2376"/>
      <c r="AK40" s="2375"/>
      <c r="AL40" s="2375"/>
      <c r="AM40" s="2375"/>
      <c r="AN40" s="2375"/>
      <c r="AO40" s="2375"/>
      <c r="AP40" s="2375"/>
      <c r="AQ40" s="2375"/>
    </row>
    <row r="41" spans="1:43" ht="18" customHeight="1" x14ac:dyDescent="0.3">
      <c r="A41" s="2378"/>
      <c r="B41" s="2411" t="str">
        <f>B31</f>
        <v>A-03</v>
      </c>
      <c r="C41" s="2439" t="s">
        <v>2403</v>
      </c>
      <c r="D41" s="2440"/>
      <c r="E41" s="2441"/>
      <c r="F41" s="5018"/>
      <c r="G41" s="5019"/>
      <c r="H41" s="5019"/>
      <c r="I41" s="5020"/>
      <c r="J41" s="2426"/>
      <c r="K41" s="2411" t="str">
        <f>K31</f>
        <v>A-04</v>
      </c>
      <c r="L41" s="2439"/>
      <c r="M41" s="2440"/>
      <c r="N41" s="2441"/>
      <c r="O41" s="5018"/>
      <c r="P41" s="5019"/>
      <c r="Q41" s="5019"/>
      <c r="R41" s="5020"/>
      <c r="S41" s="2375"/>
      <c r="T41" s="2427"/>
      <c r="U41" s="2428" t="str">
        <f t="shared" si="32"/>
        <v/>
      </c>
      <c r="V41" s="2428" t="str">
        <f t="shared" si="33"/>
        <v/>
      </c>
      <c r="W41" s="2429" t="str">
        <f t="shared" si="29"/>
        <v/>
      </c>
      <c r="X41" s="2428" t="str">
        <f t="shared" si="30"/>
        <v/>
      </c>
      <c r="Y41" s="2430" t="str">
        <f t="shared" si="31"/>
        <v/>
      </c>
      <c r="Z41" s="2375"/>
      <c r="AA41" s="2427" t="str">
        <f t="shared" si="34"/>
        <v/>
      </c>
      <c r="AB41" s="2428" t="str">
        <f t="shared" si="35"/>
        <v/>
      </c>
      <c r="AC41" s="2428" t="str">
        <f t="shared" si="36"/>
        <v/>
      </c>
      <c r="AD41" s="2429" t="str">
        <f t="shared" si="37"/>
        <v/>
      </c>
      <c r="AE41" s="2428" t="str">
        <f t="shared" si="38"/>
        <v/>
      </c>
      <c r="AF41" s="2430" t="str">
        <f t="shared" si="39"/>
        <v/>
      </c>
      <c r="AG41" s="2375"/>
      <c r="AH41" s="2375"/>
      <c r="AI41" s="2375"/>
      <c r="AJ41" s="2376"/>
      <c r="AK41" s="2375"/>
      <c r="AL41" s="2375"/>
      <c r="AM41" s="2375"/>
      <c r="AN41" s="2375"/>
      <c r="AO41" s="2375"/>
      <c r="AP41" s="2375"/>
      <c r="AQ41" s="2375"/>
    </row>
    <row r="42" spans="1:43" ht="18" customHeight="1" x14ac:dyDescent="0.3">
      <c r="A42" s="2378"/>
      <c r="B42" s="2411" t="str">
        <f>B31</f>
        <v>A-03</v>
      </c>
      <c r="C42" s="2439" t="s">
        <v>2404</v>
      </c>
      <c r="D42" s="2440"/>
      <c r="E42" s="2441"/>
      <c r="F42" s="5018"/>
      <c r="G42" s="5019"/>
      <c r="H42" s="5019"/>
      <c r="I42" s="5020"/>
      <c r="J42" s="2426"/>
      <c r="K42" s="2411" t="str">
        <f>K31</f>
        <v>A-04</v>
      </c>
      <c r="L42" s="2439"/>
      <c r="M42" s="2440"/>
      <c r="N42" s="2441"/>
      <c r="O42" s="5018"/>
      <c r="P42" s="5019"/>
      <c r="Q42" s="5019"/>
      <c r="R42" s="5020"/>
      <c r="S42" s="2375"/>
      <c r="T42" s="2427"/>
      <c r="U42" s="2428" t="str">
        <f t="shared" si="32"/>
        <v/>
      </c>
      <c r="V42" s="2428" t="str">
        <f t="shared" si="33"/>
        <v/>
      </c>
      <c r="W42" s="2429" t="str">
        <f t="shared" si="29"/>
        <v/>
      </c>
      <c r="X42" s="2428" t="str">
        <f t="shared" si="30"/>
        <v/>
      </c>
      <c r="Y42" s="2430" t="str">
        <f t="shared" si="31"/>
        <v/>
      </c>
      <c r="Z42" s="2375"/>
      <c r="AA42" s="2427" t="str">
        <f t="shared" si="34"/>
        <v/>
      </c>
      <c r="AB42" s="2428" t="str">
        <f t="shared" si="35"/>
        <v/>
      </c>
      <c r="AC42" s="2428" t="str">
        <f t="shared" si="36"/>
        <v/>
      </c>
      <c r="AD42" s="2429" t="str">
        <f t="shared" si="37"/>
        <v/>
      </c>
      <c r="AE42" s="2428" t="str">
        <f t="shared" si="38"/>
        <v/>
      </c>
      <c r="AF42" s="2430" t="str">
        <f t="shared" si="39"/>
        <v/>
      </c>
      <c r="AG42" s="2375"/>
      <c r="AH42" s="2375"/>
      <c r="AI42" s="2375"/>
      <c r="AJ42" s="2376"/>
      <c r="AK42" s="2375"/>
      <c r="AL42" s="2375"/>
      <c r="AM42" s="2375"/>
      <c r="AN42" s="2375"/>
      <c r="AO42" s="2375"/>
      <c r="AP42" s="2375"/>
      <c r="AQ42" s="2375"/>
    </row>
    <row r="43" spans="1:43" ht="18" customHeight="1" x14ac:dyDescent="0.3">
      <c r="A43" s="2378"/>
      <c r="B43" s="2411" t="str">
        <f>B31</f>
        <v>A-03</v>
      </c>
      <c r="C43" s="2439" t="s">
        <v>2405</v>
      </c>
      <c r="D43" s="2440"/>
      <c r="E43" s="2441"/>
      <c r="F43" s="5018"/>
      <c r="G43" s="5019"/>
      <c r="H43" s="5019"/>
      <c r="I43" s="5020"/>
      <c r="J43" s="2426"/>
      <c r="K43" s="2411" t="str">
        <f>K31</f>
        <v>A-04</v>
      </c>
      <c r="L43" s="2439"/>
      <c r="M43" s="2440"/>
      <c r="N43" s="2441"/>
      <c r="O43" s="5018"/>
      <c r="P43" s="5019"/>
      <c r="Q43" s="5019"/>
      <c r="R43" s="5020"/>
      <c r="S43" s="2375"/>
      <c r="T43" s="2427"/>
      <c r="U43" s="2428" t="str">
        <f t="shared" si="32"/>
        <v/>
      </c>
      <c r="V43" s="2428" t="str">
        <f t="shared" si="33"/>
        <v/>
      </c>
      <c r="W43" s="2429" t="str">
        <f t="shared" si="29"/>
        <v/>
      </c>
      <c r="X43" s="2428" t="str">
        <f t="shared" si="30"/>
        <v/>
      </c>
      <c r="Y43" s="2430" t="str">
        <f t="shared" si="31"/>
        <v/>
      </c>
      <c r="Z43" s="2375"/>
      <c r="AA43" s="2427" t="str">
        <f t="shared" si="34"/>
        <v/>
      </c>
      <c r="AB43" s="2428" t="str">
        <f t="shared" si="35"/>
        <v/>
      </c>
      <c r="AC43" s="2428" t="str">
        <f t="shared" si="36"/>
        <v/>
      </c>
      <c r="AD43" s="2429" t="str">
        <f t="shared" si="37"/>
        <v/>
      </c>
      <c r="AE43" s="2428" t="str">
        <f t="shared" si="38"/>
        <v/>
      </c>
      <c r="AF43" s="2430" t="str">
        <f t="shared" si="39"/>
        <v/>
      </c>
      <c r="AG43" s="2375"/>
      <c r="AH43" s="2375"/>
      <c r="AI43" s="2375"/>
      <c r="AJ43" s="2376"/>
      <c r="AK43" s="2375"/>
      <c r="AL43" s="2375"/>
      <c r="AM43" s="2375"/>
      <c r="AN43" s="2375"/>
      <c r="AO43" s="2375"/>
      <c r="AP43" s="2375"/>
      <c r="AQ43" s="2375"/>
    </row>
    <row r="44" spans="1:43" ht="18" customHeight="1" x14ac:dyDescent="0.3">
      <c r="A44" s="2378"/>
      <c r="B44" s="2411" t="str">
        <f>B31</f>
        <v>A-03</v>
      </c>
      <c r="C44" s="2439"/>
      <c r="D44" s="2440"/>
      <c r="E44" s="2441"/>
      <c r="F44" s="5018"/>
      <c r="G44" s="5019"/>
      <c r="H44" s="5019"/>
      <c r="I44" s="5020"/>
      <c r="J44" s="2426"/>
      <c r="K44" s="2411" t="str">
        <f>K31</f>
        <v>A-04</v>
      </c>
      <c r="L44" s="2439"/>
      <c r="M44" s="2440"/>
      <c r="N44" s="2441"/>
      <c r="O44" s="5018"/>
      <c r="P44" s="5019"/>
      <c r="Q44" s="5019"/>
      <c r="R44" s="5020"/>
      <c r="S44" s="2375"/>
      <c r="T44" s="2427"/>
      <c r="U44" s="2428" t="str">
        <f t="shared" si="32"/>
        <v/>
      </c>
      <c r="V44" s="2428" t="str">
        <f t="shared" si="33"/>
        <v/>
      </c>
      <c r="W44" s="2429" t="str">
        <f t="shared" si="29"/>
        <v/>
      </c>
      <c r="X44" s="2428" t="str">
        <f t="shared" si="30"/>
        <v/>
      </c>
      <c r="Y44" s="2430" t="str">
        <f t="shared" si="31"/>
        <v/>
      </c>
      <c r="Z44" s="2375"/>
      <c r="AA44" s="2427" t="str">
        <f t="shared" si="34"/>
        <v/>
      </c>
      <c r="AB44" s="2428" t="str">
        <f t="shared" si="35"/>
        <v/>
      </c>
      <c r="AC44" s="2428" t="str">
        <f t="shared" si="36"/>
        <v/>
      </c>
      <c r="AD44" s="2429" t="str">
        <f t="shared" si="37"/>
        <v/>
      </c>
      <c r="AE44" s="2428" t="str">
        <f t="shared" si="38"/>
        <v/>
      </c>
      <c r="AF44" s="2430" t="str">
        <f t="shared" si="39"/>
        <v/>
      </c>
      <c r="AG44" s="2375"/>
      <c r="AH44" s="2375"/>
      <c r="AI44" s="2375"/>
      <c r="AJ44" s="2376"/>
      <c r="AK44" s="2375"/>
      <c r="AL44" s="2375"/>
      <c r="AM44" s="2375"/>
      <c r="AN44" s="2375"/>
      <c r="AO44" s="2375"/>
      <c r="AP44" s="2375"/>
      <c r="AQ44" s="2375"/>
    </row>
    <row r="45" spans="1:43" ht="18" customHeight="1" x14ac:dyDescent="0.3">
      <c r="A45" s="2378"/>
      <c r="B45" s="2411" t="str">
        <f>B31</f>
        <v>A-03</v>
      </c>
      <c r="C45" s="2439"/>
      <c r="D45" s="2440"/>
      <c r="E45" s="2441"/>
      <c r="F45" s="5018"/>
      <c r="G45" s="5019"/>
      <c r="H45" s="5019"/>
      <c r="I45" s="5020"/>
      <c r="J45" s="2426"/>
      <c r="K45" s="2411" t="str">
        <f>K31</f>
        <v>A-04</v>
      </c>
      <c r="L45" s="2439"/>
      <c r="M45" s="2440"/>
      <c r="N45" s="2441"/>
      <c r="O45" s="5018"/>
      <c r="P45" s="5019"/>
      <c r="Q45" s="5019"/>
      <c r="R45" s="5020"/>
      <c r="S45" s="2375"/>
      <c r="T45" s="2427"/>
      <c r="U45" s="2428" t="str">
        <f t="shared" si="32"/>
        <v/>
      </c>
      <c r="V45" s="2428" t="str">
        <f t="shared" si="33"/>
        <v/>
      </c>
      <c r="W45" s="2429" t="str">
        <f t="shared" si="29"/>
        <v/>
      </c>
      <c r="X45" s="2428" t="str">
        <f t="shared" si="30"/>
        <v/>
      </c>
      <c r="Y45" s="2430" t="str">
        <f t="shared" si="31"/>
        <v/>
      </c>
      <c r="Z45" s="2375"/>
      <c r="AA45" s="2427" t="str">
        <f t="shared" si="34"/>
        <v/>
      </c>
      <c r="AB45" s="2428" t="str">
        <f t="shared" si="35"/>
        <v/>
      </c>
      <c r="AC45" s="2428" t="str">
        <f t="shared" si="36"/>
        <v/>
      </c>
      <c r="AD45" s="2429" t="str">
        <f t="shared" si="37"/>
        <v/>
      </c>
      <c r="AE45" s="2428" t="str">
        <f t="shared" si="38"/>
        <v/>
      </c>
      <c r="AF45" s="2430" t="str">
        <f t="shared" si="39"/>
        <v/>
      </c>
      <c r="AG45" s="2375"/>
      <c r="AH45" s="2375"/>
      <c r="AI45" s="2375"/>
      <c r="AJ45" s="2376"/>
      <c r="AK45" s="2375"/>
      <c r="AL45" s="2375"/>
      <c r="AM45" s="2375"/>
      <c r="AN45" s="2375"/>
      <c r="AO45" s="2375"/>
      <c r="AP45" s="2375"/>
      <c r="AQ45" s="2375"/>
    </row>
    <row r="46" spans="1:43" ht="18" customHeight="1" x14ac:dyDescent="0.3">
      <c r="A46" s="2378"/>
      <c r="B46" s="2411" t="str">
        <f>B31</f>
        <v>A-03</v>
      </c>
      <c r="C46" s="2439"/>
      <c r="D46" s="2440"/>
      <c r="E46" s="2441"/>
      <c r="F46" s="5018"/>
      <c r="G46" s="5019"/>
      <c r="H46" s="5019"/>
      <c r="I46" s="5020"/>
      <c r="J46" s="2426"/>
      <c r="K46" s="2411" t="str">
        <f>K31</f>
        <v>A-04</v>
      </c>
      <c r="L46" s="2439"/>
      <c r="M46" s="2440"/>
      <c r="N46" s="2441"/>
      <c r="O46" s="5018"/>
      <c r="P46" s="5019"/>
      <c r="Q46" s="5019"/>
      <c r="R46" s="5020"/>
      <c r="S46" s="2375"/>
      <c r="T46" s="2427"/>
      <c r="U46" s="2428" t="str">
        <f t="shared" si="32"/>
        <v/>
      </c>
      <c r="V46" s="2428" t="str">
        <f t="shared" si="33"/>
        <v/>
      </c>
      <c r="W46" s="2429" t="str">
        <f t="shared" si="29"/>
        <v/>
      </c>
      <c r="X46" s="2428" t="str">
        <f t="shared" si="30"/>
        <v/>
      </c>
      <c r="Y46" s="2430" t="str">
        <f t="shared" si="31"/>
        <v/>
      </c>
      <c r="Z46" s="2375"/>
      <c r="AA46" s="2427" t="str">
        <f t="shared" si="34"/>
        <v/>
      </c>
      <c r="AB46" s="2428" t="str">
        <f t="shared" si="35"/>
        <v/>
      </c>
      <c r="AC46" s="2428" t="str">
        <f t="shared" si="36"/>
        <v/>
      </c>
      <c r="AD46" s="2429" t="str">
        <f t="shared" si="37"/>
        <v/>
      </c>
      <c r="AE46" s="2428" t="str">
        <f t="shared" si="38"/>
        <v/>
      </c>
      <c r="AF46" s="2430" t="str">
        <f t="shared" si="39"/>
        <v/>
      </c>
      <c r="AG46" s="2375"/>
      <c r="AH46" s="2375"/>
      <c r="AI46" s="2375"/>
      <c r="AJ46" s="2376"/>
      <c r="AK46" s="2375"/>
      <c r="AL46" s="2375"/>
      <c r="AM46" s="2375"/>
      <c r="AN46" s="2375"/>
      <c r="AO46" s="2375"/>
      <c r="AP46" s="2375"/>
      <c r="AQ46" s="2375"/>
    </row>
    <row r="47" spans="1:43" ht="18" customHeight="1" x14ac:dyDescent="0.3">
      <c r="A47" s="2378"/>
      <c r="B47" s="2411" t="str">
        <f>B31</f>
        <v>A-03</v>
      </c>
      <c r="C47" s="2439"/>
      <c r="D47" s="2440"/>
      <c r="E47" s="2441"/>
      <c r="F47" s="5018"/>
      <c r="G47" s="5019"/>
      <c r="H47" s="5019"/>
      <c r="I47" s="5020"/>
      <c r="J47" s="2426"/>
      <c r="K47" s="2411" t="str">
        <f>K31</f>
        <v>A-04</v>
      </c>
      <c r="L47" s="2439"/>
      <c r="M47" s="2440"/>
      <c r="N47" s="2441"/>
      <c r="O47" s="5018"/>
      <c r="P47" s="5019"/>
      <c r="Q47" s="5019"/>
      <c r="R47" s="5020"/>
      <c r="S47" s="2375"/>
      <c r="T47" s="2427"/>
      <c r="U47" s="2428" t="str">
        <f t="shared" si="32"/>
        <v/>
      </c>
      <c r="V47" s="2428" t="str">
        <f t="shared" si="33"/>
        <v/>
      </c>
      <c r="W47" s="2429" t="str">
        <f t="shared" si="29"/>
        <v/>
      </c>
      <c r="X47" s="2428" t="str">
        <f t="shared" si="30"/>
        <v/>
      </c>
      <c r="Y47" s="2430" t="str">
        <f t="shared" si="31"/>
        <v/>
      </c>
      <c r="Z47" s="2375"/>
      <c r="AA47" s="2427" t="str">
        <f t="shared" si="34"/>
        <v/>
      </c>
      <c r="AB47" s="2428" t="str">
        <f t="shared" si="35"/>
        <v/>
      </c>
      <c r="AC47" s="2428" t="str">
        <f t="shared" si="36"/>
        <v/>
      </c>
      <c r="AD47" s="2429" t="str">
        <f t="shared" si="37"/>
        <v/>
      </c>
      <c r="AE47" s="2428" t="str">
        <f t="shared" si="38"/>
        <v/>
      </c>
      <c r="AF47" s="2430" t="str">
        <f t="shared" si="39"/>
        <v/>
      </c>
      <c r="AG47" s="2375"/>
      <c r="AH47" s="2375"/>
      <c r="AI47" s="2375"/>
      <c r="AJ47" s="2376"/>
      <c r="AK47" s="2375"/>
      <c r="AL47" s="2375"/>
      <c r="AM47" s="2375"/>
      <c r="AN47" s="2375"/>
      <c r="AO47" s="2375"/>
      <c r="AP47" s="2375"/>
      <c r="AQ47" s="2375"/>
    </row>
    <row r="48" spans="1:43" ht="18" customHeight="1" x14ac:dyDescent="0.3">
      <c r="A48" s="2378"/>
      <c r="B48" s="2411" t="str">
        <f>B31</f>
        <v>A-03</v>
      </c>
      <c r="C48" s="2439"/>
      <c r="D48" s="2440"/>
      <c r="E48" s="2441"/>
      <c r="F48" s="5018"/>
      <c r="G48" s="5019"/>
      <c r="H48" s="5019"/>
      <c r="I48" s="5020"/>
      <c r="J48" s="2426"/>
      <c r="K48" s="2411" t="str">
        <f>K31</f>
        <v>A-04</v>
      </c>
      <c r="L48" s="2439"/>
      <c r="M48" s="2440"/>
      <c r="N48" s="2441"/>
      <c r="O48" s="5018"/>
      <c r="P48" s="5019"/>
      <c r="Q48" s="5019"/>
      <c r="R48" s="5020"/>
      <c r="S48" s="2375"/>
      <c r="T48" s="2427"/>
      <c r="U48" s="2428" t="str">
        <f t="shared" si="32"/>
        <v/>
      </c>
      <c r="V48" s="2428" t="str">
        <f t="shared" si="33"/>
        <v/>
      </c>
      <c r="W48" s="2429" t="str">
        <f t="shared" si="29"/>
        <v/>
      </c>
      <c r="X48" s="2428" t="str">
        <f t="shared" si="30"/>
        <v/>
      </c>
      <c r="Y48" s="2430" t="str">
        <f t="shared" si="31"/>
        <v/>
      </c>
      <c r="Z48" s="2375"/>
      <c r="AA48" s="2427" t="str">
        <f t="shared" si="34"/>
        <v/>
      </c>
      <c r="AB48" s="2428" t="str">
        <f t="shared" si="35"/>
        <v/>
      </c>
      <c r="AC48" s="2428" t="str">
        <f t="shared" si="36"/>
        <v/>
      </c>
      <c r="AD48" s="2429" t="str">
        <f t="shared" si="37"/>
        <v/>
      </c>
      <c r="AE48" s="2428" t="str">
        <f t="shared" si="38"/>
        <v/>
      </c>
      <c r="AF48" s="2430" t="str">
        <f t="shared" si="39"/>
        <v/>
      </c>
      <c r="AG48" s="2375"/>
      <c r="AH48" s="2375"/>
      <c r="AI48" s="2375"/>
      <c r="AJ48" s="2376"/>
      <c r="AK48" s="2375"/>
      <c r="AL48" s="2375"/>
      <c r="AM48" s="2375"/>
      <c r="AN48" s="2375"/>
      <c r="AO48" s="2375"/>
      <c r="AP48" s="2375"/>
      <c r="AQ48" s="2375"/>
    </row>
    <row r="49" spans="1:43" ht="18" customHeight="1" x14ac:dyDescent="0.3">
      <c r="A49" s="2378"/>
      <c r="B49" s="2411" t="str">
        <f>B31</f>
        <v>A-03</v>
      </c>
      <c r="C49" s="2439"/>
      <c r="D49" s="2440"/>
      <c r="E49" s="2441"/>
      <c r="F49" s="5018"/>
      <c r="G49" s="5019"/>
      <c r="H49" s="5019"/>
      <c r="I49" s="5020"/>
      <c r="J49" s="2426"/>
      <c r="K49" s="2411" t="str">
        <f>K31</f>
        <v>A-04</v>
      </c>
      <c r="L49" s="2439"/>
      <c r="M49" s="2440"/>
      <c r="N49" s="2441"/>
      <c r="O49" s="5018"/>
      <c r="P49" s="5019"/>
      <c r="Q49" s="5019"/>
      <c r="R49" s="5020"/>
      <c r="S49" s="2375"/>
      <c r="T49" s="2427"/>
      <c r="U49" s="2428" t="str">
        <f t="shared" si="32"/>
        <v/>
      </c>
      <c r="V49" s="2428" t="str">
        <f t="shared" si="33"/>
        <v/>
      </c>
      <c r="W49" s="2429" t="str">
        <f t="shared" si="29"/>
        <v/>
      </c>
      <c r="X49" s="2428" t="str">
        <f t="shared" si="30"/>
        <v/>
      </c>
      <c r="Y49" s="2430" t="str">
        <f t="shared" si="31"/>
        <v/>
      </c>
      <c r="Z49" s="2375"/>
      <c r="AA49" s="2427" t="str">
        <f t="shared" si="34"/>
        <v/>
      </c>
      <c r="AB49" s="2428" t="str">
        <f t="shared" si="35"/>
        <v/>
      </c>
      <c r="AC49" s="2428" t="str">
        <f t="shared" si="36"/>
        <v/>
      </c>
      <c r="AD49" s="2429" t="str">
        <f t="shared" si="37"/>
        <v/>
      </c>
      <c r="AE49" s="2428" t="str">
        <f t="shared" si="38"/>
        <v/>
      </c>
      <c r="AF49" s="2430" t="str">
        <f t="shared" si="39"/>
        <v/>
      </c>
      <c r="AG49" s="2375"/>
      <c r="AH49" s="2375"/>
      <c r="AI49" s="2375"/>
      <c r="AJ49" s="2376"/>
      <c r="AK49" s="2375"/>
      <c r="AL49" s="2375"/>
      <c r="AM49" s="2375"/>
      <c r="AN49" s="2375"/>
      <c r="AO49" s="2375"/>
      <c r="AP49" s="2375"/>
      <c r="AQ49" s="2375"/>
    </row>
    <row r="50" spans="1:43" ht="18" customHeight="1" x14ac:dyDescent="0.3">
      <c r="A50" s="2378"/>
      <c r="B50" s="2411" t="str">
        <f>B31</f>
        <v>A-03</v>
      </c>
      <c r="C50" s="2442"/>
      <c r="D50" s="2451"/>
      <c r="E50" s="2452"/>
      <c r="F50" s="5021"/>
      <c r="G50" s="5022"/>
      <c r="H50" s="5022"/>
      <c r="I50" s="5023"/>
      <c r="J50" s="2426"/>
      <c r="K50" s="2411" t="str">
        <f>K31</f>
        <v>A-04</v>
      </c>
      <c r="L50" s="2442" t="e">
        <f>#REF!</f>
        <v>#REF!</v>
      </c>
      <c r="M50" s="2451"/>
      <c r="N50" s="2452"/>
      <c r="O50" s="5021"/>
      <c r="P50" s="5022"/>
      <c r="Q50" s="5022"/>
      <c r="R50" s="5023"/>
      <c r="S50" s="2375"/>
      <c r="T50" s="2427"/>
      <c r="U50" s="2428" t="str">
        <f t="shared" si="32"/>
        <v/>
      </c>
      <c r="V50" s="2428" t="str">
        <f t="shared" si="33"/>
        <v/>
      </c>
      <c r="W50" s="2429" t="str">
        <f t="shared" si="29"/>
        <v/>
      </c>
      <c r="X50" s="2428" t="str">
        <f t="shared" si="30"/>
        <v/>
      </c>
      <c r="Y50" s="2430" t="str">
        <f t="shared" si="31"/>
        <v/>
      </c>
      <c r="Z50" s="2375"/>
      <c r="AA50" s="2427" t="str">
        <f t="shared" si="34"/>
        <v/>
      </c>
      <c r="AB50" s="2428" t="str">
        <f t="shared" si="35"/>
        <v/>
      </c>
      <c r="AC50" s="2428" t="str">
        <f t="shared" si="36"/>
        <v/>
      </c>
      <c r="AD50" s="2429" t="str">
        <f t="shared" si="37"/>
        <v/>
      </c>
      <c r="AE50" s="2428" t="str">
        <f t="shared" si="38"/>
        <v/>
      </c>
      <c r="AF50" s="2430" t="str">
        <f t="shared" si="39"/>
        <v/>
      </c>
      <c r="AG50" s="2375"/>
      <c r="AH50" s="2375"/>
      <c r="AI50" s="2375"/>
      <c r="AJ50" s="2376"/>
      <c r="AK50" s="2375"/>
      <c r="AL50" s="2375"/>
      <c r="AM50" s="2375"/>
      <c r="AN50" s="2375"/>
      <c r="AO50" s="2375"/>
      <c r="AP50" s="2375"/>
      <c r="AQ50" s="2375"/>
    </row>
    <row r="51" spans="1:43" ht="18" customHeight="1" thickBot="1" x14ac:dyDescent="0.35">
      <c r="A51" s="2378"/>
      <c r="B51" s="2394" t="s">
        <v>2406</v>
      </c>
      <c r="C51" s="2395" t="s">
        <v>2351</v>
      </c>
      <c r="D51" s="2396"/>
      <c r="E51" s="2397"/>
      <c r="F51" s="2397"/>
      <c r="G51" s="2397"/>
      <c r="H51" s="2398">
        <f>AI17</f>
        <v>1</v>
      </c>
      <c r="I51" s="2399">
        <f>AJ17</f>
        <v>1</v>
      </c>
      <c r="J51" s="2400"/>
      <c r="K51" s="2401" t="s">
        <v>2407</v>
      </c>
      <c r="L51" s="2395" t="s">
        <v>2408</v>
      </c>
      <c r="M51" s="2396"/>
      <c r="N51" s="2397"/>
      <c r="O51" s="2397"/>
      <c r="P51" s="2397"/>
      <c r="Q51" s="2398">
        <f>AI18</f>
        <v>1</v>
      </c>
      <c r="R51" s="2399">
        <f>AJ18</f>
        <v>1</v>
      </c>
      <c r="S51" s="2375"/>
      <c r="T51" s="2443"/>
      <c r="U51" s="2444"/>
      <c r="V51" s="2445"/>
      <c r="W51" s="2444"/>
      <c r="X51" s="2444"/>
      <c r="Y51" s="2446"/>
      <c r="Z51" s="2375"/>
      <c r="AA51" s="2443"/>
      <c r="AB51" s="2444"/>
      <c r="AC51" s="2445"/>
      <c r="AD51" s="2444"/>
      <c r="AE51" s="2444"/>
      <c r="AF51" s="2446"/>
      <c r="AG51" s="2375"/>
      <c r="AH51" s="2375"/>
      <c r="AI51" s="2375"/>
      <c r="AJ51" s="2376"/>
      <c r="AK51" s="2375"/>
      <c r="AL51" s="2375"/>
      <c r="AM51" s="2375"/>
      <c r="AN51" s="2375"/>
      <c r="AO51" s="2375"/>
      <c r="AP51" s="2375"/>
      <c r="AQ51" s="2375"/>
    </row>
    <row r="52" spans="1:43" ht="18" customHeight="1" thickBot="1" x14ac:dyDescent="0.4">
      <c r="A52" s="2378"/>
      <c r="B52" s="2411" t="str">
        <f>B51</f>
        <v>A-05</v>
      </c>
      <c r="C52" s="2412" t="s">
        <v>2353</v>
      </c>
      <c r="D52" s="2413" t="s">
        <v>2344</v>
      </c>
      <c r="E52" s="2414" t="s">
        <v>2345</v>
      </c>
      <c r="F52" s="5027" t="s">
        <v>2354</v>
      </c>
      <c r="G52" s="5027"/>
      <c r="H52" s="5027"/>
      <c r="I52" s="5028"/>
      <c r="J52" s="2415"/>
      <c r="K52" s="2411" t="str">
        <f>K51</f>
        <v>A-06</v>
      </c>
      <c r="L52" s="2412" t="s">
        <v>2353</v>
      </c>
      <c r="M52" s="2413" t="s">
        <v>2344</v>
      </c>
      <c r="N52" s="2414" t="s">
        <v>2345</v>
      </c>
      <c r="O52" s="5027" t="s">
        <v>2354</v>
      </c>
      <c r="P52" s="5027"/>
      <c r="Q52" s="5027"/>
      <c r="R52" s="5028"/>
      <c r="S52" s="2375"/>
      <c r="T52" s="2416" t="str">
        <f>C51</f>
        <v>RESERVES SECHES</v>
      </c>
      <c r="U52" s="2417"/>
      <c r="V52" s="2417"/>
      <c r="W52" s="2416" t="str">
        <f>L51</f>
        <v>CHAMBRES FROIDES POSITIVES</v>
      </c>
      <c r="X52" s="2417"/>
      <c r="Y52" s="2418"/>
      <c r="Z52" s="2375"/>
      <c r="AA52" s="2416" t="str">
        <f>C51</f>
        <v>RESERVES SECHES</v>
      </c>
      <c r="AB52" s="2417"/>
      <c r="AC52" s="2417"/>
      <c r="AD52" s="2416" t="str">
        <f>L51</f>
        <v>CHAMBRES FROIDES POSITIVES</v>
      </c>
      <c r="AE52" s="2417"/>
      <c r="AF52" s="2418"/>
      <c r="AG52" s="2375"/>
      <c r="AH52" s="2375"/>
      <c r="AI52" s="2375"/>
      <c r="AJ52" s="2376"/>
      <c r="AK52" s="2375"/>
      <c r="AL52" s="2375"/>
      <c r="AM52" s="2375"/>
      <c r="AN52" s="2375"/>
      <c r="AO52" s="2375"/>
      <c r="AP52" s="2375"/>
      <c r="AQ52" s="2375"/>
    </row>
    <row r="53" spans="1:43" ht="18" customHeight="1" x14ac:dyDescent="0.3">
      <c r="A53" s="2378"/>
      <c r="B53" s="2411" t="str">
        <f>B51</f>
        <v>A-05</v>
      </c>
      <c r="C53" s="2423" t="s">
        <v>2358</v>
      </c>
      <c r="D53" s="2424"/>
      <c r="E53" s="2425"/>
      <c r="F53" s="5029"/>
      <c r="G53" s="5030"/>
      <c r="H53" s="5030"/>
      <c r="I53" s="5031"/>
      <c r="J53" s="2426"/>
      <c r="K53" s="2411" t="str">
        <f>K51</f>
        <v>A-06</v>
      </c>
      <c r="L53" s="2423" t="s">
        <v>2358</v>
      </c>
      <c r="M53" s="2424"/>
      <c r="N53" s="2425"/>
      <c r="O53" s="5029"/>
      <c r="P53" s="5030"/>
      <c r="Q53" s="5030"/>
      <c r="R53" s="5031"/>
      <c r="S53" s="2375"/>
      <c r="T53" s="2427" t="str">
        <f>IF(ISBLANK(D53),"",B53)</f>
        <v/>
      </c>
      <c r="U53" s="2428" t="str">
        <f>IF(ISBLANK(D53),"",C53)</f>
        <v/>
      </c>
      <c r="V53" s="2428" t="str">
        <f>IF(ISBLANK(D53),"",F53)</f>
        <v/>
      </c>
      <c r="W53" s="2429" t="str">
        <f>IF(ISBLANK(M53),"",K53)</f>
        <v/>
      </c>
      <c r="X53" s="2428" t="str">
        <f>IF(ISBLANK(M53),"",L53)</f>
        <v/>
      </c>
      <c r="Y53" s="2430" t="str">
        <f>IF(ISBLANK(M53),"",O53)</f>
        <v/>
      </c>
      <c r="Z53" s="2375"/>
      <c r="AA53" s="2427" t="str">
        <f t="shared" ref="AA53:AA54" si="40">IF(ISBLANK(E53),"",B53)</f>
        <v/>
      </c>
      <c r="AB53" s="2428" t="str">
        <f t="shared" ref="AB53:AB54" si="41">IF(ISBLANK(E53),"",L53)</f>
        <v/>
      </c>
      <c r="AC53" s="2428" t="str">
        <f t="shared" ref="AC53:AC54" si="42">IF(ISBLANK(E53),"",F53)</f>
        <v/>
      </c>
      <c r="AD53" s="2429" t="str">
        <f t="shared" ref="AD53:AD54" si="43">IF(ISBLANK(N53),"",K53)</f>
        <v/>
      </c>
      <c r="AE53" s="2428" t="str">
        <f t="shared" ref="AE53:AE54" si="44">IF(ISBLANK(N53),"",L53)</f>
        <v/>
      </c>
      <c r="AF53" s="2430" t="str">
        <f t="shared" ref="AF53:AF54" si="45">IF(ISBLANK(N53),"",O53)</f>
        <v/>
      </c>
      <c r="AG53" s="2375"/>
      <c r="AH53" s="2375"/>
      <c r="AI53" s="2375"/>
      <c r="AJ53" s="2376"/>
      <c r="AK53" s="2375"/>
      <c r="AL53" s="2375"/>
      <c r="AM53" s="2375"/>
      <c r="AN53" s="2375"/>
      <c r="AO53" s="2375"/>
      <c r="AP53" s="2375"/>
      <c r="AQ53" s="2375"/>
    </row>
    <row r="54" spans="1:43" ht="18" customHeight="1" x14ac:dyDescent="0.3">
      <c r="A54" s="2378"/>
      <c r="B54" s="2411" t="str">
        <f>B51</f>
        <v>A-05</v>
      </c>
      <c r="C54" s="2439" t="s">
        <v>2362</v>
      </c>
      <c r="D54" s="2440"/>
      <c r="E54" s="2441"/>
      <c r="F54" s="5018"/>
      <c r="G54" s="5019"/>
      <c r="H54" s="5019"/>
      <c r="I54" s="5020"/>
      <c r="J54" s="2426"/>
      <c r="K54" s="2411" t="str">
        <f>K51</f>
        <v>A-06</v>
      </c>
      <c r="L54" s="2439" t="s">
        <v>2386</v>
      </c>
      <c r="M54" s="2440"/>
      <c r="N54" s="2441"/>
      <c r="O54" s="5018"/>
      <c r="P54" s="5019"/>
      <c r="Q54" s="5019"/>
      <c r="R54" s="5020"/>
      <c r="S54" s="2375"/>
      <c r="T54" s="2427" t="str">
        <f>IF(ISBLANK(D54),"",B54)</f>
        <v/>
      </c>
      <c r="U54" s="2428" t="str">
        <f>IF(ISBLANK(D54),"",C54)</f>
        <v/>
      </c>
      <c r="V54" s="2428" t="str">
        <f>IF(ISBLANK(D54),"",F54)</f>
        <v/>
      </c>
      <c r="W54" s="2429" t="str">
        <f t="shared" ref="W54:W70" si="46">IF(ISBLANK(M54),"",K54)</f>
        <v/>
      </c>
      <c r="X54" s="2428" t="str">
        <f t="shared" ref="X54:X70" si="47">IF(ISBLANK(M54),"",L54)</f>
        <v/>
      </c>
      <c r="Y54" s="2430" t="str">
        <f t="shared" ref="Y54:Y70" si="48">IF(ISBLANK(M54),"",O54)</f>
        <v/>
      </c>
      <c r="Z54" s="2375"/>
      <c r="AA54" s="2427" t="str">
        <f t="shared" si="40"/>
        <v/>
      </c>
      <c r="AB54" s="2428" t="str">
        <f t="shared" si="41"/>
        <v/>
      </c>
      <c r="AC54" s="2428" t="str">
        <f t="shared" si="42"/>
        <v/>
      </c>
      <c r="AD54" s="2429" t="str">
        <f t="shared" si="43"/>
        <v/>
      </c>
      <c r="AE54" s="2428" t="str">
        <f t="shared" si="44"/>
        <v/>
      </c>
      <c r="AF54" s="2430" t="str">
        <f t="shared" si="45"/>
        <v/>
      </c>
      <c r="AG54" s="2375"/>
      <c r="AH54" s="2375"/>
      <c r="AI54" s="2375"/>
      <c r="AJ54" s="2376"/>
      <c r="AK54" s="2375"/>
      <c r="AL54" s="2375"/>
      <c r="AM54" s="2375"/>
      <c r="AN54" s="2375"/>
      <c r="AO54" s="2375"/>
      <c r="AP54" s="2375"/>
      <c r="AQ54" s="2375"/>
    </row>
    <row r="55" spans="1:43" ht="18" customHeight="1" x14ac:dyDescent="0.3">
      <c r="A55" s="2378"/>
      <c r="B55" s="2411" t="str">
        <f>B51</f>
        <v>A-05</v>
      </c>
      <c r="C55" s="2439" t="s">
        <v>2366</v>
      </c>
      <c r="D55" s="2440"/>
      <c r="E55" s="2441"/>
      <c r="F55" s="5018"/>
      <c r="G55" s="5019"/>
      <c r="H55" s="5019"/>
      <c r="I55" s="5020"/>
      <c r="J55" s="2426"/>
      <c r="K55" s="2411" t="str">
        <f>K51</f>
        <v>A-06</v>
      </c>
      <c r="L55" s="2439" t="s">
        <v>2369</v>
      </c>
      <c r="M55" s="2440"/>
      <c r="N55" s="2441"/>
      <c r="O55" s="5018"/>
      <c r="P55" s="5019"/>
      <c r="Q55" s="5019"/>
      <c r="R55" s="5020"/>
      <c r="S55" s="2375"/>
      <c r="T55" s="2427" t="str">
        <f>IF(ISBLANK(D55),"",B55)</f>
        <v/>
      </c>
      <c r="U55" s="2428" t="str">
        <f t="shared" ref="U55:U70" si="49">IF(ISBLANK(D55),"",C55)</f>
        <v/>
      </c>
      <c r="V55" s="2428" t="str">
        <f t="shared" ref="V55:V70" si="50">IF(ISBLANK(D55),"",F55)</f>
        <v/>
      </c>
      <c r="W55" s="2429" t="str">
        <f t="shared" si="46"/>
        <v/>
      </c>
      <c r="X55" s="2428" t="str">
        <f t="shared" si="47"/>
        <v/>
      </c>
      <c r="Y55" s="2430" t="str">
        <f t="shared" si="48"/>
        <v/>
      </c>
      <c r="Z55" s="2375"/>
      <c r="AA55" s="2427" t="str">
        <f>IF(ISBLANK(E55),"",B55)</f>
        <v/>
      </c>
      <c r="AB55" s="2428" t="str">
        <f>IF(ISBLANK(E55),"",L55)</f>
        <v/>
      </c>
      <c r="AC55" s="2428" t="str">
        <f>IF(ISBLANK(E55),"",F55)</f>
        <v/>
      </c>
      <c r="AD55" s="2429" t="str">
        <f>IF(ISBLANK(N55),"",K55)</f>
        <v/>
      </c>
      <c r="AE55" s="2428" t="str">
        <f>IF(ISBLANK(N55),"",L55)</f>
        <v/>
      </c>
      <c r="AF55" s="2430" t="str">
        <f>IF(ISBLANK(N55),"",O55)</f>
        <v/>
      </c>
      <c r="AG55" s="2375"/>
      <c r="AH55" s="2375"/>
      <c r="AI55" s="2375"/>
      <c r="AJ55" s="2376"/>
      <c r="AK55" s="2375"/>
      <c r="AL55" s="2375"/>
      <c r="AM55" s="2375"/>
      <c r="AN55" s="2375"/>
      <c r="AO55" s="2375"/>
      <c r="AP55" s="2375"/>
      <c r="AQ55" s="2375"/>
    </row>
    <row r="56" spans="1:43" ht="18" customHeight="1" x14ac:dyDescent="0.3">
      <c r="A56" s="2378"/>
      <c r="B56" s="2411" t="str">
        <f>B51</f>
        <v>A-05</v>
      </c>
      <c r="C56" s="2439" t="s">
        <v>2369</v>
      </c>
      <c r="D56" s="2440"/>
      <c r="E56" s="2441"/>
      <c r="F56" s="5018"/>
      <c r="G56" s="5019"/>
      <c r="H56" s="5019"/>
      <c r="I56" s="5020"/>
      <c r="J56" s="2426"/>
      <c r="K56" s="2411" t="str">
        <f>K51</f>
        <v>A-06</v>
      </c>
      <c r="L56" s="2439" t="s">
        <v>2409</v>
      </c>
      <c r="M56" s="2440"/>
      <c r="N56" s="2441"/>
      <c r="O56" s="5018"/>
      <c r="P56" s="5019"/>
      <c r="Q56" s="5019"/>
      <c r="R56" s="5020"/>
      <c r="S56" s="2375"/>
      <c r="T56" s="2427" t="str">
        <f>IF(ISBLANK(D56),"",B56)</f>
        <v/>
      </c>
      <c r="U56" s="2428" t="str">
        <f t="shared" si="49"/>
        <v/>
      </c>
      <c r="V56" s="2428" t="str">
        <f t="shared" si="50"/>
        <v/>
      </c>
      <c r="W56" s="2429" t="str">
        <f t="shared" si="46"/>
        <v/>
      </c>
      <c r="X56" s="2428" t="str">
        <f t="shared" si="47"/>
        <v/>
      </c>
      <c r="Y56" s="2430" t="str">
        <f t="shared" si="48"/>
        <v/>
      </c>
      <c r="Z56" s="2375"/>
      <c r="AA56" s="2427" t="str">
        <f t="shared" ref="AA56:AA70" si="51">IF(ISBLANK(E56),"",B56)</f>
        <v/>
      </c>
      <c r="AB56" s="2428" t="str">
        <f t="shared" ref="AB56:AB70" si="52">IF(ISBLANK(E56),"",L56)</f>
        <v/>
      </c>
      <c r="AC56" s="2428" t="str">
        <f t="shared" ref="AC56:AC70" si="53">IF(ISBLANK(E56),"",F56)</f>
        <v/>
      </c>
      <c r="AD56" s="2429" t="str">
        <f t="shared" ref="AD56:AD70" si="54">IF(ISBLANK(N56),"",K56)</f>
        <v/>
      </c>
      <c r="AE56" s="2428" t="str">
        <f t="shared" ref="AE56:AE70" si="55">IF(ISBLANK(N56),"",L56)</f>
        <v/>
      </c>
      <c r="AF56" s="2430" t="str">
        <f t="shared" ref="AF56:AF70" si="56">IF(ISBLANK(N56),"",O56)</f>
        <v/>
      </c>
      <c r="AG56" s="2375"/>
      <c r="AH56" s="2375"/>
      <c r="AI56" s="2375"/>
      <c r="AJ56" s="2376"/>
      <c r="AK56" s="2375"/>
      <c r="AL56" s="2375"/>
      <c r="AM56" s="2375"/>
      <c r="AN56" s="2375"/>
      <c r="AO56" s="2375"/>
      <c r="AP56" s="2375"/>
      <c r="AQ56" s="2375"/>
    </row>
    <row r="57" spans="1:43" ht="18" customHeight="1" x14ac:dyDescent="0.3">
      <c r="A57" s="2378"/>
      <c r="B57" s="2411" t="str">
        <f>B51</f>
        <v>A-05</v>
      </c>
      <c r="C57" s="2439" t="s">
        <v>2371</v>
      </c>
      <c r="D57" s="2440"/>
      <c r="E57" s="2441"/>
      <c r="F57" s="5018"/>
      <c r="G57" s="5019"/>
      <c r="H57" s="5019"/>
      <c r="I57" s="5020"/>
      <c r="J57" s="2426"/>
      <c r="K57" s="2411" t="str">
        <f>K51</f>
        <v>A-06</v>
      </c>
      <c r="L57" s="2439" t="s">
        <v>2370</v>
      </c>
      <c r="M57" s="2440"/>
      <c r="N57" s="2441"/>
      <c r="O57" s="5018"/>
      <c r="P57" s="5019"/>
      <c r="Q57" s="5019"/>
      <c r="R57" s="5020"/>
      <c r="S57" s="2375"/>
      <c r="T57" s="2427" t="str">
        <f>IF(ISBLANK(D57),"",B57)</f>
        <v/>
      </c>
      <c r="U57" s="2428" t="str">
        <f t="shared" si="49"/>
        <v/>
      </c>
      <c r="V57" s="2428" t="str">
        <f t="shared" si="50"/>
        <v/>
      </c>
      <c r="W57" s="2429" t="str">
        <f t="shared" si="46"/>
        <v/>
      </c>
      <c r="X57" s="2428" t="str">
        <f t="shared" si="47"/>
        <v/>
      </c>
      <c r="Y57" s="2430" t="str">
        <f t="shared" si="48"/>
        <v/>
      </c>
      <c r="Z57" s="2375"/>
      <c r="AA57" s="2427" t="str">
        <f t="shared" si="51"/>
        <v/>
      </c>
      <c r="AB57" s="2428" t="str">
        <f t="shared" si="52"/>
        <v/>
      </c>
      <c r="AC57" s="2428" t="str">
        <f t="shared" si="53"/>
        <v/>
      </c>
      <c r="AD57" s="2429" t="str">
        <f t="shared" si="54"/>
        <v/>
      </c>
      <c r="AE57" s="2428" t="str">
        <f t="shared" si="55"/>
        <v/>
      </c>
      <c r="AF57" s="2430" t="str">
        <f t="shared" si="56"/>
        <v/>
      </c>
      <c r="AG57" s="2375"/>
      <c r="AH57" s="2375"/>
      <c r="AI57" s="2375"/>
      <c r="AJ57" s="2376"/>
      <c r="AK57" s="2375"/>
      <c r="AL57" s="2375"/>
      <c r="AM57" s="2375"/>
      <c r="AN57" s="2375"/>
      <c r="AO57" s="2375"/>
      <c r="AP57" s="2375"/>
      <c r="AQ57" s="2375"/>
    </row>
    <row r="58" spans="1:43" ht="18" customHeight="1" x14ac:dyDescent="0.3">
      <c r="A58" s="2378"/>
      <c r="B58" s="2411" t="str">
        <f>B51</f>
        <v>A-05</v>
      </c>
      <c r="C58" s="2439" t="s">
        <v>2373</v>
      </c>
      <c r="D58" s="2440"/>
      <c r="E58" s="2441"/>
      <c r="F58" s="5018"/>
      <c r="G58" s="5019"/>
      <c r="H58" s="5019"/>
      <c r="I58" s="5020"/>
      <c r="J58" s="2426"/>
      <c r="K58" s="2411" t="str">
        <f>K51</f>
        <v>A-06</v>
      </c>
      <c r="L58" s="2439" t="s">
        <v>2410</v>
      </c>
      <c r="M58" s="2440"/>
      <c r="N58" s="2441"/>
      <c r="O58" s="5018"/>
      <c r="P58" s="5019"/>
      <c r="Q58" s="5019"/>
      <c r="R58" s="5020"/>
      <c r="S58" s="2375"/>
      <c r="T58" s="2427"/>
      <c r="U58" s="2428" t="str">
        <f t="shared" si="49"/>
        <v/>
      </c>
      <c r="V58" s="2428" t="str">
        <f t="shared" si="50"/>
        <v/>
      </c>
      <c r="W58" s="2429" t="str">
        <f t="shared" si="46"/>
        <v/>
      </c>
      <c r="X58" s="2428" t="str">
        <f t="shared" si="47"/>
        <v/>
      </c>
      <c r="Y58" s="2430" t="str">
        <f t="shared" si="48"/>
        <v/>
      </c>
      <c r="Z58" s="2375"/>
      <c r="AA58" s="2427" t="str">
        <f t="shared" si="51"/>
        <v/>
      </c>
      <c r="AB58" s="2428" t="str">
        <f t="shared" si="52"/>
        <v/>
      </c>
      <c r="AC58" s="2428" t="str">
        <f t="shared" si="53"/>
        <v/>
      </c>
      <c r="AD58" s="2429" t="str">
        <f t="shared" si="54"/>
        <v/>
      </c>
      <c r="AE58" s="2428" t="str">
        <f t="shared" si="55"/>
        <v/>
      </c>
      <c r="AF58" s="2430" t="str">
        <f t="shared" si="56"/>
        <v/>
      </c>
      <c r="AG58" s="2375"/>
      <c r="AH58" s="2375"/>
      <c r="AI58" s="2375"/>
      <c r="AJ58" s="2376"/>
      <c r="AK58" s="2375"/>
      <c r="AL58" s="2375"/>
      <c r="AM58" s="2375"/>
      <c r="AN58" s="2375"/>
      <c r="AO58" s="2375"/>
      <c r="AP58" s="2375"/>
      <c r="AQ58" s="2375"/>
    </row>
    <row r="59" spans="1:43" ht="18" customHeight="1" x14ac:dyDescent="0.3">
      <c r="A59" s="2378"/>
      <c r="B59" s="2411" t="str">
        <f>B51</f>
        <v>A-05</v>
      </c>
      <c r="C59" s="2439" t="s">
        <v>2370</v>
      </c>
      <c r="D59" s="2440"/>
      <c r="E59" s="2441"/>
      <c r="F59" s="5018"/>
      <c r="G59" s="5019"/>
      <c r="H59" s="5019"/>
      <c r="I59" s="5020"/>
      <c r="J59" s="2426"/>
      <c r="K59" s="2411" t="str">
        <f>K51</f>
        <v>A-06</v>
      </c>
      <c r="L59" s="2439" t="s">
        <v>2411</v>
      </c>
      <c r="M59" s="2440"/>
      <c r="N59" s="2441"/>
      <c r="O59" s="5018"/>
      <c r="P59" s="5019"/>
      <c r="Q59" s="5019"/>
      <c r="R59" s="5020"/>
      <c r="S59" s="2375"/>
      <c r="T59" s="2427"/>
      <c r="U59" s="2428" t="str">
        <f t="shared" si="49"/>
        <v/>
      </c>
      <c r="V59" s="2428" t="str">
        <f t="shared" si="50"/>
        <v/>
      </c>
      <c r="W59" s="2429" t="str">
        <f t="shared" si="46"/>
        <v/>
      </c>
      <c r="X59" s="2428" t="str">
        <f t="shared" si="47"/>
        <v/>
      </c>
      <c r="Y59" s="2430" t="str">
        <f t="shared" si="48"/>
        <v/>
      </c>
      <c r="Z59" s="2375"/>
      <c r="AA59" s="2427" t="str">
        <f t="shared" si="51"/>
        <v/>
      </c>
      <c r="AB59" s="2428" t="str">
        <f t="shared" si="52"/>
        <v/>
      </c>
      <c r="AC59" s="2428" t="str">
        <f t="shared" si="53"/>
        <v/>
      </c>
      <c r="AD59" s="2429" t="str">
        <f t="shared" si="54"/>
        <v/>
      </c>
      <c r="AE59" s="2428" t="str">
        <f t="shared" si="55"/>
        <v/>
      </c>
      <c r="AF59" s="2430" t="str">
        <f t="shared" si="56"/>
        <v/>
      </c>
      <c r="AG59" s="2375"/>
      <c r="AH59" s="2375"/>
      <c r="AI59" s="2375"/>
      <c r="AJ59" s="2376"/>
      <c r="AK59" s="2375"/>
      <c r="AL59" s="2375"/>
      <c r="AM59" s="2375"/>
      <c r="AN59" s="2375"/>
      <c r="AO59" s="2375"/>
      <c r="AP59" s="2375"/>
      <c r="AQ59" s="2375"/>
    </row>
    <row r="60" spans="1:43" ht="18" customHeight="1" x14ac:dyDescent="0.3">
      <c r="A60" s="2378"/>
      <c r="B60" s="2411" t="str">
        <f>B51</f>
        <v>A-05</v>
      </c>
      <c r="C60" s="2439" t="s">
        <v>2376</v>
      </c>
      <c r="D60" s="2440"/>
      <c r="E60" s="2441"/>
      <c r="F60" s="5018"/>
      <c r="G60" s="5019"/>
      <c r="H60" s="5019"/>
      <c r="I60" s="5020"/>
      <c r="J60" s="2426"/>
      <c r="K60" s="2411" t="str">
        <f>K51</f>
        <v>A-06</v>
      </c>
      <c r="L60" s="2439" t="s">
        <v>2412</v>
      </c>
      <c r="M60" s="2440"/>
      <c r="N60" s="2441"/>
      <c r="O60" s="5018"/>
      <c r="P60" s="5019"/>
      <c r="Q60" s="5019"/>
      <c r="R60" s="5020"/>
      <c r="S60" s="2375"/>
      <c r="T60" s="2427"/>
      <c r="U60" s="2428" t="str">
        <f t="shared" si="49"/>
        <v/>
      </c>
      <c r="V60" s="2428" t="str">
        <f t="shared" si="50"/>
        <v/>
      </c>
      <c r="W60" s="2429" t="str">
        <f t="shared" si="46"/>
        <v/>
      </c>
      <c r="X60" s="2428" t="str">
        <f t="shared" si="47"/>
        <v/>
      </c>
      <c r="Y60" s="2430" t="str">
        <f t="shared" si="48"/>
        <v/>
      </c>
      <c r="Z60" s="2375"/>
      <c r="AA60" s="2427" t="str">
        <f t="shared" si="51"/>
        <v/>
      </c>
      <c r="AB60" s="2428" t="str">
        <f t="shared" si="52"/>
        <v/>
      </c>
      <c r="AC60" s="2428" t="str">
        <f t="shared" si="53"/>
        <v/>
      </c>
      <c r="AD60" s="2429" t="str">
        <f t="shared" si="54"/>
        <v/>
      </c>
      <c r="AE60" s="2428" t="str">
        <f t="shared" si="55"/>
        <v/>
      </c>
      <c r="AF60" s="2430" t="str">
        <f t="shared" si="56"/>
        <v/>
      </c>
      <c r="AG60" s="2375"/>
      <c r="AH60" s="2375"/>
      <c r="AI60" s="2375"/>
      <c r="AJ60" s="2376"/>
      <c r="AK60" s="2375"/>
      <c r="AL60" s="2375"/>
      <c r="AM60" s="2375"/>
      <c r="AN60" s="2375"/>
      <c r="AO60" s="2375"/>
      <c r="AP60" s="2375"/>
      <c r="AQ60" s="2375"/>
    </row>
    <row r="61" spans="1:43" ht="18" customHeight="1" x14ac:dyDescent="0.3">
      <c r="A61" s="2378"/>
      <c r="B61" s="2411" t="str">
        <f>B51</f>
        <v>A-05</v>
      </c>
      <c r="C61" s="2439" t="s">
        <v>2378</v>
      </c>
      <c r="D61" s="2440"/>
      <c r="E61" s="2441"/>
      <c r="F61" s="5018"/>
      <c r="G61" s="5019"/>
      <c r="H61" s="5019"/>
      <c r="I61" s="5020"/>
      <c r="J61" s="2426"/>
      <c r="K61" s="2411" t="str">
        <f>K51</f>
        <v>A-06</v>
      </c>
      <c r="L61" s="2439" t="s">
        <v>2413</v>
      </c>
      <c r="M61" s="2440"/>
      <c r="N61" s="2441"/>
      <c r="O61" s="5018"/>
      <c r="P61" s="5019"/>
      <c r="Q61" s="5019"/>
      <c r="R61" s="5020"/>
      <c r="S61" s="2375"/>
      <c r="T61" s="2427"/>
      <c r="U61" s="2428" t="str">
        <f t="shared" si="49"/>
        <v/>
      </c>
      <c r="V61" s="2428" t="str">
        <f t="shared" si="50"/>
        <v/>
      </c>
      <c r="W61" s="2429" t="str">
        <f t="shared" si="46"/>
        <v/>
      </c>
      <c r="X61" s="2428" t="str">
        <f t="shared" si="47"/>
        <v/>
      </c>
      <c r="Y61" s="2430" t="str">
        <f t="shared" si="48"/>
        <v/>
      </c>
      <c r="Z61" s="2375"/>
      <c r="AA61" s="2427" t="str">
        <f t="shared" si="51"/>
        <v/>
      </c>
      <c r="AB61" s="2428" t="str">
        <f t="shared" si="52"/>
        <v/>
      </c>
      <c r="AC61" s="2428" t="str">
        <f t="shared" si="53"/>
        <v/>
      </c>
      <c r="AD61" s="2429" t="str">
        <f t="shared" si="54"/>
        <v/>
      </c>
      <c r="AE61" s="2428" t="str">
        <f t="shared" si="55"/>
        <v/>
      </c>
      <c r="AF61" s="2430" t="str">
        <f t="shared" si="56"/>
        <v/>
      </c>
      <c r="AG61" s="2375"/>
      <c r="AH61" s="2375"/>
      <c r="AI61" s="2375"/>
      <c r="AJ61" s="2376"/>
      <c r="AK61" s="2375"/>
      <c r="AL61" s="2375"/>
      <c r="AM61" s="2375"/>
      <c r="AN61" s="2375"/>
      <c r="AO61" s="2375"/>
      <c r="AP61" s="2375"/>
      <c r="AQ61" s="2375"/>
    </row>
    <row r="62" spans="1:43" ht="18" customHeight="1" x14ac:dyDescent="0.3">
      <c r="A62" s="2378"/>
      <c r="B62" s="2411" t="str">
        <f>B51</f>
        <v>A-05</v>
      </c>
      <c r="C62" s="2439" t="s">
        <v>2379</v>
      </c>
      <c r="D62" s="2440"/>
      <c r="E62" s="2441"/>
      <c r="F62" s="5018"/>
      <c r="G62" s="5019"/>
      <c r="H62" s="5019"/>
      <c r="I62" s="5020"/>
      <c r="J62" s="2426"/>
      <c r="K62" s="2411" t="str">
        <f>K51</f>
        <v>A-06</v>
      </c>
      <c r="L62" s="2439" t="s">
        <v>2385</v>
      </c>
      <c r="M62" s="2440"/>
      <c r="N62" s="2441"/>
      <c r="O62" s="5018"/>
      <c r="P62" s="5019"/>
      <c r="Q62" s="5019"/>
      <c r="R62" s="5020"/>
      <c r="S62" s="2375"/>
      <c r="T62" s="2427"/>
      <c r="U62" s="2428" t="str">
        <f t="shared" si="49"/>
        <v/>
      </c>
      <c r="V62" s="2428" t="str">
        <f t="shared" si="50"/>
        <v/>
      </c>
      <c r="W62" s="2429" t="str">
        <f t="shared" si="46"/>
        <v/>
      </c>
      <c r="X62" s="2428" t="str">
        <f t="shared" si="47"/>
        <v/>
      </c>
      <c r="Y62" s="2430" t="str">
        <f t="shared" si="48"/>
        <v/>
      </c>
      <c r="Z62" s="2375"/>
      <c r="AA62" s="2427" t="str">
        <f t="shared" si="51"/>
        <v/>
      </c>
      <c r="AB62" s="2428" t="str">
        <f t="shared" si="52"/>
        <v/>
      </c>
      <c r="AC62" s="2428" t="str">
        <f t="shared" si="53"/>
        <v/>
      </c>
      <c r="AD62" s="2429" t="str">
        <f t="shared" si="54"/>
        <v/>
      </c>
      <c r="AE62" s="2428" t="str">
        <f t="shared" si="55"/>
        <v/>
      </c>
      <c r="AF62" s="2430" t="str">
        <f t="shared" si="56"/>
        <v/>
      </c>
      <c r="AG62" s="2375"/>
      <c r="AH62" s="2375"/>
      <c r="AI62" s="2375"/>
      <c r="AJ62" s="2376"/>
      <c r="AK62" s="2375"/>
      <c r="AL62" s="2375"/>
      <c r="AM62" s="2375"/>
      <c r="AN62" s="2375"/>
      <c r="AO62" s="2375"/>
      <c r="AP62" s="2375"/>
      <c r="AQ62" s="2375"/>
    </row>
    <row r="63" spans="1:43" ht="18" customHeight="1" x14ac:dyDescent="0.3">
      <c r="A63" s="2378"/>
      <c r="B63" s="2411" t="str">
        <f>B51</f>
        <v>A-05</v>
      </c>
      <c r="C63" s="2439" t="s">
        <v>2380</v>
      </c>
      <c r="D63" s="2440"/>
      <c r="E63" s="2441"/>
      <c r="F63" s="5018"/>
      <c r="G63" s="5019"/>
      <c r="H63" s="5019"/>
      <c r="I63" s="5020"/>
      <c r="J63" s="2426"/>
      <c r="K63" s="2411" t="str">
        <f>K51</f>
        <v>A-06</v>
      </c>
      <c r="L63" s="2439" t="s">
        <v>2414</v>
      </c>
      <c r="M63" s="2440"/>
      <c r="N63" s="2441"/>
      <c r="O63" s="5018"/>
      <c r="P63" s="5019"/>
      <c r="Q63" s="5019"/>
      <c r="R63" s="5020"/>
      <c r="S63" s="2375"/>
      <c r="T63" s="2427"/>
      <c r="U63" s="2428" t="str">
        <f t="shared" si="49"/>
        <v/>
      </c>
      <c r="V63" s="2428" t="str">
        <f t="shared" si="50"/>
        <v/>
      </c>
      <c r="W63" s="2429" t="str">
        <f t="shared" si="46"/>
        <v/>
      </c>
      <c r="X63" s="2428" t="str">
        <f t="shared" si="47"/>
        <v/>
      </c>
      <c r="Y63" s="2430" t="str">
        <f t="shared" si="48"/>
        <v/>
      </c>
      <c r="Z63" s="2375"/>
      <c r="AA63" s="2427" t="str">
        <f t="shared" si="51"/>
        <v/>
      </c>
      <c r="AB63" s="2428" t="str">
        <f t="shared" si="52"/>
        <v/>
      </c>
      <c r="AC63" s="2428" t="str">
        <f t="shared" si="53"/>
        <v/>
      </c>
      <c r="AD63" s="2429" t="str">
        <f t="shared" si="54"/>
        <v/>
      </c>
      <c r="AE63" s="2428" t="str">
        <f t="shared" si="55"/>
        <v/>
      </c>
      <c r="AF63" s="2430" t="str">
        <f t="shared" si="56"/>
        <v/>
      </c>
      <c r="AG63" s="2375"/>
      <c r="AH63" s="2375"/>
      <c r="AI63" s="2375"/>
      <c r="AJ63" s="2376"/>
      <c r="AK63" s="2375"/>
      <c r="AL63" s="2375"/>
      <c r="AM63" s="2375"/>
      <c r="AN63" s="2375"/>
      <c r="AO63" s="2375"/>
      <c r="AP63" s="2375"/>
      <c r="AQ63" s="2375"/>
    </row>
    <row r="64" spans="1:43" ht="18" customHeight="1" x14ac:dyDescent="0.3">
      <c r="A64" s="2378"/>
      <c r="B64" s="2411" t="str">
        <f>B51</f>
        <v>A-05</v>
      </c>
      <c r="C64" s="2439" t="s">
        <v>2381</v>
      </c>
      <c r="D64" s="2440"/>
      <c r="E64" s="2441"/>
      <c r="F64" s="5018"/>
      <c r="G64" s="5019"/>
      <c r="H64" s="5019"/>
      <c r="I64" s="5020"/>
      <c r="J64" s="2426"/>
      <c r="K64" s="2411" t="str">
        <f>K51</f>
        <v>A-06</v>
      </c>
      <c r="L64" s="2439"/>
      <c r="M64" s="2440"/>
      <c r="N64" s="2441"/>
      <c r="O64" s="5018"/>
      <c r="P64" s="5019"/>
      <c r="Q64" s="5019"/>
      <c r="R64" s="5020"/>
      <c r="S64" s="2375"/>
      <c r="T64" s="2427"/>
      <c r="U64" s="2428" t="str">
        <f t="shared" si="49"/>
        <v/>
      </c>
      <c r="V64" s="2428" t="str">
        <f t="shared" si="50"/>
        <v/>
      </c>
      <c r="W64" s="2429" t="str">
        <f t="shared" si="46"/>
        <v/>
      </c>
      <c r="X64" s="2428" t="str">
        <f t="shared" si="47"/>
        <v/>
      </c>
      <c r="Y64" s="2430" t="str">
        <f t="shared" si="48"/>
        <v/>
      </c>
      <c r="Z64" s="2375"/>
      <c r="AA64" s="2427" t="str">
        <f t="shared" si="51"/>
        <v/>
      </c>
      <c r="AB64" s="2428" t="str">
        <f t="shared" si="52"/>
        <v/>
      </c>
      <c r="AC64" s="2428" t="str">
        <f t="shared" si="53"/>
        <v/>
      </c>
      <c r="AD64" s="2429" t="str">
        <f t="shared" si="54"/>
        <v/>
      </c>
      <c r="AE64" s="2428" t="str">
        <f t="shared" si="55"/>
        <v/>
      </c>
      <c r="AF64" s="2430" t="str">
        <f t="shared" si="56"/>
        <v/>
      </c>
      <c r="AG64" s="2375"/>
      <c r="AH64" s="2375"/>
      <c r="AI64" s="2375"/>
      <c r="AJ64" s="2376"/>
      <c r="AK64" s="2375"/>
      <c r="AL64" s="2375"/>
      <c r="AM64" s="2375"/>
      <c r="AN64" s="2375"/>
      <c r="AO64" s="2375"/>
      <c r="AP64" s="2375"/>
      <c r="AQ64" s="2375"/>
    </row>
    <row r="65" spans="1:43" ht="18" customHeight="1" x14ac:dyDescent="0.3">
      <c r="A65" s="2378"/>
      <c r="B65" s="2411" t="str">
        <f>B51</f>
        <v>A-05</v>
      </c>
      <c r="C65" s="2439" t="s">
        <v>2382</v>
      </c>
      <c r="D65" s="2440"/>
      <c r="E65" s="2441"/>
      <c r="F65" s="5018"/>
      <c r="G65" s="5019"/>
      <c r="H65" s="5019"/>
      <c r="I65" s="5020"/>
      <c r="J65" s="2426"/>
      <c r="K65" s="2411" t="str">
        <f>K51</f>
        <v>A-06</v>
      </c>
      <c r="L65" s="2439"/>
      <c r="M65" s="2440"/>
      <c r="N65" s="2441"/>
      <c r="O65" s="5018"/>
      <c r="P65" s="5019"/>
      <c r="Q65" s="5019"/>
      <c r="R65" s="5020"/>
      <c r="S65" s="2375"/>
      <c r="T65" s="2427"/>
      <c r="U65" s="2428" t="str">
        <f t="shared" si="49"/>
        <v/>
      </c>
      <c r="V65" s="2428" t="str">
        <f t="shared" si="50"/>
        <v/>
      </c>
      <c r="W65" s="2429" t="str">
        <f t="shared" si="46"/>
        <v/>
      </c>
      <c r="X65" s="2428" t="str">
        <f t="shared" si="47"/>
        <v/>
      </c>
      <c r="Y65" s="2430" t="str">
        <f t="shared" si="48"/>
        <v/>
      </c>
      <c r="Z65" s="2375"/>
      <c r="AA65" s="2427" t="str">
        <f t="shared" si="51"/>
        <v/>
      </c>
      <c r="AB65" s="2428" t="str">
        <f t="shared" si="52"/>
        <v/>
      </c>
      <c r="AC65" s="2428" t="str">
        <f t="shared" si="53"/>
        <v/>
      </c>
      <c r="AD65" s="2429" t="str">
        <f t="shared" si="54"/>
        <v/>
      </c>
      <c r="AE65" s="2428" t="str">
        <f t="shared" si="55"/>
        <v/>
      </c>
      <c r="AF65" s="2430" t="str">
        <f t="shared" si="56"/>
        <v/>
      </c>
      <c r="AG65" s="2375"/>
      <c r="AH65" s="2375"/>
      <c r="AI65" s="2375"/>
      <c r="AJ65" s="2376"/>
      <c r="AK65" s="2375"/>
      <c r="AL65" s="2375"/>
      <c r="AM65" s="2375"/>
      <c r="AN65" s="2375"/>
      <c r="AO65" s="2375"/>
      <c r="AP65" s="2375"/>
      <c r="AQ65" s="2375"/>
    </row>
    <row r="66" spans="1:43" ht="18" customHeight="1" x14ac:dyDescent="0.3">
      <c r="A66" s="2378"/>
      <c r="B66" s="2411" t="str">
        <f>B51</f>
        <v>A-05</v>
      </c>
      <c r="C66" s="2439" t="s">
        <v>2383</v>
      </c>
      <c r="D66" s="2440"/>
      <c r="E66" s="2441"/>
      <c r="F66" s="5018"/>
      <c r="G66" s="5019"/>
      <c r="H66" s="5019"/>
      <c r="I66" s="5020"/>
      <c r="J66" s="2426"/>
      <c r="K66" s="2411" t="str">
        <f>K51</f>
        <v>A-06</v>
      </c>
      <c r="L66" s="2439"/>
      <c r="M66" s="2440"/>
      <c r="N66" s="2441"/>
      <c r="O66" s="5018"/>
      <c r="P66" s="5019"/>
      <c r="Q66" s="5019"/>
      <c r="R66" s="5020"/>
      <c r="S66" s="2375"/>
      <c r="T66" s="2427"/>
      <c r="U66" s="2428" t="str">
        <f t="shared" si="49"/>
        <v/>
      </c>
      <c r="V66" s="2428" t="str">
        <f t="shared" si="50"/>
        <v/>
      </c>
      <c r="W66" s="2429" t="str">
        <f t="shared" si="46"/>
        <v/>
      </c>
      <c r="X66" s="2428" t="str">
        <f t="shared" si="47"/>
        <v/>
      </c>
      <c r="Y66" s="2430" t="str">
        <f t="shared" si="48"/>
        <v/>
      </c>
      <c r="Z66" s="2375"/>
      <c r="AA66" s="2427" t="str">
        <f t="shared" si="51"/>
        <v/>
      </c>
      <c r="AB66" s="2428" t="str">
        <f t="shared" si="52"/>
        <v/>
      </c>
      <c r="AC66" s="2428" t="str">
        <f t="shared" si="53"/>
        <v/>
      </c>
      <c r="AD66" s="2429" t="str">
        <f t="shared" si="54"/>
        <v/>
      </c>
      <c r="AE66" s="2428" t="str">
        <f t="shared" si="55"/>
        <v/>
      </c>
      <c r="AF66" s="2430" t="str">
        <f t="shared" si="56"/>
        <v/>
      </c>
      <c r="AG66" s="2375"/>
      <c r="AH66" s="2375"/>
      <c r="AI66" s="2375"/>
      <c r="AJ66" s="2376"/>
      <c r="AK66" s="2375"/>
      <c r="AL66" s="2375"/>
      <c r="AM66" s="2375"/>
      <c r="AN66" s="2375"/>
      <c r="AO66" s="2375"/>
      <c r="AP66" s="2375"/>
      <c r="AQ66" s="2375"/>
    </row>
    <row r="67" spans="1:43" ht="18" customHeight="1" x14ac:dyDescent="0.3">
      <c r="A67" s="2378"/>
      <c r="B67" s="2411" t="str">
        <f>B51</f>
        <v>A-05</v>
      </c>
      <c r="C67" s="2439" t="s">
        <v>2384</v>
      </c>
      <c r="D67" s="2440"/>
      <c r="E67" s="2441"/>
      <c r="F67" s="5018"/>
      <c r="G67" s="5019"/>
      <c r="H67" s="5019"/>
      <c r="I67" s="5020"/>
      <c r="J67" s="2426"/>
      <c r="K67" s="2411" t="str">
        <f>K51</f>
        <v>A-06</v>
      </c>
      <c r="L67" s="2439"/>
      <c r="M67" s="2440"/>
      <c r="N67" s="2441"/>
      <c r="O67" s="5018"/>
      <c r="P67" s="5019"/>
      <c r="Q67" s="5019"/>
      <c r="R67" s="5020"/>
      <c r="S67" s="2375"/>
      <c r="T67" s="2427"/>
      <c r="U67" s="2428" t="str">
        <f t="shared" si="49"/>
        <v/>
      </c>
      <c r="V67" s="2428" t="str">
        <f t="shared" si="50"/>
        <v/>
      </c>
      <c r="W67" s="2429" t="str">
        <f t="shared" si="46"/>
        <v/>
      </c>
      <c r="X67" s="2428" t="str">
        <f t="shared" si="47"/>
        <v/>
      </c>
      <c r="Y67" s="2430" t="str">
        <f t="shared" si="48"/>
        <v/>
      </c>
      <c r="Z67" s="2375"/>
      <c r="AA67" s="2427" t="str">
        <f t="shared" si="51"/>
        <v/>
      </c>
      <c r="AB67" s="2428" t="str">
        <f t="shared" si="52"/>
        <v/>
      </c>
      <c r="AC67" s="2428" t="str">
        <f t="shared" si="53"/>
        <v/>
      </c>
      <c r="AD67" s="2429" t="str">
        <f t="shared" si="54"/>
        <v/>
      </c>
      <c r="AE67" s="2428" t="str">
        <f t="shared" si="55"/>
        <v/>
      </c>
      <c r="AF67" s="2430" t="str">
        <f t="shared" si="56"/>
        <v/>
      </c>
      <c r="AG67" s="2375"/>
      <c r="AH67" s="2375"/>
      <c r="AI67" s="2375"/>
      <c r="AJ67" s="2376"/>
      <c r="AK67" s="2375"/>
      <c r="AL67" s="2375"/>
      <c r="AM67" s="2375"/>
      <c r="AN67" s="2375"/>
      <c r="AO67" s="2375"/>
      <c r="AP67" s="2375"/>
      <c r="AQ67" s="2375"/>
    </row>
    <row r="68" spans="1:43" ht="18" customHeight="1" x14ac:dyDescent="0.3">
      <c r="A68" s="2378"/>
      <c r="B68" s="2411" t="str">
        <f>B51</f>
        <v>A-05</v>
      </c>
      <c r="C68" s="2439" t="s">
        <v>2385</v>
      </c>
      <c r="D68" s="2440"/>
      <c r="E68" s="2441"/>
      <c r="F68" s="5018"/>
      <c r="G68" s="5019"/>
      <c r="H68" s="5019"/>
      <c r="I68" s="5020"/>
      <c r="J68" s="2426"/>
      <c r="K68" s="2411" t="str">
        <f>K51</f>
        <v>A-06</v>
      </c>
      <c r="L68" s="2439"/>
      <c r="M68" s="2440"/>
      <c r="N68" s="2441"/>
      <c r="O68" s="5018"/>
      <c r="P68" s="5019"/>
      <c r="Q68" s="5019"/>
      <c r="R68" s="5020"/>
      <c r="S68" s="2375"/>
      <c r="T68" s="2427"/>
      <c r="U68" s="2428" t="str">
        <f t="shared" si="49"/>
        <v/>
      </c>
      <c r="V68" s="2428" t="str">
        <f t="shared" si="50"/>
        <v/>
      </c>
      <c r="W68" s="2429" t="str">
        <f t="shared" si="46"/>
        <v/>
      </c>
      <c r="X68" s="2428" t="str">
        <f t="shared" si="47"/>
        <v/>
      </c>
      <c r="Y68" s="2430" t="str">
        <f t="shared" si="48"/>
        <v/>
      </c>
      <c r="Z68" s="2375"/>
      <c r="AA68" s="2427" t="str">
        <f t="shared" si="51"/>
        <v/>
      </c>
      <c r="AB68" s="2428" t="str">
        <f t="shared" si="52"/>
        <v/>
      </c>
      <c r="AC68" s="2428" t="str">
        <f t="shared" si="53"/>
        <v/>
      </c>
      <c r="AD68" s="2429" t="str">
        <f t="shared" si="54"/>
        <v/>
      </c>
      <c r="AE68" s="2428" t="str">
        <f t="shared" si="55"/>
        <v/>
      </c>
      <c r="AF68" s="2430" t="str">
        <f t="shared" si="56"/>
        <v/>
      </c>
      <c r="AG68" s="2375"/>
      <c r="AH68" s="2375"/>
      <c r="AI68" s="2375"/>
      <c r="AJ68" s="2376"/>
      <c r="AK68" s="2375"/>
      <c r="AL68" s="2375"/>
      <c r="AM68" s="2375"/>
      <c r="AN68" s="2375"/>
      <c r="AO68" s="2375"/>
      <c r="AP68" s="2375"/>
      <c r="AQ68" s="2375"/>
    </row>
    <row r="69" spans="1:43" ht="18" customHeight="1" x14ac:dyDescent="0.3">
      <c r="A69" s="2378"/>
      <c r="B69" s="2411" t="str">
        <f>B51</f>
        <v>A-05</v>
      </c>
      <c r="C69" s="2439" t="s">
        <v>2386</v>
      </c>
      <c r="D69" s="2440"/>
      <c r="E69" s="2441"/>
      <c r="F69" s="5018"/>
      <c r="G69" s="5019"/>
      <c r="H69" s="5019"/>
      <c r="I69" s="5020"/>
      <c r="J69" s="2426"/>
      <c r="K69" s="2411" t="str">
        <f>K51</f>
        <v>A-06</v>
      </c>
      <c r="L69" s="2439"/>
      <c r="M69" s="2440"/>
      <c r="N69" s="2441"/>
      <c r="O69" s="5018"/>
      <c r="P69" s="5019"/>
      <c r="Q69" s="5019"/>
      <c r="R69" s="5020"/>
      <c r="S69" s="2375"/>
      <c r="T69" s="2427"/>
      <c r="U69" s="2428" t="str">
        <f t="shared" si="49"/>
        <v/>
      </c>
      <c r="V69" s="2428" t="str">
        <f t="shared" si="50"/>
        <v/>
      </c>
      <c r="W69" s="2429" t="str">
        <f t="shared" si="46"/>
        <v/>
      </c>
      <c r="X69" s="2428" t="str">
        <f t="shared" si="47"/>
        <v/>
      </c>
      <c r="Y69" s="2430" t="str">
        <f t="shared" si="48"/>
        <v/>
      </c>
      <c r="Z69" s="2375"/>
      <c r="AA69" s="2427" t="str">
        <f t="shared" si="51"/>
        <v/>
      </c>
      <c r="AB69" s="2428" t="str">
        <f t="shared" si="52"/>
        <v/>
      </c>
      <c r="AC69" s="2428" t="str">
        <f t="shared" si="53"/>
        <v/>
      </c>
      <c r="AD69" s="2429" t="str">
        <f t="shared" si="54"/>
        <v/>
      </c>
      <c r="AE69" s="2428" t="str">
        <f t="shared" si="55"/>
        <v/>
      </c>
      <c r="AF69" s="2430" t="str">
        <f t="shared" si="56"/>
        <v/>
      </c>
      <c r="AG69" s="2375"/>
      <c r="AH69" s="2375"/>
      <c r="AI69" s="2375"/>
      <c r="AJ69" s="2376"/>
      <c r="AK69" s="2375"/>
      <c r="AL69" s="2375"/>
      <c r="AM69" s="2375"/>
      <c r="AN69" s="2375"/>
      <c r="AO69" s="2375"/>
      <c r="AP69" s="2375"/>
      <c r="AQ69" s="2375"/>
    </row>
    <row r="70" spans="1:43" ht="18" customHeight="1" x14ac:dyDescent="0.3">
      <c r="A70" s="2378"/>
      <c r="B70" s="2411" t="str">
        <f>B51</f>
        <v>A-05</v>
      </c>
      <c r="C70" s="2442"/>
      <c r="D70" s="2451"/>
      <c r="E70" s="2452"/>
      <c r="F70" s="5021"/>
      <c r="G70" s="5022"/>
      <c r="H70" s="5022"/>
      <c r="I70" s="5023"/>
      <c r="J70" s="2426"/>
      <c r="K70" s="2411" t="str">
        <f>K51</f>
        <v>A-06</v>
      </c>
      <c r="L70" s="2442" t="e">
        <f>#REF!</f>
        <v>#REF!</v>
      </c>
      <c r="M70" s="2451"/>
      <c r="N70" s="2452"/>
      <c r="O70" s="5021"/>
      <c r="P70" s="5022"/>
      <c r="Q70" s="5022"/>
      <c r="R70" s="5023"/>
      <c r="S70" s="2375"/>
      <c r="T70" s="2427"/>
      <c r="U70" s="2428" t="str">
        <f t="shared" si="49"/>
        <v/>
      </c>
      <c r="V70" s="2428" t="str">
        <f t="shared" si="50"/>
        <v/>
      </c>
      <c r="W70" s="2429" t="str">
        <f t="shared" si="46"/>
        <v/>
      </c>
      <c r="X70" s="2428" t="str">
        <f t="shared" si="47"/>
        <v/>
      </c>
      <c r="Y70" s="2430" t="str">
        <f t="shared" si="48"/>
        <v/>
      </c>
      <c r="Z70" s="2375"/>
      <c r="AA70" s="2427" t="str">
        <f t="shared" si="51"/>
        <v/>
      </c>
      <c r="AB70" s="2428" t="str">
        <f t="shared" si="52"/>
        <v/>
      </c>
      <c r="AC70" s="2428" t="str">
        <f t="shared" si="53"/>
        <v/>
      </c>
      <c r="AD70" s="2429" t="str">
        <f t="shared" si="54"/>
        <v/>
      </c>
      <c r="AE70" s="2428" t="str">
        <f t="shared" si="55"/>
        <v/>
      </c>
      <c r="AF70" s="2430" t="str">
        <f t="shared" si="56"/>
        <v/>
      </c>
      <c r="AG70" s="2375"/>
      <c r="AH70" s="2375"/>
      <c r="AI70" s="2375"/>
      <c r="AJ70" s="2376"/>
      <c r="AK70" s="2375"/>
      <c r="AL70" s="2375"/>
      <c r="AM70" s="2375"/>
      <c r="AN70" s="2375"/>
      <c r="AO70" s="2375"/>
      <c r="AP70" s="2375"/>
      <c r="AQ70" s="2375"/>
    </row>
    <row r="71" spans="1:43" ht="18" customHeight="1" thickBot="1" x14ac:dyDescent="0.35">
      <c r="A71" s="2378"/>
      <c r="B71" s="2394" t="s">
        <v>2415</v>
      </c>
      <c r="C71" s="2395" t="s">
        <v>2416</v>
      </c>
      <c r="D71" s="2396"/>
      <c r="E71" s="2397"/>
      <c r="F71" s="2397"/>
      <c r="G71" s="2397"/>
      <c r="H71" s="2398">
        <f>AI19</f>
        <v>1</v>
      </c>
      <c r="I71" s="2399">
        <f>AJ19</f>
        <v>1</v>
      </c>
      <c r="J71" s="2400"/>
      <c r="K71" s="2401" t="s">
        <v>2417</v>
      </c>
      <c r="L71" s="2395" t="s">
        <v>2418</v>
      </c>
      <c r="M71" s="2396"/>
      <c r="N71" s="2397"/>
      <c r="O71" s="2397"/>
      <c r="P71" s="2397"/>
      <c r="Q71" s="2398">
        <f>AI20</f>
        <v>1</v>
      </c>
      <c r="R71" s="2399">
        <f>AJ20</f>
        <v>1</v>
      </c>
      <c r="S71" s="2375"/>
      <c r="T71" s="2443"/>
      <c r="U71" s="2444"/>
      <c r="V71" s="2445"/>
      <c r="W71" s="2444"/>
      <c r="X71" s="2444"/>
      <c r="Y71" s="2446"/>
      <c r="Z71" s="2375"/>
      <c r="AA71" s="2443"/>
      <c r="AB71" s="2444"/>
      <c r="AC71" s="2445"/>
      <c r="AD71" s="2444"/>
      <c r="AE71" s="2444"/>
      <c r="AF71" s="2446"/>
      <c r="AG71" s="2375"/>
      <c r="AH71" s="2375"/>
      <c r="AI71" s="2375"/>
      <c r="AJ71" s="2376"/>
      <c r="AK71" s="2375"/>
      <c r="AL71" s="2375"/>
      <c r="AM71" s="2375"/>
      <c r="AN71" s="2375"/>
      <c r="AO71" s="2375"/>
      <c r="AP71" s="2375"/>
      <c r="AQ71" s="2375"/>
    </row>
    <row r="72" spans="1:43" ht="18" customHeight="1" thickBot="1" x14ac:dyDescent="0.4">
      <c r="A72" s="2378"/>
      <c r="B72" s="2411" t="str">
        <f>B71</f>
        <v>A-07</v>
      </c>
      <c r="C72" s="2412" t="s">
        <v>2353</v>
      </c>
      <c r="D72" s="2413" t="s">
        <v>2344</v>
      </c>
      <c r="E72" s="2414" t="s">
        <v>2345</v>
      </c>
      <c r="F72" s="5027" t="s">
        <v>2354</v>
      </c>
      <c r="G72" s="5027"/>
      <c r="H72" s="5027"/>
      <c r="I72" s="5028"/>
      <c r="J72" s="2415"/>
      <c r="K72" s="2411" t="str">
        <f>K71</f>
        <v>A-08</v>
      </c>
      <c r="L72" s="2412" t="s">
        <v>2353</v>
      </c>
      <c r="M72" s="2413" t="s">
        <v>2344</v>
      </c>
      <c r="N72" s="2414" t="s">
        <v>2345</v>
      </c>
      <c r="O72" s="5027" t="s">
        <v>2354</v>
      </c>
      <c r="P72" s="5027"/>
      <c r="Q72" s="5027"/>
      <c r="R72" s="5028"/>
      <c r="S72" s="2375"/>
      <c r="T72" s="2416" t="str">
        <f>C71</f>
        <v>CHAMBRES FROIDES NÉGATIVES</v>
      </c>
      <c r="U72" s="2417"/>
      <c r="V72" s="2417"/>
      <c r="W72" s="2416" t="str">
        <f>L71</f>
        <v>ZONE DE DÉBOITAGE - LÉGUMERIE</v>
      </c>
      <c r="X72" s="2417"/>
      <c r="Y72" s="2418"/>
      <c r="Z72" s="2375"/>
      <c r="AA72" s="2416" t="str">
        <f>C71</f>
        <v>CHAMBRES FROIDES NÉGATIVES</v>
      </c>
      <c r="AB72" s="2417"/>
      <c r="AC72" s="2417"/>
      <c r="AD72" s="2416" t="str">
        <f>L71</f>
        <v>ZONE DE DÉBOITAGE - LÉGUMERIE</v>
      </c>
      <c r="AE72" s="2417"/>
      <c r="AF72" s="2418"/>
      <c r="AG72" s="2375"/>
      <c r="AH72" s="2375"/>
      <c r="AI72" s="2375"/>
      <c r="AJ72" s="2376"/>
      <c r="AK72" s="2375"/>
      <c r="AL72" s="2375"/>
      <c r="AM72" s="2375"/>
      <c r="AN72" s="2375"/>
      <c r="AO72" s="2375"/>
      <c r="AP72" s="2375"/>
      <c r="AQ72" s="2375"/>
    </row>
    <row r="73" spans="1:43" ht="18" customHeight="1" x14ac:dyDescent="0.3">
      <c r="A73" s="2378"/>
      <c r="B73" s="2411" t="str">
        <f>B71</f>
        <v>A-07</v>
      </c>
      <c r="C73" s="2423" t="s">
        <v>2358</v>
      </c>
      <c r="D73" s="2424"/>
      <c r="E73" s="2425"/>
      <c r="F73" s="5029"/>
      <c r="G73" s="5030"/>
      <c r="H73" s="5030"/>
      <c r="I73" s="5031"/>
      <c r="J73" s="2426"/>
      <c r="K73" s="2411" t="str">
        <f>K71</f>
        <v>A-08</v>
      </c>
      <c r="L73" s="2423" t="s">
        <v>2358</v>
      </c>
      <c r="M73" s="2424"/>
      <c r="N73" s="2425"/>
      <c r="O73" s="5029"/>
      <c r="P73" s="5030"/>
      <c r="Q73" s="5030"/>
      <c r="R73" s="5031"/>
      <c r="S73" s="2375"/>
      <c r="T73" s="2427" t="str">
        <f>IF(ISBLANK(D73),"",B73)</f>
        <v/>
      </c>
      <c r="U73" s="2428" t="str">
        <f>IF(ISBLANK(D73),"",C73)</f>
        <v/>
      </c>
      <c r="V73" s="2428" t="str">
        <f>IF(ISBLANK(D73),"",F73)</f>
        <v/>
      </c>
      <c r="W73" s="2429" t="str">
        <f>IF(ISBLANK(M73),"",K73)</f>
        <v/>
      </c>
      <c r="X73" s="2428" t="str">
        <f>IF(ISBLANK(M73),"",L73)</f>
        <v/>
      </c>
      <c r="Y73" s="2430" t="str">
        <f>IF(ISBLANK(M73),"",O73)</f>
        <v/>
      </c>
      <c r="Z73" s="2375"/>
      <c r="AA73" s="2427" t="str">
        <f t="shared" ref="AA73:AA74" si="57">IF(ISBLANK(E73),"",B73)</f>
        <v/>
      </c>
      <c r="AB73" s="2428" t="str">
        <f t="shared" ref="AB73:AB74" si="58">IF(ISBLANK(E73),"",L73)</f>
        <v/>
      </c>
      <c r="AC73" s="2428" t="str">
        <f t="shared" ref="AC73:AC74" si="59">IF(ISBLANK(E73),"",F73)</f>
        <v/>
      </c>
      <c r="AD73" s="2429" t="str">
        <f t="shared" ref="AD73:AD74" si="60">IF(ISBLANK(N73),"",K73)</f>
        <v/>
      </c>
      <c r="AE73" s="2428" t="str">
        <f t="shared" ref="AE73:AE74" si="61">IF(ISBLANK(N73),"",L73)</f>
        <v/>
      </c>
      <c r="AF73" s="2430" t="str">
        <f t="shared" ref="AF73:AF74" si="62">IF(ISBLANK(N73),"",O73)</f>
        <v/>
      </c>
      <c r="AG73" s="2375"/>
      <c r="AH73" s="2375"/>
      <c r="AI73" s="2375"/>
      <c r="AJ73" s="2375"/>
      <c r="AK73" s="2375"/>
      <c r="AL73" s="2375"/>
      <c r="AM73" s="2375"/>
      <c r="AN73" s="2375"/>
      <c r="AO73" s="2375"/>
      <c r="AP73" s="2375"/>
      <c r="AQ73" s="2375"/>
    </row>
    <row r="74" spans="1:43" ht="18" customHeight="1" x14ac:dyDescent="0.3">
      <c r="A74" s="2378"/>
      <c r="B74" s="2411" t="str">
        <f>B71</f>
        <v>A-07</v>
      </c>
      <c r="C74" s="2439" t="s">
        <v>2386</v>
      </c>
      <c r="D74" s="2440"/>
      <c r="E74" s="2441"/>
      <c r="F74" s="5018"/>
      <c r="G74" s="5019"/>
      <c r="H74" s="5019"/>
      <c r="I74" s="5020"/>
      <c r="J74" s="2426"/>
      <c r="K74" s="2411" t="str">
        <f>K71</f>
        <v>A-08</v>
      </c>
      <c r="L74" s="2439" t="s">
        <v>2419</v>
      </c>
      <c r="M74" s="2440"/>
      <c r="N74" s="2441"/>
      <c r="O74" s="5018"/>
      <c r="P74" s="5019"/>
      <c r="Q74" s="5019"/>
      <c r="R74" s="5020"/>
      <c r="S74" s="2375"/>
      <c r="T74" s="2427" t="str">
        <f>IF(ISBLANK(D74),"",B74)</f>
        <v/>
      </c>
      <c r="U74" s="2428" t="str">
        <f>IF(ISBLANK(D74),"",C74)</f>
        <v/>
      </c>
      <c r="V74" s="2428" t="str">
        <f>IF(ISBLANK(D74),"",F74)</f>
        <v/>
      </c>
      <c r="W74" s="2429" t="str">
        <f t="shared" ref="W74:W90" si="63">IF(ISBLANK(M74),"",K74)</f>
        <v/>
      </c>
      <c r="X74" s="2428" t="str">
        <f t="shared" ref="X74:X90" si="64">IF(ISBLANK(M74),"",L74)</f>
        <v/>
      </c>
      <c r="Y74" s="2430" t="str">
        <f t="shared" ref="Y74:Y90" si="65">IF(ISBLANK(M74),"",O74)</f>
        <v/>
      </c>
      <c r="Z74" s="2375"/>
      <c r="AA74" s="2427" t="str">
        <f t="shared" si="57"/>
        <v/>
      </c>
      <c r="AB74" s="2428" t="str">
        <f t="shared" si="58"/>
        <v/>
      </c>
      <c r="AC74" s="2428" t="str">
        <f t="shared" si="59"/>
        <v/>
      </c>
      <c r="AD74" s="2429" t="str">
        <f t="shared" si="60"/>
        <v/>
      </c>
      <c r="AE74" s="2428" t="str">
        <f t="shared" si="61"/>
        <v/>
      </c>
      <c r="AF74" s="2430" t="str">
        <f t="shared" si="62"/>
        <v/>
      </c>
      <c r="AG74" s="2375"/>
      <c r="AH74" s="2375"/>
      <c r="AI74" s="2375"/>
      <c r="AJ74" s="2376"/>
      <c r="AK74" s="2375"/>
      <c r="AL74" s="2375"/>
      <c r="AM74" s="2375"/>
      <c r="AN74" s="2375"/>
      <c r="AO74" s="2375"/>
      <c r="AP74" s="2375"/>
      <c r="AQ74" s="2375"/>
    </row>
    <row r="75" spans="1:43" ht="18" customHeight="1" x14ac:dyDescent="0.3">
      <c r="A75" s="2378"/>
      <c r="B75" s="2411" t="str">
        <f>B71</f>
        <v>A-07</v>
      </c>
      <c r="C75" s="2439" t="s">
        <v>2369</v>
      </c>
      <c r="D75" s="2440"/>
      <c r="E75" s="2441"/>
      <c r="F75" s="5018"/>
      <c r="G75" s="5019"/>
      <c r="H75" s="5019"/>
      <c r="I75" s="5020"/>
      <c r="J75" s="2426"/>
      <c r="K75" s="2411" t="str">
        <f>K71</f>
        <v>A-08</v>
      </c>
      <c r="L75" s="2439" t="s">
        <v>2420</v>
      </c>
      <c r="M75" s="2440"/>
      <c r="N75" s="2441"/>
      <c r="O75" s="5018"/>
      <c r="P75" s="5019"/>
      <c r="Q75" s="5019"/>
      <c r="R75" s="5020"/>
      <c r="S75" s="2375"/>
      <c r="T75" s="2427" t="str">
        <f>IF(ISBLANK(D75),"",B75)</f>
        <v/>
      </c>
      <c r="U75" s="2428" t="str">
        <f t="shared" ref="U75:U90" si="66">IF(ISBLANK(D75),"",C75)</f>
        <v/>
      </c>
      <c r="V75" s="2428" t="str">
        <f t="shared" ref="V75:V90" si="67">IF(ISBLANK(D75),"",F75)</f>
        <v/>
      </c>
      <c r="W75" s="2429" t="str">
        <f t="shared" si="63"/>
        <v/>
      </c>
      <c r="X75" s="2428" t="str">
        <f t="shared" si="64"/>
        <v/>
      </c>
      <c r="Y75" s="2430" t="str">
        <f t="shared" si="65"/>
        <v/>
      </c>
      <c r="Z75" s="2375"/>
      <c r="AA75" s="2427" t="str">
        <f>IF(ISBLANK(E75),"",B75)</f>
        <v/>
      </c>
      <c r="AB75" s="2428" t="str">
        <f>IF(ISBLANK(E75),"",L75)</f>
        <v/>
      </c>
      <c r="AC75" s="2428" t="str">
        <f>IF(ISBLANK(E75),"",F75)</f>
        <v/>
      </c>
      <c r="AD75" s="2429" t="str">
        <f>IF(ISBLANK(N75),"",K75)</f>
        <v/>
      </c>
      <c r="AE75" s="2428" t="str">
        <f>IF(ISBLANK(N75),"",L75)</f>
        <v/>
      </c>
      <c r="AF75" s="2430" t="str">
        <f>IF(ISBLANK(N75),"",O75)</f>
        <v/>
      </c>
      <c r="AG75" s="2375"/>
      <c r="AH75" s="2375"/>
      <c r="AI75" s="2375"/>
      <c r="AJ75" s="2375"/>
      <c r="AK75" s="2375"/>
      <c r="AL75" s="2375"/>
      <c r="AM75" s="2375"/>
      <c r="AN75" s="2375"/>
      <c r="AO75" s="2375"/>
      <c r="AP75" s="2375"/>
      <c r="AQ75" s="2375"/>
    </row>
    <row r="76" spans="1:43" ht="18" customHeight="1" x14ac:dyDescent="0.3">
      <c r="A76" s="2378"/>
      <c r="B76" s="2411" t="str">
        <f>B71</f>
        <v>A-07</v>
      </c>
      <c r="C76" s="2439" t="s">
        <v>2409</v>
      </c>
      <c r="D76" s="2440"/>
      <c r="E76" s="2441"/>
      <c r="F76" s="5018"/>
      <c r="G76" s="5019"/>
      <c r="H76" s="5019"/>
      <c r="I76" s="5020"/>
      <c r="J76" s="2426"/>
      <c r="K76" s="2411" t="str">
        <f>K71</f>
        <v>A-08</v>
      </c>
      <c r="L76" s="2439" t="s">
        <v>2421</v>
      </c>
      <c r="M76" s="2440"/>
      <c r="N76" s="2441"/>
      <c r="O76" s="5018"/>
      <c r="P76" s="5019"/>
      <c r="Q76" s="5019"/>
      <c r="R76" s="5020"/>
      <c r="S76" s="2375"/>
      <c r="T76" s="2427" t="str">
        <f>IF(ISBLANK(D76),"",B76)</f>
        <v/>
      </c>
      <c r="U76" s="2428" t="str">
        <f t="shared" si="66"/>
        <v/>
      </c>
      <c r="V76" s="2428" t="str">
        <f t="shared" si="67"/>
        <v/>
      </c>
      <c r="W76" s="2429" t="str">
        <f t="shared" si="63"/>
        <v/>
      </c>
      <c r="X76" s="2428" t="str">
        <f t="shared" si="64"/>
        <v/>
      </c>
      <c r="Y76" s="2430" t="str">
        <f t="shared" si="65"/>
        <v/>
      </c>
      <c r="Z76" s="2375"/>
      <c r="AA76" s="2427" t="str">
        <f t="shared" ref="AA76:AA90" si="68">IF(ISBLANK(E76),"",B76)</f>
        <v/>
      </c>
      <c r="AB76" s="2428" t="str">
        <f t="shared" ref="AB76:AB90" si="69">IF(ISBLANK(E76),"",L76)</f>
        <v/>
      </c>
      <c r="AC76" s="2428" t="str">
        <f t="shared" ref="AC76:AC90" si="70">IF(ISBLANK(E76),"",F76)</f>
        <v/>
      </c>
      <c r="AD76" s="2429" t="str">
        <f t="shared" ref="AD76:AD90" si="71">IF(ISBLANK(N76),"",K76)</f>
        <v/>
      </c>
      <c r="AE76" s="2428" t="str">
        <f t="shared" ref="AE76:AE90" si="72">IF(ISBLANK(N76),"",L76)</f>
        <v/>
      </c>
      <c r="AF76" s="2430" t="str">
        <f t="shared" ref="AF76:AF90" si="73">IF(ISBLANK(N76),"",O76)</f>
        <v/>
      </c>
      <c r="AG76" s="2375"/>
      <c r="AH76" s="2375"/>
      <c r="AI76" s="2375"/>
      <c r="AJ76" s="2375"/>
      <c r="AK76" s="2375"/>
      <c r="AL76" s="2375"/>
      <c r="AM76" s="2375"/>
      <c r="AN76" s="2375"/>
      <c r="AO76" s="2375"/>
      <c r="AP76" s="2375"/>
      <c r="AQ76" s="2375"/>
    </row>
    <row r="77" spans="1:43" ht="18" customHeight="1" x14ac:dyDescent="0.3">
      <c r="A77" s="2378"/>
      <c r="B77" s="2411" t="str">
        <f>B71</f>
        <v>A-07</v>
      </c>
      <c r="C77" s="2439" t="s">
        <v>2370</v>
      </c>
      <c r="D77" s="2440"/>
      <c r="E77" s="2441"/>
      <c r="F77" s="5018"/>
      <c r="G77" s="5019"/>
      <c r="H77" s="5019"/>
      <c r="I77" s="5020"/>
      <c r="J77" s="2426"/>
      <c r="K77" s="2411" t="str">
        <f>K71</f>
        <v>A-08</v>
      </c>
      <c r="L77" s="2439" t="s">
        <v>2370</v>
      </c>
      <c r="M77" s="2440"/>
      <c r="N77" s="2441"/>
      <c r="O77" s="5018"/>
      <c r="P77" s="5019"/>
      <c r="Q77" s="5019"/>
      <c r="R77" s="5020"/>
      <c r="S77" s="2375"/>
      <c r="T77" s="2427" t="str">
        <f>IF(ISBLANK(D77),"",B77)</f>
        <v/>
      </c>
      <c r="U77" s="2428" t="str">
        <f t="shared" si="66"/>
        <v/>
      </c>
      <c r="V77" s="2428" t="str">
        <f t="shared" si="67"/>
        <v/>
      </c>
      <c r="W77" s="2429" t="str">
        <f t="shared" si="63"/>
        <v/>
      </c>
      <c r="X77" s="2428" t="str">
        <f t="shared" si="64"/>
        <v/>
      </c>
      <c r="Y77" s="2430" t="str">
        <f t="shared" si="65"/>
        <v/>
      </c>
      <c r="Z77" s="2375"/>
      <c r="AA77" s="2427" t="str">
        <f t="shared" si="68"/>
        <v/>
      </c>
      <c r="AB77" s="2428" t="str">
        <f t="shared" si="69"/>
        <v/>
      </c>
      <c r="AC77" s="2428" t="str">
        <f t="shared" si="70"/>
        <v/>
      </c>
      <c r="AD77" s="2429" t="str">
        <f t="shared" si="71"/>
        <v/>
      </c>
      <c r="AE77" s="2428" t="str">
        <f t="shared" si="72"/>
        <v/>
      </c>
      <c r="AF77" s="2430" t="str">
        <f t="shared" si="73"/>
        <v/>
      </c>
      <c r="AG77" s="2375"/>
      <c r="AH77" s="2375"/>
      <c r="AI77" s="2375"/>
      <c r="AJ77" s="2375"/>
      <c r="AK77" s="2375"/>
      <c r="AL77" s="2375"/>
      <c r="AM77" s="2375"/>
      <c r="AN77" s="2375"/>
      <c r="AO77" s="2375"/>
      <c r="AP77" s="2375"/>
      <c r="AQ77" s="2375"/>
    </row>
    <row r="78" spans="1:43" ht="18" customHeight="1" x14ac:dyDescent="0.3">
      <c r="A78" s="2378"/>
      <c r="B78" s="2411" t="str">
        <f>B71</f>
        <v>A-07</v>
      </c>
      <c r="C78" s="2439" t="s">
        <v>2411</v>
      </c>
      <c r="D78" s="2440"/>
      <c r="E78" s="2441"/>
      <c r="F78" s="5018"/>
      <c r="G78" s="5019"/>
      <c r="H78" s="5019"/>
      <c r="I78" s="5020"/>
      <c r="J78" s="2426"/>
      <c r="K78" s="2411" t="str">
        <f>K71</f>
        <v>A-08</v>
      </c>
      <c r="L78" s="2439" t="s">
        <v>2422</v>
      </c>
      <c r="M78" s="2440"/>
      <c r="N78" s="2441"/>
      <c r="O78" s="5018"/>
      <c r="P78" s="5019"/>
      <c r="Q78" s="5019"/>
      <c r="R78" s="5020"/>
      <c r="S78" s="2375"/>
      <c r="T78" s="2427"/>
      <c r="U78" s="2428" t="str">
        <f t="shared" si="66"/>
        <v/>
      </c>
      <c r="V78" s="2428" t="str">
        <f t="shared" si="67"/>
        <v/>
      </c>
      <c r="W78" s="2429" t="str">
        <f t="shared" si="63"/>
        <v/>
      </c>
      <c r="X78" s="2428" t="str">
        <f t="shared" si="64"/>
        <v/>
      </c>
      <c r="Y78" s="2430" t="str">
        <f t="shared" si="65"/>
        <v/>
      </c>
      <c r="Z78" s="2375"/>
      <c r="AA78" s="2427" t="str">
        <f t="shared" si="68"/>
        <v/>
      </c>
      <c r="AB78" s="2428" t="str">
        <f t="shared" si="69"/>
        <v/>
      </c>
      <c r="AC78" s="2428" t="str">
        <f t="shared" si="70"/>
        <v/>
      </c>
      <c r="AD78" s="2429" t="str">
        <f t="shared" si="71"/>
        <v/>
      </c>
      <c r="AE78" s="2428" t="str">
        <f t="shared" si="72"/>
        <v/>
      </c>
      <c r="AF78" s="2430" t="str">
        <f t="shared" si="73"/>
        <v/>
      </c>
      <c r="AG78" s="2375"/>
      <c r="AH78" s="2375"/>
      <c r="AI78" s="2375"/>
      <c r="AJ78" s="2375"/>
      <c r="AK78" s="2375"/>
      <c r="AL78" s="2375"/>
      <c r="AM78" s="2375"/>
      <c r="AN78" s="2375"/>
      <c r="AO78" s="2375"/>
      <c r="AP78" s="2375"/>
      <c r="AQ78" s="2375"/>
    </row>
    <row r="79" spans="1:43" ht="18" customHeight="1" x14ac:dyDescent="0.3">
      <c r="A79" s="2378"/>
      <c r="B79" s="2411" t="str">
        <f>B71</f>
        <v>A-07</v>
      </c>
      <c r="C79" s="2439" t="s">
        <v>2412</v>
      </c>
      <c r="D79" s="2440"/>
      <c r="E79" s="2441"/>
      <c r="F79" s="5018"/>
      <c r="G79" s="5019"/>
      <c r="H79" s="5019"/>
      <c r="I79" s="5020"/>
      <c r="J79" s="2426"/>
      <c r="K79" s="2411" t="str">
        <f>K71</f>
        <v>A-08</v>
      </c>
      <c r="L79" s="2439" t="s">
        <v>2423</v>
      </c>
      <c r="M79" s="2440"/>
      <c r="N79" s="2441"/>
      <c r="O79" s="5018"/>
      <c r="P79" s="5019"/>
      <c r="Q79" s="5019"/>
      <c r="R79" s="5020"/>
      <c r="S79" s="2375"/>
      <c r="T79" s="2427"/>
      <c r="U79" s="2428" t="str">
        <f t="shared" si="66"/>
        <v/>
      </c>
      <c r="V79" s="2428" t="str">
        <f t="shared" si="67"/>
        <v/>
      </c>
      <c r="W79" s="2429" t="str">
        <f t="shared" si="63"/>
        <v/>
      </c>
      <c r="X79" s="2428" t="str">
        <f t="shared" si="64"/>
        <v/>
      </c>
      <c r="Y79" s="2430" t="str">
        <f t="shared" si="65"/>
        <v/>
      </c>
      <c r="Z79" s="2375"/>
      <c r="AA79" s="2427" t="str">
        <f t="shared" si="68"/>
        <v/>
      </c>
      <c r="AB79" s="2428" t="str">
        <f t="shared" si="69"/>
        <v/>
      </c>
      <c r="AC79" s="2428" t="str">
        <f t="shared" si="70"/>
        <v/>
      </c>
      <c r="AD79" s="2429" t="str">
        <f t="shared" si="71"/>
        <v/>
      </c>
      <c r="AE79" s="2428" t="str">
        <f t="shared" si="72"/>
        <v/>
      </c>
      <c r="AF79" s="2430" t="str">
        <f t="shared" si="73"/>
        <v/>
      </c>
      <c r="AG79" s="2375"/>
      <c r="AH79" s="2375"/>
      <c r="AI79" s="2375"/>
      <c r="AJ79" s="2375"/>
      <c r="AK79" s="2375"/>
      <c r="AL79" s="2375"/>
      <c r="AM79" s="2375"/>
      <c r="AN79" s="2375"/>
      <c r="AO79" s="2375"/>
      <c r="AP79" s="2375"/>
      <c r="AQ79" s="2375"/>
    </row>
    <row r="80" spans="1:43" ht="18" customHeight="1" x14ac:dyDescent="0.3">
      <c r="A80" s="2378"/>
      <c r="B80" s="2411" t="str">
        <f>B71</f>
        <v>A-07</v>
      </c>
      <c r="C80" s="2439" t="s">
        <v>2413</v>
      </c>
      <c r="D80" s="2440"/>
      <c r="E80" s="2441"/>
      <c r="F80" s="5018"/>
      <c r="G80" s="5019"/>
      <c r="H80" s="5019"/>
      <c r="I80" s="5020"/>
      <c r="J80" s="2426"/>
      <c r="K80" s="2411" t="str">
        <f>K71</f>
        <v>A-08</v>
      </c>
      <c r="L80" s="2439" t="s">
        <v>2424</v>
      </c>
      <c r="M80" s="2440"/>
      <c r="N80" s="2441"/>
      <c r="O80" s="5018"/>
      <c r="P80" s="5019"/>
      <c r="Q80" s="5019"/>
      <c r="R80" s="5020"/>
      <c r="S80" s="2375"/>
      <c r="T80" s="2427"/>
      <c r="U80" s="2428" t="str">
        <f t="shared" si="66"/>
        <v/>
      </c>
      <c r="V80" s="2428" t="str">
        <f t="shared" si="67"/>
        <v/>
      </c>
      <c r="W80" s="2429" t="str">
        <f t="shared" si="63"/>
        <v/>
      </c>
      <c r="X80" s="2428" t="str">
        <f t="shared" si="64"/>
        <v/>
      </c>
      <c r="Y80" s="2430" t="str">
        <f t="shared" si="65"/>
        <v/>
      </c>
      <c r="Z80" s="2375"/>
      <c r="AA80" s="2427" t="str">
        <f t="shared" si="68"/>
        <v/>
      </c>
      <c r="AB80" s="2428" t="str">
        <f t="shared" si="69"/>
        <v/>
      </c>
      <c r="AC80" s="2428" t="str">
        <f t="shared" si="70"/>
        <v/>
      </c>
      <c r="AD80" s="2429" t="str">
        <f t="shared" si="71"/>
        <v/>
      </c>
      <c r="AE80" s="2428" t="str">
        <f t="shared" si="72"/>
        <v/>
      </c>
      <c r="AF80" s="2430" t="str">
        <f t="shared" si="73"/>
        <v/>
      </c>
      <c r="AG80" s="2375"/>
      <c r="AH80" s="2375"/>
      <c r="AI80" s="2375"/>
      <c r="AJ80" s="2375"/>
      <c r="AK80" s="2375"/>
      <c r="AL80" s="2375"/>
      <c r="AM80" s="2375"/>
      <c r="AN80" s="2375"/>
      <c r="AO80" s="2375"/>
      <c r="AP80" s="2375"/>
      <c r="AQ80" s="2375"/>
    </row>
    <row r="81" spans="1:43" ht="18" customHeight="1" x14ac:dyDescent="0.3">
      <c r="A81" s="2378"/>
      <c r="B81" s="2411" t="str">
        <f>B71</f>
        <v>A-07</v>
      </c>
      <c r="C81" s="2439" t="s">
        <v>2385</v>
      </c>
      <c r="D81" s="2440"/>
      <c r="E81" s="2441"/>
      <c r="F81" s="5018"/>
      <c r="G81" s="5019"/>
      <c r="H81" s="5019"/>
      <c r="I81" s="5020"/>
      <c r="J81" s="2426"/>
      <c r="K81" s="2411" t="str">
        <f>K71</f>
        <v>A-08</v>
      </c>
      <c r="L81" s="2439" t="s">
        <v>2425</v>
      </c>
      <c r="M81" s="2440"/>
      <c r="N81" s="2441"/>
      <c r="O81" s="5018"/>
      <c r="P81" s="5019"/>
      <c r="Q81" s="5019"/>
      <c r="R81" s="5020"/>
      <c r="S81" s="2375"/>
      <c r="T81" s="2427"/>
      <c r="U81" s="2428" t="str">
        <f t="shared" si="66"/>
        <v/>
      </c>
      <c r="V81" s="2428" t="str">
        <f t="shared" si="67"/>
        <v/>
      </c>
      <c r="W81" s="2429" t="str">
        <f t="shared" si="63"/>
        <v/>
      </c>
      <c r="X81" s="2428" t="str">
        <f t="shared" si="64"/>
        <v/>
      </c>
      <c r="Y81" s="2430" t="str">
        <f t="shared" si="65"/>
        <v/>
      </c>
      <c r="Z81" s="2375"/>
      <c r="AA81" s="2427" t="str">
        <f t="shared" si="68"/>
        <v/>
      </c>
      <c r="AB81" s="2428" t="str">
        <f t="shared" si="69"/>
        <v/>
      </c>
      <c r="AC81" s="2428" t="str">
        <f t="shared" si="70"/>
        <v/>
      </c>
      <c r="AD81" s="2429" t="str">
        <f t="shared" si="71"/>
        <v/>
      </c>
      <c r="AE81" s="2428" t="str">
        <f t="shared" si="72"/>
        <v/>
      </c>
      <c r="AF81" s="2430" t="str">
        <f t="shared" si="73"/>
        <v/>
      </c>
      <c r="AG81" s="2375"/>
      <c r="AH81" s="2375"/>
      <c r="AI81" s="2375"/>
      <c r="AJ81" s="2375"/>
      <c r="AK81" s="2375"/>
      <c r="AL81" s="2375"/>
      <c r="AM81" s="2375"/>
      <c r="AN81" s="2375"/>
      <c r="AO81" s="2375"/>
      <c r="AP81" s="2375"/>
      <c r="AQ81" s="2375"/>
    </row>
    <row r="82" spans="1:43" ht="18" customHeight="1" x14ac:dyDescent="0.3">
      <c r="A82" s="2378"/>
      <c r="B82" s="2411" t="str">
        <f>B71</f>
        <v>A-07</v>
      </c>
      <c r="C82" s="2439"/>
      <c r="D82" s="2440"/>
      <c r="E82" s="2441"/>
      <c r="F82" s="5018"/>
      <c r="G82" s="5019"/>
      <c r="H82" s="5019"/>
      <c r="I82" s="5020"/>
      <c r="J82" s="2426"/>
      <c r="K82" s="2411" t="str">
        <f>K71</f>
        <v>A-08</v>
      </c>
      <c r="L82" s="2439" t="s">
        <v>2426</v>
      </c>
      <c r="M82" s="2440"/>
      <c r="N82" s="2441"/>
      <c r="O82" s="5018"/>
      <c r="P82" s="5019"/>
      <c r="Q82" s="5019"/>
      <c r="R82" s="5020"/>
      <c r="S82" s="2375"/>
      <c r="T82" s="2427"/>
      <c r="U82" s="2428" t="str">
        <f t="shared" si="66"/>
        <v/>
      </c>
      <c r="V82" s="2428" t="str">
        <f t="shared" si="67"/>
        <v/>
      </c>
      <c r="W82" s="2429" t="str">
        <f t="shared" si="63"/>
        <v/>
      </c>
      <c r="X82" s="2428" t="str">
        <f t="shared" si="64"/>
        <v/>
      </c>
      <c r="Y82" s="2430" t="str">
        <f t="shared" si="65"/>
        <v/>
      </c>
      <c r="Z82" s="2375"/>
      <c r="AA82" s="2427" t="str">
        <f t="shared" si="68"/>
        <v/>
      </c>
      <c r="AB82" s="2428" t="str">
        <f t="shared" si="69"/>
        <v/>
      </c>
      <c r="AC82" s="2428" t="str">
        <f t="shared" si="70"/>
        <v/>
      </c>
      <c r="AD82" s="2429" t="str">
        <f t="shared" si="71"/>
        <v/>
      </c>
      <c r="AE82" s="2428" t="str">
        <f t="shared" si="72"/>
        <v/>
      </c>
      <c r="AF82" s="2430" t="str">
        <f t="shared" si="73"/>
        <v/>
      </c>
      <c r="AG82" s="2375"/>
      <c r="AH82" s="2375"/>
      <c r="AI82" s="2375"/>
      <c r="AJ82" s="2375"/>
      <c r="AK82" s="2375"/>
      <c r="AL82" s="2375"/>
      <c r="AM82" s="2375"/>
      <c r="AN82" s="2375"/>
      <c r="AO82" s="2375"/>
      <c r="AP82" s="2375"/>
      <c r="AQ82" s="2375"/>
    </row>
    <row r="83" spans="1:43" ht="18" customHeight="1" x14ac:dyDescent="0.3">
      <c r="A83" s="2378"/>
      <c r="B83" s="2411" t="str">
        <f>B71</f>
        <v>A-07</v>
      </c>
      <c r="C83" s="2439"/>
      <c r="D83" s="2440"/>
      <c r="E83" s="2441"/>
      <c r="F83" s="5018"/>
      <c r="G83" s="5019"/>
      <c r="H83" s="5019"/>
      <c r="I83" s="5020"/>
      <c r="J83" s="2426"/>
      <c r="K83" s="2411" t="str">
        <f>K71</f>
        <v>A-08</v>
      </c>
      <c r="L83" s="2439"/>
      <c r="M83" s="2440"/>
      <c r="N83" s="2441"/>
      <c r="O83" s="5018"/>
      <c r="P83" s="5019"/>
      <c r="Q83" s="5019"/>
      <c r="R83" s="5020"/>
      <c r="S83" s="2375"/>
      <c r="T83" s="2427"/>
      <c r="U83" s="2428" t="str">
        <f t="shared" si="66"/>
        <v/>
      </c>
      <c r="V83" s="2428" t="str">
        <f t="shared" si="67"/>
        <v/>
      </c>
      <c r="W83" s="2429" t="str">
        <f t="shared" si="63"/>
        <v/>
      </c>
      <c r="X83" s="2428" t="str">
        <f t="shared" si="64"/>
        <v/>
      </c>
      <c r="Y83" s="2430" t="str">
        <f t="shared" si="65"/>
        <v/>
      </c>
      <c r="Z83" s="2375"/>
      <c r="AA83" s="2427" t="str">
        <f t="shared" si="68"/>
        <v/>
      </c>
      <c r="AB83" s="2428" t="str">
        <f t="shared" si="69"/>
        <v/>
      </c>
      <c r="AC83" s="2428" t="str">
        <f t="shared" si="70"/>
        <v/>
      </c>
      <c r="AD83" s="2429" t="str">
        <f t="shared" si="71"/>
        <v/>
      </c>
      <c r="AE83" s="2428" t="str">
        <f t="shared" si="72"/>
        <v/>
      </c>
      <c r="AF83" s="2430" t="str">
        <f t="shared" si="73"/>
        <v/>
      </c>
      <c r="AG83" s="2375"/>
      <c r="AH83" s="2375"/>
      <c r="AI83" s="2375"/>
      <c r="AJ83" s="2375"/>
      <c r="AK83" s="2375"/>
      <c r="AL83" s="2375"/>
      <c r="AM83" s="2375"/>
      <c r="AN83" s="2375"/>
      <c r="AO83" s="2375"/>
      <c r="AP83" s="2375"/>
      <c r="AQ83" s="2375"/>
    </row>
    <row r="84" spans="1:43" ht="18" customHeight="1" x14ac:dyDescent="0.3">
      <c r="A84" s="2378"/>
      <c r="B84" s="2411" t="str">
        <f>B71</f>
        <v>A-07</v>
      </c>
      <c r="C84" s="2439"/>
      <c r="D84" s="2440"/>
      <c r="E84" s="2441"/>
      <c r="F84" s="5018"/>
      <c r="G84" s="5019"/>
      <c r="H84" s="5019"/>
      <c r="I84" s="5020"/>
      <c r="J84" s="2426"/>
      <c r="K84" s="2411" t="str">
        <f>K71</f>
        <v>A-08</v>
      </c>
      <c r="L84" s="2439"/>
      <c r="M84" s="2440"/>
      <c r="N84" s="2441"/>
      <c r="O84" s="5018"/>
      <c r="P84" s="5019"/>
      <c r="Q84" s="5019"/>
      <c r="R84" s="5020"/>
      <c r="S84" s="2375"/>
      <c r="T84" s="2427"/>
      <c r="U84" s="2428" t="str">
        <f t="shared" si="66"/>
        <v/>
      </c>
      <c r="V84" s="2428" t="str">
        <f t="shared" si="67"/>
        <v/>
      </c>
      <c r="W84" s="2429" t="str">
        <f t="shared" si="63"/>
        <v/>
      </c>
      <c r="X84" s="2428" t="str">
        <f t="shared" si="64"/>
        <v/>
      </c>
      <c r="Y84" s="2430" t="str">
        <f t="shared" si="65"/>
        <v/>
      </c>
      <c r="Z84" s="2375"/>
      <c r="AA84" s="2427" t="str">
        <f t="shared" si="68"/>
        <v/>
      </c>
      <c r="AB84" s="2428" t="str">
        <f t="shared" si="69"/>
        <v/>
      </c>
      <c r="AC84" s="2428" t="str">
        <f t="shared" si="70"/>
        <v/>
      </c>
      <c r="AD84" s="2429" t="str">
        <f t="shared" si="71"/>
        <v/>
      </c>
      <c r="AE84" s="2428" t="str">
        <f t="shared" si="72"/>
        <v/>
      </c>
      <c r="AF84" s="2430" t="str">
        <f t="shared" si="73"/>
        <v/>
      </c>
      <c r="AG84" s="2375"/>
      <c r="AH84" s="2375"/>
      <c r="AI84" s="2375"/>
      <c r="AJ84" s="2375"/>
      <c r="AK84" s="2375"/>
      <c r="AL84" s="2375"/>
      <c r="AM84" s="2375"/>
      <c r="AN84" s="2375"/>
      <c r="AO84" s="2375"/>
      <c r="AP84" s="2375"/>
      <c r="AQ84" s="2375"/>
    </row>
    <row r="85" spans="1:43" ht="18" customHeight="1" x14ac:dyDescent="0.3">
      <c r="A85" s="2378"/>
      <c r="B85" s="2411" t="str">
        <f>B71</f>
        <v>A-07</v>
      </c>
      <c r="C85" s="2439"/>
      <c r="D85" s="2440"/>
      <c r="E85" s="2441"/>
      <c r="F85" s="5018"/>
      <c r="G85" s="5019"/>
      <c r="H85" s="5019"/>
      <c r="I85" s="5020"/>
      <c r="J85" s="2426"/>
      <c r="K85" s="2411" t="str">
        <f>K71</f>
        <v>A-08</v>
      </c>
      <c r="L85" s="2439"/>
      <c r="M85" s="2440"/>
      <c r="N85" s="2441"/>
      <c r="O85" s="5018"/>
      <c r="P85" s="5019"/>
      <c r="Q85" s="5019"/>
      <c r="R85" s="5020"/>
      <c r="S85" s="2375"/>
      <c r="T85" s="2427"/>
      <c r="U85" s="2428" t="str">
        <f t="shared" si="66"/>
        <v/>
      </c>
      <c r="V85" s="2428" t="str">
        <f t="shared" si="67"/>
        <v/>
      </c>
      <c r="W85" s="2429" t="str">
        <f t="shared" si="63"/>
        <v/>
      </c>
      <c r="X85" s="2428" t="str">
        <f t="shared" si="64"/>
        <v/>
      </c>
      <c r="Y85" s="2430" t="str">
        <f t="shared" si="65"/>
        <v/>
      </c>
      <c r="Z85" s="2375"/>
      <c r="AA85" s="2427" t="str">
        <f t="shared" si="68"/>
        <v/>
      </c>
      <c r="AB85" s="2428" t="str">
        <f t="shared" si="69"/>
        <v/>
      </c>
      <c r="AC85" s="2428" t="str">
        <f t="shared" si="70"/>
        <v/>
      </c>
      <c r="AD85" s="2429" t="str">
        <f t="shared" si="71"/>
        <v/>
      </c>
      <c r="AE85" s="2428" t="str">
        <f t="shared" si="72"/>
        <v/>
      </c>
      <c r="AF85" s="2430" t="str">
        <f t="shared" si="73"/>
        <v/>
      </c>
      <c r="AG85" s="2375"/>
      <c r="AH85" s="2375"/>
      <c r="AI85" s="2375"/>
      <c r="AJ85" s="2375"/>
      <c r="AK85" s="2375"/>
      <c r="AL85" s="2375"/>
      <c r="AM85" s="2375"/>
      <c r="AN85" s="2375"/>
      <c r="AO85" s="2375"/>
      <c r="AP85" s="2375"/>
      <c r="AQ85" s="2375"/>
    </row>
    <row r="86" spans="1:43" ht="18" customHeight="1" x14ac:dyDescent="0.3">
      <c r="A86" s="2378"/>
      <c r="B86" s="2411" t="str">
        <f>B71</f>
        <v>A-07</v>
      </c>
      <c r="C86" s="2439"/>
      <c r="D86" s="2440"/>
      <c r="E86" s="2441"/>
      <c r="F86" s="5018"/>
      <c r="G86" s="5019"/>
      <c r="H86" s="5019"/>
      <c r="I86" s="5020"/>
      <c r="J86" s="2426"/>
      <c r="K86" s="2411" t="str">
        <f>K71</f>
        <v>A-08</v>
      </c>
      <c r="L86" s="2439"/>
      <c r="M86" s="2440"/>
      <c r="N86" s="2441"/>
      <c r="O86" s="5018"/>
      <c r="P86" s="5019"/>
      <c r="Q86" s="5019"/>
      <c r="R86" s="5020"/>
      <c r="S86" s="2375"/>
      <c r="T86" s="2427"/>
      <c r="U86" s="2428" t="str">
        <f t="shared" si="66"/>
        <v/>
      </c>
      <c r="V86" s="2428" t="str">
        <f t="shared" si="67"/>
        <v/>
      </c>
      <c r="W86" s="2429" t="str">
        <f t="shared" si="63"/>
        <v/>
      </c>
      <c r="X86" s="2428" t="str">
        <f t="shared" si="64"/>
        <v/>
      </c>
      <c r="Y86" s="2430" t="str">
        <f t="shared" si="65"/>
        <v/>
      </c>
      <c r="Z86" s="2375"/>
      <c r="AA86" s="2427" t="str">
        <f t="shared" si="68"/>
        <v/>
      </c>
      <c r="AB86" s="2428" t="str">
        <f t="shared" si="69"/>
        <v/>
      </c>
      <c r="AC86" s="2428" t="str">
        <f t="shared" si="70"/>
        <v/>
      </c>
      <c r="AD86" s="2429" t="str">
        <f t="shared" si="71"/>
        <v/>
      </c>
      <c r="AE86" s="2428" t="str">
        <f t="shared" si="72"/>
        <v/>
      </c>
      <c r="AF86" s="2430" t="str">
        <f t="shared" si="73"/>
        <v/>
      </c>
      <c r="AG86" s="2375"/>
      <c r="AH86" s="2375"/>
      <c r="AI86" s="2375"/>
      <c r="AJ86" s="2375"/>
      <c r="AK86" s="2375"/>
      <c r="AL86" s="2375"/>
      <c r="AM86" s="2375"/>
      <c r="AN86" s="2375"/>
      <c r="AO86" s="2375"/>
      <c r="AP86" s="2375"/>
      <c r="AQ86" s="2375"/>
    </row>
    <row r="87" spans="1:43" ht="18" customHeight="1" x14ac:dyDescent="0.3">
      <c r="A87" s="2378"/>
      <c r="B87" s="2411" t="str">
        <f>B71</f>
        <v>A-07</v>
      </c>
      <c r="C87" s="2439"/>
      <c r="D87" s="2440"/>
      <c r="E87" s="2441"/>
      <c r="F87" s="5018"/>
      <c r="G87" s="5019"/>
      <c r="H87" s="5019"/>
      <c r="I87" s="5020"/>
      <c r="J87" s="2426"/>
      <c r="K87" s="2411" t="str">
        <f>K71</f>
        <v>A-08</v>
      </c>
      <c r="L87" s="2439"/>
      <c r="M87" s="2440"/>
      <c r="N87" s="2441"/>
      <c r="O87" s="5018"/>
      <c r="P87" s="5019"/>
      <c r="Q87" s="5019"/>
      <c r="R87" s="5020"/>
      <c r="S87" s="2375"/>
      <c r="T87" s="2427"/>
      <c r="U87" s="2428" t="str">
        <f t="shared" si="66"/>
        <v/>
      </c>
      <c r="V87" s="2428" t="str">
        <f t="shared" si="67"/>
        <v/>
      </c>
      <c r="W87" s="2429" t="str">
        <f t="shared" si="63"/>
        <v/>
      </c>
      <c r="X87" s="2428" t="str">
        <f t="shared" si="64"/>
        <v/>
      </c>
      <c r="Y87" s="2430" t="str">
        <f t="shared" si="65"/>
        <v/>
      </c>
      <c r="Z87" s="2375"/>
      <c r="AA87" s="2427" t="str">
        <f t="shared" si="68"/>
        <v/>
      </c>
      <c r="AB87" s="2428" t="str">
        <f t="shared" si="69"/>
        <v/>
      </c>
      <c r="AC87" s="2428" t="str">
        <f t="shared" si="70"/>
        <v/>
      </c>
      <c r="AD87" s="2429" t="str">
        <f t="shared" si="71"/>
        <v/>
      </c>
      <c r="AE87" s="2428" t="str">
        <f t="shared" si="72"/>
        <v/>
      </c>
      <c r="AF87" s="2430" t="str">
        <f t="shared" si="73"/>
        <v/>
      </c>
      <c r="AG87" s="2375"/>
      <c r="AH87" s="2375"/>
      <c r="AI87" s="2375"/>
      <c r="AJ87" s="2375"/>
      <c r="AK87" s="2375"/>
      <c r="AL87" s="2375"/>
      <c r="AM87" s="2375"/>
      <c r="AN87" s="2375"/>
      <c r="AO87" s="2375"/>
      <c r="AP87" s="2375"/>
      <c r="AQ87" s="2375"/>
    </row>
    <row r="88" spans="1:43" ht="18" customHeight="1" x14ac:dyDescent="0.3">
      <c r="A88" s="2378"/>
      <c r="B88" s="2411" t="str">
        <f>B71</f>
        <v>A-07</v>
      </c>
      <c r="C88" s="2439"/>
      <c r="D88" s="2440"/>
      <c r="E88" s="2441"/>
      <c r="F88" s="5018"/>
      <c r="G88" s="5019"/>
      <c r="H88" s="5019"/>
      <c r="I88" s="5020"/>
      <c r="J88" s="2426"/>
      <c r="K88" s="2411" t="str">
        <f>K71</f>
        <v>A-08</v>
      </c>
      <c r="L88" s="2439"/>
      <c r="M88" s="2440"/>
      <c r="N88" s="2441"/>
      <c r="O88" s="5018"/>
      <c r="P88" s="5019"/>
      <c r="Q88" s="5019"/>
      <c r="R88" s="5020"/>
      <c r="S88" s="2375"/>
      <c r="T88" s="2427"/>
      <c r="U88" s="2428" t="str">
        <f t="shared" si="66"/>
        <v/>
      </c>
      <c r="V88" s="2428" t="str">
        <f t="shared" si="67"/>
        <v/>
      </c>
      <c r="W88" s="2429" t="str">
        <f t="shared" si="63"/>
        <v/>
      </c>
      <c r="X88" s="2428" t="str">
        <f t="shared" si="64"/>
        <v/>
      </c>
      <c r="Y88" s="2430" t="str">
        <f t="shared" si="65"/>
        <v/>
      </c>
      <c r="Z88" s="2375"/>
      <c r="AA88" s="2427" t="str">
        <f t="shared" si="68"/>
        <v/>
      </c>
      <c r="AB88" s="2428" t="str">
        <f t="shared" si="69"/>
        <v/>
      </c>
      <c r="AC88" s="2428" t="str">
        <f t="shared" si="70"/>
        <v/>
      </c>
      <c r="AD88" s="2429" t="str">
        <f t="shared" si="71"/>
        <v/>
      </c>
      <c r="AE88" s="2428" t="str">
        <f t="shared" si="72"/>
        <v/>
      </c>
      <c r="AF88" s="2430" t="str">
        <f t="shared" si="73"/>
        <v/>
      </c>
      <c r="AG88" s="2375"/>
      <c r="AH88" s="2375"/>
      <c r="AI88" s="2375"/>
      <c r="AJ88" s="2375"/>
      <c r="AK88" s="2375"/>
      <c r="AL88" s="2375"/>
      <c r="AM88" s="2375"/>
      <c r="AN88" s="2375"/>
      <c r="AO88" s="2375"/>
      <c r="AP88" s="2375"/>
      <c r="AQ88" s="2375"/>
    </row>
    <row r="89" spans="1:43" ht="18" customHeight="1" x14ac:dyDescent="0.3">
      <c r="A89" s="2378"/>
      <c r="B89" s="2411" t="str">
        <f>B71</f>
        <v>A-07</v>
      </c>
      <c r="C89" s="2439"/>
      <c r="D89" s="2440"/>
      <c r="E89" s="2441"/>
      <c r="F89" s="5018"/>
      <c r="G89" s="5019"/>
      <c r="H89" s="5019"/>
      <c r="I89" s="5020"/>
      <c r="J89" s="2426"/>
      <c r="K89" s="2411" t="str">
        <f>K71</f>
        <v>A-08</v>
      </c>
      <c r="L89" s="2439"/>
      <c r="M89" s="2440"/>
      <c r="N89" s="2441"/>
      <c r="O89" s="5018"/>
      <c r="P89" s="5019"/>
      <c r="Q89" s="5019"/>
      <c r="R89" s="5020"/>
      <c r="S89" s="2375"/>
      <c r="T89" s="2427"/>
      <c r="U89" s="2428" t="str">
        <f t="shared" si="66"/>
        <v/>
      </c>
      <c r="V89" s="2428" t="str">
        <f t="shared" si="67"/>
        <v/>
      </c>
      <c r="W89" s="2429" t="str">
        <f t="shared" si="63"/>
        <v/>
      </c>
      <c r="X89" s="2428" t="str">
        <f t="shared" si="64"/>
        <v/>
      </c>
      <c r="Y89" s="2430" t="str">
        <f t="shared" si="65"/>
        <v/>
      </c>
      <c r="Z89" s="2375"/>
      <c r="AA89" s="2427" t="str">
        <f t="shared" si="68"/>
        <v/>
      </c>
      <c r="AB89" s="2428" t="str">
        <f t="shared" si="69"/>
        <v/>
      </c>
      <c r="AC89" s="2428" t="str">
        <f t="shared" si="70"/>
        <v/>
      </c>
      <c r="AD89" s="2429" t="str">
        <f t="shared" si="71"/>
        <v/>
      </c>
      <c r="AE89" s="2428" t="str">
        <f t="shared" si="72"/>
        <v/>
      </c>
      <c r="AF89" s="2430" t="str">
        <f t="shared" si="73"/>
        <v/>
      </c>
      <c r="AG89" s="2375"/>
      <c r="AH89" s="2375"/>
      <c r="AI89" s="2375"/>
      <c r="AJ89" s="2375"/>
      <c r="AK89" s="2375"/>
      <c r="AL89" s="2375"/>
      <c r="AM89" s="2375"/>
      <c r="AN89" s="2375"/>
      <c r="AO89" s="2375"/>
      <c r="AP89" s="2375"/>
      <c r="AQ89" s="2375"/>
    </row>
    <row r="90" spans="1:43" ht="18" customHeight="1" x14ac:dyDescent="0.3">
      <c r="A90" s="2378"/>
      <c r="B90" s="2411" t="str">
        <f>B71</f>
        <v>A-07</v>
      </c>
      <c r="C90" s="2442"/>
      <c r="D90" s="2451"/>
      <c r="E90" s="2452"/>
      <c r="F90" s="5021"/>
      <c r="G90" s="5022"/>
      <c r="H90" s="5022"/>
      <c r="I90" s="5023"/>
      <c r="J90" s="2426"/>
      <c r="K90" s="2411" t="str">
        <f>K71</f>
        <v>A-08</v>
      </c>
      <c r="L90" s="2442" t="e">
        <f>#REF!</f>
        <v>#REF!</v>
      </c>
      <c r="M90" s="2451"/>
      <c r="N90" s="2452"/>
      <c r="O90" s="5021"/>
      <c r="P90" s="5022"/>
      <c r="Q90" s="5022"/>
      <c r="R90" s="5023"/>
      <c r="S90" s="2375"/>
      <c r="T90" s="2427"/>
      <c r="U90" s="2428" t="str">
        <f t="shared" si="66"/>
        <v/>
      </c>
      <c r="V90" s="2428" t="str">
        <f t="shared" si="67"/>
        <v/>
      </c>
      <c r="W90" s="2429" t="str">
        <f t="shared" si="63"/>
        <v/>
      </c>
      <c r="X90" s="2428" t="str">
        <f t="shared" si="64"/>
        <v/>
      </c>
      <c r="Y90" s="2430" t="str">
        <f t="shared" si="65"/>
        <v/>
      </c>
      <c r="Z90" s="2375"/>
      <c r="AA90" s="2427" t="str">
        <f t="shared" si="68"/>
        <v/>
      </c>
      <c r="AB90" s="2428" t="str">
        <f t="shared" si="69"/>
        <v/>
      </c>
      <c r="AC90" s="2428" t="str">
        <f t="shared" si="70"/>
        <v/>
      </c>
      <c r="AD90" s="2429" t="str">
        <f t="shared" si="71"/>
        <v/>
      </c>
      <c r="AE90" s="2428" t="str">
        <f t="shared" si="72"/>
        <v/>
      </c>
      <c r="AF90" s="2430" t="str">
        <f t="shared" si="73"/>
        <v/>
      </c>
      <c r="AG90" s="2375"/>
      <c r="AH90" s="2375"/>
      <c r="AI90" s="2375"/>
      <c r="AJ90" s="2375"/>
      <c r="AK90" s="2375"/>
      <c r="AL90" s="2375"/>
      <c r="AM90" s="2375"/>
      <c r="AN90" s="2375"/>
      <c r="AO90" s="2375"/>
      <c r="AP90" s="2375"/>
      <c r="AQ90" s="2375"/>
    </row>
    <row r="91" spans="1:43" ht="18" customHeight="1" thickBot="1" x14ac:dyDescent="0.35">
      <c r="A91" s="2378"/>
      <c r="B91" s="2394" t="s">
        <v>2427</v>
      </c>
      <c r="C91" s="2395" t="s">
        <v>2428</v>
      </c>
      <c r="D91" s="2396"/>
      <c r="E91" s="2397"/>
      <c r="F91" s="2397"/>
      <c r="G91" s="2397"/>
      <c r="H91" s="2398">
        <f>AI21</f>
        <v>1</v>
      </c>
      <c r="I91" s="2399">
        <f>AJ21</f>
        <v>1</v>
      </c>
      <c r="J91" s="2400"/>
      <c r="K91" s="2401" t="s">
        <v>2429</v>
      </c>
      <c r="L91" s="2395" t="s">
        <v>2430</v>
      </c>
      <c r="M91" s="2396"/>
      <c r="N91" s="2397"/>
      <c r="O91" s="2397"/>
      <c r="P91" s="2397"/>
      <c r="Q91" s="2398">
        <f>AI22</f>
        <v>1</v>
      </c>
      <c r="R91" s="2399">
        <f>AJ22</f>
        <v>1</v>
      </c>
      <c r="S91" s="2375"/>
      <c r="T91" s="2443"/>
      <c r="U91" s="2444"/>
      <c r="V91" s="2445"/>
      <c r="W91" s="2444"/>
      <c r="X91" s="2444"/>
      <c r="Y91" s="2446"/>
      <c r="Z91" s="2375"/>
      <c r="AA91" s="2443"/>
      <c r="AB91" s="2444"/>
      <c r="AC91" s="2445"/>
      <c r="AD91" s="2444"/>
      <c r="AE91" s="2444"/>
      <c r="AF91" s="2446"/>
      <c r="AG91" s="2375"/>
      <c r="AH91" s="2375"/>
      <c r="AI91" s="2375"/>
      <c r="AJ91" s="2375"/>
      <c r="AK91" s="2375"/>
      <c r="AL91" s="2375"/>
      <c r="AM91" s="2375"/>
      <c r="AN91" s="2375"/>
      <c r="AO91" s="2375"/>
      <c r="AP91" s="2375"/>
      <c r="AQ91" s="2375"/>
    </row>
    <row r="92" spans="1:43" ht="18" customHeight="1" thickBot="1" x14ac:dyDescent="0.4">
      <c r="A92" s="2378"/>
      <c r="B92" s="2411" t="str">
        <f>B91</f>
        <v>A-09</v>
      </c>
      <c r="C92" s="2412" t="s">
        <v>2353</v>
      </c>
      <c r="D92" s="2413" t="s">
        <v>2344</v>
      </c>
      <c r="E92" s="2414" t="s">
        <v>2345</v>
      </c>
      <c r="F92" s="5027" t="s">
        <v>2354</v>
      </c>
      <c r="G92" s="5027"/>
      <c r="H92" s="5027"/>
      <c r="I92" s="5028"/>
      <c r="J92" s="2415"/>
      <c r="K92" s="2411" t="str">
        <f>K91</f>
        <v>A-10</v>
      </c>
      <c r="L92" s="2412" t="s">
        <v>2353</v>
      </c>
      <c r="M92" s="2413" t="s">
        <v>2344</v>
      </c>
      <c r="N92" s="2414" t="s">
        <v>2345</v>
      </c>
      <c r="O92" s="5027" t="s">
        <v>2354</v>
      </c>
      <c r="P92" s="5027"/>
      <c r="Q92" s="5027"/>
      <c r="R92" s="5028"/>
      <c r="S92" s="2375"/>
      <c r="T92" s="2416" t="str">
        <f>C91</f>
        <v>LOCAUX PREPARATIONS PRIMAIRES</v>
      </c>
      <c r="U92" s="2417"/>
      <c r="V92" s="2417"/>
      <c r="W92" s="2416" t="str">
        <f>L91</f>
        <v>PREPARATIONS FROIDES</v>
      </c>
      <c r="X92" s="2417"/>
      <c r="Y92" s="2418"/>
      <c r="Z92" s="2375"/>
      <c r="AA92" s="2416" t="str">
        <f>C91</f>
        <v>LOCAUX PREPARATIONS PRIMAIRES</v>
      </c>
      <c r="AB92" s="2417"/>
      <c r="AC92" s="2417"/>
      <c r="AD92" s="2416" t="str">
        <f>L91</f>
        <v>PREPARATIONS FROIDES</v>
      </c>
      <c r="AE92" s="2417"/>
      <c r="AF92" s="2418"/>
      <c r="AG92" s="2375"/>
      <c r="AH92" s="2375"/>
      <c r="AI92" s="2375"/>
      <c r="AJ92" s="2375"/>
      <c r="AK92" s="2375"/>
      <c r="AL92" s="2375"/>
      <c r="AM92" s="2375"/>
      <c r="AN92" s="2375"/>
      <c r="AO92" s="2375"/>
      <c r="AP92" s="2375"/>
      <c r="AQ92" s="2375"/>
    </row>
    <row r="93" spans="1:43" ht="18" customHeight="1" x14ac:dyDescent="0.3">
      <c r="A93" s="2378"/>
      <c r="B93" s="2411" t="str">
        <f>B91</f>
        <v>A-09</v>
      </c>
      <c r="C93" s="2423" t="s">
        <v>2358</v>
      </c>
      <c r="D93" s="2424"/>
      <c r="E93" s="2425"/>
      <c r="F93" s="5029"/>
      <c r="G93" s="5030"/>
      <c r="H93" s="5030"/>
      <c r="I93" s="5031"/>
      <c r="J93" s="2426"/>
      <c r="K93" s="2411" t="str">
        <f>K91</f>
        <v>A-10</v>
      </c>
      <c r="L93" s="2423" t="s">
        <v>2358</v>
      </c>
      <c r="M93" s="2424"/>
      <c r="N93" s="2425"/>
      <c r="O93" s="5029"/>
      <c r="P93" s="5030"/>
      <c r="Q93" s="5030"/>
      <c r="R93" s="5031"/>
      <c r="S93" s="2375"/>
      <c r="T93" s="2427" t="str">
        <f>IF(ISBLANK(D93),"",B93)</f>
        <v/>
      </c>
      <c r="U93" s="2428" t="str">
        <f>IF(ISBLANK(D93),"",C93)</f>
        <v/>
      </c>
      <c r="V93" s="2428" t="str">
        <f>IF(ISBLANK(D93),"",F93)</f>
        <v/>
      </c>
      <c r="W93" s="2429" t="str">
        <f>IF(ISBLANK(M93),"",K93)</f>
        <v/>
      </c>
      <c r="X93" s="2428" t="str">
        <f>IF(ISBLANK(M93),"",L93)</f>
        <v/>
      </c>
      <c r="Y93" s="2430" t="str">
        <f>IF(ISBLANK(M93),"",O93)</f>
        <v/>
      </c>
      <c r="Z93" s="2375"/>
      <c r="AA93" s="2427" t="str">
        <f t="shared" ref="AA93:AA94" si="74">IF(ISBLANK(E93),"",B93)</f>
        <v/>
      </c>
      <c r="AB93" s="2428" t="str">
        <f t="shared" ref="AB93:AB94" si="75">IF(ISBLANK(E93),"",L93)</f>
        <v/>
      </c>
      <c r="AC93" s="2428" t="str">
        <f t="shared" ref="AC93:AC94" si="76">IF(ISBLANK(E93),"",F93)</f>
        <v/>
      </c>
      <c r="AD93" s="2429" t="str">
        <f t="shared" ref="AD93:AD94" si="77">IF(ISBLANK(N93),"",K93)</f>
        <v/>
      </c>
      <c r="AE93" s="2428" t="str">
        <f t="shared" ref="AE93:AE94" si="78">IF(ISBLANK(N93),"",L93)</f>
        <v/>
      </c>
      <c r="AF93" s="2430" t="str">
        <f t="shared" ref="AF93:AF94" si="79">IF(ISBLANK(N93),"",O93)</f>
        <v/>
      </c>
      <c r="AG93" s="2375"/>
      <c r="AH93" s="2375"/>
      <c r="AI93" s="2375"/>
      <c r="AJ93" s="2375"/>
      <c r="AK93" s="2375"/>
      <c r="AL93" s="2375"/>
      <c r="AM93" s="2375"/>
      <c r="AN93" s="2375"/>
      <c r="AO93" s="2375"/>
      <c r="AP93" s="2375"/>
      <c r="AQ93" s="2375"/>
    </row>
    <row r="94" spans="1:43" ht="18" customHeight="1" x14ac:dyDescent="0.3">
      <c r="A94" s="2378"/>
      <c r="B94" s="2411" t="str">
        <f>B91</f>
        <v>A-09</v>
      </c>
      <c r="C94" s="2439" t="s">
        <v>2431</v>
      </c>
      <c r="D94" s="2440"/>
      <c r="E94" s="2441"/>
      <c r="F94" s="5018"/>
      <c r="G94" s="5019"/>
      <c r="H94" s="5019"/>
      <c r="I94" s="5020"/>
      <c r="J94" s="2426"/>
      <c r="K94" s="2411" t="str">
        <f>K91</f>
        <v>A-10</v>
      </c>
      <c r="L94" s="2439" t="s">
        <v>2419</v>
      </c>
      <c r="M94" s="2440"/>
      <c r="N94" s="2441"/>
      <c r="O94" s="5018"/>
      <c r="P94" s="5019"/>
      <c r="Q94" s="5019"/>
      <c r="R94" s="5020"/>
      <c r="S94" s="2375"/>
      <c r="T94" s="2427" t="str">
        <f>IF(ISBLANK(D94),"",B94)</f>
        <v/>
      </c>
      <c r="U94" s="2428" t="str">
        <f>IF(ISBLANK(D94),"",C94)</f>
        <v/>
      </c>
      <c r="V94" s="2428" t="str">
        <f>IF(ISBLANK(D94),"",F94)</f>
        <v/>
      </c>
      <c r="W94" s="2429" t="str">
        <f t="shared" ref="W94:W110" si="80">IF(ISBLANK(M94),"",K94)</f>
        <v/>
      </c>
      <c r="X94" s="2428" t="str">
        <f t="shared" ref="X94:X110" si="81">IF(ISBLANK(M94),"",L94)</f>
        <v/>
      </c>
      <c r="Y94" s="2430" t="str">
        <f t="shared" ref="Y94:Y110" si="82">IF(ISBLANK(M94),"",O94)</f>
        <v/>
      </c>
      <c r="Z94" s="2375"/>
      <c r="AA94" s="2427" t="str">
        <f t="shared" si="74"/>
        <v/>
      </c>
      <c r="AB94" s="2428" t="str">
        <f t="shared" si="75"/>
        <v/>
      </c>
      <c r="AC94" s="2428" t="str">
        <f t="shared" si="76"/>
        <v/>
      </c>
      <c r="AD94" s="2429" t="str">
        <f t="shared" si="77"/>
        <v/>
      </c>
      <c r="AE94" s="2428" t="str">
        <f t="shared" si="78"/>
        <v/>
      </c>
      <c r="AF94" s="2430" t="str">
        <f t="shared" si="79"/>
        <v/>
      </c>
      <c r="AG94" s="2375"/>
      <c r="AH94" s="2375"/>
      <c r="AI94" s="2375"/>
      <c r="AJ94" s="2375"/>
      <c r="AK94" s="2375"/>
      <c r="AL94" s="2375"/>
      <c r="AM94" s="2375"/>
      <c r="AN94" s="2375"/>
      <c r="AO94" s="2375"/>
      <c r="AP94" s="2375"/>
      <c r="AQ94" s="2375"/>
    </row>
    <row r="95" spans="1:43" ht="18" customHeight="1" x14ac:dyDescent="0.3">
      <c r="A95" s="2378"/>
      <c r="B95" s="2411" t="str">
        <f>B91</f>
        <v>A-09</v>
      </c>
      <c r="C95" s="2439" t="s">
        <v>2432</v>
      </c>
      <c r="D95" s="2440"/>
      <c r="E95" s="2441"/>
      <c r="F95" s="5018"/>
      <c r="G95" s="5019"/>
      <c r="H95" s="5019"/>
      <c r="I95" s="5020"/>
      <c r="J95" s="2426"/>
      <c r="K95" s="2411" t="str">
        <f>K91</f>
        <v>A-10</v>
      </c>
      <c r="L95" s="2439" t="s">
        <v>2432</v>
      </c>
      <c r="M95" s="2440"/>
      <c r="N95" s="2441"/>
      <c r="O95" s="5018"/>
      <c r="P95" s="5019"/>
      <c r="Q95" s="5019"/>
      <c r="R95" s="5020"/>
      <c r="S95" s="2375"/>
      <c r="T95" s="2427" t="str">
        <f>IF(ISBLANK(D95),"",B95)</f>
        <v/>
      </c>
      <c r="U95" s="2428" t="str">
        <f t="shared" ref="U95:U110" si="83">IF(ISBLANK(D95),"",C95)</f>
        <v/>
      </c>
      <c r="V95" s="2428" t="str">
        <f t="shared" ref="V95:V110" si="84">IF(ISBLANK(D95),"",F95)</f>
        <v/>
      </c>
      <c r="W95" s="2429" t="str">
        <f t="shared" si="80"/>
        <v/>
      </c>
      <c r="X95" s="2428" t="str">
        <f t="shared" si="81"/>
        <v/>
      </c>
      <c r="Y95" s="2430" t="str">
        <f t="shared" si="82"/>
        <v/>
      </c>
      <c r="Z95" s="2375"/>
      <c r="AA95" s="2427" t="str">
        <f>IF(ISBLANK(E95),"",B95)</f>
        <v/>
      </c>
      <c r="AB95" s="2428" t="str">
        <f>IF(ISBLANK(E95),"",L95)</f>
        <v/>
      </c>
      <c r="AC95" s="2428" t="str">
        <f>IF(ISBLANK(E95),"",F95)</f>
        <v/>
      </c>
      <c r="AD95" s="2429" t="str">
        <f>IF(ISBLANK(N95),"",K95)</f>
        <v/>
      </c>
      <c r="AE95" s="2428" t="str">
        <f>IF(ISBLANK(N95),"",L95)</f>
        <v/>
      </c>
      <c r="AF95" s="2430" t="str">
        <f>IF(ISBLANK(N95),"",O95)</f>
        <v/>
      </c>
      <c r="AG95" s="2375"/>
      <c r="AH95" s="2375"/>
      <c r="AI95" s="2375"/>
      <c r="AJ95" s="2375"/>
      <c r="AK95" s="2375"/>
      <c r="AL95" s="2375"/>
      <c r="AM95" s="2375"/>
      <c r="AN95" s="2375"/>
      <c r="AO95" s="2375"/>
      <c r="AP95" s="2375"/>
      <c r="AQ95" s="2375"/>
    </row>
    <row r="96" spans="1:43" ht="18" customHeight="1" x14ac:dyDescent="0.3">
      <c r="A96" s="2378"/>
      <c r="B96" s="2411" t="str">
        <f>B91</f>
        <v>A-09</v>
      </c>
      <c r="C96" s="2439" t="s">
        <v>2433</v>
      </c>
      <c r="D96" s="2440"/>
      <c r="E96" s="2441"/>
      <c r="F96" s="5018"/>
      <c r="G96" s="5019"/>
      <c r="H96" s="5019"/>
      <c r="I96" s="5020"/>
      <c r="J96" s="2426"/>
      <c r="K96" s="2411" t="str">
        <f>K91</f>
        <v>A-10</v>
      </c>
      <c r="L96" s="2439" t="s">
        <v>2433</v>
      </c>
      <c r="M96" s="2440"/>
      <c r="N96" s="2441"/>
      <c r="O96" s="5018"/>
      <c r="P96" s="5019"/>
      <c r="Q96" s="5019"/>
      <c r="R96" s="5020"/>
      <c r="S96" s="2375"/>
      <c r="T96" s="2427" t="str">
        <f>IF(ISBLANK(D96),"",B96)</f>
        <v/>
      </c>
      <c r="U96" s="2428" t="str">
        <f t="shared" si="83"/>
        <v/>
      </c>
      <c r="V96" s="2428" t="str">
        <f t="shared" si="84"/>
        <v/>
      </c>
      <c r="W96" s="2429" t="str">
        <f t="shared" si="80"/>
        <v/>
      </c>
      <c r="X96" s="2428" t="str">
        <f t="shared" si="81"/>
        <v/>
      </c>
      <c r="Y96" s="2430" t="str">
        <f t="shared" si="82"/>
        <v/>
      </c>
      <c r="Z96" s="2375"/>
      <c r="AA96" s="2427" t="str">
        <f t="shared" ref="AA96:AA110" si="85">IF(ISBLANK(E96),"",B96)</f>
        <v/>
      </c>
      <c r="AB96" s="2428" t="str">
        <f t="shared" ref="AB96:AB110" si="86">IF(ISBLANK(E96),"",L96)</f>
        <v/>
      </c>
      <c r="AC96" s="2428" t="str">
        <f t="shared" ref="AC96:AC110" si="87">IF(ISBLANK(E96),"",F96)</f>
        <v/>
      </c>
      <c r="AD96" s="2429" t="str">
        <f t="shared" ref="AD96:AD110" si="88">IF(ISBLANK(N96),"",K96)</f>
        <v/>
      </c>
      <c r="AE96" s="2428" t="str">
        <f t="shared" ref="AE96:AE110" si="89">IF(ISBLANK(N96),"",L96)</f>
        <v/>
      </c>
      <c r="AF96" s="2430" t="str">
        <f t="shared" ref="AF96:AF110" si="90">IF(ISBLANK(N96),"",O96)</f>
        <v/>
      </c>
      <c r="AG96" s="2375"/>
      <c r="AH96" s="2375"/>
      <c r="AI96" s="2375"/>
      <c r="AJ96" s="2375"/>
      <c r="AK96" s="2375"/>
      <c r="AL96" s="2375"/>
      <c r="AM96" s="2375"/>
      <c r="AN96" s="2375"/>
      <c r="AO96" s="2375"/>
      <c r="AP96" s="2375"/>
      <c r="AQ96" s="2375"/>
    </row>
    <row r="97" spans="1:43" ht="18" customHeight="1" x14ac:dyDescent="0.3">
      <c r="A97" s="2378"/>
      <c r="B97" s="2411" t="str">
        <f>B91</f>
        <v>A-09</v>
      </c>
      <c r="C97" s="2439" t="s">
        <v>2370</v>
      </c>
      <c r="D97" s="2440"/>
      <c r="E97" s="2441"/>
      <c r="F97" s="5018"/>
      <c r="G97" s="5019"/>
      <c r="H97" s="5019"/>
      <c r="I97" s="5020"/>
      <c r="J97" s="2426"/>
      <c r="K97" s="2411" t="str">
        <f>K91</f>
        <v>A-10</v>
      </c>
      <c r="L97" s="2439" t="s">
        <v>2434</v>
      </c>
      <c r="M97" s="2440"/>
      <c r="N97" s="2441"/>
      <c r="O97" s="5018"/>
      <c r="P97" s="5019"/>
      <c r="Q97" s="5019"/>
      <c r="R97" s="5020"/>
      <c r="S97" s="2375"/>
      <c r="T97" s="2427" t="str">
        <f>IF(ISBLANK(D97),"",B97)</f>
        <v/>
      </c>
      <c r="U97" s="2428" t="str">
        <f t="shared" si="83"/>
        <v/>
      </c>
      <c r="V97" s="2428" t="str">
        <f t="shared" si="84"/>
        <v/>
      </c>
      <c r="W97" s="2429" t="str">
        <f t="shared" si="80"/>
        <v/>
      </c>
      <c r="X97" s="2428" t="str">
        <f t="shared" si="81"/>
        <v/>
      </c>
      <c r="Y97" s="2430" t="str">
        <f t="shared" si="82"/>
        <v/>
      </c>
      <c r="Z97" s="2375"/>
      <c r="AA97" s="2427" t="str">
        <f t="shared" si="85"/>
        <v/>
      </c>
      <c r="AB97" s="2428" t="str">
        <f t="shared" si="86"/>
        <v/>
      </c>
      <c r="AC97" s="2428" t="str">
        <f t="shared" si="87"/>
        <v/>
      </c>
      <c r="AD97" s="2429" t="str">
        <f t="shared" si="88"/>
        <v/>
      </c>
      <c r="AE97" s="2428" t="str">
        <f t="shared" si="89"/>
        <v/>
      </c>
      <c r="AF97" s="2430" t="str">
        <f t="shared" si="90"/>
        <v/>
      </c>
      <c r="AG97" s="2375"/>
      <c r="AH97" s="2375"/>
      <c r="AI97" s="2375"/>
      <c r="AJ97" s="2375"/>
      <c r="AK97" s="2375"/>
      <c r="AL97" s="2375"/>
      <c r="AM97" s="2375"/>
      <c r="AN97" s="2375"/>
      <c r="AO97" s="2375"/>
      <c r="AP97" s="2375"/>
      <c r="AQ97" s="2375"/>
    </row>
    <row r="98" spans="1:43" ht="18" customHeight="1" x14ac:dyDescent="0.3">
      <c r="A98" s="2378"/>
      <c r="B98" s="2411" t="str">
        <f>B91</f>
        <v>A-09</v>
      </c>
      <c r="C98" s="2439" t="s">
        <v>2422</v>
      </c>
      <c r="D98" s="2440"/>
      <c r="E98" s="2441"/>
      <c r="F98" s="5018"/>
      <c r="G98" s="5019"/>
      <c r="H98" s="5019"/>
      <c r="I98" s="5020"/>
      <c r="J98" s="2426"/>
      <c r="K98" s="2411" t="str">
        <f>K91</f>
        <v>A-10</v>
      </c>
      <c r="L98" s="2439" t="s">
        <v>2370</v>
      </c>
      <c r="M98" s="2440"/>
      <c r="N98" s="2441"/>
      <c r="O98" s="5018"/>
      <c r="P98" s="5019"/>
      <c r="Q98" s="5019"/>
      <c r="R98" s="5020"/>
      <c r="S98" s="2375"/>
      <c r="T98" s="2427"/>
      <c r="U98" s="2428" t="str">
        <f t="shared" si="83"/>
        <v/>
      </c>
      <c r="V98" s="2428" t="str">
        <f t="shared" si="84"/>
        <v/>
      </c>
      <c r="W98" s="2429" t="str">
        <f t="shared" si="80"/>
        <v/>
      </c>
      <c r="X98" s="2428" t="str">
        <f t="shared" si="81"/>
        <v/>
      </c>
      <c r="Y98" s="2430" t="str">
        <f t="shared" si="82"/>
        <v/>
      </c>
      <c r="Z98" s="2375"/>
      <c r="AA98" s="2427" t="str">
        <f t="shared" si="85"/>
        <v/>
      </c>
      <c r="AB98" s="2428" t="str">
        <f t="shared" si="86"/>
        <v/>
      </c>
      <c r="AC98" s="2428" t="str">
        <f t="shared" si="87"/>
        <v/>
      </c>
      <c r="AD98" s="2429" t="str">
        <f t="shared" si="88"/>
        <v/>
      </c>
      <c r="AE98" s="2428" t="str">
        <f t="shared" si="89"/>
        <v/>
      </c>
      <c r="AF98" s="2430" t="str">
        <f t="shared" si="90"/>
        <v/>
      </c>
      <c r="AG98" s="2375"/>
      <c r="AH98" s="2375"/>
      <c r="AI98" s="2375"/>
      <c r="AJ98" s="2375"/>
      <c r="AK98" s="2375"/>
      <c r="AL98" s="2375"/>
      <c r="AM98" s="2375"/>
      <c r="AN98" s="2375"/>
      <c r="AO98" s="2375"/>
      <c r="AP98" s="2375"/>
      <c r="AQ98" s="2375"/>
    </row>
    <row r="99" spans="1:43" ht="18" customHeight="1" x14ac:dyDescent="0.3">
      <c r="A99" s="2378"/>
      <c r="B99" s="2411" t="str">
        <f>B91</f>
        <v>A-09</v>
      </c>
      <c r="C99" s="2439" t="s">
        <v>2435</v>
      </c>
      <c r="D99" s="2440"/>
      <c r="E99" s="2441"/>
      <c r="F99" s="5018"/>
      <c r="G99" s="5019"/>
      <c r="H99" s="5019"/>
      <c r="I99" s="5020"/>
      <c r="J99" s="2426"/>
      <c r="K99" s="2411" t="str">
        <f>K91</f>
        <v>A-10</v>
      </c>
      <c r="L99" s="2439" t="s">
        <v>2436</v>
      </c>
      <c r="M99" s="2440"/>
      <c r="N99" s="2441"/>
      <c r="O99" s="5018"/>
      <c r="P99" s="5019"/>
      <c r="Q99" s="5019"/>
      <c r="R99" s="5020"/>
      <c r="S99" s="2375"/>
      <c r="T99" s="2427"/>
      <c r="U99" s="2428" t="str">
        <f t="shared" si="83"/>
        <v/>
      </c>
      <c r="V99" s="2428" t="str">
        <f t="shared" si="84"/>
        <v/>
      </c>
      <c r="W99" s="2429" t="str">
        <f t="shared" si="80"/>
        <v/>
      </c>
      <c r="X99" s="2428" t="str">
        <f t="shared" si="81"/>
        <v/>
      </c>
      <c r="Y99" s="2430" t="str">
        <f t="shared" si="82"/>
        <v/>
      </c>
      <c r="Z99" s="2375"/>
      <c r="AA99" s="2427" t="str">
        <f t="shared" si="85"/>
        <v/>
      </c>
      <c r="AB99" s="2428" t="str">
        <f t="shared" si="86"/>
        <v/>
      </c>
      <c r="AC99" s="2428" t="str">
        <f t="shared" si="87"/>
        <v/>
      </c>
      <c r="AD99" s="2429" t="str">
        <f t="shared" si="88"/>
        <v/>
      </c>
      <c r="AE99" s="2428" t="str">
        <f t="shared" si="89"/>
        <v/>
      </c>
      <c r="AF99" s="2430" t="str">
        <f t="shared" si="90"/>
        <v/>
      </c>
      <c r="AG99" s="2375"/>
      <c r="AH99" s="2375"/>
      <c r="AI99" s="2375"/>
      <c r="AJ99" s="2375"/>
      <c r="AK99" s="2375"/>
      <c r="AL99" s="2375"/>
      <c r="AM99" s="2375"/>
      <c r="AN99" s="2375"/>
      <c r="AO99" s="2375"/>
      <c r="AP99" s="2375"/>
      <c r="AQ99" s="2375"/>
    </row>
    <row r="100" spans="1:43" ht="18" customHeight="1" x14ac:dyDescent="0.3">
      <c r="A100" s="2378"/>
      <c r="B100" s="2411" t="str">
        <f>B91</f>
        <v>A-09</v>
      </c>
      <c r="C100" s="2439" t="s">
        <v>2423</v>
      </c>
      <c r="D100" s="2440"/>
      <c r="E100" s="2441"/>
      <c r="F100" s="5018"/>
      <c r="G100" s="5019"/>
      <c r="H100" s="5019"/>
      <c r="I100" s="5020"/>
      <c r="J100" s="2426"/>
      <c r="K100" s="2411" t="str">
        <f>K91</f>
        <v>A-10</v>
      </c>
      <c r="L100" s="2439" t="s">
        <v>2435</v>
      </c>
      <c r="M100" s="2440"/>
      <c r="N100" s="2441"/>
      <c r="O100" s="5018"/>
      <c r="P100" s="5019"/>
      <c r="Q100" s="5019"/>
      <c r="R100" s="5020"/>
      <c r="S100" s="2375"/>
      <c r="T100" s="2427"/>
      <c r="U100" s="2428" t="str">
        <f t="shared" si="83"/>
        <v/>
      </c>
      <c r="V100" s="2428" t="str">
        <f t="shared" si="84"/>
        <v/>
      </c>
      <c r="W100" s="2429" t="str">
        <f t="shared" si="80"/>
        <v/>
      </c>
      <c r="X100" s="2428" t="str">
        <f t="shared" si="81"/>
        <v/>
      </c>
      <c r="Y100" s="2430" t="str">
        <f t="shared" si="82"/>
        <v/>
      </c>
      <c r="Z100" s="2375"/>
      <c r="AA100" s="2427" t="str">
        <f t="shared" si="85"/>
        <v/>
      </c>
      <c r="AB100" s="2428" t="str">
        <f t="shared" si="86"/>
        <v/>
      </c>
      <c r="AC100" s="2428" t="str">
        <f t="shared" si="87"/>
        <v/>
      </c>
      <c r="AD100" s="2429" t="str">
        <f t="shared" si="88"/>
        <v/>
      </c>
      <c r="AE100" s="2428" t="str">
        <f t="shared" si="89"/>
        <v/>
      </c>
      <c r="AF100" s="2430" t="str">
        <f t="shared" si="90"/>
        <v/>
      </c>
      <c r="AG100" s="2375"/>
      <c r="AH100" s="2375"/>
      <c r="AI100" s="2375"/>
      <c r="AJ100" s="2375"/>
      <c r="AK100" s="2375"/>
      <c r="AL100" s="2375"/>
      <c r="AM100" s="2375"/>
      <c r="AN100" s="2375"/>
      <c r="AO100" s="2375"/>
      <c r="AP100" s="2375"/>
      <c r="AQ100" s="2375"/>
    </row>
    <row r="101" spans="1:43" ht="18" customHeight="1" x14ac:dyDescent="0.3">
      <c r="A101" s="2378"/>
      <c r="B101" s="2411" t="str">
        <f>B91</f>
        <v>A-09</v>
      </c>
      <c r="C101" s="2439" t="s">
        <v>2437</v>
      </c>
      <c r="D101" s="2440"/>
      <c r="E101" s="2441"/>
      <c r="F101" s="5018"/>
      <c r="G101" s="5019"/>
      <c r="H101" s="5019"/>
      <c r="I101" s="5020"/>
      <c r="J101" s="2426"/>
      <c r="K101" s="2411" t="str">
        <f>K91</f>
        <v>A-10</v>
      </c>
      <c r="L101" s="2439" t="s">
        <v>2423</v>
      </c>
      <c r="M101" s="2440"/>
      <c r="N101" s="2441"/>
      <c r="O101" s="5018"/>
      <c r="P101" s="5019"/>
      <c r="Q101" s="5019"/>
      <c r="R101" s="5020"/>
      <c r="S101" s="2375"/>
      <c r="T101" s="2427"/>
      <c r="U101" s="2428" t="str">
        <f t="shared" si="83"/>
        <v/>
      </c>
      <c r="V101" s="2428" t="str">
        <f t="shared" si="84"/>
        <v/>
      </c>
      <c r="W101" s="2429" t="str">
        <f t="shared" si="80"/>
        <v/>
      </c>
      <c r="X101" s="2428" t="str">
        <f t="shared" si="81"/>
        <v/>
      </c>
      <c r="Y101" s="2430" t="str">
        <f t="shared" si="82"/>
        <v/>
      </c>
      <c r="Z101" s="2375"/>
      <c r="AA101" s="2427" t="str">
        <f t="shared" si="85"/>
        <v/>
      </c>
      <c r="AB101" s="2428" t="str">
        <f t="shared" si="86"/>
        <v/>
      </c>
      <c r="AC101" s="2428" t="str">
        <f t="shared" si="87"/>
        <v/>
      </c>
      <c r="AD101" s="2429" t="str">
        <f t="shared" si="88"/>
        <v/>
      </c>
      <c r="AE101" s="2428" t="str">
        <f t="shared" si="89"/>
        <v/>
      </c>
      <c r="AF101" s="2430" t="str">
        <f t="shared" si="90"/>
        <v/>
      </c>
      <c r="AG101" s="2375"/>
      <c r="AH101" s="2375"/>
      <c r="AI101" s="2375"/>
      <c r="AJ101" s="2375"/>
      <c r="AK101" s="2375"/>
      <c r="AL101" s="2375"/>
      <c r="AM101" s="2375"/>
      <c r="AN101" s="2375"/>
      <c r="AO101" s="2375"/>
      <c r="AP101" s="2375"/>
      <c r="AQ101" s="2375"/>
    </row>
    <row r="102" spans="1:43" ht="18" customHeight="1" x14ac:dyDescent="0.3">
      <c r="A102" s="2378"/>
      <c r="B102" s="2411" t="str">
        <f>B91</f>
        <v>A-09</v>
      </c>
      <c r="C102" s="2439" t="s">
        <v>2438</v>
      </c>
      <c r="D102" s="2440"/>
      <c r="E102" s="2441"/>
      <c r="F102" s="5018"/>
      <c r="G102" s="5019"/>
      <c r="H102" s="5019"/>
      <c r="I102" s="5020"/>
      <c r="J102" s="2426"/>
      <c r="K102" s="2411" t="str">
        <f>K91</f>
        <v>A-10</v>
      </c>
      <c r="L102" s="2439" t="s">
        <v>2437</v>
      </c>
      <c r="M102" s="2440"/>
      <c r="N102" s="2441"/>
      <c r="O102" s="5018"/>
      <c r="P102" s="5019"/>
      <c r="Q102" s="5019"/>
      <c r="R102" s="5020"/>
      <c r="S102" s="2375"/>
      <c r="T102" s="2427"/>
      <c r="U102" s="2428" t="str">
        <f t="shared" si="83"/>
        <v/>
      </c>
      <c r="V102" s="2428" t="str">
        <f t="shared" si="84"/>
        <v/>
      </c>
      <c r="W102" s="2429" t="str">
        <f t="shared" si="80"/>
        <v/>
      </c>
      <c r="X102" s="2428" t="str">
        <f t="shared" si="81"/>
        <v/>
      </c>
      <c r="Y102" s="2430" t="str">
        <f t="shared" si="82"/>
        <v/>
      </c>
      <c r="Z102" s="2375"/>
      <c r="AA102" s="2427" t="str">
        <f t="shared" si="85"/>
        <v/>
      </c>
      <c r="AB102" s="2428" t="str">
        <f t="shared" si="86"/>
        <v/>
      </c>
      <c r="AC102" s="2428" t="str">
        <f t="shared" si="87"/>
        <v/>
      </c>
      <c r="AD102" s="2429" t="str">
        <f t="shared" si="88"/>
        <v/>
      </c>
      <c r="AE102" s="2428" t="str">
        <f t="shared" si="89"/>
        <v/>
      </c>
      <c r="AF102" s="2430" t="str">
        <f t="shared" si="90"/>
        <v/>
      </c>
      <c r="AG102" s="2375"/>
      <c r="AH102" s="2375"/>
      <c r="AI102" s="2375"/>
      <c r="AJ102" s="2375"/>
      <c r="AK102" s="2375"/>
      <c r="AL102" s="2375"/>
      <c r="AM102" s="2375"/>
      <c r="AN102" s="2375"/>
      <c r="AO102" s="2375"/>
      <c r="AP102" s="2375"/>
      <c r="AQ102" s="2375"/>
    </row>
    <row r="103" spans="1:43" ht="18" customHeight="1" x14ac:dyDescent="0.3">
      <c r="A103" s="2378"/>
      <c r="B103" s="2411" t="str">
        <f>B91</f>
        <v>A-09</v>
      </c>
      <c r="C103" s="2439" t="s">
        <v>2425</v>
      </c>
      <c r="D103" s="2440"/>
      <c r="E103" s="2441"/>
      <c r="F103" s="5018"/>
      <c r="G103" s="5019"/>
      <c r="H103" s="5019"/>
      <c r="I103" s="5020"/>
      <c r="J103" s="2426"/>
      <c r="K103" s="2411" t="str">
        <f>K91</f>
        <v>A-10</v>
      </c>
      <c r="L103" s="2439" t="s">
        <v>2438</v>
      </c>
      <c r="M103" s="2440"/>
      <c r="N103" s="2441"/>
      <c r="O103" s="5018"/>
      <c r="P103" s="5019"/>
      <c r="Q103" s="5019"/>
      <c r="R103" s="5020"/>
      <c r="S103" s="2375"/>
      <c r="T103" s="2427"/>
      <c r="U103" s="2428" t="str">
        <f t="shared" si="83"/>
        <v/>
      </c>
      <c r="V103" s="2428" t="str">
        <f t="shared" si="84"/>
        <v/>
      </c>
      <c r="W103" s="2429" t="str">
        <f t="shared" si="80"/>
        <v/>
      </c>
      <c r="X103" s="2428" t="str">
        <f t="shared" si="81"/>
        <v/>
      </c>
      <c r="Y103" s="2430" t="str">
        <f t="shared" si="82"/>
        <v/>
      </c>
      <c r="Z103" s="2375"/>
      <c r="AA103" s="2427" t="str">
        <f t="shared" si="85"/>
        <v/>
      </c>
      <c r="AB103" s="2428" t="str">
        <f t="shared" si="86"/>
        <v/>
      </c>
      <c r="AC103" s="2428" t="str">
        <f t="shared" si="87"/>
        <v/>
      </c>
      <c r="AD103" s="2429" t="str">
        <f t="shared" si="88"/>
        <v/>
      </c>
      <c r="AE103" s="2428" t="str">
        <f t="shared" si="89"/>
        <v/>
      </c>
      <c r="AF103" s="2430" t="str">
        <f t="shared" si="90"/>
        <v/>
      </c>
      <c r="AG103" s="2375"/>
      <c r="AH103" s="2375"/>
      <c r="AI103" s="2375"/>
      <c r="AJ103" s="2375"/>
      <c r="AK103" s="2375"/>
      <c r="AL103" s="2375"/>
      <c r="AM103" s="2375"/>
      <c r="AN103" s="2375"/>
      <c r="AO103" s="2375"/>
      <c r="AP103" s="2375"/>
      <c r="AQ103" s="2375"/>
    </row>
    <row r="104" spans="1:43" ht="18" customHeight="1" x14ac:dyDescent="0.3">
      <c r="A104" s="2378"/>
      <c r="B104" s="2411" t="str">
        <f>B91</f>
        <v>A-09</v>
      </c>
      <c r="C104" s="2439"/>
      <c r="D104" s="2440"/>
      <c r="E104" s="2441"/>
      <c r="F104" s="5018"/>
      <c r="G104" s="5019"/>
      <c r="H104" s="5019"/>
      <c r="I104" s="5020"/>
      <c r="J104" s="2426"/>
      <c r="K104" s="2411" t="str">
        <f>K91</f>
        <v>A-10</v>
      </c>
      <c r="L104" s="2439" t="s">
        <v>2425</v>
      </c>
      <c r="M104" s="2440"/>
      <c r="N104" s="2441"/>
      <c r="O104" s="5018"/>
      <c r="P104" s="5019"/>
      <c r="Q104" s="5019"/>
      <c r="R104" s="5020"/>
      <c r="S104" s="2375"/>
      <c r="T104" s="2427"/>
      <c r="U104" s="2428" t="str">
        <f t="shared" si="83"/>
        <v/>
      </c>
      <c r="V104" s="2428" t="str">
        <f t="shared" si="84"/>
        <v/>
      </c>
      <c r="W104" s="2429" t="str">
        <f t="shared" si="80"/>
        <v/>
      </c>
      <c r="X104" s="2428" t="str">
        <f t="shared" si="81"/>
        <v/>
      </c>
      <c r="Y104" s="2430" t="str">
        <f t="shared" si="82"/>
        <v/>
      </c>
      <c r="Z104" s="2375"/>
      <c r="AA104" s="2427" t="str">
        <f t="shared" si="85"/>
        <v/>
      </c>
      <c r="AB104" s="2428" t="str">
        <f t="shared" si="86"/>
        <v/>
      </c>
      <c r="AC104" s="2428" t="str">
        <f t="shared" si="87"/>
        <v/>
      </c>
      <c r="AD104" s="2429" t="str">
        <f t="shared" si="88"/>
        <v/>
      </c>
      <c r="AE104" s="2428" t="str">
        <f t="shared" si="89"/>
        <v/>
      </c>
      <c r="AF104" s="2430" t="str">
        <f t="shared" si="90"/>
        <v/>
      </c>
      <c r="AG104" s="2375"/>
      <c r="AH104" s="2375"/>
      <c r="AI104" s="2375"/>
      <c r="AJ104" s="2375"/>
      <c r="AK104" s="2375"/>
      <c r="AL104" s="2375"/>
      <c r="AM104" s="2375"/>
      <c r="AN104" s="2375"/>
      <c r="AO104" s="2375"/>
      <c r="AP104" s="2375"/>
      <c r="AQ104" s="2375"/>
    </row>
    <row r="105" spans="1:43" ht="18" customHeight="1" x14ac:dyDescent="0.3">
      <c r="A105" s="2378"/>
      <c r="B105" s="2411" t="str">
        <f>B91</f>
        <v>A-09</v>
      </c>
      <c r="C105" s="2439"/>
      <c r="D105" s="2440"/>
      <c r="E105" s="2441"/>
      <c r="F105" s="5018"/>
      <c r="G105" s="5019"/>
      <c r="H105" s="5019"/>
      <c r="I105" s="5020"/>
      <c r="J105" s="2426"/>
      <c r="K105" s="2411" t="str">
        <f>K91</f>
        <v>A-10</v>
      </c>
      <c r="L105" s="2439"/>
      <c r="M105" s="2440"/>
      <c r="N105" s="2441"/>
      <c r="O105" s="5018"/>
      <c r="P105" s="5019"/>
      <c r="Q105" s="5019"/>
      <c r="R105" s="5020"/>
      <c r="S105" s="2375"/>
      <c r="T105" s="2427"/>
      <c r="U105" s="2428" t="str">
        <f t="shared" si="83"/>
        <v/>
      </c>
      <c r="V105" s="2428" t="str">
        <f t="shared" si="84"/>
        <v/>
      </c>
      <c r="W105" s="2429" t="str">
        <f t="shared" si="80"/>
        <v/>
      </c>
      <c r="X105" s="2428" t="str">
        <f t="shared" si="81"/>
        <v/>
      </c>
      <c r="Y105" s="2430" t="str">
        <f t="shared" si="82"/>
        <v/>
      </c>
      <c r="Z105" s="2375"/>
      <c r="AA105" s="2427" t="str">
        <f t="shared" si="85"/>
        <v/>
      </c>
      <c r="AB105" s="2428" t="str">
        <f t="shared" si="86"/>
        <v/>
      </c>
      <c r="AC105" s="2428" t="str">
        <f t="shared" si="87"/>
        <v/>
      </c>
      <c r="AD105" s="2429" t="str">
        <f t="shared" si="88"/>
        <v/>
      </c>
      <c r="AE105" s="2428" t="str">
        <f t="shared" si="89"/>
        <v/>
      </c>
      <c r="AF105" s="2430" t="str">
        <f t="shared" si="90"/>
        <v/>
      </c>
      <c r="AG105" s="2375"/>
      <c r="AH105" s="2375"/>
      <c r="AI105" s="2375"/>
      <c r="AJ105" s="2375"/>
      <c r="AK105" s="2375"/>
      <c r="AL105" s="2375"/>
      <c r="AM105" s="2375"/>
      <c r="AN105" s="2375"/>
      <c r="AO105" s="2375"/>
      <c r="AP105" s="2375"/>
      <c r="AQ105" s="2375"/>
    </row>
    <row r="106" spans="1:43" ht="18" customHeight="1" x14ac:dyDescent="0.3">
      <c r="A106" s="2378"/>
      <c r="B106" s="2411" t="str">
        <f>B91</f>
        <v>A-09</v>
      </c>
      <c r="C106" s="2439"/>
      <c r="D106" s="2440"/>
      <c r="E106" s="2441"/>
      <c r="F106" s="5018"/>
      <c r="G106" s="5019"/>
      <c r="H106" s="5019"/>
      <c r="I106" s="5020"/>
      <c r="J106" s="2426"/>
      <c r="K106" s="2411" t="str">
        <f>K91</f>
        <v>A-10</v>
      </c>
      <c r="L106" s="2439"/>
      <c r="M106" s="2440"/>
      <c r="N106" s="2441"/>
      <c r="O106" s="5018"/>
      <c r="P106" s="5019"/>
      <c r="Q106" s="5019"/>
      <c r="R106" s="5020"/>
      <c r="S106" s="2375"/>
      <c r="T106" s="2427"/>
      <c r="U106" s="2428" t="str">
        <f t="shared" si="83"/>
        <v/>
      </c>
      <c r="V106" s="2428" t="str">
        <f t="shared" si="84"/>
        <v/>
      </c>
      <c r="W106" s="2429" t="str">
        <f t="shared" si="80"/>
        <v/>
      </c>
      <c r="X106" s="2428" t="str">
        <f t="shared" si="81"/>
        <v/>
      </c>
      <c r="Y106" s="2430" t="str">
        <f t="shared" si="82"/>
        <v/>
      </c>
      <c r="Z106" s="2375"/>
      <c r="AA106" s="2427" t="str">
        <f t="shared" si="85"/>
        <v/>
      </c>
      <c r="AB106" s="2428" t="str">
        <f t="shared" si="86"/>
        <v/>
      </c>
      <c r="AC106" s="2428" t="str">
        <f t="shared" si="87"/>
        <v/>
      </c>
      <c r="AD106" s="2429" t="str">
        <f t="shared" si="88"/>
        <v/>
      </c>
      <c r="AE106" s="2428" t="str">
        <f t="shared" si="89"/>
        <v/>
      </c>
      <c r="AF106" s="2430" t="str">
        <f t="shared" si="90"/>
        <v/>
      </c>
      <c r="AG106" s="2375"/>
      <c r="AH106" s="2375"/>
      <c r="AI106" s="2375"/>
      <c r="AJ106" s="2375"/>
      <c r="AK106" s="2375"/>
      <c r="AL106" s="2375"/>
      <c r="AM106" s="2375"/>
      <c r="AN106" s="2375"/>
      <c r="AO106" s="2375"/>
      <c r="AP106" s="2375"/>
      <c r="AQ106" s="2375"/>
    </row>
    <row r="107" spans="1:43" ht="18" customHeight="1" x14ac:dyDescent="0.3">
      <c r="A107" s="2378"/>
      <c r="B107" s="2411" t="str">
        <f>B91</f>
        <v>A-09</v>
      </c>
      <c r="C107" s="2439"/>
      <c r="D107" s="2440"/>
      <c r="E107" s="2441"/>
      <c r="F107" s="5018"/>
      <c r="G107" s="5019"/>
      <c r="H107" s="5019"/>
      <c r="I107" s="5020"/>
      <c r="J107" s="2426"/>
      <c r="K107" s="2411" t="str">
        <f>K91</f>
        <v>A-10</v>
      </c>
      <c r="L107" s="2439"/>
      <c r="M107" s="2440"/>
      <c r="N107" s="2441"/>
      <c r="O107" s="5018"/>
      <c r="P107" s="5019"/>
      <c r="Q107" s="5019"/>
      <c r="R107" s="5020"/>
      <c r="S107" s="2375"/>
      <c r="T107" s="2427"/>
      <c r="U107" s="2428" t="str">
        <f t="shared" si="83"/>
        <v/>
      </c>
      <c r="V107" s="2428" t="str">
        <f t="shared" si="84"/>
        <v/>
      </c>
      <c r="W107" s="2429" t="str">
        <f t="shared" si="80"/>
        <v/>
      </c>
      <c r="X107" s="2428" t="str">
        <f t="shared" si="81"/>
        <v/>
      </c>
      <c r="Y107" s="2430" t="str">
        <f t="shared" si="82"/>
        <v/>
      </c>
      <c r="Z107" s="2375"/>
      <c r="AA107" s="2427" t="str">
        <f t="shared" si="85"/>
        <v/>
      </c>
      <c r="AB107" s="2428" t="str">
        <f t="shared" si="86"/>
        <v/>
      </c>
      <c r="AC107" s="2428" t="str">
        <f t="shared" si="87"/>
        <v/>
      </c>
      <c r="AD107" s="2429" t="str">
        <f t="shared" si="88"/>
        <v/>
      </c>
      <c r="AE107" s="2428" t="str">
        <f t="shared" si="89"/>
        <v/>
      </c>
      <c r="AF107" s="2430" t="str">
        <f t="shared" si="90"/>
        <v/>
      </c>
      <c r="AG107" s="2375"/>
      <c r="AH107" s="2375"/>
      <c r="AI107" s="2375"/>
      <c r="AJ107" s="2375"/>
      <c r="AK107" s="2375"/>
      <c r="AL107" s="2375"/>
      <c r="AM107" s="2375"/>
      <c r="AN107" s="2375"/>
      <c r="AO107" s="2375"/>
      <c r="AP107" s="2375"/>
      <c r="AQ107" s="2375"/>
    </row>
    <row r="108" spans="1:43" ht="18" customHeight="1" x14ac:dyDescent="0.3">
      <c r="A108" s="2378"/>
      <c r="B108" s="2411" t="str">
        <f>B91</f>
        <v>A-09</v>
      </c>
      <c r="C108" s="2439"/>
      <c r="D108" s="2440"/>
      <c r="E108" s="2441"/>
      <c r="F108" s="5018"/>
      <c r="G108" s="5019"/>
      <c r="H108" s="5019"/>
      <c r="I108" s="5020"/>
      <c r="J108" s="2426"/>
      <c r="K108" s="2411" t="str">
        <f>K91</f>
        <v>A-10</v>
      </c>
      <c r="L108" s="2439"/>
      <c r="M108" s="2440"/>
      <c r="N108" s="2441"/>
      <c r="O108" s="5018"/>
      <c r="P108" s="5019"/>
      <c r="Q108" s="5019"/>
      <c r="R108" s="5020"/>
      <c r="S108" s="2375"/>
      <c r="T108" s="2427"/>
      <c r="U108" s="2428" t="str">
        <f t="shared" si="83"/>
        <v/>
      </c>
      <c r="V108" s="2428" t="str">
        <f t="shared" si="84"/>
        <v/>
      </c>
      <c r="W108" s="2429" t="str">
        <f t="shared" si="80"/>
        <v/>
      </c>
      <c r="X108" s="2428" t="str">
        <f t="shared" si="81"/>
        <v/>
      </c>
      <c r="Y108" s="2430" t="str">
        <f t="shared" si="82"/>
        <v/>
      </c>
      <c r="Z108" s="2375"/>
      <c r="AA108" s="2427" t="str">
        <f t="shared" si="85"/>
        <v/>
      </c>
      <c r="AB108" s="2428" t="str">
        <f t="shared" si="86"/>
        <v/>
      </c>
      <c r="AC108" s="2428" t="str">
        <f t="shared" si="87"/>
        <v/>
      </c>
      <c r="AD108" s="2429" t="str">
        <f t="shared" si="88"/>
        <v/>
      </c>
      <c r="AE108" s="2428" t="str">
        <f t="shared" si="89"/>
        <v/>
      </c>
      <c r="AF108" s="2430" t="str">
        <f t="shared" si="90"/>
        <v/>
      </c>
      <c r="AG108" s="2375"/>
      <c r="AH108" s="2375"/>
      <c r="AI108" s="2375"/>
      <c r="AJ108" s="2375"/>
      <c r="AK108" s="2375"/>
      <c r="AL108" s="2375"/>
      <c r="AM108" s="2375"/>
      <c r="AN108" s="2375"/>
      <c r="AO108" s="2375"/>
      <c r="AP108" s="2375"/>
      <c r="AQ108" s="2375"/>
    </row>
    <row r="109" spans="1:43" ht="18" customHeight="1" x14ac:dyDescent="0.3">
      <c r="A109" s="2378"/>
      <c r="B109" s="2411" t="str">
        <f>B91</f>
        <v>A-09</v>
      </c>
      <c r="C109" s="2439"/>
      <c r="D109" s="2440"/>
      <c r="E109" s="2441"/>
      <c r="F109" s="5018"/>
      <c r="G109" s="5019"/>
      <c r="H109" s="5019"/>
      <c r="I109" s="5020"/>
      <c r="J109" s="2426"/>
      <c r="K109" s="2411" t="str">
        <f>K91</f>
        <v>A-10</v>
      </c>
      <c r="L109" s="2439"/>
      <c r="M109" s="2440"/>
      <c r="N109" s="2441"/>
      <c r="O109" s="5018"/>
      <c r="P109" s="5019"/>
      <c r="Q109" s="5019"/>
      <c r="R109" s="5020"/>
      <c r="S109" s="2375"/>
      <c r="T109" s="2427"/>
      <c r="U109" s="2428" t="str">
        <f t="shared" si="83"/>
        <v/>
      </c>
      <c r="V109" s="2428" t="str">
        <f t="shared" si="84"/>
        <v/>
      </c>
      <c r="W109" s="2429" t="str">
        <f t="shared" si="80"/>
        <v/>
      </c>
      <c r="X109" s="2428" t="str">
        <f t="shared" si="81"/>
        <v/>
      </c>
      <c r="Y109" s="2430" t="str">
        <f t="shared" si="82"/>
        <v/>
      </c>
      <c r="Z109" s="2375"/>
      <c r="AA109" s="2427" t="str">
        <f t="shared" si="85"/>
        <v/>
      </c>
      <c r="AB109" s="2428" t="str">
        <f t="shared" si="86"/>
        <v/>
      </c>
      <c r="AC109" s="2428" t="str">
        <f t="shared" si="87"/>
        <v/>
      </c>
      <c r="AD109" s="2429" t="str">
        <f t="shared" si="88"/>
        <v/>
      </c>
      <c r="AE109" s="2428" t="str">
        <f t="shared" si="89"/>
        <v/>
      </c>
      <c r="AF109" s="2430" t="str">
        <f t="shared" si="90"/>
        <v/>
      </c>
      <c r="AG109" s="2375"/>
      <c r="AH109" s="2375"/>
      <c r="AI109" s="2375"/>
      <c r="AJ109" s="2375"/>
      <c r="AK109" s="2375"/>
      <c r="AL109" s="2375"/>
      <c r="AM109" s="2375"/>
      <c r="AN109" s="2375"/>
      <c r="AO109" s="2375"/>
      <c r="AP109" s="2375"/>
      <c r="AQ109" s="2375"/>
    </row>
    <row r="110" spans="1:43" ht="18" customHeight="1" x14ac:dyDescent="0.3">
      <c r="A110" s="2378"/>
      <c r="B110" s="2411" t="str">
        <f>B91</f>
        <v>A-09</v>
      </c>
      <c r="C110" s="2442"/>
      <c r="D110" s="2451"/>
      <c r="E110" s="2452"/>
      <c r="F110" s="5021"/>
      <c r="G110" s="5022"/>
      <c r="H110" s="5022"/>
      <c r="I110" s="5023"/>
      <c r="J110" s="2426"/>
      <c r="K110" s="2411" t="str">
        <f>K91</f>
        <v>A-10</v>
      </c>
      <c r="L110" s="2442" t="e">
        <f>#REF!</f>
        <v>#REF!</v>
      </c>
      <c r="M110" s="2451"/>
      <c r="N110" s="2452"/>
      <c r="O110" s="5021"/>
      <c r="P110" s="5022"/>
      <c r="Q110" s="5022"/>
      <c r="R110" s="5023"/>
      <c r="S110" s="2375"/>
      <c r="T110" s="2427"/>
      <c r="U110" s="2428" t="str">
        <f t="shared" si="83"/>
        <v/>
      </c>
      <c r="V110" s="2428" t="str">
        <f t="shared" si="84"/>
        <v/>
      </c>
      <c r="W110" s="2429" t="str">
        <f t="shared" si="80"/>
        <v/>
      </c>
      <c r="X110" s="2428" t="str">
        <f t="shared" si="81"/>
        <v/>
      </c>
      <c r="Y110" s="2430" t="str">
        <f t="shared" si="82"/>
        <v/>
      </c>
      <c r="Z110" s="2375"/>
      <c r="AA110" s="2427" t="str">
        <f t="shared" si="85"/>
        <v/>
      </c>
      <c r="AB110" s="2428" t="str">
        <f t="shared" si="86"/>
        <v/>
      </c>
      <c r="AC110" s="2428" t="str">
        <f t="shared" si="87"/>
        <v/>
      </c>
      <c r="AD110" s="2429" t="str">
        <f t="shared" si="88"/>
        <v/>
      </c>
      <c r="AE110" s="2428" t="str">
        <f t="shared" si="89"/>
        <v/>
      </c>
      <c r="AF110" s="2430" t="str">
        <f t="shared" si="90"/>
        <v/>
      </c>
      <c r="AG110" s="2375"/>
      <c r="AH110" s="2375"/>
      <c r="AI110" s="2375"/>
      <c r="AJ110" s="2375"/>
      <c r="AK110" s="2375"/>
      <c r="AL110" s="2375"/>
      <c r="AM110" s="2375"/>
      <c r="AN110" s="2375"/>
      <c r="AO110" s="2375"/>
      <c r="AP110" s="2375"/>
      <c r="AQ110" s="2375"/>
    </row>
    <row r="111" spans="1:43" ht="18" customHeight="1" thickBot="1" x14ac:dyDescent="0.35">
      <c r="A111" s="2378"/>
      <c r="B111" s="2394" t="s">
        <v>2439</v>
      </c>
      <c r="C111" s="2395" t="s">
        <v>2440</v>
      </c>
      <c r="D111" s="2396"/>
      <c r="E111" s="2397"/>
      <c r="F111" s="2397"/>
      <c r="G111" s="2397"/>
      <c r="H111" s="2398">
        <f>AI23</f>
        <v>1</v>
      </c>
      <c r="I111" s="2399">
        <f>AJ23</f>
        <v>1</v>
      </c>
      <c r="J111" s="2400"/>
      <c r="K111" s="2401" t="s">
        <v>2441</v>
      </c>
      <c r="L111" s="2395" t="s">
        <v>2442</v>
      </c>
      <c r="M111" s="2396"/>
      <c r="N111" s="2397"/>
      <c r="O111" s="2397"/>
      <c r="P111" s="2397"/>
      <c r="Q111" s="2398">
        <f>AI24</f>
        <v>1</v>
      </c>
      <c r="R111" s="2399">
        <f>AJ24</f>
        <v>1</v>
      </c>
      <c r="S111" s="2375"/>
      <c r="T111" s="2443"/>
      <c r="U111" s="2444"/>
      <c r="V111" s="2445"/>
      <c r="W111" s="2444"/>
      <c r="X111" s="2444"/>
      <c r="Y111" s="2446"/>
      <c r="Z111" s="2375"/>
      <c r="AA111" s="2443"/>
      <c r="AB111" s="2444"/>
      <c r="AC111" s="2445"/>
      <c r="AD111" s="2444"/>
      <c r="AE111" s="2444"/>
      <c r="AF111" s="2446"/>
      <c r="AG111" s="2375"/>
      <c r="AH111" s="2375"/>
      <c r="AI111" s="2375"/>
      <c r="AJ111" s="2375"/>
      <c r="AK111" s="2375"/>
      <c r="AL111" s="2375"/>
      <c r="AM111" s="2375"/>
      <c r="AN111" s="2375"/>
      <c r="AO111" s="2375"/>
      <c r="AP111" s="2375"/>
      <c r="AQ111" s="2375"/>
    </row>
    <row r="112" spans="1:43" ht="18" customHeight="1" thickBot="1" x14ac:dyDescent="0.4">
      <c r="A112" s="2378"/>
      <c r="B112" s="2411" t="str">
        <f>B111</f>
        <v>A-11</v>
      </c>
      <c r="C112" s="2412" t="s">
        <v>2353</v>
      </c>
      <c r="D112" s="2413" t="s">
        <v>2344</v>
      </c>
      <c r="E112" s="2414" t="s">
        <v>2345</v>
      </c>
      <c r="F112" s="5027" t="s">
        <v>2354</v>
      </c>
      <c r="G112" s="5027"/>
      <c r="H112" s="5027"/>
      <c r="I112" s="5028"/>
      <c r="J112" s="2415"/>
      <c r="K112" s="2411" t="str">
        <f>K111</f>
        <v>A-12</v>
      </c>
      <c r="L112" s="2412" t="s">
        <v>2353</v>
      </c>
      <c r="M112" s="2413" t="s">
        <v>2344</v>
      </c>
      <c r="N112" s="2414" t="s">
        <v>2345</v>
      </c>
      <c r="O112" s="5027" t="s">
        <v>2354</v>
      </c>
      <c r="P112" s="5027"/>
      <c r="Q112" s="5027"/>
      <c r="R112" s="5028"/>
      <c r="S112" s="2375"/>
      <c r="T112" s="2416" t="str">
        <f>C111</f>
        <v>PREPARATIONS CHAUDES</v>
      </c>
      <c r="U112" s="2417"/>
      <c r="V112" s="2417"/>
      <c r="W112" s="2416" t="str">
        <f>L111</f>
        <v>OPERCULAGE – MISE EN BARQUETTES</v>
      </c>
      <c r="X112" s="2417"/>
      <c r="Y112" s="2418"/>
      <c r="Z112" s="2375"/>
      <c r="AA112" s="2416" t="str">
        <f>C111</f>
        <v>PREPARATIONS CHAUDES</v>
      </c>
      <c r="AB112" s="2417"/>
      <c r="AC112" s="2417"/>
      <c r="AD112" s="2416" t="str">
        <f>L111</f>
        <v>OPERCULAGE – MISE EN BARQUETTES</v>
      </c>
      <c r="AE112" s="2417"/>
      <c r="AF112" s="2418"/>
      <c r="AG112" s="2375"/>
      <c r="AH112" s="2375"/>
      <c r="AI112" s="2375"/>
      <c r="AJ112" s="2375"/>
      <c r="AK112" s="2375"/>
      <c r="AL112" s="2375"/>
      <c r="AM112" s="2375"/>
      <c r="AN112" s="2375"/>
      <c r="AO112" s="2375"/>
      <c r="AP112" s="2375"/>
      <c r="AQ112" s="2375"/>
    </row>
    <row r="113" spans="1:43" ht="18" customHeight="1" x14ac:dyDescent="0.3">
      <c r="A113" s="2378"/>
      <c r="B113" s="2411" t="str">
        <f>B111</f>
        <v>A-11</v>
      </c>
      <c r="C113" s="2423" t="s">
        <v>2358</v>
      </c>
      <c r="D113" s="2424"/>
      <c r="E113" s="2425"/>
      <c r="F113" s="5029"/>
      <c r="G113" s="5030"/>
      <c r="H113" s="5030"/>
      <c r="I113" s="5031"/>
      <c r="J113" s="2426"/>
      <c r="K113" s="2411" t="str">
        <f>K111</f>
        <v>A-12</v>
      </c>
      <c r="L113" s="2423" t="s">
        <v>2358</v>
      </c>
      <c r="M113" s="2424"/>
      <c r="N113" s="2425"/>
      <c r="O113" s="5029"/>
      <c r="P113" s="5030"/>
      <c r="Q113" s="5030"/>
      <c r="R113" s="5031"/>
      <c r="S113" s="2375"/>
      <c r="T113" s="2427" t="str">
        <f>IF(ISBLANK(D113),"",B113)</f>
        <v/>
      </c>
      <c r="U113" s="2428" t="str">
        <f>IF(ISBLANK(D113),"",C113)</f>
        <v/>
      </c>
      <c r="V113" s="2428" t="str">
        <f>IF(ISBLANK(D113),"",F113)</f>
        <v/>
      </c>
      <c r="W113" s="2429" t="str">
        <f>IF(ISBLANK(M113),"",K113)</f>
        <v/>
      </c>
      <c r="X113" s="2428" t="str">
        <f>IF(ISBLANK(M113),"",L113)</f>
        <v/>
      </c>
      <c r="Y113" s="2430" t="str">
        <f>IF(ISBLANK(M113),"",O113)</f>
        <v/>
      </c>
      <c r="Z113" s="2375"/>
      <c r="AA113" s="2427" t="str">
        <f t="shared" ref="AA113:AA114" si="91">IF(ISBLANK(E113),"",B113)</f>
        <v/>
      </c>
      <c r="AB113" s="2428" t="str">
        <f t="shared" ref="AB113:AB114" si="92">IF(ISBLANK(E113),"",L113)</f>
        <v/>
      </c>
      <c r="AC113" s="2428" t="str">
        <f t="shared" ref="AC113:AC114" si="93">IF(ISBLANK(E113),"",F113)</f>
        <v/>
      </c>
      <c r="AD113" s="2429" t="str">
        <f t="shared" ref="AD113:AD114" si="94">IF(ISBLANK(N113),"",K113)</f>
        <v/>
      </c>
      <c r="AE113" s="2428" t="str">
        <f t="shared" ref="AE113:AE114" si="95">IF(ISBLANK(N113),"",L113)</f>
        <v/>
      </c>
      <c r="AF113" s="2430" t="str">
        <f t="shared" ref="AF113:AF114" si="96">IF(ISBLANK(N113),"",O113)</f>
        <v/>
      </c>
      <c r="AG113" s="2375"/>
      <c r="AH113" s="2375"/>
      <c r="AI113" s="2375"/>
      <c r="AJ113" s="2375"/>
      <c r="AK113" s="2375"/>
      <c r="AL113" s="2375"/>
      <c r="AM113" s="2375"/>
      <c r="AN113" s="2375"/>
      <c r="AO113" s="2375"/>
      <c r="AP113" s="2375"/>
      <c r="AQ113" s="2375"/>
    </row>
    <row r="114" spans="1:43" ht="18" customHeight="1" x14ac:dyDescent="0.3">
      <c r="A114" s="2378"/>
      <c r="B114" s="2411" t="str">
        <f>B111</f>
        <v>A-11</v>
      </c>
      <c r="C114" s="2439" t="s">
        <v>2443</v>
      </c>
      <c r="D114" s="2440"/>
      <c r="E114" s="2441"/>
      <c r="F114" s="5018"/>
      <c r="G114" s="5019"/>
      <c r="H114" s="5019"/>
      <c r="I114" s="5020"/>
      <c r="J114" s="2426"/>
      <c r="K114" s="2411" t="str">
        <f>K111</f>
        <v>A-12</v>
      </c>
      <c r="L114" s="2439" t="s">
        <v>2444</v>
      </c>
      <c r="M114" s="2440"/>
      <c r="N114" s="2441"/>
      <c r="O114" s="5018"/>
      <c r="P114" s="5019"/>
      <c r="Q114" s="5019"/>
      <c r="R114" s="5020"/>
      <c r="S114" s="2375"/>
      <c r="T114" s="2427" t="str">
        <f>IF(ISBLANK(D114),"",B114)</f>
        <v/>
      </c>
      <c r="U114" s="2428" t="str">
        <f>IF(ISBLANK(D114),"",C114)</f>
        <v/>
      </c>
      <c r="V114" s="2428" t="str">
        <f>IF(ISBLANK(D114),"",F114)</f>
        <v/>
      </c>
      <c r="W114" s="2429" t="str">
        <f t="shared" ref="W114:W130" si="97">IF(ISBLANK(M114),"",K114)</f>
        <v/>
      </c>
      <c r="X114" s="2428" t="str">
        <f t="shared" ref="X114:X130" si="98">IF(ISBLANK(M114),"",L114)</f>
        <v/>
      </c>
      <c r="Y114" s="2430" t="str">
        <f t="shared" ref="Y114:Y130" si="99">IF(ISBLANK(M114),"",O114)</f>
        <v/>
      </c>
      <c r="Z114" s="2375"/>
      <c r="AA114" s="2427" t="str">
        <f t="shared" si="91"/>
        <v/>
      </c>
      <c r="AB114" s="2428" t="str">
        <f t="shared" si="92"/>
        <v/>
      </c>
      <c r="AC114" s="2428" t="str">
        <f t="shared" si="93"/>
        <v/>
      </c>
      <c r="AD114" s="2429" t="str">
        <f t="shared" si="94"/>
        <v/>
      </c>
      <c r="AE114" s="2428" t="str">
        <f t="shared" si="95"/>
        <v/>
      </c>
      <c r="AF114" s="2430" t="str">
        <f t="shared" si="96"/>
        <v/>
      </c>
      <c r="AG114" s="2375"/>
      <c r="AH114" s="2375"/>
      <c r="AI114" s="2375"/>
      <c r="AJ114" s="2375"/>
      <c r="AK114" s="2375"/>
      <c r="AL114" s="2375"/>
      <c r="AM114" s="2375"/>
      <c r="AN114" s="2375"/>
      <c r="AO114" s="2375"/>
      <c r="AP114" s="2375"/>
      <c r="AQ114" s="2375"/>
    </row>
    <row r="115" spans="1:43" ht="18" customHeight="1" x14ac:dyDescent="0.3">
      <c r="A115" s="2378"/>
      <c r="B115" s="2411" t="str">
        <f>B111</f>
        <v>A-11</v>
      </c>
      <c r="C115" s="2439" t="s">
        <v>2445</v>
      </c>
      <c r="D115" s="2440"/>
      <c r="E115" s="2441"/>
      <c r="F115" s="5018"/>
      <c r="G115" s="5019"/>
      <c r="H115" s="5019"/>
      <c r="I115" s="5020"/>
      <c r="J115" s="2426"/>
      <c r="K115" s="2411" t="str">
        <f>K111</f>
        <v>A-12</v>
      </c>
      <c r="L115" s="2439" t="s">
        <v>2445</v>
      </c>
      <c r="M115" s="2440"/>
      <c r="N115" s="2441"/>
      <c r="O115" s="5018"/>
      <c r="P115" s="5019"/>
      <c r="Q115" s="5019"/>
      <c r="R115" s="5020"/>
      <c r="S115" s="2375"/>
      <c r="T115" s="2427" t="str">
        <f>IF(ISBLANK(D115),"",B115)</f>
        <v/>
      </c>
      <c r="U115" s="2428" t="str">
        <f t="shared" ref="U115:U130" si="100">IF(ISBLANK(D115),"",C115)</f>
        <v/>
      </c>
      <c r="V115" s="2428" t="str">
        <f t="shared" ref="V115:V130" si="101">IF(ISBLANK(D115),"",F115)</f>
        <v/>
      </c>
      <c r="W115" s="2429" t="str">
        <f t="shared" si="97"/>
        <v/>
      </c>
      <c r="X115" s="2428" t="str">
        <f t="shared" si="98"/>
        <v/>
      </c>
      <c r="Y115" s="2430" t="str">
        <f t="shared" si="99"/>
        <v/>
      </c>
      <c r="Z115" s="2375"/>
      <c r="AA115" s="2427" t="str">
        <f>IF(ISBLANK(E115),"",B115)</f>
        <v/>
      </c>
      <c r="AB115" s="2428" t="str">
        <f>IF(ISBLANK(E115),"",L115)</f>
        <v/>
      </c>
      <c r="AC115" s="2428" t="str">
        <f>IF(ISBLANK(E115),"",F115)</f>
        <v/>
      </c>
      <c r="AD115" s="2429" t="str">
        <f>IF(ISBLANK(N115),"",K115)</f>
        <v/>
      </c>
      <c r="AE115" s="2428" t="str">
        <f>IF(ISBLANK(N115),"",L115)</f>
        <v/>
      </c>
      <c r="AF115" s="2430" t="str">
        <f>IF(ISBLANK(N115),"",O115)</f>
        <v/>
      </c>
      <c r="AG115" s="2375"/>
      <c r="AH115" s="2375"/>
      <c r="AI115" s="2375"/>
      <c r="AJ115" s="2375"/>
      <c r="AK115" s="2375"/>
      <c r="AL115" s="2375"/>
      <c r="AM115" s="2375"/>
      <c r="AN115" s="2375"/>
      <c r="AO115" s="2375"/>
      <c r="AP115" s="2375"/>
      <c r="AQ115" s="2375"/>
    </row>
    <row r="116" spans="1:43" ht="18" customHeight="1" x14ac:dyDescent="0.3">
      <c r="A116" s="2378"/>
      <c r="B116" s="2411" t="str">
        <f>B111</f>
        <v>A-11</v>
      </c>
      <c r="C116" s="2439" t="s">
        <v>2446</v>
      </c>
      <c r="D116" s="2440"/>
      <c r="E116" s="2441"/>
      <c r="F116" s="5018"/>
      <c r="G116" s="5019"/>
      <c r="H116" s="5019"/>
      <c r="I116" s="5020"/>
      <c r="J116" s="2426"/>
      <c r="K116" s="2411" t="str">
        <f>K111</f>
        <v>A-12</v>
      </c>
      <c r="L116" s="2439" t="s">
        <v>2446</v>
      </c>
      <c r="M116" s="2440"/>
      <c r="N116" s="2441"/>
      <c r="O116" s="5018"/>
      <c r="P116" s="5019"/>
      <c r="Q116" s="5019"/>
      <c r="R116" s="5020"/>
      <c r="S116" s="2375"/>
      <c r="T116" s="2427" t="str">
        <f>IF(ISBLANK(D116),"",B116)</f>
        <v/>
      </c>
      <c r="U116" s="2428" t="str">
        <f t="shared" si="100"/>
        <v/>
      </c>
      <c r="V116" s="2428" t="str">
        <f t="shared" si="101"/>
        <v/>
      </c>
      <c r="W116" s="2429" t="str">
        <f t="shared" si="97"/>
        <v/>
      </c>
      <c r="X116" s="2428" t="str">
        <f t="shared" si="98"/>
        <v/>
      </c>
      <c r="Y116" s="2430" t="str">
        <f t="shared" si="99"/>
        <v/>
      </c>
      <c r="Z116" s="2375"/>
      <c r="AA116" s="2427" t="str">
        <f t="shared" ref="AA116:AA130" si="102">IF(ISBLANK(E116),"",B116)</f>
        <v/>
      </c>
      <c r="AB116" s="2428" t="str">
        <f t="shared" ref="AB116:AB130" si="103">IF(ISBLANK(E116),"",L116)</f>
        <v/>
      </c>
      <c r="AC116" s="2428" t="str">
        <f t="shared" ref="AC116:AC130" si="104">IF(ISBLANK(E116),"",F116)</f>
        <v/>
      </c>
      <c r="AD116" s="2429" t="str">
        <f t="shared" ref="AD116:AD130" si="105">IF(ISBLANK(N116),"",K116)</f>
        <v/>
      </c>
      <c r="AE116" s="2428" t="str">
        <f t="shared" ref="AE116:AE130" si="106">IF(ISBLANK(N116),"",L116)</f>
        <v/>
      </c>
      <c r="AF116" s="2430" t="str">
        <f t="shared" ref="AF116:AF130" si="107">IF(ISBLANK(N116),"",O116)</f>
        <v/>
      </c>
      <c r="AG116" s="2375"/>
      <c r="AH116" s="2375"/>
      <c r="AI116" s="2375"/>
      <c r="AJ116" s="2375"/>
      <c r="AK116" s="2375"/>
      <c r="AL116" s="2375"/>
      <c r="AM116" s="2375"/>
      <c r="AN116" s="2375"/>
      <c r="AO116" s="2375"/>
      <c r="AP116" s="2375"/>
      <c r="AQ116" s="2375"/>
    </row>
    <row r="117" spans="1:43" ht="18" customHeight="1" x14ac:dyDescent="0.3">
      <c r="A117" s="2378"/>
      <c r="B117" s="2411" t="str">
        <f>B111</f>
        <v>A-11</v>
      </c>
      <c r="C117" s="2439" t="s">
        <v>2436</v>
      </c>
      <c r="D117" s="2440"/>
      <c r="E117" s="2441"/>
      <c r="F117" s="5018"/>
      <c r="G117" s="5019"/>
      <c r="H117" s="5019"/>
      <c r="I117" s="5020"/>
      <c r="J117" s="2426"/>
      <c r="K117" s="2411" t="str">
        <f>K111</f>
        <v>A-12</v>
      </c>
      <c r="L117" s="2439" t="s">
        <v>2436</v>
      </c>
      <c r="M117" s="2440"/>
      <c r="N117" s="2441"/>
      <c r="O117" s="5018"/>
      <c r="P117" s="5019"/>
      <c r="Q117" s="5019"/>
      <c r="R117" s="5020"/>
      <c r="S117" s="2375"/>
      <c r="T117" s="2427" t="str">
        <f>IF(ISBLANK(D117),"",B117)</f>
        <v/>
      </c>
      <c r="U117" s="2428" t="str">
        <f t="shared" si="100"/>
        <v/>
      </c>
      <c r="V117" s="2428" t="str">
        <f t="shared" si="101"/>
        <v/>
      </c>
      <c r="W117" s="2429" t="str">
        <f t="shared" si="97"/>
        <v/>
      </c>
      <c r="X117" s="2428" t="str">
        <f t="shared" si="98"/>
        <v/>
      </c>
      <c r="Y117" s="2430" t="str">
        <f t="shared" si="99"/>
        <v/>
      </c>
      <c r="Z117" s="2375"/>
      <c r="AA117" s="2427" t="str">
        <f t="shared" si="102"/>
        <v/>
      </c>
      <c r="AB117" s="2428" t="str">
        <f t="shared" si="103"/>
        <v/>
      </c>
      <c r="AC117" s="2428" t="str">
        <f t="shared" si="104"/>
        <v/>
      </c>
      <c r="AD117" s="2429" t="str">
        <f t="shared" si="105"/>
        <v/>
      </c>
      <c r="AE117" s="2428" t="str">
        <f t="shared" si="106"/>
        <v/>
      </c>
      <c r="AF117" s="2430" t="str">
        <f t="shared" si="107"/>
        <v/>
      </c>
      <c r="AG117" s="2375"/>
      <c r="AH117" s="2375"/>
      <c r="AI117" s="2375"/>
      <c r="AJ117" s="2375"/>
      <c r="AK117" s="2375"/>
      <c r="AL117" s="2375"/>
      <c r="AM117" s="2375"/>
      <c r="AN117" s="2375"/>
      <c r="AO117" s="2375"/>
      <c r="AP117" s="2375"/>
      <c r="AQ117" s="2375"/>
    </row>
    <row r="118" spans="1:43" ht="18" customHeight="1" x14ac:dyDescent="0.3">
      <c r="A118" s="2378"/>
      <c r="B118" s="2411" t="str">
        <f>B111</f>
        <v>A-11</v>
      </c>
      <c r="C118" s="2439" t="s">
        <v>2447</v>
      </c>
      <c r="D118" s="2440"/>
      <c r="E118" s="2441"/>
      <c r="F118" s="5018"/>
      <c r="G118" s="5019"/>
      <c r="H118" s="5019"/>
      <c r="I118" s="5020"/>
      <c r="J118" s="2426"/>
      <c r="K118" s="2411" t="str">
        <f>K111</f>
        <v>A-12</v>
      </c>
      <c r="L118" s="2439" t="s">
        <v>2447</v>
      </c>
      <c r="M118" s="2440"/>
      <c r="N118" s="2441"/>
      <c r="O118" s="5018"/>
      <c r="P118" s="5019"/>
      <c r="Q118" s="5019"/>
      <c r="R118" s="5020"/>
      <c r="S118" s="2375"/>
      <c r="T118" s="2427"/>
      <c r="U118" s="2428" t="str">
        <f t="shared" si="100"/>
        <v/>
      </c>
      <c r="V118" s="2428" t="str">
        <f t="shared" si="101"/>
        <v/>
      </c>
      <c r="W118" s="2429" t="str">
        <f t="shared" si="97"/>
        <v/>
      </c>
      <c r="X118" s="2428" t="str">
        <f t="shared" si="98"/>
        <v/>
      </c>
      <c r="Y118" s="2430" t="str">
        <f t="shared" si="99"/>
        <v/>
      </c>
      <c r="Z118" s="2375"/>
      <c r="AA118" s="2427" t="str">
        <f t="shared" si="102"/>
        <v/>
      </c>
      <c r="AB118" s="2428" t="str">
        <f t="shared" si="103"/>
        <v/>
      </c>
      <c r="AC118" s="2428" t="str">
        <f t="shared" si="104"/>
        <v/>
      </c>
      <c r="AD118" s="2429" t="str">
        <f t="shared" si="105"/>
        <v/>
      </c>
      <c r="AE118" s="2428" t="str">
        <f t="shared" si="106"/>
        <v/>
      </c>
      <c r="AF118" s="2430" t="str">
        <f t="shared" si="107"/>
        <v/>
      </c>
      <c r="AG118" s="2375"/>
      <c r="AH118" s="2375"/>
      <c r="AI118" s="2375"/>
      <c r="AJ118" s="2375"/>
      <c r="AK118" s="2375"/>
      <c r="AL118" s="2375"/>
      <c r="AM118" s="2375"/>
      <c r="AN118" s="2375"/>
      <c r="AO118" s="2375"/>
      <c r="AP118" s="2375"/>
      <c r="AQ118" s="2375"/>
    </row>
    <row r="119" spans="1:43" ht="18" customHeight="1" x14ac:dyDescent="0.3">
      <c r="A119" s="2378"/>
      <c r="B119" s="2411" t="str">
        <f>B111</f>
        <v>A-11</v>
      </c>
      <c r="C119" s="2439" t="s">
        <v>2448</v>
      </c>
      <c r="D119" s="2440"/>
      <c r="E119" s="2441"/>
      <c r="F119" s="5018"/>
      <c r="G119" s="5019"/>
      <c r="H119" s="5019"/>
      <c r="I119" s="5020"/>
      <c r="J119" s="2426"/>
      <c r="K119" s="2411" t="str">
        <f>K111</f>
        <v>A-12</v>
      </c>
      <c r="L119" s="2439" t="s">
        <v>2449</v>
      </c>
      <c r="M119" s="2440"/>
      <c r="N119" s="2441"/>
      <c r="O119" s="5018"/>
      <c r="P119" s="5019"/>
      <c r="Q119" s="5019"/>
      <c r="R119" s="5020"/>
      <c r="S119" s="2375"/>
      <c r="T119" s="2427"/>
      <c r="U119" s="2428" t="str">
        <f t="shared" si="100"/>
        <v/>
      </c>
      <c r="V119" s="2428" t="str">
        <f t="shared" si="101"/>
        <v/>
      </c>
      <c r="W119" s="2429" t="str">
        <f t="shared" si="97"/>
        <v/>
      </c>
      <c r="X119" s="2428" t="str">
        <f t="shared" si="98"/>
        <v/>
      </c>
      <c r="Y119" s="2430" t="str">
        <f t="shared" si="99"/>
        <v/>
      </c>
      <c r="Z119" s="2375"/>
      <c r="AA119" s="2427" t="str">
        <f t="shared" si="102"/>
        <v/>
      </c>
      <c r="AB119" s="2428" t="str">
        <f t="shared" si="103"/>
        <v/>
      </c>
      <c r="AC119" s="2428" t="str">
        <f t="shared" si="104"/>
        <v/>
      </c>
      <c r="AD119" s="2429" t="str">
        <f t="shared" si="105"/>
        <v/>
      </c>
      <c r="AE119" s="2428" t="str">
        <f t="shared" si="106"/>
        <v/>
      </c>
      <c r="AF119" s="2430" t="str">
        <f t="shared" si="107"/>
        <v/>
      </c>
      <c r="AG119" s="2375"/>
      <c r="AH119" s="2375"/>
      <c r="AI119" s="2375"/>
      <c r="AJ119" s="2375"/>
      <c r="AK119" s="2375"/>
      <c r="AL119" s="2375"/>
      <c r="AM119" s="2375"/>
      <c r="AN119" s="2375"/>
      <c r="AO119" s="2375"/>
      <c r="AP119" s="2375"/>
      <c r="AQ119" s="2375"/>
    </row>
    <row r="120" spans="1:43" ht="18" customHeight="1" x14ac:dyDescent="0.3">
      <c r="A120" s="2378"/>
      <c r="B120" s="2411" t="str">
        <f>B111</f>
        <v>A-11</v>
      </c>
      <c r="C120" s="2439" t="s">
        <v>2450</v>
      </c>
      <c r="D120" s="2440"/>
      <c r="E120" s="2441"/>
      <c r="F120" s="5018"/>
      <c r="G120" s="5019"/>
      <c r="H120" s="5019"/>
      <c r="I120" s="5020"/>
      <c r="J120" s="2426"/>
      <c r="K120" s="2411" t="str">
        <f>K111</f>
        <v>A-12</v>
      </c>
      <c r="L120" s="2439" t="s">
        <v>2451</v>
      </c>
      <c r="M120" s="2440"/>
      <c r="N120" s="2441"/>
      <c r="O120" s="5018"/>
      <c r="P120" s="5019"/>
      <c r="Q120" s="5019"/>
      <c r="R120" s="5020"/>
      <c r="S120" s="2375"/>
      <c r="T120" s="2427"/>
      <c r="U120" s="2428" t="str">
        <f t="shared" si="100"/>
        <v/>
      </c>
      <c r="V120" s="2428" t="str">
        <f t="shared" si="101"/>
        <v/>
      </c>
      <c r="W120" s="2429" t="str">
        <f t="shared" si="97"/>
        <v/>
      </c>
      <c r="X120" s="2428" t="str">
        <f t="shared" si="98"/>
        <v/>
      </c>
      <c r="Y120" s="2430" t="str">
        <f t="shared" si="99"/>
        <v/>
      </c>
      <c r="Z120" s="2375"/>
      <c r="AA120" s="2427" t="str">
        <f t="shared" si="102"/>
        <v/>
      </c>
      <c r="AB120" s="2428" t="str">
        <f t="shared" si="103"/>
        <v/>
      </c>
      <c r="AC120" s="2428" t="str">
        <f t="shared" si="104"/>
        <v/>
      </c>
      <c r="AD120" s="2429" t="str">
        <f t="shared" si="105"/>
        <v/>
      </c>
      <c r="AE120" s="2428" t="str">
        <f t="shared" si="106"/>
        <v/>
      </c>
      <c r="AF120" s="2430" t="str">
        <f t="shared" si="107"/>
        <v/>
      </c>
      <c r="AG120" s="2375"/>
      <c r="AH120" s="2375"/>
      <c r="AI120" s="2375"/>
      <c r="AJ120" s="2375"/>
      <c r="AK120" s="2375"/>
      <c r="AL120" s="2375"/>
      <c r="AM120" s="2375"/>
      <c r="AN120" s="2375"/>
      <c r="AO120" s="2375"/>
      <c r="AP120" s="2375"/>
      <c r="AQ120" s="2375"/>
    </row>
    <row r="121" spans="1:43" ht="18" customHeight="1" x14ac:dyDescent="0.3">
      <c r="A121" s="2378"/>
      <c r="B121" s="2411" t="str">
        <f>B111</f>
        <v>A-11</v>
      </c>
      <c r="C121" s="2439" t="s">
        <v>2449</v>
      </c>
      <c r="D121" s="2440"/>
      <c r="E121" s="2441"/>
      <c r="F121" s="5018"/>
      <c r="G121" s="5019"/>
      <c r="H121" s="5019"/>
      <c r="I121" s="5020"/>
      <c r="J121" s="2426"/>
      <c r="K121" s="2411" t="str">
        <f>K111</f>
        <v>A-12</v>
      </c>
      <c r="L121" s="2439" t="s">
        <v>2452</v>
      </c>
      <c r="M121" s="2440"/>
      <c r="N121" s="2441"/>
      <c r="O121" s="5018"/>
      <c r="P121" s="5019"/>
      <c r="Q121" s="5019"/>
      <c r="R121" s="5020"/>
      <c r="S121" s="2375"/>
      <c r="T121" s="2427"/>
      <c r="U121" s="2428" t="str">
        <f t="shared" si="100"/>
        <v/>
      </c>
      <c r="V121" s="2428" t="str">
        <f t="shared" si="101"/>
        <v/>
      </c>
      <c r="W121" s="2429" t="str">
        <f t="shared" si="97"/>
        <v/>
      </c>
      <c r="X121" s="2428" t="str">
        <f t="shared" si="98"/>
        <v/>
      </c>
      <c r="Y121" s="2430" t="str">
        <f t="shared" si="99"/>
        <v/>
      </c>
      <c r="Z121" s="2375"/>
      <c r="AA121" s="2427" t="str">
        <f t="shared" si="102"/>
        <v/>
      </c>
      <c r="AB121" s="2428" t="str">
        <f t="shared" si="103"/>
        <v/>
      </c>
      <c r="AC121" s="2428" t="str">
        <f t="shared" si="104"/>
        <v/>
      </c>
      <c r="AD121" s="2429" t="str">
        <f t="shared" si="105"/>
        <v/>
      </c>
      <c r="AE121" s="2428" t="str">
        <f t="shared" si="106"/>
        <v/>
      </c>
      <c r="AF121" s="2430" t="str">
        <f t="shared" si="107"/>
        <v/>
      </c>
      <c r="AG121" s="2375"/>
      <c r="AH121" s="2375"/>
      <c r="AI121" s="2375"/>
      <c r="AJ121" s="2375"/>
      <c r="AK121" s="2375"/>
      <c r="AL121" s="2375"/>
      <c r="AM121" s="2375"/>
      <c r="AN121" s="2375"/>
      <c r="AO121" s="2375"/>
      <c r="AP121" s="2375"/>
      <c r="AQ121" s="2375"/>
    </row>
    <row r="122" spans="1:43" ht="18" customHeight="1" x14ac:dyDescent="0.3">
      <c r="A122" s="2378"/>
      <c r="B122" s="2411" t="str">
        <f>B111</f>
        <v>A-11</v>
      </c>
      <c r="C122" s="2439" t="s">
        <v>2451</v>
      </c>
      <c r="D122" s="2440"/>
      <c r="E122" s="2441"/>
      <c r="F122" s="5018"/>
      <c r="G122" s="5019"/>
      <c r="H122" s="5019"/>
      <c r="I122" s="5020"/>
      <c r="J122" s="2426"/>
      <c r="K122" s="2411" t="str">
        <f>K111</f>
        <v>A-12</v>
      </c>
      <c r="L122" s="2439" t="s">
        <v>2453</v>
      </c>
      <c r="M122" s="2440"/>
      <c r="N122" s="2441"/>
      <c r="O122" s="5018"/>
      <c r="P122" s="5019"/>
      <c r="Q122" s="5019"/>
      <c r="R122" s="5020"/>
      <c r="S122" s="2375"/>
      <c r="T122" s="2427"/>
      <c r="U122" s="2428" t="str">
        <f t="shared" si="100"/>
        <v/>
      </c>
      <c r="V122" s="2428" t="str">
        <f t="shared" si="101"/>
        <v/>
      </c>
      <c r="W122" s="2429" t="str">
        <f t="shared" si="97"/>
        <v/>
      </c>
      <c r="X122" s="2428" t="str">
        <f t="shared" si="98"/>
        <v/>
      </c>
      <c r="Y122" s="2430" t="str">
        <f t="shared" si="99"/>
        <v/>
      </c>
      <c r="Z122" s="2375"/>
      <c r="AA122" s="2427" t="str">
        <f t="shared" si="102"/>
        <v/>
      </c>
      <c r="AB122" s="2428" t="str">
        <f t="shared" si="103"/>
        <v/>
      </c>
      <c r="AC122" s="2428" t="str">
        <f t="shared" si="104"/>
        <v/>
      </c>
      <c r="AD122" s="2429" t="str">
        <f t="shared" si="105"/>
        <v/>
      </c>
      <c r="AE122" s="2428" t="str">
        <f t="shared" si="106"/>
        <v/>
      </c>
      <c r="AF122" s="2430" t="str">
        <f t="shared" si="107"/>
        <v/>
      </c>
      <c r="AG122" s="2375"/>
      <c r="AH122" s="2375"/>
      <c r="AI122" s="2375"/>
      <c r="AJ122" s="2375"/>
      <c r="AK122" s="2375"/>
      <c r="AL122" s="2375"/>
      <c r="AM122" s="2375"/>
      <c r="AN122" s="2375"/>
      <c r="AO122" s="2375"/>
      <c r="AP122" s="2375"/>
      <c r="AQ122" s="2375"/>
    </row>
    <row r="123" spans="1:43" ht="18" customHeight="1" x14ac:dyDescent="0.3">
      <c r="A123" s="2378"/>
      <c r="B123" s="2411" t="str">
        <f>B111</f>
        <v>A-11</v>
      </c>
      <c r="C123" s="2439" t="s">
        <v>2452</v>
      </c>
      <c r="D123" s="2440"/>
      <c r="E123" s="2441"/>
      <c r="F123" s="5018"/>
      <c r="G123" s="5019"/>
      <c r="H123" s="5019"/>
      <c r="I123" s="5020"/>
      <c r="J123" s="2426"/>
      <c r="K123" s="2411" t="str">
        <f>K111</f>
        <v>A-12</v>
      </c>
      <c r="L123" s="2439" t="s">
        <v>2454</v>
      </c>
      <c r="M123" s="2440"/>
      <c r="N123" s="2441"/>
      <c r="O123" s="5018"/>
      <c r="P123" s="5019"/>
      <c r="Q123" s="5019"/>
      <c r="R123" s="5020"/>
      <c r="S123" s="2375"/>
      <c r="T123" s="2427"/>
      <c r="U123" s="2428" t="str">
        <f t="shared" si="100"/>
        <v/>
      </c>
      <c r="V123" s="2428" t="str">
        <f t="shared" si="101"/>
        <v/>
      </c>
      <c r="W123" s="2429" t="str">
        <f t="shared" si="97"/>
        <v/>
      </c>
      <c r="X123" s="2428" t="str">
        <f t="shared" si="98"/>
        <v/>
      </c>
      <c r="Y123" s="2430" t="str">
        <f t="shared" si="99"/>
        <v/>
      </c>
      <c r="Z123" s="2375"/>
      <c r="AA123" s="2427" t="str">
        <f t="shared" si="102"/>
        <v/>
      </c>
      <c r="AB123" s="2428" t="str">
        <f t="shared" si="103"/>
        <v/>
      </c>
      <c r="AC123" s="2428" t="str">
        <f t="shared" si="104"/>
        <v/>
      </c>
      <c r="AD123" s="2429" t="str">
        <f t="shared" si="105"/>
        <v/>
      </c>
      <c r="AE123" s="2428" t="str">
        <f t="shared" si="106"/>
        <v/>
      </c>
      <c r="AF123" s="2430" t="str">
        <f t="shared" si="107"/>
        <v/>
      </c>
      <c r="AG123" s="2375"/>
      <c r="AH123" s="2375"/>
      <c r="AI123" s="2375"/>
      <c r="AJ123" s="2375"/>
      <c r="AK123" s="2375"/>
      <c r="AL123" s="2375"/>
      <c r="AM123" s="2375"/>
      <c r="AN123" s="2375"/>
      <c r="AO123" s="2375"/>
      <c r="AP123" s="2375"/>
      <c r="AQ123" s="2375"/>
    </row>
    <row r="124" spans="1:43" ht="18" customHeight="1" x14ac:dyDescent="0.3">
      <c r="A124" s="2378"/>
      <c r="B124" s="2411" t="str">
        <f>B111</f>
        <v>A-11</v>
      </c>
      <c r="C124" s="2439" t="s">
        <v>2455</v>
      </c>
      <c r="D124" s="2440"/>
      <c r="E124" s="2441"/>
      <c r="F124" s="5018"/>
      <c r="G124" s="5019"/>
      <c r="H124" s="5019"/>
      <c r="I124" s="5020"/>
      <c r="J124" s="2426"/>
      <c r="K124" s="2411" t="str">
        <f>K111</f>
        <v>A-12</v>
      </c>
      <c r="L124" s="2439" t="s">
        <v>2456</v>
      </c>
      <c r="M124" s="2440"/>
      <c r="N124" s="2441"/>
      <c r="O124" s="5018"/>
      <c r="P124" s="5019"/>
      <c r="Q124" s="5019"/>
      <c r="R124" s="5020"/>
      <c r="S124" s="2375"/>
      <c r="T124" s="2427"/>
      <c r="U124" s="2428" t="str">
        <f t="shared" si="100"/>
        <v/>
      </c>
      <c r="V124" s="2428" t="str">
        <f t="shared" si="101"/>
        <v/>
      </c>
      <c r="W124" s="2429" t="str">
        <f t="shared" si="97"/>
        <v/>
      </c>
      <c r="X124" s="2428" t="str">
        <f t="shared" si="98"/>
        <v/>
      </c>
      <c r="Y124" s="2430" t="str">
        <f t="shared" si="99"/>
        <v/>
      </c>
      <c r="Z124" s="2375"/>
      <c r="AA124" s="2427" t="str">
        <f t="shared" si="102"/>
        <v/>
      </c>
      <c r="AB124" s="2428" t="str">
        <f t="shared" si="103"/>
        <v/>
      </c>
      <c r="AC124" s="2428" t="str">
        <f t="shared" si="104"/>
        <v/>
      </c>
      <c r="AD124" s="2429" t="str">
        <f t="shared" si="105"/>
        <v/>
      </c>
      <c r="AE124" s="2428" t="str">
        <f t="shared" si="106"/>
        <v/>
      </c>
      <c r="AF124" s="2430" t="str">
        <f t="shared" si="107"/>
        <v/>
      </c>
      <c r="AG124" s="2375"/>
      <c r="AH124" s="2375"/>
      <c r="AI124" s="2375"/>
      <c r="AJ124" s="2375"/>
      <c r="AK124" s="2375"/>
      <c r="AL124" s="2375"/>
      <c r="AM124" s="2375"/>
      <c r="AN124" s="2375"/>
      <c r="AO124" s="2375"/>
      <c r="AP124" s="2375"/>
      <c r="AQ124" s="2375"/>
    </row>
    <row r="125" spans="1:43" ht="18" customHeight="1" x14ac:dyDescent="0.3">
      <c r="A125" s="2378"/>
      <c r="B125" s="2411" t="str">
        <f>B111</f>
        <v>A-11</v>
      </c>
      <c r="C125" s="2439" t="s">
        <v>2453</v>
      </c>
      <c r="D125" s="2440"/>
      <c r="E125" s="2441"/>
      <c r="F125" s="5018"/>
      <c r="G125" s="5019"/>
      <c r="H125" s="5019"/>
      <c r="I125" s="5020"/>
      <c r="J125" s="2426"/>
      <c r="K125" s="2411" t="str">
        <f>K111</f>
        <v>A-12</v>
      </c>
      <c r="L125" s="2439" t="s">
        <v>2457</v>
      </c>
      <c r="M125" s="2440"/>
      <c r="N125" s="2441"/>
      <c r="O125" s="5018"/>
      <c r="P125" s="5019"/>
      <c r="Q125" s="5019"/>
      <c r="R125" s="5020"/>
      <c r="S125" s="2375"/>
      <c r="T125" s="2427"/>
      <c r="U125" s="2428" t="str">
        <f t="shared" si="100"/>
        <v/>
      </c>
      <c r="V125" s="2428" t="str">
        <f t="shared" si="101"/>
        <v/>
      </c>
      <c r="W125" s="2429" t="str">
        <f t="shared" si="97"/>
        <v/>
      </c>
      <c r="X125" s="2428" t="str">
        <f t="shared" si="98"/>
        <v/>
      </c>
      <c r="Y125" s="2430" t="str">
        <f t="shared" si="99"/>
        <v/>
      </c>
      <c r="Z125" s="2375"/>
      <c r="AA125" s="2427" t="str">
        <f t="shared" si="102"/>
        <v/>
      </c>
      <c r="AB125" s="2428" t="str">
        <f t="shared" si="103"/>
        <v/>
      </c>
      <c r="AC125" s="2428" t="str">
        <f t="shared" si="104"/>
        <v/>
      </c>
      <c r="AD125" s="2429" t="str">
        <f t="shared" si="105"/>
        <v/>
      </c>
      <c r="AE125" s="2428" t="str">
        <f t="shared" si="106"/>
        <v/>
      </c>
      <c r="AF125" s="2430" t="str">
        <f t="shared" si="107"/>
        <v/>
      </c>
      <c r="AG125" s="2375"/>
      <c r="AH125" s="2375"/>
      <c r="AI125" s="2375"/>
      <c r="AJ125" s="2375"/>
      <c r="AK125" s="2375"/>
      <c r="AL125" s="2375"/>
      <c r="AM125" s="2375"/>
      <c r="AN125" s="2375"/>
      <c r="AO125" s="2375"/>
      <c r="AP125" s="2375"/>
      <c r="AQ125" s="2375"/>
    </row>
    <row r="126" spans="1:43" ht="18" customHeight="1" x14ac:dyDescent="0.3">
      <c r="A126" s="2378"/>
      <c r="B126" s="2411" t="str">
        <f>B111</f>
        <v>A-11</v>
      </c>
      <c r="C126" s="2439" t="s">
        <v>2454</v>
      </c>
      <c r="D126" s="2440"/>
      <c r="E126" s="2441"/>
      <c r="F126" s="5018"/>
      <c r="G126" s="5019"/>
      <c r="H126" s="5019"/>
      <c r="I126" s="5020"/>
      <c r="J126" s="2426"/>
      <c r="K126" s="2411" t="str">
        <f>K111</f>
        <v>A-12</v>
      </c>
      <c r="L126" s="2439"/>
      <c r="M126" s="2440"/>
      <c r="N126" s="2441"/>
      <c r="O126" s="5018"/>
      <c r="P126" s="5019"/>
      <c r="Q126" s="5019"/>
      <c r="R126" s="5020"/>
      <c r="S126" s="2375"/>
      <c r="T126" s="2427"/>
      <c r="U126" s="2428" t="str">
        <f t="shared" si="100"/>
        <v/>
      </c>
      <c r="V126" s="2428" t="str">
        <f t="shared" si="101"/>
        <v/>
      </c>
      <c r="W126" s="2429" t="str">
        <f t="shared" si="97"/>
        <v/>
      </c>
      <c r="X126" s="2428" t="str">
        <f t="shared" si="98"/>
        <v/>
      </c>
      <c r="Y126" s="2430" t="str">
        <f t="shared" si="99"/>
        <v/>
      </c>
      <c r="Z126" s="2375"/>
      <c r="AA126" s="2427" t="str">
        <f t="shared" si="102"/>
        <v/>
      </c>
      <c r="AB126" s="2428" t="str">
        <f t="shared" si="103"/>
        <v/>
      </c>
      <c r="AC126" s="2428" t="str">
        <f t="shared" si="104"/>
        <v/>
      </c>
      <c r="AD126" s="2429" t="str">
        <f t="shared" si="105"/>
        <v/>
      </c>
      <c r="AE126" s="2428" t="str">
        <f t="shared" si="106"/>
        <v/>
      </c>
      <c r="AF126" s="2430" t="str">
        <f t="shared" si="107"/>
        <v/>
      </c>
      <c r="AG126" s="2375"/>
      <c r="AH126" s="2375"/>
      <c r="AI126" s="2375"/>
      <c r="AJ126" s="2375"/>
      <c r="AK126" s="2375"/>
      <c r="AL126" s="2375"/>
      <c r="AM126" s="2375"/>
      <c r="AN126" s="2375"/>
      <c r="AO126" s="2375"/>
      <c r="AP126" s="2375"/>
      <c r="AQ126" s="2375"/>
    </row>
    <row r="127" spans="1:43" ht="18" customHeight="1" x14ac:dyDescent="0.3">
      <c r="A127" s="2378"/>
      <c r="B127" s="2411" t="str">
        <f>B111</f>
        <v>A-11</v>
      </c>
      <c r="C127" s="2439" t="s">
        <v>2458</v>
      </c>
      <c r="D127" s="2440"/>
      <c r="E127" s="2441"/>
      <c r="F127" s="5018"/>
      <c r="G127" s="5019"/>
      <c r="H127" s="5019"/>
      <c r="I127" s="5020"/>
      <c r="J127" s="2426"/>
      <c r="K127" s="2411" t="str">
        <f>K111</f>
        <v>A-12</v>
      </c>
      <c r="L127" s="2439"/>
      <c r="M127" s="2440"/>
      <c r="N127" s="2441"/>
      <c r="O127" s="5018"/>
      <c r="P127" s="5019"/>
      <c r="Q127" s="5019"/>
      <c r="R127" s="5020"/>
      <c r="S127" s="2375"/>
      <c r="T127" s="2427"/>
      <c r="U127" s="2428" t="str">
        <f t="shared" si="100"/>
        <v/>
      </c>
      <c r="V127" s="2428" t="str">
        <f t="shared" si="101"/>
        <v/>
      </c>
      <c r="W127" s="2429" t="str">
        <f t="shared" si="97"/>
        <v/>
      </c>
      <c r="X127" s="2428" t="str">
        <f t="shared" si="98"/>
        <v/>
      </c>
      <c r="Y127" s="2430" t="str">
        <f t="shared" si="99"/>
        <v/>
      </c>
      <c r="Z127" s="2375"/>
      <c r="AA127" s="2427" t="str">
        <f t="shared" si="102"/>
        <v/>
      </c>
      <c r="AB127" s="2428" t="str">
        <f t="shared" si="103"/>
        <v/>
      </c>
      <c r="AC127" s="2428" t="str">
        <f t="shared" si="104"/>
        <v/>
      </c>
      <c r="AD127" s="2429" t="str">
        <f t="shared" si="105"/>
        <v/>
      </c>
      <c r="AE127" s="2428" t="str">
        <f t="shared" si="106"/>
        <v/>
      </c>
      <c r="AF127" s="2430" t="str">
        <f t="shared" si="107"/>
        <v/>
      </c>
      <c r="AG127" s="2375"/>
      <c r="AH127" s="2375"/>
      <c r="AI127" s="2375"/>
      <c r="AJ127" s="2375"/>
      <c r="AK127" s="2375"/>
      <c r="AL127" s="2375"/>
      <c r="AM127" s="2375"/>
      <c r="AN127" s="2375"/>
      <c r="AO127" s="2375"/>
      <c r="AP127" s="2375"/>
      <c r="AQ127" s="2375"/>
    </row>
    <row r="128" spans="1:43" ht="18" customHeight="1" x14ac:dyDescent="0.3">
      <c r="A128" s="2378"/>
      <c r="B128" s="2411" t="str">
        <f>B111</f>
        <v>A-11</v>
      </c>
      <c r="C128" s="2439" t="s">
        <v>2459</v>
      </c>
      <c r="D128" s="2440"/>
      <c r="E128" s="2441"/>
      <c r="F128" s="5018"/>
      <c r="G128" s="5019"/>
      <c r="H128" s="5019"/>
      <c r="I128" s="5020"/>
      <c r="J128" s="2426"/>
      <c r="K128" s="2411" t="str">
        <f>K111</f>
        <v>A-12</v>
      </c>
      <c r="L128" s="2439"/>
      <c r="M128" s="2440"/>
      <c r="N128" s="2441"/>
      <c r="O128" s="5018"/>
      <c r="P128" s="5019"/>
      <c r="Q128" s="5019"/>
      <c r="R128" s="5020"/>
      <c r="S128" s="2375"/>
      <c r="T128" s="2427"/>
      <c r="U128" s="2428" t="str">
        <f t="shared" si="100"/>
        <v/>
      </c>
      <c r="V128" s="2428" t="str">
        <f t="shared" si="101"/>
        <v/>
      </c>
      <c r="W128" s="2429" t="str">
        <f t="shared" si="97"/>
        <v/>
      </c>
      <c r="X128" s="2428" t="str">
        <f t="shared" si="98"/>
        <v/>
      </c>
      <c r="Y128" s="2430" t="str">
        <f t="shared" si="99"/>
        <v/>
      </c>
      <c r="Z128" s="2375"/>
      <c r="AA128" s="2427" t="str">
        <f t="shared" si="102"/>
        <v/>
      </c>
      <c r="AB128" s="2428" t="str">
        <f t="shared" si="103"/>
        <v/>
      </c>
      <c r="AC128" s="2428" t="str">
        <f t="shared" si="104"/>
        <v/>
      </c>
      <c r="AD128" s="2429" t="str">
        <f t="shared" si="105"/>
        <v/>
      </c>
      <c r="AE128" s="2428" t="str">
        <f t="shared" si="106"/>
        <v/>
      </c>
      <c r="AF128" s="2430" t="str">
        <f t="shared" si="107"/>
        <v/>
      </c>
      <c r="AG128" s="2375"/>
      <c r="AH128" s="2375"/>
      <c r="AI128" s="2375"/>
      <c r="AJ128" s="2375"/>
      <c r="AK128" s="2375"/>
      <c r="AL128" s="2375"/>
      <c r="AM128" s="2375"/>
      <c r="AN128" s="2375"/>
      <c r="AO128" s="2375"/>
      <c r="AP128" s="2375"/>
      <c r="AQ128" s="2375"/>
    </row>
    <row r="129" spans="1:43" ht="18" customHeight="1" x14ac:dyDescent="0.3">
      <c r="A129" s="2378"/>
      <c r="B129" s="2411" t="str">
        <f>B111</f>
        <v>A-11</v>
      </c>
      <c r="C129" s="2439" t="s">
        <v>2460</v>
      </c>
      <c r="D129" s="2440"/>
      <c r="E129" s="2441"/>
      <c r="F129" s="5018"/>
      <c r="G129" s="5019"/>
      <c r="H129" s="5019"/>
      <c r="I129" s="5020"/>
      <c r="J129" s="2426"/>
      <c r="K129" s="2411" t="str">
        <f>K111</f>
        <v>A-12</v>
      </c>
      <c r="L129" s="2439"/>
      <c r="M129" s="2440"/>
      <c r="N129" s="2441"/>
      <c r="O129" s="5018"/>
      <c r="P129" s="5019"/>
      <c r="Q129" s="5019"/>
      <c r="R129" s="5020"/>
      <c r="S129" s="2375"/>
      <c r="T129" s="2427"/>
      <c r="U129" s="2428" t="str">
        <f t="shared" si="100"/>
        <v/>
      </c>
      <c r="V129" s="2428" t="str">
        <f t="shared" si="101"/>
        <v/>
      </c>
      <c r="W129" s="2429" t="str">
        <f t="shared" si="97"/>
        <v/>
      </c>
      <c r="X129" s="2428" t="str">
        <f t="shared" si="98"/>
        <v/>
      </c>
      <c r="Y129" s="2430" t="str">
        <f t="shared" si="99"/>
        <v/>
      </c>
      <c r="Z129" s="2375"/>
      <c r="AA129" s="2427" t="str">
        <f t="shared" si="102"/>
        <v/>
      </c>
      <c r="AB129" s="2428" t="str">
        <f t="shared" si="103"/>
        <v/>
      </c>
      <c r="AC129" s="2428" t="str">
        <f t="shared" si="104"/>
        <v/>
      </c>
      <c r="AD129" s="2429" t="str">
        <f t="shared" si="105"/>
        <v/>
      </c>
      <c r="AE129" s="2428" t="str">
        <f t="shared" si="106"/>
        <v/>
      </c>
      <c r="AF129" s="2430" t="str">
        <f t="shared" si="107"/>
        <v/>
      </c>
      <c r="AG129" s="2375"/>
      <c r="AH129" s="2375"/>
      <c r="AI129" s="2375"/>
      <c r="AJ129" s="2375"/>
      <c r="AK129" s="2375"/>
      <c r="AL129" s="2375"/>
      <c r="AM129" s="2375"/>
      <c r="AN129" s="2375"/>
      <c r="AO129" s="2375"/>
      <c r="AP129" s="2375"/>
      <c r="AQ129" s="2375"/>
    </row>
    <row r="130" spans="1:43" ht="18" customHeight="1" x14ac:dyDescent="0.3">
      <c r="A130" s="2378"/>
      <c r="B130" s="2411" t="str">
        <f>B111</f>
        <v>A-11</v>
      </c>
      <c r="C130" s="2442" t="s">
        <v>2432</v>
      </c>
      <c r="D130" s="2451"/>
      <c r="E130" s="2452"/>
      <c r="F130" s="5021"/>
      <c r="G130" s="5022"/>
      <c r="H130" s="5022"/>
      <c r="I130" s="5023"/>
      <c r="J130" s="2426"/>
      <c r="K130" s="2411" t="str">
        <f>K111</f>
        <v>A-12</v>
      </c>
      <c r="L130" s="2442" t="e">
        <f>#REF!</f>
        <v>#REF!</v>
      </c>
      <c r="M130" s="2451"/>
      <c r="N130" s="2452"/>
      <c r="O130" s="5021"/>
      <c r="P130" s="5022"/>
      <c r="Q130" s="5022"/>
      <c r="R130" s="5023"/>
      <c r="S130" s="2375"/>
      <c r="T130" s="2427"/>
      <c r="U130" s="2428" t="str">
        <f t="shared" si="100"/>
        <v/>
      </c>
      <c r="V130" s="2428" t="str">
        <f t="shared" si="101"/>
        <v/>
      </c>
      <c r="W130" s="2429" t="str">
        <f t="shared" si="97"/>
        <v/>
      </c>
      <c r="X130" s="2428" t="str">
        <f t="shared" si="98"/>
        <v/>
      </c>
      <c r="Y130" s="2430" t="str">
        <f t="shared" si="99"/>
        <v/>
      </c>
      <c r="Z130" s="2375"/>
      <c r="AA130" s="2427" t="str">
        <f t="shared" si="102"/>
        <v/>
      </c>
      <c r="AB130" s="2428" t="str">
        <f t="shared" si="103"/>
        <v/>
      </c>
      <c r="AC130" s="2428" t="str">
        <f t="shared" si="104"/>
        <v/>
      </c>
      <c r="AD130" s="2429" t="str">
        <f t="shared" si="105"/>
        <v/>
      </c>
      <c r="AE130" s="2428" t="str">
        <f t="shared" si="106"/>
        <v/>
      </c>
      <c r="AF130" s="2430" t="str">
        <f t="shared" si="107"/>
        <v/>
      </c>
      <c r="AG130" s="2375"/>
      <c r="AH130" s="2375"/>
      <c r="AI130" s="2375"/>
      <c r="AJ130" s="2375"/>
      <c r="AK130" s="2375"/>
      <c r="AL130" s="2375"/>
      <c r="AM130" s="2375"/>
      <c r="AN130" s="2375"/>
      <c r="AO130" s="2375"/>
      <c r="AP130" s="2375"/>
      <c r="AQ130" s="2375"/>
    </row>
    <row r="131" spans="1:43" ht="18" customHeight="1" thickBot="1" x14ac:dyDescent="0.35">
      <c r="A131" s="2378"/>
      <c r="B131" s="2394" t="s">
        <v>2461</v>
      </c>
      <c r="C131" s="2395" t="s">
        <v>2462</v>
      </c>
      <c r="D131" s="2396"/>
      <c r="E131" s="2397"/>
      <c r="F131" s="2397"/>
      <c r="G131" s="2397"/>
      <c r="H131" s="2398">
        <f>AI25</f>
        <v>1</v>
      </c>
      <c r="I131" s="2433">
        <f>AJ25</f>
        <v>1</v>
      </c>
      <c r="J131" s="2400"/>
      <c r="K131" s="2401" t="s">
        <v>2463</v>
      </c>
      <c r="L131" s="2395" t="s">
        <v>2463</v>
      </c>
      <c r="M131" s="2396"/>
      <c r="N131" s="2397"/>
      <c r="O131" s="2397"/>
      <c r="P131" s="2397"/>
      <c r="Q131" s="2398">
        <f>AI26</f>
        <v>1</v>
      </c>
      <c r="R131" s="2399">
        <f>AJ26</f>
        <v>1</v>
      </c>
      <c r="S131" s="2375"/>
      <c r="T131" s="2443"/>
      <c r="U131" s="2444"/>
      <c r="V131" s="2445"/>
      <c r="W131" s="2444"/>
      <c r="X131" s="2444"/>
      <c r="Y131" s="2446"/>
      <c r="Z131" s="2375"/>
      <c r="AA131" s="2443"/>
      <c r="AB131" s="2444"/>
      <c r="AC131" s="2445"/>
      <c r="AD131" s="2444"/>
      <c r="AE131" s="2444"/>
      <c r="AF131" s="2446"/>
      <c r="AG131" s="2375"/>
      <c r="AH131" s="2375"/>
      <c r="AI131" s="2375"/>
      <c r="AJ131" s="2375"/>
      <c r="AK131" s="2375"/>
      <c r="AL131" s="2375"/>
      <c r="AM131" s="2375"/>
      <c r="AN131" s="2375"/>
      <c r="AO131" s="2375"/>
      <c r="AP131" s="2375"/>
      <c r="AQ131" s="2375"/>
    </row>
    <row r="132" spans="1:43" ht="18" customHeight="1" thickBot="1" x14ac:dyDescent="0.4">
      <c r="A132" s="2378"/>
      <c r="B132" s="2411" t="str">
        <f>B131</f>
        <v>A-13</v>
      </c>
      <c r="C132" s="2412" t="s">
        <v>2353</v>
      </c>
      <c r="D132" s="2413" t="s">
        <v>2344</v>
      </c>
      <c r="E132" s="2414" t="s">
        <v>2345</v>
      </c>
      <c r="F132" s="5027" t="s">
        <v>2354</v>
      </c>
      <c r="G132" s="5027"/>
      <c r="H132" s="5027"/>
      <c r="I132" s="5028"/>
      <c r="J132" s="2415"/>
      <c r="K132" s="2411" t="str">
        <f>K131</f>
        <v>A-14</v>
      </c>
      <c r="L132" s="2412" t="s">
        <v>2353</v>
      </c>
      <c r="M132" s="2413" t="s">
        <v>2344</v>
      </c>
      <c r="N132" s="2414" t="s">
        <v>2345</v>
      </c>
      <c r="O132" s="5027" t="s">
        <v>2354</v>
      </c>
      <c r="P132" s="5027"/>
      <c r="Q132" s="5027"/>
      <c r="R132" s="5028"/>
      <c r="S132" s="2375"/>
      <c r="T132" s="2416" t="str">
        <f>C131</f>
        <v>PLONGE</v>
      </c>
      <c r="U132" s="2417"/>
      <c r="V132" s="2417"/>
      <c r="W132" s="2416" t="str">
        <f>L131</f>
        <v>A-14</v>
      </c>
      <c r="X132" s="2417"/>
      <c r="Y132" s="2418"/>
      <c r="Z132" s="2375"/>
      <c r="AA132" s="2416" t="str">
        <f>C131</f>
        <v>PLONGE</v>
      </c>
      <c r="AB132" s="2417"/>
      <c r="AC132" s="2417"/>
      <c r="AD132" s="2416" t="str">
        <f>L131</f>
        <v>A-14</v>
      </c>
      <c r="AE132" s="2417"/>
      <c r="AF132" s="2418"/>
      <c r="AG132" s="2375"/>
      <c r="AH132" s="2375"/>
      <c r="AI132" s="2375"/>
      <c r="AJ132" s="2375"/>
      <c r="AK132" s="2375"/>
      <c r="AL132" s="2375"/>
      <c r="AM132" s="2375"/>
      <c r="AN132" s="2375"/>
      <c r="AO132" s="2375"/>
      <c r="AP132" s="2375"/>
      <c r="AQ132" s="2375"/>
    </row>
    <row r="133" spans="1:43" ht="18" customHeight="1" x14ac:dyDescent="0.3">
      <c r="A133" s="2378"/>
      <c r="B133" s="2411" t="str">
        <f>B131</f>
        <v>A-13</v>
      </c>
      <c r="C133" s="2423" t="s">
        <v>2358</v>
      </c>
      <c r="D133" s="2424"/>
      <c r="E133" s="2425"/>
      <c r="F133" s="5029"/>
      <c r="G133" s="5030"/>
      <c r="H133" s="5030"/>
      <c r="I133" s="5031"/>
      <c r="J133" s="2426"/>
      <c r="K133" s="2411" t="str">
        <f>K131</f>
        <v>A-14</v>
      </c>
      <c r="L133" s="2423"/>
      <c r="M133" s="2424"/>
      <c r="N133" s="2425"/>
      <c r="O133" s="5029"/>
      <c r="P133" s="5030"/>
      <c r="Q133" s="5030"/>
      <c r="R133" s="5031"/>
      <c r="S133" s="2375"/>
      <c r="T133" s="2427" t="str">
        <f>IF(ISBLANK(D133),"",B133)</f>
        <v/>
      </c>
      <c r="U133" s="2428" t="str">
        <f>IF(ISBLANK(D133),"",C133)</f>
        <v/>
      </c>
      <c r="V133" s="2428" t="str">
        <f>IF(ISBLANK(D133),"",F133)</f>
        <v/>
      </c>
      <c r="W133" s="2429" t="str">
        <f>IF(ISBLANK(M133),"",K133)</f>
        <v/>
      </c>
      <c r="X133" s="2428" t="str">
        <f>IF(ISBLANK(M133),"",L133)</f>
        <v/>
      </c>
      <c r="Y133" s="2430" t="str">
        <f>IF(ISBLANK(M133),"",O133)</f>
        <v/>
      </c>
      <c r="Z133" s="2375"/>
      <c r="AA133" s="2427" t="str">
        <f t="shared" ref="AA133:AA134" si="108">IF(ISBLANK(E133),"",B133)</f>
        <v/>
      </c>
      <c r="AB133" s="2428" t="str">
        <f t="shared" ref="AB133:AB134" si="109">IF(ISBLANK(E133),"",L133)</f>
        <v/>
      </c>
      <c r="AC133" s="2428" t="str">
        <f t="shared" ref="AC133:AC134" si="110">IF(ISBLANK(E133),"",F133)</f>
        <v/>
      </c>
      <c r="AD133" s="2429" t="str">
        <f t="shared" ref="AD133:AD134" si="111">IF(ISBLANK(N133),"",K133)</f>
        <v/>
      </c>
      <c r="AE133" s="2428" t="str">
        <f t="shared" ref="AE133:AE134" si="112">IF(ISBLANK(N133),"",L133)</f>
        <v/>
      </c>
      <c r="AF133" s="2430" t="str">
        <f t="shared" ref="AF133:AF134" si="113">IF(ISBLANK(N133),"",O133)</f>
        <v/>
      </c>
      <c r="AG133" s="2375"/>
      <c r="AH133" s="2375"/>
      <c r="AI133" s="2375"/>
      <c r="AJ133" s="2375"/>
      <c r="AK133" s="2375"/>
      <c r="AL133" s="2375"/>
      <c r="AM133" s="2375"/>
      <c r="AN133" s="2375"/>
      <c r="AO133" s="2375"/>
      <c r="AP133" s="2375"/>
      <c r="AQ133" s="2375"/>
    </row>
    <row r="134" spans="1:43" ht="18" customHeight="1" x14ac:dyDescent="0.3">
      <c r="A134" s="2378"/>
      <c r="B134" s="2411" t="str">
        <f>B131</f>
        <v>A-13</v>
      </c>
      <c r="C134" s="2439" t="s">
        <v>2464</v>
      </c>
      <c r="D134" s="2440"/>
      <c r="E134" s="2441"/>
      <c r="F134" s="5018"/>
      <c r="G134" s="5019"/>
      <c r="H134" s="5019"/>
      <c r="I134" s="5020"/>
      <c r="J134" s="2426"/>
      <c r="K134" s="2411" t="str">
        <f>K131</f>
        <v>A-14</v>
      </c>
      <c r="L134" s="2439"/>
      <c r="M134" s="2440"/>
      <c r="N134" s="2441"/>
      <c r="O134" s="5018"/>
      <c r="P134" s="5019"/>
      <c r="Q134" s="5019"/>
      <c r="R134" s="5020"/>
      <c r="S134" s="2375"/>
      <c r="T134" s="2427" t="str">
        <f>IF(ISBLANK(D134),"",B134)</f>
        <v/>
      </c>
      <c r="U134" s="2428" t="str">
        <f>IF(ISBLANK(D134),"",C134)</f>
        <v/>
      </c>
      <c r="V134" s="2428" t="str">
        <f>IF(ISBLANK(D134),"",F134)</f>
        <v/>
      </c>
      <c r="W134" s="2429" t="str">
        <f t="shared" ref="W134:W150" si="114">IF(ISBLANK(M134),"",K134)</f>
        <v/>
      </c>
      <c r="X134" s="2428" t="str">
        <f t="shared" ref="X134:X150" si="115">IF(ISBLANK(M134),"",L134)</f>
        <v/>
      </c>
      <c r="Y134" s="2430" t="str">
        <f t="shared" ref="Y134:Y150" si="116">IF(ISBLANK(M134),"",O134)</f>
        <v/>
      </c>
      <c r="Z134" s="2375"/>
      <c r="AA134" s="2427" t="str">
        <f t="shared" si="108"/>
        <v/>
      </c>
      <c r="AB134" s="2428" t="str">
        <f t="shared" si="109"/>
        <v/>
      </c>
      <c r="AC134" s="2428" t="str">
        <f t="shared" si="110"/>
        <v/>
      </c>
      <c r="AD134" s="2429" t="str">
        <f t="shared" si="111"/>
        <v/>
      </c>
      <c r="AE134" s="2428" t="str">
        <f t="shared" si="112"/>
        <v/>
      </c>
      <c r="AF134" s="2430" t="str">
        <f t="shared" si="113"/>
        <v/>
      </c>
      <c r="AG134" s="2375"/>
      <c r="AH134" s="2375"/>
      <c r="AI134" s="2375"/>
      <c r="AJ134" s="2375"/>
      <c r="AK134" s="2375"/>
      <c r="AL134" s="2375"/>
      <c r="AM134" s="2375"/>
      <c r="AN134" s="2375"/>
      <c r="AO134" s="2375"/>
      <c r="AP134" s="2375"/>
      <c r="AQ134" s="2375"/>
    </row>
    <row r="135" spans="1:43" ht="18" customHeight="1" x14ac:dyDescent="0.3">
      <c r="A135" s="2378"/>
      <c r="B135" s="2411" t="str">
        <f>B131</f>
        <v>A-13</v>
      </c>
      <c r="C135" s="2439" t="s">
        <v>2432</v>
      </c>
      <c r="D135" s="2440"/>
      <c r="E135" s="2441"/>
      <c r="F135" s="5018"/>
      <c r="G135" s="5019"/>
      <c r="H135" s="5019"/>
      <c r="I135" s="5020"/>
      <c r="J135" s="2426"/>
      <c r="K135" s="2411" t="str">
        <f>K131</f>
        <v>A-14</v>
      </c>
      <c r="L135" s="2439"/>
      <c r="M135" s="2440"/>
      <c r="N135" s="2441"/>
      <c r="O135" s="5018"/>
      <c r="P135" s="5019"/>
      <c r="Q135" s="5019"/>
      <c r="R135" s="5020"/>
      <c r="S135" s="2375"/>
      <c r="T135" s="2427" t="str">
        <f>IF(ISBLANK(D135),"",B135)</f>
        <v/>
      </c>
      <c r="U135" s="2428" t="str">
        <f t="shared" ref="U135:U150" si="117">IF(ISBLANK(D135),"",C135)</f>
        <v/>
      </c>
      <c r="V135" s="2428" t="str">
        <f t="shared" ref="V135:V150" si="118">IF(ISBLANK(D135),"",F135)</f>
        <v/>
      </c>
      <c r="W135" s="2429" t="str">
        <f t="shared" si="114"/>
        <v/>
      </c>
      <c r="X135" s="2428" t="str">
        <f t="shared" si="115"/>
        <v/>
      </c>
      <c r="Y135" s="2430" t="str">
        <f t="shared" si="116"/>
        <v/>
      </c>
      <c r="Z135" s="2375"/>
      <c r="AA135" s="2427" t="str">
        <f>IF(ISBLANK(E135),"",B135)</f>
        <v/>
      </c>
      <c r="AB135" s="2428" t="str">
        <f>IF(ISBLANK(E135),"",L135)</f>
        <v/>
      </c>
      <c r="AC135" s="2428" t="str">
        <f>IF(ISBLANK(E135),"",F135)</f>
        <v/>
      </c>
      <c r="AD135" s="2429" t="str">
        <f>IF(ISBLANK(N135),"",K135)</f>
        <v/>
      </c>
      <c r="AE135" s="2428" t="str">
        <f>IF(ISBLANK(N135),"",L135)</f>
        <v/>
      </c>
      <c r="AF135" s="2430" t="str">
        <f>IF(ISBLANK(N135),"",O135)</f>
        <v/>
      </c>
      <c r="AG135" s="2375"/>
      <c r="AH135" s="2375"/>
      <c r="AI135" s="2375"/>
      <c r="AJ135" s="2375"/>
      <c r="AK135" s="2375"/>
      <c r="AL135" s="2375"/>
      <c r="AM135" s="2375"/>
      <c r="AN135" s="2375"/>
      <c r="AO135" s="2375"/>
      <c r="AP135" s="2375"/>
      <c r="AQ135" s="2375"/>
    </row>
    <row r="136" spans="1:43" ht="18" customHeight="1" x14ac:dyDescent="0.3">
      <c r="A136" s="2378"/>
      <c r="B136" s="2411" t="str">
        <f>B131</f>
        <v>A-13</v>
      </c>
      <c r="C136" s="2439" t="s">
        <v>2370</v>
      </c>
      <c r="D136" s="2440"/>
      <c r="E136" s="2441"/>
      <c r="F136" s="5018"/>
      <c r="G136" s="5019"/>
      <c r="H136" s="5019"/>
      <c r="I136" s="5020"/>
      <c r="J136" s="2426"/>
      <c r="K136" s="2411" t="str">
        <f>K131</f>
        <v>A-14</v>
      </c>
      <c r="L136" s="2439"/>
      <c r="M136" s="2440"/>
      <c r="N136" s="2441"/>
      <c r="O136" s="5018"/>
      <c r="P136" s="5019"/>
      <c r="Q136" s="5019"/>
      <c r="R136" s="5020"/>
      <c r="S136" s="2375"/>
      <c r="T136" s="2427" t="str">
        <f>IF(ISBLANK(D136),"",B136)</f>
        <v/>
      </c>
      <c r="U136" s="2428" t="str">
        <f t="shared" si="117"/>
        <v/>
      </c>
      <c r="V136" s="2428" t="str">
        <f t="shared" si="118"/>
        <v/>
      </c>
      <c r="W136" s="2429" t="str">
        <f t="shared" si="114"/>
        <v/>
      </c>
      <c r="X136" s="2428" t="str">
        <f t="shared" si="115"/>
        <v/>
      </c>
      <c r="Y136" s="2430" t="str">
        <f t="shared" si="116"/>
        <v/>
      </c>
      <c r="Z136" s="2375"/>
      <c r="AA136" s="2427" t="str">
        <f t="shared" ref="AA136:AA150" si="119">IF(ISBLANK(E136),"",B136)</f>
        <v/>
      </c>
      <c r="AB136" s="2428" t="str">
        <f t="shared" ref="AB136:AB150" si="120">IF(ISBLANK(E136),"",L136)</f>
        <v/>
      </c>
      <c r="AC136" s="2428" t="str">
        <f t="shared" ref="AC136:AC150" si="121">IF(ISBLANK(E136),"",F136)</f>
        <v/>
      </c>
      <c r="AD136" s="2429" t="str">
        <f t="shared" ref="AD136:AD150" si="122">IF(ISBLANK(N136),"",K136)</f>
        <v/>
      </c>
      <c r="AE136" s="2428" t="str">
        <f t="shared" ref="AE136:AE150" si="123">IF(ISBLANK(N136),"",L136)</f>
        <v/>
      </c>
      <c r="AF136" s="2430" t="str">
        <f t="shared" ref="AF136:AF150" si="124">IF(ISBLANK(N136),"",O136)</f>
        <v/>
      </c>
      <c r="AG136" s="2375"/>
      <c r="AH136" s="2375"/>
      <c r="AI136" s="2375"/>
      <c r="AJ136" s="2375"/>
      <c r="AK136" s="2375"/>
      <c r="AL136" s="2375"/>
      <c r="AM136" s="2375"/>
      <c r="AN136" s="2375"/>
      <c r="AO136" s="2375"/>
      <c r="AP136" s="2375"/>
      <c r="AQ136" s="2375"/>
    </row>
    <row r="137" spans="1:43" ht="18" customHeight="1" x14ac:dyDescent="0.3">
      <c r="A137" s="2378"/>
      <c r="B137" s="2411" t="str">
        <f>B131</f>
        <v>A-13</v>
      </c>
      <c r="C137" s="2439" t="s">
        <v>2436</v>
      </c>
      <c r="D137" s="2440"/>
      <c r="E137" s="2441"/>
      <c r="F137" s="5018"/>
      <c r="G137" s="5019"/>
      <c r="H137" s="5019"/>
      <c r="I137" s="5020"/>
      <c r="J137" s="2426"/>
      <c r="K137" s="2411" t="str">
        <f>K131</f>
        <v>A-14</v>
      </c>
      <c r="L137" s="2439"/>
      <c r="M137" s="2440"/>
      <c r="N137" s="2441"/>
      <c r="O137" s="5018"/>
      <c r="P137" s="5019"/>
      <c r="Q137" s="5019"/>
      <c r="R137" s="5020"/>
      <c r="S137" s="2375"/>
      <c r="T137" s="2427" t="str">
        <f>IF(ISBLANK(D137),"",B137)</f>
        <v/>
      </c>
      <c r="U137" s="2428" t="str">
        <f t="shared" si="117"/>
        <v/>
      </c>
      <c r="V137" s="2428" t="str">
        <f t="shared" si="118"/>
        <v/>
      </c>
      <c r="W137" s="2429" t="str">
        <f t="shared" si="114"/>
        <v/>
      </c>
      <c r="X137" s="2428" t="str">
        <f t="shared" si="115"/>
        <v/>
      </c>
      <c r="Y137" s="2430" t="str">
        <f t="shared" si="116"/>
        <v/>
      </c>
      <c r="Z137" s="2375"/>
      <c r="AA137" s="2427" t="str">
        <f t="shared" si="119"/>
        <v/>
      </c>
      <c r="AB137" s="2428" t="str">
        <f t="shared" si="120"/>
        <v/>
      </c>
      <c r="AC137" s="2428" t="str">
        <f t="shared" si="121"/>
        <v/>
      </c>
      <c r="AD137" s="2429" t="str">
        <f t="shared" si="122"/>
        <v/>
      </c>
      <c r="AE137" s="2428" t="str">
        <f t="shared" si="123"/>
        <v/>
      </c>
      <c r="AF137" s="2430" t="str">
        <f t="shared" si="124"/>
        <v/>
      </c>
      <c r="AG137" s="2375"/>
      <c r="AH137" s="2375"/>
      <c r="AI137" s="2375"/>
      <c r="AJ137" s="2375"/>
      <c r="AK137" s="2375"/>
      <c r="AL137" s="2375"/>
      <c r="AM137" s="2375"/>
      <c r="AN137" s="2375"/>
      <c r="AO137" s="2375"/>
      <c r="AP137" s="2375"/>
      <c r="AQ137" s="2375"/>
    </row>
    <row r="138" spans="1:43" ht="18" customHeight="1" x14ac:dyDescent="0.3">
      <c r="A138" s="2378"/>
      <c r="B138" s="2411" t="str">
        <f>B131</f>
        <v>A-13</v>
      </c>
      <c r="C138" s="2439" t="s">
        <v>2465</v>
      </c>
      <c r="D138" s="2440"/>
      <c r="E138" s="2441"/>
      <c r="F138" s="5018"/>
      <c r="G138" s="5019"/>
      <c r="H138" s="5019"/>
      <c r="I138" s="5020"/>
      <c r="J138" s="2426"/>
      <c r="K138" s="2411" t="str">
        <f>K131</f>
        <v>A-14</v>
      </c>
      <c r="L138" s="2439"/>
      <c r="M138" s="2440"/>
      <c r="N138" s="2441"/>
      <c r="O138" s="5018"/>
      <c r="P138" s="5019"/>
      <c r="Q138" s="5019"/>
      <c r="R138" s="5020"/>
      <c r="S138" s="2375"/>
      <c r="T138" s="2427"/>
      <c r="U138" s="2428" t="str">
        <f t="shared" si="117"/>
        <v/>
      </c>
      <c r="V138" s="2428" t="str">
        <f t="shared" si="118"/>
        <v/>
      </c>
      <c r="W138" s="2429" t="str">
        <f t="shared" si="114"/>
        <v/>
      </c>
      <c r="X138" s="2428" t="str">
        <f t="shared" si="115"/>
        <v/>
      </c>
      <c r="Y138" s="2430" t="str">
        <f t="shared" si="116"/>
        <v/>
      </c>
      <c r="Z138" s="2375"/>
      <c r="AA138" s="2427" t="str">
        <f t="shared" si="119"/>
        <v/>
      </c>
      <c r="AB138" s="2428" t="str">
        <f t="shared" si="120"/>
        <v/>
      </c>
      <c r="AC138" s="2428" t="str">
        <f t="shared" si="121"/>
        <v/>
      </c>
      <c r="AD138" s="2429" t="str">
        <f t="shared" si="122"/>
        <v/>
      </c>
      <c r="AE138" s="2428" t="str">
        <f t="shared" si="123"/>
        <v/>
      </c>
      <c r="AF138" s="2430" t="str">
        <f t="shared" si="124"/>
        <v/>
      </c>
      <c r="AG138" s="2375"/>
      <c r="AH138" s="2375"/>
      <c r="AI138" s="2375"/>
      <c r="AJ138" s="2375"/>
      <c r="AK138" s="2375"/>
      <c r="AL138" s="2375"/>
      <c r="AM138" s="2375"/>
      <c r="AN138" s="2375"/>
      <c r="AO138" s="2375"/>
      <c r="AP138" s="2375"/>
      <c r="AQ138" s="2375"/>
    </row>
    <row r="139" spans="1:43" ht="18" customHeight="1" x14ac:dyDescent="0.3">
      <c r="A139" s="2378"/>
      <c r="B139" s="2411" t="str">
        <f>B131</f>
        <v>A-13</v>
      </c>
      <c r="C139" s="2439" t="s">
        <v>2466</v>
      </c>
      <c r="D139" s="2440"/>
      <c r="E139" s="2441"/>
      <c r="F139" s="5018"/>
      <c r="G139" s="5019"/>
      <c r="H139" s="5019"/>
      <c r="I139" s="5020"/>
      <c r="J139" s="2426"/>
      <c r="K139" s="2411" t="str">
        <f>K131</f>
        <v>A-14</v>
      </c>
      <c r="L139" s="2439"/>
      <c r="M139" s="2440"/>
      <c r="N139" s="2441"/>
      <c r="O139" s="5018"/>
      <c r="P139" s="5019"/>
      <c r="Q139" s="5019"/>
      <c r="R139" s="5020"/>
      <c r="S139" s="2375"/>
      <c r="T139" s="2427"/>
      <c r="U139" s="2428" t="str">
        <f t="shared" si="117"/>
        <v/>
      </c>
      <c r="V139" s="2428" t="str">
        <f t="shared" si="118"/>
        <v/>
      </c>
      <c r="W139" s="2429" t="str">
        <f t="shared" si="114"/>
        <v/>
      </c>
      <c r="X139" s="2428" t="str">
        <f t="shared" si="115"/>
        <v/>
      </c>
      <c r="Y139" s="2430" t="str">
        <f t="shared" si="116"/>
        <v/>
      </c>
      <c r="Z139" s="2375"/>
      <c r="AA139" s="2427" t="str">
        <f t="shared" si="119"/>
        <v/>
      </c>
      <c r="AB139" s="2428" t="str">
        <f t="shared" si="120"/>
        <v/>
      </c>
      <c r="AC139" s="2428" t="str">
        <f t="shared" si="121"/>
        <v/>
      </c>
      <c r="AD139" s="2429" t="str">
        <f t="shared" si="122"/>
        <v/>
      </c>
      <c r="AE139" s="2428" t="str">
        <f t="shared" si="123"/>
        <v/>
      </c>
      <c r="AF139" s="2430" t="str">
        <f t="shared" si="124"/>
        <v/>
      </c>
      <c r="AG139" s="2375"/>
      <c r="AH139" s="2375"/>
      <c r="AI139" s="2375"/>
      <c r="AJ139" s="2375"/>
      <c r="AK139" s="2375"/>
      <c r="AL139" s="2375"/>
      <c r="AM139" s="2375"/>
      <c r="AN139" s="2375"/>
      <c r="AO139" s="2375"/>
      <c r="AP139" s="2375"/>
      <c r="AQ139" s="2375"/>
    </row>
    <row r="140" spans="1:43" ht="18" customHeight="1" x14ac:dyDescent="0.3">
      <c r="A140" s="2378"/>
      <c r="B140" s="2411" t="str">
        <f>B131</f>
        <v>A-13</v>
      </c>
      <c r="C140" s="2439" t="s">
        <v>2467</v>
      </c>
      <c r="D140" s="2440"/>
      <c r="E140" s="2441"/>
      <c r="F140" s="5018"/>
      <c r="G140" s="5019"/>
      <c r="H140" s="5019"/>
      <c r="I140" s="5020"/>
      <c r="J140" s="2426"/>
      <c r="K140" s="2411" t="str">
        <f>K131</f>
        <v>A-14</v>
      </c>
      <c r="L140" s="2439"/>
      <c r="M140" s="2440"/>
      <c r="N140" s="2441"/>
      <c r="O140" s="5018"/>
      <c r="P140" s="5019"/>
      <c r="Q140" s="5019"/>
      <c r="R140" s="5020"/>
      <c r="S140" s="2375"/>
      <c r="T140" s="2427"/>
      <c r="U140" s="2428" t="str">
        <f t="shared" si="117"/>
        <v/>
      </c>
      <c r="V140" s="2428" t="str">
        <f t="shared" si="118"/>
        <v/>
      </c>
      <c r="W140" s="2429" t="str">
        <f t="shared" si="114"/>
        <v/>
      </c>
      <c r="X140" s="2428" t="str">
        <f t="shared" si="115"/>
        <v/>
      </c>
      <c r="Y140" s="2430" t="str">
        <f t="shared" si="116"/>
        <v/>
      </c>
      <c r="Z140" s="2375"/>
      <c r="AA140" s="2427" t="str">
        <f t="shared" si="119"/>
        <v/>
      </c>
      <c r="AB140" s="2428" t="str">
        <f t="shared" si="120"/>
        <v/>
      </c>
      <c r="AC140" s="2428" t="str">
        <f t="shared" si="121"/>
        <v/>
      </c>
      <c r="AD140" s="2429" t="str">
        <f t="shared" si="122"/>
        <v/>
      </c>
      <c r="AE140" s="2428" t="str">
        <f t="shared" si="123"/>
        <v/>
      </c>
      <c r="AF140" s="2430" t="str">
        <f t="shared" si="124"/>
        <v/>
      </c>
      <c r="AG140" s="2375"/>
      <c r="AH140" s="2375"/>
      <c r="AI140" s="2375"/>
      <c r="AJ140" s="2375"/>
      <c r="AK140" s="2375"/>
      <c r="AL140" s="2375"/>
      <c r="AM140" s="2375"/>
      <c r="AN140" s="2375"/>
      <c r="AO140" s="2375"/>
      <c r="AP140" s="2375"/>
      <c r="AQ140" s="2375"/>
    </row>
    <row r="141" spans="1:43" ht="18" customHeight="1" x14ac:dyDescent="0.3">
      <c r="A141" s="2378"/>
      <c r="B141" s="2411" t="str">
        <f>B131</f>
        <v>A-13</v>
      </c>
      <c r="C141" s="2439" t="s">
        <v>2468</v>
      </c>
      <c r="D141" s="2440"/>
      <c r="E141" s="2441"/>
      <c r="F141" s="5018"/>
      <c r="G141" s="5019"/>
      <c r="H141" s="5019"/>
      <c r="I141" s="5020"/>
      <c r="J141" s="2426"/>
      <c r="K141" s="2411" t="str">
        <f>K131</f>
        <v>A-14</v>
      </c>
      <c r="L141" s="2439"/>
      <c r="M141" s="2440"/>
      <c r="N141" s="2441"/>
      <c r="O141" s="5018"/>
      <c r="P141" s="5019"/>
      <c r="Q141" s="5019"/>
      <c r="R141" s="5020"/>
      <c r="S141" s="2375"/>
      <c r="T141" s="2427"/>
      <c r="U141" s="2428" t="str">
        <f t="shared" si="117"/>
        <v/>
      </c>
      <c r="V141" s="2428" t="str">
        <f t="shared" si="118"/>
        <v/>
      </c>
      <c r="W141" s="2429" t="str">
        <f t="shared" si="114"/>
        <v/>
      </c>
      <c r="X141" s="2428" t="str">
        <f t="shared" si="115"/>
        <v/>
      </c>
      <c r="Y141" s="2430" t="str">
        <f t="shared" si="116"/>
        <v/>
      </c>
      <c r="Z141" s="2375"/>
      <c r="AA141" s="2427" t="str">
        <f t="shared" si="119"/>
        <v/>
      </c>
      <c r="AB141" s="2428" t="str">
        <f t="shared" si="120"/>
        <v/>
      </c>
      <c r="AC141" s="2428" t="str">
        <f t="shared" si="121"/>
        <v/>
      </c>
      <c r="AD141" s="2429" t="str">
        <f t="shared" si="122"/>
        <v/>
      </c>
      <c r="AE141" s="2428" t="str">
        <f t="shared" si="123"/>
        <v/>
      </c>
      <c r="AF141" s="2430" t="str">
        <f t="shared" si="124"/>
        <v/>
      </c>
      <c r="AG141" s="2375"/>
      <c r="AH141" s="2375"/>
      <c r="AI141" s="2375"/>
      <c r="AJ141" s="2375"/>
      <c r="AK141" s="2375"/>
      <c r="AL141" s="2375"/>
      <c r="AM141" s="2375"/>
      <c r="AN141" s="2375"/>
      <c r="AO141" s="2375"/>
      <c r="AP141" s="2375"/>
      <c r="AQ141" s="2375"/>
    </row>
    <row r="142" spans="1:43" ht="18" customHeight="1" x14ac:dyDescent="0.3">
      <c r="A142" s="2378"/>
      <c r="B142" s="2411" t="str">
        <f>B131</f>
        <v>A-13</v>
      </c>
      <c r="C142" s="2439" t="s">
        <v>2469</v>
      </c>
      <c r="D142" s="2440"/>
      <c r="E142" s="2441"/>
      <c r="F142" s="5018"/>
      <c r="G142" s="5019"/>
      <c r="H142" s="5019"/>
      <c r="I142" s="5020"/>
      <c r="J142" s="2426"/>
      <c r="K142" s="2411" t="str">
        <f>K131</f>
        <v>A-14</v>
      </c>
      <c r="L142" s="2439"/>
      <c r="M142" s="2440"/>
      <c r="N142" s="2441"/>
      <c r="O142" s="5018"/>
      <c r="P142" s="5019"/>
      <c r="Q142" s="5019"/>
      <c r="R142" s="5020"/>
      <c r="S142" s="2375"/>
      <c r="T142" s="2427"/>
      <c r="U142" s="2428" t="str">
        <f t="shared" si="117"/>
        <v/>
      </c>
      <c r="V142" s="2428" t="str">
        <f t="shared" si="118"/>
        <v/>
      </c>
      <c r="W142" s="2429" t="str">
        <f t="shared" si="114"/>
        <v/>
      </c>
      <c r="X142" s="2428" t="str">
        <f t="shared" si="115"/>
        <v/>
      </c>
      <c r="Y142" s="2430" t="str">
        <f t="shared" si="116"/>
        <v/>
      </c>
      <c r="Z142" s="2375"/>
      <c r="AA142" s="2427" t="str">
        <f t="shared" si="119"/>
        <v/>
      </c>
      <c r="AB142" s="2428" t="str">
        <f t="shared" si="120"/>
        <v/>
      </c>
      <c r="AC142" s="2428" t="str">
        <f t="shared" si="121"/>
        <v/>
      </c>
      <c r="AD142" s="2429" t="str">
        <f t="shared" si="122"/>
        <v/>
      </c>
      <c r="AE142" s="2428" t="str">
        <f t="shared" si="123"/>
        <v/>
      </c>
      <c r="AF142" s="2430" t="str">
        <f t="shared" si="124"/>
        <v/>
      </c>
      <c r="AG142" s="2375"/>
      <c r="AH142" s="2375"/>
      <c r="AI142" s="2375"/>
      <c r="AJ142" s="2375"/>
      <c r="AK142" s="2375"/>
      <c r="AL142" s="2375"/>
      <c r="AM142" s="2375"/>
      <c r="AN142" s="2375"/>
      <c r="AO142" s="2375"/>
      <c r="AP142" s="2375"/>
      <c r="AQ142" s="2375"/>
    </row>
    <row r="143" spans="1:43" ht="18" customHeight="1" x14ac:dyDescent="0.3">
      <c r="A143" s="2378"/>
      <c r="B143" s="2411" t="str">
        <f>B131</f>
        <v>A-13</v>
      </c>
      <c r="C143" s="2439" t="s">
        <v>2470</v>
      </c>
      <c r="D143" s="2440"/>
      <c r="E143" s="2441"/>
      <c r="F143" s="5018"/>
      <c r="G143" s="5019"/>
      <c r="H143" s="5019"/>
      <c r="I143" s="5020"/>
      <c r="J143" s="2426"/>
      <c r="K143" s="2411" t="str">
        <f>K131</f>
        <v>A-14</v>
      </c>
      <c r="L143" s="2439"/>
      <c r="M143" s="2440"/>
      <c r="N143" s="2441"/>
      <c r="O143" s="5018"/>
      <c r="P143" s="5019"/>
      <c r="Q143" s="5019"/>
      <c r="R143" s="5020"/>
      <c r="S143" s="2375"/>
      <c r="T143" s="2427"/>
      <c r="U143" s="2428" t="str">
        <f t="shared" si="117"/>
        <v/>
      </c>
      <c r="V143" s="2428" t="str">
        <f t="shared" si="118"/>
        <v/>
      </c>
      <c r="W143" s="2429" t="str">
        <f t="shared" si="114"/>
        <v/>
      </c>
      <c r="X143" s="2428" t="str">
        <f t="shared" si="115"/>
        <v/>
      </c>
      <c r="Y143" s="2430" t="str">
        <f t="shared" si="116"/>
        <v/>
      </c>
      <c r="Z143" s="2375"/>
      <c r="AA143" s="2427" t="str">
        <f t="shared" si="119"/>
        <v/>
      </c>
      <c r="AB143" s="2428" t="str">
        <f t="shared" si="120"/>
        <v/>
      </c>
      <c r="AC143" s="2428" t="str">
        <f t="shared" si="121"/>
        <v/>
      </c>
      <c r="AD143" s="2429" t="str">
        <f t="shared" si="122"/>
        <v/>
      </c>
      <c r="AE143" s="2428" t="str">
        <f t="shared" si="123"/>
        <v/>
      </c>
      <c r="AF143" s="2430" t="str">
        <f t="shared" si="124"/>
        <v/>
      </c>
      <c r="AG143" s="2375"/>
      <c r="AH143" s="2375"/>
      <c r="AI143" s="2375"/>
      <c r="AJ143" s="2375"/>
      <c r="AK143" s="2375"/>
      <c r="AL143" s="2375"/>
      <c r="AM143" s="2375"/>
      <c r="AN143" s="2375"/>
      <c r="AO143" s="2375"/>
      <c r="AP143" s="2375"/>
      <c r="AQ143" s="2375"/>
    </row>
    <row r="144" spans="1:43" ht="18" customHeight="1" x14ac:dyDescent="0.3">
      <c r="A144" s="2378"/>
      <c r="B144" s="2411" t="str">
        <f>B131</f>
        <v>A-13</v>
      </c>
      <c r="C144" s="2439"/>
      <c r="D144" s="2440"/>
      <c r="E144" s="2441"/>
      <c r="F144" s="5018"/>
      <c r="G144" s="5019"/>
      <c r="H144" s="5019"/>
      <c r="I144" s="5020"/>
      <c r="J144" s="2426"/>
      <c r="K144" s="2411" t="str">
        <f>K131</f>
        <v>A-14</v>
      </c>
      <c r="L144" s="2439"/>
      <c r="M144" s="2440"/>
      <c r="N144" s="2441"/>
      <c r="O144" s="5018"/>
      <c r="P144" s="5019"/>
      <c r="Q144" s="5019"/>
      <c r="R144" s="5020"/>
      <c r="S144" s="2375"/>
      <c r="T144" s="2427"/>
      <c r="U144" s="2428" t="str">
        <f t="shared" si="117"/>
        <v/>
      </c>
      <c r="V144" s="2428" t="str">
        <f t="shared" si="118"/>
        <v/>
      </c>
      <c r="W144" s="2429" t="str">
        <f t="shared" si="114"/>
        <v/>
      </c>
      <c r="X144" s="2428" t="str">
        <f t="shared" si="115"/>
        <v/>
      </c>
      <c r="Y144" s="2430" t="str">
        <f t="shared" si="116"/>
        <v/>
      </c>
      <c r="Z144" s="2375"/>
      <c r="AA144" s="2427" t="str">
        <f t="shared" si="119"/>
        <v/>
      </c>
      <c r="AB144" s="2428" t="str">
        <f t="shared" si="120"/>
        <v/>
      </c>
      <c r="AC144" s="2428" t="str">
        <f t="shared" si="121"/>
        <v/>
      </c>
      <c r="AD144" s="2429" t="str">
        <f t="shared" si="122"/>
        <v/>
      </c>
      <c r="AE144" s="2428" t="str">
        <f t="shared" si="123"/>
        <v/>
      </c>
      <c r="AF144" s="2430" t="str">
        <f t="shared" si="124"/>
        <v/>
      </c>
      <c r="AG144" s="2375"/>
      <c r="AH144" s="2375"/>
      <c r="AI144" s="2375"/>
      <c r="AJ144" s="2375"/>
      <c r="AK144" s="2375"/>
      <c r="AL144" s="2375"/>
      <c r="AM144" s="2375"/>
      <c r="AN144" s="2375"/>
      <c r="AO144" s="2375"/>
      <c r="AP144" s="2375"/>
      <c r="AQ144" s="2375"/>
    </row>
    <row r="145" spans="1:43" ht="18" customHeight="1" x14ac:dyDescent="0.3">
      <c r="A145" s="2378"/>
      <c r="B145" s="2411" t="str">
        <f>B131</f>
        <v>A-13</v>
      </c>
      <c r="C145" s="2439"/>
      <c r="D145" s="2440"/>
      <c r="E145" s="2441"/>
      <c r="F145" s="5018"/>
      <c r="G145" s="5019"/>
      <c r="H145" s="5019"/>
      <c r="I145" s="5020"/>
      <c r="J145" s="2426"/>
      <c r="K145" s="2411" t="str">
        <f>K131</f>
        <v>A-14</v>
      </c>
      <c r="L145" s="2439"/>
      <c r="M145" s="2440"/>
      <c r="N145" s="2441"/>
      <c r="O145" s="5018"/>
      <c r="P145" s="5019"/>
      <c r="Q145" s="5019"/>
      <c r="R145" s="5020"/>
      <c r="S145" s="2375"/>
      <c r="T145" s="2427"/>
      <c r="U145" s="2428" t="str">
        <f t="shared" si="117"/>
        <v/>
      </c>
      <c r="V145" s="2428" t="str">
        <f t="shared" si="118"/>
        <v/>
      </c>
      <c r="W145" s="2429" t="str">
        <f t="shared" si="114"/>
        <v/>
      </c>
      <c r="X145" s="2428" t="str">
        <f t="shared" si="115"/>
        <v/>
      </c>
      <c r="Y145" s="2430" t="str">
        <f t="shared" si="116"/>
        <v/>
      </c>
      <c r="Z145" s="2375"/>
      <c r="AA145" s="2427" t="str">
        <f t="shared" si="119"/>
        <v/>
      </c>
      <c r="AB145" s="2428" t="str">
        <f t="shared" si="120"/>
        <v/>
      </c>
      <c r="AC145" s="2428" t="str">
        <f t="shared" si="121"/>
        <v/>
      </c>
      <c r="AD145" s="2429" t="str">
        <f t="shared" si="122"/>
        <v/>
      </c>
      <c r="AE145" s="2428" t="str">
        <f t="shared" si="123"/>
        <v/>
      </c>
      <c r="AF145" s="2430" t="str">
        <f t="shared" si="124"/>
        <v/>
      </c>
      <c r="AG145" s="2375"/>
      <c r="AH145" s="2375"/>
      <c r="AI145" s="2375"/>
      <c r="AJ145" s="2375"/>
      <c r="AK145" s="2375"/>
      <c r="AL145" s="2375"/>
      <c r="AM145" s="2375"/>
      <c r="AN145" s="2375"/>
      <c r="AO145" s="2375"/>
      <c r="AP145" s="2375"/>
      <c r="AQ145" s="2375"/>
    </row>
    <row r="146" spans="1:43" ht="18" customHeight="1" x14ac:dyDescent="0.3">
      <c r="A146" s="2378"/>
      <c r="B146" s="2411" t="str">
        <f>B131</f>
        <v>A-13</v>
      </c>
      <c r="C146" s="2439"/>
      <c r="D146" s="2440"/>
      <c r="E146" s="2441"/>
      <c r="F146" s="5018"/>
      <c r="G146" s="5019"/>
      <c r="H146" s="5019"/>
      <c r="I146" s="5020"/>
      <c r="J146" s="2426"/>
      <c r="K146" s="2411" t="str">
        <f>K131</f>
        <v>A-14</v>
      </c>
      <c r="L146" s="2439"/>
      <c r="M146" s="2440"/>
      <c r="N146" s="2441"/>
      <c r="O146" s="5018"/>
      <c r="P146" s="5019"/>
      <c r="Q146" s="5019"/>
      <c r="R146" s="5020"/>
      <c r="S146" s="2375"/>
      <c r="T146" s="2427"/>
      <c r="U146" s="2428" t="str">
        <f t="shared" si="117"/>
        <v/>
      </c>
      <c r="V146" s="2428" t="str">
        <f t="shared" si="118"/>
        <v/>
      </c>
      <c r="W146" s="2429" t="str">
        <f t="shared" si="114"/>
        <v/>
      </c>
      <c r="X146" s="2428" t="str">
        <f t="shared" si="115"/>
        <v/>
      </c>
      <c r="Y146" s="2430" t="str">
        <f t="shared" si="116"/>
        <v/>
      </c>
      <c r="Z146" s="2375"/>
      <c r="AA146" s="2427" t="str">
        <f t="shared" si="119"/>
        <v/>
      </c>
      <c r="AB146" s="2428" t="str">
        <f t="shared" si="120"/>
        <v/>
      </c>
      <c r="AC146" s="2428" t="str">
        <f t="shared" si="121"/>
        <v/>
      </c>
      <c r="AD146" s="2429" t="str">
        <f t="shared" si="122"/>
        <v/>
      </c>
      <c r="AE146" s="2428" t="str">
        <f t="shared" si="123"/>
        <v/>
      </c>
      <c r="AF146" s="2430" t="str">
        <f t="shared" si="124"/>
        <v/>
      </c>
      <c r="AG146" s="2375"/>
      <c r="AH146" s="2375"/>
      <c r="AI146" s="2375"/>
      <c r="AJ146" s="2375"/>
      <c r="AK146" s="2375"/>
      <c r="AL146" s="2375"/>
      <c r="AM146" s="2375"/>
      <c r="AN146" s="2375"/>
      <c r="AO146" s="2375"/>
      <c r="AP146" s="2375"/>
      <c r="AQ146" s="2375"/>
    </row>
    <row r="147" spans="1:43" ht="18" customHeight="1" x14ac:dyDescent="0.3">
      <c r="A147" s="2378"/>
      <c r="B147" s="2411" t="str">
        <f>B131</f>
        <v>A-13</v>
      </c>
      <c r="C147" s="2439"/>
      <c r="D147" s="2440"/>
      <c r="E147" s="2441"/>
      <c r="F147" s="5018"/>
      <c r="G147" s="5019"/>
      <c r="H147" s="5019"/>
      <c r="I147" s="5020"/>
      <c r="J147" s="2426"/>
      <c r="K147" s="2411" t="str">
        <f>K131</f>
        <v>A-14</v>
      </c>
      <c r="L147" s="2439"/>
      <c r="M147" s="2440"/>
      <c r="N147" s="2441"/>
      <c r="O147" s="5018"/>
      <c r="P147" s="5019"/>
      <c r="Q147" s="5019"/>
      <c r="R147" s="5020"/>
      <c r="S147" s="2375"/>
      <c r="T147" s="2427"/>
      <c r="U147" s="2428" t="str">
        <f t="shared" si="117"/>
        <v/>
      </c>
      <c r="V147" s="2428" t="str">
        <f t="shared" si="118"/>
        <v/>
      </c>
      <c r="W147" s="2429" t="str">
        <f t="shared" si="114"/>
        <v/>
      </c>
      <c r="X147" s="2428" t="str">
        <f t="shared" si="115"/>
        <v/>
      </c>
      <c r="Y147" s="2430" t="str">
        <f t="shared" si="116"/>
        <v/>
      </c>
      <c r="Z147" s="2375"/>
      <c r="AA147" s="2427" t="str">
        <f t="shared" si="119"/>
        <v/>
      </c>
      <c r="AB147" s="2428" t="str">
        <f t="shared" si="120"/>
        <v/>
      </c>
      <c r="AC147" s="2428" t="str">
        <f t="shared" si="121"/>
        <v/>
      </c>
      <c r="AD147" s="2429" t="str">
        <f t="shared" si="122"/>
        <v/>
      </c>
      <c r="AE147" s="2428" t="str">
        <f t="shared" si="123"/>
        <v/>
      </c>
      <c r="AF147" s="2430" t="str">
        <f t="shared" si="124"/>
        <v/>
      </c>
      <c r="AG147" s="2375"/>
      <c r="AH147" s="2375"/>
      <c r="AI147" s="2375"/>
      <c r="AJ147" s="2375"/>
      <c r="AK147" s="2375"/>
      <c r="AL147" s="2375"/>
      <c r="AM147" s="2375"/>
      <c r="AN147" s="2375"/>
      <c r="AO147" s="2375"/>
      <c r="AP147" s="2375"/>
      <c r="AQ147" s="2375"/>
    </row>
    <row r="148" spans="1:43" ht="18" customHeight="1" x14ac:dyDescent="0.3">
      <c r="A148" s="2378"/>
      <c r="B148" s="2411" t="str">
        <f>B131</f>
        <v>A-13</v>
      </c>
      <c r="C148" s="2439"/>
      <c r="D148" s="2440"/>
      <c r="E148" s="2441"/>
      <c r="F148" s="5018"/>
      <c r="G148" s="5019"/>
      <c r="H148" s="5019"/>
      <c r="I148" s="5020"/>
      <c r="J148" s="2426"/>
      <c r="K148" s="2411" t="str">
        <f>K131</f>
        <v>A-14</v>
      </c>
      <c r="L148" s="2439"/>
      <c r="M148" s="2440"/>
      <c r="N148" s="2441"/>
      <c r="O148" s="5018"/>
      <c r="P148" s="5019"/>
      <c r="Q148" s="5019"/>
      <c r="R148" s="5020"/>
      <c r="S148" s="2375"/>
      <c r="T148" s="2427"/>
      <c r="U148" s="2428" t="str">
        <f t="shared" si="117"/>
        <v/>
      </c>
      <c r="V148" s="2428" t="str">
        <f t="shared" si="118"/>
        <v/>
      </c>
      <c r="W148" s="2429" t="str">
        <f t="shared" si="114"/>
        <v/>
      </c>
      <c r="X148" s="2428" t="str">
        <f t="shared" si="115"/>
        <v/>
      </c>
      <c r="Y148" s="2430" t="str">
        <f t="shared" si="116"/>
        <v/>
      </c>
      <c r="Z148" s="2375"/>
      <c r="AA148" s="2427" t="str">
        <f t="shared" si="119"/>
        <v/>
      </c>
      <c r="AB148" s="2428" t="str">
        <f t="shared" si="120"/>
        <v/>
      </c>
      <c r="AC148" s="2428" t="str">
        <f t="shared" si="121"/>
        <v/>
      </c>
      <c r="AD148" s="2429" t="str">
        <f t="shared" si="122"/>
        <v/>
      </c>
      <c r="AE148" s="2428" t="str">
        <f t="shared" si="123"/>
        <v/>
      </c>
      <c r="AF148" s="2430" t="str">
        <f t="shared" si="124"/>
        <v/>
      </c>
      <c r="AG148" s="2375"/>
      <c r="AH148" s="2375"/>
      <c r="AI148" s="2375"/>
      <c r="AJ148" s="2375"/>
      <c r="AK148" s="2375"/>
      <c r="AL148" s="2375"/>
      <c r="AM148" s="2375"/>
      <c r="AN148" s="2375"/>
      <c r="AO148" s="2375"/>
      <c r="AP148" s="2375"/>
      <c r="AQ148" s="2375"/>
    </row>
    <row r="149" spans="1:43" ht="18" customHeight="1" x14ac:dyDescent="0.3">
      <c r="A149" s="2378"/>
      <c r="B149" s="2411" t="str">
        <f>B131</f>
        <v>A-13</v>
      </c>
      <c r="C149" s="2439"/>
      <c r="D149" s="2440"/>
      <c r="E149" s="2441"/>
      <c r="F149" s="5018"/>
      <c r="G149" s="5019"/>
      <c r="H149" s="5019"/>
      <c r="I149" s="5020"/>
      <c r="J149" s="2426"/>
      <c r="K149" s="2411" t="str">
        <f>K131</f>
        <v>A-14</v>
      </c>
      <c r="L149" s="2439"/>
      <c r="M149" s="2440"/>
      <c r="N149" s="2441"/>
      <c r="O149" s="5018"/>
      <c r="P149" s="5019"/>
      <c r="Q149" s="5019"/>
      <c r="R149" s="5020"/>
      <c r="S149" s="2375"/>
      <c r="T149" s="2427"/>
      <c r="U149" s="2428" t="str">
        <f t="shared" si="117"/>
        <v/>
      </c>
      <c r="V149" s="2428" t="str">
        <f t="shared" si="118"/>
        <v/>
      </c>
      <c r="W149" s="2429" t="str">
        <f t="shared" si="114"/>
        <v/>
      </c>
      <c r="X149" s="2428" t="str">
        <f t="shared" si="115"/>
        <v/>
      </c>
      <c r="Y149" s="2430" t="str">
        <f t="shared" si="116"/>
        <v/>
      </c>
      <c r="Z149" s="2375"/>
      <c r="AA149" s="2427" t="str">
        <f t="shared" si="119"/>
        <v/>
      </c>
      <c r="AB149" s="2428" t="str">
        <f t="shared" si="120"/>
        <v/>
      </c>
      <c r="AC149" s="2428" t="str">
        <f t="shared" si="121"/>
        <v/>
      </c>
      <c r="AD149" s="2429" t="str">
        <f t="shared" si="122"/>
        <v/>
      </c>
      <c r="AE149" s="2428" t="str">
        <f t="shared" si="123"/>
        <v/>
      </c>
      <c r="AF149" s="2430" t="str">
        <f t="shared" si="124"/>
        <v/>
      </c>
      <c r="AG149" s="2375"/>
      <c r="AH149" s="2375"/>
      <c r="AI149" s="2375"/>
      <c r="AJ149" s="2375"/>
      <c r="AK149" s="2375"/>
      <c r="AL149" s="2375"/>
      <c r="AM149" s="2375"/>
      <c r="AN149" s="2375"/>
      <c r="AO149" s="2375"/>
      <c r="AP149" s="2375"/>
      <c r="AQ149" s="2375"/>
    </row>
    <row r="150" spans="1:43" ht="18" customHeight="1" x14ac:dyDescent="0.3">
      <c r="A150" s="2378"/>
      <c r="B150" s="2411" t="str">
        <f>B131</f>
        <v>A-13</v>
      </c>
      <c r="C150" s="2442"/>
      <c r="D150" s="2451"/>
      <c r="E150" s="2452"/>
      <c r="F150" s="5021"/>
      <c r="G150" s="5022"/>
      <c r="H150" s="5022"/>
      <c r="I150" s="5023"/>
      <c r="J150" s="2426"/>
      <c r="K150" s="2411" t="str">
        <f>K131</f>
        <v>A-14</v>
      </c>
      <c r="L150" s="2442"/>
      <c r="M150" s="2451"/>
      <c r="N150" s="2452"/>
      <c r="O150" s="5021"/>
      <c r="P150" s="5022"/>
      <c r="Q150" s="5022"/>
      <c r="R150" s="5023"/>
      <c r="S150" s="2375"/>
      <c r="T150" s="2427"/>
      <c r="U150" s="2428" t="str">
        <f t="shared" si="117"/>
        <v/>
      </c>
      <c r="V150" s="2428" t="str">
        <f t="shared" si="118"/>
        <v/>
      </c>
      <c r="W150" s="2429" t="str">
        <f t="shared" si="114"/>
        <v/>
      </c>
      <c r="X150" s="2428" t="str">
        <f t="shared" si="115"/>
        <v/>
      </c>
      <c r="Y150" s="2430" t="str">
        <f t="shared" si="116"/>
        <v/>
      </c>
      <c r="Z150" s="2375"/>
      <c r="AA150" s="2427" t="str">
        <f t="shared" si="119"/>
        <v/>
      </c>
      <c r="AB150" s="2428" t="str">
        <f t="shared" si="120"/>
        <v/>
      </c>
      <c r="AC150" s="2428" t="str">
        <f t="shared" si="121"/>
        <v/>
      </c>
      <c r="AD150" s="2429" t="str">
        <f t="shared" si="122"/>
        <v/>
      </c>
      <c r="AE150" s="2428" t="str">
        <f t="shared" si="123"/>
        <v/>
      </c>
      <c r="AF150" s="2430" t="str">
        <f t="shared" si="124"/>
        <v/>
      </c>
      <c r="AG150" s="2375"/>
      <c r="AH150" s="2375"/>
      <c r="AI150" s="2375"/>
      <c r="AJ150" s="2375"/>
      <c r="AK150" s="2375"/>
      <c r="AL150" s="2375"/>
      <c r="AM150" s="2375"/>
      <c r="AN150" s="2375"/>
      <c r="AO150" s="2375"/>
      <c r="AP150" s="2375"/>
      <c r="AQ150" s="2375"/>
    </row>
    <row r="151" spans="1:43" ht="18" customHeight="1" thickBot="1" x14ac:dyDescent="0.35">
      <c r="A151" s="2378"/>
      <c r="B151" s="2394" t="s">
        <v>2471</v>
      </c>
      <c r="C151" s="2395" t="s">
        <v>2471</v>
      </c>
      <c r="D151" s="2396"/>
      <c r="E151" s="2397"/>
      <c r="F151" s="2397"/>
      <c r="G151" s="2397"/>
      <c r="H151" s="2398">
        <f>AI27</f>
        <v>1</v>
      </c>
      <c r="I151" s="2399">
        <f>AJ27</f>
        <v>1</v>
      </c>
      <c r="J151" s="2400"/>
      <c r="K151" s="2401" t="s">
        <v>2472</v>
      </c>
      <c r="L151" s="2395" t="s">
        <v>2472</v>
      </c>
      <c r="M151" s="2396"/>
      <c r="N151" s="2397"/>
      <c r="O151" s="2397"/>
      <c r="P151" s="2397"/>
      <c r="Q151" s="2398">
        <f>AI28</f>
        <v>1</v>
      </c>
      <c r="R151" s="2399">
        <f>AJ28</f>
        <v>1</v>
      </c>
      <c r="S151" s="2375"/>
      <c r="T151" s="2443"/>
      <c r="U151" s="2444"/>
      <c r="V151" s="2445"/>
      <c r="W151" s="2444"/>
      <c r="X151" s="2444"/>
      <c r="Y151" s="2446"/>
      <c r="Z151" s="2375"/>
      <c r="AA151" s="2443"/>
      <c r="AB151" s="2444"/>
      <c r="AC151" s="2445"/>
      <c r="AD151" s="2444"/>
      <c r="AE151" s="2444"/>
      <c r="AF151" s="2446"/>
      <c r="AG151" s="2375"/>
      <c r="AH151" s="2375"/>
      <c r="AI151" s="2375"/>
      <c r="AJ151" s="2375"/>
      <c r="AK151" s="2375"/>
      <c r="AL151" s="2375"/>
      <c r="AM151" s="2375"/>
      <c r="AN151" s="2375"/>
      <c r="AO151" s="2375"/>
      <c r="AP151" s="2375"/>
      <c r="AQ151" s="2375"/>
    </row>
    <row r="152" spans="1:43" ht="18" customHeight="1" thickBot="1" x14ac:dyDescent="0.4">
      <c r="A152" s="2378"/>
      <c r="B152" s="2411" t="str">
        <f>B151</f>
        <v>A-15</v>
      </c>
      <c r="C152" s="2412" t="s">
        <v>2353</v>
      </c>
      <c r="D152" s="2413" t="s">
        <v>2344</v>
      </c>
      <c r="E152" s="2414" t="s">
        <v>2345</v>
      </c>
      <c r="F152" s="5027" t="s">
        <v>2354</v>
      </c>
      <c r="G152" s="5027"/>
      <c r="H152" s="5027"/>
      <c r="I152" s="5028"/>
      <c r="J152" s="2415"/>
      <c r="K152" s="2411" t="str">
        <f>K151</f>
        <v>A-16</v>
      </c>
      <c r="L152" s="2412" t="s">
        <v>2353</v>
      </c>
      <c r="M152" s="2413" t="s">
        <v>2344</v>
      </c>
      <c r="N152" s="2414" t="s">
        <v>2345</v>
      </c>
      <c r="O152" s="5027" t="s">
        <v>2354</v>
      </c>
      <c r="P152" s="5027"/>
      <c r="Q152" s="5027"/>
      <c r="R152" s="5028"/>
      <c r="S152" s="2375"/>
      <c r="T152" s="2416" t="str">
        <f>C151</f>
        <v>A-15</v>
      </c>
      <c r="U152" s="2417"/>
      <c r="V152" s="2417"/>
      <c r="W152" s="2416" t="str">
        <f>L151</f>
        <v>A-16</v>
      </c>
      <c r="X152" s="2417"/>
      <c r="Y152" s="2418"/>
      <c r="Z152" s="2375"/>
      <c r="AA152" s="2416" t="str">
        <f>C151</f>
        <v>A-15</v>
      </c>
      <c r="AB152" s="2417"/>
      <c r="AC152" s="2417"/>
      <c r="AD152" s="2416" t="str">
        <f>L151</f>
        <v>A-16</v>
      </c>
      <c r="AE152" s="2417"/>
      <c r="AF152" s="2418"/>
      <c r="AG152" s="2375"/>
      <c r="AH152" s="2375"/>
      <c r="AI152" s="2375"/>
      <c r="AJ152" s="2375"/>
      <c r="AK152" s="2375"/>
      <c r="AL152" s="2375"/>
      <c r="AM152" s="2375"/>
      <c r="AN152" s="2375"/>
      <c r="AO152" s="2375"/>
      <c r="AP152" s="2375"/>
      <c r="AQ152" s="2375"/>
    </row>
    <row r="153" spans="1:43" ht="18" customHeight="1" x14ac:dyDescent="0.3">
      <c r="A153" s="2378"/>
      <c r="B153" s="2411" t="str">
        <f>B151</f>
        <v>A-15</v>
      </c>
      <c r="C153" s="2423"/>
      <c r="D153" s="2424"/>
      <c r="E153" s="2425"/>
      <c r="F153" s="5029"/>
      <c r="G153" s="5030"/>
      <c r="H153" s="5030"/>
      <c r="I153" s="5031"/>
      <c r="J153" s="2426"/>
      <c r="K153" s="2411" t="str">
        <f>K151</f>
        <v>A-16</v>
      </c>
      <c r="L153" s="2423"/>
      <c r="M153" s="2424"/>
      <c r="N153" s="2425"/>
      <c r="O153" s="5029"/>
      <c r="P153" s="5030"/>
      <c r="Q153" s="5030"/>
      <c r="R153" s="5031"/>
      <c r="S153" s="2375"/>
      <c r="T153" s="2427" t="str">
        <f>IF(ISBLANK(D153),"",B153)</f>
        <v/>
      </c>
      <c r="U153" s="2428" t="str">
        <f>IF(ISBLANK(D153),"",C153)</f>
        <v/>
      </c>
      <c r="V153" s="2428" t="str">
        <f>IF(ISBLANK(D153),"",F153)</f>
        <v/>
      </c>
      <c r="W153" s="2429" t="str">
        <f>IF(ISBLANK(M153),"",K153)</f>
        <v/>
      </c>
      <c r="X153" s="2428" t="str">
        <f>IF(ISBLANK(M153),"",L153)</f>
        <v/>
      </c>
      <c r="Y153" s="2430" t="str">
        <f>IF(ISBLANK(M153),"",O153)</f>
        <v/>
      </c>
      <c r="Z153" s="2375"/>
      <c r="AA153" s="2427" t="str">
        <f t="shared" ref="AA153:AA154" si="125">IF(ISBLANK(E153),"",B153)</f>
        <v/>
      </c>
      <c r="AB153" s="2428" t="str">
        <f t="shared" ref="AB153:AB154" si="126">IF(ISBLANK(E153),"",L153)</f>
        <v/>
      </c>
      <c r="AC153" s="2428" t="str">
        <f t="shared" ref="AC153:AC154" si="127">IF(ISBLANK(E153),"",F153)</f>
        <v/>
      </c>
      <c r="AD153" s="2429" t="str">
        <f t="shared" ref="AD153:AD154" si="128">IF(ISBLANK(N153),"",K153)</f>
        <v/>
      </c>
      <c r="AE153" s="2428" t="str">
        <f t="shared" ref="AE153:AE154" si="129">IF(ISBLANK(N153),"",L153)</f>
        <v/>
      </c>
      <c r="AF153" s="2430" t="str">
        <f t="shared" ref="AF153:AF154" si="130">IF(ISBLANK(N153),"",O153)</f>
        <v/>
      </c>
      <c r="AG153" s="2375"/>
      <c r="AH153" s="2375"/>
      <c r="AI153" s="2375"/>
      <c r="AJ153" s="2375"/>
      <c r="AK153" s="2375"/>
      <c r="AL153" s="2375"/>
      <c r="AM153" s="2375"/>
      <c r="AN153" s="2375"/>
      <c r="AO153" s="2375"/>
      <c r="AP153" s="2375"/>
      <c r="AQ153" s="2375"/>
    </row>
    <row r="154" spans="1:43" ht="18" customHeight="1" x14ac:dyDescent="0.3">
      <c r="A154" s="2378"/>
      <c r="B154" s="2411" t="str">
        <f>B151</f>
        <v>A-15</v>
      </c>
      <c r="C154" s="2439"/>
      <c r="D154" s="2440"/>
      <c r="E154" s="2441"/>
      <c r="F154" s="5018"/>
      <c r="G154" s="5019"/>
      <c r="H154" s="5019"/>
      <c r="I154" s="5020"/>
      <c r="J154" s="2426"/>
      <c r="K154" s="2411" t="str">
        <f>K151</f>
        <v>A-16</v>
      </c>
      <c r="L154" s="2439"/>
      <c r="M154" s="2440"/>
      <c r="N154" s="2441"/>
      <c r="O154" s="5018"/>
      <c r="P154" s="5019"/>
      <c r="Q154" s="5019"/>
      <c r="R154" s="5020"/>
      <c r="S154" s="2375"/>
      <c r="T154" s="2427" t="str">
        <f>IF(ISBLANK(D154),"",B154)</f>
        <v/>
      </c>
      <c r="U154" s="2428" t="str">
        <f>IF(ISBLANK(D154),"",C154)</f>
        <v/>
      </c>
      <c r="V154" s="2428" t="str">
        <f>IF(ISBLANK(D154),"",F154)</f>
        <v/>
      </c>
      <c r="W154" s="2429" t="str">
        <f t="shared" ref="W154:W170" si="131">IF(ISBLANK(M154),"",K154)</f>
        <v/>
      </c>
      <c r="X154" s="2428" t="str">
        <f t="shared" ref="X154:X170" si="132">IF(ISBLANK(M154),"",L154)</f>
        <v/>
      </c>
      <c r="Y154" s="2430" t="str">
        <f t="shared" ref="Y154:Y170" si="133">IF(ISBLANK(M154),"",O154)</f>
        <v/>
      </c>
      <c r="Z154" s="2375"/>
      <c r="AA154" s="2427" t="str">
        <f t="shared" si="125"/>
        <v/>
      </c>
      <c r="AB154" s="2428" t="str">
        <f t="shared" si="126"/>
        <v/>
      </c>
      <c r="AC154" s="2428" t="str">
        <f t="shared" si="127"/>
        <v/>
      </c>
      <c r="AD154" s="2429" t="str">
        <f t="shared" si="128"/>
        <v/>
      </c>
      <c r="AE154" s="2428" t="str">
        <f t="shared" si="129"/>
        <v/>
      </c>
      <c r="AF154" s="2430" t="str">
        <f t="shared" si="130"/>
        <v/>
      </c>
      <c r="AG154" s="2375"/>
      <c r="AH154" s="2375"/>
      <c r="AI154" s="2375"/>
      <c r="AJ154" s="2375"/>
      <c r="AK154" s="2375"/>
      <c r="AL154" s="2375"/>
      <c r="AM154" s="2375"/>
      <c r="AN154" s="2375"/>
      <c r="AO154" s="2375"/>
      <c r="AP154" s="2375"/>
      <c r="AQ154" s="2375"/>
    </row>
    <row r="155" spans="1:43" ht="18" customHeight="1" x14ac:dyDescent="0.3">
      <c r="A155" s="2378"/>
      <c r="B155" s="2411" t="str">
        <f>B151</f>
        <v>A-15</v>
      </c>
      <c r="C155" s="2439"/>
      <c r="D155" s="2440"/>
      <c r="E155" s="2441"/>
      <c r="F155" s="5018"/>
      <c r="G155" s="5019"/>
      <c r="H155" s="5019"/>
      <c r="I155" s="5020"/>
      <c r="J155" s="2426"/>
      <c r="K155" s="2411" t="str">
        <f>K151</f>
        <v>A-16</v>
      </c>
      <c r="L155" s="2439"/>
      <c r="M155" s="2440"/>
      <c r="N155" s="2441"/>
      <c r="O155" s="5018"/>
      <c r="P155" s="5019"/>
      <c r="Q155" s="5019"/>
      <c r="R155" s="5020"/>
      <c r="S155" s="2375"/>
      <c r="T155" s="2427" t="str">
        <f>IF(ISBLANK(D155),"",B155)</f>
        <v/>
      </c>
      <c r="U155" s="2428" t="str">
        <f t="shared" ref="U155:U170" si="134">IF(ISBLANK(D155),"",C155)</f>
        <v/>
      </c>
      <c r="V155" s="2428" t="str">
        <f t="shared" ref="V155:V170" si="135">IF(ISBLANK(D155),"",F155)</f>
        <v/>
      </c>
      <c r="W155" s="2429" t="str">
        <f t="shared" si="131"/>
        <v/>
      </c>
      <c r="X155" s="2428" t="str">
        <f t="shared" si="132"/>
        <v/>
      </c>
      <c r="Y155" s="2430" t="str">
        <f t="shared" si="133"/>
        <v/>
      </c>
      <c r="Z155" s="2375"/>
      <c r="AA155" s="2427" t="str">
        <f>IF(ISBLANK(E155),"",B155)</f>
        <v/>
      </c>
      <c r="AB155" s="2428" t="str">
        <f>IF(ISBLANK(E155),"",L155)</f>
        <v/>
      </c>
      <c r="AC155" s="2428" t="str">
        <f>IF(ISBLANK(E155),"",F155)</f>
        <v/>
      </c>
      <c r="AD155" s="2429" t="str">
        <f>IF(ISBLANK(N155),"",K155)</f>
        <v/>
      </c>
      <c r="AE155" s="2428" t="str">
        <f>IF(ISBLANK(N155),"",L155)</f>
        <v/>
      </c>
      <c r="AF155" s="2430" t="str">
        <f>IF(ISBLANK(N155),"",O155)</f>
        <v/>
      </c>
      <c r="AG155" s="2375"/>
      <c r="AH155" s="2375"/>
      <c r="AI155" s="2375"/>
      <c r="AJ155" s="2375"/>
      <c r="AK155" s="2375"/>
      <c r="AL155" s="2375"/>
      <c r="AM155" s="2375"/>
      <c r="AN155" s="2375"/>
      <c r="AO155" s="2375"/>
      <c r="AP155" s="2375"/>
      <c r="AQ155" s="2375"/>
    </row>
    <row r="156" spans="1:43" ht="18" customHeight="1" x14ac:dyDescent="0.3">
      <c r="A156" s="2378"/>
      <c r="B156" s="2411" t="str">
        <f>B151</f>
        <v>A-15</v>
      </c>
      <c r="C156" s="2439"/>
      <c r="D156" s="2440"/>
      <c r="E156" s="2441"/>
      <c r="F156" s="5018"/>
      <c r="G156" s="5019"/>
      <c r="H156" s="5019"/>
      <c r="I156" s="5020"/>
      <c r="J156" s="2426"/>
      <c r="K156" s="2411" t="str">
        <f>K151</f>
        <v>A-16</v>
      </c>
      <c r="L156" s="2439"/>
      <c r="M156" s="2440"/>
      <c r="N156" s="2441"/>
      <c r="O156" s="5018"/>
      <c r="P156" s="5019"/>
      <c r="Q156" s="5019"/>
      <c r="R156" s="5020"/>
      <c r="S156" s="2375"/>
      <c r="T156" s="2427" t="str">
        <f>IF(ISBLANK(D156),"",B156)</f>
        <v/>
      </c>
      <c r="U156" s="2428" t="str">
        <f t="shared" si="134"/>
        <v/>
      </c>
      <c r="V156" s="2428" t="str">
        <f t="shared" si="135"/>
        <v/>
      </c>
      <c r="W156" s="2429" t="str">
        <f t="shared" si="131"/>
        <v/>
      </c>
      <c r="X156" s="2428" t="str">
        <f t="shared" si="132"/>
        <v/>
      </c>
      <c r="Y156" s="2430" t="str">
        <f t="shared" si="133"/>
        <v/>
      </c>
      <c r="Z156" s="2375"/>
      <c r="AA156" s="2427" t="str">
        <f t="shared" ref="AA156:AA170" si="136">IF(ISBLANK(E156),"",B156)</f>
        <v/>
      </c>
      <c r="AB156" s="2428" t="str">
        <f t="shared" ref="AB156:AB170" si="137">IF(ISBLANK(E156),"",L156)</f>
        <v/>
      </c>
      <c r="AC156" s="2428" t="str">
        <f t="shared" ref="AC156:AC170" si="138">IF(ISBLANK(E156),"",F156)</f>
        <v/>
      </c>
      <c r="AD156" s="2429" t="str">
        <f t="shared" ref="AD156:AD170" si="139">IF(ISBLANK(N156),"",K156)</f>
        <v/>
      </c>
      <c r="AE156" s="2428" t="str">
        <f t="shared" ref="AE156:AE170" si="140">IF(ISBLANK(N156),"",L156)</f>
        <v/>
      </c>
      <c r="AF156" s="2430" t="str">
        <f t="shared" ref="AF156:AF170" si="141">IF(ISBLANK(N156),"",O156)</f>
        <v/>
      </c>
      <c r="AG156" s="2375"/>
      <c r="AH156" s="2375"/>
      <c r="AI156" s="2375"/>
      <c r="AJ156" s="2375"/>
      <c r="AK156" s="2375"/>
      <c r="AL156" s="2375"/>
      <c r="AM156" s="2375"/>
      <c r="AN156" s="2375"/>
      <c r="AO156" s="2375"/>
      <c r="AP156" s="2375"/>
      <c r="AQ156" s="2375"/>
    </row>
    <row r="157" spans="1:43" ht="18" customHeight="1" x14ac:dyDescent="0.3">
      <c r="A157" s="2378"/>
      <c r="B157" s="2411" t="str">
        <f>B151</f>
        <v>A-15</v>
      </c>
      <c r="C157" s="2439"/>
      <c r="D157" s="2440"/>
      <c r="E157" s="2441"/>
      <c r="F157" s="5018"/>
      <c r="G157" s="5019"/>
      <c r="H157" s="5019"/>
      <c r="I157" s="5020"/>
      <c r="J157" s="2426"/>
      <c r="K157" s="2411" t="str">
        <f>K151</f>
        <v>A-16</v>
      </c>
      <c r="L157" s="2439"/>
      <c r="M157" s="2440"/>
      <c r="N157" s="2441"/>
      <c r="O157" s="5018"/>
      <c r="P157" s="5019"/>
      <c r="Q157" s="5019"/>
      <c r="R157" s="5020"/>
      <c r="S157" s="2375"/>
      <c r="T157" s="2427" t="str">
        <f>IF(ISBLANK(D157),"",B157)</f>
        <v/>
      </c>
      <c r="U157" s="2428" t="str">
        <f t="shared" si="134"/>
        <v/>
      </c>
      <c r="V157" s="2428" t="str">
        <f t="shared" si="135"/>
        <v/>
      </c>
      <c r="W157" s="2429" t="str">
        <f t="shared" si="131"/>
        <v/>
      </c>
      <c r="X157" s="2428" t="str">
        <f t="shared" si="132"/>
        <v/>
      </c>
      <c r="Y157" s="2430" t="str">
        <f t="shared" si="133"/>
        <v/>
      </c>
      <c r="Z157" s="2375"/>
      <c r="AA157" s="2427" t="str">
        <f t="shared" si="136"/>
        <v/>
      </c>
      <c r="AB157" s="2428" t="str">
        <f t="shared" si="137"/>
        <v/>
      </c>
      <c r="AC157" s="2428" t="str">
        <f t="shared" si="138"/>
        <v/>
      </c>
      <c r="AD157" s="2429" t="str">
        <f t="shared" si="139"/>
        <v/>
      </c>
      <c r="AE157" s="2428" t="str">
        <f t="shared" si="140"/>
        <v/>
      </c>
      <c r="AF157" s="2430" t="str">
        <f t="shared" si="141"/>
        <v/>
      </c>
      <c r="AG157" s="2375"/>
      <c r="AH157" s="2375"/>
      <c r="AI157" s="2375"/>
      <c r="AJ157" s="2375"/>
      <c r="AK157" s="2375"/>
      <c r="AL157" s="2375"/>
      <c r="AM157" s="2375"/>
      <c r="AN157" s="2375"/>
      <c r="AO157" s="2375"/>
      <c r="AP157" s="2375"/>
      <c r="AQ157" s="2375"/>
    </row>
    <row r="158" spans="1:43" ht="18" customHeight="1" x14ac:dyDescent="0.3">
      <c r="A158" s="2378"/>
      <c r="B158" s="2411" t="str">
        <f>B151</f>
        <v>A-15</v>
      </c>
      <c r="C158" s="2439"/>
      <c r="D158" s="2440"/>
      <c r="E158" s="2441"/>
      <c r="F158" s="5018"/>
      <c r="G158" s="5019"/>
      <c r="H158" s="5019"/>
      <c r="I158" s="5020"/>
      <c r="J158" s="2426"/>
      <c r="K158" s="2411" t="str">
        <f>K151</f>
        <v>A-16</v>
      </c>
      <c r="L158" s="2439"/>
      <c r="M158" s="2440"/>
      <c r="N158" s="2441"/>
      <c r="O158" s="5018"/>
      <c r="P158" s="5019"/>
      <c r="Q158" s="5019"/>
      <c r="R158" s="5020"/>
      <c r="S158" s="2375"/>
      <c r="T158" s="2427"/>
      <c r="U158" s="2428" t="str">
        <f t="shared" si="134"/>
        <v/>
      </c>
      <c r="V158" s="2428" t="str">
        <f t="shared" si="135"/>
        <v/>
      </c>
      <c r="W158" s="2429" t="str">
        <f t="shared" si="131"/>
        <v/>
      </c>
      <c r="X158" s="2428" t="str">
        <f t="shared" si="132"/>
        <v/>
      </c>
      <c r="Y158" s="2430" t="str">
        <f t="shared" si="133"/>
        <v/>
      </c>
      <c r="Z158" s="2375"/>
      <c r="AA158" s="2427" t="str">
        <f t="shared" si="136"/>
        <v/>
      </c>
      <c r="AB158" s="2428" t="str">
        <f t="shared" si="137"/>
        <v/>
      </c>
      <c r="AC158" s="2428" t="str">
        <f t="shared" si="138"/>
        <v/>
      </c>
      <c r="AD158" s="2429" t="str">
        <f t="shared" si="139"/>
        <v/>
      </c>
      <c r="AE158" s="2428" t="str">
        <f t="shared" si="140"/>
        <v/>
      </c>
      <c r="AF158" s="2430" t="str">
        <f t="shared" si="141"/>
        <v/>
      </c>
      <c r="AG158" s="2375"/>
      <c r="AH158" s="2375"/>
      <c r="AI158" s="2375"/>
      <c r="AJ158" s="2375"/>
      <c r="AK158" s="2375"/>
      <c r="AL158" s="2375"/>
      <c r="AM158" s="2375"/>
      <c r="AN158" s="2375"/>
      <c r="AO158" s="2375"/>
      <c r="AP158" s="2375"/>
      <c r="AQ158" s="2375"/>
    </row>
    <row r="159" spans="1:43" ht="18" customHeight="1" x14ac:dyDescent="0.3">
      <c r="A159" s="2378"/>
      <c r="B159" s="2411" t="str">
        <f>B151</f>
        <v>A-15</v>
      </c>
      <c r="C159" s="2439"/>
      <c r="D159" s="2440"/>
      <c r="E159" s="2441"/>
      <c r="F159" s="5018"/>
      <c r="G159" s="5019"/>
      <c r="H159" s="5019"/>
      <c r="I159" s="5020"/>
      <c r="J159" s="2426"/>
      <c r="K159" s="2411" t="str">
        <f>K151</f>
        <v>A-16</v>
      </c>
      <c r="L159" s="2439"/>
      <c r="M159" s="2440"/>
      <c r="N159" s="2441"/>
      <c r="O159" s="5018"/>
      <c r="P159" s="5019"/>
      <c r="Q159" s="5019"/>
      <c r="R159" s="5020"/>
      <c r="S159" s="2375"/>
      <c r="T159" s="2427"/>
      <c r="U159" s="2428" t="str">
        <f t="shared" si="134"/>
        <v/>
      </c>
      <c r="V159" s="2428" t="str">
        <f t="shared" si="135"/>
        <v/>
      </c>
      <c r="W159" s="2429" t="str">
        <f t="shared" si="131"/>
        <v/>
      </c>
      <c r="X159" s="2428" t="str">
        <f t="shared" si="132"/>
        <v/>
      </c>
      <c r="Y159" s="2430" t="str">
        <f t="shared" si="133"/>
        <v/>
      </c>
      <c r="Z159" s="2375"/>
      <c r="AA159" s="2427" t="str">
        <f t="shared" si="136"/>
        <v/>
      </c>
      <c r="AB159" s="2428" t="str">
        <f t="shared" si="137"/>
        <v/>
      </c>
      <c r="AC159" s="2428" t="str">
        <f t="shared" si="138"/>
        <v/>
      </c>
      <c r="AD159" s="2429" t="str">
        <f t="shared" si="139"/>
        <v/>
      </c>
      <c r="AE159" s="2428" t="str">
        <f t="shared" si="140"/>
        <v/>
      </c>
      <c r="AF159" s="2430" t="str">
        <f t="shared" si="141"/>
        <v/>
      </c>
      <c r="AG159" s="2375"/>
      <c r="AH159" s="2375"/>
      <c r="AI159" s="2375"/>
      <c r="AJ159" s="2375"/>
      <c r="AK159" s="2375"/>
      <c r="AL159" s="2375"/>
      <c r="AM159" s="2375"/>
      <c r="AN159" s="2375"/>
      <c r="AO159" s="2375"/>
      <c r="AP159" s="2375"/>
      <c r="AQ159" s="2375"/>
    </row>
    <row r="160" spans="1:43" ht="18" customHeight="1" x14ac:dyDescent="0.3">
      <c r="A160" s="2378"/>
      <c r="B160" s="2411" t="str">
        <f>B151</f>
        <v>A-15</v>
      </c>
      <c r="C160" s="2439"/>
      <c r="D160" s="2440"/>
      <c r="E160" s="2441"/>
      <c r="F160" s="5018"/>
      <c r="G160" s="5019"/>
      <c r="H160" s="5019"/>
      <c r="I160" s="5020"/>
      <c r="J160" s="2426"/>
      <c r="K160" s="2411" t="str">
        <f>K151</f>
        <v>A-16</v>
      </c>
      <c r="L160" s="2439"/>
      <c r="M160" s="2440"/>
      <c r="N160" s="2441"/>
      <c r="O160" s="5018"/>
      <c r="P160" s="5019"/>
      <c r="Q160" s="5019"/>
      <c r="R160" s="5020"/>
      <c r="S160" s="2375"/>
      <c r="T160" s="2427"/>
      <c r="U160" s="2428" t="str">
        <f t="shared" si="134"/>
        <v/>
      </c>
      <c r="V160" s="2428" t="str">
        <f t="shared" si="135"/>
        <v/>
      </c>
      <c r="W160" s="2429" t="str">
        <f t="shared" si="131"/>
        <v/>
      </c>
      <c r="X160" s="2428" t="str">
        <f t="shared" si="132"/>
        <v/>
      </c>
      <c r="Y160" s="2430" t="str">
        <f t="shared" si="133"/>
        <v/>
      </c>
      <c r="Z160" s="2375"/>
      <c r="AA160" s="2427" t="str">
        <f t="shared" si="136"/>
        <v/>
      </c>
      <c r="AB160" s="2428" t="str">
        <f t="shared" si="137"/>
        <v/>
      </c>
      <c r="AC160" s="2428" t="str">
        <f t="shared" si="138"/>
        <v/>
      </c>
      <c r="AD160" s="2429" t="str">
        <f t="shared" si="139"/>
        <v/>
      </c>
      <c r="AE160" s="2428" t="str">
        <f t="shared" si="140"/>
        <v/>
      </c>
      <c r="AF160" s="2430" t="str">
        <f t="shared" si="141"/>
        <v/>
      </c>
      <c r="AG160" s="2375"/>
      <c r="AH160" s="2375"/>
      <c r="AI160" s="2375"/>
      <c r="AJ160" s="2375"/>
      <c r="AK160" s="2375"/>
      <c r="AL160" s="2375"/>
      <c r="AM160" s="2375"/>
      <c r="AN160" s="2375"/>
      <c r="AO160" s="2375"/>
      <c r="AP160" s="2375"/>
      <c r="AQ160" s="2375"/>
    </row>
    <row r="161" spans="1:43" ht="18" customHeight="1" x14ac:dyDescent="0.3">
      <c r="A161" s="2378"/>
      <c r="B161" s="2411" t="str">
        <f>B151</f>
        <v>A-15</v>
      </c>
      <c r="C161" s="2439"/>
      <c r="D161" s="2440"/>
      <c r="E161" s="2441"/>
      <c r="F161" s="5018"/>
      <c r="G161" s="5019"/>
      <c r="H161" s="5019"/>
      <c r="I161" s="5020"/>
      <c r="J161" s="2426"/>
      <c r="K161" s="2411" t="str">
        <f>K151</f>
        <v>A-16</v>
      </c>
      <c r="L161" s="2439"/>
      <c r="M161" s="2440"/>
      <c r="N161" s="2441"/>
      <c r="O161" s="5018"/>
      <c r="P161" s="5019"/>
      <c r="Q161" s="5019"/>
      <c r="R161" s="5020"/>
      <c r="S161" s="2375"/>
      <c r="T161" s="2427"/>
      <c r="U161" s="2428" t="str">
        <f t="shared" si="134"/>
        <v/>
      </c>
      <c r="V161" s="2428" t="str">
        <f t="shared" si="135"/>
        <v/>
      </c>
      <c r="W161" s="2429" t="str">
        <f t="shared" si="131"/>
        <v/>
      </c>
      <c r="X161" s="2428" t="str">
        <f t="shared" si="132"/>
        <v/>
      </c>
      <c r="Y161" s="2430" t="str">
        <f t="shared" si="133"/>
        <v/>
      </c>
      <c r="Z161" s="2375"/>
      <c r="AA161" s="2427" t="str">
        <f t="shared" si="136"/>
        <v/>
      </c>
      <c r="AB161" s="2428" t="str">
        <f t="shared" si="137"/>
        <v/>
      </c>
      <c r="AC161" s="2428" t="str">
        <f t="shared" si="138"/>
        <v/>
      </c>
      <c r="AD161" s="2429" t="str">
        <f t="shared" si="139"/>
        <v/>
      </c>
      <c r="AE161" s="2428" t="str">
        <f t="shared" si="140"/>
        <v/>
      </c>
      <c r="AF161" s="2430" t="str">
        <f t="shared" si="141"/>
        <v/>
      </c>
      <c r="AG161" s="2375"/>
      <c r="AH161" s="2375"/>
      <c r="AI161" s="2375"/>
      <c r="AJ161" s="2375"/>
      <c r="AK161" s="2375"/>
      <c r="AL161" s="2375"/>
      <c r="AM161" s="2375"/>
      <c r="AN161" s="2375"/>
      <c r="AO161" s="2375"/>
      <c r="AP161" s="2375"/>
      <c r="AQ161" s="2375"/>
    </row>
    <row r="162" spans="1:43" ht="18" customHeight="1" x14ac:dyDescent="0.3">
      <c r="A162" s="2378"/>
      <c r="B162" s="2411" t="str">
        <f>B151</f>
        <v>A-15</v>
      </c>
      <c r="C162" s="2439"/>
      <c r="D162" s="2440"/>
      <c r="E162" s="2441"/>
      <c r="F162" s="5018"/>
      <c r="G162" s="5019"/>
      <c r="H162" s="5019"/>
      <c r="I162" s="5020"/>
      <c r="J162" s="2426"/>
      <c r="K162" s="2411" t="str">
        <f>K151</f>
        <v>A-16</v>
      </c>
      <c r="L162" s="2439"/>
      <c r="M162" s="2440"/>
      <c r="N162" s="2441"/>
      <c r="O162" s="5018"/>
      <c r="P162" s="5019"/>
      <c r="Q162" s="5019"/>
      <c r="R162" s="5020"/>
      <c r="S162" s="2375"/>
      <c r="T162" s="2427"/>
      <c r="U162" s="2428" t="str">
        <f t="shared" si="134"/>
        <v/>
      </c>
      <c r="V162" s="2428" t="str">
        <f t="shared" si="135"/>
        <v/>
      </c>
      <c r="W162" s="2429" t="str">
        <f t="shared" si="131"/>
        <v/>
      </c>
      <c r="X162" s="2428" t="str">
        <f t="shared" si="132"/>
        <v/>
      </c>
      <c r="Y162" s="2430" t="str">
        <f t="shared" si="133"/>
        <v/>
      </c>
      <c r="Z162" s="2375"/>
      <c r="AA162" s="2427" t="str">
        <f t="shared" si="136"/>
        <v/>
      </c>
      <c r="AB162" s="2428" t="str">
        <f t="shared" si="137"/>
        <v/>
      </c>
      <c r="AC162" s="2428" t="str">
        <f t="shared" si="138"/>
        <v/>
      </c>
      <c r="AD162" s="2429" t="str">
        <f t="shared" si="139"/>
        <v/>
      </c>
      <c r="AE162" s="2428" t="str">
        <f t="shared" si="140"/>
        <v/>
      </c>
      <c r="AF162" s="2430" t="str">
        <f t="shared" si="141"/>
        <v/>
      </c>
      <c r="AG162" s="2375"/>
      <c r="AH162" s="2375"/>
      <c r="AI162" s="2375"/>
      <c r="AJ162" s="2375"/>
      <c r="AK162" s="2375"/>
      <c r="AL162" s="2375"/>
      <c r="AM162" s="2375"/>
      <c r="AN162" s="2375"/>
      <c r="AO162" s="2375"/>
      <c r="AP162" s="2375"/>
      <c r="AQ162" s="2375"/>
    </row>
    <row r="163" spans="1:43" ht="18" customHeight="1" x14ac:dyDescent="0.3">
      <c r="A163" s="2378"/>
      <c r="B163" s="2411" t="str">
        <f>B151</f>
        <v>A-15</v>
      </c>
      <c r="C163" s="2439"/>
      <c r="D163" s="2440"/>
      <c r="E163" s="2441"/>
      <c r="F163" s="5018"/>
      <c r="G163" s="5019"/>
      <c r="H163" s="5019"/>
      <c r="I163" s="5020"/>
      <c r="J163" s="2426"/>
      <c r="K163" s="2411" t="str">
        <f>K151</f>
        <v>A-16</v>
      </c>
      <c r="L163" s="2439"/>
      <c r="M163" s="2440"/>
      <c r="N163" s="2441"/>
      <c r="O163" s="5018"/>
      <c r="P163" s="5019"/>
      <c r="Q163" s="5019"/>
      <c r="R163" s="5020"/>
      <c r="S163" s="2375"/>
      <c r="T163" s="2427"/>
      <c r="U163" s="2428" t="str">
        <f t="shared" si="134"/>
        <v/>
      </c>
      <c r="V163" s="2428" t="str">
        <f t="shared" si="135"/>
        <v/>
      </c>
      <c r="W163" s="2429" t="str">
        <f t="shared" si="131"/>
        <v/>
      </c>
      <c r="X163" s="2428" t="str">
        <f t="shared" si="132"/>
        <v/>
      </c>
      <c r="Y163" s="2430" t="str">
        <f t="shared" si="133"/>
        <v/>
      </c>
      <c r="Z163" s="2375"/>
      <c r="AA163" s="2427" t="str">
        <f t="shared" si="136"/>
        <v/>
      </c>
      <c r="AB163" s="2428" t="str">
        <f t="shared" si="137"/>
        <v/>
      </c>
      <c r="AC163" s="2428" t="str">
        <f t="shared" si="138"/>
        <v/>
      </c>
      <c r="AD163" s="2429" t="str">
        <f t="shared" si="139"/>
        <v/>
      </c>
      <c r="AE163" s="2428" t="str">
        <f t="shared" si="140"/>
        <v/>
      </c>
      <c r="AF163" s="2430" t="str">
        <f t="shared" si="141"/>
        <v/>
      </c>
      <c r="AG163" s="2375"/>
      <c r="AH163" s="2375"/>
      <c r="AI163" s="2375"/>
      <c r="AJ163" s="2375"/>
      <c r="AK163" s="2375"/>
      <c r="AL163" s="2375"/>
      <c r="AM163" s="2375"/>
      <c r="AN163" s="2375"/>
      <c r="AO163" s="2375"/>
      <c r="AP163" s="2375"/>
      <c r="AQ163" s="2375"/>
    </row>
    <row r="164" spans="1:43" ht="18" customHeight="1" x14ac:dyDescent="0.3">
      <c r="A164" s="2378"/>
      <c r="B164" s="2411" t="str">
        <f>B151</f>
        <v>A-15</v>
      </c>
      <c r="C164" s="2439"/>
      <c r="D164" s="2440"/>
      <c r="E164" s="2441"/>
      <c r="F164" s="5018"/>
      <c r="G164" s="5019"/>
      <c r="H164" s="5019"/>
      <c r="I164" s="5020"/>
      <c r="J164" s="2426"/>
      <c r="K164" s="2411" t="str">
        <f>K151</f>
        <v>A-16</v>
      </c>
      <c r="L164" s="2439"/>
      <c r="M164" s="2440"/>
      <c r="N164" s="2441"/>
      <c r="O164" s="5018"/>
      <c r="P164" s="5019"/>
      <c r="Q164" s="5019"/>
      <c r="R164" s="5020"/>
      <c r="S164" s="2375"/>
      <c r="T164" s="2427"/>
      <c r="U164" s="2428" t="str">
        <f t="shared" si="134"/>
        <v/>
      </c>
      <c r="V164" s="2428" t="str">
        <f t="shared" si="135"/>
        <v/>
      </c>
      <c r="W164" s="2429" t="str">
        <f t="shared" si="131"/>
        <v/>
      </c>
      <c r="X164" s="2428" t="str">
        <f t="shared" si="132"/>
        <v/>
      </c>
      <c r="Y164" s="2430" t="str">
        <f t="shared" si="133"/>
        <v/>
      </c>
      <c r="Z164" s="2375"/>
      <c r="AA164" s="2427" t="str">
        <f t="shared" si="136"/>
        <v/>
      </c>
      <c r="AB164" s="2428" t="str">
        <f t="shared" si="137"/>
        <v/>
      </c>
      <c r="AC164" s="2428" t="str">
        <f t="shared" si="138"/>
        <v/>
      </c>
      <c r="AD164" s="2429" t="str">
        <f t="shared" si="139"/>
        <v/>
      </c>
      <c r="AE164" s="2428" t="str">
        <f t="shared" si="140"/>
        <v/>
      </c>
      <c r="AF164" s="2430" t="str">
        <f t="shared" si="141"/>
        <v/>
      </c>
      <c r="AG164" s="2375"/>
      <c r="AH164" s="2375"/>
      <c r="AI164" s="2375"/>
      <c r="AJ164" s="2375"/>
      <c r="AK164" s="2375"/>
      <c r="AL164" s="2375"/>
      <c r="AM164" s="2375"/>
      <c r="AN164" s="2375"/>
      <c r="AO164" s="2375"/>
      <c r="AP164" s="2375"/>
      <c r="AQ164" s="2375"/>
    </row>
    <row r="165" spans="1:43" ht="18" customHeight="1" x14ac:dyDescent="0.3">
      <c r="A165" s="2378"/>
      <c r="B165" s="2411" t="str">
        <f>B151</f>
        <v>A-15</v>
      </c>
      <c r="C165" s="2439"/>
      <c r="D165" s="2440"/>
      <c r="E165" s="2441"/>
      <c r="F165" s="5018"/>
      <c r="G165" s="5019"/>
      <c r="H165" s="5019"/>
      <c r="I165" s="5020"/>
      <c r="J165" s="2426"/>
      <c r="K165" s="2411" t="str">
        <f>K151</f>
        <v>A-16</v>
      </c>
      <c r="L165" s="2439"/>
      <c r="M165" s="2440"/>
      <c r="N165" s="2441"/>
      <c r="O165" s="5018"/>
      <c r="P165" s="5019"/>
      <c r="Q165" s="5019"/>
      <c r="R165" s="5020"/>
      <c r="S165" s="2375"/>
      <c r="T165" s="2427"/>
      <c r="U165" s="2428" t="str">
        <f t="shared" si="134"/>
        <v/>
      </c>
      <c r="V165" s="2428" t="str">
        <f t="shared" si="135"/>
        <v/>
      </c>
      <c r="W165" s="2429" t="str">
        <f t="shared" si="131"/>
        <v/>
      </c>
      <c r="X165" s="2428" t="str">
        <f t="shared" si="132"/>
        <v/>
      </c>
      <c r="Y165" s="2430" t="str">
        <f t="shared" si="133"/>
        <v/>
      </c>
      <c r="Z165" s="2375"/>
      <c r="AA165" s="2427" t="str">
        <f t="shared" si="136"/>
        <v/>
      </c>
      <c r="AB165" s="2428" t="str">
        <f t="shared" si="137"/>
        <v/>
      </c>
      <c r="AC165" s="2428" t="str">
        <f t="shared" si="138"/>
        <v/>
      </c>
      <c r="AD165" s="2429" t="str">
        <f t="shared" si="139"/>
        <v/>
      </c>
      <c r="AE165" s="2428" t="str">
        <f t="shared" si="140"/>
        <v/>
      </c>
      <c r="AF165" s="2430" t="str">
        <f t="shared" si="141"/>
        <v/>
      </c>
      <c r="AG165" s="2375"/>
      <c r="AH165" s="2375"/>
      <c r="AI165" s="2375"/>
      <c r="AJ165" s="2375"/>
      <c r="AK165" s="2375"/>
      <c r="AL165" s="2375"/>
      <c r="AM165" s="2375"/>
      <c r="AN165" s="2375"/>
      <c r="AO165" s="2375"/>
      <c r="AP165" s="2375"/>
      <c r="AQ165" s="2375"/>
    </row>
    <row r="166" spans="1:43" ht="18" customHeight="1" x14ac:dyDescent="0.3">
      <c r="A166" s="2378"/>
      <c r="B166" s="2411" t="str">
        <f>B151</f>
        <v>A-15</v>
      </c>
      <c r="C166" s="2439"/>
      <c r="D166" s="2440"/>
      <c r="E166" s="2441"/>
      <c r="F166" s="5018"/>
      <c r="G166" s="5019"/>
      <c r="H166" s="5019"/>
      <c r="I166" s="5020"/>
      <c r="J166" s="2426"/>
      <c r="K166" s="2411" t="str">
        <f>K151</f>
        <v>A-16</v>
      </c>
      <c r="L166" s="2439"/>
      <c r="M166" s="2440"/>
      <c r="N166" s="2441"/>
      <c r="O166" s="5018"/>
      <c r="P166" s="5019"/>
      <c r="Q166" s="5019"/>
      <c r="R166" s="5020"/>
      <c r="S166" s="2375"/>
      <c r="T166" s="2427"/>
      <c r="U166" s="2428" t="str">
        <f t="shared" si="134"/>
        <v/>
      </c>
      <c r="V166" s="2428" t="str">
        <f t="shared" si="135"/>
        <v/>
      </c>
      <c r="W166" s="2429" t="str">
        <f t="shared" si="131"/>
        <v/>
      </c>
      <c r="X166" s="2428" t="str">
        <f t="shared" si="132"/>
        <v/>
      </c>
      <c r="Y166" s="2430" t="str">
        <f t="shared" si="133"/>
        <v/>
      </c>
      <c r="Z166" s="2375"/>
      <c r="AA166" s="2427" t="str">
        <f t="shared" si="136"/>
        <v/>
      </c>
      <c r="AB166" s="2428" t="str">
        <f t="shared" si="137"/>
        <v/>
      </c>
      <c r="AC166" s="2428" t="str">
        <f t="shared" si="138"/>
        <v/>
      </c>
      <c r="AD166" s="2429" t="str">
        <f t="shared" si="139"/>
        <v/>
      </c>
      <c r="AE166" s="2428" t="str">
        <f t="shared" si="140"/>
        <v/>
      </c>
      <c r="AF166" s="2430" t="str">
        <f t="shared" si="141"/>
        <v/>
      </c>
      <c r="AG166" s="2375"/>
      <c r="AH166" s="2375"/>
      <c r="AI166" s="2375"/>
      <c r="AJ166" s="2375"/>
      <c r="AK166" s="2375"/>
      <c r="AL166" s="2375"/>
      <c r="AM166" s="2375"/>
      <c r="AN166" s="2375"/>
      <c r="AO166" s="2375"/>
      <c r="AP166" s="2375"/>
      <c r="AQ166" s="2375"/>
    </row>
    <row r="167" spans="1:43" ht="18" customHeight="1" x14ac:dyDescent="0.3">
      <c r="A167" s="2378"/>
      <c r="B167" s="2411" t="str">
        <f>B151</f>
        <v>A-15</v>
      </c>
      <c r="C167" s="2439"/>
      <c r="D167" s="2440"/>
      <c r="E167" s="2441"/>
      <c r="F167" s="5018"/>
      <c r="G167" s="5019"/>
      <c r="H167" s="5019"/>
      <c r="I167" s="5020"/>
      <c r="J167" s="2426"/>
      <c r="K167" s="2411" t="str">
        <f>K151</f>
        <v>A-16</v>
      </c>
      <c r="L167" s="2439"/>
      <c r="M167" s="2440"/>
      <c r="N167" s="2441"/>
      <c r="O167" s="5018"/>
      <c r="P167" s="5019"/>
      <c r="Q167" s="5019"/>
      <c r="R167" s="5020"/>
      <c r="S167" s="2375"/>
      <c r="T167" s="2427"/>
      <c r="U167" s="2428" t="str">
        <f t="shared" si="134"/>
        <v/>
      </c>
      <c r="V167" s="2428" t="str">
        <f t="shared" si="135"/>
        <v/>
      </c>
      <c r="W167" s="2429" t="str">
        <f t="shared" si="131"/>
        <v/>
      </c>
      <c r="X167" s="2428" t="str">
        <f t="shared" si="132"/>
        <v/>
      </c>
      <c r="Y167" s="2430" t="str">
        <f t="shared" si="133"/>
        <v/>
      </c>
      <c r="Z167" s="2375"/>
      <c r="AA167" s="2427" t="str">
        <f t="shared" si="136"/>
        <v/>
      </c>
      <c r="AB167" s="2428" t="str">
        <f t="shared" si="137"/>
        <v/>
      </c>
      <c r="AC167" s="2428" t="str">
        <f t="shared" si="138"/>
        <v/>
      </c>
      <c r="AD167" s="2429" t="str">
        <f t="shared" si="139"/>
        <v/>
      </c>
      <c r="AE167" s="2428" t="str">
        <f t="shared" si="140"/>
        <v/>
      </c>
      <c r="AF167" s="2430" t="str">
        <f t="shared" si="141"/>
        <v/>
      </c>
      <c r="AG167" s="2375"/>
      <c r="AH167" s="2375"/>
      <c r="AI167" s="2375"/>
      <c r="AJ167" s="2375"/>
      <c r="AK167" s="2375"/>
      <c r="AL167" s="2375"/>
      <c r="AM167" s="2375"/>
      <c r="AN167" s="2375"/>
      <c r="AO167" s="2375"/>
      <c r="AP167" s="2375"/>
      <c r="AQ167" s="2375"/>
    </row>
    <row r="168" spans="1:43" ht="18" customHeight="1" x14ac:dyDescent="0.3">
      <c r="A168" s="2378"/>
      <c r="B168" s="2411" t="str">
        <f>B151</f>
        <v>A-15</v>
      </c>
      <c r="C168" s="2439"/>
      <c r="D168" s="2440"/>
      <c r="E168" s="2441"/>
      <c r="F168" s="5018"/>
      <c r="G168" s="5019"/>
      <c r="H168" s="5019"/>
      <c r="I168" s="5020"/>
      <c r="J168" s="2426"/>
      <c r="K168" s="2411" t="str">
        <f>K151</f>
        <v>A-16</v>
      </c>
      <c r="L168" s="2439"/>
      <c r="M168" s="2440"/>
      <c r="N168" s="2441"/>
      <c r="O168" s="5018"/>
      <c r="P168" s="5019"/>
      <c r="Q168" s="5019"/>
      <c r="R168" s="5020"/>
      <c r="S168" s="2375"/>
      <c r="T168" s="2427"/>
      <c r="U168" s="2428" t="str">
        <f t="shared" si="134"/>
        <v/>
      </c>
      <c r="V168" s="2428" t="str">
        <f t="shared" si="135"/>
        <v/>
      </c>
      <c r="W168" s="2429" t="str">
        <f t="shared" si="131"/>
        <v/>
      </c>
      <c r="X168" s="2428" t="str">
        <f t="shared" si="132"/>
        <v/>
      </c>
      <c r="Y168" s="2430" t="str">
        <f t="shared" si="133"/>
        <v/>
      </c>
      <c r="Z168" s="2375"/>
      <c r="AA168" s="2427" t="str">
        <f t="shared" si="136"/>
        <v/>
      </c>
      <c r="AB168" s="2428" t="str">
        <f t="shared" si="137"/>
        <v/>
      </c>
      <c r="AC168" s="2428" t="str">
        <f t="shared" si="138"/>
        <v/>
      </c>
      <c r="AD168" s="2429" t="str">
        <f t="shared" si="139"/>
        <v/>
      </c>
      <c r="AE168" s="2428" t="str">
        <f t="shared" si="140"/>
        <v/>
      </c>
      <c r="AF168" s="2430" t="str">
        <f t="shared" si="141"/>
        <v/>
      </c>
      <c r="AG168" s="2375"/>
      <c r="AH168" s="2375"/>
      <c r="AI168" s="2375"/>
      <c r="AJ168" s="2375"/>
      <c r="AK168" s="2375"/>
      <c r="AL168" s="2375"/>
      <c r="AM168" s="2375"/>
      <c r="AN168" s="2375"/>
      <c r="AO168" s="2375"/>
      <c r="AP168" s="2375"/>
      <c r="AQ168" s="2375"/>
    </row>
    <row r="169" spans="1:43" ht="18" customHeight="1" x14ac:dyDescent="0.3">
      <c r="A169" s="2378"/>
      <c r="B169" s="2411" t="str">
        <f>B151</f>
        <v>A-15</v>
      </c>
      <c r="C169" s="2439"/>
      <c r="D169" s="2440"/>
      <c r="E169" s="2441"/>
      <c r="F169" s="5018"/>
      <c r="G169" s="5019"/>
      <c r="H169" s="5019"/>
      <c r="I169" s="5020"/>
      <c r="J169" s="2426"/>
      <c r="K169" s="2411" t="str">
        <f>K151</f>
        <v>A-16</v>
      </c>
      <c r="L169" s="2439"/>
      <c r="M169" s="2440"/>
      <c r="N169" s="2441"/>
      <c r="O169" s="5018"/>
      <c r="P169" s="5019"/>
      <c r="Q169" s="5019"/>
      <c r="R169" s="5020"/>
      <c r="S169" s="2375"/>
      <c r="T169" s="2427"/>
      <c r="U169" s="2428" t="str">
        <f t="shared" si="134"/>
        <v/>
      </c>
      <c r="V169" s="2428" t="str">
        <f t="shared" si="135"/>
        <v/>
      </c>
      <c r="W169" s="2429" t="str">
        <f t="shared" si="131"/>
        <v/>
      </c>
      <c r="X169" s="2428" t="str">
        <f t="shared" si="132"/>
        <v/>
      </c>
      <c r="Y169" s="2430" t="str">
        <f t="shared" si="133"/>
        <v/>
      </c>
      <c r="Z169" s="2375"/>
      <c r="AA169" s="2427" t="str">
        <f t="shared" si="136"/>
        <v/>
      </c>
      <c r="AB169" s="2428" t="str">
        <f t="shared" si="137"/>
        <v/>
      </c>
      <c r="AC169" s="2428" t="str">
        <f t="shared" si="138"/>
        <v/>
      </c>
      <c r="AD169" s="2429" t="str">
        <f t="shared" si="139"/>
        <v/>
      </c>
      <c r="AE169" s="2428" t="str">
        <f t="shared" si="140"/>
        <v/>
      </c>
      <c r="AF169" s="2430" t="str">
        <f t="shared" si="141"/>
        <v/>
      </c>
      <c r="AG169" s="2375"/>
      <c r="AH169" s="2375"/>
      <c r="AI169" s="2375"/>
      <c r="AJ169" s="2375"/>
      <c r="AK169" s="2375"/>
      <c r="AL169" s="2375"/>
      <c r="AM169" s="2375"/>
      <c r="AN169" s="2375"/>
      <c r="AO169" s="2375"/>
      <c r="AP169" s="2375"/>
      <c r="AQ169" s="2375"/>
    </row>
    <row r="170" spans="1:43" ht="18" customHeight="1" x14ac:dyDescent="0.3">
      <c r="A170" s="2378"/>
      <c r="B170" s="2411" t="str">
        <f>B151</f>
        <v>A-15</v>
      </c>
      <c r="C170" s="2442"/>
      <c r="D170" s="2451"/>
      <c r="E170" s="2452"/>
      <c r="F170" s="5021"/>
      <c r="G170" s="5022"/>
      <c r="H170" s="5022"/>
      <c r="I170" s="5023"/>
      <c r="J170" s="2426"/>
      <c r="K170" s="2411" t="str">
        <f>K151</f>
        <v>A-16</v>
      </c>
      <c r="L170" s="2442"/>
      <c r="M170" s="2451"/>
      <c r="N170" s="2452"/>
      <c r="O170" s="5021"/>
      <c r="P170" s="5022"/>
      <c r="Q170" s="5022"/>
      <c r="R170" s="5023"/>
      <c r="S170" s="2375"/>
      <c r="T170" s="2427"/>
      <c r="U170" s="2428" t="str">
        <f t="shared" si="134"/>
        <v/>
      </c>
      <c r="V170" s="2428" t="str">
        <f t="shared" si="135"/>
        <v/>
      </c>
      <c r="W170" s="2429" t="str">
        <f t="shared" si="131"/>
        <v/>
      </c>
      <c r="X170" s="2428" t="str">
        <f t="shared" si="132"/>
        <v/>
      </c>
      <c r="Y170" s="2430" t="str">
        <f t="shared" si="133"/>
        <v/>
      </c>
      <c r="Z170" s="2375"/>
      <c r="AA170" s="2427" t="str">
        <f t="shared" si="136"/>
        <v/>
      </c>
      <c r="AB170" s="2428" t="str">
        <f t="shared" si="137"/>
        <v/>
      </c>
      <c r="AC170" s="2428" t="str">
        <f t="shared" si="138"/>
        <v/>
      </c>
      <c r="AD170" s="2429" t="str">
        <f t="shared" si="139"/>
        <v/>
      </c>
      <c r="AE170" s="2428" t="str">
        <f t="shared" si="140"/>
        <v/>
      </c>
      <c r="AF170" s="2430" t="str">
        <f t="shared" si="141"/>
        <v/>
      </c>
      <c r="AG170" s="2375"/>
      <c r="AH170" s="2375"/>
      <c r="AI170" s="2375"/>
      <c r="AJ170" s="2375"/>
      <c r="AK170" s="2375"/>
      <c r="AL170" s="2375"/>
      <c r="AM170" s="2375"/>
      <c r="AN170" s="2375"/>
      <c r="AO170" s="2375"/>
      <c r="AP170" s="2375"/>
      <c r="AQ170" s="2375"/>
    </row>
    <row r="171" spans="1:43" ht="18" customHeight="1" thickBot="1" x14ac:dyDescent="0.35">
      <c r="A171" s="2378"/>
      <c r="B171" s="2394" t="s">
        <v>2473</v>
      </c>
      <c r="C171" s="2395" t="s">
        <v>2473</v>
      </c>
      <c r="D171" s="2396"/>
      <c r="E171" s="2397"/>
      <c r="F171" s="2397"/>
      <c r="G171" s="2397"/>
      <c r="H171" s="2398">
        <f>AI29</f>
        <v>1</v>
      </c>
      <c r="I171" s="2399">
        <f>AJ29</f>
        <v>1</v>
      </c>
      <c r="J171" s="2400"/>
      <c r="K171" s="2401" t="s">
        <v>2474</v>
      </c>
      <c r="L171" s="2395" t="s">
        <v>2474</v>
      </c>
      <c r="M171" s="2396"/>
      <c r="N171" s="2397"/>
      <c r="O171" s="2397"/>
      <c r="P171" s="2397"/>
      <c r="Q171" s="2398">
        <f>AI30</f>
        <v>1</v>
      </c>
      <c r="R171" s="2399">
        <f>AJ30</f>
        <v>1</v>
      </c>
      <c r="S171" s="2375"/>
      <c r="T171" s="2443"/>
      <c r="U171" s="2444"/>
      <c r="V171" s="2445"/>
      <c r="W171" s="2444"/>
      <c r="X171" s="2444"/>
      <c r="Y171" s="2446"/>
      <c r="Z171" s="2375"/>
      <c r="AA171" s="2443"/>
      <c r="AB171" s="2444"/>
      <c r="AC171" s="2445"/>
      <c r="AD171" s="2444"/>
      <c r="AE171" s="2444"/>
      <c r="AF171" s="2446"/>
      <c r="AG171" s="2375"/>
      <c r="AH171" s="2375"/>
      <c r="AI171" s="2375"/>
      <c r="AJ171" s="2375"/>
      <c r="AK171" s="2375"/>
      <c r="AL171" s="2375"/>
      <c r="AM171" s="2375"/>
      <c r="AN171" s="2375"/>
      <c r="AO171" s="2375"/>
      <c r="AP171" s="2375"/>
      <c r="AQ171" s="2375"/>
    </row>
    <row r="172" spans="1:43" ht="18" customHeight="1" thickBot="1" x14ac:dyDescent="0.4">
      <c r="A172" s="2378"/>
      <c r="B172" s="2411" t="str">
        <f>B171</f>
        <v>A-17</v>
      </c>
      <c r="C172" s="2412" t="s">
        <v>2353</v>
      </c>
      <c r="D172" s="2413" t="s">
        <v>2344</v>
      </c>
      <c r="E172" s="2414" t="s">
        <v>2345</v>
      </c>
      <c r="F172" s="5027" t="s">
        <v>2354</v>
      </c>
      <c r="G172" s="5027"/>
      <c r="H172" s="5027"/>
      <c r="I172" s="5028"/>
      <c r="J172" s="2415"/>
      <c r="K172" s="2411" t="str">
        <f>K171</f>
        <v>A-18</v>
      </c>
      <c r="L172" s="2412" t="s">
        <v>2353</v>
      </c>
      <c r="M172" s="2413" t="s">
        <v>2344</v>
      </c>
      <c r="N172" s="2414" t="s">
        <v>2345</v>
      </c>
      <c r="O172" s="5027" t="s">
        <v>2354</v>
      </c>
      <c r="P172" s="5027"/>
      <c r="Q172" s="5027"/>
      <c r="R172" s="5028"/>
      <c r="S172" s="2375"/>
      <c r="T172" s="2416" t="str">
        <f>C171</f>
        <v>A-17</v>
      </c>
      <c r="U172" s="2417"/>
      <c r="V172" s="2417"/>
      <c r="W172" s="2416" t="str">
        <f>L171</f>
        <v>A-18</v>
      </c>
      <c r="X172" s="2417"/>
      <c r="Y172" s="2418"/>
      <c r="Z172" s="2375"/>
      <c r="AA172" s="2416" t="str">
        <f>C171</f>
        <v>A-17</v>
      </c>
      <c r="AB172" s="2417"/>
      <c r="AC172" s="2417"/>
      <c r="AD172" s="2416" t="str">
        <f>L171</f>
        <v>A-18</v>
      </c>
      <c r="AE172" s="2417"/>
      <c r="AF172" s="2418"/>
      <c r="AG172" s="2375"/>
      <c r="AH172" s="2375"/>
      <c r="AI172" s="2375"/>
      <c r="AJ172" s="2375"/>
      <c r="AK172" s="2375"/>
      <c r="AL172" s="2375"/>
      <c r="AM172" s="2375"/>
      <c r="AN172" s="2375"/>
      <c r="AO172" s="2375"/>
      <c r="AP172" s="2375"/>
      <c r="AQ172" s="2375"/>
    </row>
    <row r="173" spans="1:43" ht="18" customHeight="1" x14ac:dyDescent="0.3">
      <c r="A173" s="2378"/>
      <c r="B173" s="2411" t="str">
        <f>B171</f>
        <v>A-17</v>
      </c>
      <c r="C173" s="2423"/>
      <c r="D173" s="2424"/>
      <c r="E173" s="2425"/>
      <c r="F173" s="5029"/>
      <c r="G173" s="5030"/>
      <c r="H173" s="5030"/>
      <c r="I173" s="5031"/>
      <c r="J173" s="2426"/>
      <c r="K173" s="2411" t="str">
        <f>K171</f>
        <v>A-18</v>
      </c>
      <c r="L173" s="2423"/>
      <c r="M173" s="2424"/>
      <c r="N173" s="2425"/>
      <c r="O173" s="5029"/>
      <c r="P173" s="5030"/>
      <c r="Q173" s="5030"/>
      <c r="R173" s="5031"/>
      <c r="S173" s="2375"/>
      <c r="T173" s="2427" t="str">
        <f>IF(ISBLANK(D173),"",B173)</f>
        <v/>
      </c>
      <c r="U173" s="2428" t="str">
        <f>IF(ISBLANK(D173),"",C173)</f>
        <v/>
      </c>
      <c r="V173" s="2428" t="str">
        <f>IF(ISBLANK(D173),"",F173)</f>
        <v/>
      </c>
      <c r="W173" s="2429" t="str">
        <f>IF(ISBLANK(M173),"",K173)</f>
        <v/>
      </c>
      <c r="X173" s="2428" t="str">
        <f>IF(ISBLANK(M173),"",L173)</f>
        <v/>
      </c>
      <c r="Y173" s="2430" t="str">
        <f>IF(ISBLANK(M173),"",O173)</f>
        <v/>
      </c>
      <c r="Z173" s="2375"/>
      <c r="AA173" s="2427" t="str">
        <f t="shared" ref="AA173:AA174" si="142">IF(ISBLANK(E173),"",B173)</f>
        <v/>
      </c>
      <c r="AB173" s="2428" t="str">
        <f t="shared" ref="AB173:AB174" si="143">IF(ISBLANK(E173),"",L173)</f>
        <v/>
      </c>
      <c r="AC173" s="2428" t="str">
        <f t="shared" ref="AC173:AC174" si="144">IF(ISBLANK(E173),"",F173)</f>
        <v/>
      </c>
      <c r="AD173" s="2429" t="str">
        <f t="shared" ref="AD173:AD174" si="145">IF(ISBLANK(N173),"",K173)</f>
        <v/>
      </c>
      <c r="AE173" s="2428" t="str">
        <f t="shared" ref="AE173:AE174" si="146">IF(ISBLANK(N173),"",L173)</f>
        <v/>
      </c>
      <c r="AF173" s="2430" t="str">
        <f t="shared" ref="AF173:AF174" si="147">IF(ISBLANK(N173),"",O173)</f>
        <v/>
      </c>
      <c r="AG173" s="2375"/>
      <c r="AH173" s="2375"/>
      <c r="AI173" s="2375"/>
      <c r="AJ173" s="2375"/>
      <c r="AK173" s="2375"/>
      <c r="AL173" s="2375"/>
      <c r="AM173" s="2375"/>
      <c r="AN173" s="2375"/>
      <c r="AO173" s="2375"/>
      <c r="AP173" s="2375"/>
      <c r="AQ173" s="2375"/>
    </row>
    <row r="174" spans="1:43" ht="18" customHeight="1" x14ac:dyDescent="0.3">
      <c r="A174" s="2378"/>
      <c r="B174" s="2411" t="str">
        <f>B171</f>
        <v>A-17</v>
      </c>
      <c r="C174" s="2439"/>
      <c r="D174" s="2440"/>
      <c r="E174" s="2441"/>
      <c r="F174" s="5018"/>
      <c r="G174" s="5019"/>
      <c r="H174" s="5019"/>
      <c r="I174" s="5020"/>
      <c r="J174" s="2426"/>
      <c r="K174" s="2411" t="str">
        <f>K171</f>
        <v>A-18</v>
      </c>
      <c r="L174" s="2439"/>
      <c r="M174" s="2440"/>
      <c r="N174" s="2441"/>
      <c r="O174" s="5018"/>
      <c r="P174" s="5019"/>
      <c r="Q174" s="5019"/>
      <c r="R174" s="5020"/>
      <c r="S174" s="2375"/>
      <c r="T174" s="2427" t="str">
        <f>IF(ISBLANK(D174),"",B174)</f>
        <v/>
      </c>
      <c r="U174" s="2428" t="str">
        <f>IF(ISBLANK(D174),"",C174)</f>
        <v/>
      </c>
      <c r="V174" s="2428" t="str">
        <f>IF(ISBLANK(D174),"",F174)</f>
        <v/>
      </c>
      <c r="W174" s="2429" t="str">
        <f t="shared" ref="W174:W190" si="148">IF(ISBLANK(M174),"",K174)</f>
        <v/>
      </c>
      <c r="X174" s="2428" t="str">
        <f t="shared" ref="X174:X190" si="149">IF(ISBLANK(M174),"",L174)</f>
        <v/>
      </c>
      <c r="Y174" s="2430" t="str">
        <f t="shared" ref="Y174:Y190" si="150">IF(ISBLANK(M174),"",O174)</f>
        <v/>
      </c>
      <c r="Z174" s="2375"/>
      <c r="AA174" s="2427" t="str">
        <f t="shared" si="142"/>
        <v/>
      </c>
      <c r="AB174" s="2428" t="str">
        <f t="shared" si="143"/>
        <v/>
      </c>
      <c r="AC174" s="2428" t="str">
        <f t="shared" si="144"/>
        <v/>
      </c>
      <c r="AD174" s="2429" t="str">
        <f t="shared" si="145"/>
        <v/>
      </c>
      <c r="AE174" s="2428" t="str">
        <f t="shared" si="146"/>
        <v/>
      </c>
      <c r="AF174" s="2430" t="str">
        <f t="shared" si="147"/>
        <v/>
      </c>
      <c r="AG174" s="2375"/>
      <c r="AH174" s="2375"/>
      <c r="AI174" s="2375"/>
      <c r="AJ174" s="2375"/>
      <c r="AK174" s="2375"/>
      <c r="AL174" s="2375"/>
      <c r="AM174" s="2375"/>
      <c r="AN174" s="2375"/>
      <c r="AO174" s="2375"/>
      <c r="AP174" s="2375"/>
      <c r="AQ174" s="2375"/>
    </row>
    <row r="175" spans="1:43" ht="18" customHeight="1" x14ac:dyDescent="0.3">
      <c r="A175" s="2378"/>
      <c r="B175" s="2411" t="str">
        <f>B171</f>
        <v>A-17</v>
      </c>
      <c r="C175" s="2439"/>
      <c r="D175" s="2440"/>
      <c r="E175" s="2441"/>
      <c r="F175" s="5018"/>
      <c r="G175" s="5019"/>
      <c r="H175" s="5019"/>
      <c r="I175" s="5020"/>
      <c r="J175" s="2426"/>
      <c r="K175" s="2411" t="str">
        <f>K171</f>
        <v>A-18</v>
      </c>
      <c r="L175" s="2439"/>
      <c r="M175" s="2440"/>
      <c r="N175" s="2441"/>
      <c r="O175" s="5018"/>
      <c r="P175" s="5019"/>
      <c r="Q175" s="5019"/>
      <c r="R175" s="5020"/>
      <c r="S175" s="2375"/>
      <c r="T175" s="2427" t="str">
        <f>IF(ISBLANK(D175),"",B175)</f>
        <v/>
      </c>
      <c r="U175" s="2428" t="str">
        <f t="shared" ref="U175:U190" si="151">IF(ISBLANK(D175),"",C175)</f>
        <v/>
      </c>
      <c r="V175" s="2428" t="str">
        <f t="shared" ref="V175:V190" si="152">IF(ISBLANK(D175),"",F175)</f>
        <v/>
      </c>
      <c r="W175" s="2429" t="str">
        <f t="shared" si="148"/>
        <v/>
      </c>
      <c r="X175" s="2428" t="str">
        <f t="shared" si="149"/>
        <v/>
      </c>
      <c r="Y175" s="2430" t="str">
        <f t="shared" si="150"/>
        <v/>
      </c>
      <c r="Z175" s="2375"/>
      <c r="AA175" s="2427" t="str">
        <f>IF(ISBLANK(E175),"",B175)</f>
        <v/>
      </c>
      <c r="AB175" s="2428" t="str">
        <f>IF(ISBLANK(E175),"",L175)</f>
        <v/>
      </c>
      <c r="AC175" s="2428" t="str">
        <f>IF(ISBLANK(E175),"",F175)</f>
        <v/>
      </c>
      <c r="AD175" s="2429" t="str">
        <f>IF(ISBLANK(N175),"",K175)</f>
        <v/>
      </c>
      <c r="AE175" s="2428" t="str">
        <f>IF(ISBLANK(N175),"",L175)</f>
        <v/>
      </c>
      <c r="AF175" s="2430" t="str">
        <f>IF(ISBLANK(N175),"",O175)</f>
        <v/>
      </c>
      <c r="AG175" s="2375"/>
      <c r="AH175" s="2375"/>
      <c r="AI175" s="2375"/>
      <c r="AJ175" s="2375"/>
      <c r="AK175" s="2375"/>
      <c r="AL175" s="2375"/>
      <c r="AM175" s="2375"/>
      <c r="AN175" s="2375"/>
      <c r="AO175" s="2375"/>
      <c r="AP175" s="2375"/>
      <c r="AQ175" s="2375"/>
    </row>
    <row r="176" spans="1:43" ht="18" customHeight="1" x14ac:dyDescent="0.3">
      <c r="A176" s="2378"/>
      <c r="B176" s="2411" t="str">
        <f>B171</f>
        <v>A-17</v>
      </c>
      <c r="C176" s="2439"/>
      <c r="D176" s="2440"/>
      <c r="E176" s="2441"/>
      <c r="F176" s="5018"/>
      <c r="G176" s="5019"/>
      <c r="H176" s="5019"/>
      <c r="I176" s="5020"/>
      <c r="J176" s="2426"/>
      <c r="K176" s="2411" t="str">
        <f>K171</f>
        <v>A-18</v>
      </c>
      <c r="L176" s="2439"/>
      <c r="M176" s="2440"/>
      <c r="N176" s="2441"/>
      <c r="O176" s="5018"/>
      <c r="P176" s="5019"/>
      <c r="Q176" s="5019"/>
      <c r="R176" s="5020"/>
      <c r="S176" s="2375"/>
      <c r="T176" s="2427" t="str">
        <f>IF(ISBLANK(D176),"",B176)</f>
        <v/>
      </c>
      <c r="U176" s="2428" t="str">
        <f t="shared" si="151"/>
        <v/>
      </c>
      <c r="V176" s="2428" t="str">
        <f t="shared" si="152"/>
        <v/>
      </c>
      <c r="W176" s="2429" t="str">
        <f t="shared" si="148"/>
        <v/>
      </c>
      <c r="X176" s="2428" t="str">
        <f t="shared" si="149"/>
        <v/>
      </c>
      <c r="Y176" s="2430" t="str">
        <f t="shared" si="150"/>
        <v/>
      </c>
      <c r="Z176" s="2375"/>
      <c r="AA176" s="2427" t="str">
        <f t="shared" ref="AA176:AA190" si="153">IF(ISBLANK(E176),"",B176)</f>
        <v/>
      </c>
      <c r="AB176" s="2428" t="str">
        <f t="shared" ref="AB176:AB190" si="154">IF(ISBLANK(E176),"",L176)</f>
        <v/>
      </c>
      <c r="AC176" s="2428" t="str">
        <f t="shared" ref="AC176:AC190" si="155">IF(ISBLANK(E176),"",F176)</f>
        <v/>
      </c>
      <c r="AD176" s="2429" t="str">
        <f t="shared" ref="AD176:AD190" si="156">IF(ISBLANK(N176),"",K176)</f>
        <v/>
      </c>
      <c r="AE176" s="2428" t="str">
        <f t="shared" ref="AE176:AE190" si="157">IF(ISBLANK(N176),"",L176)</f>
        <v/>
      </c>
      <c r="AF176" s="2430" t="str">
        <f t="shared" ref="AF176:AF190" si="158">IF(ISBLANK(N176),"",O176)</f>
        <v/>
      </c>
      <c r="AG176" s="2375"/>
      <c r="AH176" s="2375"/>
      <c r="AI176" s="2375"/>
      <c r="AJ176" s="2375"/>
      <c r="AK176" s="2375"/>
      <c r="AL176" s="2375"/>
      <c r="AM176" s="2375"/>
      <c r="AN176" s="2375"/>
      <c r="AO176" s="2375"/>
      <c r="AP176" s="2375"/>
      <c r="AQ176" s="2375"/>
    </row>
    <row r="177" spans="1:43" ht="18" customHeight="1" x14ac:dyDescent="0.3">
      <c r="A177" s="2378"/>
      <c r="B177" s="2411" t="str">
        <f>B171</f>
        <v>A-17</v>
      </c>
      <c r="C177" s="2439"/>
      <c r="D177" s="2440"/>
      <c r="E177" s="2441"/>
      <c r="F177" s="5018"/>
      <c r="G177" s="5019"/>
      <c r="H177" s="5019"/>
      <c r="I177" s="5020"/>
      <c r="J177" s="2426"/>
      <c r="K177" s="2411" t="str">
        <f>K171</f>
        <v>A-18</v>
      </c>
      <c r="L177" s="2439"/>
      <c r="M177" s="2440"/>
      <c r="N177" s="2441"/>
      <c r="O177" s="5018"/>
      <c r="P177" s="5019"/>
      <c r="Q177" s="5019"/>
      <c r="R177" s="5020"/>
      <c r="S177" s="2375"/>
      <c r="T177" s="2427" t="str">
        <f>IF(ISBLANK(D177),"",B177)</f>
        <v/>
      </c>
      <c r="U177" s="2428" t="str">
        <f t="shared" si="151"/>
        <v/>
      </c>
      <c r="V177" s="2428" t="str">
        <f t="shared" si="152"/>
        <v/>
      </c>
      <c r="W177" s="2429" t="str">
        <f t="shared" si="148"/>
        <v/>
      </c>
      <c r="X177" s="2428" t="str">
        <f t="shared" si="149"/>
        <v/>
      </c>
      <c r="Y177" s="2430" t="str">
        <f t="shared" si="150"/>
        <v/>
      </c>
      <c r="Z177" s="2375"/>
      <c r="AA177" s="2427" t="str">
        <f t="shared" si="153"/>
        <v/>
      </c>
      <c r="AB177" s="2428" t="str">
        <f t="shared" si="154"/>
        <v/>
      </c>
      <c r="AC177" s="2428" t="str">
        <f t="shared" si="155"/>
        <v/>
      </c>
      <c r="AD177" s="2429" t="str">
        <f t="shared" si="156"/>
        <v/>
      </c>
      <c r="AE177" s="2428" t="str">
        <f t="shared" si="157"/>
        <v/>
      </c>
      <c r="AF177" s="2430" t="str">
        <f t="shared" si="158"/>
        <v/>
      </c>
      <c r="AG177" s="2375"/>
      <c r="AH177" s="2375"/>
      <c r="AI177" s="2375"/>
      <c r="AJ177" s="2375"/>
      <c r="AK177" s="2375"/>
      <c r="AL177" s="2375"/>
      <c r="AM177" s="2375"/>
      <c r="AN177" s="2375"/>
      <c r="AO177" s="2375"/>
      <c r="AP177" s="2375"/>
      <c r="AQ177" s="2375"/>
    </row>
    <row r="178" spans="1:43" ht="18" customHeight="1" x14ac:dyDescent="0.3">
      <c r="A178" s="2378"/>
      <c r="B178" s="2411" t="str">
        <f>B171</f>
        <v>A-17</v>
      </c>
      <c r="C178" s="2439"/>
      <c r="D178" s="2440"/>
      <c r="E178" s="2441"/>
      <c r="F178" s="5018"/>
      <c r="G178" s="5019"/>
      <c r="H178" s="5019"/>
      <c r="I178" s="5020"/>
      <c r="J178" s="2426"/>
      <c r="K178" s="2411" t="str">
        <f>K171</f>
        <v>A-18</v>
      </c>
      <c r="L178" s="2439"/>
      <c r="M178" s="2440"/>
      <c r="N178" s="2441"/>
      <c r="O178" s="5018"/>
      <c r="P178" s="5019"/>
      <c r="Q178" s="5019"/>
      <c r="R178" s="5020"/>
      <c r="S178" s="2375"/>
      <c r="T178" s="2427"/>
      <c r="U178" s="2428" t="str">
        <f t="shared" si="151"/>
        <v/>
      </c>
      <c r="V178" s="2428" t="str">
        <f t="shared" si="152"/>
        <v/>
      </c>
      <c r="W178" s="2429" t="str">
        <f t="shared" si="148"/>
        <v/>
      </c>
      <c r="X178" s="2428" t="str">
        <f t="shared" si="149"/>
        <v/>
      </c>
      <c r="Y178" s="2430" t="str">
        <f t="shared" si="150"/>
        <v/>
      </c>
      <c r="Z178" s="2375"/>
      <c r="AA178" s="2427" t="str">
        <f t="shared" si="153"/>
        <v/>
      </c>
      <c r="AB178" s="2428" t="str">
        <f t="shared" si="154"/>
        <v/>
      </c>
      <c r="AC178" s="2428" t="str">
        <f t="shared" si="155"/>
        <v/>
      </c>
      <c r="AD178" s="2429" t="str">
        <f t="shared" si="156"/>
        <v/>
      </c>
      <c r="AE178" s="2428" t="str">
        <f t="shared" si="157"/>
        <v/>
      </c>
      <c r="AF178" s="2430" t="str">
        <f t="shared" si="158"/>
        <v/>
      </c>
      <c r="AG178" s="2375"/>
      <c r="AH178" s="2375"/>
      <c r="AI178" s="2375"/>
      <c r="AJ178" s="2375"/>
      <c r="AK178" s="2375"/>
      <c r="AL178" s="2375"/>
      <c r="AM178" s="2375"/>
      <c r="AN178" s="2375"/>
      <c r="AO178" s="2375"/>
      <c r="AP178" s="2375"/>
      <c r="AQ178" s="2375"/>
    </row>
    <row r="179" spans="1:43" ht="18" customHeight="1" x14ac:dyDescent="0.3">
      <c r="A179" s="2378"/>
      <c r="B179" s="2411" t="str">
        <f>B171</f>
        <v>A-17</v>
      </c>
      <c r="C179" s="2439"/>
      <c r="D179" s="2440"/>
      <c r="E179" s="2441"/>
      <c r="F179" s="5018"/>
      <c r="G179" s="5019"/>
      <c r="H179" s="5019"/>
      <c r="I179" s="5020"/>
      <c r="J179" s="2426"/>
      <c r="K179" s="2411" t="str">
        <f>K171</f>
        <v>A-18</v>
      </c>
      <c r="L179" s="2439"/>
      <c r="M179" s="2440"/>
      <c r="N179" s="2441"/>
      <c r="O179" s="5018"/>
      <c r="P179" s="5019"/>
      <c r="Q179" s="5019"/>
      <c r="R179" s="5020"/>
      <c r="S179" s="2375"/>
      <c r="T179" s="2427"/>
      <c r="U179" s="2428" t="str">
        <f t="shared" si="151"/>
        <v/>
      </c>
      <c r="V179" s="2428" t="str">
        <f t="shared" si="152"/>
        <v/>
      </c>
      <c r="W179" s="2429" t="str">
        <f t="shared" si="148"/>
        <v/>
      </c>
      <c r="X179" s="2428" t="str">
        <f t="shared" si="149"/>
        <v/>
      </c>
      <c r="Y179" s="2430" t="str">
        <f t="shared" si="150"/>
        <v/>
      </c>
      <c r="Z179" s="2375"/>
      <c r="AA179" s="2427" t="str">
        <f t="shared" si="153"/>
        <v/>
      </c>
      <c r="AB179" s="2428" t="str">
        <f t="shared" si="154"/>
        <v/>
      </c>
      <c r="AC179" s="2428" t="str">
        <f t="shared" si="155"/>
        <v/>
      </c>
      <c r="AD179" s="2429" t="str">
        <f t="shared" si="156"/>
        <v/>
      </c>
      <c r="AE179" s="2428" t="str">
        <f t="shared" si="157"/>
        <v/>
      </c>
      <c r="AF179" s="2430" t="str">
        <f t="shared" si="158"/>
        <v/>
      </c>
      <c r="AG179" s="2375"/>
      <c r="AH179" s="2375"/>
      <c r="AI179" s="2375"/>
      <c r="AJ179" s="2375"/>
      <c r="AK179" s="2375"/>
      <c r="AL179" s="2375"/>
      <c r="AM179" s="2375"/>
      <c r="AN179" s="2375"/>
      <c r="AO179" s="2375"/>
      <c r="AP179" s="2375"/>
      <c r="AQ179" s="2375"/>
    </row>
    <row r="180" spans="1:43" ht="18" customHeight="1" x14ac:dyDescent="0.3">
      <c r="A180" s="2378"/>
      <c r="B180" s="2411" t="str">
        <f>B171</f>
        <v>A-17</v>
      </c>
      <c r="C180" s="2439"/>
      <c r="D180" s="2440"/>
      <c r="E180" s="2441"/>
      <c r="F180" s="5018"/>
      <c r="G180" s="5019"/>
      <c r="H180" s="5019"/>
      <c r="I180" s="5020"/>
      <c r="J180" s="2426"/>
      <c r="K180" s="2411" t="str">
        <f>K171</f>
        <v>A-18</v>
      </c>
      <c r="L180" s="2439"/>
      <c r="M180" s="2440"/>
      <c r="N180" s="2441"/>
      <c r="O180" s="5018"/>
      <c r="P180" s="5019"/>
      <c r="Q180" s="5019"/>
      <c r="R180" s="5020"/>
      <c r="S180" s="2375"/>
      <c r="T180" s="2427"/>
      <c r="U180" s="2428" t="str">
        <f t="shared" si="151"/>
        <v/>
      </c>
      <c r="V180" s="2428" t="str">
        <f t="shared" si="152"/>
        <v/>
      </c>
      <c r="W180" s="2429" t="str">
        <f t="shared" si="148"/>
        <v/>
      </c>
      <c r="X180" s="2428" t="str">
        <f t="shared" si="149"/>
        <v/>
      </c>
      <c r="Y180" s="2430" t="str">
        <f t="shared" si="150"/>
        <v/>
      </c>
      <c r="Z180" s="2375"/>
      <c r="AA180" s="2427" t="str">
        <f t="shared" si="153"/>
        <v/>
      </c>
      <c r="AB180" s="2428" t="str">
        <f t="shared" si="154"/>
        <v/>
      </c>
      <c r="AC180" s="2428" t="str">
        <f t="shared" si="155"/>
        <v/>
      </c>
      <c r="AD180" s="2429" t="str">
        <f t="shared" si="156"/>
        <v/>
      </c>
      <c r="AE180" s="2428" t="str">
        <f t="shared" si="157"/>
        <v/>
      </c>
      <c r="AF180" s="2430" t="str">
        <f t="shared" si="158"/>
        <v/>
      </c>
      <c r="AG180" s="2375"/>
      <c r="AH180" s="2375"/>
      <c r="AI180" s="2375"/>
      <c r="AJ180" s="2375"/>
      <c r="AK180" s="2375"/>
      <c r="AL180" s="2375"/>
      <c r="AM180" s="2375"/>
      <c r="AN180" s="2375"/>
      <c r="AO180" s="2375"/>
      <c r="AP180" s="2375"/>
      <c r="AQ180" s="2375"/>
    </row>
    <row r="181" spans="1:43" ht="18" customHeight="1" x14ac:dyDescent="0.3">
      <c r="A181" s="2378"/>
      <c r="B181" s="2411" t="str">
        <f>B171</f>
        <v>A-17</v>
      </c>
      <c r="C181" s="2439"/>
      <c r="D181" s="2440"/>
      <c r="E181" s="2441"/>
      <c r="F181" s="5018"/>
      <c r="G181" s="5019"/>
      <c r="H181" s="5019"/>
      <c r="I181" s="5020"/>
      <c r="J181" s="2426"/>
      <c r="K181" s="2411" t="str">
        <f>K171</f>
        <v>A-18</v>
      </c>
      <c r="L181" s="2439"/>
      <c r="M181" s="2440"/>
      <c r="N181" s="2441"/>
      <c r="O181" s="5018"/>
      <c r="P181" s="5019"/>
      <c r="Q181" s="5019"/>
      <c r="R181" s="5020"/>
      <c r="S181" s="2375"/>
      <c r="T181" s="2427"/>
      <c r="U181" s="2428" t="str">
        <f t="shared" si="151"/>
        <v/>
      </c>
      <c r="V181" s="2428" t="str">
        <f t="shared" si="152"/>
        <v/>
      </c>
      <c r="W181" s="2429" t="str">
        <f t="shared" si="148"/>
        <v/>
      </c>
      <c r="X181" s="2428" t="str">
        <f t="shared" si="149"/>
        <v/>
      </c>
      <c r="Y181" s="2430" t="str">
        <f t="shared" si="150"/>
        <v/>
      </c>
      <c r="Z181" s="2375"/>
      <c r="AA181" s="2427" t="str">
        <f t="shared" si="153"/>
        <v/>
      </c>
      <c r="AB181" s="2428" t="str">
        <f t="shared" si="154"/>
        <v/>
      </c>
      <c r="AC181" s="2428" t="str">
        <f t="shared" si="155"/>
        <v/>
      </c>
      <c r="AD181" s="2429" t="str">
        <f t="shared" si="156"/>
        <v/>
      </c>
      <c r="AE181" s="2428" t="str">
        <f t="shared" si="157"/>
        <v/>
      </c>
      <c r="AF181" s="2430" t="str">
        <f t="shared" si="158"/>
        <v/>
      </c>
      <c r="AG181" s="2375"/>
      <c r="AH181" s="2375"/>
      <c r="AI181" s="2375"/>
      <c r="AJ181" s="2375"/>
      <c r="AK181" s="2375"/>
      <c r="AL181" s="2375"/>
      <c r="AM181" s="2375"/>
      <c r="AN181" s="2375"/>
      <c r="AO181" s="2375"/>
      <c r="AP181" s="2375"/>
      <c r="AQ181" s="2375"/>
    </row>
    <row r="182" spans="1:43" ht="18" customHeight="1" x14ac:dyDescent="0.3">
      <c r="A182" s="2378"/>
      <c r="B182" s="2411" t="str">
        <f>B171</f>
        <v>A-17</v>
      </c>
      <c r="C182" s="2439"/>
      <c r="D182" s="2440"/>
      <c r="E182" s="2441"/>
      <c r="F182" s="5018"/>
      <c r="G182" s="5019"/>
      <c r="H182" s="5019"/>
      <c r="I182" s="5020"/>
      <c r="J182" s="2426"/>
      <c r="K182" s="2411" t="str">
        <f>K171</f>
        <v>A-18</v>
      </c>
      <c r="L182" s="2439"/>
      <c r="M182" s="2440"/>
      <c r="N182" s="2441"/>
      <c r="O182" s="5018"/>
      <c r="P182" s="5019"/>
      <c r="Q182" s="5019"/>
      <c r="R182" s="5020"/>
      <c r="S182" s="2375"/>
      <c r="T182" s="2427"/>
      <c r="U182" s="2428" t="str">
        <f t="shared" si="151"/>
        <v/>
      </c>
      <c r="V182" s="2428" t="str">
        <f t="shared" si="152"/>
        <v/>
      </c>
      <c r="W182" s="2429" t="str">
        <f t="shared" si="148"/>
        <v/>
      </c>
      <c r="X182" s="2428" t="str">
        <f t="shared" si="149"/>
        <v/>
      </c>
      <c r="Y182" s="2430" t="str">
        <f t="shared" si="150"/>
        <v/>
      </c>
      <c r="Z182" s="2375"/>
      <c r="AA182" s="2427" t="str">
        <f t="shared" si="153"/>
        <v/>
      </c>
      <c r="AB182" s="2428" t="str">
        <f t="shared" si="154"/>
        <v/>
      </c>
      <c r="AC182" s="2428" t="str">
        <f t="shared" si="155"/>
        <v/>
      </c>
      <c r="AD182" s="2429" t="str">
        <f t="shared" si="156"/>
        <v/>
      </c>
      <c r="AE182" s="2428" t="str">
        <f t="shared" si="157"/>
        <v/>
      </c>
      <c r="AF182" s="2430" t="str">
        <f t="shared" si="158"/>
        <v/>
      </c>
      <c r="AG182" s="2375"/>
      <c r="AH182" s="2375"/>
      <c r="AI182" s="2375"/>
      <c r="AJ182" s="2375"/>
      <c r="AK182" s="2375"/>
      <c r="AL182" s="2375"/>
      <c r="AM182" s="2375"/>
      <c r="AN182" s="2375"/>
      <c r="AO182" s="2375"/>
      <c r="AP182" s="2375"/>
      <c r="AQ182" s="2375"/>
    </row>
    <row r="183" spans="1:43" ht="18" customHeight="1" x14ac:dyDescent="0.3">
      <c r="A183" s="2378"/>
      <c r="B183" s="2411" t="str">
        <f>B171</f>
        <v>A-17</v>
      </c>
      <c r="C183" s="2439"/>
      <c r="D183" s="2440"/>
      <c r="E183" s="2441"/>
      <c r="F183" s="5018"/>
      <c r="G183" s="5019"/>
      <c r="H183" s="5019"/>
      <c r="I183" s="5020"/>
      <c r="J183" s="2426"/>
      <c r="K183" s="2411" t="str">
        <f>K171</f>
        <v>A-18</v>
      </c>
      <c r="L183" s="2439"/>
      <c r="M183" s="2440"/>
      <c r="N183" s="2441"/>
      <c r="O183" s="5018"/>
      <c r="P183" s="5019"/>
      <c r="Q183" s="5019"/>
      <c r="R183" s="5020"/>
      <c r="S183" s="2375"/>
      <c r="T183" s="2427"/>
      <c r="U183" s="2428" t="str">
        <f t="shared" si="151"/>
        <v/>
      </c>
      <c r="V183" s="2428" t="str">
        <f t="shared" si="152"/>
        <v/>
      </c>
      <c r="W183" s="2429" t="str">
        <f t="shared" si="148"/>
        <v/>
      </c>
      <c r="X183" s="2428" t="str">
        <f t="shared" si="149"/>
        <v/>
      </c>
      <c r="Y183" s="2430" t="str">
        <f t="shared" si="150"/>
        <v/>
      </c>
      <c r="Z183" s="2375"/>
      <c r="AA183" s="2427" t="str">
        <f t="shared" si="153"/>
        <v/>
      </c>
      <c r="AB183" s="2428" t="str">
        <f t="shared" si="154"/>
        <v/>
      </c>
      <c r="AC183" s="2428" t="str">
        <f t="shared" si="155"/>
        <v/>
      </c>
      <c r="AD183" s="2429" t="str">
        <f t="shared" si="156"/>
        <v/>
      </c>
      <c r="AE183" s="2428" t="str">
        <f t="shared" si="157"/>
        <v/>
      </c>
      <c r="AF183" s="2430" t="str">
        <f t="shared" si="158"/>
        <v/>
      </c>
      <c r="AG183" s="2375"/>
      <c r="AH183" s="2375"/>
      <c r="AI183" s="2375"/>
      <c r="AJ183" s="2375"/>
      <c r="AK183" s="2375"/>
      <c r="AL183" s="2375"/>
      <c r="AM183" s="2375"/>
      <c r="AN183" s="2375"/>
      <c r="AO183" s="2375"/>
      <c r="AP183" s="2375"/>
      <c r="AQ183" s="2375"/>
    </row>
    <row r="184" spans="1:43" ht="18" customHeight="1" x14ac:dyDescent="0.3">
      <c r="A184" s="2378"/>
      <c r="B184" s="2411" t="str">
        <f>B171</f>
        <v>A-17</v>
      </c>
      <c r="C184" s="2439"/>
      <c r="D184" s="2440"/>
      <c r="E184" s="2441"/>
      <c r="F184" s="5018"/>
      <c r="G184" s="5019"/>
      <c r="H184" s="5019"/>
      <c r="I184" s="5020"/>
      <c r="J184" s="2426"/>
      <c r="K184" s="2411" t="str">
        <f>K171</f>
        <v>A-18</v>
      </c>
      <c r="L184" s="2439"/>
      <c r="M184" s="2440"/>
      <c r="N184" s="2441"/>
      <c r="O184" s="5018"/>
      <c r="P184" s="5019"/>
      <c r="Q184" s="5019"/>
      <c r="R184" s="5020"/>
      <c r="S184" s="2375"/>
      <c r="T184" s="2427"/>
      <c r="U184" s="2428" t="str">
        <f t="shared" si="151"/>
        <v/>
      </c>
      <c r="V184" s="2428" t="str">
        <f t="shared" si="152"/>
        <v/>
      </c>
      <c r="W184" s="2429" t="str">
        <f t="shared" si="148"/>
        <v/>
      </c>
      <c r="X184" s="2428" t="str">
        <f t="shared" si="149"/>
        <v/>
      </c>
      <c r="Y184" s="2430" t="str">
        <f t="shared" si="150"/>
        <v/>
      </c>
      <c r="Z184" s="2375"/>
      <c r="AA184" s="2427" t="str">
        <f t="shared" si="153"/>
        <v/>
      </c>
      <c r="AB184" s="2428" t="str">
        <f t="shared" si="154"/>
        <v/>
      </c>
      <c r="AC184" s="2428" t="str">
        <f t="shared" si="155"/>
        <v/>
      </c>
      <c r="AD184" s="2429" t="str">
        <f t="shared" si="156"/>
        <v/>
      </c>
      <c r="AE184" s="2428" t="str">
        <f t="shared" si="157"/>
        <v/>
      </c>
      <c r="AF184" s="2430" t="str">
        <f t="shared" si="158"/>
        <v/>
      </c>
      <c r="AG184" s="2375"/>
      <c r="AH184" s="2375"/>
      <c r="AI184" s="2375"/>
      <c r="AJ184" s="2375"/>
      <c r="AK184" s="2375"/>
      <c r="AL184" s="2375"/>
      <c r="AM184" s="2375"/>
      <c r="AN184" s="2375"/>
      <c r="AO184" s="2375"/>
      <c r="AP184" s="2375"/>
      <c r="AQ184" s="2375"/>
    </row>
    <row r="185" spans="1:43" ht="18" customHeight="1" x14ac:dyDescent="0.3">
      <c r="A185" s="2378"/>
      <c r="B185" s="2411" t="str">
        <f>B171</f>
        <v>A-17</v>
      </c>
      <c r="C185" s="2439"/>
      <c r="D185" s="2440"/>
      <c r="E185" s="2441"/>
      <c r="F185" s="5018"/>
      <c r="G185" s="5019"/>
      <c r="H185" s="5019"/>
      <c r="I185" s="5020"/>
      <c r="J185" s="2426"/>
      <c r="K185" s="2411" t="str">
        <f>K171</f>
        <v>A-18</v>
      </c>
      <c r="L185" s="2439"/>
      <c r="M185" s="2440"/>
      <c r="N185" s="2441"/>
      <c r="O185" s="5018"/>
      <c r="P185" s="5019"/>
      <c r="Q185" s="5019"/>
      <c r="R185" s="5020"/>
      <c r="S185" s="2375"/>
      <c r="T185" s="2427"/>
      <c r="U185" s="2428" t="str">
        <f t="shared" si="151"/>
        <v/>
      </c>
      <c r="V185" s="2428" t="str">
        <f t="shared" si="152"/>
        <v/>
      </c>
      <c r="W185" s="2429" t="str">
        <f t="shared" si="148"/>
        <v/>
      </c>
      <c r="X185" s="2428" t="str">
        <f t="shared" si="149"/>
        <v/>
      </c>
      <c r="Y185" s="2430" t="str">
        <f t="shared" si="150"/>
        <v/>
      </c>
      <c r="Z185" s="2375"/>
      <c r="AA185" s="2427" t="str">
        <f t="shared" si="153"/>
        <v/>
      </c>
      <c r="AB185" s="2428" t="str">
        <f t="shared" si="154"/>
        <v/>
      </c>
      <c r="AC185" s="2428" t="str">
        <f t="shared" si="155"/>
        <v/>
      </c>
      <c r="AD185" s="2429" t="str">
        <f t="shared" si="156"/>
        <v/>
      </c>
      <c r="AE185" s="2428" t="str">
        <f t="shared" si="157"/>
        <v/>
      </c>
      <c r="AF185" s="2430" t="str">
        <f t="shared" si="158"/>
        <v/>
      </c>
      <c r="AG185" s="2375"/>
      <c r="AH185" s="2375"/>
      <c r="AI185" s="2375"/>
      <c r="AJ185" s="2375"/>
      <c r="AK185" s="2375"/>
      <c r="AL185" s="2375"/>
      <c r="AM185" s="2375"/>
      <c r="AN185" s="2375"/>
      <c r="AO185" s="2375"/>
      <c r="AP185" s="2375"/>
      <c r="AQ185" s="2375"/>
    </row>
    <row r="186" spans="1:43" ht="18" customHeight="1" x14ac:dyDescent="0.3">
      <c r="A186" s="2378"/>
      <c r="B186" s="2411" t="str">
        <f>B171</f>
        <v>A-17</v>
      </c>
      <c r="C186" s="2439"/>
      <c r="D186" s="2440"/>
      <c r="E186" s="2441"/>
      <c r="F186" s="5018"/>
      <c r="G186" s="5019"/>
      <c r="H186" s="5019"/>
      <c r="I186" s="5020"/>
      <c r="J186" s="2426"/>
      <c r="K186" s="2411" t="str">
        <f>K171</f>
        <v>A-18</v>
      </c>
      <c r="L186" s="2439"/>
      <c r="M186" s="2440"/>
      <c r="N186" s="2441"/>
      <c r="O186" s="5018"/>
      <c r="P186" s="5019"/>
      <c r="Q186" s="5019"/>
      <c r="R186" s="5020"/>
      <c r="S186" s="2375"/>
      <c r="T186" s="2427"/>
      <c r="U186" s="2428" t="str">
        <f t="shared" si="151"/>
        <v/>
      </c>
      <c r="V186" s="2428" t="str">
        <f t="shared" si="152"/>
        <v/>
      </c>
      <c r="W186" s="2429" t="str">
        <f t="shared" si="148"/>
        <v/>
      </c>
      <c r="X186" s="2428" t="str">
        <f t="shared" si="149"/>
        <v/>
      </c>
      <c r="Y186" s="2430" t="str">
        <f t="shared" si="150"/>
        <v/>
      </c>
      <c r="Z186" s="2375"/>
      <c r="AA186" s="2427" t="str">
        <f t="shared" si="153"/>
        <v/>
      </c>
      <c r="AB186" s="2428" t="str">
        <f t="shared" si="154"/>
        <v/>
      </c>
      <c r="AC186" s="2428" t="str">
        <f t="shared" si="155"/>
        <v/>
      </c>
      <c r="AD186" s="2429" t="str">
        <f t="shared" si="156"/>
        <v/>
      </c>
      <c r="AE186" s="2428" t="str">
        <f t="shared" si="157"/>
        <v/>
      </c>
      <c r="AF186" s="2430" t="str">
        <f t="shared" si="158"/>
        <v/>
      </c>
      <c r="AG186" s="2375"/>
      <c r="AH186" s="2375"/>
      <c r="AI186" s="2375"/>
      <c r="AJ186" s="2375"/>
      <c r="AK186" s="2375"/>
      <c r="AL186" s="2375"/>
      <c r="AM186" s="2375"/>
      <c r="AN186" s="2375"/>
      <c r="AO186" s="2375"/>
      <c r="AP186" s="2375"/>
      <c r="AQ186" s="2375"/>
    </row>
    <row r="187" spans="1:43" ht="18" customHeight="1" x14ac:dyDescent="0.3">
      <c r="A187" s="2378"/>
      <c r="B187" s="2411" t="str">
        <f>B171</f>
        <v>A-17</v>
      </c>
      <c r="C187" s="2439"/>
      <c r="D187" s="2440"/>
      <c r="E187" s="2441"/>
      <c r="F187" s="5018"/>
      <c r="G187" s="5019"/>
      <c r="H187" s="5019"/>
      <c r="I187" s="5020"/>
      <c r="J187" s="2426"/>
      <c r="K187" s="2411" t="str">
        <f>K171</f>
        <v>A-18</v>
      </c>
      <c r="L187" s="2439"/>
      <c r="M187" s="2440"/>
      <c r="N187" s="2441"/>
      <c r="O187" s="5018"/>
      <c r="P187" s="5019"/>
      <c r="Q187" s="5019"/>
      <c r="R187" s="5020"/>
      <c r="S187" s="2375"/>
      <c r="T187" s="2427"/>
      <c r="U187" s="2428" t="str">
        <f t="shared" si="151"/>
        <v/>
      </c>
      <c r="V187" s="2428" t="str">
        <f t="shared" si="152"/>
        <v/>
      </c>
      <c r="W187" s="2429" t="str">
        <f t="shared" si="148"/>
        <v/>
      </c>
      <c r="X187" s="2428" t="str">
        <f t="shared" si="149"/>
        <v/>
      </c>
      <c r="Y187" s="2430" t="str">
        <f t="shared" si="150"/>
        <v/>
      </c>
      <c r="Z187" s="2375"/>
      <c r="AA187" s="2427" t="str">
        <f t="shared" si="153"/>
        <v/>
      </c>
      <c r="AB187" s="2428" t="str">
        <f t="shared" si="154"/>
        <v/>
      </c>
      <c r="AC187" s="2428" t="str">
        <f t="shared" si="155"/>
        <v/>
      </c>
      <c r="AD187" s="2429" t="str">
        <f t="shared" si="156"/>
        <v/>
      </c>
      <c r="AE187" s="2428" t="str">
        <f t="shared" si="157"/>
        <v/>
      </c>
      <c r="AF187" s="2430" t="str">
        <f t="shared" si="158"/>
        <v/>
      </c>
      <c r="AG187" s="2375"/>
      <c r="AH187" s="2375"/>
      <c r="AI187" s="2375"/>
      <c r="AJ187" s="2375"/>
      <c r="AK187" s="2375"/>
      <c r="AL187" s="2375"/>
      <c r="AM187" s="2375"/>
      <c r="AN187" s="2375"/>
      <c r="AO187" s="2375"/>
      <c r="AP187" s="2375"/>
      <c r="AQ187" s="2375"/>
    </row>
    <row r="188" spans="1:43" ht="18" customHeight="1" x14ac:dyDescent="0.3">
      <c r="A188" s="2378"/>
      <c r="B188" s="2411" t="str">
        <f>B171</f>
        <v>A-17</v>
      </c>
      <c r="C188" s="2439"/>
      <c r="D188" s="2440"/>
      <c r="E188" s="2441"/>
      <c r="F188" s="5018"/>
      <c r="G188" s="5019"/>
      <c r="H188" s="5019"/>
      <c r="I188" s="5020"/>
      <c r="J188" s="2426"/>
      <c r="K188" s="2411" t="str">
        <f>K171</f>
        <v>A-18</v>
      </c>
      <c r="L188" s="2439"/>
      <c r="M188" s="2440"/>
      <c r="N188" s="2441"/>
      <c r="O188" s="5018"/>
      <c r="P188" s="5019"/>
      <c r="Q188" s="5019"/>
      <c r="R188" s="5020"/>
      <c r="S188" s="2375"/>
      <c r="T188" s="2427"/>
      <c r="U188" s="2428" t="str">
        <f t="shared" si="151"/>
        <v/>
      </c>
      <c r="V188" s="2428" t="str">
        <f t="shared" si="152"/>
        <v/>
      </c>
      <c r="W188" s="2429" t="str">
        <f t="shared" si="148"/>
        <v/>
      </c>
      <c r="X188" s="2428" t="str">
        <f t="shared" si="149"/>
        <v/>
      </c>
      <c r="Y188" s="2430" t="str">
        <f t="shared" si="150"/>
        <v/>
      </c>
      <c r="Z188" s="2375"/>
      <c r="AA188" s="2427" t="str">
        <f t="shared" si="153"/>
        <v/>
      </c>
      <c r="AB188" s="2428" t="str">
        <f t="shared" si="154"/>
        <v/>
      </c>
      <c r="AC188" s="2428" t="str">
        <f t="shared" si="155"/>
        <v/>
      </c>
      <c r="AD188" s="2429" t="str">
        <f t="shared" si="156"/>
        <v/>
      </c>
      <c r="AE188" s="2428" t="str">
        <f t="shared" si="157"/>
        <v/>
      </c>
      <c r="AF188" s="2430" t="str">
        <f t="shared" si="158"/>
        <v/>
      </c>
      <c r="AG188" s="2375"/>
      <c r="AH188" s="2375"/>
      <c r="AI188" s="2375"/>
      <c r="AJ188" s="2375"/>
      <c r="AK188" s="2375"/>
      <c r="AL188" s="2375"/>
      <c r="AM188" s="2375"/>
      <c r="AN188" s="2375"/>
      <c r="AO188" s="2375"/>
      <c r="AP188" s="2375"/>
      <c r="AQ188" s="2375"/>
    </row>
    <row r="189" spans="1:43" ht="18" customHeight="1" x14ac:dyDescent="0.3">
      <c r="A189" s="2378"/>
      <c r="B189" s="2411" t="str">
        <f>B171</f>
        <v>A-17</v>
      </c>
      <c r="C189" s="2439"/>
      <c r="D189" s="2440"/>
      <c r="E189" s="2441"/>
      <c r="F189" s="5018"/>
      <c r="G189" s="5019"/>
      <c r="H189" s="5019"/>
      <c r="I189" s="5020"/>
      <c r="J189" s="2426"/>
      <c r="K189" s="2411" t="str">
        <f>K171</f>
        <v>A-18</v>
      </c>
      <c r="L189" s="2439"/>
      <c r="M189" s="2440"/>
      <c r="N189" s="2441"/>
      <c r="O189" s="5018"/>
      <c r="P189" s="5019"/>
      <c r="Q189" s="5019"/>
      <c r="R189" s="5020"/>
      <c r="S189" s="2375"/>
      <c r="T189" s="2427"/>
      <c r="U189" s="2428" t="str">
        <f t="shared" si="151"/>
        <v/>
      </c>
      <c r="V189" s="2428" t="str">
        <f t="shared" si="152"/>
        <v/>
      </c>
      <c r="W189" s="2429" t="str">
        <f t="shared" si="148"/>
        <v/>
      </c>
      <c r="X189" s="2428" t="str">
        <f t="shared" si="149"/>
        <v/>
      </c>
      <c r="Y189" s="2430" t="str">
        <f t="shared" si="150"/>
        <v/>
      </c>
      <c r="Z189" s="2375"/>
      <c r="AA189" s="2427" t="str">
        <f t="shared" si="153"/>
        <v/>
      </c>
      <c r="AB189" s="2428" t="str">
        <f t="shared" si="154"/>
        <v/>
      </c>
      <c r="AC189" s="2428" t="str">
        <f t="shared" si="155"/>
        <v/>
      </c>
      <c r="AD189" s="2429" t="str">
        <f t="shared" si="156"/>
        <v/>
      </c>
      <c r="AE189" s="2428" t="str">
        <f t="shared" si="157"/>
        <v/>
      </c>
      <c r="AF189" s="2430" t="str">
        <f t="shared" si="158"/>
        <v/>
      </c>
      <c r="AG189" s="2375"/>
      <c r="AH189" s="2375"/>
      <c r="AI189" s="2375"/>
      <c r="AJ189" s="2375"/>
      <c r="AK189" s="2375"/>
      <c r="AL189" s="2375"/>
      <c r="AM189" s="2375"/>
      <c r="AN189" s="2375"/>
      <c r="AO189" s="2375"/>
      <c r="AP189" s="2375"/>
      <c r="AQ189" s="2375"/>
    </row>
    <row r="190" spans="1:43" ht="18" customHeight="1" x14ac:dyDescent="0.3">
      <c r="A190" s="2378"/>
      <c r="B190" s="2411" t="str">
        <f>B171</f>
        <v>A-17</v>
      </c>
      <c r="C190" s="2442"/>
      <c r="D190" s="2451"/>
      <c r="E190" s="2452"/>
      <c r="F190" s="5021"/>
      <c r="G190" s="5022"/>
      <c r="H190" s="5022"/>
      <c r="I190" s="5023"/>
      <c r="J190" s="2426"/>
      <c r="K190" s="2411" t="str">
        <f>K171</f>
        <v>A-18</v>
      </c>
      <c r="L190" s="2442"/>
      <c r="M190" s="2451"/>
      <c r="N190" s="2452"/>
      <c r="O190" s="5021"/>
      <c r="P190" s="5022"/>
      <c r="Q190" s="5022"/>
      <c r="R190" s="5023"/>
      <c r="S190" s="2375"/>
      <c r="T190" s="2427"/>
      <c r="U190" s="2428" t="str">
        <f t="shared" si="151"/>
        <v/>
      </c>
      <c r="V190" s="2428" t="str">
        <f t="shared" si="152"/>
        <v/>
      </c>
      <c r="W190" s="2429" t="str">
        <f t="shared" si="148"/>
        <v/>
      </c>
      <c r="X190" s="2428" t="str">
        <f t="shared" si="149"/>
        <v/>
      </c>
      <c r="Y190" s="2430" t="str">
        <f t="shared" si="150"/>
        <v/>
      </c>
      <c r="Z190" s="2375"/>
      <c r="AA190" s="2427" t="str">
        <f t="shared" si="153"/>
        <v/>
      </c>
      <c r="AB190" s="2428" t="str">
        <f t="shared" si="154"/>
        <v/>
      </c>
      <c r="AC190" s="2428" t="str">
        <f t="shared" si="155"/>
        <v/>
      </c>
      <c r="AD190" s="2429" t="str">
        <f t="shared" si="156"/>
        <v/>
      </c>
      <c r="AE190" s="2428" t="str">
        <f t="shared" si="157"/>
        <v/>
      </c>
      <c r="AF190" s="2430" t="str">
        <f t="shared" si="158"/>
        <v/>
      </c>
      <c r="AG190" s="2375"/>
      <c r="AH190" s="2375"/>
      <c r="AI190" s="2375"/>
      <c r="AJ190" s="2375"/>
      <c r="AK190" s="2375"/>
      <c r="AL190" s="2375"/>
      <c r="AM190" s="2375"/>
      <c r="AN190" s="2375"/>
      <c r="AO190" s="2375"/>
      <c r="AP190" s="2375"/>
      <c r="AQ190" s="2375"/>
    </row>
    <row r="191" spans="1:43" ht="18" customHeight="1" thickBot="1" x14ac:dyDescent="0.35">
      <c r="A191" s="2378"/>
      <c r="B191" s="2453" t="s">
        <v>2475</v>
      </c>
      <c r="C191" s="2395" t="s">
        <v>2475</v>
      </c>
      <c r="D191" s="2396"/>
      <c r="E191" s="2397"/>
      <c r="F191" s="2397"/>
      <c r="G191" s="2397"/>
      <c r="H191" s="2398">
        <f>AI31</f>
        <v>1</v>
      </c>
      <c r="I191" s="2399">
        <f>AJ31</f>
        <v>1</v>
      </c>
      <c r="J191" s="2400"/>
      <c r="K191" s="2401" t="s">
        <v>2476</v>
      </c>
      <c r="L191" s="2395" t="s">
        <v>2476</v>
      </c>
      <c r="M191" s="2396"/>
      <c r="N191" s="2397"/>
      <c r="O191" s="2397"/>
      <c r="P191" s="2397"/>
      <c r="Q191" s="2398">
        <f>AI32</f>
        <v>1</v>
      </c>
      <c r="R191" s="2399">
        <f>AJ32</f>
        <v>1</v>
      </c>
      <c r="S191" s="2375"/>
      <c r="T191" s="2443"/>
      <c r="U191" s="2444"/>
      <c r="V191" s="2445"/>
      <c r="W191" s="2444"/>
      <c r="X191" s="2444"/>
      <c r="Y191" s="2446"/>
      <c r="Z191" s="2375"/>
      <c r="AA191" s="2443"/>
      <c r="AB191" s="2444"/>
      <c r="AC191" s="2445"/>
      <c r="AD191" s="2444"/>
      <c r="AE191" s="2444"/>
      <c r="AF191" s="2446"/>
      <c r="AG191" s="2375"/>
      <c r="AH191" s="2375"/>
      <c r="AI191" s="2375"/>
      <c r="AJ191" s="2375"/>
      <c r="AK191" s="2375"/>
      <c r="AL191" s="2375"/>
      <c r="AM191" s="2375"/>
      <c r="AN191" s="2375"/>
      <c r="AO191" s="2375"/>
      <c r="AP191" s="2375"/>
      <c r="AQ191" s="2375"/>
    </row>
    <row r="192" spans="1:43" ht="18" customHeight="1" thickBot="1" x14ac:dyDescent="0.4">
      <c r="A192" s="2378"/>
      <c r="B192" s="2411" t="str">
        <f>B191</f>
        <v>A-19</v>
      </c>
      <c r="C192" s="2412" t="s">
        <v>2353</v>
      </c>
      <c r="D192" s="2413" t="s">
        <v>2344</v>
      </c>
      <c r="E192" s="2414" t="s">
        <v>2345</v>
      </c>
      <c r="F192" s="5027" t="s">
        <v>2354</v>
      </c>
      <c r="G192" s="5027"/>
      <c r="H192" s="5027"/>
      <c r="I192" s="5028"/>
      <c r="J192" s="2415"/>
      <c r="K192" s="2411" t="str">
        <f>K191</f>
        <v>A-20</v>
      </c>
      <c r="L192" s="2412" t="s">
        <v>2353</v>
      </c>
      <c r="M192" s="2413" t="s">
        <v>2344</v>
      </c>
      <c r="N192" s="2414" t="s">
        <v>2345</v>
      </c>
      <c r="O192" s="5027" t="s">
        <v>2354</v>
      </c>
      <c r="P192" s="5027"/>
      <c r="Q192" s="5027"/>
      <c r="R192" s="5028"/>
      <c r="S192" s="2375"/>
      <c r="T192" s="2416" t="str">
        <f>C191</f>
        <v>A-19</v>
      </c>
      <c r="U192" s="2417"/>
      <c r="V192" s="2417"/>
      <c r="W192" s="2416" t="str">
        <f>L191</f>
        <v>A-20</v>
      </c>
      <c r="X192" s="2417"/>
      <c r="Y192" s="2418"/>
      <c r="Z192" s="2375"/>
      <c r="AA192" s="2416" t="str">
        <f>C191</f>
        <v>A-19</v>
      </c>
      <c r="AB192" s="2417"/>
      <c r="AC192" s="2417"/>
      <c r="AD192" s="2416" t="str">
        <f>L191</f>
        <v>A-20</v>
      </c>
      <c r="AE192" s="2417"/>
      <c r="AF192" s="2418"/>
      <c r="AG192" s="2375"/>
      <c r="AH192" s="2375"/>
      <c r="AI192" s="2375"/>
      <c r="AJ192" s="2375"/>
      <c r="AK192" s="2375"/>
      <c r="AL192" s="2375"/>
      <c r="AM192" s="2375"/>
      <c r="AN192" s="2375"/>
      <c r="AO192" s="2375"/>
      <c r="AP192" s="2375"/>
      <c r="AQ192" s="2375"/>
    </row>
    <row r="193" spans="1:43" ht="18" customHeight="1" x14ac:dyDescent="0.3">
      <c r="A193" s="2378"/>
      <c r="B193" s="2411" t="str">
        <f>B191</f>
        <v>A-19</v>
      </c>
      <c r="C193" s="2423"/>
      <c r="D193" s="2424"/>
      <c r="E193" s="2425"/>
      <c r="F193" s="5029"/>
      <c r="G193" s="5030"/>
      <c r="H193" s="5030"/>
      <c r="I193" s="5031"/>
      <c r="J193" s="2426"/>
      <c r="K193" s="2411" t="str">
        <f>K191</f>
        <v>A-20</v>
      </c>
      <c r="L193" s="2423"/>
      <c r="M193" s="2424"/>
      <c r="N193" s="2425"/>
      <c r="O193" s="5029"/>
      <c r="P193" s="5030"/>
      <c r="Q193" s="5030"/>
      <c r="R193" s="5031"/>
      <c r="S193" s="2375"/>
      <c r="T193" s="2427" t="str">
        <f>IF(ISBLANK(D193),"",B193)</f>
        <v/>
      </c>
      <c r="U193" s="2428" t="str">
        <f>IF(ISBLANK(D193),"",C193)</f>
        <v/>
      </c>
      <c r="V193" s="2428" t="str">
        <f>IF(ISBLANK(D193),"",F193)</f>
        <v/>
      </c>
      <c r="W193" s="2429" t="str">
        <f>IF(ISBLANK(M193),"",K193)</f>
        <v/>
      </c>
      <c r="X193" s="2428" t="str">
        <f>IF(ISBLANK(M193),"",L193)</f>
        <v/>
      </c>
      <c r="Y193" s="2430" t="str">
        <f>IF(ISBLANK(M193),"",O193)</f>
        <v/>
      </c>
      <c r="Z193" s="2375"/>
      <c r="AA193" s="2427" t="str">
        <f t="shared" ref="AA193:AA194" si="159">IF(ISBLANK(E193),"",B193)</f>
        <v/>
      </c>
      <c r="AB193" s="2428" t="str">
        <f t="shared" ref="AB193:AB194" si="160">IF(ISBLANK(E193),"",L193)</f>
        <v/>
      </c>
      <c r="AC193" s="2428" t="str">
        <f t="shared" ref="AC193:AC194" si="161">IF(ISBLANK(E193),"",F193)</f>
        <v/>
      </c>
      <c r="AD193" s="2429" t="str">
        <f t="shared" ref="AD193:AD194" si="162">IF(ISBLANK(N193),"",K193)</f>
        <v/>
      </c>
      <c r="AE193" s="2428" t="str">
        <f t="shared" ref="AE193:AE194" si="163">IF(ISBLANK(N193),"",L193)</f>
        <v/>
      </c>
      <c r="AF193" s="2430" t="str">
        <f t="shared" ref="AF193:AF194" si="164">IF(ISBLANK(N193),"",O193)</f>
        <v/>
      </c>
      <c r="AG193" s="2375"/>
      <c r="AH193" s="2375"/>
      <c r="AI193" s="2375"/>
      <c r="AJ193" s="2375"/>
      <c r="AK193" s="2375"/>
      <c r="AL193" s="2375"/>
      <c r="AM193" s="2375"/>
      <c r="AN193" s="2375"/>
      <c r="AO193" s="2375"/>
      <c r="AP193" s="2375"/>
      <c r="AQ193" s="2375"/>
    </row>
    <row r="194" spans="1:43" ht="18" customHeight="1" x14ac:dyDescent="0.3">
      <c r="A194" s="2378"/>
      <c r="B194" s="2411" t="str">
        <f>B191</f>
        <v>A-19</v>
      </c>
      <c r="C194" s="2439"/>
      <c r="D194" s="2440"/>
      <c r="E194" s="2441"/>
      <c r="F194" s="5018"/>
      <c r="G194" s="5019"/>
      <c r="H194" s="5019"/>
      <c r="I194" s="5020"/>
      <c r="J194" s="2426"/>
      <c r="K194" s="2411" t="str">
        <f>K191</f>
        <v>A-20</v>
      </c>
      <c r="L194" s="2439"/>
      <c r="M194" s="2440"/>
      <c r="N194" s="2441"/>
      <c r="O194" s="5018"/>
      <c r="P194" s="5019"/>
      <c r="Q194" s="5019"/>
      <c r="R194" s="5020"/>
      <c r="S194" s="2375"/>
      <c r="T194" s="2427" t="str">
        <f>IF(ISBLANK(D194),"",B194)</f>
        <v/>
      </c>
      <c r="U194" s="2428" t="str">
        <f>IF(ISBLANK(D194),"",C194)</f>
        <v/>
      </c>
      <c r="V194" s="2428" t="str">
        <f>IF(ISBLANK(D194),"",F194)</f>
        <v/>
      </c>
      <c r="W194" s="2429" t="str">
        <f t="shared" ref="W194:W210" si="165">IF(ISBLANK(M194),"",K194)</f>
        <v/>
      </c>
      <c r="X194" s="2428" t="str">
        <f t="shared" ref="X194:X210" si="166">IF(ISBLANK(M194),"",L194)</f>
        <v/>
      </c>
      <c r="Y194" s="2430" t="str">
        <f t="shared" ref="Y194:Y210" si="167">IF(ISBLANK(M194),"",O194)</f>
        <v/>
      </c>
      <c r="Z194" s="2375"/>
      <c r="AA194" s="2427" t="str">
        <f t="shared" si="159"/>
        <v/>
      </c>
      <c r="AB194" s="2428" t="str">
        <f t="shared" si="160"/>
        <v/>
      </c>
      <c r="AC194" s="2428" t="str">
        <f t="shared" si="161"/>
        <v/>
      </c>
      <c r="AD194" s="2429" t="str">
        <f t="shared" si="162"/>
        <v/>
      </c>
      <c r="AE194" s="2428" t="str">
        <f t="shared" si="163"/>
        <v/>
      </c>
      <c r="AF194" s="2430" t="str">
        <f t="shared" si="164"/>
        <v/>
      </c>
      <c r="AG194" s="2375"/>
      <c r="AH194" s="2375"/>
      <c r="AI194" s="2375"/>
      <c r="AJ194" s="2375"/>
      <c r="AK194" s="2375"/>
      <c r="AL194" s="2375"/>
      <c r="AM194" s="2375"/>
      <c r="AN194" s="2375"/>
      <c r="AO194" s="2375"/>
      <c r="AP194" s="2375"/>
      <c r="AQ194" s="2375"/>
    </row>
    <row r="195" spans="1:43" ht="18" customHeight="1" x14ac:dyDescent="0.3">
      <c r="A195" s="2378"/>
      <c r="B195" s="2411" t="str">
        <f>B191</f>
        <v>A-19</v>
      </c>
      <c r="C195" s="2439"/>
      <c r="D195" s="2440"/>
      <c r="E195" s="2441"/>
      <c r="F195" s="5018"/>
      <c r="G195" s="5019"/>
      <c r="H195" s="5019"/>
      <c r="I195" s="5020"/>
      <c r="J195" s="2426"/>
      <c r="K195" s="2411" t="str">
        <f>K191</f>
        <v>A-20</v>
      </c>
      <c r="L195" s="2439"/>
      <c r="M195" s="2440"/>
      <c r="N195" s="2441"/>
      <c r="O195" s="5018"/>
      <c r="P195" s="5019"/>
      <c r="Q195" s="5019"/>
      <c r="R195" s="5020"/>
      <c r="S195" s="2375"/>
      <c r="T195" s="2427" t="str">
        <f>IF(ISBLANK(D195),"",B195)</f>
        <v/>
      </c>
      <c r="U195" s="2428" t="str">
        <f t="shared" ref="U195:U210" si="168">IF(ISBLANK(D195),"",C195)</f>
        <v/>
      </c>
      <c r="V195" s="2428" t="str">
        <f t="shared" ref="V195:V210" si="169">IF(ISBLANK(D195),"",F195)</f>
        <v/>
      </c>
      <c r="W195" s="2429" t="str">
        <f t="shared" si="165"/>
        <v/>
      </c>
      <c r="X195" s="2428" t="str">
        <f t="shared" si="166"/>
        <v/>
      </c>
      <c r="Y195" s="2430" t="str">
        <f t="shared" si="167"/>
        <v/>
      </c>
      <c r="Z195" s="2375"/>
      <c r="AA195" s="2427" t="str">
        <f>IF(ISBLANK(E195),"",B195)</f>
        <v/>
      </c>
      <c r="AB195" s="2428" t="str">
        <f>IF(ISBLANK(E195),"",L195)</f>
        <v/>
      </c>
      <c r="AC195" s="2428" t="str">
        <f>IF(ISBLANK(E195),"",F195)</f>
        <v/>
      </c>
      <c r="AD195" s="2429" t="str">
        <f>IF(ISBLANK(N195),"",K195)</f>
        <v/>
      </c>
      <c r="AE195" s="2428" t="str">
        <f>IF(ISBLANK(N195),"",L195)</f>
        <v/>
      </c>
      <c r="AF195" s="2430" t="str">
        <f>IF(ISBLANK(N195),"",O195)</f>
        <v/>
      </c>
      <c r="AG195" s="2375"/>
      <c r="AH195" s="2375"/>
      <c r="AI195" s="2375"/>
      <c r="AJ195" s="2375"/>
      <c r="AK195" s="2375"/>
      <c r="AL195" s="2375"/>
      <c r="AM195" s="2375"/>
      <c r="AN195" s="2375"/>
      <c r="AO195" s="2375"/>
      <c r="AP195" s="2375"/>
      <c r="AQ195" s="2375"/>
    </row>
    <row r="196" spans="1:43" ht="18" customHeight="1" x14ac:dyDescent="0.3">
      <c r="A196" s="2378"/>
      <c r="B196" s="2411" t="str">
        <f>B191</f>
        <v>A-19</v>
      </c>
      <c r="C196" s="2439"/>
      <c r="D196" s="2440"/>
      <c r="E196" s="2441"/>
      <c r="F196" s="5018"/>
      <c r="G196" s="5019"/>
      <c r="H196" s="5019"/>
      <c r="I196" s="5020"/>
      <c r="J196" s="2426"/>
      <c r="K196" s="2411" t="str">
        <f>K191</f>
        <v>A-20</v>
      </c>
      <c r="L196" s="2439"/>
      <c r="M196" s="2440"/>
      <c r="N196" s="2441"/>
      <c r="O196" s="5018"/>
      <c r="P196" s="5019"/>
      <c r="Q196" s="5019"/>
      <c r="R196" s="5020"/>
      <c r="S196" s="2375"/>
      <c r="T196" s="2427" t="str">
        <f>IF(ISBLANK(D196),"",B196)</f>
        <v/>
      </c>
      <c r="U196" s="2428" t="str">
        <f t="shared" si="168"/>
        <v/>
      </c>
      <c r="V196" s="2428" t="str">
        <f t="shared" si="169"/>
        <v/>
      </c>
      <c r="W196" s="2429" t="str">
        <f t="shared" si="165"/>
        <v/>
      </c>
      <c r="X196" s="2428" t="str">
        <f t="shared" si="166"/>
        <v/>
      </c>
      <c r="Y196" s="2430" t="str">
        <f t="shared" si="167"/>
        <v/>
      </c>
      <c r="Z196" s="2375"/>
      <c r="AA196" s="2427" t="str">
        <f t="shared" ref="AA196:AA210" si="170">IF(ISBLANK(E196),"",B196)</f>
        <v/>
      </c>
      <c r="AB196" s="2428" t="str">
        <f t="shared" ref="AB196:AB210" si="171">IF(ISBLANK(E196),"",L196)</f>
        <v/>
      </c>
      <c r="AC196" s="2428" t="str">
        <f t="shared" ref="AC196:AC210" si="172">IF(ISBLANK(E196),"",F196)</f>
        <v/>
      </c>
      <c r="AD196" s="2429" t="str">
        <f t="shared" ref="AD196:AD210" si="173">IF(ISBLANK(N196),"",K196)</f>
        <v/>
      </c>
      <c r="AE196" s="2428" t="str">
        <f t="shared" ref="AE196:AE210" si="174">IF(ISBLANK(N196),"",L196)</f>
        <v/>
      </c>
      <c r="AF196" s="2430" t="str">
        <f t="shared" ref="AF196:AF210" si="175">IF(ISBLANK(N196),"",O196)</f>
        <v/>
      </c>
      <c r="AG196" s="2375"/>
      <c r="AH196" s="2375"/>
      <c r="AI196" s="2375"/>
      <c r="AJ196" s="2375"/>
      <c r="AK196" s="2375"/>
      <c r="AL196" s="2375"/>
      <c r="AM196" s="2375"/>
      <c r="AN196" s="2375"/>
      <c r="AO196" s="2375"/>
      <c r="AP196" s="2375"/>
      <c r="AQ196" s="2375"/>
    </row>
    <row r="197" spans="1:43" ht="18" customHeight="1" x14ac:dyDescent="0.3">
      <c r="A197" s="2378"/>
      <c r="B197" s="2411" t="str">
        <f>B191</f>
        <v>A-19</v>
      </c>
      <c r="C197" s="2439"/>
      <c r="D197" s="2440"/>
      <c r="E197" s="2441"/>
      <c r="F197" s="5018"/>
      <c r="G197" s="5019"/>
      <c r="H197" s="5019"/>
      <c r="I197" s="5020"/>
      <c r="J197" s="2426"/>
      <c r="K197" s="2411" t="str">
        <f>K191</f>
        <v>A-20</v>
      </c>
      <c r="L197" s="2439"/>
      <c r="M197" s="2440"/>
      <c r="N197" s="2441"/>
      <c r="O197" s="5018"/>
      <c r="P197" s="5019"/>
      <c r="Q197" s="5019"/>
      <c r="R197" s="5020"/>
      <c r="S197" s="2375"/>
      <c r="T197" s="2427" t="str">
        <f>IF(ISBLANK(D197),"",B197)</f>
        <v/>
      </c>
      <c r="U197" s="2428" t="str">
        <f t="shared" si="168"/>
        <v/>
      </c>
      <c r="V197" s="2428" t="str">
        <f t="shared" si="169"/>
        <v/>
      </c>
      <c r="W197" s="2429" t="str">
        <f t="shared" si="165"/>
        <v/>
      </c>
      <c r="X197" s="2428" t="str">
        <f t="shared" si="166"/>
        <v/>
      </c>
      <c r="Y197" s="2430" t="str">
        <f t="shared" si="167"/>
        <v/>
      </c>
      <c r="Z197" s="2375"/>
      <c r="AA197" s="2427" t="str">
        <f t="shared" si="170"/>
        <v/>
      </c>
      <c r="AB197" s="2428" t="str">
        <f t="shared" si="171"/>
        <v/>
      </c>
      <c r="AC197" s="2428" t="str">
        <f t="shared" si="172"/>
        <v/>
      </c>
      <c r="AD197" s="2429" t="str">
        <f t="shared" si="173"/>
        <v/>
      </c>
      <c r="AE197" s="2428" t="str">
        <f t="shared" si="174"/>
        <v/>
      </c>
      <c r="AF197" s="2430" t="str">
        <f t="shared" si="175"/>
        <v/>
      </c>
      <c r="AG197" s="2375"/>
      <c r="AH197" s="2375"/>
      <c r="AI197" s="2375"/>
      <c r="AJ197" s="2375"/>
      <c r="AK197" s="2375"/>
      <c r="AL197" s="2375"/>
      <c r="AM197" s="2375"/>
      <c r="AN197" s="2375"/>
      <c r="AO197" s="2375"/>
      <c r="AP197" s="2375"/>
      <c r="AQ197" s="2375"/>
    </row>
    <row r="198" spans="1:43" ht="18" customHeight="1" x14ac:dyDescent="0.3">
      <c r="A198" s="2378"/>
      <c r="B198" s="2411" t="str">
        <f>B191</f>
        <v>A-19</v>
      </c>
      <c r="C198" s="2439"/>
      <c r="D198" s="2440"/>
      <c r="E198" s="2441"/>
      <c r="F198" s="5018"/>
      <c r="G198" s="5019"/>
      <c r="H198" s="5019"/>
      <c r="I198" s="5020"/>
      <c r="J198" s="2426"/>
      <c r="K198" s="2411" t="str">
        <f>K191</f>
        <v>A-20</v>
      </c>
      <c r="L198" s="2439"/>
      <c r="M198" s="2440"/>
      <c r="N198" s="2441"/>
      <c r="O198" s="5018"/>
      <c r="P198" s="5019"/>
      <c r="Q198" s="5019"/>
      <c r="R198" s="5020"/>
      <c r="S198" s="2375"/>
      <c r="T198" s="2427"/>
      <c r="U198" s="2428" t="str">
        <f t="shared" si="168"/>
        <v/>
      </c>
      <c r="V198" s="2428" t="str">
        <f t="shared" si="169"/>
        <v/>
      </c>
      <c r="W198" s="2429" t="str">
        <f t="shared" si="165"/>
        <v/>
      </c>
      <c r="X198" s="2428" t="str">
        <f t="shared" si="166"/>
        <v/>
      </c>
      <c r="Y198" s="2430" t="str">
        <f t="shared" si="167"/>
        <v/>
      </c>
      <c r="Z198" s="2375"/>
      <c r="AA198" s="2427" t="str">
        <f t="shared" si="170"/>
        <v/>
      </c>
      <c r="AB198" s="2428" t="str">
        <f t="shared" si="171"/>
        <v/>
      </c>
      <c r="AC198" s="2428" t="str">
        <f t="shared" si="172"/>
        <v/>
      </c>
      <c r="AD198" s="2429" t="str">
        <f t="shared" si="173"/>
        <v/>
      </c>
      <c r="AE198" s="2428" t="str">
        <f t="shared" si="174"/>
        <v/>
      </c>
      <c r="AF198" s="2430" t="str">
        <f t="shared" si="175"/>
        <v/>
      </c>
      <c r="AG198" s="2375"/>
      <c r="AH198" s="2375"/>
      <c r="AI198" s="2375"/>
      <c r="AJ198" s="2375"/>
      <c r="AK198" s="2375"/>
      <c r="AL198" s="2375"/>
      <c r="AM198" s="2375"/>
      <c r="AN198" s="2375"/>
      <c r="AO198" s="2375"/>
      <c r="AP198" s="2375"/>
      <c r="AQ198" s="2375"/>
    </row>
    <row r="199" spans="1:43" ht="18" customHeight="1" x14ac:dyDescent="0.3">
      <c r="A199" s="2378"/>
      <c r="B199" s="2411" t="str">
        <f>B191</f>
        <v>A-19</v>
      </c>
      <c r="C199" s="2439"/>
      <c r="D199" s="2440"/>
      <c r="E199" s="2441"/>
      <c r="F199" s="5018"/>
      <c r="G199" s="5019"/>
      <c r="H199" s="5019"/>
      <c r="I199" s="5020"/>
      <c r="J199" s="2426"/>
      <c r="K199" s="2411" t="str">
        <f>K191</f>
        <v>A-20</v>
      </c>
      <c r="L199" s="2439"/>
      <c r="M199" s="2440"/>
      <c r="N199" s="2441"/>
      <c r="O199" s="5018"/>
      <c r="P199" s="5019"/>
      <c r="Q199" s="5019"/>
      <c r="R199" s="5020"/>
      <c r="S199" s="2375"/>
      <c r="T199" s="2427"/>
      <c r="U199" s="2428" t="str">
        <f t="shared" si="168"/>
        <v/>
      </c>
      <c r="V199" s="2428" t="str">
        <f t="shared" si="169"/>
        <v/>
      </c>
      <c r="W199" s="2429" t="str">
        <f t="shared" si="165"/>
        <v/>
      </c>
      <c r="X199" s="2428" t="str">
        <f t="shared" si="166"/>
        <v/>
      </c>
      <c r="Y199" s="2430" t="str">
        <f t="shared" si="167"/>
        <v/>
      </c>
      <c r="Z199" s="2375"/>
      <c r="AA199" s="2427" t="str">
        <f t="shared" si="170"/>
        <v/>
      </c>
      <c r="AB199" s="2428" t="str">
        <f t="shared" si="171"/>
        <v/>
      </c>
      <c r="AC199" s="2428" t="str">
        <f t="shared" si="172"/>
        <v/>
      </c>
      <c r="AD199" s="2429" t="str">
        <f t="shared" si="173"/>
        <v/>
      </c>
      <c r="AE199" s="2428" t="str">
        <f t="shared" si="174"/>
        <v/>
      </c>
      <c r="AF199" s="2430" t="str">
        <f t="shared" si="175"/>
        <v/>
      </c>
      <c r="AG199" s="2375"/>
      <c r="AH199" s="2375"/>
      <c r="AI199" s="2375"/>
      <c r="AJ199" s="2375"/>
      <c r="AK199" s="2375"/>
      <c r="AL199" s="2375"/>
      <c r="AM199" s="2375"/>
      <c r="AN199" s="2375"/>
      <c r="AO199" s="2375"/>
      <c r="AP199" s="2375"/>
      <c r="AQ199" s="2375"/>
    </row>
    <row r="200" spans="1:43" ht="18" customHeight="1" x14ac:dyDescent="0.3">
      <c r="A200" s="2378"/>
      <c r="B200" s="2411" t="str">
        <f>B191</f>
        <v>A-19</v>
      </c>
      <c r="C200" s="2439"/>
      <c r="D200" s="2440"/>
      <c r="E200" s="2441"/>
      <c r="F200" s="5018"/>
      <c r="G200" s="5019"/>
      <c r="H200" s="5019"/>
      <c r="I200" s="5020"/>
      <c r="J200" s="2426"/>
      <c r="K200" s="2411" t="str">
        <f>K191</f>
        <v>A-20</v>
      </c>
      <c r="L200" s="2439"/>
      <c r="M200" s="2440"/>
      <c r="N200" s="2441"/>
      <c r="O200" s="5018"/>
      <c r="P200" s="5019"/>
      <c r="Q200" s="5019"/>
      <c r="R200" s="5020"/>
      <c r="S200" s="2375"/>
      <c r="T200" s="2427"/>
      <c r="U200" s="2428" t="str">
        <f t="shared" si="168"/>
        <v/>
      </c>
      <c r="V200" s="2428" t="str">
        <f t="shared" si="169"/>
        <v/>
      </c>
      <c r="W200" s="2429" t="str">
        <f t="shared" si="165"/>
        <v/>
      </c>
      <c r="X200" s="2428" t="str">
        <f t="shared" si="166"/>
        <v/>
      </c>
      <c r="Y200" s="2430" t="str">
        <f t="shared" si="167"/>
        <v/>
      </c>
      <c r="Z200" s="2375"/>
      <c r="AA200" s="2427" t="str">
        <f t="shared" si="170"/>
        <v/>
      </c>
      <c r="AB200" s="2428" t="str">
        <f t="shared" si="171"/>
        <v/>
      </c>
      <c r="AC200" s="2428" t="str">
        <f t="shared" si="172"/>
        <v/>
      </c>
      <c r="AD200" s="2429" t="str">
        <f t="shared" si="173"/>
        <v/>
      </c>
      <c r="AE200" s="2428" t="str">
        <f t="shared" si="174"/>
        <v/>
      </c>
      <c r="AF200" s="2430" t="str">
        <f t="shared" si="175"/>
        <v/>
      </c>
      <c r="AG200" s="2375"/>
      <c r="AH200" s="2375"/>
      <c r="AI200" s="2375"/>
      <c r="AJ200" s="2375"/>
      <c r="AK200" s="2375"/>
      <c r="AL200" s="2375"/>
      <c r="AM200" s="2375"/>
      <c r="AN200" s="2375"/>
      <c r="AO200" s="2375"/>
      <c r="AP200" s="2375"/>
      <c r="AQ200" s="2375"/>
    </row>
    <row r="201" spans="1:43" ht="18" customHeight="1" x14ac:dyDescent="0.3">
      <c r="A201" s="2378"/>
      <c r="B201" s="2411" t="str">
        <f>B191</f>
        <v>A-19</v>
      </c>
      <c r="C201" s="2439"/>
      <c r="D201" s="2440"/>
      <c r="E201" s="2441"/>
      <c r="F201" s="5018"/>
      <c r="G201" s="5019"/>
      <c r="H201" s="5019"/>
      <c r="I201" s="5020"/>
      <c r="J201" s="2426"/>
      <c r="K201" s="2411" t="str">
        <f>K191</f>
        <v>A-20</v>
      </c>
      <c r="L201" s="2439"/>
      <c r="M201" s="2440"/>
      <c r="N201" s="2441"/>
      <c r="O201" s="5018"/>
      <c r="P201" s="5019"/>
      <c r="Q201" s="5019"/>
      <c r="R201" s="5020"/>
      <c r="S201" s="2375"/>
      <c r="T201" s="2427"/>
      <c r="U201" s="2428" t="str">
        <f t="shared" si="168"/>
        <v/>
      </c>
      <c r="V201" s="2428" t="str">
        <f t="shared" si="169"/>
        <v/>
      </c>
      <c r="W201" s="2429" t="str">
        <f t="shared" si="165"/>
        <v/>
      </c>
      <c r="X201" s="2428" t="str">
        <f t="shared" si="166"/>
        <v/>
      </c>
      <c r="Y201" s="2430" t="str">
        <f t="shared" si="167"/>
        <v/>
      </c>
      <c r="Z201" s="2375"/>
      <c r="AA201" s="2427" t="str">
        <f t="shared" si="170"/>
        <v/>
      </c>
      <c r="AB201" s="2428" t="str">
        <f t="shared" si="171"/>
        <v/>
      </c>
      <c r="AC201" s="2428" t="str">
        <f t="shared" si="172"/>
        <v/>
      </c>
      <c r="AD201" s="2429" t="str">
        <f t="shared" si="173"/>
        <v/>
      </c>
      <c r="AE201" s="2428" t="str">
        <f t="shared" si="174"/>
        <v/>
      </c>
      <c r="AF201" s="2430" t="str">
        <f t="shared" si="175"/>
        <v/>
      </c>
      <c r="AG201" s="2375"/>
      <c r="AH201" s="2375"/>
      <c r="AI201" s="2375"/>
      <c r="AJ201" s="2375"/>
      <c r="AK201" s="2375"/>
      <c r="AL201" s="2375"/>
      <c r="AM201" s="2375"/>
      <c r="AN201" s="2375"/>
      <c r="AO201" s="2375"/>
      <c r="AP201" s="2375"/>
      <c r="AQ201" s="2375"/>
    </row>
    <row r="202" spans="1:43" ht="18" customHeight="1" x14ac:dyDescent="0.3">
      <c r="A202" s="2378"/>
      <c r="B202" s="2411" t="str">
        <f>B191</f>
        <v>A-19</v>
      </c>
      <c r="C202" s="2439"/>
      <c r="D202" s="2440"/>
      <c r="E202" s="2441"/>
      <c r="F202" s="5018"/>
      <c r="G202" s="5019"/>
      <c r="H202" s="5019"/>
      <c r="I202" s="5020"/>
      <c r="J202" s="2426"/>
      <c r="K202" s="2411" t="str">
        <f>K191</f>
        <v>A-20</v>
      </c>
      <c r="L202" s="2439"/>
      <c r="M202" s="2440"/>
      <c r="N202" s="2441"/>
      <c r="O202" s="5018"/>
      <c r="P202" s="5019"/>
      <c r="Q202" s="5019"/>
      <c r="R202" s="5020"/>
      <c r="S202" s="2375"/>
      <c r="T202" s="2427"/>
      <c r="U202" s="2428" t="str">
        <f t="shared" si="168"/>
        <v/>
      </c>
      <c r="V202" s="2428" t="str">
        <f t="shared" si="169"/>
        <v/>
      </c>
      <c r="W202" s="2429" t="str">
        <f t="shared" si="165"/>
        <v/>
      </c>
      <c r="X202" s="2428" t="str">
        <f t="shared" si="166"/>
        <v/>
      </c>
      <c r="Y202" s="2430" t="str">
        <f t="shared" si="167"/>
        <v/>
      </c>
      <c r="Z202" s="2375"/>
      <c r="AA202" s="2427" t="str">
        <f t="shared" si="170"/>
        <v/>
      </c>
      <c r="AB202" s="2428" t="str">
        <f t="shared" si="171"/>
        <v/>
      </c>
      <c r="AC202" s="2428" t="str">
        <f t="shared" si="172"/>
        <v/>
      </c>
      <c r="AD202" s="2429" t="str">
        <f t="shared" si="173"/>
        <v/>
      </c>
      <c r="AE202" s="2428" t="str">
        <f t="shared" si="174"/>
        <v/>
      </c>
      <c r="AF202" s="2430" t="str">
        <f t="shared" si="175"/>
        <v/>
      </c>
      <c r="AG202" s="2375"/>
      <c r="AH202" s="2375"/>
      <c r="AI202" s="2375"/>
      <c r="AJ202" s="2375"/>
      <c r="AK202" s="2375"/>
      <c r="AL202" s="2375"/>
      <c r="AM202" s="2375"/>
      <c r="AN202" s="2375"/>
      <c r="AO202" s="2375"/>
      <c r="AP202" s="2375"/>
      <c r="AQ202" s="2375"/>
    </row>
    <row r="203" spans="1:43" ht="18" customHeight="1" x14ac:dyDescent="0.3">
      <c r="A203" s="2378"/>
      <c r="B203" s="2411" t="str">
        <f>B191</f>
        <v>A-19</v>
      </c>
      <c r="C203" s="2439"/>
      <c r="D203" s="2440"/>
      <c r="E203" s="2441"/>
      <c r="F203" s="5018"/>
      <c r="G203" s="5019"/>
      <c r="H203" s="5019"/>
      <c r="I203" s="5020"/>
      <c r="J203" s="2426"/>
      <c r="K203" s="2411" t="str">
        <f>K191</f>
        <v>A-20</v>
      </c>
      <c r="L203" s="2439"/>
      <c r="M203" s="2440"/>
      <c r="N203" s="2441"/>
      <c r="O203" s="5018"/>
      <c r="P203" s="5019"/>
      <c r="Q203" s="5019"/>
      <c r="R203" s="5020"/>
      <c r="S203" s="2375"/>
      <c r="T203" s="2427"/>
      <c r="U203" s="2428" t="str">
        <f t="shared" si="168"/>
        <v/>
      </c>
      <c r="V203" s="2428" t="str">
        <f t="shared" si="169"/>
        <v/>
      </c>
      <c r="W203" s="2429" t="str">
        <f t="shared" si="165"/>
        <v/>
      </c>
      <c r="X203" s="2428" t="str">
        <f t="shared" si="166"/>
        <v/>
      </c>
      <c r="Y203" s="2430" t="str">
        <f t="shared" si="167"/>
        <v/>
      </c>
      <c r="Z203" s="2375"/>
      <c r="AA203" s="2427" t="str">
        <f t="shared" si="170"/>
        <v/>
      </c>
      <c r="AB203" s="2428" t="str">
        <f t="shared" si="171"/>
        <v/>
      </c>
      <c r="AC203" s="2428" t="str">
        <f t="shared" si="172"/>
        <v/>
      </c>
      <c r="AD203" s="2429" t="str">
        <f t="shared" si="173"/>
        <v/>
      </c>
      <c r="AE203" s="2428" t="str">
        <f t="shared" si="174"/>
        <v/>
      </c>
      <c r="AF203" s="2430" t="str">
        <f t="shared" si="175"/>
        <v/>
      </c>
      <c r="AG203" s="2375"/>
      <c r="AH203" s="2375"/>
      <c r="AI203" s="2375"/>
      <c r="AJ203" s="2375"/>
      <c r="AK203" s="2375"/>
      <c r="AL203" s="2375"/>
      <c r="AM203" s="2375"/>
      <c r="AN203" s="2375"/>
      <c r="AO203" s="2375"/>
      <c r="AP203" s="2375"/>
      <c r="AQ203" s="2375"/>
    </row>
    <row r="204" spans="1:43" ht="18" customHeight="1" x14ac:dyDescent="0.3">
      <c r="A204" s="2378"/>
      <c r="B204" s="2411" t="str">
        <f>B191</f>
        <v>A-19</v>
      </c>
      <c r="C204" s="2439"/>
      <c r="D204" s="2440"/>
      <c r="E204" s="2441"/>
      <c r="F204" s="5018"/>
      <c r="G204" s="5019"/>
      <c r="H204" s="5019"/>
      <c r="I204" s="5020"/>
      <c r="J204" s="2426"/>
      <c r="K204" s="2411" t="str">
        <f>K191</f>
        <v>A-20</v>
      </c>
      <c r="L204" s="2439"/>
      <c r="M204" s="2440"/>
      <c r="N204" s="2441"/>
      <c r="O204" s="5018"/>
      <c r="P204" s="5019"/>
      <c r="Q204" s="5019"/>
      <c r="R204" s="5020"/>
      <c r="S204" s="2375"/>
      <c r="T204" s="2427"/>
      <c r="U204" s="2428" t="str">
        <f t="shared" si="168"/>
        <v/>
      </c>
      <c r="V204" s="2428" t="str">
        <f t="shared" si="169"/>
        <v/>
      </c>
      <c r="W204" s="2429" t="str">
        <f t="shared" si="165"/>
        <v/>
      </c>
      <c r="X204" s="2428" t="str">
        <f t="shared" si="166"/>
        <v/>
      </c>
      <c r="Y204" s="2430" t="str">
        <f t="shared" si="167"/>
        <v/>
      </c>
      <c r="Z204" s="2375"/>
      <c r="AA204" s="2427" t="str">
        <f t="shared" si="170"/>
        <v/>
      </c>
      <c r="AB204" s="2428" t="str">
        <f t="shared" si="171"/>
        <v/>
      </c>
      <c r="AC204" s="2428" t="str">
        <f t="shared" si="172"/>
        <v/>
      </c>
      <c r="AD204" s="2429" t="str">
        <f t="shared" si="173"/>
        <v/>
      </c>
      <c r="AE204" s="2428" t="str">
        <f t="shared" si="174"/>
        <v/>
      </c>
      <c r="AF204" s="2430" t="str">
        <f t="shared" si="175"/>
        <v/>
      </c>
      <c r="AG204" s="2375"/>
      <c r="AH204" s="2375"/>
      <c r="AI204" s="2375"/>
      <c r="AJ204" s="2375"/>
      <c r="AK204" s="2375"/>
      <c r="AL204" s="2375"/>
      <c r="AM204" s="2375"/>
      <c r="AN204" s="2375"/>
      <c r="AO204" s="2375"/>
      <c r="AP204" s="2375"/>
      <c r="AQ204" s="2375"/>
    </row>
    <row r="205" spans="1:43" ht="18" customHeight="1" x14ac:dyDescent="0.3">
      <c r="A205" s="2378"/>
      <c r="B205" s="2411" t="str">
        <f>B191</f>
        <v>A-19</v>
      </c>
      <c r="C205" s="2439"/>
      <c r="D205" s="2440"/>
      <c r="E205" s="2441"/>
      <c r="F205" s="5018"/>
      <c r="G205" s="5019"/>
      <c r="H205" s="5019"/>
      <c r="I205" s="5020"/>
      <c r="J205" s="2426"/>
      <c r="K205" s="2411" t="str">
        <f>K191</f>
        <v>A-20</v>
      </c>
      <c r="L205" s="2439"/>
      <c r="M205" s="2440"/>
      <c r="N205" s="2441"/>
      <c r="O205" s="5018"/>
      <c r="P205" s="5019"/>
      <c r="Q205" s="5019"/>
      <c r="R205" s="5020"/>
      <c r="S205" s="2375"/>
      <c r="T205" s="2427"/>
      <c r="U205" s="2428" t="str">
        <f t="shared" si="168"/>
        <v/>
      </c>
      <c r="V205" s="2428" t="str">
        <f t="shared" si="169"/>
        <v/>
      </c>
      <c r="W205" s="2429" t="str">
        <f t="shared" si="165"/>
        <v/>
      </c>
      <c r="X205" s="2428" t="str">
        <f t="shared" si="166"/>
        <v/>
      </c>
      <c r="Y205" s="2430" t="str">
        <f t="shared" si="167"/>
        <v/>
      </c>
      <c r="Z205" s="2375"/>
      <c r="AA205" s="2427" t="str">
        <f t="shared" si="170"/>
        <v/>
      </c>
      <c r="AB205" s="2428" t="str">
        <f t="shared" si="171"/>
        <v/>
      </c>
      <c r="AC205" s="2428" t="str">
        <f t="shared" si="172"/>
        <v/>
      </c>
      <c r="AD205" s="2429" t="str">
        <f t="shared" si="173"/>
        <v/>
      </c>
      <c r="AE205" s="2428" t="str">
        <f t="shared" si="174"/>
        <v/>
      </c>
      <c r="AF205" s="2430" t="str">
        <f t="shared" si="175"/>
        <v/>
      </c>
      <c r="AG205" s="2375"/>
      <c r="AH205" s="2375"/>
      <c r="AI205" s="2375"/>
      <c r="AJ205" s="2375"/>
      <c r="AK205" s="2375"/>
      <c r="AL205" s="2375"/>
      <c r="AM205" s="2375"/>
      <c r="AN205" s="2375"/>
      <c r="AO205" s="2375"/>
      <c r="AP205" s="2375"/>
      <c r="AQ205" s="2375"/>
    </row>
    <row r="206" spans="1:43" ht="18" customHeight="1" x14ac:dyDescent="0.3">
      <c r="A206" s="2378"/>
      <c r="B206" s="2411" t="str">
        <f>B191</f>
        <v>A-19</v>
      </c>
      <c r="C206" s="2439"/>
      <c r="D206" s="2440"/>
      <c r="E206" s="2441"/>
      <c r="F206" s="5018"/>
      <c r="G206" s="5019"/>
      <c r="H206" s="5019"/>
      <c r="I206" s="5020"/>
      <c r="J206" s="2426"/>
      <c r="K206" s="2411" t="str">
        <f>K191</f>
        <v>A-20</v>
      </c>
      <c r="L206" s="2439"/>
      <c r="M206" s="2440"/>
      <c r="N206" s="2441"/>
      <c r="O206" s="5018"/>
      <c r="P206" s="5019"/>
      <c r="Q206" s="5019"/>
      <c r="R206" s="5020"/>
      <c r="S206" s="2375"/>
      <c r="T206" s="2427"/>
      <c r="U206" s="2428" t="str">
        <f t="shared" si="168"/>
        <v/>
      </c>
      <c r="V206" s="2428" t="str">
        <f t="shared" si="169"/>
        <v/>
      </c>
      <c r="W206" s="2429" t="str">
        <f t="shared" si="165"/>
        <v/>
      </c>
      <c r="X206" s="2428" t="str">
        <f t="shared" si="166"/>
        <v/>
      </c>
      <c r="Y206" s="2430" t="str">
        <f t="shared" si="167"/>
        <v/>
      </c>
      <c r="Z206" s="2375"/>
      <c r="AA206" s="2427" t="str">
        <f t="shared" si="170"/>
        <v/>
      </c>
      <c r="AB206" s="2428" t="str">
        <f t="shared" si="171"/>
        <v/>
      </c>
      <c r="AC206" s="2428" t="str">
        <f t="shared" si="172"/>
        <v/>
      </c>
      <c r="AD206" s="2429" t="str">
        <f t="shared" si="173"/>
        <v/>
      </c>
      <c r="AE206" s="2428" t="str">
        <f t="shared" si="174"/>
        <v/>
      </c>
      <c r="AF206" s="2430" t="str">
        <f t="shared" si="175"/>
        <v/>
      </c>
      <c r="AG206" s="2375"/>
      <c r="AH206" s="2375"/>
      <c r="AI206" s="2375"/>
      <c r="AJ206" s="2375"/>
      <c r="AK206" s="2375"/>
      <c r="AL206" s="2375"/>
      <c r="AM206" s="2375"/>
      <c r="AN206" s="2375"/>
      <c r="AO206" s="2375"/>
      <c r="AP206" s="2375"/>
      <c r="AQ206" s="2375"/>
    </row>
    <row r="207" spans="1:43" ht="18" customHeight="1" x14ac:dyDescent="0.3">
      <c r="A207" s="2378"/>
      <c r="B207" s="2411" t="str">
        <f>B191</f>
        <v>A-19</v>
      </c>
      <c r="C207" s="2439"/>
      <c r="D207" s="2440"/>
      <c r="E207" s="2441"/>
      <c r="F207" s="5018"/>
      <c r="G207" s="5019"/>
      <c r="H207" s="5019"/>
      <c r="I207" s="5020"/>
      <c r="J207" s="2426"/>
      <c r="K207" s="2411" t="str">
        <f>K191</f>
        <v>A-20</v>
      </c>
      <c r="L207" s="2439"/>
      <c r="M207" s="2440"/>
      <c r="N207" s="2441"/>
      <c r="O207" s="5018"/>
      <c r="P207" s="5019"/>
      <c r="Q207" s="5019"/>
      <c r="R207" s="5020"/>
      <c r="S207" s="2375"/>
      <c r="T207" s="2427"/>
      <c r="U207" s="2428" t="str">
        <f t="shared" si="168"/>
        <v/>
      </c>
      <c r="V207" s="2428" t="str">
        <f t="shared" si="169"/>
        <v/>
      </c>
      <c r="W207" s="2429" t="str">
        <f t="shared" si="165"/>
        <v/>
      </c>
      <c r="X207" s="2428" t="str">
        <f t="shared" si="166"/>
        <v/>
      </c>
      <c r="Y207" s="2430" t="str">
        <f t="shared" si="167"/>
        <v/>
      </c>
      <c r="Z207" s="2375"/>
      <c r="AA207" s="2427" t="str">
        <f t="shared" si="170"/>
        <v/>
      </c>
      <c r="AB207" s="2428" t="str">
        <f t="shared" si="171"/>
        <v/>
      </c>
      <c r="AC207" s="2428" t="str">
        <f t="shared" si="172"/>
        <v/>
      </c>
      <c r="AD207" s="2429" t="str">
        <f t="shared" si="173"/>
        <v/>
      </c>
      <c r="AE207" s="2428" t="str">
        <f t="shared" si="174"/>
        <v/>
      </c>
      <c r="AF207" s="2430" t="str">
        <f t="shared" si="175"/>
        <v/>
      </c>
      <c r="AG207" s="2375"/>
      <c r="AH207" s="2375"/>
      <c r="AI207" s="2375"/>
      <c r="AJ207" s="2375"/>
      <c r="AK207" s="2375"/>
      <c r="AL207" s="2375"/>
      <c r="AM207" s="2375"/>
      <c r="AN207" s="2375"/>
      <c r="AO207" s="2375"/>
      <c r="AP207" s="2375"/>
      <c r="AQ207" s="2375"/>
    </row>
    <row r="208" spans="1:43" ht="18" customHeight="1" x14ac:dyDescent="0.3">
      <c r="A208" s="2378"/>
      <c r="B208" s="2411" t="str">
        <f>B191</f>
        <v>A-19</v>
      </c>
      <c r="C208" s="2439"/>
      <c r="D208" s="2440"/>
      <c r="E208" s="2441"/>
      <c r="F208" s="5018"/>
      <c r="G208" s="5019"/>
      <c r="H208" s="5019"/>
      <c r="I208" s="5020"/>
      <c r="J208" s="2426"/>
      <c r="K208" s="2411" t="str">
        <f>K191</f>
        <v>A-20</v>
      </c>
      <c r="L208" s="2439"/>
      <c r="M208" s="2440"/>
      <c r="N208" s="2441"/>
      <c r="O208" s="5018"/>
      <c r="P208" s="5019"/>
      <c r="Q208" s="5019"/>
      <c r="R208" s="5020"/>
      <c r="S208" s="2375"/>
      <c r="T208" s="2427"/>
      <c r="U208" s="2428" t="str">
        <f t="shared" si="168"/>
        <v/>
      </c>
      <c r="V208" s="2428" t="str">
        <f t="shared" si="169"/>
        <v/>
      </c>
      <c r="W208" s="2429" t="str">
        <f t="shared" si="165"/>
        <v/>
      </c>
      <c r="X208" s="2428" t="str">
        <f t="shared" si="166"/>
        <v/>
      </c>
      <c r="Y208" s="2430" t="str">
        <f t="shared" si="167"/>
        <v/>
      </c>
      <c r="Z208" s="2375"/>
      <c r="AA208" s="2427" t="str">
        <f t="shared" si="170"/>
        <v/>
      </c>
      <c r="AB208" s="2428" t="str">
        <f t="shared" si="171"/>
        <v/>
      </c>
      <c r="AC208" s="2428" t="str">
        <f t="shared" si="172"/>
        <v/>
      </c>
      <c r="AD208" s="2429" t="str">
        <f t="shared" si="173"/>
        <v/>
      </c>
      <c r="AE208" s="2428" t="str">
        <f t="shared" si="174"/>
        <v/>
      </c>
      <c r="AF208" s="2430" t="str">
        <f t="shared" si="175"/>
        <v/>
      </c>
      <c r="AG208" s="2375"/>
      <c r="AH208" s="2375"/>
      <c r="AI208" s="2375"/>
      <c r="AJ208" s="2375"/>
      <c r="AK208" s="2375"/>
      <c r="AL208" s="2375"/>
      <c r="AM208" s="2375"/>
      <c r="AN208" s="2375"/>
      <c r="AO208" s="2375"/>
      <c r="AP208" s="2375"/>
      <c r="AQ208" s="2375"/>
    </row>
    <row r="209" spans="1:43" ht="18" customHeight="1" x14ac:dyDescent="0.3">
      <c r="A209" s="2378"/>
      <c r="B209" s="2411" t="str">
        <f>B191</f>
        <v>A-19</v>
      </c>
      <c r="C209" s="2439"/>
      <c r="D209" s="2440"/>
      <c r="E209" s="2441"/>
      <c r="F209" s="5018"/>
      <c r="G209" s="5019"/>
      <c r="H209" s="5019"/>
      <c r="I209" s="5020"/>
      <c r="J209" s="2426"/>
      <c r="K209" s="2411" t="str">
        <f>K191</f>
        <v>A-20</v>
      </c>
      <c r="L209" s="2439"/>
      <c r="M209" s="2440"/>
      <c r="N209" s="2441"/>
      <c r="O209" s="5018"/>
      <c r="P209" s="5019"/>
      <c r="Q209" s="5019"/>
      <c r="R209" s="5020"/>
      <c r="S209" s="2375"/>
      <c r="T209" s="2427"/>
      <c r="U209" s="2428" t="str">
        <f t="shared" si="168"/>
        <v/>
      </c>
      <c r="V209" s="2428" t="str">
        <f t="shared" si="169"/>
        <v/>
      </c>
      <c r="W209" s="2429" t="str">
        <f t="shared" si="165"/>
        <v/>
      </c>
      <c r="X209" s="2428" t="str">
        <f t="shared" si="166"/>
        <v/>
      </c>
      <c r="Y209" s="2430" t="str">
        <f t="shared" si="167"/>
        <v/>
      </c>
      <c r="Z209" s="2375"/>
      <c r="AA209" s="2427" t="str">
        <f t="shared" si="170"/>
        <v/>
      </c>
      <c r="AB209" s="2428" t="str">
        <f t="shared" si="171"/>
        <v/>
      </c>
      <c r="AC209" s="2428" t="str">
        <f t="shared" si="172"/>
        <v/>
      </c>
      <c r="AD209" s="2429" t="str">
        <f t="shared" si="173"/>
        <v/>
      </c>
      <c r="AE209" s="2428" t="str">
        <f t="shared" si="174"/>
        <v/>
      </c>
      <c r="AF209" s="2430" t="str">
        <f t="shared" si="175"/>
        <v/>
      </c>
      <c r="AG209" s="2375"/>
      <c r="AH209" s="2375"/>
      <c r="AI209" s="2375"/>
      <c r="AJ209" s="2375"/>
      <c r="AK209" s="2375"/>
      <c r="AL209" s="2375"/>
      <c r="AM209" s="2375"/>
      <c r="AN209" s="2375"/>
      <c r="AO209" s="2375"/>
      <c r="AP209" s="2375"/>
      <c r="AQ209" s="2375"/>
    </row>
    <row r="210" spans="1:43" ht="18" customHeight="1" x14ac:dyDescent="0.3">
      <c r="A210" s="2378"/>
      <c r="B210" s="2411" t="str">
        <f>B191</f>
        <v>A-19</v>
      </c>
      <c r="C210" s="2442"/>
      <c r="D210" s="2451"/>
      <c r="E210" s="2452"/>
      <c r="F210" s="5021"/>
      <c r="G210" s="5022"/>
      <c r="H210" s="5022"/>
      <c r="I210" s="5023"/>
      <c r="J210" s="2426"/>
      <c r="K210" s="2411" t="str">
        <f>K191</f>
        <v>A-20</v>
      </c>
      <c r="L210" s="2442"/>
      <c r="M210" s="2451"/>
      <c r="N210" s="2452"/>
      <c r="O210" s="5021"/>
      <c r="P210" s="5022"/>
      <c r="Q210" s="5022"/>
      <c r="R210" s="5023"/>
      <c r="S210" s="2375"/>
      <c r="T210" s="2427"/>
      <c r="U210" s="2428" t="str">
        <f t="shared" si="168"/>
        <v/>
      </c>
      <c r="V210" s="2428" t="str">
        <f t="shared" si="169"/>
        <v/>
      </c>
      <c r="W210" s="2429" t="str">
        <f t="shared" si="165"/>
        <v/>
      </c>
      <c r="X210" s="2428" t="str">
        <f t="shared" si="166"/>
        <v/>
      </c>
      <c r="Y210" s="2430" t="str">
        <f t="shared" si="167"/>
        <v/>
      </c>
      <c r="Z210" s="2375"/>
      <c r="AA210" s="2427" t="str">
        <f t="shared" si="170"/>
        <v/>
      </c>
      <c r="AB210" s="2428" t="str">
        <f t="shared" si="171"/>
        <v/>
      </c>
      <c r="AC210" s="2428" t="str">
        <f t="shared" si="172"/>
        <v/>
      </c>
      <c r="AD210" s="2429" t="str">
        <f t="shared" si="173"/>
        <v/>
      </c>
      <c r="AE210" s="2428" t="str">
        <f t="shared" si="174"/>
        <v/>
      </c>
      <c r="AF210" s="2430" t="str">
        <f t="shared" si="175"/>
        <v/>
      </c>
      <c r="AG210" s="2375"/>
      <c r="AH210" s="2375"/>
      <c r="AI210" s="2375"/>
      <c r="AJ210" s="2375"/>
      <c r="AK210" s="2375"/>
      <c r="AL210" s="2375"/>
      <c r="AM210" s="2375"/>
      <c r="AN210" s="2375"/>
      <c r="AO210" s="2375"/>
      <c r="AP210" s="2375"/>
      <c r="AQ210" s="2375"/>
    </row>
    <row r="211" spans="1:43" ht="18" customHeight="1" x14ac:dyDescent="0.3">
      <c r="A211" s="2378"/>
      <c r="B211" s="2454" t="str">
        <f ca="1">CELL("nomfichier")</f>
        <v>D:\Données\Copie_ancien_DD\0-UPRT.fait\1-UPRT.FR-SITE-WEB\ff-fiches-fabrications\ff-fiches-fabrication-maj-08-2020\[tranmission.des.savoirs.xlsx]Transmission des savoirs.13.03</v>
      </c>
      <c r="C211" s="2411"/>
      <c r="D211" s="2411"/>
      <c r="E211" s="2411"/>
      <c r="F211" s="2411"/>
      <c r="G211" s="2411"/>
      <c r="H211" s="2411"/>
      <c r="I211" s="2411"/>
      <c r="J211" s="2411"/>
      <c r="K211" s="2411"/>
      <c r="L211" s="2411"/>
      <c r="M211" s="2411"/>
      <c r="N211" s="2411"/>
      <c r="O211" s="2411"/>
      <c r="P211" s="2411"/>
      <c r="Q211" s="2411"/>
      <c r="R211" s="2411"/>
      <c r="S211" s="2375"/>
      <c r="T211" s="2455"/>
      <c r="U211" s="2455"/>
      <c r="V211" s="2456"/>
      <c r="W211" s="2455"/>
      <c r="X211" s="2455"/>
      <c r="Y211" s="2457"/>
      <c r="Z211" s="2375"/>
      <c r="AA211" s="2455"/>
      <c r="AB211" s="2455"/>
      <c r="AC211" s="2455"/>
      <c r="AD211" s="2455"/>
      <c r="AE211" s="2455"/>
      <c r="AF211" s="2455"/>
      <c r="AG211" s="2455"/>
      <c r="AH211" s="2375"/>
      <c r="AI211" s="2375"/>
      <c r="AJ211" s="2375"/>
      <c r="AK211" s="2375"/>
      <c r="AL211" s="2375"/>
      <c r="AM211" s="2375"/>
      <c r="AN211" s="2375"/>
      <c r="AO211" s="2375"/>
      <c r="AP211" s="2375"/>
      <c r="AQ211" s="2375"/>
    </row>
    <row r="212" spans="1:43" ht="18" customHeight="1" x14ac:dyDescent="0.3">
      <c r="A212" s="2375"/>
      <c r="B212" s="2375"/>
      <c r="C212" s="2375"/>
      <c r="D212" s="2375"/>
      <c r="E212" s="2375"/>
      <c r="F212" s="2375"/>
      <c r="G212" s="2375"/>
      <c r="H212" s="2375"/>
      <c r="I212" s="2375"/>
      <c r="J212" s="2375"/>
      <c r="K212" s="2375"/>
      <c r="L212" s="2375"/>
      <c r="M212" s="2375"/>
      <c r="N212" s="2375"/>
      <c r="O212" s="2375"/>
      <c r="P212" s="2375"/>
      <c r="Q212" s="2375"/>
      <c r="R212" s="2375"/>
      <c r="S212" s="2375"/>
      <c r="T212" s="2375"/>
      <c r="U212" s="2375"/>
      <c r="V212" s="2375"/>
      <c r="W212" s="2375"/>
      <c r="X212" s="2375"/>
      <c r="Y212" s="2375"/>
      <c r="Z212" s="2375"/>
      <c r="AA212" s="2375"/>
      <c r="AB212" s="2375"/>
      <c r="AC212" s="2375"/>
      <c r="AD212" s="2375"/>
      <c r="AE212" s="2375"/>
      <c r="AF212" s="2375"/>
      <c r="AG212" s="2375"/>
      <c r="AH212" s="2375"/>
      <c r="AI212" s="2375"/>
      <c r="AJ212" s="2375"/>
      <c r="AK212" s="2375"/>
      <c r="AL212" s="2375"/>
      <c r="AM212" s="2375"/>
      <c r="AN212" s="2375"/>
      <c r="AO212" s="2375"/>
      <c r="AP212" s="2375"/>
      <c r="AQ212" s="2375"/>
    </row>
    <row r="213" spans="1:43" ht="18" customHeight="1" x14ac:dyDescent="0.3">
      <c r="A213" s="2375"/>
      <c r="B213" s="2375"/>
      <c r="C213" s="2375"/>
      <c r="D213" s="2375"/>
      <c r="E213" s="2375"/>
      <c r="F213" s="2375"/>
      <c r="G213" s="2375"/>
      <c r="H213" s="2375"/>
      <c r="I213" s="2375"/>
      <c r="J213" s="2375"/>
      <c r="K213" s="2375"/>
      <c r="L213" s="2375"/>
      <c r="M213" s="2375"/>
      <c r="N213" s="2375"/>
      <c r="O213" s="2375"/>
      <c r="P213" s="2375"/>
      <c r="Q213" s="2375"/>
      <c r="R213" s="2375"/>
      <c r="S213" s="2375"/>
      <c r="T213" s="2375"/>
      <c r="U213" s="2375"/>
      <c r="V213" s="2375"/>
      <c r="W213" s="2375"/>
      <c r="X213" s="2375"/>
      <c r="Y213" s="2375"/>
      <c r="Z213" s="2375"/>
      <c r="AA213" s="2375"/>
      <c r="AB213" s="2375"/>
      <c r="AC213" s="2375"/>
      <c r="AD213" s="2375"/>
      <c r="AE213" s="2375"/>
      <c r="AF213" s="2375"/>
      <c r="AG213" s="2375"/>
      <c r="AH213" s="2375"/>
      <c r="AI213" s="2375"/>
      <c r="AJ213" s="2375"/>
      <c r="AK213" s="2375"/>
      <c r="AL213" s="2375"/>
      <c r="AM213" s="2375"/>
      <c r="AN213" s="2375"/>
      <c r="AO213" s="2375"/>
      <c r="AP213" s="2375"/>
      <c r="AQ213" s="2375"/>
    </row>
    <row r="214" spans="1:43" ht="18" customHeight="1" x14ac:dyDescent="0.3">
      <c r="A214" s="2375"/>
      <c r="B214" s="2375"/>
      <c r="C214" s="2375"/>
      <c r="D214" s="2375"/>
      <c r="E214" s="2375"/>
      <c r="F214" s="2375"/>
      <c r="G214" s="2375"/>
      <c r="H214" s="2375"/>
      <c r="I214" s="2375"/>
      <c r="J214" s="2375"/>
      <c r="K214" s="2375"/>
      <c r="L214" s="2375"/>
      <c r="M214" s="2375"/>
      <c r="N214" s="2375"/>
      <c r="O214" s="2375"/>
      <c r="P214" s="2375"/>
      <c r="Q214" s="2375"/>
      <c r="R214" s="2375"/>
      <c r="S214" s="2375"/>
      <c r="T214" s="2375"/>
      <c r="U214" s="2375"/>
      <c r="V214" s="2375"/>
      <c r="W214" s="2375"/>
      <c r="X214" s="2375"/>
      <c r="Y214" s="2375"/>
      <c r="Z214" s="2375"/>
      <c r="AA214" s="2375"/>
      <c r="AB214" s="2375"/>
      <c r="AC214" s="2375"/>
      <c r="AD214" s="2375"/>
      <c r="AE214" s="2375"/>
      <c r="AF214" s="2375"/>
      <c r="AG214" s="2375"/>
      <c r="AH214" s="2375"/>
      <c r="AI214" s="2375"/>
      <c r="AJ214" s="2375"/>
      <c r="AK214" s="2375"/>
      <c r="AL214" s="2375"/>
      <c r="AM214" s="2375"/>
      <c r="AN214" s="2375"/>
      <c r="AO214" s="2375"/>
      <c r="AP214" s="2375"/>
      <c r="AQ214" s="2375"/>
    </row>
    <row r="215" spans="1:43" ht="18" customHeight="1" x14ac:dyDescent="0.3">
      <c r="A215" s="2458"/>
      <c r="B215" s="2458"/>
      <c r="C215" s="2458"/>
      <c r="D215" s="2458"/>
      <c r="E215" s="2458"/>
      <c r="F215" s="2458"/>
      <c r="G215" s="2458"/>
      <c r="H215" s="2458"/>
      <c r="I215" s="2458"/>
      <c r="J215" s="2458"/>
      <c r="K215" s="2458"/>
      <c r="L215" s="2458"/>
      <c r="M215" s="2458"/>
      <c r="N215" s="2458"/>
      <c r="O215" s="2458"/>
      <c r="P215" s="2458"/>
      <c r="Q215" s="2458"/>
      <c r="R215" s="2458"/>
      <c r="S215" s="2458"/>
      <c r="T215" s="2458"/>
      <c r="U215" s="2458"/>
      <c r="V215" s="2458"/>
      <c r="W215" s="2458"/>
      <c r="X215" s="2458"/>
      <c r="Y215" s="2458"/>
      <c r="Z215" s="2458"/>
      <c r="AA215" s="2458"/>
      <c r="AB215" s="2458"/>
      <c r="AC215" s="2458"/>
      <c r="AD215" s="2458"/>
      <c r="AE215" s="2458"/>
      <c r="AF215" s="2458"/>
      <c r="AG215" s="2458"/>
      <c r="AH215" s="2458"/>
      <c r="AI215" s="2458"/>
      <c r="AJ215" s="2459"/>
      <c r="AK215" s="2458"/>
      <c r="AL215" s="2458"/>
      <c r="AM215" s="2458"/>
      <c r="AN215" s="2458"/>
      <c r="AO215" s="2458"/>
      <c r="AP215" s="2458"/>
      <c r="AQ215" s="2458"/>
    </row>
    <row r="216" spans="1:43" ht="18" customHeight="1" x14ac:dyDescent="0.3">
      <c r="A216" s="2378"/>
      <c r="B216" s="2378"/>
      <c r="C216" s="2378"/>
      <c r="D216" s="2378"/>
      <c r="E216" s="2378"/>
      <c r="F216" s="2378"/>
      <c r="G216" s="2378"/>
      <c r="H216" s="2378"/>
      <c r="I216" s="2378"/>
      <c r="J216" s="2378"/>
      <c r="K216" s="2378"/>
      <c r="L216" s="2378"/>
      <c r="M216" s="2378"/>
      <c r="N216" s="2378"/>
      <c r="O216" s="2378"/>
      <c r="P216" s="2378"/>
      <c r="Q216" s="2378"/>
      <c r="R216" s="2378"/>
      <c r="S216" s="2378"/>
      <c r="T216" s="2378"/>
      <c r="U216" s="2378"/>
      <c r="V216" s="2378"/>
      <c r="W216" s="2378"/>
      <c r="X216" s="2378"/>
      <c r="Y216" s="2378"/>
      <c r="Z216" s="2378"/>
      <c r="AA216" s="2378"/>
      <c r="AB216" s="2378"/>
      <c r="AC216" s="2378"/>
      <c r="AD216" s="2378"/>
      <c r="AE216" s="2378"/>
      <c r="AF216" s="2378"/>
      <c r="AJ216" s="2377"/>
    </row>
    <row r="217" spans="1:43" ht="18" customHeight="1" thickBot="1" x14ac:dyDescent="0.35">
      <c r="A217" s="2378"/>
      <c r="B217" s="2378"/>
      <c r="C217" s="2378"/>
      <c r="D217" s="2378"/>
      <c r="E217" s="2378"/>
      <c r="F217" s="2378"/>
      <c r="G217" s="2378"/>
      <c r="H217" s="2378"/>
      <c r="I217" s="2378"/>
      <c r="J217" s="2378"/>
      <c r="K217" s="2378"/>
      <c r="L217" s="2378"/>
      <c r="M217" s="2378"/>
      <c r="N217" s="2378"/>
      <c r="O217" s="2378"/>
      <c r="P217" s="2378"/>
      <c r="Q217" s="2378"/>
      <c r="R217" s="2378"/>
      <c r="S217" s="2378"/>
      <c r="T217" s="2378"/>
      <c r="U217" s="2378"/>
      <c r="V217" s="2378"/>
      <c r="W217" s="2378"/>
      <c r="X217" s="2378"/>
      <c r="Y217" s="2378"/>
      <c r="Z217" s="2378"/>
      <c r="AA217" s="2378"/>
      <c r="AB217" s="2378"/>
      <c r="AC217" s="2378"/>
      <c r="AD217" s="2378"/>
      <c r="AE217" s="2378"/>
      <c r="AF217" s="2378"/>
      <c r="AJ217" s="2377"/>
    </row>
    <row r="218" spans="1:43" ht="18" customHeight="1" x14ac:dyDescent="0.3">
      <c r="A218" s="2378"/>
      <c r="B218" s="5024" t="s">
        <v>2477</v>
      </c>
      <c r="C218" s="5025"/>
      <c r="D218" s="5025"/>
      <c r="E218" s="5025"/>
      <c r="F218" s="5025"/>
      <c r="G218" s="5025"/>
      <c r="H218" s="5025"/>
      <c r="I218" s="5025"/>
      <c r="J218" s="5025"/>
      <c r="K218" s="5025"/>
      <c r="L218" s="2385"/>
      <c r="M218" s="2378"/>
      <c r="N218" s="2378"/>
      <c r="O218" s="2378"/>
      <c r="P218" s="2378"/>
      <c r="Q218" s="2378"/>
      <c r="R218" s="2378"/>
      <c r="S218" s="2378"/>
      <c r="T218" s="2378"/>
      <c r="U218" s="2378"/>
      <c r="V218" s="2378"/>
      <c r="W218" s="2378"/>
      <c r="X218" s="2378"/>
      <c r="Y218" s="2378"/>
      <c r="Z218" s="2378"/>
      <c r="AA218" s="2378"/>
      <c r="AB218" s="2378"/>
      <c r="AC218" s="2378"/>
      <c r="AD218" s="2378"/>
      <c r="AE218" s="2378"/>
      <c r="AF218" s="2378"/>
      <c r="AJ218" s="2377"/>
    </row>
    <row r="219" spans="1:43" ht="18" customHeight="1" x14ac:dyDescent="0.3">
      <c r="A219" s="2378"/>
      <c r="B219" s="2406"/>
      <c r="C219" s="2378"/>
      <c r="D219" s="2378"/>
      <c r="E219" s="2378"/>
      <c r="F219" s="2378"/>
      <c r="G219" s="2378"/>
      <c r="H219" s="2378"/>
      <c r="I219" s="2460" t="s">
        <v>2478</v>
      </c>
      <c r="J219" s="2378"/>
      <c r="K219" s="2378"/>
      <c r="L219" s="2389"/>
      <c r="M219" s="2378"/>
      <c r="N219" s="2378"/>
      <c r="O219" s="2378"/>
      <c r="P219" s="2378"/>
      <c r="Q219" s="2378"/>
      <c r="R219" s="2378"/>
      <c r="S219" s="2378"/>
      <c r="T219" s="2378"/>
      <c r="U219" s="2378"/>
      <c r="V219" s="2378"/>
      <c r="W219" s="2378"/>
      <c r="X219" s="2378"/>
      <c r="Y219" s="2378"/>
      <c r="Z219" s="2378"/>
      <c r="AA219" s="2378"/>
      <c r="AB219" s="2378"/>
      <c r="AC219" s="2378"/>
      <c r="AD219" s="2378"/>
      <c r="AE219" s="2378"/>
      <c r="AF219" s="2378"/>
      <c r="AJ219" s="2377"/>
    </row>
    <row r="220" spans="1:43" ht="18" customHeight="1" x14ac:dyDescent="0.3">
      <c r="A220" s="2378"/>
      <c r="B220" s="2461">
        <f>(COUNTA(M193:M210,"&lt;&gt;0"))</f>
        <v>1</v>
      </c>
      <c r="C220" s="2462" t="s">
        <v>2479</v>
      </c>
      <c r="D220" s="2378"/>
      <c r="E220" s="2378"/>
      <c r="F220" s="2378"/>
      <c r="G220" s="2378"/>
      <c r="H220" s="2378"/>
      <c r="I220" s="2460" t="s">
        <v>2480</v>
      </c>
      <c r="J220" s="2378"/>
      <c r="K220" s="2378"/>
      <c r="L220" s="2389"/>
      <c r="M220" s="2378"/>
      <c r="N220" s="2378"/>
      <c r="O220" s="2378"/>
      <c r="P220" s="2378"/>
      <c r="Q220" s="2378"/>
      <c r="R220" s="2378"/>
      <c r="S220" s="2378"/>
      <c r="T220" s="2378"/>
      <c r="U220" s="2378"/>
      <c r="V220" s="2378"/>
      <c r="W220" s="2378"/>
      <c r="X220" s="2378"/>
      <c r="Y220" s="2378"/>
      <c r="Z220" s="2378"/>
      <c r="AA220" s="2378"/>
      <c r="AB220" s="2378"/>
      <c r="AC220" s="2378"/>
      <c r="AD220" s="2378"/>
      <c r="AE220" s="2378"/>
      <c r="AF220" s="2378"/>
      <c r="AJ220" s="2377"/>
    </row>
    <row r="221" spans="1:43" ht="18" customHeight="1" x14ac:dyDescent="0.3">
      <c r="A221" s="2378"/>
      <c r="B221" s="2461">
        <f>COUNTIF(M193:M210,""&lt;&gt;0)</f>
        <v>0</v>
      </c>
      <c r="C221" s="2462" t="s">
        <v>2481</v>
      </c>
      <c r="D221" s="2378"/>
      <c r="E221" s="2378"/>
      <c r="F221" s="2378"/>
      <c r="G221" s="2378"/>
      <c r="H221" s="2378"/>
      <c r="I221" s="2463" t="s">
        <v>2482</v>
      </c>
      <c r="J221" s="2464">
        <f>COUNTIF(I222:I228,I221)</f>
        <v>3</v>
      </c>
      <c r="K221" s="2464" t="str">
        <f>I221</f>
        <v>pommes</v>
      </c>
      <c r="L221" s="2389"/>
      <c r="M221" s="2378"/>
      <c r="N221" s="2378"/>
      <c r="O221" s="2378"/>
      <c r="P221" s="2378"/>
      <c r="Q221" s="2378"/>
      <c r="R221" s="2378"/>
      <c r="S221" s="2378"/>
      <c r="T221" s="2378"/>
      <c r="U221" s="2378"/>
      <c r="V221" s="2378"/>
      <c r="W221" s="2378"/>
      <c r="X221" s="2378"/>
      <c r="Y221" s="2378"/>
      <c r="Z221" s="2378"/>
      <c r="AA221" s="2378"/>
      <c r="AB221" s="2378"/>
      <c r="AC221" s="2378"/>
      <c r="AD221" s="2378"/>
      <c r="AE221" s="2378"/>
      <c r="AF221" s="2378"/>
      <c r="AJ221" s="2377"/>
    </row>
    <row r="222" spans="1:43" ht="18" customHeight="1" x14ac:dyDescent="0.3">
      <c r="A222" s="2378"/>
      <c r="B222" s="2461">
        <f>COUNTIF(M193:M210,""&lt;&gt;0)</f>
        <v>0</v>
      </c>
      <c r="C222" s="2462" t="s">
        <v>2481</v>
      </c>
      <c r="D222" s="2378"/>
      <c r="E222" s="2378"/>
      <c r="F222" s="2378"/>
      <c r="G222" s="2378"/>
      <c r="H222" s="2378"/>
      <c r="I222" s="2465" t="s">
        <v>2482</v>
      </c>
      <c r="J222" s="2462" t="s">
        <v>2483</v>
      </c>
      <c r="K222" s="2378"/>
      <c r="L222" s="2389"/>
      <c r="M222" s="2378"/>
      <c r="N222" s="2378"/>
      <c r="O222" s="2378"/>
      <c r="P222" s="2378"/>
      <c r="Q222" s="2378"/>
      <c r="R222" s="2378"/>
      <c r="S222" s="2378"/>
      <c r="T222" s="2378"/>
      <c r="U222" s="2378"/>
      <c r="V222" s="2378"/>
      <c r="W222" s="2378"/>
      <c r="X222" s="2378"/>
      <c r="Y222" s="2378"/>
      <c r="Z222" s="2378"/>
      <c r="AA222" s="2378"/>
      <c r="AB222" s="2378"/>
      <c r="AC222" s="2378"/>
      <c r="AD222" s="2378"/>
      <c r="AE222" s="2378"/>
      <c r="AF222" s="2378"/>
      <c r="AJ222" s="2377"/>
    </row>
    <row r="223" spans="1:43" ht="18" customHeight="1" x14ac:dyDescent="0.3">
      <c r="A223" s="2378"/>
      <c r="B223" s="2461">
        <f>SUMPRODUCT((M193:M210&lt;&gt;0)*1)</f>
        <v>0</v>
      </c>
      <c r="C223" s="2462" t="s">
        <v>2484</v>
      </c>
      <c r="D223" s="2378"/>
      <c r="E223" s="2378"/>
      <c r="F223" s="2378"/>
      <c r="G223" s="2378"/>
      <c r="H223" s="2378"/>
      <c r="I223" s="2465" t="s">
        <v>2485</v>
      </c>
      <c r="J223" s="2378"/>
      <c r="K223" s="2378"/>
      <c r="L223" s="2389"/>
      <c r="M223" s="2378"/>
      <c r="N223" s="2378"/>
      <c r="O223" s="2378"/>
      <c r="P223" s="2378"/>
      <c r="Q223" s="2378"/>
      <c r="R223" s="2378"/>
      <c r="S223" s="2378"/>
      <c r="T223" s="2378"/>
      <c r="U223" s="2378"/>
      <c r="V223" s="2378"/>
      <c r="W223" s="2378"/>
      <c r="X223" s="2378"/>
      <c r="Y223" s="2378"/>
      <c r="Z223" s="2378"/>
      <c r="AA223" s="2378"/>
      <c r="AB223" s="2378"/>
      <c r="AC223" s="2378"/>
      <c r="AD223" s="2378"/>
      <c r="AE223" s="2378"/>
      <c r="AF223" s="2378"/>
      <c r="AJ223" s="2377"/>
    </row>
    <row r="224" spans="1:43" ht="18" customHeight="1" x14ac:dyDescent="0.3">
      <c r="A224" s="2378"/>
      <c r="B224" s="2461">
        <f>COUNTIF(M193:M210,"&gt;0")</f>
        <v>0</v>
      </c>
      <c r="C224" s="2462" t="s">
        <v>2486</v>
      </c>
      <c r="D224" s="2378"/>
      <c r="E224" s="2378"/>
      <c r="F224" s="2378"/>
      <c r="G224" s="2378"/>
      <c r="H224" s="2378"/>
      <c r="I224" s="2465" t="s">
        <v>2487</v>
      </c>
      <c r="J224" s="2378"/>
      <c r="K224" s="2378"/>
      <c r="L224" s="2389"/>
      <c r="M224" s="2378"/>
      <c r="N224" s="2378"/>
      <c r="O224" s="2378"/>
      <c r="P224" s="2378"/>
      <c r="Q224" s="2378"/>
      <c r="R224" s="2378"/>
      <c r="S224" s="2378"/>
      <c r="T224" s="2378"/>
      <c r="U224" s="2378"/>
      <c r="V224" s="2378"/>
      <c r="W224" s="2378"/>
      <c r="X224" s="2378"/>
      <c r="Y224" s="2378"/>
      <c r="Z224" s="2378"/>
      <c r="AA224" s="2378"/>
      <c r="AB224" s="2378"/>
      <c r="AC224" s="2378"/>
      <c r="AD224" s="2378"/>
      <c r="AE224" s="2378"/>
      <c r="AF224" s="2378"/>
      <c r="AJ224" s="2377"/>
    </row>
    <row r="225" spans="1:36" ht="18" customHeight="1" x14ac:dyDescent="0.3">
      <c r="A225" s="2378"/>
      <c r="B225" s="2461">
        <f>SUMPRODUCT((M193:M210&lt;&gt;0)*(M193:M210&lt;&gt;""))</f>
        <v>0</v>
      </c>
      <c r="C225" s="2462" t="s">
        <v>2488</v>
      </c>
      <c r="D225" s="2378"/>
      <c r="E225" s="2378"/>
      <c r="F225" s="2378"/>
      <c r="G225" s="2378"/>
      <c r="H225" s="2378"/>
      <c r="I225" s="2465" t="s">
        <v>2482</v>
      </c>
      <c r="J225" s="2378"/>
      <c r="K225" s="2378"/>
      <c r="L225" s="2389"/>
      <c r="M225" s="2378"/>
      <c r="N225" s="2378"/>
      <c r="O225" s="2378"/>
      <c r="P225" s="2378"/>
      <c r="Q225" s="2378"/>
      <c r="R225" s="2378"/>
      <c r="S225" s="2378"/>
      <c r="T225" s="2378"/>
      <c r="U225" s="2378"/>
      <c r="V225" s="2378"/>
      <c r="W225" s="2378"/>
      <c r="X225" s="2378"/>
      <c r="Y225" s="2378"/>
      <c r="Z225" s="2378"/>
      <c r="AA225" s="2378"/>
      <c r="AB225" s="2378"/>
      <c r="AC225" s="2378"/>
      <c r="AD225" s="2378"/>
      <c r="AE225" s="2378"/>
      <c r="AF225" s="2378"/>
      <c r="AJ225" s="2377"/>
    </row>
    <row r="226" spans="1:36" ht="18" customHeight="1" x14ac:dyDescent="0.3">
      <c r="A226" s="2378"/>
      <c r="B226" s="2461">
        <f>IF(AL71=0,0,SUM(COUNTIF(M193:M210,"&gt;"&amp;0)))</f>
        <v>0</v>
      </c>
      <c r="C226" s="2462" t="s">
        <v>2489</v>
      </c>
      <c r="D226" s="2378"/>
      <c r="E226" s="2378"/>
      <c r="F226" s="2378"/>
      <c r="G226" s="2378"/>
      <c r="H226" s="2378"/>
      <c r="I226" s="2465" t="s">
        <v>2490</v>
      </c>
      <c r="J226" s="2378"/>
      <c r="K226" s="2378"/>
      <c r="L226" s="2389"/>
      <c r="M226" s="2378"/>
      <c r="N226" s="2378"/>
      <c r="O226" s="2378"/>
      <c r="P226" s="2378"/>
      <c r="Q226" s="2378"/>
      <c r="R226" s="2378"/>
      <c r="S226" s="2378"/>
      <c r="T226" s="2378"/>
      <c r="U226" s="2378"/>
      <c r="V226" s="2378"/>
      <c r="W226" s="2378"/>
      <c r="X226" s="2378"/>
      <c r="Y226" s="2378"/>
      <c r="Z226" s="2378"/>
      <c r="AA226" s="2378"/>
      <c r="AB226" s="2378"/>
      <c r="AC226" s="2378"/>
      <c r="AD226" s="2378"/>
      <c r="AE226" s="2378"/>
      <c r="AF226" s="2378"/>
      <c r="AJ226" s="2377"/>
    </row>
    <row r="227" spans="1:36" ht="18" customHeight="1" x14ac:dyDescent="0.3">
      <c r="A227" s="2378"/>
      <c r="B227" s="2461" t="e">
        <f>IF(AL71&lt;&gt;AM71,#REF!+1,#REF!)</f>
        <v>#REF!</v>
      </c>
      <c r="C227" s="2462" t="s">
        <v>2491</v>
      </c>
      <c r="D227" s="2378"/>
      <c r="E227" s="2378"/>
      <c r="F227" s="2378"/>
      <c r="G227" s="2378"/>
      <c r="H227" s="2378"/>
      <c r="I227" s="2465" t="s">
        <v>2482</v>
      </c>
      <c r="J227" s="2378"/>
      <c r="K227" s="2378"/>
      <c r="L227" s="2389"/>
      <c r="M227" s="2378"/>
      <c r="N227" s="2378"/>
      <c r="O227" s="2378"/>
      <c r="P227" s="2378"/>
      <c r="Q227" s="2378"/>
      <c r="R227" s="2378"/>
      <c r="S227" s="2378"/>
      <c r="T227" s="2378"/>
      <c r="U227" s="2378"/>
      <c r="V227" s="2378"/>
      <c r="W227" s="2378"/>
      <c r="X227" s="2378"/>
      <c r="Y227" s="2378"/>
      <c r="Z227" s="2378"/>
      <c r="AA227" s="2378"/>
      <c r="AB227" s="2378"/>
      <c r="AC227" s="2378"/>
      <c r="AD227" s="2378"/>
      <c r="AE227" s="2378"/>
      <c r="AF227" s="2378"/>
      <c r="AJ227" s="2377"/>
    </row>
    <row r="228" spans="1:36" ht="18" customHeight="1" x14ac:dyDescent="0.3">
      <c r="A228" s="2378"/>
      <c r="B228" s="2466" t="e">
        <f>RANK(AJ71,AJ13:AJ71)</f>
        <v>#N/A</v>
      </c>
      <c r="C228" s="2462" t="s">
        <v>2492</v>
      </c>
      <c r="D228" s="2378"/>
      <c r="E228" s="2378"/>
      <c r="F228" s="2378"/>
      <c r="G228" s="2378"/>
      <c r="H228" s="2378"/>
      <c r="I228" s="2465" t="s">
        <v>2485</v>
      </c>
      <c r="J228" s="2378"/>
      <c r="K228" s="2378"/>
      <c r="L228" s="2389"/>
      <c r="M228" s="2378"/>
      <c r="N228" s="2378"/>
      <c r="O228" s="2378"/>
      <c r="P228" s="2378"/>
      <c r="Q228" s="2378"/>
      <c r="R228" s="2378"/>
      <c r="S228" s="2378"/>
      <c r="T228" s="2378"/>
      <c r="U228" s="2378"/>
      <c r="V228" s="2378"/>
      <c r="W228" s="2378"/>
      <c r="X228" s="2378"/>
      <c r="Y228" s="2378"/>
      <c r="Z228" s="2378"/>
      <c r="AA228" s="2378"/>
      <c r="AB228" s="2378"/>
      <c r="AC228" s="2378"/>
      <c r="AD228" s="2378"/>
      <c r="AE228" s="2378"/>
      <c r="AF228" s="2378"/>
      <c r="AJ228" s="2377"/>
    </row>
    <row r="229" spans="1:36" ht="18" customHeight="1" x14ac:dyDescent="0.3">
      <c r="A229" s="2378"/>
      <c r="B229" s="2467" t="str">
        <f>IF(AL71+AM71&gt;AK71,"Erreur",IF(AL71+AM71&lt;AK71,"manque",""))</f>
        <v/>
      </c>
      <c r="C229" s="2462" t="s">
        <v>2493</v>
      </c>
      <c r="D229" s="2378"/>
      <c r="E229" s="2378"/>
      <c r="F229" s="2378"/>
      <c r="G229" s="2378"/>
      <c r="H229" s="2378"/>
      <c r="I229" s="2378"/>
      <c r="J229" s="2378"/>
      <c r="K229" s="2378"/>
      <c r="L229" s="2389"/>
      <c r="M229" s="2378"/>
      <c r="N229" s="2378"/>
      <c r="O229" s="2378"/>
      <c r="P229" s="2378"/>
      <c r="Q229" s="2378"/>
      <c r="R229" s="2378"/>
      <c r="S229" s="2378"/>
      <c r="T229" s="2378"/>
      <c r="U229" s="2378"/>
      <c r="V229" s="2378"/>
      <c r="W229" s="2378"/>
      <c r="X229" s="2378"/>
      <c r="Y229" s="2378"/>
      <c r="Z229" s="2378"/>
      <c r="AA229" s="2378"/>
      <c r="AB229" s="2378"/>
      <c r="AC229" s="2378"/>
      <c r="AD229" s="2378"/>
      <c r="AE229" s="2378"/>
      <c r="AF229" s="2378"/>
      <c r="AJ229" s="2377"/>
    </row>
    <row r="230" spans="1:36" ht="18" customHeight="1" x14ac:dyDescent="0.3">
      <c r="A230" s="2378"/>
      <c r="B230" s="2468" t="str">
        <f>IF(AL71+AM71&lt;AK71,AK71-(AL71+AM71),"")</f>
        <v/>
      </c>
      <c r="C230" s="2469" t="s">
        <v>2494</v>
      </c>
      <c r="D230" s="2378"/>
      <c r="E230" s="2378"/>
      <c r="F230" s="2378"/>
      <c r="G230" s="2378"/>
      <c r="H230" s="2378"/>
      <c r="I230" s="2378"/>
      <c r="J230" s="2378"/>
      <c r="K230" s="2378"/>
      <c r="L230" s="2389"/>
      <c r="M230" s="2378"/>
      <c r="N230" s="2378"/>
      <c r="O230" s="2378"/>
      <c r="P230" s="2378"/>
      <c r="Q230" s="2378"/>
      <c r="R230" s="2378"/>
      <c r="S230" s="2378"/>
      <c r="T230" s="2378"/>
      <c r="U230" s="2378"/>
      <c r="V230" s="2378"/>
      <c r="W230" s="2378"/>
      <c r="X230" s="2378"/>
      <c r="Y230" s="2378"/>
      <c r="Z230" s="2378"/>
      <c r="AA230" s="2378"/>
      <c r="AB230" s="2378"/>
      <c r="AC230" s="2378"/>
      <c r="AD230" s="2378"/>
      <c r="AE230" s="2378"/>
      <c r="AF230" s="2378"/>
      <c r="AJ230" s="2377"/>
    </row>
    <row r="231" spans="1:36" ht="18" customHeight="1" x14ac:dyDescent="0.3">
      <c r="A231" s="2378"/>
      <c r="B231" s="2470">
        <f>(COUNTA(N193:N210))</f>
        <v>0</v>
      </c>
      <c r="C231" s="2469" t="s">
        <v>2495</v>
      </c>
      <c r="D231" s="2378"/>
      <c r="E231" s="2378"/>
      <c r="F231" s="2378"/>
      <c r="G231" s="2378"/>
      <c r="H231" s="2378"/>
      <c r="I231" s="2378"/>
      <c r="J231" s="2378"/>
      <c r="K231" s="2378"/>
      <c r="L231" s="2389"/>
      <c r="M231" s="2378"/>
      <c r="N231" s="2378"/>
      <c r="O231" s="2378"/>
      <c r="P231" s="2378"/>
      <c r="Q231" s="2378"/>
      <c r="R231" s="2378"/>
      <c r="S231" s="2378"/>
      <c r="T231" s="2378"/>
      <c r="U231" s="2378"/>
      <c r="V231" s="2378"/>
      <c r="W231" s="2378"/>
      <c r="X231" s="2378"/>
      <c r="Y231" s="2378"/>
      <c r="Z231" s="2378"/>
      <c r="AA231" s="2378"/>
      <c r="AB231" s="2378"/>
      <c r="AC231" s="2378"/>
      <c r="AD231" s="2378"/>
      <c r="AE231" s="2378"/>
      <c r="AF231" s="2378"/>
      <c r="AJ231" s="2377"/>
    </row>
    <row r="232" spans="1:36" ht="18" customHeight="1" x14ac:dyDescent="0.3">
      <c r="A232" s="2378"/>
      <c r="B232" s="2471">
        <f>COUNTIF(L193:L210,"&lt;&gt;0")</f>
        <v>18</v>
      </c>
      <c r="C232" s="2472" t="s">
        <v>2496</v>
      </c>
      <c r="D232" s="2378"/>
      <c r="E232" s="2378"/>
      <c r="F232" s="2378"/>
      <c r="G232" s="2378"/>
      <c r="H232" s="2378"/>
      <c r="I232" s="2378"/>
      <c r="J232" s="2378"/>
      <c r="K232" s="2378"/>
      <c r="L232" s="2389"/>
      <c r="M232" s="2378"/>
      <c r="N232" s="2378"/>
      <c r="O232" s="2378"/>
      <c r="P232" s="2378"/>
      <c r="Q232" s="2378"/>
      <c r="R232" s="2378"/>
      <c r="S232" s="2378"/>
      <c r="T232" s="2378"/>
      <c r="U232" s="2378"/>
      <c r="V232" s="2378"/>
      <c r="W232" s="2378"/>
      <c r="X232" s="2378"/>
      <c r="Y232" s="2378"/>
      <c r="Z232" s="2378"/>
      <c r="AA232" s="2378"/>
      <c r="AB232" s="2378"/>
      <c r="AC232" s="2378"/>
      <c r="AD232" s="2378"/>
      <c r="AE232" s="2378"/>
      <c r="AF232" s="2378"/>
      <c r="AJ232" s="2377"/>
    </row>
    <row r="233" spans="1:36" ht="18" customHeight="1" x14ac:dyDescent="0.3">
      <c r="A233" s="2378"/>
      <c r="B233" s="2473" t="e">
        <f>(COUNTA(N193:N210)/AK71)</f>
        <v>#DIV/0!</v>
      </c>
      <c r="C233" s="2472" t="s">
        <v>2497</v>
      </c>
      <c r="D233" s="2378"/>
      <c r="E233" s="2378"/>
      <c r="F233" s="2378"/>
      <c r="G233" s="2378"/>
      <c r="H233" s="2378"/>
      <c r="I233" s="2378"/>
      <c r="J233" s="2378"/>
      <c r="K233" s="2378"/>
      <c r="L233" s="2389"/>
      <c r="M233" s="2378"/>
      <c r="N233" s="2378"/>
      <c r="O233" s="2378"/>
      <c r="P233" s="2378"/>
      <c r="Q233" s="2378"/>
      <c r="R233" s="2378"/>
      <c r="S233" s="2378"/>
      <c r="T233" s="2378"/>
      <c r="U233" s="2378"/>
      <c r="V233" s="2378"/>
      <c r="W233" s="2378"/>
      <c r="X233" s="2378"/>
      <c r="Y233" s="2378"/>
      <c r="Z233" s="2378"/>
      <c r="AA233" s="2378"/>
      <c r="AB233" s="2378"/>
      <c r="AC233" s="2378"/>
      <c r="AD233" s="2378"/>
      <c r="AE233" s="2378"/>
      <c r="AF233" s="2378"/>
      <c r="AJ233" s="2377"/>
    </row>
    <row r="234" spans="1:36" ht="18" customHeight="1" x14ac:dyDescent="0.3">
      <c r="A234" s="2378"/>
      <c r="B234" s="2474" t="e">
        <f>(COUNTA(M193:M210)/AK71)</f>
        <v>#DIV/0!</v>
      </c>
      <c r="C234" s="2472" t="s">
        <v>2498</v>
      </c>
      <c r="D234" s="2378"/>
      <c r="E234" s="2378"/>
      <c r="F234" s="2378"/>
      <c r="G234" s="2378"/>
      <c r="H234" s="2378"/>
      <c r="I234" s="2378"/>
      <c r="J234" s="2378"/>
      <c r="K234" s="2378"/>
      <c r="L234" s="2389"/>
      <c r="M234" s="2378"/>
      <c r="N234" s="2378"/>
      <c r="O234" s="2378"/>
      <c r="P234" s="2378"/>
      <c r="Q234" s="2378"/>
      <c r="R234" s="2378"/>
      <c r="S234" s="2378"/>
      <c r="T234" s="2378"/>
      <c r="U234" s="2378"/>
      <c r="V234" s="2378"/>
      <c r="W234" s="2378"/>
      <c r="X234" s="2378"/>
      <c r="Y234" s="2378"/>
      <c r="Z234" s="2378"/>
      <c r="AA234" s="2378"/>
      <c r="AB234" s="2378"/>
      <c r="AC234" s="2378"/>
      <c r="AD234" s="2378"/>
      <c r="AE234" s="2378"/>
      <c r="AF234" s="2378"/>
      <c r="AJ234" s="2377"/>
    </row>
    <row r="235" spans="1:36" ht="18" customHeight="1" x14ac:dyDescent="0.3">
      <c r="A235" s="2378"/>
      <c r="B235" s="2475">
        <f>100%-AN71</f>
        <v>1</v>
      </c>
      <c r="C235" s="2472" t="s">
        <v>2499</v>
      </c>
      <c r="D235" s="2378"/>
      <c r="E235" s="2378"/>
      <c r="F235" s="2378"/>
      <c r="G235" s="2378"/>
      <c r="H235" s="2378"/>
      <c r="I235" s="2378"/>
      <c r="J235" s="2378"/>
      <c r="K235" s="2378"/>
      <c r="L235" s="2389"/>
      <c r="M235" s="2378"/>
      <c r="N235" s="2378"/>
      <c r="O235" s="2378"/>
      <c r="P235" s="2378"/>
      <c r="Q235" s="2378"/>
      <c r="R235" s="2378"/>
      <c r="S235" s="2378"/>
      <c r="T235" s="2378"/>
      <c r="U235" s="2378"/>
      <c r="V235" s="2378"/>
      <c r="W235" s="2378"/>
      <c r="X235" s="2378"/>
      <c r="Y235" s="2378"/>
      <c r="Z235" s="2378"/>
      <c r="AA235" s="2378"/>
      <c r="AB235" s="2378"/>
      <c r="AC235" s="2378"/>
      <c r="AD235" s="2378"/>
      <c r="AE235" s="2378"/>
      <c r="AF235" s="2378"/>
      <c r="AJ235" s="2377"/>
    </row>
    <row r="236" spans="1:36" ht="18" customHeight="1" x14ac:dyDescent="0.3">
      <c r="A236" s="2378"/>
      <c r="B236" s="2476">
        <f>AH71</f>
        <v>0</v>
      </c>
      <c r="C236" s="2378"/>
      <c r="D236" s="2378"/>
      <c r="E236" s="2378"/>
      <c r="F236" s="2378"/>
      <c r="G236" s="2378"/>
      <c r="H236" s="2378"/>
      <c r="I236" s="2378"/>
      <c r="J236" s="2378"/>
      <c r="K236" s="2378"/>
      <c r="L236" s="2389"/>
      <c r="M236" s="2378"/>
      <c r="N236" s="2378"/>
      <c r="O236" s="2378"/>
      <c r="P236" s="2378"/>
      <c r="Q236" s="2378"/>
      <c r="R236" s="2378"/>
      <c r="S236" s="2378"/>
      <c r="T236" s="2378"/>
      <c r="U236" s="2378"/>
      <c r="V236" s="2378"/>
      <c r="W236" s="2378"/>
      <c r="X236" s="2378"/>
      <c r="Y236" s="2378"/>
      <c r="Z236" s="2378"/>
      <c r="AA236" s="2378"/>
      <c r="AB236" s="2378"/>
      <c r="AC236" s="2378"/>
      <c r="AD236" s="2378"/>
      <c r="AE236" s="2378"/>
      <c r="AF236" s="2378"/>
      <c r="AJ236" s="2377"/>
    </row>
    <row r="237" spans="1:36" ht="18" customHeight="1" x14ac:dyDescent="0.3">
      <c r="A237" s="2378"/>
      <c r="B237" s="2477" t="s">
        <v>2500</v>
      </c>
      <c r="C237" s="2378"/>
      <c r="D237" s="2378"/>
      <c r="E237" s="2378"/>
      <c r="F237" s="2378"/>
      <c r="G237" s="2378"/>
      <c r="H237" s="2378"/>
      <c r="I237" s="2378"/>
      <c r="J237" s="2378"/>
      <c r="K237" s="2378"/>
      <c r="L237" s="2389"/>
      <c r="M237" s="2378"/>
      <c r="N237" s="2378"/>
      <c r="O237" s="2378"/>
      <c r="P237" s="2378"/>
      <c r="Q237" s="2378"/>
      <c r="R237" s="2378"/>
      <c r="S237" s="2378"/>
      <c r="T237" s="2378"/>
      <c r="U237" s="2378"/>
      <c r="V237" s="2378"/>
      <c r="W237" s="2378"/>
      <c r="X237" s="2378"/>
      <c r="Y237" s="2378"/>
      <c r="Z237" s="2378"/>
      <c r="AA237" s="2378"/>
      <c r="AB237" s="2378"/>
      <c r="AC237" s="2378"/>
      <c r="AD237" s="2378"/>
      <c r="AE237" s="2378"/>
      <c r="AF237" s="2378"/>
      <c r="AJ237" s="2377"/>
    </row>
    <row r="238" spans="1:36" ht="18" customHeight="1" x14ac:dyDescent="0.3">
      <c r="A238" s="2378"/>
      <c r="B238" s="2478" t="s">
        <v>2501</v>
      </c>
      <c r="C238" s="2378"/>
      <c r="D238" s="2378"/>
      <c r="E238" s="2378"/>
      <c r="F238" s="2378"/>
      <c r="G238" s="2378"/>
      <c r="H238" s="2378"/>
      <c r="I238" s="2378"/>
      <c r="J238" s="2378"/>
      <c r="K238" s="2378"/>
      <c r="L238" s="2389"/>
      <c r="M238" s="2378"/>
      <c r="N238" s="2378"/>
      <c r="O238" s="2378"/>
      <c r="P238" s="2378"/>
      <c r="Q238" s="2378"/>
      <c r="R238" s="2378"/>
      <c r="S238" s="2378"/>
      <c r="T238" s="2378"/>
      <c r="U238" s="2378"/>
      <c r="V238" s="2378"/>
      <c r="W238" s="2378"/>
      <c r="X238" s="2378"/>
      <c r="Y238" s="2378"/>
      <c r="Z238" s="2378"/>
      <c r="AA238" s="2378"/>
      <c r="AB238" s="2378"/>
      <c r="AC238" s="2378"/>
      <c r="AD238" s="2378"/>
      <c r="AE238" s="2378"/>
      <c r="AF238" s="2378"/>
      <c r="AJ238" s="2377"/>
    </row>
    <row r="239" spans="1:36" ht="18" customHeight="1" x14ac:dyDescent="0.3">
      <c r="A239" s="2378"/>
      <c r="B239" s="2479" t="s">
        <v>2502</v>
      </c>
      <c r="C239" s="2378"/>
      <c r="D239" s="2378"/>
      <c r="E239" s="2378"/>
      <c r="F239" s="2378"/>
      <c r="G239" s="2378"/>
      <c r="H239" s="2378"/>
      <c r="I239" s="2378"/>
      <c r="J239" s="2378"/>
      <c r="K239" s="2378"/>
      <c r="L239" s="2389"/>
      <c r="M239" s="2378"/>
      <c r="N239" s="2378"/>
      <c r="O239" s="2378"/>
      <c r="P239" s="2378"/>
      <c r="Q239" s="2378"/>
      <c r="R239" s="2378"/>
      <c r="S239" s="2378"/>
      <c r="T239" s="2378"/>
      <c r="U239" s="2378"/>
      <c r="V239" s="2378"/>
      <c r="W239" s="2378"/>
      <c r="X239" s="2378"/>
      <c r="Y239" s="2378"/>
      <c r="Z239" s="2378"/>
      <c r="AA239" s="2378"/>
      <c r="AB239" s="2378"/>
      <c r="AC239" s="2378"/>
      <c r="AD239" s="2378"/>
      <c r="AE239" s="2378"/>
      <c r="AF239" s="2378"/>
      <c r="AJ239" s="2377"/>
    </row>
    <row r="240" spans="1:36" ht="18" customHeight="1" thickBot="1" x14ac:dyDescent="0.35">
      <c r="A240" s="2378"/>
      <c r="B240" s="2480"/>
      <c r="C240" s="2481"/>
      <c r="D240" s="2481"/>
      <c r="E240" s="2481"/>
      <c r="F240" s="2481"/>
      <c r="G240" s="2481"/>
      <c r="H240" s="2481"/>
      <c r="I240" s="2481"/>
      <c r="J240" s="2481"/>
      <c r="K240" s="2481"/>
      <c r="L240" s="2482"/>
      <c r="M240" s="2378"/>
      <c r="N240" s="2378"/>
      <c r="O240" s="2378"/>
      <c r="P240" s="2378"/>
      <c r="Q240" s="2378"/>
      <c r="R240" s="2378"/>
      <c r="S240" s="2378"/>
      <c r="T240" s="2378"/>
      <c r="U240" s="2378"/>
      <c r="V240" s="2378"/>
      <c r="W240" s="2378"/>
      <c r="X240" s="2378"/>
      <c r="Y240" s="2378"/>
      <c r="Z240" s="2378"/>
      <c r="AA240" s="2378"/>
      <c r="AB240" s="2378"/>
      <c r="AC240" s="2378"/>
      <c r="AD240" s="2378"/>
      <c r="AE240" s="2378"/>
      <c r="AF240" s="2378"/>
      <c r="AJ240" s="2377"/>
    </row>
    <row r="241" spans="1:43" ht="18" customHeight="1" x14ac:dyDescent="0.3">
      <c r="A241" s="2378"/>
      <c r="B241" s="2378"/>
      <c r="C241" s="2378"/>
      <c r="D241" s="2378"/>
      <c r="E241" s="2378"/>
      <c r="F241" s="2378"/>
      <c r="G241" s="2378"/>
      <c r="H241" s="2378"/>
      <c r="I241" s="2378"/>
      <c r="J241" s="2378"/>
      <c r="K241" s="2378"/>
      <c r="L241" s="2378"/>
      <c r="M241" s="2378"/>
      <c r="N241" s="2378"/>
      <c r="O241" s="2378"/>
      <c r="P241" s="2378"/>
      <c r="Q241" s="2378"/>
      <c r="R241" s="2378"/>
      <c r="S241" s="2378"/>
      <c r="T241" s="2378"/>
      <c r="U241" s="2378"/>
      <c r="V241" s="2378"/>
      <c r="W241" s="2378"/>
      <c r="X241" s="2378"/>
      <c r="Y241" s="2378"/>
      <c r="Z241" s="2378"/>
      <c r="AA241" s="2378"/>
      <c r="AB241" s="2378"/>
      <c r="AC241" s="2378"/>
      <c r="AD241" s="2378"/>
      <c r="AE241" s="2378"/>
      <c r="AF241" s="2378"/>
      <c r="AJ241" s="2377"/>
    </row>
    <row r="242" spans="1:43" ht="18" customHeight="1" x14ac:dyDescent="0.3">
      <c r="A242" s="5026" t="s">
        <v>2503</v>
      </c>
      <c r="B242" s="5026"/>
      <c r="C242" s="5026"/>
      <c r="D242" s="5026"/>
      <c r="E242" s="5026"/>
      <c r="F242" s="5026"/>
      <c r="G242" s="5026"/>
      <c r="H242" s="5026"/>
      <c r="I242" s="5026"/>
      <c r="J242" s="5026"/>
      <c r="K242" s="5026"/>
      <c r="L242" s="5026"/>
      <c r="M242" s="5026"/>
      <c r="N242" s="5026"/>
      <c r="O242" s="5026"/>
      <c r="P242" s="5026"/>
      <c r="Q242" s="5026"/>
      <c r="R242" s="5026"/>
      <c r="S242" s="2375"/>
      <c r="T242" s="2375"/>
      <c r="U242" s="2375"/>
      <c r="V242" s="2375"/>
      <c r="W242" s="2375"/>
      <c r="X242" s="2375"/>
      <c r="Y242" s="2375"/>
      <c r="Z242" s="2375"/>
      <c r="AA242" s="2375"/>
      <c r="AB242" s="2375"/>
      <c r="AC242" s="2375"/>
      <c r="AD242" s="2375"/>
      <c r="AE242" s="2375"/>
      <c r="AF242" s="2375"/>
      <c r="AG242" s="2375"/>
      <c r="AH242" s="2375"/>
      <c r="AI242" s="2375"/>
      <c r="AJ242" s="2376"/>
      <c r="AK242" s="2375"/>
      <c r="AL242" s="2375"/>
      <c r="AM242" s="2375"/>
      <c r="AN242" s="2375"/>
      <c r="AO242" s="2375"/>
      <c r="AP242" s="2375"/>
      <c r="AQ242" s="2375"/>
    </row>
    <row r="243" spans="1:43" ht="18" customHeight="1" x14ac:dyDescent="0.3">
      <c r="A243" s="5026"/>
      <c r="B243" s="5026"/>
      <c r="C243" s="5026"/>
      <c r="D243" s="5026"/>
      <c r="E243" s="5026"/>
      <c r="F243" s="5026"/>
      <c r="G243" s="5026"/>
      <c r="H243" s="5026"/>
      <c r="I243" s="5026"/>
      <c r="J243" s="5026"/>
      <c r="K243" s="5026"/>
      <c r="L243" s="5026"/>
      <c r="M243" s="5026"/>
      <c r="N243" s="5026"/>
      <c r="O243" s="5026"/>
      <c r="P243" s="5026"/>
      <c r="Q243" s="5026"/>
      <c r="R243" s="5026"/>
      <c r="S243" s="2375"/>
      <c r="T243" s="2375"/>
      <c r="U243" s="2375"/>
      <c r="V243" s="2375"/>
      <c r="W243" s="2375"/>
      <c r="X243" s="2375"/>
      <c r="Y243" s="2375"/>
      <c r="Z243" s="2375"/>
      <c r="AA243" s="2375"/>
      <c r="AB243" s="2375"/>
      <c r="AC243" s="2375"/>
      <c r="AD243" s="2375"/>
      <c r="AE243" s="2375"/>
      <c r="AF243" s="2375"/>
      <c r="AG243" s="2375"/>
      <c r="AH243" s="2375"/>
      <c r="AI243" s="2375"/>
      <c r="AJ243" s="2376"/>
      <c r="AK243" s="2375"/>
      <c r="AL243" s="2375"/>
      <c r="AM243" s="2375"/>
      <c r="AN243" s="2375"/>
      <c r="AO243" s="2375"/>
      <c r="AP243" s="2375"/>
      <c r="AQ243" s="2375"/>
    </row>
    <row r="244" spans="1:43" ht="18" customHeight="1" x14ac:dyDescent="0.3">
      <c r="A244" s="2378"/>
      <c r="B244" s="2379"/>
      <c r="C244" s="2380"/>
      <c r="D244" s="2380"/>
      <c r="E244" s="2380"/>
      <c r="F244" s="2380"/>
      <c r="G244" s="2380"/>
      <c r="H244" s="2380"/>
      <c r="I244" s="2378"/>
      <c r="J244" s="2378"/>
      <c r="K244" s="2378"/>
      <c r="L244" s="2378"/>
      <c r="M244" s="2378"/>
      <c r="N244" s="2378"/>
      <c r="O244" s="2378"/>
      <c r="P244" s="2378"/>
      <c r="Q244" s="2378"/>
      <c r="R244" s="2378"/>
      <c r="S244" s="2375"/>
      <c r="T244" s="2375"/>
      <c r="U244" s="2375"/>
      <c r="V244" s="2375"/>
      <c r="W244" s="2375"/>
      <c r="X244" s="2375"/>
      <c r="Y244" s="2375"/>
      <c r="Z244" s="2375"/>
      <c r="AA244" s="2375"/>
      <c r="AB244" s="2375"/>
      <c r="AC244" s="2375"/>
      <c r="AD244" s="2375"/>
      <c r="AE244" s="2375"/>
      <c r="AF244" s="2375"/>
      <c r="AG244" s="2375"/>
      <c r="AH244" s="2375"/>
      <c r="AI244" s="2375"/>
      <c r="AJ244" s="2376"/>
      <c r="AK244" s="2375"/>
      <c r="AL244" s="2375"/>
      <c r="AM244" s="2375"/>
      <c r="AN244" s="2375"/>
      <c r="AO244" s="2375"/>
      <c r="AP244" s="2375"/>
      <c r="AQ244" s="2375"/>
    </row>
    <row r="245" spans="1:43" ht="18" customHeight="1" x14ac:dyDescent="0.3">
      <c r="A245" s="2378"/>
      <c r="B245" s="2483" t="s">
        <v>2504</v>
      </c>
      <c r="C245" s="2380"/>
      <c r="D245" s="2380"/>
      <c r="E245" s="2380"/>
      <c r="F245" s="2380"/>
      <c r="G245" s="2380"/>
      <c r="H245" s="2380"/>
      <c r="I245" s="2378"/>
      <c r="J245" s="2378"/>
      <c r="K245" s="2378"/>
      <c r="L245" s="2378"/>
      <c r="M245" s="2378"/>
      <c r="N245" s="2378"/>
      <c r="O245" s="2378"/>
      <c r="P245" s="2378"/>
      <c r="Q245" s="2378"/>
      <c r="R245" s="2378"/>
      <c r="S245" s="2375"/>
      <c r="T245" s="2375"/>
      <c r="U245" s="2375"/>
      <c r="V245" s="2375"/>
      <c r="W245" s="2375"/>
      <c r="X245" s="2375"/>
      <c r="Y245" s="2375"/>
      <c r="Z245" s="2375"/>
      <c r="AA245" s="2375"/>
      <c r="AB245" s="2375"/>
      <c r="AC245" s="2375"/>
      <c r="AD245" s="2375"/>
      <c r="AE245" s="2375"/>
      <c r="AF245" s="2375"/>
      <c r="AG245" s="2375"/>
      <c r="AH245" s="2375"/>
      <c r="AI245" s="2375"/>
      <c r="AJ245" s="2376"/>
      <c r="AK245" s="2375"/>
      <c r="AL245" s="2375"/>
      <c r="AM245" s="2375"/>
      <c r="AN245" s="2375"/>
      <c r="AO245" s="2375"/>
      <c r="AP245" s="2375"/>
      <c r="AQ245" s="2375"/>
    </row>
    <row r="246" spans="1:43" ht="18" customHeight="1" x14ac:dyDescent="0.3">
      <c r="A246" s="2378"/>
      <c r="B246" s="2483"/>
      <c r="C246" s="2380"/>
      <c r="D246" s="2380"/>
      <c r="E246" s="2380"/>
      <c r="F246" s="2380"/>
      <c r="G246" s="2380"/>
      <c r="H246" s="2380"/>
      <c r="I246" s="2378"/>
      <c r="J246" s="2378"/>
      <c r="K246" s="2378"/>
      <c r="L246" s="2378"/>
      <c r="M246" s="2378"/>
      <c r="N246" s="5009" t="s">
        <v>2505</v>
      </c>
      <c r="O246" s="5010"/>
      <c r="P246" s="5010"/>
      <c r="Q246" s="5011"/>
      <c r="R246" s="2378"/>
      <c r="S246" s="2375"/>
      <c r="T246" s="2375"/>
      <c r="U246" s="2375"/>
      <c r="V246" s="2375"/>
      <c r="W246" s="2375"/>
      <c r="X246" s="2375"/>
      <c r="Y246" s="2375"/>
      <c r="Z246" s="2375"/>
      <c r="AA246" s="2375"/>
      <c r="AB246" s="2375"/>
      <c r="AC246" s="2375"/>
      <c r="AD246" s="2375"/>
      <c r="AE246" s="2375"/>
      <c r="AF246" s="2375"/>
      <c r="AG246" s="2375"/>
      <c r="AH246" s="2375"/>
      <c r="AI246" s="2375"/>
      <c r="AJ246" s="2376"/>
      <c r="AK246" s="2375"/>
      <c r="AL246" s="2375"/>
      <c r="AM246" s="2375"/>
      <c r="AN246" s="2375"/>
      <c r="AO246" s="2375"/>
      <c r="AP246" s="2375"/>
      <c r="AQ246" s="2375"/>
    </row>
    <row r="247" spans="1:43" ht="18" customHeight="1" x14ac:dyDescent="0.3">
      <c r="A247" s="2378"/>
      <c r="B247" s="2378"/>
      <c r="C247" s="2483" t="s">
        <v>2506</v>
      </c>
      <c r="D247" s="2380"/>
      <c r="E247" s="2380"/>
      <c r="F247" s="2380"/>
      <c r="G247" s="2380"/>
      <c r="H247" s="2380"/>
      <c r="I247" s="2378"/>
      <c r="J247" s="2378"/>
      <c r="K247" s="2378"/>
      <c r="L247" s="2378"/>
      <c r="M247" s="2378"/>
      <c r="N247" s="5012"/>
      <c r="O247" s="5013"/>
      <c r="P247" s="5013"/>
      <c r="Q247" s="5014"/>
      <c r="R247" s="2378"/>
      <c r="S247" s="2375"/>
      <c r="T247" s="2375"/>
      <c r="U247" s="2375"/>
      <c r="V247" s="2375"/>
      <c r="W247" s="2375"/>
      <c r="X247" s="2375"/>
      <c r="Y247" s="2375"/>
      <c r="Z247" s="2375"/>
      <c r="AA247" s="2375"/>
      <c r="AB247" s="2375"/>
      <c r="AC247" s="2375"/>
      <c r="AD247" s="2375"/>
      <c r="AE247" s="2375"/>
      <c r="AF247" s="2375"/>
      <c r="AG247" s="2375"/>
      <c r="AH247" s="2375"/>
      <c r="AI247" s="2375"/>
      <c r="AJ247" s="2376"/>
      <c r="AK247" s="2375"/>
      <c r="AL247" s="2375"/>
      <c r="AM247" s="2375"/>
      <c r="AN247" s="2375"/>
      <c r="AO247" s="2375"/>
      <c r="AP247" s="2375"/>
      <c r="AQ247" s="2375"/>
    </row>
    <row r="248" spans="1:43" ht="18" customHeight="1" x14ac:dyDescent="0.3">
      <c r="A248" s="2378"/>
      <c r="B248" s="2378"/>
      <c r="C248" s="2483"/>
      <c r="D248" s="2380"/>
      <c r="E248" s="2380"/>
      <c r="F248" s="2380"/>
      <c r="G248" s="2380"/>
      <c r="H248" s="2380"/>
      <c r="I248" s="2378"/>
      <c r="J248" s="2378"/>
      <c r="K248" s="2378"/>
      <c r="L248" s="2378"/>
      <c r="M248" s="2378"/>
      <c r="N248" s="5012"/>
      <c r="O248" s="5013"/>
      <c r="P248" s="5013"/>
      <c r="Q248" s="5014"/>
      <c r="R248" s="2378"/>
      <c r="S248" s="2375"/>
      <c r="T248" s="2375"/>
      <c r="U248" s="2375"/>
      <c r="V248" s="2375"/>
      <c r="W248" s="2375"/>
      <c r="X248" s="2375"/>
      <c r="Y248" s="2375"/>
      <c r="Z248" s="2375"/>
      <c r="AA248" s="2375"/>
      <c r="AB248" s="2375"/>
      <c r="AC248" s="2375"/>
      <c r="AD248" s="2375"/>
      <c r="AE248" s="2375"/>
      <c r="AF248" s="2375"/>
      <c r="AG248" s="2375"/>
      <c r="AH248" s="2375"/>
      <c r="AI248" s="2375"/>
      <c r="AJ248" s="2376"/>
      <c r="AK248" s="2375"/>
      <c r="AL248" s="2375"/>
      <c r="AM248" s="2375"/>
      <c r="AN248" s="2375"/>
      <c r="AO248" s="2375"/>
      <c r="AP248" s="2375"/>
      <c r="AQ248" s="2375"/>
    </row>
    <row r="249" spans="1:43" ht="18" customHeight="1" x14ac:dyDescent="0.3">
      <c r="A249" s="2378"/>
      <c r="B249" s="2379"/>
      <c r="C249" s="2380"/>
      <c r="D249" s="2380"/>
      <c r="E249" s="2380"/>
      <c r="F249" s="2378"/>
      <c r="G249" s="2484" t="s">
        <v>2507</v>
      </c>
      <c r="H249" s="2485" t="str">
        <f>D286</f>
        <v xml:space="preserve">Conforme </v>
      </c>
      <c r="I249" s="2378"/>
      <c r="J249" s="2378"/>
      <c r="K249" s="2486" t="str">
        <f>E286</f>
        <v>Non Conforme</v>
      </c>
      <c r="L249" s="2378"/>
      <c r="M249" s="2378"/>
      <c r="N249" s="5012"/>
      <c r="O249" s="5013"/>
      <c r="P249" s="5013"/>
      <c r="Q249" s="5014"/>
      <c r="R249" s="2378"/>
      <c r="S249" s="2375"/>
      <c r="T249" s="2375"/>
      <c r="U249" s="2375"/>
      <c r="V249" s="2375"/>
      <c r="W249" s="2375"/>
      <c r="X249" s="2375"/>
      <c r="Y249" s="2375"/>
      <c r="Z249" s="2375"/>
      <c r="AA249" s="2375"/>
      <c r="AB249" s="2375"/>
      <c r="AC249" s="2375"/>
      <c r="AD249" s="2375"/>
      <c r="AE249" s="2375"/>
      <c r="AF249" s="2375"/>
      <c r="AG249" s="2375"/>
      <c r="AH249" s="2375"/>
      <c r="AI249" s="2375"/>
      <c r="AJ249" s="2376"/>
      <c r="AK249" s="2375"/>
      <c r="AL249" s="2375"/>
      <c r="AM249" s="2375"/>
      <c r="AN249" s="2375"/>
      <c r="AO249" s="2375"/>
      <c r="AP249" s="2375"/>
      <c r="AQ249" s="2375"/>
    </row>
    <row r="250" spans="1:43" ht="18" customHeight="1" x14ac:dyDescent="0.3">
      <c r="A250" s="2378"/>
      <c r="B250" s="2379"/>
      <c r="C250" s="2378"/>
      <c r="D250" s="2380"/>
      <c r="E250" s="2380"/>
      <c r="F250" s="2378"/>
      <c r="G250" s="2487" t="s">
        <v>307</v>
      </c>
      <c r="H250" s="2488">
        <f>T297</f>
        <v>0</v>
      </c>
      <c r="I250" s="2378"/>
      <c r="J250" s="2378"/>
      <c r="K250" s="2488">
        <f>AA297</f>
        <v>0</v>
      </c>
      <c r="L250" s="2378"/>
      <c r="M250" s="2378"/>
      <c r="N250" s="5012"/>
      <c r="O250" s="5013"/>
      <c r="P250" s="5013"/>
      <c r="Q250" s="5014"/>
      <c r="R250" s="2378"/>
      <c r="S250" s="2375"/>
      <c r="T250" s="2375"/>
      <c r="U250" s="2375"/>
      <c r="V250" s="2375"/>
      <c r="W250" s="2375"/>
      <c r="X250" s="2375"/>
      <c r="Y250" s="2375"/>
      <c r="Z250" s="2375"/>
      <c r="AA250" s="2375"/>
      <c r="AB250" s="2375"/>
      <c r="AC250" s="2375"/>
      <c r="AD250" s="2375"/>
      <c r="AE250" s="2375"/>
      <c r="AF250" s="2375"/>
      <c r="AG250" s="2375"/>
      <c r="AH250" s="2375"/>
      <c r="AI250" s="2375"/>
      <c r="AJ250" s="2376"/>
      <c r="AK250" s="2375"/>
      <c r="AL250" s="2375"/>
      <c r="AM250" s="2375"/>
      <c r="AN250" s="2375"/>
      <c r="AO250" s="2375"/>
      <c r="AP250" s="2375"/>
      <c r="AQ250" s="2375"/>
    </row>
    <row r="251" spans="1:43" ht="18" customHeight="1" x14ac:dyDescent="0.3">
      <c r="A251" s="2378"/>
      <c r="B251" s="2379"/>
      <c r="C251" s="2378"/>
      <c r="D251" s="2380"/>
      <c r="E251" s="2380"/>
      <c r="F251" s="2378"/>
      <c r="G251" s="2378"/>
      <c r="H251" s="2378"/>
      <c r="I251" s="2378"/>
      <c r="J251" s="2378"/>
      <c r="K251" s="2378"/>
      <c r="L251" s="2378"/>
      <c r="M251" s="2378"/>
      <c r="N251" s="5015"/>
      <c r="O251" s="5016"/>
      <c r="P251" s="5016"/>
      <c r="Q251" s="5017"/>
      <c r="R251" s="2378"/>
      <c r="S251" s="2375"/>
      <c r="T251" s="2375"/>
      <c r="U251" s="2375"/>
      <c r="V251" s="2375"/>
      <c r="W251" s="2375"/>
      <c r="X251" s="2375"/>
      <c r="Y251" s="2375"/>
      <c r="Z251" s="2375"/>
      <c r="AA251" s="2375"/>
      <c r="AB251" s="2375"/>
      <c r="AC251" s="2375"/>
      <c r="AD251" s="2375"/>
      <c r="AE251" s="2375"/>
      <c r="AF251" s="2375"/>
      <c r="AG251" s="2375"/>
      <c r="AH251" s="2375"/>
      <c r="AI251" s="2375"/>
      <c r="AJ251" s="2376"/>
      <c r="AK251" s="2375"/>
      <c r="AL251" s="2375"/>
      <c r="AM251" s="2375"/>
      <c r="AN251" s="2375"/>
      <c r="AO251" s="2375"/>
      <c r="AP251" s="2375"/>
      <c r="AQ251" s="2375"/>
    </row>
    <row r="252" spans="1:43" ht="18" customHeight="1" x14ac:dyDescent="0.3">
      <c r="A252" s="2378"/>
      <c r="B252" s="2378"/>
      <c r="C252" s="2378"/>
      <c r="D252" s="2378"/>
      <c r="E252" s="2378"/>
      <c r="F252" s="2409"/>
      <c r="G252" s="2489" t="s">
        <v>2508</v>
      </c>
      <c r="H252" s="2490">
        <f>AH297</f>
        <v>0</v>
      </c>
      <c r="I252" s="2378"/>
      <c r="J252" s="2378"/>
      <c r="K252" s="2378"/>
      <c r="L252" s="2378"/>
      <c r="M252" s="2378"/>
      <c r="N252" s="2378"/>
      <c r="O252" s="2378"/>
      <c r="P252" s="2378"/>
      <c r="Q252" s="2378"/>
      <c r="R252" s="2378"/>
      <c r="S252" s="2375"/>
      <c r="T252" s="2375"/>
      <c r="U252" s="2375"/>
      <c r="V252" s="2375"/>
      <c r="W252" s="2375"/>
      <c r="X252" s="2375"/>
      <c r="Y252" s="2375"/>
      <c r="Z252" s="2375"/>
      <c r="AA252" s="2375"/>
      <c r="AB252" s="2375"/>
      <c r="AC252" s="2375"/>
      <c r="AD252" s="2375"/>
      <c r="AE252" s="2375"/>
      <c r="AF252" s="2375"/>
      <c r="AG252" s="2375"/>
      <c r="AH252" s="2375"/>
      <c r="AI252" s="2375"/>
      <c r="AJ252" s="2376"/>
      <c r="AK252" s="2375"/>
      <c r="AL252" s="2375"/>
      <c r="AM252" s="2375"/>
      <c r="AN252" s="2375"/>
      <c r="AO252" s="2375"/>
      <c r="AP252" s="2375"/>
      <c r="AQ252" s="2375"/>
    </row>
    <row r="253" spans="1:43" ht="18" customHeight="1" x14ac:dyDescent="0.3">
      <c r="A253" s="2378"/>
      <c r="B253" s="2379"/>
      <c r="C253" s="2380"/>
      <c r="D253" s="2380"/>
      <c r="E253" s="2380"/>
      <c r="F253" s="2380"/>
      <c r="G253" s="2380"/>
      <c r="H253" s="2380"/>
      <c r="I253" s="2378"/>
      <c r="J253" s="2378"/>
      <c r="K253" s="2378"/>
      <c r="L253" s="2378"/>
      <c r="M253" s="2378"/>
      <c r="N253" s="2378"/>
      <c r="O253" s="2378"/>
      <c r="P253" s="2378"/>
      <c r="Q253" s="2378"/>
      <c r="R253" s="2378"/>
      <c r="S253" s="2375"/>
      <c r="T253" s="2375"/>
      <c r="U253" s="2375"/>
      <c r="V253" s="2375"/>
      <c r="W253" s="2375"/>
      <c r="X253" s="2375"/>
      <c r="Y253" s="2375"/>
      <c r="Z253" s="2375"/>
      <c r="AA253" s="2375"/>
      <c r="AB253" s="2375"/>
      <c r="AC253" s="2375"/>
      <c r="AD253" s="2375"/>
      <c r="AE253" s="2375"/>
      <c r="AF253" s="2375"/>
      <c r="AG253" s="2375"/>
      <c r="AH253" s="2375"/>
      <c r="AI253" s="2375"/>
      <c r="AJ253" s="2376"/>
      <c r="AK253" s="2375"/>
      <c r="AL253" s="2375"/>
      <c r="AM253" s="2375"/>
      <c r="AN253" s="2375"/>
      <c r="AO253" s="2375"/>
      <c r="AP253" s="2375"/>
      <c r="AQ253" s="2375"/>
    </row>
    <row r="254" spans="1:43" ht="18" customHeight="1" thickBot="1" x14ac:dyDescent="0.35">
      <c r="A254" s="2378"/>
      <c r="B254" s="2378"/>
      <c r="C254" s="2380"/>
      <c r="D254" s="2380"/>
      <c r="E254" s="2380"/>
      <c r="F254" s="2380"/>
      <c r="G254" s="2380"/>
      <c r="H254" s="2378"/>
      <c r="I254" s="2378"/>
      <c r="J254" s="2378"/>
      <c r="K254" s="2378"/>
      <c r="L254" s="2378"/>
      <c r="M254" s="2378"/>
      <c r="N254" s="2378"/>
      <c r="O254" s="2378"/>
      <c r="P254" s="2378"/>
      <c r="Q254" s="2378"/>
      <c r="R254" s="2378"/>
      <c r="S254" s="2375"/>
      <c r="T254" s="2375"/>
      <c r="U254" s="2375"/>
      <c r="V254" s="2375"/>
      <c r="W254" s="2375"/>
      <c r="X254" s="2375"/>
      <c r="Y254" s="2375"/>
      <c r="Z254" s="2375"/>
      <c r="AA254" s="2375"/>
      <c r="AB254" s="2375"/>
      <c r="AC254" s="2375"/>
      <c r="AD254" s="2375"/>
      <c r="AE254" s="2375"/>
      <c r="AF254" s="2375"/>
      <c r="AG254" s="2375"/>
      <c r="AH254" s="2375"/>
      <c r="AI254" s="2375"/>
      <c r="AJ254" s="2376"/>
      <c r="AK254" s="2375"/>
      <c r="AL254" s="2375"/>
      <c r="AM254" s="2375"/>
      <c r="AN254" s="2375"/>
      <c r="AO254" s="2375"/>
      <c r="AP254" s="2375"/>
      <c r="AQ254" s="2375"/>
    </row>
    <row r="255" spans="1:43" ht="18" customHeight="1" x14ac:dyDescent="0.3">
      <c r="A255" s="2378"/>
      <c r="B255" s="2491"/>
      <c r="C255" s="2492"/>
      <c r="D255" s="2492"/>
      <c r="E255" s="2492"/>
      <c r="F255" s="2492"/>
      <c r="G255" s="2492"/>
      <c r="H255" s="2493"/>
      <c r="I255" s="2493"/>
      <c r="J255" s="2493"/>
      <c r="K255" s="2493"/>
      <c r="L255" s="2493"/>
      <c r="M255" s="2493"/>
      <c r="N255" s="2493"/>
      <c r="O255" s="2493"/>
      <c r="P255" s="2493"/>
      <c r="Q255" s="2493"/>
      <c r="R255" s="2385"/>
      <c r="S255" s="2375"/>
      <c r="T255" s="2375"/>
      <c r="U255" s="2375"/>
      <c r="V255" s="2375"/>
      <c r="W255" s="2375"/>
      <c r="X255" s="2375"/>
      <c r="Y255" s="2375"/>
      <c r="Z255" s="2375"/>
      <c r="AA255" s="2375"/>
      <c r="AB255" s="2375"/>
      <c r="AC255" s="2375"/>
      <c r="AD255" s="2375"/>
      <c r="AE255" s="2375"/>
      <c r="AF255" s="2375"/>
      <c r="AG255" s="2375"/>
      <c r="AH255" s="2375"/>
      <c r="AI255" s="2375"/>
      <c r="AJ255" s="2376"/>
      <c r="AK255" s="2375"/>
      <c r="AL255" s="2375"/>
      <c r="AM255" s="2375"/>
      <c r="AN255" s="2375"/>
      <c r="AO255" s="2375"/>
      <c r="AP255" s="2375"/>
      <c r="AQ255" s="2375"/>
    </row>
    <row r="256" spans="1:43" ht="18" customHeight="1" x14ac:dyDescent="0.3">
      <c r="A256" s="2378"/>
      <c r="B256" s="2406"/>
      <c r="C256" s="2494" t="s">
        <v>2509</v>
      </c>
      <c r="D256" s="2380"/>
      <c r="E256" s="2380"/>
      <c r="F256" s="2380"/>
      <c r="G256" s="2380"/>
      <c r="H256" s="2378"/>
      <c r="I256" s="2378"/>
      <c r="J256" s="2378"/>
      <c r="K256" s="2378"/>
      <c r="L256" s="2378"/>
      <c r="M256" s="2378"/>
      <c r="N256" s="2378"/>
      <c r="O256" s="2378"/>
      <c r="P256" s="2378"/>
      <c r="Q256" s="2378"/>
      <c r="R256" s="2389"/>
      <c r="S256" s="2375"/>
      <c r="T256" s="2375"/>
      <c r="U256" s="2375"/>
      <c r="V256" s="2375"/>
      <c r="W256" s="2375"/>
      <c r="X256" s="2375"/>
      <c r="Y256" s="2375"/>
      <c r="Z256" s="2375"/>
      <c r="AA256" s="2375"/>
      <c r="AB256" s="2375"/>
      <c r="AC256" s="2375"/>
      <c r="AD256" s="2375"/>
      <c r="AE256" s="2375"/>
      <c r="AF256" s="2375"/>
      <c r="AG256" s="2375"/>
      <c r="AH256" s="2375"/>
      <c r="AI256" s="2375"/>
      <c r="AJ256" s="2376"/>
      <c r="AK256" s="2375"/>
      <c r="AL256" s="2375"/>
      <c r="AM256" s="2375"/>
      <c r="AN256" s="2375"/>
      <c r="AO256" s="2375"/>
      <c r="AP256" s="2375"/>
      <c r="AQ256" s="2375"/>
    </row>
    <row r="257" spans="1:43" ht="18" customHeight="1" x14ac:dyDescent="0.3">
      <c r="A257" s="2378"/>
      <c r="B257" s="2406"/>
      <c r="C257" s="2400" t="s">
        <v>2510</v>
      </c>
      <c r="D257" s="2380"/>
      <c r="E257" s="2380"/>
      <c r="F257" s="2380"/>
      <c r="G257" s="2380"/>
      <c r="H257" s="2378"/>
      <c r="I257" s="2378"/>
      <c r="J257" s="2378"/>
      <c r="K257" s="2378"/>
      <c r="L257" s="2378"/>
      <c r="M257" s="2378"/>
      <c r="N257" s="2378"/>
      <c r="O257" s="2378"/>
      <c r="P257" s="2378"/>
      <c r="Q257" s="2378"/>
      <c r="R257" s="2389"/>
      <c r="S257" s="2375"/>
      <c r="T257" s="2375"/>
      <c r="U257" s="2375"/>
      <c r="V257" s="2375"/>
      <c r="W257" s="2375"/>
      <c r="X257" s="2375"/>
      <c r="Y257" s="2375"/>
      <c r="Z257" s="2375"/>
      <c r="AA257" s="2375"/>
      <c r="AB257" s="2375"/>
      <c r="AC257" s="2375"/>
      <c r="AD257" s="2375"/>
      <c r="AE257" s="2375"/>
      <c r="AF257" s="2375"/>
      <c r="AG257" s="2375"/>
      <c r="AH257" s="2375"/>
      <c r="AI257" s="2375"/>
      <c r="AJ257" s="2376"/>
      <c r="AK257" s="2375"/>
      <c r="AL257" s="2375"/>
      <c r="AM257" s="2375"/>
      <c r="AN257" s="2375"/>
      <c r="AO257" s="2375"/>
      <c r="AP257" s="2375"/>
      <c r="AQ257" s="2375"/>
    </row>
    <row r="258" spans="1:43" ht="18" customHeight="1" x14ac:dyDescent="0.3">
      <c r="A258" s="2378"/>
      <c r="B258" s="2406"/>
      <c r="C258" s="2494"/>
      <c r="D258" s="2380"/>
      <c r="E258" s="2380"/>
      <c r="F258" s="2380"/>
      <c r="G258" s="2380"/>
      <c r="H258" s="2378"/>
      <c r="I258" s="2378"/>
      <c r="J258" s="2378"/>
      <c r="K258" s="2378"/>
      <c r="L258" s="2378"/>
      <c r="M258" s="2378"/>
      <c r="N258" s="2378"/>
      <c r="O258" s="2378"/>
      <c r="P258" s="2378"/>
      <c r="Q258" s="2378"/>
      <c r="R258" s="2389"/>
      <c r="S258" s="2375"/>
      <c r="T258" s="2375"/>
      <c r="U258" s="2375"/>
      <c r="V258" s="2375"/>
      <c r="W258" s="2375"/>
      <c r="X258" s="2375"/>
      <c r="Y258" s="2375"/>
      <c r="Z258" s="2375"/>
      <c r="AA258" s="2375"/>
      <c r="AB258" s="2375"/>
      <c r="AC258" s="2375"/>
      <c r="AD258" s="2375"/>
      <c r="AE258" s="2375"/>
      <c r="AF258" s="2375"/>
      <c r="AG258" s="2375"/>
      <c r="AH258" s="2375"/>
      <c r="AI258" s="2375"/>
      <c r="AJ258" s="2376"/>
      <c r="AK258" s="2375"/>
      <c r="AL258" s="2375"/>
      <c r="AM258" s="2375"/>
      <c r="AN258" s="2375"/>
      <c r="AO258" s="2375"/>
      <c r="AP258" s="2375"/>
      <c r="AQ258" s="2375"/>
    </row>
    <row r="259" spans="1:43" ht="18" customHeight="1" x14ac:dyDescent="0.3">
      <c r="A259" s="2378"/>
      <c r="B259" s="2495" t="s">
        <v>2348</v>
      </c>
      <c r="C259" s="2496" t="s">
        <v>2511</v>
      </c>
      <c r="D259" s="2380"/>
      <c r="E259" s="2401" t="s">
        <v>2350</v>
      </c>
      <c r="F259" s="2496" t="s">
        <v>2512</v>
      </c>
      <c r="G259" s="2496"/>
      <c r="H259" s="2378"/>
      <c r="I259" s="2401" t="s">
        <v>2406</v>
      </c>
      <c r="J259" s="2497" t="s">
        <v>2349</v>
      </c>
      <c r="K259" s="2498"/>
      <c r="L259" s="2498"/>
      <c r="M259" s="2378"/>
      <c r="N259" s="2499" t="s">
        <v>2407</v>
      </c>
      <c r="O259" s="2497" t="s">
        <v>2388</v>
      </c>
      <c r="P259" s="2498"/>
      <c r="Q259" s="2498"/>
      <c r="R259" s="2500"/>
      <c r="S259" s="2375"/>
      <c r="T259" s="2375"/>
      <c r="U259" s="2375"/>
      <c r="V259" s="2375"/>
      <c r="W259" s="2375"/>
      <c r="X259" s="2375"/>
      <c r="Y259" s="2375"/>
      <c r="Z259" s="2375"/>
      <c r="AA259" s="2375"/>
      <c r="AB259" s="2375"/>
      <c r="AC259" s="2375"/>
      <c r="AD259" s="2375"/>
      <c r="AE259" s="2375"/>
      <c r="AF259" s="2375"/>
      <c r="AG259" s="2375"/>
      <c r="AH259" s="2375"/>
      <c r="AI259" s="2375"/>
      <c r="AJ259" s="2376"/>
      <c r="AK259" s="2375"/>
      <c r="AL259" s="2375"/>
      <c r="AM259" s="2375"/>
      <c r="AN259" s="2375"/>
      <c r="AO259" s="2375"/>
      <c r="AP259" s="2375"/>
      <c r="AQ259" s="2375"/>
    </row>
    <row r="260" spans="1:43" ht="18" customHeight="1" x14ac:dyDescent="0.3">
      <c r="A260" s="2378"/>
      <c r="B260" s="2495" t="s">
        <v>2387</v>
      </c>
      <c r="C260" s="2496" t="s">
        <v>2513</v>
      </c>
      <c r="D260" s="2380"/>
      <c r="E260" s="2401" t="s">
        <v>2389</v>
      </c>
      <c r="F260" s="2496" t="s">
        <v>2514</v>
      </c>
      <c r="G260" s="2496"/>
      <c r="H260" s="2378"/>
      <c r="I260" s="2401" t="s">
        <v>2415</v>
      </c>
      <c r="J260" s="2497" t="s">
        <v>2515</v>
      </c>
      <c r="K260" s="2498"/>
      <c r="L260" s="2498"/>
      <c r="M260" s="2378"/>
      <c r="N260" s="2401" t="s">
        <v>2427</v>
      </c>
      <c r="O260" s="2497" t="s">
        <v>2390</v>
      </c>
      <c r="P260" s="2498"/>
      <c r="Q260" s="2498"/>
      <c r="R260" s="2500"/>
      <c r="S260" s="2375"/>
      <c r="T260" s="2375"/>
      <c r="U260" s="2375"/>
      <c r="V260" s="2375"/>
      <c r="W260" s="2375"/>
      <c r="X260" s="2375"/>
      <c r="Y260" s="2375"/>
      <c r="Z260" s="2375"/>
      <c r="AA260" s="2375"/>
      <c r="AB260" s="2375"/>
      <c r="AC260" s="2375"/>
      <c r="AD260" s="2375"/>
      <c r="AE260" s="2375"/>
      <c r="AF260" s="2375"/>
      <c r="AG260" s="2375"/>
      <c r="AH260" s="2375"/>
      <c r="AI260" s="2375"/>
      <c r="AJ260" s="2376"/>
      <c r="AK260" s="2375"/>
      <c r="AL260" s="2375"/>
      <c r="AM260" s="2375"/>
      <c r="AN260" s="2375"/>
      <c r="AO260" s="2375"/>
      <c r="AP260" s="2375"/>
      <c r="AQ260" s="2375"/>
    </row>
    <row r="261" spans="1:43" ht="18" customHeight="1" thickBot="1" x14ac:dyDescent="0.35">
      <c r="A261" s="2378"/>
      <c r="B261" s="2501"/>
      <c r="C261" s="2481"/>
      <c r="D261" s="2502"/>
      <c r="E261" s="2502"/>
      <c r="F261" s="2503"/>
      <c r="G261" s="2481"/>
      <c r="H261" s="2481"/>
      <c r="I261" s="2481"/>
      <c r="J261" s="2481"/>
      <c r="K261" s="2503"/>
      <c r="L261" s="2481"/>
      <c r="M261" s="2481"/>
      <c r="N261" s="2481"/>
      <c r="O261" s="2503"/>
      <c r="P261" s="2481"/>
      <c r="Q261" s="2481"/>
      <c r="R261" s="2482"/>
      <c r="S261" s="2375"/>
      <c r="T261" s="2375"/>
      <c r="U261" s="2375"/>
      <c r="V261" s="2375"/>
      <c r="W261" s="2375"/>
      <c r="X261" s="2375"/>
      <c r="Y261" s="2375"/>
      <c r="Z261" s="2375"/>
      <c r="AA261" s="2375"/>
      <c r="AB261" s="2375"/>
      <c r="AC261" s="2375"/>
      <c r="AD261" s="2375"/>
      <c r="AE261" s="2375"/>
      <c r="AF261" s="2375"/>
      <c r="AG261" s="2375"/>
      <c r="AH261" s="2375"/>
      <c r="AI261" s="2375"/>
      <c r="AJ261" s="2376"/>
      <c r="AK261" s="2375"/>
      <c r="AL261" s="2375"/>
      <c r="AM261" s="2375"/>
      <c r="AN261" s="2375"/>
      <c r="AO261" s="2375"/>
      <c r="AP261" s="2375"/>
      <c r="AQ261" s="2375"/>
    </row>
    <row r="262" spans="1:43" ht="18" customHeight="1" thickBot="1" x14ac:dyDescent="0.35">
      <c r="A262" s="2378"/>
      <c r="B262" s="2378"/>
      <c r="C262" s="2378"/>
      <c r="D262" s="2378"/>
      <c r="E262" s="2380"/>
      <c r="F262" s="2378"/>
      <c r="G262" s="2378"/>
      <c r="H262" s="2378"/>
      <c r="I262" s="2378"/>
      <c r="J262" s="2378"/>
      <c r="K262" s="2378"/>
      <c r="L262" s="2378"/>
      <c r="M262" s="2378"/>
      <c r="N262" s="2378"/>
      <c r="O262" s="2378"/>
      <c r="P262" s="2378"/>
      <c r="Q262" s="2378"/>
      <c r="R262" s="2378"/>
      <c r="S262" s="2375"/>
      <c r="T262" s="2375"/>
      <c r="U262" s="2375"/>
      <c r="V262" s="2375"/>
      <c r="W262" s="2375"/>
      <c r="X262" s="2375"/>
      <c r="Y262" s="2375"/>
      <c r="Z262" s="2375"/>
      <c r="AA262" s="2375"/>
      <c r="AB262" s="2375"/>
      <c r="AC262" s="2375"/>
      <c r="AD262" s="2375"/>
      <c r="AE262" s="2375"/>
      <c r="AF262" s="2375"/>
      <c r="AG262" s="2375"/>
      <c r="AH262" s="2375"/>
      <c r="AI262" s="2375"/>
      <c r="AJ262" s="2376"/>
      <c r="AK262" s="2375"/>
      <c r="AL262" s="2375"/>
      <c r="AM262" s="2375"/>
      <c r="AN262" s="2375"/>
      <c r="AO262" s="2375"/>
      <c r="AP262" s="2375"/>
      <c r="AQ262" s="2375"/>
    </row>
    <row r="263" spans="1:43" ht="18" customHeight="1" x14ac:dyDescent="0.3">
      <c r="A263" s="2378"/>
      <c r="B263" s="2491"/>
      <c r="C263" s="2493"/>
      <c r="D263" s="2493"/>
      <c r="E263" s="2492"/>
      <c r="F263" s="2493"/>
      <c r="G263" s="2493"/>
      <c r="H263" s="2493"/>
      <c r="I263" s="2493"/>
      <c r="J263" s="2493"/>
      <c r="K263" s="2493"/>
      <c r="L263" s="2493"/>
      <c r="M263" s="2493"/>
      <c r="N263" s="2493"/>
      <c r="O263" s="2493"/>
      <c r="P263" s="2493"/>
      <c r="Q263" s="2493"/>
      <c r="R263" s="2385"/>
      <c r="S263" s="2375"/>
      <c r="T263" s="2375"/>
      <c r="U263" s="2375"/>
      <c r="V263" s="2375"/>
      <c r="W263" s="2375"/>
      <c r="X263" s="2375"/>
      <c r="Y263" s="2375"/>
      <c r="Z263" s="2375"/>
      <c r="AA263" s="2375"/>
      <c r="AB263" s="2375"/>
      <c r="AC263" s="2375"/>
      <c r="AD263" s="2375"/>
      <c r="AE263" s="2375"/>
      <c r="AF263" s="2375"/>
      <c r="AG263" s="2375"/>
      <c r="AH263" s="2375"/>
      <c r="AI263" s="2375"/>
      <c r="AJ263" s="2376"/>
      <c r="AK263" s="2375"/>
      <c r="AL263" s="2375"/>
      <c r="AM263" s="2375"/>
      <c r="AN263" s="2375"/>
      <c r="AO263" s="2375"/>
      <c r="AP263" s="2375"/>
      <c r="AQ263" s="2375"/>
    </row>
    <row r="264" spans="1:43" ht="18" customHeight="1" x14ac:dyDescent="0.3">
      <c r="A264" s="2378"/>
      <c r="B264" s="2406"/>
      <c r="C264" s="2504" t="s">
        <v>2516</v>
      </c>
      <c r="D264" s="2378"/>
      <c r="E264" s="2380"/>
      <c r="F264" s="2378"/>
      <c r="G264" s="2378"/>
      <c r="H264" s="2378"/>
      <c r="I264" s="2378"/>
      <c r="J264" s="2378"/>
      <c r="K264" s="2378"/>
      <c r="L264" s="2378"/>
      <c r="M264" s="2378"/>
      <c r="N264" s="2378"/>
      <c r="O264" s="2378"/>
      <c r="P264" s="2378"/>
      <c r="Q264" s="2378"/>
      <c r="R264" s="2389"/>
      <c r="S264" s="2375"/>
      <c r="T264" s="2375"/>
      <c r="U264" s="2375"/>
      <c r="V264" s="2375"/>
      <c r="W264" s="2375"/>
      <c r="X264" s="2375"/>
      <c r="Y264" s="2375"/>
      <c r="Z264" s="2375"/>
      <c r="AA264" s="2375"/>
      <c r="AB264" s="2375"/>
      <c r="AC264" s="2375"/>
      <c r="AD264" s="2375"/>
      <c r="AE264" s="2375"/>
      <c r="AF264" s="2375"/>
      <c r="AG264" s="2375"/>
      <c r="AH264" s="2375"/>
      <c r="AI264" s="2375"/>
      <c r="AJ264" s="2376"/>
      <c r="AK264" s="2375"/>
      <c r="AL264" s="2375"/>
      <c r="AM264" s="2375"/>
      <c r="AN264" s="2375"/>
      <c r="AO264" s="2375"/>
      <c r="AP264" s="2375"/>
      <c r="AQ264" s="2375"/>
    </row>
    <row r="265" spans="1:43" ht="18" customHeight="1" x14ac:dyDescent="0.3">
      <c r="A265" s="2378"/>
      <c r="B265" s="2406"/>
      <c r="C265" s="2505" t="s">
        <v>2517</v>
      </c>
      <c r="D265" s="2378"/>
      <c r="E265" s="2380"/>
      <c r="F265" s="2378"/>
      <c r="G265" s="2378"/>
      <c r="H265" s="2378"/>
      <c r="I265" s="2378"/>
      <c r="J265" s="2378"/>
      <c r="K265" s="2378"/>
      <c r="L265" s="2378"/>
      <c r="M265" s="2378"/>
      <c r="N265" s="2378"/>
      <c r="O265" s="2378"/>
      <c r="P265" s="2378"/>
      <c r="Q265" s="2378"/>
      <c r="R265" s="2389"/>
      <c r="S265" s="2375"/>
      <c r="T265" s="2375"/>
      <c r="U265" s="2375"/>
      <c r="V265" s="2375"/>
      <c r="W265" s="2375"/>
      <c r="X265" s="2375"/>
      <c r="Y265" s="2375"/>
      <c r="Z265" s="2375"/>
      <c r="AA265" s="2375"/>
      <c r="AB265" s="2375"/>
      <c r="AC265" s="2375"/>
      <c r="AD265" s="2375"/>
      <c r="AE265" s="2375"/>
      <c r="AF265" s="2375"/>
      <c r="AG265" s="2375"/>
      <c r="AH265" s="2375"/>
      <c r="AI265" s="2375"/>
      <c r="AJ265" s="2376"/>
      <c r="AK265" s="2375"/>
      <c r="AL265" s="2375"/>
      <c r="AM265" s="2375"/>
      <c r="AN265" s="2375"/>
      <c r="AO265" s="2375"/>
      <c r="AP265" s="2375"/>
      <c r="AQ265" s="2375"/>
    </row>
    <row r="266" spans="1:43" ht="18" customHeight="1" thickBot="1" x14ac:dyDescent="0.35">
      <c r="A266" s="2378"/>
      <c r="B266" s="2406"/>
      <c r="C266" s="2378"/>
      <c r="D266" s="2378"/>
      <c r="E266" s="2380"/>
      <c r="F266" s="2378"/>
      <c r="G266" s="2378"/>
      <c r="H266" s="2378"/>
      <c r="I266" s="2378"/>
      <c r="J266" s="2378"/>
      <c r="K266" s="2378"/>
      <c r="L266" s="2378"/>
      <c r="M266" s="2378"/>
      <c r="N266" s="2378"/>
      <c r="O266" s="2378"/>
      <c r="P266" s="2378"/>
      <c r="Q266" s="2378"/>
      <c r="R266" s="2389"/>
      <c r="S266" s="2375"/>
      <c r="T266" s="2375"/>
      <c r="U266" s="2375"/>
      <c r="V266" s="2375"/>
      <c r="W266" s="2375"/>
      <c r="X266" s="2375"/>
      <c r="Y266" s="2375"/>
      <c r="Z266" s="2375"/>
      <c r="AA266" s="2375"/>
      <c r="AB266" s="2375"/>
      <c r="AC266" s="2375"/>
      <c r="AD266" s="2375"/>
      <c r="AE266" s="2375"/>
      <c r="AF266" s="2375"/>
      <c r="AG266" s="2375"/>
      <c r="AH266" s="2375"/>
      <c r="AI266" s="2375"/>
      <c r="AJ266" s="2376"/>
      <c r="AK266" s="2375"/>
      <c r="AL266" s="2375"/>
      <c r="AM266" s="2375"/>
      <c r="AN266" s="2375"/>
      <c r="AO266" s="2375"/>
      <c r="AP266" s="2375"/>
      <c r="AQ266" s="2375"/>
    </row>
    <row r="267" spans="1:43" ht="18" customHeight="1" x14ac:dyDescent="0.3">
      <c r="A267" s="2378"/>
      <c r="B267" s="2406"/>
      <c r="C267" s="2378"/>
      <c r="D267" s="2506" t="s">
        <v>2358</v>
      </c>
      <c r="E267" s="2507"/>
      <c r="F267" s="2507"/>
      <c r="G267" s="2508"/>
      <c r="H267" s="2378"/>
      <c r="I267" s="2378"/>
      <c r="J267" s="2378"/>
      <c r="K267" s="2378"/>
      <c r="L267" s="2378"/>
      <c r="M267" s="2378"/>
      <c r="N267" s="2378"/>
      <c r="O267" s="2378"/>
      <c r="P267" s="2378"/>
      <c r="Q267" s="2378"/>
      <c r="R267" s="2389"/>
      <c r="S267" s="2375"/>
      <c r="T267" s="2375"/>
      <c r="U267" s="2375"/>
      <c r="V267" s="2375"/>
      <c r="W267" s="2375"/>
      <c r="X267" s="2375"/>
      <c r="Y267" s="2375"/>
      <c r="Z267" s="2375"/>
      <c r="AA267" s="2375"/>
      <c r="AB267" s="2375"/>
      <c r="AC267" s="2375"/>
      <c r="AD267" s="2375"/>
      <c r="AE267" s="2375"/>
      <c r="AF267" s="2375"/>
      <c r="AG267" s="2375"/>
      <c r="AH267" s="2375"/>
      <c r="AI267" s="2375"/>
      <c r="AJ267" s="2376"/>
      <c r="AK267" s="2375"/>
      <c r="AL267" s="2375"/>
      <c r="AM267" s="2375"/>
      <c r="AN267" s="2375"/>
      <c r="AO267" s="2375"/>
      <c r="AP267" s="2375"/>
      <c r="AQ267" s="2375"/>
    </row>
    <row r="268" spans="1:43" ht="18" customHeight="1" x14ac:dyDescent="0.3">
      <c r="A268" s="2378"/>
      <c r="B268" s="2406"/>
      <c r="C268" s="2378"/>
      <c r="D268" s="2509" t="s">
        <v>2360</v>
      </c>
      <c r="E268" s="2510"/>
      <c r="F268" s="2510"/>
      <c r="G268" s="2511"/>
      <c r="H268" s="2378"/>
      <c r="I268" s="2378"/>
      <c r="J268" s="2378"/>
      <c r="K268" s="2378"/>
      <c r="L268" s="2378"/>
      <c r="M268" s="2378"/>
      <c r="N268" s="2378"/>
      <c r="O268" s="2378"/>
      <c r="P268" s="2378"/>
      <c r="Q268" s="2378"/>
      <c r="R268" s="2389"/>
      <c r="S268" s="2375"/>
      <c r="T268" s="2375"/>
      <c r="U268" s="2375"/>
      <c r="V268" s="2375"/>
      <c r="W268" s="2375"/>
      <c r="X268" s="2375"/>
      <c r="Y268" s="2375"/>
      <c r="Z268" s="2375"/>
      <c r="AA268" s="2375"/>
      <c r="AB268" s="2375"/>
      <c r="AC268" s="2375"/>
      <c r="AD268" s="2375"/>
      <c r="AE268" s="2375"/>
      <c r="AF268" s="2375"/>
      <c r="AG268" s="2375"/>
      <c r="AH268" s="2375"/>
      <c r="AI268" s="2375"/>
      <c r="AJ268" s="2376"/>
      <c r="AK268" s="2375"/>
      <c r="AL268" s="2375"/>
      <c r="AM268" s="2375"/>
      <c r="AN268" s="2375"/>
      <c r="AO268" s="2375"/>
      <c r="AP268" s="2375"/>
      <c r="AQ268" s="2375"/>
    </row>
    <row r="269" spans="1:43" ht="18" customHeight="1" x14ac:dyDescent="0.3">
      <c r="A269" s="2378"/>
      <c r="B269" s="2406"/>
      <c r="C269" s="2378"/>
      <c r="D269" s="2509" t="s">
        <v>2363</v>
      </c>
      <c r="E269" s="2510"/>
      <c r="F269" s="2510"/>
      <c r="G269" s="2511"/>
      <c r="H269" s="2378"/>
      <c r="I269" s="2378"/>
      <c r="J269" s="2378"/>
      <c r="K269" s="2378"/>
      <c r="L269" s="2378"/>
      <c r="M269" s="2378"/>
      <c r="N269" s="2378"/>
      <c r="O269" s="2378"/>
      <c r="P269" s="2378"/>
      <c r="Q269" s="2378"/>
      <c r="R269" s="2389"/>
      <c r="S269" s="2375"/>
      <c r="T269" s="2375"/>
      <c r="U269" s="2375"/>
      <c r="V269" s="2375"/>
      <c r="W269" s="2375"/>
      <c r="X269" s="2375"/>
      <c r="Y269" s="2375"/>
      <c r="Z269" s="2375"/>
      <c r="AA269" s="2375"/>
      <c r="AB269" s="2375"/>
      <c r="AC269" s="2375"/>
      <c r="AD269" s="2375"/>
      <c r="AE269" s="2375"/>
      <c r="AF269" s="2375"/>
      <c r="AG269" s="2375"/>
      <c r="AH269" s="2375"/>
      <c r="AI269" s="2375"/>
      <c r="AJ269" s="2376"/>
      <c r="AK269" s="2375"/>
      <c r="AL269" s="2375"/>
      <c r="AM269" s="2375"/>
      <c r="AN269" s="2375"/>
      <c r="AO269" s="2375"/>
      <c r="AP269" s="2375"/>
      <c r="AQ269" s="2375"/>
    </row>
    <row r="270" spans="1:43" ht="18" customHeight="1" x14ac:dyDescent="0.3">
      <c r="A270" s="2378"/>
      <c r="B270" s="2406"/>
      <c r="C270" s="2378"/>
      <c r="D270" s="2509" t="s">
        <v>2368</v>
      </c>
      <c r="E270" s="2510"/>
      <c r="F270" s="2510"/>
      <c r="G270" s="2511"/>
      <c r="H270" s="2378"/>
      <c r="I270" s="2378"/>
      <c r="J270" s="2378"/>
      <c r="K270" s="2378"/>
      <c r="L270" s="2378"/>
      <c r="M270" s="2378"/>
      <c r="N270" s="2378"/>
      <c r="O270" s="2378"/>
      <c r="P270" s="2378"/>
      <c r="Q270" s="2378"/>
      <c r="R270" s="2389"/>
      <c r="S270" s="2375"/>
      <c r="T270" s="2375"/>
      <c r="U270" s="2375"/>
      <c r="V270" s="2375"/>
      <c r="W270" s="2375"/>
      <c r="X270" s="2375"/>
      <c r="Y270" s="2375"/>
      <c r="Z270" s="2375"/>
      <c r="AA270" s="2375"/>
      <c r="AB270" s="2375"/>
      <c r="AC270" s="2375"/>
      <c r="AD270" s="2375"/>
      <c r="AE270" s="2375"/>
      <c r="AF270" s="2375"/>
      <c r="AG270" s="2375"/>
      <c r="AH270" s="2375"/>
      <c r="AI270" s="2375"/>
      <c r="AJ270" s="2376"/>
      <c r="AK270" s="2375"/>
      <c r="AL270" s="2375"/>
      <c r="AM270" s="2375"/>
      <c r="AN270" s="2375"/>
      <c r="AO270" s="2375"/>
      <c r="AP270" s="2375"/>
      <c r="AQ270" s="2375"/>
    </row>
    <row r="271" spans="1:43" ht="18" customHeight="1" x14ac:dyDescent="0.3">
      <c r="A271" s="2378"/>
      <c r="B271" s="2406"/>
      <c r="C271" s="2378"/>
      <c r="D271" s="2509" t="s">
        <v>2370</v>
      </c>
      <c r="E271" s="2512"/>
      <c r="F271" s="2512"/>
      <c r="G271" s="2513"/>
      <c r="H271" s="2378"/>
      <c r="I271" s="2378"/>
      <c r="J271" s="2378"/>
      <c r="K271" s="2378"/>
      <c r="L271" s="2378"/>
      <c r="M271" s="2378"/>
      <c r="N271" s="2378"/>
      <c r="O271" s="2378"/>
      <c r="P271" s="2378"/>
      <c r="Q271" s="2378"/>
      <c r="R271" s="2389"/>
      <c r="S271" s="2375"/>
      <c r="T271" s="2375"/>
      <c r="U271" s="2375"/>
      <c r="V271" s="2375"/>
      <c r="W271" s="2375"/>
      <c r="X271" s="2375"/>
      <c r="Y271" s="2375"/>
      <c r="Z271" s="2375"/>
      <c r="AA271" s="2375"/>
      <c r="AB271" s="2375"/>
      <c r="AC271" s="2375"/>
      <c r="AD271" s="2375"/>
      <c r="AE271" s="2375"/>
      <c r="AF271" s="2375"/>
      <c r="AG271" s="2375"/>
      <c r="AH271" s="2375"/>
      <c r="AI271" s="2375"/>
      <c r="AJ271" s="2376"/>
      <c r="AK271" s="2375"/>
      <c r="AL271" s="2375"/>
      <c r="AM271" s="2375"/>
      <c r="AN271" s="2375"/>
      <c r="AO271" s="2375"/>
      <c r="AP271" s="2375"/>
      <c r="AQ271" s="2375"/>
    </row>
    <row r="272" spans="1:43" ht="18" customHeight="1" x14ac:dyDescent="0.3">
      <c r="A272" s="2378"/>
      <c r="B272" s="2406"/>
      <c r="C272" s="2378"/>
      <c r="D272" s="2509" t="s">
        <v>2372</v>
      </c>
      <c r="E272" s="2512"/>
      <c r="F272" s="2512"/>
      <c r="G272" s="2513"/>
      <c r="H272" s="2378"/>
      <c r="I272" s="2378"/>
      <c r="J272" s="2378"/>
      <c r="K272" s="2378"/>
      <c r="L272" s="2378"/>
      <c r="M272" s="2378"/>
      <c r="N272" s="2378"/>
      <c r="O272" s="2378"/>
      <c r="P272" s="2378"/>
      <c r="Q272" s="2378"/>
      <c r="R272" s="2389"/>
      <c r="S272" s="2375"/>
      <c r="T272" s="2375"/>
      <c r="U272" s="2375"/>
      <c r="V272" s="2375"/>
      <c r="W272" s="2375"/>
      <c r="X272" s="2375"/>
      <c r="Y272" s="2375"/>
      <c r="Z272" s="2375"/>
      <c r="AA272" s="2375"/>
      <c r="AB272" s="2375"/>
      <c r="AC272" s="2375"/>
      <c r="AD272" s="2375"/>
      <c r="AE272" s="2375"/>
      <c r="AF272" s="2375"/>
      <c r="AG272" s="2375"/>
      <c r="AH272" s="2375"/>
      <c r="AI272" s="2375"/>
      <c r="AJ272" s="2376"/>
      <c r="AK272" s="2375"/>
      <c r="AL272" s="2375"/>
      <c r="AM272" s="2375"/>
      <c r="AN272" s="2375"/>
      <c r="AO272" s="2375"/>
      <c r="AP272" s="2375"/>
      <c r="AQ272" s="2375"/>
    </row>
    <row r="273" spans="1:43" ht="18" customHeight="1" x14ac:dyDescent="0.3">
      <c r="A273" s="2378"/>
      <c r="B273" s="2406"/>
      <c r="C273" s="2378"/>
      <c r="D273" s="2509" t="s">
        <v>2374</v>
      </c>
      <c r="E273" s="2512"/>
      <c r="F273" s="2512"/>
      <c r="G273" s="2513"/>
      <c r="H273" s="2378"/>
      <c r="I273" s="2378"/>
      <c r="J273" s="2378"/>
      <c r="K273" s="2378"/>
      <c r="L273" s="2378"/>
      <c r="M273" s="2378"/>
      <c r="N273" s="2378"/>
      <c r="O273" s="2378"/>
      <c r="P273" s="2378"/>
      <c r="Q273" s="2378"/>
      <c r="R273" s="2389"/>
      <c r="S273" s="2375"/>
      <c r="T273" s="2375"/>
      <c r="U273" s="2375"/>
      <c r="V273" s="2375"/>
      <c r="W273" s="2375"/>
      <c r="X273" s="2375"/>
      <c r="Y273" s="2375"/>
      <c r="Z273" s="2375"/>
      <c r="AA273" s="2375"/>
      <c r="AB273" s="2375"/>
      <c r="AC273" s="2375"/>
      <c r="AD273" s="2375"/>
      <c r="AE273" s="2375"/>
      <c r="AF273" s="2375"/>
      <c r="AG273" s="2375"/>
      <c r="AH273" s="2375"/>
      <c r="AI273" s="2375"/>
      <c r="AJ273" s="2376"/>
      <c r="AK273" s="2375"/>
      <c r="AL273" s="2375"/>
      <c r="AM273" s="2375"/>
      <c r="AN273" s="2375"/>
      <c r="AO273" s="2375"/>
      <c r="AP273" s="2375"/>
      <c r="AQ273" s="2375"/>
    </row>
    <row r="274" spans="1:43" ht="18" customHeight="1" x14ac:dyDescent="0.3">
      <c r="A274" s="2378"/>
      <c r="B274" s="2406"/>
      <c r="C274" s="2378"/>
      <c r="D274" s="2509" t="s">
        <v>2375</v>
      </c>
      <c r="E274" s="2512"/>
      <c r="F274" s="2512"/>
      <c r="G274" s="2513"/>
      <c r="H274" s="2378"/>
      <c r="I274" s="2378"/>
      <c r="J274" s="2378"/>
      <c r="K274" s="2378"/>
      <c r="L274" s="2378"/>
      <c r="M274" s="2378"/>
      <c r="N274" s="2378"/>
      <c r="O274" s="2378"/>
      <c r="P274" s="2378"/>
      <c r="Q274" s="2378"/>
      <c r="R274" s="2389"/>
      <c r="S274" s="2375"/>
      <c r="T274" s="2375"/>
      <c r="U274" s="2375"/>
      <c r="V274" s="2375"/>
      <c r="W274" s="2375"/>
      <c r="X274" s="2375"/>
      <c r="Y274" s="2375"/>
      <c r="Z274" s="2375"/>
      <c r="AA274" s="2375"/>
      <c r="AB274" s="2375"/>
      <c r="AC274" s="2375"/>
      <c r="AD274" s="2375"/>
      <c r="AE274" s="2375"/>
      <c r="AF274" s="2375"/>
      <c r="AG274" s="2375"/>
      <c r="AH274" s="2375"/>
      <c r="AI274" s="2375"/>
      <c r="AJ274" s="2376"/>
      <c r="AK274" s="2375"/>
      <c r="AL274" s="2375"/>
      <c r="AM274" s="2375"/>
      <c r="AN274" s="2375"/>
      <c r="AO274" s="2375"/>
      <c r="AP274" s="2375"/>
      <c r="AQ274" s="2375"/>
    </row>
    <row r="275" spans="1:43" ht="18" customHeight="1" x14ac:dyDescent="0.3">
      <c r="A275" s="2378"/>
      <c r="B275" s="2406"/>
      <c r="C275" s="2378"/>
      <c r="D275" s="2509" t="s">
        <v>2377</v>
      </c>
      <c r="E275" s="2512"/>
      <c r="F275" s="2512"/>
      <c r="G275" s="2513"/>
      <c r="H275" s="2378"/>
      <c r="I275" s="2378"/>
      <c r="J275" s="2378"/>
      <c r="K275" s="2378"/>
      <c r="L275" s="2378"/>
      <c r="M275" s="2378"/>
      <c r="N275" s="2378"/>
      <c r="O275" s="2378"/>
      <c r="P275" s="2378"/>
      <c r="Q275" s="2378"/>
      <c r="R275" s="2389"/>
      <c r="S275" s="2375"/>
      <c r="T275" s="2375"/>
      <c r="U275" s="2375"/>
      <c r="V275" s="2375"/>
      <c r="W275" s="2375"/>
      <c r="X275" s="2375"/>
      <c r="Y275" s="2375"/>
      <c r="Z275" s="2375"/>
      <c r="AA275" s="2375"/>
      <c r="AB275" s="2375"/>
      <c r="AC275" s="2375"/>
      <c r="AD275" s="2375"/>
      <c r="AE275" s="2375"/>
      <c r="AF275" s="2375"/>
      <c r="AG275" s="2375"/>
      <c r="AH275" s="2375"/>
      <c r="AI275" s="2375"/>
      <c r="AJ275" s="2376"/>
      <c r="AK275" s="2375"/>
      <c r="AL275" s="2375"/>
      <c r="AM275" s="2375"/>
      <c r="AN275" s="2375"/>
      <c r="AO275" s="2375"/>
      <c r="AP275" s="2375"/>
      <c r="AQ275" s="2375"/>
    </row>
    <row r="276" spans="1:43" ht="18" customHeight="1" x14ac:dyDescent="0.3">
      <c r="A276" s="2378"/>
      <c r="B276" s="2406"/>
      <c r="C276" s="2378"/>
      <c r="D276" s="2514"/>
      <c r="E276" s="2512"/>
      <c r="F276" s="2512"/>
      <c r="G276" s="2513"/>
      <c r="H276" s="2378"/>
      <c r="I276" s="2378"/>
      <c r="J276" s="2378"/>
      <c r="K276" s="2378"/>
      <c r="L276" s="2378"/>
      <c r="M276" s="2378"/>
      <c r="N276" s="2378"/>
      <c r="O276" s="2378"/>
      <c r="P276" s="2378"/>
      <c r="Q276" s="2378"/>
      <c r="R276" s="2389"/>
      <c r="S276" s="2375"/>
      <c r="T276" s="2375"/>
      <c r="U276" s="2375"/>
      <c r="V276" s="2375"/>
      <c r="W276" s="2375"/>
      <c r="X276" s="2375"/>
      <c r="Y276" s="2375"/>
      <c r="Z276" s="2375"/>
      <c r="AA276" s="2375"/>
      <c r="AB276" s="2375"/>
      <c r="AC276" s="2375"/>
      <c r="AD276" s="2375"/>
      <c r="AE276" s="2375"/>
      <c r="AF276" s="2375"/>
      <c r="AG276" s="2375"/>
      <c r="AH276" s="2375"/>
      <c r="AI276" s="2375"/>
      <c r="AJ276" s="2376"/>
      <c r="AK276" s="2375"/>
      <c r="AL276" s="2375"/>
      <c r="AM276" s="2375"/>
      <c r="AN276" s="2375"/>
      <c r="AO276" s="2375"/>
      <c r="AP276" s="2375"/>
      <c r="AQ276" s="2375"/>
    </row>
    <row r="277" spans="1:43" ht="18" customHeight="1" x14ac:dyDescent="0.3">
      <c r="A277" s="2378"/>
      <c r="B277" s="2406"/>
      <c r="C277" s="2378"/>
      <c r="D277" s="2514"/>
      <c r="E277" s="2512"/>
      <c r="F277" s="2512"/>
      <c r="G277" s="2513"/>
      <c r="H277" s="2378"/>
      <c r="I277" s="2378"/>
      <c r="J277" s="2378"/>
      <c r="K277" s="2378"/>
      <c r="L277" s="2378"/>
      <c r="M277" s="2378"/>
      <c r="N277" s="2378"/>
      <c r="O277" s="2378"/>
      <c r="P277" s="2378"/>
      <c r="Q277" s="2378"/>
      <c r="R277" s="2389"/>
      <c r="S277" s="2375"/>
      <c r="T277" s="2375"/>
      <c r="U277" s="2375"/>
      <c r="V277" s="2375"/>
      <c r="W277" s="2375"/>
      <c r="X277" s="2375"/>
      <c r="Y277" s="2375"/>
      <c r="Z277" s="2375"/>
      <c r="AA277" s="2375"/>
      <c r="AB277" s="2375"/>
      <c r="AC277" s="2375"/>
      <c r="AD277" s="2375"/>
      <c r="AE277" s="2375"/>
      <c r="AF277" s="2375"/>
      <c r="AG277" s="2375"/>
      <c r="AH277" s="2375"/>
      <c r="AI277" s="2375"/>
      <c r="AJ277" s="2376"/>
      <c r="AK277" s="2375"/>
      <c r="AL277" s="2375"/>
      <c r="AM277" s="2375"/>
      <c r="AN277" s="2375"/>
      <c r="AO277" s="2375"/>
      <c r="AP277" s="2375"/>
      <c r="AQ277" s="2375"/>
    </row>
    <row r="278" spans="1:43" ht="18" customHeight="1" thickBot="1" x14ac:dyDescent="0.35">
      <c r="A278" s="2378"/>
      <c r="B278" s="2406"/>
      <c r="C278" s="2378"/>
      <c r="D278" s="2515"/>
      <c r="E278" s="2516"/>
      <c r="F278" s="2516"/>
      <c r="G278" s="2517"/>
      <c r="H278" s="2484"/>
      <c r="I278" s="2378"/>
      <c r="J278" s="2378"/>
      <c r="K278" s="2378"/>
      <c r="L278" s="2378"/>
      <c r="M278" s="2378"/>
      <c r="N278" s="2378"/>
      <c r="O278" s="2378"/>
      <c r="P278" s="2378"/>
      <c r="Q278" s="2378"/>
      <c r="R278" s="2389"/>
      <c r="S278" s="2375"/>
      <c r="T278" s="2375"/>
      <c r="U278" s="2375"/>
      <c r="V278" s="2375"/>
      <c r="W278" s="2375"/>
      <c r="X278" s="2375"/>
      <c r="Y278" s="2375"/>
      <c r="Z278" s="2375"/>
      <c r="AA278" s="2375"/>
      <c r="AB278" s="2375"/>
      <c r="AC278" s="2375"/>
      <c r="AD278" s="2375"/>
      <c r="AE278" s="2375"/>
      <c r="AF278" s="2375"/>
      <c r="AG278" s="2375"/>
      <c r="AH278" s="2375"/>
      <c r="AI278" s="2375"/>
      <c r="AJ278" s="2375"/>
      <c r="AK278" s="2375"/>
      <c r="AL278" s="2375"/>
      <c r="AM278" s="2375"/>
      <c r="AN278" s="2375"/>
      <c r="AO278" s="2375"/>
      <c r="AP278" s="2375"/>
      <c r="AQ278" s="2375"/>
    </row>
    <row r="279" spans="1:43" ht="18" customHeight="1" thickBot="1" x14ac:dyDescent="0.35">
      <c r="A279" s="2378"/>
      <c r="B279" s="2518"/>
      <c r="C279" s="2481"/>
      <c r="D279" s="2481"/>
      <c r="E279" s="2481"/>
      <c r="F279" s="2481"/>
      <c r="G279" s="2481"/>
      <c r="H279" s="2481"/>
      <c r="I279" s="2481"/>
      <c r="J279" s="2481"/>
      <c r="K279" s="2481"/>
      <c r="L279" s="2481"/>
      <c r="M279" s="2481"/>
      <c r="N279" s="2481"/>
      <c r="O279" s="2481"/>
      <c r="P279" s="2481"/>
      <c r="Q279" s="2481"/>
      <c r="R279" s="2482"/>
      <c r="S279" s="2375"/>
      <c r="T279" s="2375"/>
      <c r="U279" s="2375"/>
      <c r="V279" s="2375"/>
      <c r="W279" s="2375"/>
      <c r="X279" s="2375"/>
      <c r="Y279" s="2375"/>
      <c r="Z279" s="2375"/>
      <c r="AA279" s="2375"/>
      <c r="AB279" s="2375"/>
      <c r="AC279" s="2375"/>
      <c r="AD279" s="2375"/>
      <c r="AE279" s="2375"/>
      <c r="AF279" s="2375"/>
      <c r="AG279" s="2375"/>
      <c r="AH279" s="2375"/>
      <c r="AI279" s="2375"/>
      <c r="AJ279" s="2375"/>
      <c r="AK279" s="2375"/>
      <c r="AL279" s="2375"/>
      <c r="AM279" s="2375"/>
      <c r="AN279" s="2375"/>
      <c r="AO279" s="2375"/>
      <c r="AP279" s="2375"/>
      <c r="AQ279" s="2375"/>
    </row>
    <row r="280" spans="1:43" ht="18" customHeight="1" x14ac:dyDescent="0.3">
      <c r="A280" s="2378"/>
      <c r="B280" s="2378"/>
      <c r="C280" s="2378"/>
      <c r="D280" s="2378"/>
      <c r="E280" s="2378"/>
      <c r="F280" s="2378"/>
      <c r="G280" s="2378"/>
      <c r="H280" s="2378"/>
      <c r="I280" s="2378"/>
      <c r="J280" s="2378"/>
      <c r="K280" s="2378"/>
      <c r="L280" s="2378"/>
      <c r="M280" s="2378"/>
      <c r="N280" s="2378"/>
      <c r="O280" s="2378"/>
      <c r="P280" s="2378"/>
      <c r="Q280" s="2378"/>
      <c r="R280" s="2378"/>
      <c r="S280" s="2375"/>
      <c r="T280" s="2375"/>
      <c r="U280" s="2375"/>
      <c r="V280" s="2375"/>
      <c r="W280" s="2375"/>
      <c r="X280" s="2375"/>
      <c r="Y280" s="2375"/>
      <c r="Z280" s="2375"/>
      <c r="AA280" s="2375"/>
      <c r="AB280" s="2375"/>
      <c r="AC280" s="2375"/>
      <c r="AD280" s="2375"/>
      <c r="AE280" s="2375"/>
      <c r="AF280" s="2375"/>
      <c r="AG280" s="2375"/>
      <c r="AH280" s="2375"/>
      <c r="AI280" s="2375"/>
      <c r="AJ280" s="2375"/>
      <c r="AK280" s="2375"/>
      <c r="AL280" s="2375"/>
      <c r="AM280" s="2375"/>
      <c r="AN280" s="2375"/>
      <c r="AO280" s="2375"/>
      <c r="AP280" s="2375"/>
      <c r="AQ280" s="2375"/>
    </row>
    <row r="281" spans="1:43" ht="18" customHeight="1" thickBot="1" x14ac:dyDescent="0.35">
      <c r="A281" s="2378"/>
      <c r="B281" s="2378"/>
      <c r="C281" s="2378"/>
      <c r="D281" s="2378"/>
      <c r="E281" s="2378"/>
      <c r="F281" s="2378"/>
      <c r="G281" s="2378"/>
      <c r="H281" s="2378"/>
      <c r="I281" s="2378"/>
      <c r="J281" s="2378"/>
      <c r="K281" s="2378"/>
      <c r="L281" s="2378"/>
      <c r="M281" s="2378"/>
      <c r="N281" s="2378"/>
      <c r="O281" s="2378"/>
      <c r="P281" s="2378"/>
      <c r="Q281" s="2378"/>
      <c r="R281" s="2378"/>
      <c r="S281" s="2375"/>
      <c r="T281" s="2375"/>
      <c r="U281" s="2375"/>
      <c r="V281" s="2375"/>
      <c r="W281" s="2375"/>
      <c r="X281" s="2375"/>
      <c r="Y281" s="2375"/>
      <c r="Z281" s="2375"/>
      <c r="AA281" s="2375"/>
      <c r="AB281" s="2375"/>
      <c r="AC281" s="2375"/>
      <c r="AD281" s="2375"/>
      <c r="AE281" s="2375"/>
      <c r="AF281" s="2375"/>
      <c r="AG281" s="2375"/>
      <c r="AH281" s="2375"/>
      <c r="AI281" s="2375"/>
      <c r="AJ281" s="2375"/>
      <c r="AK281" s="2375"/>
      <c r="AL281" s="2375"/>
      <c r="AM281" s="2375"/>
      <c r="AN281" s="2375"/>
      <c r="AO281" s="2375"/>
      <c r="AP281" s="2375"/>
      <c r="AQ281" s="2375"/>
    </row>
    <row r="282" spans="1:43" ht="18" customHeight="1" x14ac:dyDescent="0.3">
      <c r="A282" s="2378"/>
      <c r="B282" s="2491"/>
      <c r="C282" s="2493"/>
      <c r="D282" s="2493"/>
      <c r="E282" s="2493"/>
      <c r="F282" s="2493"/>
      <c r="G282" s="2493"/>
      <c r="H282" s="2493"/>
      <c r="I282" s="2493"/>
      <c r="J282" s="2493"/>
      <c r="K282" s="2493"/>
      <c r="L282" s="2493"/>
      <c r="M282" s="2493"/>
      <c r="N282" s="2493"/>
      <c r="O282" s="2493"/>
      <c r="P282" s="2493"/>
      <c r="Q282" s="2493"/>
      <c r="R282" s="2385"/>
      <c r="S282" s="2375"/>
      <c r="T282" s="2375"/>
      <c r="U282" s="2375"/>
      <c r="V282" s="2375"/>
      <c r="W282" s="2375"/>
      <c r="X282" s="2375"/>
      <c r="Y282" s="2375"/>
      <c r="Z282" s="2381"/>
      <c r="AA282" s="2381"/>
      <c r="AB282" s="2381"/>
      <c r="AC282" s="2381"/>
      <c r="AD282" s="2381"/>
      <c r="AE282" s="2381"/>
      <c r="AF282" s="2381"/>
      <c r="AG282" s="2381"/>
      <c r="AH282" s="2375"/>
      <c r="AI282" s="2375"/>
      <c r="AJ282" s="2375"/>
      <c r="AK282" s="2375"/>
      <c r="AL282" s="2375"/>
      <c r="AM282" s="2375"/>
      <c r="AN282" s="2375"/>
      <c r="AO282" s="2375"/>
      <c r="AP282" s="2375"/>
      <c r="AQ282" s="2375"/>
    </row>
    <row r="283" spans="1:43" ht="18" customHeight="1" x14ac:dyDescent="0.3">
      <c r="A283" s="2378"/>
      <c r="B283" s="2406"/>
      <c r="C283" s="2504" t="s">
        <v>2518</v>
      </c>
      <c r="D283" s="2378"/>
      <c r="E283" s="2378"/>
      <c r="F283" s="2378"/>
      <c r="G283" s="2378"/>
      <c r="H283" s="2378"/>
      <c r="I283" s="2378"/>
      <c r="J283" s="2378"/>
      <c r="K283" s="2378"/>
      <c r="L283" s="2378"/>
      <c r="M283" s="2378"/>
      <c r="N283" s="2378"/>
      <c r="O283" s="2378"/>
      <c r="P283" s="2378"/>
      <c r="Q283" s="2378"/>
      <c r="R283" s="2389"/>
      <c r="S283" s="2375"/>
      <c r="T283" s="2375"/>
      <c r="U283" s="2375"/>
      <c r="V283" s="2375"/>
      <c r="W283" s="2375"/>
      <c r="X283" s="2375"/>
      <c r="Y283" s="2375"/>
      <c r="Z283" s="2381"/>
      <c r="AA283" s="2381"/>
      <c r="AB283" s="2381"/>
      <c r="AC283" s="2381"/>
      <c r="AD283" s="2381"/>
      <c r="AE283" s="2381"/>
      <c r="AF283" s="2381"/>
      <c r="AG283" s="2381"/>
      <c r="AH283" s="2375"/>
      <c r="AI283" s="2375"/>
      <c r="AJ283" s="2375"/>
      <c r="AK283" s="2375"/>
      <c r="AL283" s="2375"/>
      <c r="AM283" s="2375"/>
      <c r="AN283" s="2375"/>
      <c r="AO283" s="2375"/>
      <c r="AP283" s="2375"/>
      <c r="AQ283" s="2375"/>
    </row>
    <row r="284" spans="1:43" ht="18" customHeight="1" x14ac:dyDescent="0.3">
      <c r="A284" s="2378"/>
      <c r="B284" s="2406"/>
      <c r="C284" s="2464" t="s">
        <v>2519</v>
      </c>
      <c r="D284" s="2378"/>
      <c r="E284" s="2378"/>
      <c r="F284" s="2378"/>
      <c r="G284" s="2378"/>
      <c r="H284" s="2378"/>
      <c r="I284" s="2378"/>
      <c r="J284" s="2378"/>
      <c r="K284" s="2378"/>
      <c r="L284" s="2378"/>
      <c r="M284" s="2378"/>
      <c r="N284" s="2378"/>
      <c r="O284" s="2378"/>
      <c r="P284" s="2378"/>
      <c r="Q284" s="2378"/>
      <c r="R284" s="2389"/>
      <c r="S284" s="2375"/>
      <c r="T284" s="2375"/>
      <c r="U284" s="2375"/>
      <c r="V284" s="2375"/>
      <c r="W284" s="2375"/>
      <c r="X284" s="2375"/>
      <c r="Y284" s="2375"/>
      <c r="Z284" s="2381"/>
      <c r="AA284" s="2381"/>
      <c r="AB284" s="2381"/>
      <c r="AC284" s="2381"/>
      <c r="AD284" s="2381"/>
      <c r="AE284" s="2381"/>
      <c r="AF284" s="2381"/>
      <c r="AG284" s="2381"/>
      <c r="AH284" s="2375"/>
      <c r="AI284" s="2375"/>
      <c r="AJ284" s="2375"/>
      <c r="AK284" s="2375"/>
      <c r="AL284" s="2375"/>
      <c r="AM284" s="2375"/>
      <c r="AN284" s="2375"/>
      <c r="AO284" s="2375"/>
      <c r="AP284" s="2375"/>
      <c r="AQ284" s="2375"/>
    </row>
    <row r="285" spans="1:43" ht="18" customHeight="1" thickBot="1" x14ac:dyDescent="0.35">
      <c r="A285" s="2378"/>
      <c r="B285" s="2406"/>
      <c r="C285" s="2378"/>
      <c r="D285" s="2378"/>
      <c r="E285" s="2378"/>
      <c r="F285" s="2378"/>
      <c r="G285" s="2378"/>
      <c r="H285" s="2378"/>
      <c r="I285" s="2378"/>
      <c r="J285" s="2378"/>
      <c r="K285" s="2378"/>
      <c r="L285" s="2378"/>
      <c r="M285" s="2378"/>
      <c r="N285" s="2378"/>
      <c r="O285" s="2378"/>
      <c r="P285" s="2378"/>
      <c r="Q285" s="2378"/>
      <c r="R285" s="2389"/>
      <c r="S285" s="2375"/>
      <c r="T285" s="2375"/>
      <c r="U285" s="2375"/>
      <c r="V285" s="2375"/>
      <c r="W285" s="2375"/>
      <c r="X285" s="2375"/>
      <c r="Y285" s="2375"/>
      <c r="Z285" s="2381"/>
      <c r="AA285" s="2381"/>
      <c r="AB285" s="2381"/>
      <c r="AC285" s="2381"/>
      <c r="AD285" s="2381"/>
      <c r="AE285" s="2381"/>
      <c r="AF285" s="2381"/>
      <c r="AG285" s="2381"/>
      <c r="AH285" s="2375"/>
      <c r="AI285" s="2375"/>
      <c r="AJ285" s="2375"/>
      <c r="AK285" s="2375"/>
      <c r="AL285" s="2375"/>
      <c r="AM285" s="2375"/>
      <c r="AN285" s="2375"/>
      <c r="AO285" s="2375"/>
      <c r="AP285" s="2375"/>
      <c r="AQ285" s="2375"/>
    </row>
    <row r="286" spans="1:43" ht="18" customHeight="1" thickBot="1" x14ac:dyDescent="0.35">
      <c r="A286" s="2378"/>
      <c r="B286" s="2406"/>
      <c r="C286" s="2378"/>
      <c r="D286" s="2413" t="s">
        <v>2344</v>
      </c>
      <c r="E286" s="2414" t="s">
        <v>2345</v>
      </c>
      <c r="F286" s="2378"/>
      <c r="G286" s="2519" t="s">
        <v>2520</v>
      </c>
      <c r="H286" s="2378"/>
      <c r="I286" s="2378"/>
      <c r="J286" s="2378"/>
      <c r="K286" s="2378"/>
      <c r="L286" s="2378"/>
      <c r="M286" s="2378"/>
      <c r="N286" s="2378"/>
      <c r="O286" s="2378"/>
      <c r="P286" s="2378"/>
      <c r="Q286" s="2378"/>
      <c r="R286" s="2389"/>
      <c r="S286" s="2375"/>
      <c r="T286" s="2375"/>
      <c r="U286" s="2375"/>
      <c r="V286" s="2375"/>
      <c r="W286" s="2375"/>
      <c r="X286" s="2375"/>
      <c r="Y286" s="2375"/>
      <c r="Z286" s="2381"/>
      <c r="AA286" s="2381"/>
      <c r="AB286" s="2381"/>
      <c r="AC286" s="2381"/>
      <c r="AD286" s="2381"/>
      <c r="AE286" s="2381"/>
      <c r="AF286" s="2381"/>
      <c r="AG286" s="2381"/>
      <c r="AH286" s="2375"/>
      <c r="AI286" s="2375"/>
      <c r="AJ286" s="2375"/>
      <c r="AK286" s="2375"/>
      <c r="AL286" s="2375"/>
      <c r="AM286" s="2375"/>
      <c r="AN286" s="2375"/>
      <c r="AO286" s="2375"/>
      <c r="AP286" s="2375"/>
      <c r="AQ286" s="2375"/>
    </row>
    <row r="287" spans="1:43" ht="18" customHeight="1" x14ac:dyDescent="0.3">
      <c r="A287" s="2378"/>
      <c r="B287" s="2406"/>
      <c r="C287" s="2378"/>
      <c r="D287" s="2378"/>
      <c r="E287" s="2378"/>
      <c r="F287" s="2378"/>
      <c r="G287" s="2520" t="s">
        <v>2521</v>
      </c>
      <c r="H287" s="2521" t="s">
        <v>2522</v>
      </c>
      <c r="I287" s="2378"/>
      <c r="J287" s="2378"/>
      <c r="K287" s="2378"/>
      <c r="L287" s="2378"/>
      <c r="M287" s="2378"/>
      <c r="N287" s="2378"/>
      <c r="O287" s="2378"/>
      <c r="P287" s="2378"/>
      <c r="Q287" s="2378"/>
      <c r="R287" s="2389"/>
      <c r="S287" s="2375"/>
      <c r="T287" s="2375"/>
      <c r="U287" s="2375"/>
      <c r="V287" s="2375"/>
      <c r="W287" s="2375"/>
      <c r="X287" s="2375"/>
      <c r="Y287" s="2375"/>
      <c r="Z287" s="2381"/>
      <c r="AA287" s="2381"/>
      <c r="AB287" s="2381"/>
      <c r="AC287" s="2381"/>
      <c r="AD287" s="2381"/>
      <c r="AE287" s="2381"/>
      <c r="AF287" s="2381"/>
      <c r="AG287" s="2381"/>
      <c r="AH287" s="2375"/>
      <c r="AI287" s="2375"/>
      <c r="AJ287" s="2375"/>
      <c r="AK287" s="2375"/>
      <c r="AL287" s="2375"/>
      <c r="AM287" s="2375"/>
      <c r="AN287" s="2375"/>
      <c r="AO287" s="2375"/>
      <c r="AP287" s="2375"/>
      <c r="AQ287" s="2375"/>
    </row>
    <row r="288" spans="1:43" ht="18" customHeight="1" x14ac:dyDescent="0.3">
      <c r="A288" s="2378"/>
      <c r="B288" s="2406"/>
      <c r="C288" s="2378"/>
      <c r="D288" s="2378"/>
      <c r="E288" s="2378"/>
      <c r="F288" s="2378"/>
      <c r="G288" s="2520" t="s">
        <v>2523</v>
      </c>
      <c r="H288" s="2521" t="s">
        <v>2524</v>
      </c>
      <c r="I288" s="2378"/>
      <c r="J288" s="2378"/>
      <c r="K288" s="2378"/>
      <c r="L288" s="2378"/>
      <c r="M288" s="2378"/>
      <c r="N288" s="2378"/>
      <c r="O288" s="2378"/>
      <c r="P288" s="2378"/>
      <c r="Q288" s="2378"/>
      <c r="R288" s="2389"/>
      <c r="S288" s="2375"/>
      <c r="T288" s="2375"/>
      <c r="U288" s="2375"/>
      <c r="V288" s="2375"/>
      <c r="W288" s="2375"/>
      <c r="X288" s="2375"/>
      <c r="Y288" s="2375"/>
      <c r="Z288" s="2381"/>
      <c r="AA288" s="2381"/>
      <c r="AB288" s="2381"/>
      <c r="AC288" s="2381"/>
      <c r="AD288" s="2381"/>
      <c r="AE288" s="2381"/>
      <c r="AF288" s="2381"/>
      <c r="AG288" s="2381"/>
      <c r="AH288" s="2375"/>
      <c r="AI288" s="2375"/>
      <c r="AJ288" s="2375"/>
      <c r="AK288" s="2375"/>
      <c r="AL288" s="2375"/>
      <c r="AM288" s="2375"/>
      <c r="AN288" s="2375"/>
      <c r="AO288" s="2375"/>
      <c r="AP288" s="2375"/>
      <c r="AQ288" s="2375"/>
    </row>
    <row r="289" spans="1:47" ht="18" customHeight="1" x14ac:dyDescent="0.3">
      <c r="A289" s="2378"/>
      <c r="B289" s="2406"/>
      <c r="C289" s="2378"/>
      <c r="D289" s="2378"/>
      <c r="E289" s="2378"/>
      <c r="F289" s="2378"/>
      <c r="G289" s="2520" t="s">
        <v>2525</v>
      </c>
      <c r="H289" s="2521" t="s">
        <v>2365</v>
      </c>
      <c r="I289" s="2378"/>
      <c r="J289" s="2378"/>
      <c r="K289" s="2378"/>
      <c r="L289" s="2378"/>
      <c r="M289" s="2378"/>
      <c r="N289" s="2378"/>
      <c r="O289" s="2378"/>
      <c r="P289" s="2378"/>
      <c r="Q289" s="2378"/>
      <c r="R289" s="2389"/>
      <c r="S289" s="2375"/>
      <c r="T289" s="2375"/>
      <c r="U289" s="2375"/>
      <c r="V289" s="2375"/>
      <c r="W289" s="2375"/>
      <c r="X289" s="2375"/>
      <c r="Y289" s="2375"/>
      <c r="Z289" s="2381"/>
      <c r="AA289" s="2381"/>
      <c r="AB289" s="2381"/>
      <c r="AC289" s="2381"/>
      <c r="AD289" s="2381"/>
      <c r="AE289" s="2381"/>
      <c r="AF289" s="2381"/>
      <c r="AG289" s="2381"/>
      <c r="AH289" s="2375"/>
      <c r="AI289" s="2375"/>
      <c r="AJ289" s="2375"/>
      <c r="AK289" s="2375"/>
      <c r="AL289" s="2375"/>
      <c r="AM289" s="2375"/>
      <c r="AN289" s="2375"/>
      <c r="AO289" s="2375"/>
      <c r="AP289" s="2375"/>
      <c r="AQ289" s="2375"/>
    </row>
    <row r="290" spans="1:47" ht="18" customHeight="1" x14ac:dyDescent="0.3">
      <c r="A290" s="2378"/>
      <c r="B290" s="2406"/>
      <c r="C290" s="2378"/>
      <c r="D290" s="2378"/>
      <c r="E290" s="2378"/>
      <c r="F290" s="2378"/>
      <c r="G290" s="2520" t="s">
        <v>2526</v>
      </c>
      <c r="H290" s="2521" t="s">
        <v>2527</v>
      </c>
      <c r="I290" s="2484" t="s">
        <v>2528</v>
      </c>
      <c r="J290" s="2378"/>
      <c r="K290" s="2378"/>
      <c r="L290" s="2378"/>
      <c r="M290" s="2378"/>
      <c r="N290" s="2378"/>
      <c r="O290" s="2378"/>
      <c r="P290" s="2378"/>
      <c r="Q290" s="2378"/>
      <c r="R290" s="2389"/>
      <c r="S290" s="2375"/>
      <c r="T290" s="2375"/>
      <c r="U290" s="2375"/>
      <c r="V290" s="2375"/>
      <c r="W290" s="2375"/>
      <c r="X290" s="2375"/>
      <c r="Y290" s="2375"/>
      <c r="Z290" s="2381"/>
      <c r="AA290" s="2381"/>
      <c r="AB290" s="2381"/>
      <c r="AC290" s="2381"/>
      <c r="AD290" s="2381"/>
      <c r="AE290" s="2381"/>
      <c r="AF290" s="2381"/>
      <c r="AG290" s="2381"/>
      <c r="AH290" s="2375"/>
      <c r="AI290" s="2375"/>
      <c r="AJ290" s="2375"/>
      <c r="AK290" s="2375"/>
      <c r="AL290" s="2375"/>
      <c r="AM290" s="2375"/>
      <c r="AN290" s="2375"/>
      <c r="AO290" s="2375"/>
      <c r="AP290" s="2375"/>
      <c r="AQ290" s="2375"/>
    </row>
    <row r="291" spans="1:47" ht="18" customHeight="1" thickBot="1" x14ac:dyDescent="0.35">
      <c r="A291" s="2378"/>
      <c r="B291" s="2518"/>
      <c r="C291" s="2481"/>
      <c r="D291" s="2481"/>
      <c r="E291" s="2481"/>
      <c r="F291" s="2481"/>
      <c r="G291" s="2481"/>
      <c r="H291" s="2481"/>
      <c r="I291" s="2481"/>
      <c r="J291" s="2481"/>
      <c r="K291" s="2481"/>
      <c r="L291" s="2481"/>
      <c r="M291" s="2481"/>
      <c r="N291" s="2481"/>
      <c r="O291" s="2481"/>
      <c r="P291" s="2481"/>
      <c r="Q291" s="2481"/>
      <c r="R291" s="2482"/>
      <c r="S291" s="2375"/>
      <c r="T291" s="2375"/>
      <c r="U291" s="2375"/>
      <c r="V291" s="2375"/>
      <c r="W291" s="2375"/>
      <c r="X291" s="2375"/>
      <c r="Y291" s="2375"/>
      <c r="Z291" s="2381"/>
      <c r="AA291" s="2381"/>
      <c r="AB291" s="2381"/>
      <c r="AC291" s="2381"/>
      <c r="AD291" s="2381"/>
      <c r="AE291" s="2381"/>
      <c r="AF291" s="2381"/>
      <c r="AG291" s="2381"/>
      <c r="AH291" s="2375"/>
      <c r="AI291" s="2375"/>
      <c r="AJ291" s="2375"/>
      <c r="AK291" s="2375"/>
      <c r="AL291" s="2375"/>
      <c r="AM291" s="2375"/>
      <c r="AN291" s="2375"/>
      <c r="AO291" s="2375"/>
      <c r="AP291" s="2375"/>
      <c r="AQ291" s="2375"/>
    </row>
    <row r="292" spans="1:47" s="2522" customFormat="1" ht="18.75" customHeight="1" x14ac:dyDescent="0.3">
      <c r="A292" s="2377"/>
      <c r="B292" s="2377"/>
      <c r="C292" s="2377"/>
      <c r="D292" s="2377"/>
      <c r="E292" s="2377"/>
      <c r="F292" s="2377"/>
      <c r="G292" s="2377"/>
      <c r="H292" s="2377"/>
      <c r="I292" s="2377"/>
      <c r="J292" s="2377"/>
      <c r="K292" s="2377"/>
      <c r="L292" s="2377"/>
      <c r="M292" s="2377"/>
      <c r="N292" s="2377"/>
      <c r="O292" s="2377"/>
      <c r="P292" s="2377"/>
      <c r="Q292" s="2377"/>
      <c r="R292" s="2377"/>
      <c r="S292" s="2377"/>
      <c r="T292" s="2377"/>
      <c r="U292" s="2377"/>
      <c r="V292" s="2377"/>
      <c r="W292" s="2377"/>
      <c r="X292" s="2377"/>
      <c r="Y292" s="2377"/>
      <c r="Z292" s="2377"/>
      <c r="AA292" s="2377"/>
      <c r="AB292" s="2377"/>
      <c r="AC292" s="2377"/>
      <c r="AD292" s="2377"/>
      <c r="AE292" s="2377"/>
      <c r="AF292" s="2377"/>
      <c r="AG292" s="2377"/>
      <c r="AH292" s="2377"/>
      <c r="AI292" s="2377"/>
      <c r="AJ292" s="2377"/>
      <c r="AK292" s="2377"/>
      <c r="AL292" s="2377"/>
      <c r="AM292" s="2377"/>
      <c r="AN292" s="2377"/>
      <c r="AO292" s="2377"/>
      <c r="AP292" s="2377"/>
      <c r="AQ292" s="2377"/>
      <c r="AR292" s="2377"/>
      <c r="AS292" s="2377"/>
      <c r="AT292" s="2377"/>
      <c r="AU292" s="2377"/>
    </row>
    <row r="293" spans="1:47" s="2522" customFormat="1" x14ac:dyDescent="0.3">
      <c r="A293" s="2377"/>
      <c r="B293" s="2377"/>
      <c r="C293" s="2377"/>
      <c r="D293" s="2377"/>
      <c r="E293" s="2377"/>
      <c r="F293" s="2377"/>
      <c r="G293" s="2377"/>
      <c r="H293" s="2377"/>
      <c r="I293" s="2377"/>
      <c r="J293" s="2377"/>
      <c r="K293" s="2377"/>
      <c r="L293" s="2377"/>
      <c r="M293" s="2377"/>
      <c r="N293" s="2377"/>
      <c r="O293" s="2377"/>
      <c r="P293" s="2377"/>
      <c r="Q293" s="2377"/>
      <c r="R293" s="2377"/>
      <c r="S293" s="2377"/>
      <c r="T293" s="2377"/>
      <c r="U293" s="2377"/>
      <c r="V293" s="2377"/>
      <c r="W293" s="2377"/>
      <c r="X293" s="2377"/>
      <c r="Y293" s="2377"/>
      <c r="Z293" s="2377"/>
      <c r="AA293" s="2377"/>
      <c r="AB293" s="2377"/>
      <c r="AC293" s="2377"/>
      <c r="AD293" s="2377"/>
      <c r="AE293" s="2377"/>
      <c r="AF293" s="2377"/>
      <c r="AG293" s="2377"/>
      <c r="AH293" s="2377"/>
      <c r="AI293" s="2377"/>
      <c r="AJ293" s="2377"/>
      <c r="AK293" s="2377"/>
      <c r="AL293" s="2377"/>
      <c r="AM293" s="2377"/>
      <c r="AN293" s="2377"/>
      <c r="AO293" s="2377"/>
      <c r="AP293" s="2377"/>
      <c r="AQ293" s="2377"/>
      <c r="AR293" s="2377"/>
      <c r="AS293" s="2377"/>
      <c r="AT293" s="2377"/>
      <c r="AU293" s="2377"/>
    </row>
    <row r="294" spans="1:47" s="2522" customFormat="1" x14ac:dyDescent="0.3">
      <c r="A294" s="2377"/>
      <c r="B294" s="2377"/>
      <c r="C294" s="2377"/>
      <c r="D294" s="2377"/>
      <c r="E294" s="2377"/>
      <c r="F294" s="2377"/>
      <c r="G294" s="2377"/>
      <c r="H294" s="2377"/>
      <c r="I294" s="2377"/>
      <c r="J294" s="2377"/>
      <c r="K294" s="2377"/>
      <c r="L294" s="2377"/>
      <c r="M294" s="2377"/>
      <c r="N294" s="2377"/>
      <c r="O294" s="2377"/>
      <c r="P294" s="2377"/>
      <c r="Q294" s="2377"/>
      <c r="R294" s="2377"/>
      <c r="S294" s="2377"/>
      <c r="T294" s="2377"/>
      <c r="U294" s="2377"/>
      <c r="V294" s="2377"/>
      <c r="W294" s="2377"/>
      <c r="X294" s="2377"/>
      <c r="Y294" s="2377"/>
      <c r="Z294" s="2377"/>
      <c r="AA294" s="2377"/>
      <c r="AB294" s="2377"/>
      <c r="AC294" s="2377"/>
      <c r="AD294" s="2377"/>
      <c r="AE294" s="2377"/>
      <c r="AF294" s="2377"/>
      <c r="AG294" s="2377"/>
      <c r="AH294" s="2377"/>
      <c r="AI294" s="2377"/>
      <c r="AJ294" s="2377"/>
      <c r="AK294" s="2377"/>
      <c r="AL294" s="2377"/>
      <c r="AM294" s="2377"/>
      <c r="AN294" s="2377"/>
      <c r="AO294" s="2377"/>
      <c r="AP294" s="2377"/>
      <c r="AQ294" s="2377"/>
      <c r="AR294" s="2377"/>
      <c r="AS294" s="2377"/>
      <c r="AT294" s="2377"/>
      <c r="AU294" s="2377"/>
    </row>
    <row r="295" spans="1:47" s="2522" customFormat="1" x14ac:dyDescent="0.3">
      <c r="A295" s="2377"/>
      <c r="B295" s="2377"/>
      <c r="C295" s="2377"/>
      <c r="D295" s="2377"/>
      <c r="E295" s="2377"/>
      <c r="F295" s="2377"/>
      <c r="G295" s="2377"/>
      <c r="H295" s="2377"/>
      <c r="I295" s="2377"/>
      <c r="J295" s="2377"/>
      <c r="K295" s="2377"/>
      <c r="L295" s="2377"/>
      <c r="M295" s="2377"/>
      <c r="N295" s="2377"/>
      <c r="O295" s="2377"/>
      <c r="P295" s="2377"/>
      <c r="Q295" s="2377"/>
      <c r="R295" s="2377"/>
      <c r="S295" s="2377"/>
      <c r="T295" s="2377"/>
      <c r="U295" s="2377"/>
      <c r="V295" s="2377"/>
      <c r="W295" s="2377"/>
      <c r="X295" s="2377"/>
      <c r="Y295" s="2377"/>
      <c r="Z295" s="2377"/>
      <c r="AA295" s="2377"/>
      <c r="AB295" s="2377"/>
      <c r="AC295" s="2377"/>
      <c r="AD295" s="2377"/>
      <c r="AE295" s="2377"/>
      <c r="AF295" s="2377"/>
      <c r="AG295" s="2377"/>
      <c r="AH295" s="2377"/>
      <c r="AI295" s="2377"/>
      <c r="AJ295" s="2377"/>
      <c r="AK295" s="2377"/>
      <c r="AL295" s="2377"/>
      <c r="AM295" s="2377"/>
      <c r="AN295" s="2377"/>
      <c r="AO295" s="2377"/>
      <c r="AP295" s="2377"/>
      <c r="AQ295" s="2377"/>
      <c r="AR295" s="2377"/>
      <c r="AS295" s="2377"/>
      <c r="AT295" s="2377"/>
      <c r="AU295" s="2377"/>
    </row>
    <row r="296" spans="1:47" x14ac:dyDescent="0.3">
      <c r="AJ296" s="2377"/>
    </row>
    <row r="297" spans="1:47" s="2522" customFormat="1" ht="23.25" customHeight="1" x14ac:dyDescent="0.3">
      <c r="A297" s="2377"/>
      <c r="B297" s="2377"/>
      <c r="C297" s="2377"/>
      <c r="D297" s="2377"/>
      <c r="E297" s="2377"/>
      <c r="F297" s="2377"/>
      <c r="G297" s="2377"/>
      <c r="H297" s="2377"/>
      <c r="I297" s="2377"/>
      <c r="J297" s="2377"/>
      <c r="K297" s="2377"/>
      <c r="L297" s="2377"/>
      <c r="M297" s="2377"/>
      <c r="N297" s="2377"/>
      <c r="O297" s="2377"/>
      <c r="P297" s="2377"/>
      <c r="Q297" s="2377"/>
      <c r="R297" s="2377"/>
      <c r="S297" s="2377"/>
      <c r="T297" s="2377"/>
      <c r="U297" s="2377"/>
      <c r="V297" s="2377"/>
      <c r="W297" s="2377"/>
      <c r="X297" s="2377"/>
      <c r="Y297" s="2377"/>
      <c r="Z297" s="2377"/>
      <c r="AA297" s="2377"/>
      <c r="AB297" s="2377"/>
      <c r="AC297" s="2377"/>
      <c r="AD297" s="2377"/>
      <c r="AE297" s="2377"/>
      <c r="AF297" s="2377"/>
      <c r="AG297" s="2377"/>
      <c r="AH297" s="2377"/>
      <c r="AI297" s="2377"/>
      <c r="AJ297" s="2377"/>
      <c r="AK297" s="2377"/>
      <c r="AL297" s="2377"/>
      <c r="AM297" s="2377"/>
      <c r="AN297" s="2377"/>
      <c r="AO297" s="2377"/>
      <c r="AP297" s="2377"/>
      <c r="AQ297" s="2377"/>
      <c r="AR297" s="2377"/>
      <c r="AS297" s="2377"/>
      <c r="AT297" s="2377"/>
      <c r="AU297" s="2377"/>
    </row>
    <row r="298" spans="1:47" s="2522" customFormat="1" x14ac:dyDescent="0.3">
      <c r="A298" s="2377"/>
      <c r="B298" s="2377"/>
      <c r="C298" s="2377"/>
      <c r="D298" s="2377"/>
      <c r="E298" s="2377"/>
      <c r="F298" s="2377"/>
      <c r="G298" s="2377"/>
      <c r="H298" s="2377"/>
      <c r="I298" s="2377"/>
      <c r="J298" s="2377"/>
      <c r="K298" s="2377"/>
      <c r="L298" s="2377"/>
      <c r="M298" s="2377"/>
      <c r="N298" s="2377"/>
      <c r="O298" s="2377"/>
      <c r="P298" s="2377"/>
      <c r="Q298" s="2377"/>
      <c r="R298" s="2377"/>
      <c r="S298" s="2377"/>
      <c r="T298" s="2377"/>
      <c r="U298" s="2377"/>
      <c r="V298" s="2377"/>
      <c r="W298" s="2377"/>
      <c r="X298" s="2377"/>
      <c r="Y298" s="2377"/>
      <c r="Z298" s="2377"/>
      <c r="AA298" s="2377"/>
      <c r="AB298" s="2377"/>
      <c r="AC298" s="2377"/>
      <c r="AD298" s="2377"/>
      <c r="AE298" s="2377"/>
      <c r="AF298" s="2377"/>
      <c r="AG298" s="2377"/>
      <c r="AH298" s="2377"/>
      <c r="AI298" s="2377"/>
      <c r="AJ298" s="2377"/>
      <c r="AK298" s="2377"/>
      <c r="AL298" s="2377"/>
      <c r="AM298" s="2377"/>
      <c r="AN298" s="2377"/>
      <c r="AO298" s="2377"/>
      <c r="AP298" s="2377"/>
      <c r="AQ298" s="2377"/>
      <c r="AR298" s="2377"/>
      <c r="AS298" s="2377"/>
      <c r="AT298" s="2377"/>
      <c r="AU298" s="2377"/>
    </row>
    <row r="299" spans="1:47" s="2522" customFormat="1" x14ac:dyDescent="0.3">
      <c r="A299" s="2377"/>
      <c r="B299" s="2377"/>
      <c r="C299" s="2377"/>
      <c r="D299" s="2377"/>
      <c r="E299" s="2377"/>
      <c r="F299" s="2377"/>
      <c r="G299" s="2377"/>
      <c r="H299" s="2377"/>
      <c r="I299" s="2377"/>
      <c r="J299" s="2377"/>
      <c r="K299" s="2377"/>
      <c r="L299" s="2377"/>
      <c r="M299" s="2377"/>
      <c r="N299" s="2377"/>
      <c r="O299" s="2377"/>
      <c r="P299" s="2377"/>
      <c r="Q299" s="2377"/>
      <c r="R299" s="2377"/>
      <c r="S299" s="2377"/>
      <c r="T299" s="2377"/>
      <c r="U299" s="2377"/>
      <c r="V299" s="2377"/>
      <c r="W299" s="2377"/>
      <c r="X299" s="2377"/>
      <c r="Y299" s="2377"/>
      <c r="Z299" s="2377"/>
      <c r="AA299" s="2377"/>
      <c r="AB299" s="2377"/>
      <c r="AC299" s="2377"/>
      <c r="AD299" s="2377"/>
      <c r="AE299" s="2377"/>
      <c r="AF299" s="2377"/>
      <c r="AG299" s="2377"/>
      <c r="AH299" s="2377"/>
      <c r="AI299" s="2377"/>
      <c r="AJ299" s="2377"/>
      <c r="AK299" s="2377"/>
      <c r="AL299" s="2377"/>
      <c r="AM299" s="2377"/>
      <c r="AN299" s="2377"/>
      <c r="AO299" s="2377"/>
      <c r="AP299" s="2377"/>
      <c r="AQ299" s="2377"/>
      <c r="AR299" s="2377"/>
      <c r="AS299" s="2377"/>
      <c r="AT299" s="2377"/>
      <c r="AU299" s="2377"/>
    </row>
    <row r="300" spans="1:47" s="2522" customFormat="1" x14ac:dyDescent="0.3">
      <c r="A300" s="2377"/>
      <c r="B300" s="2377"/>
      <c r="C300" s="2377"/>
      <c r="D300" s="2377"/>
      <c r="E300" s="2377"/>
      <c r="F300" s="2377"/>
      <c r="G300" s="2377"/>
      <c r="H300" s="2377"/>
      <c r="I300" s="2377"/>
      <c r="J300" s="2377"/>
      <c r="K300" s="2377"/>
      <c r="L300" s="2377"/>
      <c r="M300" s="2377"/>
      <c r="N300" s="2377"/>
      <c r="O300" s="2377"/>
      <c r="P300" s="2377"/>
      <c r="Q300" s="2377"/>
      <c r="R300" s="2377"/>
      <c r="S300" s="2377"/>
      <c r="T300" s="2377"/>
      <c r="U300" s="2377"/>
      <c r="V300" s="2377"/>
      <c r="W300" s="2377"/>
      <c r="X300" s="2377"/>
      <c r="Y300" s="2377"/>
      <c r="Z300" s="2377"/>
      <c r="AA300" s="2377"/>
      <c r="AB300" s="2377"/>
      <c r="AC300" s="2377"/>
      <c r="AD300" s="2377"/>
      <c r="AE300" s="2377"/>
      <c r="AF300" s="2377"/>
      <c r="AG300" s="2377"/>
      <c r="AH300" s="2377"/>
      <c r="AI300" s="2377"/>
      <c r="AJ300" s="2377"/>
      <c r="AK300" s="2377"/>
      <c r="AL300" s="2377"/>
      <c r="AM300" s="2377"/>
      <c r="AN300" s="2377"/>
      <c r="AO300" s="2377"/>
      <c r="AP300" s="2377"/>
      <c r="AQ300" s="2377"/>
      <c r="AR300" s="2377"/>
      <c r="AS300" s="2377"/>
      <c r="AT300" s="2377"/>
      <c r="AU300" s="2377"/>
    </row>
    <row r="301" spans="1:47" s="2522" customFormat="1" x14ac:dyDescent="0.3">
      <c r="A301" s="2377"/>
      <c r="B301" s="2377"/>
      <c r="C301" s="2377"/>
      <c r="D301" s="2377"/>
      <c r="E301" s="2377"/>
      <c r="F301" s="2377"/>
      <c r="G301" s="2377"/>
      <c r="H301" s="2377"/>
      <c r="I301" s="2377"/>
      <c r="J301" s="2377"/>
      <c r="K301" s="2377"/>
      <c r="L301" s="2377"/>
      <c r="M301" s="2377"/>
      <c r="N301" s="2377"/>
      <c r="O301" s="2377"/>
      <c r="P301" s="2377"/>
      <c r="Q301" s="2377"/>
      <c r="R301" s="2377"/>
      <c r="S301" s="2377"/>
      <c r="T301" s="2377"/>
      <c r="U301" s="2377"/>
      <c r="V301" s="2377"/>
      <c r="W301" s="2377"/>
      <c r="X301" s="2377"/>
      <c r="Y301" s="2377"/>
      <c r="Z301" s="2377"/>
      <c r="AA301" s="2377"/>
      <c r="AB301" s="2377"/>
      <c r="AC301" s="2377"/>
      <c r="AD301" s="2377"/>
      <c r="AE301" s="2377"/>
      <c r="AF301" s="2377"/>
      <c r="AG301" s="2377"/>
      <c r="AH301" s="2377"/>
      <c r="AI301" s="2377"/>
      <c r="AJ301" s="2377"/>
      <c r="AK301" s="2377"/>
      <c r="AL301" s="2377"/>
      <c r="AM301" s="2377"/>
      <c r="AN301" s="2377"/>
      <c r="AO301" s="2377"/>
      <c r="AP301" s="2377"/>
      <c r="AQ301" s="2377"/>
      <c r="AR301" s="2377"/>
      <c r="AS301" s="2377"/>
      <c r="AT301" s="2377"/>
      <c r="AU301" s="2377"/>
    </row>
    <row r="302" spans="1:47" s="2522" customFormat="1" x14ac:dyDescent="0.3">
      <c r="A302" s="2377"/>
      <c r="B302" s="2377"/>
      <c r="C302" s="2377"/>
      <c r="D302" s="2377"/>
      <c r="E302" s="2377"/>
      <c r="F302" s="2377"/>
      <c r="G302" s="2377"/>
      <c r="H302" s="2377"/>
      <c r="I302" s="2377"/>
      <c r="J302" s="2377"/>
      <c r="K302" s="2377"/>
      <c r="L302" s="2377"/>
      <c r="M302" s="2377"/>
      <c r="N302" s="2377"/>
      <c r="O302" s="2377"/>
      <c r="P302" s="2377"/>
      <c r="Q302" s="2377"/>
      <c r="R302" s="2377"/>
      <c r="S302" s="2377"/>
      <c r="T302" s="2377"/>
      <c r="U302" s="2377"/>
      <c r="V302" s="2377"/>
      <c r="W302" s="2377"/>
      <c r="X302" s="2377"/>
      <c r="Y302" s="2377"/>
      <c r="Z302" s="2377"/>
      <c r="AA302" s="2377"/>
      <c r="AB302" s="2377"/>
      <c r="AC302" s="2377"/>
      <c r="AD302" s="2377"/>
      <c r="AE302" s="2377"/>
      <c r="AF302" s="2377"/>
      <c r="AG302" s="2377"/>
      <c r="AH302" s="2377"/>
      <c r="AI302" s="2377"/>
      <c r="AJ302" s="2377"/>
      <c r="AK302" s="2377"/>
      <c r="AL302" s="2377"/>
      <c r="AM302" s="2377"/>
      <c r="AN302" s="2377"/>
      <c r="AO302" s="2377"/>
      <c r="AP302" s="2377"/>
      <c r="AQ302" s="2377"/>
      <c r="AR302" s="2377"/>
      <c r="AS302" s="2377"/>
      <c r="AT302" s="2377"/>
      <c r="AU302" s="2377"/>
    </row>
    <row r="303" spans="1:47" x14ac:dyDescent="0.3">
      <c r="AJ303" s="2377"/>
    </row>
    <row r="304" spans="1:47" x14ac:dyDescent="0.3">
      <c r="AJ304" s="2377"/>
    </row>
    <row r="305" spans="1:47" s="2522" customFormat="1" x14ac:dyDescent="0.3">
      <c r="A305" s="2377"/>
      <c r="B305" s="2377"/>
      <c r="C305" s="2377"/>
      <c r="D305" s="2377"/>
      <c r="E305" s="2377"/>
      <c r="F305" s="2377"/>
      <c r="G305" s="2377"/>
      <c r="H305" s="2377"/>
      <c r="I305" s="2377"/>
      <c r="J305" s="2377"/>
      <c r="K305" s="2377"/>
      <c r="L305" s="2377"/>
      <c r="M305" s="2377"/>
      <c r="N305" s="2377"/>
      <c r="O305" s="2377"/>
      <c r="P305" s="2377"/>
      <c r="Q305" s="2377"/>
      <c r="R305" s="2377"/>
      <c r="S305" s="2377"/>
      <c r="T305" s="2377"/>
      <c r="U305" s="2377"/>
      <c r="V305" s="2377"/>
      <c r="W305" s="2377"/>
      <c r="X305" s="2377"/>
      <c r="Y305" s="2377"/>
      <c r="Z305" s="2377"/>
      <c r="AA305" s="2377"/>
      <c r="AB305" s="2377"/>
      <c r="AC305" s="2377"/>
      <c r="AD305" s="2377"/>
      <c r="AE305" s="2377"/>
      <c r="AF305" s="2377"/>
      <c r="AG305" s="2377"/>
      <c r="AH305" s="2377"/>
      <c r="AI305" s="2377"/>
      <c r="AJ305" s="2377"/>
      <c r="AK305" s="2377"/>
      <c r="AL305" s="2377"/>
      <c r="AM305" s="2377"/>
      <c r="AN305" s="2377"/>
      <c r="AO305" s="2377"/>
      <c r="AP305" s="2377"/>
      <c r="AQ305" s="2377"/>
      <c r="AR305" s="2377"/>
      <c r="AS305" s="2377"/>
      <c r="AT305" s="2377"/>
      <c r="AU305" s="2377"/>
    </row>
    <row r="306" spans="1:47" x14ac:dyDescent="0.3">
      <c r="AJ306" s="2377"/>
    </row>
    <row r="307" spans="1:47" x14ac:dyDescent="0.3">
      <c r="AJ307" s="2377"/>
    </row>
    <row r="308" spans="1:47" s="2522" customFormat="1" x14ac:dyDescent="0.3">
      <c r="A308" s="2377"/>
      <c r="B308" s="2377"/>
      <c r="C308" s="2377"/>
      <c r="D308" s="2377"/>
      <c r="E308" s="2377"/>
      <c r="F308" s="2377"/>
      <c r="G308" s="2377"/>
      <c r="H308" s="2377"/>
      <c r="I308" s="2377"/>
      <c r="J308" s="2377"/>
      <c r="K308" s="2377"/>
      <c r="L308" s="2377"/>
      <c r="M308" s="2377"/>
      <c r="N308" s="2377"/>
      <c r="O308" s="2377"/>
      <c r="P308" s="2377"/>
      <c r="Q308" s="2377"/>
      <c r="R308" s="2377"/>
      <c r="S308" s="2377"/>
      <c r="T308" s="2377"/>
      <c r="U308" s="2377"/>
      <c r="V308" s="2377"/>
      <c r="W308" s="2377"/>
      <c r="X308" s="2377"/>
      <c r="Y308" s="2377"/>
      <c r="Z308" s="2377"/>
      <c r="AA308" s="2377"/>
      <c r="AB308" s="2377"/>
      <c r="AC308" s="2377"/>
      <c r="AD308" s="2377"/>
      <c r="AE308" s="2377"/>
      <c r="AF308" s="2377"/>
      <c r="AG308" s="2377"/>
      <c r="AH308" s="2377"/>
      <c r="AI308" s="2377"/>
      <c r="AJ308" s="2377"/>
      <c r="AK308" s="2377"/>
      <c r="AL308" s="2377"/>
      <c r="AM308" s="2377"/>
      <c r="AN308" s="2377"/>
      <c r="AO308" s="2377"/>
      <c r="AP308" s="2377"/>
      <c r="AQ308" s="2377"/>
      <c r="AR308" s="2377"/>
      <c r="AS308" s="2377"/>
      <c r="AT308" s="2377"/>
      <c r="AU308" s="2377"/>
    </row>
    <row r="309" spans="1:47" s="2522" customFormat="1" x14ac:dyDescent="0.3">
      <c r="A309" s="2377"/>
      <c r="B309" s="2377"/>
      <c r="C309" s="2377"/>
      <c r="D309" s="2377"/>
      <c r="E309" s="2377"/>
      <c r="F309" s="2377"/>
      <c r="G309" s="2377"/>
      <c r="H309" s="2377"/>
      <c r="I309" s="2377"/>
      <c r="J309" s="2377"/>
      <c r="K309" s="2377"/>
      <c r="L309" s="2377"/>
      <c r="M309" s="2377"/>
      <c r="N309" s="2377"/>
      <c r="O309" s="2377"/>
      <c r="P309" s="2377"/>
      <c r="Q309" s="2377"/>
      <c r="R309" s="2377"/>
      <c r="S309" s="2377"/>
      <c r="T309" s="2377"/>
      <c r="U309" s="2377"/>
      <c r="V309" s="2377"/>
      <c r="W309" s="2377"/>
      <c r="X309" s="2377"/>
      <c r="Y309" s="2377"/>
      <c r="Z309" s="2377"/>
      <c r="AA309" s="2377"/>
      <c r="AB309" s="2377"/>
      <c r="AC309" s="2377"/>
      <c r="AD309" s="2377"/>
      <c r="AE309" s="2377"/>
      <c r="AF309" s="2377"/>
      <c r="AG309" s="2377"/>
      <c r="AH309" s="2377"/>
      <c r="AI309" s="2377"/>
      <c r="AJ309" s="2377"/>
      <c r="AK309" s="2377"/>
      <c r="AL309" s="2377"/>
      <c r="AM309" s="2377"/>
      <c r="AN309" s="2377"/>
      <c r="AO309" s="2377"/>
      <c r="AP309" s="2377"/>
      <c r="AQ309" s="2377"/>
      <c r="AR309" s="2377"/>
      <c r="AS309" s="2377"/>
      <c r="AT309" s="2377"/>
      <c r="AU309" s="2377"/>
    </row>
    <row r="310" spans="1:47" s="2522" customFormat="1" x14ac:dyDescent="0.3">
      <c r="A310" s="2377"/>
      <c r="B310" s="2377"/>
      <c r="C310" s="2377"/>
      <c r="D310" s="2377"/>
      <c r="E310" s="2377"/>
      <c r="F310" s="2377"/>
      <c r="G310" s="2377"/>
      <c r="H310" s="2377"/>
      <c r="I310" s="2377"/>
      <c r="J310" s="2377"/>
      <c r="K310" s="2377"/>
      <c r="L310" s="2377"/>
      <c r="M310" s="2377"/>
      <c r="N310" s="2377"/>
      <c r="O310" s="2377"/>
      <c r="P310" s="2377"/>
      <c r="Q310" s="2377"/>
      <c r="R310" s="2377"/>
      <c r="S310" s="2377"/>
      <c r="T310" s="2377"/>
      <c r="U310" s="2377"/>
      <c r="V310" s="2377"/>
      <c r="W310" s="2377"/>
      <c r="X310" s="2377"/>
      <c r="Y310" s="2377"/>
      <c r="Z310" s="2377"/>
      <c r="AA310" s="2377"/>
      <c r="AB310" s="2377"/>
      <c r="AC310" s="2377"/>
      <c r="AD310" s="2377"/>
      <c r="AE310" s="2377"/>
      <c r="AF310" s="2377"/>
      <c r="AG310" s="2377"/>
      <c r="AH310" s="2377"/>
      <c r="AI310" s="2377"/>
      <c r="AJ310" s="2377"/>
      <c r="AK310" s="2377"/>
      <c r="AL310" s="2377"/>
      <c r="AM310" s="2377"/>
      <c r="AN310" s="2377"/>
      <c r="AO310" s="2377"/>
      <c r="AP310" s="2377"/>
      <c r="AQ310" s="2377"/>
      <c r="AR310" s="2377"/>
      <c r="AS310" s="2377"/>
      <c r="AT310" s="2377"/>
      <c r="AU310" s="2377"/>
    </row>
    <row r="311" spans="1:47" s="2522" customFormat="1" x14ac:dyDescent="0.3">
      <c r="A311" s="2377"/>
      <c r="B311" s="2377"/>
      <c r="C311" s="2377"/>
      <c r="D311" s="2377"/>
      <c r="E311" s="2377"/>
      <c r="F311" s="2377"/>
      <c r="G311" s="2377"/>
      <c r="H311" s="2377"/>
      <c r="I311" s="2377"/>
      <c r="J311" s="2377"/>
      <c r="K311" s="2377"/>
      <c r="L311" s="2377"/>
      <c r="M311" s="2377"/>
      <c r="N311" s="2377"/>
      <c r="O311" s="2377"/>
      <c r="P311" s="2377"/>
      <c r="Q311" s="2377"/>
      <c r="R311" s="2377"/>
      <c r="S311" s="2377"/>
      <c r="T311" s="2377"/>
      <c r="U311" s="2377"/>
      <c r="V311" s="2377"/>
      <c r="W311" s="2377"/>
      <c r="X311" s="2377"/>
      <c r="Y311" s="2377"/>
      <c r="Z311" s="2377"/>
      <c r="AA311" s="2377"/>
      <c r="AB311" s="2377"/>
      <c r="AC311" s="2377"/>
      <c r="AD311" s="2377"/>
      <c r="AE311" s="2377"/>
      <c r="AF311" s="2377"/>
      <c r="AG311" s="2377"/>
      <c r="AH311" s="2377"/>
      <c r="AI311" s="2377"/>
      <c r="AJ311" s="2377"/>
      <c r="AK311" s="2377"/>
      <c r="AL311" s="2377"/>
      <c r="AM311" s="2377"/>
      <c r="AN311" s="2377"/>
      <c r="AO311" s="2377"/>
      <c r="AP311" s="2377"/>
      <c r="AQ311" s="2377"/>
      <c r="AR311" s="2377"/>
      <c r="AS311" s="2377"/>
      <c r="AT311" s="2377"/>
      <c r="AU311" s="2377"/>
    </row>
    <row r="312" spans="1:47" s="2522" customFormat="1" x14ac:dyDescent="0.3">
      <c r="A312" s="2377"/>
      <c r="B312" s="2377"/>
      <c r="C312" s="2377"/>
      <c r="D312" s="2377"/>
      <c r="E312" s="2377"/>
      <c r="F312" s="2377"/>
      <c r="G312" s="2377"/>
      <c r="H312" s="2377"/>
      <c r="I312" s="2377"/>
      <c r="J312" s="2377"/>
      <c r="K312" s="2377"/>
      <c r="L312" s="2377"/>
      <c r="M312" s="2377"/>
      <c r="N312" s="2377"/>
      <c r="O312" s="2377"/>
      <c r="P312" s="2377"/>
      <c r="Q312" s="2377"/>
      <c r="R312" s="2377"/>
      <c r="S312" s="2377"/>
      <c r="T312" s="2377"/>
      <c r="U312" s="2377"/>
      <c r="V312" s="2377"/>
      <c r="W312" s="2377"/>
      <c r="X312" s="2377"/>
      <c r="Y312" s="2377"/>
      <c r="Z312" s="2377"/>
      <c r="AA312" s="2377"/>
      <c r="AB312" s="2377"/>
      <c r="AC312" s="2377"/>
      <c r="AD312" s="2377"/>
      <c r="AE312" s="2377"/>
      <c r="AF312" s="2377"/>
      <c r="AG312" s="2377"/>
      <c r="AH312" s="2377"/>
      <c r="AI312" s="2377"/>
      <c r="AJ312" s="2377"/>
      <c r="AK312" s="2377"/>
      <c r="AL312" s="2377"/>
      <c r="AM312" s="2377"/>
      <c r="AN312" s="2377"/>
      <c r="AO312" s="2377"/>
      <c r="AP312" s="2377"/>
      <c r="AQ312" s="2377"/>
      <c r="AR312" s="2377"/>
      <c r="AS312" s="2377"/>
      <c r="AT312" s="2377"/>
      <c r="AU312" s="2377"/>
    </row>
    <row r="313" spans="1:47" s="2522" customFormat="1" x14ac:dyDescent="0.3">
      <c r="A313" s="2377"/>
      <c r="B313" s="2377"/>
      <c r="C313" s="2377"/>
      <c r="D313" s="2377"/>
      <c r="E313" s="2377"/>
      <c r="F313" s="2377"/>
      <c r="G313" s="2377"/>
      <c r="H313" s="2377"/>
      <c r="I313" s="2377"/>
      <c r="J313" s="2377"/>
      <c r="K313" s="2377"/>
      <c r="L313" s="2377"/>
      <c r="M313" s="2377"/>
      <c r="N313" s="2377"/>
      <c r="O313" s="2377"/>
      <c r="P313" s="2377"/>
      <c r="Q313" s="2377"/>
      <c r="R313" s="2377"/>
      <c r="S313" s="2377"/>
      <c r="T313" s="2377"/>
      <c r="U313" s="2377"/>
      <c r="V313" s="2377"/>
      <c r="W313" s="2377"/>
      <c r="X313" s="2377"/>
      <c r="Y313" s="2377"/>
      <c r="Z313" s="2377"/>
      <c r="AA313" s="2377"/>
      <c r="AB313" s="2377"/>
      <c r="AC313" s="2377"/>
      <c r="AD313" s="2377"/>
      <c r="AE313" s="2377"/>
      <c r="AF313" s="2377"/>
      <c r="AG313" s="2377"/>
      <c r="AH313" s="2377"/>
      <c r="AI313" s="2377"/>
      <c r="AJ313" s="2377"/>
      <c r="AK313" s="2377"/>
      <c r="AL313" s="2377"/>
      <c r="AM313" s="2377"/>
      <c r="AN313" s="2377"/>
      <c r="AO313" s="2377"/>
      <c r="AP313" s="2377"/>
      <c r="AQ313" s="2377"/>
      <c r="AR313" s="2377"/>
      <c r="AS313" s="2377"/>
      <c r="AT313" s="2377"/>
      <c r="AU313" s="2377"/>
    </row>
    <row r="314" spans="1:47" s="2522" customFormat="1" x14ac:dyDescent="0.3">
      <c r="A314" s="2377"/>
      <c r="B314" s="2377"/>
      <c r="C314" s="2377"/>
      <c r="D314" s="2377"/>
      <c r="E314" s="2377"/>
      <c r="F314" s="2377"/>
      <c r="G314" s="2377"/>
      <c r="H314" s="2377"/>
      <c r="I314" s="2377"/>
      <c r="J314" s="2377"/>
      <c r="K314" s="2377"/>
      <c r="L314" s="2377"/>
      <c r="M314" s="2377"/>
      <c r="N314" s="2377"/>
      <c r="O314" s="2377"/>
      <c r="P314" s="2377"/>
      <c r="Q314" s="2377"/>
      <c r="R314" s="2377"/>
      <c r="S314" s="2377"/>
      <c r="T314" s="2377"/>
      <c r="U314" s="2377"/>
      <c r="V314" s="2377"/>
      <c r="W314" s="2377"/>
      <c r="X314" s="2377"/>
      <c r="Y314" s="2377"/>
      <c r="Z314" s="2377"/>
      <c r="AA314" s="2377"/>
      <c r="AB314" s="2377"/>
      <c r="AC314" s="2377"/>
      <c r="AD314" s="2377"/>
      <c r="AE314" s="2377"/>
      <c r="AF314" s="2377"/>
      <c r="AG314" s="2377"/>
      <c r="AH314" s="2377"/>
      <c r="AI314" s="2377"/>
      <c r="AJ314" s="2377"/>
      <c r="AK314" s="2377"/>
      <c r="AL314" s="2377"/>
      <c r="AM314" s="2377"/>
      <c r="AN314" s="2377"/>
      <c r="AO314" s="2377"/>
      <c r="AP314" s="2377"/>
      <c r="AQ314" s="2377"/>
      <c r="AR314" s="2377"/>
      <c r="AS314" s="2377"/>
      <c r="AT314" s="2377"/>
      <c r="AU314" s="2377"/>
    </row>
    <row r="315" spans="1:47" s="2522" customFormat="1" x14ac:dyDescent="0.3">
      <c r="A315" s="2377"/>
      <c r="B315" s="2377"/>
      <c r="C315" s="2377"/>
      <c r="D315" s="2377"/>
      <c r="E315" s="2377"/>
      <c r="F315" s="2377"/>
      <c r="G315" s="2377"/>
      <c r="H315" s="2377"/>
      <c r="I315" s="2377"/>
      <c r="J315" s="2377"/>
      <c r="K315" s="2377"/>
      <c r="L315" s="2377"/>
      <c r="M315" s="2377"/>
      <c r="N315" s="2377"/>
      <c r="O315" s="2377"/>
      <c r="P315" s="2377"/>
      <c r="Q315" s="2377"/>
      <c r="R315" s="2377"/>
      <c r="S315" s="2377"/>
      <c r="T315" s="2377"/>
      <c r="U315" s="2377"/>
      <c r="V315" s="2377"/>
      <c r="W315" s="2377"/>
      <c r="X315" s="2377"/>
      <c r="Y315" s="2377"/>
      <c r="Z315" s="2377"/>
      <c r="AA315" s="2377"/>
      <c r="AB315" s="2377"/>
      <c r="AC315" s="2377"/>
      <c r="AD315" s="2377"/>
      <c r="AE315" s="2377"/>
      <c r="AF315" s="2377"/>
      <c r="AG315" s="2377"/>
      <c r="AH315" s="2377"/>
      <c r="AI315" s="2377"/>
      <c r="AJ315" s="2377"/>
      <c r="AK315" s="2377"/>
      <c r="AL315" s="2377"/>
      <c r="AM315" s="2377"/>
      <c r="AN315" s="2377"/>
      <c r="AO315" s="2377"/>
      <c r="AP315" s="2377"/>
      <c r="AQ315" s="2377"/>
      <c r="AR315" s="2377"/>
      <c r="AS315" s="2377"/>
      <c r="AT315" s="2377"/>
      <c r="AU315" s="2377"/>
    </row>
    <row r="316" spans="1:47" s="2522" customFormat="1" x14ac:dyDescent="0.3">
      <c r="A316" s="2377"/>
      <c r="B316" s="2377"/>
      <c r="C316" s="2377"/>
      <c r="D316" s="2377"/>
      <c r="E316" s="2377"/>
      <c r="F316" s="2377"/>
      <c r="G316" s="2377"/>
      <c r="H316" s="2377"/>
      <c r="I316" s="2377"/>
      <c r="J316" s="2377"/>
      <c r="K316" s="2377"/>
      <c r="L316" s="2377"/>
      <c r="M316" s="2377"/>
      <c r="N316" s="2377"/>
      <c r="O316" s="2377"/>
      <c r="P316" s="2377"/>
      <c r="Q316" s="2377"/>
      <c r="R316" s="2377"/>
      <c r="S316" s="2377"/>
      <c r="T316" s="2377"/>
      <c r="U316" s="2377"/>
      <c r="V316" s="2377"/>
      <c r="W316" s="2377"/>
      <c r="X316" s="2377"/>
      <c r="Y316" s="2377"/>
      <c r="Z316" s="2377"/>
      <c r="AA316" s="2377"/>
      <c r="AB316" s="2377"/>
      <c r="AC316" s="2377"/>
      <c r="AD316" s="2377"/>
      <c r="AE316" s="2377"/>
      <c r="AF316" s="2377"/>
      <c r="AG316" s="2377"/>
      <c r="AH316" s="2377"/>
      <c r="AI316" s="2377"/>
      <c r="AJ316" s="2377"/>
      <c r="AK316" s="2377"/>
      <c r="AL316" s="2377"/>
      <c r="AM316" s="2377"/>
      <c r="AN316" s="2377"/>
      <c r="AO316" s="2377"/>
      <c r="AP316" s="2377"/>
      <c r="AQ316" s="2377"/>
      <c r="AR316" s="2377"/>
      <c r="AS316" s="2377"/>
      <c r="AT316" s="2377"/>
      <c r="AU316" s="2377"/>
    </row>
    <row r="317" spans="1:47" s="2522" customFormat="1" x14ac:dyDescent="0.3">
      <c r="A317" s="2377"/>
      <c r="B317" s="2377"/>
      <c r="C317" s="2377"/>
      <c r="D317" s="2377"/>
      <c r="E317" s="2377"/>
      <c r="F317" s="2377"/>
      <c r="G317" s="2377"/>
      <c r="H317" s="2377"/>
      <c r="I317" s="2377"/>
      <c r="J317" s="2377"/>
      <c r="K317" s="2377"/>
      <c r="L317" s="2377"/>
      <c r="M317" s="2377"/>
      <c r="N317" s="2377"/>
      <c r="O317" s="2377"/>
      <c r="P317" s="2377"/>
      <c r="Q317" s="2377"/>
      <c r="R317" s="2377"/>
      <c r="S317" s="2377"/>
      <c r="T317" s="2377"/>
      <c r="U317" s="2377"/>
      <c r="V317" s="2377"/>
      <c r="W317" s="2377"/>
      <c r="X317" s="2377"/>
      <c r="Y317" s="2377"/>
      <c r="Z317" s="2377"/>
      <c r="AA317" s="2377"/>
      <c r="AB317" s="2377"/>
      <c r="AC317" s="2377"/>
      <c r="AD317" s="2377"/>
      <c r="AE317" s="2377"/>
      <c r="AF317" s="2377"/>
      <c r="AG317" s="2377"/>
      <c r="AH317" s="2377"/>
      <c r="AI317" s="2377"/>
      <c r="AJ317" s="2377"/>
      <c r="AK317" s="2377"/>
      <c r="AL317" s="2377"/>
      <c r="AM317" s="2377"/>
      <c r="AN317" s="2377"/>
      <c r="AO317" s="2377"/>
      <c r="AP317" s="2377"/>
      <c r="AQ317" s="2377"/>
      <c r="AR317" s="2377"/>
      <c r="AS317" s="2377"/>
      <c r="AT317" s="2377"/>
      <c r="AU317" s="2377"/>
    </row>
    <row r="318" spans="1:47" s="2522" customFormat="1" x14ac:dyDescent="0.3">
      <c r="A318" s="2377"/>
      <c r="B318" s="2377"/>
      <c r="C318" s="2377"/>
      <c r="D318" s="2377"/>
      <c r="E318" s="2377"/>
      <c r="F318" s="2377"/>
      <c r="G318" s="2377"/>
      <c r="H318" s="2377"/>
      <c r="I318" s="2377"/>
      <c r="J318" s="2377"/>
      <c r="K318" s="2377"/>
      <c r="L318" s="2377"/>
      <c r="M318" s="2377"/>
      <c r="N318" s="2377"/>
      <c r="O318" s="2377"/>
      <c r="P318" s="2377"/>
      <c r="Q318" s="2377"/>
      <c r="R318" s="2377"/>
      <c r="S318" s="2377"/>
      <c r="T318" s="2377"/>
      <c r="U318" s="2377"/>
      <c r="V318" s="2377"/>
      <c r="W318" s="2377"/>
      <c r="X318" s="2377"/>
      <c r="Y318" s="2377"/>
      <c r="Z318" s="2377"/>
      <c r="AA318" s="2377"/>
      <c r="AB318" s="2377"/>
      <c r="AC318" s="2377"/>
      <c r="AD318" s="2377"/>
      <c r="AE318" s="2377"/>
      <c r="AF318" s="2377"/>
      <c r="AG318" s="2377"/>
      <c r="AH318" s="2377"/>
      <c r="AI318" s="2377"/>
      <c r="AJ318" s="2377"/>
      <c r="AK318" s="2377"/>
      <c r="AL318" s="2377"/>
      <c r="AM318" s="2377"/>
      <c r="AN318" s="2377"/>
      <c r="AO318" s="2377"/>
      <c r="AP318" s="2377"/>
      <c r="AQ318" s="2377"/>
      <c r="AR318" s="2377"/>
      <c r="AS318" s="2377"/>
      <c r="AT318" s="2377"/>
      <c r="AU318" s="2377"/>
    </row>
    <row r="319" spans="1:47" s="2522" customFormat="1" x14ac:dyDescent="0.3">
      <c r="A319" s="2377"/>
      <c r="B319" s="2377"/>
      <c r="C319" s="2377"/>
      <c r="D319" s="2377"/>
      <c r="E319" s="2377"/>
      <c r="F319" s="2377"/>
      <c r="G319" s="2377"/>
      <c r="H319" s="2377"/>
      <c r="I319" s="2377"/>
      <c r="J319" s="2377"/>
      <c r="K319" s="2377"/>
      <c r="L319" s="2377"/>
      <c r="M319" s="2377"/>
      <c r="N319" s="2377"/>
      <c r="O319" s="2377"/>
      <c r="P319" s="2377"/>
      <c r="Q319" s="2377"/>
      <c r="R319" s="2377"/>
      <c r="S319" s="2377"/>
      <c r="T319" s="2377"/>
      <c r="U319" s="2377"/>
      <c r="V319" s="2377"/>
      <c r="W319" s="2377"/>
      <c r="X319" s="2377"/>
      <c r="Y319" s="2377"/>
      <c r="Z319" s="2377"/>
      <c r="AA319" s="2377"/>
      <c r="AB319" s="2377"/>
      <c r="AC319" s="2377"/>
      <c r="AD319" s="2377"/>
      <c r="AE319" s="2377"/>
      <c r="AF319" s="2377"/>
      <c r="AG319" s="2377"/>
      <c r="AH319" s="2377"/>
      <c r="AI319" s="2377"/>
      <c r="AJ319" s="2377"/>
      <c r="AK319" s="2377"/>
      <c r="AL319" s="2377"/>
      <c r="AM319" s="2377"/>
      <c r="AN319" s="2377"/>
      <c r="AO319" s="2377"/>
      <c r="AP319" s="2377"/>
      <c r="AQ319" s="2377"/>
      <c r="AR319" s="2377"/>
      <c r="AS319" s="2377"/>
      <c r="AT319" s="2377"/>
      <c r="AU319" s="2377"/>
    </row>
    <row r="320" spans="1:47" s="2522" customFormat="1" x14ac:dyDescent="0.3">
      <c r="A320" s="2377"/>
      <c r="B320" s="2377"/>
      <c r="C320" s="2377"/>
      <c r="D320" s="2377"/>
      <c r="E320" s="2377"/>
      <c r="F320" s="2377"/>
      <c r="G320" s="2377"/>
      <c r="H320" s="2377"/>
      <c r="I320" s="2377"/>
      <c r="J320" s="2377"/>
      <c r="K320" s="2377"/>
      <c r="L320" s="2377"/>
      <c r="M320" s="2377"/>
      <c r="N320" s="2377"/>
      <c r="O320" s="2377"/>
      <c r="P320" s="2377"/>
      <c r="Q320" s="2377"/>
      <c r="R320" s="2377"/>
      <c r="S320" s="2377"/>
      <c r="T320" s="2377"/>
      <c r="U320" s="2377"/>
      <c r="V320" s="2377"/>
      <c r="W320" s="2377"/>
      <c r="X320" s="2377"/>
      <c r="Y320" s="2377"/>
      <c r="Z320" s="2377"/>
      <c r="AA320" s="2377"/>
      <c r="AB320" s="2377"/>
      <c r="AC320" s="2377"/>
      <c r="AD320" s="2377"/>
      <c r="AE320" s="2377"/>
      <c r="AF320" s="2377"/>
      <c r="AG320" s="2377"/>
      <c r="AH320" s="2377"/>
      <c r="AI320" s="2377"/>
      <c r="AJ320" s="2377"/>
      <c r="AK320" s="2377"/>
      <c r="AL320" s="2377"/>
      <c r="AM320" s="2377"/>
      <c r="AN320" s="2377"/>
      <c r="AO320" s="2377"/>
      <c r="AP320" s="2377"/>
      <c r="AQ320" s="2377"/>
      <c r="AR320" s="2377"/>
      <c r="AS320" s="2377"/>
      <c r="AT320" s="2377"/>
      <c r="AU320" s="2377"/>
    </row>
    <row r="321" spans="1:47" s="2522" customFormat="1" x14ac:dyDescent="0.3">
      <c r="A321" s="2377"/>
      <c r="B321" s="2377"/>
      <c r="C321" s="2377"/>
      <c r="D321" s="2377"/>
      <c r="E321" s="2377"/>
      <c r="F321" s="2377"/>
      <c r="G321" s="2377"/>
      <c r="H321" s="2377"/>
      <c r="I321" s="2377"/>
      <c r="J321" s="2377"/>
      <c r="K321" s="2377"/>
      <c r="L321" s="2377"/>
      <c r="M321" s="2377"/>
      <c r="N321" s="2377"/>
      <c r="O321" s="2377"/>
      <c r="P321" s="2377"/>
      <c r="Q321" s="2377"/>
      <c r="R321" s="2377"/>
      <c r="S321" s="2377"/>
      <c r="T321" s="2377"/>
      <c r="U321" s="2377"/>
      <c r="V321" s="2377"/>
      <c r="W321" s="2377"/>
      <c r="X321" s="2377"/>
      <c r="Y321" s="2377"/>
      <c r="Z321" s="2377"/>
      <c r="AA321" s="2377"/>
      <c r="AB321" s="2377"/>
      <c r="AC321" s="2377"/>
      <c r="AD321" s="2377"/>
      <c r="AE321" s="2377"/>
      <c r="AF321" s="2377"/>
      <c r="AG321" s="2377"/>
      <c r="AH321" s="2377"/>
      <c r="AI321" s="2377"/>
      <c r="AJ321" s="2377"/>
      <c r="AK321" s="2377"/>
      <c r="AL321" s="2377"/>
      <c r="AM321" s="2377"/>
      <c r="AN321" s="2377"/>
      <c r="AO321" s="2377"/>
      <c r="AP321" s="2377"/>
      <c r="AQ321" s="2377"/>
      <c r="AR321" s="2377"/>
      <c r="AS321" s="2377"/>
      <c r="AT321" s="2377"/>
      <c r="AU321" s="2377"/>
    </row>
    <row r="322" spans="1:47" s="2522" customFormat="1" x14ac:dyDescent="0.3">
      <c r="A322" s="2377"/>
      <c r="B322" s="2377"/>
      <c r="C322" s="2377"/>
      <c r="D322" s="2377"/>
      <c r="E322" s="2377"/>
      <c r="F322" s="2377"/>
      <c r="G322" s="2377"/>
      <c r="H322" s="2377"/>
      <c r="I322" s="2377"/>
      <c r="J322" s="2377"/>
      <c r="K322" s="2377"/>
      <c r="L322" s="2377"/>
      <c r="M322" s="2377"/>
      <c r="N322" s="2377"/>
      <c r="O322" s="2377"/>
      <c r="P322" s="2377"/>
      <c r="Q322" s="2377"/>
      <c r="R322" s="2377"/>
      <c r="S322" s="2377"/>
      <c r="T322" s="2377"/>
      <c r="U322" s="2377"/>
      <c r="V322" s="2377"/>
      <c r="W322" s="2377"/>
      <c r="X322" s="2377"/>
      <c r="Y322" s="2377"/>
      <c r="Z322" s="2377"/>
      <c r="AA322" s="2377"/>
      <c r="AB322" s="2377"/>
      <c r="AC322" s="2377"/>
      <c r="AD322" s="2377"/>
      <c r="AE322" s="2377"/>
      <c r="AF322" s="2377"/>
      <c r="AG322" s="2377"/>
      <c r="AH322" s="2377"/>
      <c r="AI322" s="2377"/>
      <c r="AJ322" s="2377"/>
      <c r="AK322" s="2377"/>
      <c r="AL322" s="2377"/>
      <c r="AM322" s="2377"/>
      <c r="AN322" s="2377"/>
      <c r="AO322" s="2377"/>
      <c r="AP322" s="2377"/>
      <c r="AQ322" s="2377"/>
      <c r="AR322" s="2377"/>
      <c r="AS322" s="2377"/>
      <c r="AT322" s="2377"/>
      <c r="AU322" s="2377"/>
    </row>
    <row r="323" spans="1:47" s="2522" customFormat="1" x14ac:dyDescent="0.3">
      <c r="A323" s="2377"/>
      <c r="B323" s="2377"/>
      <c r="C323" s="2377"/>
      <c r="D323" s="2377"/>
      <c r="E323" s="2377"/>
      <c r="F323" s="2377"/>
      <c r="G323" s="2377"/>
      <c r="H323" s="2377"/>
      <c r="I323" s="2377"/>
      <c r="J323" s="2377"/>
      <c r="K323" s="2377"/>
      <c r="L323" s="2377"/>
      <c r="M323" s="2377"/>
      <c r="N323" s="2377"/>
      <c r="O323" s="2377"/>
      <c r="P323" s="2377"/>
      <c r="Q323" s="2377"/>
      <c r="R323" s="2377"/>
      <c r="S323" s="2377"/>
      <c r="T323" s="2377"/>
      <c r="U323" s="2377"/>
      <c r="V323" s="2377"/>
      <c r="W323" s="2377"/>
      <c r="X323" s="2377"/>
      <c r="Y323" s="2377"/>
      <c r="Z323" s="2377"/>
      <c r="AA323" s="2377"/>
      <c r="AB323" s="2377"/>
      <c r="AC323" s="2377"/>
      <c r="AD323" s="2377"/>
      <c r="AE323" s="2377"/>
      <c r="AF323" s="2377"/>
      <c r="AG323" s="2377"/>
      <c r="AH323" s="2377"/>
      <c r="AI323" s="2377"/>
      <c r="AJ323" s="2377"/>
      <c r="AK323" s="2377"/>
      <c r="AL323" s="2377"/>
      <c r="AM323" s="2377"/>
      <c r="AN323" s="2377"/>
      <c r="AO323" s="2377"/>
      <c r="AP323" s="2377"/>
      <c r="AQ323" s="2377"/>
      <c r="AR323" s="2377"/>
      <c r="AS323" s="2377"/>
      <c r="AT323" s="2377"/>
      <c r="AU323" s="2377"/>
    </row>
    <row r="324" spans="1:47" s="2522" customFormat="1" x14ac:dyDescent="0.3">
      <c r="A324" s="2377"/>
      <c r="B324" s="2377"/>
      <c r="C324" s="2377"/>
      <c r="D324" s="2377"/>
      <c r="E324" s="2377"/>
      <c r="F324" s="2377"/>
      <c r="G324" s="2377"/>
      <c r="H324" s="2377"/>
      <c r="I324" s="2377"/>
      <c r="J324" s="2377"/>
      <c r="K324" s="2377"/>
      <c r="L324" s="2377"/>
      <c r="M324" s="2377"/>
      <c r="N324" s="2377"/>
      <c r="O324" s="2377"/>
      <c r="P324" s="2377"/>
      <c r="Q324" s="2377"/>
      <c r="R324" s="2377"/>
      <c r="S324" s="2377"/>
      <c r="T324" s="2377"/>
      <c r="U324" s="2377"/>
      <c r="V324" s="2377"/>
      <c r="W324" s="2377"/>
      <c r="X324" s="2377"/>
      <c r="Y324" s="2377"/>
      <c r="Z324" s="2377"/>
      <c r="AA324" s="2377"/>
      <c r="AB324" s="2377"/>
      <c r="AC324" s="2377"/>
      <c r="AD324" s="2377"/>
      <c r="AE324" s="2377"/>
      <c r="AF324" s="2377"/>
      <c r="AG324" s="2377"/>
      <c r="AH324" s="2377"/>
      <c r="AI324" s="2377"/>
      <c r="AJ324" s="2377"/>
      <c r="AK324" s="2377"/>
      <c r="AL324" s="2377"/>
      <c r="AM324" s="2377"/>
      <c r="AN324" s="2377"/>
      <c r="AO324" s="2377"/>
      <c r="AP324" s="2377"/>
      <c r="AQ324" s="2377"/>
      <c r="AR324" s="2377"/>
      <c r="AS324" s="2377"/>
      <c r="AT324" s="2377"/>
      <c r="AU324" s="2377"/>
    </row>
    <row r="325" spans="1:47" s="2522" customFormat="1" x14ac:dyDescent="0.3">
      <c r="A325" s="2377"/>
      <c r="B325" s="2377"/>
      <c r="C325" s="2377"/>
      <c r="D325" s="2377"/>
      <c r="E325" s="2377"/>
      <c r="F325" s="2377"/>
      <c r="G325" s="2377"/>
      <c r="H325" s="2377"/>
      <c r="I325" s="2377"/>
      <c r="J325" s="2377"/>
      <c r="K325" s="2377"/>
      <c r="L325" s="2377"/>
      <c r="M325" s="2377"/>
      <c r="N325" s="2377"/>
      <c r="O325" s="2377"/>
      <c r="P325" s="2377"/>
      <c r="Q325" s="2377"/>
      <c r="R325" s="2377"/>
      <c r="S325" s="2377"/>
      <c r="T325" s="2377"/>
      <c r="U325" s="2377"/>
      <c r="V325" s="2377"/>
      <c r="W325" s="2377"/>
      <c r="X325" s="2377"/>
      <c r="Y325" s="2377"/>
      <c r="Z325" s="2377"/>
      <c r="AA325" s="2377"/>
      <c r="AB325" s="2377"/>
      <c r="AC325" s="2377"/>
      <c r="AD325" s="2377"/>
      <c r="AE325" s="2377"/>
      <c r="AF325" s="2377"/>
      <c r="AG325" s="2377"/>
      <c r="AH325" s="2377"/>
      <c r="AI325" s="2377"/>
      <c r="AJ325" s="2377"/>
      <c r="AK325" s="2377"/>
      <c r="AL325" s="2377"/>
      <c r="AM325" s="2377"/>
      <c r="AN325" s="2377"/>
      <c r="AO325" s="2377"/>
      <c r="AP325" s="2377"/>
      <c r="AQ325" s="2377"/>
      <c r="AR325" s="2377"/>
      <c r="AS325" s="2377"/>
      <c r="AT325" s="2377"/>
      <c r="AU325" s="2377"/>
    </row>
    <row r="326" spans="1:47" x14ac:dyDescent="0.3">
      <c r="AJ326" s="2377"/>
    </row>
    <row r="327" spans="1:47" x14ac:dyDescent="0.3">
      <c r="AJ327" s="2377"/>
    </row>
  </sheetData>
  <mergeCells count="402">
    <mergeCell ref="V8:X9"/>
    <mergeCell ref="AB8:AB9"/>
    <mergeCell ref="AC8:AE9"/>
    <mergeCell ref="AI8:AP8"/>
    <mergeCell ref="F10:I10"/>
    <mergeCell ref="O10:R10"/>
    <mergeCell ref="AL10:AN10"/>
    <mergeCell ref="A1:R2"/>
    <mergeCell ref="B5:I6"/>
    <mergeCell ref="K5:R6"/>
    <mergeCell ref="T5:AF6"/>
    <mergeCell ref="AH5:AP6"/>
    <mergeCell ref="B8:D9"/>
    <mergeCell ref="E8:I9"/>
    <mergeCell ref="K8:M9"/>
    <mergeCell ref="N8:R9"/>
    <mergeCell ref="U8:U9"/>
    <mergeCell ref="F14:I14"/>
    <mergeCell ref="O14:R14"/>
    <mergeCell ref="F15:I15"/>
    <mergeCell ref="O15:R15"/>
    <mergeCell ref="F16:I16"/>
    <mergeCell ref="O16:R16"/>
    <mergeCell ref="AL11:AL12"/>
    <mergeCell ref="AM11:AN12"/>
    <mergeCell ref="F12:I12"/>
    <mergeCell ref="O12:R12"/>
    <mergeCell ref="F13:I13"/>
    <mergeCell ref="O13:R13"/>
    <mergeCell ref="F20:I20"/>
    <mergeCell ref="O20:R20"/>
    <mergeCell ref="F21:I21"/>
    <mergeCell ref="O21:R21"/>
    <mergeCell ref="F22:I22"/>
    <mergeCell ref="O22:R22"/>
    <mergeCell ref="F17:I17"/>
    <mergeCell ref="O17:R17"/>
    <mergeCell ref="F18:I18"/>
    <mergeCell ref="O18:R18"/>
    <mergeCell ref="F19:I19"/>
    <mergeCell ref="O19:R19"/>
    <mergeCell ref="F26:I26"/>
    <mergeCell ref="O26:R26"/>
    <mergeCell ref="F27:I27"/>
    <mergeCell ref="O27:R27"/>
    <mergeCell ref="F28:I28"/>
    <mergeCell ref="O28:R28"/>
    <mergeCell ref="F23:I23"/>
    <mergeCell ref="O23:R23"/>
    <mergeCell ref="F24:I24"/>
    <mergeCell ref="O24:R24"/>
    <mergeCell ref="F25:I25"/>
    <mergeCell ref="O25:R25"/>
    <mergeCell ref="F33:I33"/>
    <mergeCell ref="O33:R33"/>
    <mergeCell ref="F34:I34"/>
    <mergeCell ref="O34:R34"/>
    <mergeCell ref="F35:I35"/>
    <mergeCell ref="O35:R35"/>
    <mergeCell ref="F29:I29"/>
    <mergeCell ref="O29:R29"/>
    <mergeCell ref="F30:I30"/>
    <mergeCell ref="O30:R30"/>
    <mergeCell ref="F32:I32"/>
    <mergeCell ref="O32:R32"/>
    <mergeCell ref="F39:I39"/>
    <mergeCell ref="O39:R39"/>
    <mergeCell ref="F40:I40"/>
    <mergeCell ref="O40:R40"/>
    <mergeCell ref="F41:I41"/>
    <mergeCell ref="O41:R41"/>
    <mergeCell ref="F36:I36"/>
    <mergeCell ref="O36:R36"/>
    <mergeCell ref="F37:I37"/>
    <mergeCell ref="O37:R37"/>
    <mergeCell ref="F38:I38"/>
    <mergeCell ref="O38:R38"/>
    <mergeCell ref="F45:I45"/>
    <mergeCell ref="O45:R45"/>
    <mergeCell ref="F46:I46"/>
    <mergeCell ref="O46:R46"/>
    <mergeCell ref="F47:I47"/>
    <mergeCell ref="O47:R47"/>
    <mergeCell ref="F42:I42"/>
    <mergeCell ref="O42:R42"/>
    <mergeCell ref="F43:I43"/>
    <mergeCell ref="O43:R43"/>
    <mergeCell ref="F44:I44"/>
    <mergeCell ref="O44:R44"/>
    <mergeCell ref="F52:I52"/>
    <mergeCell ref="O52:R52"/>
    <mergeCell ref="F53:I53"/>
    <mergeCell ref="O53:R53"/>
    <mergeCell ref="F54:I54"/>
    <mergeCell ref="O54:R54"/>
    <mergeCell ref="F48:I48"/>
    <mergeCell ref="O48:R48"/>
    <mergeCell ref="F49:I49"/>
    <mergeCell ref="O49:R49"/>
    <mergeCell ref="F50:I50"/>
    <mergeCell ref="O50:R50"/>
    <mergeCell ref="F58:I58"/>
    <mergeCell ref="O58:R58"/>
    <mergeCell ref="F59:I59"/>
    <mergeCell ref="O59:R59"/>
    <mergeCell ref="F60:I60"/>
    <mergeCell ref="O60:R60"/>
    <mergeCell ref="F55:I55"/>
    <mergeCell ref="O55:R55"/>
    <mergeCell ref="F56:I56"/>
    <mergeCell ref="O56:R56"/>
    <mergeCell ref="F57:I57"/>
    <mergeCell ref="O57:R57"/>
    <mergeCell ref="F64:I64"/>
    <mergeCell ref="O64:R64"/>
    <mergeCell ref="F65:I65"/>
    <mergeCell ref="O65:R65"/>
    <mergeCell ref="F66:I66"/>
    <mergeCell ref="O66:R66"/>
    <mergeCell ref="F61:I61"/>
    <mergeCell ref="O61:R61"/>
    <mergeCell ref="F62:I62"/>
    <mergeCell ref="O62:R62"/>
    <mergeCell ref="F63:I63"/>
    <mergeCell ref="O63:R63"/>
    <mergeCell ref="F70:I70"/>
    <mergeCell ref="O70:R70"/>
    <mergeCell ref="F72:I72"/>
    <mergeCell ref="O72:R72"/>
    <mergeCell ref="F73:I73"/>
    <mergeCell ref="O73:R73"/>
    <mergeCell ref="F67:I67"/>
    <mergeCell ref="O67:R67"/>
    <mergeCell ref="F68:I68"/>
    <mergeCell ref="O68:R68"/>
    <mergeCell ref="F69:I69"/>
    <mergeCell ref="O69:R69"/>
    <mergeCell ref="F77:I77"/>
    <mergeCell ref="O77:R77"/>
    <mergeCell ref="F78:I78"/>
    <mergeCell ref="O78:R78"/>
    <mergeCell ref="F79:I79"/>
    <mergeCell ref="O79:R79"/>
    <mergeCell ref="F74:I74"/>
    <mergeCell ref="O74:R74"/>
    <mergeCell ref="F75:I75"/>
    <mergeCell ref="O75:R75"/>
    <mergeCell ref="F76:I76"/>
    <mergeCell ref="O76:R76"/>
    <mergeCell ref="F83:I83"/>
    <mergeCell ref="O83:R83"/>
    <mergeCell ref="F84:I84"/>
    <mergeCell ref="O84:R84"/>
    <mergeCell ref="F85:I85"/>
    <mergeCell ref="O85:R85"/>
    <mergeCell ref="F80:I80"/>
    <mergeCell ref="O80:R80"/>
    <mergeCell ref="F81:I81"/>
    <mergeCell ref="O81:R81"/>
    <mergeCell ref="F82:I82"/>
    <mergeCell ref="O82:R82"/>
    <mergeCell ref="F89:I89"/>
    <mergeCell ref="O89:R89"/>
    <mergeCell ref="F90:I90"/>
    <mergeCell ref="O90:R90"/>
    <mergeCell ref="F92:I92"/>
    <mergeCell ref="O92:R92"/>
    <mergeCell ref="F86:I86"/>
    <mergeCell ref="O86:R86"/>
    <mergeCell ref="F87:I87"/>
    <mergeCell ref="O87:R87"/>
    <mergeCell ref="F88:I88"/>
    <mergeCell ref="O88:R88"/>
    <mergeCell ref="F96:I96"/>
    <mergeCell ref="O96:R96"/>
    <mergeCell ref="F97:I97"/>
    <mergeCell ref="O97:R97"/>
    <mergeCell ref="F98:I98"/>
    <mergeCell ref="O98:R98"/>
    <mergeCell ref="F93:I93"/>
    <mergeCell ref="O93:R93"/>
    <mergeCell ref="F94:I94"/>
    <mergeCell ref="O94:R94"/>
    <mergeCell ref="F95:I95"/>
    <mergeCell ref="O95:R95"/>
    <mergeCell ref="F102:I102"/>
    <mergeCell ref="O102:R102"/>
    <mergeCell ref="F103:I103"/>
    <mergeCell ref="O103:R103"/>
    <mergeCell ref="F104:I104"/>
    <mergeCell ref="O104:R104"/>
    <mergeCell ref="F99:I99"/>
    <mergeCell ref="O99:R99"/>
    <mergeCell ref="F100:I100"/>
    <mergeCell ref="O100:R100"/>
    <mergeCell ref="F101:I101"/>
    <mergeCell ref="O101:R101"/>
    <mergeCell ref="F108:I108"/>
    <mergeCell ref="O108:R108"/>
    <mergeCell ref="F109:I109"/>
    <mergeCell ref="O109:R109"/>
    <mergeCell ref="F110:I110"/>
    <mergeCell ref="O110:R110"/>
    <mergeCell ref="F105:I105"/>
    <mergeCell ref="O105:R105"/>
    <mergeCell ref="F106:I106"/>
    <mergeCell ref="O106:R106"/>
    <mergeCell ref="F107:I107"/>
    <mergeCell ref="O107:R107"/>
    <mergeCell ref="F115:I115"/>
    <mergeCell ref="O115:R115"/>
    <mergeCell ref="F116:I116"/>
    <mergeCell ref="O116:R116"/>
    <mergeCell ref="F117:I117"/>
    <mergeCell ref="O117:R117"/>
    <mergeCell ref="F112:I112"/>
    <mergeCell ref="O112:R112"/>
    <mergeCell ref="F113:I113"/>
    <mergeCell ref="O113:R113"/>
    <mergeCell ref="F114:I114"/>
    <mergeCell ref="O114:R114"/>
    <mergeCell ref="F121:I121"/>
    <mergeCell ref="O121:R121"/>
    <mergeCell ref="F122:I122"/>
    <mergeCell ref="O122:R122"/>
    <mergeCell ref="F123:I123"/>
    <mergeCell ref="O123:R123"/>
    <mergeCell ref="F118:I118"/>
    <mergeCell ref="O118:R118"/>
    <mergeCell ref="F119:I119"/>
    <mergeCell ref="O119:R119"/>
    <mergeCell ref="F120:I120"/>
    <mergeCell ref="O120:R120"/>
    <mergeCell ref="F127:I127"/>
    <mergeCell ref="O127:R127"/>
    <mergeCell ref="F128:I128"/>
    <mergeCell ref="O128:R128"/>
    <mergeCell ref="F129:I129"/>
    <mergeCell ref="O129:R129"/>
    <mergeCell ref="F124:I124"/>
    <mergeCell ref="O124:R124"/>
    <mergeCell ref="F125:I125"/>
    <mergeCell ref="O125:R125"/>
    <mergeCell ref="F126:I126"/>
    <mergeCell ref="O126:R126"/>
    <mergeCell ref="F134:I134"/>
    <mergeCell ref="O134:R134"/>
    <mergeCell ref="F135:I135"/>
    <mergeCell ref="O135:R135"/>
    <mergeCell ref="F136:I136"/>
    <mergeCell ref="O136:R136"/>
    <mergeCell ref="F130:I130"/>
    <mergeCell ref="O130:R130"/>
    <mergeCell ref="F132:I132"/>
    <mergeCell ref="O132:R132"/>
    <mergeCell ref="F133:I133"/>
    <mergeCell ref="O133:R133"/>
    <mergeCell ref="F140:I140"/>
    <mergeCell ref="O140:R140"/>
    <mergeCell ref="F141:I141"/>
    <mergeCell ref="O141:R141"/>
    <mergeCell ref="F142:I142"/>
    <mergeCell ref="O142:R142"/>
    <mergeCell ref="F137:I137"/>
    <mergeCell ref="O137:R137"/>
    <mergeCell ref="F138:I138"/>
    <mergeCell ref="O138:R138"/>
    <mergeCell ref="F139:I139"/>
    <mergeCell ref="O139:R139"/>
    <mergeCell ref="F146:I146"/>
    <mergeCell ref="O146:R146"/>
    <mergeCell ref="F147:I147"/>
    <mergeCell ref="O147:R147"/>
    <mergeCell ref="F148:I148"/>
    <mergeCell ref="O148:R148"/>
    <mergeCell ref="F143:I143"/>
    <mergeCell ref="O143:R143"/>
    <mergeCell ref="F144:I144"/>
    <mergeCell ref="O144:R144"/>
    <mergeCell ref="F145:I145"/>
    <mergeCell ref="O145:R145"/>
    <mergeCell ref="F153:I153"/>
    <mergeCell ref="O153:R153"/>
    <mergeCell ref="F154:I154"/>
    <mergeCell ref="O154:R154"/>
    <mergeCell ref="F155:I155"/>
    <mergeCell ref="O155:R155"/>
    <mergeCell ref="F149:I149"/>
    <mergeCell ref="O149:R149"/>
    <mergeCell ref="F150:I150"/>
    <mergeCell ref="O150:R150"/>
    <mergeCell ref="F152:I152"/>
    <mergeCell ref="O152:R152"/>
    <mergeCell ref="F159:I159"/>
    <mergeCell ref="O159:R159"/>
    <mergeCell ref="F160:I160"/>
    <mergeCell ref="O160:R160"/>
    <mergeCell ref="F161:I161"/>
    <mergeCell ref="O161:R161"/>
    <mergeCell ref="F156:I156"/>
    <mergeCell ref="O156:R156"/>
    <mergeCell ref="F157:I157"/>
    <mergeCell ref="O157:R157"/>
    <mergeCell ref="F158:I158"/>
    <mergeCell ref="O158:R158"/>
    <mergeCell ref="F165:I165"/>
    <mergeCell ref="O165:R165"/>
    <mergeCell ref="F166:I166"/>
    <mergeCell ref="O166:R166"/>
    <mergeCell ref="F167:I167"/>
    <mergeCell ref="O167:R167"/>
    <mergeCell ref="F162:I162"/>
    <mergeCell ref="O162:R162"/>
    <mergeCell ref="F163:I163"/>
    <mergeCell ref="O163:R163"/>
    <mergeCell ref="F164:I164"/>
    <mergeCell ref="O164:R164"/>
    <mergeCell ref="F172:I172"/>
    <mergeCell ref="O172:R172"/>
    <mergeCell ref="F173:I173"/>
    <mergeCell ref="O173:R173"/>
    <mergeCell ref="F174:I174"/>
    <mergeCell ref="O174:R174"/>
    <mergeCell ref="F168:I168"/>
    <mergeCell ref="O168:R168"/>
    <mergeCell ref="F169:I169"/>
    <mergeCell ref="O169:R169"/>
    <mergeCell ref="F170:I170"/>
    <mergeCell ref="O170:R170"/>
    <mergeCell ref="F178:I178"/>
    <mergeCell ref="O178:R178"/>
    <mergeCell ref="F179:I179"/>
    <mergeCell ref="O179:R179"/>
    <mergeCell ref="F180:I180"/>
    <mergeCell ref="O180:R180"/>
    <mergeCell ref="F175:I175"/>
    <mergeCell ref="O175:R175"/>
    <mergeCell ref="F176:I176"/>
    <mergeCell ref="O176:R176"/>
    <mergeCell ref="F177:I177"/>
    <mergeCell ref="O177:R177"/>
    <mergeCell ref="F184:I184"/>
    <mergeCell ref="O184:R184"/>
    <mergeCell ref="F185:I185"/>
    <mergeCell ref="O185:R185"/>
    <mergeCell ref="F186:I186"/>
    <mergeCell ref="O186:R186"/>
    <mergeCell ref="F181:I181"/>
    <mergeCell ref="O181:R181"/>
    <mergeCell ref="F182:I182"/>
    <mergeCell ref="O182:R182"/>
    <mergeCell ref="F183:I183"/>
    <mergeCell ref="O183:R183"/>
    <mergeCell ref="F190:I190"/>
    <mergeCell ref="O190:R190"/>
    <mergeCell ref="F192:I192"/>
    <mergeCell ref="O192:R192"/>
    <mergeCell ref="F193:I193"/>
    <mergeCell ref="O193:R193"/>
    <mergeCell ref="F187:I187"/>
    <mergeCell ref="O187:R187"/>
    <mergeCell ref="F188:I188"/>
    <mergeCell ref="O188:R188"/>
    <mergeCell ref="F189:I189"/>
    <mergeCell ref="O189:R189"/>
    <mergeCell ref="F197:I197"/>
    <mergeCell ref="O197:R197"/>
    <mergeCell ref="F198:I198"/>
    <mergeCell ref="O198:R198"/>
    <mergeCell ref="F199:I199"/>
    <mergeCell ref="O199:R199"/>
    <mergeCell ref="F194:I194"/>
    <mergeCell ref="O194:R194"/>
    <mergeCell ref="F195:I195"/>
    <mergeCell ref="O195:R195"/>
    <mergeCell ref="F196:I196"/>
    <mergeCell ref="O196:R196"/>
    <mergeCell ref="F203:I203"/>
    <mergeCell ref="O203:R203"/>
    <mergeCell ref="F204:I204"/>
    <mergeCell ref="O204:R204"/>
    <mergeCell ref="F205:I205"/>
    <mergeCell ref="O205:R205"/>
    <mergeCell ref="F200:I200"/>
    <mergeCell ref="O200:R200"/>
    <mergeCell ref="F201:I201"/>
    <mergeCell ref="O201:R201"/>
    <mergeCell ref="F202:I202"/>
    <mergeCell ref="O202:R202"/>
    <mergeCell ref="N246:Q251"/>
    <mergeCell ref="F209:I209"/>
    <mergeCell ref="O209:R209"/>
    <mergeCell ref="F210:I210"/>
    <mergeCell ref="O210:R210"/>
    <mergeCell ref="B218:K218"/>
    <mergeCell ref="A242:R243"/>
    <mergeCell ref="F206:I206"/>
    <mergeCell ref="O206:R206"/>
    <mergeCell ref="F207:I207"/>
    <mergeCell ref="O207:R207"/>
    <mergeCell ref="F208:I208"/>
    <mergeCell ref="O208:R208"/>
  </mergeCells>
  <conditionalFormatting sqref="AJ13">
    <cfRule type="cellIs" dxfId="329" priority="69" stopIfTrue="1" operator="greaterThan">
      <formula>0.75</formula>
    </cfRule>
    <cfRule type="cellIs" dxfId="328" priority="70" stopIfTrue="1" operator="greaterThanOrEqual">
      <formula>0.45</formula>
    </cfRule>
    <cfRule type="cellIs" dxfId="327" priority="71" stopIfTrue="1" operator="lessThan">
      <formula>0.45</formula>
    </cfRule>
  </conditionalFormatting>
  <conditionalFormatting sqref="AJ13:AJ32">
    <cfRule type="cellIs" dxfId="326" priority="66" stopIfTrue="1" operator="greaterThan">
      <formula>0.75</formula>
    </cfRule>
    <cfRule type="cellIs" dxfId="325" priority="67" stopIfTrue="1" operator="greaterThanOrEqual">
      <formula>0.45</formula>
    </cfRule>
    <cfRule type="cellIs" dxfId="324" priority="68" stopIfTrue="1" operator="lessThan">
      <formula>0.45</formula>
    </cfRule>
  </conditionalFormatting>
  <conditionalFormatting sqref="I191">
    <cfRule type="cellIs" dxfId="323" priority="6" stopIfTrue="1" operator="greaterThan">
      <formula>0.75</formula>
    </cfRule>
    <cfRule type="cellIs" dxfId="322" priority="7" stopIfTrue="1" operator="greaterThanOrEqual">
      <formula>0.45</formula>
    </cfRule>
    <cfRule type="cellIs" dxfId="321" priority="8" stopIfTrue="1" operator="lessThan">
      <formula>0.45</formula>
    </cfRule>
  </conditionalFormatting>
  <conditionalFormatting sqref="I131">
    <cfRule type="cellIs" dxfId="320" priority="63" stopIfTrue="1" operator="greaterThan">
      <formula>0.75</formula>
    </cfRule>
    <cfRule type="cellIs" dxfId="319" priority="64" stopIfTrue="1" operator="greaterThanOrEqual">
      <formula>0.45</formula>
    </cfRule>
    <cfRule type="cellIs" dxfId="318" priority="65" stopIfTrue="1" operator="lessThan">
      <formula>0.45</formula>
    </cfRule>
  </conditionalFormatting>
  <conditionalFormatting sqref="R171">
    <cfRule type="cellIs" dxfId="317" priority="57" stopIfTrue="1" operator="greaterThan">
      <formula>0.75</formula>
    </cfRule>
    <cfRule type="cellIs" dxfId="316" priority="58" stopIfTrue="1" operator="greaterThanOrEqual">
      <formula>0.45</formula>
    </cfRule>
    <cfRule type="cellIs" dxfId="315" priority="59" stopIfTrue="1" operator="lessThan">
      <formula>0.45</formula>
    </cfRule>
  </conditionalFormatting>
  <conditionalFormatting sqref="R131">
    <cfRule type="cellIs" dxfId="314" priority="51" stopIfTrue="1" operator="greaterThan">
      <formula>0.75</formula>
    </cfRule>
    <cfRule type="cellIs" dxfId="313" priority="52" stopIfTrue="1" operator="greaterThanOrEqual">
      <formula>0.45</formula>
    </cfRule>
    <cfRule type="cellIs" dxfId="312" priority="53" stopIfTrue="1" operator="lessThan">
      <formula>0.45</formula>
    </cfRule>
  </conditionalFormatting>
  <conditionalFormatting sqref="R91">
    <cfRule type="cellIs" dxfId="311" priority="45" stopIfTrue="1" operator="greaterThan">
      <formula>0.75</formula>
    </cfRule>
    <cfRule type="cellIs" dxfId="310" priority="46" stopIfTrue="1" operator="greaterThanOrEqual">
      <formula>0.45</formula>
    </cfRule>
    <cfRule type="cellIs" dxfId="309" priority="47" stopIfTrue="1" operator="lessThan">
      <formula>0.45</formula>
    </cfRule>
  </conditionalFormatting>
  <conditionalFormatting sqref="R51">
    <cfRule type="cellIs" dxfId="308" priority="39" stopIfTrue="1" operator="greaterThan">
      <formula>0.75</formula>
    </cfRule>
    <cfRule type="cellIs" dxfId="307" priority="40" stopIfTrue="1" operator="greaterThanOrEqual">
      <formula>0.45</formula>
    </cfRule>
    <cfRule type="cellIs" dxfId="306" priority="41" stopIfTrue="1" operator="lessThan">
      <formula>0.45</formula>
    </cfRule>
  </conditionalFormatting>
  <conditionalFormatting sqref="R11">
    <cfRule type="cellIs" dxfId="305" priority="33" stopIfTrue="1" operator="greaterThan">
      <formula>0.75</formula>
    </cfRule>
    <cfRule type="cellIs" dxfId="304" priority="34" stopIfTrue="1" operator="greaterThanOrEqual">
      <formula>0.45</formula>
    </cfRule>
    <cfRule type="cellIs" dxfId="303" priority="35" stopIfTrue="1" operator="lessThan">
      <formula>0.45</formula>
    </cfRule>
  </conditionalFormatting>
  <conditionalFormatting sqref="I31">
    <cfRule type="cellIs" dxfId="302" priority="27" stopIfTrue="1" operator="greaterThan">
      <formula>0.75</formula>
    </cfRule>
    <cfRule type="cellIs" dxfId="301" priority="28" stopIfTrue="1" operator="greaterThanOrEqual">
      <formula>0.45</formula>
    </cfRule>
    <cfRule type="cellIs" dxfId="300" priority="29" stopIfTrue="1" operator="lessThan">
      <formula>0.45</formula>
    </cfRule>
  </conditionalFormatting>
  <conditionalFormatting sqref="I71">
    <cfRule type="cellIs" dxfId="299" priority="21" stopIfTrue="1" operator="greaterThan">
      <formula>0.75</formula>
    </cfRule>
    <cfRule type="cellIs" dxfId="298" priority="22" stopIfTrue="1" operator="greaterThanOrEqual">
      <formula>0.45</formula>
    </cfRule>
    <cfRule type="cellIs" dxfId="297" priority="23" stopIfTrue="1" operator="lessThan">
      <formula>0.45</formula>
    </cfRule>
  </conditionalFormatting>
  <conditionalFormatting sqref="I111">
    <cfRule type="cellIs" dxfId="296" priority="15" stopIfTrue="1" operator="greaterThan">
      <formula>0.75</formula>
    </cfRule>
    <cfRule type="cellIs" dxfId="295" priority="16" stopIfTrue="1" operator="greaterThanOrEqual">
      <formula>0.45</formula>
    </cfRule>
    <cfRule type="cellIs" dxfId="294" priority="17" stopIfTrue="1" operator="lessThan">
      <formula>0.45</formula>
    </cfRule>
  </conditionalFormatting>
  <conditionalFormatting sqref="I171">
    <cfRule type="cellIs" dxfId="293" priority="9" stopIfTrue="1" operator="greaterThan">
      <formula>0.75</formula>
    </cfRule>
    <cfRule type="cellIs" dxfId="292" priority="10" stopIfTrue="1" operator="greaterThanOrEqual">
      <formula>0.45</formula>
    </cfRule>
    <cfRule type="cellIs" dxfId="291" priority="11" stopIfTrue="1" operator="lessThan">
      <formula>0.45</formula>
    </cfRule>
  </conditionalFormatting>
  <conditionalFormatting sqref="R191">
    <cfRule type="cellIs" dxfId="290" priority="60" stopIfTrue="1" operator="greaterThan">
      <formula>0.75</formula>
    </cfRule>
    <cfRule type="cellIs" dxfId="289" priority="61" stopIfTrue="1" operator="greaterThanOrEqual">
      <formula>0.45</formula>
    </cfRule>
    <cfRule type="cellIs" dxfId="288" priority="62" stopIfTrue="1" operator="lessThan">
      <formula>0.45</formula>
    </cfRule>
  </conditionalFormatting>
  <conditionalFormatting sqref="R151">
    <cfRule type="cellIs" dxfId="287" priority="54" stopIfTrue="1" operator="greaterThan">
      <formula>0.75</formula>
    </cfRule>
    <cfRule type="cellIs" dxfId="286" priority="55" stopIfTrue="1" operator="greaterThanOrEqual">
      <formula>0.45</formula>
    </cfRule>
    <cfRule type="cellIs" dxfId="285" priority="56" stopIfTrue="1" operator="lessThan">
      <formula>0.45</formula>
    </cfRule>
  </conditionalFormatting>
  <conditionalFormatting sqref="R111">
    <cfRule type="cellIs" dxfId="284" priority="48" stopIfTrue="1" operator="greaterThan">
      <formula>0.75</formula>
    </cfRule>
    <cfRule type="cellIs" dxfId="283" priority="49" stopIfTrue="1" operator="greaterThanOrEqual">
      <formula>0.45</formula>
    </cfRule>
    <cfRule type="cellIs" dxfId="282" priority="50" stopIfTrue="1" operator="lessThan">
      <formula>0.45</formula>
    </cfRule>
  </conditionalFormatting>
  <conditionalFormatting sqref="R71">
    <cfRule type="cellIs" dxfId="281" priority="42" stopIfTrue="1" operator="greaterThan">
      <formula>0.75</formula>
    </cfRule>
    <cfRule type="cellIs" dxfId="280" priority="43" stopIfTrue="1" operator="greaterThanOrEqual">
      <formula>0.45</formula>
    </cfRule>
    <cfRule type="cellIs" dxfId="279" priority="44" stopIfTrue="1" operator="lessThan">
      <formula>0.45</formula>
    </cfRule>
  </conditionalFormatting>
  <conditionalFormatting sqref="R31">
    <cfRule type="cellIs" dxfId="278" priority="36" stopIfTrue="1" operator="greaterThan">
      <formula>0.75</formula>
    </cfRule>
    <cfRule type="cellIs" dxfId="277" priority="37" stopIfTrue="1" operator="greaterThanOrEqual">
      <formula>0.45</formula>
    </cfRule>
    <cfRule type="cellIs" dxfId="276" priority="38" stopIfTrue="1" operator="lessThan">
      <formula>0.45</formula>
    </cfRule>
  </conditionalFormatting>
  <conditionalFormatting sqref="I11">
    <cfRule type="cellIs" dxfId="275" priority="30" stopIfTrue="1" operator="greaterThan">
      <formula>0.75</formula>
    </cfRule>
    <cfRule type="cellIs" dxfId="274" priority="31" stopIfTrue="1" operator="greaterThanOrEqual">
      <formula>0.45</formula>
    </cfRule>
    <cfRule type="cellIs" dxfId="273" priority="32" stopIfTrue="1" operator="lessThan">
      <formula>0.45</formula>
    </cfRule>
  </conditionalFormatting>
  <conditionalFormatting sqref="I51">
    <cfRule type="cellIs" dxfId="272" priority="24" stopIfTrue="1" operator="greaterThan">
      <formula>0.75</formula>
    </cfRule>
    <cfRule type="cellIs" dxfId="271" priority="25" stopIfTrue="1" operator="greaterThanOrEqual">
      <formula>0.45</formula>
    </cfRule>
    <cfRule type="cellIs" dxfId="270" priority="26" stopIfTrue="1" operator="lessThan">
      <formula>0.45</formula>
    </cfRule>
  </conditionalFormatting>
  <conditionalFormatting sqref="I91">
    <cfRule type="cellIs" dxfId="269" priority="18" stopIfTrue="1" operator="greaterThan">
      <formula>0.75</formula>
    </cfRule>
    <cfRule type="cellIs" dxfId="268" priority="19" stopIfTrue="1" operator="greaterThanOrEqual">
      <formula>0.45</formula>
    </cfRule>
    <cfRule type="cellIs" dxfId="267" priority="20" stopIfTrue="1" operator="lessThan">
      <formula>0.45</formula>
    </cfRule>
  </conditionalFormatting>
  <conditionalFormatting sqref="I151">
    <cfRule type="cellIs" dxfId="266" priority="12" stopIfTrue="1" operator="greaterThan">
      <formula>0.75</formula>
    </cfRule>
    <cfRule type="cellIs" dxfId="265" priority="13" stopIfTrue="1" operator="greaterThanOrEqual">
      <formula>0.45</formula>
    </cfRule>
    <cfRule type="cellIs" dxfId="264" priority="14" stopIfTrue="1" operator="lessThan">
      <formula>0.45</formula>
    </cfRule>
  </conditionalFormatting>
  <conditionalFormatting sqref="AP13:AP32">
    <cfRule type="cellIs" dxfId="263" priority="5" operator="lessThan">
      <formula>$AK$13</formula>
    </cfRule>
  </conditionalFormatting>
  <conditionalFormatting sqref="AJ13:AJ32">
    <cfRule type="cellIs" dxfId="262" priority="4" operator="lessThan">
      <formula>1</formula>
    </cfRule>
  </conditionalFormatting>
  <conditionalFormatting sqref="AJ14:AJ32">
    <cfRule type="cellIs" dxfId="261" priority="1" stopIfTrue="1" operator="greaterThan">
      <formula>0.75</formula>
    </cfRule>
    <cfRule type="cellIs" dxfId="260" priority="2" stopIfTrue="1" operator="greaterThanOrEqual">
      <formula>0.45</formula>
    </cfRule>
    <cfRule type="cellIs" dxfId="259" priority="3" stopIfTrue="1" operator="lessThan">
      <formula>0.45</formula>
    </cfRule>
  </conditionalFormatting>
  <hyperlinks>
    <hyperlink ref="B238" r:id="rId1" xr:uid="{DE2CFB11-3FC8-47D0-BB34-94BF5D772131}"/>
    <hyperlink ref="B239" r:id="rId2" xr:uid="{9E581225-C1AD-45DD-ACF1-3F939532AF73}"/>
  </hyperlinks>
  <pageMargins left="4.1666666666666664E-2" right="1.6666666666666666E-2" top="3.3333333333333333E-2" bottom="1.6666666666666666E-2" header="0.3" footer="0.3"/>
  <pageSetup paperSize="9" scale="99" orientation="portrait" r:id="rId3"/>
  <drawing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FCCCC-7B6C-4AC5-A8F5-F0024739498D}">
  <sheetPr>
    <outlinePr summaryBelow="0" summaryRight="0"/>
  </sheetPr>
  <dimension ref="A1:BZ629"/>
  <sheetViews>
    <sheetView zoomScaleNormal="100" workbookViewId="0">
      <selection activeCell="T21" sqref="T21"/>
    </sheetView>
  </sheetViews>
  <sheetFormatPr baseColWidth="10" defaultColWidth="9.140625" defaultRowHeight="12.75" x14ac:dyDescent="0.25"/>
  <cols>
    <col min="1" max="1" width="4.28515625" style="2193" customWidth="1"/>
    <col min="2" max="2" width="21.7109375" style="687" customWidth="1"/>
    <col min="3" max="11" width="3.7109375" style="687" customWidth="1"/>
    <col min="12" max="12" width="34.7109375" style="687" customWidth="1"/>
    <col min="13" max="15" width="13.7109375" style="687" customWidth="1"/>
    <col min="16" max="16" width="9.140625" style="687" customWidth="1"/>
    <col min="17" max="16384" width="9.140625" style="687"/>
  </cols>
  <sheetData>
    <row r="1" spans="1:78" x14ac:dyDescent="0.25">
      <c r="A1" s="2245">
        <v>2.86</v>
      </c>
      <c r="B1" s="2245">
        <v>21</v>
      </c>
      <c r="C1" s="2246">
        <v>3</v>
      </c>
      <c r="D1" s="2246">
        <v>3</v>
      </c>
      <c r="E1" s="2246">
        <v>3</v>
      </c>
      <c r="F1" s="2246">
        <v>3</v>
      </c>
      <c r="G1" s="2246">
        <v>3</v>
      </c>
      <c r="H1" s="2246">
        <v>3</v>
      </c>
      <c r="I1" s="2246">
        <v>3</v>
      </c>
      <c r="J1" s="2246">
        <v>3</v>
      </c>
      <c r="K1" s="2246">
        <v>3</v>
      </c>
      <c r="L1" s="2245">
        <v>34</v>
      </c>
      <c r="M1" s="2245">
        <v>13</v>
      </c>
      <c r="N1" s="2245">
        <v>13</v>
      </c>
      <c r="O1" s="2245">
        <v>13</v>
      </c>
      <c r="P1" s="687" t="s">
        <v>1804</v>
      </c>
    </row>
    <row r="2" spans="1:78" s="2248" customFormat="1" ht="15.75" customHeight="1" x14ac:dyDescent="0.2">
      <c r="A2" s="2247"/>
      <c r="B2" s="4986" t="s">
        <v>526</v>
      </c>
      <c r="C2" s="4987"/>
      <c r="D2" s="5072" t="s">
        <v>2002</v>
      </c>
      <c r="E2" s="5073"/>
      <c r="F2" s="5073"/>
      <c r="G2" s="5073"/>
      <c r="H2" s="5073"/>
      <c r="I2" s="5073"/>
      <c r="J2" s="5073"/>
      <c r="K2" s="5073"/>
      <c r="L2" s="5074"/>
      <c r="M2" s="5075" t="s">
        <v>2003</v>
      </c>
      <c r="N2" s="5076"/>
      <c r="O2" s="5077"/>
      <c r="BC2" s="2249"/>
      <c r="BD2" s="2249"/>
      <c r="BE2" s="2249"/>
      <c r="BF2" s="2249"/>
      <c r="BG2" s="2249"/>
      <c r="BH2" s="2249"/>
      <c r="BI2" s="2249"/>
      <c r="BJ2" s="2249"/>
      <c r="BK2" s="2249"/>
      <c r="BL2" s="2249"/>
      <c r="BM2" s="2249"/>
      <c r="BN2" s="2249"/>
      <c r="BO2" s="2249"/>
      <c r="BP2" s="2249"/>
      <c r="BQ2" s="2249"/>
      <c r="BR2" s="2249"/>
      <c r="BS2" s="2249"/>
      <c r="BT2" s="2249"/>
      <c r="BU2" s="2249"/>
      <c r="BV2" s="2249"/>
      <c r="BW2" s="2249"/>
      <c r="BX2" s="2249"/>
      <c r="BY2" s="2249"/>
      <c r="BZ2" s="2249"/>
    </row>
    <row r="3" spans="1:78" s="2248" customFormat="1" ht="15.75" customHeight="1" x14ac:dyDescent="0.2">
      <c r="A3" s="2247"/>
      <c r="B3" s="4986"/>
      <c r="C3" s="4987"/>
      <c r="D3" s="4709"/>
      <c r="E3" s="4710"/>
      <c r="F3" s="4710"/>
      <c r="G3" s="4710"/>
      <c r="H3" s="4710"/>
      <c r="I3" s="4710"/>
      <c r="J3" s="4710"/>
      <c r="K3" s="4710"/>
      <c r="L3" s="4711"/>
      <c r="M3" s="5078" t="s">
        <v>2004</v>
      </c>
      <c r="N3" s="5079"/>
      <c r="O3" s="5080"/>
      <c r="BC3" s="2249"/>
      <c r="BD3" s="2249"/>
      <c r="BE3" s="2249"/>
      <c r="BF3" s="2249"/>
      <c r="BG3" s="2249"/>
      <c r="BH3" s="2249"/>
      <c r="BI3" s="2249"/>
      <c r="BJ3" s="2249"/>
      <c r="BK3" s="2249"/>
      <c r="BL3" s="2249"/>
      <c r="BM3" s="2249"/>
      <c r="BN3" s="2249"/>
      <c r="BO3" s="2249"/>
      <c r="BP3" s="2249"/>
      <c r="BQ3" s="2249"/>
      <c r="BR3" s="2249"/>
      <c r="BS3" s="2249"/>
      <c r="BT3" s="2249"/>
      <c r="BU3" s="2249"/>
      <c r="BV3" s="2249"/>
      <c r="BW3" s="2249"/>
      <c r="BX3" s="2249"/>
      <c r="BY3" s="2249"/>
      <c r="BZ3" s="2249"/>
    </row>
    <row r="4" spans="1:78" s="2248" customFormat="1" ht="12.75" customHeight="1" x14ac:dyDescent="0.2">
      <c r="A4" s="2247"/>
      <c r="B4" s="4986"/>
      <c r="C4" s="4987"/>
      <c r="D4" s="4709"/>
      <c r="E4" s="4710"/>
      <c r="F4" s="4710"/>
      <c r="G4" s="4710"/>
      <c r="H4" s="4710"/>
      <c r="I4" s="4710"/>
      <c r="J4" s="4710"/>
      <c r="K4" s="4710"/>
      <c r="L4" s="4711"/>
      <c r="M4" s="5081" t="s">
        <v>2005</v>
      </c>
      <c r="N4" s="5082"/>
      <c r="O4" s="5083"/>
      <c r="BC4" s="2249"/>
      <c r="BD4" s="2249"/>
      <c r="BE4" s="2249"/>
      <c r="BF4" s="2249"/>
      <c r="BG4" s="2249"/>
      <c r="BH4" s="2249"/>
      <c r="BI4" s="2249"/>
      <c r="BJ4" s="2249"/>
      <c r="BK4" s="2249"/>
      <c r="BL4" s="2249"/>
      <c r="BM4" s="2249"/>
      <c r="BN4" s="2249"/>
      <c r="BO4" s="2249"/>
      <c r="BP4" s="2249"/>
      <c r="BQ4" s="2249"/>
      <c r="BR4" s="2249"/>
      <c r="BS4" s="2249"/>
      <c r="BT4" s="2249"/>
      <c r="BU4" s="2249"/>
      <c r="BV4" s="2249"/>
      <c r="BW4" s="2249"/>
      <c r="BX4" s="2249"/>
      <c r="BY4" s="2249"/>
      <c r="BZ4" s="2249"/>
    </row>
    <row r="5" spans="1:78" s="2248" customFormat="1" ht="12.75" customHeight="1" x14ac:dyDescent="0.2">
      <c r="A5" s="2247"/>
      <c r="B5" s="4986"/>
      <c r="C5" s="4987"/>
      <c r="D5" s="4709" t="s">
        <v>2075</v>
      </c>
      <c r="E5" s="4710"/>
      <c r="F5" s="4710"/>
      <c r="G5" s="4710"/>
      <c r="H5" s="4710"/>
      <c r="I5" s="4710"/>
      <c r="J5" s="4710"/>
      <c r="K5" s="4710"/>
      <c r="L5" s="4711"/>
      <c r="M5" s="5081" t="s">
        <v>2007</v>
      </c>
      <c r="N5" s="5082"/>
      <c r="O5" s="5083"/>
      <c r="BC5" s="2249"/>
      <c r="BD5" s="2249"/>
      <c r="BE5" s="2249"/>
      <c r="BF5" s="2249"/>
      <c r="BG5" s="2249"/>
      <c r="BH5" s="2249"/>
      <c r="BI5" s="2249"/>
      <c r="BJ5" s="2249"/>
      <c r="BK5" s="2249"/>
      <c r="BL5" s="2249"/>
      <c r="BM5" s="2249"/>
      <c r="BN5" s="2249"/>
      <c r="BO5" s="2249"/>
      <c r="BP5" s="2249"/>
      <c r="BQ5" s="2249"/>
      <c r="BR5" s="2249"/>
      <c r="BS5" s="2249"/>
      <c r="BT5" s="2249"/>
      <c r="BU5" s="2249"/>
      <c r="BV5" s="2249"/>
      <c r="BW5" s="2249"/>
      <c r="BX5" s="2249"/>
      <c r="BY5" s="2249"/>
      <c r="BZ5" s="2249"/>
    </row>
    <row r="6" spans="1:78" s="2248" customFormat="1" ht="12.75" customHeight="1" x14ac:dyDescent="0.2">
      <c r="A6" s="2247"/>
      <c r="B6" s="4986"/>
      <c r="C6" s="4987"/>
      <c r="D6" s="4157"/>
      <c r="E6" s="4158"/>
      <c r="F6" s="4158"/>
      <c r="G6" s="4158"/>
      <c r="H6" s="4158"/>
      <c r="I6" s="4158"/>
      <c r="J6" s="4158"/>
      <c r="K6" s="4158"/>
      <c r="L6" s="4721"/>
      <c r="M6" s="5084" t="s">
        <v>2008</v>
      </c>
      <c r="N6" s="5085"/>
      <c r="O6" s="5086"/>
      <c r="BC6" s="2249"/>
      <c r="BD6" s="2249"/>
      <c r="BE6" s="2249"/>
      <c r="BF6" s="2249"/>
      <c r="BG6" s="2249"/>
      <c r="BH6" s="2249"/>
      <c r="BI6" s="2249"/>
      <c r="BJ6" s="2249"/>
      <c r="BK6" s="2249"/>
      <c r="BL6" s="2249"/>
      <c r="BM6" s="2249"/>
      <c r="BN6" s="2249"/>
      <c r="BO6" s="2249"/>
      <c r="BP6" s="2249"/>
      <c r="BQ6" s="2249"/>
      <c r="BR6" s="2249"/>
      <c r="BS6" s="2249"/>
      <c r="BT6" s="2249"/>
      <c r="BU6" s="2249"/>
      <c r="BV6" s="2249"/>
      <c r="BW6" s="2249"/>
      <c r="BX6" s="2249"/>
      <c r="BY6" s="2249"/>
      <c r="BZ6" s="2249"/>
    </row>
    <row r="7" spans="1:78" s="2248" customFormat="1" x14ac:dyDescent="0.2">
      <c r="A7" s="2247"/>
      <c r="B7" s="2250" t="s">
        <v>387</v>
      </c>
      <c r="C7" s="2080" t="str">
        <f ca="1">CELL("nomfichier")</f>
        <v>D:\Données\Copie_ancien_DD\0-UPRT.fait\1-UPRT.FR-SITE-WEB\ff-fiches-fabrications\ff-fiches-fabrication-maj-08-2020\[tranmission.des.savoirs.xlsx]Transmission des savoirs.13.03</v>
      </c>
      <c r="D7" s="2251"/>
      <c r="E7" s="2251"/>
      <c r="F7" s="2251"/>
      <c r="G7" s="2251"/>
      <c r="K7" s="2249"/>
      <c r="L7" s="2252"/>
      <c r="M7" s="2253"/>
      <c r="N7" s="2253"/>
      <c r="O7" s="2254"/>
      <c r="P7" s="2248" t="s">
        <v>290</v>
      </c>
      <c r="BC7" s="2249"/>
      <c r="BD7" s="2249"/>
      <c r="BE7" s="2249"/>
      <c r="BF7" s="2249"/>
      <c r="BG7" s="2249"/>
      <c r="BH7" s="2249"/>
      <c r="BI7" s="2249"/>
      <c r="BJ7" s="2249"/>
      <c r="BK7" s="2249"/>
      <c r="BL7" s="2249"/>
      <c r="BM7" s="2249"/>
      <c r="BN7" s="2249"/>
      <c r="BO7" s="2249"/>
      <c r="BP7" s="2249"/>
      <c r="BQ7" s="2249"/>
      <c r="BR7" s="2249"/>
      <c r="BS7" s="2249"/>
      <c r="BT7" s="2249"/>
      <c r="BU7" s="2249"/>
      <c r="BV7" s="2249"/>
      <c r="BW7" s="2249"/>
      <c r="BX7" s="2249"/>
      <c r="BY7" s="2249"/>
      <c r="BZ7" s="2249"/>
    </row>
    <row r="8" spans="1:78" s="2257" customFormat="1" ht="14.25" customHeight="1" x14ac:dyDescent="0.25">
      <c r="A8" s="2193"/>
      <c r="B8" s="5064" t="s">
        <v>2009</v>
      </c>
      <c r="C8" s="2255" t="s">
        <v>2010</v>
      </c>
      <c r="D8" s="2256"/>
      <c r="E8" s="2256"/>
      <c r="F8" s="2256"/>
      <c r="G8" s="2256"/>
      <c r="H8" s="2256"/>
      <c r="I8" s="2256"/>
      <c r="J8" s="5066" t="s">
        <v>2011</v>
      </c>
      <c r="K8" s="5066"/>
      <c r="L8" s="5068" t="s">
        <v>2012</v>
      </c>
      <c r="M8" s="5068"/>
      <c r="N8" s="5068"/>
      <c r="O8" s="5069"/>
      <c r="P8" s="687"/>
    </row>
    <row r="9" spans="1:78" s="2257" customFormat="1" ht="22.5" customHeight="1" x14ac:dyDescent="0.25">
      <c r="A9" s="2193"/>
      <c r="B9" s="5065"/>
      <c r="C9" s="2258" t="s">
        <v>2013</v>
      </c>
      <c r="D9" s="2259" t="s">
        <v>414</v>
      </c>
      <c r="E9" s="2259" t="s">
        <v>2014</v>
      </c>
      <c r="F9" s="2259" t="s">
        <v>1435</v>
      </c>
      <c r="G9" s="2259" t="s">
        <v>1408</v>
      </c>
      <c r="H9" s="2259" t="s">
        <v>885</v>
      </c>
      <c r="I9" s="2260" t="s">
        <v>1102</v>
      </c>
      <c r="J9" s="5067"/>
      <c r="K9" s="5067"/>
      <c r="L9" s="5070"/>
      <c r="M9" s="5070"/>
      <c r="N9" s="5070"/>
      <c r="O9" s="5071"/>
      <c r="P9" s="687"/>
    </row>
    <row r="10" spans="1:78" s="2257" customFormat="1" ht="15.75" customHeight="1" x14ac:dyDescent="0.25">
      <c r="A10" s="2193"/>
      <c r="B10" s="2261" t="s">
        <v>2015</v>
      </c>
      <c r="C10" s="2262"/>
      <c r="D10" s="2262"/>
      <c r="E10" s="2262"/>
      <c r="F10" s="2262"/>
      <c r="G10" s="2262"/>
      <c r="H10" s="2262"/>
      <c r="I10" s="2262"/>
      <c r="J10" s="2262"/>
      <c r="K10" s="2263"/>
      <c r="L10" s="2263"/>
      <c r="M10" s="2263"/>
      <c r="N10" s="2263"/>
      <c r="O10" s="2264"/>
      <c r="P10" s="687"/>
    </row>
    <row r="11" spans="1:78" ht="14.25" customHeight="1" x14ac:dyDescent="0.25">
      <c r="A11" s="2195"/>
      <c r="B11" s="2265"/>
      <c r="C11" s="2265"/>
      <c r="D11" s="2265"/>
      <c r="E11" s="2265"/>
      <c r="F11" s="2265"/>
      <c r="G11" s="2265"/>
      <c r="H11" s="2265"/>
      <c r="I11" s="2265"/>
      <c r="J11" s="2265"/>
      <c r="K11" s="2265"/>
      <c r="L11" s="2265"/>
      <c r="M11" s="2265"/>
      <c r="N11" s="2265"/>
      <c r="O11" s="2265"/>
    </row>
    <row r="12" spans="1:78" ht="15.75" x14ac:dyDescent="0.25">
      <c r="A12" s="674">
        <f>ROW()</f>
        <v>12</v>
      </c>
      <c r="B12" s="2150"/>
      <c r="C12" s="2151"/>
      <c r="D12" s="2152"/>
      <c r="E12" s="2152"/>
      <c r="F12" s="2152"/>
      <c r="G12" s="2152"/>
      <c r="H12" s="2153"/>
      <c r="I12" s="2154"/>
      <c r="J12" s="2154"/>
      <c r="K12" s="2155" t="s">
        <v>2045</v>
      </c>
      <c r="L12" s="2156"/>
      <c r="M12" s="2157"/>
      <c r="N12" s="2157"/>
      <c r="O12" s="2158" t="str">
        <f>B13</f>
        <v xml:space="preserve">ARMOIRE DÉSINFECTION COUTEAUX </v>
      </c>
    </row>
    <row r="13" spans="1:78" s="2257" customFormat="1" ht="65.25" customHeight="1" x14ac:dyDescent="0.2">
      <c r="A13" s="4711"/>
      <c r="B13" s="5058" t="s">
        <v>2076</v>
      </c>
      <c r="C13" s="5059"/>
      <c r="D13" s="5059"/>
      <c r="E13" s="5059"/>
      <c r="F13" s="5059"/>
      <c r="G13" s="5059"/>
      <c r="H13" s="5060"/>
      <c r="I13" s="2266"/>
      <c r="J13" s="2267"/>
      <c r="K13" s="2268"/>
      <c r="L13" s="5061" t="s">
        <v>2077</v>
      </c>
      <c r="M13" s="5062"/>
      <c r="N13" s="5062"/>
      <c r="O13" s="5063"/>
      <c r="P13" s="687"/>
      <c r="Q13" s="835"/>
      <c r="R13" s="835"/>
      <c r="S13" s="835"/>
      <c r="T13" s="835"/>
      <c r="U13" s="687"/>
      <c r="V13" s="687"/>
      <c r="W13" s="687"/>
      <c r="X13" s="687"/>
      <c r="Y13" s="687"/>
      <c r="Z13" s="687"/>
      <c r="AA13" s="687"/>
      <c r="AB13" s="687"/>
      <c r="AC13" s="687"/>
      <c r="AD13" s="687"/>
      <c r="AE13" s="687"/>
      <c r="AF13" s="687"/>
      <c r="AG13" s="687"/>
    </row>
    <row r="14" spans="1:78" s="2257" customFormat="1" ht="12" customHeight="1" x14ac:dyDescent="0.2">
      <c r="A14" s="4711"/>
      <c r="B14" s="2269" t="s">
        <v>1644</v>
      </c>
      <c r="C14" s="2270" t="s">
        <v>2013</v>
      </c>
      <c r="D14" s="2271" t="s">
        <v>414</v>
      </c>
      <c r="E14" s="2271" t="s">
        <v>2014</v>
      </c>
      <c r="F14" s="2271" t="s">
        <v>1435</v>
      </c>
      <c r="G14" s="2271" t="s">
        <v>1408</v>
      </c>
      <c r="H14" s="2271" t="s">
        <v>885</v>
      </c>
      <c r="I14" s="2272" t="s">
        <v>1102</v>
      </c>
      <c r="J14" s="2273" t="s">
        <v>1188</v>
      </c>
      <c r="K14" s="2274"/>
      <c r="L14" s="2275"/>
      <c r="M14" s="2275"/>
      <c r="N14" s="2275"/>
      <c r="O14" s="2276"/>
      <c r="P14" s="687"/>
      <c r="Q14" s="835"/>
      <c r="R14" s="835"/>
      <c r="S14" s="835"/>
      <c r="T14" s="835"/>
      <c r="U14" s="687"/>
      <c r="V14" s="687"/>
      <c r="W14" s="687"/>
      <c r="X14" s="687"/>
      <c r="Y14" s="687"/>
      <c r="Z14" s="687"/>
      <c r="AA14" s="687"/>
      <c r="AB14" s="687"/>
      <c r="AC14" s="687"/>
      <c r="AD14" s="687"/>
      <c r="AE14" s="687"/>
      <c r="AF14" s="687"/>
      <c r="AG14" s="687"/>
    </row>
    <row r="15" spans="1:78" s="2257" customFormat="1" ht="12" customHeight="1" x14ac:dyDescent="0.2">
      <c r="A15" s="4711"/>
      <c r="B15" s="2277" t="s">
        <v>2078</v>
      </c>
      <c r="C15" s="2278"/>
      <c r="D15" s="2278"/>
      <c r="E15" s="2278"/>
      <c r="F15" s="2278"/>
      <c r="G15" s="2278"/>
      <c r="H15" s="2279"/>
      <c r="I15" s="2278"/>
      <c r="J15" s="2280"/>
      <c r="K15" s="1804"/>
      <c r="L15" s="1804"/>
      <c r="M15" s="1804"/>
      <c r="N15" s="1804"/>
      <c r="O15" s="2235"/>
      <c r="P15" s="687"/>
      <c r="Q15" s="835"/>
      <c r="R15" s="835"/>
      <c r="S15" s="835"/>
      <c r="T15" s="835"/>
      <c r="U15" s="687"/>
      <c r="V15" s="687"/>
      <c r="W15" s="687"/>
      <c r="X15" s="687"/>
      <c r="Y15" s="687"/>
      <c r="Z15" s="687"/>
      <c r="AA15" s="687"/>
      <c r="AB15" s="687"/>
      <c r="AC15" s="687"/>
      <c r="AD15" s="687"/>
      <c r="AE15" s="687"/>
      <c r="AF15" s="687"/>
      <c r="AG15" s="687"/>
    </row>
    <row r="16" spans="1:78" s="835" customFormat="1" ht="12" customHeight="1" x14ac:dyDescent="0.2">
      <c r="A16" s="4711"/>
      <c r="B16" s="2281" t="s">
        <v>2079</v>
      </c>
      <c r="C16" s="2282"/>
      <c r="D16" s="2282"/>
      <c r="E16" s="2282"/>
      <c r="F16" s="2282"/>
      <c r="G16" s="2282"/>
      <c r="H16" s="2283"/>
      <c r="I16" s="2282"/>
      <c r="J16" s="2284"/>
      <c r="K16" s="2284"/>
      <c r="L16" s="2284"/>
      <c r="M16" s="2284"/>
      <c r="N16" s="2284"/>
      <c r="O16" s="2285"/>
    </row>
    <row r="17" spans="1:33" s="898" customFormat="1" x14ac:dyDescent="0.2">
      <c r="A17" s="2286"/>
      <c r="B17" s="2287"/>
      <c r="C17" s="2287"/>
      <c r="D17" s="2287"/>
      <c r="E17" s="2287"/>
      <c r="F17" s="2287"/>
      <c r="G17" s="2287"/>
      <c r="H17" s="2287"/>
      <c r="I17" s="2287"/>
      <c r="J17" s="2287"/>
      <c r="K17" s="2287"/>
      <c r="L17" s="2287"/>
      <c r="M17" s="2287"/>
      <c r="N17" s="2287"/>
      <c r="O17" s="2287"/>
    </row>
    <row r="18" spans="1:33" ht="15.75" x14ac:dyDescent="0.25">
      <c r="A18" s="674">
        <f>ROW()</f>
        <v>18</v>
      </c>
      <c r="B18" s="2150"/>
      <c r="C18" s="2151"/>
      <c r="D18" s="2152"/>
      <c r="E18" s="2152"/>
      <c r="F18" s="2152"/>
      <c r="G18" s="2152"/>
      <c r="H18" s="2153"/>
      <c r="I18" s="2154"/>
      <c r="J18" s="2154"/>
      <c r="K18" s="2155" t="s">
        <v>2045</v>
      </c>
      <c r="L18" s="2156"/>
      <c r="M18" s="2157"/>
      <c r="N18" s="2157"/>
      <c r="O18" s="2158" t="str">
        <f>B19</f>
        <v>ASPIRATEUR À EAU ET MONO-BROSSE</v>
      </c>
    </row>
    <row r="19" spans="1:33" s="2257" customFormat="1" ht="42" customHeight="1" x14ac:dyDescent="0.2">
      <c r="A19" s="2288"/>
      <c r="B19" s="5058" t="s">
        <v>2080</v>
      </c>
      <c r="C19" s="5059"/>
      <c r="D19" s="5059"/>
      <c r="E19" s="5059"/>
      <c r="F19" s="5059"/>
      <c r="G19" s="5059"/>
      <c r="H19" s="5060"/>
      <c r="I19" s="2266"/>
      <c r="J19" s="2289"/>
      <c r="K19" s="2290"/>
      <c r="L19" s="5061" t="s">
        <v>2081</v>
      </c>
      <c r="M19" s="5062"/>
      <c r="N19" s="5062"/>
      <c r="O19" s="5063"/>
      <c r="P19" s="687"/>
      <c r="Q19" s="835"/>
      <c r="R19" s="2291"/>
      <c r="S19" s="2292"/>
      <c r="T19" s="687"/>
      <c r="U19" s="687"/>
      <c r="V19" s="687"/>
      <c r="W19" s="687"/>
      <c r="X19" s="687"/>
      <c r="Y19" s="687"/>
      <c r="Z19" s="687"/>
      <c r="AA19" s="687"/>
      <c r="AB19" s="687"/>
      <c r="AC19" s="687"/>
      <c r="AD19" s="687"/>
      <c r="AE19" s="687"/>
      <c r="AF19" s="687"/>
      <c r="AG19" s="687"/>
    </row>
    <row r="20" spans="1:33" s="2257" customFormat="1" ht="12" customHeight="1" x14ac:dyDescent="0.2">
      <c r="A20" s="2288"/>
      <c r="B20" s="2269" t="s">
        <v>1644</v>
      </c>
      <c r="C20" s="2270" t="s">
        <v>2013</v>
      </c>
      <c r="D20" s="2271" t="s">
        <v>414</v>
      </c>
      <c r="E20" s="2271" t="s">
        <v>2014</v>
      </c>
      <c r="F20" s="2271" t="s">
        <v>1435</v>
      </c>
      <c r="G20" s="2271" t="s">
        <v>1408</v>
      </c>
      <c r="H20" s="2271" t="s">
        <v>885</v>
      </c>
      <c r="I20" s="2272" t="s">
        <v>1102</v>
      </c>
      <c r="J20" s="2273" t="s">
        <v>1188</v>
      </c>
      <c r="K20" s="2274"/>
      <c r="L20" s="2275"/>
      <c r="M20" s="2275"/>
      <c r="N20" s="2275"/>
      <c r="O20" s="2276"/>
      <c r="P20" s="687"/>
      <c r="Q20" s="835"/>
      <c r="R20" s="835"/>
      <c r="S20" s="835"/>
      <c r="T20" s="835"/>
      <c r="U20" s="687"/>
      <c r="V20" s="687"/>
      <c r="W20" s="687"/>
      <c r="X20" s="687"/>
      <c r="Y20" s="687"/>
      <c r="Z20" s="687"/>
      <c r="AA20" s="687"/>
      <c r="AB20" s="687"/>
      <c r="AC20" s="687"/>
      <c r="AD20" s="687"/>
      <c r="AE20" s="687"/>
      <c r="AF20" s="687"/>
      <c r="AG20" s="687"/>
    </row>
    <row r="21" spans="1:33" s="2257" customFormat="1" ht="12" customHeight="1" x14ac:dyDescent="0.2">
      <c r="A21" s="2288"/>
      <c r="B21" s="2277" t="s">
        <v>2078</v>
      </c>
      <c r="C21" s="2278"/>
      <c r="D21" s="2278"/>
      <c r="E21" s="2278"/>
      <c r="F21" s="2278"/>
      <c r="G21" s="2278"/>
      <c r="H21" s="2279"/>
      <c r="I21" s="2278"/>
      <c r="J21" s="2280"/>
      <c r="K21" s="1804"/>
      <c r="L21" s="1804"/>
      <c r="M21" s="1804"/>
      <c r="N21" s="1804"/>
      <c r="O21" s="2235"/>
      <c r="P21" s="687"/>
      <c r="Q21" s="835"/>
      <c r="R21" s="835"/>
      <c r="S21" s="835"/>
      <c r="T21" s="835"/>
      <c r="U21" s="687"/>
      <c r="V21" s="687"/>
      <c r="W21" s="687"/>
      <c r="X21" s="687"/>
      <c r="Y21" s="687"/>
      <c r="Z21" s="687"/>
      <c r="AA21" s="687"/>
      <c r="AB21" s="687"/>
      <c r="AC21" s="687"/>
      <c r="AD21" s="687"/>
      <c r="AE21" s="687"/>
      <c r="AF21" s="687"/>
      <c r="AG21" s="687"/>
    </row>
    <row r="22" spans="1:33" s="835" customFormat="1" ht="12" customHeight="1" x14ac:dyDescent="0.2">
      <c r="A22" s="2288"/>
      <c r="B22" s="2281" t="s">
        <v>2079</v>
      </c>
      <c r="C22" s="2282"/>
      <c r="D22" s="2282"/>
      <c r="E22" s="2282"/>
      <c r="F22" s="2282"/>
      <c r="G22" s="2282"/>
      <c r="H22" s="2283"/>
      <c r="I22" s="2282"/>
      <c r="J22" s="2284"/>
      <c r="K22" s="2284"/>
      <c r="L22" s="2284"/>
      <c r="M22" s="2284"/>
      <c r="N22" s="2284"/>
      <c r="O22" s="2285"/>
    </row>
    <row r="23" spans="1:33" s="898" customFormat="1" x14ac:dyDescent="0.2">
      <c r="A23" s="2286"/>
      <c r="B23" s="2287"/>
      <c r="C23" s="2287"/>
      <c r="D23" s="2287"/>
      <c r="E23" s="2287"/>
      <c r="F23" s="2287"/>
      <c r="G23" s="2287"/>
      <c r="H23" s="2287"/>
      <c r="I23" s="2287"/>
      <c r="J23" s="2287"/>
      <c r="K23" s="2287"/>
      <c r="L23" s="2287"/>
      <c r="M23" s="2287"/>
      <c r="N23" s="2287"/>
      <c r="O23" s="2287"/>
    </row>
    <row r="24" spans="1:33" ht="15.75" x14ac:dyDescent="0.25">
      <c r="A24" s="674">
        <f>ROW()</f>
        <v>24</v>
      </c>
      <c r="B24" s="2150"/>
      <c r="C24" s="2151"/>
      <c r="D24" s="2152"/>
      <c r="E24" s="2152"/>
      <c r="F24" s="2152"/>
      <c r="G24" s="2152"/>
      <c r="H24" s="2153"/>
      <c r="I24" s="2154"/>
      <c r="J24" s="2154"/>
      <c r="K24" s="2155" t="s">
        <v>2045</v>
      </c>
      <c r="L24" s="2156"/>
      <c r="M24" s="2157"/>
      <c r="N24" s="2157"/>
      <c r="O24" s="2158" t="str">
        <f>B25</f>
        <v>BAC DE PLONGES</v>
      </c>
    </row>
    <row r="25" spans="1:33" s="2257" customFormat="1" ht="42" customHeight="1" x14ac:dyDescent="0.2">
      <c r="A25" s="1811" t="s">
        <v>606</v>
      </c>
      <c r="B25" s="5051" t="s">
        <v>2082</v>
      </c>
      <c r="C25" s="5052"/>
      <c r="D25" s="5052"/>
      <c r="E25" s="5052"/>
      <c r="F25" s="5052"/>
      <c r="G25" s="5052"/>
      <c r="H25" s="5053"/>
      <c r="I25" s="2293"/>
      <c r="J25" s="2294"/>
      <c r="K25" s="2295"/>
      <c r="L25" s="5054" t="s">
        <v>2083</v>
      </c>
      <c r="M25" s="5055"/>
      <c r="N25" s="5055"/>
      <c r="O25" s="5056" t="str">
        <f t="shared" ref="O25:O403" si="0">MID(H25,1,5)</f>
        <v/>
      </c>
      <c r="P25" s="687"/>
      <c r="Q25" s="835"/>
      <c r="R25" s="2291"/>
      <c r="S25" s="2292"/>
      <c r="T25" s="687"/>
      <c r="U25" s="687"/>
      <c r="V25" s="687"/>
      <c r="W25" s="687"/>
      <c r="X25" s="687"/>
      <c r="Y25" s="687"/>
      <c r="Z25" s="687"/>
      <c r="AA25" s="687"/>
      <c r="AB25" s="687"/>
      <c r="AC25" s="687"/>
      <c r="AD25" s="687"/>
      <c r="AE25" s="687"/>
      <c r="AF25" s="687"/>
      <c r="AG25" s="687"/>
    </row>
    <row r="26" spans="1:33" s="2257" customFormat="1" ht="12" customHeight="1" x14ac:dyDescent="0.2">
      <c r="A26" s="1811"/>
      <c r="B26" s="2269" t="s">
        <v>1644</v>
      </c>
      <c r="C26" s="2270" t="s">
        <v>2013</v>
      </c>
      <c r="D26" s="2271" t="s">
        <v>414</v>
      </c>
      <c r="E26" s="2271" t="s">
        <v>2014</v>
      </c>
      <c r="F26" s="2271" t="s">
        <v>1435</v>
      </c>
      <c r="G26" s="2271" t="s">
        <v>1408</v>
      </c>
      <c r="H26" s="2271" t="s">
        <v>885</v>
      </c>
      <c r="I26" s="2272" t="s">
        <v>1102</v>
      </c>
      <c r="J26" s="2273" t="s">
        <v>1188</v>
      </c>
      <c r="K26" s="2274"/>
      <c r="L26" s="2275"/>
      <c r="M26" s="2275"/>
      <c r="N26" s="2275"/>
      <c r="O26" s="2276"/>
      <c r="P26" s="687"/>
      <c r="Q26" s="835"/>
      <c r="R26" s="835"/>
      <c r="S26" s="835"/>
      <c r="T26" s="835"/>
      <c r="U26" s="687"/>
      <c r="V26" s="687"/>
      <c r="W26" s="687"/>
      <c r="X26" s="687"/>
      <c r="Y26" s="687"/>
      <c r="Z26" s="687"/>
      <c r="AA26" s="687"/>
      <c r="AB26" s="687"/>
      <c r="AC26" s="687"/>
      <c r="AD26" s="687"/>
      <c r="AE26" s="687"/>
      <c r="AF26" s="687"/>
      <c r="AG26" s="687"/>
    </row>
    <row r="27" spans="1:33" s="2257" customFormat="1" ht="12" customHeight="1" x14ac:dyDescent="0.2">
      <c r="A27" s="1811"/>
      <c r="B27" s="2277" t="s">
        <v>2078</v>
      </c>
      <c r="C27" s="2278"/>
      <c r="D27" s="2278"/>
      <c r="E27" s="2278"/>
      <c r="F27" s="2278"/>
      <c r="G27" s="2278"/>
      <c r="H27" s="2279"/>
      <c r="I27" s="2278"/>
      <c r="J27" s="2280"/>
      <c r="K27" s="1804"/>
      <c r="L27" s="1804"/>
      <c r="M27" s="1804"/>
      <c r="N27" s="1804"/>
      <c r="O27" s="2235"/>
      <c r="P27" s="687"/>
      <c r="Q27" s="835"/>
      <c r="R27" s="835"/>
      <c r="S27" s="835"/>
      <c r="T27" s="835"/>
      <c r="U27" s="687"/>
      <c r="V27" s="687"/>
      <c r="W27" s="687"/>
      <c r="X27" s="687"/>
      <c r="Y27" s="687"/>
      <c r="Z27" s="687"/>
      <c r="AA27" s="687"/>
      <c r="AB27" s="687"/>
      <c r="AC27" s="687"/>
      <c r="AD27" s="687"/>
      <c r="AE27" s="687"/>
      <c r="AF27" s="687"/>
      <c r="AG27" s="687"/>
    </row>
    <row r="28" spans="1:33" s="835" customFormat="1" ht="12" customHeight="1" x14ac:dyDescent="0.2">
      <c r="A28" s="1811"/>
      <c r="B28" s="2281" t="s">
        <v>2079</v>
      </c>
      <c r="C28" s="2282"/>
      <c r="D28" s="2282"/>
      <c r="E28" s="2282"/>
      <c r="F28" s="2282"/>
      <c r="G28" s="2282"/>
      <c r="H28" s="2283"/>
      <c r="I28" s="2282"/>
      <c r="J28" s="2284"/>
      <c r="K28" s="2284"/>
      <c r="L28" s="2284"/>
      <c r="M28" s="2284"/>
      <c r="N28" s="2284"/>
      <c r="O28" s="2285"/>
    </row>
    <row r="29" spans="1:33" s="898" customFormat="1" x14ac:dyDescent="0.2">
      <c r="A29" s="2286"/>
      <c r="B29" s="2287"/>
      <c r="C29" s="2287"/>
      <c r="D29" s="2287"/>
      <c r="E29" s="2287"/>
      <c r="F29" s="2287"/>
      <c r="G29" s="2287"/>
      <c r="H29" s="2287"/>
      <c r="I29" s="2287"/>
      <c r="J29" s="2287"/>
      <c r="K29" s="2287"/>
      <c r="L29" s="2287"/>
      <c r="M29" s="2287"/>
      <c r="N29" s="2287"/>
      <c r="O29" s="2287"/>
    </row>
    <row r="30" spans="1:33" ht="15.75" x14ac:dyDescent="0.25">
      <c r="A30" s="674">
        <f>ROW()</f>
        <v>30</v>
      </c>
      <c r="B30" s="2150"/>
      <c r="C30" s="2151"/>
      <c r="D30" s="2152"/>
      <c r="E30" s="2152"/>
      <c r="F30" s="2152"/>
      <c r="G30" s="2152"/>
      <c r="H30" s="2153"/>
      <c r="I30" s="2154"/>
      <c r="J30" s="2154"/>
      <c r="K30" s="2155" t="s">
        <v>2045</v>
      </c>
      <c r="L30" s="2156"/>
      <c r="M30" s="2157"/>
      <c r="N30" s="2157"/>
      <c r="O30" s="2158" t="str">
        <f>B31</f>
        <v>BAC MOBILE</v>
      </c>
    </row>
    <row r="31" spans="1:33" s="2257" customFormat="1" ht="42" customHeight="1" x14ac:dyDescent="0.25">
      <c r="A31" s="1811" t="s">
        <v>606</v>
      </c>
      <c r="B31" s="5051" t="s">
        <v>2084</v>
      </c>
      <c r="C31" s="5052"/>
      <c r="D31" s="5052"/>
      <c r="E31" s="5052"/>
      <c r="F31" s="5052"/>
      <c r="G31" s="5052"/>
      <c r="H31" s="5053"/>
      <c r="I31" s="2293"/>
      <c r="J31" s="2294"/>
      <c r="K31" s="2296"/>
      <c r="L31" s="5054" t="s">
        <v>2083</v>
      </c>
      <c r="M31" s="5055"/>
      <c r="N31" s="5055"/>
      <c r="O31" s="5056" t="str">
        <f t="shared" si="0"/>
        <v/>
      </c>
      <c r="P31" s="687"/>
      <c r="Q31" s="2297"/>
      <c r="R31" s="2291"/>
      <c r="S31" s="2292"/>
      <c r="T31" s="687"/>
      <c r="U31" s="687"/>
      <c r="V31" s="687"/>
      <c r="W31" s="687"/>
      <c r="X31" s="687"/>
      <c r="Y31" s="687"/>
      <c r="Z31" s="687"/>
      <c r="AA31" s="687"/>
      <c r="AB31" s="687"/>
      <c r="AC31" s="687"/>
      <c r="AD31" s="687"/>
      <c r="AE31" s="687"/>
      <c r="AF31" s="687"/>
      <c r="AG31" s="687"/>
    </row>
    <row r="32" spans="1:33" s="2257" customFormat="1" ht="12" customHeight="1" x14ac:dyDescent="0.2">
      <c r="A32" s="1811"/>
      <c r="B32" s="2269" t="s">
        <v>1644</v>
      </c>
      <c r="C32" s="2270" t="s">
        <v>2013</v>
      </c>
      <c r="D32" s="2271" t="s">
        <v>414</v>
      </c>
      <c r="E32" s="2271" t="s">
        <v>2014</v>
      </c>
      <c r="F32" s="2271" t="s">
        <v>1435</v>
      </c>
      <c r="G32" s="2271" t="s">
        <v>1408</v>
      </c>
      <c r="H32" s="2271" t="s">
        <v>885</v>
      </c>
      <c r="I32" s="2272" t="s">
        <v>1102</v>
      </c>
      <c r="J32" s="2273" t="s">
        <v>1188</v>
      </c>
      <c r="K32" s="2274"/>
      <c r="L32" s="2275"/>
      <c r="M32" s="2275"/>
      <c r="N32" s="2275"/>
      <c r="O32" s="2276"/>
      <c r="P32" s="687"/>
      <c r="Q32" s="835"/>
      <c r="R32" s="835"/>
      <c r="S32" s="835"/>
      <c r="T32" s="835"/>
      <c r="U32" s="687"/>
      <c r="V32" s="687"/>
      <c r="W32" s="687"/>
      <c r="X32" s="687"/>
      <c r="Y32" s="687"/>
      <c r="Z32" s="687"/>
      <c r="AA32" s="687"/>
      <c r="AB32" s="687"/>
      <c r="AC32" s="687"/>
      <c r="AD32" s="687"/>
      <c r="AE32" s="687"/>
      <c r="AF32" s="687"/>
      <c r="AG32" s="687"/>
    </row>
    <row r="33" spans="1:33" s="2257" customFormat="1" ht="12" customHeight="1" x14ac:dyDescent="0.2">
      <c r="A33" s="1811"/>
      <c r="B33" s="2277" t="s">
        <v>2078</v>
      </c>
      <c r="C33" s="2278"/>
      <c r="D33" s="2278"/>
      <c r="E33" s="2278"/>
      <c r="F33" s="2278"/>
      <c r="G33" s="2278"/>
      <c r="H33" s="2279"/>
      <c r="I33" s="2278"/>
      <c r="J33" s="2280"/>
      <c r="K33" s="1804"/>
      <c r="L33" s="1804"/>
      <c r="M33" s="1804"/>
      <c r="N33" s="1804"/>
      <c r="O33" s="2235"/>
      <c r="P33" s="687"/>
      <c r="Q33" s="835"/>
      <c r="R33" s="835"/>
      <c r="S33" s="835"/>
      <c r="T33" s="835"/>
      <c r="U33" s="687"/>
      <c r="V33" s="687"/>
      <c r="W33" s="687"/>
      <c r="X33" s="687"/>
      <c r="Y33" s="687"/>
      <c r="Z33" s="687"/>
      <c r="AA33" s="687"/>
      <c r="AB33" s="687"/>
      <c r="AC33" s="687"/>
      <c r="AD33" s="687"/>
      <c r="AE33" s="687"/>
      <c r="AF33" s="687"/>
      <c r="AG33" s="687"/>
    </row>
    <row r="34" spans="1:33" s="835" customFormat="1" ht="12" customHeight="1" x14ac:dyDescent="0.2">
      <c r="A34" s="1811"/>
      <c r="B34" s="2281" t="s">
        <v>2079</v>
      </c>
      <c r="C34" s="2282"/>
      <c r="D34" s="2282"/>
      <c r="E34" s="2282"/>
      <c r="F34" s="2282"/>
      <c r="G34" s="2282"/>
      <c r="H34" s="2283"/>
      <c r="I34" s="2282"/>
      <c r="J34" s="2284"/>
      <c r="K34" s="2284"/>
      <c r="L34" s="2284"/>
      <c r="M34" s="2284"/>
      <c r="N34" s="2284"/>
      <c r="O34" s="2285"/>
    </row>
    <row r="35" spans="1:33" s="898" customFormat="1" x14ac:dyDescent="0.2">
      <c r="A35" s="2286"/>
      <c r="B35" s="2287"/>
      <c r="C35" s="2287"/>
      <c r="D35" s="2287"/>
      <c r="E35" s="2287"/>
      <c r="F35" s="2287"/>
      <c r="G35" s="2287"/>
      <c r="H35" s="2287"/>
      <c r="I35" s="2287"/>
      <c r="J35" s="2287"/>
      <c r="K35" s="2287"/>
      <c r="L35" s="2287"/>
      <c r="M35" s="2287"/>
      <c r="N35" s="2287"/>
      <c r="O35" s="2287"/>
    </row>
    <row r="36" spans="1:33" ht="15.75" x14ac:dyDescent="0.25">
      <c r="A36" s="674">
        <f>ROW()</f>
        <v>36</v>
      </c>
      <c r="B36" s="2150"/>
      <c r="C36" s="2151"/>
      <c r="D36" s="2152"/>
      <c r="E36" s="2152"/>
      <c r="F36" s="2152"/>
      <c r="G36" s="2152"/>
      <c r="H36" s="2153"/>
      <c r="I36" s="2154"/>
      <c r="J36" s="2154"/>
      <c r="K36" s="2155" t="s">
        <v>2045</v>
      </c>
      <c r="L36" s="2156"/>
      <c r="M36" s="2157"/>
      <c r="N36" s="2157"/>
      <c r="O36" s="2158" t="str">
        <f>B37</f>
        <v>BACS À ÉPICES</v>
      </c>
    </row>
    <row r="37" spans="1:33" s="2257" customFormat="1" ht="42" customHeight="1" x14ac:dyDescent="0.25">
      <c r="A37" s="1811" t="s">
        <v>606</v>
      </c>
      <c r="B37" s="5051" t="s">
        <v>2085</v>
      </c>
      <c r="C37" s="5052"/>
      <c r="D37" s="5052"/>
      <c r="E37" s="5052"/>
      <c r="F37" s="5052"/>
      <c r="G37" s="5052"/>
      <c r="H37" s="5053"/>
      <c r="I37" s="2293"/>
      <c r="J37" s="2294"/>
      <c r="K37" s="2296"/>
      <c r="L37" s="5054" t="s">
        <v>2086</v>
      </c>
      <c r="M37" s="5055"/>
      <c r="N37" s="5055"/>
      <c r="O37" s="5056" t="str">
        <f t="shared" si="0"/>
        <v/>
      </c>
      <c r="P37" s="687"/>
      <c r="Q37" s="2297"/>
      <c r="R37" s="2291"/>
      <c r="S37" s="2292"/>
      <c r="T37" s="687"/>
      <c r="U37" s="687"/>
      <c r="V37" s="687"/>
      <c r="W37" s="687"/>
      <c r="X37" s="687"/>
      <c r="Y37" s="687"/>
      <c r="Z37" s="687"/>
      <c r="AA37" s="687"/>
      <c r="AB37" s="687"/>
      <c r="AC37" s="687"/>
      <c r="AD37" s="687"/>
      <c r="AE37" s="687"/>
      <c r="AF37" s="687"/>
      <c r="AG37" s="687"/>
    </row>
    <row r="38" spans="1:33" s="2257" customFormat="1" ht="12" customHeight="1" x14ac:dyDescent="0.2">
      <c r="A38" s="1811"/>
      <c r="B38" s="2269" t="s">
        <v>1644</v>
      </c>
      <c r="C38" s="2270" t="s">
        <v>2013</v>
      </c>
      <c r="D38" s="2271" t="s">
        <v>414</v>
      </c>
      <c r="E38" s="2271" t="s">
        <v>2014</v>
      </c>
      <c r="F38" s="2271" t="s">
        <v>1435</v>
      </c>
      <c r="G38" s="2271" t="s">
        <v>1408</v>
      </c>
      <c r="H38" s="2271" t="s">
        <v>885</v>
      </c>
      <c r="I38" s="2272" t="s">
        <v>1102</v>
      </c>
      <c r="J38" s="2273" t="s">
        <v>1188</v>
      </c>
      <c r="K38" s="2274"/>
      <c r="L38" s="2275"/>
      <c r="M38" s="2275"/>
      <c r="N38" s="2275"/>
      <c r="O38" s="2276"/>
      <c r="P38" s="687"/>
      <c r="Q38" s="835"/>
      <c r="R38" s="835"/>
      <c r="S38" s="835"/>
      <c r="T38" s="835"/>
      <c r="U38" s="687"/>
      <c r="V38" s="687"/>
      <c r="W38" s="687"/>
      <c r="X38" s="687"/>
      <c r="Y38" s="687"/>
      <c r="Z38" s="687"/>
      <c r="AA38" s="687"/>
      <c r="AB38" s="687"/>
      <c r="AC38" s="687"/>
      <c r="AD38" s="687"/>
      <c r="AE38" s="687"/>
      <c r="AF38" s="687"/>
      <c r="AG38" s="687"/>
    </row>
    <row r="39" spans="1:33" s="2257" customFormat="1" ht="12" customHeight="1" x14ac:dyDescent="0.2">
      <c r="A39" s="1811"/>
      <c r="B39" s="2277" t="s">
        <v>2078</v>
      </c>
      <c r="C39" s="2278"/>
      <c r="D39" s="2278"/>
      <c r="E39" s="2278"/>
      <c r="F39" s="2278"/>
      <c r="G39" s="2278"/>
      <c r="H39" s="2279"/>
      <c r="I39" s="2278"/>
      <c r="J39" s="2280"/>
      <c r="K39" s="1804"/>
      <c r="L39" s="1804"/>
      <c r="M39" s="1804"/>
      <c r="N39" s="1804"/>
      <c r="O39" s="2235"/>
      <c r="P39" s="687"/>
      <c r="Q39" s="835"/>
      <c r="R39" s="835"/>
      <c r="S39" s="835"/>
      <c r="T39" s="835"/>
      <c r="U39" s="687"/>
      <c r="V39" s="687"/>
      <c r="W39" s="687"/>
      <c r="X39" s="687"/>
      <c r="Y39" s="687"/>
      <c r="Z39" s="687"/>
      <c r="AA39" s="687"/>
      <c r="AB39" s="687"/>
      <c r="AC39" s="687"/>
      <c r="AD39" s="687"/>
      <c r="AE39" s="687"/>
      <c r="AF39" s="687"/>
      <c r="AG39" s="687"/>
    </row>
    <row r="40" spans="1:33" s="835" customFormat="1" ht="12" customHeight="1" x14ac:dyDescent="0.2">
      <c r="A40" s="1811"/>
      <c r="B40" s="2281" t="s">
        <v>2079</v>
      </c>
      <c r="C40" s="2282"/>
      <c r="D40" s="2282"/>
      <c r="E40" s="2282"/>
      <c r="F40" s="2282"/>
      <c r="G40" s="2282"/>
      <c r="H40" s="2283"/>
      <c r="I40" s="2282"/>
      <c r="J40" s="2284"/>
      <c r="K40" s="2284"/>
      <c r="L40" s="2284"/>
      <c r="M40" s="2284"/>
      <c r="N40" s="2284"/>
      <c r="O40" s="2285"/>
    </row>
    <row r="41" spans="1:33" s="898" customFormat="1" x14ac:dyDescent="0.2">
      <c r="A41" s="2286"/>
      <c r="B41" s="2287"/>
      <c r="C41" s="2287"/>
      <c r="D41" s="2287"/>
      <c r="E41" s="2287"/>
      <c r="F41" s="2287"/>
      <c r="G41" s="2287"/>
      <c r="H41" s="2287"/>
      <c r="I41" s="2287"/>
      <c r="J41" s="2287"/>
      <c r="K41" s="2287"/>
      <c r="L41" s="2287"/>
      <c r="M41" s="2287"/>
      <c r="N41" s="2287"/>
      <c r="O41" s="2287"/>
    </row>
    <row r="42" spans="1:33" ht="15.75" x14ac:dyDescent="0.25">
      <c r="A42" s="674">
        <f>ROW()</f>
        <v>42</v>
      </c>
      <c r="B42" s="2150"/>
      <c r="C42" s="2151"/>
      <c r="D42" s="2152"/>
      <c r="E42" s="2152"/>
      <c r="F42" s="2152"/>
      <c r="G42" s="2152"/>
      <c r="H42" s="2153"/>
      <c r="I42" s="2154"/>
      <c r="J42" s="2154"/>
      <c r="K42" s="2155" t="s">
        <v>2045</v>
      </c>
      <c r="L42" s="2156"/>
      <c r="M42" s="2157"/>
      <c r="N42" s="2157"/>
      <c r="O42" s="2158" t="str">
        <f>B43</f>
        <v>BAC DE LAVAGE</v>
      </c>
    </row>
    <row r="43" spans="1:33" s="2257" customFormat="1" ht="34.5" customHeight="1" x14ac:dyDescent="0.25">
      <c r="A43" s="1811" t="s">
        <v>606</v>
      </c>
      <c r="B43" s="5051" t="s">
        <v>2087</v>
      </c>
      <c r="C43" s="5052"/>
      <c r="D43" s="5052"/>
      <c r="E43" s="5052"/>
      <c r="F43" s="5052"/>
      <c r="G43" s="5052"/>
      <c r="H43" s="5053"/>
      <c r="I43" s="2293"/>
      <c r="J43" s="2294"/>
      <c r="K43" s="2295"/>
      <c r="L43" s="5054" t="s">
        <v>2088</v>
      </c>
      <c r="M43" s="5055"/>
      <c r="N43" s="5055"/>
      <c r="O43" s="5056" t="str">
        <f t="shared" si="0"/>
        <v/>
      </c>
      <c r="P43" s="687"/>
      <c r="Q43" s="2297"/>
      <c r="R43" s="2291"/>
      <c r="S43" s="2292"/>
      <c r="T43" s="687"/>
      <c r="U43" s="687"/>
      <c r="V43" s="687"/>
      <c r="W43" s="687"/>
      <c r="X43" s="687"/>
      <c r="Y43" s="687"/>
      <c r="Z43" s="687"/>
      <c r="AA43" s="687"/>
      <c r="AB43" s="687"/>
      <c r="AC43" s="687"/>
      <c r="AD43" s="687"/>
      <c r="AE43" s="687"/>
      <c r="AF43" s="687"/>
      <c r="AG43" s="687"/>
    </row>
    <row r="44" spans="1:33" s="2257" customFormat="1" ht="12" customHeight="1" x14ac:dyDescent="0.2">
      <c r="A44" s="2288"/>
      <c r="B44" s="2269" t="s">
        <v>1644</v>
      </c>
      <c r="C44" s="2270" t="s">
        <v>2013</v>
      </c>
      <c r="D44" s="2271" t="s">
        <v>414</v>
      </c>
      <c r="E44" s="2271" t="s">
        <v>2014</v>
      </c>
      <c r="F44" s="2271" t="s">
        <v>1435</v>
      </c>
      <c r="G44" s="2271" t="s">
        <v>1408</v>
      </c>
      <c r="H44" s="2271" t="s">
        <v>885</v>
      </c>
      <c r="I44" s="2272" t="s">
        <v>1102</v>
      </c>
      <c r="J44" s="2273" t="s">
        <v>1188</v>
      </c>
      <c r="K44" s="2274"/>
      <c r="L44" s="2275"/>
      <c r="M44" s="2275"/>
      <c r="N44" s="2275"/>
      <c r="O44" s="2276"/>
      <c r="P44" s="687"/>
      <c r="Q44" s="835"/>
      <c r="R44" s="835"/>
      <c r="S44" s="835"/>
      <c r="T44" s="835"/>
      <c r="U44" s="687"/>
      <c r="V44" s="687"/>
      <c r="W44" s="687"/>
      <c r="X44" s="687"/>
      <c r="Y44" s="687"/>
      <c r="Z44" s="687"/>
      <c r="AA44" s="687"/>
      <c r="AB44" s="687"/>
      <c r="AC44" s="687"/>
      <c r="AD44" s="687"/>
      <c r="AE44" s="687"/>
      <c r="AF44" s="687"/>
      <c r="AG44" s="687"/>
    </row>
    <row r="45" spans="1:33" s="2257" customFormat="1" ht="12" customHeight="1" x14ac:dyDescent="0.2">
      <c r="A45" s="2288"/>
      <c r="B45" s="2277" t="s">
        <v>2078</v>
      </c>
      <c r="C45" s="2278"/>
      <c r="D45" s="2278"/>
      <c r="E45" s="2278"/>
      <c r="F45" s="2278"/>
      <c r="G45" s="2278"/>
      <c r="H45" s="2279"/>
      <c r="I45" s="2278"/>
      <c r="J45" s="2280"/>
      <c r="K45" s="1804"/>
      <c r="L45" s="1804"/>
      <c r="M45" s="1804"/>
      <c r="N45" s="1804"/>
      <c r="O45" s="2235"/>
      <c r="P45" s="687"/>
      <c r="Q45" s="835"/>
      <c r="R45" s="835"/>
      <c r="S45" s="835"/>
      <c r="T45" s="835"/>
      <c r="U45" s="687"/>
      <c r="V45" s="687"/>
      <c r="W45" s="687"/>
      <c r="X45" s="687"/>
      <c r="Y45" s="687"/>
      <c r="Z45" s="687"/>
      <c r="AA45" s="687"/>
      <c r="AB45" s="687"/>
      <c r="AC45" s="687"/>
      <c r="AD45" s="687"/>
      <c r="AE45" s="687"/>
      <c r="AF45" s="687"/>
      <c r="AG45" s="687"/>
    </row>
    <row r="46" spans="1:33" s="835" customFormat="1" ht="12" customHeight="1" x14ac:dyDescent="0.2">
      <c r="A46" s="2288"/>
      <c r="B46" s="2281" t="s">
        <v>2079</v>
      </c>
      <c r="C46" s="2282"/>
      <c r="D46" s="2282"/>
      <c r="E46" s="2282"/>
      <c r="F46" s="2282"/>
      <c r="G46" s="2282"/>
      <c r="H46" s="2283"/>
      <c r="I46" s="2282"/>
      <c r="J46" s="2284"/>
      <c r="K46" s="2284"/>
      <c r="L46" s="2284"/>
      <c r="M46" s="2284"/>
      <c r="N46" s="2284"/>
      <c r="O46" s="2285"/>
    </row>
    <row r="47" spans="1:33" s="898" customFormat="1" x14ac:dyDescent="0.2">
      <c r="A47" s="2286"/>
      <c r="B47" s="2287"/>
      <c r="C47" s="2287"/>
      <c r="D47" s="2287"/>
      <c r="E47" s="2287"/>
      <c r="F47" s="2287"/>
      <c r="G47" s="2287"/>
      <c r="H47" s="2287"/>
      <c r="I47" s="2287"/>
      <c r="J47" s="2287"/>
      <c r="K47" s="2287"/>
      <c r="L47" s="2287"/>
      <c r="M47" s="2287"/>
      <c r="N47" s="2287"/>
      <c r="O47" s="2287"/>
    </row>
    <row r="48" spans="1:33" ht="15.75" x14ac:dyDescent="0.25">
      <c r="A48" s="674">
        <f>ROW()</f>
        <v>48</v>
      </c>
      <c r="B48" s="2150"/>
      <c r="C48" s="2151"/>
      <c r="D48" s="2152"/>
      <c r="E48" s="2152"/>
      <c r="F48" s="2152"/>
      <c r="G48" s="2152"/>
      <c r="H48" s="2153"/>
      <c r="I48" s="2154"/>
      <c r="J48" s="2154"/>
      <c r="K48" s="2155" t="s">
        <v>2045</v>
      </c>
      <c r="L48" s="2156"/>
      <c r="M48" s="2157"/>
      <c r="N48" s="2157"/>
      <c r="O48" s="2158" t="str">
        <f>B49</f>
        <v>BAC LAVAGE LÉGUMES</v>
      </c>
    </row>
    <row r="49" spans="1:33" s="2257" customFormat="1" ht="31.5" customHeight="1" x14ac:dyDescent="0.25">
      <c r="A49" s="1811" t="s">
        <v>606</v>
      </c>
      <c r="B49" s="5051" t="s">
        <v>2089</v>
      </c>
      <c r="C49" s="5052"/>
      <c r="D49" s="5052"/>
      <c r="E49" s="5052"/>
      <c r="F49" s="5052"/>
      <c r="G49" s="5052"/>
      <c r="H49" s="5053"/>
      <c r="I49" s="2298"/>
      <c r="J49" s="2192"/>
      <c r="K49" s="2299"/>
      <c r="L49" s="5054" t="s">
        <v>2088</v>
      </c>
      <c r="M49" s="5055"/>
      <c r="N49" s="5055"/>
      <c r="O49" s="5056" t="str">
        <f t="shared" si="0"/>
        <v/>
      </c>
      <c r="P49" s="687"/>
      <c r="Q49" s="2297"/>
      <c r="R49" s="2291"/>
      <c r="S49" s="2292"/>
      <c r="T49" s="687"/>
      <c r="U49" s="687"/>
      <c r="V49" s="687"/>
      <c r="W49" s="687"/>
      <c r="X49" s="687"/>
      <c r="Y49" s="687"/>
      <c r="Z49" s="687"/>
      <c r="AA49" s="687"/>
      <c r="AB49" s="687"/>
      <c r="AC49" s="687"/>
      <c r="AD49" s="687"/>
      <c r="AE49" s="687"/>
      <c r="AF49" s="687"/>
      <c r="AG49" s="687"/>
    </row>
    <row r="50" spans="1:33" s="2257" customFormat="1" ht="12" customHeight="1" x14ac:dyDescent="0.2">
      <c r="A50" s="2288"/>
      <c r="B50" s="2269" t="s">
        <v>1644</v>
      </c>
      <c r="C50" s="2270" t="s">
        <v>2013</v>
      </c>
      <c r="D50" s="2271" t="s">
        <v>414</v>
      </c>
      <c r="E50" s="2271" t="s">
        <v>2014</v>
      </c>
      <c r="F50" s="2271" t="s">
        <v>1435</v>
      </c>
      <c r="G50" s="2271" t="s">
        <v>1408</v>
      </c>
      <c r="H50" s="2271" t="s">
        <v>885</v>
      </c>
      <c r="I50" s="2272" t="s">
        <v>1102</v>
      </c>
      <c r="J50" s="2273" t="s">
        <v>1188</v>
      </c>
      <c r="K50" s="2274"/>
      <c r="L50" s="2275"/>
      <c r="M50" s="2275"/>
      <c r="N50" s="2275"/>
      <c r="O50" s="2276"/>
      <c r="P50" s="687"/>
      <c r="Q50" s="835"/>
      <c r="R50" s="835"/>
      <c r="S50" s="835"/>
      <c r="T50" s="835"/>
      <c r="U50" s="687"/>
      <c r="V50" s="687"/>
      <c r="W50" s="687"/>
      <c r="X50" s="687"/>
      <c r="Y50" s="687"/>
      <c r="Z50" s="687"/>
      <c r="AA50" s="687"/>
      <c r="AB50" s="687"/>
      <c r="AC50" s="687"/>
      <c r="AD50" s="687"/>
      <c r="AE50" s="687"/>
      <c r="AF50" s="687"/>
      <c r="AG50" s="687"/>
    </row>
    <row r="51" spans="1:33" s="2257" customFormat="1" ht="12" customHeight="1" x14ac:dyDescent="0.2">
      <c r="A51" s="2288"/>
      <c r="B51" s="2277" t="s">
        <v>2078</v>
      </c>
      <c r="C51" s="2278"/>
      <c r="D51" s="2278"/>
      <c r="E51" s="2278"/>
      <c r="F51" s="2278"/>
      <c r="G51" s="2278"/>
      <c r="H51" s="2279"/>
      <c r="I51" s="2278"/>
      <c r="J51" s="2280"/>
      <c r="K51" s="1804"/>
      <c r="L51" s="1804"/>
      <c r="M51" s="1804"/>
      <c r="N51" s="1804"/>
      <c r="O51" s="2235"/>
      <c r="P51" s="687"/>
      <c r="Q51" s="835"/>
      <c r="R51" s="835"/>
      <c r="S51" s="835"/>
      <c r="T51" s="835"/>
      <c r="U51" s="687"/>
      <c r="V51" s="687"/>
      <c r="W51" s="687"/>
      <c r="X51" s="687"/>
      <c r="Y51" s="687"/>
      <c r="Z51" s="687"/>
      <c r="AA51" s="687"/>
      <c r="AB51" s="687"/>
      <c r="AC51" s="687"/>
      <c r="AD51" s="687"/>
      <c r="AE51" s="687"/>
      <c r="AF51" s="687"/>
      <c r="AG51" s="687"/>
    </row>
    <row r="52" spans="1:33" s="835" customFormat="1" ht="12" customHeight="1" x14ac:dyDescent="0.2">
      <c r="A52" s="2288"/>
      <c r="B52" s="2281" t="s">
        <v>2079</v>
      </c>
      <c r="C52" s="2282"/>
      <c r="D52" s="2282"/>
      <c r="E52" s="2282"/>
      <c r="F52" s="2282"/>
      <c r="G52" s="2282"/>
      <c r="H52" s="2283"/>
      <c r="I52" s="2282"/>
      <c r="J52" s="2284"/>
      <c r="K52" s="2284"/>
      <c r="L52" s="2284"/>
      <c r="M52" s="2284"/>
      <c r="N52" s="2284"/>
      <c r="O52" s="2285"/>
    </row>
    <row r="53" spans="1:33" s="898" customFormat="1" x14ac:dyDescent="0.2">
      <c r="A53" s="2286"/>
      <c r="B53" s="2287"/>
      <c r="C53" s="2287"/>
      <c r="D53" s="2287"/>
      <c r="E53" s="2287"/>
      <c r="F53" s="2287"/>
      <c r="G53" s="2287"/>
      <c r="H53" s="2287"/>
      <c r="I53" s="2287"/>
      <c r="J53" s="2287"/>
      <c r="K53" s="2287"/>
      <c r="L53" s="2287"/>
      <c r="M53" s="2287"/>
      <c r="N53" s="2287"/>
      <c r="O53" s="2287"/>
    </row>
    <row r="54" spans="1:33" ht="15.75" x14ac:dyDescent="0.25">
      <c r="A54" s="674">
        <f>ROW()</f>
        <v>54</v>
      </c>
      <c r="B54" s="2150"/>
      <c r="C54" s="2151"/>
      <c r="D54" s="2152"/>
      <c r="E54" s="2152"/>
      <c r="F54" s="2152"/>
      <c r="G54" s="2152"/>
      <c r="H54" s="2153"/>
      <c r="I54" s="2154"/>
      <c r="J54" s="2154"/>
      <c r="K54" s="2155" t="s">
        <v>2045</v>
      </c>
      <c r="L54" s="2156"/>
      <c r="M54" s="2157"/>
      <c r="N54" s="2157"/>
      <c r="O54" s="2158" t="str">
        <f>B55</f>
        <v>BACS DE STOCKAGE</v>
      </c>
    </row>
    <row r="55" spans="1:33" s="2257" customFormat="1" ht="30.75" customHeight="1" x14ac:dyDescent="0.25">
      <c r="A55" s="1811" t="s">
        <v>606</v>
      </c>
      <c r="B55" s="5051" t="s">
        <v>2034</v>
      </c>
      <c r="C55" s="5052"/>
      <c r="D55" s="5052"/>
      <c r="E55" s="5052"/>
      <c r="F55" s="5052"/>
      <c r="G55" s="5052"/>
      <c r="H55" s="5053"/>
      <c r="I55" s="2293"/>
      <c r="J55" s="2294"/>
      <c r="K55" s="2295"/>
      <c r="L55" s="5054" t="s">
        <v>2090</v>
      </c>
      <c r="M55" s="5055"/>
      <c r="N55" s="5055"/>
      <c r="O55" s="5056" t="str">
        <f t="shared" si="0"/>
        <v/>
      </c>
      <c r="P55" s="687"/>
      <c r="Q55" s="2300"/>
      <c r="R55" s="2301"/>
      <c r="S55" s="2302"/>
      <c r="T55" s="687"/>
      <c r="U55" s="687"/>
      <c r="V55" s="687"/>
      <c r="W55" s="687"/>
      <c r="X55" s="687"/>
      <c r="Y55" s="687"/>
      <c r="Z55" s="687"/>
      <c r="AA55" s="687"/>
      <c r="AB55" s="687"/>
      <c r="AC55" s="687"/>
      <c r="AD55" s="687"/>
      <c r="AE55" s="687"/>
      <c r="AF55" s="687"/>
      <c r="AG55" s="687"/>
    </row>
    <row r="56" spans="1:33" s="2257" customFormat="1" ht="12" customHeight="1" x14ac:dyDescent="0.2">
      <c r="A56" s="2288"/>
      <c r="B56" s="2269" t="s">
        <v>1644</v>
      </c>
      <c r="C56" s="2270" t="s">
        <v>2013</v>
      </c>
      <c r="D56" s="2271" t="s">
        <v>414</v>
      </c>
      <c r="E56" s="2271" t="s">
        <v>2014</v>
      </c>
      <c r="F56" s="2271" t="s">
        <v>1435</v>
      </c>
      <c r="G56" s="2271" t="s">
        <v>1408</v>
      </c>
      <c r="H56" s="2271" t="s">
        <v>885</v>
      </c>
      <c r="I56" s="2272" t="s">
        <v>1102</v>
      </c>
      <c r="J56" s="2273" t="s">
        <v>1188</v>
      </c>
      <c r="K56" s="2274"/>
      <c r="L56" s="2275"/>
      <c r="M56" s="2275"/>
      <c r="N56" s="2275"/>
      <c r="O56" s="2276"/>
      <c r="P56" s="687"/>
      <c r="Q56" s="835"/>
      <c r="R56" s="835"/>
      <c r="S56" s="835"/>
      <c r="T56" s="835"/>
      <c r="U56" s="687"/>
      <c r="V56" s="687"/>
      <c r="W56" s="687"/>
      <c r="X56" s="687"/>
      <c r="Y56" s="687"/>
      <c r="Z56" s="687"/>
      <c r="AA56" s="687"/>
      <c r="AB56" s="687"/>
      <c r="AC56" s="687"/>
      <c r="AD56" s="687"/>
      <c r="AE56" s="687"/>
      <c r="AF56" s="687"/>
      <c r="AG56" s="687"/>
    </row>
    <row r="57" spans="1:33" s="2257" customFormat="1" ht="12" customHeight="1" x14ac:dyDescent="0.2">
      <c r="A57" s="2288"/>
      <c r="B57" s="2277" t="s">
        <v>2078</v>
      </c>
      <c r="C57" s="2278"/>
      <c r="D57" s="2278"/>
      <c r="E57" s="2278"/>
      <c r="F57" s="2278"/>
      <c r="G57" s="2278"/>
      <c r="H57" s="2279"/>
      <c r="I57" s="2278"/>
      <c r="J57" s="2280"/>
      <c r="K57" s="1804"/>
      <c r="L57" s="1804"/>
      <c r="M57" s="1804"/>
      <c r="N57" s="1804"/>
      <c r="O57" s="2235"/>
      <c r="P57" s="687"/>
      <c r="Q57" s="835"/>
      <c r="R57" s="835"/>
      <c r="S57" s="835"/>
      <c r="T57" s="835"/>
      <c r="U57" s="687"/>
      <c r="V57" s="687"/>
      <c r="W57" s="687"/>
      <c r="X57" s="687"/>
      <c r="Y57" s="687"/>
      <c r="Z57" s="687"/>
      <c r="AA57" s="687"/>
      <c r="AB57" s="687"/>
      <c r="AC57" s="687"/>
      <c r="AD57" s="687"/>
      <c r="AE57" s="687"/>
      <c r="AF57" s="687"/>
      <c r="AG57" s="687"/>
    </row>
    <row r="58" spans="1:33" s="835" customFormat="1" ht="12" customHeight="1" x14ac:dyDescent="0.2">
      <c r="A58" s="2288"/>
      <c r="B58" s="2281" t="s">
        <v>2079</v>
      </c>
      <c r="C58" s="2282"/>
      <c r="D58" s="2282"/>
      <c r="E58" s="2282"/>
      <c r="F58" s="2282"/>
      <c r="G58" s="2282"/>
      <c r="H58" s="2283"/>
      <c r="I58" s="2282"/>
      <c r="J58" s="2284"/>
      <c r="K58" s="2284"/>
      <c r="L58" s="2284"/>
      <c r="M58" s="2284"/>
      <c r="N58" s="2284"/>
      <c r="O58" s="2285"/>
    </row>
    <row r="59" spans="1:33" s="898" customFormat="1" x14ac:dyDescent="0.2">
      <c r="A59" s="2286"/>
      <c r="B59" s="2287"/>
      <c r="C59" s="2287"/>
      <c r="D59" s="2287"/>
      <c r="E59" s="2287"/>
      <c r="F59" s="2287"/>
      <c r="G59" s="2287"/>
      <c r="H59" s="2287"/>
      <c r="I59" s="2287"/>
      <c r="J59" s="2287"/>
      <c r="K59" s="2287"/>
      <c r="L59" s="2287"/>
      <c r="M59" s="2287"/>
      <c r="N59" s="2287"/>
      <c r="O59" s="2287"/>
    </row>
    <row r="60" spans="1:33" ht="15.75" x14ac:dyDescent="0.25">
      <c r="A60" s="674">
        <f>ROW()</f>
        <v>60</v>
      </c>
      <c r="B60" s="2150"/>
      <c r="C60" s="2151"/>
      <c r="D60" s="2152"/>
      <c r="E60" s="2152"/>
      <c r="F60" s="2152"/>
      <c r="G60" s="2152"/>
      <c r="H60" s="2153"/>
      <c r="I60" s="2154"/>
      <c r="J60" s="2154"/>
      <c r="K60" s="2155" t="s">
        <v>2045</v>
      </c>
      <c r="L60" s="2156"/>
      <c r="M60" s="2157"/>
      <c r="N60" s="2157"/>
      <c r="O60" s="2158" t="str">
        <f>B61</f>
        <v>BALANCES SURFACES DE PRÉPARATION - TABLES INOX</v>
      </c>
    </row>
    <row r="61" spans="1:33" s="2257" customFormat="1" ht="60" customHeight="1" x14ac:dyDescent="0.25">
      <c r="A61" s="1811" t="s">
        <v>606</v>
      </c>
      <c r="B61" s="5051" t="s">
        <v>2091</v>
      </c>
      <c r="C61" s="5052"/>
      <c r="D61" s="5052"/>
      <c r="E61" s="5052"/>
      <c r="F61" s="5052"/>
      <c r="G61" s="5052"/>
      <c r="H61" s="5053"/>
      <c r="I61" s="2293"/>
      <c r="J61" s="2294"/>
      <c r="K61" s="2296"/>
      <c r="L61" s="5054" t="s">
        <v>2092</v>
      </c>
      <c r="M61" s="5055"/>
      <c r="N61" s="5055"/>
      <c r="O61" s="5056" t="str">
        <f t="shared" si="0"/>
        <v/>
      </c>
      <c r="P61" s="687"/>
      <c r="Q61" s="687"/>
      <c r="R61" s="687"/>
      <c r="S61" s="687"/>
      <c r="T61" s="687"/>
      <c r="U61" s="687"/>
      <c r="V61" s="687"/>
      <c r="W61" s="687"/>
      <c r="X61" s="687"/>
      <c r="Y61" s="687"/>
      <c r="Z61" s="687"/>
      <c r="AA61" s="687"/>
      <c r="AB61" s="687"/>
      <c r="AC61" s="687"/>
      <c r="AD61" s="687"/>
      <c r="AE61" s="687"/>
      <c r="AF61" s="687"/>
      <c r="AG61" s="687"/>
    </row>
    <row r="62" spans="1:33" s="2257" customFormat="1" ht="12" customHeight="1" x14ac:dyDescent="0.2">
      <c r="A62" s="2288"/>
      <c r="B62" s="2269" t="s">
        <v>1644</v>
      </c>
      <c r="C62" s="2270" t="s">
        <v>2013</v>
      </c>
      <c r="D62" s="2271" t="s">
        <v>414</v>
      </c>
      <c r="E62" s="2271" t="s">
        <v>2014</v>
      </c>
      <c r="F62" s="2271" t="s">
        <v>1435</v>
      </c>
      <c r="G62" s="2271" t="s">
        <v>1408</v>
      </c>
      <c r="H62" s="2271" t="s">
        <v>885</v>
      </c>
      <c r="I62" s="2272" t="s">
        <v>1102</v>
      </c>
      <c r="J62" s="2273" t="s">
        <v>1188</v>
      </c>
      <c r="K62" s="2274"/>
      <c r="L62" s="2275"/>
      <c r="M62" s="2275"/>
      <c r="N62" s="2275"/>
      <c r="O62" s="2276"/>
      <c r="P62" s="687"/>
      <c r="Q62" s="835"/>
      <c r="R62" s="835"/>
      <c r="S62" s="835"/>
      <c r="T62" s="835"/>
      <c r="U62" s="687"/>
      <c r="V62" s="687"/>
      <c r="W62" s="687"/>
      <c r="X62" s="687"/>
      <c r="Y62" s="687"/>
      <c r="Z62" s="687"/>
      <c r="AA62" s="687"/>
      <c r="AB62" s="687"/>
      <c r="AC62" s="687"/>
      <c r="AD62" s="687"/>
      <c r="AE62" s="687"/>
      <c r="AF62" s="687"/>
      <c r="AG62" s="687"/>
    </row>
    <row r="63" spans="1:33" s="2257" customFormat="1" ht="12" customHeight="1" x14ac:dyDescent="0.2">
      <c r="A63" s="2288"/>
      <c r="B63" s="2277" t="s">
        <v>2078</v>
      </c>
      <c r="C63" s="2278"/>
      <c r="D63" s="2278"/>
      <c r="E63" s="2278"/>
      <c r="F63" s="2278"/>
      <c r="G63" s="2278"/>
      <c r="H63" s="2279"/>
      <c r="I63" s="2278"/>
      <c r="J63" s="2280"/>
      <c r="K63" s="1804"/>
      <c r="L63" s="1804"/>
      <c r="M63" s="1804"/>
      <c r="N63" s="1804"/>
      <c r="O63" s="2235"/>
      <c r="P63" s="687"/>
      <c r="Q63" s="835"/>
      <c r="R63" s="835"/>
      <c r="S63" s="835"/>
      <c r="T63" s="835"/>
      <c r="U63" s="687"/>
      <c r="V63" s="687"/>
      <c r="W63" s="687"/>
      <c r="X63" s="687"/>
      <c r="Y63" s="687"/>
      <c r="Z63" s="687"/>
      <c r="AA63" s="687"/>
      <c r="AB63" s="687"/>
      <c r="AC63" s="687"/>
      <c r="AD63" s="687"/>
      <c r="AE63" s="687"/>
      <c r="AF63" s="687"/>
      <c r="AG63" s="687"/>
    </row>
    <row r="64" spans="1:33" s="835" customFormat="1" ht="12" customHeight="1" x14ac:dyDescent="0.2">
      <c r="A64" s="2288"/>
      <c r="B64" s="2281" t="s">
        <v>2079</v>
      </c>
      <c r="C64" s="2282"/>
      <c r="D64" s="2282"/>
      <c r="E64" s="2282"/>
      <c r="F64" s="2282"/>
      <c r="G64" s="2282"/>
      <c r="H64" s="2283"/>
      <c r="I64" s="2282"/>
      <c r="J64" s="2284"/>
      <c r="K64" s="2284"/>
      <c r="L64" s="2284"/>
      <c r="M64" s="2284"/>
      <c r="N64" s="2284"/>
      <c r="O64" s="2285"/>
    </row>
    <row r="65" spans="1:33" s="898" customFormat="1" x14ac:dyDescent="0.2">
      <c r="A65" s="2286"/>
      <c r="B65" s="2287"/>
      <c r="C65" s="2287"/>
      <c r="D65" s="2287"/>
      <c r="E65" s="2287"/>
      <c r="F65" s="2287"/>
      <c r="G65" s="2287"/>
      <c r="H65" s="2287"/>
      <c r="I65" s="2287"/>
      <c r="J65" s="2287"/>
      <c r="K65" s="2287"/>
      <c r="L65" s="2287"/>
      <c r="M65" s="2287"/>
      <c r="N65" s="2287"/>
      <c r="O65" s="2287"/>
    </row>
    <row r="66" spans="1:33" ht="15.75" x14ac:dyDescent="0.25">
      <c r="A66" s="674">
        <f>ROW()</f>
        <v>66</v>
      </c>
      <c r="B66" s="2150"/>
      <c r="C66" s="2151"/>
      <c r="D66" s="2152"/>
      <c r="E66" s="2152"/>
      <c r="F66" s="2152"/>
      <c r="G66" s="2152"/>
      <c r="H66" s="2153"/>
      <c r="I66" s="2154"/>
      <c r="J66" s="2154"/>
      <c r="K66" s="2155" t="s">
        <v>2045</v>
      </c>
      <c r="L66" s="2156"/>
      <c r="M66" s="2157"/>
      <c r="N66" s="2157"/>
      <c r="O66" s="2158" t="str">
        <f>B67</f>
        <v>BOUCHE AÉRATION
VMC</v>
      </c>
    </row>
    <row r="67" spans="1:33" s="2257" customFormat="1" ht="42" customHeight="1" x14ac:dyDescent="0.25">
      <c r="A67" s="1811" t="s">
        <v>606</v>
      </c>
      <c r="B67" s="5051" t="s">
        <v>2093</v>
      </c>
      <c r="C67" s="5052"/>
      <c r="D67" s="5052"/>
      <c r="E67" s="5052"/>
      <c r="F67" s="5052"/>
      <c r="G67" s="5052"/>
      <c r="H67" s="5053"/>
      <c r="I67" s="2293"/>
      <c r="J67" s="2303"/>
      <c r="K67" s="2295"/>
      <c r="L67" s="5054"/>
      <c r="M67" s="5055"/>
      <c r="N67" s="5055"/>
      <c r="O67" s="5056" t="str">
        <f t="shared" si="0"/>
        <v/>
      </c>
      <c r="P67" s="687"/>
      <c r="Q67" s="687"/>
      <c r="R67" s="687"/>
      <c r="S67" s="687"/>
      <c r="T67" s="687"/>
      <c r="U67" s="687"/>
      <c r="V67" s="687"/>
      <c r="W67" s="687"/>
      <c r="X67" s="687"/>
      <c r="Y67" s="687"/>
      <c r="Z67" s="687"/>
      <c r="AA67" s="687"/>
      <c r="AB67" s="687"/>
      <c r="AC67" s="687"/>
      <c r="AD67" s="687"/>
      <c r="AE67" s="687"/>
      <c r="AF67" s="687"/>
      <c r="AG67" s="687"/>
    </row>
    <row r="68" spans="1:33" s="2257" customFormat="1" ht="12" customHeight="1" x14ac:dyDescent="0.2">
      <c r="A68" s="2288"/>
      <c r="B68" s="2269" t="s">
        <v>1644</v>
      </c>
      <c r="C68" s="2270" t="s">
        <v>2013</v>
      </c>
      <c r="D68" s="2271" t="s">
        <v>414</v>
      </c>
      <c r="E68" s="2271" t="s">
        <v>2014</v>
      </c>
      <c r="F68" s="2271" t="s">
        <v>1435</v>
      </c>
      <c r="G68" s="2271" t="s">
        <v>1408</v>
      </c>
      <c r="H68" s="2271" t="s">
        <v>885</v>
      </c>
      <c r="I68" s="2272" t="s">
        <v>1102</v>
      </c>
      <c r="J68" s="2273" t="s">
        <v>1188</v>
      </c>
      <c r="K68" s="2274"/>
      <c r="L68" s="2275"/>
      <c r="M68" s="2275"/>
      <c r="N68" s="2275"/>
      <c r="O68" s="2276"/>
      <c r="P68" s="687"/>
      <c r="Q68" s="835"/>
      <c r="R68" s="835"/>
      <c r="S68" s="835"/>
      <c r="T68" s="835"/>
      <c r="U68" s="687"/>
      <c r="V68" s="687"/>
      <c r="W68" s="687"/>
      <c r="X68" s="687"/>
      <c r="Y68" s="687"/>
      <c r="Z68" s="687"/>
      <c r="AA68" s="687"/>
      <c r="AB68" s="687"/>
      <c r="AC68" s="687"/>
      <c r="AD68" s="687"/>
      <c r="AE68" s="687"/>
      <c r="AF68" s="687"/>
      <c r="AG68" s="687"/>
    </row>
    <row r="69" spans="1:33" s="2257" customFormat="1" ht="12" customHeight="1" x14ac:dyDescent="0.2">
      <c r="A69" s="2288"/>
      <c r="B69" s="2277" t="s">
        <v>2078</v>
      </c>
      <c r="C69" s="2278"/>
      <c r="D69" s="2278"/>
      <c r="E69" s="2278"/>
      <c r="F69" s="2278"/>
      <c r="G69" s="2278"/>
      <c r="H69" s="2279"/>
      <c r="I69" s="2278"/>
      <c r="J69" s="2280"/>
      <c r="K69" s="1804"/>
      <c r="L69" s="1804"/>
      <c r="M69" s="1804"/>
      <c r="N69" s="1804"/>
      <c r="O69" s="2235"/>
      <c r="P69" s="687"/>
      <c r="Q69" s="835"/>
      <c r="R69" s="835"/>
      <c r="S69" s="835"/>
      <c r="T69" s="835"/>
      <c r="U69" s="687"/>
      <c r="V69" s="687"/>
      <c r="W69" s="687"/>
      <c r="X69" s="687"/>
      <c r="Y69" s="687"/>
      <c r="Z69" s="687"/>
      <c r="AA69" s="687"/>
      <c r="AB69" s="687"/>
      <c r="AC69" s="687"/>
      <c r="AD69" s="687"/>
      <c r="AE69" s="687"/>
      <c r="AF69" s="687"/>
      <c r="AG69" s="687"/>
    </row>
    <row r="70" spans="1:33" s="835" customFormat="1" ht="12" customHeight="1" x14ac:dyDescent="0.2">
      <c r="A70" s="2288"/>
      <c r="B70" s="2281" t="s">
        <v>2079</v>
      </c>
      <c r="C70" s="2282"/>
      <c r="D70" s="2282"/>
      <c r="E70" s="2282"/>
      <c r="F70" s="2282"/>
      <c r="G70" s="2282"/>
      <c r="H70" s="2283"/>
      <c r="I70" s="2282"/>
      <c r="J70" s="2284"/>
      <c r="K70" s="2284"/>
      <c r="L70" s="2284"/>
      <c r="M70" s="2284"/>
      <c r="N70" s="2284"/>
      <c r="O70" s="2285"/>
    </row>
    <row r="71" spans="1:33" s="898" customFormat="1" x14ac:dyDescent="0.2">
      <c r="A71" s="2286"/>
      <c r="B71" s="2287"/>
      <c r="C71" s="2287"/>
      <c r="D71" s="2287"/>
      <c r="E71" s="2287"/>
      <c r="F71" s="2287"/>
      <c r="G71" s="2287"/>
      <c r="H71" s="2287"/>
      <c r="I71" s="2287"/>
      <c r="J71" s="2287"/>
      <c r="K71" s="2287"/>
      <c r="L71" s="2287"/>
      <c r="M71" s="2287"/>
      <c r="N71" s="2287"/>
      <c r="O71" s="2287"/>
    </row>
    <row r="72" spans="1:33" ht="15.75" x14ac:dyDescent="0.25">
      <c r="A72" s="674">
        <f>ROW()</f>
        <v>72</v>
      </c>
      <c r="B72" s="2150"/>
      <c r="C72" s="2151"/>
      <c r="D72" s="2152"/>
      <c r="E72" s="2152"/>
      <c r="F72" s="2152"/>
      <c r="G72" s="2152"/>
      <c r="H72" s="2153"/>
      <c r="I72" s="2154"/>
      <c r="J72" s="2154"/>
      <c r="K72" s="2155" t="s">
        <v>2045</v>
      </c>
      <c r="L72" s="2156"/>
      <c r="M72" s="2157"/>
      <c r="N72" s="2157"/>
      <c r="O72" s="2158" t="str">
        <f>B73</f>
        <v>BOUCHE ÉVACUATION DES EAUX</v>
      </c>
    </row>
    <row r="73" spans="1:33" s="2257" customFormat="1" ht="42" customHeight="1" x14ac:dyDescent="0.25">
      <c r="A73" s="1811" t="s">
        <v>606</v>
      </c>
      <c r="B73" s="5051" t="s">
        <v>2094</v>
      </c>
      <c r="C73" s="5052"/>
      <c r="D73" s="5052"/>
      <c r="E73" s="5052"/>
      <c r="F73" s="5052"/>
      <c r="G73" s="5052"/>
      <c r="H73" s="5053"/>
      <c r="I73" s="2293"/>
      <c r="J73" s="2304"/>
      <c r="K73" s="2295"/>
      <c r="L73" s="5054"/>
      <c r="M73" s="5055"/>
      <c r="N73" s="5055"/>
      <c r="O73" s="5056" t="str">
        <f t="shared" si="0"/>
        <v/>
      </c>
      <c r="P73" s="687"/>
      <c r="Q73" s="687"/>
      <c r="R73" s="687"/>
      <c r="S73" s="687"/>
      <c r="T73" s="687"/>
      <c r="U73" s="687"/>
      <c r="V73" s="687"/>
      <c r="W73" s="687"/>
      <c r="X73" s="687"/>
      <c r="Y73" s="687"/>
      <c r="Z73" s="687"/>
      <c r="AA73" s="687"/>
      <c r="AB73" s="687"/>
      <c r="AC73" s="687"/>
      <c r="AD73" s="687"/>
      <c r="AE73" s="687"/>
      <c r="AF73" s="687"/>
      <c r="AG73" s="687"/>
    </row>
    <row r="74" spans="1:33" s="2257" customFormat="1" ht="12" customHeight="1" x14ac:dyDescent="0.2">
      <c r="A74" s="2288"/>
      <c r="B74" s="2269" t="s">
        <v>1644</v>
      </c>
      <c r="C74" s="2270" t="s">
        <v>2013</v>
      </c>
      <c r="D74" s="2271" t="s">
        <v>414</v>
      </c>
      <c r="E74" s="2271" t="s">
        <v>2014</v>
      </c>
      <c r="F74" s="2271" t="s">
        <v>1435</v>
      </c>
      <c r="G74" s="2271" t="s">
        <v>1408</v>
      </c>
      <c r="H74" s="2271" t="s">
        <v>885</v>
      </c>
      <c r="I74" s="2272" t="s">
        <v>1102</v>
      </c>
      <c r="J74" s="2273" t="s">
        <v>1188</v>
      </c>
      <c r="K74" s="2274"/>
      <c r="L74" s="2275"/>
      <c r="M74" s="2275"/>
      <c r="N74" s="2275"/>
      <c r="O74" s="2276"/>
      <c r="P74" s="687"/>
      <c r="Q74" s="835"/>
      <c r="R74" s="835"/>
      <c r="S74" s="835"/>
      <c r="T74" s="835"/>
      <c r="U74" s="687"/>
      <c r="V74" s="687"/>
      <c r="W74" s="687"/>
      <c r="X74" s="687"/>
      <c r="Y74" s="687"/>
      <c r="Z74" s="687"/>
      <c r="AA74" s="687"/>
      <c r="AB74" s="687"/>
      <c r="AC74" s="687"/>
      <c r="AD74" s="687"/>
      <c r="AE74" s="687"/>
      <c r="AF74" s="687"/>
      <c r="AG74" s="687"/>
    </row>
    <row r="75" spans="1:33" s="2257" customFormat="1" ht="12" customHeight="1" x14ac:dyDescent="0.2">
      <c r="A75" s="2288"/>
      <c r="B75" s="2277" t="s">
        <v>2078</v>
      </c>
      <c r="C75" s="2278"/>
      <c r="D75" s="2278"/>
      <c r="E75" s="2278"/>
      <c r="F75" s="2278"/>
      <c r="G75" s="2278"/>
      <c r="H75" s="2279"/>
      <c r="I75" s="2278"/>
      <c r="J75" s="2280"/>
      <c r="K75" s="1804"/>
      <c r="L75" s="1804"/>
      <c r="M75" s="1804"/>
      <c r="N75" s="1804"/>
      <c r="O75" s="2235"/>
      <c r="P75" s="687"/>
      <c r="Q75" s="835"/>
      <c r="R75" s="835"/>
      <c r="S75" s="835"/>
      <c r="T75" s="835"/>
      <c r="U75" s="687"/>
      <c r="V75" s="687"/>
      <c r="W75" s="687"/>
      <c r="X75" s="687"/>
      <c r="Y75" s="687"/>
      <c r="Z75" s="687"/>
      <c r="AA75" s="687"/>
      <c r="AB75" s="687"/>
      <c r="AC75" s="687"/>
      <c r="AD75" s="687"/>
      <c r="AE75" s="687"/>
      <c r="AF75" s="687"/>
      <c r="AG75" s="687"/>
    </row>
    <row r="76" spans="1:33" s="835" customFormat="1" ht="12" customHeight="1" x14ac:dyDescent="0.2">
      <c r="A76" s="2288"/>
      <c r="B76" s="2281" t="s">
        <v>2079</v>
      </c>
      <c r="C76" s="2282"/>
      <c r="D76" s="2282"/>
      <c r="E76" s="2282"/>
      <c r="F76" s="2282"/>
      <c r="G76" s="2282"/>
      <c r="H76" s="2283"/>
      <c r="I76" s="2282"/>
      <c r="J76" s="2284"/>
      <c r="K76" s="2284"/>
      <c r="L76" s="2284"/>
      <c r="M76" s="2284"/>
      <c r="N76" s="2284"/>
      <c r="O76" s="2285"/>
    </row>
    <row r="77" spans="1:33" s="898" customFormat="1" x14ac:dyDescent="0.2">
      <c r="A77" s="2286"/>
      <c r="B77" s="2287"/>
      <c r="C77" s="2287"/>
      <c r="D77" s="2287"/>
      <c r="E77" s="2287"/>
      <c r="F77" s="2287"/>
      <c r="G77" s="2287"/>
      <c r="H77" s="2287"/>
      <c r="I77" s="2287"/>
      <c r="J77" s="2287"/>
      <c r="K77" s="2287"/>
      <c r="L77" s="2287"/>
      <c r="M77" s="2287"/>
      <c r="N77" s="2287"/>
      <c r="O77" s="2287"/>
    </row>
    <row r="78" spans="1:33" ht="15.75" x14ac:dyDescent="0.25">
      <c r="A78" s="674">
        <f>ROW()</f>
        <v>78</v>
      </c>
      <c r="B78" s="2150"/>
      <c r="C78" s="2151"/>
      <c r="D78" s="2152"/>
      <c r="E78" s="2152"/>
      <c r="F78" s="2152"/>
      <c r="G78" s="2152"/>
      <c r="H78" s="2153"/>
      <c r="I78" s="2154"/>
      <c r="J78" s="2154"/>
      <c r="K78" s="2155" t="s">
        <v>2045</v>
      </c>
      <c r="L78" s="2156"/>
      <c r="M78" s="2157"/>
      <c r="N78" s="2157"/>
      <c r="O78" s="2158" t="str">
        <f>B79</f>
        <v>BOUCHE EXTRACTION AIR</v>
      </c>
    </row>
    <row r="79" spans="1:33" s="2257" customFormat="1" ht="42" customHeight="1" x14ac:dyDescent="0.25">
      <c r="A79" s="1811" t="s">
        <v>606</v>
      </c>
      <c r="B79" s="5051" t="s">
        <v>2095</v>
      </c>
      <c r="C79" s="5052"/>
      <c r="D79" s="5052"/>
      <c r="E79" s="5052"/>
      <c r="F79" s="5052"/>
      <c r="G79" s="5052"/>
      <c r="H79" s="5053"/>
      <c r="I79" s="2293"/>
      <c r="J79" s="2303"/>
      <c r="K79" s="2295"/>
      <c r="L79" s="5054"/>
      <c r="M79" s="5055"/>
      <c r="N79" s="5055"/>
      <c r="O79" s="5056" t="str">
        <f t="shared" si="0"/>
        <v/>
      </c>
      <c r="P79" s="687"/>
      <c r="Q79" s="687"/>
      <c r="R79" s="687"/>
      <c r="S79" s="687"/>
      <c r="T79" s="687"/>
      <c r="U79" s="687"/>
      <c r="V79" s="687"/>
      <c r="W79" s="687"/>
      <c r="X79" s="687"/>
      <c r="Y79" s="687"/>
      <c r="Z79" s="687"/>
      <c r="AA79" s="687"/>
      <c r="AB79" s="687"/>
      <c r="AC79" s="687"/>
      <c r="AD79" s="687"/>
      <c r="AE79" s="687"/>
      <c r="AF79" s="687"/>
      <c r="AG79" s="687"/>
    </row>
    <row r="80" spans="1:33" s="2257" customFormat="1" ht="12" customHeight="1" x14ac:dyDescent="0.2">
      <c r="A80" s="2288"/>
      <c r="B80" s="2269" t="s">
        <v>1644</v>
      </c>
      <c r="C80" s="2270" t="s">
        <v>2013</v>
      </c>
      <c r="D80" s="2271" t="s">
        <v>414</v>
      </c>
      <c r="E80" s="2271" t="s">
        <v>2014</v>
      </c>
      <c r="F80" s="2271" t="s">
        <v>1435</v>
      </c>
      <c r="G80" s="2271" t="s">
        <v>1408</v>
      </c>
      <c r="H80" s="2271" t="s">
        <v>885</v>
      </c>
      <c r="I80" s="2272" t="s">
        <v>1102</v>
      </c>
      <c r="J80" s="2273" t="s">
        <v>1188</v>
      </c>
      <c r="K80" s="2274"/>
      <c r="L80" s="2275"/>
      <c r="M80" s="2275"/>
      <c r="N80" s="2275"/>
      <c r="O80" s="2276"/>
      <c r="P80" s="687"/>
      <c r="Q80" s="835"/>
      <c r="R80" s="835"/>
      <c r="S80" s="835"/>
      <c r="T80" s="835"/>
      <c r="U80" s="687"/>
      <c r="V80" s="687"/>
      <c r="W80" s="687"/>
      <c r="X80" s="687"/>
      <c r="Y80" s="687"/>
      <c r="Z80" s="687"/>
      <c r="AA80" s="687"/>
      <c r="AB80" s="687"/>
      <c r="AC80" s="687"/>
      <c r="AD80" s="687"/>
      <c r="AE80" s="687"/>
      <c r="AF80" s="687"/>
      <c r="AG80" s="687"/>
    </row>
    <row r="81" spans="1:33" s="2257" customFormat="1" ht="12" customHeight="1" x14ac:dyDescent="0.2">
      <c r="A81" s="2288"/>
      <c r="B81" s="2277" t="s">
        <v>2078</v>
      </c>
      <c r="C81" s="2278"/>
      <c r="D81" s="2278"/>
      <c r="E81" s="2278"/>
      <c r="F81" s="2278"/>
      <c r="G81" s="2278"/>
      <c r="H81" s="2279"/>
      <c r="I81" s="2278"/>
      <c r="J81" s="2280"/>
      <c r="K81" s="1804"/>
      <c r="L81" s="1804"/>
      <c r="M81" s="1804"/>
      <c r="N81" s="1804"/>
      <c r="O81" s="2235"/>
      <c r="P81" s="687"/>
      <c r="Q81" s="835"/>
      <c r="R81" s="835"/>
      <c r="S81" s="835"/>
      <c r="T81" s="835"/>
      <c r="U81" s="687"/>
      <c r="V81" s="687"/>
      <c r="W81" s="687"/>
      <c r="X81" s="687"/>
      <c r="Y81" s="687"/>
      <c r="Z81" s="687"/>
      <c r="AA81" s="687"/>
      <c r="AB81" s="687"/>
      <c r="AC81" s="687"/>
      <c r="AD81" s="687"/>
      <c r="AE81" s="687"/>
      <c r="AF81" s="687"/>
      <c r="AG81" s="687"/>
    </row>
    <row r="82" spans="1:33" s="835" customFormat="1" ht="12" customHeight="1" x14ac:dyDescent="0.2">
      <c r="A82" s="2288"/>
      <c r="B82" s="2281" t="s">
        <v>2079</v>
      </c>
      <c r="C82" s="2282"/>
      <c r="D82" s="2282"/>
      <c r="E82" s="2282"/>
      <c r="F82" s="2282"/>
      <c r="G82" s="2282"/>
      <c r="H82" s="2283"/>
      <c r="I82" s="2282"/>
      <c r="J82" s="2284"/>
      <c r="K82" s="2284"/>
      <c r="L82" s="2284"/>
      <c r="M82" s="2284"/>
      <c r="N82" s="2284"/>
      <c r="O82" s="2285"/>
    </row>
    <row r="83" spans="1:33" s="898" customFormat="1" x14ac:dyDescent="0.2">
      <c r="A83" s="2286"/>
      <c r="B83" s="2287"/>
      <c r="C83" s="2287"/>
      <c r="D83" s="2287"/>
      <c r="E83" s="2287"/>
      <c r="F83" s="2287"/>
      <c r="G83" s="2287"/>
      <c r="H83" s="2287"/>
      <c r="I83" s="2287"/>
      <c r="J83" s="2287"/>
      <c r="K83" s="2287"/>
      <c r="L83" s="2287"/>
      <c r="M83" s="2287"/>
      <c r="N83" s="2287"/>
      <c r="O83" s="2287"/>
    </row>
    <row r="84" spans="1:33" ht="15.75" x14ac:dyDescent="0.25">
      <c r="A84" s="674">
        <f>ROW()</f>
        <v>84</v>
      </c>
      <c r="B84" s="2150"/>
      <c r="C84" s="2151"/>
      <c r="D84" s="2152"/>
      <c r="E84" s="2152"/>
      <c r="F84" s="2152"/>
      <c r="G84" s="2152"/>
      <c r="H84" s="2153"/>
      <c r="I84" s="2154"/>
      <c r="J84" s="2154"/>
      <c r="K84" s="2155" t="s">
        <v>2045</v>
      </c>
      <c r="L84" s="2156"/>
      <c r="M84" s="2157"/>
      <c r="N84" s="2157"/>
      <c r="O84" s="2158" t="str">
        <f>B85</f>
        <v>BUREAU</v>
      </c>
    </row>
    <row r="85" spans="1:33" s="2257" customFormat="1" ht="42" customHeight="1" x14ac:dyDescent="0.25">
      <c r="A85" s="1811" t="s">
        <v>606</v>
      </c>
      <c r="B85" s="5051" t="s">
        <v>2096</v>
      </c>
      <c r="C85" s="5052"/>
      <c r="D85" s="5052"/>
      <c r="E85" s="5052"/>
      <c r="F85" s="5052"/>
      <c r="G85" s="5052"/>
      <c r="H85" s="5053"/>
      <c r="I85" s="2293"/>
      <c r="J85" s="2303"/>
      <c r="K85" s="2295"/>
      <c r="L85" s="5054"/>
      <c r="M85" s="5055"/>
      <c r="N85" s="5055"/>
      <c r="O85" s="5056" t="str">
        <f t="shared" si="0"/>
        <v/>
      </c>
      <c r="P85" s="687"/>
      <c r="Q85" s="687"/>
      <c r="R85" s="687"/>
      <c r="S85" s="687"/>
      <c r="T85" s="687"/>
      <c r="U85" s="687"/>
      <c r="V85" s="687"/>
      <c r="W85" s="687"/>
      <c r="X85" s="687"/>
      <c r="Y85" s="687"/>
      <c r="Z85" s="687"/>
      <c r="AA85" s="687"/>
      <c r="AB85" s="687"/>
      <c r="AC85" s="687"/>
      <c r="AD85" s="687"/>
      <c r="AE85" s="687"/>
      <c r="AF85" s="687"/>
      <c r="AG85" s="687"/>
    </row>
    <row r="86" spans="1:33" s="2257" customFormat="1" ht="12" customHeight="1" x14ac:dyDescent="0.2">
      <c r="A86" s="2288"/>
      <c r="B86" s="2269" t="s">
        <v>1644</v>
      </c>
      <c r="C86" s="2270" t="s">
        <v>2013</v>
      </c>
      <c r="D86" s="2271" t="s">
        <v>414</v>
      </c>
      <c r="E86" s="2271" t="s">
        <v>2014</v>
      </c>
      <c r="F86" s="2271" t="s">
        <v>1435</v>
      </c>
      <c r="G86" s="2271" t="s">
        <v>1408</v>
      </c>
      <c r="H86" s="2271" t="s">
        <v>885</v>
      </c>
      <c r="I86" s="2272" t="s">
        <v>1102</v>
      </c>
      <c r="J86" s="2273" t="s">
        <v>1188</v>
      </c>
      <c r="K86" s="2274"/>
      <c r="L86" s="2275"/>
      <c r="M86" s="2275"/>
      <c r="N86" s="2275"/>
      <c r="O86" s="2276"/>
      <c r="P86" s="687"/>
      <c r="Q86" s="835"/>
      <c r="R86" s="835"/>
      <c r="S86" s="835"/>
      <c r="T86" s="835"/>
      <c r="U86" s="687"/>
      <c r="V86" s="687"/>
      <c r="W86" s="687"/>
      <c r="X86" s="687"/>
      <c r="Y86" s="687"/>
      <c r="Z86" s="687"/>
      <c r="AA86" s="687"/>
      <c r="AB86" s="687"/>
      <c r="AC86" s="687"/>
      <c r="AD86" s="687"/>
      <c r="AE86" s="687"/>
      <c r="AF86" s="687"/>
      <c r="AG86" s="687"/>
    </row>
    <row r="87" spans="1:33" s="2257" customFormat="1" ht="12" customHeight="1" x14ac:dyDescent="0.2">
      <c r="A87" s="2288"/>
      <c r="B87" s="2277" t="s">
        <v>2078</v>
      </c>
      <c r="C87" s="2278"/>
      <c r="D87" s="2278"/>
      <c r="E87" s="2278"/>
      <c r="F87" s="2278"/>
      <c r="G87" s="2278"/>
      <c r="H87" s="2279"/>
      <c r="I87" s="2278"/>
      <c r="J87" s="2280"/>
      <c r="K87" s="1804"/>
      <c r="L87" s="1804"/>
      <c r="M87" s="1804"/>
      <c r="N87" s="1804"/>
      <c r="O87" s="2235"/>
      <c r="P87" s="687"/>
      <c r="Q87" s="835"/>
      <c r="R87" s="835"/>
      <c r="S87" s="835"/>
      <c r="T87" s="835"/>
      <c r="U87" s="687"/>
      <c r="V87" s="687"/>
      <c r="W87" s="687"/>
      <c r="X87" s="687"/>
      <c r="Y87" s="687"/>
      <c r="Z87" s="687"/>
      <c r="AA87" s="687"/>
      <c r="AB87" s="687"/>
      <c r="AC87" s="687"/>
      <c r="AD87" s="687"/>
      <c r="AE87" s="687"/>
      <c r="AF87" s="687"/>
      <c r="AG87" s="687"/>
    </row>
    <row r="88" spans="1:33" s="835" customFormat="1" ht="12" customHeight="1" x14ac:dyDescent="0.2">
      <c r="A88" s="2288"/>
      <c r="B88" s="2281" t="s">
        <v>2079</v>
      </c>
      <c r="C88" s="2282"/>
      <c r="D88" s="2282"/>
      <c r="E88" s="2282"/>
      <c r="F88" s="2282"/>
      <c r="G88" s="2282"/>
      <c r="H88" s="2283"/>
      <c r="I88" s="2282"/>
      <c r="J88" s="2284"/>
      <c r="K88" s="2284"/>
      <c r="L88" s="2284"/>
      <c r="M88" s="2284"/>
      <c r="N88" s="2284"/>
      <c r="O88" s="2285"/>
    </row>
    <row r="89" spans="1:33" s="898" customFormat="1" x14ac:dyDescent="0.2">
      <c r="A89" s="2286"/>
      <c r="B89" s="2287"/>
      <c r="C89" s="2287"/>
      <c r="D89" s="2287"/>
      <c r="E89" s="2287"/>
      <c r="F89" s="2287"/>
      <c r="G89" s="2287"/>
      <c r="H89" s="2287"/>
      <c r="I89" s="2287"/>
      <c r="J89" s="2287"/>
      <c r="K89" s="2287"/>
      <c r="L89" s="2287"/>
      <c r="M89" s="2287"/>
      <c r="N89" s="2287"/>
      <c r="O89" s="2287"/>
    </row>
    <row r="90" spans="1:33" ht="15.75" x14ac:dyDescent="0.25">
      <c r="A90" s="674">
        <f>ROW()</f>
        <v>90</v>
      </c>
      <c r="B90" s="2150"/>
      <c r="C90" s="2151"/>
      <c r="D90" s="2152"/>
      <c r="E90" s="2152"/>
      <c r="F90" s="2152"/>
      <c r="G90" s="2152"/>
      <c r="H90" s="2153"/>
      <c r="I90" s="2154"/>
      <c r="J90" s="2154"/>
      <c r="K90" s="2155" t="s">
        <v>2045</v>
      </c>
      <c r="L90" s="2156"/>
      <c r="M90" s="2157"/>
      <c r="N90" s="2157"/>
      <c r="O90" s="2158" t="str">
        <f>B91</f>
        <v>CABINE CAMION</v>
      </c>
    </row>
    <row r="91" spans="1:33" s="2257" customFormat="1" ht="42" customHeight="1" x14ac:dyDescent="0.25">
      <c r="A91" s="1811" t="s">
        <v>614</v>
      </c>
      <c r="B91" s="5051" t="s">
        <v>2097</v>
      </c>
      <c r="C91" s="5052"/>
      <c r="D91" s="5052"/>
      <c r="E91" s="5052"/>
      <c r="F91" s="5052"/>
      <c r="G91" s="5052"/>
      <c r="H91" s="5053"/>
      <c r="I91" s="2305"/>
      <c r="J91" s="2306"/>
      <c r="K91" s="2295"/>
      <c r="L91" s="5054" t="s">
        <v>2098</v>
      </c>
      <c r="M91" s="5055"/>
      <c r="N91" s="5055"/>
      <c r="O91" s="5056" t="str">
        <f t="shared" si="0"/>
        <v/>
      </c>
      <c r="P91" s="687"/>
      <c r="Q91" s="687"/>
      <c r="R91" s="687"/>
      <c r="S91" s="687"/>
      <c r="T91" s="687"/>
      <c r="U91" s="687"/>
      <c r="V91" s="687"/>
      <c r="W91" s="687"/>
      <c r="X91" s="687"/>
      <c r="Y91" s="687"/>
      <c r="Z91" s="687"/>
      <c r="AA91" s="687"/>
      <c r="AB91" s="687"/>
      <c r="AC91" s="687"/>
      <c r="AD91" s="687"/>
      <c r="AE91" s="687"/>
      <c r="AF91" s="687"/>
      <c r="AG91" s="687"/>
    </row>
    <row r="92" spans="1:33" s="2257" customFormat="1" ht="12" customHeight="1" x14ac:dyDescent="0.2">
      <c r="A92" s="2288"/>
      <c r="B92" s="2269" t="s">
        <v>1644</v>
      </c>
      <c r="C92" s="2270" t="s">
        <v>2013</v>
      </c>
      <c r="D92" s="2271" t="s">
        <v>414</v>
      </c>
      <c r="E92" s="2271" t="s">
        <v>2014</v>
      </c>
      <c r="F92" s="2271" t="s">
        <v>1435</v>
      </c>
      <c r="G92" s="2271" t="s">
        <v>1408</v>
      </c>
      <c r="H92" s="2271" t="s">
        <v>885</v>
      </c>
      <c r="I92" s="2272" t="s">
        <v>1102</v>
      </c>
      <c r="J92" s="2273" t="s">
        <v>1188</v>
      </c>
      <c r="K92" s="2274"/>
      <c r="L92" s="2275"/>
      <c r="M92" s="2275"/>
      <c r="N92" s="2275"/>
      <c r="O92" s="2276"/>
      <c r="P92" s="687"/>
      <c r="Q92" s="835"/>
      <c r="R92" s="835"/>
      <c r="S92" s="835"/>
      <c r="T92" s="835"/>
      <c r="U92" s="687"/>
      <c r="V92" s="687"/>
      <c r="W92" s="687"/>
      <c r="X92" s="687"/>
      <c r="Y92" s="687"/>
      <c r="Z92" s="687"/>
      <c r="AA92" s="687"/>
      <c r="AB92" s="687"/>
      <c r="AC92" s="687"/>
      <c r="AD92" s="687"/>
      <c r="AE92" s="687"/>
      <c r="AF92" s="687"/>
      <c r="AG92" s="687"/>
    </row>
    <row r="93" spans="1:33" s="2257" customFormat="1" ht="12" customHeight="1" x14ac:dyDescent="0.2">
      <c r="A93" s="2288"/>
      <c r="B93" s="2277" t="s">
        <v>2078</v>
      </c>
      <c r="C93" s="2278"/>
      <c r="D93" s="2278"/>
      <c r="E93" s="2278"/>
      <c r="F93" s="2278"/>
      <c r="G93" s="2278"/>
      <c r="H93" s="2279"/>
      <c r="I93" s="2278"/>
      <c r="J93" s="2280"/>
      <c r="K93" s="1804"/>
      <c r="L93" s="1804"/>
      <c r="M93" s="1804"/>
      <c r="N93" s="1804"/>
      <c r="O93" s="2235"/>
      <c r="P93" s="687"/>
      <c r="Q93" s="835"/>
      <c r="R93" s="835"/>
      <c r="S93" s="835"/>
      <c r="T93" s="835"/>
      <c r="U93" s="687"/>
      <c r="V93" s="687"/>
      <c r="W93" s="687"/>
      <c r="X93" s="687"/>
      <c r="Y93" s="687"/>
      <c r="Z93" s="687"/>
      <c r="AA93" s="687"/>
      <c r="AB93" s="687"/>
      <c r="AC93" s="687"/>
      <c r="AD93" s="687"/>
      <c r="AE93" s="687"/>
      <c r="AF93" s="687"/>
      <c r="AG93" s="687"/>
    </row>
    <row r="94" spans="1:33" s="835" customFormat="1" ht="12" customHeight="1" x14ac:dyDescent="0.2">
      <c r="A94" s="2288"/>
      <c r="B94" s="2281" t="s">
        <v>2079</v>
      </c>
      <c r="C94" s="2282"/>
      <c r="D94" s="2282"/>
      <c r="E94" s="2282"/>
      <c r="F94" s="2282"/>
      <c r="G94" s="2282"/>
      <c r="H94" s="2283"/>
      <c r="I94" s="2282"/>
      <c r="J94" s="2284"/>
      <c r="K94" s="2284"/>
      <c r="L94" s="2284"/>
      <c r="M94" s="2284"/>
      <c r="N94" s="2284"/>
      <c r="O94" s="2285"/>
    </row>
    <row r="95" spans="1:33" s="898" customFormat="1" x14ac:dyDescent="0.2">
      <c r="A95" s="2286"/>
      <c r="B95" s="2287"/>
      <c r="C95" s="2287"/>
      <c r="D95" s="2287"/>
      <c r="E95" s="2287"/>
      <c r="F95" s="2287"/>
      <c r="G95" s="2287"/>
      <c r="H95" s="2287"/>
      <c r="I95" s="2287"/>
      <c r="J95" s="2287"/>
      <c r="K95" s="2287"/>
      <c r="L95" s="2287"/>
      <c r="M95" s="2287"/>
      <c r="N95" s="2287"/>
      <c r="O95" s="2287"/>
    </row>
    <row r="96" spans="1:33" ht="15.75" x14ac:dyDescent="0.25">
      <c r="A96" s="674">
        <f>ROW()</f>
        <v>96</v>
      </c>
      <c r="B96" s="2150"/>
      <c r="C96" s="2151"/>
      <c r="D96" s="2152"/>
      <c r="E96" s="2152"/>
      <c r="F96" s="2152"/>
      <c r="G96" s="2152"/>
      <c r="H96" s="2153"/>
      <c r="I96" s="2154"/>
      <c r="J96" s="2154"/>
      <c r="K96" s="2155" t="s">
        <v>2045</v>
      </c>
      <c r="L96" s="2156"/>
      <c r="M96" s="2157"/>
      <c r="N96" s="2157"/>
      <c r="O96" s="2158" t="str">
        <f>B97</f>
        <v>CANIVEAUX</v>
      </c>
    </row>
    <row r="97" spans="1:33" s="2257" customFormat="1" ht="42" customHeight="1" x14ac:dyDescent="0.25">
      <c r="A97" s="1811" t="s">
        <v>614</v>
      </c>
      <c r="B97" s="5051" t="s">
        <v>2099</v>
      </c>
      <c r="C97" s="5052"/>
      <c r="D97" s="5052"/>
      <c r="E97" s="5052"/>
      <c r="F97" s="5052"/>
      <c r="G97" s="5052"/>
      <c r="H97" s="5053"/>
      <c r="I97" s="2293"/>
      <c r="J97" s="2307"/>
      <c r="K97" s="2295"/>
      <c r="L97" s="5054" t="s">
        <v>2100</v>
      </c>
      <c r="M97" s="5055"/>
      <c r="N97" s="5055"/>
      <c r="O97" s="5056" t="str">
        <f t="shared" si="0"/>
        <v/>
      </c>
      <c r="P97" s="687"/>
      <c r="Q97" s="687"/>
      <c r="R97" s="687"/>
      <c r="S97" s="687"/>
      <c r="T97" s="687"/>
      <c r="U97" s="687"/>
      <c r="V97" s="687"/>
      <c r="W97" s="687"/>
      <c r="X97" s="687"/>
      <c r="Y97" s="687"/>
      <c r="Z97" s="687"/>
      <c r="AA97" s="687"/>
      <c r="AB97" s="687"/>
      <c r="AC97" s="687"/>
      <c r="AD97" s="687"/>
      <c r="AE97" s="687"/>
      <c r="AF97" s="687"/>
      <c r="AG97" s="687"/>
    </row>
    <row r="98" spans="1:33" s="2257" customFormat="1" ht="12" customHeight="1" x14ac:dyDescent="0.2">
      <c r="A98" s="2288"/>
      <c r="B98" s="2269" t="s">
        <v>1644</v>
      </c>
      <c r="C98" s="2270" t="s">
        <v>2013</v>
      </c>
      <c r="D98" s="2271" t="s">
        <v>414</v>
      </c>
      <c r="E98" s="2271" t="s">
        <v>2014</v>
      </c>
      <c r="F98" s="2271" t="s">
        <v>1435</v>
      </c>
      <c r="G98" s="2271" t="s">
        <v>1408</v>
      </c>
      <c r="H98" s="2271" t="s">
        <v>885</v>
      </c>
      <c r="I98" s="2272" t="s">
        <v>1102</v>
      </c>
      <c r="J98" s="2273" t="s">
        <v>1188</v>
      </c>
      <c r="K98" s="2274"/>
      <c r="L98" s="2275"/>
      <c r="M98" s="2275"/>
      <c r="N98" s="2275"/>
      <c r="O98" s="2276"/>
      <c r="P98" s="687"/>
      <c r="Q98" s="835"/>
      <c r="R98" s="835"/>
      <c r="S98" s="835"/>
      <c r="T98" s="835"/>
      <c r="U98" s="687"/>
      <c r="V98" s="687"/>
      <c r="W98" s="687"/>
      <c r="X98" s="687"/>
      <c r="Y98" s="687"/>
      <c r="Z98" s="687"/>
      <c r="AA98" s="687"/>
      <c r="AB98" s="687"/>
      <c r="AC98" s="687"/>
      <c r="AD98" s="687"/>
      <c r="AE98" s="687"/>
      <c r="AF98" s="687"/>
      <c r="AG98" s="687"/>
    </row>
    <row r="99" spans="1:33" s="2257" customFormat="1" ht="12" customHeight="1" x14ac:dyDescent="0.2">
      <c r="A99" s="2288"/>
      <c r="B99" s="2277" t="s">
        <v>2078</v>
      </c>
      <c r="C99" s="2278"/>
      <c r="D99" s="2278"/>
      <c r="E99" s="2278"/>
      <c r="F99" s="2278"/>
      <c r="G99" s="2278"/>
      <c r="H99" s="2279"/>
      <c r="I99" s="2278"/>
      <c r="J99" s="2280"/>
      <c r="K99" s="1804"/>
      <c r="L99" s="1804"/>
      <c r="M99" s="1804"/>
      <c r="N99" s="1804"/>
      <c r="O99" s="2235"/>
      <c r="P99" s="687"/>
      <c r="Q99" s="835"/>
      <c r="R99" s="835"/>
      <c r="S99" s="835"/>
      <c r="T99" s="835"/>
      <c r="U99" s="687"/>
      <c r="V99" s="687"/>
      <c r="W99" s="687"/>
      <c r="X99" s="687"/>
      <c r="Y99" s="687"/>
      <c r="Z99" s="687"/>
      <c r="AA99" s="687"/>
      <c r="AB99" s="687"/>
      <c r="AC99" s="687"/>
      <c r="AD99" s="687"/>
      <c r="AE99" s="687"/>
      <c r="AF99" s="687"/>
      <c r="AG99" s="687"/>
    </row>
    <row r="100" spans="1:33" s="835" customFormat="1" ht="12" customHeight="1" x14ac:dyDescent="0.2">
      <c r="A100" s="2288"/>
      <c r="B100" s="2281" t="s">
        <v>2079</v>
      </c>
      <c r="C100" s="2282"/>
      <c r="D100" s="2282"/>
      <c r="E100" s="2282"/>
      <c r="F100" s="2282"/>
      <c r="G100" s="2282"/>
      <c r="H100" s="2283"/>
      <c r="I100" s="2282"/>
      <c r="J100" s="2284"/>
      <c r="K100" s="2284"/>
      <c r="L100" s="2284"/>
      <c r="M100" s="2284"/>
      <c r="N100" s="2284"/>
      <c r="O100" s="2285"/>
    </row>
    <row r="101" spans="1:33" s="898" customFormat="1" x14ac:dyDescent="0.2">
      <c r="A101" s="2286"/>
      <c r="B101" s="2287"/>
      <c r="C101" s="2287"/>
      <c r="D101" s="2287"/>
      <c r="E101" s="2287"/>
      <c r="F101" s="2287"/>
      <c r="G101" s="2287"/>
      <c r="H101" s="2287"/>
      <c r="I101" s="2287"/>
      <c r="J101" s="2287"/>
      <c r="K101" s="2287"/>
      <c r="L101" s="2287"/>
      <c r="M101" s="2287"/>
      <c r="N101" s="2287"/>
      <c r="O101" s="2287"/>
    </row>
    <row r="102" spans="1:33" ht="15.75" x14ac:dyDescent="0.25">
      <c r="A102" s="674">
        <f>ROW()</f>
        <v>102</v>
      </c>
      <c r="B102" s="2150"/>
      <c r="C102" s="2151"/>
      <c r="D102" s="2152"/>
      <c r="E102" s="2152"/>
      <c r="F102" s="2152"/>
      <c r="G102" s="2152"/>
      <c r="H102" s="2153"/>
      <c r="I102" s="2154"/>
      <c r="J102" s="2154"/>
      <c r="K102" s="2155" t="s">
        <v>2045</v>
      </c>
      <c r="L102" s="2156"/>
      <c r="M102" s="2157"/>
      <c r="N102" s="2157"/>
      <c r="O102" s="2158" t="str">
        <f>B103</f>
        <v>CELLULE DE REFROIDISSEMENT</v>
      </c>
    </row>
    <row r="103" spans="1:33" s="2257" customFormat="1" ht="42" customHeight="1" x14ac:dyDescent="0.25">
      <c r="A103" s="1811" t="s">
        <v>614</v>
      </c>
      <c r="B103" s="5051" t="s">
        <v>2101</v>
      </c>
      <c r="C103" s="5052"/>
      <c r="D103" s="5052"/>
      <c r="E103" s="5052"/>
      <c r="F103" s="5052"/>
      <c r="G103" s="5052"/>
      <c r="H103" s="5053"/>
      <c r="I103" s="2293"/>
      <c r="J103" s="2294"/>
      <c r="K103" s="2296"/>
      <c r="L103" s="5054"/>
      <c r="M103" s="5055"/>
      <c r="N103" s="5055"/>
      <c r="O103" s="5056" t="str">
        <f t="shared" si="0"/>
        <v/>
      </c>
      <c r="P103" s="687"/>
      <c r="Q103" s="687"/>
      <c r="R103" s="687"/>
      <c r="S103" s="687"/>
      <c r="T103" s="687"/>
      <c r="U103" s="687"/>
      <c r="V103" s="687"/>
      <c r="W103" s="687"/>
      <c r="X103" s="687"/>
      <c r="Y103" s="687"/>
      <c r="Z103" s="687"/>
      <c r="AA103" s="687"/>
      <c r="AB103" s="687"/>
      <c r="AC103" s="687"/>
      <c r="AD103" s="687"/>
      <c r="AE103" s="687"/>
      <c r="AF103" s="687"/>
      <c r="AG103" s="687"/>
    </row>
    <row r="104" spans="1:33" s="2257" customFormat="1" ht="12" customHeight="1" x14ac:dyDescent="0.2">
      <c r="A104" s="2288"/>
      <c r="B104" s="2269" t="s">
        <v>1644</v>
      </c>
      <c r="C104" s="2270" t="s">
        <v>2013</v>
      </c>
      <c r="D104" s="2271" t="s">
        <v>414</v>
      </c>
      <c r="E104" s="2271" t="s">
        <v>2014</v>
      </c>
      <c r="F104" s="2271" t="s">
        <v>1435</v>
      </c>
      <c r="G104" s="2271" t="s">
        <v>1408</v>
      </c>
      <c r="H104" s="2271" t="s">
        <v>885</v>
      </c>
      <c r="I104" s="2272" t="s">
        <v>1102</v>
      </c>
      <c r="J104" s="2273" t="s">
        <v>1188</v>
      </c>
      <c r="K104" s="2274"/>
      <c r="L104" s="2275"/>
      <c r="M104" s="2275"/>
      <c r="N104" s="2275"/>
      <c r="O104" s="2276"/>
      <c r="P104" s="687"/>
      <c r="Q104" s="835"/>
      <c r="R104" s="835"/>
      <c r="S104" s="835"/>
      <c r="T104" s="835"/>
      <c r="U104" s="687"/>
      <c r="V104" s="687"/>
      <c r="W104" s="687"/>
      <c r="X104" s="687"/>
      <c r="Y104" s="687"/>
      <c r="Z104" s="687"/>
      <c r="AA104" s="687"/>
      <c r="AB104" s="687"/>
      <c r="AC104" s="687"/>
      <c r="AD104" s="687"/>
      <c r="AE104" s="687"/>
      <c r="AF104" s="687"/>
      <c r="AG104" s="687"/>
    </row>
    <row r="105" spans="1:33" s="2257" customFormat="1" ht="12" customHeight="1" x14ac:dyDescent="0.2">
      <c r="A105" s="2288"/>
      <c r="B105" s="2277" t="s">
        <v>2078</v>
      </c>
      <c r="C105" s="2278"/>
      <c r="D105" s="2278"/>
      <c r="E105" s="2278"/>
      <c r="F105" s="2278"/>
      <c r="G105" s="2278"/>
      <c r="H105" s="2279"/>
      <c r="I105" s="2278"/>
      <c r="J105" s="2280"/>
      <c r="K105" s="1804"/>
      <c r="L105" s="1804"/>
      <c r="M105" s="1804"/>
      <c r="N105" s="1804"/>
      <c r="O105" s="2235"/>
      <c r="P105" s="687"/>
      <c r="Q105" s="835"/>
      <c r="R105" s="835"/>
      <c r="S105" s="835"/>
      <c r="T105" s="835"/>
      <c r="U105" s="687"/>
      <c r="V105" s="687"/>
      <c r="W105" s="687"/>
      <c r="X105" s="687"/>
      <c r="Y105" s="687"/>
      <c r="Z105" s="687"/>
      <c r="AA105" s="687"/>
      <c r="AB105" s="687"/>
      <c r="AC105" s="687"/>
      <c r="AD105" s="687"/>
      <c r="AE105" s="687"/>
      <c r="AF105" s="687"/>
      <c r="AG105" s="687"/>
    </row>
    <row r="106" spans="1:33" s="835" customFormat="1" ht="12" customHeight="1" x14ac:dyDescent="0.2">
      <c r="A106" s="2288"/>
      <c r="B106" s="2281" t="s">
        <v>2079</v>
      </c>
      <c r="C106" s="2282"/>
      <c r="D106" s="2282"/>
      <c r="E106" s="2282"/>
      <c r="F106" s="2282"/>
      <c r="G106" s="2282"/>
      <c r="H106" s="2283"/>
      <c r="I106" s="2282"/>
      <c r="J106" s="2284"/>
      <c r="K106" s="2284"/>
      <c r="L106" s="2284"/>
      <c r="M106" s="2284"/>
      <c r="N106" s="2284"/>
      <c r="O106" s="2285"/>
    </row>
    <row r="107" spans="1:33" s="898" customFormat="1" x14ac:dyDescent="0.2">
      <c r="A107" s="2286"/>
      <c r="B107" s="2287"/>
      <c r="C107" s="2287"/>
      <c r="D107" s="2287"/>
      <c r="E107" s="2287"/>
      <c r="F107" s="2287"/>
      <c r="G107" s="2287"/>
      <c r="H107" s="2287"/>
      <c r="I107" s="2287"/>
      <c r="J107" s="2287"/>
      <c r="K107" s="2287"/>
      <c r="L107" s="2287"/>
      <c r="M107" s="2287"/>
      <c r="N107" s="2287"/>
      <c r="O107" s="2287"/>
    </row>
    <row r="108" spans="1:33" ht="15.75" x14ac:dyDescent="0.25">
      <c r="A108" s="674">
        <f>ROW()</f>
        <v>108</v>
      </c>
      <c r="B108" s="2150"/>
      <c r="C108" s="2151"/>
      <c r="D108" s="2152"/>
      <c r="E108" s="2152"/>
      <c r="F108" s="2152"/>
      <c r="G108" s="2152"/>
      <c r="H108" s="2153"/>
      <c r="I108" s="2154"/>
      <c r="J108" s="2154"/>
      <c r="K108" s="2155" t="s">
        <v>2045</v>
      </c>
      <c r="L108" s="2156"/>
      <c r="M108" s="2157"/>
      <c r="N108" s="2157"/>
      <c r="O108" s="2158" t="str">
        <f>B109</f>
        <v>CENTRALE DE
NETTOYAGE</v>
      </c>
    </row>
    <row r="109" spans="1:33" s="2257" customFormat="1" ht="42" customHeight="1" x14ac:dyDescent="0.25">
      <c r="A109" s="1811" t="s">
        <v>614</v>
      </c>
      <c r="B109" s="5051" t="s">
        <v>2102</v>
      </c>
      <c r="C109" s="5052"/>
      <c r="D109" s="5052"/>
      <c r="E109" s="5052"/>
      <c r="F109" s="5052"/>
      <c r="G109" s="5052"/>
      <c r="H109" s="5053"/>
      <c r="I109" s="2293"/>
      <c r="J109" s="2294"/>
      <c r="K109" s="2296"/>
      <c r="L109" s="5054"/>
      <c r="M109" s="5055"/>
      <c r="N109" s="5055"/>
      <c r="O109" s="5056" t="str">
        <f t="shared" si="0"/>
        <v/>
      </c>
      <c r="P109" s="687"/>
      <c r="Q109" s="687"/>
      <c r="R109" s="687"/>
      <c r="S109" s="687"/>
      <c r="T109" s="687"/>
      <c r="U109" s="687"/>
      <c r="V109" s="687"/>
      <c r="W109" s="687"/>
      <c r="X109" s="687"/>
      <c r="Y109" s="687"/>
      <c r="Z109" s="687"/>
      <c r="AA109" s="687"/>
      <c r="AB109" s="687"/>
      <c r="AC109" s="687"/>
      <c r="AD109" s="687"/>
      <c r="AE109" s="687"/>
      <c r="AF109" s="687"/>
      <c r="AG109" s="687"/>
    </row>
    <row r="110" spans="1:33" s="2257" customFormat="1" ht="12" customHeight="1" x14ac:dyDescent="0.2">
      <c r="A110" s="2288"/>
      <c r="B110" s="2269" t="s">
        <v>1644</v>
      </c>
      <c r="C110" s="2270" t="s">
        <v>2013</v>
      </c>
      <c r="D110" s="2271" t="s">
        <v>414</v>
      </c>
      <c r="E110" s="2271" t="s">
        <v>2014</v>
      </c>
      <c r="F110" s="2271" t="s">
        <v>1435</v>
      </c>
      <c r="G110" s="2271" t="s">
        <v>1408</v>
      </c>
      <c r="H110" s="2271" t="s">
        <v>885</v>
      </c>
      <c r="I110" s="2272" t="s">
        <v>1102</v>
      </c>
      <c r="J110" s="2273" t="s">
        <v>1188</v>
      </c>
      <c r="K110" s="2274"/>
      <c r="L110" s="2275"/>
      <c r="M110" s="2275"/>
      <c r="N110" s="2275"/>
      <c r="O110" s="2276"/>
      <c r="P110" s="687"/>
      <c r="Q110" s="835"/>
      <c r="R110" s="835"/>
      <c r="S110" s="835"/>
      <c r="T110" s="835"/>
      <c r="U110" s="687"/>
      <c r="V110" s="687"/>
      <c r="W110" s="687"/>
      <c r="X110" s="687"/>
      <c r="Y110" s="687"/>
      <c r="Z110" s="687"/>
      <c r="AA110" s="687"/>
      <c r="AB110" s="687"/>
      <c r="AC110" s="687"/>
      <c r="AD110" s="687"/>
      <c r="AE110" s="687"/>
      <c r="AF110" s="687"/>
      <c r="AG110" s="687"/>
    </row>
    <row r="111" spans="1:33" s="2257" customFormat="1" ht="12" customHeight="1" x14ac:dyDescent="0.2">
      <c r="A111" s="2288"/>
      <c r="B111" s="2277" t="s">
        <v>2078</v>
      </c>
      <c r="C111" s="2278"/>
      <c r="D111" s="2278"/>
      <c r="E111" s="2278"/>
      <c r="F111" s="2278"/>
      <c r="G111" s="2278"/>
      <c r="H111" s="2279"/>
      <c r="I111" s="2278"/>
      <c r="J111" s="2280"/>
      <c r="K111" s="1804"/>
      <c r="L111" s="1804"/>
      <c r="M111" s="1804"/>
      <c r="N111" s="1804"/>
      <c r="O111" s="2235"/>
      <c r="P111" s="687"/>
      <c r="Q111" s="835"/>
      <c r="R111" s="835"/>
      <c r="S111" s="835"/>
      <c r="T111" s="835"/>
      <c r="U111" s="687"/>
      <c r="V111" s="687"/>
      <c r="W111" s="687"/>
      <c r="X111" s="687"/>
      <c r="Y111" s="687"/>
      <c r="Z111" s="687"/>
      <c r="AA111" s="687"/>
      <c r="AB111" s="687"/>
      <c r="AC111" s="687"/>
      <c r="AD111" s="687"/>
      <c r="AE111" s="687"/>
      <c r="AF111" s="687"/>
      <c r="AG111" s="687"/>
    </row>
    <row r="112" spans="1:33" s="835" customFormat="1" ht="12" customHeight="1" x14ac:dyDescent="0.2">
      <c r="A112" s="2288"/>
      <c r="B112" s="2281" t="s">
        <v>2079</v>
      </c>
      <c r="C112" s="2282"/>
      <c r="D112" s="2282"/>
      <c r="E112" s="2282"/>
      <c r="F112" s="2282"/>
      <c r="G112" s="2282"/>
      <c r="H112" s="2283"/>
      <c r="I112" s="2282"/>
      <c r="J112" s="2284"/>
      <c r="K112" s="2284"/>
      <c r="L112" s="2284"/>
      <c r="M112" s="2284"/>
      <c r="N112" s="2284"/>
      <c r="O112" s="2285"/>
    </row>
    <row r="113" spans="1:33" s="898" customFormat="1" x14ac:dyDescent="0.2">
      <c r="A113" s="2286"/>
      <c r="B113" s="2287"/>
      <c r="C113" s="2287"/>
      <c r="D113" s="2287"/>
      <c r="E113" s="2287"/>
      <c r="F113" s="2287"/>
      <c r="G113" s="2287"/>
      <c r="H113" s="2287"/>
      <c r="I113" s="2287"/>
      <c r="J113" s="2287"/>
      <c r="K113" s="2287"/>
      <c r="L113" s="2287"/>
      <c r="M113" s="2287"/>
      <c r="N113" s="2287"/>
      <c r="O113" s="2287"/>
    </row>
    <row r="114" spans="1:33" ht="15.75" x14ac:dyDescent="0.25">
      <c r="A114" s="674">
        <f>ROW()</f>
        <v>114</v>
      </c>
      <c r="B114" s="2150"/>
      <c r="C114" s="2151"/>
      <c r="D114" s="2152"/>
      <c r="E114" s="2152"/>
      <c r="F114" s="2152"/>
      <c r="G114" s="2152"/>
      <c r="H114" s="2153"/>
      <c r="I114" s="2154"/>
      <c r="J114" s="2154"/>
      <c r="K114" s="2155" t="s">
        <v>2045</v>
      </c>
      <c r="L114" s="2156"/>
      <c r="M114" s="2157"/>
      <c r="N114" s="2157"/>
      <c r="O114" s="2158" t="str">
        <f>B115</f>
        <v>CENTRALE DOSAGE</v>
      </c>
    </row>
    <row r="115" spans="1:33" s="2257" customFormat="1" ht="42" customHeight="1" x14ac:dyDescent="0.25">
      <c r="A115" s="1811" t="s">
        <v>614</v>
      </c>
      <c r="B115" s="5051" t="s">
        <v>2103</v>
      </c>
      <c r="C115" s="5052"/>
      <c r="D115" s="5052"/>
      <c r="E115" s="5052"/>
      <c r="F115" s="5052"/>
      <c r="G115" s="5052"/>
      <c r="H115" s="5053"/>
      <c r="I115" s="2293"/>
      <c r="J115" s="2294"/>
      <c r="K115" s="2296"/>
      <c r="L115" s="5054"/>
      <c r="M115" s="5055"/>
      <c r="N115" s="5055"/>
      <c r="O115" s="5056" t="str">
        <f t="shared" si="0"/>
        <v/>
      </c>
      <c r="P115" s="687"/>
      <c r="Q115" s="687"/>
      <c r="R115" s="687"/>
      <c r="S115" s="687"/>
      <c r="T115" s="687"/>
      <c r="U115" s="687"/>
      <c r="V115" s="687"/>
      <c r="W115" s="687"/>
      <c r="X115" s="687"/>
      <c r="Y115" s="687"/>
      <c r="Z115" s="687"/>
      <c r="AA115" s="687"/>
      <c r="AB115" s="687"/>
      <c r="AC115" s="687"/>
      <c r="AD115" s="687"/>
      <c r="AE115" s="687"/>
      <c r="AF115" s="687"/>
      <c r="AG115" s="687"/>
    </row>
    <row r="116" spans="1:33" s="2257" customFormat="1" ht="12" customHeight="1" x14ac:dyDescent="0.2">
      <c r="A116" s="2288"/>
      <c r="B116" s="2269" t="s">
        <v>1644</v>
      </c>
      <c r="C116" s="2270" t="s">
        <v>2013</v>
      </c>
      <c r="D116" s="2271" t="s">
        <v>414</v>
      </c>
      <c r="E116" s="2271" t="s">
        <v>2014</v>
      </c>
      <c r="F116" s="2271" t="s">
        <v>1435</v>
      </c>
      <c r="G116" s="2271" t="s">
        <v>1408</v>
      </c>
      <c r="H116" s="2271" t="s">
        <v>885</v>
      </c>
      <c r="I116" s="2272" t="s">
        <v>1102</v>
      </c>
      <c r="J116" s="2273" t="s">
        <v>1188</v>
      </c>
      <c r="K116" s="2274"/>
      <c r="L116" s="2275"/>
      <c r="M116" s="2275"/>
      <c r="N116" s="2275"/>
      <c r="O116" s="2276"/>
      <c r="P116" s="687"/>
      <c r="Q116" s="835"/>
      <c r="R116" s="835"/>
      <c r="S116" s="835"/>
      <c r="T116" s="835"/>
      <c r="U116" s="687"/>
      <c r="V116" s="687"/>
      <c r="W116" s="687"/>
      <c r="X116" s="687"/>
      <c r="Y116" s="687"/>
      <c r="Z116" s="687"/>
      <c r="AA116" s="687"/>
      <c r="AB116" s="687"/>
      <c r="AC116" s="687"/>
      <c r="AD116" s="687"/>
      <c r="AE116" s="687"/>
      <c r="AF116" s="687"/>
      <c r="AG116" s="687"/>
    </row>
    <row r="117" spans="1:33" s="2257" customFormat="1" ht="12" customHeight="1" x14ac:dyDescent="0.2">
      <c r="A117" s="2288"/>
      <c r="B117" s="2277" t="s">
        <v>2078</v>
      </c>
      <c r="C117" s="2278"/>
      <c r="D117" s="2278"/>
      <c r="E117" s="2278"/>
      <c r="F117" s="2278"/>
      <c r="G117" s="2278"/>
      <c r="H117" s="2279"/>
      <c r="I117" s="2278"/>
      <c r="J117" s="2280"/>
      <c r="K117" s="1804"/>
      <c r="L117" s="1804"/>
      <c r="M117" s="1804"/>
      <c r="N117" s="1804"/>
      <c r="O117" s="2235"/>
      <c r="P117" s="687"/>
      <c r="Q117" s="835"/>
      <c r="R117" s="835"/>
      <c r="S117" s="835"/>
      <c r="T117" s="835"/>
      <c r="U117" s="687"/>
      <c r="V117" s="687"/>
      <c r="W117" s="687"/>
      <c r="X117" s="687"/>
      <c r="Y117" s="687"/>
      <c r="Z117" s="687"/>
      <c r="AA117" s="687"/>
      <c r="AB117" s="687"/>
      <c r="AC117" s="687"/>
      <c r="AD117" s="687"/>
      <c r="AE117" s="687"/>
      <c r="AF117" s="687"/>
      <c r="AG117" s="687"/>
    </row>
    <row r="118" spans="1:33" s="835" customFormat="1" ht="12" customHeight="1" x14ac:dyDescent="0.2">
      <c r="A118" s="2288"/>
      <c r="B118" s="2281" t="s">
        <v>2079</v>
      </c>
      <c r="C118" s="2282"/>
      <c r="D118" s="2282"/>
      <c r="E118" s="2282"/>
      <c r="F118" s="2282"/>
      <c r="G118" s="2282"/>
      <c r="H118" s="2283"/>
      <c r="I118" s="2282"/>
      <c r="J118" s="2284"/>
      <c r="K118" s="2284"/>
      <c r="L118" s="2284"/>
      <c r="M118" s="2284"/>
      <c r="N118" s="2284"/>
      <c r="O118" s="2285"/>
    </row>
    <row r="119" spans="1:33" s="898" customFormat="1" x14ac:dyDescent="0.2">
      <c r="A119" s="2286"/>
      <c r="B119" s="2287"/>
      <c r="C119" s="2287"/>
      <c r="D119" s="2287"/>
      <c r="E119" s="2287"/>
      <c r="F119" s="2287"/>
      <c r="G119" s="2287"/>
      <c r="H119" s="2287"/>
      <c r="I119" s="2287"/>
      <c r="J119" s="2287"/>
      <c r="K119" s="2287"/>
      <c r="L119" s="2287"/>
      <c r="M119" s="2287"/>
      <c r="N119" s="2287"/>
      <c r="O119" s="2287"/>
    </row>
    <row r="120" spans="1:33" ht="15.75" x14ac:dyDescent="0.25">
      <c r="A120" s="674">
        <f>ROW()</f>
        <v>120</v>
      </c>
      <c r="B120" s="2150"/>
      <c r="C120" s="2151"/>
      <c r="D120" s="2152"/>
      <c r="E120" s="2152"/>
      <c r="F120" s="2152"/>
      <c r="G120" s="2152"/>
      <c r="H120" s="2153"/>
      <c r="I120" s="2154"/>
      <c r="J120" s="2154"/>
      <c r="K120" s="2155" t="s">
        <v>2045</v>
      </c>
      <c r="L120" s="2156"/>
      <c r="M120" s="2157"/>
      <c r="N120" s="2157"/>
      <c r="O120" s="2158" t="str">
        <f>B121</f>
        <v>CHAISES</v>
      </c>
    </row>
    <row r="121" spans="1:33" s="2257" customFormat="1" ht="42" customHeight="1" x14ac:dyDescent="0.25">
      <c r="A121" s="1811" t="s">
        <v>614</v>
      </c>
      <c r="B121" s="5051" t="s">
        <v>2104</v>
      </c>
      <c r="C121" s="5052"/>
      <c r="D121" s="5052"/>
      <c r="E121" s="5052"/>
      <c r="F121" s="5052"/>
      <c r="G121" s="5052"/>
      <c r="H121" s="5053"/>
      <c r="I121" s="2293"/>
      <c r="J121" s="2303"/>
      <c r="K121" s="2295"/>
      <c r="L121" s="5054" t="s">
        <v>2105</v>
      </c>
      <c r="M121" s="5055"/>
      <c r="N121" s="5055"/>
      <c r="O121" s="5056" t="str">
        <f t="shared" si="0"/>
        <v/>
      </c>
      <c r="P121" s="687"/>
      <c r="Q121" s="687"/>
      <c r="R121" s="687"/>
      <c r="S121" s="687"/>
      <c r="T121" s="687"/>
      <c r="U121" s="687"/>
      <c r="V121" s="687"/>
      <c r="W121" s="687"/>
      <c r="X121" s="687"/>
      <c r="Y121" s="687"/>
      <c r="Z121" s="687"/>
      <c r="AA121" s="687"/>
      <c r="AB121" s="687"/>
      <c r="AC121" s="687"/>
      <c r="AD121" s="687"/>
      <c r="AE121" s="687"/>
      <c r="AF121" s="687"/>
      <c r="AG121" s="687"/>
    </row>
    <row r="122" spans="1:33" s="2257" customFormat="1" ht="12" customHeight="1" x14ac:dyDescent="0.2">
      <c r="A122" s="2288"/>
      <c r="B122" s="2269" t="s">
        <v>1644</v>
      </c>
      <c r="C122" s="2270" t="s">
        <v>2013</v>
      </c>
      <c r="D122" s="2271" t="s">
        <v>414</v>
      </c>
      <c r="E122" s="2271" t="s">
        <v>2014</v>
      </c>
      <c r="F122" s="2271" t="s">
        <v>1435</v>
      </c>
      <c r="G122" s="2271" t="s">
        <v>1408</v>
      </c>
      <c r="H122" s="2271" t="s">
        <v>885</v>
      </c>
      <c r="I122" s="2272" t="s">
        <v>1102</v>
      </c>
      <c r="J122" s="2273" t="s">
        <v>1188</v>
      </c>
      <c r="K122" s="2274"/>
      <c r="L122" s="2275"/>
      <c r="M122" s="2275"/>
      <c r="N122" s="2275"/>
      <c r="O122" s="2276"/>
      <c r="P122" s="687"/>
      <c r="Q122" s="835"/>
      <c r="R122" s="835"/>
      <c r="S122" s="835"/>
      <c r="T122" s="835"/>
      <c r="U122" s="687"/>
      <c r="V122" s="687"/>
      <c r="W122" s="687"/>
      <c r="X122" s="687"/>
      <c r="Y122" s="687"/>
      <c r="Z122" s="687"/>
      <c r="AA122" s="687"/>
      <c r="AB122" s="687"/>
      <c r="AC122" s="687"/>
      <c r="AD122" s="687"/>
      <c r="AE122" s="687"/>
      <c r="AF122" s="687"/>
      <c r="AG122" s="687"/>
    </row>
    <row r="123" spans="1:33" s="2257" customFormat="1" ht="12" customHeight="1" x14ac:dyDescent="0.2">
      <c r="A123" s="2288"/>
      <c r="B123" s="2277" t="s">
        <v>2078</v>
      </c>
      <c r="C123" s="2278"/>
      <c r="D123" s="2278"/>
      <c r="E123" s="2278"/>
      <c r="F123" s="2278"/>
      <c r="G123" s="2278"/>
      <c r="H123" s="2279"/>
      <c r="I123" s="2278"/>
      <c r="J123" s="2280"/>
      <c r="K123" s="1804"/>
      <c r="L123" s="1804"/>
      <c r="M123" s="1804"/>
      <c r="N123" s="1804"/>
      <c r="O123" s="2235"/>
      <c r="P123" s="687"/>
      <c r="Q123" s="835"/>
      <c r="R123" s="835"/>
      <c r="S123" s="835"/>
      <c r="T123" s="835"/>
      <c r="U123" s="687"/>
      <c r="V123" s="687"/>
      <c r="W123" s="687"/>
      <c r="X123" s="687"/>
      <c r="Y123" s="687"/>
      <c r="Z123" s="687"/>
      <c r="AA123" s="687"/>
      <c r="AB123" s="687"/>
      <c r="AC123" s="687"/>
      <c r="AD123" s="687"/>
      <c r="AE123" s="687"/>
      <c r="AF123" s="687"/>
      <c r="AG123" s="687"/>
    </row>
    <row r="124" spans="1:33" s="835" customFormat="1" ht="12" customHeight="1" x14ac:dyDescent="0.2">
      <c r="A124" s="2288"/>
      <c r="B124" s="2281" t="s">
        <v>2079</v>
      </c>
      <c r="C124" s="2282"/>
      <c r="D124" s="2282"/>
      <c r="E124" s="2282"/>
      <c r="F124" s="2282"/>
      <c r="G124" s="2282"/>
      <c r="H124" s="2283"/>
      <c r="I124" s="2282"/>
      <c r="J124" s="2284"/>
      <c r="K124" s="2284"/>
      <c r="L124" s="2284"/>
      <c r="M124" s="2284"/>
      <c r="N124" s="2284"/>
      <c r="O124" s="2285"/>
    </row>
    <row r="125" spans="1:33" s="898" customFormat="1" x14ac:dyDescent="0.2">
      <c r="A125" s="2286"/>
      <c r="B125" s="2287"/>
      <c r="C125" s="2287"/>
      <c r="D125" s="2287"/>
      <c r="E125" s="2287"/>
      <c r="F125" s="2287"/>
      <c r="G125" s="2287"/>
      <c r="H125" s="2287"/>
      <c r="I125" s="2287"/>
      <c r="J125" s="2287"/>
      <c r="K125" s="2287"/>
      <c r="L125" s="2287"/>
      <c r="M125" s="2287"/>
      <c r="N125" s="2287"/>
      <c r="O125" s="2287"/>
    </row>
    <row r="126" spans="1:33" ht="15.75" x14ac:dyDescent="0.25">
      <c r="A126" s="674">
        <f>ROW()</f>
        <v>126</v>
      </c>
      <c r="B126" s="2150"/>
      <c r="C126" s="2151"/>
      <c r="D126" s="2152"/>
      <c r="E126" s="2152"/>
      <c r="F126" s="2152"/>
      <c r="G126" s="2152"/>
      <c r="H126" s="2153"/>
      <c r="I126" s="2154"/>
      <c r="J126" s="2154"/>
      <c r="K126" s="2155" t="s">
        <v>2045</v>
      </c>
      <c r="L126" s="2156"/>
      <c r="M126" s="2157"/>
      <c r="N126" s="2157"/>
      <c r="O126" s="2158" t="str">
        <f>B127</f>
        <v>CHARIOTS DISTRIBUTEURS  HOPITAL</v>
      </c>
    </row>
    <row r="127" spans="1:33" s="2257" customFormat="1" ht="43.5" customHeight="1" x14ac:dyDescent="0.25">
      <c r="A127" s="1811" t="s">
        <v>614</v>
      </c>
      <c r="B127" s="5051" t="s">
        <v>2106</v>
      </c>
      <c r="C127" s="5052"/>
      <c r="D127" s="5052"/>
      <c r="E127" s="5052"/>
      <c r="F127" s="5052"/>
      <c r="G127" s="5052"/>
      <c r="H127" s="5053"/>
      <c r="I127" s="2293"/>
      <c r="J127" s="2303"/>
      <c r="K127" s="2296"/>
      <c r="L127" s="5054" t="s">
        <v>2107</v>
      </c>
      <c r="M127" s="5055"/>
      <c r="N127" s="5055"/>
      <c r="O127" s="5056" t="str">
        <f t="shared" si="0"/>
        <v/>
      </c>
      <c r="P127" s="687"/>
      <c r="Q127" s="687"/>
      <c r="R127" s="687"/>
      <c r="S127" s="687"/>
      <c r="T127" s="687"/>
      <c r="U127" s="687"/>
      <c r="V127" s="687"/>
      <c r="W127" s="687"/>
      <c r="X127" s="687"/>
      <c r="Y127" s="687"/>
      <c r="Z127" s="687"/>
      <c r="AA127" s="687"/>
      <c r="AB127" s="687"/>
      <c r="AC127" s="687"/>
      <c r="AD127" s="687"/>
      <c r="AE127" s="687"/>
      <c r="AF127" s="687"/>
      <c r="AG127" s="687"/>
    </row>
    <row r="128" spans="1:33" s="2257" customFormat="1" ht="12" customHeight="1" x14ac:dyDescent="0.2">
      <c r="A128" s="2288"/>
      <c r="B128" s="2269" t="s">
        <v>1644</v>
      </c>
      <c r="C128" s="2270" t="s">
        <v>2013</v>
      </c>
      <c r="D128" s="2271" t="s">
        <v>414</v>
      </c>
      <c r="E128" s="2271" t="s">
        <v>2014</v>
      </c>
      <c r="F128" s="2271" t="s">
        <v>1435</v>
      </c>
      <c r="G128" s="2271" t="s">
        <v>1408</v>
      </c>
      <c r="H128" s="2271" t="s">
        <v>885</v>
      </c>
      <c r="I128" s="2272" t="s">
        <v>1102</v>
      </c>
      <c r="J128" s="2273" t="s">
        <v>1188</v>
      </c>
      <c r="K128" s="2274"/>
      <c r="L128" s="2275"/>
      <c r="M128" s="2275"/>
      <c r="N128" s="2275"/>
      <c r="O128" s="2276"/>
      <c r="P128" s="687"/>
      <c r="Q128" s="835"/>
      <c r="R128" s="835"/>
      <c r="S128" s="835"/>
      <c r="T128" s="835"/>
      <c r="U128" s="687"/>
      <c r="V128" s="687"/>
      <c r="W128" s="687"/>
      <c r="X128" s="687"/>
      <c r="Y128" s="687"/>
      <c r="Z128" s="687"/>
      <c r="AA128" s="687"/>
      <c r="AB128" s="687"/>
      <c r="AC128" s="687"/>
      <c r="AD128" s="687"/>
      <c r="AE128" s="687"/>
      <c r="AF128" s="687"/>
      <c r="AG128" s="687"/>
    </row>
    <row r="129" spans="1:33" s="2257" customFormat="1" ht="12" customHeight="1" x14ac:dyDescent="0.2">
      <c r="A129" s="2288"/>
      <c r="B129" s="2277" t="s">
        <v>2078</v>
      </c>
      <c r="C129" s="2278"/>
      <c r="D129" s="2278"/>
      <c r="E129" s="2278"/>
      <c r="F129" s="2278"/>
      <c r="G129" s="2278"/>
      <c r="H129" s="2279"/>
      <c r="I129" s="2278"/>
      <c r="J129" s="2280"/>
      <c r="K129" s="1804"/>
      <c r="L129" s="1804"/>
      <c r="M129" s="1804"/>
      <c r="N129" s="1804"/>
      <c r="O129" s="2235"/>
      <c r="P129" s="687"/>
      <c r="Q129" s="835"/>
      <c r="R129" s="835"/>
      <c r="S129" s="835"/>
      <c r="T129" s="835"/>
      <c r="U129" s="687"/>
      <c r="V129" s="687"/>
      <c r="W129" s="687"/>
      <c r="X129" s="687"/>
      <c r="Y129" s="687"/>
      <c r="Z129" s="687"/>
      <c r="AA129" s="687"/>
      <c r="AB129" s="687"/>
      <c r="AC129" s="687"/>
      <c r="AD129" s="687"/>
      <c r="AE129" s="687"/>
      <c r="AF129" s="687"/>
      <c r="AG129" s="687"/>
    </row>
    <row r="130" spans="1:33" s="835" customFormat="1" ht="12" customHeight="1" x14ac:dyDescent="0.2">
      <c r="A130" s="2288"/>
      <c r="B130" s="2281" t="s">
        <v>2079</v>
      </c>
      <c r="C130" s="2282"/>
      <c r="D130" s="2282"/>
      <c r="E130" s="2282"/>
      <c r="F130" s="2282"/>
      <c r="G130" s="2282"/>
      <c r="H130" s="2283"/>
      <c r="I130" s="2282"/>
      <c r="J130" s="2284"/>
      <c r="K130" s="2284"/>
      <c r="L130" s="2284"/>
      <c r="M130" s="2284"/>
      <c r="N130" s="2284"/>
      <c r="O130" s="2285"/>
    </row>
    <row r="131" spans="1:33" s="898" customFormat="1" x14ac:dyDescent="0.2">
      <c r="A131" s="2286"/>
      <c r="B131" s="2287"/>
      <c r="C131" s="2287"/>
      <c r="D131" s="2287"/>
      <c r="E131" s="2287"/>
      <c r="F131" s="2287"/>
      <c r="G131" s="2287"/>
      <c r="H131" s="2287"/>
      <c r="I131" s="2287"/>
      <c r="J131" s="2287"/>
      <c r="K131" s="2287"/>
      <c r="L131" s="2287"/>
      <c r="M131" s="2287"/>
      <c r="N131" s="2287"/>
      <c r="O131" s="2287"/>
    </row>
    <row r="132" spans="1:33" ht="15.75" x14ac:dyDescent="0.25">
      <c r="A132" s="674">
        <f>ROW()</f>
        <v>132</v>
      </c>
      <c r="B132" s="2150"/>
      <c r="C132" s="2151"/>
      <c r="D132" s="2152"/>
      <c r="E132" s="2152"/>
      <c r="F132" s="2152"/>
      <c r="G132" s="2152"/>
      <c r="H132" s="2153"/>
      <c r="I132" s="2154"/>
      <c r="J132" s="2154"/>
      <c r="K132" s="2155" t="s">
        <v>2045</v>
      </c>
      <c r="L132" s="2156"/>
      <c r="M132" s="2157"/>
      <c r="N132" s="2157"/>
      <c r="O132" s="2158" t="str">
        <f>B133</f>
        <v>CLAYETTES PLASTIQUES</v>
      </c>
    </row>
    <row r="133" spans="1:33" s="2257" customFormat="1" ht="42" customHeight="1" x14ac:dyDescent="0.25">
      <c r="A133" s="1811" t="s">
        <v>614</v>
      </c>
      <c r="B133" s="5051" t="s">
        <v>2108</v>
      </c>
      <c r="C133" s="5052"/>
      <c r="D133" s="5052"/>
      <c r="E133" s="5052"/>
      <c r="F133" s="5052"/>
      <c r="G133" s="5052"/>
      <c r="H133" s="5053"/>
      <c r="I133" s="2293"/>
      <c r="J133" s="2294"/>
      <c r="K133" s="2295"/>
      <c r="L133" s="5054"/>
      <c r="M133" s="5055"/>
      <c r="N133" s="5055"/>
      <c r="O133" s="5056" t="str">
        <f t="shared" si="0"/>
        <v/>
      </c>
      <c r="P133" s="687"/>
      <c r="Q133" s="687"/>
      <c r="R133" s="687"/>
      <c r="S133" s="687"/>
      <c r="T133" s="687"/>
      <c r="U133" s="687"/>
      <c r="V133" s="687"/>
      <c r="W133" s="687"/>
      <c r="X133" s="687"/>
      <c r="Y133" s="687"/>
      <c r="Z133" s="687"/>
      <c r="AA133" s="687"/>
      <c r="AB133" s="687"/>
      <c r="AC133" s="687"/>
      <c r="AD133" s="687"/>
      <c r="AE133" s="687"/>
      <c r="AF133" s="687"/>
      <c r="AG133" s="687"/>
    </row>
    <row r="134" spans="1:33" s="2257" customFormat="1" ht="12" customHeight="1" x14ac:dyDescent="0.2">
      <c r="A134" s="2288"/>
      <c r="B134" s="2269" t="s">
        <v>1644</v>
      </c>
      <c r="C134" s="2270" t="s">
        <v>2013</v>
      </c>
      <c r="D134" s="2271" t="s">
        <v>414</v>
      </c>
      <c r="E134" s="2271" t="s">
        <v>2014</v>
      </c>
      <c r="F134" s="2271" t="s">
        <v>1435</v>
      </c>
      <c r="G134" s="2271" t="s">
        <v>1408</v>
      </c>
      <c r="H134" s="2271" t="s">
        <v>885</v>
      </c>
      <c r="I134" s="2272" t="s">
        <v>1102</v>
      </c>
      <c r="J134" s="2273" t="s">
        <v>1188</v>
      </c>
      <c r="K134" s="2274"/>
      <c r="L134" s="2275"/>
      <c r="M134" s="2275"/>
      <c r="N134" s="2275"/>
      <c r="O134" s="2276"/>
      <c r="P134" s="687"/>
      <c r="Q134" s="835"/>
      <c r="R134" s="835"/>
      <c r="S134" s="835"/>
      <c r="T134" s="835"/>
      <c r="U134" s="687"/>
      <c r="V134" s="687"/>
      <c r="W134" s="687"/>
      <c r="X134" s="687"/>
      <c r="Y134" s="687"/>
      <c r="Z134" s="687"/>
      <c r="AA134" s="687"/>
      <c r="AB134" s="687"/>
      <c r="AC134" s="687"/>
      <c r="AD134" s="687"/>
      <c r="AE134" s="687"/>
      <c r="AF134" s="687"/>
      <c r="AG134" s="687"/>
    </row>
    <row r="135" spans="1:33" s="2257" customFormat="1" ht="12" customHeight="1" x14ac:dyDescent="0.2">
      <c r="A135" s="2288"/>
      <c r="B135" s="2277" t="s">
        <v>2078</v>
      </c>
      <c r="C135" s="2278"/>
      <c r="D135" s="2278"/>
      <c r="E135" s="2278"/>
      <c r="F135" s="2278"/>
      <c r="G135" s="2278"/>
      <c r="H135" s="2279"/>
      <c r="I135" s="2278"/>
      <c r="J135" s="2280"/>
      <c r="K135" s="1804"/>
      <c r="L135" s="1804"/>
      <c r="M135" s="1804"/>
      <c r="N135" s="1804"/>
      <c r="O135" s="2235"/>
      <c r="P135" s="687"/>
      <c r="Q135" s="835"/>
      <c r="R135" s="835"/>
      <c r="S135" s="835"/>
      <c r="T135" s="835"/>
      <c r="U135" s="687"/>
      <c r="V135" s="687"/>
      <c r="W135" s="687"/>
      <c r="X135" s="687"/>
      <c r="Y135" s="687"/>
      <c r="Z135" s="687"/>
      <c r="AA135" s="687"/>
      <c r="AB135" s="687"/>
      <c r="AC135" s="687"/>
      <c r="AD135" s="687"/>
      <c r="AE135" s="687"/>
      <c r="AF135" s="687"/>
      <c r="AG135" s="687"/>
    </row>
    <row r="136" spans="1:33" s="835" customFormat="1" ht="12" customHeight="1" x14ac:dyDescent="0.2">
      <c r="A136" s="2288"/>
      <c r="B136" s="2281" t="s">
        <v>2079</v>
      </c>
      <c r="C136" s="2282"/>
      <c r="D136" s="2282"/>
      <c r="E136" s="2282"/>
      <c r="F136" s="2282"/>
      <c r="G136" s="2282"/>
      <c r="H136" s="2283"/>
      <c r="I136" s="2282"/>
      <c r="J136" s="2284"/>
      <c r="K136" s="2284"/>
      <c r="L136" s="2284"/>
      <c r="M136" s="2284"/>
      <c r="N136" s="2284"/>
      <c r="O136" s="2285"/>
    </row>
    <row r="137" spans="1:33" s="898" customFormat="1" x14ac:dyDescent="0.2">
      <c r="A137" s="2286"/>
      <c r="B137" s="2287"/>
      <c r="C137" s="2287"/>
      <c r="D137" s="2287"/>
      <c r="E137" s="2287"/>
      <c r="F137" s="2287"/>
      <c r="G137" s="2287"/>
      <c r="H137" s="2287"/>
      <c r="I137" s="2287"/>
      <c r="J137" s="2287"/>
      <c r="K137" s="2287"/>
      <c r="L137" s="2287"/>
      <c r="M137" s="2287"/>
      <c r="N137" s="2287"/>
      <c r="O137" s="2287"/>
    </row>
    <row r="138" spans="1:33" ht="15.75" x14ac:dyDescent="0.25">
      <c r="A138" s="674">
        <f>ROW()</f>
        <v>138</v>
      </c>
      <c r="B138" s="2150"/>
      <c r="C138" s="2151"/>
      <c r="D138" s="2152"/>
      <c r="E138" s="2152"/>
      <c r="F138" s="2152"/>
      <c r="G138" s="2152"/>
      <c r="H138" s="2153"/>
      <c r="I138" s="2154"/>
      <c r="J138" s="2154"/>
      <c r="K138" s="2155" t="s">
        <v>2045</v>
      </c>
      <c r="L138" s="2156"/>
      <c r="M138" s="2157"/>
      <c r="N138" s="2157"/>
      <c r="O138" s="2158" t="str">
        <f>B139</f>
        <v>CONTAINERS</v>
      </c>
    </row>
    <row r="139" spans="1:33" s="2257" customFormat="1" ht="42" customHeight="1" x14ac:dyDescent="0.25">
      <c r="A139" s="1811" t="s">
        <v>614</v>
      </c>
      <c r="B139" s="5051" t="s">
        <v>2109</v>
      </c>
      <c r="C139" s="5052"/>
      <c r="D139" s="5052"/>
      <c r="E139" s="5052"/>
      <c r="F139" s="5052"/>
      <c r="G139" s="5052"/>
      <c r="H139" s="5053"/>
      <c r="I139" s="2293"/>
      <c r="J139" s="2303"/>
      <c r="K139" s="2295"/>
      <c r="L139" s="5054" t="s">
        <v>2088</v>
      </c>
      <c r="M139" s="5055"/>
      <c r="N139" s="5055"/>
      <c r="O139" s="5056" t="str">
        <f t="shared" si="0"/>
        <v/>
      </c>
      <c r="P139" s="687"/>
      <c r="Q139" s="687"/>
      <c r="R139" s="687"/>
      <c r="S139" s="687"/>
      <c r="T139" s="687"/>
      <c r="U139" s="687"/>
      <c r="V139" s="687"/>
      <c r="W139" s="687"/>
      <c r="X139" s="687"/>
      <c r="Y139" s="687"/>
      <c r="Z139" s="687"/>
      <c r="AA139" s="687"/>
      <c r="AB139" s="687"/>
      <c r="AC139" s="687"/>
      <c r="AD139" s="687"/>
      <c r="AE139" s="687"/>
      <c r="AF139" s="687"/>
      <c r="AG139" s="687"/>
    </row>
    <row r="140" spans="1:33" s="2257" customFormat="1" ht="12" customHeight="1" x14ac:dyDescent="0.2">
      <c r="A140" s="2288"/>
      <c r="B140" s="2269" t="s">
        <v>1644</v>
      </c>
      <c r="C140" s="2270" t="s">
        <v>2013</v>
      </c>
      <c r="D140" s="2271" t="s">
        <v>414</v>
      </c>
      <c r="E140" s="2271" t="s">
        <v>2014</v>
      </c>
      <c r="F140" s="2271" t="s">
        <v>1435</v>
      </c>
      <c r="G140" s="2271" t="s">
        <v>1408</v>
      </c>
      <c r="H140" s="2271" t="s">
        <v>885</v>
      </c>
      <c r="I140" s="2272" t="s">
        <v>1102</v>
      </c>
      <c r="J140" s="2273" t="s">
        <v>1188</v>
      </c>
      <c r="K140" s="2274"/>
      <c r="L140" s="2275"/>
      <c r="M140" s="2275"/>
      <c r="N140" s="2275"/>
      <c r="O140" s="2276"/>
      <c r="P140" s="687"/>
      <c r="Q140" s="835"/>
      <c r="R140" s="835"/>
      <c r="S140" s="835"/>
      <c r="T140" s="835"/>
      <c r="U140" s="687"/>
      <c r="V140" s="687"/>
      <c r="W140" s="687"/>
      <c r="X140" s="687"/>
      <c r="Y140" s="687"/>
      <c r="Z140" s="687"/>
      <c r="AA140" s="687"/>
      <c r="AB140" s="687"/>
      <c r="AC140" s="687"/>
      <c r="AD140" s="687"/>
      <c r="AE140" s="687"/>
      <c r="AF140" s="687"/>
      <c r="AG140" s="687"/>
    </row>
    <row r="141" spans="1:33" s="2257" customFormat="1" ht="12" customHeight="1" x14ac:dyDescent="0.2">
      <c r="A141" s="2288"/>
      <c r="B141" s="2277" t="s">
        <v>2078</v>
      </c>
      <c r="C141" s="2278"/>
      <c r="D141" s="2278"/>
      <c r="E141" s="2278"/>
      <c r="F141" s="2278"/>
      <c r="G141" s="2278"/>
      <c r="H141" s="2279"/>
      <c r="I141" s="2278"/>
      <c r="J141" s="2280"/>
      <c r="K141" s="1804"/>
      <c r="L141" s="1804"/>
      <c r="M141" s="1804"/>
      <c r="N141" s="1804"/>
      <c r="O141" s="2235"/>
      <c r="P141" s="687"/>
      <c r="Q141" s="835"/>
      <c r="R141" s="835"/>
      <c r="S141" s="835"/>
      <c r="T141" s="835"/>
      <c r="U141" s="687"/>
      <c r="V141" s="687"/>
      <c r="W141" s="687"/>
      <c r="X141" s="687"/>
      <c r="Y141" s="687"/>
      <c r="Z141" s="687"/>
      <c r="AA141" s="687"/>
      <c r="AB141" s="687"/>
      <c r="AC141" s="687"/>
      <c r="AD141" s="687"/>
      <c r="AE141" s="687"/>
      <c r="AF141" s="687"/>
      <c r="AG141" s="687"/>
    </row>
    <row r="142" spans="1:33" s="835" customFormat="1" ht="12" customHeight="1" x14ac:dyDescent="0.2">
      <c r="A142" s="2288"/>
      <c r="B142" s="2281" t="s">
        <v>2079</v>
      </c>
      <c r="C142" s="2282"/>
      <c r="D142" s="2282"/>
      <c r="E142" s="2282"/>
      <c r="F142" s="2282"/>
      <c r="G142" s="2282"/>
      <c r="H142" s="2283"/>
      <c r="I142" s="2282"/>
      <c r="J142" s="2284"/>
      <c r="K142" s="2284"/>
      <c r="L142" s="2284"/>
      <c r="M142" s="2284"/>
      <c r="N142" s="2284"/>
      <c r="O142" s="2285"/>
    </row>
    <row r="143" spans="1:33" s="898" customFormat="1" x14ac:dyDescent="0.2">
      <c r="A143" s="2286"/>
      <c r="B143" s="2287"/>
      <c r="C143" s="2287"/>
      <c r="D143" s="2287"/>
      <c r="E143" s="2287"/>
      <c r="F143" s="2287"/>
      <c r="G143" s="2287"/>
      <c r="H143" s="2287"/>
      <c r="I143" s="2287"/>
      <c r="J143" s="2287"/>
      <c r="K143" s="2287"/>
      <c r="L143" s="2287"/>
      <c r="M143" s="2287"/>
      <c r="N143" s="2287"/>
      <c r="O143" s="2287"/>
    </row>
    <row r="144" spans="1:33" ht="15.75" x14ac:dyDescent="0.25">
      <c r="A144" s="674">
        <f>ROW()</f>
        <v>144</v>
      </c>
      <c r="B144" s="2150"/>
      <c r="C144" s="2151"/>
      <c r="D144" s="2152"/>
      <c r="E144" s="2152"/>
      <c r="F144" s="2152"/>
      <c r="G144" s="2152"/>
      <c r="H144" s="2153"/>
      <c r="I144" s="2154"/>
      <c r="J144" s="2154"/>
      <c r="K144" s="2155" t="s">
        <v>2045</v>
      </c>
      <c r="L144" s="2156"/>
      <c r="M144" s="2157"/>
      <c r="N144" s="2157"/>
      <c r="O144" s="2158" t="str">
        <f>B145</f>
        <v xml:space="preserve">COUPE LÉGUMES - CUTTER . HACHOIR . MELANGEUR . BATTEUR . MIXEUR </v>
      </c>
    </row>
    <row r="145" spans="1:33" s="2257" customFormat="1" ht="101.25" customHeight="1" x14ac:dyDescent="0.25">
      <c r="A145" s="1811" t="s">
        <v>614</v>
      </c>
      <c r="B145" s="5051" t="s">
        <v>2110</v>
      </c>
      <c r="C145" s="5052"/>
      <c r="D145" s="5052"/>
      <c r="E145" s="5052"/>
      <c r="F145" s="5052"/>
      <c r="G145" s="5052"/>
      <c r="H145" s="5053"/>
      <c r="I145" s="2293"/>
      <c r="J145" s="2294"/>
      <c r="K145" s="2296"/>
      <c r="L145" s="5054" t="s">
        <v>2111</v>
      </c>
      <c r="M145" s="5055"/>
      <c r="N145" s="5055"/>
      <c r="O145" s="5056" t="str">
        <f t="shared" si="0"/>
        <v/>
      </c>
      <c r="P145" s="687"/>
      <c r="Q145" s="687"/>
      <c r="R145" s="687"/>
      <c r="S145" s="687"/>
      <c r="T145" s="687"/>
      <c r="U145" s="687"/>
      <c r="V145" s="687"/>
      <c r="W145" s="687"/>
      <c r="X145" s="687"/>
      <c r="Y145" s="687"/>
      <c r="Z145" s="687"/>
      <c r="AA145" s="687"/>
      <c r="AB145" s="687"/>
      <c r="AC145" s="687"/>
      <c r="AD145" s="687"/>
      <c r="AE145" s="687"/>
      <c r="AF145" s="687"/>
      <c r="AG145" s="687"/>
    </row>
    <row r="146" spans="1:33" s="2257" customFormat="1" ht="12" customHeight="1" x14ac:dyDescent="0.2">
      <c r="A146" s="2288"/>
      <c r="B146" s="2269" t="s">
        <v>1644</v>
      </c>
      <c r="C146" s="2270" t="s">
        <v>2013</v>
      </c>
      <c r="D146" s="2271" t="s">
        <v>414</v>
      </c>
      <c r="E146" s="2271" t="s">
        <v>2014</v>
      </c>
      <c r="F146" s="2271" t="s">
        <v>1435</v>
      </c>
      <c r="G146" s="2271" t="s">
        <v>1408</v>
      </c>
      <c r="H146" s="2271" t="s">
        <v>885</v>
      </c>
      <c r="I146" s="2272" t="s">
        <v>1102</v>
      </c>
      <c r="J146" s="2273" t="s">
        <v>1188</v>
      </c>
      <c r="K146" s="2274"/>
      <c r="L146" s="2275"/>
      <c r="M146" s="2275"/>
      <c r="N146" s="2275"/>
      <c r="O146" s="2276"/>
      <c r="P146" s="687"/>
      <c r="Q146" s="835"/>
      <c r="R146" s="835"/>
      <c r="S146" s="835"/>
      <c r="T146" s="835"/>
      <c r="U146" s="687"/>
      <c r="V146" s="687"/>
      <c r="W146" s="687"/>
      <c r="X146" s="687"/>
      <c r="Y146" s="687"/>
      <c r="Z146" s="687"/>
      <c r="AA146" s="687"/>
      <c r="AB146" s="687"/>
      <c r="AC146" s="687"/>
      <c r="AD146" s="687"/>
      <c r="AE146" s="687"/>
      <c r="AF146" s="687"/>
      <c r="AG146" s="687"/>
    </row>
    <row r="147" spans="1:33" s="2257" customFormat="1" ht="12" customHeight="1" x14ac:dyDescent="0.2">
      <c r="A147" s="2288"/>
      <c r="B147" s="2277" t="s">
        <v>2078</v>
      </c>
      <c r="C147" s="2278"/>
      <c r="D147" s="2278"/>
      <c r="E147" s="2278"/>
      <c r="F147" s="2278"/>
      <c r="G147" s="2278"/>
      <c r="H147" s="2279"/>
      <c r="I147" s="2278"/>
      <c r="J147" s="2280"/>
      <c r="K147" s="1804"/>
      <c r="L147" s="1804"/>
      <c r="M147" s="1804"/>
      <c r="N147" s="1804"/>
      <c r="O147" s="2235"/>
      <c r="P147" s="687"/>
      <c r="Q147" s="835"/>
      <c r="R147" s="835"/>
      <c r="S147" s="835"/>
      <c r="T147" s="835"/>
      <c r="U147" s="687"/>
      <c r="V147" s="687"/>
      <c r="W147" s="687"/>
      <c r="X147" s="687"/>
      <c r="Y147" s="687"/>
      <c r="Z147" s="687"/>
      <c r="AA147" s="687"/>
      <c r="AB147" s="687"/>
      <c r="AC147" s="687"/>
      <c r="AD147" s="687"/>
      <c r="AE147" s="687"/>
      <c r="AF147" s="687"/>
      <c r="AG147" s="687"/>
    </row>
    <row r="148" spans="1:33" s="835" customFormat="1" ht="12" customHeight="1" x14ac:dyDescent="0.2">
      <c r="A148" s="2288"/>
      <c r="B148" s="2281" t="s">
        <v>2079</v>
      </c>
      <c r="C148" s="2282"/>
      <c r="D148" s="2282"/>
      <c r="E148" s="2282"/>
      <c r="F148" s="2282"/>
      <c r="G148" s="2282"/>
      <c r="H148" s="2283"/>
      <c r="I148" s="2282"/>
      <c r="J148" s="2284"/>
      <c r="K148" s="2284"/>
      <c r="L148" s="2284"/>
      <c r="M148" s="2284"/>
      <c r="N148" s="2284"/>
      <c r="O148" s="2285"/>
    </row>
    <row r="149" spans="1:33" s="898" customFormat="1" x14ac:dyDescent="0.2">
      <c r="A149" s="2286"/>
      <c r="B149" s="2287"/>
      <c r="C149" s="2287"/>
      <c r="D149" s="2287"/>
      <c r="E149" s="2287"/>
      <c r="F149" s="2287"/>
      <c r="G149" s="2287"/>
      <c r="H149" s="2287"/>
      <c r="I149" s="2287"/>
      <c r="J149" s="2287"/>
      <c r="K149" s="2287"/>
      <c r="L149" s="2287"/>
      <c r="M149" s="2287"/>
      <c r="N149" s="2287"/>
      <c r="O149" s="2287"/>
    </row>
    <row r="150" spans="1:33" ht="15.75" x14ac:dyDescent="0.25">
      <c r="A150" s="674">
        <f>ROW()</f>
        <v>150</v>
      </c>
      <c r="B150" s="2150"/>
      <c r="C150" s="2151"/>
      <c r="D150" s="2152"/>
      <c r="E150" s="2152"/>
      <c r="F150" s="2152"/>
      <c r="G150" s="2152"/>
      <c r="H150" s="2153"/>
      <c r="I150" s="2154"/>
      <c r="J150" s="2154"/>
      <c r="K150" s="2155" t="s">
        <v>2045</v>
      </c>
      <c r="L150" s="2156"/>
      <c r="M150" s="2157"/>
      <c r="N150" s="2157"/>
      <c r="O150" s="2158" t="str">
        <f>B151</f>
        <v>COUPE LÉGUMES "ACCESSOIRES"</v>
      </c>
    </row>
    <row r="151" spans="1:33" s="2257" customFormat="1" ht="48.75" customHeight="1" x14ac:dyDescent="0.25">
      <c r="A151" s="1811" t="s">
        <v>614</v>
      </c>
      <c r="B151" s="5051" t="s">
        <v>2112</v>
      </c>
      <c r="C151" s="5052"/>
      <c r="D151" s="5052"/>
      <c r="E151" s="5052"/>
      <c r="F151" s="5052"/>
      <c r="G151" s="5052"/>
      <c r="H151" s="5053"/>
      <c r="I151" s="2293"/>
      <c r="J151" s="2294"/>
      <c r="K151" s="2296"/>
      <c r="L151" s="5054" t="s">
        <v>2111</v>
      </c>
      <c r="M151" s="5055"/>
      <c r="N151" s="5055"/>
      <c r="O151" s="5056" t="str">
        <f t="shared" si="0"/>
        <v/>
      </c>
      <c r="P151" s="687"/>
      <c r="Q151" s="687"/>
      <c r="R151" s="687"/>
      <c r="S151" s="687"/>
      <c r="T151" s="687"/>
      <c r="U151" s="687"/>
      <c r="V151" s="687"/>
      <c r="W151" s="687"/>
      <c r="X151" s="687"/>
      <c r="Y151" s="687"/>
      <c r="Z151" s="687"/>
      <c r="AA151" s="687"/>
      <c r="AB151" s="687"/>
      <c r="AC151" s="687"/>
      <c r="AD151" s="687"/>
      <c r="AE151" s="687"/>
      <c r="AF151" s="687"/>
      <c r="AG151" s="687"/>
    </row>
    <row r="152" spans="1:33" s="2257" customFormat="1" ht="12" customHeight="1" x14ac:dyDescent="0.2">
      <c r="A152" s="2288"/>
      <c r="B152" s="2269" t="s">
        <v>1644</v>
      </c>
      <c r="C152" s="2270" t="s">
        <v>2013</v>
      </c>
      <c r="D152" s="2271" t="s">
        <v>414</v>
      </c>
      <c r="E152" s="2271" t="s">
        <v>2014</v>
      </c>
      <c r="F152" s="2271" t="s">
        <v>1435</v>
      </c>
      <c r="G152" s="2271" t="s">
        <v>1408</v>
      </c>
      <c r="H152" s="2271" t="s">
        <v>885</v>
      </c>
      <c r="I152" s="2272" t="s">
        <v>1102</v>
      </c>
      <c r="J152" s="2273" t="s">
        <v>1188</v>
      </c>
      <c r="K152" s="2274"/>
      <c r="L152" s="2275"/>
      <c r="M152" s="2275"/>
      <c r="N152" s="2275"/>
      <c r="O152" s="2276"/>
      <c r="P152" s="687"/>
      <c r="Q152" s="835"/>
      <c r="R152" s="835"/>
      <c r="S152" s="835"/>
      <c r="T152" s="835"/>
      <c r="U152" s="687"/>
      <c r="V152" s="687"/>
      <c r="W152" s="687"/>
      <c r="X152" s="687"/>
      <c r="Y152" s="687"/>
      <c r="Z152" s="687"/>
      <c r="AA152" s="687"/>
      <c r="AB152" s="687"/>
      <c r="AC152" s="687"/>
      <c r="AD152" s="687"/>
      <c r="AE152" s="687"/>
      <c r="AF152" s="687"/>
      <c r="AG152" s="687"/>
    </row>
    <row r="153" spans="1:33" s="2257" customFormat="1" ht="12" customHeight="1" x14ac:dyDescent="0.2">
      <c r="A153" s="2288"/>
      <c r="B153" s="2277" t="s">
        <v>2078</v>
      </c>
      <c r="C153" s="2278"/>
      <c r="D153" s="2278"/>
      <c r="E153" s="2278"/>
      <c r="F153" s="2278"/>
      <c r="G153" s="2278"/>
      <c r="H153" s="2279"/>
      <c r="I153" s="2278"/>
      <c r="J153" s="2280"/>
      <c r="K153" s="1804"/>
      <c r="L153" s="1804"/>
      <c r="M153" s="1804"/>
      <c r="N153" s="1804"/>
      <c r="O153" s="2235"/>
      <c r="P153" s="687"/>
      <c r="Q153" s="835"/>
      <c r="R153" s="835"/>
      <c r="S153" s="835"/>
      <c r="T153" s="835"/>
      <c r="U153" s="687"/>
      <c r="V153" s="687"/>
      <c r="W153" s="687"/>
      <c r="X153" s="687"/>
      <c r="Y153" s="687"/>
      <c r="Z153" s="687"/>
      <c r="AA153" s="687"/>
      <c r="AB153" s="687"/>
      <c r="AC153" s="687"/>
      <c r="AD153" s="687"/>
      <c r="AE153" s="687"/>
      <c r="AF153" s="687"/>
      <c r="AG153" s="687"/>
    </row>
    <row r="154" spans="1:33" s="835" customFormat="1" ht="12" customHeight="1" x14ac:dyDescent="0.2">
      <c r="A154" s="2288"/>
      <c r="B154" s="2281" t="s">
        <v>2079</v>
      </c>
      <c r="C154" s="2282"/>
      <c r="D154" s="2282"/>
      <c r="E154" s="2282"/>
      <c r="F154" s="2282"/>
      <c r="G154" s="2282"/>
      <c r="H154" s="2283"/>
      <c r="I154" s="2282"/>
      <c r="J154" s="2284"/>
      <c r="K154" s="2284"/>
      <c r="L154" s="2284"/>
      <c r="M154" s="2284"/>
      <c r="N154" s="2284"/>
      <c r="O154" s="2285"/>
    </row>
    <row r="155" spans="1:33" s="898" customFormat="1" x14ac:dyDescent="0.2">
      <c r="A155" s="2286"/>
      <c r="B155" s="2287"/>
      <c r="C155" s="2287"/>
      <c r="D155" s="2287"/>
      <c r="E155" s="2287"/>
      <c r="F155" s="2287"/>
      <c r="G155" s="2287"/>
      <c r="H155" s="2287"/>
      <c r="I155" s="2287"/>
      <c r="J155" s="2287"/>
      <c r="K155" s="2287"/>
      <c r="L155" s="2287"/>
      <c r="M155" s="2287"/>
      <c r="N155" s="2287"/>
      <c r="O155" s="2287"/>
    </row>
    <row r="156" spans="1:33" ht="15.75" x14ac:dyDescent="0.25">
      <c r="A156" s="674">
        <f>ROW()</f>
        <v>156</v>
      </c>
      <c r="B156" s="2150"/>
      <c r="C156" s="2151"/>
      <c r="D156" s="2152"/>
      <c r="E156" s="2152"/>
      <c r="F156" s="2152"/>
      <c r="G156" s="2152"/>
      <c r="H156" s="2153"/>
      <c r="I156" s="2154"/>
      <c r="J156" s="2154"/>
      <c r="K156" s="2155" t="s">
        <v>2045</v>
      </c>
      <c r="L156" s="2156"/>
      <c r="M156" s="2157"/>
      <c r="N156" s="2157"/>
      <c r="O156" s="2158" t="str">
        <f>B157</f>
        <v>DIABLES, CHARIOTS, TRANSPALETTES</v>
      </c>
    </row>
    <row r="157" spans="1:33" s="2257" customFormat="1" ht="35.25" customHeight="1" x14ac:dyDescent="0.25">
      <c r="A157" s="1811" t="s">
        <v>1102</v>
      </c>
      <c r="B157" s="5051" t="s">
        <v>2113</v>
      </c>
      <c r="C157" s="5052"/>
      <c r="D157" s="5052"/>
      <c r="E157" s="5052"/>
      <c r="F157" s="5052"/>
      <c r="G157" s="5052"/>
      <c r="H157" s="5053"/>
      <c r="I157" s="2293"/>
      <c r="J157" s="2303"/>
      <c r="K157" s="2295"/>
      <c r="L157" s="5054" t="s">
        <v>2114</v>
      </c>
      <c r="M157" s="5055"/>
      <c r="N157" s="5055"/>
      <c r="O157" s="5056" t="str">
        <f t="shared" si="0"/>
        <v/>
      </c>
      <c r="P157" s="687"/>
      <c r="Q157" s="687"/>
      <c r="R157" s="687"/>
      <c r="S157" s="687"/>
      <c r="T157" s="687"/>
      <c r="U157" s="687"/>
      <c r="V157" s="687"/>
      <c r="W157" s="687"/>
      <c r="X157" s="687"/>
      <c r="Y157" s="687"/>
      <c r="Z157" s="687"/>
      <c r="AA157" s="687"/>
      <c r="AB157" s="687"/>
      <c r="AC157" s="687"/>
      <c r="AD157" s="687"/>
      <c r="AE157" s="687"/>
      <c r="AF157" s="687"/>
      <c r="AG157" s="687"/>
    </row>
    <row r="158" spans="1:33" s="2257" customFormat="1" ht="12" customHeight="1" x14ac:dyDescent="0.2">
      <c r="A158" s="2288"/>
      <c r="B158" s="2269" t="s">
        <v>1644</v>
      </c>
      <c r="C158" s="2270" t="s">
        <v>2013</v>
      </c>
      <c r="D158" s="2271" t="s">
        <v>414</v>
      </c>
      <c r="E158" s="2271" t="s">
        <v>2014</v>
      </c>
      <c r="F158" s="2271" t="s">
        <v>1435</v>
      </c>
      <c r="G158" s="2271" t="s">
        <v>1408</v>
      </c>
      <c r="H158" s="2271" t="s">
        <v>885</v>
      </c>
      <c r="I158" s="2272" t="s">
        <v>1102</v>
      </c>
      <c r="J158" s="2273" t="s">
        <v>1188</v>
      </c>
      <c r="K158" s="2274"/>
      <c r="L158" s="2275"/>
      <c r="M158" s="2275"/>
      <c r="N158" s="2275"/>
      <c r="O158" s="2276"/>
      <c r="P158" s="687"/>
      <c r="Q158" s="835"/>
      <c r="R158" s="835"/>
      <c r="S158" s="835"/>
      <c r="T158" s="835"/>
      <c r="U158" s="687"/>
      <c r="V158" s="687"/>
      <c r="W158" s="687"/>
      <c r="X158" s="687"/>
      <c r="Y158" s="687"/>
      <c r="Z158" s="687"/>
      <c r="AA158" s="687"/>
      <c r="AB158" s="687"/>
      <c r="AC158" s="687"/>
      <c r="AD158" s="687"/>
      <c r="AE158" s="687"/>
      <c r="AF158" s="687"/>
      <c r="AG158" s="687"/>
    </row>
    <row r="159" spans="1:33" s="2257" customFormat="1" ht="12" customHeight="1" x14ac:dyDescent="0.2">
      <c r="A159" s="2288"/>
      <c r="B159" s="2277" t="s">
        <v>2078</v>
      </c>
      <c r="C159" s="2278"/>
      <c r="D159" s="2278"/>
      <c r="E159" s="2278"/>
      <c r="F159" s="2278"/>
      <c r="G159" s="2278"/>
      <c r="H159" s="2279"/>
      <c r="I159" s="2278"/>
      <c r="J159" s="2280"/>
      <c r="K159" s="1804"/>
      <c r="L159" s="1804"/>
      <c r="M159" s="1804"/>
      <c r="N159" s="1804"/>
      <c r="O159" s="2235"/>
      <c r="P159" s="687"/>
      <c r="Q159" s="835"/>
      <c r="R159" s="835"/>
      <c r="S159" s="835"/>
      <c r="T159" s="835"/>
      <c r="U159" s="687"/>
      <c r="V159" s="687"/>
      <c r="W159" s="687"/>
      <c r="X159" s="687"/>
      <c r="Y159" s="687"/>
      <c r="Z159" s="687"/>
      <c r="AA159" s="687"/>
      <c r="AB159" s="687"/>
      <c r="AC159" s="687"/>
      <c r="AD159" s="687"/>
      <c r="AE159" s="687"/>
      <c r="AF159" s="687"/>
      <c r="AG159" s="687"/>
    </row>
    <row r="160" spans="1:33" s="835" customFormat="1" ht="12" customHeight="1" x14ac:dyDescent="0.2">
      <c r="A160" s="2288"/>
      <c r="B160" s="2281" t="s">
        <v>2079</v>
      </c>
      <c r="C160" s="2282"/>
      <c r="D160" s="2282"/>
      <c r="E160" s="2282"/>
      <c r="F160" s="2282"/>
      <c r="G160" s="2282"/>
      <c r="H160" s="2283"/>
      <c r="I160" s="2282"/>
      <c r="J160" s="2284"/>
      <c r="K160" s="2284"/>
      <c r="L160" s="2284"/>
      <c r="M160" s="2284"/>
      <c r="N160" s="2284"/>
      <c r="O160" s="2285"/>
    </row>
    <row r="161" spans="1:33" s="898" customFormat="1" x14ac:dyDescent="0.2">
      <c r="A161" s="2286"/>
      <c r="B161" s="2287"/>
      <c r="C161" s="2287"/>
      <c r="D161" s="2287"/>
      <c r="E161" s="2287"/>
      <c r="F161" s="2287"/>
      <c r="G161" s="2287"/>
      <c r="H161" s="2287"/>
      <c r="I161" s="2287"/>
      <c r="J161" s="2287"/>
      <c r="K161" s="2287"/>
      <c r="L161" s="2287"/>
      <c r="M161" s="2287"/>
      <c r="N161" s="2287"/>
      <c r="O161" s="2287"/>
    </row>
    <row r="162" spans="1:33" ht="15.75" x14ac:dyDescent="0.25">
      <c r="A162" s="674">
        <f>ROW()</f>
        <v>162</v>
      </c>
      <c r="B162" s="2150"/>
      <c r="C162" s="2151"/>
      <c r="D162" s="2152"/>
      <c r="E162" s="2152"/>
      <c r="F162" s="2152"/>
      <c r="G162" s="2152"/>
      <c r="H162" s="2153"/>
      <c r="I162" s="2154"/>
      <c r="J162" s="2154"/>
      <c r="K162" s="2155" t="s">
        <v>2045</v>
      </c>
      <c r="L162" s="2156"/>
      <c r="M162" s="2157"/>
      <c r="N162" s="2157"/>
      <c r="O162" s="2158" t="str">
        <f>B163</f>
        <v>DÉROULE UR PAPIER
TOILETTE</v>
      </c>
    </row>
    <row r="163" spans="1:33" s="2257" customFormat="1" ht="42" customHeight="1" x14ac:dyDescent="0.25">
      <c r="A163" s="1811" t="s">
        <v>1102</v>
      </c>
      <c r="B163" s="5051" t="s">
        <v>2115</v>
      </c>
      <c r="C163" s="5052"/>
      <c r="D163" s="5052"/>
      <c r="E163" s="5052"/>
      <c r="F163" s="5052"/>
      <c r="G163" s="5052"/>
      <c r="H163" s="5053"/>
      <c r="I163" s="2293"/>
      <c r="J163" s="2307"/>
      <c r="K163" s="2295"/>
      <c r="L163" s="5054"/>
      <c r="M163" s="5055"/>
      <c r="N163" s="5055"/>
      <c r="O163" s="5056" t="str">
        <f t="shared" si="0"/>
        <v/>
      </c>
      <c r="P163" s="687"/>
      <c r="Q163" s="687"/>
      <c r="R163" s="687"/>
      <c r="S163" s="687"/>
      <c r="T163" s="687"/>
      <c r="U163" s="687"/>
      <c r="V163" s="687"/>
      <c r="W163" s="687"/>
      <c r="X163" s="687"/>
      <c r="Y163" s="687"/>
      <c r="Z163" s="687"/>
      <c r="AA163" s="687"/>
      <c r="AB163" s="687"/>
      <c r="AC163" s="687"/>
      <c r="AD163" s="687"/>
      <c r="AE163" s="687"/>
      <c r="AF163" s="687"/>
      <c r="AG163" s="687"/>
    </row>
    <row r="164" spans="1:33" s="2257" customFormat="1" ht="12" customHeight="1" x14ac:dyDescent="0.2">
      <c r="A164" s="2288"/>
      <c r="B164" s="2269" t="s">
        <v>1644</v>
      </c>
      <c r="C164" s="2270" t="s">
        <v>2013</v>
      </c>
      <c r="D164" s="2271" t="s">
        <v>414</v>
      </c>
      <c r="E164" s="2271" t="s">
        <v>2014</v>
      </c>
      <c r="F164" s="2271" t="s">
        <v>1435</v>
      </c>
      <c r="G164" s="2271" t="s">
        <v>1408</v>
      </c>
      <c r="H164" s="2271" t="s">
        <v>885</v>
      </c>
      <c r="I164" s="2272" t="s">
        <v>1102</v>
      </c>
      <c r="J164" s="2273" t="s">
        <v>1188</v>
      </c>
      <c r="K164" s="2274"/>
      <c r="L164" s="2275"/>
      <c r="M164" s="2275"/>
      <c r="N164" s="2275"/>
      <c r="O164" s="2276"/>
      <c r="P164" s="687"/>
      <c r="Q164" s="835"/>
      <c r="R164" s="835"/>
      <c r="S164" s="835"/>
      <c r="T164" s="835"/>
      <c r="U164" s="687"/>
      <c r="V164" s="687"/>
      <c r="W164" s="687"/>
      <c r="X164" s="687"/>
      <c r="Y164" s="687"/>
      <c r="Z164" s="687"/>
      <c r="AA164" s="687"/>
      <c r="AB164" s="687"/>
      <c r="AC164" s="687"/>
      <c r="AD164" s="687"/>
      <c r="AE164" s="687"/>
      <c r="AF164" s="687"/>
      <c r="AG164" s="687"/>
    </row>
    <row r="165" spans="1:33" s="2257" customFormat="1" ht="12" customHeight="1" x14ac:dyDescent="0.2">
      <c r="A165" s="2288"/>
      <c r="B165" s="2277" t="s">
        <v>2078</v>
      </c>
      <c r="C165" s="2278"/>
      <c r="D165" s="2278"/>
      <c r="E165" s="2278"/>
      <c r="F165" s="2278"/>
      <c r="G165" s="2278"/>
      <c r="H165" s="2279"/>
      <c r="I165" s="2278"/>
      <c r="J165" s="2280"/>
      <c r="K165" s="1804"/>
      <c r="L165" s="1804"/>
      <c r="M165" s="1804"/>
      <c r="N165" s="1804"/>
      <c r="O165" s="2235"/>
      <c r="P165" s="687"/>
      <c r="Q165" s="835"/>
      <c r="R165" s="835"/>
      <c r="S165" s="835"/>
      <c r="T165" s="835"/>
      <c r="U165" s="687"/>
      <c r="V165" s="687"/>
      <c r="W165" s="687"/>
      <c r="X165" s="687"/>
      <c r="Y165" s="687"/>
      <c r="Z165" s="687"/>
      <c r="AA165" s="687"/>
      <c r="AB165" s="687"/>
      <c r="AC165" s="687"/>
      <c r="AD165" s="687"/>
      <c r="AE165" s="687"/>
      <c r="AF165" s="687"/>
      <c r="AG165" s="687"/>
    </row>
    <row r="166" spans="1:33" s="835" customFormat="1" ht="12" customHeight="1" x14ac:dyDescent="0.2">
      <c r="A166" s="2288"/>
      <c r="B166" s="2281" t="s">
        <v>2079</v>
      </c>
      <c r="C166" s="2282"/>
      <c r="D166" s="2282"/>
      <c r="E166" s="2282"/>
      <c r="F166" s="2282"/>
      <c r="G166" s="2282"/>
      <c r="H166" s="2283"/>
      <c r="I166" s="2282"/>
      <c r="J166" s="2284"/>
      <c r="K166" s="2284"/>
      <c r="L166" s="2284"/>
      <c r="M166" s="2284"/>
      <c r="N166" s="2284"/>
      <c r="O166" s="2285"/>
    </row>
    <row r="167" spans="1:33" s="898" customFormat="1" x14ac:dyDescent="0.2">
      <c r="A167" s="2286"/>
      <c r="B167" s="2287"/>
      <c r="C167" s="2287"/>
      <c r="D167" s="2287"/>
      <c r="E167" s="2287"/>
      <c r="F167" s="2287"/>
      <c r="G167" s="2287"/>
      <c r="H167" s="2287"/>
      <c r="I167" s="2287"/>
      <c r="J167" s="2287"/>
      <c r="K167" s="2287"/>
      <c r="L167" s="2287"/>
      <c r="M167" s="2287"/>
      <c r="N167" s="2287"/>
      <c r="O167" s="2287"/>
    </row>
    <row r="168" spans="1:33" ht="15.75" x14ac:dyDescent="0.25">
      <c r="A168" s="674">
        <f>ROW()</f>
        <v>168</v>
      </c>
      <c r="B168" s="2150"/>
      <c r="C168" s="2151"/>
      <c r="D168" s="2152"/>
      <c r="E168" s="2152"/>
      <c r="F168" s="2152"/>
      <c r="G168" s="2152"/>
      <c r="H168" s="2153"/>
      <c r="I168" s="2154"/>
      <c r="J168" s="2154"/>
      <c r="K168" s="2155" t="s">
        <v>2045</v>
      </c>
      <c r="L168" s="2156"/>
      <c r="M168" s="2157"/>
      <c r="N168" s="2157"/>
      <c r="O168" s="2158" t="str">
        <f>B169</f>
        <v>DÉSINSECTISEUR</v>
      </c>
    </row>
    <row r="169" spans="1:33" s="2257" customFormat="1" ht="42" customHeight="1" x14ac:dyDescent="0.25">
      <c r="A169" s="1811" t="s">
        <v>1102</v>
      </c>
      <c r="B169" s="5051" t="s">
        <v>2116</v>
      </c>
      <c r="C169" s="5052"/>
      <c r="D169" s="5052"/>
      <c r="E169" s="5052"/>
      <c r="F169" s="5052"/>
      <c r="G169" s="5052"/>
      <c r="H169" s="5053"/>
      <c r="I169" s="2293"/>
      <c r="J169" s="2303"/>
      <c r="K169" s="2295"/>
      <c r="L169" s="5054"/>
      <c r="M169" s="5055"/>
      <c r="N169" s="5055"/>
      <c r="O169" s="5056" t="str">
        <f t="shared" si="0"/>
        <v/>
      </c>
      <c r="P169" s="687"/>
      <c r="Q169" s="687"/>
      <c r="R169" s="687"/>
      <c r="S169" s="687"/>
      <c r="T169" s="687"/>
      <c r="U169" s="687"/>
      <c r="V169" s="687"/>
      <c r="W169" s="687"/>
      <c r="X169" s="687"/>
      <c r="Y169" s="687"/>
      <c r="Z169" s="687"/>
      <c r="AA169" s="687"/>
      <c r="AB169" s="687"/>
      <c r="AC169" s="687"/>
      <c r="AD169" s="687"/>
      <c r="AE169" s="687"/>
      <c r="AF169" s="687"/>
      <c r="AG169" s="687"/>
    </row>
    <row r="170" spans="1:33" s="2257" customFormat="1" ht="12" customHeight="1" x14ac:dyDescent="0.2">
      <c r="A170" s="2288"/>
      <c r="B170" s="2269" t="s">
        <v>1644</v>
      </c>
      <c r="C170" s="2270" t="s">
        <v>2013</v>
      </c>
      <c r="D170" s="2271" t="s">
        <v>414</v>
      </c>
      <c r="E170" s="2271" t="s">
        <v>2014</v>
      </c>
      <c r="F170" s="2271" t="s">
        <v>1435</v>
      </c>
      <c r="G170" s="2271" t="s">
        <v>1408</v>
      </c>
      <c r="H170" s="2271" t="s">
        <v>885</v>
      </c>
      <c r="I170" s="2272" t="s">
        <v>1102</v>
      </c>
      <c r="J170" s="2273" t="s">
        <v>1188</v>
      </c>
      <c r="K170" s="2274"/>
      <c r="L170" s="2275"/>
      <c r="M170" s="2275"/>
      <c r="N170" s="2275"/>
      <c r="O170" s="2276"/>
      <c r="P170" s="687"/>
      <c r="Q170" s="835"/>
      <c r="R170" s="835"/>
      <c r="S170" s="835"/>
      <c r="T170" s="835"/>
      <c r="U170" s="687"/>
      <c r="V170" s="687"/>
      <c r="W170" s="687"/>
      <c r="X170" s="687"/>
      <c r="Y170" s="687"/>
      <c r="Z170" s="687"/>
      <c r="AA170" s="687"/>
      <c r="AB170" s="687"/>
      <c r="AC170" s="687"/>
      <c r="AD170" s="687"/>
      <c r="AE170" s="687"/>
      <c r="AF170" s="687"/>
      <c r="AG170" s="687"/>
    </row>
    <row r="171" spans="1:33" s="2257" customFormat="1" ht="12" customHeight="1" x14ac:dyDescent="0.2">
      <c r="A171" s="2288"/>
      <c r="B171" s="2277" t="s">
        <v>2078</v>
      </c>
      <c r="C171" s="2278"/>
      <c r="D171" s="2278"/>
      <c r="E171" s="2278"/>
      <c r="F171" s="2278"/>
      <c r="G171" s="2278"/>
      <c r="H171" s="2279"/>
      <c r="I171" s="2278"/>
      <c r="J171" s="2280"/>
      <c r="K171" s="1804"/>
      <c r="L171" s="1804"/>
      <c r="M171" s="1804"/>
      <c r="N171" s="1804"/>
      <c r="O171" s="2235"/>
      <c r="P171" s="687"/>
      <c r="Q171" s="835"/>
      <c r="R171" s="835"/>
      <c r="S171" s="835"/>
      <c r="T171" s="835"/>
      <c r="U171" s="687"/>
      <c r="V171" s="687"/>
      <c r="W171" s="687"/>
      <c r="X171" s="687"/>
      <c r="Y171" s="687"/>
      <c r="Z171" s="687"/>
      <c r="AA171" s="687"/>
      <c r="AB171" s="687"/>
      <c r="AC171" s="687"/>
      <c r="AD171" s="687"/>
      <c r="AE171" s="687"/>
      <c r="AF171" s="687"/>
      <c r="AG171" s="687"/>
    </row>
    <row r="172" spans="1:33" s="835" customFormat="1" ht="12" customHeight="1" x14ac:dyDescent="0.2">
      <c r="A172" s="2288"/>
      <c r="B172" s="2281" t="s">
        <v>2079</v>
      </c>
      <c r="C172" s="2282"/>
      <c r="D172" s="2282"/>
      <c r="E172" s="2282"/>
      <c r="F172" s="2282"/>
      <c r="G172" s="2282"/>
      <c r="H172" s="2283"/>
      <c r="I172" s="2282"/>
      <c r="J172" s="2284"/>
      <c r="K172" s="2284"/>
      <c r="L172" s="2284"/>
      <c r="M172" s="2284"/>
      <c r="N172" s="2284"/>
      <c r="O172" s="2285"/>
    </row>
    <row r="173" spans="1:33" s="898" customFormat="1" x14ac:dyDescent="0.2">
      <c r="A173" s="2286"/>
      <c r="B173" s="2287"/>
      <c r="C173" s="2287"/>
      <c r="D173" s="2287"/>
      <c r="E173" s="2287"/>
      <c r="F173" s="2287"/>
      <c r="G173" s="2287"/>
      <c r="H173" s="2287"/>
      <c r="I173" s="2287"/>
      <c r="J173" s="2287"/>
      <c r="K173" s="2287"/>
      <c r="L173" s="2287"/>
      <c r="M173" s="2287"/>
      <c r="N173" s="2287"/>
      <c r="O173" s="2287"/>
    </row>
    <row r="174" spans="1:33" ht="15.75" x14ac:dyDescent="0.25">
      <c r="A174" s="674">
        <f>ROW()</f>
        <v>174</v>
      </c>
      <c r="B174" s="2150"/>
      <c r="C174" s="2151"/>
      <c r="D174" s="2152"/>
      <c r="E174" s="2152"/>
      <c r="F174" s="2152"/>
      <c r="G174" s="2152"/>
      <c r="H174" s="2153"/>
      <c r="I174" s="2154"/>
      <c r="J174" s="2154"/>
      <c r="K174" s="2155" t="s">
        <v>2045</v>
      </c>
      <c r="L174" s="2156"/>
      <c r="M174" s="2157"/>
      <c r="N174" s="2157"/>
      <c r="O174" s="2158" t="str">
        <f>B175</f>
        <v>DOUCHE</v>
      </c>
    </row>
    <row r="175" spans="1:33" s="2257" customFormat="1" ht="42" customHeight="1" x14ac:dyDescent="0.25">
      <c r="A175" s="1811" t="s">
        <v>1102</v>
      </c>
      <c r="B175" s="5051" t="s">
        <v>2117</v>
      </c>
      <c r="C175" s="5052"/>
      <c r="D175" s="5052"/>
      <c r="E175" s="5052"/>
      <c r="F175" s="5052"/>
      <c r="G175" s="5052"/>
      <c r="H175" s="5053"/>
      <c r="I175" s="2293"/>
      <c r="J175" s="2303"/>
      <c r="K175" s="2295"/>
      <c r="L175" s="5054" t="s">
        <v>2118</v>
      </c>
      <c r="M175" s="5055"/>
      <c r="N175" s="5055"/>
      <c r="O175" s="5056" t="str">
        <f t="shared" si="0"/>
        <v/>
      </c>
      <c r="P175" s="687"/>
      <c r="Q175" s="687"/>
      <c r="R175" s="687"/>
      <c r="S175" s="687"/>
      <c r="T175" s="687"/>
      <c r="U175" s="687"/>
      <c r="V175" s="687"/>
      <c r="W175" s="687"/>
      <c r="X175" s="687"/>
      <c r="Y175" s="687"/>
      <c r="Z175" s="687"/>
      <c r="AA175" s="687"/>
      <c r="AB175" s="687"/>
      <c r="AC175" s="687"/>
      <c r="AD175" s="687"/>
      <c r="AE175" s="687"/>
      <c r="AF175" s="687"/>
      <c r="AG175" s="687"/>
    </row>
    <row r="176" spans="1:33" s="2257" customFormat="1" ht="12" customHeight="1" x14ac:dyDescent="0.2">
      <c r="A176" s="2288"/>
      <c r="B176" s="2269" t="s">
        <v>1644</v>
      </c>
      <c r="C176" s="2270" t="s">
        <v>2013</v>
      </c>
      <c r="D176" s="2271" t="s">
        <v>414</v>
      </c>
      <c r="E176" s="2271" t="s">
        <v>2014</v>
      </c>
      <c r="F176" s="2271" t="s">
        <v>1435</v>
      </c>
      <c r="G176" s="2271" t="s">
        <v>1408</v>
      </c>
      <c r="H176" s="2271" t="s">
        <v>885</v>
      </c>
      <c r="I176" s="2272" t="s">
        <v>1102</v>
      </c>
      <c r="J176" s="2273" t="s">
        <v>1188</v>
      </c>
      <c r="K176" s="2274"/>
      <c r="L176" s="2275"/>
      <c r="M176" s="2275"/>
      <c r="N176" s="2275"/>
      <c r="O176" s="2276"/>
      <c r="P176" s="687"/>
      <c r="Q176" s="835"/>
      <c r="R176" s="835"/>
      <c r="S176" s="835"/>
      <c r="T176" s="835"/>
      <c r="U176" s="687"/>
      <c r="V176" s="687"/>
      <c r="W176" s="687"/>
      <c r="X176" s="687"/>
      <c r="Y176" s="687"/>
      <c r="Z176" s="687"/>
      <c r="AA176" s="687"/>
      <c r="AB176" s="687"/>
      <c r="AC176" s="687"/>
      <c r="AD176" s="687"/>
      <c r="AE176" s="687"/>
      <c r="AF176" s="687"/>
      <c r="AG176" s="687"/>
    </row>
    <row r="177" spans="1:33" s="2257" customFormat="1" ht="12" customHeight="1" x14ac:dyDescent="0.2">
      <c r="A177" s="2288"/>
      <c r="B177" s="2277" t="s">
        <v>2078</v>
      </c>
      <c r="C177" s="2278"/>
      <c r="D177" s="2278"/>
      <c r="E177" s="2278"/>
      <c r="F177" s="2278"/>
      <c r="G177" s="2278"/>
      <c r="H177" s="2279"/>
      <c r="I177" s="2278"/>
      <c r="J177" s="2280"/>
      <c r="K177" s="1804"/>
      <c r="L177" s="1804"/>
      <c r="M177" s="1804"/>
      <c r="N177" s="1804"/>
      <c r="O177" s="2235"/>
      <c r="P177" s="687"/>
      <c r="Q177" s="835"/>
      <c r="R177" s="835"/>
      <c r="S177" s="835"/>
      <c r="T177" s="835"/>
      <c r="U177" s="687"/>
      <c r="V177" s="687"/>
      <c r="W177" s="687"/>
      <c r="X177" s="687"/>
      <c r="Y177" s="687"/>
      <c r="Z177" s="687"/>
      <c r="AA177" s="687"/>
      <c r="AB177" s="687"/>
      <c r="AC177" s="687"/>
      <c r="AD177" s="687"/>
      <c r="AE177" s="687"/>
      <c r="AF177" s="687"/>
      <c r="AG177" s="687"/>
    </row>
    <row r="178" spans="1:33" s="835" customFormat="1" ht="12" customHeight="1" x14ac:dyDescent="0.2">
      <c r="A178" s="2288"/>
      <c r="B178" s="2281" t="s">
        <v>2079</v>
      </c>
      <c r="C178" s="2282"/>
      <c r="D178" s="2282"/>
      <c r="E178" s="2282"/>
      <c r="F178" s="2282"/>
      <c r="G178" s="2282"/>
      <c r="H178" s="2283"/>
      <c r="I178" s="2282"/>
      <c r="J178" s="2284"/>
      <c r="K178" s="2284"/>
      <c r="L178" s="2284"/>
      <c r="M178" s="2284"/>
      <c r="N178" s="2284"/>
      <c r="O178" s="2285"/>
    </row>
    <row r="179" spans="1:33" s="898" customFormat="1" x14ac:dyDescent="0.2">
      <c r="A179" s="2286"/>
      <c r="B179" s="2287"/>
      <c r="C179" s="2287"/>
      <c r="D179" s="2287"/>
      <c r="E179" s="2287"/>
      <c r="F179" s="2287"/>
      <c r="G179" s="2287"/>
      <c r="H179" s="2287"/>
      <c r="I179" s="2287"/>
      <c r="J179" s="2287"/>
      <c r="K179" s="2287"/>
      <c r="L179" s="2287"/>
      <c r="M179" s="2287"/>
      <c r="N179" s="2287"/>
      <c r="O179" s="2287"/>
    </row>
    <row r="180" spans="1:33" ht="15.75" x14ac:dyDescent="0.25">
      <c r="A180" s="674">
        <f>ROW()</f>
        <v>180</v>
      </c>
      <c r="B180" s="2150"/>
      <c r="C180" s="2151"/>
      <c r="D180" s="2152"/>
      <c r="E180" s="2152"/>
      <c r="F180" s="2152"/>
      <c r="G180" s="2152"/>
      <c r="H180" s="2153"/>
      <c r="I180" s="2154"/>
      <c r="J180" s="2154"/>
      <c r="K180" s="2155" t="s">
        <v>2045</v>
      </c>
      <c r="L180" s="2156"/>
      <c r="M180" s="2157"/>
      <c r="N180" s="2157"/>
      <c r="O180" s="2158" t="str">
        <f>B181</f>
        <v>EPLUCHEUR</v>
      </c>
    </row>
    <row r="181" spans="1:33" s="2257" customFormat="1" ht="42" customHeight="1" x14ac:dyDescent="0.25">
      <c r="A181" s="1811" t="s">
        <v>1103</v>
      </c>
      <c r="B181" s="5051" t="s">
        <v>2119</v>
      </c>
      <c r="C181" s="5052"/>
      <c r="D181" s="5052"/>
      <c r="E181" s="5052"/>
      <c r="F181" s="5052"/>
      <c r="G181" s="5052"/>
      <c r="H181" s="5053"/>
      <c r="I181" s="2293"/>
      <c r="J181" s="2294"/>
      <c r="K181" s="2295"/>
      <c r="L181" s="5054"/>
      <c r="M181" s="5055"/>
      <c r="N181" s="5055"/>
      <c r="O181" s="5056" t="str">
        <f t="shared" si="0"/>
        <v/>
      </c>
      <c r="P181" s="687"/>
      <c r="Q181" s="687"/>
      <c r="R181" s="687"/>
      <c r="S181" s="687"/>
      <c r="T181" s="687"/>
      <c r="U181" s="687"/>
      <c r="V181" s="687"/>
      <c r="W181" s="687"/>
      <c r="X181" s="687"/>
      <c r="Y181" s="687"/>
      <c r="Z181" s="687"/>
      <c r="AA181" s="687"/>
      <c r="AB181" s="687"/>
      <c r="AC181" s="687"/>
      <c r="AD181" s="687"/>
      <c r="AE181" s="687"/>
      <c r="AF181" s="687"/>
      <c r="AG181" s="687"/>
    </row>
    <row r="182" spans="1:33" s="2257" customFormat="1" ht="12" customHeight="1" x14ac:dyDescent="0.2">
      <c r="A182" s="2288"/>
      <c r="B182" s="2269" t="s">
        <v>1644</v>
      </c>
      <c r="C182" s="2270" t="s">
        <v>2013</v>
      </c>
      <c r="D182" s="2271" t="s">
        <v>414</v>
      </c>
      <c r="E182" s="2271" t="s">
        <v>2014</v>
      </c>
      <c r="F182" s="2271" t="s">
        <v>1435</v>
      </c>
      <c r="G182" s="2271" t="s">
        <v>1408</v>
      </c>
      <c r="H182" s="2271" t="s">
        <v>885</v>
      </c>
      <c r="I182" s="2272" t="s">
        <v>1102</v>
      </c>
      <c r="J182" s="2273" t="s">
        <v>1188</v>
      </c>
      <c r="K182" s="2274"/>
      <c r="L182" s="2275"/>
      <c r="M182" s="2275"/>
      <c r="N182" s="2275"/>
      <c r="O182" s="2276"/>
      <c r="P182" s="687"/>
      <c r="Q182" s="835"/>
      <c r="R182" s="835"/>
      <c r="S182" s="835"/>
      <c r="T182" s="835"/>
      <c r="U182" s="687"/>
      <c r="V182" s="687"/>
      <c r="W182" s="687"/>
      <c r="X182" s="687"/>
      <c r="Y182" s="687"/>
      <c r="Z182" s="687"/>
      <c r="AA182" s="687"/>
      <c r="AB182" s="687"/>
      <c r="AC182" s="687"/>
      <c r="AD182" s="687"/>
      <c r="AE182" s="687"/>
      <c r="AF182" s="687"/>
      <c r="AG182" s="687"/>
    </row>
    <row r="183" spans="1:33" s="2257" customFormat="1" ht="12" customHeight="1" x14ac:dyDescent="0.2">
      <c r="A183" s="2288"/>
      <c r="B183" s="2277" t="s">
        <v>2078</v>
      </c>
      <c r="C183" s="2278"/>
      <c r="D183" s="2278"/>
      <c r="E183" s="2278"/>
      <c r="F183" s="2278"/>
      <c r="G183" s="2278"/>
      <c r="H183" s="2279"/>
      <c r="I183" s="2278"/>
      <c r="J183" s="2280"/>
      <c r="K183" s="1804"/>
      <c r="L183" s="1804"/>
      <c r="M183" s="1804"/>
      <c r="N183" s="1804"/>
      <c r="O183" s="2235"/>
      <c r="P183" s="687"/>
      <c r="Q183" s="835"/>
      <c r="R183" s="835"/>
      <c r="S183" s="835"/>
      <c r="T183" s="835"/>
      <c r="U183" s="687"/>
      <c r="V183" s="687"/>
      <c r="W183" s="687"/>
      <c r="X183" s="687"/>
      <c r="Y183" s="687"/>
      <c r="Z183" s="687"/>
      <c r="AA183" s="687"/>
      <c r="AB183" s="687"/>
      <c r="AC183" s="687"/>
      <c r="AD183" s="687"/>
      <c r="AE183" s="687"/>
      <c r="AF183" s="687"/>
      <c r="AG183" s="687"/>
    </row>
    <row r="184" spans="1:33" s="835" customFormat="1" ht="12" customHeight="1" x14ac:dyDescent="0.2">
      <c r="A184" s="2288"/>
      <c r="B184" s="2281" t="s">
        <v>2079</v>
      </c>
      <c r="C184" s="2282"/>
      <c r="D184" s="2282"/>
      <c r="E184" s="2282"/>
      <c r="F184" s="2282"/>
      <c r="G184" s="2282"/>
      <c r="H184" s="2283"/>
      <c r="I184" s="2282"/>
      <c r="J184" s="2284"/>
      <c r="K184" s="2284"/>
      <c r="L184" s="2284"/>
      <c r="M184" s="2284"/>
      <c r="N184" s="2284"/>
      <c r="O184" s="2285"/>
    </row>
    <row r="185" spans="1:33" s="898" customFormat="1" x14ac:dyDescent="0.2">
      <c r="A185" s="2286"/>
      <c r="B185" s="2287"/>
      <c r="C185" s="2287"/>
      <c r="D185" s="2287"/>
      <c r="E185" s="2287"/>
      <c r="F185" s="2287"/>
      <c r="G185" s="2287"/>
      <c r="H185" s="2287"/>
      <c r="I185" s="2287"/>
      <c r="J185" s="2287"/>
      <c r="K185" s="2287"/>
      <c r="L185" s="2287"/>
      <c r="M185" s="2287"/>
      <c r="N185" s="2287"/>
      <c r="O185" s="2287"/>
    </row>
    <row r="186" spans="1:33" ht="15.75" x14ac:dyDescent="0.25">
      <c r="A186" s="674">
        <f>ROW()</f>
        <v>186</v>
      </c>
      <c r="B186" s="2150"/>
      <c r="C186" s="2151"/>
      <c r="D186" s="2152"/>
      <c r="E186" s="2152"/>
      <c r="F186" s="2152"/>
      <c r="G186" s="2152"/>
      <c r="H186" s="2153"/>
      <c r="I186" s="2154"/>
      <c r="J186" s="2154"/>
      <c r="K186" s="2155" t="s">
        <v>2045</v>
      </c>
      <c r="L186" s="2156"/>
      <c r="M186" s="2157"/>
      <c r="N186" s="2157"/>
      <c r="O186" s="2158" t="str">
        <f>B187</f>
        <v xml:space="preserve">ETAGÈRES - ÉCHELLES </v>
      </c>
    </row>
    <row r="187" spans="1:33" s="2257" customFormat="1" ht="42" customHeight="1" x14ac:dyDescent="0.25">
      <c r="A187" s="1811" t="s">
        <v>1103</v>
      </c>
      <c r="B187" s="5051" t="s">
        <v>2120</v>
      </c>
      <c r="C187" s="5052"/>
      <c r="D187" s="5052"/>
      <c r="E187" s="5052"/>
      <c r="F187" s="5052"/>
      <c r="G187" s="5052"/>
      <c r="H187" s="5053"/>
      <c r="I187" s="2293"/>
      <c r="J187" s="2294"/>
      <c r="K187" s="2296"/>
      <c r="L187" s="5054" t="s">
        <v>2121</v>
      </c>
      <c r="M187" s="5055"/>
      <c r="N187" s="5055"/>
      <c r="O187" s="5056" t="str">
        <f t="shared" si="0"/>
        <v/>
      </c>
      <c r="P187" s="687"/>
      <c r="Q187" s="687"/>
      <c r="R187" s="687"/>
      <c r="S187" s="687"/>
      <c r="T187" s="687"/>
      <c r="U187" s="687"/>
      <c r="V187" s="687"/>
      <c r="W187" s="687"/>
      <c r="X187" s="687"/>
      <c r="Y187" s="687"/>
      <c r="Z187" s="687"/>
      <c r="AA187" s="687"/>
      <c r="AB187" s="687"/>
      <c r="AC187" s="687"/>
      <c r="AD187" s="687"/>
      <c r="AE187" s="687"/>
      <c r="AF187" s="687"/>
      <c r="AG187" s="687"/>
    </row>
    <row r="188" spans="1:33" s="2257" customFormat="1" ht="12" customHeight="1" x14ac:dyDescent="0.2">
      <c r="A188" s="2288"/>
      <c r="B188" s="2269" t="s">
        <v>1644</v>
      </c>
      <c r="C188" s="2270" t="s">
        <v>2013</v>
      </c>
      <c r="D188" s="2271" t="s">
        <v>414</v>
      </c>
      <c r="E188" s="2271" t="s">
        <v>2014</v>
      </c>
      <c r="F188" s="2271" t="s">
        <v>1435</v>
      </c>
      <c r="G188" s="2271" t="s">
        <v>1408</v>
      </c>
      <c r="H188" s="2271" t="s">
        <v>885</v>
      </c>
      <c r="I188" s="2272" t="s">
        <v>1102</v>
      </c>
      <c r="J188" s="2273" t="s">
        <v>1188</v>
      </c>
      <c r="K188" s="2274"/>
      <c r="L188" s="2275"/>
      <c r="M188" s="2275"/>
      <c r="N188" s="2275"/>
      <c r="O188" s="2276"/>
      <c r="P188" s="687"/>
      <c r="Q188" s="835"/>
      <c r="R188" s="835"/>
      <c r="S188" s="835"/>
      <c r="T188" s="835"/>
      <c r="U188" s="687"/>
      <c r="V188" s="687"/>
      <c r="W188" s="687"/>
      <c r="X188" s="687"/>
      <c r="Y188" s="687"/>
      <c r="Z188" s="687"/>
      <c r="AA188" s="687"/>
      <c r="AB188" s="687"/>
      <c r="AC188" s="687"/>
      <c r="AD188" s="687"/>
      <c r="AE188" s="687"/>
      <c r="AF188" s="687"/>
      <c r="AG188" s="687"/>
    </row>
    <row r="189" spans="1:33" s="2257" customFormat="1" ht="12" customHeight="1" x14ac:dyDescent="0.2">
      <c r="A189" s="2288"/>
      <c r="B189" s="2277" t="s">
        <v>2078</v>
      </c>
      <c r="C189" s="2278"/>
      <c r="D189" s="2278"/>
      <c r="E189" s="2278"/>
      <c r="F189" s="2278"/>
      <c r="G189" s="2278"/>
      <c r="H189" s="2279"/>
      <c r="I189" s="2278"/>
      <c r="J189" s="2280"/>
      <c r="K189" s="1804"/>
      <c r="L189" s="1804"/>
      <c r="M189" s="1804"/>
      <c r="N189" s="1804"/>
      <c r="O189" s="2235"/>
      <c r="P189" s="687"/>
      <c r="Q189" s="835"/>
      <c r="R189" s="835"/>
      <c r="S189" s="835"/>
      <c r="T189" s="835"/>
      <c r="U189" s="687"/>
      <c r="V189" s="687"/>
      <c r="W189" s="687"/>
      <c r="X189" s="687"/>
      <c r="Y189" s="687"/>
      <c r="Z189" s="687"/>
      <c r="AA189" s="687"/>
      <c r="AB189" s="687"/>
      <c r="AC189" s="687"/>
      <c r="AD189" s="687"/>
      <c r="AE189" s="687"/>
      <c r="AF189" s="687"/>
      <c r="AG189" s="687"/>
    </row>
    <row r="190" spans="1:33" s="835" customFormat="1" ht="12" customHeight="1" x14ac:dyDescent="0.2">
      <c r="A190" s="2288"/>
      <c r="B190" s="2281" t="s">
        <v>2079</v>
      </c>
      <c r="C190" s="2282"/>
      <c r="D190" s="2282"/>
      <c r="E190" s="2282"/>
      <c r="F190" s="2282"/>
      <c r="G190" s="2282"/>
      <c r="H190" s="2283"/>
      <c r="I190" s="2282"/>
      <c r="J190" s="2284"/>
      <c r="K190" s="2284"/>
      <c r="L190" s="2284"/>
      <c r="M190" s="2284"/>
      <c r="N190" s="2284"/>
      <c r="O190" s="2285"/>
    </row>
    <row r="191" spans="1:33" s="898" customFormat="1" x14ac:dyDescent="0.2">
      <c r="A191" s="2286"/>
      <c r="B191" s="2287"/>
      <c r="C191" s="2287"/>
      <c r="D191" s="2287"/>
      <c r="E191" s="2287"/>
      <c r="F191" s="2287"/>
      <c r="G191" s="2287"/>
      <c r="H191" s="2287"/>
      <c r="I191" s="2287"/>
      <c r="J191" s="2287"/>
      <c r="K191" s="2287"/>
      <c r="L191" s="2287"/>
      <c r="M191" s="2287"/>
      <c r="N191" s="2287"/>
      <c r="O191" s="2287"/>
    </row>
    <row r="192" spans="1:33" ht="15.75" x14ac:dyDescent="0.25">
      <c r="A192" s="674">
        <f>ROW()</f>
        <v>192</v>
      </c>
      <c r="B192" s="2150"/>
      <c r="C192" s="2151"/>
      <c r="D192" s="2152"/>
      <c r="E192" s="2152"/>
      <c r="F192" s="2152"/>
      <c r="G192" s="2152"/>
      <c r="H192" s="2153"/>
      <c r="I192" s="2154"/>
      <c r="J192" s="2154"/>
      <c r="K192" s="2155" t="s">
        <v>2045</v>
      </c>
      <c r="L192" s="2156"/>
      <c r="M192" s="2157"/>
      <c r="N192" s="2157"/>
      <c r="O192" s="2158" t="str">
        <f>B193</f>
        <v>ETAGÈRES - ÉCHELLES - PALETTES PLASTIQUE</v>
      </c>
    </row>
    <row r="193" spans="1:33" s="2257" customFormat="1" ht="45" customHeight="1" x14ac:dyDescent="0.25">
      <c r="A193" s="1811" t="s">
        <v>1103</v>
      </c>
      <c r="B193" s="5051" t="s">
        <v>2122</v>
      </c>
      <c r="C193" s="5052"/>
      <c r="D193" s="5052"/>
      <c r="E193" s="5052"/>
      <c r="F193" s="5052"/>
      <c r="G193" s="5052"/>
      <c r="H193" s="5053"/>
      <c r="I193" s="2293"/>
      <c r="J193" s="2294"/>
      <c r="K193" s="2296"/>
      <c r="L193" s="5054" t="s">
        <v>2114</v>
      </c>
      <c r="M193" s="5055"/>
      <c r="N193" s="5055"/>
      <c r="O193" s="5056" t="str">
        <f t="shared" si="0"/>
        <v/>
      </c>
      <c r="P193" s="687"/>
      <c r="Q193" s="687"/>
      <c r="R193" s="687"/>
      <c r="S193" s="687"/>
      <c r="T193" s="687"/>
      <c r="U193" s="687"/>
      <c r="V193" s="687"/>
      <c r="W193" s="687"/>
      <c r="X193" s="687"/>
      <c r="Y193" s="687"/>
      <c r="Z193" s="687"/>
      <c r="AA193" s="687"/>
      <c r="AB193" s="687"/>
      <c r="AC193" s="687"/>
      <c r="AD193" s="687"/>
      <c r="AE193" s="687"/>
      <c r="AF193" s="687"/>
      <c r="AG193" s="687"/>
    </row>
    <row r="194" spans="1:33" s="2257" customFormat="1" ht="12" customHeight="1" x14ac:dyDescent="0.2">
      <c r="A194" s="2288"/>
      <c r="B194" s="2269" t="s">
        <v>1644</v>
      </c>
      <c r="C194" s="2270" t="s">
        <v>2013</v>
      </c>
      <c r="D194" s="2271" t="s">
        <v>414</v>
      </c>
      <c r="E194" s="2271" t="s">
        <v>2014</v>
      </c>
      <c r="F194" s="2271" t="s">
        <v>1435</v>
      </c>
      <c r="G194" s="2271" t="s">
        <v>1408</v>
      </c>
      <c r="H194" s="2271" t="s">
        <v>885</v>
      </c>
      <c r="I194" s="2272" t="s">
        <v>1102</v>
      </c>
      <c r="J194" s="2273" t="s">
        <v>1188</v>
      </c>
      <c r="K194" s="2274"/>
      <c r="L194" s="2275"/>
      <c r="M194" s="2275"/>
      <c r="N194" s="2275"/>
      <c r="O194" s="2276"/>
      <c r="P194" s="687"/>
      <c r="Q194" s="835"/>
      <c r="R194" s="835"/>
      <c r="S194" s="835"/>
      <c r="T194" s="835"/>
      <c r="U194" s="687"/>
      <c r="V194" s="687"/>
      <c r="W194" s="687"/>
      <c r="X194" s="687"/>
      <c r="Y194" s="687"/>
      <c r="Z194" s="687"/>
      <c r="AA194" s="687"/>
      <c r="AB194" s="687"/>
      <c r="AC194" s="687"/>
      <c r="AD194" s="687"/>
      <c r="AE194" s="687"/>
      <c r="AF194" s="687"/>
      <c r="AG194" s="687"/>
    </row>
    <row r="195" spans="1:33" s="2257" customFormat="1" ht="12" customHeight="1" x14ac:dyDescent="0.2">
      <c r="A195" s="2288"/>
      <c r="B195" s="2277" t="s">
        <v>2078</v>
      </c>
      <c r="C195" s="2278"/>
      <c r="D195" s="2278"/>
      <c r="E195" s="2278"/>
      <c r="F195" s="2278"/>
      <c r="G195" s="2278"/>
      <c r="H195" s="2279"/>
      <c r="I195" s="2278"/>
      <c r="J195" s="2280"/>
      <c r="K195" s="1804"/>
      <c r="L195" s="1804"/>
      <c r="M195" s="1804"/>
      <c r="N195" s="1804"/>
      <c r="O195" s="2235"/>
      <c r="P195" s="687"/>
      <c r="Q195" s="835"/>
      <c r="R195" s="835"/>
      <c r="S195" s="835"/>
      <c r="T195" s="835"/>
      <c r="U195" s="687"/>
      <c r="V195" s="687"/>
      <c r="W195" s="687"/>
      <c r="X195" s="687"/>
      <c r="Y195" s="687"/>
      <c r="Z195" s="687"/>
      <c r="AA195" s="687"/>
      <c r="AB195" s="687"/>
      <c r="AC195" s="687"/>
      <c r="AD195" s="687"/>
      <c r="AE195" s="687"/>
      <c r="AF195" s="687"/>
      <c r="AG195" s="687"/>
    </row>
    <row r="196" spans="1:33" s="835" customFormat="1" ht="12" customHeight="1" x14ac:dyDescent="0.2">
      <c r="A196" s="2288"/>
      <c r="B196" s="2281" t="s">
        <v>2079</v>
      </c>
      <c r="C196" s="2282"/>
      <c r="D196" s="2282"/>
      <c r="E196" s="2282"/>
      <c r="F196" s="2282"/>
      <c r="G196" s="2282"/>
      <c r="H196" s="2283"/>
      <c r="I196" s="2282"/>
      <c r="J196" s="2284"/>
      <c r="K196" s="2284"/>
      <c r="L196" s="2284"/>
      <c r="M196" s="2284"/>
      <c r="N196" s="2284"/>
      <c r="O196" s="2285"/>
    </row>
    <row r="197" spans="1:33" s="898" customFormat="1" x14ac:dyDescent="0.2">
      <c r="A197" s="2286"/>
      <c r="B197" s="2287"/>
      <c r="C197" s="2287"/>
      <c r="D197" s="2287"/>
      <c r="E197" s="2287"/>
      <c r="F197" s="2287"/>
      <c r="G197" s="2287"/>
      <c r="H197" s="2287"/>
      <c r="I197" s="2287"/>
      <c r="J197" s="2287"/>
      <c r="K197" s="2287"/>
      <c r="L197" s="2287"/>
      <c r="M197" s="2287"/>
      <c r="N197" s="2287"/>
      <c r="O197" s="2287"/>
    </row>
    <row r="198" spans="1:33" ht="15.75" x14ac:dyDescent="0.25">
      <c r="A198" s="674">
        <f>ROW()</f>
        <v>198</v>
      </c>
      <c r="B198" s="2150"/>
      <c r="C198" s="2151"/>
      <c r="D198" s="2152"/>
      <c r="E198" s="2152"/>
      <c r="F198" s="2152"/>
      <c r="G198" s="2152"/>
      <c r="H198" s="2153"/>
      <c r="I198" s="2154"/>
      <c r="J198" s="2154"/>
      <c r="K198" s="2155" t="s">
        <v>2045</v>
      </c>
      <c r="L198" s="2156"/>
      <c r="M198" s="2157"/>
      <c r="N198" s="2157"/>
      <c r="O198" s="2158" t="str">
        <f>B199</f>
        <v>ESSOREUSE-OUVRE BOITES</v>
      </c>
    </row>
    <row r="199" spans="1:33" s="2257" customFormat="1" ht="46.5" customHeight="1" x14ac:dyDescent="0.25">
      <c r="A199" s="1811" t="s">
        <v>1103</v>
      </c>
      <c r="B199" s="5051" t="s">
        <v>2123</v>
      </c>
      <c r="C199" s="5052"/>
      <c r="D199" s="5052"/>
      <c r="E199" s="5052"/>
      <c r="F199" s="5052"/>
      <c r="G199" s="5052"/>
      <c r="H199" s="5053"/>
      <c r="I199" s="2293"/>
      <c r="J199" s="2294"/>
      <c r="K199" s="2296"/>
      <c r="L199" s="5054" t="s">
        <v>2124</v>
      </c>
      <c r="M199" s="5055"/>
      <c r="N199" s="5055"/>
      <c r="O199" s="5056" t="str">
        <f t="shared" si="0"/>
        <v/>
      </c>
      <c r="P199" s="687"/>
      <c r="Q199" s="687"/>
      <c r="R199" s="687"/>
      <c r="S199" s="687"/>
      <c r="T199" s="687"/>
      <c r="U199" s="687"/>
      <c r="V199" s="687"/>
      <c r="W199" s="687"/>
      <c r="X199" s="687"/>
      <c r="Y199" s="687"/>
      <c r="Z199" s="687"/>
      <c r="AA199" s="687"/>
      <c r="AB199" s="687"/>
      <c r="AC199" s="687"/>
      <c r="AD199" s="687"/>
      <c r="AE199" s="687"/>
      <c r="AF199" s="687"/>
      <c r="AG199" s="687"/>
    </row>
    <row r="200" spans="1:33" s="2257" customFormat="1" ht="12" customHeight="1" x14ac:dyDescent="0.2">
      <c r="A200" s="2288"/>
      <c r="B200" s="2269" t="s">
        <v>1644</v>
      </c>
      <c r="C200" s="2270" t="s">
        <v>2013</v>
      </c>
      <c r="D200" s="2271" t="s">
        <v>414</v>
      </c>
      <c r="E200" s="2271" t="s">
        <v>2014</v>
      </c>
      <c r="F200" s="2271" t="s">
        <v>1435</v>
      </c>
      <c r="G200" s="2271" t="s">
        <v>1408</v>
      </c>
      <c r="H200" s="2271" t="s">
        <v>885</v>
      </c>
      <c r="I200" s="2272" t="s">
        <v>1102</v>
      </c>
      <c r="J200" s="2273" t="s">
        <v>1188</v>
      </c>
      <c r="K200" s="2274"/>
      <c r="L200" s="2275"/>
      <c r="M200" s="2275"/>
      <c r="N200" s="2275"/>
      <c r="O200" s="2276"/>
      <c r="P200" s="687"/>
      <c r="Q200" s="835"/>
      <c r="R200" s="835"/>
      <c r="S200" s="835"/>
      <c r="T200" s="835"/>
      <c r="U200" s="687"/>
      <c r="V200" s="687"/>
      <c r="W200" s="687"/>
      <c r="X200" s="687"/>
      <c r="Y200" s="687"/>
      <c r="Z200" s="687"/>
      <c r="AA200" s="687"/>
      <c r="AB200" s="687"/>
      <c r="AC200" s="687"/>
      <c r="AD200" s="687"/>
      <c r="AE200" s="687"/>
      <c r="AF200" s="687"/>
      <c r="AG200" s="687"/>
    </row>
    <row r="201" spans="1:33" s="2257" customFormat="1" ht="12" customHeight="1" x14ac:dyDescent="0.2">
      <c r="A201" s="2288"/>
      <c r="B201" s="2277" t="s">
        <v>2078</v>
      </c>
      <c r="C201" s="2278"/>
      <c r="D201" s="2278"/>
      <c r="E201" s="2278"/>
      <c r="F201" s="2278"/>
      <c r="G201" s="2278"/>
      <c r="H201" s="2279"/>
      <c r="I201" s="2278"/>
      <c r="J201" s="2280"/>
      <c r="K201" s="1804"/>
      <c r="L201" s="1804"/>
      <c r="M201" s="1804"/>
      <c r="N201" s="1804"/>
      <c r="O201" s="2235"/>
      <c r="P201" s="687"/>
      <c r="Q201" s="835"/>
      <c r="R201" s="835"/>
      <c r="S201" s="835"/>
      <c r="T201" s="835"/>
      <c r="U201" s="687"/>
      <c r="V201" s="687"/>
      <c r="W201" s="687"/>
      <c r="X201" s="687"/>
      <c r="Y201" s="687"/>
      <c r="Z201" s="687"/>
      <c r="AA201" s="687"/>
      <c r="AB201" s="687"/>
      <c r="AC201" s="687"/>
      <c r="AD201" s="687"/>
      <c r="AE201" s="687"/>
      <c r="AF201" s="687"/>
      <c r="AG201" s="687"/>
    </row>
    <row r="202" spans="1:33" s="835" customFormat="1" ht="12" customHeight="1" x14ac:dyDescent="0.2">
      <c r="A202" s="2288"/>
      <c r="B202" s="2281" t="s">
        <v>2079</v>
      </c>
      <c r="C202" s="2282"/>
      <c r="D202" s="2282"/>
      <c r="E202" s="2282"/>
      <c r="F202" s="2282"/>
      <c r="G202" s="2282"/>
      <c r="H202" s="2283"/>
      <c r="I202" s="2282"/>
      <c r="J202" s="2284"/>
      <c r="K202" s="2284"/>
      <c r="L202" s="2284"/>
      <c r="M202" s="2284"/>
      <c r="N202" s="2284"/>
      <c r="O202" s="2285"/>
    </row>
    <row r="203" spans="1:33" s="898" customFormat="1" x14ac:dyDescent="0.2">
      <c r="A203" s="2286"/>
      <c r="B203" s="2287"/>
      <c r="C203" s="2287"/>
      <c r="D203" s="2287"/>
      <c r="E203" s="2287"/>
      <c r="F203" s="2287"/>
      <c r="G203" s="2287"/>
      <c r="H203" s="2287"/>
      <c r="I203" s="2287"/>
      <c r="J203" s="2287"/>
      <c r="K203" s="2287"/>
      <c r="L203" s="2287"/>
      <c r="M203" s="2287"/>
      <c r="N203" s="2287"/>
      <c r="O203" s="2287"/>
    </row>
    <row r="204" spans="1:33" ht="15.75" x14ac:dyDescent="0.25">
      <c r="A204" s="674">
        <f>ROW()</f>
        <v>204</v>
      </c>
      <c r="B204" s="2150"/>
      <c r="C204" s="2151"/>
      <c r="D204" s="2152"/>
      <c r="E204" s="2152"/>
      <c r="F204" s="2152"/>
      <c r="G204" s="2152"/>
      <c r="H204" s="2153"/>
      <c r="I204" s="2154"/>
      <c r="J204" s="2154"/>
      <c r="K204" s="2155" t="s">
        <v>2045</v>
      </c>
      <c r="L204" s="2156"/>
      <c r="M204" s="2157"/>
      <c r="N204" s="2157"/>
      <c r="O204" s="2158" t="str">
        <f>B205</f>
        <v>ETAGÈRES</v>
      </c>
    </row>
    <row r="205" spans="1:33" s="2257" customFormat="1" ht="42" customHeight="1" x14ac:dyDescent="0.25">
      <c r="A205" s="1811" t="s">
        <v>1103</v>
      </c>
      <c r="B205" s="5051" t="s">
        <v>2125</v>
      </c>
      <c r="C205" s="5052"/>
      <c r="D205" s="5052"/>
      <c r="E205" s="5052"/>
      <c r="F205" s="5052"/>
      <c r="G205" s="5052"/>
      <c r="H205" s="5053"/>
      <c r="I205" s="2293"/>
      <c r="J205" s="2294"/>
      <c r="K205" s="2296"/>
      <c r="L205" s="5054" t="s">
        <v>2114</v>
      </c>
      <c r="M205" s="5055"/>
      <c r="N205" s="5055"/>
      <c r="O205" s="5056" t="str">
        <f t="shared" si="0"/>
        <v/>
      </c>
      <c r="P205" s="687"/>
      <c r="Q205" s="687"/>
      <c r="R205" s="687"/>
      <c r="S205" s="687"/>
      <c r="T205" s="687"/>
      <c r="U205" s="687"/>
      <c r="V205" s="687"/>
      <c r="W205" s="687"/>
      <c r="X205" s="687"/>
      <c r="Y205" s="687"/>
      <c r="Z205" s="687"/>
      <c r="AA205" s="687"/>
      <c r="AB205" s="687"/>
      <c r="AC205" s="687"/>
      <c r="AD205" s="687"/>
      <c r="AE205" s="687"/>
      <c r="AF205" s="687"/>
      <c r="AG205" s="687"/>
    </row>
    <row r="206" spans="1:33" s="2257" customFormat="1" ht="12" customHeight="1" x14ac:dyDescent="0.2">
      <c r="A206" s="2288"/>
      <c r="B206" s="2269" t="s">
        <v>1644</v>
      </c>
      <c r="C206" s="2270" t="s">
        <v>2013</v>
      </c>
      <c r="D206" s="2271" t="s">
        <v>414</v>
      </c>
      <c r="E206" s="2271" t="s">
        <v>2014</v>
      </c>
      <c r="F206" s="2271" t="s">
        <v>1435</v>
      </c>
      <c r="G206" s="2271" t="s">
        <v>1408</v>
      </c>
      <c r="H206" s="2271" t="s">
        <v>885</v>
      </c>
      <c r="I206" s="2272" t="s">
        <v>1102</v>
      </c>
      <c r="J206" s="2273" t="s">
        <v>1188</v>
      </c>
      <c r="K206" s="2274"/>
      <c r="L206" s="2275"/>
      <c r="M206" s="2275"/>
      <c r="N206" s="2275"/>
      <c r="O206" s="2276"/>
      <c r="P206" s="687"/>
      <c r="Q206" s="835"/>
      <c r="R206" s="835"/>
      <c r="S206" s="835"/>
      <c r="T206" s="835"/>
      <c r="U206" s="687"/>
      <c r="V206" s="687"/>
      <c r="W206" s="687"/>
      <c r="X206" s="687"/>
      <c r="Y206" s="687"/>
      <c r="Z206" s="687"/>
      <c r="AA206" s="687"/>
      <c r="AB206" s="687"/>
      <c r="AC206" s="687"/>
      <c r="AD206" s="687"/>
      <c r="AE206" s="687"/>
      <c r="AF206" s="687"/>
      <c r="AG206" s="687"/>
    </row>
    <row r="207" spans="1:33" s="2257" customFormat="1" ht="12" customHeight="1" x14ac:dyDescent="0.2">
      <c r="A207" s="2288"/>
      <c r="B207" s="2277" t="s">
        <v>2078</v>
      </c>
      <c r="C207" s="2278"/>
      <c r="D207" s="2278"/>
      <c r="E207" s="2278"/>
      <c r="F207" s="2278"/>
      <c r="G207" s="2278"/>
      <c r="H207" s="2279"/>
      <c r="I207" s="2278"/>
      <c r="J207" s="2280"/>
      <c r="K207" s="1804"/>
      <c r="L207" s="1804"/>
      <c r="M207" s="1804"/>
      <c r="N207" s="1804"/>
      <c r="O207" s="2235"/>
      <c r="P207" s="687"/>
      <c r="Q207" s="835"/>
      <c r="R207" s="835"/>
      <c r="S207" s="835"/>
      <c r="T207" s="835"/>
      <c r="U207" s="687"/>
      <c r="V207" s="687"/>
      <c r="W207" s="687"/>
      <c r="X207" s="687"/>
      <c r="Y207" s="687"/>
      <c r="Z207" s="687"/>
      <c r="AA207" s="687"/>
      <c r="AB207" s="687"/>
      <c r="AC207" s="687"/>
      <c r="AD207" s="687"/>
      <c r="AE207" s="687"/>
      <c r="AF207" s="687"/>
      <c r="AG207" s="687"/>
    </row>
    <row r="208" spans="1:33" s="835" customFormat="1" ht="12" customHeight="1" x14ac:dyDescent="0.2">
      <c r="A208" s="2288"/>
      <c r="B208" s="2281" t="s">
        <v>2079</v>
      </c>
      <c r="C208" s="2282"/>
      <c r="D208" s="2282"/>
      <c r="E208" s="2282"/>
      <c r="F208" s="2282"/>
      <c r="G208" s="2282"/>
      <c r="H208" s="2283"/>
      <c r="I208" s="2282"/>
      <c r="J208" s="2284"/>
      <c r="K208" s="2284"/>
      <c r="L208" s="2284"/>
      <c r="M208" s="2284"/>
      <c r="N208" s="2284"/>
      <c r="O208" s="2285"/>
    </row>
    <row r="209" spans="1:33" s="898" customFormat="1" x14ac:dyDescent="0.2">
      <c r="A209" s="2286"/>
      <c r="B209" s="2287"/>
      <c r="C209" s="2287"/>
      <c r="D209" s="2287"/>
      <c r="E209" s="2287"/>
      <c r="F209" s="2287"/>
      <c r="G209" s="2287"/>
      <c r="H209" s="2287"/>
      <c r="I209" s="2287"/>
      <c r="J209" s="2287"/>
      <c r="K209" s="2287"/>
      <c r="L209" s="2287"/>
      <c r="M209" s="2287"/>
      <c r="N209" s="2287"/>
      <c r="O209" s="2287"/>
    </row>
    <row r="210" spans="1:33" ht="15.75" x14ac:dyDescent="0.25">
      <c r="A210" s="674">
        <f>ROW()</f>
        <v>210</v>
      </c>
      <c r="B210" s="2150"/>
      <c r="C210" s="2151"/>
      <c r="D210" s="2152"/>
      <c r="E210" s="2152"/>
      <c r="F210" s="2152"/>
      <c r="G210" s="2152"/>
      <c r="H210" s="2153"/>
      <c r="I210" s="2154"/>
      <c r="J210" s="2154"/>
      <c r="K210" s="2155" t="s">
        <v>2045</v>
      </c>
      <c r="L210" s="2156"/>
      <c r="M210" s="2157"/>
      <c r="N210" s="2157"/>
      <c r="O210" s="2158" t="str">
        <f>B211</f>
        <v>ETIQUETEUSE</v>
      </c>
    </row>
    <row r="211" spans="1:33" s="2257" customFormat="1" ht="42" customHeight="1" x14ac:dyDescent="0.25">
      <c r="A211" s="1811" t="s">
        <v>1103</v>
      </c>
      <c r="B211" s="5051" t="s">
        <v>2126</v>
      </c>
      <c r="C211" s="5052"/>
      <c r="D211" s="5052"/>
      <c r="E211" s="5052"/>
      <c r="F211" s="5052"/>
      <c r="G211" s="5052"/>
      <c r="H211" s="5053"/>
      <c r="I211" s="2293"/>
      <c r="J211" s="2294"/>
      <c r="K211" s="2296"/>
      <c r="L211" s="5054"/>
      <c r="M211" s="5055"/>
      <c r="N211" s="5055"/>
      <c r="O211" s="5056" t="str">
        <f t="shared" si="0"/>
        <v/>
      </c>
      <c r="P211" s="687"/>
      <c r="Q211" s="687"/>
      <c r="R211" s="687"/>
      <c r="S211" s="687"/>
      <c r="T211" s="687"/>
      <c r="U211" s="687"/>
      <c r="V211" s="687"/>
      <c r="W211" s="687"/>
      <c r="X211" s="687"/>
      <c r="Y211" s="687"/>
      <c r="Z211" s="687"/>
      <c r="AA211" s="687"/>
      <c r="AB211" s="687"/>
      <c r="AC211" s="687"/>
      <c r="AD211" s="687"/>
      <c r="AE211" s="687"/>
      <c r="AF211" s="687"/>
      <c r="AG211" s="687"/>
    </row>
    <row r="212" spans="1:33" s="2257" customFormat="1" ht="12" customHeight="1" x14ac:dyDescent="0.2">
      <c r="A212" s="2288"/>
      <c r="B212" s="2269" t="s">
        <v>1644</v>
      </c>
      <c r="C212" s="2270" t="s">
        <v>2013</v>
      </c>
      <c r="D212" s="2271" t="s">
        <v>414</v>
      </c>
      <c r="E212" s="2271" t="s">
        <v>2014</v>
      </c>
      <c r="F212" s="2271" t="s">
        <v>1435</v>
      </c>
      <c r="G212" s="2271" t="s">
        <v>1408</v>
      </c>
      <c r="H212" s="2271" t="s">
        <v>885</v>
      </c>
      <c r="I212" s="2272" t="s">
        <v>1102</v>
      </c>
      <c r="J212" s="2273" t="s">
        <v>1188</v>
      </c>
      <c r="K212" s="2274"/>
      <c r="L212" s="2275"/>
      <c r="M212" s="2275"/>
      <c r="N212" s="2275"/>
      <c r="O212" s="2276"/>
      <c r="P212" s="687"/>
      <c r="Q212" s="835"/>
      <c r="R212" s="835"/>
      <c r="S212" s="835"/>
      <c r="T212" s="835"/>
      <c r="U212" s="687"/>
      <c r="V212" s="687"/>
      <c r="W212" s="687"/>
      <c r="X212" s="687"/>
      <c r="Y212" s="687"/>
      <c r="Z212" s="687"/>
      <c r="AA212" s="687"/>
      <c r="AB212" s="687"/>
      <c r="AC212" s="687"/>
      <c r="AD212" s="687"/>
      <c r="AE212" s="687"/>
      <c r="AF212" s="687"/>
      <c r="AG212" s="687"/>
    </row>
    <row r="213" spans="1:33" s="2257" customFormat="1" ht="12" customHeight="1" x14ac:dyDescent="0.2">
      <c r="A213" s="2288"/>
      <c r="B213" s="2277" t="s">
        <v>2078</v>
      </c>
      <c r="C213" s="2278"/>
      <c r="D213" s="2278"/>
      <c r="E213" s="2278"/>
      <c r="F213" s="2278"/>
      <c r="G213" s="2278"/>
      <c r="H213" s="2279"/>
      <c r="I213" s="2278"/>
      <c r="J213" s="2280"/>
      <c r="K213" s="1804"/>
      <c r="L213" s="1804"/>
      <c r="M213" s="1804"/>
      <c r="N213" s="1804"/>
      <c r="O213" s="2235"/>
      <c r="P213" s="687"/>
      <c r="Q213" s="835"/>
      <c r="R213" s="835"/>
      <c r="S213" s="835"/>
      <c r="T213" s="835"/>
      <c r="U213" s="687"/>
      <c r="V213" s="687"/>
      <c r="W213" s="687"/>
      <c r="X213" s="687"/>
      <c r="Y213" s="687"/>
      <c r="Z213" s="687"/>
      <c r="AA213" s="687"/>
      <c r="AB213" s="687"/>
      <c r="AC213" s="687"/>
      <c r="AD213" s="687"/>
      <c r="AE213" s="687"/>
      <c r="AF213" s="687"/>
      <c r="AG213" s="687"/>
    </row>
    <row r="214" spans="1:33" s="835" customFormat="1" ht="12" customHeight="1" x14ac:dyDescent="0.2">
      <c r="A214" s="2288"/>
      <c r="B214" s="2281" t="s">
        <v>2079</v>
      </c>
      <c r="C214" s="2282"/>
      <c r="D214" s="2282"/>
      <c r="E214" s="2282"/>
      <c r="F214" s="2282"/>
      <c r="G214" s="2282"/>
      <c r="H214" s="2283"/>
      <c r="I214" s="2282"/>
      <c r="J214" s="2284"/>
      <c r="K214" s="2284"/>
      <c r="L214" s="2284"/>
      <c r="M214" s="2284"/>
      <c r="N214" s="2284"/>
      <c r="O214" s="2285"/>
    </row>
    <row r="215" spans="1:33" s="898" customFormat="1" x14ac:dyDescent="0.2">
      <c r="A215" s="2286"/>
      <c r="B215" s="2287"/>
      <c r="C215" s="2287"/>
      <c r="D215" s="2287"/>
      <c r="E215" s="2287"/>
      <c r="F215" s="2287"/>
      <c r="G215" s="2287"/>
      <c r="H215" s="2287"/>
      <c r="I215" s="2287"/>
      <c r="J215" s="2287"/>
      <c r="K215" s="2287"/>
      <c r="L215" s="2287"/>
      <c r="M215" s="2287"/>
      <c r="N215" s="2287"/>
      <c r="O215" s="2287"/>
    </row>
    <row r="216" spans="1:33" ht="15.75" x14ac:dyDescent="0.25">
      <c r="A216" s="674">
        <f>ROW()</f>
        <v>216</v>
      </c>
      <c r="B216" s="2150"/>
      <c r="C216" s="2151"/>
      <c r="D216" s="2152"/>
      <c r="E216" s="2152"/>
      <c r="F216" s="2152"/>
      <c r="G216" s="2152"/>
      <c r="H216" s="2153"/>
      <c r="I216" s="2154"/>
      <c r="J216" s="2154"/>
      <c r="K216" s="2155" t="s">
        <v>2045</v>
      </c>
      <c r="L216" s="2156"/>
      <c r="M216" s="2157"/>
      <c r="N216" s="2157"/>
      <c r="O216" s="2158" t="str">
        <f>B217</f>
        <v>EVAPORATEUR</v>
      </c>
    </row>
    <row r="217" spans="1:33" s="2257" customFormat="1" ht="42" customHeight="1" x14ac:dyDescent="0.25">
      <c r="A217" s="1811" t="s">
        <v>1103</v>
      </c>
      <c r="B217" s="5051" t="s">
        <v>2127</v>
      </c>
      <c r="C217" s="5052"/>
      <c r="D217" s="5052"/>
      <c r="E217" s="5052"/>
      <c r="F217" s="5052"/>
      <c r="G217" s="5052"/>
      <c r="H217" s="5053"/>
      <c r="I217" s="2293"/>
      <c r="J217" s="2303"/>
      <c r="K217" s="2296"/>
      <c r="L217" s="5054"/>
      <c r="M217" s="5055"/>
      <c r="N217" s="5055"/>
      <c r="O217" s="5056" t="str">
        <f t="shared" si="0"/>
        <v/>
      </c>
      <c r="P217" s="687"/>
      <c r="Q217" s="687"/>
      <c r="R217" s="687"/>
      <c r="S217" s="687"/>
      <c r="T217" s="687"/>
      <c r="U217" s="687"/>
      <c r="V217" s="687"/>
      <c r="W217" s="687"/>
      <c r="X217" s="687"/>
      <c r="Y217" s="687"/>
      <c r="Z217" s="687"/>
      <c r="AA217" s="687"/>
      <c r="AB217" s="687"/>
      <c r="AC217" s="687"/>
      <c r="AD217" s="687"/>
      <c r="AE217" s="687"/>
      <c r="AF217" s="687"/>
      <c r="AG217" s="687"/>
    </row>
    <row r="218" spans="1:33" s="2257" customFormat="1" ht="12" customHeight="1" x14ac:dyDescent="0.2">
      <c r="A218" s="2288"/>
      <c r="B218" s="2269" t="s">
        <v>1644</v>
      </c>
      <c r="C218" s="2270" t="s">
        <v>2013</v>
      </c>
      <c r="D218" s="2271" t="s">
        <v>414</v>
      </c>
      <c r="E218" s="2271" t="s">
        <v>2014</v>
      </c>
      <c r="F218" s="2271" t="s">
        <v>1435</v>
      </c>
      <c r="G218" s="2271" t="s">
        <v>1408</v>
      </c>
      <c r="H218" s="2271" t="s">
        <v>885</v>
      </c>
      <c r="I218" s="2272" t="s">
        <v>1102</v>
      </c>
      <c r="J218" s="2273" t="s">
        <v>1188</v>
      </c>
      <c r="K218" s="2274"/>
      <c r="L218" s="2275"/>
      <c r="M218" s="2275"/>
      <c r="N218" s="2275"/>
      <c r="O218" s="2276"/>
      <c r="P218" s="687"/>
      <c r="Q218" s="835"/>
      <c r="R218" s="835"/>
      <c r="S218" s="835"/>
      <c r="T218" s="835"/>
      <c r="U218" s="687"/>
      <c r="V218" s="687"/>
      <c r="W218" s="687"/>
      <c r="X218" s="687"/>
      <c r="Y218" s="687"/>
      <c r="Z218" s="687"/>
      <c r="AA218" s="687"/>
      <c r="AB218" s="687"/>
      <c r="AC218" s="687"/>
      <c r="AD218" s="687"/>
      <c r="AE218" s="687"/>
      <c r="AF218" s="687"/>
      <c r="AG218" s="687"/>
    </row>
    <row r="219" spans="1:33" s="2257" customFormat="1" ht="12" customHeight="1" x14ac:dyDescent="0.2">
      <c r="A219" s="2288"/>
      <c r="B219" s="2277" t="s">
        <v>2078</v>
      </c>
      <c r="C219" s="2278"/>
      <c r="D219" s="2278"/>
      <c r="E219" s="2278"/>
      <c r="F219" s="2278"/>
      <c r="G219" s="2278"/>
      <c r="H219" s="2279"/>
      <c r="I219" s="2278"/>
      <c r="J219" s="2280"/>
      <c r="K219" s="1804"/>
      <c r="L219" s="1804"/>
      <c r="M219" s="1804"/>
      <c r="N219" s="1804"/>
      <c r="O219" s="2235"/>
      <c r="P219" s="687"/>
      <c r="Q219" s="835"/>
      <c r="R219" s="835"/>
      <c r="S219" s="835"/>
      <c r="T219" s="835"/>
      <c r="U219" s="687"/>
      <c r="V219" s="687"/>
      <c r="W219" s="687"/>
      <c r="X219" s="687"/>
      <c r="Y219" s="687"/>
      <c r="Z219" s="687"/>
      <c r="AA219" s="687"/>
      <c r="AB219" s="687"/>
      <c r="AC219" s="687"/>
      <c r="AD219" s="687"/>
      <c r="AE219" s="687"/>
      <c r="AF219" s="687"/>
      <c r="AG219" s="687"/>
    </row>
    <row r="220" spans="1:33" s="835" customFormat="1" ht="12" customHeight="1" x14ac:dyDescent="0.2">
      <c r="A220" s="2288"/>
      <c r="B220" s="2281" t="s">
        <v>2079</v>
      </c>
      <c r="C220" s="2282"/>
      <c r="D220" s="2282"/>
      <c r="E220" s="2282"/>
      <c r="F220" s="2282"/>
      <c r="G220" s="2282"/>
      <c r="H220" s="2283"/>
      <c r="I220" s="2282"/>
      <c r="J220" s="2284"/>
      <c r="K220" s="2284"/>
      <c r="L220" s="2284"/>
      <c r="M220" s="2284"/>
      <c r="N220" s="2284"/>
      <c r="O220" s="2285"/>
    </row>
    <row r="221" spans="1:33" s="898" customFormat="1" x14ac:dyDescent="0.2">
      <c r="A221" s="2286"/>
      <c r="B221" s="2287"/>
      <c r="C221" s="2287"/>
      <c r="D221" s="2287"/>
      <c r="E221" s="2287"/>
      <c r="F221" s="2287"/>
      <c r="G221" s="2287"/>
      <c r="H221" s="2287"/>
      <c r="I221" s="2287"/>
      <c r="J221" s="2287"/>
      <c r="K221" s="2287"/>
      <c r="L221" s="2287"/>
      <c r="M221" s="2287"/>
      <c r="N221" s="2287"/>
      <c r="O221" s="2287"/>
    </row>
    <row r="222" spans="1:33" ht="15.75" x14ac:dyDescent="0.25">
      <c r="A222" s="674">
        <f>ROW()</f>
        <v>222</v>
      </c>
      <c r="B222" s="2150"/>
      <c r="C222" s="2151"/>
      <c r="D222" s="2152"/>
      <c r="E222" s="2152"/>
      <c r="F222" s="2152"/>
      <c r="G222" s="2152"/>
      <c r="H222" s="2153"/>
      <c r="I222" s="2154"/>
      <c r="J222" s="2154"/>
      <c r="K222" s="2155" t="s">
        <v>2045</v>
      </c>
      <c r="L222" s="2156"/>
      <c r="M222" s="2157"/>
      <c r="N222" s="2157"/>
      <c r="O222" s="2158" t="str">
        <f>B223</f>
        <v>EVIER</v>
      </c>
    </row>
    <row r="223" spans="1:33" s="2257" customFormat="1" ht="42" customHeight="1" x14ac:dyDescent="0.25">
      <c r="A223" s="1811" t="s">
        <v>1103</v>
      </c>
      <c r="B223" s="5051" t="s">
        <v>2128</v>
      </c>
      <c r="C223" s="5052"/>
      <c r="D223" s="5052"/>
      <c r="E223" s="5052"/>
      <c r="F223" s="5052"/>
      <c r="G223" s="5052"/>
      <c r="H223" s="5053"/>
      <c r="I223" s="2293"/>
      <c r="J223" s="2294"/>
      <c r="K223" s="2308"/>
      <c r="L223" s="5054"/>
      <c r="M223" s="5055"/>
      <c r="N223" s="5055"/>
      <c r="O223" s="5056" t="str">
        <f t="shared" si="0"/>
        <v/>
      </c>
      <c r="P223" s="687"/>
      <c r="Q223" s="687"/>
      <c r="R223" s="687"/>
      <c r="S223" s="687"/>
      <c r="T223" s="687"/>
      <c r="U223" s="687"/>
      <c r="V223" s="687"/>
      <c r="W223" s="687"/>
      <c r="X223" s="687"/>
      <c r="Y223" s="687"/>
      <c r="Z223" s="687"/>
      <c r="AA223" s="687"/>
      <c r="AB223" s="687"/>
      <c r="AC223" s="687"/>
      <c r="AD223" s="687"/>
      <c r="AE223" s="687"/>
      <c r="AF223" s="687"/>
      <c r="AG223" s="687"/>
    </row>
    <row r="224" spans="1:33" s="2257" customFormat="1" ht="12" customHeight="1" x14ac:dyDescent="0.2">
      <c r="A224" s="2288"/>
      <c r="B224" s="2269" t="s">
        <v>1644</v>
      </c>
      <c r="C224" s="2270" t="s">
        <v>2013</v>
      </c>
      <c r="D224" s="2271" t="s">
        <v>414</v>
      </c>
      <c r="E224" s="2271" t="s">
        <v>2014</v>
      </c>
      <c r="F224" s="2271" t="s">
        <v>1435</v>
      </c>
      <c r="G224" s="2271" t="s">
        <v>1408</v>
      </c>
      <c r="H224" s="2271" t="s">
        <v>885</v>
      </c>
      <c r="I224" s="2272" t="s">
        <v>1102</v>
      </c>
      <c r="J224" s="2273" t="s">
        <v>1188</v>
      </c>
      <c r="K224" s="2274"/>
      <c r="L224" s="2275"/>
      <c r="M224" s="2275"/>
      <c r="N224" s="2275"/>
      <c r="O224" s="2276"/>
      <c r="P224" s="687"/>
      <c r="Q224" s="835"/>
      <c r="R224" s="835"/>
      <c r="S224" s="835"/>
      <c r="T224" s="835"/>
      <c r="U224" s="687"/>
      <c r="V224" s="687"/>
      <c r="W224" s="687"/>
      <c r="X224" s="687"/>
      <c r="Y224" s="687"/>
      <c r="Z224" s="687"/>
      <c r="AA224" s="687"/>
      <c r="AB224" s="687"/>
      <c r="AC224" s="687"/>
      <c r="AD224" s="687"/>
      <c r="AE224" s="687"/>
      <c r="AF224" s="687"/>
      <c r="AG224" s="687"/>
    </row>
    <row r="225" spans="1:33" s="2257" customFormat="1" ht="12" customHeight="1" x14ac:dyDescent="0.2">
      <c r="A225" s="2288"/>
      <c r="B225" s="2277" t="s">
        <v>2078</v>
      </c>
      <c r="C225" s="2278"/>
      <c r="D225" s="2278"/>
      <c r="E225" s="2278"/>
      <c r="F225" s="2278"/>
      <c r="G225" s="2278"/>
      <c r="H225" s="2279"/>
      <c r="I225" s="2278"/>
      <c r="J225" s="2280"/>
      <c r="K225" s="1804"/>
      <c r="L225" s="1804"/>
      <c r="M225" s="1804"/>
      <c r="N225" s="1804"/>
      <c r="O225" s="2235"/>
      <c r="P225" s="687"/>
      <c r="Q225" s="835"/>
      <c r="R225" s="835"/>
      <c r="S225" s="835"/>
      <c r="T225" s="835"/>
      <c r="U225" s="687"/>
      <c r="V225" s="687"/>
      <c r="W225" s="687"/>
      <c r="X225" s="687"/>
      <c r="Y225" s="687"/>
      <c r="Z225" s="687"/>
      <c r="AA225" s="687"/>
      <c r="AB225" s="687"/>
      <c r="AC225" s="687"/>
      <c r="AD225" s="687"/>
      <c r="AE225" s="687"/>
      <c r="AF225" s="687"/>
      <c r="AG225" s="687"/>
    </row>
    <row r="226" spans="1:33" s="835" customFormat="1" ht="12" customHeight="1" x14ac:dyDescent="0.2">
      <c r="A226" s="2288"/>
      <c r="B226" s="2281" t="s">
        <v>2079</v>
      </c>
      <c r="C226" s="2282"/>
      <c r="D226" s="2282"/>
      <c r="E226" s="2282"/>
      <c r="F226" s="2282"/>
      <c r="G226" s="2282"/>
      <c r="H226" s="2283"/>
      <c r="I226" s="2282"/>
      <c r="J226" s="2284"/>
      <c r="K226" s="2284"/>
      <c r="L226" s="2284"/>
      <c r="M226" s="2284"/>
      <c r="N226" s="2284"/>
      <c r="O226" s="2285"/>
    </row>
    <row r="227" spans="1:33" s="898" customFormat="1" x14ac:dyDescent="0.2">
      <c r="A227" s="2286"/>
      <c r="B227" s="2287"/>
      <c r="C227" s="2287"/>
      <c r="D227" s="2287"/>
      <c r="E227" s="2287"/>
      <c r="F227" s="2287"/>
      <c r="G227" s="2287"/>
      <c r="H227" s="2287"/>
      <c r="I227" s="2287"/>
      <c r="J227" s="2287"/>
      <c r="K227" s="2287"/>
      <c r="L227" s="2287"/>
      <c r="M227" s="2287"/>
      <c r="N227" s="2287"/>
      <c r="O227" s="2287"/>
    </row>
    <row r="228" spans="1:33" ht="15.75" x14ac:dyDescent="0.25">
      <c r="A228" s="674">
        <f>ROW()</f>
        <v>228</v>
      </c>
      <c r="B228" s="2150"/>
      <c r="C228" s="2151"/>
      <c r="D228" s="2152"/>
      <c r="E228" s="2152"/>
      <c r="F228" s="2152"/>
      <c r="G228" s="2152"/>
      <c r="H228" s="2153"/>
      <c r="I228" s="2154"/>
      <c r="J228" s="2154"/>
      <c r="K228" s="2155" t="s">
        <v>2045</v>
      </c>
      <c r="L228" s="2156"/>
      <c r="M228" s="2157"/>
      <c r="N228" s="2157"/>
      <c r="O228" s="2158" t="str">
        <f>B229</f>
        <v xml:space="preserve">EXTÉRIEUR CAMION </v>
      </c>
    </row>
    <row r="229" spans="1:33" s="2257" customFormat="1" ht="42" customHeight="1" x14ac:dyDescent="0.25">
      <c r="A229" s="1811" t="s">
        <v>1103</v>
      </c>
      <c r="B229" s="5051" t="s">
        <v>2129</v>
      </c>
      <c r="C229" s="5052"/>
      <c r="D229" s="5052"/>
      <c r="E229" s="5052"/>
      <c r="F229" s="5052"/>
      <c r="G229" s="5052"/>
      <c r="H229" s="5053"/>
      <c r="I229" s="2293"/>
      <c r="J229" s="2304"/>
      <c r="K229" s="2308"/>
      <c r="L229" s="5054"/>
      <c r="M229" s="5055"/>
      <c r="N229" s="5055"/>
      <c r="O229" s="5056" t="str">
        <f t="shared" si="0"/>
        <v/>
      </c>
      <c r="P229" s="687"/>
      <c r="Q229" s="687"/>
      <c r="R229" s="687"/>
      <c r="S229" s="687"/>
      <c r="T229" s="687"/>
      <c r="U229" s="687"/>
      <c r="V229" s="687"/>
      <c r="W229" s="687"/>
      <c r="X229" s="687"/>
      <c r="Y229" s="687"/>
      <c r="Z229" s="687"/>
      <c r="AA229" s="687"/>
      <c r="AB229" s="687"/>
      <c r="AC229" s="687"/>
      <c r="AD229" s="687"/>
      <c r="AE229" s="687"/>
      <c r="AF229" s="687"/>
      <c r="AG229" s="687"/>
    </row>
    <row r="230" spans="1:33" s="2257" customFormat="1" ht="12" customHeight="1" x14ac:dyDescent="0.2">
      <c r="A230" s="2288"/>
      <c r="B230" s="2269" t="s">
        <v>1644</v>
      </c>
      <c r="C230" s="2270" t="s">
        <v>2013</v>
      </c>
      <c r="D230" s="2271" t="s">
        <v>414</v>
      </c>
      <c r="E230" s="2271" t="s">
        <v>2014</v>
      </c>
      <c r="F230" s="2271" t="s">
        <v>1435</v>
      </c>
      <c r="G230" s="2271" t="s">
        <v>1408</v>
      </c>
      <c r="H230" s="2271" t="s">
        <v>885</v>
      </c>
      <c r="I230" s="2272" t="s">
        <v>1102</v>
      </c>
      <c r="J230" s="2273" t="s">
        <v>1188</v>
      </c>
      <c r="K230" s="2274"/>
      <c r="L230" s="2275"/>
      <c r="M230" s="2275"/>
      <c r="N230" s="2275"/>
      <c r="O230" s="2276"/>
      <c r="P230" s="687"/>
      <c r="Q230" s="835"/>
      <c r="R230" s="835"/>
      <c r="S230" s="835"/>
      <c r="T230" s="835"/>
      <c r="U230" s="687"/>
      <c r="V230" s="687"/>
      <c r="W230" s="687"/>
      <c r="X230" s="687"/>
      <c r="Y230" s="687"/>
      <c r="Z230" s="687"/>
      <c r="AA230" s="687"/>
      <c r="AB230" s="687"/>
      <c r="AC230" s="687"/>
      <c r="AD230" s="687"/>
      <c r="AE230" s="687"/>
      <c r="AF230" s="687"/>
      <c r="AG230" s="687"/>
    </row>
    <row r="231" spans="1:33" s="2257" customFormat="1" ht="12" customHeight="1" x14ac:dyDescent="0.2">
      <c r="A231" s="2288"/>
      <c r="B231" s="2277" t="s">
        <v>2078</v>
      </c>
      <c r="C231" s="2278"/>
      <c r="D231" s="2278"/>
      <c r="E231" s="2278"/>
      <c r="F231" s="2278"/>
      <c r="G231" s="2278"/>
      <c r="H231" s="2279"/>
      <c r="I231" s="2278"/>
      <c r="J231" s="2280"/>
      <c r="K231" s="1804"/>
      <c r="L231" s="1804"/>
      <c r="M231" s="1804"/>
      <c r="N231" s="1804"/>
      <c r="O231" s="2235"/>
      <c r="P231" s="687"/>
      <c r="Q231" s="835"/>
      <c r="R231" s="835"/>
      <c r="S231" s="835"/>
      <c r="T231" s="835"/>
      <c r="U231" s="687"/>
      <c r="V231" s="687"/>
      <c r="W231" s="687"/>
      <c r="X231" s="687"/>
      <c r="Y231" s="687"/>
      <c r="Z231" s="687"/>
      <c r="AA231" s="687"/>
      <c r="AB231" s="687"/>
      <c r="AC231" s="687"/>
      <c r="AD231" s="687"/>
      <c r="AE231" s="687"/>
      <c r="AF231" s="687"/>
      <c r="AG231" s="687"/>
    </row>
    <row r="232" spans="1:33" s="835" customFormat="1" ht="12" customHeight="1" x14ac:dyDescent="0.2">
      <c r="A232" s="2288"/>
      <c r="B232" s="2281" t="s">
        <v>2079</v>
      </c>
      <c r="C232" s="2282"/>
      <c r="D232" s="2282"/>
      <c r="E232" s="2282"/>
      <c r="F232" s="2282"/>
      <c r="G232" s="2282"/>
      <c r="H232" s="2283"/>
      <c r="I232" s="2282"/>
      <c r="J232" s="2284"/>
      <c r="K232" s="2284"/>
      <c r="L232" s="2284"/>
      <c r="M232" s="2284"/>
      <c r="N232" s="2284"/>
      <c r="O232" s="2285"/>
    </row>
    <row r="233" spans="1:33" s="898" customFormat="1" x14ac:dyDescent="0.2">
      <c r="A233" s="2286"/>
      <c r="B233" s="2287"/>
      <c r="C233" s="2287"/>
      <c r="D233" s="2287"/>
      <c r="E233" s="2287"/>
      <c r="F233" s="2287"/>
      <c r="G233" s="2287"/>
      <c r="H233" s="2287"/>
      <c r="I233" s="2287"/>
      <c r="J233" s="2287"/>
      <c r="K233" s="2287"/>
      <c r="L233" s="2287"/>
      <c r="M233" s="2287"/>
      <c r="N233" s="2287"/>
      <c r="O233" s="2287"/>
    </row>
    <row r="234" spans="1:33" ht="15.75" x14ac:dyDescent="0.25">
      <c r="A234" s="674">
        <f>ROW()</f>
        <v>234</v>
      </c>
      <c r="B234" s="2150"/>
      <c r="C234" s="2151"/>
      <c r="D234" s="2152"/>
      <c r="E234" s="2152"/>
      <c r="F234" s="2152"/>
      <c r="G234" s="2152"/>
      <c r="H234" s="2153"/>
      <c r="I234" s="2154"/>
      <c r="J234" s="2154"/>
      <c r="K234" s="2155" t="s">
        <v>2045</v>
      </c>
      <c r="L234" s="2156"/>
      <c r="M234" s="2157"/>
      <c r="N234" s="2157"/>
      <c r="O234" s="2158" t="str">
        <f>B235</f>
        <v>FONTAINE À EAU</v>
      </c>
    </row>
    <row r="235" spans="1:33" s="2257" customFormat="1" ht="42" customHeight="1" x14ac:dyDescent="0.25">
      <c r="A235" s="1811" t="s">
        <v>909</v>
      </c>
      <c r="B235" s="5051" t="s">
        <v>2130</v>
      </c>
      <c r="C235" s="5052"/>
      <c r="D235" s="5052"/>
      <c r="E235" s="5052"/>
      <c r="F235" s="5052"/>
      <c r="G235" s="5052"/>
      <c r="H235" s="5053"/>
      <c r="I235" s="2293"/>
      <c r="J235" s="2294"/>
      <c r="K235" s="2296"/>
      <c r="L235" s="5054"/>
      <c r="M235" s="5055"/>
      <c r="N235" s="5055"/>
      <c r="O235" s="5056" t="str">
        <f t="shared" si="0"/>
        <v/>
      </c>
      <c r="P235" s="687"/>
      <c r="Q235" s="687"/>
      <c r="R235" s="687"/>
      <c r="S235" s="687"/>
      <c r="T235" s="687"/>
      <c r="U235" s="687"/>
      <c r="V235" s="687"/>
      <c r="W235" s="687"/>
      <c r="X235" s="687"/>
      <c r="Y235" s="687"/>
      <c r="Z235" s="687"/>
      <c r="AA235" s="687"/>
      <c r="AB235" s="687"/>
      <c r="AC235" s="687"/>
      <c r="AD235" s="687"/>
      <c r="AE235" s="687"/>
      <c r="AF235" s="687"/>
      <c r="AG235" s="687"/>
    </row>
    <row r="236" spans="1:33" s="2257" customFormat="1" ht="12" customHeight="1" x14ac:dyDescent="0.2">
      <c r="A236" s="2288"/>
      <c r="B236" s="2269" t="s">
        <v>1644</v>
      </c>
      <c r="C236" s="2270" t="s">
        <v>2013</v>
      </c>
      <c r="D236" s="2271" t="s">
        <v>414</v>
      </c>
      <c r="E236" s="2271" t="s">
        <v>2014</v>
      </c>
      <c r="F236" s="2271" t="s">
        <v>1435</v>
      </c>
      <c r="G236" s="2271" t="s">
        <v>1408</v>
      </c>
      <c r="H236" s="2271" t="s">
        <v>885</v>
      </c>
      <c r="I236" s="2272" t="s">
        <v>1102</v>
      </c>
      <c r="J236" s="2273" t="s">
        <v>1188</v>
      </c>
      <c r="K236" s="2274"/>
      <c r="L236" s="2275"/>
      <c r="M236" s="2275"/>
      <c r="N236" s="2275"/>
      <c r="O236" s="2276"/>
      <c r="P236" s="687"/>
      <c r="Q236" s="835"/>
      <c r="R236" s="835"/>
      <c r="S236" s="835"/>
      <c r="T236" s="835"/>
      <c r="U236" s="687"/>
      <c r="V236" s="687"/>
      <c r="W236" s="687"/>
      <c r="X236" s="687"/>
      <c r="Y236" s="687"/>
      <c r="Z236" s="687"/>
      <c r="AA236" s="687"/>
      <c r="AB236" s="687"/>
      <c r="AC236" s="687"/>
      <c r="AD236" s="687"/>
      <c r="AE236" s="687"/>
      <c r="AF236" s="687"/>
      <c r="AG236" s="687"/>
    </row>
    <row r="237" spans="1:33" s="2257" customFormat="1" ht="12" customHeight="1" x14ac:dyDescent="0.2">
      <c r="A237" s="2288"/>
      <c r="B237" s="2277" t="s">
        <v>2078</v>
      </c>
      <c r="C237" s="2278"/>
      <c r="D237" s="2278"/>
      <c r="E237" s="2278"/>
      <c r="F237" s="2278"/>
      <c r="G237" s="2278"/>
      <c r="H237" s="2279"/>
      <c r="I237" s="2278"/>
      <c r="J237" s="2280"/>
      <c r="K237" s="1804"/>
      <c r="L237" s="1804"/>
      <c r="M237" s="1804"/>
      <c r="N237" s="1804"/>
      <c r="O237" s="2235"/>
      <c r="P237" s="687"/>
      <c r="Q237" s="835"/>
      <c r="R237" s="835"/>
      <c r="S237" s="835"/>
      <c r="T237" s="835"/>
      <c r="U237" s="687"/>
      <c r="V237" s="687"/>
      <c r="W237" s="687"/>
      <c r="X237" s="687"/>
      <c r="Y237" s="687"/>
      <c r="Z237" s="687"/>
      <c r="AA237" s="687"/>
      <c r="AB237" s="687"/>
      <c r="AC237" s="687"/>
      <c r="AD237" s="687"/>
      <c r="AE237" s="687"/>
      <c r="AF237" s="687"/>
      <c r="AG237" s="687"/>
    </row>
    <row r="238" spans="1:33" s="835" customFormat="1" ht="12" customHeight="1" x14ac:dyDescent="0.2">
      <c r="A238" s="2288"/>
      <c r="B238" s="2281" t="s">
        <v>2079</v>
      </c>
      <c r="C238" s="2282"/>
      <c r="D238" s="2282"/>
      <c r="E238" s="2282"/>
      <c r="F238" s="2282"/>
      <c r="G238" s="2282"/>
      <c r="H238" s="2283"/>
      <c r="I238" s="2282"/>
      <c r="J238" s="2284"/>
      <c r="K238" s="2284"/>
      <c r="L238" s="2284"/>
      <c r="M238" s="2284"/>
      <c r="N238" s="2284"/>
      <c r="O238" s="2285"/>
    </row>
    <row r="239" spans="1:33" s="898" customFormat="1" x14ac:dyDescent="0.2">
      <c r="A239" s="2286"/>
      <c r="B239" s="2287"/>
      <c r="C239" s="2287"/>
      <c r="D239" s="2287"/>
      <c r="E239" s="2287"/>
      <c r="F239" s="2287"/>
      <c r="G239" s="2287"/>
      <c r="H239" s="2287"/>
      <c r="I239" s="2287"/>
      <c r="J239" s="2287"/>
      <c r="K239" s="2287"/>
      <c r="L239" s="2287"/>
      <c r="M239" s="2287"/>
      <c r="N239" s="2287"/>
      <c r="O239" s="2287"/>
    </row>
    <row r="240" spans="1:33" ht="15.75" x14ac:dyDescent="0.25">
      <c r="A240" s="674">
        <f>ROW()</f>
        <v>240</v>
      </c>
      <c r="B240" s="2150"/>
      <c r="C240" s="2151"/>
      <c r="D240" s="2152"/>
      <c r="E240" s="2152"/>
      <c r="F240" s="2152"/>
      <c r="G240" s="2152"/>
      <c r="H240" s="2153"/>
      <c r="I240" s="2154"/>
      <c r="J240" s="2154"/>
      <c r="K240" s="2155" t="s">
        <v>2045</v>
      </c>
      <c r="L240" s="2156"/>
      <c r="M240" s="2157"/>
      <c r="N240" s="2157"/>
      <c r="O240" s="2158" t="str">
        <f>B241</f>
        <v>FOURS</v>
      </c>
    </row>
    <row r="241" spans="1:33" s="2257" customFormat="1" ht="45.75" customHeight="1" x14ac:dyDescent="0.25">
      <c r="A241" s="1811" t="s">
        <v>909</v>
      </c>
      <c r="B241" s="5051" t="s">
        <v>2131</v>
      </c>
      <c r="C241" s="5052"/>
      <c r="D241" s="5052"/>
      <c r="E241" s="5052"/>
      <c r="F241" s="5052"/>
      <c r="G241" s="5052"/>
      <c r="H241" s="5053"/>
      <c r="I241" s="2293"/>
      <c r="J241" s="2294"/>
      <c r="K241" s="2296"/>
      <c r="L241" s="5054" t="s">
        <v>2132</v>
      </c>
      <c r="M241" s="5055"/>
      <c r="N241" s="5055"/>
      <c r="O241" s="5056" t="str">
        <f t="shared" si="0"/>
        <v/>
      </c>
      <c r="P241" s="687"/>
      <c r="Q241" s="687"/>
      <c r="R241" s="687"/>
      <c r="S241" s="687"/>
      <c r="T241" s="687"/>
      <c r="U241" s="687"/>
      <c r="V241" s="687"/>
      <c r="W241" s="687"/>
      <c r="X241" s="687"/>
      <c r="Y241" s="687"/>
      <c r="Z241" s="687"/>
      <c r="AA241" s="687"/>
      <c r="AB241" s="687"/>
      <c r="AC241" s="687"/>
      <c r="AD241" s="687"/>
      <c r="AE241" s="687"/>
      <c r="AF241" s="687"/>
      <c r="AG241" s="687"/>
    </row>
    <row r="242" spans="1:33" s="2257" customFormat="1" ht="12" customHeight="1" x14ac:dyDescent="0.2">
      <c r="A242" s="2288"/>
      <c r="B242" s="2269" t="s">
        <v>1644</v>
      </c>
      <c r="C242" s="2270" t="s">
        <v>2013</v>
      </c>
      <c r="D242" s="2271" t="s">
        <v>414</v>
      </c>
      <c r="E242" s="2271" t="s">
        <v>2014</v>
      </c>
      <c r="F242" s="2271" t="s">
        <v>1435</v>
      </c>
      <c r="G242" s="2271" t="s">
        <v>1408</v>
      </c>
      <c r="H242" s="2271" t="s">
        <v>885</v>
      </c>
      <c r="I242" s="2272" t="s">
        <v>1102</v>
      </c>
      <c r="J242" s="2273" t="s">
        <v>1188</v>
      </c>
      <c r="K242" s="2274"/>
      <c r="L242" s="2275"/>
      <c r="M242" s="2275"/>
      <c r="N242" s="2275"/>
      <c r="O242" s="2276"/>
      <c r="P242" s="687"/>
      <c r="Q242" s="835"/>
      <c r="R242" s="835"/>
      <c r="S242" s="835"/>
      <c r="T242" s="835"/>
      <c r="U242" s="687"/>
      <c r="V242" s="687"/>
      <c r="W242" s="687"/>
      <c r="X242" s="687"/>
      <c r="Y242" s="687"/>
      <c r="Z242" s="687"/>
      <c r="AA242" s="687"/>
      <c r="AB242" s="687"/>
      <c r="AC242" s="687"/>
      <c r="AD242" s="687"/>
      <c r="AE242" s="687"/>
      <c r="AF242" s="687"/>
      <c r="AG242" s="687"/>
    </row>
    <row r="243" spans="1:33" s="2257" customFormat="1" ht="12" customHeight="1" x14ac:dyDescent="0.2">
      <c r="A243" s="2288"/>
      <c r="B243" s="2277" t="s">
        <v>2078</v>
      </c>
      <c r="C243" s="2278"/>
      <c r="D243" s="2278"/>
      <c r="E243" s="2278"/>
      <c r="F243" s="2278"/>
      <c r="G243" s="2278"/>
      <c r="H243" s="2279"/>
      <c r="I243" s="2278"/>
      <c r="J243" s="2280"/>
      <c r="K243" s="1804"/>
      <c r="L243" s="1804"/>
      <c r="M243" s="1804"/>
      <c r="N243" s="1804"/>
      <c r="O243" s="2235"/>
      <c r="P243" s="687"/>
      <c r="Q243" s="835"/>
      <c r="R243" s="835"/>
      <c r="S243" s="835"/>
      <c r="T243" s="835"/>
      <c r="U243" s="687"/>
      <c r="V243" s="687"/>
      <c r="W243" s="687"/>
      <c r="X243" s="687"/>
      <c r="Y243" s="687"/>
      <c r="Z243" s="687"/>
      <c r="AA243" s="687"/>
      <c r="AB243" s="687"/>
      <c r="AC243" s="687"/>
      <c r="AD243" s="687"/>
      <c r="AE243" s="687"/>
      <c r="AF243" s="687"/>
      <c r="AG243" s="687"/>
    </row>
    <row r="244" spans="1:33" s="835" customFormat="1" ht="12" customHeight="1" x14ac:dyDescent="0.2">
      <c r="A244" s="2288"/>
      <c r="B244" s="2281" t="s">
        <v>2079</v>
      </c>
      <c r="C244" s="2282"/>
      <c r="D244" s="2282"/>
      <c r="E244" s="2282"/>
      <c r="F244" s="2282"/>
      <c r="G244" s="2282"/>
      <c r="H244" s="2283"/>
      <c r="I244" s="2282"/>
      <c r="J244" s="2284"/>
      <c r="K244" s="2284"/>
      <c r="L244" s="2284"/>
      <c r="M244" s="2284"/>
      <c r="N244" s="2284"/>
      <c r="O244" s="2285"/>
    </row>
    <row r="245" spans="1:33" s="898" customFormat="1" x14ac:dyDescent="0.2">
      <c r="A245" s="2286"/>
      <c r="B245" s="2287"/>
      <c r="C245" s="2287"/>
      <c r="D245" s="2287"/>
      <c r="E245" s="2287"/>
      <c r="F245" s="2287"/>
      <c r="G245" s="2287"/>
      <c r="H245" s="2287"/>
      <c r="I245" s="2287"/>
      <c r="J245" s="2287"/>
      <c r="K245" s="2287"/>
      <c r="L245" s="2287"/>
      <c r="M245" s="2287"/>
      <c r="N245" s="2287"/>
      <c r="O245" s="2287"/>
    </row>
    <row r="246" spans="1:33" ht="15.75" x14ac:dyDescent="0.25">
      <c r="A246" s="674">
        <f>ROW()</f>
        <v>246</v>
      </c>
      <c r="B246" s="2150"/>
      <c r="C246" s="2151"/>
      <c r="D246" s="2152"/>
      <c r="E246" s="2152"/>
      <c r="F246" s="2152"/>
      <c r="G246" s="2152"/>
      <c r="H246" s="2153"/>
      <c r="I246" s="2154"/>
      <c r="J246" s="2154"/>
      <c r="K246" s="2155" t="s">
        <v>2045</v>
      </c>
      <c r="L246" s="2156"/>
      <c r="M246" s="2157"/>
      <c r="N246" s="2157"/>
      <c r="O246" s="2158" t="str">
        <f>B247</f>
        <v>FOUR DE REMISE EN
TEMPÉRATURE</v>
      </c>
    </row>
    <row r="247" spans="1:33" s="2257" customFormat="1" ht="42" customHeight="1" x14ac:dyDescent="0.25">
      <c r="A247" s="1811" t="s">
        <v>909</v>
      </c>
      <c r="B247" s="5051" t="s">
        <v>2133</v>
      </c>
      <c r="C247" s="5052"/>
      <c r="D247" s="5052"/>
      <c r="E247" s="5052"/>
      <c r="F247" s="5052"/>
      <c r="G247" s="5052"/>
      <c r="H247" s="5053"/>
      <c r="I247" s="2293"/>
      <c r="J247" s="2294"/>
      <c r="K247" s="2296"/>
      <c r="L247" s="5054"/>
      <c r="M247" s="5055"/>
      <c r="N247" s="5055"/>
      <c r="O247" s="5056" t="str">
        <f t="shared" si="0"/>
        <v/>
      </c>
      <c r="P247" s="687"/>
      <c r="Q247" s="687"/>
      <c r="R247" s="687"/>
      <c r="S247" s="687"/>
      <c r="T247" s="687"/>
      <c r="U247" s="687"/>
      <c r="V247" s="687"/>
      <c r="W247" s="687"/>
      <c r="X247" s="687"/>
      <c r="Y247" s="687"/>
      <c r="Z247" s="687"/>
      <c r="AA247" s="687"/>
      <c r="AB247" s="687"/>
      <c r="AC247" s="687"/>
      <c r="AD247" s="687"/>
      <c r="AE247" s="687"/>
      <c r="AF247" s="687"/>
      <c r="AG247" s="687"/>
    </row>
    <row r="248" spans="1:33" s="2257" customFormat="1" ht="12" customHeight="1" x14ac:dyDescent="0.2">
      <c r="A248" s="2288"/>
      <c r="B248" s="2269" t="s">
        <v>1644</v>
      </c>
      <c r="C248" s="2270" t="s">
        <v>2013</v>
      </c>
      <c r="D248" s="2271" t="s">
        <v>414</v>
      </c>
      <c r="E248" s="2271" t="s">
        <v>2014</v>
      </c>
      <c r="F248" s="2271" t="s">
        <v>1435</v>
      </c>
      <c r="G248" s="2271" t="s">
        <v>1408</v>
      </c>
      <c r="H248" s="2271" t="s">
        <v>885</v>
      </c>
      <c r="I248" s="2272" t="s">
        <v>1102</v>
      </c>
      <c r="J248" s="2273" t="s">
        <v>1188</v>
      </c>
      <c r="K248" s="2274"/>
      <c r="L248" s="2275"/>
      <c r="M248" s="2275"/>
      <c r="N248" s="2275"/>
      <c r="O248" s="2276"/>
      <c r="P248" s="687"/>
      <c r="Q248" s="835"/>
      <c r="R248" s="835"/>
      <c r="S248" s="835"/>
      <c r="T248" s="835"/>
      <c r="U248" s="687"/>
      <c r="V248" s="687"/>
      <c r="W248" s="687"/>
      <c r="X248" s="687"/>
      <c r="Y248" s="687"/>
      <c r="Z248" s="687"/>
      <c r="AA248" s="687"/>
      <c r="AB248" s="687"/>
      <c r="AC248" s="687"/>
      <c r="AD248" s="687"/>
      <c r="AE248" s="687"/>
      <c r="AF248" s="687"/>
      <c r="AG248" s="687"/>
    </row>
    <row r="249" spans="1:33" s="2257" customFormat="1" ht="12" customHeight="1" x14ac:dyDescent="0.2">
      <c r="A249" s="2288"/>
      <c r="B249" s="2277" t="s">
        <v>2078</v>
      </c>
      <c r="C249" s="2278"/>
      <c r="D249" s="2278"/>
      <c r="E249" s="2278"/>
      <c r="F249" s="2278"/>
      <c r="G249" s="2278"/>
      <c r="H249" s="2279"/>
      <c r="I249" s="2278"/>
      <c r="J249" s="2280"/>
      <c r="K249" s="1804"/>
      <c r="L249" s="1804"/>
      <c r="M249" s="1804"/>
      <c r="N249" s="1804"/>
      <c r="O249" s="2235"/>
      <c r="P249" s="687"/>
      <c r="Q249" s="835"/>
      <c r="R249" s="835"/>
      <c r="S249" s="835"/>
      <c r="T249" s="835"/>
      <c r="U249" s="687"/>
      <c r="V249" s="687"/>
      <c r="W249" s="687"/>
      <c r="X249" s="687"/>
      <c r="Y249" s="687"/>
      <c r="Z249" s="687"/>
      <c r="AA249" s="687"/>
      <c r="AB249" s="687"/>
      <c r="AC249" s="687"/>
      <c r="AD249" s="687"/>
      <c r="AE249" s="687"/>
      <c r="AF249" s="687"/>
      <c r="AG249" s="687"/>
    </row>
    <row r="250" spans="1:33" s="835" customFormat="1" ht="12" customHeight="1" x14ac:dyDescent="0.2">
      <c r="A250" s="2288"/>
      <c r="B250" s="2281" t="s">
        <v>2079</v>
      </c>
      <c r="C250" s="2282"/>
      <c r="D250" s="2282"/>
      <c r="E250" s="2282"/>
      <c r="F250" s="2282"/>
      <c r="G250" s="2282"/>
      <c r="H250" s="2283"/>
      <c r="I250" s="2282"/>
      <c r="J250" s="2284"/>
      <c r="K250" s="2284"/>
      <c r="L250" s="2284"/>
      <c r="M250" s="2284"/>
      <c r="N250" s="2284"/>
      <c r="O250" s="2285"/>
    </row>
    <row r="251" spans="1:33" s="898" customFormat="1" x14ac:dyDescent="0.2">
      <c r="A251" s="2286"/>
      <c r="B251" s="2287"/>
      <c r="C251" s="2287"/>
      <c r="D251" s="2287"/>
      <c r="E251" s="2287"/>
      <c r="F251" s="2287"/>
      <c r="G251" s="2287"/>
      <c r="H251" s="2287"/>
      <c r="I251" s="2287"/>
      <c r="J251" s="2287"/>
      <c r="K251" s="2287"/>
      <c r="L251" s="2287"/>
      <c r="M251" s="2287"/>
      <c r="N251" s="2287"/>
      <c r="O251" s="2287"/>
    </row>
    <row r="252" spans="1:33" ht="15.75" x14ac:dyDescent="0.25">
      <c r="A252" s="674">
        <f>ROW()</f>
        <v>252</v>
      </c>
      <c r="B252" s="2150"/>
      <c r="C252" s="2151"/>
      <c r="D252" s="2152"/>
      <c r="E252" s="2152"/>
      <c r="F252" s="2152"/>
      <c r="G252" s="2152"/>
      <c r="H252" s="2153"/>
      <c r="I252" s="2154"/>
      <c r="J252" s="2154"/>
      <c r="K252" s="2155" t="s">
        <v>2045</v>
      </c>
      <c r="L252" s="2156"/>
      <c r="M252" s="2157"/>
      <c r="N252" s="2157"/>
      <c r="O252" s="2158" t="str">
        <f>B253</f>
        <v>GRILLES</v>
      </c>
    </row>
    <row r="253" spans="1:33" s="2257" customFormat="1" ht="42" customHeight="1" x14ac:dyDescent="0.25">
      <c r="A253" s="1811" t="s">
        <v>2134</v>
      </c>
      <c r="B253" s="5051" t="s">
        <v>2135</v>
      </c>
      <c r="C253" s="5052"/>
      <c r="D253" s="5052"/>
      <c r="E253" s="5052"/>
      <c r="F253" s="5052"/>
      <c r="G253" s="5052"/>
      <c r="H253" s="5053"/>
      <c r="I253" s="2293"/>
      <c r="J253" s="2294"/>
      <c r="K253" s="2295"/>
      <c r="L253" s="5054"/>
      <c r="M253" s="5055"/>
      <c r="N253" s="5055"/>
      <c r="O253" s="5056" t="str">
        <f t="shared" si="0"/>
        <v/>
      </c>
      <c r="P253" s="687"/>
      <c r="Q253" s="687"/>
      <c r="R253" s="687"/>
      <c r="S253" s="687"/>
      <c r="T253" s="687"/>
      <c r="U253" s="687"/>
      <c r="V253" s="687"/>
      <c r="W253" s="687"/>
      <c r="X253" s="687"/>
      <c r="Y253" s="687"/>
      <c r="Z253" s="687"/>
      <c r="AA253" s="687"/>
      <c r="AB253" s="687"/>
      <c r="AC253" s="687"/>
      <c r="AD253" s="687"/>
      <c r="AE253" s="687"/>
      <c r="AF253" s="687"/>
      <c r="AG253" s="687"/>
    </row>
    <row r="254" spans="1:33" s="2257" customFormat="1" ht="12" customHeight="1" x14ac:dyDescent="0.2">
      <c r="A254" s="2288"/>
      <c r="B254" s="2269" t="s">
        <v>1644</v>
      </c>
      <c r="C254" s="2270" t="s">
        <v>2013</v>
      </c>
      <c r="D254" s="2271" t="s">
        <v>414</v>
      </c>
      <c r="E254" s="2271" t="s">
        <v>2014</v>
      </c>
      <c r="F254" s="2271" t="s">
        <v>1435</v>
      </c>
      <c r="G254" s="2271" t="s">
        <v>1408</v>
      </c>
      <c r="H254" s="2271" t="s">
        <v>885</v>
      </c>
      <c r="I254" s="2272" t="s">
        <v>1102</v>
      </c>
      <c r="J254" s="2273" t="s">
        <v>1188</v>
      </c>
      <c r="K254" s="2274"/>
      <c r="L254" s="2275"/>
      <c r="M254" s="2275"/>
      <c r="N254" s="2275"/>
      <c r="O254" s="2276"/>
      <c r="P254" s="687"/>
      <c r="Q254" s="835"/>
      <c r="R254" s="835"/>
      <c r="S254" s="835"/>
      <c r="T254" s="835"/>
      <c r="U254" s="687"/>
      <c r="V254" s="687"/>
      <c r="W254" s="687"/>
      <c r="X254" s="687"/>
      <c r="Y254" s="687"/>
      <c r="Z254" s="687"/>
      <c r="AA254" s="687"/>
      <c r="AB254" s="687"/>
      <c r="AC254" s="687"/>
      <c r="AD254" s="687"/>
      <c r="AE254" s="687"/>
      <c r="AF254" s="687"/>
      <c r="AG254" s="687"/>
    </row>
    <row r="255" spans="1:33" s="2257" customFormat="1" ht="12" customHeight="1" x14ac:dyDescent="0.2">
      <c r="A255" s="2288"/>
      <c r="B255" s="2277" t="s">
        <v>2078</v>
      </c>
      <c r="C255" s="2278"/>
      <c r="D255" s="2278"/>
      <c r="E255" s="2278"/>
      <c r="F255" s="2278"/>
      <c r="G255" s="2278"/>
      <c r="H255" s="2279"/>
      <c r="I255" s="2278"/>
      <c r="J255" s="2280"/>
      <c r="K255" s="1804"/>
      <c r="L255" s="1804"/>
      <c r="M255" s="1804"/>
      <c r="N255" s="1804"/>
      <c r="O255" s="2235"/>
      <c r="P255" s="687"/>
      <c r="Q255" s="835"/>
      <c r="R255" s="835"/>
      <c r="S255" s="835"/>
      <c r="T255" s="835"/>
      <c r="U255" s="687"/>
      <c r="V255" s="687"/>
      <c r="W255" s="687"/>
      <c r="X255" s="687"/>
      <c r="Y255" s="687"/>
      <c r="Z255" s="687"/>
      <c r="AA255" s="687"/>
      <c r="AB255" s="687"/>
      <c r="AC255" s="687"/>
      <c r="AD255" s="687"/>
      <c r="AE255" s="687"/>
      <c r="AF255" s="687"/>
      <c r="AG255" s="687"/>
    </row>
    <row r="256" spans="1:33" s="835" customFormat="1" ht="12" customHeight="1" x14ac:dyDescent="0.2">
      <c r="A256" s="2288"/>
      <c r="B256" s="2281" t="s">
        <v>2079</v>
      </c>
      <c r="C256" s="2282"/>
      <c r="D256" s="2282"/>
      <c r="E256" s="2282"/>
      <c r="F256" s="2282"/>
      <c r="G256" s="2282"/>
      <c r="H256" s="2283"/>
      <c r="I256" s="2282"/>
      <c r="J256" s="2284"/>
      <c r="K256" s="2284"/>
      <c r="L256" s="2284"/>
      <c r="M256" s="2284"/>
      <c r="N256" s="2284"/>
      <c r="O256" s="2285"/>
    </row>
    <row r="257" spans="1:33" s="898" customFormat="1" x14ac:dyDescent="0.2">
      <c r="A257" s="2286"/>
      <c r="B257" s="2287"/>
      <c r="C257" s="2287"/>
      <c r="D257" s="2287"/>
      <c r="E257" s="2287"/>
      <c r="F257" s="2287"/>
      <c r="G257" s="2287"/>
      <c r="H257" s="2287"/>
      <c r="I257" s="2287"/>
      <c r="J257" s="2287"/>
      <c r="K257" s="2287"/>
      <c r="L257" s="2287"/>
      <c r="M257" s="2287"/>
      <c r="N257" s="2287"/>
      <c r="O257" s="2287"/>
    </row>
    <row r="258" spans="1:33" ht="15.75" x14ac:dyDescent="0.25">
      <c r="A258" s="674">
        <f>ROW()</f>
        <v>258</v>
      </c>
      <c r="B258" s="2150"/>
      <c r="C258" s="2151"/>
      <c r="D258" s="2152"/>
      <c r="E258" s="2152"/>
      <c r="F258" s="2152"/>
      <c r="G258" s="2152"/>
      <c r="H258" s="2153"/>
      <c r="I258" s="2154"/>
      <c r="J258" s="2154"/>
      <c r="K258" s="2155" t="s">
        <v>2045</v>
      </c>
      <c r="L258" s="2156"/>
      <c r="M258" s="2157"/>
      <c r="N258" s="2157"/>
      <c r="O258" s="2158" t="str">
        <f>B259</f>
        <v>HOTTES - (GRILLES DE HOTTE)</v>
      </c>
    </row>
    <row r="259" spans="1:33" s="2257" customFormat="1" ht="45" customHeight="1" x14ac:dyDescent="0.25">
      <c r="A259" s="1811" t="s">
        <v>2027</v>
      </c>
      <c r="B259" s="5051" t="s">
        <v>2136</v>
      </c>
      <c r="C259" s="5052"/>
      <c r="D259" s="5052"/>
      <c r="E259" s="5052"/>
      <c r="F259" s="5052"/>
      <c r="G259" s="5052"/>
      <c r="H259" s="5053"/>
      <c r="I259" s="2293"/>
      <c r="J259" s="2303"/>
      <c r="K259" s="2296"/>
      <c r="L259" s="5054" t="s">
        <v>2137</v>
      </c>
      <c r="M259" s="5055"/>
      <c r="N259" s="5055"/>
      <c r="O259" s="5056" t="str">
        <f t="shared" si="0"/>
        <v/>
      </c>
      <c r="P259" s="687"/>
      <c r="Q259" s="687"/>
      <c r="R259" s="687"/>
      <c r="S259" s="687"/>
      <c r="T259" s="687"/>
      <c r="U259" s="687"/>
      <c r="V259" s="687"/>
      <c r="W259" s="687"/>
      <c r="X259" s="687"/>
      <c r="Y259" s="687"/>
      <c r="Z259" s="687"/>
      <c r="AA259" s="687"/>
      <c r="AB259" s="687"/>
      <c r="AC259" s="687"/>
      <c r="AD259" s="687"/>
      <c r="AE259" s="687"/>
      <c r="AF259" s="687"/>
      <c r="AG259" s="687"/>
    </row>
    <row r="260" spans="1:33" s="2257" customFormat="1" ht="12" customHeight="1" x14ac:dyDescent="0.2">
      <c r="A260" s="2288"/>
      <c r="B260" s="2269" t="s">
        <v>1644</v>
      </c>
      <c r="C260" s="2270" t="s">
        <v>2013</v>
      </c>
      <c r="D260" s="2271" t="s">
        <v>414</v>
      </c>
      <c r="E260" s="2271" t="s">
        <v>2014</v>
      </c>
      <c r="F260" s="2271" t="s">
        <v>1435</v>
      </c>
      <c r="G260" s="2271" t="s">
        <v>1408</v>
      </c>
      <c r="H260" s="2271" t="s">
        <v>885</v>
      </c>
      <c r="I260" s="2272" t="s">
        <v>1102</v>
      </c>
      <c r="J260" s="2273" t="s">
        <v>1188</v>
      </c>
      <c r="K260" s="2274"/>
      <c r="L260" s="2275"/>
      <c r="M260" s="2275"/>
      <c r="N260" s="2275"/>
      <c r="O260" s="2276"/>
      <c r="P260" s="687"/>
      <c r="Q260" s="835"/>
      <c r="R260" s="835"/>
      <c r="S260" s="835"/>
      <c r="T260" s="835"/>
      <c r="U260" s="687"/>
      <c r="V260" s="687"/>
      <c r="W260" s="687"/>
      <c r="X260" s="687"/>
      <c r="Y260" s="687"/>
      <c r="Z260" s="687"/>
      <c r="AA260" s="687"/>
      <c r="AB260" s="687"/>
      <c r="AC260" s="687"/>
      <c r="AD260" s="687"/>
      <c r="AE260" s="687"/>
      <c r="AF260" s="687"/>
      <c r="AG260" s="687"/>
    </row>
    <row r="261" spans="1:33" s="2257" customFormat="1" ht="12" customHeight="1" x14ac:dyDescent="0.2">
      <c r="A261" s="2288"/>
      <c r="B261" s="2277" t="s">
        <v>2078</v>
      </c>
      <c r="C261" s="2278"/>
      <c r="D261" s="2278"/>
      <c r="E261" s="2278"/>
      <c r="F261" s="2278"/>
      <c r="G261" s="2278"/>
      <c r="H261" s="2279"/>
      <c r="I261" s="2278"/>
      <c r="J261" s="2280"/>
      <c r="K261" s="1804"/>
      <c r="L261" s="1804"/>
      <c r="M261" s="1804"/>
      <c r="N261" s="1804"/>
      <c r="O261" s="2235"/>
      <c r="P261" s="687"/>
      <c r="Q261" s="835"/>
      <c r="R261" s="835"/>
      <c r="S261" s="835"/>
      <c r="T261" s="835"/>
      <c r="U261" s="687"/>
      <c r="V261" s="687"/>
      <c r="W261" s="687"/>
      <c r="X261" s="687"/>
      <c r="Y261" s="687"/>
      <c r="Z261" s="687"/>
      <c r="AA261" s="687"/>
      <c r="AB261" s="687"/>
      <c r="AC261" s="687"/>
      <c r="AD261" s="687"/>
      <c r="AE261" s="687"/>
      <c r="AF261" s="687"/>
      <c r="AG261" s="687"/>
    </row>
    <row r="262" spans="1:33" s="835" customFormat="1" ht="12" customHeight="1" x14ac:dyDescent="0.2">
      <c r="A262" s="2288"/>
      <c r="B262" s="2281" t="s">
        <v>2079</v>
      </c>
      <c r="C262" s="2282"/>
      <c r="D262" s="2282"/>
      <c r="E262" s="2282"/>
      <c r="F262" s="2282"/>
      <c r="G262" s="2282"/>
      <c r="H262" s="2283"/>
      <c r="I262" s="2282"/>
      <c r="J262" s="2284"/>
      <c r="K262" s="2284"/>
      <c r="L262" s="2284"/>
      <c r="M262" s="2284"/>
      <c r="N262" s="2284"/>
      <c r="O262" s="2285"/>
    </row>
    <row r="263" spans="1:33" s="898" customFormat="1" x14ac:dyDescent="0.2">
      <c r="A263" s="2286"/>
      <c r="B263" s="2287"/>
      <c r="C263" s="2287"/>
      <c r="D263" s="2287"/>
      <c r="E263" s="2287"/>
      <c r="F263" s="2287"/>
      <c r="G263" s="2287"/>
      <c r="H263" s="2287"/>
      <c r="I263" s="2287"/>
      <c r="J263" s="2287"/>
      <c r="K263" s="2287"/>
      <c r="L263" s="2287"/>
      <c r="M263" s="2287"/>
      <c r="N263" s="2287"/>
      <c r="O263" s="2287"/>
    </row>
    <row r="264" spans="1:33" ht="15.75" x14ac:dyDescent="0.25">
      <c r="A264" s="674">
        <f>ROW()</f>
        <v>264</v>
      </c>
      <c r="B264" s="2150"/>
      <c r="C264" s="2151"/>
      <c r="D264" s="2152"/>
      <c r="E264" s="2152"/>
      <c r="F264" s="2152"/>
      <c r="G264" s="2152"/>
      <c r="H264" s="2153"/>
      <c r="I264" s="2154"/>
      <c r="J264" s="2154"/>
      <c r="K264" s="2155" t="s">
        <v>2045</v>
      </c>
      <c r="L264" s="2156"/>
      <c r="M264" s="2157"/>
      <c r="N264" s="2157"/>
      <c r="O264" s="2158" t="str">
        <f>B265</f>
        <v>INFORMATIQUE</v>
      </c>
    </row>
    <row r="265" spans="1:33" s="2257" customFormat="1" ht="42" customHeight="1" x14ac:dyDescent="0.25">
      <c r="A265" s="1811" t="s">
        <v>2138</v>
      </c>
      <c r="B265" s="5051" t="s">
        <v>771</v>
      </c>
      <c r="C265" s="5052"/>
      <c r="D265" s="5052"/>
      <c r="E265" s="5052"/>
      <c r="F265" s="5052"/>
      <c r="G265" s="5052"/>
      <c r="H265" s="5053"/>
      <c r="I265" s="2293"/>
      <c r="J265" s="2303"/>
      <c r="K265" s="2296"/>
      <c r="L265" s="5054" t="s">
        <v>2139</v>
      </c>
      <c r="M265" s="5055"/>
      <c r="N265" s="5055"/>
      <c r="O265" s="5056" t="str">
        <f t="shared" si="0"/>
        <v/>
      </c>
      <c r="P265" s="687"/>
      <c r="Q265" s="687"/>
      <c r="R265" s="687"/>
      <c r="S265" s="687"/>
      <c r="T265" s="687"/>
      <c r="U265" s="687"/>
      <c r="V265" s="687"/>
      <c r="W265" s="687"/>
      <c r="X265" s="687"/>
      <c r="Y265" s="687"/>
      <c r="Z265" s="687"/>
      <c r="AA265" s="687"/>
      <c r="AB265" s="687"/>
      <c r="AC265" s="687"/>
      <c r="AD265" s="687"/>
      <c r="AE265" s="687"/>
      <c r="AF265" s="687"/>
      <c r="AG265" s="687"/>
    </row>
    <row r="266" spans="1:33" s="2257" customFormat="1" ht="12" customHeight="1" x14ac:dyDescent="0.2">
      <c r="A266" s="2288"/>
      <c r="B266" s="2269" t="s">
        <v>1644</v>
      </c>
      <c r="C266" s="2270" t="s">
        <v>2013</v>
      </c>
      <c r="D266" s="2271" t="s">
        <v>414</v>
      </c>
      <c r="E266" s="2271" t="s">
        <v>2014</v>
      </c>
      <c r="F266" s="2271" t="s">
        <v>1435</v>
      </c>
      <c r="G266" s="2271" t="s">
        <v>1408</v>
      </c>
      <c r="H266" s="2271" t="s">
        <v>885</v>
      </c>
      <c r="I266" s="2272" t="s">
        <v>1102</v>
      </c>
      <c r="J266" s="2273" t="s">
        <v>1188</v>
      </c>
      <c r="K266" s="2274"/>
      <c r="L266" s="2275"/>
      <c r="M266" s="2275"/>
      <c r="N266" s="2275"/>
      <c r="O266" s="2276"/>
      <c r="P266" s="687"/>
      <c r="Q266" s="835"/>
      <c r="R266" s="835"/>
      <c r="S266" s="835"/>
      <c r="T266" s="835"/>
      <c r="U266" s="687"/>
      <c r="V266" s="687"/>
      <c r="W266" s="687"/>
      <c r="X266" s="687"/>
      <c r="Y266" s="687"/>
      <c r="Z266" s="687"/>
      <c r="AA266" s="687"/>
      <c r="AB266" s="687"/>
      <c r="AC266" s="687"/>
      <c r="AD266" s="687"/>
      <c r="AE266" s="687"/>
      <c r="AF266" s="687"/>
      <c r="AG266" s="687"/>
    </row>
    <row r="267" spans="1:33" s="2257" customFormat="1" ht="12" customHeight="1" x14ac:dyDescent="0.2">
      <c r="A267" s="2288"/>
      <c r="B267" s="2277" t="s">
        <v>2078</v>
      </c>
      <c r="C267" s="2278"/>
      <c r="D267" s="2278"/>
      <c r="E267" s="2278"/>
      <c r="F267" s="2278"/>
      <c r="G267" s="2278"/>
      <c r="H267" s="2279"/>
      <c r="I267" s="2278"/>
      <c r="J267" s="2280"/>
      <c r="K267" s="1804"/>
      <c r="L267" s="1804"/>
      <c r="M267" s="1804"/>
      <c r="N267" s="1804"/>
      <c r="O267" s="2235"/>
      <c r="P267" s="687"/>
      <c r="Q267" s="835"/>
      <c r="R267" s="835"/>
      <c r="S267" s="835"/>
      <c r="T267" s="835"/>
      <c r="U267" s="687"/>
      <c r="V267" s="687"/>
      <c r="W267" s="687"/>
      <c r="X267" s="687"/>
      <c r="Y267" s="687"/>
      <c r="Z267" s="687"/>
      <c r="AA267" s="687"/>
      <c r="AB267" s="687"/>
      <c r="AC267" s="687"/>
      <c r="AD267" s="687"/>
      <c r="AE267" s="687"/>
      <c r="AF267" s="687"/>
      <c r="AG267" s="687"/>
    </row>
    <row r="268" spans="1:33" s="835" customFormat="1" ht="12" customHeight="1" x14ac:dyDescent="0.2">
      <c r="A268" s="2288"/>
      <c r="B268" s="2281" t="s">
        <v>2079</v>
      </c>
      <c r="C268" s="2282"/>
      <c r="D268" s="2282"/>
      <c r="E268" s="2282"/>
      <c r="F268" s="2282"/>
      <c r="G268" s="2282"/>
      <c r="H268" s="2283"/>
      <c r="I268" s="2282"/>
      <c r="J268" s="2284"/>
      <c r="K268" s="2284"/>
      <c r="L268" s="2284"/>
      <c r="M268" s="2284"/>
      <c r="N268" s="2284"/>
      <c r="O268" s="2285"/>
    </row>
    <row r="269" spans="1:33" s="898" customFormat="1" x14ac:dyDescent="0.2">
      <c r="A269" s="2286"/>
      <c r="B269" s="2287"/>
      <c r="C269" s="2287"/>
      <c r="D269" s="2287"/>
      <c r="E269" s="2287"/>
      <c r="F269" s="2287"/>
      <c r="G269" s="2287"/>
      <c r="H269" s="2287"/>
      <c r="I269" s="2287"/>
      <c r="J269" s="2287"/>
      <c r="K269" s="2287"/>
      <c r="L269" s="2287"/>
      <c r="M269" s="2287"/>
      <c r="N269" s="2287"/>
      <c r="O269" s="2287"/>
    </row>
    <row r="270" spans="1:33" ht="15.75" x14ac:dyDescent="0.25">
      <c r="A270" s="674">
        <f>ROW()</f>
        <v>270</v>
      </c>
      <c r="B270" s="2150"/>
      <c r="C270" s="2151"/>
      <c r="D270" s="2152"/>
      <c r="E270" s="2152"/>
      <c r="F270" s="2152"/>
      <c r="G270" s="2152"/>
      <c r="H270" s="2153"/>
      <c r="I270" s="2154"/>
      <c r="J270" s="2154"/>
      <c r="K270" s="2155" t="s">
        <v>2045</v>
      </c>
      <c r="L270" s="2156"/>
      <c r="M270" s="2157"/>
      <c r="N270" s="2157"/>
      <c r="O270" s="2158" t="str">
        <f>B271</f>
        <v>INTÉRIEUR CAMION (ARRIÈRE)</v>
      </c>
    </row>
    <row r="271" spans="1:33" s="2257" customFormat="1" ht="42" customHeight="1" x14ac:dyDescent="0.25">
      <c r="A271" s="1811" t="s">
        <v>2138</v>
      </c>
      <c r="B271" s="5051" t="s">
        <v>2140</v>
      </c>
      <c r="C271" s="5052"/>
      <c r="D271" s="5052"/>
      <c r="E271" s="5052"/>
      <c r="F271" s="5052"/>
      <c r="G271" s="5052"/>
      <c r="H271" s="5053"/>
      <c r="I271" s="2293"/>
      <c r="J271" s="2309"/>
      <c r="K271" s="2295"/>
      <c r="L271" s="5054"/>
      <c r="M271" s="5055"/>
      <c r="N271" s="5055"/>
      <c r="O271" s="5056" t="str">
        <f t="shared" si="0"/>
        <v/>
      </c>
      <c r="P271" s="687"/>
      <c r="Q271" s="687"/>
      <c r="R271" s="687"/>
      <c r="S271" s="687"/>
      <c r="T271" s="687"/>
      <c r="U271" s="687"/>
      <c r="V271" s="687"/>
      <c r="W271" s="687"/>
      <c r="X271" s="687"/>
      <c r="Y271" s="687"/>
      <c r="Z271" s="687"/>
      <c r="AA271" s="687"/>
      <c r="AB271" s="687"/>
      <c r="AC271" s="687"/>
      <c r="AD271" s="687"/>
      <c r="AE271" s="687"/>
      <c r="AF271" s="687"/>
      <c r="AG271" s="687"/>
    </row>
    <row r="272" spans="1:33" s="2257" customFormat="1" ht="12" customHeight="1" x14ac:dyDescent="0.2">
      <c r="A272" s="2288"/>
      <c r="B272" s="2269" t="s">
        <v>1644</v>
      </c>
      <c r="C272" s="2270" t="s">
        <v>2013</v>
      </c>
      <c r="D272" s="2271" t="s">
        <v>414</v>
      </c>
      <c r="E272" s="2271" t="s">
        <v>2014</v>
      </c>
      <c r="F272" s="2271" t="s">
        <v>1435</v>
      </c>
      <c r="G272" s="2271" t="s">
        <v>1408</v>
      </c>
      <c r="H272" s="2271" t="s">
        <v>885</v>
      </c>
      <c r="I272" s="2272" t="s">
        <v>1102</v>
      </c>
      <c r="J272" s="2273" t="s">
        <v>1188</v>
      </c>
      <c r="K272" s="2274"/>
      <c r="L272" s="2275"/>
      <c r="M272" s="2275"/>
      <c r="N272" s="2275"/>
      <c r="O272" s="2276"/>
      <c r="P272" s="687"/>
      <c r="Q272" s="835"/>
      <c r="R272" s="835"/>
      <c r="S272" s="835"/>
      <c r="T272" s="835"/>
      <c r="U272" s="687"/>
      <c r="V272" s="687"/>
      <c r="W272" s="687"/>
      <c r="X272" s="687"/>
      <c r="Y272" s="687"/>
      <c r="Z272" s="687"/>
      <c r="AA272" s="687"/>
      <c r="AB272" s="687"/>
      <c r="AC272" s="687"/>
      <c r="AD272" s="687"/>
      <c r="AE272" s="687"/>
      <c r="AF272" s="687"/>
      <c r="AG272" s="687"/>
    </row>
    <row r="273" spans="1:33" s="2257" customFormat="1" ht="12" customHeight="1" x14ac:dyDescent="0.2">
      <c r="A273" s="2288"/>
      <c r="B273" s="2277" t="s">
        <v>2078</v>
      </c>
      <c r="C273" s="2278"/>
      <c r="D273" s="2278"/>
      <c r="E273" s="2278"/>
      <c r="F273" s="2278"/>
      <c r="G273" s="2278"/>
      <c r="H273" s="2279"/>
      <c r="I273" s="2278"/>
      <c r="J273" s="2280"/>
      <c r="K273" s="1804"/>
      <c r="L273" s="1804"/>
      <c r="M273" s="1804"/>
      <c r="N273" s="1804"/>
      <c r="O273" s="2235"/>
      <c r="P273" s="687"/>
      <c r="Q273" s="835"/>
      <c r="R273" s="835"/>
      <c r="S273" s="835"/>
      <c r="T273" s="835"/>
      <c r="U273" s="687"/>
      <c r="V273" s="687"/>
      <c r="W273" s="687"/>
      <c r="X273" s="687"/>
      <c r="Y273" s="687"/>
      <c r="Z273" s="687"/>
      <c r="AA273" s="687"/>
      <c r="AB273" s="687"/>
      <c r="AC273" s="687"/>
      <c r="AD273" s="687"/>
      <c r="AE273" s="687"/>
      <c r="AF273" s="687"/>
      <c r="AG273" s="687"/>
    </row>
    <row r="274" spans="1:33" s="835" customFormat="1" ht="12" customHeight="1" x14ac:dyDescent="0.2">
      <c r="A274" s="2288"/>
      <c r="B274" s="2281" t="s">
        <v>2079</v>
      </c>
      <c r="C274" s="2282"/>
      <c r="D274" s="2282"/>
      <c r="E274" s="2282"/>
      <c r="F274" s="2282"/>
      <c r="G274" s="2282"/>
      <c r="H274" s="2283"/>
      <c r="I274" s="2282"/>
      <c r="J274" s="2284"/>
      <c r="K274" s="2284"/>
      <c r="L274" s="2284"/>
      <c r="M274" s="2284"/>
      <c r="N274" s="2284"/>
      <c r="O274" s="2285"/>
    </row>
    <row r="275" spans="1:33" ht="22.5" customHeight="1" x14ac:dyDescent="0.25">
      <c r="A275" s="678"/>
      <c r="B275" s="2265"/>
      <c r="C275" s="2265"/>
      <c r="D275" s="2265"/>
      <c r="E275" s="2265"/>
      <c r="F275" s="2265"/>
      <c r="G275" s="2265"/>
      <c r="H275" s="2265"/>
      <c r="I275" s="2265"/>
      <c r="J275" s="2265"/>
      <c r="K275" s="2265"/>
      <c r="L275" s="2265"/>
      <c r="M275" s="2265"/>
      <c r="N275" s="2265"/>
      <c r="O275" s="2265"/>
    </row>
    <row r="276" spans="1:33" ht="15.75" x14ac:dyDescent="0.25">
      <c r="A276" s="674">
        <f>ROW()</f>
        <v>276</v>
      </c>
      <c r="B276" s="2150"/>
      <c r="C276" s="2151"/>
      <c r="D276" s="2152"/>
      <c r="E276" s="2152"/>
      <c r="F276" s="2152"/>
      <c r="G276" s="2152"/>
      <c r="H276" s="2153"/>
      <c r="I276" s="2154"/>
      <c r="J276" s="2154"/>
      <c r="K276" s="2155" t="s">
        <v>2045</v>
      </c>
      <c r="L276" s="2156"/>
      <c r="M276" s="2157"/>
      <c r="N276" s="2157"/>
      <c r="O276" s="2158" t="str">
        <f>B277</f>
        <v>INTERRUPTEURS ÉLECTRIQUES</v>
      </c>
    </row>
    <row r="277" spans="1:33" s="2257" customFormat="1" ht="42" customHeight="1" x14ac:dyDescent="0.25">
      <c r="A277" s="1811" t="s">
        <v>2138</v>
      </c>
      <c r="B277" s="5051" t="s">
        <v>2141</v>
      </c>
      <c r="C277" s="5052"/>
      <c r="D277" s="5052"/>
      <c r="E277" s="5052"/>
      <c r="F277" s="5052"/>
      <c r="G277" s="5052"/>
      <c r="H277" s="5053"/>
      <c r="I277" s="2293"/>
      <c r="J277" s="2303"/>
      <c r="K277" s="2296"/>
      <c r="L277" s="5054" t="s">
        <v>2142</v>
      </c>
      <c r="M277" s="5055"/>
      <c r="N277" s="5055"/>
      <c r="O277" s="5056" t="str">
        <f t="shared" si="0"/>
        <v/>
      </c>
      <c r="P277" s="687"/>
      <c r="Q277" s="687"/>
      <c r="R277" s="687"/>
      <c r="S277" s="687"/>
      <c r="T277" s="687"/>
      <c r="U277" s="687"/>
      <c r="V277" s="687"/>
      <c r="W277" s="687"/>
      <c r="X277" s="687"/>
      <c r="Y277" s="687"/>
      <c r="Z277" s="687"/>
      <c r="AA277" s="687"/>
      <c r="AB277" s="687"/>
      <c r="AC277" s="687"/>
      <c r="AD277" s="687"/>
      <c r="AE277" s="687"/>
      <c r="AF277" s="687"/>
      <c r="AG277" s="687"/>
    </row>
    <row r="278" spans="1:33" s="2257" customFormat="1" ht="12" customHeight="1" x14ac:dyDescent="0.2">
      <c r="A278" s="2288"/>
      <c r="B278" s="2269" t="s">
        <v>1644</v>
      </c>
      <c r="C278" s="2270" t="s">
        <v>2013</v>
      </c>
      <c r="D278" s="2271" t="s">
        <v>414</v>
      </c>
      <c r="E278" s="2271" t="s">
        <v>2014</v>
      </c>
      <c r="F278" s="2271" t="s">
        <v>1435</v>
      </c>
      <c r="G278" s="2271" t="s">
        <v>1408</v>
      </c>
      <c r="H278" s="2271" t="s">
        <v>885</v>
      </c>
      <c r="I278" s="2272" t="s">
        <v>1102</v>
      </c>
      <c r="J278" s="2273" t="s">
        <v>1188</v>
      </c>
      <c r="K278" s="2274"/>
      <c r="L278" s="2275"/>
      <c r="M278" s="2275"/>
      <c r="N278" s="2275"/>
      <c r="O278" s="2276"/>
      <c r="P278" s="687"/>
      <c r="Q278" s="835"/>
      <c r="R278" s="835"/>
      <c r="S278" s="835"/>
      <c r="T278" s="835"/>
      <c r="U278" s="687"/>
      <c r="V278" s="687"/>
      <c r="W278" s="687"/>
      <c r="X278" s="687"/>
      <c r="Y278" s="687"/>
      <c r="Z278" s="687"/>
      <c r="AA278" s="687"/>
      <c r="AB278" s="687"/>
      <c r="AC278" s="687"/>
      <c r="AD278" s="687"/>
      <c r="AE278" s="687"/>
      <c r="AF278" s="687"/>
      <c r="AG278" s="687"/>
    </row>
    <row r="279" spans="1:33" s="2257" customFormat="1" ht="12" customHeight="1" x14ac:dyDescent="0.2">
      <c r="A279" s="2288"/>
      <c r="B279" s="2277" t="s">
        <v>2078</v>
      </c>
      <c r="C279" s="2278"/>
      <c r="D279" s="2278"/>
      <c r="E279" s="2278"/>
      <c r="F279" s="2278"/>
      <c r="G279" s="2278"/>
      <c r="H279" s="2279"/>
      <c r="I279" s="2278"/>
      <c r="J279" s="2280"/>
      <c r="K279" s="1804"/>
      <c r="L279" s="1804"/>
      <c r="M279" s="1804"/>
      <c r="N279" s="1804"/>
      <c r="O279" s="2235"/>
      <c r="P279" s="687"/>
      <c r="Q279" s="835"/>
      <c r="R279" s="835"/>
      <c r="S279" s="835"/>
      <c r="T279" s="835"/>
      <c r="U279" s="687"/>
      <c r="V279" s="687"/>
      <c r="W279" s="687"/>
      <c r="X279" s="687"/>
      <c r="Y279" s="687"/>
      <c r="Z279" s="687"/>
      <c r="AA279" s="687"/>
      <c r="AB279" s="687"/>
      <c r="AC279" s="687"/>
      <c r="AD279" s="687"/>
      <c r="AE279" s="687"/>
      <c r="AF279" s="687"/>
      <c r="AG279" s="687"/>
    </row>
    <row r="280" spans="1:33" s="835" customFormat="1" ht="12" customHeight="1" x14ac:dyDescent="0.2">
      <c r="A280" s="2288"/>
      <c r="B280" s="2281" t="s">
        <v>2079</v>
      </c>
      <c r="C280" s="2282"/>
      <c r="D280" s="2282"/>
      <c r="E280" s="2282"/>
      <c r="F280" s="2282"/>
      <c r="G280" s="2282"/>
      <c r="H280" s="2283"/>
      <c r="I280" s="2282"/>
      <c r="J280" s="2284"/>
      <c r="K280" s="2284"/>
      <c r="L280" s="2284"/>
      <c r="M280" s="2284"/>
      <c r="N280" s="2284"/>
      <c r="O280" s="2285"/>
    </row>
    <row r="281" spans="1:33" s="898" customFormat="1" x14ac:dyDescent="0.2">
      <c r="A281" s="2286"/>
      <c r="B281" s="2287"/>
      <c r="C281" s="2287"/>
      <c r="D281" s="2287"/>
      <c r="E281" s="2287"/>
      <c r="F281" s="2287"/>
      <c r="G281" s="2287"/>
      <c r="H281" s="2287"/>
      <c r="I281" s="2287"/>
      <c r="J281" s="2287"/>
      <c r="K281" s="2287"/>
      <c r="L281" s="2287"/>
      <c r="M281" s="2287"/>
      <c r="N281" s="2287"/>
      <c r="O281" s="2287"/>
    </row>
    <row r="282" spans="1:33" ht="15.75" x14ac:dyDescent="0.25">
      <c r="A282" s="674">
        <f>ROW()</f>
        <v>282</v>
      </c>
      <c r="B282" s="2150"/>
      <c r="C282" s="2151"/>
      <c r="D282" s="2152"/>
      <c r="E282" s="2152"/>
      <c r="F282" s="2152"/>
      <c r="G282" s="2152"/>
      <c r="H282" s="2153"/>
      <c r="I282" s="2154"/>
      <c r="J282" s="2154"/>
      <c r="K282" s="2155" t="s">
        <v>2045</v>
      </c>
      <c r="L282" s="2156"/>
      <c r="M282" s="2157"/>
      <c r="N282" s="2157"/>
      <c r="O282" s="2158" t="str">
        <f>B283</f>
        <v>LAVABOS</v>
      </c>
    </row>
    <row r="283" spans="1:33" s="2257" customFormat="1" ht="42" customHeight="1" x14ac:dyDescent="0.25">
      <c r="A283" s="1811" t="s">
        <v>2013</v>
      </c>
      <c r="B283" s="5051" t="s">
        <v>2143</v>
      </c>
      <c r="C283" s="5052"/>
      <c r="D283" s="5052"/>
      <c r="E283" s="5052"/>
      <c r="F283" s="5052"/>
      <c r="G283" s="5052"/>
      <c r="H283" s="5053"/>
      <c r="I283" s="2293"/>
      <c r="J283" s="2303"/>
      <c r="K283" s="2296"/>
      <c r="L283" s="5054" t="s">
        <v>2144</v>
      </c>
      <c r="M283" s="5055"/>
      <c r="N283" s="5055"/>
      <c r="O283" s="5056" t="str">
        <f t="shared" si="0"/>
        <v/>
      </c>
      <c r="P283" s="687"/>
      <c r="Q283" s="687"/>
      <c r="R283" s="687"/>
      <c r="S283" s="687"/>
      <c r="T283" s="687"/>
      <c r="U283" s="687"/>
      <c r="V283" s="687"/>
      <c r="W283" s="687"/>
      <c r="X283" s="687"/>
      <c r="Y283" s="687"/>
      <c r="Z283" s="687"/>
      <c r="AA283" s="687"/>
      <c r="AB283" s="687"/>
      <c r="AC283" s="687"/>
      <c r="AD283" s="687"/>
      <c r="AE283" s="687"/>
      <c r="AF283" s="687"/>
      <c r="AG283" s="687"/>
    </row>
    <row r="284" spans="1:33" s="2257" customFormat="1" ht="12" customHeight="1" x14ac:dyDescent="0.2">
      <c r="A284" s="2288"/>
      <c r="B284" s="2269" t="s">
        <v>1644</v>
      </c>
      <c r="C284" s="2270" t="s">
        <v>2013</v>
      </c>
      <c r="D284" s="2271" t="s">
        <v>414</v>
      </c>
      <c r="E284" s="2271" t="s">
        <v>2014</v>
      </c>
      <c r="F284" s="2271" t="s">
        <v>1435</v>
      </c>
      <c r="G284" s="2271" t="s">
        <v>1408</v>
      </c>
      <c r="H284" s="2271" t="s">
        <v>885</v>
      </c>
      <c r="I284" s="2272" t="s">
        <v>1102</v>
      </c>
      <c r="J284" s="2273" t="s">
        <v>1188</v>
      </c>
      <c r="K284" s="2274"/>
      <c r="L284" s="2275"/>
      <c r="M284" s="2275"/>
      <c r="N284" s="2275"/>
      <c r="O284" s="2276"/>
      <c r="P284" s="687"/>
      <c r="Q284" s="835"/>
      <c r="R284" s="835"/>
      <c r="S284" s="835"/>
      <c r="T284" s="835"/>
      <c r="U284" s="687"/>
      <c r="V284" s="687"/>
      <c r="W284" s="687"/>
      <c r="X284" s="687"/>
      <c r="Y284" s="687"/>
      <c r="Z284" s="687"/>
      <c r="AA284" s="687"/>
      <c r="AB284" s="687"/>
      <c r="AC284" s="687"/>
      <c r="AD284" s="687"/>
      <c r="AE284" s="687"/>
      <c r="AF284" s="687"/>
      <c r="AG284" s="687"/>
    </row>
    <row r="285" spans="1:33" s="2257" customFormat="1" ht="12" customHeight="1" x14ac:dyDescent="0.2">
      <c r="A285" s="2288"/>
      <c r="B285" s="2277" t="s">
        <v>2078</v>
      </c>
      <c r="C285" s="2278"/>
      <c r="D285" s="2278"/>
      <c r="E285" s="2278"/>
      <c r="F285" s="2278"/>
      <c r="G285" s="2278"/>
      <c r="H285" s="2279"/>
      <c r="I285" s="2278"/>
      <c r="J285" s="2280"/>
      <c r="K285" s="1804"/>
      <c r="L285" s="1804"/>
      <c r="M285" s="1804"/>
      <c r="N285" s="1804"/>
      <c r="O285" s="2235"/>
      <c r="P285" s="687"/>
      <c r="Q285" s="835"/>
      <c r="R285" s="835"/>
      <c r="S285" s="835"/>
      <c r="T285" s="835"/>
      <c r="U285" s="687"/>
      <c r="V285" s="687"/>
      <c r="W285" s="687"/>
      <c r="X285" s="687"/>
      <c r="Y285" s="687"/>
      <c r="Z285" s="687"/>
      <c r="AA285" s="687"/>
      <c r="AB285" s="687"/>
      <c r="AC285" s="687"/>
      <c r="AD285" s="687"/>
      <c r="AE285" s="687"/>
      <c r="AF285" s="687"/>
      <c r="AG285" s="687"/>
    </row>
    <row r="286" spans="1:33" s="835" customFormat="1" ht="12" customHeight="1" x14ac:dyDescent="0.2">
      <c r="A286" s="2288"/>
      <c r="B286" s="2281" t="s">
        <v>2079</v>
      </c>
      <c r="C286" s="2282"/>
      <c r="D286" s="2282"/>
      <c r="E286" s="2282"/>
      <c r="F286" s="2282"/>
      <c r="G286" s="2282"/>
      <c r="H286" s="2283"/>
      <c r="I286" s="2282"/>
      <c r="J286" s="2284"/>
      <c r="K286" s="2284"/>
      <c r="L286" s="2284"/>
      <c r="M286" s="2284"/>
      <c r="N286" s="2284"/>
      <c r="O286" s="2285"/>
    </row>
    <row r="287" spans="1:33" s="898" customFormat="1" x14ac:dyDescent="0.2">
      <c r="A287" s="2286"/>
      <c r="B287" s="2287"/>
      <c r="C287" s="2287"/>
      <c r="D287" s="2287"/>
      <c r="E287" s="2287"/>
      <c r="F287" s="2287"/>
      <c r="G287" s="2287"/>
      <c r="H287" s="2287"/>
      <c r="I287" s="2287"/>
      <c r="J287" s="2287"/>
      <c r="K287" s="2287"/>
      <c r="L287" s="2287"/>
      <c r="M287" s="2287"/>
      <c r="N287" s="2287"/>
      <c r="O287" s="2287"/>
    </row>
    <row r="288" spans="1:33" ht="15.75" x14ac:dyDescent="0.25">
      <c r="A288" s="674">
        <f>ROW()</f>
        <v>288</v>
      </c>
      <c r="B288" s="2150"/>
      <c r="C288" s="2151"/>
      <c r="D288" s="2152"/>
      <c r="E288" s="2152"/>
      <c r="F288" s="2152"/>
      <c r="G288" s="2152"/>
      <c r="H288" s="2153"/>
      <c r="I288" s="2154"/>
      <c r="J288" s="2154"/>
      <c r="K288" s="2155" t="s">
        <v>2045</v>
      </c>
      <c r="L288" s="2156"/>
      <c r="M288" s="2157"/>
      <c r="N288" s="2157"/>
      <c r="O288" s="2158" t="str">
        <f>B289</f>
        <v>LAVE BOTTES</v>
      </c>
    </row>
    <row r="289" spans="1:33" s="2257" customFormat="1" ht="42" customHeight="1" x14ac:dyDescent="0.25">
      <c r="A289" s="1811" t="s">
        <v>2013</v>
      </c>
      <c r="B289" s="5051" t="s">
        <v>2145</v>
      </c>
      <c r="C289" s="5052"/>
      <c r="D289" s="5052"/>
      <c r="E289" s="5052"/>
      <c r="F289" s="5052"/>
      <c r="G289" s="5052"/>
      <c r="H289" s="5053"/>
      <c r="I289" s="2293"/>
      <c r="J289" s="2303"/>
      <c r="K289" s="2295"/>
      <c r="L289" s="5054"/>
      <c r="M289" s="5055"/>
      <c r="N289" s="5055"/>
      <c r="O289" s="5056" t="str">
        <f t="shared" si="0"/>
        <v/>
      </c>
      <c r="P289" s="687"/>
      <c r="Q289" s="687"/>
      <c r="R289" s="687"/>
      <c r="S289" s="687"/>
      <c r="T289" s="687"/>
      <c r="U289" s="687"/>
      <c r="V289" s="687"/>
      <c r="W289" s="687"/>
      <c r="X289" s="687"/>
      <c r="Y289" s="687"/>
      <c r="Z289" s="687"/>
      <c r="AA289" s="687"/>
      <c r="AB289" s="687"/>
      <c r="AC289" s="687"/>
      <c r="AD289" s="687"/>
      <c r="AE289" s="687"/>
      <c r="AF289" s="687"/>
      <c r="AG289" s="687"/>
    </row>
    <row r="290" spans="1:33" s="2257" customFormat="1" ht="12" customHeight="1" x14ac:dyDescent="0.2">
      <c r="A290" s="2288"/>
      <c r="B290" s="2269" t="s">
        <v>1644</v>
      </c>
      <c r="C290" s="2270" t="s">
        <v>2013</v>
      </c>
      <c r="D290" s="2271" t="s">
        <v>414</v>
      </c>
      <c r="E290" s="2271" t="s">
        <v>2014</v>
      </c>
      <c r="F290" s="2271" t="s">
        <v>1435</v>
      </c>
      <c r="G290" s="2271" t="s">
        <v>1408</v>
      </c>
      <c r="H290" s="2271" t="s">
        <v>885</v>
      </c>
      <c r="I290" s="2272" t="s">
        <v>1102</v>
      </c>
      <c r="J290" s="2273" t="s">
        <v>1188</v>
      </c>
      <c r="K290" s="2274"/>
      <c r="L290" s="2275"/>
      <c r="M290" s="2275"/>
      <c r="N290" s="2275"/>
      <c r="O290" s="2276"/>
      <c r="P290" s="687"/>
      <c r="Q290" s="835"/>
      <c r="R290" s="835"/>
      <c r="S290" s="835"/>
      <c r="T290" s="835"/>
      <c r="U290" s="687"/>
      <c r="V290" s="687"/>
      <c r="W290" s="687"/>
      <c r="X290" s="687"/>
      <c r="Y290" s="687"/>
      <c r="Z290" s="687"/>
      <c r="AA290" s="687"/>
      <c r="AB290" s="687"/>
      <c r="AC290" s="687"/>
      <c r="AD290" s="687"/>
      <c r="AE290" s="687"/>
      <c r="AF290" s="687"/>
      <c r="AG290" s="687"/>
    </row>
    <row r="291" spans="1:33" s="2257" customFormat="1" ht="12" customHeight="1" x14ac:dyDescent="0.2">
      <c r="A291" s="2288"/>
      <c r="B291" s="2277" t="s">
        <v>2078</v>
      </c>
      <c r="C291" s="2278"/>
      <c r="D291" s="2278"/>
      <c r="E291" s="2278"/>
      <c r="F291" s="2278"/>
      <c r="G291" s="2278"/>
      <c r="H291" s="2279"/>
      <c r="I291" s="2278"/>
      <c r="J291" s="2280"/>
      <c r="K291" s="1804"/>
      <c r="L291" s="1804"/>
      <c r="M291" s="1804"/>
      <c r="N291" s="1804"/>
      <c r="O291" s="2235"/>
      <c r="P291" s="687"/>
      <c r="Q291" s="835"/>
      <c r="R291" s="835"/>
      <c r="S291" s="835"/>
      <c r="T291" s="835"/>
      <c r="U291" s="687"/>
      <c r="V291" s="687"/>
      <c r="W291" s="687"/>
      <c r="X291" s="687"/>
      <c r="Y291" s="687"/>
      <c r="Z291" s="687"/>
      <c r="AA291" s="687"/>
      <c r="AB291" s="687"/>
      <c r="AC291" s="687"/>
      <c r="AD291" s="687"/>
      <c r="AE291" s="687"/>
      <c r="AF291" s="687"/>
      <c r="AG291" s="687"/>
    </row>
    <row r="292" spans="1:33" s="835" customFormat="1" ht="12" customHeight="1" x14ac:dyDescent="0.2">
      <c r="A292" s="2288"/>
      <c r="B292" s="2281" t="s">
        <v>2079</v>
      </c>
      <c r="C292" s="2282"/>
      <c r="D292" s="2282"/>
      <c r="E292" s="2282"/>
      <c r="F292" s="2282"/>
      <c r="G292" s="2282"/>
      <c r="H292" s="2283"/>
      <c r="I292" s="2282"/>
      <c r="J292" s="2284"/>
      <c r="K292" s="2284"/>
      <c r="L292" s="2284"/>
      <c r="M292" s="2284"/>
      <c r="N292" s="2284"/>
      <c r="O292" s="2285"/>
    </row>
    <row r="293" spans="1:33" s="898" customFormat="1" x14ac:dyDescent="0.2">
      <c r="A293" s="2286"/>
      <c r="B293" s="2287"/>
      <c r="C293" s="2287"/>
      <c r="D293" s="2287"/>
      <c r="E293" s="2287"/>
      <c r="F293" s="2287"/>
      <c r="G293" s="2287"/>
      <c r="H293" s="2287"/>
      <c r="I293" s="2287"/>
      <c r="J293" s="2287"/>
      <c r="K293" s="2287"/>
      <c r="L293" s="2287"/>
      <c r="M293" s="2287"/>
      <c r="N293" s="2287"/>
      <c r="O293" s="2287"/>
    </row>
    <row r="294" spans="1:33" ht="15.75" x14ac:dyDescent="0.25">
      <c r="A294" s="674">
        <f>ROW()</f>
        <v>294</v>
      </c>
      <c r="B294" s="2150"/>
      <c r="C294" s="2151"/>
      <c r="D294" s="2152"/>
      <c r="E294" s="2152"/>
      <c r="F294" s="2152"/>
      <c r="G294" s="2152"/>
      <c r="H294" s="2153"/>
      <c r="I294" s="2154"/>
      <c r="J294" s="2154"/>
      <c r="K294" s="2155" t="s">
        <v>2045</v>
      </c>
      <c r="L294" s="2156"/>
      <c r="M294" s="2157"/>
      <c r="N294" s="2157"/>
      <c r="O294" s="2158" t="str">
        <f>B295</f>
        <v>MARBRE RÉFRIGÉRÉ</v>
      </c>
    </row>
    <row r="295" spans="1:33" s="2257" customFormat="1" ht="42" customHeight="1" x14ac:dyDescent="0.25">
      <c r="A295" s="1811" t="s">
        <v>414</v>
      </c>
      <c r="B295" s="5051" t="s">
        <v>2146</v>
      </c>
      <c r="C295" s="5052"/>
      <c r="D295" s="5052"/>
      <c r="E295" s="5052"/>
      <c r="F295" s="5052"/>
      <c r="G295" s="5052"/>
      <c r="H295" s="5053"/>
      <c r="I295" s="2293"/>
      <c r="J295" s="2294"/>
      <c r="K295" s="2296"/>
      <c r="L295" s="5054"/>
      <c r="M295" s="5055"/>
      <c r="N295" s="5055"/>
      <c r="O295" s="5056" t="str">
        <f t="shared" si="0"/>
        <v/>
      </c>
      <c r="P295" s="687"/>
      <c r="Q295" s="687"/>
      <c r="R295" s="687"/>
      <c r="S295" s="687"/>
      <c r="T295" s="687"/>
      <c r="U295" s="687"/>
      <c r="V295" s="687"/>
      <c r="W295" s="687"/>
      <c r="X295" s="687"/>
      <c r="Y295" s="687"/>
      <c r="Z295" s="687"/>
      <c r="AA295" s="687"/>
      <c r="AB295" s="687"/>
      <c r="AC295" s="687"/>
      <c r="AD295" s="687"/>
      <c r="AE295" s="687"/>
      <c r="AF295" s="687"/>
      <c r="AG295" s="687"/>
    </row>
    <row r="296" spans="1:33" s="2257" customFormat="1" ht="12" customHeight="1" x14ac:dyDescent="0.2">
      <c r="A296" s="2288"/>
      <c r="B296" s="2269" t="s">
        <v>1644</v>
      </c>
      <c r="C296" s="2270" t="s">
        <v>2013</v>
      </c>
      <c r="D296" s="2271" t="s">
        <v>414</v>
      </c>
      <c r="E296" s="2271" t="s">
        <v>2014</v>
      </c>
      <c r="F296" s="2271" t="s">
        <v>1435</v>
      </c>
      <c r="G296" s="2271" t="s">
        <v>1408</v>
      </c>
      <c r="H296" s="2271" t="s">
        <v>885</v>
      </c>
      <c r="I296" s="2272" t="s">
        <v>1102</v>
      </c>
      <c r="J296" s="2273" t="s">
        <v>1188</v>
      </c>
      <c r="K296" s="2274"/>
      <c r="L296" s="2275"/>
      <c r="M296" s="2275"/>
      <c r="N296" s="2275"/>
      <c r="O296" s="2276"/>
      <c r="P296" s="687"/>
      <c r="Q296" s="835"/>
      <c r="R296" s="835"/>
      <c r="S296" s="835"/>
      <c r="T296" s="835"/>
      <c r="U296" s="687"/>
      <c r="V296" s="687"/>
      <c r="W296" s="687"/>
      <c r="X296" s="687"/>
      <c r="Y296" s="687"/>
      <c r="Z296" s="687"/>
      <c r="AA296" s="687"/>
      <c r="AB296" s="687"/>
      <c r="AC296" s="687"/>
      <c r="AD296" s="687"/>
      <c r="AE296" s="687"/>
      <c r="AF296" s="687"/>
      <c r="AG296" s="687"/>
    </row>
    <row r="297" spans="1:33" s="2257" customFormat="1" ht="12" customHeight="1" x14ac:dyDescent="0.2">
      <c r="A297" s="2288"/>
      <c r="B297" s="2277" t="s">
        <v>2078</v>
      </c>
      <c r="C297" s="2278"/>
      <c r="D297" s="2278"/>
      <c r="E297" s="2278"/>
      <c r="F297" s="2278"/>
      <c r="G297" s="2278"/>
      <c r="H297" s="2279"/>
      <c r="I297" s="2278"/>
      <c r="J297" s="2280"/>
      <c r="K297" s="1804"/>
      <c r="L297" s="1804"/>
      <c r="M297" s="1804"/>
      <c r="N297" s="1804"/>
      <c r="O297" s="2235"/>
      <c r="P297" s="687"/>
      <c r="Q297" s="835"/>
      <c r="R297" s="835"/>
      <c r="S297" s="835"/>
      <c r="T297" s="835"/>
      <c r="U297" s="687"/>
      <c r="V297" s="687"/>
      <c r="W297" s="687"/>
      <c r="X297" s="687"/>
      <c r="Y297" s="687"/>
      <c r="Z297" s="687"/>
      <c r="AA297" s="687"/>
      <c r="AB297" s="687"/>
      <c r="AC297" s="687"/>
      <c r="AD297" s="687"/>
      <c r="AE297" s="687"/>
      <c r="AF297" s="687"/>
      <c r="AG297" s="687"/>
    </row>
    <row r="298" spans="1:33" s="835" customFormat="1" ht="12" customHeight="1" x14ac:dyDescent="0.2">
      <c r="A298" s="2288"/>
      <c r="B298" s="2281" t="s">
        <v>2079</v>
      </c>
      <c r="C298" s="2282"/>
      <c r="D298" s="2282"/>
      <c r="E298" s="2282"/>
      <c r="F298" s="2282"/>
      <c r="G298" s="2282"/>
      <c r="H298" s="2283"/>
      <c r="I298" s="2282"/>
      <c r="J298" s="2284"/>
      <c r="K298" s="2284"/>
      <c r="L298" s="2284"/>
      <c r="M298" s="2284"/>
      <c r="N298" s="2284"/>
      <c r="O298" s="2285"/>
    </row>
    <row r="299" spans="1:33" s="898" customFormat="1" x14ac:dyDescent="0.2">
      <c r="A299" s="2286"/>
      <c r="B299" s="2287"/>
      <c r="C299" s="2287"/>
      <c r="D299" s="2287"/>
      <c r="E299" s="2287"/>
      <c r="F299" s="2287"/>
      <c r="G299" s="2287"/>
      <c r="H299" s="2287"/>
      <c r="I299" s="2287"/>
      <c r="J299" s="2287"/>
      <c r="K299" s="2287"/>
      <c r="L299" s="2287"/>
      <c r="M299" s="2287"/>
      <c r="N299" s="2287"/>
      <c r="O299" s="2287"/>
    </row>
    <row r="300" spans="1:33" ht="15.75" x14ac:dyDescent="0.25">
      <c r="A300" s="674">
        <f>ROW()</f>
        <v>300</v>
      </c>
      <c r="B300" s="2150"/>
      <c r="C300" s="2151"/>
      <c r="D300" s="2152"/>
      <c r="E300" s="2152"/>
      <c r="F300" s="2152"/>
      <c r="G300" s="2152"/>
      <c r="H300" s="2153"/>
      <c r="I300" s="2154"/>
      <c r="J300" s="2154"/>
      <c r="K300" s="2155" t="s">
        <v>2045</v>
      </c>
      <c r="L300" s="2156"/>
      <c r="M300" s="2157"/>
      <c r="N300" s="2157"/>
      <c r="O300" s="2158" t="str">
        <f>B301</f>
        <v>MICRO ONDE</v>
      </c>
    </row>
    <row r="301" spans="1:33" s="2257" customFormat="1" ht="42" customHeight="1" x14ac:dyDescent="0.25">
      <c r="A301" s="1811" t="s">
        <v>414</v>
      </c>
      <c r="B301" s="5051" t="s">
        <v>2147</v>
      </c>
      <c r="C301" s="5052"/>
      <c r="D301" s="5052"/>
      <c r="E301" s="5052"/>
      <c r="F301" s="5052"/>
      <c r="G301" s="5052"/>
      <c r="H301" s="5053"/>
      <c r="I301" s="2293"/>
      <c r="J301" s="2294"/>
      <c r="K301" s="2296"/>
      <c r="L301" s="5054"/>
      <c r="M301" s="5055"/>
      <c r="N301" s="5055"/>
      <c r="O301" s="5056" t="str">
        <f t="shared" si="0"/>
        <v/>
      </c>
      <c r="P301" s="687"/>
      <c r="Q301" s="687"/>
      <c r="R301" s="687"/>
      <c r="S301" s="687"/>
      <c r="T301" s="687"/>
      <c r="U301" s="687"/>
      <c r="V301" s="687"/>
      <c r="W301" s="687"/>
      <c r="X301" s="687"/>
      <c r="Y301" s="687"/>
      <c r="Z301" s="687"/>
      <c r="AA301" s="687"/>
      <c r="AB301" s="687"/>
      <c r="AC301" s="687"/>
      <c r="AD301" s="687"/>
      <c r="AE301" s="687"/>
      <c r="AF301" s="687"/>
      <c r="AG301" s="687"/>
    </row>
    <row r="302" spans="1:33" s="2257" customFormat="1" ht="12" customHeight="1" x14ac:dyDescent="0.2">
      <c r="A302" s="2288"/>
      <c r="B302" s="2269" t="s">
        <v>1644</v>
      </c>
      <c r="C302" s="2270" t="s">
        <v>2013</v>
      </c>
      <c r="D302" s="2271" t="s">
        <v>414</v>
      </c>
      <c r="E302" s="2271" t="s">
        <v>2014</v>
      </c>
      <c r="F302" s="2271" t="s">
        <v>1435</v>
      </c>
      <c r="G302" s="2271" t="s">
        <v>1408</v>
      </c>
      <c r="H302" s="2271" t="s">
        <v>885</v>
      </c>
      <c r="I302" s="2272" t="s">
        <v>1102</v>
      </c>
      <c r="J302" s="2273" t="s">
        <v>1188</v>
      </c>
      <c r="K302" s="2274"/>
      <c r="L302" s="2275"/>
      <c r="M302" s="2275"/>
      <c r="N302" s="2275"/>
      <c r="O302" s="2276"/>
      <c r="P302" s="687"/>
      <c r="Q302" s="835"/>
      <c r="R302" s="835"/>
      <c r="S302" s="835"/>
      <c r="T302" s="835"/>
      <c r="U302" s="687"/>
      <c r="V302" s="687"/>
      <c r="W302" s="687"/>
      <c r="X302" s="687"/>
      <c r="Y302" s="687"/>
      <c r="Z302" s="687"/>
      <c r="AA302" s="687"/>
      <c r="AB302" s="687"/>
      <c r="AC302" s="687"/>
      <c r="AD302" s="687"/>
      <c r="AE302" s="687"/>
      <c r="AF302" s="687"/>
      <c r="AG302" s="687"/>
    </row>
    <row r="303" spans="1:33" s="2257" customFormat="1" ht="12" customHeight="1" x14ac:dyDescent="0.2">
      <c r="A303" s="2288"/>
      <c r="B303" s="2277" t="s">
        <v>2078</v>
      </c>
      <c r="C303" s="2278"/>
      <c r="D303" s="2278"/>
      <c r="E303" s="2278"/>
      <c r="F303" s="2278"/>
      <c r="G303" s="2278"/>
      <c r="H303" s="2279"/>
      <c r="I303" s="2278"/>
      <c r="J303" s="2280"/>
      <c r="K303" s="1804"/>
      <c r="L303" s="1804"/>
      <c r="M303" s="1804"/>
      <c r="N303" s="1804"/>
      <c r="O303" s="2235"/>
      <c r="P303" s="687"/>
      <c r="Q303" s="835"/>
      <c r="R303" s="835"/>
      <c r="S303" s="835"/>
      <c r="T303" s="835"/>
      <c r="U303" s="687"/>
      <c r="V303" s="687"/>
      <c r="W303" s="687"/>
      <c r="X303" s="687"/>
      <c r="Y303" s="687"/>
      <c r="Z303" s="687"/>
      <c r="AA303" s="687"/>
      <c r="AB303" s="687"/>
      <c r="AC303" s="687"/>
      <c r="AD303" s="687"/>
      <c r="AE303" s="687"/>
      <c r="AF303" s="687"/>
      <c r="AG303" s="687"/>
    </row>
    <row r="304" spans="1:33" s="835" customFormat="1" ht="12" customHeight="1" x14ac:dyDescent="0.2">
      <c r="A304" s="2288"/>
      <c r="B304" s="2281" t="s">
        <v>2079</v>
      </c>
      <c r="C304" s="2282"/>
      <c r="D304" s="2282"/>
      <c r="E304" s="2282"/>
      <c r="F304" s="2282"/>
      <c r="G304" s="2282"/>
      <c r="H304" s="2283"/>
      <c r="I304" s="2282"/>
      <c r="J304" s="2284"/>
      <c r="K304" s="2284"/>
      <c r="L304" s="2284"/>
      <c r="M304" s="2284"/>
      <c r="N304" s="2284"/>
      <c r="O304" s="2285"/>
    </row>
    <row r="305" spans="1:33" s="898" customFormat="1" x14ac:dyDescent="0.2">
      <c r="A305" s="2286"/>
      <c r="B305" s="2287"/>
      <c r="C305" s="2287"/>
      <c r="D305" s="2287"/>
      <c r="E305" s="2287"/>
      <c r="F305" s="2287"/>
      <c r="G305" s="2287"/>
      <c r="H305" s="2287"/>
      <c r="I305" s="2287"/>
      <c r="J305" s="2287"/>
      <c r="K305" s="2287"/>
      <c r="L305" s="2287"/>
      <c r="M305" s="2287"/>
      <c r="N305" s="2287"/>
      <c r="O305" s="2287"/>
    </row>
    <row r="306" spans="1:33" ht="15.75" x14ac:dyDescent="0.25">
      <c r="A306" s="674">
        <f>ROW()</f>
        <v>306</v>
      </c>
      <c r="B306" s="2150"/>
      <c r="C306" s="2151"/>
      <c r="D306" s="2152"/>
      <c r="E306" s="2152"/>
      <c r="F306" s="2152"/>
      <c r="G306" s="2152"/>
      <c r="H306" s="2153"/>
      <c r="I306" s="2153"/>
      <c r="J306" s="2153"/>
      <c r="K306" s="2155" t="s">
        <v>2045</v>
      </c>
      <c r="L306" s="2156"/>
      <c r="M306" s="2157"/>
      <c r="N306" s="2157"/>
      <c r="O306" s="2158" t="str">
        <f>B307</f>
        <v>MIXEUR</v>
      </c>
    </row>
    <row r="307" spans="1:33" s="2257" customFormat="1" ht="51.75" customHeight="1" x14ac:dyDescent="0.25">
      <c r="A307" s="1811" t="s">
        <v>414</v>
      </c>
      <c r="B307" s="5051" t="s">
        <v>2148</v>
      </c>
      <c r="C307" s="5052"/>
      <c r="D307" s="5052"/>
      <c r="E307" s="5052"/>
      <c r="F307" s="5052"/>
      <c r="G307" s="5052"/>
      <c r="H307" s="5053"/>
      <c r="I307" s="2293"/>
      <c r="J307" s="2294"/>
      <c r="K307" s="2296"/>
      <c r="L307" s="5054" t="s">
        <v>2111</v>
      </c>
      <c r="M307" s="5055"/>
      <c r="N307" s="5055"/>
      <c r="O307" s="5056" t="str">
        <f t="shared" si="0"/>
        <v/>
      </c>
      <c r="P307" s="687"/>
      <c r="Q307" s="687"/>
      <c r="R307" s="687"/>
      <c r="S307" s="687"/>
      <c r="T307" s="687"/>
      <c r="U307" s="687"/>
      <c r="V307" s="687"/>
      <c r="W307" s="687"/>
      <c r="X307" s="687"/>
      <c r="Y307" s="687"/>
      <c r="Z307" s="687"/>
      <c r="AA307" s="687"/>
      <c r="AB307" s="687"/>
      <c r="AC307" s="687"/>
      <c r="AD307" s="687"/>
      <c r="AE307" s="687"/>
      <c r="AF307" s="687"/>
      <c r="AG307" s="687"/>
    </row>
    <row r="308" spans="1:33" s="2257" customFormat="1" ht="12" customHeight="1" x14ac:dyDescent="0.2">
      <c r="A308" s="2288"/>
      <c r="B308" s="2269" t="s">
        <v>1644</v>
      </c>
      <c r="C308" s="2270" t="s">
        <v>2013</v>
      </c>
      <c r="D308" s="2271" t="s">
        <v>414</v>
      </c>
      <c r="E308" s="2271" t="s">
        <v>2014</v>
      </c>
      <c r="F308" s="2271" t="s">
        <v>1435</v>
      </c>
      <c r="G308" s="2271" t="s">
        <v>1408</v>
      </c>
      <c r="H308" s="2271" t="s">
        <v>885</v>
      </c>
      <c r="I308" s="2272" t="s">
        <v>1102</v>
      </c>
      <c r="J308" s="2273" t="s">
        <v>1188</v>
      </c>
      <c r="K308" s="2274"/>
      <c r="L308" s="2275"/>
      <c r="M308" s="2275"/>
      <c r="N308" s="2275"/>
      <c r="O308" s="2276"/>
      <c r="P308" s="687"/>
      <c r="Q308" s="835"/>
      <c r="R308" s="835"/>
      <c r="S308" s="835"/>
      <c r="T308" s="835"/>
      <c r="U308" s="687"/>
      <c r="V308" s="687"/>
      <c r="W308" s="687"/>
      <c r="X308" s="687"/>
      <c r="Y308" s="687"/>
      <c r="Z308" s="687"/>
      <c r="AA308" s="687"/>
      <c r="AB308" s="687"/>
      <c r="AC308" s="687"/>
      <c r="AD308" s="687"/>
      <c r="AE308" s="687"/>
      <c r="AF308" s="687"/>
      <c r="AG308" s="687"/>
    </row>
    <row r="309" spans="1:33" s="2257" customFormat="1" ht="12" customHeight="1" x14ac:dyDescent="0.2">
      <c r="A309" s="2288"/>
      <c r="B309" s="2277" t="s">
        <v>2078</v>
      </c>
      <c r="C309" s="2278"/>
      <c r="D309" s="2278"/>
      <c r="E309" s="2278"/>
      <c r="F309" s="2278"/>
      <c r="G309" s="2278"/>
      <c r="H309" s="2279"/>
      <c r="I309" s="2278"/>
      <c r="J309" s="2280"/>
      <c r="K309" s="1804"/>
      <c r="L309" s="1804"/>
      <c r="M309" s="1804"/>
      <c r="N309" s="1804"/>
      <c r="O309" s="2235"/>
      <c r="P309" s="687"/>
      <c r="Q309" s="835"/>
      <c r="R309" s="835"/>
      <c r="S309" s="835"/>
      <c r="T309" s="835"/>
      <c r="U309" s="687"/>
      <c r="V309" s="687"/>
      <c r="W309" s="687"/>
      <c r="X309" s="687"/>
      <c r="Y309" s="687"/>
      <c r="Z309" s="687"/>
      <c r="AA309" s="687"/>
      <c r="AB309" s="687"/>
      <c r="AC309" s="687"/>
      <c r="AD309" s="687"/>
      <c r="AE309" s="687"/>
      <c r="AF309" s="687"/>
      <c r="AG309" s="687"/>
    </row>
    <row r="310" spans="1:33" s="835" customFormat="1" ht="12" customHeight="1" x14ac:dyDescent="0.2">
      <c r="A310" s="2288"/>
      <c r="B310" s="2281" t="s">
        <v>2079</v>
      </c>
      <c r="C310" s="2282"/>
      <c r="D310" s="2282"/>
      <c r="E310" s="2282"/>
      <c r="F310" s="2282"/>
      <c r="G310" s="2282"/>
      <c r="H310" s="2283"/>
      <c r="I310" s="2282"/>
      <c r="J310" s="2284"/>
      <c r="K310" s="2284"/>
      <c r="L310" s="2284"/>
      <c r="M310" s="2284"/>
      <c r="N310" s="2284"/>
      <c r="O310" s="2285"/>
    </row>
    <row r="311" spans="1:33" s="898" customFormat="1" x14ac:dyDescent="0.2">
      <c r="A311" s="2286"/>
      <c r="B311" s="2287"/>
      <c r="C311" s="2287"/>
      <c r="D311" s="2287"/>
      <c r="E311" s="2287"/>
      <c r="F311" s="2287"/>
      <c r="G311" s="2287"/>
      <c r="H311" s="2287"/>
      <c r="I311" s="2287"/>
      <c r="J311" s="2287"/>
      <c r="K311" s="2287"/>
      <c r="L311" s="2287"/>
      <c r="M311" s="2287"/>
      <c r="N311" s="2287"/>
      <c r="O311" s="2287"/>
    </row>
    <row r="312" spans="1:33" ht="15.75" x14ac:dyDescent="0.25">
      <c r="A312" s="674">
        <f>ROW()</f>
        <v>312</v>
      </c>
      <c r="B312" s="2150"/>
      <c r="C312" s="2151"/>
      <c r="D312" s="2152"/>
      <c r="E312" s="2152"/>
      <c r="F312" s="2152"/>
      <c r="G312" s="2152"/>
      <c r="H312" s="2153"/>
      <c r="I312" s="2154"/>
      <c r="J312" s="2154"/>
      <c r="K312" s="2155" t="s">
        <v>2045</v>
      </c>
      <c r="L312" s="2156"/>
      <c r="M312" s="2157"/>
      <c r="N312" s="2157"/>
      <c r="O312" s="2158" t="str">
        <f>B313</f>
        <v>LAVE MAINS- POSTE D'HYGIÈNE DES MAINS</v>
      </c>
    </row>
    <row r="313" spans="1:33" s="2257" customFormat="1" ht="28.5" customHeight="1" x14ac:dyDescent="0.25">
      <c r="A313" s="1811" t="s">
        <v>415</v>
      </c>
      <c r="B313" s="5051" t="s">
        <v>2149</v>
      </c>
      <c r="C313" s="5052"/>
      <c r="D313" s="5052"/>
      <c r="E313" s="5052"/>
      <c r="F313" s="5052"/>
      <c r="G313" s="5052"/>
      <c r="H313" s="5053"/>
      <c r="I313" s="2293"/>
      <c r="J313" s="2303"/>
      <c r="K313" s="2296"/>
      <c r="L313" s="5054" t="s">
        <v>2150</v>
      </c>
      <c r="M313" s="5055"/>
      <c r="N313" s="5055"/>
      <c r="O313" s="5056" t="str">
        <f t="shared" si="0"/>
        <v/>
      </c>
      <c r="P313" s="687"/>
      <c r="Q313" s="687"/>
      <c r="R313" s="687"/>
      <c r="S313" s="687"/>
      <c r="T313" s="687"/>
      <c r="U313" s="687"/>
      <c r="V313" s="687"/>
      <c r="W313" s="687"/>
      <c r="X313" s="687"/>
      <c r="Y313" s="687"/>
      <c r="Z313" s="687"/>
      <c r="AA313" s="687"/>
      <c r="AB313" s="687"/>
      <c r="AC313" s="687"/>
      <c r="AD313" s="687"/>
      <c r="AE313" s="687"/>
      <c r="AF313" s="687"/>
      <c r="AG313" s="687"/>
    </row>
    <row r="314" spans="1:33" s="2257" customFormat="1" ht="12" customHeight="1" x14ac:dyDescent="0.2">
      <c r="A314" s="2288"/>
      <c r="B314" s="2269" t="s">
        <v>1644</v>
      </c>
      <c r="C314" s="2270" t="s">
        <v>2013</v>
      </c>
      <c r="D314" s="2271" t="s">
        <v>414</v>
      </c>
      <c r="E314" s="2271" t="s">
        <v>2014</v>
      </c>
      <c r="F314" s="2271" t="s">
        <v>1435</v>
      </c>
      <c r="G314" s="2271" t="s">
        <v>1408</v>
      </c>
      <c r="H314" s="2271" t="s">
        <v>885</v>
      </c>
      <c r="I314" s="2272" t="s">
        <v>1102</v>
      </c>
      <c r="J314" s="2273" t="s">
        <v>1188</v>
      </c>
      <c r="K314" s="2274"/>
      <c r="L314" s="2275"/>
      <c r="M314" s="2275"/>
      <c r="N314" s="2275"/>
      <c r="O314" s="2276"/>
      <c r="P314" s="687"/>
      <c r="Q314" s="835"/>
      <c r="R314" s="835"/>
      <c r="S314" s="835"/>
      <c r="T314" s="835"/>
      <c r="U314" s="687"/>
      <c r="V314" s="687"/>
      <c r="W314" s="687"/>
      <c r="X314" s="687"/>
      <c r="Y314" s="687"/>
      <c r="Z314" s="687"/>
      <c r="AA314" s="687"/>
      <c r="AB314" s="687"/>
      <c r="AC314" s="687"/>
      <c r="AD314" s="687"/>
      <c r="AE314" s="687"/>
      <c r="AF314" s="687"/>
      <c r="AG314" s="687"/>
    </row>
    <row r="315" spans="1:33" s="2257" customFormat="1" ht="12" customHeight="1" x14ac:dyDescent="0.2">
      <c r="A315" s="2288"/>
      <c r="B315" s="2277" t="s">
        <v>2078</v>
      </c>
      <c r="C315" s="2278"/>
      <c r="D315" s="2278"/>
      <c r="E315" s="2278"/>
      <c r="F315" s="2278"/>
      <c r="G315" s="2278"/>
      <c r="H315" s="2279"/>
      <c r="I315" s="2278"/>
      <c r="J315" s="2280"/>
      <c r="K315" s="1804"/>
      <c r="L315" s="1804"/>
      <c r="M315" s="1804"/>
      <c r="N315" s="1804"/>
      <c r="O315" s="2235"/>
      <c r="P315" s="687"/>
      <c r="Q315" s="835"/>
      <c r="R315" s="835"/>
      <c r="S315" s="835"/>
      <c r="T315" s="835"/>
      <c r="U315" s="687"/>
      <c r="V315" s="687"/>
      <c r="W315" s="687"/>
      <c r="X315" s="687"/>
      <c r="Y315" s="687"/>
      <c r="Z315" s="687"/>
      <c r="AA315" s="687"/>
      <c r="AB315" s="687"/>
      <c r="AC315" s="687"/>
      <c r="AD315" s="687"/>
      <c r="AE315" s="687"/>
      <c r="AF315" s="687"/>
      <c r="AG315" s="687"/>
    </row>
    <row r="316" spans="1:33" s="835" customFormat="1" ht="12" customHeight="1" x14ac:dyDescent="0.2">
      <c r="A316" s="2288"/>
      <c r="B316" s="2281" t="s">
        <v>2079</v>
      </c>
      <c r="C316" s="2282"/>
      <c r="D316" s="2282"/>
      <c r="E316" s="2282"/>
      <c r="F316" s="2282"/>
      <c r="G316" s="2282"/>
      <c r="H316" s="2283"/>
      <c r="I316" s="2282"/>
      <c r="J316" s="2284"/>
      <c r="K316" s="2284"/>
      <c r="L316" s="2284"/>
      <c r="M316" s="2284"/>
      <c r="N316" s="2284"/>
      <c r="O316" s="2285"/>
    </row>
    <row r="317" spans="1:33" s="898" customFormat="1" x14ac:dyDescent="0.2">
      <c r="A317" s="2286"/>
      <c r="B317" s="2287"/>
      <c r="C317" s="2287"/>
      <c r="D317" s="2287"/>
      <c r="E317" s="2287"/>
      <c r="F317" s="2287"/>
      <c r="G317" s="2287"/>
      <c r="H317" s="2287"/>
      <c r="I317" s="2287"/>
      <c r="J317" s="2287"/>
      <c r="K317" s="2287"/>
      <c r="L317" s="2287"/>
      <c r="M317" s="2287"/>
      <c r="N317" s="2287"/>
      <c r="O317" s="2287"/>
    </row>
    <row r="318" spans="1:33" ht="15.75" x14ac:dyDescent="0.25">
      <c r="A318" s="674">
        <f>ROW()</f>
        <v>318</v>
      </c>
      <c r="B318" s="2150"/>
      <c r="C318" s="2151"/>
      <c r="D318" s="2152"/>
      <c r="E318" s="2152"/>
      <c r="F318" s="2152"/>
      <c r="G318" s="2152"/>
      <c r="H318" s="2153"/>
      <c r="I318" s="2154"/>
      <c r="J318" s="2154"/>
      <c r="K318" s="2155" t="s">
        <v>2045</v>
      </c>
      <c r="L318" s="2156"/>
      <c r="M318" s="2157"/>
      <c r="N318" s="2157"/>
      <c r="O318" s="2158" t="str">
        <f>B319</f>
        <v>LAVETTES ET TOUS ACCESSOIRES DE PROPRETÉ</v>
      </c>
    </row>
    <row r="319" spans="1:33" s="2257" customFormat="1" ht="60.75" customHeight="1" x14ac:dyDescent="0.25">
      <c r="A319" s="1811" t="s">
        <v>2013</v>
      </c>
      <c r="B319" s="5051" t="s">
        <v>2151</v>
      </c>
      <c r="C319" s="5052"/>
      <c r="D319" s="5052"/>
      <c r="E319" s="5052"/>
      <c r="F319" s="5052"/>
      <c r="G319" s="5052"/>
      <c r="H319" s="5053"/>
      <c r="I319" s="2293"/>
      <c r="J319" s="2303"/>
      <c r="K319" s="2296"/>
      <c r="L319" s="5054" t="s">
        <v>2152</v>
      </c>
      <c r="M319" s="5055"/>
      <c r="N319" s="5055"/>
      <c r="O319" s="5056" t="str">
        <f t="shared" si="0"/>
        <v/>
      </c>
      <c r="P319" s="687"/>
      <c r="Q319" s="687"/>
      <c r="R319" s="687"/>
      <c r="S319" s="687"/>
      <c r="T319" s="687"/>
      <c r="U319" s="687"/>
      <c r="V319" s="687"/>
      <c r="W319" s="687"/>
      <c r="X319" s="687"/>
      <c r="Y319" s="687"/>
      <c r="Z319" s="687"/>
      <c r="AA319" s="687"/>
      <c r="AB319" s="687"/>
      <c r="AC319" s="687"/>
      <c r="AD319" s="687"/>
      <c r="AE319" s="687"/>
      <c r="AF319" s="687"/>
      <c r="AG319" s="687"/>
    </row>
    <row r="320" spans="1:33" s="2257" customFormat="1" ht="12" customHeight="1" x14ac:dyDescent="0.2">
      <c r="A320" s="2288"/>
      <c r="B320" s="2269" t="s">
        <v>1644</v>
      </c>
      <c r="C320" s="2270" t="s">
        <v>2013</v>
      </c>
      <c r="D320" s="2271" t="s">
        <v>414</v>
      </c>
      <c r="E320" s="2271" t="s">
        <v>2014</v>
      </c>
      <c r="F320" s="2271" t="s">
        <v>1435</v>
      </c>
      <c r="G320" s="2271" t="s">
        <v>1408</v>
      </c>
      <c r="H320" s="2271" t="s">
        <v>885</v>
      </c>
      <c r="I320" s="2272" t="s">
        <v>1102</v>
      </c>
      <c r="J320" s="2273" t="s">
        <v>1188</v>
      </c>
      <c r="K320" s="2274"/>
      <c r="L320" s="2275"/>
      <c r="M320" s="2275"/>
      <c r="N320" s="2275"/>
      <c r="O320" s="2276"/>
      <c r="P320" s="687"/>
      <c r="Q320" s="835"/>
      <c r="R320" s="835"/>
      <c r="S320" s="835"/>
      <c r="T320" s="835"/>
      <c r="U320" s="687"/>
      <c r="V320" s="687"/>
      <c r="W320" s="687"/>
      <c r="X320" s="687"/>
      <c r="Y320" s="687"/>
      <c r="Z320" s="687"/>
      <c r="AA320" s="687"/>
      <c r="AB320" s="687"/>
      <c r="AC320" s="687"/>
      <c r="AD320" s="687"/>
      <c r="AE320" s="687"/>
      <c r="AF320" s="687"/>
      <c r="AG320" s="687"/>
    </row>
    <row r="321" spans="1:33" s="2257" customFormat="1" ht="12" customHeight="1" x14ac:dyDescent="0.2">
      <c r="A321" s="2288"/>
      <c r="B321" s="2277" t="s">
        <v>2078</v>
      </c>
      <c r="C321" s="2278"/>
      <c r="D321" s="2278"/>
      <c r="E321" s="2278"/>
      <c r="F321" s="2278"/>
      <c r="G321" s="2278"/>
      <c r="H321" s="2279"/>
      <c r="I321" s="2278"/>
      <c r="J321" s="2280"/>
      <c r="K321" s="1804"/>
      <c r="L321" s="1804"/>
      <c r="M321" s="1804"/>
      <c r="N321" s="1804"/>
      <c r="O321" s="2235"/>
      <c r="P321" s="687"/>
      <c r="Q321" s="835"/>
      <c r="R321" s="835"/>
      <c r="S321" s="835"/>
      <c r="T321" s="835"/>
      <c r="U321" s="687"/>
      <c r="V321" s="687"/>
      <c r="W321" s="687"/>
      <c r="X321" s="687"/>
      <c r="Y321" s="687"/>
      <c r="Z321" s="687"/>
      <c r="AA321" s="687"/>
      <c r="AB321" s="687"/>
      <c r="AC321" s="687"/>
      <c r="AD321" s="687"/>
      <c r="AE321" s="687"/>
      <c r="AF321" s="687"/>
      <c r="AG321" s="687"/>
    </row>
    <row r="322" spans="1:33" s="835" customFormat="1" ht="12" customHeight="1" x14ac:dyDescent="0.2">
      <c r="A322" s="2288"/>
      <c r="B322" s="2281" t="s">
        <v>2079</v>
      </c>
      <c r="C322" s="2282"/>
      <c r="D322" s="2282"/>
      <c r="E322" s="2282"/>
      <c r="F322" s="2282"/>
      <c r="G322" s="2282"/>
      <c r="H322" s="2283"/>
      <c r="I322" s="2282"/>
      <c r="J322" s="2284"/>
      <c r="K322" s="2284"/>
      <c r="L322" s="2284"/>
      <c r="M322" s="2284"/>
      <c r="N322" s="2284"/>
      <c r="O322" s="2285"/>
    </row>
    <row r="323" spans="1:33" s="898" customFormat="1" x14ac:dyDescent="0.2">
      <c r="A323" s="2286"/>
      <c r="B323" s="2287"/>
      <c r="C323" s="2287"/>
      <c r="D323" s="2287"/>
      <c r="E323" s="2287"/>
      <c r="F323" s="2287"/>
      <c r="G323" s="2287"/>
      <c r="H323" s="2287"/>
      <c r="I323" s="2287"/>
      <c r="J323" s="2287"/>
      <c r="K323" s="2287"/>
      <c r="L323" s="2287"/>
      <c r="M323" s="2287"/>
      <c r="N323" s="2287"/>
      <c r="O323" s="2287"/>
    </row>
    <row r="324" spans="1:33" ht="15.75" x14ac:dyDescent="0.25">
      <c r="A324" s="674">
        <f>ROW()</f>
        <v>324</v>
      </c>
      <c r="B324" s="2150"/>
      <c r="C324" s="2151"/>
      <c r="D324" s="2152"/>
      <c r="E324" s="2152"/>
      <c r="F324" s="2152"/>
      <c r="G324" s="2152"/>
      <c r="H324" s="2153"/>
      <c r="I324" s="2154"/>
      <c r="J324" s="2154"/>
      <c r="K324" s="2155" t="s">
        <v>2045</v>
      </c>
      <c r="L324" s="2156"/>
      <c r="M324" s="2157"/>
      <c r="N324" s="2157"/>
      <c r="O324" s="2158" t="str">
        <f>B325</f>
        <v>MACHINE A LAVER LA VAISSELLE INTERIEUR</v>
      </c>
    </row>
    <row r="325" spans="1:33" s="2257" customFormat="1" ht="60" customHeight="1" x14ac:dyDescent="0.25">
      <c r="A325" s="1811" t="s">
        <v>414</v>
      </c>
      <c r="B325" s="5051" t="s">
        <v>2153</v>
      </c>
      <c r="C325" s="5052"/>
      <c r="D325" s="5052"/>
      <c r="E325" s="5052"/>
      <c r="F325" s="5052"/>
      <c r="G325" s="5052"/>
      <c r="H325" s="5053"/>
      <c r="I325" s="2293"/>
      <c r="J325" s="2294"/>
      <c r="K325" s="2296"/>
      <c r="L325" s="5054" t="s">
        <v>2154</v>
      </c>
      <c r="M325" s="5055"/>
      <c r="N325" s="5055"/>
      <c r="O325" s="5056" t="str">
        <f t="shared" si="0"/>
        <v/>
      </c>
      <c r="P325" s="687"/>
      <c r="Q325" s="687"/>
      <c r="R325" s="687"/>
      <c r="S325" s="687"/>
      <c r="T325" s="687"/>
      <c r="U325" s="687"/>
      <c r="V325" s="687"/>
      <c r="W325" s="687"/>
      <c r="X325" s="687"/>
      <c r="Y325" s="687"/>
      <c r="Z325" s="687"/>
      <c r="AA325" s="687"/>
      <c r="AB325" s="687"/>
      <c r="AC325" s="687"/>
      <c r="AD325" s="687"/>
      <c r="AE325" s="687"/>
      <c r="AF325" s="687"/>
      <c r="AG325" s="687"/>
    </row>
    <row r="326" spans="1:33" s="2257" customFormat="1" ht="12" customHeight="1" x14ac:dyDescent="0.2">
      <c r="A326" s="2288"/>
      <c r="B326" s="2269" t="s">
        <v>1644</v>
      </c>
      <c r="C326" s="2270" t="s">
        <v>2013</v>
      </c>
      <c r="D326" s="2271" t="s">
        <v>414</v>
      </c>
      <c r="E326" s="2271" t="s">
        <v>2014</v>
      </c>
      <c r="F326" s="2271" t="s">
        <v>1435</v>
      </c>
      <c r="G326" s="2271" t="s">
        <v>1408</v>
      </c>
      <c r="H326" s="2271" t="s">
        <v>885</v>
      </c>
      <c r="I326" s="2272" t="s">
        <v>1102</v>
      </c>
      <c r="J326" s="2273" t="s">
        <v>1188</v>
      </c>
      <c r="K326" s="2274"/>
      <c r="L326" s="2275"/>
      <c r="M326" s="2275"/>
      <c r="N326" s="2275"/>
      <c r="O326" s="2276"/>
      <c r="P326" s="687"/>
      <c r="Q326" s="835"/>
      <c r="R326" s="835"/>
      <c r="S326" s="835"/>
      <c r="T326" s="835"/>
      <c r="U326" s="687"/>
      <c r="V326" s="687"/>
      <c r="W326" s="687"/>
      <c r="X326" s="687"/>
      <c r="Y326" s="687"/>
      <c r="Z326" s="687"/>
      <c r="AA326" s="687"/>
      <c r="AB326" s="687"/>
      <c r="AC326" s="687"/>
      <c r="AD326" s="687"/>
      <c r="AE326" s="687"/>
      <c r="AF326" s="687"/>
      <c r="AG326" s="687"/>
    </row>
    <row r="327" spans="1:33" s="2257" customFormat="1" ht="12" customHeight="1" x14ac:dyDescent="0.2">
      <c r="A327" s="2288"/>
      <c r="B327" s="2277" t="s">
        <v>2078</v>
      </c>
      <c r="C327" s="2278"/>
      <c r="D327" s="2278"/>
      <c r="E327" s="2278"/>
      <c r="F327" s="2278"/>
      <c r="G327" s="2278"/>
      <c r="H327" s="2279"/>
      <c r="I327" s="2278"/>
      <c r="J327" s="2280"/>
      <c r="K327" s="1804"/>
      <c r="L327" s="1804"/>
      <c r="M327" s="1804"/>
      <c r="N327" s="1804"/>
      <c r="O327" s="2235"/>
      <c r="P327" s="687"/>
      <c r="Q327" s="835"/>
      <c r="R327" s="835"/>
      <c r="S327" s="835"/>
      <c r="T327" s="835"/>
      <c r="U327" s="687"/>
      <c r="V327" s="687"/>
      <c r="W327" s="687"/>
      <c r="X327" s="687"/>
      <c r="Y327" s="687"/>
      <c r="Z327" s="687"/>
      <c r="AA327" s="687"/>
      <c r="AB327" s="687"/>
      <c r="AC327" s="687"/>
      <c r="AD327" s="687"/>
      <c r="AE327" s="687"/>
      <c r="AF327" s="687"/>
      <c r="AG327" s="687"/>
    </row>
    <row r="328" spans="1:33" s="835" customFormat="1" ht="12" customHeight="1" x14ac:dyDescent="0.2">
      <c r="A328" s="2288"/>
      <c r="B328" s="2281" t="s">
        <v>2079</v>
      </c>
      <c r="C328" s="2282"/>
      <c r="D328" s="2282"/>
      <c r="E328" s="2282"/>
      <c r="F328" s="2282"/>
      <c r="G328" s="2282"/>
      <c r="H328" s="2283"/>
      <c r="I328" s="2282"/>
      <c r="J328" s="2284"/>
      <c r="K328" s="2284"/>
      <c r="L328" s="2284"/>
      <c r="M328" s="2284"/>
      <c r="N328" s="2284"/>
      <c r="O328" s="2285"/>
    </row>
    <row r="329" spans="1:33" s="898" customFormat="1" x14ac:dyDescent="0.2">
      <c r="A329" s="2286"/>
      <c r="B329" s="2287"/>
      <c r="C329" s="2287"/>
      <c r="D329" s="2287"/>
      <c r="E329" s="2287"/>
      <c r="F329" s="2287"/>
      <c r="G329" s="2287"/>
      <c r="H329" s="2287"/>
      <c r="I329" s="2287"/>
      <c r="J329" s="2287"/>
      <c r="K329" s="2287"/>
      <c r="L329" s="2287"/>
      <c r="M329" s="2287"/>
      <c r="N329" s="2287"/>
      <c r="O329" s="2287"/>
    </row>
    <row r="330" spans="1:33" ht="15.75" x14ac:dyDescent="0.25">
      <c r="A330" s="674">
        <f>ROW()</f>
        <v>330</v>
      </c>
      <c r="B330" s="2150"/>
      <c r="C330" s="2151"/>
      <c r="D330" s="2152"/>
      <c r="E330" s="2152"/>
      <c r="F330" s="2152"/>
      <c r="G330" s="2152"/>
      <c r="H330" s="2153"/>
      <c r="I330" s="2154"/>
      <c r="J330" s="2154"/>
      <c r="K330" s="2155" t="s">
        <v>2045</v>
      </c>
      <c r="L330" s="2156"/>
      <c r="M330" s="2157"/>
      <c r="N330" s="2157"/>
      <c r="O330" s="2158" t="str">
        <f>B331</f>
        <v>MACHINE A LAVER LA VAISSELLE  AIRE DE DÉROCHAGE . SURFACE DE TRAVAIL</v>
      </c>
    </row>
    <row r="331" spans="1:33" s="2257" customFormat="1" ht="99" customHeight="1" x14ac:dyDescent="0.25">
      <c r="A331" s="1811" t="s">
        <v>414</v>
      </c>
      <c r="B331" s="5051" t="s">
        <v>2155</v>
      </c>
      <c r="C331" s="5052"/>
      <c r="D331" s="5052"/>
      <c r="E331" s="5052"/>
      <c r="F331" s="5052"/>
      <c r="G331" s="5052"/>
      <c r="H331" s="5053"/>
      <c r="I331" s="2293"/>
      <c r="J331" s="2294"/>
      <c r="K331" s="2296"/>
      <c r="L331" s="5054" t="s">
        <v>2156</v>
      </c>
      <c r="M331" s="5055"/>
      <c r="N331" s="5055"/>
      <c r="O331" s="5056" t="str">
        <f t="shared" si="0"/>
        <v/>
      </c>
      <c r="P331" s="687"/>
      <c r="Q331" s="687"/>
      <c r="R331" s="687"/>
      <c r="S331" s="687"/>
      <c r="T331" s="687"/>
      <c r="U331" s="687"/>
      <c r="V331" s="687"/>
      <c r="W331" s="687"/>
      <c r="X331" s="687"/>
      <c r="Y331" s="687"/>
      <c r="Z331" s="687"/>
      <c r="AA331" s="687"/>
      <c r="AB331" s="687"/>
      <c r="AC331" s="687"/>
      <c r="AD331" s="687"/>
      <c r="AE331" s="687"/>
      <c r="AF331" s="687"/>
      <c r="AG331" s="687"/>
    </row>
    <row r="332" spans="1:33" s="2257" customFormat="1" ht="12" customHeight="1" x14ac:dyDescent="0.2">
      <c r="A332" s="2288"/>
      <c r="B332" s="2269" t="s">
        <v>1644</v>
      </c>
      <c r="C332" s="2270" t="s">
        <v>2013</v>
      </c>
      <c r="D332" s="2271" t="s">
        <v>414</v>
      </c>
      <c r="E332" s="2271" t="s">
        <v>2014</v>
      </c>
      <c r="F332" s="2271" t="s">
        <v>1435</v>
      </c>
      <c r="G332" s="2271" t="s">
        <v>1408</v>
      </c>
      <c r="H332" s="2271" t="s">
        <v>885</v>
      </c>
      <c r="I332" s="2272" t="s">
        <v>1102</v>
      </c>
      <c r="J332" s="2273" t="s">
        <v>1188</v>
      </c>
      <c r="K332" s="2274"/>
      <c r="L332" s="2275"/>
      <c r="M332" s="2275"/>
      <c r="N332" s="2275"/>
      <c r="O332" s="2276"/>
      <c r="P332" s="687"/>
      <c r="Q332" s="835"/>
      <c r="R332" s="835"/>
      <c r="S332" s="835"/>
      <c r="T332" s="835"/>
      <c r="U332" s="687"/>
      <c r="V332" s="687"/>
      <c r="W332" s="687"/>
      <c r="X332" s="687"/>
      <c r="Y332" s="687"/>
      <c r="Z332" s="687"/>
      <c r="AA332" s="687"/>
      <c r="AB332" s="687"/>
      <c r="AC332" s="687"/>
      <c r="AD332" s="687"/>
      <c r="AE332" s="687"/>
      <c r="AF332" s="687"/>
      <c r="AG332" s="687"/>
    </row>
    <row r="333" spans="1:33" s="2257" customFormat="1" ht="12" customHeight="1" x14ac:dyDescent="0.2">
      <c r="A333" s="2288"/>
      <c r="B333" s="2277" t="s">
        <v>2078</v>
      </c>
      <c r="C333" s="2278"/>
      <c r="D333" s="2278"/>
      <c r="E333" s="2278"/>
      <c r="F333" s="2278"/>
      <c r="G333" s="2278"/>
      <c r="H333" s="2279"/>
      <c r="I333" s="2278"/>
      <c r="J333" s="2280"/>
      <c r="K333" s="1804"/>
      <c r="L333" s="1804"/>
      <c r="M333" s="1804"/>
      <c r="N333" s="1804"/>
      <c r="O333" s="2235"/>
      <c r="P333" s="687"/>
      <c r="Q333" s="835"/>
      <c r="R333" s="835"/>
      <c r="S333" s="835"/>
      <c r="T333" s="835"/>
      <c r="U333" s="687"/>
      <c r="V333" s="687"/>
      <c r="W333" s="687"/>
      <c r="X333" s="687"/>
      <c r="Y333" s="687"/>
      <c r="Z333" s="687"/>
      <c r="AA333" s="687"/>
      <c r="AB333" s="687"/>
      <c r="AC333" s="687"/>
      <c r="AD333" s="687"/>
      <c r="AE333" s="687"/>
      <c r="AF333" s="687"/>
      <c r="AG333" s="687"/>
    </row>
    <row r="334" spans="1:33" s="835" customFormat="1" ht="12" customHeight="1" x14ac:dyDescent="0.2">
      <c r="A334" s="2288"/>
      <c r="B334" s="2281" t="s">
        <v>2079</v>
      </c>
      <c r="C334" s="2282"/>
      <c r="D334" s="2282"/>
      <c r="E334" s="2282"/>
      <c r="F334" s="2282"/>
      <c r="G334" s="2282"/>
      <c r="H334" s="2283"/>
      <c r="I334" s="2282"/>
      <c r="J334" s="2284"/>
      <c r="K334" s="2284"/>
      <c r="L334" s="2284"/>
      <c r="M334" s="2284"/>
      <c r="N334" s="2284"/>
      <c r="O334" s="2285"/>
    </row>
    <row r="335" spans="1:33" s="898" customFormat="1" x14ac:dyDescent="0.2">
      <c r="A335" s="2286"/>
      <c r="B335" s="2287"/>
      <c r="C335" s="2287"/>
      <c r="D335" s="2287"/>
      <c r="E335" s="2287"/>
      <c r="F335" s="2287"/>
      <c r="G335" s="2287"/>
      <c r="H335" s="2287"/>
      <c r="I335" s="2287"/>
      <c r="J335" s="2287"/>
      <c r="K335" s="2287"/>
      <c r="L335" s="2287"/>
      <c r="M335" s="2287"/>
      <c r="N335" s="2287"/>
      <c r="O335" s="2287"/>
    </row>
    <row r="336" spans="1:33" ht="15.75" x14ac:dyDescent="0.25">
      <c r="A336" s="674">
        <f>ROW()</f>
        <v>336</v>
      </c>
      <c r="B336" s="2150"/>
      <c r="C336" s="2151"/>
      <c r="D336" s="2152"/>
      <c r="E336" s="2152"/>
      <c r="F336" s="2152"/>
      <c r="G336" s="2152"/>
      <c r="H336" s="2153"/>
      <c r="I336" s="2154"/>
      <c r="J336" s="2154"/>
      <c r="K336" s="2155" t="s">
        <v>2045</v>
      </c>
      <c r="L336" s="2156"/>
      <c r="M336" s="2157"/>
      <c r="N336" s="2157"/>
      <c r="O336" s="2158" t="str">
        <f>B337</f>
        <v>MARMITES . SAUTEUSES</v>
      </c>
    </row>
    <row r="337" spans="1:33" s="2257" customFormat="1" ht="53.25" customHeight="1" x14ac:dyDescent="0.25">
      <c r="A337" s="1811" t="s">
        <v>414</v>
      </c>
      <c r="B337" s="5051" t="s">
        <v>2017</v>
      </c>
      <c r="C337" s="5052"/>
      <c r="D337" s="5052"/>
      <c r="E337" s="5052"/>
      <c r="F337" s="5052"/>
      <c r="G337" s="5052"/>
      <c r="H337" s="5053"/>
      <c r="I337" s="2293"/>
      <c r="J337" s="2294"/>
      <c r="K337" s="2296"/>
      <c r="L337" s="5054" t="s">
        <v>2157</v>
      </c>
      <c r="M337" s="5055"/>
      <c r="N337" s="5055"/>
      <c r="O337" s="5056" t="str">
        <f t="shared" si="0"/>
        <v/>
      </c>
      <c r="P337" s="687"/>
      <c r="Q337" s="687"/>
      <c r="R337" s="687"/>
      <c r="S337" s="687"/>
      <c r="T337" s="687"/>
      <c r="U337" s="687"/>
      <c r="V337" s="687"/>
      <c r="W337" s="687"/>
      <c r="X337" s="687"/>
      <c r="Y337" s="687"/>
      <c r="Z337" s="687"/>
      <c r="AA337" s="687"/>
      <c r="AB337" s="687"/>
      <c r="AC337" s="687"/>
      <c r="AD337" s="687"/>
      <c r="AE337" s="687"/>
      <c r="AF337" s="687"/>
      <c r="AG337" s="687"/>
    </row>
    <row r="338" spans="1:33" s="2257" customFormat="1" ht="12" customHeight="1" x14ac:dyDescent="0.2">
      <c r="A338" s="2288"/>
      <c r="B338" s="2269" t="s">
        <v>1644</v>
      </c>
      <c r="C338" s="2270" t="s">
        <v>2013</v>
      </c>
      <c r="D338" s="2271" t="s">
        <v>414</v>
      </c>
      <c r="E338" s="2271" t="s">
        <v>2014</v>
      </c>
      <c r="F338" s="2271" t="s">
        <v>1435</v>
      </c>
      <c r="G338" s="2271" t="s">
        <v>1408</v>
      </c>
      <c r="H338" s="2271" t="s">
        <v>885</v>
      </c>
      <c r="I338" s="2272" t="s">
        <v>1102</v>
      </c>
      <c r="J338" s="2273" t="s">
        <v>1188</v>
      </c>
      <c r="K338" s="2274"/>
      <c r="L338" s="2275"/>
      <c r="M338" s="2275"/>
      <c r="N338" s="2275"/>
      <c r="O338" s="2276"/>
      <c r="P338" s="687"/>
      <c r="Q338" s="835"/>
      <c r="R338" s="835"/>
      <c r="S338" s="835"/>
      <c r="T338" s="835"/>
      <c r="U338" s="687"/>
      <c r="V338" s="687"/>
      <c r="W338" s="687"/>
      <c r="X338" s="687"/>
      <c r="Y338" s="687"/>
      <c r="Z338" s="687"/>
      <c r="AA338" s="687"/>
      <c r="AB338" s="687"/>
      <c r="AC338" s="687"/>
      <c r="AD338" s="687"/>
      <c r="AE338" s="687"/>
      <c r="AF338" s="687"/>
      <c r="AG338" s="687"/>
    </row>
    <row r="339" spans="1:33" s="2257" customFormat="1" ht="12" customHeight="1" x14ac:dyDescent="0.2">
      <c r="A339" s="2288"/>
      <c r="B339" s="2277" t="s">
        <v>2078</v>
      </c>
      <c r="C339" s="2278"/>
      <c r="D339" s="2278"/>
      <c r="E339" s="2278"/>
      <c r="F339" s="2278"/>
      <c r="G339" s="2278"/>
      <c r="H339" s="2279"/>
      <c r="I339" s="2278"/>
      <c r="J339" s="2280"/>
      <c r="K339" s="1804"/>
      <c r="L339" s="1804"/>
      <c r="M339" s="1804"/>
      <c r="N339" s="1804"/>
      <c r="O339" s="2235"/>
      <c r="P339" s="687"/>
      <c r="Q339" s="835"/>
      <c r="R339" s="835"/>
      <c r="S339" s="835"/>
      <c r="T339" s="835"/>
      <c r="U339" s="687"/>
      <c r="V339" s="687"/>
      <c r="W339" s="687"/>
      <c r="X339" s="687"/>
      <c r="Y339" s="687"/>
      <c r="Z339" s="687"/>
      <c r="AA339" s="687"/>
      <c r="AB339" s="687"/>
      <c r="AC339" s="687"/>
      <c r="AD339" s="687"/>
      <c r="AE339" s="687"/>
      <c r="AF339" s="687"/>
      <c r="AG339" s="687"/>
    </row>
    <row r="340" spans="1:33" s="835" customFormat="1" ht="12" customHeight="1" x14ac:dyDescent="0.2">
      <c r="A340" s="2288"/>
      <c r="B340" s="2281" t="s">
        <v>2079</v>
      </c>
      <c r="C340" s="2282"/>
      <c r="D340" s="2282"/>
      <c r="E340" s="2282"/>
      <c r="F340" s="2282"/>
      <c r="G340" s="2282"/>
      <c r="H340" s="2283"/>
      <c r="I340" s="2282"/>
      <c r="J340" s="2284"/>
      <c r="K340" s="2284"/>
      <c r="L340" s="2284"/>
      <c r="M340" s="2284"/>
      <c r="N340" s="2284"/>
      <c r="O340" s="2285"/>
    </row>
    <row r="341" spans="1:33" s="898" customFormat="1" x14ac:dyDescent="0.2">
      <c r="A341" s="2286"/>
      <c r="B341" s="2287"/>
      <c r="C341" s="2287"/>
      <c r="D341" s="2287"/>
      <c r="E341" s="2287"/>
      <c r="F341" s="2287"/>
      <c r="G341" s="2287"/>
      <c r="H341" s="2287"/>
      <c r="I341" s="2287"/>
      <c r="J341" s="2287"/>
      <c r="K341" s="2287"/>
      <c r="L341" s="2287"/>
      <c r="M341" s="2287"/>
      <c r="N341" s="2287"/>
      <c r="O341" s="2287"/>
    </row>
    <row r="342" spans="1:33" ht="15.75" x14ac:dyDescent="0.25">
      <c r="A342" s="674">
        <f>ROW()</f>
        <v>342</v>
      </c>
      <c r="B342" s="2150"/>
      <c r="C342" s="2151"/>
      <c r="D342" s="2152"/>
      <c r="E342" s="2152"/>
      <c r="F342" s="2152"/>
      <c r="G342" s="2152"/>
      <c r="H342" s="2153"/>
      <c r="I342" s="2154"/>
      <c r="J342" s="2154"/>
      <c r="K342" s="2155" t="s">
        <v>2045</v>
      </c>
      <c r="L342" s="2156"/>
      <c r="M342" s="2157"/>
      <c r="N342" s="2157"/>
      <c r="O342" s="2158" t="str">
        <f>B343</f>
        <v>MURS</v>
      </c>
    </row>
    <row r="343" spans="1:33" s="2257" customFormat="1" ht="30.75" customHeight="1" x14ac:dyDescent="0.25">
      <c r="A343" s="1811" t="s">
        <v>414</v>
      </c>
      <c r="B343" s="5051" t="s">
        <v>2158</v>
      </c>
      <c r="C343" s="5052"/>
      <c r="D343" s="5052"/>
      <c r="E343" s="5052"/>
      <c r="F343" s="5052"/>
      <c r="G343" s="5052"/>
      <c r="H343" s="5053"/>
      <c r="I343" s="2293"/>
      <c r="J343" s="2294"/>
      <c r="K343" s="2296"/>
      <c r="L343" s="5054" t="s">
        <v>2159</v>
      </c>
      <c r="M343" s="5055"/>
      <c r="N343" s="5055"/>
      <c r="O343" s="5056" t="str">
        <f t="shared" si="0"/>
        <v/>
      </c>
      <c r="P343" s="687"/>
      <c r="Q343" s="687"/>
      <c r="R343" s="687"/>
      <c r="S343" s="687"/>
      <c r="T343" s="687"/>
      <c r="U343" s="687"/>
      <c r="V343" s="687"/>
      <c r="W343" s="687"/>
      <c r="X343" s="687"/>
      <c r="Y343" s="687"/>
      <c r="Z343" s="687"/>
      <c r="AA343" s="687"/>
      <c r="AB343" s="687"/>
      <c r="AC343" s="687"/>
      <c r="AD343" s="687"/>
      <c r="AE343" s="687"/>
      <c r="AF343" s="687"/>
      <c r="AG343" s="687"/>
    </row>
    <row r="344" spans="1:33" s="2257" customFormat="1" ht="12" customHeight="1" x14ac:dyDescent="0.2">
      <c r="A344" s="2288"/>
      <c r="B344" s="2269" t="s">
        <v>1644</v>
      </c>
      <c r="C344" s="2270" t="s">
        <v>2013</v>
      </c>
      <c r="D344" s="2271" t="s">
        <v>414</v>
      </c>
      <c r="E344" s="2271" t="s">
        <v>2014</v>
      </c>
      <c r="F344" s="2271" t="s">
        <v>1435</v>
      </c>
      <c r="G344" s="2271" t="s">
        <v>1408</v>
      </c>
      <c r="H344" s="2271" t="s">
        <v>885</v>
      </c>
      <c r="I344" s="2272" t="s">
        <v>1102</v>
      </c>
      <c r="J344" s="2273" t="s">
        <v>1188</v>
      </c>
      <c r="K344" s="2274"/>
      <c r="L344" s="2275"/>
      <c r="M344" s="2275"/>
      <c r="N344" s="2275"/>
      <c r="O344" s="2276"/>
      <c r="P344" s="687"/>
      <c r="Q344" s="835"/>
      <c r="R344" s="835"/>
      <c r="S344" s="835"/>
      <c r="T344" s="835"/>
      <c r="U344" s="687"/>
      <c r="V344" s="687"/>
      <c r="W344" s="687"/>
      <c r="X344" s="687"/>
      <c r="Y344" s="687"/>
      <c r="Z344" s="687"/>
      <c r="AA344" s="687"/>
      <c r="AB344" s="687"/>
      <c r="AC344" s="687"/>
      <c r="AD344" s="687"/>
      <c r="AE344" s="687"/>
      <c r="AF344" s="687"/>
      <c r="AG344" s="687"/>
    </row>
    <row r="345" spans="1:33" s="2257" customFormat="1" ht="12" customHeight="1" x14ac:dyDescent="0.2">
      <c r="A345" s="2288"/>
      <c r="B345" s="2277" t="s">
        <v>2078</v>
      </c>
      <c r="C345" s="2278"/>
      <c r="D345" s="2278"/>
      <c r="E345" s="2278"/>
      <c r="F345" s="2278"/>
      <c r="G345" s="2278"/>
      <c r="H345" s="2279"/>
      <c r="I345" s="2278"/>
      <c r="J345" s="2280"/>
      <c r="K345" s="1804"/>
      <c r="L345" s="1804"/>
      <c r="M345" s="1804"/>
      <c r="N345" s="1804"/>
      <c r="O345" s="2235"/>
      <c r="P345" s="687"/>
      <c r="Q345" s="835"/>
      <c r="R345" s="835"/>
      <c r="S345" s="835"/>
      <c r="T345" s="835"/>
      <c r="U345" s="687"/>
      <c r="V345" s="687"/>
      <c r="W345" s="687"/>
      <c r="X345" s="687"/>
      <c r="Y345" s="687"/>
      <c r="Z345" s="687"/>
      <c r="AA345" s="687"/>
      <c r="AB345" s="687"/>
      <c r="AC345" s="687"/>
      <c r="AD345" s="687"/>
      <c r="AE345" s="687"/>
      <c r="AF345" s="687"/>
      <c r="AG345" s="687"/>
    </row>
    <row r="346" spans="1:33" s="835" customFormat="1" ht="12" customHeight="1" x14ac:dyDescent="0.2">
      <c r="A346" s="2288"/>
      <c r="B346" s="2281" t="s">
        <v>2079</v>
      </c>
      <c r="C346" s="2282"/>
      <c r="D346" s="2282"/>
      <c r="E346" s="2282"/>
      <c r="F346" s="2282"/>
      <c r="G346" s="2282"/>
      <c r="H346" s="2283"/>
      <c r="I346" s="2282"/>
      <c r="J346" s="2284"/>
      <c r="K346" s="2284"/>
      <c r="L346" s="2284"/>
      <c r="M346" s="2284"/>
      <c r="N346" s="2284"/>
      <c r="O346" s="2285"/>
    </row>
    <row r="347" spans="1:33" s="898" customFormat="1" x14ac:dyDescent="0.2">
      <c r="A347" s="2286"/>
      <c r="B347" s="2287"/>
      <c r="C347" s="2287"/>
      <c r="D347" s="2287"/>
      <c r="E347" s="2287"/>
      <c r="F347" s="2287"/>
      <c r="G347" s="2287"/>
      <c r="H347" s="2287"/>
      <c r="I347" s="2287"/>
      <c r="J347" s="2287"/>
      <c r="K347" s="2287"/>
      <c r="L347" s="2287"/>
      <c r="M347" s="2287"/>
      <c r="N347" s="2287"/>
      <c r="O347" s="2287"/>
    </row>
    <row r="348" spans="1:33" ht="15.75" x14ac:dyDescent="0.25">
      <c r="A348" s="674">
        <f>ROW()</f>
        <v>348</v>
      </c>
      <c r="B348" s="2150"/>
      <c r="C348" s="2151"/>
      <c r="D348" s="2152"/>
      <c r="E348" s="2152"/>
      <c r="F348" s="2152"/>
      <c r="G348" s="2152"/>
      <c r="H348" s="2153"/>
      <c r="I348" s="2154"/>
      <c r="J348" s="2154"/>
      <c r="K348" s="2155" t="s">
        <v>2045</v>
      </c>
      <c r="L348" s="2156"/>
      <c r="M348" s="2157"/>
      <c r="N348" s="2157"/>
      <c r="O348" s="2158" t="str">
        <f>B349</f>
        <v>MURS CHAMBRES FROIDES POSITIVES</v>
      </c>
    </row>
    <row r="349" spans="1:33" s="2257" customFormat="1" ht="42.75" customHeight="1" x14ac:dyDescent="0.25">
      <c r="A349" s="1811" t="s">
        <v>414</v>
      </c>
      <c r="B349" s="5051" t="s">
        <v>2160</v>
      </c>
      <c r="C349" s="5052"/>
      <c r="D349" s="5052"/>
      <c r="E349" s="5052"/>
      <c r="F349" s="5052"/>
      <c r="G349" s="5052"/>
      <c r="H349" s="5053"/>
      <c r="I349" s="2293"/>
      <c r="J349" s="2294"/>
      <c r="K349" s="2296"/>
      <c r="L349" s="5054" t="s">
        <v>2161</v>
      </c>
      <c r="M349" s="5055"/>
      <c r="N349" s="5055"/>
      <c r="O349" s="5056" t="str">
        <f t="shared" si="0"/>
        <v/>
      </c>
      <c r="P349" s="687"/>
      <c r="Q349" s="687"/>
      <c r="R349" s="687"/>
      <c r="S349" s="687"/>
      <c r="T349" s="687"/>
      <c r="U349" s="687"/>
      <c r="V349" s="687"/>
      <c r="W349" s="687"/>
      <c r="X349" s="687"/>
      <c r="Y349" s="687"/>
      <c r="Z349" s="687"/>
      <c r="AA349" s="687"/>
      <c r="AB349" s="687"/>
      <c r="AC349" s="687"/>
      <c r="AD349" s="687"/>
      <c r="AE349" s="687"/>
      <c r="AF349" s="687"/>
      <c r="AG349" s="687"/>
    </row>
    <row r="350" spans="1:33" s="2257" customFormat="1" ht="12" customHeight="1" x14ac:dyDescent="0.2">
      <c r="A350" s="2288"/>
      <c r="B350" s="2269" t="s">
        <v>1644</v>
      </c>
      <c r="C350" s="2270" t="s">
        <v>2013</v>
      </c>
      <c r="D350" s="2271" t="s">
        <v>414</v>
      </c>
      <c r="E350" s="2271" t="s">
        <v>2014</v>
      </c>
      <c r="F350" s="2271" t="s">
        <v>1435</v>
      </c>
      <c r="G350" s="2271" t="s">
        <v>1408</v>
      </c>
      <c r="H350" s="2271" t="s">
        <v>885</v>
      </c>
      <c r="I350" s="2272" t="s">
        <v>1102</v>
      </c>
      <c r="J350" s="2273" t="s">
        <v>1188</v>
      </c>
      <c r="K350" s="2274"/>
      <c r="L350" s="2275"/>
      <c r="M350" s="2275"/>
      <c r="N350" s="2275"/>
      <c r="O350" s="2276"/>
      <c r="P350" s="687"/>
      <c r="Q350" s="835"/>
      <c r="R350" s="835"/>
      <c r="S350" s="835"/>
      <c r="T350" s="835"/>
      <c r="U350" s="687"/>
      <c r="V350" s="687"/>
      <c r="W350" s="687"/>
      <c r="X350" s="687"/>
      <c r="Y350" s="687"/>
      <c r="Z350" s="687"/>
      <c r="AA350" s="687"/>
      <c r="AB350" s="687"/>
      <c r="AC350" s="687"/>
      <c r="AD350" s="687"/>
      <c r="AE350" s="687"/>
      <c r="AF350" s="687"/>
      <c r="AG350" s="687"/>
    </row>
    <row r="351" spans="1:33" s="2257" customFormat="1" ht="12" customHeight="1" x14ac:dyDescent="0.2">
      <c r="A351" s="2288"/>
      <c r="B351" s="2277" t="s">
        <v>2078</v>
      </c>
      <c r="C351" s="2278"/>
      <c r="D351" s="2278"/>
      <c r="E351" s="2278"/>
      <c r="F351" s="2278"/>
      <c r="G351" s="2278"/>
      <c r="H351" s="2279"/>
      <c r="I351" s="2278"/>
      <c r="J351" s="2280"/>
      <c r="K351" s="1804"/>
      <c r="L351" s="1804"/>
      <c r="M351" s="1804"/>
      <c r="N351" s="1804"/>
      <c r="O351" s="2235"/>
      <c r="P351" s="687"/>
      <c r="Q351" s="835"/>
      <c r="R351" s="835"/>
      <c r="S351" s="835"/>
      <c r="T351" s="835"/>
      <c r="U351" s="687"/>
      <c r="V351" s="687"/>
      <c r="W351" s="687"/>
      <c r="X351" s="687"/>
      <c r="Y351" s="687"/>
      <c r="Z351" s="687"/>
      <c r="AA351" s="687"/>
      <c r="AB351" s="687"/>
      <c r="AC351" s="687"/>
      <c r="AD351" s="687"/>
      <c r="AE351" s="687"/>
      <c r="AF351" s="687"/>
      <c r="AG351" s="687"/>
    </row>
    <row r="352" spans="1:33" s="835" customFormat="1" ht="12" customHeight="1" x14ac:dyDescent="0.2">
      <c r="A352" s="2288"/>
      <c r="B352" s="2281" t="s">
        <v>2079</v>
      </c>
      <c r="C352" s="2282"/>
      <c r="D352" s="2282"/>
      <c r="E352" s="2282"/>
      <c r="F352" s="2282"/>
      <c r="G352" s="2282"/>
      <c r="H352" s="2283"/>
      <c r="I352" s="2282"/>
      <c r="J352" s="2284"/>
      <c r="K352" s="2284"/>
      <c r="L352" s="2284"/>
      <c r="M352" s="2284"/>
      <c r="N352" s="2284"/>
      <c r="O352" s="2285"/>
    </row>
    <row r="353" spans="1:33" s="898" customFormat="1" x14ac:dyDescent="0.2">
      <c r="A353" s="2286"/>
      <c r="B353" s="2287"/>
      <c r="C353" s="2287"/>
      <c r="D353" s="2287"/>
      <c r="E353" s="2287"/>
      <c r="F353" s="2287"/>
      <c r="G353" s="2287"/>
      <c r="H353" s="2287"/>
      <c r="I353" s="2287"/>
      <c r="J353" s="2287"/>
      <c r="K353" s="2287"/>
      <c r="L353" s="2287"/>
      <c r="M353" s="2287"/>
      <c r="N353" s="2287"/>
      <c r="O353" s="2287"/>
    </row>
    <row r="354" spans="1:33" ht="15.75" x14ac:dyDescent="0.25">
      <c r="A354" s="674">
        <f>ROW()</f>
        <v>354</v>
      </c>
      <c r="B354" s="2150"/>
      <c r="C354" s="2151"/>
      <c r="D354" s="2152"/>
      <c r="E354" s="2152"/>
      <c r="F354" s="2152"/>
      <c r="G354" s="2152"/>
      <c r="H354" s="2153"/>
      <c r="I354" s="2154"/>
      <c r="J354" s="2154"/>
      <c r="K354" s="2155" t="s">
        <v>2045</v>
      </c>
      <c r="L354" s="2156"/>
      <c r="M354" s="2157"/>
      <c r="N354" s="2157"/>
      <c r="O354" s="2158" t="str">
        <f>B355</f>
        <v>MURS... CHAMBRES FROIDES NÉGATIVES</v>
      </c>
    </row>
    <row r="355" spans="1:33" s="2257" customFormat="1" ht="49.5" customHeight="1" x14ac:dyDescent="0.25">
      <c r="A355" s="1811" t="s">
        <v>414</v>
      </c>
      <c r="B355" s="5051" t="s">
        <v>2162</v>
      </c>
      <c r="C355" s="5052"/>
      <c r="D355" s="5052"/>
      <c r="E355" s="5052"/>
      <c r="F355" s="5052"/>
      <c r="G355" s="5052"/>
      <c r="H355" s="5053"/>
      <c r="I355" s="2293"/>
      <c r="J355" s="2294"/>
      <c r="K355" s="2296"/>
      <c r="L355" s="5054" t="s">
        <v>2163</v>
      </c>
      <c r="M355" s="5055"/>
      <c r="N355" s="5055"/>
      <c r="O355" s="5056" t="str">
        <f t="shared" si="0"/>
        <v/>
      </c>
      <c r="P355" s="687"/>
      <c r="Q355" s="687"/>
      <c r="R355" s="687"/>
      <c r="S355" s="687"/>
      <c r="T355" s="687"/>
      <c r="U355" s="687"/>
      <c r="V355" s="687"/>
      <c r="W355" s="687"/>
      <c r="X355" s="687"/>
      <c r="Y355" s="687"/>
      <c r="Z355" s="687"/>
      <c r="AA355" s="687"/>
      <c r="AB355" s="687"/>
      <c r="AC355" s="687"/>
      <c r="AD355" s="687"/>
      <c r="AE355" s="687"/>
      <c r="AF355" s="687"/>
      <c r="AG355" s="687"/>
    </row>
    <row r="356" spans="1:33" s="2257" customFormat="1" ht="12" customHeight="1" x14ac:dyDescent="0.2">
      <c r="A356" s="2288"/>
      <c r="B356" s="2269" t="s">
        <v>1644</v>
      </c>
      <c r="C356" s="2270" t="s">
        <v>2013</v>
      </c>
      <c r="D356" s="2271" t="s">
        <v>414</v>
      </c>
      <c r="E356" s="2271" t="s">
        <v>2014</v>
      </c>
      <c r="F356" s="2271" t="s">
        <v>1435</v>
      </c>
      <c r="G356" s="2271" t="s">
        <v>1408</v>
      </c>
      <c r="H356" s="2271" t="s">
        <v>885</v>
      </c>
      <c r="I356" s="2272" t="s">
        <v>1102</v>
      </c>
      <c r="J356" s="2273" t="s">
        <v>1188</v>
      </c>
      <c r="K356" s="2274"/>
      <c r="L356" s="2275"/>
      <c r="M356" s="2275"/>
      <c r="N356" s="2275"/>
      <c r="O356" s="2276"/>
      <c r="P356" s="687"/>
      <c r="Q356" s="835"/>
      <c r="R356" s="835"/>
      <c r="S356" s="835"/>
      <c r="T356" s="835"/>
      <c r="U356" s="687"/>
      <c r="V356" s="687"/>
      <c r="W356" s="687"/>
      <c r="X356" s="687"/>
      <c r="Y356" s="687"/>
      <c r="Z356" s="687"/>
      <c r="AA356" s="687"/>
      <c r="AB356" s="687"/>
      <c r="AC356" s="687"/>
      <c r="AD356" s="687"/>
      <c r="AE356" s="687"/>
      <c r="AF356" s="687"/>
      <c r="AG356" s="687"/>
    </row>
    <row r="357" spans="1:33" s="2257" customFormat="1" ht="12" customHeight="1" x14ac:dyDescent="0.2">
      <c r="A357" s="2288"/>
      <c r="B357" s="2277" t="s">
        <v>2078</v>
      </c>
      <c r="C357" s="2278"/>
      <c r="D357" s="2278"/>
      <c r="E357" s="2278"/>
      <c r="F357" s="2278"/>
      <c r="G357" s="2278"/>
      <c r="H357" s="2279"/>
      <c r="I357" s="2278"/>
      <c r="J357" s="2280"/>
      <c r="K357" s="1804"/>
      <c r="L357" s="1804"/>
      <c r="M357" s="1804"/>
      <c r="N357" s="1804"/>
      <c r="O357" s="2235"/>
      <c r="P357" s="687"/>
      <c r="Q357" s="835"/>
      <c r="R357" s="835"/>
      <c r="S357" s="835"/>
      <c r="T357" s="835"/>
      <c r="U357" s="687"/>
      <c r="V357" s="687"/>
      <c r="W357" s="687"/>
      <c r="X357" s="687"/>
      <c r="Y357" s="687"/>
      <c r="Z357" s="687"/>
      <c r="AA357" s="687"/>
      <c r="AB357" s="687"/>
      <c r="AC357" s="687"/>
      <c r="AD357" s="687"/>
      <c r="AE357" s="687"/>
      <c r="AF357" s="687"/>
      <c r="AG357" s="687"/>
    </row>
    <row r="358" spans="1:33" s="835" customFormat="1" ht="12" customHeight="1" x14ac:dyDescent="0.2">
      <c r="A358" s="2288"/>
      <c r="B358" s="2281" t="s">
        <v>2079</v>
      </c>
      <c r="C358" s="2282"/>
      <c r="D358" s="2282"/>
      <c r="E358" s="2282"/>
      <c r="F358" s="2282"/>
      <c r="G358" s="2282"/>
      <c r="H358" s="2283"/>
      <c r="I358" s="2282"/>
      <c r="J358" s="2284"/>
      <c r="K358" s="2284"/>
      <c r="L358" s="2284"/>
      <c r="M358" s="2284"/>
      <c r="N358" s="2284"/>
      <c r="O358" s="2285"/>
    </row>
    <row r="359" spans="1:33" s="898" customFormat="1" x14ac:dyDescent="0.2">
      <c r="A359" s="2286"/>
      <c r="B359" s="2287"/>
      <c r="C359" s="2287"/>
      <c r="D359" s="2287"/>
      <c r="E359" s="2287"/>
      <c r="F359" s="2287"/>
      <c r="G359" s="2287"/>
      <c r="H359" s="2287"/>
      <c r="I359" s="2287"/>
      <c r="J359" s="2287"/>
      <c r="K359" s="2287"/>
      <c r="L359" s="2287"/>
      <c r="M359" s="2287"/>
      <c r="N359" s="2287"/>
      <c r="O359" s="2287"/>
    </row>
    <row r="360" spans="1:33" ht="15.75" x14ac:dyDescent="0.25">
      <c r="A360" s="674">
        <f>ROW()</f>
        <v>360</v>
      </c>
      <c r="B360" s="2150"/>
      <c r="C360" s="2151"/>
      <c r="D360" s="2152"/>
      <c r="E360" s="2152"/>
      <c r="F360" s="2152"/>
      <c r="G360" s="2152"/>
      <c r="H360" s="2153"/>
      <c r="I360" s="2154"/>
      <c r="J360" s="2154"/>
      <c r="K360" s="2155" t="s">
        <v>2045</v>
      </c>
      <c r="L360" s="2156"/>
      <c r="M360" s="2157"/>
      <c r="N360" s="2157"/>
      <c r="O360" s="2158" t="str">
        <f>B361</f>
        <v>MURS…. DES LOCAUX ET COULOIRS  AU PULVERISATEUR</v>
      </c>
    </row>
    <row r="361" spans="1:33" s="2257" customFormat="1" ht="64.5" customHeight="1" x14ac:dyDescent="0.25">
      <c r="A361" s="1811" t="s">
        <v>414</v>
      </c>
      <c r="B361" s="5051" t="s">
        <v>2164</v>
      </c>
      <c r="C361" s="5052"/>
      <c r="D361" s="5052"/>
      <c r="E361" s="5052"/>
      <c r="F361" s="5052"/>
      <c r="G361" s="5052"/>
      <c r="H361" s="5053"/>
      <c r="I361" s="2293"/>
      <c r="J361" s="2306"/>
      <c r="K361" s="2295"/>
      <c r="L361" s="5054" t="s">
        <v>2165</v>
      </c>
      <c r="M361" s="5055"/>
      <c r="N361" s="5055"/>
      <c r="O361" s="5056" t="str">
        <f t="shared" si="0"/>
        <v/>
      </c>
      <c r="P361" s="687"/>
      <c r="Q361" s="687"/>
      <c r="R361" s="687"/>
      <c r="S361" s="687"/>
      <c r="T361" s="687"/>
      <c r="U361" s="687"/>
      <c r="V361" s="687"/>
      <c r="W361" s="687"/>
      <c r="X361" s="687"/>
      <c r="Y361" s="687"/>
      <c r="Z361" s="687"/>
      <c r="AA361" s="687"/>
      <c r="AB361" s="687"/>
      <c r="AC361" s="687"/>
      <c r="AD361" s="687"/>
      <c r="AE361" s="687"/>
      <c r="AF361" s="687"/>
      <c r="AG361" s="687"/>
    </row>
    <row r="362" spans="1:33" s="2257" customFormat="1" ht="12" customHeight="1" x14ac:dyDescent="0.2">
      <c r="A362" s="2288"/>
      <c r="B362" s="2269" t="s">
        <v>1644</v>
      </c>
      <c r="C362" s="2270" t="s">
        <v>2013</v>
      </c>
      <c r="D362" s="2271" t="s">
        <v>414</v>
      </c>
      <c r="E362" s="2271" t="s">
        <v>2014</v>
      </c>
      <c r="F362" s="2271" t="s">
        <v>1435</v>
      </c>
      <c r="G362" s="2271" t="s">
        <v>1408</v>
      </c>
      <c r="H362" s="2271" t="s">
        <v>885</v>
      </c>
      <c r="I362" s="2272" t="s">
        <v>1102</v>
      </c>
      <c r="J362" s="2273" t="s">
        <v>1188</v>
      </c>
      <c r="K362" s="2274"/>
      <c r="L362" s="2275"/>
      <c r="M362" s="2275"/>
      <c r="N362" s="2275"/>
      <c r="O362" s="2276"/>
      <c r="P362" s="687"/>
      <c r="Q362" s="835"/>
      <c r="R362" s="835"/>
      <c r="S362" s="835"/>
      <c r="T362" s="835"/>
      <c r="U362" s="687"/>
      <c r="V362" s="687"/>
      <c r="W362" s="687"/>
      <c r="X362" s="687"/>
      <c r="Y362" s="687"/>
      <c r="Z362" s="687"/>
      <c r="AA362" s="687"/>
      <c r="AB362" s="687"/>
      <c r="AC362" s="687"/>
      <c r="AD362" s="687"/>
      <c r="AE362" s="687"/>
      <c r="AF362" s="687"/>
      <c r="AG362" s="687"/>
    </row>
    <row r="363" spans="1:33" s="2257" customFormat="1" ht="12" customHeight="1" x14ac:dyDescent="0.2">
      <c r="A363" s="2288"/>
      <c r="B363" s="2277" t="s">
        <v>2078</v>
      </c>
      <c r="C363" s="2278"/>
      <c r="D363" s="2278"/>
      <c r="E363" s="2278"/>
      <c r="F363" s="2278"/>
      <c r="G363" s="2278"/>
      <c r="H363" s="2279"/>
      <c r="I363" s="2278"/>
      <c r="J363" s="2280"/>
      <c r="K363" s="1804"/>
      <c r="L363" s="1804"/>
      <c r="M363" s="1804"/>
      <c r="N363" s="1804"/>
      <c r="O363" s="2235"/>
      <c r="P363" s="687"/>
      <c r="Q363" s="835"/>
      <c r="R363" s="835"/>
      <c r="S363" s="835"/>
      <c r="T363" s="835"/>
      <c r="U363" s="687"/>
      <c r="V363" s="687"/>
      <c r="W363" s="687"/>
      <c r="X363" s="687"/>
      <c r="Y363" s="687"/>
      <c r="Z363" s="687"/>
      <c r="AA363" s="687"/>
      <c r="AB363" s="687"/>
      <c r="AC363" s="687"/>
      <c r="AD363" s="687"/>
      <c r="AE363" s="687"/>
      <c r="AF363" s="687"/>
      <c r="AG363" s="687"/>
    </row>
    <row r="364" spans="1:33" s="835" customFormat="1" ht="12" customHeight="1" x14ac:dyDescent="0.2">
      <c r="A364" s="2288"/>
      <c r="B364" s="2281" t="s">
        <v>2079</v>
      </c>
      <c r="C364" s="2282"/>
      <c r="D364" s="2282"/>
      <c r="E364" s="2282"/>
      <c r="F364" s="2282"/>
      <c r="G364" s="2282"/>
      <c r="H364" s="2283"/>
      <c r="I364" s="2282"/>
      <c r="J364" s="2284"/>
      <c r="K364" s="2284"/>
      <c r="L364" s="2284"/>
      <c r="M364" s="2284"/>
      <c r="N364" s="2284"/>
      <c r="O364" s="2285"/>
    </row>
    <row r="365" spans="1:33" s="898" customFormat="1" x14ac:dyDescent="0.2">
      <c r="A365" s="2286"/>
      <c r="B365" s="2287"/>
      <c r="C365" s="2287"/>
      <c r="D365" s="2287"/>
      <c r="E365" s="2287"/>
      <c r="F365" s="2287"/>
      <c r="G365" s="2287"/>
      <c r="H365" s="2287"/>
      <c r="I365" s="2287"/>
      <c r="J365" s="2287"/>
      <c r="K365" s="2287"/>
      <c r="L365" s="2287"/>
      <c r="M365" s="2287"/>
      <c r="N365" s="2287"/>
      <c r="O365" s="2287"/>
    </row>
    <row r="366" spans="1:33" ht="15.75" x14ac:dyDescent="0.25">
      <c r="A366" s="674">
        <f>ROW()</f>
        <v>366</v>
      </c>
      <c r="B366" s="2150"/>
      <c r="C366" s="2151"/>
      <c r="D366" s="2152"/>
      <c r="E366" s="2152"/>
      <c r="F366" s="2152"/>
      <c r="G366" s="2152"/>
      <c r="H366" s="2153"/>
      <c r="I366" s="2154"/>
      <c r="J366" s="2154"/>
      <c r="K366" s="2155" t="s">
        <v>2045</v>
      </c>
      <c r="L366" s="2156"/>
      <c r="M366" s="2157"/>
      <c r="N366" s="2157"/>
      <c r="O366" s="2158" t="str">
        <f>B367</f>
        <v>MURS…. DES LOCAUX ET COULOIRS A LA BROSSE</v>
      </c>
    </row>
    <row r="367" spans="1:33" s="2257" customFormat="1" ht="58.5" customHeight="1" x14ac:dyDescent="0.25">
      <c r="A367" s="1811" t="s">
        <v>414</v>
      </c>
      <c r="B367" s="5051" t="s">
        <v>2166</v>
      </c>
      <c r="C367" s="5052"/>
      <c r="D367" s="5052"/>
      <c r="E367" s="5052"/>
      <c r="F367" s="5052"/>
      <c r="G367" s="5052"/>
      <c r="H367" s="5053"/>
      <c r="I367" s="2293"/>
      <c r="J367" s="2306"/>
      <c r="K367" s="2295"/>
      <c r="L367" s="5054" t="s">
        <v>2167</v>
      </c>
      <c r="M367" s="5055"/>
      <c r="N367" s="5055"/>
      <c r="O367" s="5056" t="str">
        <f t="shared" si="0"/>
        <v/>
      </c>
      <c r="P367" s="687"/>
      <c r="Q367" s="687"/>
      <c r="R367" s="687"/>
      <c r="S367" s="687"/>
      <c r="T367" s="687"/>
      <c r="U367" s="687"/>
      <c r="V367" s="687"/>
      <c r="W367" s="687"/>
      <c r="X367" s="687"/>
      <c r="Y367" s="687"/>
      <c r="Z367" s="687"/>
      <c r="AA367" s="687"/>
      <c r="AB367" s="687"/>
      <c r="AC367" s="687"/>
      <c r="AD367" s="687"/>
      <c r="AE367" s="687"/>
      <c r="AF367" s="687"/>
      <c r="AG367" s="687"/>
    </row>
    <row r="368" spans="1:33" s="2257" customFormat="1" ht="12" customHeight="1" x14ac:dyDescent="0.2">
      <c r="A368" s="2288"/>
      <c r="B368" s="2269" t="s">
        <v>1644</v>
      </c>
      <c r="C368" s="2270" t="s">
        <v>2013</v>
      </c>
      <c r="D368" s="2271" t="s">
        <v>414</v>
      </c>
      <c r="E368" s="2271" t="s">
        <v>2014</v>
      </c>
      <c r="F368" s="2271" t="s">
        <v>1435</v>
      </c>
      <c r="G368" s="2271" t="s">
        <v>1408</v>
      </c>
      <c r="H368" s="2271" t="s">
        <v>885</v>
      </c>
      <c r="I368" s="2272" t="s">
        <v>1102</v>
      </c>
      <c r="J368" s="2273" t="s">
        <v>1188</v>
      </c>
      <c r="K368" s="2274"/>
      <c r="L368" s="2275"/>
      <c r="M368" s="2275"/>
      <c r="N368" s="2275"/>
      <c r="O368" s="2276"/>
      <c r="P368" s="687"/>
      <c r="Q368" s="835"/>
      <c r="R368" s="835"/>
      <c r="S368" s="835"/>
      <c r="T368" s="835"/>
      <c r="U368" s="687"/>
      <c r="V368" s="687"/>
      <c r="W368" s="687"/>
      <c r="X368" s="687"/>
      <c r="Y368" s="687"/>
      <c r="Z368" s="687"/>
      <c r="AA368" s="687"/>
      <c r="AB368" s="687"/>
      <c r="AC368" s="687"/>
      <c r="AD368" s="687"/>
      <c r="AE368" s="687"/>
      <c r="AF368" s="687"/>
      <c r="AG368" s="687"/>
    </row>
    <row r="369" spans="1:33" s="2257" customFormat="1" ht="12" customHeight="1" x14ac:dyDescent="0.2">
      <c r="A369" s="2288"/>
      <c r="B369" s="2277" t="s">
        <v>2078</v>
      </c>
      <c r="C369" s="2278"/>
      <c r="D369" s="2278"/>
      <c r="E369" s="2278"/>
      <c r="F369" s="2278"/>
      <c r="G369" s="2278"/>
      <c r="H369" s="2279"/>
      <c r="I369" s="2278"/>
      <c r="J369" s="2280"/>
      <c r="K369" s="1804"/>
      <c r="L369" s="1804"/>
      <c r="M369" s="1804"/>
      <c r="N369" s="1804"/>
      <c r="O369" s="2235"/>
      <c r="P369" s="687"/>
      <c r="Q369" s="835"/>
      <c r="R369" s="835"/>
      <c r="S369" s="835"/>
      <c r="T369" s="835"/>
      <c r="U369" s="687"/>
      <c r="V369" s="687"/>
      <c r="W369" s="687"/>
      <c r="X369" s="687"/>
      <c r="Y369" s="687"/>
      <c r="Z369" s="687"/>
      <c r="AA369" s="687"/>
      <c r="AB369" s="687"/>
      <c r="AC369" s="687"/>
      <c r="AD369" s="687"/>
      <c r="AE369" s="687"/>
      <c r="AF369" s="687"/>
      <c r="AG369" s="687"/>
    </row>
    <row r="370" spans="1:33" s="835" customFormat="1" ht="12" customHeight="1" x14ac:dyDescent="0.2">
      <c r="A370" s="2288"/>
      <c r="B370" s="2281" t="s">
        <v>2079</v>
      </c>
      <c r="C370" s="2282"/>
      <c r="D370" s="2282"/>
      <c r="E370" s="2282"/>
      <c r="F370" s="2282"/>
      <c r="G370" s="2282"/>
      <c r="H370" s="2283"/>
      <c r="I370" s="2282"/>
      <c r="J370" s="2284"/>
      <c r="K370" s="2284"/>
      <c r="L370" s="2284"/>
      <c r="M370" s="2284"/>
      <c r="N370" s="2284"/>
      <c r="O370" s="2285"/>
    </row>
    <row r="371" spans="1:33" s="898" customFormat="1" x14ac:dyDescent="0.2">
      <c r="A371" s="2286"/>
      <c r="B371" s="2287"/>
      <c r="C371" s="2287"/>
      <c r="D371" s="2287"/>
      <c r="E371" s="2287"/>
      <c r="F371" s="2287"/>
      <c r="G371" s="2287"/>
      <c r="H371" s="2287"/>
      <c r="I371" s="2287"/>
      <c r="J371" s="2287"/>
      <c r="K371" s="2287"/>
      <c r="L371" s="2287"/>
      <c r="M371" s="2287"/>
      <c r="N371" s="2287"/>
      <c r="O371" s="2287"/>
    </row>
    <row r="372" spans="1:33" ht="15.75" x14ac:dyDescent="0.25">
      <c r="A372" s="674">
        <f>ROW()</f>
        <v>372</v>
      </c>
      <c r="B372" s="2150"/>
      <c r="C372" s="2151"/>
      <c r="D372" s="2152"/>
      <c r="E372" s="2152"/>
      <c r="F372" s="2152"/>
      <c r="G372" s="2152"/>
      <c r="H372" s="2153"/>
      <c r="I372" s="2154"/>
      <c r="J372" s="2154"/>
      <c r="K372" s="2155" t="s">
        <v>2045</v>
      </c>
      <c r="L372" s="2156"/>
      <c r="M372" s="2157"/>
      <c r="N372" s="2157"/>
      <c r="O372" s="2158" t="str">
        <f>B373</f>
        <v>OPERCULEUSE SEMI AUTOMATIQUE</v>
      </c>
    </row>
    <row r="373" spans="1:33" s="2257" customFormat="1" ht="47.25" customHeight="1" x14ac:dyDescent="0.25">
      <c r="A373" s="1811" t="s">
        <v>2168</v>
      </c>
      <c r="B373" s="5051" t="s">
        <v>2169</v>
      </c>
      <c r="C373" s="5052"/>
      <c r="D373" s="5052"/>
      <c r="E373" s="5052"/>
      <c r="F373" s="5052"/>
      <c r="G373" s="5052"/>
      <c r="H373" s="5053"/>
      <c r="I373" s="2293"/>
      <c r="J373" s="2294"/>
      <c r="K373" s="2296"/>
      <c r="L373" s="5054"/>
      <c r="M373" s="5055"/>
      <c r="N373" s="5055"/>
      <c r="O373" s="5056" t="str">
        <f t="shared" si="0"/>
        <v/>
      </c>
      <c r="P373" s="687"/>
      <c r="Q373" s="687"/>
      <c r="R373" s="687"/>
      <c r="S373" s="687"/>
      <c r="T373" s="687"/>
      <c r="U373" s="687"/>
      <c r="V373" s="687"/>
      <c r="W373" s="687"/>
      <c r="X373" s="687"/>
      <c r="Y373" s="687"/>
      <c r="Z373" s="687"/>
      <c r="AA373" s="687"/>
      <c r="AB373" s="687"/>
      <c r="AC373" s="687"/>
      <c r="AD373" s="687"/>
      <c r="AE373" s="687"/>
      <c r="AF373" s="687"/>
      <c r="AG373" s="687"/>
    </row>
    <row r="374" spans="1:33" s="2257" customFormat="1" ht="12" customHeight="1" x14ac:dyDescent="0.2">
      <c r="A374" s="2288"/>
      <c r="B374" s="2269" t="s">
        <v>1644</v>
      </c>
      <c r="C374" s="2270" t="s">
        <v>2013</v>
      </c>
      <c r="D374" s="2271" t="s">
        <v>414</v>
      </c>
      <c r="E374" s="2271" t="s">
        <v>2014</v>
      </c>
      <c r="F374" s="2271" t="s">
        <v>1435</v>
      </c>
      <c r="G374" s="2271" t="s">
        <v>1408</v>
      </c>
      <c r="H374" s="2271" t="s">
        <v>885</v>
      </c>
      <c r="I374" s="2272" t="s">
        <v>1102</v>
      </c>
      <c r="J374" s="2273" t="s">
        <v>1188</v>
      </c>
      <c r="K374" s="2274"/>
      <c r="L374" s="2275"/>
      <c r="M374" s="2275"/>
      <c r="N374" s="2275"/>
      <c r="O374" s="2276"/>
      <c r="P374" s="687"/>
      <c r="Q374" s="835"/>
      <c r="R374" s="835"/>
      <c r="S374" s="835"/>
      <c r="T374" s="835"/>
      <c r="U374" s="687"/>
      <c r="V374" s="687"/>
      <c r="W374" s="687"/>
      <c r="X374" s="687"/>
      <c r="Y374" s="687"/>
      <c r="Z374" s="687"/>
      <c r="AA374" s="687"/>
      <c r="AB374" s="687"/>
      <c r="AC374" s="687"/>
      <c r="AD374" s="687"/>
      <c r="AE374" s="687"/>
      <c r="AF374" s="687"/>
      <c r="AG374" s="687"/>
    </row>
    <row r="375" spans="1:33" s="2257" customFormat="1" ht="12" customHeight="1" x14ac:dyDescent="0.2">
      <c r="A375" s="2288"/>
      <c r="B375" s="2277" t="s">
        <v>2078</v>
      </c>
      <c r="C375" s="2278"/>
      <c r="D375" s="2278"/>
      <c r="E375" s="2278"/>
      <c r="F375" s="2278"/>
      <c r="G375" s="2278"/>
      <c r="H375" s="2279"/>
      <c r="I375" s="2278"/>
      <c r="J375" s="2280"/>
      <c r="K375" s="1804"/>
      <c r="L375" s="1804"/>
      <c r="M375" s="1804"/>
      <c r="N375" s="1804"/>
      <c r="O375" s="2235"/>
      <c r="P375" s="687"/>
      <c r="Q375" s="835"/>
      <c r="R375" s="835"/>
      <c r="S375" s="835"/>
      <c r="T375" s="835"/>
      <c r="U375" s="687"/>
      <c r="V375" s="687"/>
      <c r="W375" s="687"/>
      <c r="X375" s="687"/>
      <c r="Y375" s="687"/>
      <c r="Z375" s="687"/>
      <c r="AA375" s="687"/>
      <c r="AB375" s="687"/>
      <c r="AC375" s="687"/>
      <c r="AD375" s="687"/>
      <c r="AE375" s="687"/>
      <c r="AF375" s="687"/>
      <c r="AG375" s="687"/>
    </row>
    <row r="376" spans="1:33" s="835" customFormat="1" ht="12" customHeight="1" x14ac:dyDescent="0.2">
      <c r="A376" s="2288"/>
      <c r="B376" s="2281" t="s">
        <v>2079</v>
      </c>
      <c r="C376" s="2282"/>
      <c r="D376" s="2282"/>
      <c r="E376" s="2282"/>
      <c r="F376" s="2282"/>
      <c r="G376" s="2282"/>
      <c r="H376" s="2283"/>
      <c r="I376" s="2282"/>
      <c r="J376" s="2284"/>
      <c r="K376" s="2284"/>
      <c r="L376" s="2284"/>
      <c r="M376" s="2284"/>
      <c r="N376" s="2284"/>
      <c r="O376" s="2285"/>
    </row>
    <row r="377" spans="1:33" s="898" customFormat="1" x14ac:dyDescent="0.2">
      <c r="A377" s="2286"/>
      <c r="B377" s="2287"/>
      <c r="C377" s="2287"/>
      <c r="D377" s="2287"/>
      <c r="E377" s="2287"/>
      <c r="F377" s="2287"/>
      <c r="G377" s="2287"/>
      <c r="H377" s="2287"/>
      <c r="I377" s="2287"/>
      <c r="J377" s="2287"/>
      <c r="K377" s="2287"/>
      <c r="L377" s="2287"/>
      <c r="M377" s="2287"/>
      <c r="N377" s="2287"/>
      <c r="O377" s="2287"/>
    </row>
    <row r="378" spans="1:33" ht="15.75" x14ac:dyDescent="0.25">
      <c r="A378" s="674">
        <f>ROW()</f>
        <v>378</v>
      </c>
      <c r="B378" s="2150"/>
      <c r="C378" s="2151"/>
      <c r="D378" s="2152"/>
      <c r="E378" s="2152"/>
      <c r="F378" s="2152"/>
      <c r="G378" s="2152"/>
      <c r="H378" s="2153"/>
      <c r="I378" s="2154"/>
      <c r="J378" s="2154"/>
      <c r="K378" s="2155" t="s">
        <v>2045</v>
      </c>
      <c r="L378" s="2156"/>
      <c r="M378" s="2157"/>
      <c r="N378" s="2157"/>
      <c r="O378" s="2158" t="str">
        <f>B379</f>
        <v>OPERCULEUSE MANUELLE</v>
      </c>
    </row>
    <row r="379" spans="1:33" s="2257" customFormat="1" ht="42" customHeight="1" x14ac:dyDescent="0.25">
      <c r="A379" s="1811" t="s">
        <v>2168</v>
      </c>
      <c r="B379" s="5051" t="s">
        <v>2170</v>
      </c>
      <c r="C379" s="5052"/>
      <c r="D379" s="5052"/>
      <c r="E379" s="5052"/>
      <c r="F379" s="5052"/>
      <c r="G379" s="5052"/>
      <c r="H379" s="5053" t="s">
        <v>2171</v>
      </c>
      <c r="I379" s="2310"/>
      <c r="J379" s="2294"/>
      <c r="K379" s="2296"/>
      <c r="L379" s="5054"/>
      <c r="M379" s="5055"/>
      <c r="N379" s="5055"/>
      <c r="O379" s="5056" t="str">
        <f t="shared" si="0"/>
        <v>PRODU</v>
      </c>
      <c r="P379" s="687"/>
      <c r="Q379" s="687"/>
      <c r="R379" s="687"/>
      <c r="S379" s="687"/>
      <c r="T379" s="687"/>
      <c r="U379" s="687"/>
      <c r="V379" s="687"/>
      <c r="W379" s="687"/>
      <c r="X379" s="687"/>
      <c r="Y379" s="687"/>
      <c r="Z379" s="687"/>
      <c r="AA379" s="687"/>
      <c r="AB379" s="687"/>
      <c r="AC379" s="687"/>
      <c r="AD379" s="687"/>
      <c r="AE379" s="687"/>
      <c r="AF379" s="687"/>
      <c r="AG379" s="687"/>
    </row>
    <row r="380" spans="1:33" s="2257" customFormat="1" ht="12" customHeight="1" x14ac:dyDescent="0.2">
      <c r="A380" s="2288"/>
      <c r="B380" s="2269" t="s">
        <v>1644</v>
      </c>
      <c r="C380" s="2270" t="s">
        <v>2013</v>
      </c>
      <c r="D380" s="2271" t="s">
        <v>414</v>
      </c>
      <c r="E380" s="2271" t="s">
        <v>2014</v>
      </c>
      <c r="F380" s="2271" t="s">
        <v>1435</v>
      </c>
      <c r="G380" s="2271" t="s">
        <v>1408</v>
      </c>
      <c r="H380" s="2271" t="s">
        <v>885</v>
      </c>
      <c r="I380" s="2272" t="s">
        <v>1102</v>
      </c>
      <c r="J380" s="2273" t="s">
        <v>1188</v>
      </c>
      <c r="K380" s="2274"/>
      <c r="L380" s="2275"/>
      <c r="M380" s="2275"/>
      <c r="N380" s="2275"/>
      <c r="O380" s="2276"/>
      <c r="P380" s="687"/>
      <c r="Q380" s="835"/>
      <c r="R380" s="835"/>
      <c r="S380" s="835"/>
      <c r="T380" s="835"/>
      <c r="U380" s="687"/>
      <c r="V380" s="687"/>
      <c r="W380" s="687"/>
      <c r="X380" s="687"/>
      <c r="Y380" s="687"/>
      <c r="Z380" s="687"/>
      <c r="AA380" s="687"/>
      <c r="AB380" s="687"/>
      <c r="AC380" s="687"/>
      <c r="AD380" s="687"/>
      <c r="AE380" s="687"/>
      <c r="AF380" s="687"/>
      <c r="AG380" s="687"/>
    </row>
    <row r="381" spans="1:33" s="2257" customFormat="1" ht="12" customHeight="1" x14ac:dyDescent="0.2">
      <c r="A381" s="2288"/>
      <c r="B381" s="2277" t="s">
        <v>2078</v>
      </c>
      <c r="C381" s="2278"/>
      <c r="D381" s="2278"/>
      <c r="E381" s="2278"/>
      <c r="F381" s="2278"/>
      <c r="G381" s="2278"/>
      <c r="H381" s="2279"/>
      <c r="I381" s="2278"/>
      <c r="J381" s="2280"/>
      <c r="K381" s="1804"/>
      <c r="L381" s="1804"/>
      <c r="M381" s="1804"/>
      <c r="N381" s="1804"/>
      <c r="O381" s="2235"/>
      <c r="P381" s="687"/>
      <c r="Q381" s="835"/>
      <c r="R381" s="835"/>
      <c r="S381" s="835"/>
      <c r="T381" s="835"/>
      <c r="U381" s="687"/>
      <c r="V381" s="687"/>
      <c r="W381" s="687"/>
      <c r="X381" s="687"/>
      <c r="Y381" s="687"/>
      <c r="Z381" s="687"/>
      <c r="AA381" s="687"/>
      <c r="AB381" s="687"/>
      <c r="AC381" s="687"/>
      <c r="AD381" s="687"/>
      <c r="AE381" s="687"/>
      <c r="AF381" s="687"/>
      <c r="AG381" s="687"/>
    </row>
    <row r="382" spans="1:33" s="835" customFormat="1" ht="12" customHeight="1" x14ac:dyDescent="0.2">
      <c r="A382" s="2288"/>
      <c r="B382" s="2281" t="s">
        <v>2079</v>
      </c>
      <c r="C382" s="2282"/>
      <c r="D382" s="2282"/>
      <c r="E382" s="2282"/>
      <c r="F382" s="2282"/>
      <c r="G382" s="2282"/>
      <c r="H382" s="2283"/>
      <c r="I382" s="2282"/>
      <c r="J382" s="2284"/>
      <c r="K382" s="2284"/>
      <c r="L382" s="2284"/>
      <c r="M382" s="2284"/>
      <c r="N382" s="2284"/>
      <c r="O382" s="2285"/>
    </row>
    <row r="383" spans="1:33" s="898" customFormat="1" x14ac:dyDescent="0.2">
      <c r="A383" s="2286"/>
      <c r="B383" s="2287"/>
      <c r="C383" s="2287"/>
      <c r="D383" s="2287"/>
      <c r="E383" s="2287"/>
      <c r="F383" s="2287"/>
      <c r="G383" s="2287"/>
      <c r="H383" s="2287"/>
      <c r="I383" s="2287"/>
      <c r="J383" s="2287"/>
      <c r="K383" s="2287"/>
      <c r="L383" s="2287"/>
      <c r="M383" s="2287"/>
      <c r="N383" s="2287"/>
      <c r="O383" s="2287"/>
    </row>
    <row r="384" spans="1:33" ht="15.75" x14ac:dyDescent="0.25">
      <c r="A384" s="674">
        <f>ROW()</f>
        <v>384</v>
      </c>
      <c r="B384" s="2150"/>
      <c r="C384" s="2151"/>
      <c r="D384" s="2152"/>
      <c r="E384" s="2152"/>
      <c r="F384" s="2152"/>
      <c r="G384" s="2152"/>
      <c r="H384" s="2153"/>
      <c r="I384" s="2154"/>
      <c r="J384" s="2154"/>
      <c r="K384" s="2155" t="s">
        <v>2045</v>
      </c>
      <c r="L384" s="2156"/>
      <c r="M384" s="2157"/>
      <c r="N384" s="2157"/>
      <c r="O384" s="2158" t="str">
        <f>B385</f>
        <v>OUVRE BOITES</v>
      </c>
    </row>
    <row r="385" spans="1:33" s="2257" customFormat="1" ht="42" customHeight="1" x14ac:dyDescent="0.25">
      <c r="A385" s="1811" t="s">
        <v>2168</v>
      </c>
      <c r="B385" s="5051" t="s">
        <v>2172</v>
      </c>
      <c r="C385" s="5052"/>
      <c r="D385" s="5052"/>
      <c r="E385" s="5052"/>
      <c r="F385" s="5052"/>
      <c r="G385" s="5052"/>
      <c r="H385" s="5053"/>
      <c r="I385" s="2298"/>
      <c r="J385" s="2192"/>
      <c r="K385" s="2311"/>
      <c r="L385" s="5054" t="s">
        <v>2173</v>
      </c>
      <c r="M385" s="5055"/>
      <c r="N385" s="5055"/>
      <c r="O385" s="5056" t="str">
        <f t="shared" si="0"/>
        <v/>
      </c>
      <c r="P385" s="687"/>
      <c r="Q385" s="687"/>
      <c r="R385" s="687"/>
      <c r="S385" s="687"/>
      <c r="T385" s="687"/>
      <c r="U385" s="687"/>
      <c r="V385" s="687"/>
      <c r="W385" s="687"/>
      <c r="X385" s="687"/>
      <c r="Y385" s="687"/>
      <c r="Z385" s="687"/>
      <c r="AA385" s="687"/>
      <c r="AB385" s="687"/>
      <c r="AC385" s="687"/>
      <c r="AD385" s="687"/>
      <c r="AE385" s="687"/>
      <c r="AF385" s="687"/>
      <c r="AG385" s="687"/>
    </row>
    <row r="386" spans="1:33" s="2257" customFormat="1" ht="12" customHeight="1" x14ac:dyDescent="0.2">
      <c r="A386" s="2288"/>
      <c r="B386" s="2269" t="s">
        <v>1644</v>
      </c>
      <c r="C386" s="2270" t="s">
        <v>2013</v>
      </c>
      <c r="D386" s="2271" t="s">
        <v>414</v>
      </c>
      <c r="E386" s="2271" t="s">
        <v>2014</v>
      </c>
      <c r="F386" s="2271" t="s">
        <v>1435</v>
      </c>
      <c r="G386" s="2271" t="s">
        <v>1408</v>
      </c>
      <c r="H386" s="2271" t="s">
        <v>885</v>
      </c>
      <c r="I386" s="2272" t="s">
        <v>1102</v>
      </c>
      <c r="J386" s="2273" t="s">
        <v>1188</v>
      </c>
      <c r="K386" s="2274"/>
      <c r="L386" s="2275"/>
      <c r="M386" s="2275"/>
      <c r="N386" s="2275"/>
      <c r="O386" s="2276"/>
      <c r="P386" s="687"/>
      <c r="Q386" s="835"/>
      <c r="R386" s="835"/>
      <c r="S386" s="835"/>
      <c r="T386" s="835"/>
      <c r="U386" s="687"/>
      <c r="V386" s="687"/>
      <c r="W386" s="687"/>
      <c r="X386" s="687"/>
      <c r="Y386" s="687"/>
      <c r="Z386" s="687"/>
      <c r="AA386" s="687"/>
      <c r="AB386" s="687"/>
      <c r="AC386" s="687"/>
      <c r="AD386" s="687"/>
      <c r="AE386" s="687"/>
      <c r="AF386" s="687"/>
      <c r="AG386" s="687"/>
    </row>
    <row r="387" spans="1:33" s="2257" customFormat="1" ht="12" customHeight="1" x14ac:dyDescent="0.2">
      <c r="A387" s="2288"/>
      <c r="B387" s="2277" t="s">
        <v>2078</v>
      </c>
      <c r="C387" s="2278"/>
      <c r="D387" s="2278"/>
      <c r="E387" s="2278"/>
      <c r="F387" s="2278"/>
      <c r="G387" s="2278"/>
      <c r="H387" s="2279"/>
      <c r="I387" s="2278"/>
      <c r="J387" s="2280"/>
      <c r="K387" s="1804"/>
      <c r="L387" s="1804"/>
      <c r="M387" s="1804"/>
      <c r="N387" s="1804"/>
      <c r="O387" s="2235"/>
      <c r="P387" s="687"/>
      <c r="Q387" s="835"/>
      <c r="R387" s="835"/>
      <c r="S387" s="835"/>
      <c r="T387" s="835"/>
      <c r="U387" s="687"/>
      <c r="V387" s="687"/>
      <c r="W387" s="687"/>
      <c r="X387" s="687"/>
      <c r="Y387" s="687"/>
      <c r="Z387" s="687"/>
      <c r="AA387" s="687"/>
      <c r="AB387" s="687"/>
      <c r="AC387" s="687"/>
      <c r="AD387" s="687"/>
      <c r="AE387" s="687"/>
      <c r="AF387" s="687"/>
      <c r="AG387" s="687"/>
    </row>
    <row r="388" spans="1:33" s="835" customFormat="1" ht="12" customHeight="1" x14ac:dyDescent="0.2">
      <c r="A388" s="2288"/>
      <c r="B388" s="2281" t="s">
        <v>2079</v>
      </c>
      <c r="C388" s="2282"/>
      <c r="D388" s="2282"/>
      <c r="E388" s="2282"/>
      <c r="F388" s="2282"/>
      <c r="G388" s="2282"/>
      <c r="H388" s="2283"/>
      <c r="I388" s="2282"/>
      <c r="J388" s="2284"/>
      <c r="K388" s="2284"/>
      <c r="L388" s="2284"/>
      <c r="M388" s="2284"/>
      <c r="N388" s="2284"/>
      <c r="O388" s="2285"/>
    </row>
    <row r="389" spans="1:33" s="898" customFormat="1" x14ac:dyDescent="0.2">
      <c r="A389" s="2286"/>
      <c r="B389" s="2287"/>
      <c r="C389" s="2287"/>
      <c r="D389" s="2287"/>
      <c r="E389" s="2287"/>
      <c r="F389" s="2287"/>
      <c r="G389" s="2287"/>
      <c r="H389" s="2287"/>
      <c r="I389" s="2287"/>
      <c r="J389" s="2287"/>
      <c r="K389" s="2287"/>
      <c r="L389" s="2287"/>
      <c r="M389" s="2287"/>
      <c r="N389" s="2287"/>
      <c r="O389" s="2287"/>
    </row>
    <row r="390" spans="1:33" ht="15.75" x14ac:dyDescent="0.25">
      <c r="A390" s="674">
        <f>ROW()</f>
        <v>390</v>
      </c>
      <c r="B390" s="2150"/>
      <c r="C390" s="2151"/>
      <c r="D390" s="2152"/>
      <c r="E390" s="2152"/>
      <c r="F390" s="2152"/>
      <c r="G390" s="2152"/>
      <c r="H390" s="2153"/>
      <c r="I390" s="2154"/>
      <c r="J390" s="2154"/>
      <c r="K390" s="2155" t="s">
        <v>2045</v>
      </c>
      <c r="L390" s="2156"/>
      <c r="M390" s="2157"/>
      <c r="N390" s="2157"/>
      <c r="O390" s="2158" t="str">
        <f>B391</f>
        <v>PALETTES ET CAILLEBOTIS PLASTIQUE</v>
      </c>
    </row>
    <row r="391" spans="1:33" s="2257" customFormat="1" ht="42" customHeight="1" x14ac:dyDescent="0.25">
      <c r="A391" s="1811" t="s">
        <v>2168</v>
      </c>
      <c r="B391" s="5051" t="s">
        <v>2174</v>
      </c>
      <c r="C391" s="5052"/>
      <c r="D391" s="5052"/>
      <c r="E391" s="5052"/>
      <c r="F391" s="5052"/>
      <c r="G391" s="5052"/>
      <c r="H391" s="5053"/>
      <c r="I391" s="2293"/>
      <c r="J391" s="2303"/>
      <c r="K391" s="2312"/>
      <c r="L391" s="5054" t="s">
        <v>2175</v>
      </c>
      <c r="M391" s="5055"/>
      <c r="N391" s="5055"/>
      <c r="O391" s="5056" t="str">
        <f t="shared" si="0"/>
        <v/>
      </c>
      <c r="P391" s="687"/>
      <c r="Q391" s="687"/>
      <c r="R391" s="687"/>
      <c r="S391" s="687"/>
      <c r="T391" s="687"/>
      <c r="U391" s="687"/>
      <c r="V391" s="687"/>
      <c r="W391" s="687"/>
      <c r="X391" s="687"/>
      <c r="Y391" s="687"/>
      <c r="Z391" s="687"/>
      <c r="AA391" s="687"/>
      <c r="AB391" s="687"/>
      <c r="AC391" s="687"/>
      <c r="AD391" s="687"/>
      <c r="AE391" s="687"/>
      <c r="AF391" s="687"/>
      <c r="AG391" s="687"/>
    </row>
    <row r="392" spans="1:33" s="2257" customFormat="1" ht="12" customHeight="1" x14ac:dyDescent="0.2">
      <c r="A392" s="2288"/>
      <c r="B392" s="2269" t="s">
        <v>1644</v>
      </c>
      <c r="C392" s="2270" t="s">
        <v>2013</v>
      </c>
      <c r="D392" s="2271" t="s">
        <v>414</v>
      </c>
      <c r="E392" s="2271" t="s">
        <v>2014</v>
      </c>
      <c r="F392" s="2271" t="s">
        <v>1435</v>
      </c>
      <c r="G392" s="2271" t="s">
        <v>1408</v>
      </c>
      <c r="H392" s="2271" t="s">
        <v>885</v>
      </c>
      <c r="I392" s="2272" t="s">
        <v>1102</v>
      </c>
      <c r="J392" s="2273" t="s">
        <v>1188</v>
      </c>
      <c r="K392" s="2274"/>
      <c r="L392" s="2275"/>
      <c r="M392" s="2275"/>
      <c r="N392" s="2275"/>
      <c r="O392" s="2276"/>
      <c r="P392" s="687"/>
      <c r="Q392" s="835"/>
      <c r="R392" s="835"/>
      <c r="S392" s="835"/>
      <c r="T392" s="835"/>
      <c r="U392" s="687"/>
      <c r="V392" s="687"/>
      <c r="W392" s="687"/>
      <c r="X392" s="687"/>
      <c r="Y392" s="687"/>
      <c r="Z392" s="687"/>
      <c r="AA392" s="687"/>
      <c r="AB392" s="687"/>
      <c r="AC392" s="687"/>
      <c r="AD392" s="687"/>
      <c r="AE392" s="687"/>
      <c r="AF392" s="687"/>
      <c r="AG392" s="687"/>
    </row>
    <row r="393" spans="1:33" s="2257" customFormat="1" ht="12" customHeight="1" x14ac:dyDescent="0.2">
      <c r="A393" s="2288"/>
      <c r="B393" s="2277" t="s">
        <v>2078</v>
      </c>
      <c r="C393" s="2278"/>
      <c r="D393" s="2278"/>
      <c r="E393" s="2278"/>
      <c r="F393" s="2278"/>
      <c r="G393" s="2278"/>
      <c r="H393" s="2279"/>
      <c r="I393" s="2278"/>
      <c r="J393" s="2280"/>
      <c r="K393" s="1804"/>
      <c r="L393" s="1804"/>
      <c r="M393" s="1804"/>
      <c r="N393" s="1804"/>
      <c r="O393" s="2235"/>
      <c r="P393" s="687"/>
      <c r="Q393" s="835"/>
      <c r="R393" s="835"/>
      <c r="S393" s="835"/>
      <c r="T393" s="835"/>
      <c r="U393" s="687"/>
      <c r="V393" s="687"/>
      <c r="W393" s="687"/>
      <c r="X393" s="687"/>
      <c r="Y393" s="687"/>
      <c r="Z393" s="687"/>
      <c r="AA393" s="687"/>
      <c r="AB393" s="687"/>
      <c r="AC393" s="687"/>
      <c r="AD393" s="687"/>
      <c r="AE393" s="687"/>
      <c r="AF393" s="687"/>
      <c r="AG393" s="687"/>
    </row>
    <row r="394" spans="1:33" s="835" customFormat="1" ht="12" customHeight="1" x14ac:dyDescent="0.2">
      <c r="A394" s="2288"/>
      <c r="B394" s="2281" t="s">
        <v>2079</v>
      </c>
      <c r="C394" s="2282"/>
      <c r="D394" s="2282"/>
      <c r="E394" s="2282"/>
      <c r="F394" s="2282"/>
      <c r="G394" s="2282"/>
      <c r="H394" s="2283"/>
      <c r="I394" s="2282"/>
      <c r="J394" s="2284"/>
      <c r="K394" s="2284"/>
      <c r="L394" s="2284"/>
      <c r="M394" s="2284"/>
      <c r="N394" s="2284"/>
      <c r="O394" s="2285"/>
    </row>
    <row r="395" spans="1:33" s="898" customFormat="1" x14ac:dyDescent="0.2">
      <c r="A395" s="2286"/>
      <c r="B395" s="2287"/>
      <c r="C395" s="2287"/>
      <c r="D395" s="2287"/>
      <c r="E395" s="2287"/>
      <c r="F395" s="2287"/>
      <c r="G395" s="2287"/>
      <c r="H395" s="2287"/>
      <c r="I395" s="2287"/>
      <c r="J395" s="2287"/>
      <c r="K395" s="2287"/>
      <c r="L395" s="2287"/>
      <c r="M395" s="2287"/>
      <c r="N395" s="2287"/>
      <c r="O395" s="2287"/>
    </row>
    <row r="396" spans="1:33" ht="15.75" x14ac:dyDescent="0.25">
      <c r="A396" s="674">
        <f>ROW()</f>
        <v>396</v>
      </c>
      <c r="B396" s="2150"/>
      <c r="C396" s="2151"/>
      <c r="D396" s="2152"/>
      <c r="E396" s="2152"/>
      <c r="F396" s="2152"/>
      <c r="G396" s="2152"/>
      <c r="H396" s="2153"/>
      <c r="I396" s="2154"/>
      <c r="J396" s="2154"/>
      <c r="K396" s="2155" t="s">
        <v>2045</v>
      </c>
      <c r="L396" s="2156"/>
      <c r="M396" s="2157"/>
      <c r="N396" s="2157"/>
      <c r="O396" s="2158" t="str">
        <f>B397</f>
        <v>PETITS MATÉRIELS</v>
      </c>
    </row>
    <row r="397" spans="1:33" s="2257" customFormat="1" ht="48.75" customHeight="1" x14ac:dyDescent="0.25">
      <c r="A397" s="1811" t="s">
        <v>415</v>
      </c>
      <c r="B397" s="5051" t="s">
        <v>2176</v>
      </c>
      <c r="C397" s="5052"/>
      <c r="D397" s="5052"/>
      <c r="E397" s="5052"/>
      <c r="F397" s="5052"/>
      <c r="G397" s="5052"/>
      <c r="H397" s="5053"/>
      <c r="I397" s="2293"/>
      <c r="J397" s="2294"/>
      <c r="K397" s="2296"/>
      <c r="L397" s="5054" t="s">
        <v>2177</v>
      </c>
      <c r="M397" s="5055"/>
      <c r="N397" s="5055"/>
      <c r="O397" s="5056" t="str">
        <f t="shared" si="0"/>
        <v/>
      </c>
      <c r="P397" s="687"/>
      <c r="Q397" s="687"/>
      <c r="R397" s="687"/>
      <c r="S397" s="687"/>
      <c r="T397" s="687"/>
      <c r="U397" s="687"/>
      <c r="V397" s="687"/>
      <c r="W397" s="687"/>
      <c r="X397" s="687"/>
      <c r="Y397" s="687"/>
      <c r="Z397" s="687"/>
      <c r="AA397" s="687"/>
      <c r="AB397" s="687"/>
      <c r="AC397" s="687"/>
      <c r="AD397" s="687"/>
      <c r="AE397" s="687"/>
      <c r="AF397" s="687"/>
      <c r="AG397" s="687"/>
    </row>
    <row r="398" spans="1:33" s="2257" customFormat="1" ht="12" customHeight="1" x14ac:dyDescent="0.2">
      <c r="A398" s="2288"/>
      <c r="B398" s="2269" t="s">
        <v>1644</v>
      </c>
      <c r="C398" s="2270" t="s">
        <v>2013</v>
      </c>
      <c r="D398" s="2271" t="s">
        <v>414</v>
      </c>
      <c r="E398" s="2271" t="s">
        <v>2014</v>
      </c>
      <c r="F398" s="2271" t="s">
        <v>1435</v>
      </c>
      <c r="G398" s="2271" t="s">
        <v>1408</v>
      </c>
      <c r="H398" s="2271" t="s">
        <v>885</v>
      </c>
      <c r="I398" s="2272" t="s">
        <v>1102</v>
      </c>
      <c r="J398" s="2273" t="s">
        <v>1188</v>
      </c>
      <c r="K398" s="2274"/>
      <c r="L398" s="2275"/>
      <c r="M398" s="2275"/>
      <c r="N398" s="2275"/>
      <c r="O398" s="2276"/>
      <c r="P398" s="687"/>
      <c r="Q398" s="835"/>
      <c r="R398" s="835"/>
      <c r="S398" s="835"/>
      <c r="T398" s="835"/>
      <c r="U398" s="687"/>
      <c r="V398" s="687"/>
      <c r="W398" s="687"/>
      <c r="X398" s="687"/>
      <c r="Y398" s="687"/>
      <c r="Z398" s="687"/>
      <c r="AA398" s="687"/>
      <c r="AB398" s="687"/>
      <c r="AC398" s="687"/>
      <c r="AD398" s="687"/>
      <c r="AE398" s="687"/>
      <c r="AF398" s="687"/>
      <c r="AG398" s="687"/>
    </row>
    <row r="399" spans="1:33" s="2257" customFormat="1" ht="12" customHeight="1" x14ac:dyDescent="0.2">
      <c r="A399" s="2288"/>
      <c r="B399" s="2277" t="s">
        <v>2078</v>
      </c>
      <c r="C399" s="2278"/>
      <c r="D399" s="2278"/>
      <c r="E399" s="2278"/>
      <c r="F399" s="2278"/>
      <c r="G399" s="2278"/>
      <c r="H399" s="2279"/>
      <c r="I399" s="2278"/>
      <c r="J399" s="2280"/>
      <c r="K399" s="1804"/>
      <c r="L399" s="1804"/>
      <c r="M399" s="1804"/>
      <c r="N399" s="1804"/>
      <c r="O399" s="2235"/>
      <c r="P399" s="687"/>
      <c r="Q399" s="835"/>
      <c r="R399" s="835"/>
      <c r="S399" s="835"/>
      <c r="T399" s="835"/>
      <c r="U399" s="687"/>
      <c r="V399" s="687"/>
      <c r="W399" s="687"/>
      <c r="X399" s="687"/>
      <c r="Y399" s="687"/>
      <c r="Z399" s="687"/>
      <c r="AA399" s="687"/>
      <c r="AB399" s="687"/>
      <c r="AC399" s="687"/>
      <c r="AD399" s="687"/>
      <c r="AE399" s="687"/>
      <c r="AF399" s="687"/>
      <c r="AG399" s="687"/>
    </row>
    <row r="400" spans="1:33" s="835" customFormat="1" ht="12" customHeight="1" x14ac:dyDescent="0.2">
      <c r="A400" s="2288"/>
      <c r="B400" s="2281" t="s">
        <v>2079</v>
      </c>
      <c r="C400" s="2282"/>
      <c r="D400" s="2282"/>
      <c r="E400" s="2282"/>
      <c r="F400" s="2282"/>
      <c r="G400" s="2282"/>
      <c r="H400" s="2283"/>
      <c r="I400" s="2282"/>
      <c r="J400" s="2284"/>
      <c r="K400" s="2284"/>
      <c r="L400" s="2284"/>
      <c r="M400" s="2284"/>
      <c r="N400" s="2284"/>
      <c r="O400" s="2285"/>
    </row>
    <row r="401" spans="1:33" s="898" customFormat="1" x14ac:dyDescent="0.2">
      <c r="A401" s="2286"/>
      <c r="B401" s="2287"/>
      <c r="C401" s="2287"/>
      <c r="D401" s="2287"/>
      <c r="E401" s="2287"/>
      <c r="F401" s="2287"/>
      <c r="G401" s="2287"/>
      <c r="H401" s="2287"/>
      <c r="I401" s="2287"/>
      <c r="J401" s="2287"/>
      <c r="K401" s="2287"/>
      <c r="L401" s="2287"/>
      <c r="M401" s="2287"/>
      <c r="N401" s="2287"/>
      <c r="O401" s="2287"/>
    </row>
    <row r="402" spans="1:33" ht="15.75" x14ac:dyDescent="0.25">
      <c r="A402" s="674">
        <f>ROW()</f>
        <v>402</v>
      </c>
      <c r="B402" s="2150"/>
      <c r="C402" s="2151"/>
      <c r="D402" s="2152"/>
      <c r="E402" s="2152"/>
      <c r="F402" s="2152"/>
      <c r="G402" s="2152"/>
      <c r="H402" s="2153"/>
      <c r="I402" s="2154"/>
      <c r="J402" s="2154"/>
      <c r="K402" s="2155" t="s">
        <v>2045</v>
      </c>
      <c r="L402" s="2156"/>
      <c r="M402" s="2157"/>
      <c r="N402" s="2157"/>
      <c r="O402" s="2158" t="str">
        <f>B403</f>
        <v>PLAFONDS LOCAUX ET COULOIRS</v>
      </c>
    </row>
    <row r="403" spans="1:33" s="2257" customFormat="1" ht="52.5" customHeight="1" x14ac:dyDescent="0.25">
      <c r="A403" s="1811" t="s">
        <v>415</v>
      </c>
      <c r="B403" s="5051" t="s">
        <v>2178</v>
      </c>
      <c r="C403" s="5052"/>
      <c r="D403" s="5052"/>
      <c r="E403" s="5052"/>
      <c r="F403" s="5052"/>
      <c r="G403" s="5052"/>
      <c r="H403" s="5053"/>
      <c r="I403" s="2293"/>
      <c r="J403" s="2303"/>
      <c r="K403" s="2313"/>
      <c r="L403" s="5054" t="s">
        <v>2179</v>
      </c>
      <c r="M403" s="5055"/>
      <c r="N403" s="5055"/>
      <c r="O403" s="5056" t="str">
        <f t="shared" si="0"/>
        <v/>
      </c>
      <c r="P403" s="687"/>
      <c r="Q403" s="687"/>
      <c r="R403" s="687"/>
      <c r="S403" s="687"/>
      <c r="T403" s="687"/>
      <c r="U403" s="687"/>
      <c r="V403" s="687"/>
      <c r="W403" s="687"/>
      <c r="X403" s="687"/>
      <c r="Y403" s="687"/>
      <c r="Z403" s="687"/>
      <c r="AA403" s="687"/>
      <c r="AB403" s="687"/>
      <c r="AC403" s="687"/>
      <c r="AD403" s="687"/>
      <c r="AE403" s="687"/>
      <c r="AF403" s="687"/>
      <c r="AG403" s="687"/>
    </row>
    <row r="404" spans="1:33" s="2257" customFormat="1" ht="12" customHeight="1" x14ac:dyDescent="0.2">
      <c r="A404" s="2288"/>
      <c r="B404" s="2269" t="s">
        <v>1644</v>
      </c>
      <c r="C404" s="2270" t="s">
        <v>2013</v>
      </c>
      <c r="D404" s="2271" t="s">
        <v>414</v>
      </c>
      <c r="E404" s="2271" t="s">
        <v>2014</v>
      </c>
      <c r="F404" s="2271" t="s">
        <v>1435</v>
      </c>
      <c r="G404" s="2271" t="s">
        <v>1408</v>
      </c>
      <c r="H404" s="2271" t="s">
        <v>885</v>
      </c>
      <c r="I404" s="2272" t="s">
        <v>1102</v>
      </c>
      <c r="J404" s="2273" t="s">
        <v>1188</v>
      </c>
      <c r="K404" s="2274"/>
      <c r="L404" s="2275"/>
      <c r="M404" s="2275"/>
      <c r="N404" s="2275"/>
      <c r="O404" s="2276"/>
      <c r="P404" s="687"/>
      <c r="Q404" s="835"/>
      <c r="R404" s="835"/>
      <c r="S404" s="835"/>
      <c r="T404" s="835"/>
      <c r="U404" s="687"/>
      <c r="V404" s="687"/>
      <c r="W404" s="687"/>
      <c r="X404" s="687"/>
      <c r="Y404" s="687"/>
      <c r="Z404" s="687"/>
      <c r="AA404" s="687"/>
      <c r="AB404" s="687"/>
      <c r="AC404" s="687"/>
      <c r="AD404" s="687"/>
      <c r="AE404" s="687"/>
      <c r="AF404" s="687"/>
      <c r="AG404" s="687"/>
    </row>
    <row r="405" spans="1:33" s="2257" customFormat="1" ht="12" customHeight="1" x14ac:dyDescent="0.2">
      <c r="A405" s="2288"/>
      <c r="B405" s="2277" t="s">
        <v>2078</v>
      </c>
      <c r="C405" s="2278"/>
      <c r="D405" s="2278"/>
      <c r="E405" s="2278"/>
      <c r="F405" s="2278"/>
      <c r="G405" s="2278"/>
      <c r="H405" s="2279"/>
      <c r="I405" s="2278"/>
      <c r="J405" s="2280"/>
      <c r="K405" s="1804"/>
      <c r="L405" s="1804"/>
      <c r="M405" s="1804"/>
      <c r="N405" s="1804"/>
      <c r="O405" s="2235"/>
      <c r="P405" s="687"/>
      <c r="Q405" s="835"/>
      <c r="R405" s="835"/>
      <c r="S405" s="835"/>
      <c r="T405" s="835"/>
      <c r="U405" s="687"/>
      <c r="V405" s="687"/>
      <c r="W405" s="687"/>
      <c r="X405" s="687"/>
      <c r="Y405" s="687"/>
      <c r="Z405" s="687"/>
      <c r="AA405" s="687"/>
      <c r="AB405" s="687"/>
      <c r="AC405" s="687"/>
      <c r="AD405" s="687"/>
      <c r="AE405" s="687"/>
      <c r="AF405" s="687"/>
      <c r="AG405" s="687"/>
    </row>
    <row r="406" spans="1:33" s="835" customFormat="1" ht="12" customHeight="1" x14ac:dyDescent="0.2">
      <c r="A406" s="2288"/>
      <c r="B406" s="2281" t="s">
        <v>2079</v>
      </c>
      <c r="C406" s="2282"/>
      <c r="D406" s="2282"/>
      <c r="E406" s="2282"/>
      <c r="F406" s="2282"/>
      <c r="G406" s="2282"/>
      <c r="H406" s="2283"/>
      <c r="I406" s="2282"/>
      <c r="J406" s="2284"/>
      <c r="K406" s="2284"/>
      <c r="L406" s="2284"/>
      <c r="M406" s="2284"/>
      <c r="N406" s="2284"/>
      <c r="O406" s="2285"/>
    </row>
    <row r="407" spans="1:33" s="898" customFormat="1" x14ac:dyDescent="0.2">
      <c r="A407" s="2286"/>
      <c r="B407" s="2287"/>
      <c r="C407" s="2287"/>
      <c r="D407" s="2287"/>
      <c r="E407" s="2287"/>
      <c r="F407" s="2287"/>
      <c r="G407" s="2287"/>
      <c r="H407" s="2287"/>
      <c r="I407" s="2287"/>
      <c r="J407" s="2287"/>
      <c r="K407" s="2287"/>
      <c r="L407" s="2287"/>
      <c r="M407" s="2287"/>
      <c r="N407" s="2287"/>
      <c r="O407" s="2287"/>
    </row>
    <row r="408" spans="1:33" ht="15.75" x14ac:dyDescent="0.25">
      <c r="A408" s="674">
        <f>ROW()</f>
        <v>408</v>
      </c>
      <c r="B408" s="2150"/>
      <c r="C408" s="2151"/>
      <c r="D408" s="2152"/>
      <c r="E408" s="2152"/>
      <c r="F408" s="2152"/>
      <c r="G408" s="2152"/>
      <c r="H408" s="2153"/>
      <c r="I408" s="2154"/>
      <c r="J408" s="2154"/>
      <c r="K408" s="2155" t="s">
        <v>2045</v>
      </c>
      <c r="L408" s="2156"/>
      <c r="M408" s="2157"/>
      <c r="N408" s="2157"/>
      <c r="O408" s="2158" t="str">
        <f>B409</f>
        <v>PLAFONDS CHAMBRES FROIDES POSITIVES</v>
      </c>
    </row>
    <row r="409" spans="1:33" s="2257" customFormat="1" ht="45" customHeight="1" x14ac:dyDescent="0.25">
      <c r="A409" s="1811" t="s">
        <v>415</v>
      </c>
      <c r="B409" s="5051" t="s">
        <v>2180</v>
      </c>
      <c r="C409" s="5052"/>
      <c r="D409" s="5052"/>
      <c r="E409" s="5052"/>
      <c r="F409" s="5052"/>
      <c r="G409" s="5052"/>
      <c r="H409" s="5053"/>
      <c r="I409" s="2293"/>
      <c r="J409" s="2294"/>
      <c r="K409" s="2313"/>
      <c r="L409" s="5054" t="s">
        <v>2181</v>
      </c>
      <c r="M409" s="5055"/>
      <c r="N409" s="5055"/>
      <c r="O409" s="5056" t="str">
        <f t="shared" ref="O409:O505" si="1">MID(H409,1,5)</f>
        <v/>
      </c>
      <c r="P409" s="687"/>
      <c r="Q409" s="687"/>
      <c r="R409" s="687"/>
      <c r="S409" s="687"/>
      <c r="T409" s="687"/>
      <c r="U409" s="687"/>
      <c r="V409" s="687"/>
      <c r="W409" s="687"/>
      <c r="X409" s="687"/>
      <c r="Y409" s="687"/>
      <c r="Z409" s="687"/>
      <c r="AA409" s="687"/>
      <c r="AB409" s="687"/>
      <c r="AC409" s="687"/>
      <c r="AD409" s="687"/>
      <c r="AE409" s="687"/>
      <c r="AF409" s="687"/>
      <c r="AG409" s="687"/>
    </row>
    <row r="410" spans="1:33" s="2257" customFormat="1" ht="12" customHeight="1" x14ac:dyDescent="0.2">
      <c r="A410" s="2288"/>
      <c r="B410" s="2269" t="s">
        <v>1644</v>
      </c>
      <c r="C410" s="2270" t="s">
        <v>2013</v>
      </c>
      <c r="D410" s="2271" t="s">
        <v>414</v>
      </c>
      <c r="E410" s="2271" t="s">
        <v>2014</v>
      </c>
      <c r="F410" s="2271" t="s">
        <v>1435</v>
      </c>
      <c r="G410" s="2271" t="s">
        <v>1408</v>
      </c>
      <c r="H410" s="2271" t="s">
        <v>885</v>
      </c>
      <c r="I410" s="2272" t="s">
        <v>1102</v>
      </c>
      <c r="J410" s="2273" t="s">
        <v>1188</v>
      </c>
      <c r="K410" s="2274"/>
      <c r="L410" s="2275"/>
      <c r="M410" s="2275"/>
      <c r="N410" s="2275"/>
      <c r="O410" s="2276"/>
      <c r="P410" s="687"/>
      <c r="Q410" s="835"/>
      <c r="R410" s="835"/>
      <c r="S410" s="835"/>
      <c r="T410" s="835"/>
      <c r="U410" s="687"/>
      <c r="V410" s="687"/>
      <c r="W410" s="687"/>
      <c r="X410" s="687"/>
      <c r="Y410" s="687"/>
      <c r="Z410" s="687"/>
      <c r="AA410" s="687"/>
      <c r="AB410" s="687"/>
      <c r="AC410" s="687"/>
      <c r="AD410" s="687"/>
      <c r="AE410" s="687"/>
      <c r="AF410" s="687"/>
      <c r="AG410" s="687"/>
    </row>
    <row r="411" spans="1:33" s="2257" customFormat="1" ht="12" customHeight="1" x14ac:dyDescent="0.2">
      <c r="A411" s="2288"/>
      <c r="B411" s="2277" t="s">
        <v>2078</v>
      </c>
      <c r="C411" s="2278"/>
      <c r="D411" s="2278"/>
      <c r="E411" s="2278"/>
      <c r="F411" s="2278"/>
      <c r="G411" s="2278"/>
      <c r="H411" s="2279"/>
      <c r="I411" s="2278"/>
      <c r="J411" s="2280"/>
      <c r="K411" s="1804"/>
      <c r="L411" s="1804"/>
      <c r="M411" s="1804"/>
      <c r="N411" s="1804"/>
      <c r="O411" s="2235"/>
      <c r="P411" s="687"/>
      <c r="Q411" s="835"/>
      <c r="R411" s="835"/>
      <c r="S411" s="835"/>
      <c r="T411" s="835"/>
      <c r="U411" s="687"/>
      <c r="V411" s="687"/>
      <c r="W411" s="687"/>
      <c r="X411" s="687"/>
      <c r="Y411" s="687"/>
      <c r="Z411" s="687"/>
      <c r="AA411" s="687"/>
      <c r="AB411" s="687"/>
      <c r="AC411" s="687"/>
      <c r="AD411" s="687"/>
      <c r="AE411" s="687"/>
      <c r="AF411" s="687"/>
      <c r="AG411" s="687"/>
    </row>
    <row r="412" spans="1:33" s="835" customFormat="1" ht="12" customHeight="1" x14ac:dyDescent="0.2">
      <c r="A412" s="2288"/>
      <c r="B412" s="2281" t="s">
        <v>2079</v>
      </c>
      <c r="C412" s="2282"/>
      <c r="D412" s="2282"/>
      <c r="E412" s="2282"/>
      <c r="F412" s="2282"/>
      <c r="G412" s="2282"/>
      <c r="H412" s="2283"/>
      <c r="I412" s="2282"/>
      <c r="J412" s="2284"/>
      <c r="K412" s="2284"/>
      <c r="L412" s="2284"/>
      <c r="M412" s="2284"/>
      <c r="N412" s="2284"/>
      <c r="O412" s="2285"/>
    </row>
    <row r="413" spans="1:33" s="898" customFormat="1" x14ac:dyDescent="0.2">
      <c r="A413" s="2286"/>
      <c r="B413" s="2287"/>
      <c r="C413" s="2287"/>
      <c r="D413" s="2287"/>
      <c r="E413" s="2287"/>
      <c r="F413" s="2287"/>
      <c r="G413" s="2287"/>
      <c r="H413" s="2287"/>
      <c r="I413" s="2287"/>
      <c r="J413" s="2287"/>
      <c r="K413" s="2287"/>
      <c r="L413" s="2287"/>
      <c r="M413" s="2287"/>
      <c r="N413" s="2287"/>
      <c r="O413" s="2287"/>
    </row>
    <row r="414" spans="1:33" ht="15.75" x14ac:dyDescent="0.25">
      <c r="A414" s="674">
        <f>ROW()</f>
        <v>414</v>
      </c>
      <c r="B414" s="2150"/>
      <c r="C414" s="2151"/>
      <c r="D414" s="2152"/>
      <c r="E414" s="2152"/>
      <c r="F414" s="2152"/>
      <c r="G414" s="2152"/>
      <c r="H414" s="2153"/>
      <c r="I414" s="2154"/>
      <c r="J414" s="2154"/>
      <c r="K414" s="2155" t="s">
        <v>2045</v>
      </c>
      <c r="L414" s="2156"/>
      <c r="M414" s="2157"/>
      <c r="N414" s="2157"/>
      <c r="O414" s="2158" t="str">
        <f>B415</f>
        <v>PLAFONDS CHAMBRES FROIDES NÉGATIVE</v>
      </c>
    </row>
    <row r="415" spans="1:33" s="2257" customFormat="1" ht="46.5" customHeight="1" x14ac:dyDescent="0.25">
      <c r="A415" s="1811" t="s">
        <v>415</v>
      </c>
      <c r="B415" s="5051" t="s">
        <v>2182</v>
      </c>
      <c r="C415" s="5052"/>
      <c r="D415" s="5052"/>
      <c r="E415" s="5052"/>
      <c r="F415" s="5052"/>
      <c r="G415" s="5052"/>
      <c r="H415" s="5053"/>
      <c r="I415" s="2293"/>
      <c r="J415" s="2294"/>
      <c r="K415" s="2313"/>
      <c r="L415" s="5054" t="s">
        <v>2181</v>
      </c>
      <c r="M415" s="5055"/>
      <c r="N415" s="5055"/>
      <c r="O415" s="5056" t="str">
        <f t="shared" si="1"/>
        <v/>
      </c>
      <c r="P415" s="687"/>
      <c r="Q415" s="687"/>
      <c r="R415" s="687"/>
      <c r="S415" s="687"/>
      <c r="T415" s="687"/>
      <c r="U415" s="687"/>
      <c r="V415" s="687"/>
      <c r="W415" s="687"/>
      <c r="X415" s="687"/>
      <c r="Y415" s="687"/>
      <c r="Z415" s="687"/>
      <c r="AA415" s="687"/>
      <c r="AB415" s="687"/>
      <c r="AC415" s="687"/>
      <c r="AD415" s="687"/>
      <c r="AE415" s="687"/>
      <c r="AF415" s="687"/>
      <c r="AG415" s="687"/>
    </row>
    <row r="416" spans="1:33" s="2257" customFormat="1" ht="12" customHeight="1" x14ac:dyDescent="0.2">
      <c r="A416" s="2288"/>
      <c r="B416" s="2269" t="s">
        <v>1644</v>
      </c>
      <c r="C416" s="2270" t="s">
        <v>2013</v>
      </c>
      <c r="D416" s="2271" t="s">
        <v>414</v>
      </c>
      <c r="E416" s="2271" t="s">
        <v>2014</v>
      </c>
      <c r="F416" s="2271" t="s">
        <v>1435</v>
      </c>
      <c r="G416" s="2271" t="s">
        <v>1408</v>
      </c>
      <c r="H416" s="2271" t="s">
        <v>885</v>
      </c>
      <c r="I416" s="2272" t="s">
        <v>1102</v>
      </c>
      <c r="J416" s="2273" t="s">
        <v>1188</v>
      </c>
      <c r="K416" s="2274"/>
      <c r="L416" s="2275"/>
      <c r="M416" s="2275"/>
      <c r="N416" s="2275"/>
      <c r="O416" s="2276"/>
      <c r="P416" s="687"/>
      <c r="Q416" s="835"/>
      <c r="R416" s="835"/>
      <c r="S416" s="835"/>
      <c r="T416" s="835"/>
      <c r="U416" s="687"/>
      <c r="V416" s="687"/>
      <c r="W416" s="687"/>
      <c r="X416" s="687"/>
      <c r="Y416" s="687"/>
      <c r="Z416" s="687"/>
      <c r="AA416" s="687"/>
      <c r="AB416" s="687"/>
      <c r="AC416" s="687"/>
      <c r="AD416" s="687"/>
      <c r="AE416" s="687"/>
      <c r="AF416" s="687"/>
      <c r="AG416" s="687"/>
    </row>
    <row r="417" spans="1:33" s="2257" customFormat="1" ht="12" customHeight="1" x14ac:dyDescent="0.2">
      <c r="A417" s="2288"/>
      <c r="B417" s="2277" t="s">
        <v>2078</v>
      </c>
      <c r="C417" s="2278"/>
      <c r="D417" s="2278"/>
      <c r="E417" s="2278"/>
      <c r="F417" s="2278"/>
      <c r="G417" s="2278"/>
      <c r="H417" s="2279"/>
      <c r="I417" s="2278"/>
      <c r="J417" s="2280"/>
      <c r="K417" s="1804"/>
      <c r="L417" s="1804"/>
      <c r="M417" s="1804"/>
      <c r="N417" s="1804"/>
      <c r="O417" s="2235"/>
      <c r="P417" s="687"/>
      <c r="Q417" s="835"/>
      <c r="R417" s="835"/>
      <c r="S417" s="835"/>
      <c r="T417" s="835"/>
      <c r="U417" s="687"/>
      <c r="V417" s="687"/>
      <c r="W417" s="687"/>
      <c r="X417" s="687"/>
      <c r="Y417" s="687"/>
      <c r="Z417" s="687"/>
      <c r="AA417" s="687"/>
      <c r="AB417" s="687"/>
      <c r="AC417" s="687"/>
      <c r="AD417" s="687"/>
      <c r="AE417" s="687"/>
      <c r="AF417" s="687"/>
      <c r="AG417" s="687"/>
    </row>
    <row r="418" spans="1:33" s="835" customFormat="1" ht="12" customHeight="1" x14ac:dyDescent="0.2">
      <c r="A418" s="2288"/>
      <c r="B418" s="2281" t="s">
        <v>2079</v>
      </c>
      <c r="C418" s="2282"/>
      <c r="D418" s="2282"/>
      <c r="E418" s="2282"/>
      <c r="F418" s="2282"/>
      <c r="G418" s="2282"/>
      <c r="H418" s="2283"/>
      <c r="I418" s="2282"/>
      <c r="J418" s="2284"/>
      <c r="K418" s="2284"/>
      <c r="L418" s="2284"/>
      <c r="M418" s="2284"/>
      <c r="N418" s="2284"/>
      <c r="O418" s="2285"/>
    </row>
    <row r="419" spans="1:33" s="898" customFormat="1" x14ac:dyDescent="0.2">
      <c r="A419" s="2286"/>
      <c r="B419" s="2287"/>
      <c r="C419" s="2287"/>
      <c r="D419" s="2287"/>
      <c r="E419" s="2287"/>
      <c r="F419" s="2287"/>
      <c r="G419" s="2287"/>
      <c r="H419" s="2287"/>
      <c r="I419" s="2287"/>
      <c r="J419" s="2287"/>
      <c r="K419" s="2287"/>
      <c r="L419" s="2287"/>
      <c r="M419" s="2287"/>
      <c r="N419" s="2287"/>
      <c r="O419" s="2287"/>
    </row>
    <row r="420" spans="1:33" ht="15.75" x14ac:dyDescent="0.25">
      <c r="A420" s="674">
        <f>ROW()</f>
        <v>420</v>
      </c>
      <c r="B420" s="2150"/>
      <c r="C420" s="2151"/>
      <c r="D420" s="2152"/>
      <c r="E420" s="2152"/>
      <c r="F420" s="2152"/>
      <c r="G420" s="2152"/>
      <c r="H420" s="2153"/>
      <c r="I420" s="2154"/>
      <c r="J420" s="2154"/>
      <c r="K420" s="2155" t="s">
        <v>2045</v>
      </c>
      <c r="L420" s="2156"/>
      <c r="M420" s="2157"/>
      <c r="N420" s="2157"/>
      <c r="O420" s="2158" t="str">
        <f>B421</f>
        <v>PLANS DE TRAVAIL….TABLES</v>
      </c>
    </row>
    <row r="421" spans="1:33" s="2257" customFormat="1" ht="43.5" customHeight="1" x14ac:dyDescent="0.25">
      <c r="A421" s="1811" t="s">
        <v>415</v>
      </c>
      <c r="B421" s="5051" t="s">
        <v>2183</v>
      </c>
      <c r="C421" s="5052"/>
      <c r="D421" s="5052"/>
      <c r="E421" s="5052"/>
      <c r="F421" s="5052"/>
      <c r="G421" s="5052"/>
      <c r="H421" s="5053"/>
      <c r="I421" s="2293"/>
      <c r="J421" s="2294"/>
      <c r="K421" s="2296"/>
      <c r="L421" s="5054" t="s">
        <v>2184</v>
      </c>
      <c r="M421" s="5055"/>
      <c r="N421" s="5055"/>
      <c r="O421" s="5056" t="str">
        <f t="shared" si="1"/>
        <v/>
      </c>
      <c r="P421" s="687"/>
      <c r="Q421" s="687"/>
      <c r="R421" s="687"/>
      <c r="S421" s="687"/>
      <c r="T421" s="687"/>
      <c r="U421" s="687"/>
      <c r="V421" s="687"/>
      <c r="W421" s="687"/>
      <c r="X421" s="687"/>
      <c r="Y421" s="687"/>
      <c r="Z421" s="687"/>
      <c r="AA421" s="687"/>
      <c r="AB421" s="687"/>
      <c r="AC421" s="687"/>
      <c r="AD421" s="687"/>
      <c r="AE421" s="687"/>
      <c r="AF421" s="687"/>
      <c r="AG421" s="687"/>
    </row>
    <row r="422" spans="1:33" s="2257" customFormat="1" ht="12" customHeight="1" x14ac:dyDescent="0.2">
      <c r="A422" s="2288"/>
      <c r="B422" s="2269" t="s">
        <v>1644</v>
      </c>
      <c r="C422" s="2270" t="s">
        <v>2013</v>
      </c>
      <c r="D422" s="2271" t="s">
        <v>414</v>
      </c>
      <c r="E422" s="2271" t="s">
        <v>2014</v>
      </c>
      <c r="F422" s="2271" t="s">
        <v>1435</v>
      </c>
      <c r="G422" s="2271" t="s">
        <v>1408</v>
      </c>
      <c r="H422" s="2271" t="s">
        <v>885</v>
      </c>
      <c r="I422" s="2272" t="s">
        <v>1102</v>
      </c>
      <c r="J422" s="2273" t="s">
        <v>1188</v>
      </c>
      <c r="K422" s="2274"/>
      <c r="L422" s="2275"/>
      <c r="M422" s="2275"/>
      <c r="N422" s="2275"/>
      <c r="O422" s="2276"/>
      <c r="P422" s="687"/>
      <c r="Q422" s="835"/>
      <c r="R422" s="835"/>
      <c r="S422" s="835"/>
      <c r="T422" s="835"/>
      <c r="U422" s="687"/>
      <c r="V422" s="687"/>
      <c r="W422" s="687"/>
      <c r="X422" s="687"/>
      <c r="Y422" s="687"/>
      <c r="Z422" s="687"/>
      <c r="AA422" s="687"/>
      <c r="AB422" s="687"/>
      <c r="AC422" s="687"/>
      <c r="AD422" s="687"/>
      <c r="AE422" s="687"/>
      <c r="AF422" s="687"/>
      <c r="AG422" s="687"/>
    </row>
    <row r="423" spans="1:33" s="2257" customFormat="1" ht="12" customHeight="1" x14ac:dyDescent="0.2">
      <c r="A423" s="2288"/>
      <c r="B423" s="2277" t="s">
        <v>2078</v>
      </c>
      <c r="C423" s="2278"/>
      <c r="D423" s="2278"/>
      <c r="E423" s="2278"/>
      <c r="F423" s="2278"/>
      <c r="G423" s="2278"/>
      <c r="H423" s="2279"/>
      <c r="I423" s="2278"/>
      <c r="J423" s="2280"/>
      <c r="K423" s="1804"/>
      <c r="L423" s="1804"/>
      <c r="M423" s="1804"/>
      <c r="N423" s="1804"/>
      <c r="O423" s="2235"/>
      <c r="P423" s="687"/>
      <c r="Q423" s="835"/>
      <c r="R423" s="835"/>
      <c r="S423" s="835"/>
      <c r="T423" s="835"/>
      <c r="U423" s="687"/>
      <c r="V423" s="687"/>
      <c r="W423" s="687"/>
      <c r="X423" s="687"/>
      <c r="Y423" s="687"/>
      <c r="Z423" s="687"/>
      <c r="AA423" s="687"/>
      <c r="AB423" s="687"/>
      <c r="AC423" s="687"/>
      <c r="AD423" s="687"/>
      <c r="AE423" s="687"/>
      <c r="AF423" s="687"/>
      <c r="AG423" s="687"/>
    </row>
    <row r="424" spans="1:33" s="835" customFormat="1" ht="12" customHeight="1" x14ac:dyDescent="0.2">
      <c r="A424" s="2288"/>
      <c r="B424" s="2281" t="s">
        <v>2079</v>
      </c>
      <c r="C424" s="2282"/>
      <c r="D424" s="2282"/>
      <c r="E424" s="2282"/>
      <c r="F424" s="2282"/>
      <c r="G424" s="2282"/>
      <c r="H424" s="2283"/>
      <c r="I424" s="2282"/>
      <c r="J424" s="2284"/>
      <c r="K424" s="2284"/>
      <c r="L424" s="2284"/>
      <c r="M424" s="2284"/>
      <c r="N424" s="2284"/>
      <c r="O424" s="2285"/>
    </row>
    <row r="425" spans="1:33" s="898" customFormat="1" x14ac:dyDescent="0.2">
      <c r="A425" s="2286"/>
      <c r="B425" s="2287"/>
      <c r="C425" s="2287"/>
      <c r="D425" s="2287"/>
      <c r="E425" s="2287"/>
      <c r="F425" s="2287"/>
      <c r="G425" s="2287"/>
      <c r="H425" s="2287"/>
      <c r="I425" s="2287"/>
      <c r="J425" s="2287"/>
      <c r="K425" s="2287"/>
      <c r="L425" s="2287"/>
      <c r="M425" s="2287"/>
      <c r="N425" s="2287"/>
      <c r="O425" s="2287"/>
    </row>
    <row r="426" spans="1:33" ht="15.75" x14ac:dyDescent="0.25">
      <c r="A426" s="674">
        <f>ROW()</f>
        <v>426</v>
      </c>
      <c r="B426" s="2150"/>
      <c r="C426" s="2151"/>
      <c r="D426" s="2152"/>
      <c r="E426" s="2152"/>
      <c r="F426" s="2152"/>
      <c r="G426" s="2152"/>
      <c r="H426" s="2153"/>
      <c r="I426" s="2154"/>
      <c r="J426" s="2154"/>
      <c r="K426" s="2155" t="s">
        <v>2045</v>
      </c>
      <c r="L426" s="2156"/>
      <c r="M426" s="2157"/>
      <c r="N426" s="2157"/>
      <c r="O426" s="2158" t="str">
        <f>B427</f>
        <v>PLANCHE A DÉCOUPER</v>
      </c>
    </row>
    <row r="427" spans="1:33" s="2257" customFormat="1" ht="31.5" customHeight="1" x14ac:dyDescent="0.25">
      <c r="A427" s="1811" t="s">
        <v>415</v>
      </c>
      <c r="B427" s="5051" t="s">
        <v>2185</v>
      </c>
      <c r="C427" s="5052"/>
      <c r="D427" s="5052"/>
      <c r="E427" s="5052"/>
      <c r="F427" s="5052"/>
      <c r="G427" s="5052"/>
      <c r="H427" s="5053"/>
      <c r="I427" s="2293"/>
      <c r="J427" s="2294"/>
      <c r="K427" s="2295"/>
      <c r="L427" s="5054" t="s">
        <v>2186</v>
      </c>
      <c r="M427" s="5055"/>
      <c r="N427" s="5055"/>
      <c r="O427" s="5056" t="str">
        <f t="shared" si="1"/>
        <v/>
      </c>
      <c r="P427" s="687"/>
      <c r="Q427" s="687"/>
      <c r="R427" s="687"/>
      <c r="S427" s="687"/>
      <c r="T427" s="687"/>
      <c r="U427" s="687"/>
      <c r="V427" s="687"/>
      <c r="W427" s="687"/>
      <c r="X427" s="687"/>
      <c r="Y427" s="687"/>
      <c r="Z427" s="687"/>
      <c r="AA427" s="687"/>
      <c r="AB427" s="687"/>
      <c r="AC427" s="687"/>
      <c r="AD427" s="687"/>
      <c r="AE427" s="687"/>
      <c r="AF427" s="687"/>
      <c r="AG427" s="687"/>
    </row>
    <row r="428" spans="1:33" s="2257" customFormat="1" ht="12" customHeight="1" x14ac:dyDescent="0.2">
      <c r="A428" s="2288"/>
      <c r="B428" s="2269" t="s">
        <v>1644</v>
      </c>
      <c r="C428" s="2270" t="s">
        <v>2013</v>
      </c>
      <c r="D428" s="2271" t="s">
        <v>414</v>
      </c>
      <c r="E428" s="2271" t="s">
        <v>2014</v>
      </c>
      <c r="F428" s="2271" t="s">
        <v>1435</v>
      </c>
      <c r="G428" s="2271" t="s">
        <v>1408</v>
      </c>
      <c r="H428" s="2271" t="s">
        <v>885</v>
      </c>
      <c r="I428" s="2272" t="s">
        <v>1102</v>
      </c>
      <c r="J428" s="2273" t="s">
        <v>1188</v>
      </c>
      <c r="K428" s="2274"/>
      <c r="L428" s="2275"/>
      <c r="M428" s="2275"/>
      <c r="N428" s="2275"/>
      <c r="O428" s="2276"/>
      <c r="P428" s="687"/>
      <c r="Q428" s="835"/>
      <c r="R428" s="835"/>
      <c r="S428" s="835"/>
      <c r="T428" s="835"/>
      <c r="U428" s="687"/>
      <c r="V428" s="687"/>
      <c r="W428" s="687"/>
      <c r="X428" s="687"/>
      <c r="Y428" s="687"/>
      <c r="Z428" s="687"/>
      <c r="AA428" s="687"/>
      <c r="AB428" s="687"/>
      <c r="AC428" s="687"/>
      <c r="AD428" s="687"/>
      <c r="AE428" s="687"/>
      <c r="AF428" s="687"/>
      <c r="AG428" s="687"/>
    </row>
    <row r="429" spans="1:33" s="2257" customFormat="1" ht="12" customHeight="1" x14ac:dyDescent="0.2">
      <c r="A429" s="2288"/>
      <c r="B429" s="2277" t="s">
        <v>2078</v>
      </c>
      <c r="C429" s="2278"/>
      <c r="D429" s="2278"/>
      <c r="E429" s="2278"/>
      <c r="F429" s="2278"/>
      <c r="G429" s="2278"/>
      <c r="H429" s="2279"/>
      <c r="I429" s="2278"/>
      <c r="J429" s="2280"/>
      <c r="K429" s="1804"/>
      <c r="L429" s="1804"/>
      <c r="M429" s="1804"/>
      <c r="N429" s="1804"/>
      <c r="O429" s="2235"/>
      <c r="P429" s="687"/>
      <c r="Q429" s="835"/>
      <c r="R429" s="835"/>
      <c r="S429" s="835"/>
      <c r="T429" s="835"/>
      <c r="U429" s="687"/>
      <c r="V429" s="687"/>
      <c r="W429" s="687"/>
      <c r="X429" s="687"/>
      <c r="Y429" s="687"/>
      <c r="Z429" s="687"/>
      <c r="AA429" s="687"/>
      <c r="AB429" s="687"/>
      <c r="AC429" s="687"/>
      <c r="AD429" s="687"/>
      <c r="AE429" s="687"/>
      <c r="AF429" s="687"/>
      <c r="AG429" s="687"/>
    </row>
    <row r="430" spans="1:33" s="835" customFormat="1" ht="12" customHeight="1" x14ac:dyDescent="0.2">
      <c r="A430" s="2288"/>
      <c r="B430" s="2281" t="s">
        <v>2079</v>
      </c>
      <c r="C430" s="2282"/>
      <c r="D430" s="2282"/>
      <c r="E430" s="2282"/>
      <c r="F430" s="2282"/>
      <c r="G430" s="2282"/>
      <c r="H430" s="2283"/>
      <c r="I430" s="2282"/>
      <c r="J430" s="2284"/>
      <c r="K430" s="2284"/>
      <c r="L430" s="2284"/>
      <c r="M430" s="2284"/>
      <c r="N430" s="2284"/>
      <c r="O430" s="2285"/>
    </row>
    <row r="431" spans="1:33" s="898" customFormat="1" x14ac:dyDescent="0.2">
      <c r="A431" s="2286"/>
      <c r="B431" s="2287"/>
      <c r="C431" s="2287"/>
      <c r="D431" s="2287"/>
      <c r="E431" s="2287"/>
      <c r="F431" s="2287"/>
      <c r="G431" s="2287"/>
      <c r="H431" s="2287"/>
      <c r="I431" s="2287"/>
      <c r="J431" s="2287"/>
      <c r="K431" s="2287"/>
      <c r="L431" s="2287"/>
      <c r="M431" s="2287"/>
      <c r="N431" s="2287"/>
      <c r="O431" s="2287"/>
    </row>
    <row r="432" spans="1:33" ht="15.75" x14ac:dyDescent="0.25">
      <c r="A432" s="674">
        <f>ROW()</f>
        <v>432</v>
      </c>
      <c r="B432" s="2150"/>
      <c r="C432" s="2151"/>
      <c r="D432" s="2152"/>
      <c r="E432" s="2152"/>
      <c r="F432" s="2152"/>
      <c r="G432" s="2152"/>
      <c r="H432" s="2153"/>
      <c r="I432" s="2154"/>
      <c r="J432" s="2154"/>
      <c r="K432" s="2155" t="s">
        <v>2045</v>
      </c>
      <c r="L432" s="2156"/>
      <c r="M432" s="2157"/>
      <c r="N432" s="2157"/>
      <c r="O432" s="2158" t="str">
        <f>B433</f>
        <v>PORTES ET POIGNÉES DE PORTES</v>
      </c>
    </row>
    <row r="433" spans="1:33" s="2257" customFormat="1" ht="54.75" customHeight="1" x14ac:dyDescent="0.25">
      <c r="A433" s="1811" t="s">
        <v>415</v>
      </c>
      <c r="B433" s="5051" t="s">
        <v>2187</v>
      </c>
      <c r="C433" s="5052"/>
      <c r="D433" s="5052"/>
      <c r="E433" s="5052"/>
      <c r="F433" s="5052"/>
      <c r="G433" s="5052"/>
      <c r="H433" s="5053"/>
      <c r="I433" s="2293"/>
      <c r="J433" s="2303"/>
      <c r="K433" s="2313"/>
      <c r="L433" s="5054" t="s">
        <v>2188</v>
      </c>
      <c r="M433" s="5055"/>
      <c r="N433" s="5055"/>
      <c r="O433" s="5056" t="str">
        <f t="shared" si="1"/>
        <v/>
      </c>
      <c r="P433" s="687"/>
      <c r="Q433" s="687"/>
      <c r="R433" s="687"/>
      <c r="S433" s="687"/>
      <c r="T433" s="687"/>
      <c r="U433" s="687"/>
      <c r="V433" s="687"/>
      <c r="W433" s="687"/>
      <c r="X433" s="687"/>
      <c r="Y433" s="687"/>
      <c r="Z433" s="687"/>
      <c r="AA433" s="687"/>
      <c r="AB433" s="687"/>
      <c r="AC433" s="687"/>
      <c r="AD433" s="687"/>
      <c r="AE433" s="687"/>
      <c r="AF433" s="687"/>
      <c r="AG433" s="687"/>
    </row>
    <row r="434" spans="1:33" s="2257" customFormat="1" ht="12" customHeight="1" x14ac:dyDescent="0.2">
      <c r="A434" s="2288"/>
      <c r="B434" s="2269" t="s">
        <v>1644</v>
      </c>
      <c r="C434" s="2270" t="s">
        <v>2013</v>
      </c>
      <c r="D434" s="2271" t="s">
        <v>414</v>
      </c>
      <c r="E434" s="2271" t="s">
        <v>2014</v>
      </c>
      <c r="F434" s="2271" t="s">
        <v>1435</v>
      </c>
      <c r="G434" s="2271" t="s">
        <v>1408</v>
      </c>
      <c r="H434" s="2271" t="s">
        <v>885</v>
      </c>
      <c r="I434" s="2272" t="s">
        <v>1102</v>
      </c>
      <c r="J434" s="2273" t="s">
        <v>1188</v>
      </c>
      <c r="K434" s="2274"/>
      <c r="L434" s="2275"/>
      <c r="M434" s="2275"/>
      <c r="N434" s="2275"/>
      <c r="O434" s="2276"/>
      <c r="P434" s="687"/>
      <c r="Q434" s="835"/>
      <c r="R434" s="835"/>
      <c r="S434" s="835"/>
      <c r="T434" s="835"/>
      <c r="U434" s="687"/>
      <c r="V434" s="687"/>
      <c r="W434" s="687"/>
      <c r="X434" s="687"/>
      <c r="Y434" s="687"/>
      <c r="Z434" s="687"/>
      <c r="AA434" s="687"/>
      <c r="AB434" s="687"/>
      <c r="AC434" s="687"/>
      <c r="AD434" s="687"/>
      <c r="AE434" s="687"/>
      <c r="AF434" s="687"/>
      <c r="AG434" s="687"/>
    </row>
    <row r="435" spans="1:33" s="2257" customFormat="1" ht="12" customHeight="1" x14ac:dyDescent="0.2">
      <c r="A435" s="2288"/>
      <c r="B435" s="2277" t="s">
        <v>2078</v>
      </c>
      <c r="C435" s="2278"/>
      <c r="D435" s="2278"/>
      <c r="E435" s="2278"/>
      <c r="F435" s="2278"/>
      <c r="G435" s="2278"/>
      <c r="H435" s="2279"/>
      <c r="I435" s="2278"/>
      <c r="J435" s="2280"/>
      <c r="K435" s="1804"/>
      <c r="L435" s="1804"/>
      <c r="M435" s="1804"/>
      <c r="N435" s="1804"/>
      <c r="O435" s="2235"/>
      <c r="P435" s="687"/>
      <c r="Q435" s="835"/>
      <c r="R435" s="835"/>
      <c r="S435" s="835"/>
      <c r="T435" s="835"/>
      <c r="U435" s="687"/>
      <c r="V435" s="687"/>
      <c r="W435" s="687"/>
      <c r="X435" s="687"/>
      <c r="Y435" s="687"/>
      <c r="Z435" s="687"/>
      <c r="AA435" s="687"/>
      <c r="AB435" s="687"/>
      <c r="AC435" s="687"/>
      <c r="AD435" s="687"/>
      <c r="AE435" s="687"/>
      <c r="AF435" s="687"/>
      <c r="AG435" s="687"/>
    </row>
    <row r="436" spans="1:33" s="835" customFormat="1" ht="12" customHeight="1" x14ac:dyDescent="0.2">
      <c r="A436" s="2288"/>
      <c r="B436" s="2281" t="s">
        <v>2079</v>
      </c>
      <c r="C436" s="2282"/>
      <c r="D436" s="2282"/>
      <c r="E436" s="2282"/>
      <c r="F436" s="2282"/>
      <c r="G436" s="2282"/>
      <c r="H436" s="2283"/>
      <c r="I436" s="2282"/>
      <c r="J436" s="2284"/>
      <c r="K436" s="2284"/>
      <c r="L436" s="2284"/>
      <c r="M436" s="2284"/>
      <c r="N436" s="2284"/>
      <c r="O436" s="2285"/>
    </row>
    <row r="437" spans="1:33" s="898" customFormat="1" x14ac:dyDescent="0.2">
      <c r="A437" s="2286"/>
      <c r="B437" s="2287"/>
      <c r="C437" s="2287"/>
      <c r="D437" s="2287"/>
      <c r="E437" s="2287"/>
      <c r="F437" s="2287"/>
      <c r="G437" s="2287"/>
      <c r="H437" s="2287"/>
      <c r="I437" s="2287"/>
      <c r="J437" s="2287"/>
      <c r="K437" s="2287"/>
      <c r="L437" s="2287"/>
      <c r="M437" s="2287"/>
      <c r="N437" s="2287"/>
      <c r="O437" s="2287"/>
    </row>
    <row r="438" spans="1:33" ht="15.75" x14ac:dyDescent="0.25">
      <c r="A438" s="674">
        <f>ROW()</f>
        <v>438</v>
      </c>
      <c r="B438" s="2150"/>
      <c r="C438" s="2151"/>
      <c r="D438" s="2152"/>
      <c r="E438" s="2152"/>
      <c r="F438" s="2152"/>
      <c r="G438" s="2152"/>
      <c r="H438" s="2153"/>
      <c r="I438" s="2154"/>
      <c r="J438" s="2154"/>
      <c r="K438" s="2155" t="s">
        <v>2045</v>
      </c>
      <c r="L438" s="2156"/>
      <c r="M438" s="2157"/>
      <c r="N438" s="2157"/>
      <c r="O438" s="2158" t="str">
        <f>B439</f>
        <v>PLACARD EXTÉRIEUR</v>
      </c>
    </row>
    <row r="439" spans="1:33" s="2257" customFormat="1" ht="42" customHeight="1" x14ac:dyDescent="0.25">
      <c r="A439" s="1811" t="s">
        <v>415</v>
      </c>
      <c r="B439" s="5051" t="s">
        <v>2189</v>
      </c>
      <c r="C439" s="5052"/>
      <c r="D439" s="5052"/>
      <c r="E439" s="5052"/>
      <c r="F439" s="5052"/>
      <c r="G439" s="5052"/>
      <c r="H439" s="5053"/>
      <c r="I439" s="2293"/>
      <c r="J439" s="2303"/>
      <c r="K439" s="2313"/>
      <c r="L439" s="5054"/>
      <c r="M439" s="5055"/>
      <c r="N439" s="5055"/>
      <c r="O439" s="5056" t="str">
        <f t="shared" si="1"/>
        <v/>
      </c>
      <c r="P439" s="687"/>
      <c r="Q439" s="687"/>
      <c r="R439" s="687"/>
      <c r="S439" s="687"/>
      <c r="T439" s="687"/>
      <c r="U439" s="687"/>
      <c r="V439" s="687"/>
      <c r="W439" s="687"/>
      <c r="X439" s="687"/>
      <c r="Y439" s="687"/>
      <c r="Z439" s="687"/>
      <c r="AA439" s="687"/>
      <c r="AB439" s="687"/>
      <c r="AC439" s="687"/>
      <c r="AD439" s="687"/>
      <c r="AE439" s="687"/>
      <c r="AF439" s="687"/>
      <c r="AG439" s="687"/>
    </row>
    <row r="440" spans="1:33" s="2257" customFormat="1" ht="12" customHeight="1" x14ac:dyDescent="0.2">
      <c r="A440" s="2288"/>
      <c r="B440" s="2269" t="s">
        <v>1644</v>
      </c>
      <c r="C440" s="2270" t="s">
        <v>2013</v>
      </c>
      <c r="D440" s="2271" t="s">
        <v>414</v>
      </c>
      <c r="E440" s="2271" t="s">
        <v>2014</v>
      </c>
      <c r="F440" s="2271" t="s">
        <v>1435</v>
      </c>
      <c r="G440" s="2271" t="s">
        <v>1408</v>
      </c>
      <c r="H440" s="2271" t="s">
        <v>885</v>
      </c>
      <c r="I440" s="2272" t="s">
        <v>1102</v>
      </c>
      <c r="J440" s="2273" t="s">
        <v>1188</v>
      </c>
      <c r="K440" s="2274"/>
      <c r="L440" s="2275"/>
      <c r="M440" s="2275"/>
      <c r="N440" s="2275"/>
      <c r="O440" s="2276"/>
      <c r="P440" s="687"/>
      <c r="Q440" s="835"/>
      <c r="R440" s="835"/>
      <c r="S440" s="835"/>
      <c r="T440" s="835"/>
      <c r="U440" s="687"/>
      <c r="V440" s="687"/>
      <c r="W440" s="687"/>
      <c r="X440" s="687"/>
      <c r="Y440" s="687"/>
      <c r="Z440" s="687"/>
      <c r="AA440" s="687"/>
      <c r="AB440" s="687"/>
      <c r="AC440" s="687"/>
      <c r="AD440" s="687"/>
      <c r="AE440" s="687"/>
      <c r="AF440" s="687"/>
      <c r="AG440" s="687"/>
    </row>
    <row r="441" spans="1:33" s="2257" customFormat="1" ht="12" customHeight="1" x14ac:dyDescent="0.2">
      <c r="A441" s="2288"/>
      <c r="B441" s="2277" t="s">
        <v>2078</v>
      </c>
      <c r="C441" s="2278"/>
      <c r="D441" s="2278"/>
      <c r="E441" s="2278"/>
      <c r="F441" s="2278"/>
      <c r="G441" s="2278"/>
      <c r="H441" s="2279"/>
      <c r="I441" s="2278"/>
      <c r="J441" s="2280"/>
      <c r="K441" s="1804"/>
      <c r="L441" s="1804"/>
      <c r="M441" s="1804"/>
      <c r="N441" s="1804"/>
      <c r="O441" s="2235"/>
      <c r="P441" s="687"/>
      <c r="Q441" s="835"/>
      <c r="R441" s="835"/>
      <c r="S441" s="835"/>
      <c r="T441" s="835"/>
      <c r="U441" s="687"/>
      <c r="V441" s="687"/>
      <c r="W441" s="687"/>
      <c r="X441" s="687"/>
      <c r="Y441" s="687"/>
      <c r="Z441" s="687"/>
      <c r="AA441" s="687"/>
      <c r="AB441" s="687"/>
      <c r="AC441" s="687"/>
      <c r="AD441" s="687"/>
      <c r="AE441" s="687"/>
      <c r="AF441" s="687"/>
      <c r="AG441" s="687"/>
    </row>
    <row r="442" spans="1:33" s="835" customFormat="1" ht="12" customHeight="1" x14ac:dyDescent="0.2">
      <c r="A442" s="2288"/>
      <c r="B442" s="2281" t="s">
        <v>2079</v>
      </c>
      <c r="C442" s="2282"/>
      <c r="D442" s="2282"/>
      <c r="E442" s="2282"/>
      <c r="F442" s="2282"/>
      <c r="G442" s="2282"/>
      <c r="H442" s="2283"/>
      <c r="I442" s="2282"/>
      <c r="J442" s="2284"/>
      <c r="K442" s="2284"/>
      <c r="L442" s="2284"/>
      <c r="M442" s="2284"/>
      <c r="N442" s="2284"/>
      <c r="O442" s="2285"/>
    </row>
    <row r="443" spans="1:33" s="898" customFormat="1" x14ac:dyDescent="0.2">
      <c r="A443" s="2286"/>
      <c r="B443" s="2287"/>
      <c r="C443" s="2287"/>
      <c r="D443" s="2287"/>
      <c r="E443" s="2287"/>
      <c r="F443" s="2287"/>
      <c r="G443" s="2287"/>
      <c r="H443" s="2287"/>
      <c r="I443" s="2287"/>
      <c r="J443" s="2287"/>
      <c r="K443" s="2287"/>
      <c r="L443" s="2287"/>
      <c r="M443" s="2287"/>
      <c r="N443" s="2287"/>
      <c r="O443" s="2287"/>
    </row>
    <row r="444" spans="1:33" ht="15.75" x14ac:dyDescent="0.25">
      <c r="A444" s="674">
        <f>ROW()</f>
        <v>444</v>
      </c>
      <c r="B444" s="2150"/>
      <c r="C444" s="2151"/>
      <c r="D444" s="2152"/>
      <c r="E444" s="2152"/>
      <c r="F444" s="2152"/>
      <c r="G444" s="2152"/>
      <c r="H444" s="2153"/>
      <c r="I444" s="2154"/>
      <c r="J444" s="2154"/>
      <c r="K444" s="2155" t="s">
        <v>2045</v>
      </c>
      <c r="L444" s="2156"/>
      <c r="M444" s="2157"/>
      <c r="N444" s="2157"/>
      <c r="O444" s="2158" t="str">
        <f>B445</f>
        <v>PLAQUE INDUCTION</v>
      </c>
    </row>
    <row r="445" spans="1:33" s="2257" customFormat="1" ht="42" customHeight="1" x14ac:dyDescent="0.25">
      <c r="A445" s="1811" t="s">
        <v>415</v>
      </c>
      <c r="B445" s="5051" t="s">
        <v>2190</v>
      </c>
      <c r="C445" s="5052"/>
      <c r="D445" s="5052"/>
      <c r="E445" s="5052"/>
      <c r="F445" s="5052"/>
      <c r="G445" s="5052"/>
      <c r="H445" s="5053"/>
      <c r="I445" s="2293"/>
      <c r="J445" s="2294"/>
      <c r="K445" s="2296"/>
      <c r="L445" s="5054"/>
      <c r="M445" s="5055"/>
      <c r="N445" s="5055"/>
      <c r="O445" s="5056" t="str">
        <f t="shared" si="1"/>
        <v/>
      </c>
      <c r="P445" s="687"/>
      <c r="Q445" s="687"/>
      <c r="R445" s="687"/>
      <c r="S445" s="687"/>
      <c r="T445" s="687"/>
      <c r="U445" s="687"/>
      <c r="V445" s="687"/>
      <c r="W445" s="687"/>
      <c r="X445" s="687"/>
      <c r="Y445" s="687"/>
      <c r="Z445" s="687"/>
      <c r="AA445" s="687"/>
      <c r="AB445" s="687"/>
      <c r="AC445" s="687"/>
      <c r="AD445" s="687"/>
      <c r="AE445" s="687"/>
      <c r="AF445" s="687"/>
      <c r="AG445" s="687"/>
    </row>
    <row r="446" spans="1:33" s="2257" customFormat="1" ht="12" customHeight="1" x14ac:dyDescent="0.2">
      <c r="A446" s="2288"/>
      <c r="B446" s="2269" t="s">
        <v>1644</v>
      </c>
      <c r="C446" s="2270" t="s">
        <v>2013</v>
      </c>
      <c r="D446" s="2271" t="s">
        <v>414</v>
      </c>
      <c r="E446" s="2271" t="s">
        <v>2014</v>
      </c>
      <c r="F446" s="2271" t="s">
        <v>1435</v>
      </c>
      <c r="G446" s="2271" t="s">
        <v>1408</v>
      </c>
      <c r="H446" s="2271" t="s">
        <v>885</v>
      </c>
      <c r="I446" s="2272" t="s">
        <v>1102</v>
      </c>
      <c r="J446" s="2273" t="s">
        <v>1188</v>
      </c>
      <c r="K446" s="2274"/>
      <c r="L446" s="2275"/>
      <c r="M446" s="2275"/>
      <c r="N446" s="2275"/>
      <c r="O446" s="2276"/>
      <c r="P446" s="687"/>
      <c r="Q446" s="835"/>
      <c r="R446" s="835"/>
      <c r="S446" s="835"/>
      <c r="T446" s="835"/>
      <c r="U446" s="687"/>
      <c r="V446" s="687"/>
      <c r="W446" s="687"/>
      <c r="X446" s="687"/>
      <c r="Y446" s="687"/>
      <c r="Z446" s="687"/>
      <c r="AA446" s="687"/>
      <c r="AB446" s="687"/>
      <c r="AC446" s="687"/>
      <c r="AD446" s="687"/>
      <c r="AE446" s="687"/>
      <c r="AF446" s="687"/>
      <c r="AG446" s="687"/>
    </row>
    <row r="447" spans="1:33" s="2257" customFormat="1" ht="12" customHeight="1" x14ac:dyDescent="0.2">
      <c r="A447" s="2288"/>
      <c r="B447" s="2277" t="s">
        <v>2078</v>
      </c>
      <c r="C447" s="2278"/>
      <c r="D447" s="2278"/>
      <c r="E447" s="2278"/>
      <c r="F447" s="2278"/>
      <c r="G447" s="2278"/>
      <c r="H447" s="2279"/>
      <c r="I447" s="2278"/>
      <c r="J447" s="2280"/>
      <c r="K447" s="1804"/>
      <c r="L447" s="1804"/>
      <c r="M447" s="1804"/>
      <c r="N447" s="1804"/>
      <c r="O447" s="2235"/>
      <c r="P447" s="687"/>
      <c r="Q447" s="835"/>
      <c r="R447" s="835"/>
      <c r="S447" s="835"/>
      <c r="T447" s="835"/>
      <c r="U447" s="687"/>
      <c r="V447" s="687"/>
      <c r="W447" s="687"/>
      <c r="X447" s="687"/>
      <c r="Y447" s="687"/>
      <c r="Z447" s="687"/>
      <c r="AA447" s="687"/>
      <c r="AB447" s="687"/>
      <c r="AC447" s="687"/>
      <c r="AD447" s="687"/>
      <c r="AE447" s="687"/>
      <c r="AF447" s="687"/>
      <c r="AG447" s="687"/>
    </row>
    <row r="448" spans="1:33" s="835" customFormat="1" ht="12" customHeight="1" x14ac:dyDescent="0.2">
      <c r="A448" s="2288"/>
      <c r="B448" s="2281" t="s">
        <v>2079</v>
      </c>
      <c r="C448" s="2282"/>
      <c r="D448" s="2282"/>
      <c r="E448" s="2282"/>
      <c r="F448" s="2282"/>
      <c r="G448" s="2282"/>
      <c r="H448" s="2283"/>
      <c r="I448" s="2282"/>
      <c r="J448" s="2284"/>
      <c r="K448" s="2284"/>
      <c r="L448" s="2284"/>
      <c r="M448" s="2284"/>
      <c r="N448" s="2284"/>
      <c r="O448" s="2285"/>
    </row>
    <row r="449" spans="1:33" s="898" customFormat="1" x14ac:dyDescent="0.2">
      <c r="A449" s="2286"/>
      <c r="B449" s="2287"/>
      <c r="C449" s="2287"/>
      <c r="D449" s="2287"/>
      <c r="E449" s="2287"/>
      <c r="F449" s="2287"/>
      <c r="G449" s="2287"/>
      <c r="H449" s="2287"/>
      <c r="I449" s="2287"/>
      <c r="J449" s="2287"/>
      <c r="K449" s="2287"/>
      <c r="L449" s="2287"/>
      <c r="M449" s="2287"/>
      <c r="N449" s="2287"/>
      <c r="O449" s="2287"/>
    </row>
    <row r="450" spans="1:33" ht="15.75" x14ac:dyDescent="0.25">
      <c r="A450" s="674">
        <f>ROW()</f>
        <v>450</v>
      </c>
      <c r="B450" s="2150"/>
      <c r="C450" s="2151"/>
      <c r="D450" s="2152"/>
      <c r="E450" s="2152"/>
      <c r="F450" s="2152"/>
      <c r="G450" s="2152"/>
      <c r="H450" s="2153"/>
      <c r="I450" s="2154"/>
      <c r="J450" s="2154"/>
      <c r="K450" s="2155" t="s">
        <v>2045</v>
      </c>
      <c r="L450" s="2156"/>
      <c r="M450" s="2157"/>
      <c r="N450" s="2157"/>
      <c r="O450" s="2158" t="str">
        <f>B451</f>
        <v>POIGNÉES</v>
      </c>
    </row>
    <row r="451" spans="1:33" s="2257" customFormat="1" ht="42" customHeight="1" x14ac:dyDescent="0.25">
      <c r="A451" s="1811" t="s">
        <v>415</v>
      </c>
      <c r="B451" s="5051" t="s">
        <v>2191</v>
      </c>
      <c r="C451" s="5052"/>
      <c r="D451" s="5052"/>
      <c r="E451" s="5052"/>
      <c r="F451" s="5052"/>
      <c r="G451" s="5052"/>
      <c r="H451" s="5053"/>
      <c r="I451" s="2293"/>
      <c r="J451" s="2303"/>
      <c r="K451" s="2296"/>
      <c r="L451" s="5054" t="s">
        <v>2192</v>
      </c>
      <c r="M451" s="5055"/>
      <c r="N451" s="5055"/>
      <c r="O451" s="5056" t="str">
        <f t="shared" si="1"/>
        <v/>
      </c>
      <c r="P451" s="687"/>
      <c r="Q451" s="687"/>
      <c r="R451" s="687"/>
      <c r="S451" s="687"/>
      <c r="T451" s="687"/>
      <c r="U451" s="687"/>
      <c r="V451" s="687"/>
      <c r="W451" s="687"/>
      <c r="X451" s="687"/>
      <c r="Y451" s="687"/>
      <c r="Z451" s="687"/>
      <c r="AA451" s="687"/>
      <c r="AB451" s="687"/>
      <c r="AC451" s="687"/>
      <c r="AD451" s="687"/>
      <c r="AE451" s="687"/>
      <c r="AF451" s="687"/>
      <c r="AG451" s="687"/>
    </row>
    <row r="452" spans="1:33" s="2257" customFormat="1" ht="12" customHeight="1" x14ac:dyDescent="0.2">
      <c r="A452" s="2288"/>
      <c r="B452" s="2269" t="s">
        <v>1644</v>
      </c>
      <c r="C452" s="2270" t="s">
        <v>2013</v>
      </c>
      <c r="D452" s="2271" t="s">
        <v>414</v>
      </c>
      <c r="E452" s="2271" t="s">
        <v>2014</v>
      </c>
      <c r="F452" s="2271" t="s">
        <v>1435</v>
      </c>
      <c r="G452" s="2271" t="s">
        <v>1408</v>
      </c>
      <c r="H452" s="2271" t="s">
        <v>885</v>
      </c>
      <c r="I452" s="2272" t="s">
        <v>1102</v>
      </c>
      <c r="J452" s="2273" t="s">
        <v>1188</v>
      </c>
      <c r="K452" s="2274"/>
      <c r="L452" s="2275"/>
      <c r="M452" s="2275"/>
      <c r="N452" s="2275"/>
      <c r="O452" s="2276"/>
      <c r="P452" s="687"/>
      <c r="Q452" s="835"/>
      <c r="R452" s="835"/>
      <c r="S452" s="835"/>
      <c r="T452" s="835"/>
      <c r="U452" s="687"/>
      <c r="V452" s="687"/>
      <c r="W452" s="687"/>
      <c r="X452" s="687"/>
      <c r="Y452" s="687"/>
      <c r="Z452" s="687"/>
      <c r="AA452" s="687"/>
      <c r="AB452" s="687"/>
      <c r="AC452" s="687"/>
      <c r="AD452" s="687"/>
      <c r="AE452" s="687"/>
      <c r="AF452" s="687"/>
      <c r="AG452" s="687"/>
    </row>
    <row r="453" spans="1:33" s="2257" customFormat="1" ht="12" customHeight="1" x14ac:dyDescent="0.2">
      <c r="A453" s="2288"/>
      <c r="B453" s="2277" t="s">
        <v>2078</v>
      </c>
      <c r="C453" s="2278"/>
      <c r="D453" s="2278"/>
      <c r="E453" s="2278"/>
      <c r="F453" s="2278"/>
      <c r="G453" s="2278"/>
      <c r="H453" s="2279"/>
      <c r="I453" s="2278"/>
      <c r="J453" s="2280"/>
      <c r="K453" s="1804"/>
      <c r="L453" s="1804"/>
      <c r="M453" s="1804"/>
      <c r="N453" s="1804"/>
      <c r="O453" s="2235"/>
      <c r="P453" s="687"/>
      <c r="Q453" s="835"/>
      <c r="R453" s="835"/>
      <c r="S453" s="835"/>
      <c r="T453" s="835"/>
      <c r="U453" s="687"/>
      <c r="V453" s="687"/>
      <c r="W453" s="687"/>
      <c r="X453" s="687"/>
      <c r="Y453" s="687"/>
      <c r="Z453" s="687"/>
      <c r="AA453" s="687"/>
      <c r="AB453" s="687"/>
      <c r="AC453" s="687"/>
      <c r="AD453" s="687"/>
      <c r="AE453" s="687"/>
      <c r="AF453" s="687"/>
      <c r="AG453" s="687"/>
    </row>
    <row r="454" spans="1:33" s="835" customFormat="1" ht="12" customHeight="1" x14ac:dyDescent="0.2">
      <c r="A454" s="2288"/>
      <c r="B454" s="2281" t="s">
        <v>2079</v>
      </c>
      <c r="C454" s="2282"/>
      <c r="D454" s="2282"/>
      <c r="E454" s="2282"/>
      <c r="F454" s="2282"/>
      <c r="G454" s="2282"/>
      <c r="H454" s="2283"/>
      <c r="I454" s="2282"/>
      <c r="J454" s="2284"/>
      <c r="K454" s="2284"/>
      <c r="L454" s="2284"/>
      <c r="M454" s="2284"/>
      <c r="N454" s="2284"/>
      <c r="O454" s="2285"/>
    </row>
    <row r="455" spans="1:33" s="898" customFormat="1" x14ac:dyDescent="0.2">
      <c r="A455" s="2286"/>
      <c r="B455" s="2287"/>
      <c r="C455" s="2287"/>
      <c r="D455" s="2287"/>
      <c r="E455" s="2287"/>
      <c r="F455" s="2287"/>
      <c r="G455" s="2287"/>
      <c r="H455" s="2287"/>
      <c r="I455" s="2287"/>
      <c r="J455" s="2287"/>
      <c r="K455" s="2287"/>
      <c r="L455" s="2287"/>
      <c r="M455" s="2287"/>
      <c r="N455" s="2287"/>
      <c r="O455" s="2287"/>
    </row>
    <row r="456" spans="1:33" ht="15.75" x14ac:dyDescent="0.25">
      <c r="A456" s="674">
        <f>ROW()</f>
        <v>456</v>
      </c>
      <c r="B456" s="2150"/>
      <c r="C456" s="2151"/>
      <c r="D456" s="2152"/>
      <c r="E456" s="2152"/>
      <c r="F456" s="2152"/>
      <c r="G456" s="2152"/>
      <c r="H456" s="2153"/>
      <c r="I456" s="2154"/>
      <c r="J456" s="2154"/>
      <c r="K456" s="2155" t="s">
        <v>2045</v>
      </c>
      <c r="L456" s="2156"/>
      <c r="M456" s="2157"/>
      <c r="N456" s="2157"/>
      <c r="O456" s="2158" t="str">
        <f>B457</f>
        <v>PORTES</v>
      </c>
    </row>
    <row r="457" spans="1:33" s="2257" customFormat="1" ht="42" customHeight="1" x14ac:dyDescent="0.25">
      <c r="A457" s="1811" t="s">
        <v>415</v>
      </c>
      <c r="B457" s="5051" t="s">
        <v>2193</v>
      </c>
      <c r="C457" s="5052"/>
      <c r="D457" s="5052"/>
      <c r="E457" s="5052"/>
      <c r="F457" s="5052"/>
      <c r="G457" s="5052"/>
      <c r="H457" s="5053"/>
      <c r="I457" s="2293"/>
      <c r="J457" s="2303"/>
      <c r="K457" s="2296"/>
      <c r="L457" s="5054" t="s">
        <v>2194</v>
      </c>
      <c r="M457" s="5055"/>
      <c r="N457" s="5055"/>
      <c r="O457" s="5056" t="str">
        <f t="shared" si="1"/>
        <v/>
      </c>
      <c r="P457" s="687"/>
      <c r="Q457" s="687"/>
      <c r="R457" s="687"/>
      <c r="S457" s="687"/>
      <c r="T457" s="687"/>
      <c r="U457" s="687"/>
      <c r="V457" s="687"/>
      <c r="W457" s="687"/>
      <c r="X457" s="687"/>
      <c r="Y457" s="687"/>
      <c r="Z457" s="687"/>
      <c r="AA457" s="687"/>
      <c r="AB457" s="687"/>
      <c r="AC457" s="687"/>
      <c r="AD457" s="687"/>
      <c r="AE457" s="687"/>
      <c r="AF457" s="687"/>
      <c r="AG457" s="687"/>
    </row>
    <row r="458" spans="1:33" s="2257" customFormat="1" ht="12" customHeight="1" x14ac:dyDescent="0.2">
      <c r="A458" s="2288"/>
      <c r="B458" s="2269" t="s">
        <v>1644</v>
      </c>
      <c r="C458" s="2270" t="s">
        <v>2013</v>
      </c>
      <c r="D458" s="2271" t="s">
        <v>414</v>
      </c>
      <c r="E458" s="2271" t="s">
        <v>2014</v>
      </c>
      <c r="F458" s="2271" t="s">
        <v>1435</v>
      </c>
      <c r="G458" s="2271" t="s">
        <v>1408</v>
      </c>
      <c r="H458" s="2271" t="s">
        <v>885</v>
      </c>
      <c r="I458" s="2272" t="s">
        <v>1102</v>
      </c>
      <c r="J458" s="2273" t="s">
        <v>1188</v>
      </c>
      <c r="K458" s="2274"/>
      <c r="L458" s="2275"/>
      <c r="M458" s="2275"/>
      <c r="N458" s="2275"/>
      <c r="O458" s="2276"/>
      <c r="P458" s="687"/>
      <c r="Q458" s="835"/>
      <c r="R458" s="835"/>
      <c r="S458" s="835"/>
      <c r="T458" s="835"/>
      <c r="U458" s="687"/>
      <c r="V458" s="687"/>
      <c r="W458" s="687"/>
      <c r="X458" s="687"/>
      <c r="Y458" s="687"/>
      <c r="Z458" s="687"/>
      <c r="AA458" s="687"/>
      <c r="AB458" s="687"/>
      <c r="AC458" s="687"/>
      <c r="AD458" s="687"/>
      <c r="AE458" s="687"/>
      <c r="AF458" s="687"/>
      <c r="AG458" s="687"/>
    </row>
    <row r="459" spans="1:33" s="2257" customFormat="1" ht="12" customHeight="1" x14ac:dyDescent="0.2">
      <c r="A459" s="2288"/>
      <c r="B459" s="2277" t="s">
        <v>2078</v>
      </c>
      <c r="C459" s="2278"/>
      <c r="D459" s="2278"/>
      <c r="E459" s="2278"/>
      <c r="F459" s="2278"/>
      <c r="G459" s="2278"/>
      <c r="H459" s="2279"/>
      <c r="I459" s="2278"/>
      <c r="J459" s="2280"/>
      <c r="K459" s="1804"/>
      <c r="L459" s="1804"/>
      <c r="M459" s="1804"/>
      <c r="N459" s="1804"/>
      <c r="O459" s="2235"/>
      <c r="P459" s="687"/>
      <c r="Q459" s="835"/>
      <c r="R459" s="835"/>
      <c r="S459" s="835"/>
      <c r="T459" s="835"/>
      <c r="U459" s="687"/>
      <c r="V459" s="687"/>
      <c r="W459" s="687"/>
      <c r="X459" s="687"/>
      <c r="Y459" s="687"/>
      <c r="Z459" s="687"/>
      <c r="AA459" s="687"/>
      <c r="AB459" s="687"/>
      <c r="AC459" s="687"/>
      <c r="AD459" s="687"/>
      <c r="AE459" s="687"/>
      <c r="AF459" s="687"/>
      <c r="AG459" s="687"/>
    </row>
    <row r="460" spans="1:33" s="835" customFormat="1" ht="12" customHeight="1" x14ac:dyDescent="0.2">
      <c r="A460" s="2288"/>
      <c r="B460" s="2281" t="s">
        <v>2079</v>
      </c>
      <c r="C460" s="2282"/>
      <c r="D460" s="2282"/>
      <c r="E460" s="2282"/>
      <c r="F460" s="2282"/>
      <c r="G460" s="2282"/>
      <c r="H460" s="2283"/>
      <c r="I460" s="2282"/>
      <c r="J460" s="2284"/>
      <c r="K460" s="2284"/>
      <c r="L460" s="2284"/>
      <c r="M460" s="2284"/>
      <c r="N460" s="2284"/>
      <c r="O460" s="2285"/>
    </row>
    <row r="461" spans="1:33" s="898" customFormat="1" x14ac:dyDescent="0.2">
      <c r="A461" s="2286"/>
      <c r="B461" s="2287"/>
      <c r="C461" s="2287"/>
      <c r="D461" s="2287"/>
      <c r="E461" s="2287"/>
      <c r="F461" s="2287"/>
      <c r="G461" s="2287"/>
      <c r="H461" s="2287"/>
      <c r="I461" s="2287"/>
      <c r="J461" s="2287"/>
      <c r="K461" s="2287"/>
      <c r="L461" s="2287"/>
      <c r="M461" s="2287"/>
      <c r="N461" s="2287"/>
      <c r="O461" s="2287"/>
    </row>
    <row r="462" spans="1:33" ht="15.75" x14ac:dyDescent="0.25">
      <c r="A462" s="674">
        <f>ROW()</f>
        <v>462</v>
      </c>
      <c r="B462" s="2150"/>
      <c r="C462" s="2151"/>
      <c r="D462" s="2152"/>
      <c r="E462" s="2152"/>
      <c r="F462" s="2152"/>
      <c r="G462" s="2152"/>
      <c r="H462" s="2153"/>
      <c r="I462" s="2154"/>
      <c r="J462" s="2154"/>
      <c r="K462" s="2155" t="s">
        <v>2045</v>
      </c>
      <c r="L462" s="2156"/>
      <c r="M462" s="2157"/>
      <c r="N462" s="2157"/>
      <c r="O462" s="2158" t="str">
        <f>B463</f>
        <v>POUBELLES . LOCAL POUBELLES</v>
      </c>
    </row>
    <row r="463" spans="1:33" s="2257" customFormat="1" ht="44.25" customHeight="1" x14ac:dyDescent="0.25">
      <c r="A463" s="1811" t="s">
        <v>415</v>
      </c>
      <c r="B463" s="5051" t="s">
        <v>2195</v>
      </c>
      <c r="C463" s="5052"/>
      <c r="D463" s="5052"/>
      <c r="E463" s="5052"/>
      <c r="F463" s="5052"/>
      <c r="G463" s="5052"/>
      <c r="H463" s="5053"/>
      <c r="I463" s="2293"/>
      <c r="J463" s="2307"/>
      <c r="K463" s="2295"/>
      <c r="L463" s="5054" t="s">
        <v>2196</v>
      </c>
      <c r="M463" s="5055"/>
      <c r="N463" s="5055"/>
      <c r="O463" s="5056" t="str">
        <f t="shared" si="1"/>
        <v/>
      </c>
      <c r="P463" s="687"/>
      <c r="Q463" s="687"/>
      <c r="R463" s="687"/>
      <c r="S463" s="687"/>
      <c r="T463" s="687"/>
      <c r="U463" s="687"/>
      <c r="V463" s="687"/>
      <c r="W463" s="687"/>
      <c r="X463" s="687"/>
      <c r="Y463" s="687"/>
      <c r="Z463" s="687"/>
      <c r="AA463" s="687"/>
      <c r="AB463" s="687"/>
      <c r="AC463" s="687"/>
      <c r="AD463" s="687"/>
      <c r="AE463" s="687"/>
      <c r="AF463" s="687"/>
      <c r="AG463" s="687"/>
    </row>
    <row r="464" spans="1:33" s="2257" customFormat="1" ht="12" customHeight="1" x14ac:dyDescent="0.2">
      <c r="A464" s="2288"/>
      <c r="B464" s="2269" t="s">
        <v>1644</v>
      </c>
      <c r="C464" s="2270" t="s">
        <v>2013</v>
      </c>
      <c r="D464" s="2271" t="s">
        <v>414</v>
      </c>
      <c r="E464" s="2271" t="s">
        <v>2014</v>
      </c>
      <c r="F464" s="2271" t="s">
        <v>1435</v>
      </c>
      <c r="G464" s="2271" t="s">
        <v>1408</v>
      </c>
      <c r="H464" s="2271" t="s">
        <v>885</v>
      </c>
      <c r="I464" s="2272" t="s">
        <v>1102</v>
      </c>
      <c r="J464" s="2273" t="s">
        <v>1188</v>
      </c>
      <c r="K464" s="2274"/>
      <c r="L464" s="2275"/>
      <c r="M464" s="2275"/>
      <c r="N464" s="2275"/>
      <c r="O464" s="2276"/>
      <c r="P464" s="687"/>
      <c r="Q464" s="835"/>
      <c r="R464" s="835"/>
      <c r="S464" s="835"/>
      <c r="T464" s="835"/>
      <c r="U464" s="687"/>
      <c r="V464" s="687"/>
      <c r="W464" s="687"/>
      <c r="X464" s="687"/>
      <c r="Y464" s="687"/>
      <c r="Z464" s="687"/>
      <c r="AA464" s="687"/>
      <c r="AB464" s="687"/>
      <c r="AC464" s="687"/>
      <c r="AD464" s="687"/>
      <c r="AE464" s="687"/>
      <c r="AF464" s="687"/>
      <c r="AG464" s="687"/>
    </row>
    <row r="465" spans="1:33" s="2257" customFormat="1" ht="12" customHeight="1" x14ac:dyDescent="0.2">
      <c r="A465" s="2288"/>
      <c r="B465" s="2277" t="s">
        <v>2078</v>
      </c>
      <c r="C465" s="2278"/>
      <c r="D465" s="2278"/>
      <c r="E465" s="2278"/>
      <c r="F465" s="2278"/>
      <c r="G465" s="2278"/>
      <c r="H465" s="2279"/>
      <c r="I465" s="2278"/>
      <c r="J465" s="2280"/>
      <c r="K465" s="1804"/>
      <c r="L465" s="1804"/>
      <c r="M465" s="1804"/>
      <c r="N465" s="1804"/>
      <c r="O465" s="2235"/>
      <c r="P465" s="687"/>
      <c r="Q465" s="835"/>
      <c r="R465" s="835"/>
      <c r="S465" s="835"/>
      <c r="T465" s="835"/>
      <c r="U465" s="687"/>
      <c r="V465" s="687"/>
      <c r="W465" s="687"/>
      <c r="X465" s="687"/>
      <c r="Y465" s="687"/>
      <c r="Z465" s="687"/>
      <c r="AA465" s="687"/>
      <c r="AB465" s="687"/>
      <c r="AC465" s="687"/>
      <c r="AD465" s="687"/>
      <c r="AE465" s="687"/>
      <c r="AF465" s="687"/>
      <c r="AG465" s="687"/>
    </row>
    <row r="466" spans="1:33" s="835" customFormat="1" ht="12" customHeight="1" x14ac:dyDescent="0.2">
      <c r="A466" s="2288"/>
      <c r="B466" s="2281" t="s">
        <v>2079</v>
      </c>
      <c r="C466" s="2282"/>
      <c r="D466" s="2282"/>
      <c r="E466" s="2282"/>
      <c r="F466" s="2282"/>
      <c r="G466" s="2282"/>
      <c r="H466" s="2283"/>
      <c r="I466" s="2282"/>
      <c r="J466" s="2284"/>
      <c r="K466" s="2284"/>
      <c r="L466" s="2284"/>
      <c r="M466" s="2284"/>
      <c r="N466" s="2284"/>
      <c r="O466" s="2285"/>
    </row>
    <row r="467" spans="1:33" s="898" customFormat="1" x14ac:dyDescent="0.2">
      <c r="A467" s="2286"/>
      <c r="B467" s="2287"/>
      <c r="C467" s="2287"/>
      <c r="D467" s="2287"/>
      <c r="E467" s="2287"/>
      <c r="F467" s="2287"/>
      <c r="G467" s="2287"/>
      <c r="H467" s="2287"/>
      <c r="I467" s="2287"/>
      <c r="J467" s="2287"/>
      <c r="K467" s="2287"/>
      <c r="L467" s="2287"/>
      <c r="M467" s="2287"/>
      <c r="N467" s="2287"/>
      <c r="O467" s="2287"/>
    </row>
    <row r="468" spans="1:33" ht="15.75" x14ac:dyDescent="0.25">
      <c r="A468" s="674">
        <f>ROW()</f>
        <v>468</v>
      </c>
      <c r="B468" s="2150"/>
      <c r="C468" s="2151"/>
      <c r="D468" s="2152"/>
      <c r="E468" s="2152"/>
      <c r="F468" s="2152"/>
      <c r="G468" s="2152"/>
      <c r="H468" s="2153"/>
      <c r="I468" s="2153"/>
      <c r="J468" s="2153"/>
      <c r="K468" s="2155" t="s">
        <v>2045</v>
      </c>
      <c r="L468" s="2156"/>
      <c r="M468" s="2157"/>
      <c r="N468" s="2157"/>
      <c r="O468" s="2158" t="str">
        <f>B469</f>
        <v>POUBELLES…SUPPORT SACS</v>
      </c>
    </row>
    <row r="469" spans="1:33" s="2257" customFormat="1" ht="34.5" customHeight="1" x14ac:dyDescent="0.25">
      <c r="A469" s="1811" t="s">
        <v>415</v>
      </c>
      <c r="B469" s="5051" t="s">
        <v>2197</v>
      </c>
      <c r="C469" s="5052"/>
      <c r="D469" s="5052"/>
      <c r="E469" s="5052"/>
      <c r="F469" s="5052"/>
      <c r="G469" s="5052"/>
      <c r="H469" s="5053"/>
      <c r="I469" s="2293"/>
      <c r="J469" s="2294"/>
      <c r="K469" s="2296"/>
      <c r="L469" s="5054" t="s">
        <v>2198</v>
      </c>
      <c r="M469" s="5055"/>
      <c r="N469" s="5055"/>
      <c r="O469" s="5056" t="str">
        <f t="shared" si="1"/>
        <v/>
      </c>
      <c r="P469" s="687"/>
      <c r="Q469" s="687"/>
      <c r="R469" s="687"/>
      <c r="S469" s="687"/>
      <c r="T469" s="687"/>
      <c r="U469" s="687"/>
      <c r="V469" s="687"/>
      <c r="W469" s="687"/>
      <c r="X469" s="687"/>
      <c r="Y469" s="687"/>
      <c r="Z469" s="687"/>
      <c r="AA469" s="687"/>
      <c r="AB469" s="687"/>
      <c r="AC469" s="687"/>
      <c r="AD469" s="687"/>
      <c r="AE469" s="687"/>
      <c r="AF469" s="687"/>
      <c r="AG469" s="687"/>
    </row>
    <row r="470" spans="1:33" s="2257" customFormat="1" ht="12" customHeight="1" x14ac:dyDescent="0.2">
      <c r="A470" s="2288"/>
      <c r="B470" s="2269" t="s">
        <v>1644</v>
      </c>
      <c r="C470" s="2270" t="s">
        <v>2013</v>
      </c>
      <c r="D470" s="2271" t="s">
        <v>414</v>
      </c>
      <c r="E470" s="2271" t="s">
        <v>2014</v>
      </c>
      <c r="F470" s="2271" t="s">
        <v>1435</v>
      </c>
      <c r="G470" s="2271" t="s">
        <v>1408</v>
      </c>
      <c r="H470" s="2271" t="s">
        <v>885</v>
      </c>
      <c r="I470" s="2272" t="s">
        <v>1102</v>
      </c>
      <c r="J470" s="2273" t="s">
        <v>1188</v>
      </c>
      <c r="K470" s="2274"/>
      <c r="L470" s="2275"/>
      <c r="M470" s="2275"/>
      <c r="N470" s="2275"/>
      <c r="O470" s="2276"/>
      <c r="P470" s="687"/>
      <c r="Q470" s="835"/>
      <c r="R470" s="835"/>
      <c r="S470" s="835"/>
      <c r="T470" s="835"/>
      <c r="U470" s="687"/>
      <c r="V470" s="687"/>
      <c r="W470" s="687"/>
      <c r="X470" s="687"/>
      <c r="Y470" s="687"/>
      <c r="Z470" s="687"/>
      <c r="AA470" s="687"/>
      <c r="AB470" s="687"/>
      <c r="AC470" s="687"/>
      <c r="AD470" s="687"/>
      <c r="AE470" s="687"/>
      <c r="AF470" s="687"/>
      <c r="AG470" s="687"/>
    </row>
    <row r="471" spans="1:33" s="2257" customFormat="1" ht="12" customHeight="1" x14ac:dyDescent="0.2">
      <c r="A471" s="2288"/>
      <c r="B471" s="2277" t="s">
        <v>2078</v>
      </c>
      <c r="C471" s="2278"/>
      <c r="D471" s="2278"/>
      <c r="E471" s="2278"/>
      <c r="F471" s="2278"/>
      <c r="G471" s="2278"/>
      <c r="H471" s="2279"/>
      <c r="I471" s="2278"/>
      <c r="J471" s="2280"/>
      <c r="K471" s="1804"/>
      <c r="L471" s="1804"/>
      <c r="M471" s="1804"/>
      <c r="N471" s="1804"/>
      <c r="O471" s="2235"/>
      <c r="P471" s="687"/>
      <c r="Q471" s="835"/>
      <c r="R471" s="835"/>
      <c r="S471" s="835"/>
      <c r="T471" s="835"/>
      <c r="U471" s="687"/>
      <c r="V471" s="687"/>
      <c r="W471" s="687"/>
      <c r="X471" s="687"/>
      <c r="Y471" s="687"/>
      <c r="Z471" s="687"/>
      <c r="AA471" s="687"/>
      <c r="AB471" s="687"/>
      <c r="AC471" s="687"/>
      <c r="AD471" s="687"/>
      <c r="AE471" s="687"/>
      <c r="AF471" s="687"/>
      <c r="AG471" s="687"/>
    </row>
    <row r="472" spans="1:33" s="835" customFormat="1" ht="12" customHeight="1" x14ac:dyDescent="0.2">
      <c r="A472" s="2288"/>
      <c r="B472" s="2281" t="s">
        <v>2079</v>
      </c>
      <c r="C472" s="2282"/>
      <c r="D472" s="2282"/>
      <c r="E472" s="2282"/>
      <c r="F472" s="2282"/>
      <c r="G472" s="2282"/>
      <c r="H472" s="2283"/>
      <c r="I472" s="2282"/>
      <c r="J472" s="2284"/>
      <c r="K472" s="2284"/>
      <c r="L472" s="2284"/>
      <c r="M472" s="2284"/>
      <c r="N472" s="2284"/>
      <c r="O472" s="2285"/>
    </row>
    <row r="473" spans="1:33" s="898" customFormat="1" x14ac:dyDescent="0.2">
      <c r="A473" s="2286"/>
      <c r="B473" s="2287"/>
      <c r="C473" s="2287"/>
      <c r="D473" s="2287"/>
      <c r="E473" s="2287"/>
      <c r="F473" s="2287"/>
      <c r="G473" s="2287"/>
      <c r="H473" s="2287"/>
      <c r="I473" s="2287"/>
      <c r="J473" s="2287"/>
      <c r="K473" s="2287"/>
      <c r="L473" s="2287"/>
      <c r="M473" s="2287"/>
      <c r="N473" s="2287"/>
      <c r="O473" s="2287"/>
    </row>
    <row r="474" spans="1:33" ht="15.75" x14ac:dyDescent="0.25">
      <c r="A474" s="674">
        <f>ROW()</f>
        <v>474</v>
      </c>
      <c r="B474" s="2150"/>
      <c r="C474" s="2151"/>
      <c r="D474" s="2152"/>
      <c r="E474" s="2152"/>
      <c r="F474" s="2152"/>
      <c r="G474" s="2152"/>
      <c r="H474" s="2153"/>
      <c r="I474" s="2154"/>
      <c r="J474" s="2154"/>
      <c r="K474" s="2155" t="s">
        <v>2045</v>
      </c>
      <c r="L474" s="2156"/>
      <c r="M474" s="2157"/>
      <c r="N474" s="2157"/>
      <c r="O474" s="2158" t="str">
        <f>B475</f>
        <v>RÉFRIGÉRATEUR</v>
      </c>
    </row>
    <row r="475" spans="1:33" s="2257" customFormat="1" ht="42" customHeight="1" x14ac:dyDescent="0.25">
      <c r="A475" s="1811" t="s">
        <v>1409</v>
      </c>
      <c r="B475" s="5051" t="s">
        <v>2199</v>
      </c>
      <c r="C475" s="5052"/>
      <c r="D475" s="5052"/>
      <c r="E475" s="5052"/>
      <c r="F475" s="5052"/>
      <c r="G475" s="5052"/>
      <c r="H475" s="5053"/>
      <c r="I475" s="2293"/>
      <c r="J475" s="2294"/>
      <c r="K475" s="2296"/>
      <c r="L475" s="5054"/>
      <c r="M475" s="5055"/>
      <c r="N475" s="5055"/>
      <c r="O475" s="5056" t="str">
        <f t="shared" si="1"/>
        <v/>
      </c>
      <c r="P475" s="687"/>
      <c r="Q475" s="687"/>
      <c r="R475" s="687"/>
      <c r="S475" s="687"/>
      <c r="T475" s="687"/>
      <c r="U475" s="687"/>
      <c r="V475" s="687"/>
      <c r="W475" s="687"/>
      <c r="X475" s="687"/>
      <c r="Y475" s="687"/>
      <c r="Z475" s="687"/>
      <c r="AA475" s="687"/>
      <c r="AB475" s="687"/>
      <c r="AC475" s="687"/>
      <c r="AD475" s="687"/>
      <c r="AE475" s="687"/>
      <c r="AF475" s="687"/>
      <c r="AG475" s="687"/>
    </row>
    <row r="476" spans="1:33" s="2257" customFormat="1" ht="12" customHeight="1" x14ac:dyDescent="0.2">
      <c r="A476" s="2288"/>
      <c r="B476" s="2269" t="s">
        <v>1644</v>
      </c>
      <c r="C476" s="2270" t="s">
        <v>2013</v>
      </c>
      <c r="D476" s="2271" t="s">
        <v>414</v>
      </c>
      <c r="E476" s="2271" t="s">
        <v>2014</v>
      </c>
      <c r="F476" s="2271" t="s">
        <v>1435</v>
      </c>
      <c r="G476" s="2271" t="s">
        <v>1408</v>
      </c>
      <c r="H476" s="2271" t="s">
        <v>885</v>
      </c>
      <c r="I476" s="2272" t="s">
        <v>1102</v>
      </c>
      <c r="J476" s="2273" t="s">
        <v>1188</v>
      </c>
      <c r="K476" s="2274"/>
      <c r="L476" s="2275"/>
      <c r="M476" s="2275"/>
      <c r="N476" s="2275"/>
      <c r="O476" s="2276"/>
      <c r="P476" s="687"/>
      <c r="Q476" s="835"/>
      <c r="R476" s="835"/>
      <c r="S476" s="835"/>
      <c r="T476" s="835"/>
      <c r="U476" s="687"/>
      <c r="V476" s="687"/>
      <c r="W476" s="687"/>
      <c r="X476" s="687"/>
      <c r="Y476" s="687"/>
      <c r="Z476" s="687"/>
      <c r="AA476" s="687"/>
      <c r="AB476" s="687"/>
      <c r="AC476" s="687"/>
      <c r="AD476" s="687"/>
      <c r="AE476" s="687"/>
      <c r="AF476" s="687"/>
      <c r="AG476" s="687"/>
    </row>
    <row r="477" spans="1:33" s="2257" customFormat="1" ht="12" customHeight="1" x14ac:dyDescent="0.2">
      <c r="A477" s="2288"/>
      <c r="B477" s="2277" t="s">
        <v>2078</v>
      </c>
      <c r="C477" s="2278"/>
      <c r="D477" s="2278"/>
      <c r="E477" s="2278"/>
      <c r="F477" s="2278"/>
      <c r="G477" s="2278"/>
      <c r="H477" s="2279"/>
      <c r="I477" s="2278"/>
      <c r="J477" s="2280"/>
      <c r="K477" s="1804"/>
      <c r="L477" s="1804"/>
      <c r="M477" s="1804"/>
      <c r="N477" s="1804"/>
      <c r="O477" s="2235"/>
      <c r="P477" s="687"/>
      <c r="Q477" s="835"/>
      <c r="R477" s="835"/>
      <c r="S477" s="835"/>
      <c r="T477" s="835"/>
      <c r="U477" s="687"/>
      <c r="V477" s="687"/>
      <c r="W477" s="687"/>
      <c r="X477" s="687"/>
      <c r="Y477" s="687"/>
      <c r="Z477" s="687"/>
      <c r="AA477" s="687"/>
      <c r="AB477" s="687"/>
      <c r="AC477" s="687"/>
      <c r="AD477" s="687"/>
      <c r="AE477" s="687"/>
      <c r="AF477" s="687"/>
      <c r="AG477" s="687"/>
    </row>
    <row r="478" spans="1:33" s="835" customFormat="1" ht="12" customHeight="1" x14ac:dyDescent="0.2">
      <c r="A478" s="2288"/>
      <c r="B478" s="2281" t="s">
        <v>2079</v>
      </c>
      <c r="C478" s="2282"/>
      <c r="D478" s="2282"/>
      <c r="E478" s="2282"/>
      <c r="F478" s="2282"/>
      <c r="G478" s="2282"/>
      <c r="H478" s="2283"/>
      <c r="I478" s="2282"/>
      <c r="J478" s="2284"/>
      <c r="K478" s="2284"/>
      <c r="L478" s="2284"/>
      <c r="M478" s="2284"/>
      <c r="N478" s="2284"/>
      <c r="O478" s="2285"/>
    </row>
    <row r="479" spans="1:33" s="898" customFormat="1" x14ac:dyDescent="0.2">
      <c r="A479" s="2286"/>
      <c r="B479" s="2287"/>
      <c r="C479" s="2287"/>
      <c r="D479" s="2287"/>
      <c r="E479" s="2287"/>
      <c r="F479" s="2287"/>
      <c r="G479" s="2287"/>
      <c r="H479" s="2287"/>
      <c r="I479" s="2287"/>
      <c r="J479" s="2287"/>
      <c r="K479" s="2287"/>
      <c r="L479" s="2287"/>
      <c r="M479" s="2287"/>
      <c r="N479" s="2287"/>
      <c r="O479" s="2287"/>
    </row>
    <row r="480" spans="1:33" ht="15.75" x14ac:dyDescent="0.25">
      <c r="A480" s="674">
        <f>ROW()</f>
        <v>480</v>
      </c>
      <c r="B480" s="2150"/>
      <c r="C480" s="2151"/>
      <c r="D480" s="2152"/>
      <c r="E480" s="2152"/>
      <c r="F480" s="2152"/>
      <c r="G480" s="2152"/>
      <c r="H480" s="2153"/>
      <c r="I480" s="2154"/>
      <c r="J480" s="2154"/>
      <c r="K480" s="2155" t="s">
        <v>2045</v>
      </c>
      <c r="L480" s="2156"/>
      <c r="M480" s="2157"/>
      <c r="N480" s="2157"/>
      <c r="O480" s="2158" t="str">
        <f>B481</f>
        <v>RACLETTES DE SOL</v>
      </c>
    </row>
    <row r="481" spans="1:33" s="2257" customFormat="1" ht="42" customHeight="1" x14ac:dyDescent="0.25">
      <c r="A481" s="1811" t="s">
        <v>1409</v>
      </c>
      <c r="B481" s="5051" t="s">
        <v>2200</v>
      </c>
      <c r="C481" s="5052"/>
      <c r="D481" s="5052"/>
      <c r="E481" s="5052"/>
      <c r="F481" s="5052"/>
      <c r="G481" s="5052"/>
      <c r="H481" s="5053"/>
      <c r="I481" s="2293"/>
      <c r="J481" s="2303"/>
      <c r="K481" s="2295"/>
      <c r="L481" s="5054" t="s">
        <v>2201</v>
      </c>
      <c r="M481" s="5055"/>
      <c r="N481" s="5055"/>
      <c r="O481" s="5056" t="str">
        <f t="shared" si="1"/>
        <v/>
      </c>
      <c r="P481" s="687"/>
      <c r="Q481" s="687"/>
      <c r="R481" s="687"/>
      <c r="S481" s="687"/>
      <c r="T481" s="687"/>
      <c r="U481" s="687"/>
      <c r="V481" s="687"/>
      <c r="W481" s="687"/>
      <c r="X481" s="687"/>
      <c r="Y481" s="687"/>
      <c r="Z481" s="687"/>
      <c r="AA481" s="687"/>
      <c r="AB481" s="687"/>
      <c r="AC481" s="687"/>
      <c r="AD481" s="687"/>
      <c r="AE481" s="687"/>
      <c r="AF481" s="687"/>
      <c r="AG481" s="687"/>
    </row>
    <row r="482" spans="1:33" s="2257" customFormat="1" ht="12" customHeight="1" x14ac:dyDescent="0.2">
      <c r="A482" s="2288"/>
      <c r="B482" s="2269" t="s">
        <v>1644</v>
      </c>
      <c r="C482" s="2270" t="s">
        <v>2013</v>
      </c>
      <c r="D482" s="2271" t="s">
        <v>414</v>
      </c>
      <c r="E482" s="2271" t="s">
        <v>2014</v>
      </c>
      <c r="F482" s="2271" t="s">
        <v>1435</v>
      </c>
      <c r="G482" s="2271" t="s">
        <v>1408</v>
      </c>
      <c r="H482" s="2271" t="s">
        <v>885</v>
      </c>
      <c r="I482" s="2272" t="s">
        <v>1102</v>
      </c>
      <c r="J482" s="2273" t="s">
        <v>1188</v>
      </c>
      <c r="K482" s="2274"/>
      <c r="L482" s="2275"/>
      <c r="M482" s="2275"/>
      <c r="N482" s="2275"/>
      <c r="O482" s="2276"/>
      <c r="P482" s="687"/>
      <c r="Q482" s="835"/>
      <c r="R482" s="835"/>
      <c r="S482" s="835"/>
      <c r="T482" s="835"/>
      <c r="U482" s="687"/>
      <c r="V482" s="687"/>
      <c r="W482" s="687"/>
      <c r="X482" s="687"/>
      <c r="Y482" s="687"/>
      <c r="Z482" s="687"/>
      <c r="AA482" s="687"/>
      <c r="AB482" s="687"/>
      <c r="AC482" s="687"/>
      <c r="AD482" s="687"/>
      <c r="AE482" s="687"/>
      <c r="AF482" s="687"/>
      <c r="AG482" s="687"/>
    </row>
    <row r="483" spans="1:33" s="2257" customFormat="1" ht="12" customHeight="1" x14ac:dyDescent="0.2">
      <c r="A483" s="2288"/>
      <c r="B483" s="2277" t="s">
        <v>2078</v>
      </c>
      <c r="C483" s="2278"/>
      <c r="D483" s="2278"/>
      <c r="E483" s="2278"/>
      <c r="F483" s="2278"/>
      <c r="G483" s="2278"/>
      <c r="H483" s="2279"/>
      <c r="I483" s="2278"/>
      <c r="J483" s="2280"/>
      <c r="K483" s="1804"/>
      <c r="L483" s="1804"/>
      <c r="M483" s="1804"/>
      <c r="N483" s="1804"/>
      <c r="O483" s="2235"/>
      <c r="P483" s="687"/>
      <c r="Q483" s="835"/>
      <c r="R483" s="835"/>
      <c r="S483" s="835"/>
      <c r="T483" s="835"/>
      <c r="U483" s="687"/>
      <c r="V483" s="687"/>
      <c r="W483" s="687"/>
      <c r="X483" s="687"/>
      <c r="Y483" s="687"/>
      <c r="Z483" s="687"/>
      <c r="AA483" s="687"/>
      <c r="AB483" s="687"/>
      <c r="AC483" s="687"/>
      <c r="AD483" s="687"/>
      <c r="AE483" s="687"/>
      <c r="AF483" s="687"/>
      <c r="AG483" s="687"/>
    </row>
    <row r="484" spans="1:33" s="835" customFormat="1" ht="12" customHeight="1" x14ac:dyDescent="0.2">
      <c r="A484" s="2288"/>
      <c r="B484" s="2281" t="s">
        <v>2079</v>
      </c>
      <c r="C484" s="2282"/>
      <c r="D484" s="2282"/>
      <c r="E484" s="2282"/>
      <c r="F484" s="2282"/>
      <c r="G484" s="2282"/>
      <c r="H484" s="2283"/>
      <c r="I484" s="2282"/>
      <c r="J484" s="2284"/>
      <c r="K484" s="2284"/>
      <c r="L484" s="2284"/>
      <c r="M484" s="2284"/>
      <c r="N484" s="2284"/>
      <c r="O484" s="2285"/>
    </row>
    <row r="485" spans="1:33" s="898" customFormat="1" x14ac:dyDescent="0.2">
      <c r="A485" s="2286"/>
      <c r="B485" s="2287"/>
      <c r="C485" s="2287"/>
      <c r="D485" s="2287"/>
      <c r="E485" s="2287"/>
      <c r="F485" s="2287"/>
      <c r="G485" s="2287"/>
      <c r="H485" s="2287"/>
      <c r="I485" s="2287"/>
      <c r="J485" s="2287"/>
      <c r="K485" s="2287"/>
      <c r="L485" s="2287"/>
      <c r="M485" s="2287"/>
      <c r="N485" s="2287"/>
      <c r="O485" s="2287"/>
    </row>
    <row r="486" spans="1:33" ht="15.75" x14ac:dyDescent="0.25">
      <c r="A486" s="674">
        <f>ROW()</f>
        <v>486</v>
      </c>
      <c r="B486" s="2150"/>
      <c r="C486" s="2151"/>
      <c r="D486" s="2152"/>
      <c r="E486" s="2152"/>
      <c r="F486" s="2152"/>
      <c r="G486" s="2152"/>
      <c r="H486" s="2153"/>
      <c r="I486" s="2154"/>
      <c r="J486" s="2154"/>
      <c r="K486" s="2155" t="s">
        <v>2045</v>
      </c>
      <c r="L486" s="2156"/>
      <c r="M486" s="2157"/>
      <c r="N486" s="2157"/>
      <c r="O486" s="2158" t="str">
        <f>B487</f>
        <v>ROBOT</v>
      </c>
    </row>
    <row r="487" spans="1:33" s="2257" customFormat="1" ht="42" customHeight="1" x14ac:dyDescent="0.25">
      <c r="A487" s="1811" t="s">
        <v>1409</v>
      </c>
      <c r="B487" s="5051" t="s">
        <v>2202</v>
      </c>
      <c r="C487" s="5052"/>
      <c r="D487" s="5052"/>
      <c r="E487" s="5052"/>
      <c r="F487" s="5052"/>
      <c r="G487" s="5052"/>
      <c r="H487" s="5053"/>
      <c r="I487" s="2293"/>
      <c r="J487" s="2294"/>
      <c r="K487" s="2296"/>
      <c r="L487" s="5054"/>
      <c r="M487" s="5055"/>
      <c r="N487" s="5055"/>
      <c r="O487" s="5056" t="str">
        <f t="shared" si="1"/>
        <v/>
      </c>
      <c r="P487" s="687"/>
      <c r="Q487" s="687"/>
      <c r="R487" s="687"/>
      <c r="S487" s="687"/>
      <c r="T487" s="687"/>
      <c r="U487" s="687"/>
      <c r="V487" s="687"/>
      <c r="W487" s="687"/>
      <c r="X487" s="687"/>
      <c r="Y487" s="687"/>
      <c r="Z487" s="687"/>
      <c r="AA487" s="687"/>
      <c r="AB487" s="687"/>
      <c r="AC487" s="687"/>
      <c r="AD487" s="687"/>
      <c r="AE487" s="687"/>
      <c r="AF487" s="687"/>
      <c r="AG487" s="687"/>
    </row>
    <row r="488" spans="1:33" s="2257" customFormat="1" ht="12" customHeight="1" x14ac:dyDescent="0.2">
      <c r="A488" s="2288"/>
      <c r="B488" s="2269" t="s">
        <v>1644</v>
      </c>
      <c r="C488" s="2270" t="s">
        <v>2013</v>
      </c>
      <c r="D488" s="2271" t="s">
        <v>414</v>
      </c>
      <c r="E488" s="2271" t="s">
        <v>2014</v>
      </c>
      <c r="F488" s="2271" t="s">
        <v>1435</v>
      </c>
      <c r="G488" s="2271" t="s">
        <v>1408</v>
      </c>
      <c r="H488" s="2271" t="s">
        <v>885</v>
      </c>
      <c r="I488" s="2272" t="s">
        <v>1102</v>
      </c>
      <c r="J488" s="2273" t="s">
        <v>1188</v>
      </c>
      <c r="K488" s="2274"/>
      <c r="L488" s="2275"/>
      <c r="M488" s="2275"/>
      <c r="N488" s="2275"/>
      <c r="O488" s="2276"/>
      <c r="P488" s="687"/>
      <c r="Q488" s="835"/>
      <c r="R488" s="835"/>
      <c r="S488" s="835"/>
      <c r="T488" s="835"/>
      <c r="U488" s="687"/>
      <c r="V488" s="687"/>
      <c r="W488" s="687"/>
      <c r="X488" s="687"/>
      <c r="Y488" s="687"/>
      <c r="Z488" s="687"/>
      <c r="AA488" s="687"/>
      <c r="AB488" s="687"/>
      <c r="AC488" s="687"/>
      <c r="AD488" s="687"/>
      <c r="AE488" s="687"/>
      <c r="AF488" s="687"/>
      <c r="AG488" s="687"/>
    </row>
    <row r="489" spans="1:33" s="2257" customFormat="1" ht="12" customHeight="1" x14ac:dyDescent="0.2">
      <c r="A489" s="2288"/>
      <c r="B489" s="2277" t="s">
        <v>2078</v>
      </c>
      <c r="C489" s="2278"/>
      <c r="D489" s="2278"/>
      <c r="E489" s="2278"/>
      <c r="F489" s="2278"/>
      <c r="G489" s="2278"/>
      <c r="H489" s="2279"/>
      <c r="I489" s="2278"/>
      <c r="J489" s="2280"/>
      <c r="K489" s="1804"/>
      <c r="L489" s="1804"/>
      <c r="M489" s="1804"/>
      <c r="N489" s="1804"/>
      <c r="O489" s="2235"/>
      <c r="P489" s="687"/>
      <c r="Q489" s="835"/>
      <c r="R489" s="835"/>
      <c r="S489" s="835"/>
      <c r="T489" s="835"/>
      <c r="U489" s="687"/>
      <c r="V489" s="687"/>
      <c r="W489" s="687"/>
      <c r="X489" s="687"/>
      <c r="Y489" s="687"/>
      <c r="Z489" s="687"/>
      <c r="AA489" s="687"/>
      <c r="AB489" s="687"/>
      <c r="AC489" s="687"/>
      <c r="AD489" s="687"/>
      <c r="AE489" s="687"/>
      <c r="AF489" s="687"/>
      <c r="AG489" s="687"/>
    </row>
    <row r="490" spans="1:33" s="835" customFormat="1" ht="12" customHeight="1" x14ac:dyDescent="0.2">
      <c r="A490" s="2288"/>
      <c r="B490" s="2281" t="s">
        <v>2079</v>
      </c>
      <c r="C490" s="2282"/>
      <c r="D490" s="2282"/>
      <c r="E490" s="2282"/>
      <c r="F490" s="2282"/>
      <c r="G490" s="2282"/>
      <c r="H490" s="2283"/>
      <c r="I490" s="2282"/>
      <c r="J490" s="2284"/>
      <c r="K490" s="2284"/>
      <c r="L490" s="2284"/>
      <c r="M490" s="2284"/>
      <c r="N490" s="2284"/>
      <c r="O490" s="2285"/>
    </row>
    <row r="491" spans="1:33" ht="22.5" customHeight="1" x14ac:dyDescent="0.25">
      <c r="A491" s="678"/>
      <c r="B491" s="2265"/>
      <c r="C491" s="2265"/>
      <c r="D491" s="2265"/>
      <c r="E491" s="2265"/>
      <c r="F491" s="2265"/>
      <c r="G491" s="2265"/>
      <c r="H491" s="2265"/>
      <c r="I491" s="2265"/>
      <c r="J491" s="2265"/>
      <c r="K491" s="2265"/>
      <c r="L491" s="2265"/>
      <c r="M491" s="2265"/>
      <c r="N491" s="2265"/>
      <c r="O491" s="2265"/>
    </row>
    <row r="492" spans="1:33" ht="15.75" x14ac:dyDescent="0.25">
      <c r="A492" s="674">
        <f>ROW()</f>
        <v>492</v>
      </c>
      <c r="B492" s="2150"/>
      <c r="C492" s="2151"/>
      <c r="D492" s="2152"/>
      <c r="E492" s="2152"/>
      <c r="F492" s="2152"/>
      <c r="G492" s="2152"/>
      <c r="H492" s="2153"/>
      <c r="I492" s="2154"/>
      <c r="J492" s="2154"/>
      <c r="K492" s="2155" t="s">
        <v>2045</v>
      </c>
      <c r="L492" s="2156"/>
      <c r="M492" s="2157"/>
      <c r="N492" s="2157"/>
      <c r="O492" s="2158" t="str">
        <f>B493</f>
        <v>ROBOT COUPE</v>
      </c>
    </row>
    <row r="493" spans="1:33" s="2257" customFormat="1" ht="42" customHeight="1" x14ac:dyDescent="0.25">
      <c r="A493" s="1811" t="s">
        <v>1409</v>
      </c>
      <c r="B493" s="5051" t="s">
        <v>2203</v>
      </c>
      <c r="C493" s="5052"/>
      <c r="D493" s="5052"/>
      <c r="E493" s="5052"/>
      <c r="F493" s="5052"/>
      <c r="G493" s="5052"/>
      <c r="H493" s="5053"/>
      <c r="I493" s="2293"/>
      <c r="J493" s="2294"/>
      <c r="K493" s="2296"/>
      <c r="L493" s="5054" t="s">
        <v>2204</v>
      </c>
      <c r="M493" s="5055"/>
      <c r="N493" s="5055"/>
      <c r="O493" s="5056" t="str">
        <f t="shared" si="1"/>
        <v/>
      </c>
      <c r="P493" s="687"/>
      <c r="Q493" s="687"/>
      <c r="R493" s="687"/>
      <c r="S493" s="687"/>
      <c r="T493" s="687"/>
      <c r="U493" s="687"/>
      <c r="V493" s="687"/>
      <c r="W493" s="687"/>
      <c r="X493" s="687"/>
      <c r="Y493" s="687"/>
      <c r="Z493" s="687"/>
      <c r="AA493" s="687"/>
      <c r="AB493" s="687"/>
      <c r="AC493" s="687"/>
      <c r="AD493" s="687"/>
      <c r="AE493" s="687"/>
      <c r="AF493" s="687"/>
      <c r="AG493" s="687"/>
    </row>
    <row r="494" spans="1:33" s="2257" customFormat="1" ht="12" customHeight="1" x14ac:dyDescent="0.2">
      <c r="A494" s="2288"/>
      <c r="B494" s="2269" t="s">
        <v>1644</v>
      </c>
      <c r="C494" s="2270" t="s">
        <v>2013</v>
      </c>
      <c r="D494" s="2271" t="s">
        <v>414</v>
      </c>
      <c r="E494" s="2271" t="s">
        <v>2014</v>
      </c>
      <c r="F494" s="2271" t="s">
        <v>1435</v>
      </c>
      <c r="G494" s="2271" t="s">
        <v>1408</v>
      </c>
      <c r="H494" s="2271" t="s">
        <v>885</v>
      </c>
      <c r="I494" s="2272" t="s">
        <v>1102</v>
      </c>
      <c r="J494" s="2273" t="s">
        <v>1188</v>
      </c>
      <c r="K494" s="2274"/>
      <c r="L494" s="2275"/>
      <c r="M494" s="2275"/>
      <c r="N494" s="2275"/>
      <c r="O494" s="2276"/>
      <c r="P494" s="687"/>
      <c r="Q494" s="835"/>
      <c r="R494" s="835"/>
      <c r="S494" s="835"/>
      <c r="T494" s="835"/>
      <c r="U494" s="687"/>
      <c r="V494" s="687"/>
      <c r="W494" s="687"/>
      <c r="X494" s="687"/>
      <c r="Y494" s="687"/>
      <c r="Z494" s="687"/>
      <c r="AA494" s="687"/>
      <c r="AB494" s="687"/>
      <c r="AC494" s="687"/>
      <c r="AD494" s="687"/>
      <c r="AE494" s="687"/>
      <c r="AF494" s="687"/>
      <c r="AG494" s="687"/>
    </row>
    <row r="495" spans="1:33" s="2257" customFormat="1" ht="12" customHeight="1" x14ac:dyDescent="0.2">
      <c r="A495" s="2288"/>
      <c r="B495" s="2277" t="s">
        <v>2078</v>
      </c>
      <c r="C495" s="2278"/>
      <c r="D495" s="2278"/>
      <c r="E495" s="2278"/>
      <c r="F495" s="2278"/>
      <c r="G495" s="2278"/>
      <c r="H495" s="2279"/>
      <c r="I495" s="2278"/>
      <c r="J495" s="2280"/>
      <c r="K495" s="1804"/>
      <c r="L495" s="1804"/>
      <c r="M495" s="1804"/>
      <c r="N495" s="1804"/>
      <c r="O495" s="2235"/>
      <c r="P495" s="687"/>
      <c r="Q495" s="835"/>
      <c r="R495" s="835"/>
      <c r="S495" s="835"/>
      <c r="T495" s="835"/>
      <c r="U495" s="687"/>
      <c r="V495" s="687"/>
      <c r="W495" s="687"/>
      <c r="X495" s="687"/>
      <c r="Y495" s="687"/>
      <c r="Z495" s="687"/>
      <c r="AA495" s="687"/>
      <c r="AB495" s="687"/>
      <c r="AC495" s="687"/>
      <c r="AD495" s="687"/>
      <c r="AE495" s="687"/>
      <c r="AF495" s="687"/>
      <c r="AG495" s="687"/>
    </row>
    <row r="496" spans="1:33" s="835" customFormat="1" ht="12" customHeight="1" x14ac:dyDescent="0.2">
      <c r="A496" s="2288"/>
      <c r="B496" s="2281" t="s">
        <v>2079</v>
      </c>
      <c r="C496" s="2282"/>
      <c r="D496" s="2282"/>
      <c r="E496" s="2282"/>
      <c r="F496" s="2282"/>
      <c r="G496" s="2282"/>
      <c r="H496" s="2283"/>
      <c r="I496" s="2282"/>
      <c r="J496" s="2284"/>
      <c r="K496" s="2284"/>
      <c r="L496" s="2284"/>
      <c r="M496" s="2284"/>
      <c r="N496" s="2284"/>
      <c r="O496" s="2285"/>
    </row>
    <row r="497" spans="1:33" s="898" customFormat="1" x14ac:dyDescent="0.2">
      <c r="A497" s="2286"/>
      <c r="B497" s="2287"/>
      <c r="C497" s="2287"/>
      <c r="D497" s="2287"/>
      <c r="E497" s="2287"/>
      <c r="F497" s="2287"/>
      <c r="G497" s="2287"/>
      <c r="H497" s="2287"/>
      <c r="I497" s="2287"/>
      <c r="J497" s="2287"/>
      <c r="K497" s="2287"/>
      <c r="L497" s="2287"/>
      <c r="M497" s="2287"/>
      <c r="N497" s="2287"/>
      <c r="O497" s="2287"/>
    </row>
    <row r="498" spans="1:33" ht="15.75" x14ac:dyDescent="0.25">
      <c r="A498" s="674">
        <f>ROW()</f>
        <v>498</v>
      </c>
      <c r="B498" s="2150"/>
      <c r="C498" s="2151"/>
      <c r="D498" s="2152"/>
      <c r="E498" s="2152"/>
      <c r="F498" s="2152"/>
      <c r="G498" s="2152"/>
      <c r="H498" s="2153"/>
      <c r="I498" s="2154"/>
      <c r="J498" s="2154"/>
      <c r="K498" s="2155" t="s">
        <v>2045</v>
      </c>
      <c r="L498" s="2156"/>
      <c r="M498" s="2157"/>
      <c r="N498" s="2157"/>
      <c r="O498" s="2158" t="str">
        <f>B499</f>
        <v>ROLLERS</v>
      </c>
    </row>
    <row r="499" spans="1:33" s="2257" customFormat="1" ht="42" customHeight="1" x14ac:dyDescent="0.25">
      <c r="A499" s="1811" t="s">
        <v>1409</v>
      </c>
      <c r="B499" s="5051" t="s">
        <v>2205</v>
      </c>
      <c r="C499" s="5052"/>
      <c r="D499" s="5052"/>
      <c r="E499" s="5052"/>
      <c r="F499" s="5052"/>
      <c r="G499" s="5052"/>
      <c r="H499" s="5053"/>
      <c r="I499" s="2293"/>
      <c r="J499" s="2304"/>
      <c r="K499" s="2295"/>
      <c r="L499" s="5054"/>
      <c r="M499" s="5055"/>
      <c r="N499" s="5055"/>
      <c r="O499" s="5056" t="str">
        <f t="shared" si="1"/>
        <v/>
      </c>
      <c r="P499" s="687"/>
      <c r="Q499" s="687"/>
      <c r="R499" s="687"/>
      <c r="S499" s="687"/>
      <c r="T499" s="687"/>
      <c r="U499" s="687"/>
      <c r="V499" s="687"/>
      <c r="W499" s="687"/>
      <c r="X499" s="687"/>
      <c r="Y499" s="687"/>
      <c r="Z499" s="687"/>
      <c r="AA499" s="687"/>
      <c r="AB499" s="687"/>
      <c r="AC499" s="687"/>
      <c r="AD499" s="687"/>
      <c r="AE499" s="687"/>
      <c r="AF499" s="687"/>
      <c r="AG499" s="687"/>
    </row>
    <row r="500" spans="1:33" s="2257" customFormat="1" ht="12" customHeight="1" x14ac:dyDescent="0.2">
      <c r="A500" s="2288"/>
      <c r="B500" s="2269" t="s">
        <v>1644</v>
      </c>
      <c r="C500" s="2270" t="s">
        <v>2013</v>
      </c>
      <c r="D500" s="2271" t="s">
        <v>414</v>
      </c>
      <c r="E500" s="2271" t="s">
        <v>2014</v>
      </c>
      <c r="F500" s="2271" t="s">
        <v>1435</v>
      </c>
      <c r="G500" s="2271" t="s">
        <v>1408</v>
      </c>
      <c r="H500" s="2271" t="s">
        <v>885</v>
      </c>
      <c r="I500" s="2272" t="s">
        <v>1102</v>
      </c>
      <c r="J500" s="2273" t="s">
        <v>1188</v>
      </c>
      <c r="K500" s="2274"/>
      <c r="L500" s="2275"/>
      <c r="M500" s="2275"/>
      <c r="N500" s="2275"/>
      <c r="O500" s="2276"/>
      <c r="P500" s="687"/>
      <c r="Q500" s="835"/>
      <c r="R500" s="835"/>
      <c r="S500" s="835"/>
      <c r="T500" s="835"/>
      <c r="U500" s="687"/>
      <c r="V500" s="687"/>
      <c r="W500" s="687"/>
      <c r="X500" s="687"/>
      <c r="Y500" s="687"/>
      <c r="Z500" s="687"/>
      <c r="AA500" s="687"/>
      <c r="AB500" s="687"/>
      <c r="AC500" s="687"/>
      <c r="AD500" s="687"/>
      <c r="AE500" s="687"/>
      <c r="AF500" s="687"/>
      <c r="AG500" s="687"/>
    </row>
    <row r="501" spans="1:33" s="2257" customFormat="1" ht="12" customHeight="1" x14ac:dyDescent="0.2">
      <c r="A501" s="2288"/>
      <c r="B501" s="2277" t="s">
        <v>2078</v>
      </c>
      <c r="C501" s="2278"/>
      <c r="D501" s="2278"/>
      <c r="E501" s="2278"/>
      <c r="F501" s="2278"/>
      <c r="G501" s="2278"/>
      <c r="H501" s="2279"/>
      <c r="I501" s="2278"/>
      <c r="J501" s="2280"/>
      <c r="K501" s="1804"/>
      <c r="L501" s="1804"/>
      <c r="M501" s="1804"/>
      <c r="N501" s="1804"/>
      <c r="O501" s="2235"/>
      <c r="P501" s="687"/>
      <c r="Q501" s="835"/>
      <c r="R501" s="835"/>
      <c r="S501" s="835"/>
      <c r="T501" s="835"/>
      <c r="U501" s="687"/>
      <c r="V501" s="687"/>
      <c r="W501" s="687"/>
      <c r="X501" s="687"/>
      <c r="Y501" s="687"/>
      <c r="Z501" s="687"/>
      <c r="AA501" s="687"/>
      <c r="AB501" s="687"/>
      <c r="AC501" s="687"/>
      <c r="AD501" s="687"/>
      <c r="AE501" s="687"/>
      <c r="AF501" s="687"/>
      <c r="AG501" s="687"/>
    </row>
    <row r="502" spans="1:33" s="835" customFormat="1" ht="12" customHeight="1" x14ac:dyDescent="0.2">
      <c r="A502" s="2288"/>
      <c r="B502" s="2281" t="s">
        <v>2079</v>
      </c>
      <c r="C502" s="2282"/>
      <c r="D502" s="2282"/>
      <c r="E502" s="2282"/>
      <c r="F502" s="2282"/>
      <c r="G502" s="2282"/>
      <c r="H502" s="2283"/>
      <c r="I502" s="2282"/>
      <c r="J502" s="2284"/>
      <c r="K502" s="2284"/>
      <c r="L502" s="2284"/>
      <c r="M502" s="2284"/>
      <c r="N502" s="2284"/>
      <c r="O502" s="2285"/>
    </row>
    <row r="503" spans="1:33" s="898" customFormat="1" x14ac:dyDescent="0.2">
      <c r="A503" s="2286"/>
      <c r="B503" s="2287"/>
      <c r="C503" s="2287"/>
      <c r="D503" s="2287"/>
      <c r="E503" s="2287"/>
      <c r="F503" s="2287"/>
      <c r="G503" s="2287"/>
      <c r="H503" s="2287"/>
      <c r="I503" s="2287"/>
      <c r="J503" s="2287"/>
      <c r="K503" s="2287"/>
      <c r="L503" s="2287"/>
      <c r="M503" s="2287"/>
      <c r="N503" s="2287"/>
      <c r="O503" s="2287"/>
    </row>
    <row r="504" spans="1:33" ht="15.75" x14ac:dyDescent="0.25">
      <c r="A504" s="674">
        <f>ROW()</f>
        <v>504</v>
      </c>
      <c r="B504" s="2150"/>
      <c r="C504" s="2151"/>
      <c r="D504" s="2152"/>
      <c r="E504" s="2152"/>
      <c r="F504" s="2152"/>
      <c r="G504" s="2152"/>
      <c r="H504" s="2153"/>
      <c r="I504" s="2154"/>
      <c r="J504" s="2154"/>
      <c r="K504" s="2155" t="s">
        <v>2045</v>
      </c>
      <c r="L504" s="2156"/>
      <c r="M504" s="2157"/>
      <c r="N504" s="2157"/>
      <c r="O504" s="2158" t="str">
        <f>B505</f>
        <v>SAUTEUSE</v>
      </c>
    </row>
    <row r="505" spans="1:33" s="2257" customFormat="1" ht="42" customHeight="1" x14ac:dyDescent="0.25">
      <c r="A505" s="1811" t="s">
        <v>885</v>
      </c>
      <c r="B505" s="5051" t="s">
        <v>2206</v>
      </c>
      <c r="C505" s="5052"/>
      <c r="D505" s="5052"/>
      <c r="E505" s="5052"/>
      <c r="F505" s="5052"/>
      <c r="G505" s="5052"/>
      <c r="H505" s="5053"/>
      <c r="I505" s="2293"/>
      <c r="J505" s="2294"/>
      <c r="K505" s="2296"/>
      <c r="L505" s="5054" t="s">
        <v>2207</v>
      </c>
      <c r="M505" s="5055"/>
      <c r="N505" s="5055"/>
      <c r="O505" s="5056" t="str">
        <f t="shared" si="1"/>
        <v/>
      </c>
      <c r="P505" s="687"/>
      <c r="Q505" s="687"/>
      <c r="R505" s="687"/>
      <c r="S505" s="687"/>
      <c r="T505" s="687"/>
      <c r="U505" s="687"/>
      <c r="V505" s="687"/>
      <c r="W505" s="687"/>
      <c r="X505" s="687"/>
      <c r="Y505" s="687"/>
      <c r="Z505" s="687"/>
      <c r="AA505" s="687"/>
      <c r="AB505" s="687"/>
      <c r="AC505" s="687"/>
      <c r="AD505" s="687"/>
      <c r="AE505" s="687"/>
      <c r="AF505" s="687"/>
      <c r="AG505" s="687"/>
    </row>
    <row r="506" spans="1:33" s="2257" customFormat="1" ht="12" customHeight="1" x14ac:dyDescent="0.2">
      <c r="A506" s="2288"/>
      <c r="B506" s="2269" t="s">
        <v>1644</v>
      </c>
      <c r="C506" s="2270" t="s">
        <v>2013</v>
      </c>
      <c r="D506" s="2271" t="s">
        <v>414</v>
      </c>
      <c r="E506" s="2271" t="s">
        <v>2014</v>
      </c>
      <c r="F506" s="2271" t="s">
        <v>1435</v>
      </c>
      <c r="G506" s="2271" t="s">
        <v>1408</v>
      </c>
      <c r="H506" s="2271" t="s">
        <v>885</v>
      </c>
      <c r="I506" s="2272" t="s">
        <v>1102</v>
      </c>
      <c r="J506" s="2273" t="s">
        <v>1188</v>
      </c>
      <c r="K506" s="2274"/>
      <c r="L506" s="2275"/>
      <c r="M506" s="2275"/>
      <c r="N506" s="2275"/>
      <c r="O506" s="2276"/>
      <c r="P506" s="687"/>
      <c r="Q506" s="835"/>
      <c r="R506" s="835"/>
      <c r="S506" s="835"/>
      <c r="T506" s="835"/>
      <c r="U506" s="687"/>
      <c r="V506" s="687"/>
      <c r="W506" s="687"/>
      <c r="X506" s="687"/>
      <c r="Y506" s="687"/>
      <c r="Z506" s="687"/>
      <c r="AA506" s="687"/>
      <c r="AB506" s="687"/>
      <c r="AC506" s="687"/>
      <c r="AD506" s="687"/>
      <c r="AE506" s="687"/>
      <c r="AF506" s="687"/>
      <c r="AG506" s="687"/>
    </row>
    <row r="507" spans="1:33" s="2257" customFormat="1" ht="12" customHeight="1" x14ac:dyDescent="0.2">
      <c r="A507" s="2288"/>
      <c r="B507" s="2277" t="s">
        <v>2078</v>
      </c>
      <c r="C507" s="2278"/>
      <c r="D507" s="2278"/>
      <c r="E507" s="2278"/>
      <c r="F507" s="2278"/>
      <c r="G507" s="2278"/>
      <c r="H507" s="2279"/>
      <c r="I507" s="2278"/>
      <c r="J507" s="2280"/>
      <c r="K507" s="1804"/>
      <c r="L507" s="1804"/>
      <c r="M507" s="1804"/>
      <c r="N507" s="1804"/>
      <c r="O507" s="2235"/>
      <c r="P507" s="687"/>
      <c r="Q507" s="835"/>
      <c r="R507" s="835"/>
      <c r="S507" s="835"/>
      <c r="T507" s="835"/>
      <c r="U507" s="687"/>
      <c r="V507" s="687"/>
      <c r="W507" s="687"/>
      <c r="X507" s="687"/>
      <c r="Y507" s="687"/>
      <c r="Z507" s="687"/>
      <c r="AA507" s="687"/>
      <c r="AB507" s="687"/>
      <c r="AC507" s="687"/>
      <c r="AD507" s="687"/>
      <c r="AE507" s="687"/>
      <c r="AF507" s="687"/>
      <c r="AG507" s="687"/>
    </row>
    <row r="508" spans="1:33" s="835" customFormat="1" ht="12" customHeight="1" x14ac:dyDescent="0.2">
      <c r="A508" s="2288"/>
      <c r="B508" s="2281" t="s">
        <v>2079</v>
      </c>
      <c r="C508" s="2282"/>
      <c r="D508" s="2282"/>
      <c r="E508" s="2282"/>
      <c r="F508" s="2282"/>
      <c r="G508" s="2282"/>
      <c r="H508" s="2283"/>
      <c r="I508" s="2282"/>
      <c r="J508" s="2284"/>
      <c r="K508" s="2284"/>
      <c r="L508" s="2284"/>
      <c r="M508" s="2284"/>
      <c r="N508" s="2284"/>
      <c r="O508" s="2285"/>
    </row>
    <row r="509" spans="1:33" s="898" customFormat="1" x14ac:dyDescent="0.2">
      <c r="A509" s="2286"/>
      <c r="B509" s="2287"/>
      <c r="C509" s="2287"/>
      <c r="D509" s="2287"/>
      <c r="E509" s="2287"/>
      <c r="F509" s="2287"/>
      <c r="G509" s="2287"/>
      <c r="H509" s="2287"/>
      <c r="I509" s="2287"/>
      <c r="J509" s="2287"/>
      <c r="K509" s="2287"/>
      <c r="L509" s="2287"/>
      <c r="M509" s="2287"/>
      <c r="N509" s="2287"/>
      <c r="O509" s="2287"/>
    </row>
    <row r="510" spans="1:33" ht="15.75" x14ac:dyDescent="0.25">
      <c r="A510" s="674">
        <f>ROW()</f>
        <v>510</v>
      </c>
      <c r="B510" s="2150"/>
      <c r="C510" s="2151"/>
      <c r="D510" s="2152"/>
      <c r="E510" s="2152"/>
      <c r="F510" s="2152"/>
      <c r="G510" s="2152"/>
      <c r="H510" s="2153"/>
      <c r="I510" s="2154"/>
      <c r="J510" s="2154"/>
      <c r="K510" s="2155" t="s">
        <v>2045</v>
      </c>
      <c r="L510" s="2156"/>
      <c r="M510" s="2157"/>
      <c r="N510" s="2157"/>
      <c r="O510" s="2158" t="str">
        <f>B511</f>
        <v>SOCLE ROULEUR</v>
      </c>
    </row>
    <row r="511" spans="1:33" s="2257" customFormat="1" ht="42" customHeight="1" x14ac:dyDescent="0.25">
      <c r="A511" s="1811" t="s">
        <v>885</v>
      </c>
      <c r="B511" s="5051" t="s">
        <v>2208</v>
      </c>
      <c r="C511" s="5052"/>
      <c r="D511" s="5052"/>
      <c r="E511" s="5052"/>
      <c r="F511" s="5052"/>
      <c r="G511" s="5052"/>
      <c r="H511" s="5053"/>
      <c r="I511" s="2293"/>
      <c r="J511" s="2304"/>
      <c r="K511" s="2295"/>
      <c r="L511" s="5054"/>
      <c r="M511" s="5055"/>
      <c r="N511" s="5055"/>
      <c r="O511" s="5056" t="str">
        <f t="shared" ref="O511:O619" si="2">MID(H511,1,5)</f>
        <v/>
      </c>
      <c r="P511" s="687"/>
      <c r="Q511" s="687"/>
      <c r="R511" s="687"/>
      <c r="S511" s="687"/>
      <c r="T511" s="687"/>
      <c r="U511" s="687"/>
      <c r="V511" s="687"/>
      <c r="W511" s="687"/>
      <c r="X511" s="687"/>
      <c r="Y511" s="687"/>
      <c r="Z511" s="687"/>
      <c r="AA511" s="687"/>
      <c r="AB511" s="687"/>
      <c r="AC511" s="687"/>
      <c r="AD511" s="687"/>
      <c r="AE511" s="687"/>
      <c r="AF511" s="687"/>
      <c r="AG511" s="687"/>
    </row>
    <row r="512" spans="1:33" s="2257" customFormat="1" ht="12" customHeight="1" x14ac:dyDescent="0.2">
      <c r="A512" s="2288"/>
      <c r="B512" s="2269" t="s">
        <v>1644</v>
      </c>
      <c r="C512" s="2270" t="s">
        <v>2013</v>
      </c>
      <c r="D512" s="2271" t="s">
        <v>414</v>
      </c>
      <c r="E512" s="2271" t="s">
        <v>2014</v>
      </c>
      <c r="F512" s="2271" t="s">
        <v>1435</v>
      </c>
      <c r="G512" s="2271" t="s">
        <v>1408</v>
      </c>
      <c r="H512" s="2271" t="s">
        <v>885</v>
      </c>
      <c r="I512" s="2272" t="s">
        <v>1102</v>
      </c>
      <c r="J512" s="2273" t="s">
        <v>1188</v>
      </c>
      <c r="K512" s="2274"/>
      <c r="L512" s="2275"/>
      <c r="M512" s="2275"/>
      <c r="N512" s="2275"/>
      <c r="O512" s="2276"/>
      <c r="P512" s="687"/>
      <c r="Q512" s="835"/>
      <c r="R512" s="835"/>
      <c r="S512" s="835"/>
      <c r="T512" s="835"/>
      <c r="U512" s="687"/>
      <c r="V512" s="687"/>
      <c r="W512" s="687"/>
      <c r="X512" s="687"/>
      <c r="Y512" s="687"/>
      <c r="Z512" s="687"/>
      <c r="AA512" s="687"/>
      <c r="AB512" s="687"/>
      <c r="AC512" s="687"/>
      <c r="AD512" s="687"/>
      <c r="AE512" s="687"/>
      <c r="AF512" s="687"/>
      <c r="AG512" s="687"/>
    </row>
    <row r="513" spans="1:33" s="2257" customFormat="1" ht="12" customHeight="1" x14ac:dyDescent="0.2">
      <c r="A513" s="2288"/>
      <c r="B513" s="2277" t="s">
        <v>2078</v>
      </c>
      <c r="C513" s="2278"/>
      <c r="D513" s="2278"/>
      <c r="E513" s="2278"/>
      <c r="F513" s="2278"/>
      <c r="G513" s="2278"/>
      <c r="H513" s="2279"/>
      <c r="I513" s="2278"/>
      <c r="J513" s="2280"/>
      <c r="K513" s="1804"/>
      <c r="L513" s="1804"/>
      <c r="M513" s="1804"/>
      <c r="N513" s="1804"/>
      <c r="O513" s="2235"/>
      <c r="P513" s="687"/>
      <c r="Q513" s="835"/>
      <c r="R513" s="835"/>
      <c r="S513" s="835"/>
      <c r="T513" s="835"/>
      <c r="U513" s="687"/>
      <c r="V513" s="687"/>
      <c r="W513" s="687"/>
      <c r="X513" s="687"/>
      <c r="Y513" s="687"/>
      <c r="Z513" s="687"/>
      <c r="AA513" s="687"/>
      <c r="AB513" s="687"/>
      <c r="AC513" s="687"/>
      <c r="AD513" s="687"/>
      <c r="AE513" s="687"/>
      <c r="AF513" s="687"/>
      <c r="AG513" s="687"/>
    </row>
    <row r="514" spans="1:33" s="835" customFormat="1" ht="12" customHeight="1" x14ac:dyDescent="0.2">
      <c r="A514" s="2288"/>
      <c r="B514" s="2281" t="s">
        <v>2079</v>
      </c>
      <c r="C514" s="2282"/>
      <c r="D514" s="2282"/>
      <c r="E514" s="2282"/>
      <c r="F514" s="2282"/>
      <c r="G514" s="2282"/>
      <c r="H514" s="2283"/>
      <c r="I514" s="2282"/>
      <c r="J514" s="2284"/>
      <c r="K514" s="2284"/>
      <c r="L514" s="2284"/>
      <c r="M514" s="2284"/>
      <c r="N514" s="2284"/>
      <c r="O514" s="2285"/>
    </row>
    <row r="515" spans="1:33" s="898" customFormat="1" x14ac:dyDescent="0.2">
      <c r="A515" s="2286"/>
      <c r="B515" s="2287"/>
      <c r="C515" s="2287"/>
      <c r="D515" s="2287"/>
      <c r="E515" s="2287"/>
      <c r="F515" s="2287"/>
      <c r="G515" s="2287"/>
      <c r="H515" s="2287"/>
      <c r="I515" s="2287"/>
      <c r="J515" s="2287"/>
      <c r="K515" s="2287"/>
      <c r="L515" s="2287"/>
      <c r="M515" s="2287"/>
      <c r="N515" s="2287"/>
      <c r="O515" s="2287"/>
    </row>
    <row r="516" spans="1:33" ht="15.75" x14ac:dyDescent="0.25">
      <c r="A516" s="674">
        <f>ROW()</f>
        <v>516</v>
      </c>
      <c r="B516" s="2150"/>
      <c r="C516" s="2151"/>
      <c r="D516" s="2152"/>
      <c r="E516" s="2152"/>
      <c r="F516" s="2152"/>
      <c r="G516" s="2152"/>
      <c r="H516" s="2153"/>
      <c r="I516" s="2154"/>
      <c r="J516" s="2154"/>
      <c r="K516" s="2155" t="s">
        <v>2045</v>
      </c>
      <c r="L516" s="2156"/>
      <c r="M516" s="2157"/>
      <c r="N516" s="2157"/>
      <c r="O516" s="2158" t="str">
        <f>B517</f>
        <v>SOL …..AVANT DE NETTOYER :  REMONTER CLOCHE ET SYPHON</v>
      </c>
    </row>
    <row r="517" spans="1:33" s="2257" customFormat="1" ht="70.5" customHeight="1" x14ac:dyDescent="0.25">
      <c r="A517" s="1811" t="s">
        <v>885</v>
      </c>
      <c r="B517" s="5051" t="s">
        <v>2209</v>
      </c>
      <c r="C517" s="5052"/>
      <c r="D517" s="5052"/>
      <c r="E517" s="5052"/>
      <c r="F517" s="5052"/>
      <c r="G517" s="5052"/>
      <c r="H517" s="5053"/>
      <c r="I517" s="2293"/>
      <c r="J517" s="2306"/>
      <c r="K517" s="2295"/>
      <c r="L517" s="5054" t="s">
        <v>2210</v>
      </c>
      <c r="M517" s="5055"/>
      <c r="N517" s="5055"/>
      <c r="O517" s="5056" t="str">
        <f t="shared" si="2"/>
        <v/>
      </c>
      <c r="P517" s="687"/>
      <c r="Q517" s="687"/>
      <c r="R517" s="687"/>
      <c r="S517" s="687"/>
      <c r="T517" s="687"/>
      <c r="U517" s="687"/>
      <c r="V517" s="687"/>
      <c r="W517" s="687"/>
      <c r="X517" s="687"/>
      <c r="Y517" s="687"/>
      <c r="Z517" s="687"/>
      <c r="AA517" s="687"/>
      <c r="AB517" s="687"/>
      <c r="AC517" s="687"/>
      <c r="AD517" s="687"/>
      <c r="AE517" s="687"/>
      <c r="AF517" s="687"/>
      <c r="AG517" s="687"/>
    </row>
    <row r="518" spans="1:33" s="2257" customFormat="1" ht="12" customHeight="1" x14ac:dyDescent="0.2">
      <c r="A518" s="2288"/>
      <c r="B518" s="2269" t="s">
        <v>1644</v>
      </c>
      <c r="C518" s="2270" t="s">
        <v>2013</v>
      </c>
      <c r="D518" s="2271" t="s">
        <v>414</v>
      </c>
      <c r="E518" s="2271" t="s">
        <v>2014</v>
      </c>
      <c r="F518" s="2271" t="s">
        <v>1435</v>
      </c>
      <c r="G518" s="2271" t="s">
        <v>1408</v>
      </c>
      <c r="H518" s="2271" t="s">
        <v>885</v>
      </c>
      <c r="I518" s="2272" t="s">
        <v>1102</v>
      </c>
      <c r="J518" s="2273" t="s">
        <v>1188</v>
      </c>
      <c r="K518" s="2274"/>
      <c r="L518" s="2275"/>
      <c r="M518" s="2275"/>
      <c r="N518" s="2275"/>
      <c r="O518" s="2276"/>
      <c r="P518" s="687"/>
      <c r="Q518" s="835"/>
      <c r="R518" s="835"/>
      <c r="S518" s="835"/>
      <c r="T518" s="835"/>
      <c r="U518" s="687"/>
      <c r="V518" s="687"/>
      <c r="W518" s="687"/>
      <c r="X518" s="687"/>
      <c r="Y518" s="687"/>
      <c r="Z518" s="687"/>
      <c r="AA518" s="687"/>
      <c r="AB518" s="687"/>
      <c r="AC518" s="687"/>
      <c r="AD518" s="687"/>
      <c r="AE518" s="687"/>
      <c r="AF518" s="687"/>
      <c r="AG518" s="687"/>
    </row>
    <row r="519" spans="1:33" s="2257" customFormat="1" ht="12" customHeight="1" x14ac:dyDescent="0.2">
      <c r="A519" s="2288"/>
      <c r="B519" s="2277" t="s">
        <v>2078</v>
      </c>
      <c r="C519" s="2278"/>
      <c r="D519" s="2278"/>
      <c r="E519" s="2278"/>
      <c r="F519" s="2278"/>
      <c r="G519" s="2278"/>
      <c r="H519" s="2279"/>
      <c r="I519" s="2278"/>
      <c r="J519" s="2280"/>
      <c r="K519" s="1804"/>
      <c r="L519" s="1804"/>
      <c r="M519" s="1804"/>
      <c r="N519" s="1804"/>
      <c r="O519" s="2235"/>
      <c r="P519" s="687"/>
      <c r="Q519" s="835"/>
      <c r="R519" s="835"/>
      <c r="S519" s="835"/>
      <c r="T519" s="835"/>
      <c r="U519" s="687"/>
      <c r="V519" s="687"/>
      <c r="W519" s="687"/>
      <c r="X519" s="687"/>
      <c r="Y519" s="687"/>
      <c r="Z519" s="687"/>
      <c r="AA519" s="687"/>
      <c r="AB519" s="687"/>
      <c r="AC519" s="687"/>
      <c r="AD519" s="687"/>
      <c r="AE519" s="687"/>
      <c r="AF519" s="687"/>
      <c r="AG519" s="687"/>
    </row>
    <row r="520" spans="1:33" s="835" customFormat="1" ht="12" customHeight="1" x14ac:dyDescent="0.2">
      <c r="A520" s="2288"/>
      <c r="B520" s="2281" t="s">
        <v>2079</v>
      </c>
      <c r="C520" s="2282"/>
      <c r="D520" s="2282"/>
      <c r="E520" s="2282"/>
      <c r="F520" s="2282"/>
      <c r="G520" s="2282"/>
      <c r="H520" s="2283"/>
      <c r="I520" s="2282"/>
      <c r="J520" s="2284"/>
      <c r="K520" s="2284"/>
      <c r="L520" s="2284"/>
      <c r="M520" s="2284"/>
      <c r="N520" s="2284"/>
      <c r="O520" s="2285"/>
    </row>
    <row r="521" spans="1:33" s="898" customFormat="1" x14ac:dyDescent="0.2">
      <c r="A521" s="2286"/>
      <c r="B521" s="2287"/>
      <c r="C521" s="2287"/>
      <c r="D521" s="2287"/>
      <c r="E521" s="2287"/>
      <c r="F521" s="2287"/>
      <c r="G521" s="2287"/>
      <c r="H521" s="2287"/>
      <c r="I521" s="2287"/>
      <c r="J521" s="2287"/>
      <c r="K521" s="2287"/>
      <c r="L521" s="2287"/>
      <c r="M521" s="2287"/>
      <c r="N521" s="2287"/>
      <c r="O521" s="2287"/>
    </row>
    <row r="522" spans="1:33" ht="15.75" x14ac:dyDescent="0.25">
      <c r="A522" s="674">
        <f>ROW()</f>
        <v>522</v>
      </c>
      <c r="B522" s="2150"/>
      <c r="C522" s="2151"/>
      <c r="D522" s="2152"/>
      <c r="E522" s="2152"/>
      <c r="F522" s="2152"/>
      <c r="G522" s="2152"/>
      <c r="H522" s="2153"/>
      <c r="I522" s="2154"/>
      <c r="J522" s="2154"/>
      <c r="K522" s="2155" t="s">
        <v>2045</v>
      </c>
      <c r="L522" s="2156"/>
      <c r="M522" s="2157"/>
      <c r="N522" s="2157"/>
      <c r="O522" s="2158" t="str">
        <f>B523</f>
        <v>STÉRILISATEUR À
COUTEAUX</v>
      </c>
    </row>
    <row r="523" spans="1:33" s="2257" customFormat="1" ht="42" customHeight="1" x14ac:dyDescent="0.25">
      <c r="A523" s="1811" t="s">
        <v>885</v>
      </c>
      <c r="B523" s="5051" t="s">
        <v>2211</v>
      </c>
      <c r="C523" s="5052"/>
      <c r="D523" s="5052"/>
      <c r="E523" s="5052"/>
      <c r="F523" s="5052"/>
      <c r="G523" s="5052"/>
      <c r="H523" s="5053"/>
      <c r="I523" s="2293"/>
      <c r="J523" s="2294"/>
      <c r="K523" s="2296"/>
      <c r="L523" s="5054"/>
      <c r="M523" s="5055"/>
      <c r="N523" s="5055"/>
      <c r="O523" s="5056" t="str">
        <f t="shared" si="2"/>
        <v/>
      </c>
      <c r="P523" s="687"/>
      <c r="Q523" s="687"/>
      <c r="R523" s="687"/>
      <c r="S523" s="687"/>
      <c r="T523" s="687"/>
      <c r="U523" s="687"/>
      <c r="V523" s="687"/>
      <c r="W523" s="687"/>
      <c r="X523" s="687"/>
      <c r="Y523" s="687"/>
      <c r="Z523" s="687"/>
      <c r="AA523" s="687"/>
      <c r="AB523" s="687"/>
      <c r="AC523" s="687"/>
      <c r="AD523" s="687"/>
      <c r="AE523" s="687"/>
      <c r="AF523" s="687"/>
      <c r="AG523" s="687"/>
    </row>
    <row r="524" spans="1:33" s="2257" customFormat="1" ht="12" customHeight="1" x14ac:dyDescent="0.2">
      <c r="A524" s="2288"/>
      <c r="B524" s="2269" t="s">
        <v>1644</v>
      </c>
      <c r="C524" s="2270" t="s">
        <v>2013</v>
      </c>
      <c r="D524" s="2271" t="s">
        <v>414</v>
      </c>
      <c r="E524" s="2271" t="s">
        <v>2014</v>
      </c>
      <c r="F524" s="2271" t="s">
        <v>1435</v>
      </c>
      <c r="G524" s="2271" t="s">
        <v>1408</v>
      </c>
      <c r="H524" s="2271" t="s">
        <v>885</v>
      </c>
      <c r="I524" s="2272" t="s">
        <v>1102</v>
      </c>
      <c r="J524" s="2273" t="s">
        <v>1188</v>
      </c>
      <c r="K524" s="2274"/>
      <c r="L524" s="2275"/>
      <c r="M524" s="2275"/>
      <c r="N524" s="2275"/>
      <c r="O524" s="2276"/>
      <c r="P524" s="687"/>
      <c r="Q524" s="835"/>
      <c r="R524" s="835"/>
      <c r="S524" s="835"/>
      <c r="T524" s="835"/>
      <c r="U524" s="687"/>
      <c r="V524" s="687"/>
      <c r="W524" s="687"/>
      <c r="X524" s="687"/>
      <c r="Y524" s="687"/>
      <c r="Z524" s="687"/>
      <c r="AA524" s="687"/>
      <c r="AB524" s="687"/>
      <c r="AC524" s="687"/>
      <c r="AD524" s="687"/>
      <c r="AE524" s="687"/>
      <c r="AF524" s="687"/>
      <c r="AG524" s="687"/>
    </row>
    <row r="525" spans="1:33" s="2257" customFormat="1" ht="12" customHeight="1" x14ac:dyDescent="0.2">
      <c r="A525" s="2288"/>
      <c r="B525" s="2277" t="s">
        <v>2078</v>
      </c>
      <c r="C525" s="2278"/>
      <c r="D525" s="2278"/>
      <c r="E525" s="2278"/>
      <c r="F525" s="2278"/>
      <c r="G525" s="2278"/>
      <c r="H525" s="2279"/>
      <c r="I525" s="2278"/>
      <c r="J525" s="2280"/>
      <c r="K525" s="1804"/>
      <c r="L525" s="1804"/>
      <c r="M525" s="1804"/>
      <c r="N525" s="1804"/>
      <c r="O525" s="2235"/>
      <c r="P525" s="687"/>
      <c r="Q525" s="835"/>
      <c r="R525" s="835"/>
      <c r="S525" s="835"/>
      <c r="T525" s="835"/>
      <c r="U525" s="687"/>
      <c r="V525" s="687"/>
      <c r="W525" s="687"/>
      <c r="X525" s="687"/>
      <c r="Y525" s="687"/>
      <c r="Z525" s="687"/>
      <c r="AA525" s="687"/>
      <c r="AB525" s="687"/>
      <c r="AC525" s="687"/>
      <c r="AD525" s="687"/>
      <c r="AE525" s="687"/>
      <c r="AF525" s="687"/>
      <c r="AG525" s="687"/>
    </row>
    <row r="526" spans="1:33" s="835" customFormat="1" ht="12" customHeight="1" x14ac:dyDescent="0.2">
      <c r="A526" s="2288"/>
      <c r="B526" s="2281" t="s">
        <v>2079</v>
      </c>
      <c r="C526" s="2282"/>
      <c r="D526" s="2282"/>
      <c r="E526" s="2282"/>
      <c r="F526" s="2282"/>
      <c r="G526" s="2282"/>
      <c r="H526" s="2283"/>
      <c r="I526" s="2282"/>
      <c r="J526" s="2284"/>
      <c r="K526" s="2284"/>
      <c r="L526" s="2284"/>
      <c r="M526" s="2284"/>
      <c r="N526" s="2284"/>
      <c r="O526" s="2285"/>
    </row>
    <row r="527" spans="1:33" s="898" customFormat="1" x14ac:dyDescent="0.2">
      <c r="A527" s="2286"/>
      <c r="B527" s="2287"/>
      <c r="C527" s="2287"/>
      <c r="D527" s="2287"/>
      <c r="E527" s="2287"/>
      <c r="F527" s="2287"/>
      <c r="G527" s="2287"/>
      <c r="H527" s="2287"/>
      <c r="I527" s="2287"/>
      <c r="J527" s="2287"/>
      <c r="K527" s="2287"/>
      <c r="L527" s="2287"/>
      <c r="M527" s="2287"/>
      <c r="N527" s="2287"/>
      <c r="O527" s="2287"/>
    </row>
    <row r="528" spans="1:33" ht="15.75" x14ac:dyDescent="0.25">
      <c r="A528" s="674">
        <f>ROW()</f>
        <v>528</v>
      </c>
      <c r="B528" s="2150"/>
      <c r="C528" s="2151"/>
      <c r="D528" s="2152"/>
      <c r="E528" s="2152"/>
      <c r="F528" s="2152"/>
      <c r="G528" s="2152"/>
      <c r="H528" s="2153"/>
      <c r="I528" s="2154"/>
      <c r="J528" s="2154"/>
      <c r="K528" s="2155" t="s">
        <v>2045</v>
      </c>
      <c r="L528" s="2156"/>
      <c r="M528" s="2157"/>
      <c r="N528" s="2157"/>
      <c r="O528" s="2158" t="str">
        <f>B529</f>
        <v>SIPHONS DE SOL</v>
      </c>
    </row>
    <row r="529" spans="1:33" s="2257" customFormat="1" ht="42" customHeight="1" x14ac:dyDescent="0.25">
      <c r="A529" s="1811" t="s">
        <v>885</v>
      </c>
      <c r="B529" s="5051" t="s">
        <v>2212</v>
      </c>
      <c r="C529" s="5052"/>
      <c r="D529" s="5052"/>
      <c r="E529" s="5052"/>
      <c r="F529" s="5052"/>
      <c r="G529" s="5052"/>
      <c r="H529" s="5053"/>
      <c r="I529" s="2293"/>
      <c r="J529" s="2306"/>
      <c r="K529" s="2295"/>
      <c r="L529" s="5054" t="s">
        <v>2100</v>
      </c>
      <c r="M529" s="5055"/>
      <c r="N529" s="5055"/>
      <c r="O529" s="5056" t="str">
        <f t="shared" si="2"/>
        <v/>
      </c>
      <c r="P529" s="687"/>
      <c r="Q529" s="687"/>
      <c r="R529" s="687"/>
      <c r="S529" s="687"/>
      <c r="T529" s="687"/>
      <c r="U529" s="687"/>
      <c r="V529" s="687"/>
      <c r="W529" s="687"/>
      <c r="X529" s="687"/>
      <c r="Y529" s="687"/>
      <c r="Z529" s="687"/>
      <c r="AA529" s="687"/>
      <c r="AB529" s="687"/>
      <c r="AC529" s="687"/>
      <c r="AD529" s="687"/>
      <c r="AE529" s="687"/>
      <c r="AF529" s="687"/>
      <c r="AG529" s="687"/>
    </row>
    <row r="530" spans="1:33" s="2257" customFormat="1" ht="12" customHeight="1" x14ac:dyDescent="0.2">
      <c r="A530" s="2288"/>
      <c r="B530" s="2269" t="s">
        <v>1644</v>
      </c>
      <c r="C530" s="2270" t="s">
        <v>2013</v>
      </c>
      <c r="D530" s="2271" t="s">
        <v>414</v>
      </c>
      <c r="E530" s="2271" t="s">
        <v>2014</v>
      </c>
      <c r="F530" s="2271" t="s">
        <v>1435</v>
      </c>
      <c r="G530" s="2271" t="s">
        <v>1408</v>
      </c>
      <c r="H530" s="2271" t="s">
        <v>885</v>
      </c>
      <c r="I530" s="2272" t="s">
        <v>1102</v>
      </c>
      <c r="J530" s="2273" t="s">
        <v>1188</v>
      </c>
      <c r="K530" s="2274"/>
      <c r="L530" s="2275"/>
      <c r="M530" s="2275"/>
      <c r="N530" s="2275"/>
      <c r="O530" s="2276"/>
      <c r="P530" s="687"/>
      <c r="Q530" s="835"/>
      <c r="R530" s="835"/>
      <c r="S530" s="835"/>
      <c r="T530" s="835"/>
      <c r="U530" s="687"/>
      <c r="V530" s="687"/>
      <c r="W530" s="687"/>
      <c r="X530" s="687"/>
      <c r="Y530" s="687"/>
      <c r="Z530" s="687"/>
      <c r="AA530" s="687"/>
      <c r="AB530" s="687"/>
      <c r="AC530" s="687"/>
      <c r="AD530" s="687"/>
      <c r="AE530" s="687"/>
      <c r="AF530" s="687"/>
      <c r="AG530" s="687"/>
    </row>
    <row r="531" spans="1:33" s="2257" customFormat="1" ht="12" customHeight="1" x14ac:dyDescent="0.2">
      <c r="A531" s="2288"/>
      <c r="B531" s="2277" t="s">
        <v>2078</v>
      </c>
      <c r="C531" s="2278"/>
      <c r="D531" s="2278"/>
      <c r="E531" s="2278"/>
      <c r="F531" s="2278"/>
      <c r="G531" s="2278"/>
      <c r="H531" s="2279"/>
      <c r="I531" s="2278"/>
      <c r="J531" s="2280"/>
      <c r="K531" s="1804"/>
      <c r="L531" s="1804"/>
      <c r="M531" s="1804"/>
      <c r="N531" s="1804"/>
      <c r="O531" s="2235"/>
      <c r="P531" s="687"/>
      <c r="Q531" s="835"/>
      <c r="R531" s="835"/>
      <c r="S531" s="835"/>
      <c r="T531" s="835"/>
      <c r="U531" s="687"/>
      <c r="V531" s="687"/>
      <c r="W531" s="687"/>
      <c r="X531" s="687"/>
      <c r="Y531" s="687"/>
      <c r="Z531" s="687"/>
      <c r="AA531" s="687"/>
      <c r="AB531" s="687"/>
      <c r="AC531" s="687"/>
      <c r="AD531" s="687"/>
      <c r="AE531" s="687"/>
      <c r="AF531" s="687"/>
      <c r="AG531" s="687"/>
    </row>
    <row r="532" spans="1:33" s="835" customFormat="1" ht="12" customHeight="1" x14ac:dyDescent="0.2">
      <c r="A532" s="2288"/>
      <c r="B532" s="2281" t="s">
        <v>2079</v>
      </c>
      <c r="C532" s="2282"/>
      <c r="D532" s="2282"/>
      <c r="E532" s="2282"/>
      <c r="F532" s="2282"/>
      <c r="G532" s="2282"/>
      <c r="H532" s="2283"/>
      <c r="I532" s="2282"/>
      <c r="J532" s="2284"/>
      <c r="K532" s="2284"/>
      <c r="L532" s="2284"/>
      <c r="M532" s="2284"/>
      <c r="N532" s="2284"/>
      <c r="O532" s="2285"/>
    </row>
    <row r="533" spans="1:33" s="898" customFormat="1" x14ac:dyDescent="0.2">
      <c r="A533" s="2286"/>
      <c r="B533" s="2287"/>
      <c r="C533" s="2287"/>
      <c r="D533" s="2287"/>
      <c r="E533" s="2287"/>
      <c r="F533" s="2287"/>
      <c r="G533" s="2287"/>
      <c r="H533" s="2287"/>
      <c r="I533" s="2287"/>
      <c r="J533" s="2287"/>
      <c r="K533" s="2287"/>
      <c r="L533" s="2287"/>
      <c r="M533" s="2287"/>
      <c r="N533" s="2287"/>
      <c r="O533" s="2287"/>
    </row>
    <row r="534" spans="1:33" ht="15.75" x14ac:dyDescent="0.25">
      <c r="A534" s="674">
        <f>ROW()</f>
        <v>534</v>
      </c>
      <c r="B534" s="2150"/>
      <c r="C534" s="2151"/>
      <c r="D534" s="2152"/>
      <c r="E534" s="2152"/>
      <c r="F534" s="2152"/>
      <c r="G534" s="2152"/>
      <c r="H534" s="2153"/>
      <c r="I534" s="2154"/>
      <c r="J534" s="2154"/>
      <c r="K534" s="2155" t="s">
        <v>2045</v>
      </c>
      <c r="L534" s="2156"/>
      <c r="M534" s="2157"/>
      <c r="N534" s="2157"/>
      <c r="O534" s="2158" t="str">
        <f>B535</f>
        <v>SANITAIRES</v>
      </c>
    </row>
    <row r="535" spans="1:33" s="2257" customFormat="1" ht="42" customHeight="1" x14ac:dyDescent="0.25">
      <c r="A535" s="1811" t="s">
        <v>885</v>
      </c>
      <c r="B535" s="5051" t="s">
        <v>2213</v>
      </c>
      <c r="C535" s="5052"/>
      <c r="D535" s="5052"/>
      <c r="E535" s="5052"/>
      <c r="F535" s="5052"/>
      <c r="G535" s="5052"/>
      <c r="H535" s="5053"/>
      <c r="I535" s="2293"/>
      <c r="J535" s="2307"/>
      <c r="K535" s="2314"/>
      <c r="L535" s="5054" t="s">
        <v>2214</v>
      </c>
      <c r="M535" s="5055"/>
      <c r="N535" s="5055"/>
      <c r="O535" s="5056" t="str">
        <f t="shared" si="2"/>
        <v/>
      </c>
      <c r="P535" s="687"/>
      <c r="Q535" s="687"/>
      <c r="R535" s="687"/>
      <c r="S535" s="687"/>
      <c r="T535" s="687"/>
      <c r="U535" s="687"/>
      <c r="V535" s="687"/>
      <c r="W535" s="687"/>
      <c r="X535" s="687"/>
      <c r="Y535" s="687"/>
      <c r="Z535" s="687"/>
      <c r="AA535" s="687"/>
      <c r="AB535" s="687"/>
      <c r="AC535" s="687"/>
      <c r="AD535" s="687"/>
      <c r="AE535" s="687"/>
      <c r="AF535" s="687"/>
      <c r="AG535" s="687"/>
    </row>
    <row r="536" spans="1:33" s="2257" customFormat="1" ht="12" customHeight="1" x14ac:dyDescent="0.2">
      <c r="A536" s="2288"/>
      <c r="B536" s="2269" t="s">
        <v>1644</v>
      </c>
      <c r="C536" s="2270" t="s">
        <v>2013</v>
      </c>
      <c r="D536" s="2271" t="s">
        <v>414</v>
      </c>
      <c r="E536" s="2271" t="s">
        <v>2014</v>
      </c>
      <c r="F536" s="2271" t="s">
        <v>1435</v>
      </c>
      <c r="G536" s="2271" t="s">
        <v>1408</v>
      </c>
      <c r="H536" s="2271" t="s">
        <v>885</v>
      </c>
      <c r="I536" s="2272" t="s">
        <v>1102</v>
      </c>
      <c r="J536" s="2273" t="s">
        <v>1188</v>
      </c>
      <c r="K536" s="2274"/>
      <c r="L536" s="2275"/>
      <c r="M536" s="2275"/>
      <c r="N536" s="2275"/>
      <c r="O536" s="2276"/>
      <c r="P536" s="687"/>
      <c r="Q536" s="835"/>
      <c r="R536" s="835"/>
      <c r="S536" s="835"/>
      <c r="T536" s="835"/>
      <c r="U536" s="687"/>
      <c r="V536" s="687"/>
      <c r="W536" s="687"/>
      <c r="X536" s="687"/>
      <c r="Y536" s="687"/>
      <c r="Z536" s="687"/>
      <c r="AA536" s="687"/>
      <c r="AB536" s="687"/>
      <c r="AC536" s="687"/>
      <c r="AD536" s="687"/>
      <c r="AE536" s="687"/>
      <c r="AF536" s="687"/>
      <c r="AG536" s="687"/>
    </row>
    <row r="537" spans="1:33" s="2257" customFormat="1" ht="12" customHeight="1" x14ac:dyDescent="0.2">
      <c r="A537" s="2288"/>
      <c r="B537" s="2277" t="s">
        <v>2078</v>
      </c>
      <c r="C537" s="2278"/>
      <c r="D537" s="2278"/>
      <c r="E537" s="2278"/>
      <c r="F537" s="2278"/>
      <c r="G537" s="2278"/>
      <c r="H537" s="2279"/>
      <c r="I537" s="2278"/>
      <c r="J537" s="2280"/>
      <c r="K537" s="1804"/>
      <c r="L537" s="1804"/>
      <c r="M537" s="1804"/>
      <c r="N537" s="1804"/>
      <c r="O537" s="2235"/>
      <c r="P537" s="687"/>
      <c r="Q537" s="835"/>
      <c r="R537" s="835"/>
      <c r="S537" s="835"/>
      <c r="T537" s="835"/>
      <c r="U537" s="687"/>
      <c r="V537" s="687"/>
      <c r="W537" s="687"/>
      <c r="X537" s="687"/>
      <c r="Y537" s="687"/>
      <c r="Z537" s="687"/>
      <c r="AA537" s="687"/>
      <c r="AB537" s="687"/>
      <c r="AC537" s="687"/>
      <c r="AD537" s="687"/>
      <c r="AE537" s="687"/>
      <c r="AF537" s="687"/>
      <c r="AG537" s="687"/>
    </row>
    <row r="538" spans="1:33" s="835" customFormat="1" ht="12" customHeight="1" x14ac:dyDescent="0.2">
      <c r="A538" s="2288"/>
      <c r="B538" s="2281" t="s">
        <v>2079</v>
      </c>
      <c r="C538" s="2282"/>
      <c r="D538" s="2282"/>
      <c r="E538" s="2282"/>
      <c r="F538" s="2282"/>
      <c r="G538" s="2282"/>
      <c r="H538" s="2283"/>
      <c r="I538" s="2282"/>
      <c r="J538" s="2284"/>
      <c r="K538" s="2284"/>
      <c r="L538" s="2284"/>
      <c r="M538" s="2284"/>
      <c r="N538" s="2284"/>
      <c r="O538" s="2285"/>
    </row>
    <row r="539" spans="1:33" s="898" customFormat="1" x14ac:dyDescent="0.2">
      <c r="A539" s="2286"/>
      <c r="B539" s="2287"/>
      <c r="C539" s="2287"/>
      <c r="D539" s="2287"/>
      <c r="E539" s="2287"/>
      <c r="F539" s="2287"/>
      <c r="G539" s="2287"/>
      <c r="H539" s="2287"/>
      <c r="I539" s="2287"/>
      <c r="J539" s="2287"/>
      <c r="K539" s="2287"/>
      <c r="L539" s="2287"/>
      <c r="M539" s="2287"/>
      <c r="N539" s="2287"/>
      <c r="O539" s="2287"/>
    </row>
    <row r="540" spans="1:33" ht="15.75" x14ac:dyDescent="0.25">
      <c r="A540" s="674">
        <f>ROW()</f>
        <v>540</v>
      </c>
      <c r="B540" s="2150"/>
      <c r="C540" s="2151"/>
      <c r="D540" s="2152"/>
      <c r="E540" s="2152"/>
      <c r="F540" s="2152"/>
      <c r="G540" s="2152"/>
      <c r="H540" s="2153"/>
      <c r="I540" s="2154"/>
      <c r="J540" s="2154"/>
      <c r="K540" s="2155" t="s">
        <v>2045</v>
      </c>
      <c r="L540" s="2156"/>
      <c r="M540" s="2157"/>
      <c r="N540" s="2157"/>
      <c r="O540" s="2158" t="str">
        <f>B541</f>
        <v>TABLES . BAINS MARIE . MICRO-ONDES . MEUBLES PRÉSENTOIRS</v>
      </c>
    </row>
    <row r="541" spans="1:33" s="2257" customFormat="1" ht="69.75" customHeight="1" x14ac:dyDescent="0.25">
      <c r="A541" s="1811" t="s">
        <v>2215</v>
      </c>
      <c r="B541" s="5051" t="s">
        <v>2216</v>
      </c>
      <c r="C541" s="5052"/>
      <c r="D541" s="5052"/>
      <c r="E541" s="5052"/>
      <c r="F541" s="5052"/>
      <c r="G541" s="5052"/>
      <c r="H541" s="5053"/>
      <c r="I541" s="2293"/>
      <c r="J541" s="2294"/>
      <c r="K541" s="2296"/>
      <c r="L541" s="5054" t="s">
        <v>2217</v>
      </c>
      <c r="M541" s="5055"/>
      <c r="N541" s="5055"/>
      <c r="O541" s="5056" t="str">
        <f t="shared" si="2"/>
        <v/>
      </c>
      <c r="P541" s="687"/>
      <c r="Q541" s="687"/>
      <c r="R541" s="687"/>
      <c r="S541" s="687"/>
      <c r="T541" s="687"/>
      <c r="U541" s="687"/>
      <c r="V541" s="687"/>
      <c r="W541" s="687"/>
      <c r="X541" s="687"/>
      <c r="Y541" s="687"/>
      <c r="Z541" s="687"/>
      <c r="AA541" s="687"/>
      <c r="AB541" s="687"/>
      <c r="AC541" s="687"/>
      <c r="AD541" s="687"/>
      <c r="AE541" s="687"/>
      <c r="AF541" s="687"/>
      <c r="AG541" s="687"/>
    </row>
    <row r="542" spans="1:33" s="2257" customFormat="1" ht="12" customHeight="1" x14ac:dyDescent="0.2">
      <c r="A542" s="2288"/>
      <c r="B542" s="2269" t="s">
        <v>1644</v>
      </c>
      <c r="C542" s="2270" t="s">
        <v>2013</v>
      </c>
      <c r="D542" s="2271" t="s">
        <v>414</v>
      </c>
      <c r="E542" s="2271" t="s">
        <v>2014</v>
      </c>
      <c r="F542" s="2271" t="s">
        <v>1435</v>
      </c>
      <c r="G542" s="2271" t="s">
        <v>1408</v>
      </c>
      <c r="H542" s="2271" t="s">
        <v>885</v>
      </c>
      <c r="I542" s="2272" t="s">
        <v>1102</v>
      </c>
      <c r="J542" s="2273" t="s">
        <v>1188</v>
      </c>
      <c r="K542" s="2274"/>
      <c r="L542" s="2275"/>
      <c r="M542" s="2275"/>
      <c r="N542" s="2275"/>
      <c r="O542" s="2276"/>
      <c r="P542" s="687"/>
      <c r="Q542" s="835"/>
      <c r="R542" s="835"/>
      <c r="S542" s="835"/>
      <c r="T542" s="835"/>
      <c r="U542" s="687"/>
      <c r="V542" s="687"/>
      <c r="W542" s="687"/>
      <c r="X542" s="687"/>
      <c r="Y542" s="687"/>
      <c r="Z542" s="687"/>
      <c r="AA542" s="687"/>
      <c r="AB542" s="687"/>
      <c r="AC542" s="687"/>
      <c r="AD542" s="687"/>
      <c r="AE542" s="687"/>
      <c r="AF542" s="687"/>
      <c r="AG542" s="687"/>
    </row>
    <row r="543" spans="1:33" s="2257" customFormat="1" ht="12" customHeight="1" x14ac:dyDescent="0.2">
      <c r="A543" s="2288"/>
      <c r="B543" s="2277" t="s">
        <v>2078</v>
      </c>
      <c r="C543" s="2278"/>
      <c r="D543" s="2278"/>
      <c r="E543" s="2278"/>
      <c r="F543" s="2278"/>
      <c r="G543" s="2278"/>
      <c r="H543" s="2279"/>
      <c r="I543" s="2278"/>
      <c r="J543" s="2280"/>
      <c r="K543" s="1804"/>
      <c r="L543" s="1804"/>
      <c r="M543" s="1804"/>
      <c r="N543" s="1804"/>
      <c r="O543" s="2235"/>
      <c r="P543" s="687"/>
      <c r="Q543" s="835"/>
      <c r="R543" s="835"/>
      <c r="S543" s="835"/>
      <c r="T543" s="835"/>
      <c r="U543" s="687"/>
      <c r="V543" s="687"/>
      <c r="W543" s="687"/>
      <c r="X543" s="687"/>
      <c r="Y543" s="687"/>
      <c r="Z543" s="687"/>
      <c r="AA543" s="687"/>
      <c r="AB543" s="687"/>
      <c r="AC543" s="687"/>
      <c r="AD543" s="687"/>
      <c r="AE543" s="687"/>
      <c r="AF543" s="687"/>
      <c r="AG543" s="687"/>
    </row>
    <row r="544" spans="1:33" s="835" customFormat="1" ht="12" customHeight="1" x14ac:dyDescent="0.2">
      <c r="A544" s="2288"/>
      <c r="B544" s="2281" t="s">
        <v>2079</v>
      </c>
      <c r="C544" s="2282"/>
      <c r="D544" s="2282"/>
      <c r="E544" s="2282"/>
      <c r="F544" s="2282"/>
      <c r="G544" s="2282"/>
      <c r="H544" s="2283"/>
      <c r="I544" s="2282"/>
      <c r="J544" s="2284"/>
      <c r="K544" s="2284"/>
      <c r="L544" s="2284"/>
      <c r="M544" s="2284"/>
      <c r="N544" s="2284"/>
      <c r="O544" s="2285"/>
    </row>
    <row r="545" spans="1:33" s="898" customFormat="1" x14ac:dyDescent="0.2">
      <c r="A545" s="2286"/>
      <c r="B545" s="2287"/>
      <c r="C545" s="2287"/>
      <c r="D545" s="2287"/>
      <c r="E545" s="2287"/>
      <c r="F545" s="2287"/>
      <c r="G545" s="2287"/>
      <c r="H545" s="2287"/>
      <c r="I545" s="2287"/>
      <c r="J545" s="2287"/>
      <c r="K545" s="2287"/>
      <c r="L545" s="2287"/>
      <c r="M545" s="2287"/>
      <c r="N545" s="2287"/>
      <c r="O545" s="2287"/>
    </row>
    <row r="546" spans="1:33" ht="15.75" x14ac:dyDescent="0.25">
      <c r="A546" s="674">
        <f>ROW()</f>
        <v>546</v>
      </c>
      <c r="B546" s="2150"/>
      <c r="C546" s="2151"/>
      <c r="D546" s="2152"/>
      <c r="E546" s="2152"/>
      <c r="F546" s="2152"/>
      <c r="G546" s="2152"/>
      <c r="H546" s="2153"/>
      <c r="I546" s="2154"/>
      <c r="J546" s="2154"/>
      <c r="K546" s="2155" t="s">
        <v>2045</v>
      </c>
      <c r="L546" s="2156"/>
      <c r="M546" s="2157"/>
      <c r="N546" s="2157"/>
      <c r="O546" s="2158" t="str">
        <f>B547</f>
        <v>TABLES DE TRAVAIL INOX</v>
      </c>
    </row>
    <row r="547" spans="1:33" s="2257" customFormat="1" ht="36" customHeight="1" x14ac:dyDescent="0.25">
      <c r="A547" s="1811" t="s">
        <v>2215</v>
      </c>
      <c r="B547" s="5051" t="s">
        <v>2218</v>
      </c>
      <c r="C547" s="5052"/>
      <c r="D547" s="5052"/>
      <c r="E547" s="5052"/>
      <c r="F547" s="5052"/>
      <c r="G547" s="5052"/>
      <c r="H547" s="5053"/>
      <c r="I547" s="2293"/>
      <c r="J547" s="2294"/>
      <c r="K547" s="2296"/>
      <c r="L547" s="5054" t="s">
        <v>2217</v>
      </c>
      <c r="M547" s="5055"/>
      <c r="N547" s="5055"/>
      <c r="O547" s="5056" t="str">
        <f t="shared" si="2"/>
        <v/>
      </c>
      <c r="P547" s="687"/>
      <c r="Q547" s="687"/>
      <c r="R547" s="687"/>
      <c r="S547" s="687"/>
      <c r="T547" s="687"/>
      <c r="U547" s="687"/>
      <c r="V547" s="687"/>
      <c r="W547" s="687"/>
      <c r="X547" s="687"/>
      <c r="Y547" s="687"/>
      <c r="Z547" s="687"/>
      <c r="AA547" s="687"/>
      <c r="AB547" s="687"/>
      <c r="AC547" s="687"/>
      <c r="AD547" s="687"/>
      <c r="AE547" s="687"/>
      <c r="AF547" s="687"/>
      <c r="AG547" s="687"/>
    </row>
    <row r="548" spans="1:33" s="2257" customFormat="1" ht="12" customHeight="1" x14ac:dyDescent="0.2">
      <c r="A548" s="2288"/>
      <c r="B548" s="2269" t="s">
        <v>1644</v>
      </c>
      <c r="C548" s="2270" t="s">
        <v>2013</v>
      </c>
      <c r="D548" s="2271" t="s">
        <v>414</v>
      </c>
      <c r="E548" s="2271" t="s">
        <v>2014</v>
      </c>
      <c r="F548" s="2271" t="s">
        <v>1435</v>
      </c>
      <c r="G548" s="2271" t="s">
        <v>1408</v>
      </c>
      <c r="H548" s="2271" t="s">
        <v>885</v>
      </c>
      <c r="I548" s="2272" t="s">
        <v>1102</v>
      </c>
      <c r="J548" s="2273" t="s">
        <v>1188</v>
      </c>
      <c r="K548" s="2274"/>
      <c r="L548" s="2275"/>
      <c r="M548" s="2275"/>
      <c r="N548" s="2275"/>
      <c r="O548" s="2276"/>
      <c r="P548" s="687"/>
      <c r="Q548" s="835"/>
      <c r="R548" s="835"/>
      <c r="S548" s="835"/>
      <c r="T548" s="835"/>
      <c r="U548" s="687"/>
      <c r="V548" s="687"/>
      <c r="W548" s="687"/>
      <c r="X548" s="687"/>
      <c r="Y548" s="687"/>
      <c r="Z548" s="687"/>
      <c r="AA548" s="687"/>
      <c r="AB548" s="687"/>
      <c r="AC548" s="687"/>
      <c r="AD548" s="687"/>
      <c r="AE548" s="687"/>
      <c r="AF548" s="687"/>
      <c r="AG548" s="687"/>
    </row>
    <row r="549" spans="1:33" s="2257" customFormat="1" ht="12" customHeight="1" x14ac:dyDescent="0.2">
      <c r="A549" s="2288"/>
      <c r="B549" s="2277" t="s">
        <v>2078</v>
      </c>
      <c r="C549" s="2278"/>
      <c r="D549" s="2278"/>
      <c r="E549" s="2278"/>
      <c r="F549" s="2278"/>
      <c r="G549" s="2278"/>
      <c r="H549" s="2279"/>
      <c r="I549" s="2278"/>
      <c r="J549" s="2280"/>
      <c r="K549" s="1804"/>
      <c r="L549" s="1804"/>
      <c r="M549" s="1804"/>
      <c r="N549" s="1804"/>
      <c r="O549" s="2235"/>
      <c r="P549" s="687"/>
      <c r="Q549" s="835"/>
      <c r="R549" s="835"/>
      <c r="S549" s="835"/>
      <c r="T549" s="835"/>
      <c r="U549" s="687"/>
      <c r="V549" s="687"/>
      <c r="W549" s="687"/>
      <c r="X549" s="687"/>
      <c r="Y549" s="687"/>
      <c r="Z549" s="687"/>
      <c r="AA549" s="687"/>
      <c r="AB549" s="687"/>
      <c r="AC549" s="687"/>
      <c r="AD549" s="687"/>
      <c r="AE549" s="687"/>
      <c r="AF549" s="687"/>
      <c r="AG549" s="687"/>
    </row>
    <row r="550" spans="1:33" s="835" customFormat="1" ht="12" customHeight="1" x14ac:dyDescent="0.2">
      <c r="A550" s="2288"/>
      <c r="B550" s="2281" t="s">
        <v>2079</v>
      </c>
      <c r="C550" s="2282"/>
      <c r="D550" s="2282"/>
      <c r="E550" s="2282"/>
      <c r="F550" s="2282"/>
      <c r="G550" s="2282"/>
      <c r="H550" s="2283"/>
      <c r="I550" s="2282"/>
      <c r="J550" s="2284"/>
      <c r="K550" s="2284"/>
      <c r="L550" s="2284"/>
      <c r="M550" s="2284"/>
      <c r="N550" s="2284"/>
      <c r="O550" s="2285"/>
    </row>
    <row r="551" spans="1:33" s="898" customFormat="1" x14ac:dyDescent="0.2">
      <c r="A551" s="2286"/>
      <c r="B551" s="2287"/>
      <c r="C551" s="2287"/>
      <c r="D551" s="2287"/>
      <c r="E551" s="2287"/>
      <c r="F551" s="2287"/>
      <c r="G551" s="2287"/>
      <c r="H551" s="2287"/>
      <c r="I551" s="2287"/>
      <c r="J551" s="2287"/>
      <c r="K551" s="2287"/>
      <c r="L551" s="2287"/>
      <c r="M551" s="2287"/>
      <c r="N551" s="2287"/>
      <c r="O551" s="2287"/>
    </row>
    <row r="552" spans="1:33" ht="15.75" x14ac:dyDescent="0.25">
      <c r="A552" s="674">
        <f>ROW()</f>
        <v>552</v>
      </c>
      <c r="B552" s="2150"/>
      <c r="C552" s="2151"/>
      <c r="D552" s="2152"/>
      <c r="E552" s="2152"/>
      <c r="F552" s="2152"/>
      <c r="G552" s="2152"/>
      <c r="H552" s="2153"/>
      <c r="I552" s="2154"/>
      <c r="J552" s="2154"/>
      <c r="K552" s="2155" t="s">
        <v>2045</v>
      </c>
      <c r="L552" s="2156"/>
      <c r="M552" s="2157"/>
      <c r="N552" s="2157"/>
      <c r="O552" s="2158" t="str">
        <f>B553</f>
        <v>TABLE RÉFRIGÉRÉE</v>
      </c>
    </row>
    <row r="553" spans="1:33" s="2257" customFormat="1" ht="42" customHeight="1" x14ac:dyDescent="0.25">
      <c r="A553" s="1811" t="s">
        <v>2215</v>
      </c>
      <c r="B553" s="5051" t="s">
        <v>2219</v>
      </c>
      <c r="C553" s="5052"/>
      <c r="D553" s="5052"/>
      <c r="E553" s="5052"/>
      <c r="F553" s="5052"/>
      <c r="G553" s="5052"/>
      <c r="H553" s="5053"/>
      <c r="I553" s="2293"/>
      <c r="J553" s="2294"/>
      <c r="K553" s="2296"/>
      <c r="L553" s="5054" t="s">
        <v>2220</v>
      </c>
      <c r="M553" s="5055"/>
      <c r="N553" s="5055"/>
      <c r="O553" s="5056" t="str">
        <f t="shared" si="2"/>
        <v/>
      </c>
      <c r="P553" s="687"/>
      <c r="Q553" s="687"/>
      <c r="R553" s="687"/>
      <c r="S553" s="687"/>
      <c r="T553" s="687"/>
      <c r="U553" s="687"/>
      <c r="V553" s="687"/>
      <c r="W553" s="687"/>
      <c r="X553" s="687"/>
      <c r="Y553" s="687"/>
      <c r="Z553" s="687"/>
      <c r="AA553" s="687"/>
      <c r="AB553" s="687"/>
      <c r="AC553" s="687"/>
      <c r="AD553" s="687"/>
      <c r="AE553" s="687"/>
      <c r="AF553" s="687"/>
      <c r="AG553" s="687"/>
    </row>
    <row r="554" spans="1:33" s="2257" customFormat="1" ht="12" customHeight="1" x14ac:dyDescent="0.2">
      <c r="A554" s="2288"/>
      <c r="B554" s="2269" t="s">
        <v>1644</v>
      </c>
      <c r="C554" s="2270" t="s">
        <v>2013</v>
      </c>
      <c r="D554" s="2271" t="s">
        <v>414</v>
      </c>
      <c r="E554" s="2271" t="s">
        <v>2014</v>
      </c>
      <c r="F554" s="2271" t="s">
        <v>1435</v>
      </c>
      <c r="G554" s="2271" t="s">
        <v>1408</v>
      </c>
      <c r="H554" s="2271" t="s">
        <v>885</v>
      </c>
      <c r="I554" s="2272" t="s">
        <v>1102</v>
      </c>
      <c r="J554" s="2273" t="s">
        <v>1188</v>
      </c>
      <c r="K554" s="2274"/>
      <c r="L554" s="2275"/>
      <c r="M554" s="2275"/>
      <c r="N554" s="2275"/>
      <c r="O554" s="2276"/>
      <c r="P554" s="687"/>
      <c r="Q554" s="835"/>
      <c r="R554" s="835"/>
      <c r="S554" s="835"/>
      <c r="T554" s="835"/>
      <c r="U554" s="687"/>
      <c r="V554" s="687"/>
      <c r="W554" s="687"/>
      <c r="X554" s="687"/>
      <c r="Y554" s="687"/>
      <c r="Z554" s="687"/>
      <c r="AA554" s="687"/>
      <c r="AB554" s="687"/>
      <c r="AC554" s="687"/>
      <c r="AD554" s="687"/>
      <c r="AE554" s="687"/>
      <c r="AF554" s="687"/>
      <c r="AG554" s="687"/>
    </row>
    <row r="555" spans="1:33" s="2257" customFormat="1" ht="12" customHeight="1" x14ac:dyDescent="0.2">
      <c r="A555" s="2288"/>
      <c r="B555" s="2277" t="s">
        <v>2078</v>
      </c>
      <c r="C555" s="2278"/>
      <c r="D555" s="2278"/>
      <c r="E555" s="2278"/>
      <c r="F555" s="2278"/>
      <c r="G555" s="2278"/>
      <c r="H555" s="2279"/>
      <c r="I555" s="2278"/>
      <c r="J555" s="2280"/>
      <c r="K555" s="1804"/>
      <c r="L555" s="1804"/>
      <c r="M555" s="1804"/>
      <c r="N555" s="1804"/>
      <c r="O555" s="2235"/>
      <c r="P555" s="687"/>
      <c r="Q555" s="835"/>
      <c r="R555" s="835"/>
      <c r="S555" s="835"/>
      <c r="T555" s="835"/>
      <c r="U555" s="687"/>
      <c r="V555" s="687"/>
      <c r="W555" s="687"/>
      <c r="X555" s="687"/>
      <c r="Y555" s="687"/>
      <c r="Z555" s="687"/>
      <c r="AA555" s="687"/>
      <c r="AB555" s="687"/>
      <c r="AC555" s="687"/>
      <c r="AD555" s="687"/>
      <c r="AE555" s="687"/>
      <c r="AF555" s="687"/>
      <c r="AG555" s="687"/>
    </row>
    <row r="556" spans="1:33" s="835" customFormat="1" ht="12" customHeight="1" x14ac:dyDescent="0.2">
      <c r="A556" s="2288"/>
      <c r="B556" s="2281" t="s">
        <v>2079</v>
      </c>
      <c r="C556" s="2282"/>
      <c r="D556" s="2282"/>
      <c r="E556" s="2282"/>
      <c r="F556" s="2282"/>
      <c r="G556" s="2282"/>
      <c r="H556" s="2283"/>
      <c r="I556" s="2282"/>
      <c r="J556" s="2284"/>
      <c r="K556" s="2284"/>
      <c r="L556" s="2284"/>
      <c r="M556" s="2284"/>
      <c r="N556" s="2284"/>
      <c r="O556" s="2285"/>
    </row>
    <row r="557" spans="1:33" s="898" customFormat="1" x14ac:dyDescent="0.2">
      <c r="A557" s="2286"/>
      <c r="B557" s="2287"/>
      <c r="C557" s="2287"/>
      <c r="D557" s="2287"/>
      <c r="E557" s="2287"/>
      <c r="F557" s="2287"/>
      <c r="G557" s="2287"/>
      <c r="H557" s="2287"/>
      <c r="I557" s="2287"/>
      <c r="J557" s="2287"/>
      <c r="K557" s="2287"/>
      <c r="L557" s="2287"/>
      <c r="M557" s="2287"/>
      <c r="N557" s="2287"/>
      <c r="O557" s="2287"/>
    </row>
    <row r="558" spans="1:33" ht="15.75" x14ac:dyDescent="0.25">
      <c r="A558" s="674">
        <f>ROW()</f>
        <v>558</v>
      </c>
      <c r="B558" s="2150"/>
      <c r="C558" s="2151"/>
      <c r="D558" s="2152"/>
      <c r="E558" s="2152"/>
      <c r="F558" s="2152"/>
      <c r="G558" s="2152"/>
      <c r="H558" s="2153"/>
      <c r="I558" s="2154"/>
      <c r="J558" s="2154"/>
      <c r="K558" s="2155" t="s">
        <v>2045</v>
      </c>
      <c r="L558" s="2156"/>
      <c r="M558" s="2157"/>
      <c r="N558" s="2157"/>
      <c r="O558" s="2158" t="str">
        <f>B559</f>
        <v>TABLES</v>
      </c>
    </row>
    <row r="559" spans="1:33" s="2257" customFormat="1" ht="42" customHeight="1" x14ac:dyDescent="0.25">
      <c r="A559" s="1811" t="s">
        <v>2215</v>
      </c>
      <c r="B559" s="5051" t="s">
        <v>2221</v>
      </c>
      <c r="C559" s="5052"/>
      <c r="D559" s="5052"/>
      <c r="E559" s="5052"/>
      <c r="F559" s="5052"/>
      <c r="G559" s="5052"/>
      <c r="H559" s="5053"/>
      <c r="I559" s="2293"/>
      <c r="J559" s="2303"/>
      <c r="K559" s="2296"/>
      <c r="L559" s="5054" t="s">
        <v>2220</v>
      </c>
      <c r="M559" s="5055"/>
      <c r="N559" s="5055"/>
      <c r="O559" s="5056" t="str">
        <f t="shared" si="2"/>
        <v/>
      </c>
      <c r="P559" s="687"/>
      <c r="Q559" s="687"/>
      <c r="R559" s="687"/>
      <c r="S559" s="687"/>
      <c r="T559" s="687"/>
      <c r="U559" s="687"/>
      <c r="V559" s="687"/>
      <c r="W559" s="687"/>
      <c r="X559" s="687"/>
      <c r="Y559" s="687"/>
      <c r="Z559" s="687"/>
      <c r="AA559" s="687"/>
      <c r="AB559" s="687"/>
      <c r="AC559" s="687"/>
      <c r="AD559" s="687"/>
      <c r="AE559" s="687"/>
      <c r="AF559" s="687"/>
      <c r="AG559" s="687"/>
    </row>
    <row r="560" spans="1:33" s="2257" customFormat="1" ht="12" customHeight="1" x14ac:dyDescent="0.2">
      <c r="A560" s="2288"/>
      <c r="B560" s="2269" t="s">
        <v>1644</v>
      </c>
      <c r="C560" s="2270" t="s">
        <v>2013</v>
      </c>
      <c r="D560" s="2271" t="s">
        <v>414</v>
      </c>
      <c r="E560" s="2271" t="s">
        <v>2014</v>
      </c>
      <c r="F560" s="2271" t="s">
        <v>1435</v>
      </c>
      <c r="G560" s="2271" t="s">
        <v>1408</v>
      </c>
      <c r="H560" s="2271" t="s">
        <v>885</v>
      </c>
      <c r="I560" s="2272" t="s">
        <v>1102</v>
      </c>
      <c r="J560" s="2273" t="s">
        <v>1188</v>
      </c>
      <c r="K560" s="2274"/>
      <c r="L560" s="2275"/>
      <c r="M560" s="2275"/>
      <c r="N560" s="2275"/>
      <c r="O560" s="2276"/>
      <c r="P560" s="687"/>
      <c r="Q560" s="835"/>
      <c r="R560" s="835"/>
      <c r="S560" s="835"/>
      <c r="T560" s="835"/>
      <c r="U560" s="687"/>
      <c r="V560" s="687"/>
      <c r="W560" s="687"/>
      <c r="X560" s="687"/>
      <c r="Y560" s="687"/>
      <c r="Z560" s="687"/>
      <c r="AA560" s="687"/>
      <c r="AB560" s="687"/>
      <c r="AC560" s="687"/>
      <c r="AD560" s="687"/>
      <c r="AE560" s="687"/>
      <c r="AF560" s="687"/>
      <c r="AG560" s="687"/>
    </row>
    <row r="561" spans="1:33" s="2257" customFormat="1" ht="12" customHeight="1" x14ac:dyDescent="0.2">
      <c r="A561" s="2288"/>
      <c r="B561" s="2277" t="s">
        <v>2078</v>
      </c>
      <c r="C561" s="2278"/>
      <c r="D561" s="2278"/>
      <c r="E561" s="2278"/>
      <c r="F561" s="2278"/>
      <c r="G561" s="2278"/>
      <c r="H561" s="2279"/>
      <c r="I561" s="2278"/>
      <c r="J561" s="2280"/>
      <c r="K561" s="1804"/>
      <c r="L561" s="1804"/>
      <c r="M561" s="1804"/>
      <c r="N561" s="1804"/>
      <c r="O561" s="2235"/>
      <c r="P561" s="687"/>
      <c r="Q561" s="835"/>
      <c r="R561" s="835"/>
      <c r="S561" s="835"/>
      <c r="T561" s="835"/>
      <c r="U561" s="687"/>
      <c r="V561" s="687"/>
      <c r="W561" s="687"/>
      <c r="X561" s="687"/>
      <c r="Y561" s="687"/>
      <c r="Z561" s="687"/>
      <c r="AA561" s="687"/>
      <c r="AB561" s="687"/>
      <c r="AC561" s="687"/>
      <c r="AD561" s="687"/>
      <c r="AE561" s="687"/>
      <c r="AF561" s="687"/>
      <c r="AG561" s="687"/>
    </row>
    <row r="562" spans="1:33" s="835" customFormat="1" ht="12" customHeight="1" x14ac:dyDescent="0.2">
      <c r="A562" s="2288"/>
      <c r="B562" s="2281" t="s">
        <v>2079</v>
      </c>
      <c r="C562" s="2282"/>
      <c r="D562" s="2282"/>
      <c r="E562" s="2282"/>
      <c r="F562" s="2282"/>
      <c r="G562" s="2282"/>
      <c r="H562" s="2283"/>
      <c r="I562" s="2282"/>
      <c r="J562" s="2284"/>
      <c r="K562" s="2284"/>
      <c r="L562" s="2284"/>
      <c r="M562" s="2284"/>
      <c r="N562" s="2284"/>
      <c r="O562" s="2285"/>
    </row>
    <row r="563" spans="1:33" s="898" customFormat="1" x14ac:dyDescent="0.2">
      <c r="A563" s="2286"/>
      <c r="B563" s="2287"/>
      <c r="C563" s="2287"/>
      <c r="D563" s="2287"/>
      <c r="E563" s="2287"/>
      <c r="F563" s="2287"/>
      <c r="G563" s="2287"/>
      <c r="H563" s="2287"/>
      <c r="I563" s="2287"/>
      <c r="J563" s="2287"/>
      <c r="K563" s="2287"/>
      <c r="L563" s="2287"/>
      <c r="M563" s="2287"/>
      <c r="N563" s="2287"/>
      <c r="O563" s="2287"/>
    </row>
    <row r="564" spans="1:33" ht="15.75" x14ac:dyDescent="0.25">
      <c r="A564" s="674">
        <f>ROW()</f>
        <v>564</v>
      </c>
      <c r="B564" s="2150"/>
      <c r="C564" s="2151"/>
      <c r="D564" s="2152"/>
      <c r="E564" s="2152"/>
      <c r="F564" s="2152"/>
      <c r="G564" s="2152"/>
      <c r="H564" s="2153"/>
      <c r="I564" s="2154"/>
      <c r="J564" s="2154"/>
      <c r="K564" s="2155" t="s">
        <v>2045</v>
      </c>
      <c r="L564" s="2156"/>
      <c r="M564" s="2157"/>
      <c r="N564" s="2157"/>
      <c r="O564" s="2158" t="str">
        <f>B565</f>
        <v>TAPIS ESSUIE CHAUSSURES</v>
      </c>
    </row>
    <row r="565" spans="1:33" s="2257" customFormat="1" ht="42" customHeight="1" x14ac:dyDescent="0.25">
      <c r="A565" s="1811" t="s">
        <v>2215</v>
      </c>
      <c r="B565" s="5051" t="s">
        <v>2222</v>
      </c>
      <c r="C565" s="5052"/>
      <c r="D565" s="5052"/>
      <c r="E565" s="5052"/>
      <c r="F565" s="5052"/>
      <c r="G565" s="5052"/>
      <c r="H565" s="5053"/>
      <c r="I565" s="2293"/>
      <c r="J565" s="2306"/>
      <c r="K565" s="2295"/>
      <c r="L565" s="5054" t="s">
        <v>2223</v>
      </c>
      <c r="M565" s="5055"/>
      <c r="N565" s="5055"/>
      <c r="O565" s="5056" t="str">
        <f t="shared" si="2"/>
        <v/>
      </c>
      <c r="P565" s="687"/>
      <c r="Q565" s="687"/>
      <c r="R565" s="687"/>
      <c r="S565" s="687"/>
      <c r="T565" s="687"/>
      <c r="U565" s="687"/>
      <c r="V565" s="687"/>
      <c r="W565" s="687"/>
      <c r="X565" s="687"/>
      <c r="Y565" s="687"/>
      <c r="Z565" s="687"/>
      <c r="AA565" s="687"/>
      <c r="AB565" s="687"/>
      <c r="AC565" s="687"/>
      <c r="AD565" s="687"/>
      <c r="AE565" s="687"/>
      <c r="AF565" s="687"/>
      <c r="AG565" s="687"/>
    </row>
    <row r="566" spans="1:33" s="2257" customFormat="1" ht="12" customHeight="1" x14ac:dyDescent="0.2">
      <c r="A566" s="2288"/>
      <c r="B566" s="2269" t="s">
        <v>1644</v>
      </c>
      <c r="C566" s="2270" t="s">
        <v>2013</v>
      </c>
      <c r="D566" s="2271" t="s">
        <v>414</v>
      </c>
      <c r="E566" s="2271" t="s">
        <v>2014</v>
      </c>
      <c r="F566" s="2271" t="s">
        <v>1435</v>
      </c>
      <c r="G566" s="2271" t="s">
        <v>1408</v>
      </c>
      <c r="H566" s="2271" t="s">
        <v>885</v>
      </c>
      <c r="I566" s="2272" t="s">
        <v>1102</v>
      </c>
      <c r="J566" s="2273" t="s">
        <v>1188</v>
      </c>
      <c r="K566" s="2274"/>
      <c r="L566" s="2275"/>
      <c r="M566" s="2275"/>
      <c r="N566" s="2275"/>
      <c r="O566" s="2276"/>
      <c r="P566" s="687"/>
      <c r="Q566" s="835"/>
      <c r="R566" s="835"/>
      <c r="S566" s="835"/>
      <c r="T566" s="835"/>
      <c r="U566" s="687"/>
      <c r="V566" s="687"/>
      <c r="W566" s="687"/>
      <c r="X566" s="687"/>
      <c r="Y566" s="687"/>
      <c r="Z566" s="687"/>
      <c r="AA566" s="687"/>
      <c r="AB566" s="687"/>
      <c r="AC566" s="687"/>
      <c r="AD566" s="687"/>
      <c r="AE566" s="687"/>
      <c r="AF566" s="687"/>
      <c r="AG566" s="687"/>
    </row>
    <row r="567" spans="1:33" s="2257" customFormat="1" ht="12" customHeight="1" x14ac:dyDescent="0.2">
      <c r="A567" s="2288"/>
      <c r="B567" s="2277" t="s">
        <v>2078</v>
      </c>
      <c r="C567" s="2278"/>
      <c r="D567" s="2278"/>
      <c r="E567" s="2278"/>
      <c r="F567" s="2278"/>
      <c r="G567" s="2278"/>
      <c r="H567" s="2279"/>
      <c r="I567" s="2278"/>
      <c r="J567" s="2280"/>
      <c r="K567" s="1804"/>
      <c r="L567" s="1804"/>
      <c r="M567" s="1804"/>
      <c r="N567" s="1804"/>
      <c r="O567" s="2235"/>
      <c r="P567" s="687"/>
      <c r="Q567" s="835"/>
      <c r="R567" s="835"/>
      <c r="S567" s="835"/>
      <c r="T567" s="835"/>
      <c r="U567" s="687"/>
      <c r="V567" s="687"/>
      <c r="W567" s="687"/>
      <c r="X567" s="687"/>
      <c r="Y567" s="687"/>
      <c r="Z567" s="687"/>
      <c r="AA567" s="687"/>
      <c r="AB567" s="687"/>
      <c r="AC567" s="687"/>
      <c r="AD567" s="687"/>
      <c r="AE567" s="687"/>
      <c r="AF567" s="687"/>
      <c r="AG567" s="687"/>
    </row>
    <row r="568" spans="1:33" s="835" customFormat="1" ht="12" customHeight="1" x14ac:dyDescent="0.2">
      <c r="A568" s="2288"/>
      <c r="B568" s="2281" t="s">
        <v>2079</v>
      </c>
      <c r="C568" s="2282"/>
      <c r="D568" s="2282"/>
      <c r="E568" s="2282"/>
      <c r="F568" s="2282"/>
      <c r="G568" s="2282"/>
      <c r="H568" s="2283"/>
      <c r="I568" s="2282"/>
      <c r="J568" s="2284"/>
      <c r="K568" s="2284"/>
      <c r="L568" s="2284"/>
      <c r="M568" s="2284"/>
      <c r="N568" s="2284"/>
      <c r="O568" s="2285"/>
    </row>
    <row r="569" spans="1:33" s="898" customFormat="1" x14ac:dyDescent="0.2">
      <c r="A569" s="2286"/>
      <c r="B569" s="2287"/>
      <c r="C569" s="2287"/>
      <c r="D569" s="2287"/>
      <c r="E569" s="2287"/>
      <c r="F569" s="2287"/>
      <c r="G569" s="2287"/>
      <c r="H569" s="2287"/>
      <c r="I569" s="2287"/>
      <c r="J569" s="2287"/>
      <c r="K569" s="2287"/>
      <c r="L569" s="2287"/>
      <c r="M569" s="2287"/>
      <c r="N569" s="2287"/>
      <c r="O569" s="2287"/>
    </row>
    <row r="570" spans="1:33" ht="15.75" x14ac:dyDescent="0.25">
      <c r="A570" s="674">
        <f>ROW()</f>
        <v>570</v>
      </c>
      <c r="B570" s="2150"/>
      <c r="C570" s="2151"/>
      <c r="D570" s="2152"/>
      <c r="E570" s="2152"/>
      <c r="F570" s="2152"/>
      <c r="G570" s="2152"/>
      <c r="H570" s="2153"/>
      <c r="I570" s="2154"/>
      <c r="J570" s="2154"/>
      <c r="K570" s="2155" t="s">
        <v>2045</v>
      </c>
      <c r="L570" s="2156"/>
      <c r="M570" s="2157"/>
      <c r="N570" s="2157"/>
      <c r="O570" s="2158" t="str">
        <f>B571</f>
        <v>TAPIS ENTRÉE MACHINE</v>
      </c>
    </row>
    <row r="571" spans="1:33" s="2257" customFormat="1" ht="42" customHeight="1" x14ac:dyDescent="0.25">
      <c r="A571" s="1811" t="s">
        <v>2215</v>
      </c>
      <c r="B571" s="5051" t="s">
        <v>2224</v>
      </c>
      <c r="C571" s="5052"/>
      <c r="D571" s="5052"/>
      <c r="E571" s="5052"/>
      <c r="F571" s="5052"/>
      <c r="G571" s="5052"/>
      <c r="H571" s="5053"/>
      <c r="I571" s="2293"/>
      <c r="J571" s="2294"/>
      <c r="K571" s="2295"/>
      <c r="L571" s="5054"/>
      <c r="M571" s="5055"/>
      <c r="N571" s="5055"/>
      <c r="O571" s="5056" t="str">
        <f t="shared" si="2"/>
        <v/>
      </c>
      <c r="P571" s="687"/>
      <c r="Q571" s="687"/>
      <c r="R571" s="687"/>
      <c r="S571" s="687"/>
      <c r="T571" s="687"/>
      <c r="U571" s="687"/>
      <c r="V571" s="687"/>
      <c r="W571" s="687"/>
      <c r="X571" s="687"/>
      <c r="Y571" s="687"/>
      <c r="Z571" s="687"/>
      <c r="AA571" s="687"/>
      <c r="AB571" s="687"/>
      <c r="AC571" s="687"/>
      <c r="AD571" s="687"/>
      <c r="AE571" s="687"/>
      <c r="AF571" s="687"/>
      <c r="AG571" s="687"/>
    </row>
    <row r="572" spans="1:33" s="2257" customFormat="1" ht="12" customHeight="1" x14ac:dyDescent="0.2">
      <c r="A572" s="2288"/>
      <c r="B572" s="2269" t="s">
        <v>1644</v>
      </c>
      <c r="C572" s="2270" t="s">
        <v>2013</v>
      </c>
      <c r="D572" s="2271" t="s">
        <v>414</v>
      </c>
      <c r="E572" s="2271" t="s">
        <v>2014</v>
      </c>
      <c r="F572" s="2271" t="s">
        <v>1435</v>
      </c>
      <c r="G572" s="2271" t="s">
        <v>1408</v>
      </c>
      <c r="H572" s="2271" t="s">
        <v>885</v>
      </c>
      <c r="I572" s="2272" t="s">
        <v>1102</v>
      </c>
      <c r="J572" s="2273" t="s">
        <v>1188</v>
      </c>
      <c r="K572" s="2274"/>
      <c r="L572" s="2275"/>
      <c r="M572" s="2275"/>
      <c r="N572" s="2275"/>
      <c r="O572" s="2276"/>
      <c r="P572" s="687"/>
      <c r="Q572" s="835"/>
      <c r="R572" s="835"/>
      <c r="S572" s="835"/>
      <c r="T572" s="835"/>
      <c r="U572" s="687"/>
      <c r="V572" s="687"/>
      <c r="W572" s="687"/>
      <c r="X572" s="687"/>
      <c r="Y572" s="687"/>
      <c r="Z572" s="687"/>
      <c r="AA572" s="687"/>
      <c r="AB572" s="687"/>
      <c r="AC572" s="687"/>
      <c r="AD572" s="687"/>
      <c r="AE572" s="687"/>
      <c r="AF572" s="687"/>
      <c r="AG572" s="687"/>
    </row>
    <row r="573" spans="1:33" s="2257" customFormat="1" ht="12" customHeight="1" x14ac:dyDescent="0.2">
      <c r="A573" s="2288"/>
      <c r="B573" s="2277" t="s">
        <v>2078</v>
      </c>
      <c r="C573" s="2278"/>
      <c r="D573" s="2278"/>
      <c r="E573" s="2278"/>
      <c r="F573" s="2278"/>
      <c r="G573" s="2278"/>
      <c r="H573" s="2279"/>
      <c r="I573" s="2278"/>
      <c r="J573" s="2280"/>
      <c r="K573" s="1804"/>
      <c r="L573" s="1804"/>
      <c r="M573" s="1804"/>
      <c r="N573" s="1804"/>
      <c r="O573" s="2235"/>
      <c r="P573" s="687"/>
      <c r="Q573" s="835"/>
      <c r="R573" s="835"/>
      <c r="S573" s="835"/>
      <c r="T573" s="835"/>
      <c r="U573" s="687"/>
      <c r="V573" s="687"/>
      <c r="W573" s="687"/>
      <c r="X573" s="687"/>
      <c r="Y573" s="687"/>
      <c r="Z573" s="687"/>
      <c r="AA573" s="687"/>
      <c r="AB573" s="687"/>
      <c r="AC573" s="687"/>
      <c r="AD573" s="687"/>
      <c r="AE573" s="687"/>
      <c r="AF573" s="687"/>
      <c r="AG573" s="687"/>
    </row>
    <row r="574" spans="1:33" s="835" customFormat="1" ht="12" customHeight="1" x14ac:dyDescent="0.2">
      <c r="A574" s="2288"/>
      <c r="B574" s="2281" t="s">
        <v>2079</v>
      </c>
      <c r="C574" s="2282"/>
      <c r="D574" s="2282"/>
      <c r="E574" s="2282"/>
      <c r="F574" s="2282"/>
      <c r="G574" s="2282"/>
      <c r="H574" s="2283"/>
      <c r="I574" s="2282"/>
      <c r="J574" s="2284"/>
      <c r="K574" s="2284"/>
      <c r="L574" s="2284"/>
      <c r="M574" s="2284"/>
      <c r="N574" s="2284"/>
      <c r="O574" s="2285"/>
    </row>
    <row r="575" spans="1:33" s="898" customFormat="1" x14ac:dyDescent="0.2">
      <c r="A575" s="2286"/>
      <c r="B575" s="2287"/>
      <c r="C575" s="2287"/>
      <c r="D575" s="2287"/>
      <c r="E575" s="2287"/>
      <c r="F575" s="2287"/>
      <c r="G575" s="2287"/>
      <c r="H575" s="2287"/>
      <c r="I575" s="2287"/>
      <c r="J575" s="2287"/>
      <c r="K575" s="2287"/>
      <c r="L575" s="2287"/>
      <c r="M575" s="2287"/>
      <c r="N575" s="2287"/>
      <c r="O575" s="2287"/>
    </row>
    <row r="576" spans="1:33" ht="15.75" x14ac:dyDescent="0.25">
      <c r="A576" s="674">
        <f>ROW()</f>
        <v>576</v>
      </c>
      <c r="B576" s="2150"/>
      <c r="C576" s="2151"/>
      <c r="D576" s="2152"/>
      <c r="E576" s="2152"/>
      <c r="F576" s="2152"/>
      <c r="G576" s="2152"/>
      <c r="H576" s="2153"/>
      <c r="I576" s="2154"/>
      <c r="J576" s="2154"/>
      <c r="K576" s="2155" t="s">
        <v>2045</v>
      </c>
      <c r="L576" s="2156"/>
      <c r="M576" s="2157"/>
      <c r="N576" s="2157"/>
      <c r="O576" s="2158" t="str">
        <f>B577</f>
        <v>TAPIS SORTIE MACHINE</v>
      </c>
    </row>
    <row r="577" spans="1:33" s="2257" customFormat="1" ht="42" customHeight="1" x14ac:dyDescent="0.25">
      <c r="A577" s="1811" t="s">
        <v>2215</v>
      </c>
      <c r="B577" s="5051" t="s">
        <v>2225</v>
      </c>
      <c r="C577" s="5052"/>
      <c r="D577" s="5052"/>
      <c r="E577" s="5052"/>
      <c r="F577" s="5052"/>
      <c r="G577" s="5052"/>
      <c r="H577" s="5053"/>
      <c r="I577" s="2293"/>
      <c r="J577" s="2294"/>
      <c r="K577" s="2295"/>
      <c r="L577" s="5054"/>
      <c r="M577" s="5055"/>
      <c r="N577" s="5055"/>
      <c r="O577" s="5056" t="str">
        <f t="shared" si="2"/>
        <v/>
      </c>
      <c r="P577" s="687"/>
      <c r="Q577" s="687"/>
      <c r="R577" s="687"/>
      <c r="S577" s="687"/>
      <c r="T577" s="687"/>
      <c r="U577" s="687"/>
      <c r="V577" s="687"/>
      <c r="W577" s="687"/>
      <c r="X577" s="687"/>
      <c r="Y577" s="687"/>
      <c r="Z577" s="687"/>
      <c r="AA577" s="687"/>
      <c r="AB577" s="687"/>
      <c r="AC577" s="687"/>
      <c r="AD577" s="687"/>
      <c r="AE577" s="687"/>
      <c r="AF577" s="687"/>
      <c r="AG577" s="687"/>
    </row>
    <row r="578" spans="1:33" s="2257" customFormat="1" ht="12" customHeight="1" x14ac:dyDescent="0.2">
      <c r="A578" s="2288"/>
      <c r="B578" s="2269" t="s">
        <v>1644</v>
      </c>
      <c r="C578" s="2270" t="s">
        <v>2013</v>
      </c>
      <c r="D578" s="2271" t="s">
        <v>414</v>
      </c>
      <c r="E578" s="2271" t="s">
        <v>2014</v>
      </c>
      <c r="F578" s="2271" t="s">
        <v>1435</v>
      </c>
      <c r="G578" s="2271" t="s">
        <v>1408</v>
      </c>
      <c r="H578" s="2271" t="s">
        <v>885</v>
      </c>
      <c r="I578" s="2272" t="s">
        <v>1102</v>
      </c>
      <c r="J578" s="2273" t="s">
        <v>1188</v>
      </c>
      <c r="K578" s="2274"/>
      <c r="L578" s="2275"/>
      <c r="M578" s="2275"/>
      <c r="N578" s="2275"/>
      <c r="O578" s="2276"/>
      <c r="P578" s="687"/>
      <c r="Q578" s="835"/>
      <c r="R578" s="835"/>
      <c r="S578" s="835"/>
      <c r="T578" s="835"/>
      <c r="U578" s="687"/>
      <c r="V578" s="687"/>
      <c r="W578" s="687"/>
      <c r="X578" s="687"/>
      <c r="Y578" s="687"/>
      <c r="Z578" s="687"/>
      <c r="AA578" s="687"/>
      <c r="AB578" s="687"/>
      <c r="AC578" s="687"/>
      <c r="AD578" s="687"/>
      <c r="AE578" s="687"/>
      <c r="AF578" s="687"/>
      <c r="AG578" s="687"/>
    </row>
    <row r="579" spans="1:33" s="2257" customFormat="1" ht="12" customHeight="1" x14ac:dyDescent="0.2">
      <c r="A579" s="2288"/>
      <c r="B579" s="2277" t="s">
        <v>2078</v>
      </c>
      <c r="C579" s="2278"/>
      <c r="D579" s="2278"/>
      <c r="E579" s="2278"/>
      <c r="F579" s="2278"/>
      <c r="G579" s="2278"/>
      <c r="H579" s="2279"/>
      <c r="I579" s="2278"/>
      <c r="J579" s="2280"/>
      <c r="K579" s="1804"/>
      <c r="L579" s="1804"/>
      <c r="M579" s="1804"/>
      <c r="N579" s="1804"/>
      <c r="O579" s="2235"/>
      <c r="P579" s="687"/>
      <c r="Q579" s="835"/>
      <c r="R579" s="835"/>
      <c r="S579" s="835"/>
      <c r="T579" s="835"/>
      <c r="U579" s="687"/>
      <c r="V579" s="687"/>
      <c r="W579" s="687"/>
      <c r="X579" s="687"/>
      <c r="Y579" s="687"/>
      <c r="Z579" s="687"/>
      <c r="AA579" s="687"/>
      <c r="AB579" s="687"/>
      <c r="AC579" s="687"/>
      <c r="AD579" s="687"/>
      <c r="AE579" s="687"/>
      <c r="AF579" s="687"/>
      <c r="AG579" s="687"/>
    </row>
    <row r="580" spans="1:33" s="835" customFormat="1" ht="12" customHeight="1" x14ac:dyDescent="0.2">
      <c r="A580" s="2288"/>
      <c r="B580" s="2281" t="s">
        <v>2079</v>
      </c>
      <c r="C580" s="2282"/>
      <c r="D580" s="2282"/>
      <c r="E580" s="2282"/>
      <c r="F580" s="2282"/>
      <c r="G580" s="2282"/>
      <c r="H580" s="2283"/>
      <c r="I580" s="2282"/>
      <c r="J580" s="2284"/>
      <c r="K580" s="2284"/>
      <c r="L580" s="2284"/>
      <c r="M580" s="2284"/>
      <c r="N580" s="2284"/>
      <c r="O580" s="2285"/>
    </row>
    <row r="581" spans="1:33" s="898" customFormat="1" x14ac:dyDescent="0.2">
      <c r="A581" s="2286"/>
      <c r="B581" s="2287"/>
      <c r="C581" s="2287"/>
      <c r="D581" s="2287"/>
      <c r="E581" s="2287"/>
      <c r="F581" s="2287"/>
      <c r="G581" s="2287"/>
      <c r="H581" s="2287"/>
      <c r="I581" s="2287"/>
      <c r="J581" s="2287"/>
      <c r="K581" s="2287"/>
      <c r="L581" s="2287"/>
      <c r="M581" s="2287"/>
      <c r="N581" s="2287"/>
      <c r="O581" s="2287"/>
    </row>
    <row r="582" spans="1:33" ht="15.75" x14ac:dyDescent="0.25">
      <c r="A582" s="674">
        <f>ROW()</f>
        <v>582</v>
      </c>
      <c r="B582" s="2150"/>
      <c r="C582" s="2151"/>
      <c r="D582" s="2152"/>
      <c r="E582" s="2152"/>
      <c r="F582" s="2152"/>
      <c r="G582" s="2152"/>
      <c r="H582" s="2153"/>
      <c r="I582" s="2154"/>
      <c r="J582" s="2154"/>
      <c r="K582" s="2155" t="s">
        <v>2045</v>
      </c>
      <c r="L582" s="2156"/>
      <c r="M582" s="2157"/>
      <c r="N582" s="2157"/>
      <c r="O582" s="2158" t="str">
        <f>B583</f>
        <v>TRANCHEUR À JAMBON</v>
      </c>
    </row>
    <row r="583" spans="1:33" s="2257" customFormat="1" ht="60.75" customHeight="1" x14ac:dyDescent="0.25">
      <c r="A583" s="1811" t="s">
        <v>2215</v>
      </c>
      <c r="B583" s="5051" t="s">
        <v>2226</v>
      </c>
      <c r="C583" s="5052"/>
      <c r="D583" s="5052"/>
      <c r="E583" s="5052"/>
      <c r="F583" s="5052"/>
      <c r="G583" s="5052"/>
      <c r="H583" s="5053"/>
      <c r="I583" s="2293"/>
      <c r="J583" s="2294"/>
      <c r="K583" s="2296"/>
      <c r="L583" s="5054" t="s">
        <v>2204</v>
      </c>
      <c r="M583" s="5055"/>
      <c r="N583" s="5055"/>
      <c r="O583" s="5056"/>
      <c r="P583" s="687"/>
      <c r="Q583" s="687"/>
      <c r="R583" s="687"/>
      <c r="S583" s="687"/>
      <c r="T583" s="687"/>
      <c r="U583" s="687"/>
      <c r="V583" s="687"/>
      <c r="W583" s="687"/>
      <c r="X583" s="687"/>
      <c r="Y583" s="687"/>
      <c r="Z583" s="687"/>
      <c r="AA583" s="687"/>
      <c r="AB583" s="687"/>
      <c r="AC583" s="687"/>
      <c r="AD583" s="687"/>
      <c r="AE583" s="687"/>
      <c r="AF583" s="687"/>
      <c r="AG583" s="687"/>
    </row>
    <row r="584" spans="1:33" s="2257" customFormat="1" ht="12" customHeight="1" x14ac:dyDescent="0.2">
      <c r="A584" s="2288"/>
      <c r="B584" s="2269" t="s">
        <v>1644</v>
      </c>
      <c r="C584" s="2270" t="s">
        <v>2013</v>
      </c>
      <c r="D584" s="2271" t="s">
        <v>414</v>
      </c>
      <c r="E584" s="2271" t="s">
        <v>2014</v>
      </c>
      <c r="F584" s="2271" t="s">
        <v>1435</v>
      </c>
      <c r="G584" s="2271" t="s">
        <v>1408</v>
      </c>
      <c r="H584" s="2271" t="s">
        <v>885</v>
      </c>
      <c r="I584" s="2272" t="s">
        <v>1102</v>
      </c>
      <c r="J584" s="2273" t="s">
        <v>1188</v>
      </c>
      <c r="K584" s="2274"/>
      <c r="L584" s="2275"/>
      <c r="M584" s="2275"/>
      <c r="N584" s="2275"/>
      <c r="O584" s="2276"/>
      <c r="P584" s="687"/>
      <c r="Q584" s="835"/>
      <c r="R584" s="835"/>
      <c r="S584" s="835"/>
      <c r="T584" s="835"/>
      <c r="U584" s="687"/>
      <c r="V584" s="687"/>
      <c r="W584" s="687"/>
      <c r="X584" s="687"/>
      <c r="Y584" s="687"/>
      <c r="Z584" s="687"/>
      <c r="AA584" s="687"/>
      <c r="AB584" s="687"/>
      <c r="AC584" s="687"/>
      <c r="AD584" s="687"/>
      <c r="AE584" s="687"/>
      <c r="AF584" s="687"/>
      <c r="AG584" s="687"/>
    </row>
    <row r="585" spans="1:33" s="2257" customFormat="1" ht="12" customHeight="1" x14ac:dyDescent="0.2">
      <c r="A585" s="2288"/>
      <c r="B585" s="2277" t="s">
        <v>2078</v>
      </c>
      <c r="C585" s="2278"/>
      <c r="D585" s="2278"/>
      <c r="E585" s="2278"/>
      <c r="F585" s="2278"/>
      <c r="G585" s="2278"/>
      <c r="H585" s="2279"/>
      <c r="I585" s="2278"/>
      <c r="J585" s="2280"/>
      <c r="K585" s="1804"/>
      <c r="L585" s="1804"/>
      <c r="M585" s="1804"/>
      <c r="N585" s="1804"/>
      <c r="O585" s="2235"/>
      <c r="P585" s="687"/>
      <c r="Q585" s="835"/>
      <c r="R585" s="835"/>
      <c r="S585" s="835"/>
      <c r="T585" s="835"/>
      <c r="U585" s="687"/>
      <c r="V585" s="687"/>
      <c r="W585" s="687"/>
      <c r="X585" s="687"/>
      <c r="Y585" s="687"/>
      <c r="Z585" s="687"/>
      <c r="AA585" s="687"/>
      <c r="AB585" s="687"/>
      <c r="AC585" s="687"/>
      <c r="AD585" s="687"/>
      <c r="AE585" s="687"/>
      <c r="AF585" s="687"/>
      <c r="AG585" s="687"/>
    </row>
    <row r="586" spans="1:33" s="835" customFormat="1" ht="12" customHeight="1" x14ac:dyDescent="0.2">
      <c r="A586" s="2288"/>
      <c r="B586" s="2281" t="s">
        <v>2079</v>
      </c>
      <c r="C586" s="2282"/>
      <c r="D586" s="2282"/>
      <c r="E586" s="2282"/>
      <c r="F586" s="2282"/>
      <c r="G586" s="2282"/>
      <c r="H586" s="2283"/>
      <c r="I586" s="2282"/>
      <c r="J586" s="2284"/>
      <c r="K586" s="2284"/>
      <c r="L586" s="2284"/>
      <c r="M586" s="2284"/>
      <c r="N586" s="2284"/>
      <c r="O586" s="2285"/>
    </row>
    <row r="587" spans="1:33" s="898" customFormat="1" x14ac:dyDescent="0.2">
      <c r="A587" s="2286"/>
      <c r="B587" s="2287"/>
      <c r="C587" s="2287"/>
      <c r="D587" s="2287"/>
      <c r="E587" s="2287"/>
      <c r="F587" s="2287"/>
      <c r="G587" s="2287"/>
      <c r="H587" s="2287"/>
      <c r="I587" s="2287"/>
      <c r="J587" s="2287"/>
      <c r="K587" s="2287"/>
      <c r="L587" s="2287"/>
      <c r="M587" s="2287"/>
      <c r="N587" s="2287"/>
      <c r="O587" s="2287"/>
    </row>
    <row r="588" spans="1:33" ht="15.75" x14ac:dyDescent="0.25">
      <c r="A588" s="674">
        <f>ROW()</f>
        <v>588</v>
      </c>
      <c r="B588" s="2150"/>
      <c r="C588" s="2151"/>
      <c r="D588" s="2152"/>
      <c r="E588" s="2152"/>
      <c r="F588" s="2152"/>
      <c r="G588" s="2152"/>
      <c r="H588" s="2153"/>
      <c r="I588" s="2154"/>
      <c r="J588" s="2154"/>
      <c r="K588" s="2155" t="s">
        <v>2045</v>
      </c>
      <c r="L588" s="2156"/>
      <c r="M588" s="2157"/>
      <c r="N588" s="2157"/>
      <c r="O588" s="2158" t="str">
        <f>B589</f>
        <v>VAISSELLE  LAVAGE</v>
      </c>
    </row>
    <row r="589" spans="1:33" s="2257" customFormat="1" ht="32.25" customHeight="1" x14ac:dyDescent="0.25">
      <c r="A589" s="1811" t="s">
        <v>1408</v>
      </c>
      <c r="B589" s="5051" t="s">
        <v>2227</v>
      </c>
      <c r="C589" s="5052"/>
      <c r="D589" s="5052"/>
      <c r="E589" s="5052"/>
      <c r="F589" s="5052"/>
      <c r="G589" s="5052"/>
      <c r="H589" s="5053"/>
      <c r="I589" s="2293"/>
      <c r="J589" s="2294"/>
      <c r="K589" s="2295"/>
      <c r="L589" s="5054" t="s">
        <v>2228</v>
      </c>
      <c r="M589" s="5055"/>
      <c r="N589" s="5055"/>
      <c r="O589" s="5056" t="str">
        <f t="shared" si="2"/>
        <v/>
      </c>
      <c r="P589" s="687"/>
      <c r="Q589" s="687"/>
      <c r="R589" s="687"/>
      <c r="S589" s="687"/>
      <c r="T589" s="687"/>
      <c r="U589" s="687"/>
      <c r="V589" s="687"/>
      <c r="W589" s="687"/>
      <c r="X589" s="687"/>
      <c r="Y589" s="687"/>
      <c r="Z589" s="687"/>
      <c r="AA589" s="687"/>
      <c r="AB589" s="687"/>
      <c r="AC589" s="687"/>
      <c r="AD589" s="687"/>
      <c r="AE589" s="687"/>
      <c r="AF589" s="687"/>
      <c r="AG589" s="687"/>
    </row>
    <row r="590" spans="1:33" s="2257" customFormat="1" ht="12" customHeight="1" x14ac:dyDescent="0.2">
      <c r="A590" s="2288"/>
      <c r="B590" s="2269" t="s">
        <v>1644</v>
      </c>
      <c r="C590" s="2270" t="s">
        <v>2013</v>
      </c>
      <c r="D590" s="2271" t="s">
        <v>414</v>
      </c>
      <c r="E590" s="2271" t="s">
        <v>2014</v>
      </c>
      <c r="F590" s="2271" t="s">
        <v>1435</v>
      </c>
      <c r="G590" s="2271" t="s">
        <v>1408</v>
      </c>
      <c r="H590" s="2271" t="s">
        <v>885</v>
      </c>
      <c r="I590" s="2272" t="s">
        <v>1102</v>
      </c>
      <c r="J590" s="2273" t="s">
        <v>1188</v>
      </c>
      <c r="K590" s="2274"/>
      <c r="L590" s="2275"/>
      <c r="M590" s="2275"/>
      <c r="N590" s="2275"/>
      <c r="O590" s="2276"/>
      <c r="P590" s="687"/>
      <c r="Q590" s="835"/>
      <c r="R590" s="835"/>
      <c r="S590" s="835"/>
      <c r="T590" s="835"/>
      <c r="U590" s="687"/>
      <c r="V590" s="687"/>
      <c r="W590" s="687"/>
      <c r="X590" s="687"/>
      <c r="Y590" s="687"/>
      <c r="Z590" s="687"/>
      <c r="AA590" s="687"/>
      <c r="AB590" s="687"/>
      <c r="AC590" s="687"/>
      <c r="AD590" s="687"/>
      <c r="AE590" s="687"/>
      <c r="AF590" s="687"/>
      <c r="AG590" s="687"/>
    </row>
    <row r="591" spans="1:33" s="2257" customFormat="1" ht="12" customHeight="1" x14ac:dyDescent="0.2">
      <c r="A591" s="2288"/>
      <c r="B591" s="2277" t="s">
        <v>2078</v>
      </c>
      <c r="C591" s="2278"/>
      <c r="D591" s="2278"/>
      <c r="E591" s="2278"/>
      <c r="F591" s="2278"/>
      <c r="G591" s="2278"/>
      <c r="H591" s="2279"/>
      <c r="I591" s="2278"/>
      <c r="J591" s="2280"/>
      <c r="K591" s="1804"/>
      <c r="L591" s="1804"/>
      <c r="M591" s="1804"/>
      <c r="N591" s="1804"/>
      <c r="O591" s="2235"/>
      <c r="P591" s="687"/>
      <c r="Q591" s="835"/>
      <c r="R591" s="835"/>
      <c r="S591" s="835"/>
      <c r="T591" s="835"/>
      <c r="U591" s="687"/>
      <c r="V591" s="687"/>
      <c r="W591" s="687"/>
      <c r="X591" s="687"/>
      <c r="Y591" s="687"/>
      <c r="Z591" s="687"/>
      <c r="AA591" s="687"/>
      <c r="AB591" s="687"/>
      <c r="AC591" s="687"/>
      <c r="AD591" s="687"/>
      <c r="AE591" s="687"/>
      <c r="AF591" s="687"/>
      <c r="AG591" s="687"/>
    </row>
    <row r="592" spans="1:33" s="835" customFormat="1" ht="12" customHeight="1" x14ac:dyDescent="0.2">
      <c r="A592" s="2288"/>
      <c r="B592" s="2281" t="s">
        <v>2079</v>
      </c>
      <c r="C592" s="2282"/>
      <c r="D592" s="2282"/>
      <c r="E592" s="2282"/>
      <c r="F592" s="2282"/>
      <c r="G592" s="2282"/>
      <c r="H592" s="2283"/>
      <c r="I592" s="2282"/>
      <c r="J592" s="2284"/>
      <c r="K592" s="2284"/>
      <c r="L592" s="2284"/>
      <c r="M592" s="2284"/>
      <c r="N592" s="2284"/>
      <c r="O592" s="2285"/>
    </row>
    <row r="593" spans="1:33" s="898" customFormat="1" x14ac:dyDescent="0.2">
      <c r="A593" s="2286"/>
      <c r="B593" s="2287"/>
      <c r="C593" s="2287"/>
      <c r="D593" s="2287"/>
      <c r="E593" s="2287"/>
      <c r="F593" s="2287"/>
      <c r="G593" s="2287"/>
      <c r="H593" s="2287"/>
      <c r="I593" s="2287"/>
      <c r="J593" s="2287"/>
      <c r="K593" s="2287"/>
      <c r="L593" s="2287"/>
      <c r="M593" s="2287"/>
      <c r="N593" s="2287"/>
      <c r="O593" s="2287"/>
    </row>
    <row r="594" spans="1:33" ht="15.75" x14ac:dyDescent="0.25">
      <c r="A594" s="674">
        <f>ROW()</f>
        <v>594</v>
      </c>
      <c r="B594" s="2150"/>
      <c r="C594" s="2151"/>
      <c r="D594" s="2152"/>
      <c r="E594" s="2152"/>
      <c r="F594" s="2152"/>
      <c r="G594" s="2152"/>
      <c r="H594" s="2153"/>
      <c r="I594" s="2154"/>
      <c r="J594" s="2154"/>
      <c r="K594" s="2155" t="s">
        <v>2045</v>
      </c>
      <c r="L594" s="2156"/>
      <c r="M594" s="2157"/>
      <c r="N594" s="2157"/>
      <c r="O594" s="2158" t="str">
        <f>B595</f>
        <v>VAISSELLE  LAVAGE DES COUVERTS</v>
      </c>
    </row>
    <row r="595" spans="1:33" s="2257" customFormat="1" ht="39.75" customHeight="1" x14ac:dyDescent="0.25">
      <c r="A595" s="1811" t="s">
        <v>1408</v>
      </c>
      <c r="B595" s="5051" t="s">
        <v>2229</v>
      </c>
      <c r="C595" s="5052"/>
      <c r="D595" s="5052"/>
      <c r="E595" s="5052"/>
      <c r="F595" s="5052"/>
      <c r="G595" s="5052"/>
      <c r="H595" s="5053"/>
      <c r="I595" s="2293"/>
      <c r="J595" s="2294"/>
      <c r="K595" s="2295"/>
      <c r="L595" s="5054" t="s">
        <v>2230</v>
      </c>
      <c r="M595" s="5055"/>
      <c r="N595" s="5055"/>
      <c r="O595" s="5056" t="str">
        <f t="shared" si="2"/>
        <v/>
      </c>
      <c r="P595" s="687"/>
      <c r="Q595" s="687"/>
      <c r="R595" s="687"/>
      <c r="S595" s="687"/>
      <c r="T595" s="687"/>
      <c r="U595" s="687"/>
      <c r="V595" s="687"/>
      <c r="W595" s="687"/>
      <c r="X595" s="687"/>
      <c r="Y595" s="687"/>
      <c r="Z595" s="687"/>
      <c r="AA595" s="687"/>
      <c r="AB595" s="687"/>
      <c r="AC595" s="687"/>
      <c r="AD595" s="687"/>
      <c r="AE595" s="687"/>
      <c r="AF595" s="687"/>
      <c r="AG595" s="687"/>
    </row>
    <row r="596" spans="1:33" s="2257" customFormat="1" ht="12" customHeight="1" x14ac:dyDescent="0.2">
      <c r="A596" s="2288"/>
      <c r="B596" s="2269" t="s">
        <v>1644</v>
      </c>
      <c r="C596" s="2270" t="s">
        <v>2013</v>
      </c>
      <c r="D596" s="2271" t="s">
        <v>414</v>
      </c>
      <c r="E596" s="2271" t="s">
        <v>2014</v>
      </c>
      <c r="F596" s="2271" t="s">
        <v>1435</v>
      </c>
      <c r="G596" s="2271" t="s">
        <v>1408</v>
      </c>
      <c r="H596" s="2271" t="s">
        <v>885</v>
      </c>
      <c r="I596" s="2272" t="s">
        <v>1102</v>
      </c>
      <c r="J596" s="2273" t="s">
        <v>1188</v>
      </c>
      <c r="K596" s="2274"/>
      <c r="L596" s="2275"/>
      <c r="M596" s="2275"/>
      <c r="N596" s="2275"/>
      <c r="O596" s="2276"/>
      <c r="P596" s="687"/>
      <c r="Q596" s="835"/>
      <c r="R596" s="835"/>
      <c r="S596" s="835"/>
      <c r="T596" s="835"/>
      <c r="U596" s="687"/>
      <c r="V596" s="687"/>
      <c r="W596" s="687"/>
      <c r="X596" s="687"/>
      <c r="Y596" s="687"/>
      <c r="Z596" s="687"/>
      <c r="AA596" s="687"/>
      <c r="AB596" s="687"/>
      <c r="AC596" s="687"/>
      <c r="AD596" s="687"/>
      <c r="AE596" s="687"/>
      <c r="AF596" s="687"/>
      <c r="AG596" s="687"/>
    </row>
    <row r="597" spans="1:33" s="2257" customFormat="1" ht="12" customHeight="1" x14ac:dyDescent="0.2">
      <c r="A597" s="2288"/>
      <c r="B597" s="2277" t="s">
        <v>2078</v>
      </c>
      <c r="C597" s="2278"/>
      <c r="D597" s="2278"/>
      <c r="E597" s="2278"/>
      <c r="F597" s="2278"/>
      <c r="G597" s="2278"/>
      <c r="H597" s="2279"/>
      <c r="I597" s="2278"/>
      <c r="J597" s="2280"/>
      <c r="K597" s="1804"/>
      <c r="L597" s="1804"/>
      <c r="M597" s="1804"/>
      <c r="N597" s="1804"/>
      <c r="O597" s="2235"/>
      <c r="P597" s="687"/>
      <c r="Q597" s="835"/>
      <c r="R597" s="835"/>
      <c r="S597" s="835"/>
      <c r="T597" s="835"/>
      <c r="U597" s="687"/>
      <c r="V597" s="687"/>
      <c r="W597" s="687"/>
      <c r="X597" s="687"/>
      <c r="Y597" s="687"/>
      <c r="Z597" s="687"/>
      <c r="AA597" s="687"/>
      <c r="AB597" s="687"/>
      <c r="AC597" s="687"/>
      <c r="AD597" s="687"/>
      <c r="AE597" s="687"/>
      <c r="AF597" s="687"/>
      <c r="AG597" s="687"/>
    </row>
    <row r="598" spans="1:33" s="835" customFormat="1" ht="12" customHeight="1" x14ac:dyDescent="0.2">
      <c r="A598" s="2288"/>
      <c r="B598" s="2281" t="s">
        <v>2079</v>
      </c>
      <c r="C598" s="2282"/>
      <c r="D598" s="2282"/>
      <c r="E598" s="2282"/>
      <c r="F598" s="2282"/>
      <c r="G598" s="2282"/>
      <c r="H598" s="2283"/>
      <c r="I598" s="2282"/>
      <c r="J598" s="2284"/>
      <c r="K598" s="2284"/>
      <c r="L598" s="2284"/>
      <c r="M598" s="2284"/>
      <c r="N598" s="2284"/>
      <c r="O598" s="2285"/>
    </row>
    <row r="599" spans="1:33" s="898" customFormat="1" x14ac:dyDescent="0.2">
      <c r="A599" s="2286"/>
      <c r="B599" s="2287"/>
      <c r="C599" s="2287"/>
      <c r="D599" s="2287"/>
      <c r="E599" s="2287"/>
      <c r="F599" s="2287"/>
      <c r="G599" s="2287"/>
      <c r="H599" s="2287"/>
      <c r="I599" s="2287"/>
      <c r="J599" s="2287"/>
      <c r="K599" s="2287"/>
      <c r="L599" s="2287"/>
      <c r="M599" s="2287"/>
      <c r="N599" s="2287"/>
      <c r="O599" s="2287"/>
    </row>
    <row r="600" spans="1:33" ht="15.75" x14ac:dyDescent="0.25">
      <c r="A600" s="674">
        <f>ROW()</f>
        <v>600</v>
      </c>
      <c r="B600" s="2150"/>
      <c r="C600" s="2151"/>
      <c r="D600" s="2152"/>
      <c r="E600" s="2152"/>
      <c r="F600" s="2152"/>
      <c r="G600" s="2152"/>
      <c r="H600" s="2153"/>
      <c r="I600" s="2154"/>
      <c r="J600" s="2154"/>
      <c r="K600" s="2155" t="s">
        <v>2045</v>
      </c>
      <c r="L600" s="2156"/>
      <c r="M600" s="2157"/>
      <c r="N600" s="2157"/>
      <c r="O600" s="2158" t="str">
        <f>B601</f>
        <v>VAISSELLE  RÉNOVATION DE LA VAISSELLE</v>
      </c>
    </row>
    <row r="601" spans="1:33" s="2257" customFormat="1" ht="50.25" customHeight="1" x14ac:dyDescent="0.25">
      <c r="A601" s="1811" t="s">
        <v>1408</v>
      </c>
      <c r="B601" s="5051" t="s">
        <v>2231</v>
      </c>
      <c r="C601" s="5052"/>
      <c r="D601" s="5052"/>
      <c r="E601" s="5052"/>
      <c r="F601" s="5052"/>
      <c r="G601" s="5052"/>
      <c r="H601" s="5053"/>
      <c r="I601" s="2293"/>
      <c r="J601" s="2294"/>
      <c r="K601" s="2295"/>
      <c r="L601" s="5054" t="s">
        <v>2232</v>
      </c>
      <c r="M601" s="5055"/>
      <c r="N601" s="5055"/>
      <c r="O601" s="5056" t="str">
        <f t="shared" si="2"/>
        <v/>
      </c>
      <c r="P601" s="687"/>
      <c r="Q601" s="687"/>
      <c r="R601" s="687"/>
      <c r="S601" s="687"/>
      <c r="T601" s="687"/>
      <c r="U601" s="687"/>
      <c r="V601" s="687"/>
      <c r="W601" s="687"/>
      <c r="X601" s="687"/>
      <c r="Y601" s="687"/>
      <c r="Z601" s="687"/>
      <c r="AA601" s="687"/>
      <c r="AB601" s="687"/>
      <c r="AC601" s="687"/>
      <c r="AD601" s="687"/>
      <c r="AE601" s="687"/>
      <c r="AF601" s="687"/>
      <c r="AG601" s="687"/>
    </row>
    <row r="602" spans="1:33" s="2257" customFormat="1" ht="12" customHeight="1" x14ac:dyDescent="0.2">
      <c r="A602" s="2288"/>
      <c r="B602" s="2269" t="s">
        <v>1644</v>
      </c>
      <c r="C602" s="2270" t="s">
        <v>2013</v>
      </c>
      <c r="D602" s="2271" t="s">
        <v>414</v>
      </c>
      <c r="E602" s="2271" t="s">
        <v>2014</v>
      </c>
      <c r="F602" s="2271" t="s">
        <v>1435</v>
      </c>
      <c r="G602" s="2271" t="s">
        <v>1408</v>
      </c>
      <c r="H602" s="2271" t="s">
        <v>885</v>
      </c>
      <c r="I602" s="2272" t="s">
        <v>1102</v>
      </c>
      <c r="J602" s="2273" t="s">
        <v>1188</v>
      </c>
      <c r="K602" s="2274"/>
      <c r="L602" s="2275"/>
      <c r="M602" s="2275"/>
      <c r="N602" s="2275"/>
      <c r="O602" s="2276"/>
      <c r="P602" s="687"/>
      <c r="Q602" s="835"/>
      <c r="R602" s="835"/>
      <c r="S602" s="835"/>
      <c r="T602" s="835"/>
      <c r="U602" s="687"/>
      <c r="V602" s="687"/>
      <c r="W602" s="687"/>
      <c r="X602" s="687"/>
      <c r="Y602" s="687"/>
      <c r="Z602" s="687"/>
      <c r="AA602" s="687"/>
      <c r="AB602" s="687"/>
      <c r="AC602" s="687"/>
      <c r="AD602" s="687"/>
      <c r="AE602" s="687"/>
      <c r="AF602" s="687"/>
      <c r="AG602" s="687"/>
    </row>
    <row r="603" spans="1:33" s="2257" customFormat="1" ht="12" customHeight="1" x14ac:dyDescent="0.2">
      <c r="A603" s="2288"/>
      <c r="B603" s="2277" t="s">
        <v>2078</v>
      </c>
      <c r="C603" s="2278"/>
      <c r="D603" s="2278"/>
      <c r="E603" s="2278"/>
      <c r="F603" s="2278"/>
      <c r="G603" s="2278"/>
      <c r="H603" s="2279"/>
      <c r="I603" s="2278"/>
      <c r="J603" s="2280"/>
      <c r="K603" s="1804"/>
      <c r="L603" s="1804"/>
      <c r="M603" s="1804"/>
      <c r="N603" s="1804"/>
      <c r="O603" s="2235"/>
      <c r="P603" s="687"/>
      <c r="Q603" s="835"/>
      <c r="R603" s="835"/>
      <c r="S603" s="835"/>
      <c r="T603" s="835"/>
      <c r="U603" s="687"/>
      <c r="V603" s="687"/>
      <c r="W603" s="687"/>
      <c r="X603" s="687"/>
      <c r="Y603" s="687"/>
      <c r="Z603" s="687"/>
      <c r="AA603" s="687"/>
      <c r="AB603" s="687"/>
      <c r="AC603" s="687"/>
      <c r="AD603" s="687"/>
      <c r="AE603" s="687"/>
      <c r="AF603" s="687"/>
      <c r="AG603" s="687"/>
    </row>
    <row r="604" spans="1:33" s="835" customFormat="1" ht="12" customHeight="1" x14ac:dyDescent="0.2">
      <c r="A604" s="2288"/>
      <c r="B604" s="2281" t="s">
        <v>2079</v>
      </c>
      <c r="C604" s="2282"/>
      <c r="D604" s="2282"/>
      <c r="E604" s="2282"/>
      <c r="F604" s="2282"/>
      <c r="G604" s="2282"/>
      <c r="H604" s="2283"/>
      <c r="I604" s="2282"/>
      <c r="J604" s="2284"/>
      <c r="K604" s="2284"/>
      <c r="L604" s="2284"/>
      <c r="M604" s="2284"/>
      <c r="N604" s="2284"/>
      <c r="O604" s="2285"/>
    </row>
    <row r="605" spans="1:33" s="898" customFormat="1" x14ac:dyDescent="0.2">
      <c r="A605" s="2286"/>
      <c r="B605" s="2287"/>
      <c r="C605" s="2287"/>
      <c r="D605" s="2287"/>
      <c r="E605" s="2287"/>
      <c r="F605" s="2287"/>
      <c r="G605" s="2287"/>
      <c r="H605" s="2287"/>
      <c r="I605" s="2287"/>
      <c r="J605" s="2287"/>
      <c r="K605" s="2287"/>
      <c r="L605" s="2287"/>
      <c r="M605" s="2287"/>
      <c r="N605" s="2287"/>
      <c r="O605" s="2287"/>
    </row>
    <row r="606" spans="1:33" ht="15.75" x14ac:dyDescent="0.25">
      <c r="A606" s="674">
        <f>ROW()</f>
        <v>606</v>
      </c>
      <c r="B606" s="2150"/>
      <c r="C606" s="2151"/>
      <c r="D606" s="2152"/>
      <c r="E606" s="2152"/>
      <c r="F606" s="2152"/>
      <c r="G606" s="2152"/>
      <c r="H606" s="2153"/>
      <c r="I606" s="2154"/>
      <c r="J606" s="2154"/>
      <c r="K606" s="2155" t="s">
        <v>2045</v>
      </c>
      <c r="L606" s="2156"/>
      <c r="M606" s="2157"/>
      <c r="N606" s="2157"/>
      <c r="O606" s="2158" t="str">
        <f>B607</f>
        <v>VESTIAIRES EXTÉRIEUR
(PLACARDS)</v>
      </c>
    </row>
    <row r="607" spans="1:33" s="2257" customFormat="1" ht="42" customHeight="1" x14ac:dyDescent="0.25">
      <c r="A607" s="1811" t="s">
        <v>1408</v>
      </c>
      <c r="B607" s="5051" t="s">
        <v>2233</v>
      </c>
      <c r="C607" s="5052"/>
      <c r="D607" s="5052"/>
      <c r="E607" s="5052"/>
      <c r="F607" s="5052"/>
      <c r="G607" s="5052"/>
      <c r="H607" s="5053"/>
      <c r="I607" s="2293"/>
      <c r="J607" s="2303"/>
      <c r="K607" s="2295"/>
      <c r="L607" s="5054" t="s">
        <v>2105</v>
      </c>
      <c r="M607" s="5055"/>
      <c r="N607" s="5055"/>
      <c r="O607" s="5056" t="str">
        <f t="shared" si="2"/>
        <v/>
      </c>
      <c r="P607" s="687"/>
      <c r="Q607" s="687"/>
      <c r="R607" s="687"/>
      <c r="S607" s="687"/>
      <c r="T607" s="687"/>
      <c r="U607" s="687"/>
      <c r="V607" s="687"/>
      <c r="W607" s="687"/>
      <c r="X607" s="687"/>
      <c r="Y607" s="687"/>
      <c r="Z607" s="687"/>
      <c r="AA607" s="687"/>
      <c r="AB607" s="687"/>
      <c r="AC607" s="687"/>
      <c r="AD607" s="687"/>
      <c r="AE607" s="687"/>
      <c r="AF607" s="687"/>
      <c r="AG607" s="687"/>
    </row>
    <row r="608" spans="1:33" s="2257" customFormat="1" ht="12" customHeight="1" x14ac:dyDescent="0.2">
      <c r="A608" s="2288"/>
      <c r="B608" s="2269" t="s">
        <v>1644</v>
      </c>
      <c r="C608" s="2270" t="s">
        <v>2013</v>
      </c>
      <c r="D608" s="2271" t="s">
        <v>414</v>
      </c>
      <c r="E608" s="2271" t="s">
        <v>2014</v>
      </c>
      <c r="F608" s="2271" t="s">
        <v>1435</v>
      </c>
      <c r="G608" s="2271" t="s">
        <v>1408</v>
      </c>
      <c r="H608" s="2271" t="s">
        <v>885</v>
      </c>
      <c r="I608" s="2272" t="s">
        <v>1102</v>
      </c>
      <c r="J608" s="2273" t="s">
        <v>1188</v>
      </c>
      <c r="K608" s="2274"/>
      <c r="L608" s="2275"/>
      <c r="M608" s="2275"/>
      <c r="N608" s="2275"/>
      <c r="O608" s="2276"/>
      <c r="P608" s="687"/>
      <c r="Q608" s="835"/>
      <c r="R608" s="835"/>
      <c r="S608" s="835"/>
      <c r="T608" s="835"/>
      <c r="U608" s="687"/>
      <c r="V608" s="687"/>
      <c r="W608" s="687"/>
      <c r="X608" s="687"/>
      <c r="Y608" s="687"/>
      <c r="Z608" s="687"/>
      <c r="AA608" s="687"/>
      <c r="AB608" s="687"/>
      <c r="AC608" s="687"/>
      <c r="AD608" s="687"/>
      <c r="AE608" s="687"/>
      <c r="AF608" s="687"/>
      <c r="AG608" s="687"/>
    </row>
    <row r="609" spans="1:33" s="2257" customFormat="1" ht="12" customHeight="1" x14ac:dyDescent="0.2">
      <c r="A609" s="2288"/>
      <c r="B609" s="2277" t="s">
        <v>2078</v>
      </c>
      <c r="C609" s="2278"/>
      <c r="D609" s="2278"/>
      <c r="E609" s="2278"/>
      <c r="F609" s="2278"/>
      <c r="G609" s="2278"/>
      <c r="H609" s="2279"/>
      <c r="I609" s="2278"/>
      <c r="J609" s="2280"/>
      <c r="K609" s="1804"/>
      <c r="L609" s="1804"/>
      <c r="M609" s="1804"/>
      <c r="N609" s="1804"/>
      <c r="O609" s="2235"/>
      <c r="P609" s="687"/>
      <c r="Q609" s="835"/>
      <c r="R609" s="835"/>
      <c r="S609" s="835"/>
      <c r="T609" s="835"/>
      <c r="U609" s="687"/>
      <c r="V609" s="687"/>
      <c r="W609" s="687"/>
      <c r="X609" s="687"/>
      <c r="Y609" s="687"/>
      <c r="Z609" s="687"/>
      <c r="AA609" s="687"/>
      <c r="AB609" s="687"/>
      <c r="AC609" s="687"/>
      <c r="AD609" s="687"/>
      <c r="AE609" s="687"/>
      <c r="AF609" s="687"/>
      <c r="AG609" s="687"/>
    </row>
    <row r="610" spans="1:33" s="835" customFormat="1" ht="12" customHeight="1" x14ac:dyDescent="0.2">
      <c r="A610" s="2288"/>
      <c r="B610" s="2281" t="s">
        <v>2079</v>
      </c>
      <c r="C610" s="2282"/>
      <c r="D610" s="2282"/>
      <c r="E610" s="2282"/>
      <c r="F610" s="2282"/>
      <c r="G610" s="2282"/>
      <c r="H610" s="2283"/>
      <c r="I610" s="2282"/>
      <c r="J610" s="2284"/>
      <c r="K610" s="2284"/>
      <c r="L610" s="2284"/>
      <c r="M610" s="2284"/>
      <c r="N610" s="2284"/>
      <c r="O610" s="2285"/>
    </row>
    <row r="611" spans="1:33" s="898" customFormat="1" x14ac:dyDescent="0.2">
      <c r="A611" s="2286"/>
      <c r="B611" s="2287"/>
      <c r="C611" s="2287"/>
      <c r="D611" s="2287"/>
      <c r="E611" s="2287"/>
      <c r="F611" s="2287"/>
      <c r="G611" s="2287"/>
      <c r="H611" s="2287"/>
      <c r="I611" s="2287"/>
      <c r="J611" s="2287"/>
      <c r="K611" s="2287"/>
      <c r="L611" s="2287"/>
      <c r="M611" s="2287"/>
      <c r="N611" s="2287"/>
      <c r="O611" s="2287"/>
    </row>
    <row r="612" spans="1:33" ht="15.75" x14ac:dyDescent="0.25">
      <c r="A612" s="674">
        <f>ROW()</f>
        <v>612</v>
      </c>
      <c r="B612" s="2150"/>
      <c r="C612" s="2151"/>
      <c r="D612" s="2152"/>
      <c r="E612" s="2152"/>
      <c r="F612" s="2152"/>
      <c r="G612" s="2152"/>
      <c r="H612" s="2153"/>
      <c r="I612" s="2154"/>
      <c r="J612" s="2154"/>
      <c r="K612" s="2155" t="s">
        <v>2045</v>
      </c>
      <c r="L612" s="2156"/>
      <c r="M612" s="2157"/>
      <c r="N612" s="2157"/>
      <c r="O612" s="2158" t="str">
        <f>B613</f>
        <v>VITRES</v>
      </c>
    </row>
    <row r="613" spans="1:33" s="2257" customFormat="1" ht="42" customHeight="1" x14ac:dyDescent="0.25">
      <c r="A613" s="1811" t="s">
        <v>1408</v>
      </c>
      <c r="B613" s="5051" t="s">
        <v>2234</v>
      </c>
      <c r="C613" s="5052"/>
      <c r="D613" s="5052"/>
      <c r="E613" s="5052"/>
      <c r="F613" s="5052"/>
      <c r="G613" s="5052"/>
      <c r="H613" s="5053"/>
      <c r="I613" s="2293"/>
      <c r="J613" s="2303"/>
      <c r="K613" s="2296"/>
      <c r="L613" s="5054"/>
      <c r="M613" s="5055"/>
      <c r="N613" s="5055"/>
      <c r="O613" s="5056" t="str">
        <f t="shared" si="2"/>
        <v/>
      </c>
      <c r="P613" s="687"/>
      <c r="Q613" s="687"/>
      <c r="R613" s="687"/>
      <c r="S613" s="687"/>
      <c r="T613" s="687"/>
      <c r="U613" s="687"/>
      <c r="V613" s="687"/>
      <c r="W613" s="687"/>
      <c r="X613" s="687"/>
      <c r="Y613" s="687"/>
      <c r="Z613" s="687"/>
      <c r="AA613" s="687"/>
      <c r="AB613" s="687"/>
      <c r="AC613" s="687"/>
      <c r="AD613" s="687"/>
      <c r="AE613" s="687"/>
      <c r="AF613" s="687"/>
      <c r="AG613" s="687"/>
    </row>
    <row r="614" spans="1:33" s="2257" customFormat="1" ht="12" customHeight="1" x14ac:dyDescent="0.2">
      <c r="A614" s="2288"/>
      <c r="B614" s="2269" t="s">
        <v>1644</v>
      </c>
      <c r="C614" s="2270" t="s">
        <v>2013</v>
      </c>
      <c r="D614" s="2271" t="s">
        <v>414</v>
      </c>
      <c r="E614" s="2271" t="s">
        <v>2014</v>
      </c>
      <c r="F614" s="2271" t="s">
        <v>1435</v>
      </c>
      <c r="G614" s="2271" t="s">
        <v>1408</v>
      </c>
      <c r="H614" s="2271" t="s">
        <v>885</v>
      </c>
      <c r="I614" s="2272" t="s">
        <v>1102</v>
      </c>
      <c r="J614" s="2273" t="s">
        <v>1188</v>
      </c>
      <c r="K614" s="2274"/>
      <c r="L614" s="2275"/>
      <c r="M614" s="2275"/>
      <c r="N614" s="2275"/>
      <c r="O614" s="2276"/>
      <c r="P614" s="687"/>
      <c r="Q614" s="835"/>
      <c r="R614" s="835"/>
      <c r="S614" s="835"/>
      <c r="T614" s="835"/>
      <c r="U614" s="687"/>
      <c r="V614" s="687"/>
      <c r="W614" s="687"/>
      <c r="X614" s="687"/>
      <c r="Y614" s="687"/>
      <c r="Z614" s="687"/>
      <c r="AA614" s="687"/>
      <c r="AB614" s="687"/>
      <c r="AC614" s="687"/>
      <c r="AD614" s="687"/>
      <c r="AE614" s="687"/>
      <c r="AF614" s="687"/>
      <c r="AG614" s="687"/>
    </row>
    <row r="615" spans="1:33" s="2257" customFormat="1" ht="12" customHeight="1" x14ac:dyDescent="0.2">
      <c r="A615" s="2288"/>
      <c r="B615" s="2277" t="s">
        <v>2078</v>
      </c>
      <c r="C615" s="2278"/>
      <c r="D615" s="2278"/>
      <c r="E615" s="2278"/>
      <c r="F615" s="2278"/>
      <c r="G615" s="2278"/>
      <c r="H615" s="2279"/>
      <c r="I615" s="2278"/>
      <c r="J615" s="2280"/>
      <c r="K615" s="1804"/>
      <c r="L615" s="1804"/>
      <c r="M615" s="1804"/>
      <c r="N615" s="1804"/>
      <c r="O615" s="2235"/>
      <c r="P615" s="687"/>
      <c r="Q615" s="835"/>
      <c r="R615" s="835"/>
      <c r="S615" s="835"/>
      <c r="T615" s="835"/>
      <c r="U615" s="687"/>
      <c r="V615" s="687"/>
      <c r="W615" s="687"/>
      <c r="X615" s="687"/>
      <c r="Y615" s="687"/>
      <c r="Z615" s="687"/>
      <c r="AA615" s="687"/>
      <c r="AB615" s="687"/>
      <c r="AC615" s="687"/>
      <c r="AD615" s="687"/>
      <c r="AE615" s="687"/>
      <c r="AF615" s="687"/>
      <c r="AG615" s="687"/>
    </row>
    <row r="616" spans="1:33" s="835" customFormat="1" ht="12" customHeight="1" x14ac:dyDescent="0.2">
      <c r="A616" s="2288"/>
      <c r="B616" s="2281" t="s">
        <v>2079</v>
      </c>
      <c r="C616" s="2282"/>
      <c r="D616" s="2282"/>
      <c r="E616" s="2282"/>
      <c r="F616" s="2282"/>
      <c r="G616" s="2282"/>
      <c r="H616" s="2283"/>
      <c r="I616" s="2282"/>
      <c r="J616" s="2284"/>
      <c r="K616" s="2284"/>
      <c r="L616" s="2284"/>
      <c r="M616" s="2284"/>
      <c r="N616" s="2284"/>
      <c r="O616" s="2285"/>
    </row>
    <row r="617" spans="1:33" s="898" customFormat="1" x14ac:dyDescent="0.2">
      <c r="A617" s="2286"/>
      <c r="B617" s="2287"/>
      <c r="C617" s="2287"/>
      <c r="D617" s="2287"/>
      <c r="E617" s="2287"/>
      <c r="F617" s="2287"/>
      <c r="G617" s="2287"/>
      <c r="H617" s="2287"/>
      <c r="I617" s="2287"/>
      <c r="J617" s="2287"/>
      <c r="K617" s="2287"/>
      <c r="L617" s="2287"/>
      <c r="M617" s="2287"/>
      <c r="N617" s="2287"/>
      <c r="O617" s="2287"/>
    </row>
    <row r="618" spans="1:33" ht="15.75" x14ac:dyDescent="0.25">
      <c r="A618" s="674">
        <f>ROW()</f>
        <v>618</v>
      </c>
      <c r="B618" s="2150"/>
      <c r="C618" s="2151"/>
      <c r="D618" s="2152"/>
      <c r="E618" s="2152"/>
      <c r="F618" s="2152"/>
      <c r="G618" s="2152"/>
      <c r="H618" s="2153"/>
      <c r="I618" s="2154"/>
      <c r="J618" s="2154"/>
      <c r="K618" s="2155" t="s">
        <v>2045</v>
      </c>
      <c r="L618" s="2156"/>
      <c r="M618" s="2157"/>
      <c r="N618" s="2157"/>
      <c r="O618" s="2158" t="str">
        <f>B619</f>
        <v>WC</v>
      </c>
    </row>
    <row r="619" spans="1:33" s="2257" customFormat="1" ht="42" customHeight="1" x14ac:dyDescent="0.25">
      <c r="A619" s="1811" t="s">
        <v>2235</v>
      </c>
      <c r="B619" s="5051" t="s">
        <v>2236</v>
      </c>
      <c r="C619" s="5052"/>
      <c r="D619" s="5052"/>
      <c r="E619" s="5052"/>
      <c r="F619" s="5052"/>
      <c r="G619" s="5052"/>
      <c r="H619" s="5053"/>
      <c r="I619" s="2293"/>
      <c r="J619" s="2307"/>
      <c r="K619" s="2315"/>
      <c r="L619" s="5054" t="s">
        <v>2237</v>
      </c>
      <c r="M619" s="5055"/>
      <c r="N619" s="5055"/>
      <c r="O619" s="5056" t="str">
        <f t="shared" si="2"/>
        <v/>
      </c>
      <c r="P619" s="687"/>
      <c r="Q619" s="687"/>
      <c r="R619" s="687"/>
      <c r="S619" s="687"/>
      <c r="T619" s="687"/>
      <c r="U619" s="687"/>
      <c r="V619" s="687"/>
      <c r="W619" s="687"/>
      <c r="X619" s="687"/>
      <c r="Y619" s="687"/>
      <c r="Z619" s="687"/>
      <c r="AA619" s="687"/>
      <c r="AB619" s="687"/>
      <c r="AC619" s="687"/>
      <c r="AD619" s="687"/>
      <c r="AE619" s="687"/>
      <c r="AF619" s="687"/>
      <c r="AG619" s="687"/>
    </row>
    <row r="620" spans="1:33" s="2257" customFormat="1" ht="12" customHeight="1" x14ac:dyDescent="0.2">
      <c r="A620" s="2288"/>
      <c r="B620" s="2269" t="s">
        <v>1644</v>
      </c>
      <c r="C620" s="2270" t="s">
        <v>2013</v>
      </c>
      <c r="D620" s="2271" t="s">
        <v>414</v>
      </c>
      <c r="E620" s="2271" t="s">
        <v>2014</v>
      </c>
      <c r="F620" s="2271" t="s">
        <v>1435</v>
      </c>
      <c r="G620" s="2271" t="s">
        <v>1408</v>
      </c>
      <c r="H620" s="2271" t="s">
        <v>885</v>
      </c>
      <c r="I620" s="2272" t="s">
        <v>1102</v>
      </c>
      <c r="J620" s="2273" t="s">
        <v>1188</v>
      </c>
      <c r="K620" s="2274"/>
      <c r="L620" s="2275"/>
      <c r="M620" s="2275"/>
      <c r="N620" s="2275"/>
      <c r="O620" s="2276"/>
      <c r="P620" s="687"/>
      <c r="Q620" s="835"/>
      <c r="R620" s="835"/>
      <c r="S620" s="835"/>
      <c r="T620" s="835"/>
      <c r="U620" s="687"/>
      <c r="V620" s="687"/>
      <c r="W620" s="687"/>
      <c r="X620" s="687"/>
      <c r="Y620" s="687"/>
      <c r="Z620" s="687"/>
      <c r="AA620" s="687"/>
      <c r="AB620" s="687"/>
      <c r="AC620" s="687"/>
      <c r="AD620" s="687"/>
      <c r="AE620" s="687"/>
      <c r="AF620" s="687"/>
      <c r="AG620" s="687"/>
    </row>
    <row r="621" spans="1:33" s="2257" customFormat="1" ht="12" customHeight="1" x14ac:dyDescent="0.2">
      <c r="A621" s="2288"/>
      <c r="B621" s="2277" t="s">
        <v>2078</v>
      </c>
      <c r="C621" s="2278"/>
      <c r="D621" s="2278"/>
      <c r="E621" s="2278"/>
      <c r="F621" s="2278"/>
      <c r="G621" s="2278"/>
      <c r="H621" s="2279"/>
      <c r="I621" s="2278"/>
      <c r="J621" s="2280"/>
      <c r="K621" s="1804"/>
      <c r="L621" s="1804"/>
      <c r="M621" s="1804"/>
      <c r="N621" s="1804"/>
      <c r="O621" s="2235"/>
      <c r="P621" s="687"/>
      <c r="Q621" s="835"/>
      <c r="R621" s="835"/>
      <c r="S621" s="835"/>
      <c r="T621" s="835"/>
      <c r="U621" s="687"/>
      <c r="V621" s="687"/>
      <c r="W621" s="687"/>
      <c r="X621" s="687"/>
      <c r="Y621" s="687"/>
      <c r="Z621" s="687"/>
      <c r="AA621" s="687"/>
      <c r="AB621" s="687"/>
      <c r="AC621" s="687"/>
      <c r="AD621" s="687"/>
      <c r="AE621" s="687"/>
      <c r="AF621" s="687"/>
      <c r="AG621" s="687"/>
    </row>
    <row r="622" spans="1:33" s="835" customFormat="1" ht="12" customHeight="1" x14ac:dyDescent="0.2">
      <c r="A622" s="2288"/>
      <c r="B622" s="2281" t="s">
        <v>2079</v>
      </c>
      <c r="C622" s="2282"/>
      <c r="D622" s="2282"/>
      <c r="E622" s="2282"/>
      <c r="F622" s="2282"/>
      <c r="G622" s="2282"/>
      <c r="H622" s="2283"/>
      <c r="I622" s="2282"/>
      <c r="J622" s="2284"/>
      <c r="K622" s="2284"/>
      <c r="L622" s="2284"/>
      <c r="M622" s="2284"/>
      <c r="N622" s="2284"/>
      <c r="O622" s="2285"/>
    </row>
    <row r="623" spans="1:33" s="898" customFormat="1" x14ac:dyDescent="0.2">
      <c r="A623" s="2286"/>
      <c r="B623" s="2287"/>
      <c r="C623" s="2287"/>
      <c r="D623" s="2287"/>
      <c r="E623" s="2287"/>
      <c r="F623" s="2287"/>
      <c r="G623" s="2287"/>
      <c r="H623" s="2287"/>
      <c r="I623" s="2287"/>
      <c r="J623" s="2287"/>
      <c r="K623" s="2287"/>
      <c r="L623" s="2287"/>
      <c r="M623" s="2287"/>
      <c r="N623" s="2287"/>
      <c r="O623" s="2287"/>
    </row>
    <row r="624" spans="1:33" s="2257" customFormat="1" ht="26.25" customHeight="1" x14ac:dyDescent="0.25">
      <c r="A624" s="674">
        <f>ROW()</f>
        <v>624</v>
      </c>
      <c r="B624" s="2316"/>
      <c r="C624" s="2317" t="s">
        <v>2238</v>
      </c>
      <c r="D624" s="2317"/>
      <c r="E624" s="2318"/>
      <c r="F624" s="2318"/>
      <c r="G624" s="2318"/>
      <c r="H624" s="2318"/>
      <c r="I624" s="2318"/>
      <c r="J624" s="2318"/>
      <c r="K624" s="2318"/>
      <c r="L624" s="2318"/>
      <c r="M624" s="2318"/>
      <c r="N624" s="2318"/>
      <c r="O624" s="2319"/>
      <c r="P624" s="687"/>
      <c r="Q624" s="687"/>
      <c r="R624" s="687"/>
      <c r="S624" s="687"/>
      <c r="T624" s="687"/>
      <c r="U624" s="687"/>
      <c r="V624" s="687"/>
      <c r="W624" s="687"/>
      <c r="X624" s="687"/>
      <c r="Y624" s="687"/>
      <c r="Z624" s="687"/>
      <c r="AA624" s="687"/>
      <c r="AB624" s="687"/>
      <c r="AC624" s="687"/>
      <c r="AD624" s="687"/>
      <c r="AE624" s="687"/>
      <c r="AF624" s="687"/>
      <c r="AG624" s="687"/>
    </row>
    <row r="625" spans="1:33" s="2257" customFormat="1" ht="19.5" customHeight="1" x14ac:dyDescent="0.25">
      <c r="A625" s="2193" t="s">
        <v>2239</v>
      </c>
      <c r="B625" s="5057" t="s">
        <v>2239</v>
      </c>
      <c r="C625" s="2320" t="s">
        <v>2240</v>
      </c>
      <c r="D625" s="2320"/>
      <c r="E625" s="2321"/>
      <c r="F625" s="2321"/>
      <c r="G625" s="2321"/>
      <c r="H625" s="2321"/>
      <c r="I625" s="2321"/>
      <c r="J625" s="2321"/>
      <c r="K625" s="2321"/>
      <c r="L625" s="2321"/>
      <c r="M625" s="2322"/>
      <c r="N625" s="2322"/>
      <c r="O625" s="2323"/>
      <c r="P625" s="687"/>
      <c r="Q625" s="687"/>
      <c r="R625" s="687"/>
      <c r="S625" s="687"/>
      <c r="T625" s="687"/>
      <c r="U625" s="687"/>
      <c r="V625" s="687"/>
      <c r="W625" s="687"/>
      <c r="X625" s="687"/>
      <c r="Y625" s="687"/>
      <c r="Z625" s="687"/>
      <c r="AA625" s="687"/>
      <c r="AB625" s="687"/>
      <c r="AC625" s="687"/>
      <c r="AD625" s="687"/>
      <c r="AE625" s="687"/>
      <c r="AF625" s="687"/>
      <c r="AG625" s="687"/>
    </row>
    <row r="626" spans="1:33" s="2257" customFormat="1" ht="19.5" customHeight="1" x14ac:dyDescent="0.25">
      <c r="A626" s="2193" t="s">
        <v>2239</v>
      </c>
      <c r="B626" s="5057"/>
      <c r="C626" s="2320" t="s">
        <v>2241</v>
      </c>
      <c r="D626" s="2324"/>
      <c r="E626" s="2321"/>
      <c r="F626" s="2321"/>
      <c r="G626" s="2321"/>
      <c r="H626" s="2321"/>
      <c r="I626" s="2321"/>
      <c r="J626" s="2321"/>
      <c r="K626" s="2321"/>
      <c r="L626" s="2321"/>
      <c r="M626" s="2322"/>
      <c r="N626" s="2322"/>
      <c r="O626" s="2323"/>
      <c r="P626" s="687"/>
      <c r="Q626" s="687"/>
      <c r="R626" s="687"/>
      <c r="S626" s="687"/>
      <c r="T626" s="687"/>
      <c r="U626" s="687"/>
      <c r="V626" s="687"/>
      <c r="W626" s="687"/>
      <c r="X626" s="687"/>
      <c r="Y626" s="687"/>
      <c r="Z626" s="687"/>
      <c r="AA626" s="687"/>
      <c r="AB626" s="687"/>
      <c r="AC626" s="687"/>
      <c r="AD626" s="687"/>
      <c r="AE626" s="687"/>
      <c r="AF626" s="687"/>
      <c r="AG626" s="687"/>
    </row>
    <row r="627" spans="1:33" s="2257" customFormat="1" ht="19.5" customHeight="1" x14ac:dyDescent="0.25">
      <c r="A627" s="2193" t="s">
        <v>2239</v>
      </c>
      <c r="B627" s="5057"/>
      <c r="C627" s="2320" t="s">
        <v>2242</v>
      </c>
      <c r="D627" s="2320"/>
      <c r="E627" s="2322"/>
      <c r="F627" s="2322"/>
      <c r="G627" s="2322"/>
      <c r="H627" s="2322"/>
      <c r="I627" s="2322"/>
      <c r="J627" s="2322"/>
      <c r="K627" s="2322"/>
      <c r="L627" s="2322"/>
      <c r="M627" s="2322"/>
      <c r="N627" s="2322"/>
      <c r="O627" s="2323"/>
      <c r="P627" s="687"/>
      <c r="Q627" s="687"/>
      <c r="R627" s="687"/>
      <c r="S627" s="687"/>
      <c r="T627" s="687"/>
      <c r="U627" s="687"/>
      <c r="V627" s="687"/>
      <c r="W627" s="687"/>
      <c r="X627" s="687"/>
      <c r="Y627" s="687"/>
      <c r="Z627" s="687"/>
      <c r="AA627" s="687"/>
      <c r="AB627" s="687"/>
      <c r="AC627" s="687"/>
      <c r="AD627" s="687"/>
      <c r="AE627" s="687"/>
      <c r="AF627" s="687"/>
      <c r="AG627" s="687"/>
    </row>
    <row r="628" spans="1:33" s="2257" customFormat="1" ht="19.5" customHeight="1" x14ac:dyDescent="0.25">
      <c r="A628" s="2193" t="s">
        <v>2239</v>
      </c>
      <c r="B628" s="5057"/>
      <c r="C628" s="2225" t="s">
        <v>2243</v>
      </c>
      <c r="D628" s="2320"/>
      <c r="E628" s="2321"/>
      <c r="F628" s="2321"/>
      <c r="G628" s="2321"/>
      <c r="H628" s="2321"/>
      <c r="I628" s="2321"/>
      <c r="J628" s="2321"/>
      <c r="K628" s="2321"/>
      <c r="L628" s="2321"/>
      <c r="M628" s="2322"/>
      <c r="N628" s="2322"/>
      <c r="O628" s="2323"/>
      <c r="P628" s="687"/>
      <c r="Q628" s="687"/>
      <c r="R628" s="687"/>
      <c r="S628" s="687"/>
      <c r="T628" s="687"/>
      <c r="U628" s="687"/>
      <c r="V628" s="687"/>
      <c r="W628" s="687"/>
      <c r="X628" s="687"/>
      <c r="Y628" s="687"/>
      <c r="Z628" s="687"/>
      <c r="AA628" s="687"/>
      <c r="AB628" s="687"/>
      <c r="AC628" s="687"/>
      <c r="AD628" s="687"/>
      <c r="AE628" s="687"/>
      <c r="AF628" s="687"/>
      <c r="AG628" s="687"/>
    </row>
    <row r="629" spans="1:33" s="2257" customFormat="1" ht="19.5" customHeight="1" x14ac:dyDescent="0.25">
      <c r="A629" s="2193" t="s">
        <v>2239</v>
      </c>
      <c r="B629" s="2325" t="s">
        <v>290</v>
      </c>
      <c r="C629" s="2326"/>
      <c r="D629" s="2326"/>
      <c r="E629" s="2326" t="s">
        <v>2244</v>
      </c>
      <c r="F629" s="2327"/>
      <c r="G629" s="2328" t="s">
        <v>2245</v>
      </c>
      <c r="H629" s="2326"/>
      <c r="I629" s="2326"/>
      <c r="J629" s="2326"/>
      <c r="K629" s="2326"/>
      <c r="L629" s="2326"/>
      <c r="M629" s="2329"/>
      <c r="N629" s="2329"/>
      <c r="O629" s="2238"/>
      <c r="P629" s="687"/>
      <c r="Q629" s="687"/>
      <c r="R629" s="687"/>
      <c r="S629" s="687"/>
      <c r="T629" s="687"/>
      <c r="U629" s="687"/>
      <c r="V629" s="687"/>
      <c r="W629" s="687"/>
      <c r="X629" s="687"/>
      <c r="Y629" s="687"/>
      <c r="Z629" s="687"/>
      <c r="AA629" s="687"/>
      <c r="AB629" s="687"/>
      <c r="AC629" s="687"/>
      <c r="AD629" s="687"/>
      <c r="AE629" s="687"/>
      <c r="AF629" s="687"/>
      <c r="AG629" s="687"/>
    </row>
  </sheetData>
  <mergeCells count="217">
    <mergeCell ref="B8:B9"/>
    <mergeCell ref="J8:K9"/>
    <mergeCell ref="L8:O9"/>
    <mergeCell ref="A13:A16"/>
    <mergeCell ref="B13:H13"/>
    <mergeCell ref="L13:O13"/>
    <mergeCell ref="B2:C6"/>
    <mergeCell ref="D2:L4"/>
    <mergeCell ref="M2:O2"/>
    <mergeCell ref="M3:O3"/>
    <mergeCell ref="M4:O4"/>
    <mergeCell ref="D5:L6"/>
    <mergeCell ref="M5:O5"/>
    <mergeCell ref="M6:O6"/>
    <mergeCell ref="B37:H37"/>
    <mergeCell ref="L37:O37"/>
    <mergeCell ref="B43:H43"/>
    <mergeCell ref="L43:O43"/>
    <mergeCell ref="B49:H49"/>
    <mergeCell ref="L49:O49"/>
    <mergeCell ref="B19:H19"/>
    <mergeCell ref="L19:O19"/>
    <mergeCell ref="B25:H25"/>
    <mergeCell ref="L25:O25"/>
    <mergeCell ref="B31:H31"/>
    <mergeCell ref="L31:O31"/>
    <mergeCell ref="B73:H73"/>
    <mergeCell ref="L73:O73"/>
    <mergeCell ref="B79:H79"/>
    <mergeCell ref="L79:O79"/>
    <mergeCell ref="B85:H85"/>
    <mergeCell ref="L85:O85"/>
    <mergeCell ref="B55:H55"/>
    <mergeCell ref="L55:O55"/>
    <mergeCell ref="B61:H61"/>
    <mergeCell ref="L61:O61"/>
    <mergeCell ref="B67:H67"/>
    <mergeCell ref="L67:O67"/>
    <mergeCell ref="B109:H109"/>
    <mergeCell ref="L109:O109"/>
    <mergeCell ref="B115:H115"/>
    <mergeCell ref="L115:O115"/>
    <mergeCell ref="B121:H121"/>
    <mergeCell ref="L121:O121"/>
    <mergeCell ref="B91:H91"/>
    <mergeCell ref="L91:O91"/>
    <mergeCell ref="B97:H97"/>
    <mergeCell ref="L97:O97"/>
    <mergeCell ref="B103:H103"/>
    <mergeCell ref="L103:O103"/>
    <mergeCell ref="B145:H145"/>
    <mergeCell ref="L145:O145"/>
    <mergeCell ref="B151:H151"/>
    <mergeCell ref="L151:O151"/>
    <mergeCell ref="B157:H157"/>
    <mergeCell ref="L157:O157"/>
    <mergeCell ref="B127:H127"/>
    <mergeCell ref="L127:O127"/>
    <mergeCell ref="B133:H133"/>
    <mergeCell ref="L133:O133"/>
    <mergeCell ref="B139:H139"/>
    <mergeCell ref="L139:O139"/>
    <mergeCell ref="B181:H181"/>
    <mergeCell ref="L181:O181"/>
    <mergeCell ref="B187:H187"/>
    <mergeCell ref="L187:O187"/>
    <mergeCell ref="B193:H193"/>
    <mergeCell ref="L193:O193"/>
    <mergeCell ref="B163:H163"/>
    <mergeCell ref="L163:O163"/>
    <mergeCell ref="B169:H169"/>
    <mergeCell ref="L169:O169"/>
    <mergeCell ref="B175:H175"/>
    <mergeCell ref="L175:O175"/>
    <mergeCell ref="B217:H217"/>
    <mergeCell ref="L217:O217"/>
    <mergeCell ref="B223:H223"/>
    <mergeCell ref="L223:O223"/>
    <mergeCell ref="B229:H229"/>
    <mergeCell ref="L229:O229"/>
    <mergeCell ref="B199:H199"/>
    <mergeCell ref="L199:O199"/>
    <mergeCell ref="B205:H205"/>
    <mergeCell ref="L205:O205"/>
    <mergeCell ref="B211:H211"/>
    <mergeCell ref="L211:O211"/>
    <mergeCell ref="B253:H253"/>
    <mergeCell ref="L253:O253"/>
    <mergeCell ref="B259:H259"/>
    <mergeCell ref="L259:O259"/>
    <mergeCell ref="B265:H265"/>
    <mergeCell ref="L265:O265"/>
    <mergeCell ref="B235:H235"/>
    <mergeCell ref="L235:O235"/>
    <mergeCell ref="B241:H241"/>
    <mergeCell ref="L241:O241"/>
    <mergeCell ref="B247:H247"/>
    <mergeCell ref="L247:O247"/>
    <mergeCell ref="B289:H289"/>
    <mergeCell ref="L289:O289"/>
    <mergeCell ref="B295:H295"/>
    <mergeCell ref="L295:O295"/>
    <mergeCell ref="B301:H301"/>
    <mergeCell ref="L301:O301"/>
    <mergeCell ref="B271:H271"/>
    <mergeCell ref="L271:O271"/>
    <mergeCell ref="B277:H277"/>
    <mergeCell ref="L277:O277"/>
    <mergeCell ref="B283:H283"/>
    <mergeCell ref="L283:O283"/>
    <mergeCell ref="B325:H325"/>
    <mergeCell ref="L325:O325"/>
    <mergeCell ref="B331:H331"/>
    <mergeCell ref="L331:O331"/>
    <mergeCell ref="B337:H337"/>
    <mergeCell ref="L337:O337"/>
    <mergeCell ref="B307:H307"/>
    <mergeCell ref="L307:O307"/>
    <mergeCell ref="B313:H313"/>
    <mergeCell ref="L313:O313"/>
    <mergeCell ref="B319:H319"/>
    <mergeCell ref="L319:O319"/>
    <mergeCell ref="B361:H361"/>
    <mergeCell ref="L361:O361"/>
    <mergeCell ref="B367:H367"/>
    <mergeCell ref="L367:O367"/>
    <mergeCell ref="B373:H373"/>
    <mergeCell ref="L373:O373"/>
    <mergeCell ref="B343:H343"/>
    <mergeCell ref="L343:O343"/>
    <mergeCell ref="B349:H349"/>
    <mergeCell ref="L349:O349"/>
    <mergeCell ref="B355:H355"/>
    <mergeCell ref="L355:O355"/>
    <mergeCell ref="B397:H397"/>
    <mergeCell ref="L397:O397"/>
    <mergeCell ref="B403:H403"/>
    <mergeCell ref="L403:O403"/>
    <mergeCell ref="B409:H409"/>
    <mergeCell ref="L409:O409"/>
    <mergeCell ref="B379:H379"/>
    <mergeCell ref="L379:O379"/>
    <mergeCell ref="B385:H385"/>
    <mergeCell ref="L385:O385"/>
    <mergeCell ref="B391:H391"/>
    <mergeCell ref="L391:O391"/>
    <mergeCell ref="B433:H433"/>
    <mergeCell ref="L433:O433"/>
    <mergeCell ref="B439:H439"/>
    <mergeCell ref="L439:O439"/>
    <mergeCell ref="B445:H445"/>
    <mergeCell ref="L445:O445"/>
    <mergeCell ref="B415:H415"/>
    <mergeCell ref="L415:O415"/>
    <mergeCell ref="B421:H421"/>
    <mergeCell ref="L421:O421"/>
    <mergeCell ref="B427:H427"/>
    <mergeCell ref="L427:O427"/>
    <mergeCell ref="B469:H469"/>
    <mergeCell ref="L469:O469"/>
    <mergeCell ref="B475:H475"/>
    <mergeCell ref="L475:O475"/>
    <mergeCell ref="B481:H481"/>
    <mergeCell ref="L481:O481"/>
    <mergeCell ref="B451:H451"/>
    <mergeCell ref="L451:O451"/>
    <mergeCell ref="B457:H457"/>
    <mergeCell ref="L457:O457"/>
    <mergeCell ref="B463:H463"/>
    <mergeCell ref="L463:O463"/>
    <mergeCell ref="B505:H505"/>
    <mergeCell ref="L505:O505"/>
    <mergeCell ref="B511:H511"/>
    <mergeCell ref="L511:O511"/>
    <mergeCell ref="B517:H517"/>
    <mergeCell ref="L517:O517"/>
    <mergeCell ref="B487:H487"/>
    <mergeCell ref="L487:O487"/>
    <mergeCell ref="B493:H493"/>
    <mergeCell ref="L493:O493"/>
    <mergeCell ref="B499:H499"/>
    <mergeCell ref="L499:O499"/>
    <mergeCell ref="B541:H541"/>
    <mergeCell ref="L541:O541"/>
    <mergeCell ref="B547:H547"/>
    <mergeCell ref="L547:O547"/>
    <mergeCell ref="B553:H553"/>
    <mergeCell ref="L553:O553"/>
    <mergeCell ref="B523:H523"/>
    <mergeCell ref="L523:O523"/>
    <mergeCell ref="B529:H529"/>
    <mergeCell ref="L529:O529"/>
    <mergeCell ref="B535:H535"/>
    <mergeCell ref="L535:O535"/>
    <mergeCell ref="B577:H577"/>
    <mergeCell ref="L577:O577"/>
    <mergeCell ref="B583:H583"/>
    <mergeCell ref="L583:O583"/>
    <mergeCell ref="B589:H589"/>
    <mergeCell ref="L589:O589"/>
    <mergeCell ref="B559:H559"/>
    <mergeCell ref="L559:O559"/>
    <mergeCell ref="B565:H565"/>
    <mergeCell ref="L565:O565"/>
    <mergeCell ref="B571:H571"/>
    <mergeCell ref="L571:O571"/>
    <mergeCell ref="B613:H613"/>
    <mergeCell ref="L613:O613"/>
    <mergeCell ref="B619:H619"/>
    <mergeCell ref="L619:O619"/>
    <mergeCell ref="B625:B628"/>
    <mergeCell ref="B595:H595"/>
    <mergeCell ref="L595:O595"/>
    <mergeCell ref="B601:H601"/>
    <mergeCell ref="L601:O601"/>
    <mergeCell ref="B607:H607"/>
    <mergeCell ref="L607:O607"/>
  </mergeCells>
  <hyperlinks>
    <hyperlink ref="G629" r:id="rId1" xr:uid="{8069F1F6-0202-42EC-94D8-1A87E9904431}"/>
  </hyperlinks>
  <printOptions horizontalCentered="1"/>
  <pageMargins left="0.59055118110236227" right="0.19685039370078741" top="0.19685039370078741" bottom="0.19685039370078741" header="0.19685039370078741" footer="0.19685039370078741"/>
  <pageSetup paperSize="9" scale="69" orientation="portrait" r:id="rId2"/>
  <headerFooter alignWithMargins="0"/>
  <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4A47E6-FFFE-4E47-90F7-5A4F625AD404}">
  <dimension ref="A1:T88"/>
  <sheetViews>
    <sheetView showGridLines="0" workbookViewId="0">
      <selection activeCell="T26" sqref="T26"/>
    </sheetView>
  </sheetViews>
  <sheetFormatPr baseColWidth="10" defaultRowHeight="15" x14ac:dyDescent="0.25"/>
  <cols>
    <col min="1" max="1" width="2.85546875" style="1994" customWidth="1"/>
    <col min="2" max="2" width="18.140625" style="1994" customWidth="1"/>
    <col min="3" max="3" width="8.7109375" style="1994" customWidth="1"/>
    <col min="4" max="4" width="9.28515625" style="1994" customWidth="1"/>
    <col min="5" max="5" width="9.140625" style="1999" customWidth="1"/>
    <col min="6" max="8" width="9.28515625" style="1994" customWidth="1"/>
    <col min="9" max="9" width="8.85546875" style="1994" customWidth="1"/>
    <col min="10" max="10" width="9.28515625" style="1994" customWidth="1"/>
    <col min="11" max="11" width="9.5703125" style="1994" customWidth="1"/>
    <col min="12" max="13" width="10.28515625" style="1994" customWidth="1"/>
    <col min="14" max="14" width="10" style="1994" customWidth="1"/>
    <col min="15" max="15" width="10.28515625" style="1994" customWidth="1"/>
    <col min="16" max="16" width="10.85546875" style="1994" customWidth="1"/>
    <col min="17" max="17" width="9" style="1994" customWidth="1"/>
    <col min="18" max="18" width="2.7109375" style="1994" customWidth="1"/>
  </cols>
  <sheetData>
    <row r="1" spans="1:20" x14ac:dyDescent="0.25">
      <c r="R1" s="2069"/>
    </row>
    <row r="2" spans="1:20" x14ac:dyDescent="0.25">
      <c r="R2" s="2069"/>
    </row>
    <row r="3" spans="1:20" ht="18.75" x14ac:dyDescent="0.25">
      <c r="B3" s="1994" t="s">
        <v>1916</v>
      </c>
      <c r="C3" s="1995"/>
      <c r="D3" s="5108" t="s">
        <v>1917</v>
      </c>
      <c r="E3" s="5108"/>
      <c r="F3" s="5108"/>
      <c r="G3" s="5108"/>
      <c r="H3" s="5108"/>
      <c r="I3" s="5108"/>
      <c r="J3" s="5108"/>
      <c r="K3" s="5108"/>
      <c r="L3" s="5108"/>
      <c r="M3" s="5108"/>
      <c r="N3" s="5108"/>
      <c r="R3" s="2069"/>
    </row>
    <row r="4" spans="1:20" ht="18.75" x14ac:dyDescent="0.25">
      <c r="D4" s="5108" t="s">
        <v>1918</v>
      </c>
      <c r="E4" s="5108"/>
      <c r="F4" s="5108"/>
      <c r="G4" s="5108"/>
      <c r="H4" s="5108"/>
      <c r="I4" s="5108"/>
      <c r="J4" s="5108"/>
      <c r="K4" s="5108"/>
      <c r="L4" s="5108"/>
      <c r="M4" s="5108"/>
      <c r="N4" s="5108"/>
      <c r="R4" s="2069"/>
    </row>
    <row r="5" spans="1:20" ht="18.75" x14ac:dyDescent="0.25">
      <c r="D5" s="5108" t="s">
        <v>1919</v>
      </c>
      <c r="E5" s="5108"/>
      <c r="F5" s="5108"/>
      <c r="G5" s="5108"/>
      <c r="H5" s="5108"/>
      <c r="I5" s="5108"/>
      <c r="J5" s="5108"/>
      <c r="K5" s="5108"/>
      <c r="L5" s="5108"/>
      <c r="M5" s="5108"/>
      <c r="N5" s="5108"/>
      <c r="R5" s="2069"/>
      <c r="T5" s="2035" t="s">
        <v>1998</v>
      </c>
    </row>
    <row r="6" spans="1:20" ht="18.75" x14ac:dyDescent="0.25">
      <c r="D6" s="5108" t="s">
        <v>1920</v>
      </c>
      <c r="E6" s="5108"/>
      <c r="F6" s="5108"/>
      <c r="G6" s="5108"/>
      <c r="H6" s="5108"/>
      <c r="I6" s="5108"/>
      <c r="J6" s="5108"/>
      <c r="K6" s="5108"/>
      <c r="L6" s="5108"/>
      <c r="M6" s="5108"/>
      <c r="N6" s="5108"/>
      <c r="R6" s="2069"/>
    </row>
    <row r="7" spans="1:20" ht="18.75" x14ac:dyDescent="0.25">
      <c r="D7" s="5108" t="s">
        <v>1921</v>
      </c>
      <c r="E7" s="5108"/>
      <c r="F7" s="5108"/>
      <c r="G7" s="5108"/>
      <c r="H7" s="5108"/>
      <c r="I7" s="5108"/>
      <c r="J7" s="5108"/>
      <c r="K7" s="5108"/>
      <c r="L7" s="5108"/>
      <c r="M7" s="5108"/>
      <c r="N7" s="5108"/>
      <c r="R7" s="2069"/>
    </row>
    <row r="8" spans="1:20" ht="18.75" x14ac:dyDescent="0.25">
      <c r="D8" s="5108" t="s">
        <v>1922</v>
      </c>
      <c r="E8" s="5108"/>
      <c r="F8" s="5108"/>
      <c r="G8" s="5108"/>
      <c r="H8" s="5108"/>
      <c r="I8" s="5108"/>
      <c r="J8" s="5108"/>
      <c r="K8" s="5108"/>
      <c r="L8" s="5108"/>
      <c r="M8" s="5108"/>
      <c r="N8" s="5108"/>
      <c r="R8" s="2069"/>
    </row>
    <row r="9" spans="1:20" ht="18.75" x14ac:dyDescent="0.25">
      <c r="D9" s="1996"/>
      <c r="E9" s="1996"/>
      <c r="F9" s="1996"/>
      <c r="G9" s="1996"/>
      <c r="H9" s="1996"/>
      <c r="I9" s="1996"/>
      <c r="J9" s="1996"/>
      <c r="K9" s="1996"/>
      <c r="L9" s="1996"/>
      <c r="M9" s="1996"/>
      <c r="N9" s="1996"/>
      <c r="R9" s="2069"/>
    </row>
    <row r="10" spans="1:20" ht="18.75" x14ac:dyDescent="0.25">
      <c r="D10" s="1996"/>
      <c r="E10" s="1996"/>
      <c r="F10" s="1996"/>
      <c r="G10" s="1996"/>
      <c r="H10" s="1996"/>
      <c r="I10" s="1996"/>
      <c r="J10" s="1996"/>
      <c r="K10" s="1996"/>
      <c r="L10" s="1996"/>
      <c r="M10" s="1996"/>
      <c r="N10" s="1996"/>
      <c r="R10" s="2069"/>
    </row>
    <row r="11" spans="1:20" ht="30.75" x14ac:dyDescent="0.25">
      <c r="B11" s="5109" t="s">
        <v>1923</v>
      </c>
      <c r="C11" s="5109"/>
      <c r="D11" s="5109"/>
      <c r="E11" s="5109"/>
      <c r="F11" s="5109"/>
      <c r="G11" s="5109"/>
      <c r="H11" s="5109"/>
      <c r="I11" s="5109"/>
      <c r="J11" s="5109"/>
      <c r="K11" s="5109"/>
      <c r="L11" s="5109"/>
      <c r="M11" s="5109"/>
      <c r="N11" s="5109"/>
      <c r="O11" s="5109"/>
      <c r="P11" s="5109"/>
      <c r="R11" s="2069"/>
    </row>
    <row r="12" spans="1:20" ht="18.75" x14ac:dyDescent="0.25">
      <c r="B12" s="1997" t="s">
        <v>1924</v>
      </c>
      <c r="C12" s="1998"/>
      <c r="D12" s="1998"/>
      <c r="E12" s="1998"/>
      <c r="F12" s="1998"/>
      <c r="G12" s="1998"/>
      <c r="H12" s="1998"/>
      <c r="I12" s="1998"/>
      <c r="R12" s="2069"/>
    </row>
    <row r="13" spans="1:20" ht="15.75" thickBot="1" x14ac:dyDescent="0.3">
      <c r="B13" s="1999"/>
      <c r="C13" s="1999"/>
      <c r="D13" s="1999"/>
      <c r="F13" s="1999"/>
      <c r="G13" s="1999"/>
      <c r="H13" s="1999"/>
      <c r="I13" s="1999"/>
      <c r="R13" s="2069"/>
    </row>
    <row r="14" spans="1:20" ht="29.25" thickTop="1" thickBot="1" x14ac:dyDescent="0.3">
      <c r="A14" s="2000"/>
      <c r="B14" s="5110" t="s">
        <v>1925</v>
      </c>
      <c r="C14" s="5111"/>
      <c r="D14" s="5111"/>
      <c r="E14" s="5111"/>
      <c r="F14" s="5111"/>
      <c r="G14" s="5111"/>
      <c r="H14" s="5111"/>
      <c r="I14" s="5111"/>
      <c r="J14" s="5111"/>
      <c r="K14" s="5111"/>
      <c r="L14" s="5111"/>
      <c r="M14" s="5111"/>
      <c r="N14" s="5111"/>
      <c r="O14" s="5111"/>
      <c r="P14" s="5111"/>
      <c r="Q14" s="5112"/>
      <c r="R14" s="2070"/>
    </row>
    <row r="15" spans="1:20" ht="15.75" thickTop="1" x14ac:dyDescent="0.25">
      <c r="R15" s="2069"/>
    </row>
    <row r="16" spans="1:20" ht="15.75" x14ac:dyDescent="0.25">
      <c r="A16" s="2001"/>
      <c r="B16" s="2001"/>
      <c r="C16" s="2001"/>
      <c r="D16" s="2001"/>
      <c r="E16" s="2002"/>
      <c r="F16" s="2001"/>
      <c r="G16" s="2001"/>
      <c r="H16" s="2001"/>
      <c r="I16" s="2001"/>
      <c r="J16" s="2001"/>
      <c r="K16" s="2001"/>
      <c r="L16" s="2001"/>
      <c r="M16" s="2001"/>
      <c r="N16" s="2001"/>
      <c r="O16" s="2001"/>
      <c r="P16" s="2001"/>
      <c r="Q16" s="2001"/>
      <c r="R16" s="2071"/>
    </row>
    <row r="17" spans="1:18" ht="15.75" x14ac:dyDescent="0.25">
      <c r="A17" s="2003"/>
      <c r="B17" s="2003" t="s">
        <v>1926</v>
      </c>
      <c r="C17" s="2003"/>
      <c r="D17" s="2003"/>
      <c r="E17" s="2004"/>
      <c r="F17" s="2005" t="s">
        <v>1927</v>
      </c>
      <c r="G17" s="2005"/>
      <c r="H17" s="2005"/>
      <c r="I17" s="2005"/>
      <c r="J17" s="2005"/>
      <c r="K17" s="836"/>
      <c r="L17" s="2003"/>
      <c r="M17" s="2003"/>
      <c r="N17" s="2003"/>
      <c r="O17" s="2003"/>
      <c r="P17" s="2003"/>
      <c r="Q17" s="2003"/>
      <c r="R17" s="2072"/>
    </row>
    <row r="18" spans="1:18" ht="15.75" x14ac:dyDescent="0.25">
      <c r="A18" s="2003"/>
      <c r="B18" s="2003"/>
      <c r="C18" s="2003"/>
      <c r="D18" s="2003"/>
      <c r="E18" s="2004"/>
      <c r="F18" s="2003"/>
      <c r="G18" s="2003"/>
      <c r="H18" s="2003"/>
      <c r="I18" s="2003"/>
      <c r="J18" s="2003"/>
      <c r="K18" s="2003"/>
      <c r="L18" s="2003"/>
      <c r="M18" s="2003"/>
      <c r="N18" s="2003"/>
      <c r="O18" s="2003"/>
      <c r="P18" s="2003"/>
      <c r="Q18" s="2003"/>
      <c r="R18" s="2072"/>
    </row>
    <row r="19" spans="1:18" ht="15.75" x14ac:dyDescent="0.25">
      <c r="A19" s="2003"/>
      <c r="B19" s="2003"/>
      <c r="C19" s="2003"/>
      <c r="D19" s="2003"/>
      <c r="E19" s="2004"/>
      <c r="F19" s="2003"/>
      <c r="G19" s="2003"/>
      <c r="H19" s="2003"/>
      <c r="I19" s="2003"/>
      <c r="J19" s="2003"/>
      <c r="K19" s="2003"/>
      <c r="L19" s="2003"/>
      <c r="M19" s="2003"/>
      <c r="N19" s="2003"/>
      <c r="O19" s="2003"/>
      <c r="P19" s="2003"/>
      <c r="Q19" s="2003"/>
      <c r="R19" s="2072"/>
    </row>
    <row r="20" spans="1:18" ht="15.75" x14ac:dyDescent="0.25">
      <c r="A20" s="2003"/>
      <c r="B20" s="2003" t="s">
        <v>1928</v>
      </c>
      <c r="C20" s="2003"/>
      <c r="D20" s="2003"/>
      <c r="E20" s="2005" t="s">
        <v>1929</v>
      </c>
      <c r="F20" s="2005"/>
      <c r="G20" s="2005"/>
      <c r="H20" s="2005"/>
      <c r="I20" s="2003"/>
      <c r="J20" s="2003"/>
      <c r="K20" s="2003"/>
      <c r="L20" s="2003" t="s">
        <v>1930</v>
      </c>
      <c r="M20" s="2003"/>
      <c r="N20" s="2005" t="s">
        <v>1931</v>
      </c>
      <c r="O20" s="2004"/>
      <c r="P20" s="2003"/>
      <c r="Q20" s="2003"/>
      <c r="R20" s="2072"/>
    </row>
    <row r="21" spans="1:18" ht="15.75" x14ac:dyDescent="0.25">
      <c r="A21" s="2003"/>
      <c r="B21" s="2003"/>
      <c r="C21" s="2003"/>
      <c r="D21" s="2003"/>
      <c r="E21" s="2004"/>
      <c r="F21" s="2003"/>
      <c r="G21" s="2003"/>
      <c r="H21" s="2003"/>
      <c r="I21" s="2003"/>
      <c r="J21" s="2003"/>
      <c r="K21" s="2003"/>
      <c r="L21" s="2003"/>
      <c r="M21" s="2003"/>
      <c r="N21" s="2003"/>
      <c r="O21" s="2003"/>
      <c r="P21" s="2003"/>
      <c r="Q21" s="2003"/>
      <c r="R21" s="2072"/>
    </row>
    <row r="22" spans="1:18" ht="15.75" x14ac:dyDescent="0.25">
      <c r="A22" s="2003"/>
      <c r="B22" s="2003"/>
      <c r="C22" s="2003"/>
      <c r="D22" s="2003"/>
      <c r="E22" s="2004"/>
      <c r="F22" s="2003"/>
      <c r="G22" s="2003"/>
      <c r="H22" s="2003"/>
      <c r="I22" s="2003"/>
      <c r="J22" s="2003"/>
      <c r="K22" s="2003"/>
      <c r="L22" s="2003"/>
      <c r="M22" s="2003"/>
      <c r="N22" s="2003"/>
      <c r="O22" s="2003"/>
      <c r="P22" s="2003"/>
      <c r="Q22" s="2003"/>
      <c r="R22" s="2072"/>
    </row>
    <row r="23" spans="1:18" ht="15.75" x14ac:dyDescent="0.25">
      <c r="A23" s="2003"/>
      <c r="B23" s="2003" t="s">
        <v>1932</v>
      </c>
      <c r="C23" s="2003"/>
      <c r="D23" s="2003"/>
      <c r="E23" s="2004"/>
      <c r="F23" s="2003"/>
      <c r="G23" s="2003"/>
      <c r="H23" s="2003"/>
      <c r="I23" s="2003"/>
      <c r="J23" s="2003"/>
      <c r="K23" s="2003"/>
      <c r="L23" s="2003"/>
      <c r="M23" s="2003"/>
      <c r="N23" s="2003"/>
      <c r="O23" s="2003"/>
      <c r="P23" s="2003"/>
      <c r="Q23" s="2003"/>
      <c r="R23" s="2072"/>
    </row>
    <row r="24" spans="1:18" ht="15.75" x14ac:dyDescent="0.25">
      <c r="A24" s="2003"/>
      <c r="B24" s="5104" t="s">
        <v>1933</v>
      </c>
      <c r="C24" s="5104"/>
      <c r="D24" s="5104"/>
      <c r="E24" s="5104"/>
      <c r="F24" s="5104"/>
      <c r="G24" s="5104"/>
      <c r="H24" s="5104"/>
      <c r="I24" s="5104"/>
      <c r="J24" s="5104"/>
      <c r="K24" s="5104"/>
      <c r="L24" s="5104"/>
      <c r="M24" s="5104"/>
      <c r="N24" s="5104"/>
      <c r="O24" s="5104"/>
      <c r="P24" s="5104"/>
      <c r="Q24" s="5104"/>
      <c r="R24" s="2072"/>
    </row>
    <row r="25" spans="1:18" ht="15.75" x14ac:dyDescent="0.25">
      <c r="A25" s="2003"/>
      <c r="B25" s="5104" t="s">
        <v>1934</v>
      </c>
      <c r="C25" s="5104"/>
      <c r="D25" s="5104"/>
      <c r="E25" s="5104"/>
      <c r="F25" s="5104"/>
      <c r="G25" s="5104"/>
      <c r="H25" s="5104"/>
      <c r="I25" s="5104"/>
      <c r="J25" s="5104"/>
      <c r="K25" s="5104"/>
      <c r="L25" s="5104"/>
      <c r="M25" s="5104"/>
      <c r="N25" s="5104"/>
      <c r="O25" s="5104"/>
      <c r="P25" s="5104"/>
      <c r="Q25" s="5104"/>
      <c r="R25" s="2072"/>
    </row>
    <row r="26" spans="1:18" ht="15.75" x14ac:dyDescent="0.25">
      <c r="A26" s="2003"/>
      <c r="B26" s="5104" t="s">
        <v>1935</v>
      </c>
      <c r="C26" s="5104"/>
      <c r="D26" s="5104"/>
      <c r="E26" s="5104"/>
      <c r="F26" s="5104"/>
      <c r="G26" s="5104"/>
      <c r="H26" s="5104"/>
      <c r="I26" s="5104"/>
      <c r="J26" s="5104"/>
      <c r="K26" s="5104"/>
      <c r="L26" s="5104"/>
      <c r="M26" s="5104"/>
      <c r="N26" s="5104"/>
      <c r="O26" s="5104"/>
      <c r="P26" s="5104"/>
      <c r="Q26" s="5104"/>
      <c r="R26" s="2072"/>
    </row>
    <row r="27" spans="1:18" ht="15.75" x14ac:dyDescent="0.25">
      <c r="A27" s="2003"/>
      <c r="B27" s="5104"/>
      <c r="C27" s="5104"/>
      <c r="D27" s="5104"/>
      <c r="E27" s="5104"/>
      <c r="F27" s="5104"/>
      <c r="G27" s="5104"/>
      <c r="H27" s="5104"/>
      <c r="I27" s="5104"/>
      <c r="J27" s="5104"/>
      <c r="K27" s="5104"/>
      <c r="L27" s="5104"/>
      <c r="M27" s="5104"/>
      <c r="N27" s="5104"/>
      <c r="O27" s="5104"/>
      <c r="P27" s="5104"/>
      <c r="Q27" s="5104"/>
      <c r="R27" s="2072"/>
    </row>
    <row r="28" spans="1:18" ht="15.75" x14ac:dyDescent="0.25">
      <c r="A28" s="2003"/>
      <c r="B28" s="5104" t="s">
        <v>1936</v>
      </c>
      <c r="C28" s="5104"/>
      <c r="D28" s="5104"/>
      <c r="E28" s="5104"/>
      <c r="F28" s="5104"/>
      <c r="G28" s="5104"/>
      <c r="H28" s="5104"/>
      <c r="I28" s="5104"/>
      <c r="J28" s="5104"/>
      <c r="K28" s="5104"/>
      <c r="L28" s="5104"/>
      <c r="M28" s="5104"/>
      <c r="N28" s="5104"/>
      <c r="O28" s="5104"/>
      <c r="P28" s="5104"/>
      <c r="Q28" s="5104"/>
      <c r="R28" s="2072"/>
    </row>
    <row r="29" spans="1:18" ht="15.75" x14ac:dyDescent="0.25">
      <c r="A29" s="2003"/>
      <c r="B29" s="5104"/>
      <c r="C29" s="5104"/>
      <c r="D29" s="5104"/>
      <c r="E29" s="5104"/>
      <c r="F29" s="5104"/>
      <c r="G29" s="5104"/>
      <c r="H29" s="5104"/>
      <c r="I29" s="5104"/>
      <c r="J29" s="5104"/>
      <c r="K29" s="5104"/>
      <c r="L29" s="5104"/>
      <c r="M29" s="5104"/>
      <c r="N29" s="5104"/>
      <c r="O29" s="5104"/>
      <c r="P29" s="5104"/>
      <c r="Q29" s="5104"/>
      <c r="R29" s="2072"/>
    </row>
    <row r="30" spans="1:18" ht="15.75" x14ac:dyDescent="0.25">
      <c r="A30" s="2003"/>
      <c r="B30" s="2003"/>
      <c r="C30" s="2003"/>
      <c r="D30" s="2003"/>
      <c r="E30" s="2003"/>
      <c r="F30" s="2003"/>
      <c r="G30" s="2003"/>
      <c r="H30" s="2003"/>
      <c r="I30" s="2003"/>
      <c r="J30" s="2003"/>
      <c r="K30" s="2003"/>
      <c r="L30" s="2003"/>
      <c r="M30" s="2003"/>
      <c r="N30" s="2003"/>
      <c r="O30" s="2003"/>
      <c r="P30" s="2003"/>
      <c r="Q30" s="2003"/>
      <c r="R30" s="2072"/>
    </row>
    <row r="31" spans="1:18" x14ac:dyDescent="0.25">
      <c r="C31" s="2006">
        <v>27</v>
      </c>
      <c r="D31" s="2007" t="s">
        <v>1937</v>
      </c>
      <c r="E31" s="2008"/>
      <c r="F31" s="2009"/>
      <c r="G31" s="2010">
        <v>0</v>
      </c>
      <c r="H31" s="2007" t="s">
        <v>1938</v>
      </c>
      <c r="I31" s="2008"/>
      <c r="J31" s="2011"/>
      <c r="K31" s="2012"/>
      <c r="L31" s="2013" t="s">
        <v>950</v>
      </c>
      <c r="M31" s="2007" t="s">
        <v>1939</v>
      </c>
      <c r="N31" s="2008"/>
      <c r="O31" s="2011"/>
      <c r="P31" s="2012"/>
      <c r="R31" s="2069"/>
    </row>
    <row r="32" spans="1:18" x14ac:dyDescent="0.25">
      <c r="C32" s="2014"/>
      <c r="D32" s="2015" t="s">
        <v>1940</v>
      </c>
      <c r="E32" s="2016"/>
      <c r="F32" s="2017"/>
      <c r="G32" s="2018"/>
      <c r="H32" s="2015" t="s">
        <v>1941</v>
      </c>
      <c r="I32" s="2019"/>
      <c r="J32" s="2019"/>
      <c r="K32" s="2017"/>
      <c r="L32" s="2020"/>
      <c r="M32" s="2015" t="s">
        <v>1941</v>
      </c>
      <c r="N32" s="2016"/>
      <c r="O32" s="2021"/>
      <c r="P32" s="2022"/>
      <c r="R32" s="2069"/>
    </row>
    <row r="33" spans="1:18" x14ac:dyDescent="0.25">
      <c r="C33" s="2023" t="s">
        <v>1942</v>
      </c>
      <c r="D33" s="2024"/>
      <c r="E33" s="2024"/>
      <c r="F33" s="2024"/>
      <c r="G33" s="2024"/>
      <c r="H33" s="2024"/>
      <c r="I33" s="2024"/>
      <c r="J33" s="2024"/>
      <c r="K33" s="2024"/>
      <c r="L33" s="2024"/>
      <c r="M33" s="2024"/>
      <c r="N33" s="2024"/>
      <c r="O33" s="2024"/>
      <c r="P33" s="2024"/>
      <c r="R33" s="2069"/>
    </row>
    <row r="34" spans="1:18" ht="15.75" x14ac:dyDescent="0.25">
      <c r="A34" s="2001"/>
      <c r="B34" s="2001"/>
      <c r="C34" s="2001"/>
      <c r="D34" s="2001"/>
      <c r="E34" s="2002"/>
      <c r="F34" s="2001"/>
      <c r="G34" s="2001"/>
      <c r="H34" s="2001"/>
      <c r="I34" s="2001"/>
      <c r="J34" s="2001"/>
      <c r="K34" s="2001"/>
      <c r="L34" s="2001"/>
      <c r="M34" s="2001"/>
      <c r="N34" s="2001"/>
      <c r="O34" s="2001"/>
      <c r="P34" s="2001"/>
      <c r="Q34" s="2001"/>
      <c r="R34" s="2071"/>
    </row>
    <row r="35" spans="1:18" ht="20.25" x14ac:dyDescent="0.25">
      <c r="B35" s="2025" t="s">
        <v>1943</v>
      </c>
      <c r="C35" s="2026"/>
      <c r="D35" s="5094" t="s">
        <v>1944</v>
      </c>
      <c r="E35" s="5094"/>
      <c r="F35" s="5094"/>
      <c r="G35" s="5094"/>
      <c r="H35" s="5094"/>
      <c r="I35" s="5094"/>
      <c r="J35" s="5094"/>
      <c r="K35" s="5094"/>
      <c r="L35" s="5094"/>
      <c r="M35" s="5094"/>
      <c r="N35" s="5094"/>
      <c r="O35" s="5094"/>
      <c r="P35" s="5094"/>
      <c r="Q35" s="5095"/>
      <c r="R35" s="2069"/>
    </row>
    <row r="36" spans="1:18" ht="15.75" x14ac:dyDescent="0.25">
      <c r="E36" s="1994"/>
      <c r="G36" s="2027" t="s">
        <v>1945</v>
      </c>
      <c r="H36" s="2028" t="s">
        <v>1946</v>
      </c>
      <c r="R36" s="2069"/>
    </row>
    <row r="37" spans="1:18" ht="15.75" x14ac:dyDescent="0.25">
      <c r="A37" s="2001"/>
      <c r="B37" s="2001"/>
      <c r="C37" s="2029" t="s">
        <v>1947</v>
      </c>
      <c r="D37" s="2030"/>
      <c r="E37" s="2030"/>
      <c r="F37" s="2030"/>
      <c r="G37" s="2031">
        <v>100000</v>
      </c>
      <c r="H37" s="2032">
        <v>100000</v>
      </c>
      <c r="I37" s="2001"/>
      <c r="J37" s="2002"/>
      <c r="K37" s="2033" t="s">
        <v>1948</v>
      </c>
      <c r="L37" s="5105" t="s">
        <v>1949</v>
      </c>
      <c r="M37" s="5105"/>
      <c r="N37" s="5105"/>
      <c r="O37" s="5105"/>
      <c r="P37" s="2001"/>
      <c r="Q37" s="2001"/>
      <c r="R37" s="2071"/>
    </row>
    <row r="38" spans="1:18" ht="15.75" x14ac:dyDescent="0.25">
      <c r="A38" s="2001"/>
      <c r="B38" s="2001"/>
      <c r="C38" s="2001"/>
      <c r="D38" s="2001"/>
      <c r="E38" s="2001"/>
      <c r="F38" s="2002"/>
      <c r="G38" s="2034" t="s">
        <v>1940</v>
      </c>
      <c r="H38" s="2001"/>
      <c r="I38" s="2001"/>
      <c r="J38" s="2001"/>
      <c r="K38" s="2001"/>
      <c r="L38" s="2001"/>
      <c r="M38" s="2001"/>
      <c r="N38" s="2001"/>
      <c r="O38" s="2001"/>
      <c r="P38" s="2001"/>
      <c r="Q38" s="2001"/>
      <c r="R38" s="2071"/>
    </row>
    <row r="39" spans="1:18" ht="15.75" x14ac:dyDescent="0.25">
      <c r="A39" s="2001"/>
      <c r="B39" s="2001"/>
      <c r="C39" s="2035" t="s">
        <v>1950</v>
      </c>
      <c r="D39" s="2001"/>
      <c r="E39" s="2001"/>
      <c r="F39" s="2002"/>
      <c r="G39" s="2001"/>
      <c r="H39" s="2001"/>
      <c r="I39" s="2001"/>
      <c r="J39" s="2001"/>
      <c r="K39" s="2033" t="s">
        <v>1951</v>
      </c>
      <c r="L39" s="5105" t="s">
        <v>1952</v>
      </c>
      <c r="M39" s="5105"/>
      <c r="N39" s="5105"/>
      <c r="O39" s="5105"/>
      <c r="P39" s="5105"/>
      <c r="Q39" s="2001"/>
      <c r="R39" s="2071"/>
    </row>
    <row r="40" spans="1:18" ht="15.75" x14ac:dyDescent="0.25">
      <c r="A40" s="2001"/>
      <c r="B40" s="2001"/>
      <c r="C40" s="2036" t="s">
        <v>1953</v>
      </c>
      <c r="D40" s="2037" t="s">
        <v>254</v>
      </c>
      <c r="E40" s="2038"/>
      <c r="F40" s="2039" t="s">
        <v>1954</v>
      </c>
      <c r="G40" s="1995"/>
      <c r="H40" s="2001"/>
      <c r="I40" s="2001"/>
      <c r="J40" s="2001"/>
      <c r="K40" s="2001"/>
      <c r="L40" s="2001"/>
      <c r="M40" s="2001"/>
      <c r="N40" s="2001"/>
      <c r="O40" s="2001"/>
      <c r="P40" s="2001"/>
      <c r="Q40" s="2001"/>
      <c r="R40" s="2071"/>
    </row>
    <row r="41" spans="1:18" ht="15.75" x14ac:dyDescent="0.25">
      <c r="A41" s="2001"/>
      <c r="B41" s="2001"/>
      <c r="C41" s="2036" t="s">
        <v>1955</v>
      </c>
      <c r="D41" s="2040"/>
      <c r="E41" s="2041"/>
      <c r="F41" s="2039" t="s">
        <v>1956</v>
      </c>
      <c r="G41" s="1995"/>
      <c r="H41" s="2001"/>
      <c r="I41" s="2001"/>
      <c r="J41" s="2001"/>
      <c r="K41" s="2001"/>
      <c r="L41" s="2001"/>
      <c r="M41" s="2001"/>
      <c r="N41" s="2001"/>
      <c r="O41" s="2001"/>
      <c r="P41" s="2001"/>
      <c r="Q41" s="2001"/>
      <c r="R41" s="2071"/>
    </row>
    <row r="42" spans="1:18" ht="15.75" x14ac:dyDescent="0.25">
      <c r="A42" s="2001"/>
      <c r="B42" s="2001"/>
      <c r="C42" s="2036" t="s">
        <v>1957</v>
      </c>
      <c r="D42" s="2040"/>
      <c r="E42" s="2041"/>
      <c r="F42" s="2039" t="s">
        <v>1958</v>
      </c>
      <c r="G42" s="1995"/>
      <c r="H42" s="2001"/>
      <c r="I42" s="2001"/>
      <c r="J42" s="2001"/>
      <c r="K42" s="2001"/>
      <c r="L42" s="2001"/>
      <c r="M42" s="2001"/>
      <c r="N42" s="2001"/>
      <c r="O42" s="2001"/>
      <c r="P42" s="2001"/>
      <c r="Q42" s="2001"/>
      <c r="R42" s="2071"/>
    </row>
    <row r="43" spans="1:18" ht="15.75" x14ac:dyDescent="0.25">
      <c r="A43" s="2001"/>
      <c r="B43" s="2001"/>
      <c r="C43" s="2036" t="s">
        <v>1959</v>
      </c>
      <c r="D43" s="2042"/>
      <c r="E43" s="2043"/>
      <c r="F43" s="2039" t="s">
        <v>1960</v>
      </c>
      <c r="G43" s="1995"/>
      <c r="H43" s="2001"/>
      <c r="I43" s="2044"/>
      <c r="J43" s="2045" t="s">
        <v>1961</v>
      </c>
      <c r="K43" s="2001"/>
      <c r="L43" s="2001"/>
      <c r="M43" s="2001"/>
      <c r="N43" s="2001"/>
      <c r="O43" s="2001"/>
      <c r="P43" s="2001"/>
      <c r="Q43" s="2001"/>
      <c r="R43" s="2071"/>
    </row>
    <row r="44" spans="1:18" ht="15.75" x14ac:dyDescent="0.25">
      <c r="A44" s="2001"/>
      <c r="B44" s="2001"/>
      <c r="C44" s="2001"/>
      <c r="D44" s="2003"/>
      <c r="E44" s="2003"/>
      <c r="F44" s="2002"/>
      <c r="G44" s="2001"/>
      <c r="H44" s="2001"/>
      <c r="I44" s="2001"/>
      <c r="J44" s="2001"/>
      <c r="K44" s="2001"/>
      <c r="L44" s="2001"/>
      <c r="M44" s="2001"/>
      <c r="N44" s="2001"/>
      <c r="O44" s="2001"/>
      <c r="P44" s="2001"/>
      <c r="Q44" s="2001"/>
      <c r="R44" s="2071"/>
    </row>
    <row r="45" spans="1:18" ht="15.75" x14ac:dyDescent="0.25">
      <c r="A45" s="2001"/>
      <c r="B45" s="2001"/>
      <c r="C45" s="2035" t="s">
        <v>1962</v>
      </c>
      <c r="D45" s="2003"/>
      <c r="E45" s="2003"/>
      <c r="F45" s="2002"/>
      <c r="G45" s="2001"/>
      <c r="H45" s="2001"/>
      <c r="I45" s="2001" t="s">
        <v>1963</v>
      </c>
      <c r="J45" s="2001"/>
      <c r="K45" s="2001"/>
      <c r="L45" s="2001"/>
      <c r="M45" s="2001"/>
      <c r="N45" s="2001"/>
      <c r="O45" s="2046"/>
      <c r="P45" s="2001"/>
      <c r="Q45" s="2001"/>
      <c r="R45" s="2071"/>
    </row>
    <row r="46" spans="1:18" ht="15.75" x14ac:dyDescent="0.25">
      <c r="A46" s="2001"/>
      <c r="B46" s="2001"/>
      <c r="C46" s="2036" t="s">
        <v>1964</v>
      </c>
      <c r="D46" s="2047"/>
      <c r="E46" s="2048" t="s">
        <v>254</v>
      </c>
      <c r="F46" s="2039" t="s">
        <v>1965</v>
      </c>
      <c r="G46" s="2001"/>
      <c r="H46" s="2001"/>
      <c r="I46" s="2001"/>
      <c r="J46" s="2001"/>
      <c r="K46" s="2001"/>
      <c r="L46" s="2001"/>
      <c r="M46" s="2001"/>
      <c r="N46" s="2001"/>
      <c r="O46" s="2001"/>
      <c r="P46" s="2001"/>
      <c r="Q46" s="2001"/>
      <c r="R46" s="2071"/>
    </row>
    <row r="47" spans="1:18" ht="15.75" x14ac:dyDescent="0.25">
      <c r="A47" s="2001"/>
      <c r="B47" s="2001"/>
      <c r="C47" s="2036" t="s">
        <v>1966</v>
      </c>
      <c r="D47" s="2042"/>
      <c r="E47" s="2043"/>
      <c r="F47" s="2039" t="s">
        <v>1967</v>
      </c>
      <c r="G47" s="2001"/>
      <c r="H47" s="2001"/>
      <c r="I47" s="2001"/>
      <c r="J47" s="2001"/>
      <c r="K47" s="2001"/>
      <c r="L47" s="2001"/>
      <c r="M47" s="2001"/>
      <c r="N47" s="2001"/>
      <c r="O47" s="2001"/>
      <c r="P47" s="2001"/>
      <c r="Q47" s="2001"/>
      <c r="R47" s="2071"/>
    </row>
    <row r="48" spans="1:18" ht="15.75" x14ac:dyDescent="0.25">
      <c r="A48" s="2001"/>
      <c r="B48" s="2049"/>
      <c r="C48" s="2001"/>
      <c r="D48" s="2001"/>
      <c r="E48" s="2001"/>
      <c r="F48" s="2001"/>
      <c r="G48" s="2001"/>
      <c r="H48" s="2001"/>
      <c r="I48" s="2001"/>
      <c r="J48" s="2001"/>
      <c r="K48" s="2001"/>
      <c r="L48" s="2001"/>
      <c r="M48" s="2001"/>
      <c r="N48" s="2001"/>
      <c r="O48" s="2001"/>
      <c r="P48" s="2001"/>
      <c r="Q48" s="2001"/>
      <c r="R48" s="2071"/>
    </row>
    <row r="49" spans="1:18" ht="15.75" x14ac:dyDescent="0.25">
      <c r="A49" s="2001"/>
      <c r="B49" s="2049"/>
      <c r="C49" s="2001"/>
      <c r="D49" s="2001"/>
      <c r="E49" s="2001"/>
      <c r="F49" s="2001"/>
      <c r="G49" s="2001"/>
      <c r="H49" s="2001"/>
      <c r="I49" s="2001"/>
      <c r="J49" s="2001"/>
      <c r="K49" s="2001"/>
      <c r="L49" s="2001"/>
      <c r="M49" s="2001"/>
      <c r="N49" s="2001"/>
      <c r="O49" s="2001"/>
      <c r="P49" s="2001"/>
      <c r="Q49" s="2001"/>
      <c r="R49" s="2071"/>
    </row>
    <row r="50" spans="1:18" ht="15.75" x14ac:dyDescent="0.25">
      <c r="A50" s="2003"/>
      <c r="B50" s="2003" t="s">
        <v>1968</v>
      </c>
      <c r="C50" s="2003"/>
      <c r="D50" s="2003"/>
      <c r="E50" s="2004"/>
      <c r="F50" s="2003"/>
      <c r="G50" s="2003"/>
      <c r="H50" s="2003"/>
      <c r="I50" s="2003"/>
      <c r="J50" s="2003"/>
      <c r="K50" s="2003"/>
      <c r="L50" s="2003"/>
      <c r="M50" s="2003"/>
      <c r="N50" s="2003"/>
      <c r="O50" s="2003"/>
      <c r="P50" s="2003"/>
      <c r="Q50" s="2003"/>
      <c r="R50" s="2072"/>
    </row>
    <row r="51" spans="1:18" ht="15.75" x14ac:dyDescent="0.25">
      <c r="A51" s="2003"/>
      <c r="B51" s="5106" t="s">
        <v>1969</v>
      </c>
      <c r="C51" s="5106"/>
      <c r="D51" s="5106"/>
      <c r="E51" s="5106"/>
      <c r="F51" s="5106"/>
      <c r="G51" s="5106"/>
      <c r="H51" s="5106"/>
      <c r="I51" s="5106"/>
      <c r="J51" s="5106"/>
      <c r="K51" s="5106"/>
      <c r="L51" s="5106"/>
      <c r="M51" s="5106"/>
      <c r="N51" s="5106"/>
      <c r="O51" s="5106"/>
      <c r="P51" s="5106"/>
      <c r="Q51" s="2003"/>
      <c r="R51" s="2072"/>
    </row>
    <row r="52" spans="1:18" ht="15.75" x14ac:dyDescent="0.25">
      <c r="A52" s="2003"/>
      <c r="B52" s="5106"/>
      <c r="C52" s="5106"/>
      <c r="D52" s="5106"/>
      <c r="E52" s="5106"/>
      <c r="F52" s="5106"/>
      <c r="G52" s="5106"/>
      <c r="H52" s="5106"/>
      <c r="I52" s="5106"/>
      <c r="J52" s="5106"/>
      <c r="K52" s="5106"/>
      <c r="L52" s="5106"/>
      <c r="M52" s="5106"/>
      <c r="N52" s="5106"/>
      <c r="O52" s="5106"/>
      <c r="P52" s="5106"/>
      <c r="Q52" s="2003"/>
      <c r="R52" s="2072"/>
    </row>
    <row r="53" spans="1:18" ht="15.75" x14ac:dyDescent="0.25">
      <c r="A53" s="2003"/>
      <c r="B53" s="5106" t="s">
        <v>1970</v>
      </c>
      <c r="C53" s="5106"/>
      <c r="D53" s="5106"/>
      <c r="E53" s="5106"/>
      <c r="F53" s="5106"/>
      <c r="G53" s="5106"/>
      <c r="H53" s="5106"/>
      <c r="I53" s="5106"/>
      <c r="J53" s="5106"/>
      <c r="K53" s="5106"/>
      <c r="L53" s="5106"/>
      <c r="M53" s="5106"/>
      <c r="N53" s="5106"/>
      <c r="O53" s="5106"/>
      <c r="P53" s="5106"/>
      <c r="Q53" s="2003"/>
      <c r="R53" s="2072"/>
    </row>
    <row r="54" spans="1:18" ht="15.75" x14ac:dyDescent="0.25">
      <c r="A54" s="2003"/>
      <c r="B54" s="5106"/>
      <c r="C54" s="5106"/>
      <c r="D54" s="5106"/>
      <c r="E54" s="5106"/>
      <c r="F54" s="5106"/>
      <c r="G54" s="5106"/>
      <c r="H54" s="5106"/>
      <c r="I54" s="5106"/>
      <c r="J54" s="5106"/>
      <c r="K54" s="5106"/>
      <c r="L54" s="5106"/>
      <c r="M54" s="5106"/>
      <c r="N54" s="5106"/>
      <c r="O54" s="5106"/>
      <c r="P54" s="5106"/>
      <c r="Q54" s="2003"/>
      <c r="R54" s="2072"/>
    </row>
    <row r="55" spans="1:18" ht="15.75" x14ac:dyDescent="0.25">
      <c r="A55" s="2003"/>
      <c r="B55" s="5106" t="s">
        <v>1971</v>
      </c>
      <c r="C55" s="5106"/>
      <c r="D55" s="5106"/>
      <c r="E55" s="5106"/>
      <c r="F55" s="5106"/>
      <c r="G55" s="5106"/>
      <c r="H55" s="5106"/>
      <c r="I55" s="5106"/>
      <c r="J55" s="5106"/>
      <c r="K55" s="5106"/>
      <c r="L55" s="5106"/>
      <c r="M55" s="5106"/>
      <c r="N55" s="5106"/>
      <c r="O55" s="5106"/>
      <c r="P55" s="5106"/>
      <c r="Q55" s="2003"/>
      <c r="R55" s="2072"/>
    </row>
    <row r="56" spans="1:18" ht="15.75" x14ac:dyDescent="0.25">
      <c r="A56" s="2003"/>
      <c r="B56" s="5106"/>
      <c r="C56" s="5106"/>
      <c r="D56" s="5106"/>
      <c r="E56" s="5106"/>
      <c r="F56" s="5106"/>
      <c r="G56" s="5106"/>
      <c r="H56" s="5106"/>
      <c r="I56" s="5106"/>
      <c r="J56" s="5106"/>
      <c r="K56" s="5106"/>
      <c r="L56" s="5106"/>
      <c r="M56" s="5106"/>
      <c r="N56" s="5106"/>
      <c r="O56" s="5106"/>
      <c r="P56" s="5106"/>
      <c r="Q56" s="2003"/>
      <c r="R56" s="2072"/>
    </row>
    <row r="57" spans="1:18" ht="15.75" x14ac:dyDescent="0.25">
      <c r="A57" s="2001"/>
      <c r="B57" s="2001"/>
      <c r="C57" s="2001"/>
      <c r="D57" s="2001"/>
      <c r="E57" s="2002"/>
      <c r="F57" s="2001"/>
      <c r="G57" s="2001"/>
      <c r="H57" s="2001"/>
      <c r="I57" s="2001"/>
      <c r="J57" s="2001"/>
      <c r="K57" s="2001"/>
      <c r="L57" s="2001"/>
      <c r="M57" s="2001"/>
      <c r="N57" s="2001"/>
      <c r="O57" s="2001"/>
      <c r="P57" s="2001"/>
      <c r="Q57" s="2001"/>
      <c r="R57" s="2071"/>
    </row>
    <row r="58" spans="1:18" ht="20.25" x14ac:dyDescent="0.25">
      <c r="B58" s="2025" t="s">
        <v>1972</v>
      </c>
      <c r="C58" s="2026"/>
      <c r="D58" s="5094" t="s">
        <v>1973</v>
      </c>
      <c r="E58" s="5094"/>
      <c r="F58" s="5094"/>
      <c r="G58" s="5094"/>
      <c r="H58" s="5094"/>
      <c r="I58" s="5094"/>
      <c r="J58" s="5094"/>
      <c r="K58" s="5094"/>
      <c r="L58" s="5094"/>
      <c r="M58" s="5094"/>
      <c r="N58" s="5094"/>
      <c r="O58" s="5094"/>
      <c r="P58" s="5094"/>
      <c r="Q58" s="5095"/>
      <c r="R58" s="2069"/>
    </row>
    <row r="59" spans="1:18" x14ac:dyDescent="0.25">
      <c r="R59" s="2069"/>
    </row>
    <row r="60" spans="1:18" ht="15.75" x14ac:dyDescent="0.25">
      <c r="A60" s="2003"/>
      <c r="B60" s="2003"/>
      <c r="C60" s="2050" t="s">
        <v>1974</v>
      </c>
      <c r="D60" s="2003"/>
      <c r="E60" s="2003"/>
      <c r="F60" s="2004"/>
      <c r="G60" s="2003"/>
      <c r="H60" s="2003"/>
      <c r="I60" s="2003"/>
      <c r="J60" s="2003"/>
      <c r="K60" s="2003"/>
      <c r="L60" s="2003"/>
      <c r="M60" s="2003"/>
      <c r="N60" s="2003"/>
      <c r="O60" s="2003"/>
      <c r="P60" s="2003"/>
      <c r="Q60" s="2003"/>
      <c r="R60" s="2072"/>
    </row>
    <row r="61" spans="1:18" ht="15.75" x14ac:dyDescent="0.25">
      <c r="A61" s="2003"/>
      <c r="B61" s="2003"/>
      <c r="C61" s="2051" t="s">
        <v>1975</v>
      </c>
      <c r="D61" s="5103">
        <v>36697</v>
      </c>
      <c r="E61" s="5103"/>
      <c r="F61" s="2003" t="s">
        <v>1976</v>
      </c>
      <c r="G61" s="2003"/>
      <c r="H61" s="2003"/>
      <c r="I61" s="2003"/>
      <c r="J61" s="2052" t="s">
        <v>1977</v>
      </c>
      <c r="K61" s="2053"/>
      <c r="L61" s="2052" t="s">
        <v>1978</v>
      </c>
      <c r="M61" s="2053" t="s">
        <v>254</v>
      </c>
      <c r="N61" s="2003"/>
      <c r="O61" s="2052" t="s">
        <v>1979</v>
      </c>
      <c r="P61" s="2053"/>
      <c r="Q61" s="2003"/>
      <c r="R61" s="2072"/>
    </row>
    <row r="62" spans="1:18" ht="15.75" x14ac:dyDescent="0.25">
      <c r="A62" s="2003"/>
      <c r="B62" s="2003"/>
      <c r="C62" s="2052"/>
      <c r="D62" s="2052"/>
      <c r="E62" s="2052"/>
      <c r="F62" s="2052"/>
      <c r="G62" s="2052"/>
      <c r="H62" s="2052"/>
      <c r="I62" s="2052"/>
      <c r="J62" s="2052" t="s">
        <v>1967</v>
      </c>
      <c r="K62" s="2054"/>
      <c r="L62" s="2052" t="s">
        <v>1967</v>
      </c>
      <c r="M62" s="2054"/>
      <c r="N62" s="2003"/>
      <c r="O62" s="2052" t="s">
        <v>1967</v>
      </c>
      <c r="P62" s="2054"/>
      <c r="Q62" s="2003"/>
      <c r="R62" s="2072"/>
    </row>
    <row r="63" spans="1:18" ht="15.75" x14ac:dyDescent="0.25">
      <c r="A63" s="2003"/>
      <c r="B63" s="2052"/>
      <c r="C63" s="2052"/>
      <c r="D63" s="2052"/>
      <c r="E63" s="2052"/>
      <c r="F63" s="2052"/>
      <c r="G63" s="2052"/>
      <c r="H63" s="2003"/>
      <c r="I63" s="2003"/>
      <c r="J63" s="2003"/>
      <c r="K63" s="2003"/>
      <c r="L63" s="2003"/>
      <c r="M63" s="2003"/>
      <c r="N63" s="2003"/>
      <c r="O63" s="2003"/>
      <c r="P63" s="2003"/>
      <c r="Q63" s="2003"/>
      <c r="R63" s="2072"/>
    </row>
    <row r="64" spans="1:18" ht="15.75" x14ac:dyDescent="0.25">
      <c r="A64" s="2003"/>
      <c r="B64" s="2003"/>
      <c r="C64" s="2003"/>
      <c r="D64" s="2003"/>
      <c r="E64" s="2004"/>
      <c r="F64" s="2003"/>
      <c r="G64" s="2003"/>
      <c r="H64" s="2003"/>
      <c r="I64" s="2003"/>
      <c r="J64" s="2003"/>
      <c r="K64" s="2003"/>
      <c r="L64" s="2003"/>
      <c r="M64" s="2003"/>
      <c r="N64" s="2003"/>
      <c r="O64" s="2003"/>
      <c r="P64" s="2003"/>
      <c r="Q64" s="2003"/>
      <c r="R64" s="2072"/>
    </row>
    <row r="65" spans="1:18" ht="15.75" x14ac:dyDescent="0.25">
      <c r="A65" s="2003"/>
      <c r="B65" s="2050" t="s">
        <v>1980</v>
      </c>
      <c r="C65" s="2003"/>
      <c r="D65" s="2003"/>
      <c r="E65" s="2004"/>
      <c r="F65" s="5107">
        <v>36785</v>
      </c>
      <c r="G65" s="5107"/>
      <c r="H65" s="2003" t="s">
        <v>1981</v>
      </c>
      <c r="I65" s="2003"/>
      <c r="J65" s="2050"/>
      <c r="K65" s="2003"/>
      <c r="L65" s="2003"/>
      <c r="M65" s="2055" t="s">
        <v>1982</v>
      </c>
      <c r="N65" s="5103">
        <v>36786</v>
      </c>
      <c r="O65" s="5103"/>
      <c r="P65" s="2003" t="s">
        <v>1983</v>
      </c>
      <c r="Q65" s="2003"/>
      <c r="R65" s="2072"/>
    </row>
    <row r="66" spans="1:18" ht="15.75" x14ac:dyDescent="0.25">
      <c r="A66" s="2003"/>
      <c r="B66" s="2003"/>
      <c r="C66" s="2003"/>
      <c r="D66" s="2003"/>
      <c r="E66" s="2004"/>
      <c r="F66" s="2003"/>
      <c r="G66" s="2003"/>
      <c r="H66" s="2003"/>
      <c r="I66" s="2003"/>
      <c r="J66" s="2003"/>
      <c r="K66" s="2003"/>
      <c r="L66" s="2003"/>
      <c r="M66" s="2003"/>
      <c r="N66" s="2003"/>
      <c r="O66" s="2003"/>
      <c r="P66" s="2003"/>
      <c r="Q66" s="2003"/>
      <c r="R66" s="2072"/>
    </row>
    <row r="67" spans="1:18" ht="15.75" x14ac:dyDescent="0.25">
      <c r="A67" s="2003"/>
      <c r="B67" s="2003"/>
      <c r="C67" s="2003"/>
      <c r="D67" s="2003"/>
      <c r="E67" s="2004"/>
      <c r="F67" s="2003"/>
      <c r="G67" s="2003"/>
      <c r="H67" s="2003"/>
      <c r="I67" s="2003"/>
      <c r="J67" s="2003"/>
      <c r="K67" s="2003"/>
      <c r="L67" s="2003"/>
      <c r="M67" s="2003"/>
      <c r="N67" s="5103">
        <v>36792</v>
      </c>
      <c r="O67" s="5103"/>
      <c r="P67" s="2003" t="s">
        <v>1984</v>
      </c>
      <c r="Q67" s="2003"/>
      <c r="R67" s="2072"/>
    </row>
    <row r="68" spans="1:18" ht="15.75" x14ac:dyDescent="0.25">
      <c r="A68" s="2003"/>
      <c r="B68" s="2003"/>
      <c r="C68" s="2003"/>
      <c r="D68" s="2003"/>
      <c r="E68" s="2004"/>
      <c r="F68" s="2003"/>
      <c r="G68" s="2003"/>
      <c r="H68" s="2003"/>
      <c r="I68" s="2003"/>
      <c r="J68" s="2003"/>
      <c r="K68" s="2003"/>
      <c r="L68" s="2003"/>
      <c r="M68" s="2003"/>
      <c r="N68" s="2003"/>
      <c r="O68" s="2003"/>
      <c r="P68" s="2003"/>
      <c r="Q68" s="2003"/>
      <c r="R68" s="2072"/>
    </row>
    <row r="69" spans="1:18" ht="15.75" x14ac:dyDescent="0.25">
      <c r="A69" s="2003"/>
      <c r="B69" s="2003"/>
      <c r="C69" s="2003"/>
      <c r="D69" s="2003"/>
      <c r="E69" s="2004"/>
      <c r="F69" s="2003"/>
      <c r="G69" s="2003"/>
      <c r="H69" s="2003"/>
      <c r="I69" s="2003"/>
      <c r="J69" s="2003"/>
      <c r="K69" s="2003"/>
      <c r="L69" s="2003"/>
      <c r="M69" s="2003"/>
      <c r="N69" s="2003"/>
      <c r="O69" s="2003"/>
      <c r="P69" s="2003"/>
      <c r="Q69" s="2003"/>
      <c r="R69" s="2069"/>
    </row>
    <row r="70" spans="1:18" ht="23.25" x14ac:dyDescent="0.25">
      <c r="B70" s="2025" t="s">
        <v>1985</v>
      </c>
      <c r="C70" s="2056"/>
      <c r="D70" s="5094" t="s">
        <v>1986</v>
      </c>
      <c r="E70" s="5094"/>
      <c r="F70" s="5094"/>
      <c r="G70" s="5094"/>
      <c r="H70" s="5094"/>
      <c r="I70" s="5094"/>
      <c r="J70" s="5094"/>
      <c r="K70" s="5094"/>
      <c r="L70" s="5094"/>
      <c r="M70" s="5094"/>
      <c r="N70" s="5094"/>
      <c r="O70" s="5094"/>
      <c r="P70" s="5094"/>
      <c r="Q70" s="5095"/>
      <c r="R70" s="2069"/>
    </row>
    <row r="71" spans="1:18" ht="18.75" x14ac:dyDescent="0.25">
      <c r="A71" s="2001"/>
      <c r="B71" s="5096" t="s">
        <v>1987</v>
      </c>
      <c r="C71" s="5096"/>
      <c r="D71" s="5096"/>
      <c r="E71" s="5096"/>
      <c r="F71" s="5096"/>
      <c r="G71" s="5096"/>
      <c r="H71" s="5096"/>
      <c r="I71" s="5096"/>
      <c r="J71" s="5096"/>
      <c r="K71" s="5096"/>
      <c r="L71" s="5096"/>
      <c r="M71" s="5096"/>
      <c r="N71" s="5096"/>
      <c r="O71" s="5096"/>
      <c r="P71" s="5096"/>
      <c r="Q71" s="2001"/>
      <c r="R71" s="2071"/>
    </row>
    <row r="72" spans="1:18" ht="15.75" x14ac:dyDescent="0.25">
      <c r="A72" s="2001"/>
      <c r="B72" s="2001"/>
      <c r="C72" s="2001"/>
      <c r="D72" s="2001"/>
      <c r="E72" s="5097" t="s">
        <v>1988</v>
      </c>
      <c r="F72" s="5097"/>
      <c r="G72" s="5097"/>
      <c r="H72" s="2057"/>
      <c r="I72" s="2058"/>
      <c r="J72" s="5098" t="s">
        <v>1989</v>
      </c>
      <c r="K72" s="5098"/>
      <c r="L72" s="2001"/>
      <c r="M72" s="2001"/>
      <c r="N72" s="2001"/>
      <c r="O72" s="2001"/>
      <c r="P72" s="2001"/>
      <c r="Q72" s="2001"/>
      <c r="R72" s="2071"/>
    </row>
    <row r="73" spans="1:18" ht="15.75" x14ac:dyDescent="0.25">
      <c r="A73" s="2001"/>
      <c r="B73" s="2001"/>
      <c r="C73" s="2001"/>
      <c r="D73" s="2001"/>
      <c r="E73" s="5099">
        <v>0</v>
      </c>
      <c r="F73" s="5099"/>
      <c r="G73" s="5099"/>
      <c r="H73" s="5099"/>
      <c r="I73" s="5100"/>
      <c r="J73" s="5101"/>
      <c r="K73" s="5102"/>
      <c r="L73" s="2001"/>
      <c r="M73" s="2001"/>
      <c r="N73" s="2001"/>
      <c r="O73" s="2001"/>
      <c r="P73" s="2001"/>
      <c r="Q73" s="2001"/>
      <c r="R73" s="2071"/>
    </row>
    <row r="74" spans="1:18" ht="15.75" x14ac:dyDescent="0.25">
      <c r="A74" s="2001"/>
      <c r="B74" s="2001"/>
      <c r="C74" s="2001"/>
      <c r="D74" s="2001"/>
      <c r="E74" s="5087" t="s">
        <v>1990</v>
      </c>
      <c r="F74" s="5087"/>
      <c r="G74" s="5087"/>
      <c r="H74" s="5087"/>
      <c r="I74" s="5088"/>
      <c r="J74" s="5089">
        <v>4</v>
      </c>
      <c r="K74" s="5090"/>
      <c r="L74" s="2001"/>
      <c r="M74" s="2001"/>
      <c r="N74" s="2001"/>
      <c r="O74" s="2001"/>
      <c r="P74" s="2001"/>
      <c r="Q74" s="2001"/>
      <c r="R74" s="2071"/>
    </row>
    <row r="75" spans="1:18" ht="15.75" x14ac:dyDescent="0.25">
      <c r="A75" s="2001"/>
      <c r="B75" s="2001"/>
      <c r="C75" s="2001"/>
      <c r="D75" s="2001"/>
      <c r="E75" s="5087" t="s">
        <v>1991</v>
      </c>
      <c r="F75" s="5087"/>
      <c r="G75" s="5087"/>
      <c r="H75" s="5087"/>
      <c r="I75" s="5088"/>
      <c r="J75" s="5089">
        <v>5</v>
      </c>
      <c r="K75" s="5090"/>
      <c r="L75" s="2001"/>
      <c r="M75" s="2001"/>
      <c r="N75" s="2001"/>
      <c r="O75" s="2001"/>
      <c r="P75" s="2001"/>
      <c r="Q75" s="2001"/>
      <c r="R75" s="2071"/>
    </row>
    <row r="76" spans="1:18" ht="15.75" x14ac:dyDescent="0.25">
      <c r="A76" s="2001"/>
      <c r="B76" s="2001"/>
      <c r="C76" s="2001"/>
      <c r="D76" s="2001"/>
      <c r="E76" s="5087" t="s">
        <v>1992</v>
      </c>
      <c r="F76" s="5087"/>
      <c r="G76" s="5087"/>
      <c r="H76" s="5087"/>
      <c r="I76" s="5088"/>
      <c r="J76" s="5089">
        <v>8</v>
      </c>
      <c r="K76" s="5090"/>
      <c r="L76" s="2001"/>
      <c r="M76" s="2001"/>
      <c r="N76" s="2001"/>
      <c r="O76" s="2001"/>
      <c r="P76" s="2001"/>
      <c r="Q76" s="2001"/>
      <c r="R76" s="2071"/>
    </row>
    <row r="77" spans="1:18" ht="15.75" x14ac:dyDescent="0.25">
      <c r="A77" s="2001"/>
      <c r="B77" s="2001"/>
      <c r="C77" s="2001"/>
      <c r="D77" s="2001"/>
      <c r="E77" s="5087" t="s">
        <v>1993</v>
      </c>
      <c r="F77" s="5087"/>
      <c r="G77" s="5087"/>
      <c r="H77" s="5087"/>
      <c r="I77" s="5088"/>
      <c r="J77" s="5089">
        <v>4</v>
      </c>
      <c r="K77" s="5090"/>
      <c r="L77" s="2001"/>
      <c r="M77" s="2001"/>
      <c r="N77" s="2001"/>
      <c r="O77" s="2001"/>
      <c r="P77" s="2001"/>
      <c r="Q77" s="2001"/>
      <c r="R77" s="2071"/>
    </row>
    <row r="78" spans="1:18" ht="15.75" x14ac:dyDescent="0.25">
      <c r="A78" s="2001"/>
      <c r="B78" s="2001"/>
      <c r="C78" s="2001"/>
      <c r="D78" s="2001"/>
      <c r="E78" s="5087" t="s">
        <v>1994</v>
      </c>
      <c r="F78" s="5087"/>
      <c r="G78" s="5087"/>
      <c r="H78" s="5087"/>
      <c r="I78" s="5088"/>
      <c r="J78" s="5089">
        <v>6</v>
      </c>
      <c r="K78" s="5090"/>
      <c r="L78" s="2001"/>
      <c r="M78" s="2001"/>
      <c r="N78" s="2001"/>
      <c r="O78" s="2001"/>
      <c r="P78" s="2001"/>
      <c r="Q78" s="2001"/>
      <c r="R78" s="2071"/>
    </row>
    <row r="79" spans="1:18" ht="15.75" x14ac:dyDescent="0.25">
      <c r="A79" s="2001"/>
      <c r="B79" s="2001"/>
      <c r="C79" s="2001"/>
      <c r="D79" s="2001"/>
      <c r="E79" s="2059"/>
      <c r="F79" s="2059"/>
      <c r="G79" s="2059"/>
      <c r="H79" s="2059"/>
      <c r="I79" s="2060"/>
      <c r="J79" s="2061"/>
      <c r="K79" s="2062"/>
      <c r="L79" s="2001"/>
      <c r="M79" s="2001"/>
      <c r="N79" s="2001"/>
      <c r="O79" s="2001"/>
      <c r="P79" s="2001"/>
      <c r="Q79" s="2001"/>
      <c r="R79" s="2071"/>
    </row>
    <row r="80" spans="1:18" ht="15.75" x14ac:dyDescent="0.25">
      <c r="A80" s="2001"/>
      <c r="B80" s="2001"/>
      <c r="C80" s="2001"/>
      <c r="D80" s="2001"/>
      <c r="E80" s="5092" t="s">
        <v>1995</v>
      </c>
      <c r="F80" s="5092"/>
      <c r="G80" s="5092"/>
      <c r="H80" s="5092"/>
      <c r="I80" s="5093"/>
      <c r="J80" s="5089">
        <f>SUM(J74:K78)</f>
        <v>27</v>
      </c>
      <c r="K80" s="5090"/>
      <c r="L80" s="2001"/>
      <c r="M80" s="2001"/>
      <c r="N80" s="2001"/>
      <c r="O80" s="2001"/>
      <c r="P80" s="2001"/>
      <c r="Q80" s="2001"/>
      <c r="R80" s="2071"/>
    </row>
    <row r="81" spans="1:18" ht="15.75" x14ac:dyDescent="0.25">
      <c r="A81" s="2001"/>
      <c r="B81" s="2001"/>
      <c r="C81" s="2001"/>
      <c r="D81" s="2001"/>
      <c r="E81" s="5087">
        <v>0</v>
      </c>
      <c r="F81" s="5087"/>
      <c r="G81" s="5087"/>
      <c r="H81" s="5087"/>
      <c r="I81" s="5088"/>
      <c r="J81" s="5089"/>
      <c r="K81" s="5090"/>
      <c r="L81" s="2001"/>
      <c r="M81" s="2001"/>
      <c r="N81" s="2001"/>
      <c r="O81" s="2001"/>
      <c r="P81" s="2001"/>
      <c r="Q81" s="2001"/>
      <c r="R81" s="2071"/>
    </row>
    <row r="82" spans="1:18" ht="15.75" x14ac:dyDescent="0.25">
      <c r="A82" s="2001"/>
      <c r="B82" s="2063"/>
      <c r="C82" s="2063"/>
      <c r="D82" s="2063"/>
      <c r="E82" s="2064"/>
      <c r="F82" s="2065"/>
      <c r="G82" s="2001"/>
      <c r="H82" s="2001"/>
      <c r="I82" s="2001"/>
      <c r="J82" s="2001"/>
      <c r="K82" s="2001"/>
      <c r="L82" s="2001"/>
      <c r="M82" s="2001"/>
      <c r="N82" s="2001"/>
      <c r="O82" s="2001"/>
      <c r="P82" s="2001"/>
      <c r="Q82" s="2001"/>
      <c r="R82" s="2071"/>
    </row>
    <row r="83" spans="1:18" ht="15.75" x14ac:dyDescent="0.25">
      <c r="A83" s="2001"/>
      <c r="B83" s="2001"/>
      <c r="C83" s="2001"/>
      <c r="D83" s="2001"/>
      <c r="E83" s="2002"/>
      <c r="F83" s="2001" t="s">
        <v>1996</v>
      </c>
      <c r="G83" s="2001"/>
      <c r="H83" s="5091">
        <v>36854</v>
      </c>
      <c r="I83" s="5091"/>
      <c r="J83" s="5091"/>
      <c r="K83" s="2001"/>
      <c r="L83" s="2001"/>
      <c r="M83" s="2001"/>
      <c r="N83" s="2001"/>
      <c r="O83" s="2001"/>
      <c r="P83" s="2001"/>
      <c r="Q83" s="2001"/>
      <c r="R83" s="2071"/>
    </row>
    <row r="84" spans="1:18" ht="15.75" x14ac:dyDescent="0.25">
      <c r="A84" s="2001"/>
      <c r="B84" s="2001"/>
      <c r="C84" s="2001"/>
      <c r="D84" s="2001"/>
      <c r="E84" s="2002"/>
      <c r="F84" s="2001"/>
      <c r="G84" s="2001"/>
      <c r="H84" s="2001"/>
      <c r="I84" s="2001"/>
      <c r="J84" s="2001"/>
      <c r="K84" s="2001"/>
      <c r="L84" s="2001"/>
      <c r="M84" s="2001"/>
      <c r="N84" s="2001"/>
      <c r="O84" s="2001"/>
      <c r="P84" s="2001"/>
      <c r="Q84" s="2001"/>
      <c r="R84" s="2071"/>
    </row>
    <row r="85" spans="1:18" ht="15.75" x14ac:dyDescent="0.25">
      <c r="A85" s="2001"/>
      <c r="B85" s="2063"/>
      <c r="C85" s="2001"/>
      <c r="D85" s="2001"/>
      <c r="E85" s="2002"/>
      <c r="F85" s="2001"/>
      <c r="G85" s="2001" t="s">
        <v>1997</v>
      </c>
      <c r="H85" s="2001"/>
      <c r="I85" s="2001"/>
      <c r="J85" s="2001"/>
      <c r="K85" s="2001"/>
      <c r="L85" s="2001"/>
      <c r="M85" s="2001"/>
      <c r="N85" s="2001"/>
      <c r="O85" s="2001"/>
      <c r="P85" s="2001"/>
      <c r="Q85" s="2001"/>
      <c r="R85" s="2071"/>
    </row>
    <row r="86" spans="1:18" ht="15.75" x14ac:dyDescent="0.25">
      <c r="A86" s="2001"/>
      <c r="B86" s="2063"/>
      <c r="C86" s="2001"/>
      <c r="D86" s="2001"/>
      <c r="E86" s="2002"/>
      <c r="F86" s="2001"/>
      <c r="G86" s="2063"/>
      <c r="H86" s="2001"/>
      <c r="I86" s="2001"/>
      <c r="J86" s="2001"/>
      <c r="K86" s="2001"/>
      <c r="L86" s="2001"/>
      <c r="M86" s="2001"/>
      <c r="N86" s="2001"/>
      <c r="O86" s="2001"/>
      <c r="P86" s="2001"/>
      <c r="Q86" s="2001"/>
      <c r="R86" s="2071"/>
    </row>
    <row r="87" spans="1:18" ht="15.75" x14ac:dyDescent="0.25">
      <c r="A87" s="2001"/>
      <c r="B87" s="2001"/>
      <c r="C87" s="2001"/>
      <c r="D87" s="2001"/>
      <c r="E87" s="2002"/>
      <c r="F87" s="2001"/>
      <c r="G87" s="2063"/>
      <c r="H87" s="2001"/>
      <c r="I87" s="2001"/>
      <c r="J87" s="2001"/>
      <c r="K87" s="2001"/>
      <c r="L87" s="2001"/>
      <c r="M87" s="2001"/>
      <c r="N87" s="2001"/>
      <c r="O87" s="2001"/>
      <c r="P87" s="2001"/>
      <c r="Q87" s="2001"/>
      <c r="R87" s="2071"/>
    </row>
    <row r="88" spans="1:18" ht="15.75" x14ac:dyDescent="0.25">
      <c r="A88" s="2066"/>
      <c r="B88" s="2066"/>
      <c r="C88" s="2066"/>
      <c r="D88" s="2066"/>
      <c r="E88" s="2067"/>
      <c r="F88" s="2066"/>
      <c r="G88" s="2068"/>
      <c r="H88" s="2066"/>
      <c r="I88" s="2066"/>
      <c r="J88" s="2066"/>
      <c r="K88" s="2066"/>
      <c r="L88" s="2066"/>
      <c r="M88" s="2066"/>
      <c r="N88" s="2066"/>
      <c r="O88" s="2066"/>
      <c r="P88" s="2066"/>
      <c r="Q88" s="2066"/>
      <c r="R88" s="2073" t="s">
        <v>1999</v>
      </c>
    </row>
  </sheetData>
  <mergeCells count="45">
    <mergeCell ref="B28:Q28"/>
    <mergeCell ref="D3:N3"/>
    <mergeCell ref="D4:N4"/>
    <mergeCell ref="D5:N5"/>
    <mergeCell ref="D6:N6"/>
    <mergeCell ref="D7:N7"/>
    <mergeCell ref="D8:N8"/>
    <mergeCell ref="B11:P11"/>
    <mergeCell ref="B14:Q14"/>
    <mergeCell ref="B24:Q24"/>
    <mergeCell ref="B25:Q25"/>
    <mergeCell ref="B26:Q27"/>
    <mergeCell ref="N67:O67"/>
    <mergeCell ref="B29:Q29"/>
    <mergeCell ref="D35:Q35"/>
    <mergeCell ref="L37:O37"/>
    <mergeCell ref="L39:P39"/>
    <mergeCell ref="B51:P52"/>
    <mergeCell ref="B53:P54"/>
    <mergeCell ref="B55:P56"/>
    <mergeCell ref="D58:Q58"/>
    <mergeCell ref="D61:E61"/>
    <mergeCell ref="F65:G65"/>
    <mergeCell ref="N65:O65"/>
    <mergeCell ref="D70:Q70"/>
    <mergeCell ref="B71:P71"/>
    <mergeCell ref="E72:G72"/>
    <mergeCell ref="J72:K72"/>
    <mergeCell ref="E73:I73"/>
    <mergeCell ref="J73:K73"/>
    <mergeCell ref="E74:I74"/>
    <mergeCell ref="J74:K74"/>
    <mergeCell ref="E75:I75"/>
    <mergeCell ref="J75:K75"/>
    <mergeCell ref="E76:I76"/>
    <mergeCell ref="J76:K76"/>
    <mergeCell ref="E81:I81"/>
    <mergeCell ref="J81:K81"/>
    <mergeCell ref="H83:J83"/>
    <mergeCell ref="E77:I77"/>
    <mergeCell ref="J77:K77"/>
    <mergeCell ref="E78:I78"/>
    <mergeCell ref="J78:K78"/>
    <mergeCell ref="E80:I80"/>
    <mergeCell ref="J80:K80"/>
  </mergeCells>
  <pageMargins left="0.7" right="0.7" top="0.75" bottom="0.75" header="0.3" footer="0.3"/>
  <drawing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26E775-2815-417D-8520-E60ADB0A4E1D}">
  <sheetPr>
    <tabColor theme="7"/>
  </sheetPr>
  <dimension ref="A1:GC432"/>
  <sheetViews>
    <sheetView showZeros="0" zoomScale="75" zoomScaleNormal="75" workbookViewId="0">
      <selection activeCell="E13" sqref="E13"/>
    </sheetView>
  </sheetViews>
  <sheetFormatPr baseColWidth="10" defaultColWidth="10.28515625" defaultRowHeight="20.100000000000001" customHeight="1" x14ac:dyDescent="0.25"/>
  <cols>
    <col min="1" max="1" width="5.85546875" style="2713" customWidth="1"/>
    <col min="2" max="2" width="8.85546875" style="2713" customWidth="1"/>
    <col min="3" max="3" width="7.140625" style="2713" customWidth="1"/>
    <col min="4" max="4" width="127.7109375" style="2551" customWidth="1"/>
    <col min="5" max="5" width="18.7109375" style="2713" customWidth="1"/>
    <col min="6" max="10" width="20.7109375" style="2713" customWidth="1"/>
    <col min="11" max="11" width="12" style="2713" customWidth="1"/>
    <col min="12" max="12" width="5.85546875" style="2713" customWidth="1"/>
    <col min="13" max="14" width="20.7109375" style="2713" customWidth="1"/>
    <col min="15" max="22" width="13.7109375" style="2713" customWidth="1"/>
    <col min="23" max="23" width="5.85546875" style="2713" customWidth="1"/>
    <col min="24" max="25" width="20.7109375" style="2713" customWidth="1"/>
    <col min="26" max="33" width="13.7109375" style="2713" customWidth="1"/>
    <col min="34" max="34" width="5.85546875" style="2713" customWidth="1"/>
    <col min="35" max="35" width="10.28515625" style="2713" customWidth="1"/>
    <col min="36" max="51" width="10.7109375" style="2713" customWidth="1"/>
    <col min="52" max="52" width="10.28515625" style="2713" customWidth="1"/>
    <col min="53" max="63" width="15.7109375" style="2713" customWidth="1"/>
    <col min="64" max="64" width="10.28515625" style="2713" customWidth="1"/>
    <col min="65" max="72" width="15.7109375" style="2713" customWidth="1"/>
    <col min="73" max="73" width="9.5703125" style="2713" customWidth="1"/>
    <col min="74" max="81" width="15.7109375" style="2713" customWidth="1"/>
    <col min="82" max="82" width="10.28515625" style="2713" customWidth="1"/>
    <col min="83" max="102" width="15.7109375" style="2713" customWidth="1"/>
    <col min="103" max="103" width="10.28515625" style="2713" customWidth="1"/>
    <col min="104" max="104" width="16.42578125" style="2713" customWidth="1"/>
    <col min="105" max="105" width="13.28515625" style="2713" customWidth="1"/>
    <col min="106" max="113" width="18.7109375" style="2713" customWidth="1"/>
    <col min="114" max="114" width="10.28515625" style="2713" customWidth="1"/>
    <col min="115" max="124" width="15.7109375" style="2713" customWidth="1"/>
    <col min="125" max="125" width="10.28515625" style="2713" customWidth="1"/>
    <col min="126" max="142" width="15.7109375" style="2713" customWidth="1"/>
    <col min="143" max="143" width="10.28515625" style="2713" customWidth="1"/>
    <col min="144" max="154" width="15.7109375" style="2713" customWidth="1"/>
    <col min="155" max="155" width="18" style="2713" customWidth="1"/>
    <col min="156" max="163" width="15.7109375" style="2713" customWidth="1"/>
    <col min="164" max="164" width="10.28515625" style="2713" customWidth="1"/>
    <col min="165" max="165" width="15.5703125" style="2713" customWidth="1"/>
    <col min="166" max="166" width="13.28515625" style="2713" customWidth="1"/>
    <col min="167" max="174" width="18.7109375" style="2713" customWidth="1"/>
    <col min="175" max="176" width="20.5703125" style="2713" customWidth="1"/>
    <col min="177" max="184" width="15.7109375" style="2713" customWidth="1"/>
    <col min="185" max="185" width="10.28515625" style="2713" customWidth="1"/>
    <col min="186" max="296" width="10.28515625" style="2713"/>
    <col min="297" max="297" width="5.85546875" style="2713" customWidth="1"/>
    <col min="298" max="298" width="8.85546875" style="2713" customWidth="1"/>
    <col min="299" max="299" width="7.140625" style="2713" customWidth="1"/>
    <col min="300" max="300" width="100.85546875" style="2713" customWidth="1"/>
    <col min="301" max="301" width="12" style="2713" customWidth="1"/>
    <col min="302" max="302" width="18.42578125" style="2713" customWidth="1"/>
    <col min="303" max="303" width="24.7109375" style="2713" customWidth="1"/>
    <col min="304" max="304" width="16.7109375" style="2713" customWidth="1"/>
    <col min="305" max="305" width="10.140625" style="2713" customWidth="1"/>
    <col min="306" max="306" width="24.7109375" style="2713" customWidth="1"/>
    <col min="307" max="307" width="16.7109375" style="2713" customWidth="1"/>
    <col min="308" max="308" width="10.140625" style="2713" customWidth="1"/>
    <col min="309" max="309" width="24.7109375" style="2713" customWidth="1"/>
    <col min="310" max="310" width="16.7109375" style="2713" customWidth="1"/>
    <col min="311" max="311" width="10.140625" style="2713" customWidth="1"/>
    <col min="312" max="312" width="24.7109375" style="2713" customWidth="1"/>
    <col min="313" max="313" width="16.7109375" style="2713" customWidth="1"/>
    <col min="314" max="314" width="10.140625" style="2713" customWidth="1"/>
    <col min="315" max="315" width="24.7109375" style="2713" customWidth="1"/>
    <col min="316" max="316" width="16.7109375" style="2713" customWidth="1"/>
    <col min="317" max="317" width="10.140625" style="2713" customWidth="1"/>
    <col min="318" max="318" width="24.7109375" style="2713" customWidth="1"/>
    <col min="319" max="319" width="16.7109375" style="2713" customWidth="1"/>
    <col min="320" max="320" width="10.140625" style="2713" customWidth="1"/>
    <col min="321" max="321" width="24.7109375" style="2713" customWidth="1"/>
    <col min="322" max="322" width="16.7109375" style="2713" customWidth="1"/>
    <col min="323" max="323" width="10.140625" style="2713" customWidth="1"/>
    <col min="324" max="324" width="24.7109375" style="2713" customWidth="1"/>
    <col min="325" max="325" width="16.7109375" style="2713" customWidth="1"/>
    <col min="326" max="326" width="10.140625" style="2713" customWidth="1"/>
    <col min="327" max="327" width="24.7109375" style="2713" customWidth="1"/>
    <col min="328" max="328" width="16.7109375" style="2713" customWidth="1"/>
    <col min="329" max="329" width="10.140625" style="2713" customWidth="1"/>
    <col min="330" max="330" width="24.7109375" style="2713" customWidth="1"/>
    <col min="331" max="331" width="16.7109375" style="2713" customWidth="1"/>
    <col min="332" max="332" width="10.140625" style="2713" customWidth="1"/>
    <col min="333" max="333" width="24.7109375" style="2713" customWidth="1"/>
    <col min="334" max="334" width="16.7109375" style="2713" customWidth="1"/>
    <col min="335" max="335" width="10.140625" style="2713" customWidth="1"/>
    <col min="336" max="336" width="24.7109375" style="2713" customWidth="1"/>
    <col min="337" max="337" width="16.7109375" style="2713" customWidth="1"/>
    <col min="338" max="338" width="10.140625" style="2713" customWidth="1"/>
    <col min="339" max="339" width="24.7109375" style="2713" customWidth="1"/>
    <col min="340" max="340" width="16.7109375" style="2713" customWidth="1"/>
    <col min="341" max="341" width="10.140625" style="2713" customWidth="1"/>
    <col min="342" max="342" width="24.7109375" style="2713" customWidth="1"/>
    <col min="343" max="343" width="16.7109375" style="2713" customWidth="1"/>
    <col min="344" max="344" width="12.5703125" style="2713" customWidth="1"/>
    <col min="345" max="345" width="9.85546875" style="2713" customWidth="1"/>
    <col min="346" max="346" width="10.28515625" style="2713" customWidth="1"/>
    <col min="347" max="361" width="15.28515625" style="2713" customWidth="1"/>
    <col min="362" max="362" width="7.28515625" style="2713" customWidth="1"/>
    <col min="363" max="363" width="6.28515625" style="2713" customWidth="1"/>
    <col min="364" max="364" width="6.85546875" style="2713" customWidth="1"/>
    <col min="365" max="365" width="10.28515625" style="2713" customWidth="1"/>
    <col min="366" max="552" width="10.28515625" style="2713"/>
    <col min="553" max="553" width="5.85546875" style="2713" customWidth="1"/>
    <col min="554" max="554" width="8.85546875" style="2713" customWidth="1"/>
    <col min="555" max="555" width="7.140625" style="2713" customWidth="1"/>
    <col min="556" max="556" width="100.85546875" style="2713" customWidth="1"/>
    <col min="557" max="557" width="12" style="2713" customWidth="1"/>
    <col min="558" max="558" width="18.42578125" style="2713" customWidth="1"/>
    <col min="559" max="559" width="24.7109375" style="2713" customWidth="1"/>
    <col min="560" max="560" width="16.7109375" style="2713" customWidth="1"/>
    <col min="561" max="561" width="10.140625" style="2713" customWidth="1"/>
    <col min="562" max="562" width="24.7109375" style="2713" customWidth="1"/>
    <col min="563" max="563" width="16.7109375" style="2713" customWidth="1"/>
    <col min="564" max="564" width="10.140625" style="2713" customWidth="1"/>
    <col min="565" max="565" width="24.7109375" style="2713" customWidth="1"/>
    <col min="566" max="566" width="16.7109375" style="2713" customWidth="1"/>
    <col min="567" max="567" width="10.140625" style="2713" customWidth="1"/>
    <col min="568" max="568" width="24.7109375" style="2713" customWidth="1"/>
    <col min="569" max="569" width="16.7109375" style="2713" customWidth="1"/>
    <col min="570" max="570" width="10.140625" style="2713" customWidth="1"/>
    <col min="571" max="571" width="24.7109375" style="2713" customWidth="1"/>
    <col min="572" max="572" width="16.7109375" style="2713" customWidth="1"/>
    <col min="573" max="573" width="10.140625" style="2713" customWidth="1"/>
    <col min="574" max="574" width="24.7109375" style="2713" customWidth="1"/>
    <col min="575" max="575" width="16.7109375" style="2713" customWidth="1"/>
    <col min="576" max="576" width="10.140625" style="2713" customWidth="1"/>
    <col min="577" max="577" width="24.7109375" style="2713" customWidth="1"/>
    <col min="578" max="578" width="16.7109375" style="2713" customWidth="1"/>
    <col min="579" max="579" width="10.140625" style="2713" customWidth="1"/>
    <col min="580" max="580" width="24.7109375" style="2713" customWidth="1"/>
    <col min="581" max="581" width="16.7109375" style="2713" customWidth="1"/>
    <col min="582" max="582" width="10.140625" style="2713" customWidth="1"/>
    <col min="583" max="583" width="24.7109375" style="2713" customWidth="1"/>
    <col min="584" max="584" width="16.7109375" style="2713" customWidth="1"/>
    <col min="585" max="585" width="10.140625" style="2713" customWidth="1"/>
    <col min="586" max="586" width="24.7109375" style="2713" customWidth="1"/>
    <col min="587" max="587" width="16.7109375" style="2713" customWidth="1"/>
    <col min="588" max="588" width="10.140625" style="2713" customWidth="1"/>
    <col min="589" max="589" width="24.7109375" style="2713" customWidth="1"/>
    <col min="590" max="590" width="16.7109375" style="2713" customWidth="1"/>
    <col min="591" max="591" width="10.140625" style="2713" customWidth="1"/>
    <col min="592" max="592" width="24.7109375" style="2713" customWidth="1"/>
    <col min="593" max="593" width="16.7109375" style="2713" customWidth="1"/>
    <col min="594" max="594" width="10.140625" style="2713" customWidth="1"/>
    <col min="595" max="595" width="24.7109375" style="2713" customWidth="1"/>
    <col min="596" max="596" width="16.7109375" style="2713" customWidth="1"/>
    <col min="597" max="597" width="10.140625" style="2713" customWidth="1"/>
    <col min="598" max="598" width="24.7109375" style="2713" customWidth="1"/>
    <col min="599" max="599" width="16.7109375" style="2713" customWidth="1"/>
    <col min="600" max="600" width="12.5703125" style="2713" customWidth="1"/>
    <col min="601" max="601" width="9.85546875" style="2713" customWidth="1"/>
    <col min="602" max="602" width="10.28515625" style="2713" customWidth="1"/>
    <col min="603" max="617" width="15.28515625" style="2713" customWidth="1"/>
    <col min="618" max="618" width="7.28515625" style="2713" customWidth="1"/>
    <col min="619" max="619" width="6.28515625" style="2713" customWidth="1"/>
    <col min="620" max="620" width="6.85546875" style="2713" customWidth="1"/>
    <col min="621" max="621" width="10.28515625" style="2713" customWidth="1"/>
    <col min="622" max="808" width="10.28515625" style="2713"/>
    <col min="809" max="809" width="5.85546875" style="2713" customWidth="1"/>
    <col min="810" max="810" width="8.85546875" style="2713" customWidth="1"/>
    <col min="811" max="811" width="7.140625" style="2713" customWidth="1"/>
    <col min="812" max="812" width="100.85546875" style="2713" customWidth="1"/>
    <col min="813" max="813" width="12" style="2713" customWidth="1"/>
    <col min="814" max="814" width="18.42578125" style="2713" customWidth="1"/>
    <col min="815" max="815" width="24.7109375" style="2713" customWidth="1"/>
    <col min="816" max="816" width="16.7109375" style="2713" customWidth="1"/>
    <col min="817" max="817" width="10.140625" style="2713" customWidth="1"/>
    <col min="818" max="818" width="24.7109375" style="2713" customWidth="1"/>
    <col min="819" max="819" width="16.7109375" style="2713" customWidth="1"/>
    <col min="820" max="820" width="10.140625" style="2713" customWidth="1"/>
    <col min="821" max="821" width="24.7109375" style="2713" customWidth="1"/>
    <col min="822" max="822" width="16.7109375" style="2713" customWidth="1"/>
    <col min="823" max="823" width="10.140625" style="2713" customWidth="1"/>
    <col min="824" max="824" width="24.7109375" style="2713" customWidth="1"/>
    <col min="825" max="825" width="16.7109375" style="2713" customWidth="1"/>
    <col min="826" max="826" width="10.140625" style="2713" customWidth="1"/>
    <col min="827" max="827" width="24.7109375" style="2713" customWidth="1"/>
    <col min="828" max="828" width="16.7109375" style="2713" customWidth="1"/>
    <col min="829" max="829" width="10.140625" style="2713" customWidth="1"/>
    <col min="830" max="830" width="24.7109375" style="2713" customWidth="1"/>
    <col min="831" max="831" width="16.7109375" style="2713" customWidth="1"/>
    <col min="832" max="832" width="10.140625" style="2713" customWidth="1"/>
    <col min="833" max="833" width="24.7109375" style="2713" customWidth="1"/>
    <col min="834" max="834" width="16.7109375" style="2713" customWidth="1"/>
    <col min="835" max="835" width="10.140625" style="2713" customWidth="1"/>
    <col min="836" max="836" width="24.7109375" style="2713" customWidth="1"/>
    <col min="837" max="837" width="16.7109375" style="2713" customWidth="1"/>
    <col min="838" max="838" width="10.140625" style="2713" customWidth="1"/>
    <col min="839" max="839" width="24.7109375" style="2713" customWidth="1"/>
    <col min="840" max="840" width="16.7109375" style="2713" customWidth="1"/>
    <col min="841" max="841" width="10.140625" style="2713" customWidth="1"/>
    <col min="842" max="842" width="24.7109375" style="2713" customWidth="1"/>
    <col min="843" max="843" width="16.7109375" style="2713" customWidth="1"/>
    <col min="844" max="844" width="10.140625" style="2713" customWidth="1"/>
    <col min="845" max="845" width="24.7109375" style="2713" customWidth="1"/>
    <col min="846" max="846" width="16.7109375" style="2713" customWidth="1"/>
    <col min="847" max="847" width="10.140625" style="2713" customWidth="1"/>
    <col min="848" max="848" width="24.7109375" style="2713" customWidth="1"/>
    <col min="849" max="849" width="16.7109375" style="2713" customWidth="1"/>
    <col min="850" max="850" width="10.140625" style="2713" customWidth="1"/>
    <col min="851" max="851" width="24.7109375" style="2713" customWidth="1"/>
    <col min="852" max="852" width="16.7109375" style="2713" customWidth="1"/>
    <col min="853" max="853" width="10.140625" style="2713" customWidth="1"/>
    <col min="854" max="854" width="24.7109375" style="2713" customWidth="1"/>
    <col min="855" max="855" width="16.7109375" style="2713" customWidth="1"/>
    <col min="856" max="856" width="12.5703125" style="2713" customWidth="1"/>
    <col min="857" max="857" width="9.85546875" style="2713" customWidth="1"/>
    <col min="858" max="858" width="10.28515625" style="2713" customWidth="1"/>
    <col min="859" max="873" width="15.28515625" style="2713" customWidth="1"/>
    <col min="874" max="874" width="7.28515625" style="2713" customWidth="1"/>
    <col min="875" max="875" width="6.28515625" style="2713" customWidth="1"/>
    <col min="876" max="876" width="6.85546875" style="2713" customWidth="1"/>
    <col min="877" max="877" width="10.28515625" style="2713" customWidth="1"/>
    <col min="878" max="1064" width="10.28515625" style="2713"/>
    <col min="1065" max="1065" width="5.85546875" style="2713" customWidth="1"/>
    <col min="1066" max="1066" width="8.85546875" style="2713" customWidth="1"/>
    <col min="1067" max="1067" width="7.140625" style="2713" customWidth="1"/>
    <col min="1068" max="1068" width="100.85546875" style="2713" customWidth="1"/>
    <col min="1069" max="1069" width="12" style="2713" customWidth="1"/>
    <col min="1070" max="1070" width="18.42578125" style="2713" customWidth="1"/>
    <col min="1071" max="1071" width="24.7109375" style="2713" customWidth="1"/>
    <col min="1072" max="1072" width="16.7109375" style="2713" customWidth="1"/>
    <col min="1073" max="1073" width="10.140625" style="2713" customWidth="1"/>
    <col min="1074" max="1074" width="24.7109375" style="2713" customWidth="1"/>
    <col min="1075" max="1075" width="16.7109375" style="2713" customWidth="1"/>
    <col min="1076" max="1076" width="10.140625" style="2713" customWidth="1"/>
    <col min="1077" max="1077" width="24.7109375" style="2713" customWidth="1"/>
    <col min="1078" max="1078" width="16.7109375" style="2713" customWidth="1"/>
    <col min="1079" max="1079" width="10.140625" style="2713" customWidth="1"/>
    <col min="1080" max="1080" width="24.7109375" style="2713" customWidth="1"/>
    <col min="1081" max="1081" width="16.7109375" style="2713" customWidth="1"/>
    <col min="1082" max="1082" width="10.140625" style="2713" customWidth="1"/>
    <col min="1083" max="1083" width="24.7109375" style="2713" customWidth="1"/>
    <col min="1084" max="1084" width="16.7109375" style="2713" customWidth="1"/>
    <col min="1085" max="1085" width="10.140625" style="2713" customWidth="1"/>
    <col min="1086" max="1086" width="24.7109375" style="2713" customWidth="1"/>
    <col min="1087" max="1087" width="16.7109375" style="2713" customWidth="1"/>
    <col min="1088" max="1088" width="10.140625" style="2713" customWidth="1"/>
    <col min="1089" max="1089" width="24.7109375" style="2713" customWidth="1"/>
    <col min="1090" max="1090" width="16.7109375" style="2713" customWidth="1"/>
    <col min="1091" max="1091" width="10.140625" style="2713" customWidth="1"/>
    <col min="1092" max="1092" width="24.7109375" style="2713" customWidth="1"/>
    <col min="1093" max="1093" width="16.7109375" style="2713" customWidth="1"/>
    <col min="1094" max="1094" width="10.140625" style="2713" customWidth="1"/>
    <col min="1095" max="1095" width="24.7109375" style="2713" customWidth="1"/>
    <col min="1096" max="1096" width="16.7109375" style="2713" customWidth="1"/>
    <col min="1097" max="1097" width="10.140625" style="2713" customWidth="1"/>
    <col min="1098" max="1098" width="24.7109375" style="2713" customWidth="1"/>
    <col min="1099" max="1099" width="16.7109375" style="2713" customWidth="1"/>
    <col min="1100" max="1100" width="10.140625" style="2713" customWidth="1"/>
    <col min="1101" max="1101" width="24.7109375" style="2713" customWidth="1"/>
    <col min="1102" max="1102" width="16.7109375" style="2713" customWidth="1"/>
    <col min="1103" max="1103" width="10.140625" style="2713" customWidth="1"/>
    <col min="1104" max="1104" width="24.7109375" style="2713" customWidth="1"/>
    <col min="1105" max="1105" width="16.7109375" style="2713" customWidth="1"/>
    <col min="1106" max="1106" width="10.140625" style="2713" customWidth="1"/>
    <col min="1107" max="1107" width="24.7109375" style="2713" customWidth="1"/>
    <col min="1108" max="1108" width="16.7109375" style="2713" customWidth="1"/>
    <col min="1109" max="1109" width="10.140625" style="2713" customWidth="1"/>
    <col min="1110" max="1110" width="24.7109375" style="2713" customWidth="1"/>
    <col min="1111" max="1111" width="16.7109375" style="2713" customWidth="1"/>
    <col min="1112" max="1112" width="12.5703125" style="2713" customWidth="1"/>
    <col min="1113" max="1113" width="9.85546875" style="2713" customWidth="1"/>
    <col min="1114" max="1114" width="10.28515625" style="2713" customWidth="1"/>
    <col min="1115" max="1129" width="15.28515625" style="2713" customWidth="1"/>
    <col min="1130" max="1130" width="7.28515625" style="2713" customWidth="1"/>
    <col min="1131" max="1131" width="6.28515625" style="2713" customWidth="1"/>
    <col min="1132" max="1132" width="6.85546875" style="2713" customWidth="1"/>
    <col min="1133" max="1133" width="10.28515625" style="2713" customWidth="1"/>
    <col min="1134" max="1320" width="10.28515625" style="2713"/>
    <col min="1321" max="1321" width="5.85546875" style="2713" customWidth="1"/>
    <col min="1322" max="1322" width="8.85546875" style="2713" customWidth="1"/>
    <col min="1323" max="1323" width="7.140625" style="2713" customWidth="1"/>
    <col min="1324" max="1324" width="100.85546875" style="2713" customWidth="1"/>
    <col min="1325" max="1325" width="12" style="2713" customWidth="1"/>
    <col min="1326" max="1326" width="18.42578125" style="2713" customWidth="1"/>
    <col min="1327" max="1327" width="24.7109375" style="2713" customWidth="1"/>
    <col min="1328" max="1328" width="16.7109375" style="2713" customWidth="1"/>
    <col min="1329" max="1329" width="10.140625" style="2713" customWidth="1"/>
    <col min="1330" max="1330" width="24.7109375" style="2713" customWidth="1"/>
    <col min="1331" max="1331" width="16.7109375" style="2713" customWidth="1"/>
    <col min="1332" max="1332" width="10.140625" style="2713" customWidth="1"/>
    <col min="1333" max="1333" width="24.7109375" style="2713" customWidth="1"/>
    <col min="1334" max="1334" width="16.7109375" style="2713" customWidth="1"/>
    <col min="1335" max="1335" width="10.140625" style="2713" customWidth="1"/>
    <col min="1336" max="1336" width="24.7109375" style="2713" customWidth="1"/>
    <col min="1337" max="1337" width="16.7109375" style="2713" customWidth="1"/>
    <col min="1338" max="1338" width="10.140625" style="2713" customWidth="1"/>
    <col min="1339" max="1339" width="24.7109375" style="2713" customWidth="1"/>
    <col min="1340" max="1340" width="16.7109375" style="2713" customWidth="1"/>
    <col min="1341" max="1341" width="10.140625" style="2713" customWidth="1"/>
    <col min="1342" max="1342" width="24.7109375" style="2713" customWidth="1"/>
    <col min="1343" max="1343" width="16.7109375" style="2713" customWidth="1"/>
    <col min="1344" max="1344" width="10.140625" style="2713" customWidth="1"/>
    <col min="1345" max="1345" width="24.7109375" style="2713" customWidth="1"/>
    <col min="1346" max="1346" width="16.7109375" style="2713" customWidth="1"/>
    <col min="1347" max="1347" width="10.140625" style="2713" customWidth="1"/>
    <col min="1348" max="1348" width="24.7109375" style="2713" customWidth="1"/>
    <col min="1349" max="1349" width="16.7109375" style="2713" customWidth="1"/>
    <col min="1350" max="1350" width="10.140625" style="2713" customWidth="1"/>
    <col min="1351" max="1351" width="24.7109375" style="2713" customWidth="1"/>
    <col min="1352" max="1352" width="16.7109375" style="2713" customWidth="1"/>
    <col min="1353" max="1353" width="10.140625" style="2713" customWidth="1"/>
    <col min="1354" max="1354" width="24.7109375" style="2713" customWidth="1"/>
    <col min="1355" max="1355" width="16.7109375" style="2713" customWidth="1"/>
    <col min="1356" max="1356" width="10.140625" style="2713" customWidth="1"/>
    <col min="1357" max="1357" width="24.7109375" style="2713" customWidth="1"/>
    <col min="1358" max="1358" width="16.7109375" style="2713" customWidth="1"/>
    <col min="1359" max="1359" width="10.140625" style="2713" customWidth="1"/>
    <col min="1360" max="1360" width="24.7109375" style="2713" customWidth="1"/>
    <col min="1361" max="1361" width="16.7109375" style="2713" customWidth="1"/>
    <col min="1362" max="1362" width="10.140625" style="2713" customWidth="1"/>
    <col min="1363" max="1363" width="24.7109375" style="2713" customWidth="1"/>
    <col min="1364" max="1364" width="16.7109375" style="2713" customWidth="1"/>
    <col min="1365" max="1365" width="10.140625" style="2713" customWidth="1"/>
    <col min="1366" max="1366" width="24.7109375" style="2713" customWidth="1"/>
    <col min="1367" max="1367" width="16.7109375" style="2713" customWidth="1"/>
    <col min="1368" max="1368" width="12.5703125" style="2713" customWidth="1"/>
    <col min="1369" max="1369" width="9.85546875" style="2713" customWidth="1"/>
    <col min="1370" max="1370" width="10.28515625" style="2713" customWidth="1"/>
    <col min="1371" max="1385" width="15.28515625" style="2713" customWidth="1"/>
    <col min="1386" max="1386" width="7.28515625" style="2713" customWidth="1"/>
    <col min="1387" max="1387" width="6.28515625" style="2713" customWidth="1"/>
    <col min="1388" max="1388" width="6.85546875" style="2713" customWidth="1"/>
    <col min="1389" max="1389" width="10.28515625" style="2713" customWidth="1"/>
    <col min="1390" max="1576" width="10.28515625" style="2713"/>
    <col min="1577" max="1577" width="5.85546875" style="2713" customWidth="1"/>
    <col min="1578" max="1578" width="8.85546875" style="2713" customWidth="1"/>
    <col min="1579" max="1579" width="7.140625" style="2713" customWidth="1"/>
    <col min="1580" max="1580" width="100.85546875" style="2713" customWidth="1"/>
    <col min="1581" max="1581" width="12" style="2713" customWidth="1"/>
    <col min="1582" max="1582" width="18.42578125" style="2713" customWidth="1"/>
    <col min="1583" max="1583" width="24.7109375" style="2713" customWidth="1"/>
    <col min="1584" max="1584" width="16.7109375" style="2713" customWidth="1"/>
    <col min="1585" max="1585" width="10.140625" style="2713" customWidth="1"/>
    <col min="1586" max="1586" width="24.7109375" style="2713" customWidth="1"/>
    <col min="1587" max="1587" width="16.7109375" style="2713" customWidth="1"/>
    <col min="1588" max="1588" width="10.140625" style="2713" customWidth="1"/>
    <col min="1589" max="1589" width="24.7109375" style="2713" customWidth="1"/>
    <col min="1590" max="1590" width="16.7109375" style="2713" customWidth="1"/>
    <col min="1591" max="1591" width="10.140625" style="2713" customWidth="1"/>
    <col min="1592" max="1592" width="24.7109375" style="2713" customWidth="1"/>
    <col min="1593" max="1593" width="16.7109375" style="2713" customWidth="1"/>
    <col min="1594" max="1594" width="10.140625" style="2713" customWidth="1"/>
    <col min="1595" max="1595" width="24.7109375" style="2713" customWidth="1"/>
    <col min="1596" max="1596" width="16.7109375" style="2713" customWidth="1"/>
    <col min="1597" max="1597" width="10.140625" style="2713" customWidth="1"/>
    <col min="1598" max="1598" width="24.7109375" style="2713" customWidth="1"/>
    <col min="1599" max="1599" width="16.7109375" style="2713" customWidth="1"/>
    <col min="1600" max="1600" width="10.140625" style="2713" customWidth="1"/>
    <col min="1601" max="1601" width="24.7109375" style="2713" customWidth="1"/>
    <col min="1602" max="1602" width="16.7109375" style="2713" customWidth="1"/>
    <col min="1603" max="1603" width="10.140625" style="2713" customWidth="1"/>
    <col min="1604" max="1604" width="24.7109375" style="2713" customWidth="1"/>
    <col min="1605" max="1605" width="16.7109375" style="2713" customWidth="1"/>
    <col min="1606" max="1606" width="10.140625" style="2713" customWidth="1"/>
    <col min="1607" max="1607" width="24.7109375" style="2713" customWidth="1"/>
    <col min="1608" max="1608" width="16.7109375" style="2713" customWidth="1"/>
    <col min="1609" max="1609" width="10.140625" style="2713" customWidth="1"/>
    <col min="1610" max="1610" width="24.7109375" style="2713" customWidth="1"/>
    <col min="1611" max="1611" width="16.7109375" style="2713" customWidth="1"/>
    <col min="1612" max="1612" width="10.140625" style="2713" customWidth="1"/>
    <col min="1613" max="1613" width="24.7109375" style="2713" customWidth="1"/>
    <col min="1614" max="1614" width="16.7109375" style="2713" customWidth="1"/>
    <col min="1615" max="1615" width="10.140625" style="2713" customWidth="1"/>
    <col min="1616" max="1616" width="24.7109375" style="2713" customWidth="1"/>
    <col min="1617" max="1617" width="16.7109375" style="2713" customWidth="1"/>
    <col min="1618" max="1618" width="10.140625" style="2713" customWidth="1"/>
    <col min="1619" max="1619" width="24.7109375" style="2713" customWidth="1"/>
    <col min="1620" max="1620" width="16.7109375" style="2713" customWidth="1"/>
    <col min="1621" max="1621" width="10.140625" style="2713" customWidth="1"/>
    <col min="1622" max="1622" width="24.7109375" style="2713" customWidth="1"/>
    <col min="1623" max="1623" width="16.7109375" style="2713" customWidth="1"/>
    <col min="1624" max="1624" width="12.5703125" style="2713" customWidth="1"/>
    <col min="1625" max="1625" width="9.85546875" style="2713" customWidth="1"/>
    <col min="1626" max="1626" width="10.28515625" style="2713" customWidth="1"/>
    <col min="1627" max="1641" width="15.28515625" style="2713" customWidth="1"/>
    <col min="1642" max="1642" width="7.28515625" style="2713" customWidth="1"/>
    <col min="1643" max="1643" width="6.28515625" style="2713" customWidth="1"/>
    <col min="1644" max="1644" width="6.85546875" style="2713" customWidth="1"/>
    <col min="1645" max="1645" width="10.28515625" style="2713" customWidth="1"/>
    <col min="1646" max="1832" width="10.28515625" style="2713"/>
    <col min="1833" max="1833" width="5.85546875" style="2713" customWidth="1"/>
    <col min="1834" max="1834" width="8.85546875" style="2713" customWidth="1"/>
    <col min="1835" max="1835" width="7.140625" style="2713" customWidth="1"/>
    <col min="1836" max="1836" width="100.85546875" style="2713" customWidth="1"/>
    <col min="1837" max="1837" width="12" style="2713" customWidth="1"/>
    <col min="1838" max="1838" width="18.42578125" style="2713" customWidth="1"/>
    <col min="1839" max="1839" width="24.7109375" style="2713" customWidth="1"/>
    <col min="1840" max="1840" width="16.7109375" style="2713" customWidth="1"/>
    <col min="1841" max="1841" width="10.140625" style="2713" customWidth="1"/>
    <col min="1842" max="1842" width="24.7109375" style="2713" customWidth="1"/>
    <col min="1843" max="1843" width="16.7109375" style="2713" customWidth="1"/>
    <col min="1844" max="1844" width="10.140625" style="2713" customWidth="1"/>
    <col min="1845" max="1845" width="24.7109375" style="2713" customWidth="1"/>
    <col min="1846" max="1846" width="16.7109375" style="2713" customWidth="1"/>
    <col min="1847" max="1847" width="10.140625" style="2713" customWidth="1"/>
    <col min="1848" max="1848" width="24.7109375" style="2713" customWidth="1"/>
    <col min="1849" max="1849" width="16.7109375" style="2713" customWidth="1"/>
    <col min="1850" max="1850" width="10.140625" style="2713" customWidth="1"/>
    <col min="1851" max="1851" width="24.7109375" style="2713" customWidth="1"/>
    <col min="1852" max="1852" width="16.7109375" style="2713" customWidth="1"/>
    <col min="1853" max="1853" width="10.140625" style="2713" customWidth="1"/>
    <col min="1854" max="1854" width="24.7109375" style="2713" customWidth="1"/>
    <col min="1855" max="1855" width="16.7109375" style="2713" customWidth="1"/>
    <col min="1856" max="1856" width="10.140625" style="2713" customWidth="1"/>
    <col min="1857" max="1857" width="24.7109375" style="2713" customWidth="1"/>
    <col min="1858" max="1858" width="16.7109375" style="2713" customWidth="1"/>
    <col min="1859" max="1859" width="10.140625" style="2713" customWidth="1"/>
    <col min="1860" max="1860" width="24.7109375" style="2713" customWidth="1"/>
    <col min="1861" max="1861" width="16.7109375" style="2713" customWidth="1"/>
    <col min="1862" max="1862" width="10.140625" style="2713" customWidth="1"/>
    <col min="1863" max="1863" width="24.7109375" style="2713" customWidth="1"/>
    <col min="1864" max="1864" width="16.7109375" style="2713" customWidth="1"/>
    <col min="1865" max="1865" width="10.140625" style="2713" customWidth="1"/>
    <col min="1866" max="1866" width="24.7109375" style="2713" customWidth="1"/>
    <col min="1867" max="1867" width="16.7109375" style="2713" customWidth="1"/>
    <col min="1868" max="1868" width="10.140625" style="2713" customWidth="1"/>
    <col min="1869" max="1869" width="24.7109375" style="2713" customWidth="1"/>
    <col min="1870" max="1870" width="16.7109375" style="2713" customWidth="1"/>
    <col min="1871" max="1871" width="10.140625" style="2713" customWidth="1"/>
    <col min="1872" max="1872" width="24.7109375" style="2713" customWidth="1"/>
    <col min="1873" max="1873" width="16.7109375" style="2713" customWidth="1"/>
    <col min="1874" max="1874" width="10.140625" style="2713" customWidth="1"/>
    <col min="1875" max="1875" width="24.7109375" style="2713" customWidth="1"/>
    <col min="1876" max="1876" width="16.7109375" style="2713" customWidth="1"/>
    <col min="1877" max="1877" width="10.140625" style="2713" customWidth="1"/>
    <col min="1878" max="1878" width="24.7109375" style="2713" customWidth="1"/>
    <col min="1879" max="1879" width="16.7109375" style="2713" customWidth="1"/>
    <col min="1880" max="1880" width="12.5703125" style="2713" customWidth="1"/>
    <col min="1881" max="1881" width="9.85546875" style="2713" customWidth="1"/>
    <col min="1882" max="1882" width="10.28515625" style="2713" customWidth="1"/>
    <col min="1883" max="1897" width="15.28515625" style="2713" customWidth="1"/>
    <col min="1898" max="1898" width="7.28515625" style="2713" customWidth="1"/>
    <col min="1899" max="1899" width="6.28515625" style="2713" customWidth="1"/>
    <col min="1900" max="1900" width="6.85546875" style="2713" customWidth="1"/>
    <col min="1901" max="1901" width="10.28515625" style="2713" customWidth="1"/>
    <col min="1902" max="2088" width="10.28515625" style="2713"/>
    <col min="2089" max="2089" width="5.85546875" style="2713" customWidth="1"/>
    <col min="2090" max="2090" width="8.85546875" style="2713" customWidth="1"/>
    <col min="2091" max="2091" width="7.140625" style="2713" customWidth="1"/>
    <col min="2092" max="2092" width="100.85546875" style="2713" customWidth="1"/>
    <col min="2093" max="2093" width="12" style="2713" customWidth="1"/>
    <col min="2094" max="2094" width="18.42578125" style="2713" customWidth="1"/>
    <col min="2095" max="2095" width="24.7109375" style="2713" customWidth="1"/>
    <col min="2096" max="2096" width="16.7109375" style="2713" customWidth="1"/>
    <col min="2097" max="2097" width="10.140625" style="2713" customWidth="1"/>
    <col min="2098" max="2098" width="24.7109375" style="2713" customWidth="1"/>
    <col min="2099" max="2099" width="16.7109375" style="2713" customWidth="1"/>
    <col min="2100" max="2100" width="10.140625" style="2713" customWidth="1"/>
    <col min="2101" max="2101" width="24.7109375" style="2713" customWidth="1"/>
    <col min="2102" max="2102" width="16.7109375" style="2713" customWidth="1"/>
    <col min="2103" max="2103" width="10.140625" style="2713" customWidth="1"/>
    <col min="2104" max="2104" width="24.7109375" style="2713" customWidth="1"/>
    <col min="2105" max="2105" width="16.7109375" style="2713" customWidth="1"/>
    <col min="2106" max="2106" width="10.140625" style="2713" customWidth="1"/>
    <col min="2107" max="2107" width="24.7109375" style="2713" customWidth="1"/>
    <col min="2108" max="2108" width="16.7109375" style="2713" customWidth="1"/>
    <col min="2109" max="2109" width="10.140625" style="2713" customWidth="1"/>
    <col min="2110" max="2110" width="24.7109375" style="2713" customWidth="1"/>
    <col min="2111" max="2111" width="16.7109375" style="2713" customWidth="1"/>
    <col min="2112" max="2112" width="10.140625" style="2713" customWidth="1"/>
    <col min="2113" max="2113" width="24.7109375" style="2713" customWidth="1"/>
    <col min="2114" max="2114" width="16.7109375" style="2713" customWidth="1"/>
    <col min="2115" max="2115" width="10.140625" style="2713" customWidth="1"/>
    <col min="2116" max="2116" width="24.7109375" style="2713" customWidth="1"/>
    <col min="2117" max="2117" width="16.7109375" style="2713" customWidth="1"/>
    <col min="2118" max="2118" width="10.140625" style="2713" customWidth="1"/>
    <col min="2119" max="2119" width="24.7109375" style="2713" customWidth="1"/>
    <col min="2120" max="2120" width="16.7109375" style="2713" customWidth="1"/>
    <col min="2121" max="2121" width="10.140625" style="2713" customWidth="1"/>
    <col min="2122" max="2122" width="24.7109375" style="2713" customWidth="1"/>
    <col min="2123" max="2123" width="16.7109375" style="2713" customWidth="1"/>
    <col min="2124" max="2124" width="10.140625" style="2713" customWidth="1"/>
    <col min="2125" max="2125" width="24.7109375" style="2713" customWidth="1"/>
    <col min="2126" max="2126" width="16.7109375" style="2713" customWidth="1"/>
    <col min="2127" max="2127" width="10.140625" style="2713" customWidth="1"/>
    <col min="2128" max="2128" width="24.7109375" style="2713" customWidth="1"/>
    <col min="2129" max="2129" width="16.7109375" style="2713" customWidth="1"/>
    <col min="2130" max="2130" width="10.140625" style="2713" customWidth="1"/>
    <col min="2131" max="2131" width="24.7109375" style="2713" customWidth="1"/>
    <col min="2132" max="2132" width="16.7109375" style="2713" customWidth="1"/>
    <col min="2133" max="2133" width="10.140625" style="2713" customWidth="1"/>
    <col min="2134" max="2134" width="24.7109375" style="2713" customWidth="1"/>
    <col min="2135" max="2135" width="16.7109375" style="2713" customWidth="1"/>
    <col min="2136" max="2136" width="12.5703125" style="2713" customWidth="1"/>
    <col min="2137" max="2137" width="9.85546875" style="2713" customWidth="1"/>
    <col min="2138" max="2138" width="10.28515625" style="2713" customWidth="1"/>
    <col min="2139" max="2153" width="15.28515625" style="2713" customWidth="1"/>
    <col min="2154" max="2154" width="7.28515625" style="2713" customWidth="1"/>
    <col min="2155" max="2155" width="6.28515625" style="2713" customWidth="1"/>
    <col min="2156" max="2156" width="6.85546875" style="2713" customWidth="1"/>
    <col min="2157" max="2157" width="10.28515625" style="2713" customWidth="1"/>
    <col min="2158" max="2344" width="10.28515625" style="2713"/>
    <col min="2345" max="2345" width="5.85546875" style="2713" customWidth="1"/>
    <col min="2346" max="2346" width="8.85546875" style="2713" customWidth="1"/>
    <col min="2347" max="2347" width="7.140625" style="2713" customWidth="1"/>
    <col min="2348" max="2348" width="100.85546875" style="2713" customWidth="1"/>
    <col min="2349" max="2349" width="12" style="2713" customWidth="1"/>
    <col min="2350" max="2350" width="18.42578125" style="2713" customWidth="1"/>
    <col min="2351" max="2351" width="24.7109375" style="2713" customWidth="1"/>
    <col min="2352" max="2352" width="16.7109375" style="2713" customWidth="1"/>
    <col min="2353" max="2353" width="10.140625" style="2713" customWidth="1"/>
    <col min="2354" max="2354" width="24.7109375" style="2713" customWidth="1"/>
    <col min="2355" max="2355" width="16.7109375" style="2713" customWidth="1"/>
    <col min="2356" max="2356" width="10.140625" style="2713" customWidth="1"/>
    <col min="2357" max="2357" width="24.7109375" style="2713" customWidth="1"/>
    <col min="2358" max="2358" width="16.7109375" style="2713" customWidth="1"/>
    <col min="2359" max="2359" width="10.140625" style="2713" customWidth="1"/>
    <col min="2360" max="2360" width="24.7109375" style="2713" customWidth="1"/>
    <col min="2361" max="2361" width="16.7109375" style="2713" customWidth="1"/>
    <col min="2362" max="2362" width="10.140625" style="2713" customWidth="1"/>
    <col min="2363" max="2363" width="24.7109375" style="2713" customWidth="1"/>
    <col min="2364" max="2364" width="16.7109375" style="2713" customWidth="1"/>
    <col min="2365" max="2365" width="10.140625" style="2713" customWidth="1"/>
    <col min="2366" max="2366" width="24.7109375" style="2713" customWidth="1"/>
    <col min="2367" max="2367" width="16.7109375" style="2713" customWidth="1"/>
    <col min="2368" max="2368" width="10.140625" style="2713" customWidth="1"/>
    <col min="2369" max="2369" width="24.7109375" style="2713" customWidth="1"/>
    <col min="2370" max="2370" width="16.7109375" style="2713" customWidth="1"/>
    <col min="2371" max="2371" width="10.140625" style="2713" customWidth="1"/>
    <col min="2372" max="2372" width="24.7109375" style="2713" customWidth="1"/>
    <col min="2373" max="2373" width="16.7109375" style="2713" customWidth="1"/>
    <col min="2374" max="2374" width="10.140625" style="2713" customWidth="1"/>
    <col min="2375" max="2375" width="24.7109375" style="2713" customWidth="1"/>
    <col min="2376" max="2376" width="16.7109375" style="2713" customWidth="1"/>
    <col min="2377" max="2377" width="10.140625" style="2713" customWidth="1"/>
    <col min="2378" max="2378" width="24.7109375" style="2713" customWidth="1"/>
    <col min="2379" max="2379" width="16.7109375" style="2713" customWidth="1"/>
    <col min="2380" max="2380" width="10.140625" style="2713" customWidth="1"/>
    <col min="2381" max="2381" width="24.7109375" style="2713" customWidth="1"/>
    <col min="2382" max="2382" width="16.7109375" style="2713" customWidth="1"/>
    <col min="2383" max="2383" width="10.140625" style="2713" customWidth="1"/>
    <col min="2384" max="2384" width="24.7109375" style="2713" customWidth="1"/>
    <col min="2385" max="2385" width="16.7109375" style="2713" customWidth="1"/>
    <col min="2386" max="2386" width="10.140625" style="2713" customWidth="1"/>
    <col min="2387" max="2387" width="24.7109375" style="2713" customWidth="1"/>
    <col min="2388" max="2388" width="16.7109375" style="2713" customWidth="1"/>
    <col min="2389" max="2389" width="10.140625" style="2713" customWidth="1"/>
    <col min="2390" max="2390" width="24.7109375" style="2713" customWidth="1"/>
    <col min="2391" max="2391" width="16.7109375" style="2713" customWidth="1"/>
    <col min="2392" max="2392" width="12.5703125" style="2713" customWidth="1"/>
    <col min="2393" max="2393" width="9.85546875" style="2713" customWidth="1"/>
    <col min="2394" max="2394" width="10.28515625" style="2713" customWidth="1"/>
    <col min="2395" max="2409" width="15.28515625" style="2713" customWidth="1"/>
    <col min="2410" max="2410" width="7.28515625" style="2713" customWidth="1"/>
    <col min="2411" max="2411" width="6.28515625" style="2713" customWidth="1"/>
    <col min="2412" max="2412" width="6.85546875" style="2713" customWidth="1"/>
    <col min="2413" max="2413" width="10.28515625" style="2713" customWidth="1"/>
    <col min="2414" max="2600" width="10.28515625" style="2713"/>
    <col min="2601" max="2601" width="5.85546875" style="2713" customWidth="1"/>
    <col min="2602" max="2602" width="8.85546875" style="2713" customWidth="1"/>
    <col min="2603" max="2603" width="7.140625" style="2713" customWidth="1"/>
    <col min="2604" max="2604" width="100.85546875" style="2713" customWidth="1"/>
    <col min="2605" max="2605" width="12" style="2713" customWidth="1"/>
    <col min="2606" max="2606" width="18.42578125" style="2713" customWidth="1"/>
    <col min="2607" max="2607" width="24.7109375" style="2713" customWidth="1"/>
    <col min="2608" max="2608" width="16.7109375" style="2713" customWidth="1"/>
    <col min="2609" max="2609" width="10.140625" style="2713" customWidth="1"/>
    <col min="2610" max="2610" width="24.7109375" style="2713" customWidth="1"/>
    <col min="2611" max="2611" width="16.7109375" style="2713" customWidth="1"/>
    <col min="2612" max="2612" width="10.140625" style="2713" customWidth="1"/>
    <col min="2613" max="2613" width="24.7109375" style="2713" customWidth="1"/>
    <col min="2614" max="2614" width="16.7109375" style="2713" customWidth="1"/>
    <col min="2615" max="2615" width="10.140625" style="2713" customWidth="1"/>
    <col min="2616" max="2616" width="24.7109375" style="2713" customWidth="1"/>
    <col min="2617" max="2617" width="16.7109375" style="2713" customWidth="1"/>
    <col min="2618" max="2618" width="10.140625" style="2713" customWidth="1"/>
    <col min="2619" max="2619" width="24.7109375" style="2713" customWidth="1"/>
    <col min="2620" max="2620" width="16.7109375" style="2713" customWidth="1"/>
    <col min="2621" max="2621" width="10.140625" style="2713" customWidth="1"/>
    <col min="2622" max="2622" width="24.7109375" style="2713" customWidth="1"/>
    <col min="2623" max="2623" width="16.7109375" style="2713" customWidth="1"/>
    <col min="2624" max="2624" width="10.140625" style="2713" customWidth="1"/>
    <col min="2625" max="2625" width="24.7109375" style="2713" customWidth="1"/>
    <col min="2626" max="2626" width="16.7109375" style="2713" customWidth="1"/>
    <col min="2627" max="2627" width="10.140625" style="2713" customWidth="1"/>
    <col min="2628" max="2628" width="24.7109375" style="2713" customWidth="1"/>
    <col min="2629" max="2629" width="16.7109375" style="2713" customWidth="1"/>
    <col min="2630" max="2630" width="10.140625" style="2713" customWidth="1"/>
    <col min="2631" max="2631" width="24.7109375" style="2713" customWidth="1"/>
    <col min="2632" max="2632" width="16.7109375" style="2713" customWidth="1"/>
    <col min="2633" max="2633" width="10.140625" style="2713" customWidth="1"/>
    <col min="2634" max="2634" width="24.7109375" style="2713" customWidth="1"/>
    <col min="2635" max="2635" width="16.7109375" style="2713" customWidth="1"/>
    <col min="2636" max="2636" width="10.140625" style="2713" customWidth="1"/>
    <col min="2637" max="2637" width="24.7109375" style="2713" customWidth="1"/>
    <col min="2638" max="2638" width="16.7109375" style="2713" customWidth="1"/>
    <col min="2639" max="2639" width="10.140625" style="2713" customWidth="1"/>
    <col min="2640" max="2640" width="24.7109375" style="2713" customWidth="1"/>
    <col min="2641" max="2641" width="16.7109375" style="2713" customWidth="1"/>
    <col min="2642" max="2642" width="10.140625" style="2713" customWidth="1"/>
    <col min="2643" max="2643" width="24.7109375" style="2713" customWidth="1"/>
    <col min="2644" max="2644" width="16.7109375" style="2713" customWidth="1"/>
    <col min="2645" max="2645" width="10.140625" style="2713" customWidth="1"/>
    <col min="2646" max="2646" width="24.7109375" style="2713" customWidth="1"/>
    <col min="2647" max="2647" width="16.7109375" style="2713" customWidth="1"/>
    <col min="2648" max="2648" width="12.5703125" style="2713" customWidth="1"/>
    <col min="2649" max="2649" width="9.85546875" style="2713" customWidth="1"/>
    <col min="2650" max="2650" width="10.28515625" style="2713" customWidth="1"/>
    <col min="2651" max="2665" width="15.28515625" style="2713" customWidth="1"/>
    <col min="2666" max="2666" width="7.28515625" style="2713" customWidth="1"/>
    <col min="2667" max="2667" width="6.28515625" style="2713" customWidth="1"/>
    <col min="2668" max="2668" width="6.85546875" style="2713" customWidth="1"/>
    <col min="2669" max="2669" width="10.28515625" style="2713" customWidth="1"/>
    <col min="2670" max="2856" width="10.28515625" style="2713"/>
    <col min="2857" max="2857" width="5.85546875" style="2713" customWidth="1"/>
    <col min="2858" max="2858" width="8.85546875" style="2713" customWidth="1"/>
    <col min="2859" max="2859" width="7.140625" style="2713" customWidth="1"/>
    <col min="2860" max="2860" width="100.85546875" style="2713" customWidth="1"/>
    <col min="2861" max="2861" width="12" style="2713" customWidth="1"/>
    <col min="2862" max="2862" width="18.42578125" style="2713" customWidth="1"/>
    <col min="2863" max="2863" width="24.7109375" style="2713" customWidth="1"/>
    <col min="2864" max="2864" width="16.7109375" style="2713" customWidth="1"/>
    <col min="2865" max="2865" width="10.140625" style="2713" customWidth="1"/>
    <col min="2866" max="2866" width="24.7109375" style="2713" customWidth="1"/>
    <col min="2867" max="2867" width="16.7109375" style="2713" customWidth="1"/>
    <col min="2868" max="2868" width="10.140625" style="2713" customWidth="1"/>
    <col min="2869" max="2869" width="24.7109375" style="2713" customWidth="1"/>
    <col min="2870" max="2870" width="16.7109375" style="2713" customWidth="1"/>
    <col min="2871" max="2871" width="10.140625" style="2713" customWidth="1"/>
    <col min="2872" max="2872" width="24.7109375" style="2713" customWidth="1"/>
    <col min="2873" max="2873" width="16.7109375" style="2713" customWidth="1"/>
    <col min="2874" max="2874" width="10.140625" style="2713" customWidth="1"/>
    <col min="2875" max="2875" width="24.7109375" style="2713" customWidth="1"/>
    <col min="2876" max="2876" width="16.7109375" style="2713" customWidth="1"/>
    <col min="2877" max="2877" width="10.140625" style="2713" customWidth="1"/>
    <col min="2878" max="2878" width="24.7109375" style="2713" customWidth="1"/>
    <col min="2879" max="2879" width="16.7109375" style="2713" customWidth="1"/>
    <col min="2880" max="2880" width="10.140625" style="2713" customWidth="1"/>
    <col min="2881" max="2881" width="24.7109375" style="2713" customWidth="1"/>
    <col min="2882" max="2882" width="16.7109375" style="2713" customWidth="1"/>
    <col min="2883" max="2883" width="10.140625" style="2713" customWidth="1"/>
    <col min="2884" max="2884" width="24.7109375" style="2713" customWidth="1"/>
    <col min="2885" max="2885" width="16.7109375" style="2713" customWidth="1"/>
    <col min="2886" max="2886" width="10.140625" style="2713" customWidth="1"/>
    <col min="2887" max="2887" width="24.7109375" style="2713" customWidth="1"/>
    <col min="2888" max="2888" width="16.7109375" style="2713" customWidth="1"/>
    <col min="2889" max="2889" width="10.140625" style="2713" customWidth="1"/>
    <col min="2890" max="2890" width="24.7109375" style="2713" customWidth="1"/>
    <col min="2891" max="2891" width="16.7109375" style="2713" customWidth="1"/>
    <col min="2892" max="2892" width="10.140625" style="2713" customWidth="1"/>
    <col min="2893" max="2893" width="24.7109375" style="2713" customWidth="1"/>
    <col min="2894" max="2894" width="16.7109375" style="2713" customWidth="1"/>
    <col min="2895" max="2895" width="10.140625" style="2713" customWidth="1"/>
    <col min="2896" max="2896" width="24.7109375" style="2713" customWidth="1"/>
    <col min="2897" max="2897" width="16.7109375" style="2713" customWidth="1"/>
    <col min="2898" max="2898" width="10.140625" style="2713" customWidth="1"/>
    <col min="2899" max="2899" width="24.7109375" style="2713" customWidth="1"/>
    <col min="2900" max="2900" width="16.7109375" style="2713" customWidth="1"/>
    <col min="2901" max="2901" width="10.140625" style="2713" customWidth="1"/>
    <col min="2902" max="2902" width="24.7109375" style="2713" customWidth="1"/>
    <col min="2903" max="2903" width="16.7109375" style="2713" customWidth="1"/>
    <col min="2904" max="2904" width="12.5703125" style="2713" customWidth="1"/>
    <col min="2905" max="2905" width="9.85546875" style="2713" customWidth="1"/>
    <col min="2906" max="2906" width="10.28515625" style="2713" customWidth="1"/>
    <col min="2907" max="2921" width="15.28515625" style="2713" customWidth="1"/>
    <col min="2922" max="2922" width="7.28515625" style="2713" customWidth="1"/>
    <col min="2923" max="2923" width="6.28515625" style="2713" customWidth="1"/>
    <col min="2924" max="2924" width="6.85546875" style="2713" customWidth="1"/>
    <col min="2925" max="2925" width="10.28515625" style="2713" customWidth="1"/>
    <col min="2926" max="3112" width="10.28515625" style="2713"/>
    <col min="3113" max="3113" width="5.85546875" style="2713" customWidth="1"/>
    <col min="3114" max="3114" width="8.85546875" style="2713" customWidth="1"/>
    <col min="3115" max="3115" width="7.140625" style="2713" customWidth="1"/>
    <col min="3116" max="3116" width="100.85546875" style="2713" customWidth="1"/>
    <col min="3117" max="3117" width="12" style="2713" customWidth="1"/>
    <col min="3118" max="3118" width="18.42578125" style="2713" customWidth="1"/>
    <col min="3119" max="3119" width="24.7109375" style="2713" customWidth="1"/>
    <col min="3120" max="3120" width="16.7109375" style="2713" customWidth="1"/>
    <col min="3121" max="3121" width="10.140625" style="2713" customWidth="1"/>
    <col min="3122" max="3122" width="24.7109375" style="2713" customWidth="1"/>
    <col min="3123" max="3123" width="16.7109375" style="2713" customWidth="1"/>
    <col min="3124" max="3124" width="10.140625" style="2713" customWidth="1"/>
    <col min="3125" max="3125" width="24.7109375" style="2713" customWidth="1"/>
    <col min="3126" max="3126" width="16.7109375" style="2713" customWidth="1"/>
    <col min="3127" max="3127" width="10.140625" style="2713" customWidth="1"/>
    <col min="3128" max="3128" width="24.7109375" style="2713" customWidth="1"/>
    <col min="3129" max="3129" width="16.7109375" style="2713" customWidth="1"/>
    <col min="3130" max="3130" width="10.140625" style="2713" customWidth="1"/>
    <col min="3131" max="3131" width="24.7109375" style="2713" customWidth="1"/>
    <col min="3132" max="3132" width="16.7109375" style="2713" customWidth="1"/>
    <col min="3133" max="3133" width="10.140625" style="2713" customWidth="1"/>
    <col min="3134" max="3134" width="24.7109375" style="2713" customWidth="1"/>
    <col min="3135" max="3135" width="16.7109375" style="2713" customWidth="1"/>
    <col min="3136" max="3136" width="10.140625" style="2713" customWidth="1"/>
    <col min="3137" max="3137" width="24.7109375" style="2713" customWidth="1"/>
    <col min="3138" max="3138" width="16.7109375" style="2713" customWidth="1"/>
    <col min="3139" max="3139" width="10.140625" style="2713" customWidth="1"/>
    <col min="3140" max="3140" width="24.7109375" style="2713" customWidth="1"/>
    <col min="3141" max="3141" width="16.7109375" style="2713" customWidth="1"/>
    <col min="3142" max="3142" width="10.140625" style="2713" customWidth="1"/>
    <col min="3143" max="3143" width="24.7109375" style="2713" customWidth="1"/>
    <col min="3144" max="3144" width="16.7109375" style="2713" customWidth="1"/>
    <col min="3145" max="3145" width="10.140625" style="2713" customWidth="1"/>
    <col min="3146" max="3146" width="24.7109375" style="2713" customWidth="1"/>
    <col min="3147" max="3147" width="16.7109375" style="2713" customWidth="1"/>
    <col min="3148" max="3148" width="10.140625" style="2713" customWidth="1"/>
    <col min="3149" max="3149" width="24.7109375" style="2713" customWidth="1"/>
    <col min="3150" max="3150" width="16.7109375" style="2713" customWidth="1"/>
    <col min="3151" max="3151" width="10.140625" style="2713" customWidth="1"/>
    <col min="3152" max="3152" width="24.7109375" style="2713" customWidth="1"/>
    <col min="3153" max="3153" width="16.7109375" style="2713" customWidth="1"/>
    <col min="3154" max="3154" width="10.140625" style="2713" customWidth="1"/>
    <col min="3155" max="3155" width="24.7109375" style="2713" customWidth="1"/>
    <col min="3156" max="3156" width="16.7109375" style="2713" customWidth="1"/>
    <col min="3157" max="3157" width="10.140625" style="2713" customWidth="1"/>
    <col min="3158" max="3158" width="24.7109375" style="2713" customWidth="1"/>
    <col min="3159" max="3159" width="16.7109375" style="2713" customWidth="1"/>
    <col min="3160" max="3160" width="12.5703125" style="2713" customWidth="1"/>
    <col min="3161" max="3161" width="9.85546875" style="2713" customWidth="1"/>
    <col min="3162" max="3162" width="10.28515625" style="2713" customWidth="1"/>
    <col min="3163" max="3177" width="15.28515625" style="2713" customWidth="1"/>
    <col min="3178" max="3178" width="7.28515625" style="2713" customWidth="1"/>
    <col min="3179" max="3179" width="6.28515625" style="2713" customWidth="1"/>
    <col min="3180" max="3180" width="6.85546875" style="2713" customWidth="1"/>
    <col min="3181" max="3181" width="10.28515625" style="2713" customWidth="1"/>
    <col min="3182" max="3368" width="10.28515625" style="2713"/>
    <col min="3369" max="3369" width="5.85546875" style="2713" customWidth="1"/>
    <col min="3370" max="3370" width="8.85546875" style="2713" customWidth="1"/>
    <col min="3371" max="3371" width="7.140625" style="2713" customWidth="1"/>
    <col min="3372" max="3372" width="100.85546875" style="2713" customWidth="1"/>
    <col min="3373" max="3373" width="12" style="2713" customWidth="1"/>
    <col min="3374" max="3374" width="18.42578125" style="2713" customWidth="1"/>
    <col min="3375" max="3375" width="24.7109375" style="2713" customWidth="1"/>
    <col min="3376" max="3376" width="16.7109375" style="2713" customWidth="1"/>
    <col min="3377" max="3377" width="10.140625" style="2713" customWidth="1"/>
    <col min="3378" max="3378" width="24.7109375" style="2713" customWidth="1"/>
    <col min="3379" max="3379" width="16.7109375" style="2713" customWidth="1"/>
    <col min="3380" max="3380" width="10.140625" style="2713" customWidth="1"/>
    <col min="3381" max="3381" width="24.7109375" style="2713" customWidth="1"/>
    <col min="3382" max="3382" width="16.7109375" style="2713" customWidth="1"/>
    <col min="3383" max="3383" width="10.140625" style="2713" customWidth="1"/>
    <col min="3384" max="3384" width="24.7109375" style="2713" customWidth="1"/>
    <col min="3385" max="3385" width="16.7109375" style="2713" customWidth="1"/>
    <col min="3386" max="3386" width="10.140625" style="2713" customWidth="1"/>
    <col min="3387" max="3387" width="24.7109375" style="2713" customWidth="1"/>
    <col min="3388" max="3388" width="16.7109375" style="2713" customWidth="1"/>
    <col min="3389" max="3389" width="10.140625" style="2713" customWidth="1"/>
    <col min="3390" max="3390" width="24.7109375" style="2713" customWidth="1"/>
    <col min="3391" max="3391" width="16.7109375" style="2713" customWidth="1"/>
    <col min="3392" max="3392" width="10.140625" style="2713" customWidth="1"/>
    <col min="3393" max="3393" width="24.7109375" style="2713" customWidth="1"/>
    <col min="3394" max="3394" width="16.7109375" style="2713" customWidth="1"/>
    <col min="3395" max="3395" width="10.140625" style="2713" customWidth="1"/>
    <col min="3396" max="3396" width="24.7109375" style="2713" customWidth="1"/>
    <col min="3397" max="3397" width="16.7109375" style="2713" customWidth="1"/>
    <col min="3398" max="3398" width="10.140625" style="2713" customWidth="1"/>
    <col min="3399" max="3399" width="24.7109375" style="2713" customWidth="1"/>
    <col min="3400" max="3400" width="16.7109375" style="2713" customWidth="1"/>
    <col min="3401" max="3401" width="10.140625" style="2713" customWidth="1"/>
    <col min="3402" max="3402" width="24.7109375" style="2713" customWidth="1"/>
    <col min="3403" max="3403" width="16.7109375" style="2713" customWidth="1"/>
    <col min="3404" max="3404" width="10.140625" style="2713" customWidth="1"/>
    <col min="3405" max="3405" width="24.7109375" style="2713" customWidth="1"/>
    <col min="3406" max="3406" width="16.7109375" style="2713" customWidth="1"/>
    <col min="3407" max="3407" width="10.140625" style="2713" customWidth="1"/>
    <col min="3408" max="3408" width="24.7109375" style="2713" customWidth="1"/>
    <col min="3409" max="3409" width="16.7109375" style="2713" customWidth="1"/>
    <col min="3410" max="3410" width="10.140625" style="2713" customWidth="1"/>
    <col min="3411" max="3411" width="24.7109375" style="2713" customWidth="1"/>
    <col min="3412" max="3412" width="16.7109375" style="2713" customWidth="1"/>
    <col min="3413" max="3413" width="10.140625" style="2713" customWidth="1"/>
    <col min="3414" max="3414" width="24.7109375" style="2713" customWidth="1"/>
    <col min="3415" max="3415" width="16.7109375" style="2713" customWidth="1"/>
    <col min="3416" max="3416" width="12.5703125" style="2713" customWidth="1"/>
    <col min="3417" max="3417" width="9.85546875" style="2713" customWidth="1"/>
    <col min="3418" max="3418" width="10.28515625" style="2713" customWidth="1"/>
    <col min="3419" max="3433" width="15.28515625" style="2713" customWidth="1"/>
    <col min="3434" max="3434" width="7.28515625" style="2713" customWidth="1"/>
    <col min="3435" max="3435" width="6.28515625" style="2713" customWidth="1"/>
    <col min="3436" max="3436" width="6.85546875" style="2713" customWidth="1"/>
    <col min="3437" max="3437" width="10.28515625" style="2713" customWidth="1"/>
    <col min="3438" max="3624" width="10.28515625" style="2713"/>
    <col min="3625" max="3625" width="5.85546875" style="2713" customWidth="1"/>
    <col min="3626" max="3626" width="8.85546875" style="2713" customWidth="1"/>
    <col min="3627" max="3627" width="7.140625" style="2713" customWidth="1"/>
    <col min="3628" max="3628" width="100.85546875" style="2713" customWidth="1"/>
    <col min="3629" max="3629" width="12" style="2713" customWidth="1"/>
    <col min="3630" max="3630" width="18.42578125" style="2713" customWidth="1"/>
    <col min="3631" max="3631" width="24.7109375" style="2713" customWidth="1"/>
    <col min="3632" max="3632" width="16.7109375" style="2713" customWidth="1"/>
    <col min="3633" max="3633" width="10.140625" style="2713" customWidth="1"/>
    <col min="3634" max="3634" width="24.7109375" style="2713" customWidth="1"/>
    <col min="3635" max="3635" width="16.7109375" style="2713" customWidth="1"/>
    <col min="3636" max="3636" width="10.140625" style="2713" customWidth="1"/>
    <col min="3637" max="3637" width="24.7109375" style="2713" customWidth="1"/>
    <col min="3638" max="3638" width="16.7109375" style="2713" customWidth="1"/>
    <col min="3639" max="3639" width="10.140625" style="2713" customWidth="1"/>
    <col min="3640" max="3640" width="24.7109375" style="2713" customWidth="1"/>
    <col min="3641" max="3641" width="16.7109375" style="2713" customWidth="1"/>
    <col min="3642" max="3642" width="10.140625" style="2713" customWidth="1"/>
    <col min="3643" max="3643" width="24.7109375" style="2713" customWidth="1"/>
    <col min="3644" max="3644" width="16.7109375" style="2713" customWidth="1"/>
    <col min="3645" max="3645" width="10.140625" style="2713" customWidth="1"/>
    <col min="3646" max="3646" width="24.7109375" style="2713" customWidth="1"/>
    <col min="3647" max="3647" width="16.7109375" style="2713" customWidth="1"/>
    <col min="3648" max="3648" width="10.140625" style="2713" customWidth="1"/>
    <col min="3649" max="3649" width="24.7109375" style="2713" customWidth="1"/>
    <col min="3650" max="3650" width="16.7109375" style="2713" customWidth="1"/>
    <col min="3651" max="3651" width="10.140625" style="2713" customWidth="1"/>
    <col min="3652" max="3652" width="24.7109375" style="2713" customWidth="1"/>
    <col min="3653" max="3653" width="16.7109375" style="2713" customWidth="1"/>
    <col min="3654" max="3654" width="10.140625" style="2713" customWidth="1"/>
    <col min="3655" max="3655" width="24.7109375" style="2713" customWidth="1"/>
    <col min="3656" max="3656" width="16.7109375" style="2713" customWidth="1"/>
    <col min="3657" max="3657" width="10.140625" style="2713" customWidth="1"/>
    <col min="3658" max="3658" width="24.7109375" style="2713" customWidth="1"/>
    <col min="3659" max="3659" width="16.7109375" style="2713" customWidth="1"/>
    <col min="3660" max="3660" width="10.140625" style="2713" customWidth="1"/>
    <col min="3661" max="3661" width="24.7109375" style="2713" customWidth="1"/>
    <col min="3662" max="3662" width="16.7109375" style="2713" customWidth="1"/>
    <col min="3663" max="3663" width="10.140625" style="2713" customWidth="1"/>
    <col min="3664" max="3664" width="24.7109375" style="2713" customWidth="1"/>
    <col min="3665" max="3665" width="16.7109375" style="2713" customWidth="1"/>
    <col min="3666" max="3666" width="10.140625" style="2713" customWidth="1"/>
    <col min="3667" max="3667" width="24.7109375" style="2713" customWidth="1"/>
    <col min="3668" max="3668" width="16.7109375" style="2713" customWidth="1"/>
    <col min="3669" max="3669" width="10.140625" style="2713" customWidth="1"/>
    <col min="3670" max="3670" width="24.7109375" style="2713" customWidth="1"/>
    <col min="3671" max="3671" width="16.7109375" style="2713" customWidth="1"/>
    <col min="3672" max="3672" width="12.5703125" style="2713" customWidth="1"/>
    <col min="3673" max="3673" width="9.85546875" style="2713" customWidth="1"/>
    <col min="3674" max="3674" width="10.28515625" style="2713" customWidth="1"/>
    <col min="3675" max="3689" width="15.28515625" style="2713" customWidth="1"/>
    <col min="3690" max="3690" width="7.28515625" style="2713" customWidth="1"/>
    <col min="3691" max="3691" width="6.28515625" style="2713" customWidth="1"/>
    <col min="3692" max="3692" width="6.85546875" style="2713" customWidth="1"/>
    <col min="3693" max="3693" width="10.28515625" style="2713" customWidth="1"/>
    <col min="3694" max="3880" width="10.28515625" style="2713"/>
    <col min="3881" max="3881" width="5.85546875" style="2713" customWidth="1"/>
    <col min="3882" max="3882" width="8.85546875" style="2713" customWidth="1"/>
    <col min="3883" max="3883" width="7.140625" style="2713" customWidth="1"/>
    <col min="3884" max="3884" width="100.85546875" style="2713" customWidth="1"/>
    <col min="3885" max="3885" width="12" style="2713" customWidth="1"/>
    <col min="3886" max="3886" width="18.42578125" style="2713" customWidth="1"/>
    <col min="3887" max="3887" width="24.7109375" style="2713" customWidth="1"/>
    <col min="3888" max="3888" width="16.7109375" style="2713" customWidth="1"/>
    <col min="3889" max="3889" width="10.140625" style="2713" customWidth="1"/>
    <col min="3890" max="3890" width="24.7109375" style="2713" customWidth="1"/>
    <col min="3891" max="3891" width="16.7109375" style="2713" customWidth="1"/>
    <col min="3892" max="3892" width="10.140625" style="2713" customWidth="1"/>
    <col min="3893" max="3893" width="24.7109375" style="2713" customWidth="1"/>
    <col min="3894" max="3894" width="16.7109375" style="2713" customWidth="1"/>
    <col min="3895" max="3895" width="10.140625" style="2713" customWidth="1"/>
    <col min="3896" max="3896" width="24.7109375" style="2713" customWidth="1"/>
    <col min="3897" max="3897" width="16.7109375" style="2713" customWidth="1"/>
    <col min="3898" max="3898" width="10.140625" style="2713" customWidth="1"/>
    <col min="3899" max="3899" width="24.7109375" style="2713" customWidth="1"/>
    <col min="3900" max="3900" width="16.7109375" style="2713" customWidth="1"/>
    <col min="3901" max="3901" width="10.140625" style="2713" customWidth="1"/>
    <col min="3902" max="3902" width="24.7109375" style="2713" customWidth="1"/>
    <col min="3903" max="3903" width="16.7109375" style="2713" customWidth="1"/>
    <col min="3904" max="3904" width="10.140625" style="2713" customWidth="1"/>
    <col min="3905" max="3905" width="24.7109375" style="2713" customWidth="1"/>
    <col min="3906" max="3906" width="16.7109375" style="2713" customWidth="1"/>
    <col min="3907" max="3907" width="10.140625" style="2713" customWidth="1"/>
    <col min="3908" max="3908" width="24.7109375" style="2713" customWidth="1"/>
    <col min="3909" max="3909" width="16.7109375" style="2713" customWidth="1"/>
    <col min="3910" max="3910" width="10.140625" style="2713" customWidth="1"/>
    <col min="3911" max="3911" width="24.7109375" style="2713" customWidth="1"/>
    <col min="3912" max="3912" width="16.7109375" style="2713" customWidth="1"/>
    <col min="3913" max="3913" width="10.140625" style="2713" customWidth="1"/>
    <col min="3914" max="3914" width="24.7109375" style="2713" customWidth="1"/>
    <col min="3915" max="3915" width="16.7109375" style="2713" customWidth="1"/>
    <col min="3916" max="3916" width="10.140625" style="2713" customWidth="1"/>
    <col min="3917" max="3917" width="24.7109375" style="2713" customWidth="1"/>
    <col min="3918" max="3918" width="16.7109375" style="2713" customWidth="1"/>
    <col min="3919" max="3919" width="10.140625" style="2713" customWidth="1"/>
    <col min="3920" max="3920" width="24.7109375" style="2713" customWidth="1"/>
    <col min="3921" max="3921" width="16.7109375" style="2713" customWidth="1"/>
    <col min="3922" max="3922" width="10.140625" style="2713" customWidth="1"/>
    <col min="3923" max="3923" width="24.7109375" style="2713" customWidth="1"/>
    <col min="3924" max="3924" width="16.7109375" style="2713" customWidth="1"/>
    <col min="3925" max="3925" width="10.140625" style="2713" customWidth="1"/>
    <col min="3926" max="3926" width="24.7109375" style="2713" customWidth="1"/>
    <col min="3927" max="3927" width="16.7109375" style="2713" customWidth="1"/>
    <col min="3928" max="3928" width="12.5703125" style="2713" customWidth="1"/>
    <col min="3929" max="3929" width="9.85546875" style="2713" customWidth="1"/>
    <col min="3930" max="3930" width="10.28515625" style="2713" customWidth="1"/>
    <col min="3931" max="3945" width="15.28515625" style="2713" customWidth="1"/>
    <col min="3946" max="3946" width="7.28515625" style="2713" customWidth="1"/>
    <col min="3947" max="3947" width="6.28515625" style="2713" customWidth="1"/>
    <col min="3948" max="3948" width="6.85546875" style="2713" customWidth="1"/>
    <col min="3949" max="3949" width="10.28515625" style="2713" customWidth="1"/>
    <col min="3950" max="4136" width="10.28515625" style="2713"/>
    <col min="4137" max="4137" width="5.85546875" style="2713" customWidth="1"/>
    <col min="4138" max="4138" width="8.85546875" style="2713" customWidth="1"/>
    <col min="4139" max="4139" width="7.140625" style="2713" customWidth="1"/>
    <col min="4140" max="4140" width="100.85546875" style="2713" customWidth="1"/>
    <col min="4141" max="4141" width="12" style="2713" customWidth="1"/>
    <col min="4142" max="4142" width="18.42578125" style="2713" customWidth="1"/>
    <col min="4143" max="4143" width="24.7109375" style="2713" customWidth="1"/>
    <col min="4144" max="4144" width="16.7109375" style="2713" customWidth="1"/>
    <col min="4145" max="4145" width="10.140625" style="2713" customWidth="1"/>
    <col min="4146" max="4146" width="24.7109375" style="2713" customWidth="1"/>
    <col min="4147" max="4147" width="16.7109375" style="2713" customWidth="1"/>
    <col min="4148" max="4148" width="10.140625" style="2713" customWidth="1"/>
    <col min="4149" max="4149" width="24.7109375" style="2713" customWidth="1"/>
    <col min="4150" max="4150" width="16.7109375" style="2713" customWidth="1"/>
    <col min="4151" max="4151" width="10.140625" style="2713" customWidth="1"/>
    <col min="4152" max="4152" width="24.7109375" style="2713" customWidth="1"/>
    <col min="4153" max="4153" width="16.7109375" style="2713" customWidth="1"/>
    <col min="4154" max="4154" width="10.140625" style="2713" customWidth="1"/>
    <col min="4155" max="4155" width="24.7109375" style="2713" customWidth="1"/>
    <col min="4156" max="4156" width="16.7109375" style="2713" customWidth="1"/>
    <col min="4157" max="4157" width="10.140625" style="2713" customWidth="1"/>
    <col min="4158" max="4158" width="24.7109375" style="2713" customWidth="1"/>
    <col min="4159" max="4159" width="16.7109375" style="2713" customWidth="1"/>
    <col min="4160" max="4160" width="10.140625" style="2713" customWidth="1"/>
    <col min="4161" max="4161" width="24.7109375" style="2713" customWidth="1"/>
    <col min="4162" max="4162" width="16.7109375" style="2713" customWidth="1"/>
    <col min="4163" max="4163" width="10.140625" style="2713" customWidth="1"/>
    <col min="4164" max="4164" width="24.7109375" style="2713" customWidth="1"/>
    <col min="4165" max="4165" width="16.7109375" style="2713" customWidth="1"/>
    <col min="4166" max="4166" width="10.140625" style="2713" customWidth="1"/>
    <col min="4167" max="4167" width="24.7109375" style="2713" customWidth="1"/>
    <col min="4168" max="4168" width="16.7109375" style="2713" customWidth="1"/>
    <col min="4169" max="4169" width="10.140625" style="2713" customWidth="1"/>
    <col min="4170" max="4170" width="24.7109375" style="2713" customWidth="1"/>
    <col min="4171" max="4171" width="16.7109375" style="2713" customWidth="1"/>
    <col min="4172" max="4172" width="10.140625" style="2713" customWidth="1"/>
    <col min="4173" max="4173" width="24.7109375" style="2713" customWidth="1"/>
    <col min="4174" max="4174" width="16.7109375" style="2713" customWidth="1"/>
    <col min="4175" max="4175" width="10.140625" style="2713" customWidth="1"/>
    <col min="4176" max="4176" width="24.7109375" style="2713" customWidth="1"/>
    <col min="4177" max="4177" width="16.7109375" style="2713" customWidth="1"/>
    <col min="4178" max="4178" width="10.140625" style="2713" customWidth="1"/>
    <col min="4179" max="4179" width="24.7109375" style="2713" customWidth="1"/>
    <col min="4180" max="4180" width="16.7109375" style="2713" customWidth="1"/>
    <col min="4181" max="4181" width="10.140625" style="2713" customWidth="1"/>
    <col min="4182" max="4182" width="24.7109375" style="2713" customWidth="1"/>
    <col min="4183" max="4183" width="16.7109375" style="2713" customWidth="1"/>
    <col min="4184" max="4184" width="12.5703125" style="2713" customWidth="1"/>
    <col min="4185" max="4185" width="9.85546875" style="2713" customWidth="1"/>
    <col min="4186" max="4186" width="10.28515625" style="2713" customWidth="1"/>
    <col min="4187" max="4201" width="15.28515625" style="2713" customWidth="1"/>
    <col min="4202" max="4202" width="7.28515625" style="2713" customWidth="1"/>
    <col min="4203" max="4203" width="6.28515625" style="2713" customWidth="1"/>
    <col min="4204" max="4204" width="6.85546875" style="2713" customWidth="1"/>
    <col min="4205" max="4205" width="10.28515625" style="2713" customWidth="1"/>
    <col min="4206" max="4392" width="10.28515625" style="2713"/>
    <col min="4393" max="4393" width="5.85546875" style="2713" customWidth="1"/>
    <col min="4394" max="4394" width="8.85546875" style="2713" customWidth="1"/>
    <col min="4395" max="4395" width="7.140625" style="2713" customWidth="1"/>
    <col min="4396" max="4396" width="100.85546875" style="2713" customWidth="1"/>
    <col min="4397" max="4397" width="12" style="2713" customWidth="1"/>
    <col min="4398" max="4398" width="18.42578125" style="2713" customWidth="1"/>
    <col min="4399" max="4399" width="24.7109375" style="2713" customWidth="1"/>
    <col min="4400" max="4400" width="16.7109375" style="2713" customWidth="1"/>
    <col min="4401" max="4401" width="10.140625" style="2713" customWidth="1"/>
    <col min="4402" max="4402" width="24.7109375" style="2713" customWidth="1"/>
    <col min="4403" max="4403" width="16.7109375" style="2713" customWidth="1"/>
    <col min="4404" max="4404" width="10.140625" style="2713" customWidth="1"/>
    <col min="4405" max="4405" width="24.7109375" style="2713" customWidth="1"/>
    <col min="4406" max="4406" width="16.7109375" style="2713" customWidth="1"/>
    <col min="4407" max="4407" width="10.140625" style="2713" customWidth="1"/>
    <col min="4408" max="4408" width="24.7109375" style="2713" customWidth="1"/>
    <col min="4409" max="4409" width="16.7109375" style="2713" customWidth="1"/>
    <col min="4410" max="4410" width="10.140625" style="2713" customWidth="1"/>
    <col min="4411" max="4411" width="24.7109375" style="2713" customWidth="1"/>
    <col min="4412" max="4412" width="16.7109375" style="2713" customWidth="1"/>
    <col min="4413" max="4413" width="10.140625" style="2713" customWidth="1"/>
    <col min="4414" max="4414" width="24.7109375" style="2713" customWidth="1"/>
    <col min="4415" max="4415" width="16.7109375" style="2713" customWidth="1"/>
    <col min="4416" max="4416" width="10.140625" style="2713" customWidth="1"/>
    <col min="4417" max="4417" width="24.7109375" style="2713" customWidth="1"/>
    <col min="4418" max="4418" width="16.7109375" style="2713" customWidth="1"/>
    <col min="4419" max="4419" width="10.140625" style="2713" customWidth="1"/>
    <col min="4420" max="4420" width="24.7109375" style="2713" customWidth="1"/>
    <col min="4421" max="4421" width="16.7109375" style="2713" customWidth="1"/>
    <col min="4422" max="4422" width="10.140625" style="2713" customWidth="1"/>
    <col min="4423" max="4423" width="24.7109375" style="2713" customWidth="1"/>
    <col min="4424" max="4424" width="16.7109375" style="2713" customWidth="1"/>
    <col min="4425" max="4425" width="10.140625" style="2713" customWidth="1"/>
    <col min="4426" max="4426" width="24.7109375" style="2713" customWidth="1"/>
    <col min="4427" max="4427" width="16.7109375" style="2713" customWidth="1"/>
    <col min="4428" max="4428" width="10.140625" style="2713" customWidth="1"/>
    <col min="4429" max="4429" width="24.7109375" style="2713" customWidth="1"/>
    <col min="4430" max="4430" width="16.7109375" style="2713" customWidth="1"/>
    <col min="4431" max="4431" width="10.140625" style="2713" customWidth="1"/>
    <col min="4432" max="4432" width="24.7109375" style="2713" customWidth="1"/>
    <col min="4433" max="4433" width="16.7109375" style="2713" customWidth="1"/>
    <col min="4434" max="4434" width="10.140625" style="2713" customWidth="1"/>
    <col min="4435" max="4435" width="24.7109375" style="2713" customWidth="1"/>
    <col min="4436" max="4436" width="16.7109375" style="2713" customWidth="1"/>
    <col min="4437" max="4437" width="10.140625" style="2713" customWidth="1"/>
    <col min="4438" max="4438" width="24.7109375" style="2713" customWidth="1"/>
    <col min="4439" max="4439" width="16.7109375" style="2713" customWidth="1"/>
    <col min="4440" max="4440" width="12.5703125" style="2713" customWidth="1"/>
    <col min="4441" max="4441" width="9.85546875" style="2713" customWidth="1"/>
    <col min="4442" max="4442" width="10.28515625" style="2713" customWidth="1"/>
    <col min="4443" max="4457" width="15.28515625" style="2713" customWidth="1"/>
    <col min="4458" max="4458" width="7.28515625" style="2713" customWidth="1"/>
    <col min="4459" max="4459" width="6.28515625" style="2713" customWidth="1"/>
    <col min="4460" max="4460" width="6.85546875" style="2713" customWidth="1"/>
    <col min="4461" max="4461" width="10.28515625" style="2713" customWidth="1"/>
    <col min="4462" max="4648" width="10.28515625" style="2713"/>
    <col min="4649" max="4649" width="5.85546875" style="2713" customWidth="1"/>
    <col min="4650" max="4650" width="8.85546875" style="2713" customWidth="1"/>
    <col min="4651" max="4651" width="7.140625" style="2713" customWidth="1"/>
    <col min="4652" max="4652" width="100.85546875" style="2713" customWidth="1"/>
    <col min="4653" max="4653" width="12" style="2713" customWidth="1"/>
    <col min="4654" max="4654" width="18.42578125" style="2713" customWidth="1"/>
    <col min="4655" max="4655" width="24.7109375" style="2713" customWidth="1"/>
    <col min="4656" max="4656" width="16.7109375" style="2713" customWidth="1"/>
    <col min="4657" max="4657" width="10.140625" style="2713" customWidth="1"/>
    <col min="4658" max="4658" width="24.7109375" style="2713" customWidth="1"/>
    <col min="4659" max="4659" width="16.7109375" style="2713" customWidth="1"/>
    <col min="4660" max="4660" width="10.140625" style="2713" customWidth="1"/>
    <col min="4661" max="4661" width="24.7109375" style="2713" customWidth="1"/>
    <col min="4662" max="4662" width="16.7109375" style="2713" customWidth="1"/>
    <col min="4663" max="4663" width="10.140625" style="2713" customWidth="1"/>
    <col min="4664" max="4664" width="24.7109375" style="2713" customWidth="1"/>
    <col min="4665" max="4665" width="16.7109375" style="2713" customWidth="1"/>
    <col min="4666" max="4666" width="10.140625" style="2713" customWidth="1"/>
    <col min="4667" max="4667" width="24.7109375" style="2713" customWidth="1"/>
    <col min="4668" max="4668" width="16.7109375" style="2713" customWidth="1"/>
    <col min="4669" max="4669" width="10.140625" style="2713" customWidth="1"/>
    <col min="4670" max="4670" width="24.7109375" style="2713" customWidth="1"/>
    <col min="4671" max="4671" width="16.7109375" style="2713" customWidth="1"/>
    <col min="4672" max="4672" width="10.140625" style="2713" customWidth="1"/>
    <col min="4673" max="4673" width="24.7109375" style="2713" customWidth="1"/>
    <col min="4674" max="4674" width="16.7109375" style="2713" customWidth="1"/>
    <col min="4675" max="4675" width="10.140625" style="2713" customWidth="1"/>
    <col min="4676" max="4676" width="24.7109375" style="2713" customWidth="1"/>
    <col min="4677" max="4677" width="16.7109375" style="2713" customWidth="1"/>
    <col min="4678" max="4678" width="10.140625" style="2713" customWidth="1"/>
    <col min="4679" max="4679" width="24.7109375" style="2713" customWidth="1"/>
    <col min="4680" max="4680" width="16.7109375" style="2713" customWidth="1"/>
    <col min="4681" max="4681" width="10.140625" style="2713" customWidth="1"/>
    <col min="4682" max="4682" width="24.7109375" style="2713" customWidth="1"/>
    <col min="4683" max="4683" width="16.7109375" style="2713" customWidth="1"/>
    <col min="4684" max="4684" width="10.140625" style="2713" customWidth="1"/>
    <col min="4685" max="4685" width="24.7109375" style="2713" customWidth="1"/>
    <col min="4686" max="4686" width="16.7109375" style="2713" customWidth="1"/>
    <col min="4687" max="4687" width="10.140625" style="2713" customWidth="1"/>
    <col min="4688" max="4688" width="24.7109375" style="2713" customWidth="1"/>
    <col min="4689" max="4689" width="16.7109375" style="2713" customWidth="1"/>
    <col min="4690" max="4690" width="10.140625" style="2713" customWidth="1"/>
    <col min="4691" max="4691" width="24.7109375" style="2713" customWidth="1"/>
    <col min="4692" max="4692" width="16.7109375" style="2713" customWidth="1"/>
    <col min="4693" max="4693" width="10.140625" style="2713" customWidth="1"/>
    <col min="4694" max="4694" width="24.7109375" style="2713" customWidth="1"/>
    <col min="4695" max="4695" width="16.7109375" style="2713" customWidth="1"/>
    <col min="4696" max="4696" width="12.5703125" style="2713" customWidth="1"/>
    <col min="4697" max="4697" width="9.85546875" style="2713" customWidth="1"/>
    <col min="4698" max="4698" width="10.28515625" style="2713" customWidth="1"/>
    <col min="4699" max="4713" width="15.28515625" style="2713" customWidth="1"/>
    <col min="4714" max="4714" width="7.28515625" style="2713" customWidth="1"/>
    <col min="4715" max="4715" width="6.28515625" style="2713" customWidth="1"/>
    <col min="4716" max="4716" width="6.85546875" style="2713" customWidth="1"/>
    <col min="4717" max="4717" width="10.28515625" style="2713" customWidth="1"/>
    <col min="4718" max="4904" width="10.28515625" style="2713"/>
    <col min="4905" max="4905" width="5.85546875" style="2713" customWidth="1"/>
    <col min="4906" max="4906" width="8.85546875" style="2713" customWidth="1"/>
    <col min="4907" max="4907" width="7.140625" style="2713" customWidth="1"/>
    <col min="4908" max="4908" width="100.85546875" style="2713" customWidth="1"/>
    <col min="4909" max="4909" width="12" style="2713" customWidth="1"/>
    <col min="4910" max="4910" width="18.42578125" style="2713" customWidth="1"/>
    <col min="4911" max="4911" width="24.7109375" style="2713" customWidth="1"/>
    <col min="4912" max="4912" width="16.7109375" style="2713" customWidth="1"/>
    <col min="4913" max="4913" width="10.140625" style="2713" customWidth="1"/>
    <col min="4914" max="4914" width="24.7109375" style="2713" customWidth="1"/>
    <col min="4915" max="4915" width="16.7109375" style="2713" customWidth="1"/>
    <col min="4916" max="4916" width="10.140625" style="2713" customWidth="1"/>
    <col min="4917" max="4917" width="24.7109375" style="2713" customWidth="1"/>
    <col min="4918" max="4918" width="16.7109375" style="2713" customWidth="1"/>
    <col min="4919" max="4919" width="10.140625" style="2713" customWidth="1"/>
    <col min="4920" max="4920" width="24.7109375" style="2713" customWidth="1"/>
    <col min="4921" max="4921" width="16.7109375" style="2713" customWidth="1"/>
    <col min="4922" max="4922" width="10.140625" style="2713" customWidth="1"/>
    <col min="4923" max="4923" width="24.7109375" style="2713" customWidth="1"/>
    <col min="4924" max="4924" width="16.7109375" style="2713" customWidth="1"/>
    <col min="4925" max="4925" width="10.140625" style="2713" customWidth="1"/>
    <col min="4926" max="4926" width="24.7109375" style="2713" customWidth="1"/>
    <col min="4927" max="4927" width="16.7109375" style="2713" customWidth="1"/>
    <col min="4928" max="4928" width="10.140625" style="2713" customWidth="1"/>
    <col min="4929" max="4929" width="24.7109375" style="2713" customWidth="1"/>
    <col min="4930" max="4930" width="16.7109375" style="2713" customWidth="1"/>
    <col min="4931" max="4931" width="10.140625" style="2713" customWidth="1"/>
    <col min="4932" max="4932" width="24.7109375" style="2713" customWidth="1"/>
    <col min="4933" max="4933" width="16.7109375" style="2713" customWidth="1"/>
    <col min="4934" max="4934" width="10.140625" style="2713" customWidth="1"/>
    <col min="4935" max="4935" width="24.7109375" style="2713" customWidth="1"/>
    <col min="4936" max="4936" width="16.7109375" style="2713" customWidth="1"/>
    <col min="4937" max="4937" width="10.140625" style="2713" customWidth="1"/>
    <col min="4938" max="4938" width="24.7109375" style="2713" customWidth="1"/>
    <col min="4939" max="4939" width="16.7109375" style="2713" customWidth="1"/>
    <col min="4940" max="4940" width="10.140625" style="2713" customWidth="1"/>
    <col min="4941" max="4941" width="24.7109375" style="2713" customWidth="1"/>
    <col min="4942" max="4942" width="16.7109375" style="2713" customWidth="1"/>
    <col min="4943" max="4943" width="10.140625" style="2713" customWidth="1"/>
    <col min="4944" max="4944" width="24.7109375" style="2713" customWidth="1"/>
    <col min="4945" max="4945" width="16.7109375" style="2713" customWidth="1"/>
    <col min="4946" max="4946" width="10.140625" style="2713" customWidth="1"/>
    <col min="4947" max="4947" width="24.7109375" style="2713" customWidth="1"/>
    <col min="4948" max="4948" width="16.7109375" style="2713" customWidth="1"/>
    <col min="4949" max="4949" width="10.140625" style="2713" customWidth="1"/>
    <col min="4950" max="4950" width="24.7109375" style="2713" customWidth="1"/>
    <col min="4951" max="4951" width="16.7109375" style="2713" customWidth="1"/>
    <col min="4952" max="4952" width="12.5703125" style="2713" customWidth="1"/>
    <col min="4953" max="4953" width="9.85546875" style="2713" customWidth="1"/>
    <col min="4954" max="4954" width="10.28515625" style="2713" customWidth="1"/>
    <col min="4955" max="4969" width="15.28515625" style="2713" customWidth="1"/>
    <col min="4970" max="4970" width="7.28515625" style="2713" customWidth="1"/>
    <col min="4971" max="4971" width="6.28515625" style="2713" customWidth="1"/>
    <col min="4972" max="4972" width="6.85546875" style="2713" customWidth="1"/>
    <col min="4973" max="4973" width="10.28515625" style="2713" customWidth="1"/>
    <col min="4974" max="5160" width="10.28515625" style="2713"/>
    <col min="5161" max="5161" width="5.85546875" style="2713" customWidth="1"/>
    <col min="5162" max="5162" width="8.85546875" style="2713" customWidth="1"/>
    <col min="5163" max="5163" width="7.140625" style="2713" customWidth="1"/>
    <col min="5164" max="5164" width="100.85546875" style="2713" customWidth="1"/>
    <col min="5165" max="5165" width="12" style="2713" customWidth="1"/>
    <col min="5166" max="5166" width="18.42578125" style="2713" customWidth="1"/>
    <col min="5167" max="5167" width="24.7109375" style="2713" customWidth="1"/>
    <col min="5168" max="5168" width="16.7109375" style="2713" customWidth="1"/>
    <col min="5169" max="5169" width="10.140625" style="2713" customWidth="1"/>
    <col min="5170" max="5170" width="24.7109375" style="2713" customWidth="1"/>
    <col min="5171" max="5171" width="16.7109375" style="2713" customWidth="1"/>
    <col min="5172" max="5172" width="10.140625" style="2713" customWidth="1"/>
    <col min="5173" max="5173" width="24.7109375" style="2713" customWidth="1"/>
    <col min="5174" max="5174" width="16.7109375" style="2713" customWidth="1"/>
    <col min="5175" max="5175" width="10.140625" style="2713" customWidth="1"/>
    <col min="5176" max="5176" width="24.7109375" style="2713" customWidth="1"/>
    <col min="5177" max="5177" width="16.7109375" style="2713" customWidth="1"/>
    <col min="5178" max="5178" width="10.140625" style="2713" customWidth="1"/>
    <col min="5179" max="5179" width="24.7109375" style="2713" customWidth="1"/>
    <col min="5180" max="5180" width="16.7109375" style="2713" customWidth="1"/>
    <col min="5181" max="5181" width="10.140625" style="2713" customWidth="1"/>
    <col min="5182" max="5182" width="24.7109375" style="2713" customWidth="1"/>
    <col min="5183" max="5183" width="16.7109375" style="2713" customWidth="1"/>
    <col min="5184" max="5184" width="10.140625" style="2713" customWidth="1"/>
    <col min="5185" max="5185" width="24.7109375" style="2713" customWidth="1"/>
    <col min="5186" max="5186" width="16.7109375" style="2713" customWidth="1"/>
    <col min="5187" max="5187" width="10.140625" style="2713" customWidth="1"/>
    <col min="5188" max="5188" width="24.7109375" style="2713" customWidth="1"/>
    <col min="5189" max="5189" width="16.7109375" style="2713" customWidth="1"/>
    <col min="5190" max="5190" width="10.140625" style="2713" customWidth="1"/>
    <col min="5191" max="5191" width="24.7109375" style="2713" customWidth="1"/>
    <col min="5192" max="5192" width="16.7109375" style="2713" customWidth="1"/>
    <col min="5193" max="5193" width="10.140625" style="2713" customWidth="1"/>
    <col min="5194" max="5194" width="24.7109375" style="2713" customWidth="1"/>
    <col min="5195" max="5195" width="16.7109375" style="2713" customWidth="1"/>
    <col min="5196" max="5196" width="10.140625" style="2713" customWidth="1"/>
    <col min="5197" max="5197" width="24.7109375" style="2713" customWidth="1"/>
    <col min="5198" max="5198" width="16.7109375" style="2713" customWidth="1"/>
    <col min="5199" max="5199" width="10.140625" style="2713" customWidth="1"/>
    <col min="5200" max="5200" width="24.7109375" style="2713" customWidth="1"/>
    <col min="5201" max="5201" width="16.7109375" style="2713" customWidth="1"/>
    <col min="5202" max="5202" width="10.140625" style="2713" customWidth="1"/>
    <col min="5203" max="5203" width="24.7109375" style="2713" customWidth="1"/>
    <col min="5204" max="5204" width="16.7109375" style="2713" customWidth="1"/>
    <col min="5205" max="5205" width="10.140625" style="2713" customWidth="1"/>
    <col min="5206" max="5206" width="24.7109375" style="2713" customWidth="1"/>
    <col min="5207" max="5207" width="16.7109375" style="2713" customWidth="1"/>
    <col min="5208" max="5208" width="12.5703125" style="2713" customWidth="1"/>
    <col min="5209" max="5209" width="9.85546875" style="2713" customWidth="1"/>
    <col min="5210" max="5210" width="10.28515625" style="2713" customWidth="1"/>
    <col min="5211" max="5225" width="15.28515625" style="2713" customWidth="1"/>
    <col min="5226" max="5226" width="7.28515625" style="2713" customWidth="1"/>
    <col min="5227" max="5227" width="6.28515625" style="2713" customWidth="1"/>
    <col min="5228" max="5228" width="6.85546875" style="2713" customWidth="1"/>
    <col min="5229" max="5229" width="10.28515625" style="2713" customWidth="1"/>
    <col min="5230" max="5416" width="10.28515625" style="2713"/>
    <col min="5417" max="5417" width="5.85546875" style="2713" customWidth="1"/>
    <col min="5418" max="5418" width="8.85546875" style="2713" customWidth="1"/>
    <col min="5419" max="5419" width="7.140625" style="2713" customWidth="1"/>
    <col min="5420" max="5420" width="100.85546875" style="2713" customWidth="1"/>
    <col min="5421" max="5421" width="12" style="2713" customWidth="1"/>
    <col min="5422" max="5422" width="18.42578125" style="2713" customWidth="1"/>
    <col min="5423" max="5423" width="24.7109375" style="2713" customWidth="1"/>
    <col min="5424" max="5424" width="16.7109375" style="2713" customWidth="1"/>
    <col min="5425" max="5425" width="10.140625" style="2713" customWidth="1"/>
    <col min="5426" max="5426" width="24.7109375" style="2713" customWidth="1"/>
    <col min="5427" max="5427" width="16.7109375" style="2713" customWidth="1"/>
    <col min="5428" max="5428" width="10.140625" style="2713" customWidth="1"/>
    <col min="5429" max="5429" width="24.7109375" style="2713" customWidth="1"/>
    <col min="5430" max="5430" width="16.7109375" style="2713" customWidth="1"/>
    <col min="5431" max="5431" width="10.140625" style="2713" customWidth="1"/>
    <col min="5432" max="5432" width="24.7109375" style="2713" customWidth="1"/>
    <col min="5433" max="5433" width="16.7109375" style="2713" customWidth="1"/>
    <col min="5434" max="5434" width="10.140625" style="2713" customWidth="1"/>
    <col min="5435" max="5435" width="24.7109375" style="2713" customWidth="1"/>
    <col min="5436" max="5436" width="16.7109375" style="2713" customWidth="1"/>
    <col min="5437" max="5437" width="10.140625" style="2713" customWidth="1"/>
    <col min="5438" max="5438" width="24.7109375" style="2713" customWidth="1"/>
    <col min="5439" max="5439" width="16.7109375" style="2713" customWidth="1"/>
    <col min="5440" max="5440" width="10.140625" style="2713" customWidth="1"/>
    <col min="5441" max="5441" width="24.7109375" style="2713" customWidth="1"/>
    <col min="5442" max="5442" width="16.7109375" style="2713" customWidth="1"/>
    <col min="5443" max="5443" width="10.140625" style="2713" customWidth="1"/>
    <col min="5444" max="5444" width="24.7109375" style="2713" customWidth="1"/>
    <col min="5445" max="5445" width="16.7109375" style="2713" customWidth="1"/>
    <col min="5446" max="5446" width="10.140625" style="2713" customWidth="1"/>
    <col min="5447" max="5447" width="24.7109375" style="2713" customWidth="1"/>
    <col min="5448" max="5448" width="16.7109375" style="2713" customWidth="1"/>
    <col min="5449" max="5449" width="10.140625" style="2713" customWidth="1"/>
    <col min="5450" max="5450" width="24.7109375" style="2713" customWidth="1"/>
    <col min="5451" max="5451" width="16.7109375" style="2713" customWidth="1"/>
    <col min="5452" max="5452" width="10.140625" style="2713" customWidth="1"/>
    <col min="5453" max="5453" width="24.7109375" style="2713" customWidth="1"/>
    <col min="5454" max="5454" width="16.7109375" style="2713" customWidth="1"/>
    <col min="5455" max="5455" width="10.140625" style="2713" customWidth="1"/>
    <col min="5456" max="5456" width="24.7109375" style="2713" customWidth="1"/>
    <col min="5457" max="5457" width="16.7109375" style="2713" customWidth="1"/>
    <col min="5458" max="5458" width="10.140625" style="2713" customWidth="1"/>
    <col min="5459" max="5459" width="24.7109375" style="2713" customWidth="1"/>
    <col min="5460" max="5460" width="16.7109375" style="2713" customWidth="1"/>
    <col min="5461" max="5461" width="10.140625" style="2713" customWidth="1"/>
    <col min="5462" max="5462" width="24.7109375" style="2713" customWidth="1"/>
    <col min="5463" max="5463" width="16.7109375" style="2713" customWidth="1"/>
    <col min="5464" max="5464" width="12.5703125" style="2713" customWidth="1"/>
    <col min="5465" max="5465" width="9.85546875" style="2713" customWidth="1"/>
    <col min="5466" max="5466" width="10.28515625" style="2713" customWidth="1"/>
    <col min="5467" max="5481" width="15.28515625" style="2713" customWidth="1"/>
    <col min="5482" max="5482" width="7.28515625" style="2713" customWidth="1"/>
    <col min="5483" max="5483" width="6.28515625" style="2713" customWidth="1"/>
    <col min="5484" max="5484" width="6.85546875" style="2713" customWidth="1"/>
    <col min="5485" max="5485" width="10.28515625" style="2713" customWidth="1"/>
    <col min="5486" max="5672" width="10.28515625" style="2713"/>
    <col min="5673" max="5673" width="5.85546875" style="2713" customWidth="1"/>
    <col min="5674" max="5674" width="8.85546875" style="2713" customWidth="1"/>
    <col min="5675" max="5675" width="7.140625" style="2713" customWidth="1"/>
    <col min="5676" max="5676" width="100.85546875" style="2713" customWidth="1"/>
    <col min="5677" max="5677" width="12" style="2713" customWidth="1"/>
    <col min="5678" max="5678" width="18.42578125" style="2713" customWidth="1"/>
    <col min="5679" max="5679" width="24.7109375" style="2713" customWidth="1"/>
    <col min="5680" max="5680" width="16.7109375" style="2713" customWidth="1"/>
    <col min="5681" max="5681" width="10.140625" style="2713" customWidth="1"/>
    <col min="5682" max="5682" width="24.7109375" style="2713" customWidth="1"/>
    <col min="5683" max="5683" width="16.7109375" style="2713" customWidth="1"/>
    <col min="5684" max="5684" width="10.140625" style="2713" customWidth="1"/>
    <col min="5685" max="5685" width="24.7109375" style="2713" customWidth="1"/>
    <col min="5686" max="5686" width="16.7109375" style="2713" customWidth="1"/>
    <col min="5687" max="5687" width="10.140625" style="2713" customWidth="1"/>
    <col min="5688" max="5688" width="24.7109375" style="2713" customWidth="1"/>
    <col min="5689" max="5689" width="16.7109375" style="2713" customWidth="1"/>
    <col min="5690" max="5690" width="10.140625" style="2713" customWidth="1"/>
    <col min="5691" max="5691" width="24.7109375" style="2713" customWidth="1"/>
    <col min="5692" max="5692" width="16.7109375" style="2713" customWidth="1"/>
    <col min="5693" max="5693" width="10.140625" style="2713" customWidth="1"/>
    <col min="5694" max="5694" width="24.7109375" style="2713" customWidth="1"/>
    <col min="5695" max="5695" width="16.7109375" style="2713" customWidth="1"/>
    <col min="5696" max="5696" width="10.140625" style="2713" customWidth="1"/>
    <col min="5697" max="5697" width="24.7109375" style="2713" customWidth="1"/>
    <col min="5698" max="5698" width="16.7109375" style="2713" customWidth="1"/>
    <col min="5699" max="5699" width="10.140625" style="2713" customWidth="1"/>
    <col min="5700" max="5700" width="24.7109375" style="2713" customWidth="1"/>
    <col min="5701" max="5701" width="16.7109375" style="2713" customWidth="1"/>
    <col min="5702" max="5702" width="10.140625" style="2713" customWidth="1"/>
    <col min="5703" max="5703" width="24.7109375" style="2713" customWidth="1"/>
    <col min="5704" max="5704" width="16.7109375" style="2713" customWidth="1"/>
    <col min="5705" max="5705" width="10.140625" style="2713" customWidth="1"/>
    <col min="5706" max="5706" width="24.7109375" style="2713" customWidth="1"/>
    <col min="5707" max="5707" width="16.7109375" style="2713" customWidth="1"/>
    <col min="5708" max="5708" width="10.140625" style="2713" customWidth="1"/>
    <col min="5709" max="5709" width="24.7109375" style="2713" customWidth="1"/>
    <col min="5710" max="5710" width="16.7109375" style="2713" customWidth="1"/>
    <col min="5711" max="5711" width="10.140625" style="2713" customWidth="1"/>
    <col min="5712" max="5712" width="24.7109375" style="2713" customWidth="1"/>
    <col min="5713" max="5713" width="16.7109375" style="2713" customWidth="1"/>
    <col min="5714" max="5714" width="10.140625" style="2713" customWidth="1"/>
    <col min="5715" max="5715" width="24.7109375" style="2713" customWidth="1"/>
    <col min="5716" max="5716" width="16.7109375" style="2713" customWidth="1"/>
    <col min="5717" max="5717" width="10.140625" style="2713" customWidth="1"/>
    <col min="5718" max="5718" width="24.7109375" style="2713" customWidth="1"/>
    <col min="5719" max="5719" width="16.7109375" style="2713" customWidth="1"/>
    <col min="5720" max="5720" width="12.5703125" style="2713" customWidth="1"/>
    <col min="5721" max="5721" width="9.85546875" style="2713" customWidth="1"/>
    <col min="5722" max="5722" width="10.28515625" style="2713" customWidth="1"/>
    <col min="5723" max="5737" width="15.28515625" style="2713" customWidth="1"/>
    <col min="5738" max="5738" width="7.28515625" style="2713" customWidth="1"/>
    <col min="5739" max="5739" width="6.28515625" style="2713" customWidth="1"/>
    <col min="5740" max="5740" width="6.85546875" style="2713" customWidth="1"/>
    <col min="5741" max="5741" width="10.28515625" style="2713" customWidth="1"/>
    <col min="5742" max="5928" width="10.28515625" style="2713"/>
    <col min="5929" max="5929" width="5.85546875" style="2713" customWidth="1"/>
    <col min="5930" max="5930" width="8.85546875" style="2713" customWidth="1"/>
    <col min="5931" max="5931" width="7.140625" style="2713" customWidth="1"/>
    <col min="5932" max="5932" width="100.85546875" style="2713" customWidth="1"/>
    <col min="5933" max="5933" width="12" style="2713" customWidth="1"/>
    <col min="5934" max="5934" width="18.42578125" style="2713" customWidth="1"/>
    <col min="5935" max="5935" width="24.7109375" style="2713" customWidth="1"/>
    <col min="5936" max="5936" width="16.7109375" style="2713" customWidth="1"/>
    <col min="5937" max="5937" width="10.140625" style="2713" customWidth="1"/>
    <col min="5938" max="5938" width="24.7109375" style="2713" customWidth="1"/>
    <col min="5939" max="5939" width="16.7109375" style="2713" customWidth="1"/>
    <col min="5940" max="5940" width="10.140625" style="2713" customWidth="1"/>
    <col min="5941" max="5941" width="24.7109375" style="2713" customWidth="1"/>
    <col min="5942" max="5942" width="16.7109375" style="2713" customWidth="1"/>
    <col min="5943" max="5943" width="10.140625" style="2713" customWidth="1"/>
    <col min="5944" max="5944" width="24.7109375" style="2713" customWidth="1"/>
    <col min="5945" max="5945" width="16.7109375" style="2713" customWidth="1"/>
    <col min="5946" max="5946" width="10.140625" style="2713" customWidth="1"/>
    <col min="5947" max="5947" width="24.7109375" style="2713" customWidth="1"/>
    <col min="5948" max="5948" width="16.7109375" style="2713" customWidth="1"/>
    <col min="5949" max="5949" width="10.140625" style="2713" customWidth="1"/>
    <col min="5950" max="5950" width="24.7109375" style="2713" customWidth="1"/>
    <col min="5951" max="5951" width="16.7109375" style="2713" customWidth="1"/>
    <col min="5952" max="5952" width="10.140625" style="2713" customWidth="1"/>
    <col min="5953" max="5953" width="24.7109375" style="2713" customWidth="1"/>
    <col min="5954" max="5954" width="16.7109375" style="2713" customWidth="1"/>
    <col min="5955" max="5955" width="10.140625" style="2713" customWidth="1"/>
    <col min="5956" max="5956" width="24.7109375" style="2713" customWidth="1"/>
    <col min="5957" max="5957" width="16.7109375" style="2713" customWidth="1"/>
    <col min="5958" max="5958" width="10.140625" style="2713" customWidth="1"/>
    <col min="5959" max="5959" width="24.7109375" style="2713" customWidth="1"/>
    <col min="5960" max="5960" width="16.7109375" style="2713" customWidth="1"/>
    <col min="5961" max="5961" width="10.140625" style="2713" customWidth="1"/>
    <col min="5962" max="5962" width="24.7109375" style="2713" customWidth="1"/>
    <col min="5963" max="5963" width="16.7109375" style="2713" customWidth="1"/>
    <col min="5964" max="5964" width="10.140625" style="2713" customWidth="1"/>
    <col min="5965" max="5965" width="24.7109375" style="2713" customWidth="1"/>
    <col min="5966" max="5966" width="16.7109375" style="2713" customWidth="1"/>
    <col min="5967" max="5967" width="10.140625" style="2713" customWidth="1"/>
    <col min="5968" max="5968" width="24.7109375" style="2713" customWidth="1"/>
    <col min="5969" max="5969" width="16.7109375" style="2713" customWidth="1"/>
    <col min="5970" max="5970" width="10.140625" style="2713" customWidth="1"/>
    <col min="5971" max="5971" width="24.7109375" style="2713" customWidth="1"/>
    <col min="5972" max="5972" width="16.7109375" style="2713" customWidth="1"/>
    <col min="5973" max="5973" width="10.140625" style="2713" customWidth="1"/>
    <col min="5974" max="5974" width="24.7109375" style="2713" customWidth="1"/>
    <col min="5975" max="5975" width="16.7109375" style="2713" customWidth="1"/>
    <col min="5976" max="5976" width="12.5703125" style="2713" customWidth="1"/>
    <col min="5977" max="5977" width="9.85546875" style="2713" customWidth="1"/>
    <col min="5978" max="5978" width="10.28515625" style="2713" customWidth="1"/>
    <col min="5979" max="5993" width="15.28515625" style="2713" customWidth="1"/>
    <col min="5994" max="5994" width="7.28515625" style="2713" customWidth="1"/>
    <col min="5995" max="5995" width="6.28515625" style="2713" customWidth="1"/>
    <col min="5996" max="5996" width="6.85546875" style="2713" customWidth="1"/>
    <col min="5997" max="5997" width="10.28515625" style="2713" customWidth="1"/>
    <col min="5998" max="6184" width="10.28515625" style="2713"/>
    <col min="6185" max="6185" width="5.85546875" style="2713" customWidth="1"/>
    <col min="6186" max="6186" width="8.85546875" style="2713" customWidth="1"/>
    <col min="6187" max="6187" width="7.140625" style="2713" customWidth="1"/>
    <col min="6188" max="6188" width="100.85546875" style="2713" customWidth="1"/>
    <col min="6189" max="6189" width="12" style="2713" customWidth="1"/>
    <col min="6190" max="6190" width="18.42578125" style="2713" customWidth="1"/>
    <col min="6191" max="6191" width="24.7109375" style="2713" customWidth="1"/>
    <col min="6192" max="6192" width="16.7109375" style="2713" customWidth="1"/>
    <col min="6193" max="6193" width="10.140625" style="2713" customWidth="1"/>
    <col min="6194" max="6194" width="24.7109375" style="2713" customWidth="1"/>
    <col min="6195" max="6195" width="16.7109375" style="2713" customWidth="1"/>
    <col min="6196" max="6196" width="10.140625" style="2713" customWidth="1"/>
    <col min="6197" max="6197" width="24.7109375" style="2713" customWidth="1"/>
    <col min="6198" max="6198" width="16.7109375" style="2713" customWidth="1"/>
    <col min="6199" max="6199" width="10.140625" style="2713" customWidth="1"/>
    <col min="6200" max="6200" width="24.7109375" style="2713" customWidth="1"/>
    <col min="6201" max="6201" width="16.7109375" style="2713" customWidth="1"/>
    <col min="6202" max="6202" width="10.140625" style="2713" customWidth="1"/>
    <col min="6203" max="6203" width="24.7109375" style="2713" customWidth="1"/>
    <col min="6204" max="6204" width="16.7109375" style="2713" customWidth="1"/>
    <col min="6205" max="6205" width="10.140625" style="2713" customWidth="1"/>
    <col min="6206" max="6206" width="24.7109375" style="2713" customWidth="1"/>
    <col min="6207" max="6207" width="16.7109375" style="2713" customWidth="1"/>
    <col min="6208" max="6208" width="10.140625" style="2713" customWidth="1"/>
    <col min="6209" max="6209" width="24.7109375" style="2713" customWidth="1"/>
    <col min="6210" max="6210" width="16.7109375" style="2713" customWidth="1"/>
    <col min="6211" max="6211" width="10.140625" style="2713" customWidth="1"/>
    <col min="6212" max="6212" width="24.7109375" style="2713" customWidth="1"/>
    <col min="6213" max="6213" width="16.7109375" style="2713" customWidth="1"/>
    <col min="6214" max="6214" width="10.140625" style="2713" customWidth="1"/>
    <col min="6215" max="6215" width="24.7109375" style="2713" customWidth="1"/>
    <col min="6216" max="6216" width="16.7109375" style="2713" customWidth="1"/>
    <col min="6217" max="6217" width="10.140625" style="2713" customWidth="1"/>
    <col min="6218" max="6218" width="24.7109375" style="2713" customWidth="1"/>
    <col min="6219" max="6219" width="16.7109375" style="2713" customWidth="1"/>
    <col min="6220" max="6220" width="10.140625" style="2713" customWidth="1"/>
    <col min="6221" max="6221" width="24.7109375" style="2713" customWidth="1"/>
    <col min="6222" max="6222" width="16.7109375" style="2713" customWidth="1"/>
    <col min="6223" max="6223" width="10.140625" style="2713" customWidth="1"/>
    <col min="6224" max="6224" width="24.7109375" style="2713" customWidth="1"/>
    <col min="6225" max="6225" width="16.7109375" style="2713" customWidth="1"/>
    <col min="6226" max="6226" width="10.140625" style="2713" customWidth="1"/>
    <col min="6227" max="6227" width="24.7109375" style="2713" customWidth="1"/>
    <col min="6228" max="6228" width="16.7109375" style="2713" customWidth="1"/>
    <col min="6229" max="6229" width="10.140625" style="2713" customWidth="1"/>
    <col min="6230" max="6230" width="24.7109375" style="2713" customWidth="1"/>
    <col min="6231" max="6231" width="16.7109375" style="2713" customWidth="1"/>
    <col min="6232" max="6232" width="12.5703125" style="2713" customWidth="1"/>
    <col min="6233" max="6233" width="9.85546875" style="2713" customWidth="1"/>
    <col min="6234" max="6234" width="10.28515625" style="2713" customWidth="1"/>
    <col min="6235" max="6249" width="15.28515625" style="2713" customWidth="1"/>
    <col min="6250" max="6250" width="7.28515625" style="2713" customWidth="1"/>
    <col min="6251" max="6251" width="6.28515625" style="2713" customWidth="1"/>
    <col min="6252" max="6252" width="6.85546875" style="2713" customWidth="1"/>
    <col min="6253" max="6253" width="10.28515625" style="2713" customWidth="1"/>
    <col min="6254" max="6440" width="10.28515625" style="2713"/>
    <col min="6441" max="6441" width="5.85546875" style="2713" customWidth="1"/>
    <col min="6442" max="6442" width="8.85546875" style="2713" customWidth="1"/>
    <col min="6443" max="6443" width="7.140625" style="2713" customWidth="1"/>
    <col min="6444" max="6444" width="100.85546875" style="2713" customWidth="1"/>
    <col min="6445" max="6445" width="12" style="2713" customWidth="1"/>
    <col min="6446" max="6446" width="18.42578125" style="2713" customWidth="1"/>
    <col min="6447" max="6447" width="24.7109375" style="2713" customWidth="1"/>
    <col min="6448" max="6448" width="16.7109375" style="2713" customWidth="1"/>
    <col min="6449" max="6449" width="10.140625" style="2713" customWidth="1"/>
    <col min="6450" max="6450" width="24.7109375" style="2713" customWidth="1"/>
    <col min="6451" max="6451" width="16.7109375" style="2713" customWidth="1"/>
    <col min="6452" max="6452" width="10.140625" style="2713" customWidth="1"/>
    <col min="6453" max="6453" width="24.7109375" style="2713" customWidth="1"/>
    <col min="6454" max="6454" width="16.7109375" style="2713" customWidth="1"/>
    <col min="6455" max="6455" width="10.140625" style="2713" customWidth="1"/>
    <col min="6456" max="6456" width="24.7109375" style="2713" customWidth="1"/>
    <col min="6457" max="6457" width="16.7109375" style="2713" customWidth="1"/>
    <col min="6458" max="6458" width="10.140625" style="2713" customWidth="1"/>
    <col min="6459" max="6459" width="24.7109375" style="2713" customWidth="1"/>
    <col min="6460" max="6460" width="16.7109375" style="2713" customWidth="1"/>
    <col min="6461" max="6461" width="10.140625" style="2713" customWidth="1"/>
    <col min="6462" max="6462" width="24.7109375" style="2713" customWidth="1"/>
    <col min="6463" max="6463" width="16.7109375" style="2713" customWidth="1"/>
    <col min="6464" max="6464" width="10.140625" style="2713" customWidth="1"/>
    <col min="6465" max="6465" width="24.7109375" style="2713" customWidth="1"/>
    <col min="6466" max="6466" width="16.7109375" style="2713" customWidth="1"/>
    <col min="6467" max="6467" width="10.140625" style="2713" customWidth="1"/>
    <col min="6468" max="6468" width="24.7109375" style="2713" customWidth="1"/>
    <col min="6469" max="6469" width="16.7109375" style="2713" customWidth="1"/>
    <col min="6470" max="6470" width="10.140625" style="2713" customWidth="1"/>
    <col min="6471" max="6471" width="24.7109375" style="2713" customWidth="1"/>
    <col min="6472" max="6472" width="16.7109375" style="2713" customWidth="1"/>
    <col min="6473" max="6473" width="10.140625" style="2713" customWidth="1"/>
    <col min="6474" max="6474" width="24.7109375" style="2713" customWidth="1"/>
    <col min="6475" max="6475" width="16.7109375" style="2713" customWidth="1"/>
    <col min="6476" max="6476" width="10.140625" style="2713" customWidth="1"/>
    <col min="6477" max="6477" width="24.7109375" style="2713" customWidth="1"/>
    <col min="6478" max="6478" width="16.7109375" style="2713" customWidth="1"/>
    <col min="6479" max="6479" width="10.140625" style="2713" customWidth="1"/>
    <col min="6480" max="6480" width="24.7109375" style="2713" customWidth="1"/>
    <col min="6481" max="6481" width="16.7109375" style="2713" customWidth="1"/>
    <col min="6482" max="6482" width="10.140625" style="2713" customWidth="1"/>
    <col min="6483" max="6483" width="24.7109375" style="2713" customWidth="1"/>
    <col min="6484" max="6484" width="16.7109375" style="2713" customWidth="1"/>
    <col min="6485" max="6485" width="10.140625" style="2713" customWidth="1"/>
    <col min="6486" max="6486" width="24.7109375" style="2713" customWidth="1"/>
    <col min="6487" max="6487" width="16.7109375" style="2713" customWidth="1"/>
    <col min="6488" max="6488" width="12.5703125" style="2713" customWidth="1"/>
    <col min="6489" max="6489" width="9.85546875" style="2713" customWidth="1"/>
    <col min="6490" max="6490" width="10.28515625" style="2713" customWidth="1"/>
    <col min="6491" max="6505" width="15.28515625" style="2713" customWidth="1"/>
    <col min="6506" max="6506" width="7.28515625" style="2713" customWidth="1"/>
    <col min="6507" max="6507" width="6.28515625" style="2713" customWidth="1"/>
    <col min="6508" max="6508" width="6.85546875" style="2713" customWidth="1"/>
    <col min="6509" max="6509" width="10.28515625" style="2713" customWidth="1"/>
    <col min="6510" max="6696" width="10.28515625" style="2713"/>
    <col min="6697" max="6697" width="5.85546875" style="2713" customWidth="1"/>
    <col min="6698" max="6698" width="8.85546875" style="2713" customWidth="1"/>
    <col min="6699" max="6699" width="7.140625" style="2713" customWidth="1"/>
    <col min="6700" max="6700" width="100.85546875" style="2713" customWidth="1"/>
    <col min="6701" max="6701" width="12" style="2713" customWidth="1"/>
    <col min="6702" max="6702" width="18.42578125" style="2713" customWidth="1"/>
    <col min="6703" max="6703" width="24.7109375" style="2713" customWidth="1"/>
    <col min="6704" max="6704" width="16.7109375" style="2713" customWidth="1"/>
    <col min="6705" max="6705" width="10.140625" style="2713" customWidth="1"/>
    <col min="6706" max="6706" width="24.7109375" style="2713" customWidth="1"/>
    <col min="6707" max="6707" width="16.7109375" style="2713" customWidth="1"/>
    <col min="6708" max="6708" width="10.140625" style="2713" customWidth="1"/>
    <col min="6709" max="6709" width="24.7109375" style="2713" customWidth="1"/>
    <col min="6710" max="6710" width="16.7109375" style="2713" customWidth="1"/>
    <col min="6711" max="6711" width="10.140625" style="2713" customWidth="1"/>
    <col min="6712" max="6712" width="24.7109375" style="2713" customWidth="1"/>
    <col min="6713" max="6713" width="16.7109375" style="2713" customWidth="1"/>
    <col min="6714" max="6714" width="10.140625" style="2713" customWidth="1"/>
    <col min="6715" max="6715" width="24.7109375" style="2713" customWidth="1"/>
    <col min="6716" max="6716" width="16.7109375" style="2713" customWidth="1"/>
    <col min="6717" max="6717" width="10.140625" style="2713" customWidth="1"/>
    <col min="6718" max="6718" width="24.7109375" style="2713" customWidth="1"/>
    <col min="6719" max="6719" width="16.7109375" style="2713" customWidth="1"/>
    <col min="6720" max="6720" width="10.140625" style="2713" customWidth="1"/>
    <col min="6721" max="6721" width="24.7109375" style="2713" customWidth="1"/>
    <col min="6722" max="6722" width="16.7109375" style="2713" customWidth="1"/>
    <col min="6723" max="6723" width="10.140625" style="2713" customWidth="1"/>
    <col min="6724" max="6724" width="24.7109375" style="2713" customWidth="1"/>
    <col min="6725" max="6725" width="16.7109375" style="2713" customWidth="1"/>
    <col min="6726" max="6726" width="10.140625" style="2713" customWidth="1"/>
    <col min="6727" max="6727" width="24.7109375" style="2713" customWidth="1"/>
    <col min="6728" max="6728" width="16.7109375" style="2713" customWidth="1"/>
    <col min="6729" max="6729" width="10.140625" style="2713" customWidth="1"/>
    <col min="6730" max="6730" width="24.7109375" style="2713" customWidth="1"/>
    <col min="6731" max="6731" width="16.7109375" style="2713" customWidth="1"/>
    <col min="6732" max="6732" width="10.140625" style="2713" customWidth="1"/>
    <col min="6733" max="6733" width="24.7109375" style="2713" customWidth="1"/>
    <col min="6734" max="6734" width="16.7109375" style="2713" customWidth="1"/>
    <col min="6735" max="6735" width="10.140625" style="2713" customWidth="1"/>
    <col min="6736" max="6736" width="24.7109375" style="2713" customWidth="1"/>
    <col min="6737" max="6737" width="16.7109375" style="2713" customWidth="1"/>
    <col min="6738" max="6738" width="10.140625" style="2713" customWidth="1"/>
    <col min="6739" max="6739" width="24.7109375" style="2713" customWidth="1"/>
    <col min="6740" max="6740" width="16.7109375" style="2713" customWidth="1"/>
    <col min="6741" max="6741" width="10.140625" style="2713" customWidth="1"/>
    <col min="6742" max="6742" width="24.7109375" style="2713" customWidth="1"/>
    <col min="6743" max="6743" width="16.7109375" style="2713" customWidth="1"/>
    <col min="6744" max="6744" width="12.5703125" style="2713" customWidth="1"/>
    <col min="6745" max="6745" width="9.85546875" style="2713" customWidth="1"/>
    <col min="6746" max="6746" width="10.28515625" style="2713" customWidth="1"/>
    <col min="6747" max="6761" width="15.28515625" style="2713" customWidth="1"/>
    <col min="6762" max="6762" width="7.28515625" style="2713" customWidth="1"/>
    <col min="6763" max="6763" width="6.28515625" style="2713" customWidth="1"/>
    <col min="6764" max="6764" width="6.85546875" style="2713" customWidth="1"/>
    <col min="6765" max="6765" width="10.28515625" style="2713" customWidth="1"/>
    <col min="6766" max="6952" width="10.28515625" style="2713"/>
    <col min="6953" max="6953" width="5.85546875" style="2713" customWidth="1"/>
    <col min="6954" max="6954" width="8.85546875" style="2713" customWidth="1"/>
    <col min="6955" max="6955" width="7.140625" style="2713" customWidth="1"/>
    <col min="6956" max="6956" width="100.85546875" style="2713" customWidth="1"/>
    <col min="6957" max="6957" width="12" style="2713" customWidth="1"/>
    <col min="6958" max="6958" width="18.42578125" style="2713" customWidth="1"/>
    <col min="6959" max="6959" width="24.7109375" style="2713" customWidth="1"/>
    <col min="6960" max="6960" width="16.7109375" style="2713" customWidth="1"/>
    <col min="6961" max="6961" width="10.140625" style="2713" customWidth="1"/>
    <col min="6962" max="6962" width="24.7109375" style="2713" customWidth="1"/>
    <col min="6963" max="6963" width="16.7109375" style="2713" customWidth="1"/>
    <col min="6964" max="6964" width="10.140625" style="2713" customWidth="1"/>
    <col min="6965" max="6965" width="24.7109375" style="2713" customWidth="1"/>
    <col min="6966" max="6966" width="16.7109375" style="2713" customWidth="1"/>
    <col min="6967" max="6967" width="10.140625" style="2713" customWidth="1"/>
    <col min="6968" max="6968" width="24.7109375" style="2713" customWidth="1"/>
    <col min="6969" max="6969" width="16.7109375" style="2713" customWidth="1"/>
    <col min="6970" max="6970" width="10.140625" style="2713" customWidth="1"/>
    <col min="6971" max="6971" width="24.7109375" style="2713" customWidth="1"/>
    <col min="6972" max="6972" width="16.7109375" style="2713" customWidth="1"/>
    <col min="6973" max="6973" width="10.140625" style="2713" customWidth="1"/>
    <col min="6974" max="6974" width="24.7109375" style="2713" customWidth="1"/>
    <col min="6975" max="6975" width="16.7109375" style="2713" customWidth="1"/>
    <col min="6976" max="6976" width="10.140625" style="2713" customWidth="1"/>
    <col min="6977" max="6977" width="24.7109375" style="2713" customWidth="1"/>
    <col min="6978" max="6978" width="16.7109375" style="2713" customWidth="1"/>
    <col min="6979" max="6979" width="10.140625" style="2713" customWidth="1"/>
    <col min="6980" max="6980" width="24.7109375" style="2713" customWidth="1"/>
    <col min="6981" max="6981" width="16.7109375" style="2713" customWidth="1"/>
    <col min="6982" max="6982" width="10.140625" style="2713" customWidth="1"/>
    <col min="6983" max="6983" width="24.7109375" style="2713" customWidth="1"/>
    <col min="6984" max="6984" width="16.7109375" style="2713" customWidth="1"/>
    <col min="6985" max="6985" width="10.140625" style="2713" customWidth="1"/>
    <col min="6986" max="6986" width="24.7109375" style="2713" customWidth="1"/>
    <col min="6987" max="6987" width="16.7109375" style="2713" customWidth="1"/>
    <col min="6988" max="6988" width="10.140625" style="2713" customWidth="1"/>
    <col min="6989" max="6989" width="24.7109375" style="2713" customWidth="1"/>
    <col min="6990" max="6990" width="16.7109375" style="2713" customWidth="1"/>
    <col min="6991" max="6991" width="10.140625" style="2713" customWidth="1"/>
    <col min="6992" max="6992" width="24.7109375" style="2713" customWidth="1"/>
    <col min="6993" max="6993" width="16.7109375" style="2713" customWidth="1"/>
    <col min="6994" max="6994" width="10.140625" style="2713" customWidth="1"/>
    <col min="6995" max="6995" width="24.7109375" style="2713" customWidth="1"/>
    <col min="6996" max="6996" width="16.7109375" style="2713" customWidth="1"/>
    <col min="6997" max="6997" width="10.140625" style="2713" customWidth="1"/>
    <col min="6998" max="6998" width="24.7109375" style="2713" customWidth="1"/>
    <col min="6999" max="6999" width="16.7109375" style="2713" customWidth="1"/>
    <col min="7000" max="7000" width="12.5703125" style="2713" customWidth="1"/>
    <col min="7001" max="7001" width="9.85546875" style="2713" customWidth="1"/>
    <col min="7002" max="7002" width="10.28515625" style="2713" customWidth="1"/>
    <col min="7003" max="7017" width="15.28515625" style="2713" customWidth="1"/>
    <col min="7018" max="7018" width="7.28515625" style="2713" customWidth="1"/>
    <col min="7019" max="7019" width="6.28515625" style="2713" customWidth="1"/>
    <col min="7020" max="7020" width="6.85546875" style="2713" customWidth="1"/>
    <col min="7021" max="7021" width="10.28515625" style="2713" customWidth="1"/>
    <col min="7022" max="7208" width="10.28515625" style="2713"/>
    <col min="7209" max="7209" width="5.85546875" style="2713" customWidth="1"/>
    <col min="7210" max="7210" width="8.85546875" style="2713" customWidth="1"/>
    <col min="7211" max="7211" width="7.140625" style="2713" customWidth="1"/>
    <col min="7212" max="7212" width="100.85546875" style="2713" customWidth="1"/>
    <col min="7213" max="7213" width="12" style="2713" customWidth="1"/>
    <col min="7214" max="7214" width="18.42578125" style="2713" customWidth="1"/>
    <col min="7215" max="7215" width="24.7109375" style="2713" customWidth="1"/>
    <col min="7216" max="7216" width="16.7109375" style="2713" customWidth="1"/>
    <col min="7217" max="7217" width="10.140625" style="2713" customWidth="1"/>
    <col min="7218" max="7218" width="24.7109375" style="2713" customWidth="1"/>
    <col min="7219" max="7219" width="16.7109375" style="2713" customWidth="1"/>
    <col min="7220" max="7220" width="10.140625" style="2713" customWidth="1"/>
    <col min="7221" max="7221" width="24.7109375" style="2713" customWidth="1"/>
    <col min="7222" max="7222" width="16.7109375" style="2713" customWidth="1"/>
    <col min="7223" max="7223" width="10.140625" style="2713" customWidth="1"/>
    <col min="7224" max="7224" width="24.7109375" style="2713" customWidth="1"/>
    <col min="7225" max="7225" width="16.7109375" style="2713" customWidth="1"/>
    <col min="7226" max="7226" width="10.140625" style="2713" customWidth="1"/>
    <col min="7227" max="7227" width="24.7109375" style="2713" customWidth="1"/>
    <col min="7228" max="7228" width="16.7109375" style="2713" customWidth="1"/>
    <col min="7229" max="7229" width="10.140625" style="2713" customWidth="1"/>
    <col min="7230" max="7230" width="24.7109375" style="2713" customWidth="1"/>
    <col min="7231" max="7231" width="16.7109375" style="2713" customWidth="1"/>
    <col min="7232" max="7232" width="10.140625" style="2713" customWidth="1"/>
    <col min="7233" max="7233" width="24.7109375" style="2713" customWidth="1"/>
    <col min="7234" max="7234" width="16.7109375" style="2713" customWidth="1"/>
    <col min="7235" max="7235" width="10.140625" style="2713" customWidth="1"/>
    <col min="7236" max="7236" width="24.7109375" style="2713" customWidth="1"/>
    <col min="7237" max="7237" width="16.7109375" style="2713" customWidth="1"/>
    <col min="7238" max="7238" width="10.140625" style="2713" customWidth="1"/>
    <col min="7239" max="7239" width="24.7109375" style="2713" customWidth="1"/>
    <col min="7240" max="7240" width="16.7109375" style="2713" customWidth="1"/>
    <col min="7241" max="7241" width="10.140625" style="2713" customWidth="1"/>
    <col min="7242" max="7242" width="24.7109375" style="2713" customWidth="1"/>
    <col min="7243" max="7243" width="16.7109375" style="2713" customWidth="1"/>
    <col min="7244" max="7244" width="10.140625" style="2713" customWidth="1"/>
    <col min="7245" max="7245" width="24.7109375" style="2713" customWidth="1"/>
    <col min="7246" max="7246" width="16.7109375" style="2713" customWidth="1"/>
    <col min="7247" max="7247" width="10.140625" style="2713" customWidth="1"/>
    <col min="7248" max="7248" width="24.7109375" style="2713" customWidth="1"/>
    <col min="7249" max="7249" width="16.7109375" style="2713" customWidth="1"/>
    <col min="7250" max="7250" width="10.140625" style="2713" customWidth="1"/>
    <col min="7251" max="7251" width="24.7109375" style="2713" customWidth="1"/>
    <col min="7252" max="7252" width="16.7109375" style="2713" customWidth="1"/>
    <col min="7253" max="7253" width="10.140625" style="2713" customWidth="1"/>
    <col min="7254" max="7254" width="24.7109375" style="2713" customWidth="1"/>
    <col min="7255" max="7255" width="16.7109375" style="2713" customWidth="1"/>
    <col min="7256" max="7256" width="12.5703125" style="2713" customWidth="1"/>
    <col min="7257" max="7257" width="9.85546875" style="2713" customWidth="1"/>
    <col min="7258" max="7258" width="10.28515625" style="2713" customWidth="1"/>
    <col min="7259" max="7273" width="15.28515625" style="2713" customWidth="1"/>
    <col min="7274" max="7274" width="7.28515625" style="2713" customWidth="1"/>
    <col min="7275" max="7275" width="6.28515625" style="2713" customWidth="1"/>
    <col min="7276" max="7276" width="6.85546875" style="2713" customWidth="1"/>
    <col min="7277" max="7277" width="10.28515625" style="2713" customWidth="1"/>
    <col min="7278" max="7464" width="10.28515625" style="2713"/>
    <col min="7465" max="7465" width="5.85546875" style="2713" customWidth="1"/>
    <col min="7466" max="7466" width="8.85546875" style="2713" customWidth="1"/>
    <col min="7467" max="7467" width="7.140625" style="2713" customWidth="1"/>
    <col min="7468" max="7468" width="100.85546875" style="2713" customWidth="1"/>
    <col min="7469" max="7469" width="12" style="2713" customWidth="1"/>
    <col min="7470" max="7470" width="18.42578125" style="2713" customWidth="1"/>
    <col min="7471" max="7471" width="24.7109375" style="2713" customWidth="1"/>
    <col min="7472" max="7472" width="16.7109375" style="2713" customWidth="1"/>
    <col min="7473" max="7473" width="10.140625" style="2713" customWidth="1"/>
    <col min="7474" max="7474" width="24.7109375" style="2713" customWidth="1"/>
    <col min="7475" max="7475" width="16.7109375" style="2713" customWidth="1"/>
    <col min="7476" max="7476" width="10.140625" style="2713" customWidth="1"/>
    <col min="7477" max="7477" width="24.7109375" style="2713" customWidth="1"/>
    <col min="7478" max="7478" width="16.7109375" style="2713" customWidth="1"/>
    <col min="7479" max="7479" width="10.140625" style="2713" customWidth="1"/>
    <col min="7480" max="7480" width="24.7109375" style="2713" customWidth="1"/>
    <col min="7481" max="7481" width="16.7109375" style="2713" customWidth="1"/>
    <col min="7482" max="7482" width="10.140625" style="2713" customWidth="1"/>
    <col min="7483" max="7483" width="24.7109375" style="2713" customWidth="1"/>
    <col min="7484" max="7484" width="16.7109375" style="2713" customWidth="1"/>
    <col min="7485" max="7485" width="10.140625" style="2713" customWidth="1"/>
    <col min="7486" max="7486" width="24.7109375" style="2713" customWidth="1"/>
    <col min="7487" max="7487" width="16.7109375" style="2713" customWidth="1"/>
    <col min="7488" max="7488" width="10.140625" style="2713" customWidth="1"/>
    <col min="7489" max="7489" width="24.7109375" style="2713" customWidth="1"/>
    <col min="7490" max="7490" width="16.7109375" style="2713" customWidth="1"/>
    <col min="7491" max="7491" width="10.140625" style="2713" customWidth="1"/>
    <col min="7492" max="7492" width="24.7109375" style="2713" customWidth="1"/>
    <col min="7493" max="7493" width="16.7109375" style="2713" customWidth="1"/>
    <col min="7494" max="7494" width="10.140625" style="2713" customWidth="1"/>
    <col min="7495" max="7495" width="24.7109375" style="2713" customWidth="1"/>
    <col min="7496" max="7496" width="16.7109375" style="2713" customWidth="1"/>
    <col min="7497" max="7497" width="10.140625" style="2713" customWidth="1"/>
    <col min="7498" max="7498" width="24.7109375" style="2713" customWidth="1"/>
    <col min="7499" max="7499" width="16.7109375" style="2713" customWidth="1"/>
    <col min="7500" max="7500" width="10.140625" style="2713" customWidth="1"/>
    <col min="7501" max="7501" width="24.7109375" style="2713" customWidth="1"/>
    <col min="7502" max="7502" width="16.7109375" style="2713" customWidth="1"/>
    <col min="7503" max="7503" width="10.140625" style="2713" customWidth="1"/>
    <col min="7504" max="7504" width="24.7109375" style="2713" customWidth="1"/>
    <col min="7505" max="7505" width="16.7109375" style="2713" customWidth="1"/>
    <col min="7506" max="7506" width="10.140625" style="2713" customWidth="1"/>
    <col min="7507" max="7507" width="24.7109375" style="2713" customWidth="1"/>
    <col min="7508" max="7508" width="16.7109375" style="2713" customWidth="1"/>
    <col min="7509" max="7509" width="10.140625" style="2713" customWidth="1"/>
    <col min="7510" max="7510" width="24.7109375" style="2713" customWidth="1"/>
    <col min="7511" max="7511" width="16.7109375" style="2713" customWidth="1"/>
    <col min="7512" max="7512" width="12.5703125" style="2713" customWidth="1"/>
    <col min="7513" max="7513" width="9.85546875" style="2713" customWidth="1"/>
    <col min="7514" max="7514" width="10.28515625" style="2713" customWidth="1"/>
    <col min="7515" max="7529" width="15.28515625" style="2713" customWidth="1"/>
    <col min="7530" max="7530" width="7.28515625" style="2713" customWidth="1"/>
    <col min="7531" max="7531" width="6.28515625" style="2713" customWidth="1"/>
    <col min="7532" max="7532" width="6.85546875" style="2713" customWidth="1"/>
    <col min="7533" max="7533" width="10.28515625" style="2713" customWidth="1"/>
    <col min="7534" max="7720" width="10.28515625" style="2713"/>
    <col min="7721" max="7721" width="5.85546875" style="2713" customWidth="1"/>
    <col min="7722" max="7722" width="8.85546875" style="2713" customWidth="1"/>
    <col min="7723" max="7723" width="7.140625" style="2713" customWidth="1"/>
    <col min="7724" max="7724" width="100.85546875" style="2713" customWidth="1"/>
    <col min="7725" max="7725" width="12" style="2713" customWidth="1"/>
    <col min="7726" max="7726" width="18.42578125" style="2713" customWidth="1"/>
    <col min="7727" max="7727" width="24.7109375" style="2713" customWidth="1"/>
    <col min="7728" max="7728" width="16.7109375" style="2713" customWidth="1"/>
    <col min="7729" max="7729" width="10.140625" style="2713" customWidth="1"/>
    <col min="7730" max="7730" width="24.7109375" style="2713" customWidth="1"/>
    <col min="7731" max="7731" width="16.7109375" style="2713" customWidth="1"/>
    <col min="7732" max="7732" width="10.140625" style="2713" customWidth="1"/>
    <col min="7733" max="7733" width="24.7109375" style="2713" customWidth="1"/>
    <col min="7734" max="7734" width="16.7109375" style="2713" customWidth="1"/>
    <col min="7735" max="7735" width="10.140625" style="2713" customWidth="1"/>
    <col min="7736" max="7736" width="24.7109375" style="2713" customWidth="1"/>
    <col min="7737" max="7737" width="16.7109375" style="2713" customWidth="1"/>
    <col min="7738" max="7738" width="10.140625" style="2713" customWidth="1"/>
    <col min="7739" max="7739" width="24.7109375" style="2713" customWidth="1"/>
    <col min="7740" max="7740" width="16.7109375" style="2713" customWidth="1"/>
    <col min="7741" max="7741" width="10.140625" style="2713" customWidth="1"/>
    <col min="7742" max="7742" width="24.7109375" style="2713" customWidth="1"/>
    <col min="7743" max="7743" width="16.7109375" style="2713" customWidth="1"/>
    <col min="7744" max="7744" width="10.140625" style="2713" customWidth="1"/>
    <col min="7745" max="7745" width="24.7109375" style="2713" customWidth="1"/>
    <col min="7746" max="7746" width="16.7109375" style="2713" customWidth="1"/>
    <col min="7747" max="7747" width="10.140625" style="2713" customWidth="1"/>
    <col min="7748" max="7748" width="24.7109375" style="2713" customWidth="1"/>
    <col min="7749" max="7749" width="16.7109375" style="2713" customWidth="1"/>
    <col min="7750" max="7750" width="10.140625" style="2713" customWidth="1"/>
    <col min="7751" max="7751" width="24.7109375" style="2713" customWidth="1"/>
    <col min="7752" max="7752" width="16.7109375" style="2713" customWidth="1"/>
    <col min="7753" max="7753" width="10.140625" style="2713" customWidth="1"/>
    <col min="7754" max="7754" width="24.7109375" style="2713" customWidth="1"/>
    <col min="7755" max="7755" width="16.7109375" style="2713" customWidth="1"/>
    <col min="7756" max="7756" width="10.140625" style="2713" customWidth="1"/>
    <col min="7757" max="7757" width="24.7109375" style="2713" customWidth="1"/>
    <col min="7758" max="7758" width="16.7109375" style="2713" customWidth="1"/>
    <col min="7759" max="7759" width="10.140625" style="2713" customWidth="1"/>
    <col min="7760" max="7760" width="24.7109375" style="2713" customWidth="1"/>
    <col min="7761" max="7761" width="16.7109375" style="2713" customWidth="1"/>
    <col min="7762" max="7762" width="10.140625" style="2713" customWidth="1"/>
    <col min="7763" max="7763" width="24.7109375" style="2713" customWidth="1"/>
    <col min="7764" max="7764" width="16.7109375" style="2713" customWidth="1"/>
    <col min="7765" max="7765" width="10.140625" style="2713" customWidth="1"/>
    <col min="7766" max="7766" width="24.7109375" style="2713" customWidth="1"/>
    <col min="7767" max="7767" width="16.7109375" style="2713" customWidth="1"/>
    <col min="7768" max="7768" width="12.5703125" style="2713" customWidth="1"/>
    <col min="7769" max="7769" width="9.85546875" style="2713" customWidth="1"/>
    <col min="7770" max="7770" width="10.28515625" style="2713" customWidth="1"/>
    <col min="7771" max="7785" width="15.28515625" style="2713" customWidth="1"/>
    <col min="7786" max="7786" width="7.28515625" style="2713" customWidth="1"/>
    <col min="7787" max="7787" width="6.28515625" style="2713" customWidth="1"/>
    <col min="7788" max="7788" width="6.85546875" style="2713" customWidth="1"/>
    <col min="7789" max="7789" width="10.28515625" style="2713" customWidth="1"/>
    <col min="7790" max="7976" width="10.28515625" style="2713"/>
    <col min="7977" max="7977" width="5.85546875" style="2713" customWidth="1"/>
    <col min="7978" max="7978" width="8.85546875" style="2713" customWidth="1"/>
    <col min="7979" max="7979" width="7.140625" style="2713" customWidth="1"/>
    <col min="7980" max="7980" width="100.85546875" style="2713" customWidth="1"/>
    <col min="7981" max="7981" width="12" style="2713" customWidth="1"/>
    <col min="7982" max="7982" width="18.42578125" style="2713" customWidth="1"/>
    <col min="7983" max="7983" width="24.7109375" style="2713" customWidth="1"/>
    <col min="7984" max="7984" width="16.7109375" style="2713" customWidth="1"/>
    <col min="7985" max="7985" width="10.140625" style="2713" customWidth="1"/>
    <col min="7986" max="7986" width="24.7109375" style="2713" customWidth="1"/>
    <col min="7987" max="7987" width="16.7109375" style="2713" customWidth="1"/>
    <col min="7988" max="7988" width="10.140625" style="2713" customWidth="1"/>
    <col min="7989" max="7989" width="24.7109375" style="2713" customWidth="1"/>
    <col min="7990" max="7990" width="16.7109375" style="2713" customWidth="1"/>
    <col min="7991" max="7991" width="10.140625" style="2713" customWidth="1"/>
    <col min="7992" max="7992" width="24.7109375" style="2713" customWidth="1"/>
    <col min="7993" max="7993" width="16.7109375" style="2713" customWidth="1"/>
    <col min="7994" max="7994" width="10.140625" style="2713" customWidth="1"/>
    <col min="7995" max="7995" width="24.7109375" style="2713" customWidth="1"/>
    <col min="7996" max="7996" width="16.7109375" style="2713" customWidth="1"/>
    <col min="7997" max="7997" width="10.140625" style="2713" customWidth="1"/>
    <col min="7998" max="7998" width="24.7109375" style="2713" customWidth="1"/>
    <col min="7999" max="7999" width="16.7109375" style="2713" customWidth="1"/>
    <col min="8000" max="8000" width="10.140625" style="2713" customWidth="1"/>
    <col min="8001" max="8001" width="24.7109375" style="2713" customWidth="1"/>
    <col min="8002" max="8002" width="16.7109375" style="2713" customWidth="1"/>
    <col min="8003" max="8003" width="10.140625" style="2713" customWidth="1"/>
    <col min="8004" max="8004" width="24.7109375" style="2713" customWidth="1"/>
    <col min="8005" max="8005" width="16.7109375" style="2713" customWidth="1"/>
    <col min="8006" max="8006" width="10.140625" style="2713" customWidth="1"/>
    <col min="8007" max="8007" width="24.7109375" style="2713" customWidth="1"/>
    <col min="8008" max="8008" width="16.7109375" style="2713" customWidth="1"/>
    <col min="8009" max="8009" width="10.140625" style="2713" customWidth="1"/>
    <col min="8010" max="8010" width="24.7109375" style="2713" customWidth="1"/>
    <col min="8011" max="8011" width="16.7109375" style="2713" customWidth="1"/>
    <col min="8012" max="8012" width="10.140625" style="2713" customWidth="1"/>
    <col min="8013" max="8013" width="24.7109375" style="2713" customWidth="1"/>
    <col min="8014" max="8014" width="16.7109375" style="2713" customWidth="1"/>
    <col min="8015" max="8015" width="10.140625" style="2713" customWidth="1"/>
    <col min="8016" max="8016" width="24.7109375" style="2713" customWidth="1"/>
    <col min="8017" max="8017" width="16.7109375" style="2713" customWidth="1"/>
    <col min="8018" max="8018" width="10.140625" style="2713" customWidth="1"/>
    <col min="8019" max="8019" width="24.7109375" style="2713" customWidth="1"/>
    <col min="8020" max="8020" width="16.7109375" style="2713" customWidth="1"/>
    <col min="8021" max="8021" width="10.140625" style="2713" customWidth="1"/>
    <col min="8022" max="8022" width="24.7109375" style="2713" customWidth="1"/>
    <col min="8023" max="8023" width="16.7109375" style="2713" customWidth="1"/>
    <col min="8024" max="8024" width="12.5703125" style="2713" customWidth="1"/>
    <col min="8025" max="8025" width="9.85546875" style="2713" customWidth="1"/>
    <col min="8026" max="8026" width="10.28515625" style="2713" customWidth="1"/>
    <col min="8027" max="8041" width="15.28515625" style="2713" customWidth="1"/>
    <col min="8042" max="8042" width="7.28515625" style="2713" customWidth="1"/>
    <col min="8043" max="8043" width="6.28515625" style="2713" customWidth="1"/>
    <col min="8044" max="8044" width="6.85546875" style="2713" customWidth="1"/>
    <col min="8045" max="8045" width="10.28515625" style="2713" customWidth="1"/>
    <col min="8046" max="8232" width="10.28515625" style="2713"/>
    <col min="8233" max="8233" width="5.85546875" style="2713" customWidth="1"/>
    <col min="8234" max="8234" width="8.85546875" style="2713" customWidth="1"/>
    <col min="8235" max="8235" width="7.140625" style="2713" customWidth="1"/>
    <col min="8236" max="8236" width="100.85546875" style="2713" customWidth="1"/>
    <col min="8237" max="8237" width="12" style="2713" customWidth="1"/>
    <col min="8238" max="8238" width="18.42578125" style="2713" customWidth="1"/>
    <col min="8239" max="8239" width="24.7109375" style="2713" customWidth="1"/>
    <col min="8240" max="8240" width="16.7109375" style="2713" customWidth="1"/>
    <col min="8241" max="8241" width="10.140625" style="2713" customWidth="1"/>
    <col min="8242" max="8242" width="24.7109375" style="2713" customWidth="1"/>
    <col min="8243" max="8243" width="16.7109375" style="2713" customWidth="1"/>
    <col min="8244" max="8244" width="10.140625" style="2713" customWidth="1"/>
    <col min="8245" max="8245" width="24.7109375" style="2713" customWidth="1"/>
    <col min="8246" max="8246" width="16.7109375" style="2713" customWidth="1"/>
    <col min="8247" max="8247" width="10.140625" style="2713" customWidth="1"/>
    <col min="8248" max="8248" width="24.7109375" style="2713" customWidth="1"/>
    <col min="8249" max="8249" width="16.7109375" style="2713" customWidth="1"/>
    <col min="8250" max="8250" width="10.140625" style="2713" customWidth="1"/>
    <col min="8251" max="8251" width="24.7109375" style="2713" customWidth="1"/>
    <col min="8252" max="8252" width="16.7109375" style="2713" customWidth="1"/>
    <col min="8253" max="8253" width="10.140625" style="2713" customWidth="1"/>
    <col min="8254" max="8254" width="24.7109375" style="2713" customWidth="1"/>
    <col min="8255" max="8255" width="16.7109375" style="2713" customWidth="1"/>
    <col min="8256" max="8256" width="10.140625" style="2713" customWidth="1"/>
    <col min="8257" max="8257" width="24.7109375" style="2713" customWidth="1"/>
    <col min="8258" max="8258" width="16.7109375" style="2713" customWidth="1"/>
    <col min="8259" max="8259" width="10.140625" style="2713" customWidth="1"/>
    <col min="8260" max="8260" width="24.7109375" style="2713" customWidth="1"/>
    <col min="8261" max="8261" width="16.7109375" style="2713" customWidth="1"/>
    <col min="8262" max="8262" width="10.140625" style="2713" customWidth="1"/>
    <col min="8263" max="8263" width="24.7109375" style="2713" customWidth="1"/>
    <col min="8264" max="8264" width="16.7109375" style="2713" customWidth="1"/>
    <col min="8265" max="8265" width="10.140625" style="2713" customWidth="1"/>
    <col min="8266" max="8266" width="24.7109375" style="2713" customWidth="1"/>
    <col min="8267" max="8267" width="16.7109375" style="2713" customWidth="1"/>
    <col min="8268" max="8268" width="10.140625" style="2713" customWidth="1"/>
    <col min="8269" max="8269" width="24.7109375" style="2713" customWidth="1"/>
    <col min="8270" max="8270" width="16.7109375" style="2713" customWidth="1"/>
    <col min="8271" max="8271" width="10.140625" style="2713" customWidth="1"/>
    <col min="8272" max="8272" width="24.7109375" style="2713" customWidth="1"/>
    <col min="8273" max="8273" width="16.7109375" style="2713" customWidth="1"/>
    <col min="8274" max="8274" width="10.140625" style="2713" customWidth="1"/>
    <col min="8275" max="8275" width="24.7109375" style="2713" customWidth="1"/>
    <col min="8276" max="8276" width="16.7109375" style="2713" customWidth="1"/>
    <col min="8277" max="8277" width="10.140625" style="2713" customWidth="1"/>
    <col min="8278" max="8278" width="24.7109375" style="2713" customWidth="1"/>
    <col min="8279" max="8279" width="16.7109375" style="2713" customWidth="1"/>
    <col min="8280" max="8280" width="12.5703125" style="2713" customWidth="1"/>
    <col min="8281" max="8281" width="9.85546875" style="2713" customWidth="1"/>
    <col min="8282" max="8282" width="10.28515625" style="2713" customWidth="1"/>
    <col min="8283" max="8297" width="15.28515625" style="2713" customWidth="1"/>
    <col min="8298" max="8298" width="7.28515625" style="2713" customWidth="1"/>
    <col min="8299" max="8299" width="6.28515625" style="2713" customWidth="1"/>
    <col min="8300" max="8300" width="6.85546875" style="2713" customWidth="1"/>
    <col min="8301" max="8301" width="10.28515625" style="2713" customWidth="1"/>
    <col min="8302" max="8488" width="10.28515625" style="2713"/>
    <col min="8489" max="8489" width="5.85546875" style="2713" customWidth="1"/>
    <col min="8490" max="8490" width="8.85546875" style="2713" customWidth="1"/>
    <col min="8491" max="8491" width="7.140625" style="2713" customWidth="1"/>
    <col min="8492" max="8492" width="100.85546875" style="2713" customWidth="1"/>
    <col min="8493" max="8493" width="12" style="2713" customWidth="1"/>
    <col min="8494" max="8494" width="18.42578125" style="2713" customWidth="1"/>
    <col min="8495" max="8495" width="24.7109375" style="2713" customWidth="1"/>
    <col min="8496" max="8496" width="16.7109375" style="2713" customWidth="1"/>
    <col min="8497" max="8497" width="10.140625" style="2713" customWidth="1"/>
    <col min="8498" max="8498" width="24.7109375" style="2713" customWidth="1"/>
    <col min="8499" max="8499" width="16.7109375" style="2713" customWidth="1"/>
    <col min="8500" max="8500" width="10.140625" style="2713" customWidth="1"/>
    <col min="8501" max="8501" width="24.7109375" style="2713" customWidth="1"/>
    <col min="8502" max="8502" width="16.7109375" style="2713" customWidth="1"/>
    <col min="8503" max="8503" width="10.140625" style="2713" customWidth="1"/>
    <col min="8504" max="8504" width="24.7109375" style="2713" customWidth="1"/>
    <col min="8505" max="8505" width="16.7109375" style="2713" customWidth="1"/>
    <col min="8506" max="8506" width="10.140625" style="2713" customWidth="1"/>
    <col min="8507" max="8507" width="24.7109375" style="2713" customWidth="1"/>
    <col min="8508" max="8508" width="16.7109375" style="2713" customWidth="1"/>
    <col min="8509" max="8509" width="10.140625" style="2713" customWidth="1"/>
    <col min="8510" max="8510" width="24.7109375" style="2713" customWidth="1"/>
    <col min="8511" max="8511" width="16.7109375" style="2713" customWidth="1"/>
    <col min="8512" max="8512" width="10.140625" style="2713" customWidth="1"/>
    <col min="8513" max="8513" width="24.7109375" style="2713" customWidth="1"/>
    <col min="8514" max="8514" width="16.7109375" style="2713" customWidth="1"/>
    <col min="8515" max="8515" width="10.140625" style="2713" customWidth="1"/>
    <col min="8516" max="8516" width="24.7109375" style="2713" customWidth="1"/>
    <col min="8517" max="8517" width="16.7109375" style="2713" customWidth="1"/>
    <col min="8518" max="8518" width="10.140625" style="2713" customWidth="1"/>
    <col min="8519" max="8519" width="24.7109375" style="2713" customWidth="1"/>
    <col min="8520" max="8520" width="16.7109375" style="2713" customWidth="1"/>
    <col min="8521" max="8521" width="10.140625" style="2713" customWidth="1"/>
    <col min="8522" max="8522" width="24.7109375" style="2713" customWidth="1"/>
    <col min="8523" max="8523" width="16.7109375" style="2713" customWidth="1"/>
    <col min="8524" max="8524" width="10.140625" style="2713" customWidth="1"/>
    <col min="8525" max="8525" width="24.7109375" style="2713" customWidth="1"/>
    <col min="8526" max="8526" width="16.7109375" style="2713" customWidth="1"/>
    <col min="8527" max="8527" width="10.140625" style="2713" customWidth="1"/>
    <col min="8528" max="8528" width="24.7109375" style="2713" customWidth="1"/>
    <col min="8529" max="8529" width="16.7109375" style="2713" customWidth="1"/>
    <col min="8530" max="8530" width="10.140625" style="2713" customWidth="1"/>
    <col min="8531" max="8531" width="24.7109375" style="2713" customWidth="1"/>
    <col min="8532" max="8532" width="16.7109375" style="2713" customWidth="1"/>
    <col min="8533" max="8533" width="10.140625" style="2713" customWidth="1"/>
    <col min="8534" max="8534" width="24.7109375" style="2713" customWidth="1"/>
    <col min="8535" max="8535" width="16.7109375" style="2713" customWidth="1"/>
    <col min="8536" max="8536" width="12.5703125" style="2713" customWidth="1"/>
    <col min="8537" max="8537" width="9.85546875" style="2713" customWidth="1"/>
    <col min="8538" max="8538" width="10.28515625" style="2713" customWidth="1"/>
    <col min="8539" max="8553" width="15.28515625" style="2713" customWidth="1"/>
    <col min="8554" max="8554" width="7.28515625" style="2713" customWidth="1"/>
    <col min="8555" max="8555" width="6.28515625" style="2713" customWidth="1"/>
    <col min="8556" max="8556" width="6.85546875" style="2713" customWidth="1"/>
    <col min="8557" max="8557" width="10.28515625" style="2713" customWidth="1"/>
    <col min="8558" max="8744" width="10.28515625" style="2713"/>
    <col min="8745" max="8745" width="5.85546875" style="2713" customWidth="1"/>
    <col min="8746" max="8746" width="8.85546875" style="2713" customWidth="1"/>
    <col min="8747" max="8747" width="7.140625" style="2713" customWidth="1"/>
    <col min="8748" max="8748" width="100.85546875" style="2713" customWidth="1"/>
    <col min="8749" max="8749" width="12" style="2713" customWidth="1"/>
    <col min="8750" max="8750" width="18.42578125" style="2713" customWidth="1"/>
    <col min="8751" max="8751" width="24.7109375" style="2713" customWidth="1"/>
    <col min="8752" max="8752" width="16.7109375" style="2713" customWidth="1"/>
    <col min="8753" max="8753" width="10.140625" style="2713" customWidth="1"/>
    <col min="8754" max="8754" width="24.7109375" style="2713" customWidth="1"/>
    <col min="8755" max="8755" width="16.7109375" style="2713" customWidth="1"/>
    <col min="8756" max="8756" width="10.140625" style="2713" customWidth="1"/>
    <col min="8757" max="8757" width="24.7109375" style="2713" customWidth="1"/>
    <col min="8758" max="8758" width="16.7109375" style="2713" customWidth="1"/>
    <col min="8759" max="8759" width="10.140625" style="2713" customWidth="1"/>
    <col min="8760" max="8760" width="24.7109375" style="2713" customWidth="1"/>
    <col min="8761" max="8761" width="16.7109375" style="2713" customWidth="1"/>
    <col min="8762" max="8762" width="10.140625" style="2713" customWidth="1"/>
    <col min="8763" max="8763" width="24.7109375" style="2713" customWidth="1"/>
    <col min="8764" max="8764" width="16.7109375" style="2713" customWidth="1"/>
    <col min="8765" max="8765" width="10.140625" style="2713" customWidth="1"/>
    <col min="8766" max="8766" width="24.7109375" style="2713" customWidth="1"/>
    <col min="8767" max="8767" width="16.7109375" style="2713" customWidth="1"/>
    <col min="8768" max="8768" width="10.140625" style="2713" customWidth="1"/>
    <col min="8769" max="8769" width="24.7109375" style="2713" customWidth="1"/>
    <col min="8770" max="8770" width="16.7109375" style="2713" customWidth="1"/>
    <col min="8771" max="8771" width="10.140625" style="2713" customWidth="1"/>
    <col min="8772" max="8772" width="24.7109375" style="2713" customWidth="1"/>
    <col min="8773" max="8773" width="16.7109375" style="2713" customWidth="1"/>
    <col min="8774" max="8774" width="10.140625" style="2713" customWidth="1"/>
    <col min="8775" max="8775" width="24.7109375" style="2713" customWidth="1"/>
    <col min="8776" max="8776" width="16.7109375" style="2713" customWidth="1"/>
    <col min="8777" max="8777" width="10.140625" style="2713" customWidth="1"/>
    <col min="8778" max="8778" width="24.7109375" style="2713" customWidth="1"/>
    <col min="8779" max="8779" width="16.7109375" style="2713" customWidth="1"/>
    <col min="8780" max="8780" width="10.140625" style="2713" customWidth="1"/>
    <col min="8781" max="8781" width="24.7109375" style="2713" customWidth="1"/>
    <col min="8782" max="8782" width="16.7109375" style="2713" customWidth="1"/>
    <col min="8783" max="8783" width="10.140625" style="2713" customWidth="1"/>
    <col min="8784" max="8784" width="24.7109375" style="2713" customWidth="1"/>
    <col min="8785" max="8785" width="16.7109375" style="2713" customWidth="1"/>
    <col min="8786" max="8786" width="10.140625" style="2713" customWidth="1"/>
    <col min="8787" max="8787" width="24.7109375" style="2713" customWidth="1"/>
    <col min="8788" max="8788" width="16.7109375" style="2713" customWidth="1"/>
    <col min="8789" max="8789" width="10.140625" style="2713" customWidth="1"/>
    <col min="8790" max="8790" width="24.7109375" style="2713" customWidth="1"/>
    <col min="8791" max="8791" width="16.7109375" style="2713" customWidth="1"/>
    <col min="8792" max="8792" width="12.5703125" style="2713" customWidth="1"/>
    <col min="8793" max="8793" width="9.85546875" style="2713" customWidth="1"/>
    <col min="8794" max="8794" width="10.28515625" style="2713" customWidth="1"/>
    <col min="8795" max="8809" width="15.28515625" style="2713" customWidth="1"/>
    <col min="8810" max="8810" width="7.28515625" style="2713" customWidth="1"/>
    <col min="8811" max="8811" width="6.28515625" style="2713" customWidth="1"/>
    <col min="8812" max="8812" width="6.85546875" style="2713" customWidth="1"/>
    <col min="8813" max="8813" width="10.28515625" style="2713" customWidth="1"/>
    <col min="8814" max="9000" width="10.28515625" style="2713"/>
    <col min="9001" max="9001" width="5.85546875" style="2713" customWidth="1"/>
    <col min="9002" max="9002" width="8.85546875" style="2713" customWidth="1"/>
    <col min="9003" max="9003" width="7.140625" style="2713" customWidth="1"/>
    <col min="9004" max="9004" width="100.85546875" style="2713" customWidth="1"/>
    <col min="9005" max="9005" width="12" style="2713" customWidth="1"/>
    <col min="9006" max="9006" width="18.42578125" style="2713" customWidth="1"/>
    <col min="9007" max="9007" width="24.7109375" style="2713" customWidth="1"/>
    <col min="9008" max="9008" width="16.7109375" style="2713" customWidth="1"/>
    <col min="9009" max="9009" width="10.140625" style="2713" customWidth="1"/>
    <col min="9010" max="9010" width="24.7109375" style="2713" customWidth="1"/>
    <col min="9011" max="9011" width="16.7109375" style="2713" customWidth="1"/>
    <col min="9012" max="9012" width="10.140625" style="2713" customWidth="1"/>
    <col min="9013" max="9013" width="24.7109375" style="2713" customWidth="1"/>
    <col min="9014" max="9014" width="16.7109375" style="2713" customWidth="1"/>
    <col min="9015" max="9015" width="10.140625" style="2713" customWidth="1"/>
    <col min="9016" max="9016" width="24.7109375" style="2713" customWidth="1"/>
    <col min="9017" max="9017" width="16.7109375" style="2713" customWidth="1"/>
    <col min="9018" max="9018" width="10.140625" style="2713" customWidth="1"/>
    <col min="9019" max="9019" width="24.7109375" style="2713" customWidth="1"/>
    <col min="9020" max="9020" width="16.7109375" style="2713" customWidth="1"/>
    <col min="9021" max="9021" width="10.140625" style="2713" customWidth="1"/>
    <col min="9022" max="9022" width="24.7109375" style="2713" customWidth="1"/>
    <col min="9023" max="9023" width="16.7109375" style="2713" customWidth="1"/>
    <col min="9024" max="9024" width="10.140625" style="2713" customWidth="1"/>
    <col min="9025" max="9025" width="24.7109375" style="2713" customWidth="1"/>
    <col min="9026" max="9026" width="16.7109375" style="2713" customWidth="1"/>
    <col min="9027" max="9027" width="10.140625" style="2713" customWidth="1"/>
    <col min="9028" max="9028" width="24.7109375" style="2713" customWidth="1"/>
    <col min="9029" max="9029" width="16.7109375" style="2713" customWidth="1"/>
    <col min="9030" max="9030" width="10.140625" style="2713" customWidth="1"/>
    <col min="9031" max="9031" width="24.7109375" style="2713" customWidth="1"/>
    <col min="9032" max="9032" width="16.7109375" style="2713" customWidth="1"/>
    <col min="9033" max="9033" width="10.140625" style="2713" customWidth="1"/>
    <col min="9034" max="9034" width="24.7109375" style="2713" customWidth="1"/>
    <col min="9035" max="9035" width="16.7109375" style="2713" customWidth="1"/>
    <col min="9036" max="9036" width="10.140625" style="2713" customWidth="1"/>
    <col min="9037" max="9037" width="24.7109375" style="2713" customWidth="1"/>
    <col min="9038" max="9038" width="16.7109375" style="2713" customWidth="1"/>
    <col min="9039" max="9039" width="10.140625" style="2713" customWidth="1"/>
    <col min="9040" max="9040" width="24.7109375" style="2713" customWidth="1"/>
    <col min="9041" max="9041" width="16.7109375" style="2713" customWidth="1"/>
    <col min="9042" max="9042" width="10.140625" style="2713" customWidth="1"/>
    <col min="9043" max="9043" width="24.7109375" style="2713" customWidth="1"/>
    <col min="9044" max="9044" width="16.7109375" style="2713" customWidth="1"/>
    <col min="9045" max="9045" width="10.140625" style="2713" customWidth="1"/>
    <col min="9046" max="9046" width="24.7109375" style="2713" customWidth="1"/>
    <col min="9047" max="9047" width="16.7109375" style="2713" customWidth="1"/>
    <col min="9048" max="9048" width="12.5703125" style="2713" customWidth="1"/>
    <col min="9049" max="9049" width="9.85546875" style="2713" customWidth="1"/>
    <col min="9050" max="9050" width="10.28515625" style="2713" customWidth="1"/>
    <col min="9051" max="9065" width="15.28515625" style="2713" customWidth="1"/>
    <col min="9066" max="9066" width="7.28515625" style="2713" customWidth="1"/>
    <col min="9067" max="9067" width="6.28515625" style="2713" customWidth="1"/>
    <col min="9068" max="9068" width="6.85546875" style="2713" customWidth="1"/>
    <col min="9069" max="9069" width="10.28515625" style="2713" customWidth="1"/>
    <col min="9070" max="9256" width="10.28515625" style="2713"/>
    <col min="9257" max="9257" width="5.85546875" style="2713" customWidth="1"/>
    <col min="9258" max="9258" width="8.85546875" style="2713" customWidth="1"/>
    <col min="9259" max="9259" width="7.140625" style="2713" customWidth="1"/>
    <col min="9260" max="9260" width="100.85546875" style="2713" customWidth="1"/>
    <col min="9261" max="9261" width="12" style="2713" customWidth="1"/>
    <col min="9262" max="9262" width="18.42578125" style="2713" customWidth="1"/>
    <col min="9263" max="9263" width="24.7109375" style="2713" customWidth="1"/>
    <col min="9264" max="9264" width="16.7109375" style="2713" customWidth="1"/>
    <col min="9265" max="9265" width="10.140625" style="2713" customWidth="1"/>
    <col min="9266" max="9266" width="24.7109375" style="2713" customWidth="1"/>
    <col min="9267" max="9267" width="16.7109375" style="2713" customWidth="1"/>
    <col min="9268" max="9268" width="10.140625" style="2713" customWidth="1"/>
    <col min="9269" max="9269" width="24.7109375" style="2713" customWidth="1"/>
    <col min="9270" max="9270" width="16.7109375" style="2713" customWidth="1"/>
    <col min="9271" max="9271" width="10.140625" style="2713" customWidth="1"/>
    <col min="9272" max="9272" width="24.7109375" style="2713" customWidth="1"/>
    <col min="9273" max="9273" width="16.7109375" style="2713" customWidth="1"/>
    <col min="9274" max="9274" width="10.140625" style="2713" customWidth="1"/>
    <col min="9275" max="9275" width="24.7109375" style="2713" customWidth="1"/>
    <col min="9276" max="9276" width="16.7109375" style="2713" customWidth="1"/>
    <col min="9277" max="9277" width="10.140625" style="2713" customWidth="1"/>
    <col min="9278" max="9278" width="24.7109375" style="2713" customWidth="1"/>
    <col min="9279" max="9279" width="16.7109375" style="2713" customWidth="1"/>
    <col min="9280" max="9280" width="10.140625" style="2713" customWidth="1"/>
    <col min="9281" max="9281" width="24.7109375" style="2713" customWidth="1"/>
    <col min="9282" max="9282" width="16.7109375" style="2713" customWidth="1"/>
    <col min="9283" max="9283" width="10.140625" style="2713" customWidth="1"/>
    <col min="9284" max="9284" width="24.7109375" style="2713" customWidth="1"/>
    <col min="9285" max="9285" width="16.7109375" style="2713" customWidth="1"/>
    <col min="9286" max="9286" width="10.140625" style="2713" customWidth="1"/>
    <col min="9287" max="9287" width="24.7109375" style="2713" customWidth="1"/>
    <col min="9288" max="9288" width="16.7109375" style="2713" customWidth="1"/>
    <col min="9289" max="9289" width="10.140625" style="2713" customWidth="1"/>
    <col min="9290" max="9290" width="24.7109375" style="2713" customWidth="1"/>
    <col min="9291" max="9291" width="16.7109375" style="2713" customWidth="1"/>
    <col min="9292" max="9292" width="10.140625" style="2713" customWidth="1"/>
    <col min="9293" max="9293" width="24.7109375" style="2713" customWidth="1"/>
    <col min="9294" max="9294" width="16.7109375" style="2713" customWidth="1"/>
    <col min="9295" max="9295" width="10.140625" style="2713" customWidth="1"/>
    <col min="9296" max="9296" width="24.7109375" style="2713" customWidth="1"/>
    <col min="9297" max="9297" width="16.7109375" style="2713" customWidth="1"/>
    <col min="9298" max="9298" width="10.140625" style="2713" customWidth="1"/>
    <col min="9299" max="9299" width="24.7109375" style="2713" customWidth="1"/>
    <col min="9300" max="9300" width="16.7109375" style="2713" customWidth="1"/>
    <col min="9301" max="9301" width="10.140625" style="2713" customWidth="1"/>
    <col min="9302" max="9302" width="24.7109375" style="2713" customWidth="1"/>
    <col min="9303" max="9303" width="16.7109375" style="2713" customWidth="1"/>
    <col min="9304" max="9304" width="12.5703125" style="2713" customWidth="1"/>
    <col min="9305" max="9305" width="9.85546875" style="2713" customWidth="1"/>
    <col min="9306" max="9306" width="10.28515625" style="2713" customWidth="1"/>
    <col min="9307" max="9321" width="15.28515625" style="2713" customWidth="1"/>
    <col min="9322" max="9322" width="7.28515625" style="2713" customWidth="1"/>
    <col min="9323" max="9323" width="6.28515625" style="2713" customWidth="1"/>
    <col min="9324" max="9324" width="6.85546875" style="2713" customWidth="1"/>
    <col min="9325" max="9325" width="10.28515625" style="2713" customWidth="1"/>
    <col min="9326" max="9512" width="10.28515625" style="2713"/>
    <col min="9513" max="9513" width="5.85546875" style="2713" customWidth="1"/>
    <col min="9514" max="9514" width="8.85546875" style="2713" customWidth="1"/>
    <col min="9515" max="9515" width="7.140625" style="2713" customWidth="1"/>
    <col min="9516" max="9516" width="100.85546875" style="2713" customWidth="1"/>
    <col min="9517" max="9517" width="12" style="2713" customWidth="1"/>
    <col min="9518" max="9518" width="18.42578125" style="2713" customWidth="1"/>
    <col min="9519" max="9519" width="24.7109375" style="2713" customWidth="1"/>
    <col min="9520" max="9520" width="16.7109375" style="2713" customWidth="1"/>
    <col min="9521" max="9521" width="10.140625" style="2713" customWidth="1"/>
    <col min="9522" max="9522" width="24.7109375" style="2713" customWidth="1"/>
    <col min="9523" max="9523" width="16.7109375" style="2713" customWidth="1"/>
    <col min="9524" max="9524" width="10.140625" style="2713" customWidth="1"/>
    <col min="9525" max="9525" width="24.7109375" style="2713" customWidth="1"/>
    <col min="9526" max="9526" width="16.7109375" style="2713" customWidth="1"/>
    <col min="9527" max="9527" width="10.140625" style="2713" customWidth="1"/>
    <col min="9528" max="9528" width="24.7109375" style="2713" customWidth="1"/>
    <col min="9529" max="9529" width="16.7109375" style="2713" customWidth="1"/>
    <col min="9530" max="9530" width="10.140625" style="2713" customWidth="1"/>
    <col min="9531" max="9531" width="24.7109375" style="2713" customWidth="1"/>
    <col min="9532" max="9532" width="16.7109375" style="2713" customWidth="1"/>
    <col min="9533" max="9533" width="10.140625" style="2713" customWidth="1"/>
    <col min="9534" max="9534" width="24.7109375" style="2713" customWidth="1"/>
    <col min="9535" max="9535" width="16.7109375" style="2713" customWidth="1"/>
    <col min="9536" max="9536" width="10.140625" style="2713" customWidth="1"/>
    <col min="9537" max="9537" width="24.7109375" style="2713" customWidth="1"/>
    <col min="9538" max="9538" width="16.7109375" style="2713" customWidth="1"/>
    <col min="9539" max="9539" width="10.140625" style="2713" customWidth="1"/>
    <col min="9540" max="9540" width="24.7109375" style="2713" customWidth="1"/>
    <col min="9541" max="9541" width="16.7109375" style="2713" customWidth="1"/>
    <col min="9542" max="9542" width="10.140625" style="2713" customWidth="1"/>
    <col min="9543" max="9543" width="24.7109375" style="2713" customWidth="1"/>
    <col min="9544" max="9544" width="16.7109375" style="2713" customWidth="1"/>
    <col min="9545" max="9545" width="10.140625" style="2713" customWidth="1"/>
    <col min="9546" max="9546" width="24.7109375" style="2713" customWidth="1"/>
    <col min="9547" max="9547" width="16.7109375" style="2713" customWidth="1"/>
    <col min="9548" max="9548" width="10.140625" style="2713" customWidth="1"/>
    <col min="9549" max="9549" width="24.7109375" style="2713" customWidth="1"/>
    <col min="9550" max="9550" width="16.7109375" style="2713" customWidth="1"/>
    <col min="9551" max="9551" width="10.140625" style="2713" customWidth="1"/>
    <col min="9552" max="9552" width="24.7109375" style="2713" customWidth="1"/>
    <col min="9553" max="9553" width="16.7109375" style="2713" customWidth="1"/>
    <col min="9554" max="9554" width="10.140625" style="2713" customWidth="1"/>
    <col min="9555" max="9555" width="24.7109375" style="2713" customWidth="1"/>
    <col min="9556" max="9556" width="16.7109375" style="2713" customWidth="1"/>
    <col min="9557" max="9557" width="10.140625" style="2713" customWidth="1"/>
    <col min="9558" max="9558" width="24.7109375" style="2713" customWidth="1"/>
    <col min="9559" max="9559" width="16.7109375" style="2713" customWidth="1"/>
    <col min="9560" max="9560" width="12.5703125" style="2713" customWidth="1"/>
    <col min="9561" max="9561" width="9.85546875" style="2713" customWidth="1"/>
    <col min="9562" max="9562" width="10.28515625" style="2713" customWidth="1"/>
    <col min="9563" max="9577" width="15.28515625" style="2713" customWidth="1"/>
    <col min="9578" max="9578" width="7.28515625" style="2713" customWidth="1"/>
    <col min="9579" max="9579" width="6.28515625" style="2713" customWidth="1"/>
    <col min="9580" max="9580" width="6.85546875" style="2713" customWidth="1"/>
    <col min="9581" max="9581" width="10.28515625" style="2713" customWidth="1"/>
    <col min="9582" max="9768" width="10.28515625" style="2713"/>
    <col min="9769" max="9769" width="5.85546875" style="2713" customWidth="1"/>
    <col min="9770" max="9770" width="8.85546875" style="2713" customWidth="1"/>
    <col min="9771" max="9771" width="7.140625" style="2713" customWidth="1"/>
    <col min="9772" max="9772" width="100.85546875" style="2713" customWidth="1"/>
    <col min="9773" max="9773" width="12" style="2713" customWidth="1"/>
    <col min="9774" max="9774" width="18.42578125" style="2713" customWidth="1"/>
    <col min="9775" max="9775" width="24.7109375" style="2713" customWidth="1"/>
    <col min="9776" max="9776" width="16.7109375" style="2713" customWidth="1"/>
    <col min="9777" max="9777" width="10.140625" style="2713" customWidth="1"/>
    <col min="9778" max="9778" width="24.7109375" style="2713" customWidth="1"/>
    <col min="9779" max="9779" width="16.7109375" style="2713" customWidth="1"/>
    <col min="9780" max="9780" width="10.140625" style="2713" customWidth="1"/>
    <col min="9781" max="9781" width="24.7109375" style="2713" customWidth="1"/>
    <col min="9782" max="9782" width="16.7109375" style="2713" customWidth="1"/>
    <col min="9783" max="9783" width="10.140625" style="2713" customWidth="1"/>
    <col min="9784" max="9784" width="24.7109375" style="2713" customWidth="1"/>
    <col min="9785" max="9785" width="16.7109375" style="2713" customWidth="1"/>
    <col min="9786" max="9786" width="10.140625" style="2713" customWidth="1"/>
    <col min="9787" max="9787" width="24.7109375" style="2713" customWidth="1"/>
    <col min="9788" max="9788" width="16.7109375" style="2713" customWidth="1"/>
    <col min="9789" max="9789" width="10.140625" style="2713" customWidth="1"/>
    <col min="9790" max="9790" width="24.7109375" style="2713" customWidth="1"/>
    <col min="9791" max="9791" width="16.7109375" style="2713" customWidth="1"/>
    <col min="9792" max="9792" width="10.140625" style="2713" customWidth="1"/>
    <col min="9793" max="9793" width="24.7109375" style="2713" customWidth="1"/>
    <col min="9794" max="9794" width="16.7109375" style="2713" customWidth="1"/>
    <col min="9795" max="9795" width="10.140625" style="2713" customWidth="1"/>
    <col min="9796" max="9796" width="24.7109375" style="2713" customWidth="1"/>
    <col min="9797" max="9797" width="16.7109375" style="2713" customWidth="1"/>
    <col min="9798" max="9798" width="10.140625" style="2713" customWidth="1"/>
    <col min="9799" max="9799" width="24.7109375" style="2713" customWidth="1"/>
    <col min="9800" max="9800" width="16.7109375" style="2713" customWidth="1"/>
    <col min="9801" max="9801" width="10.140625" style="2713" customWidth="1"/>
    <col min="9802" max="9802" width="24.7109375" style="2713" customWidth="1"/>
    <col min="9803" max="9803" width="16.7109375" style="2713" customWidth="1"/>
    <col min="9804" max="9804" width="10.140625" style="2713" customWidth="1"/>
    <col min="9805" max="9805" width="24.7109375" style="2713" customWidth="1"/>
    <col min="9806" max="9806" width="16.7109375" style="2713" customWidth="1"/>
    <col min="9807" max="9807" width="10.140625" style="2713" customWidth="1"/>
    <col min="9808" max="9808" width="24.7109375" style="2713" customWidth="1"/>
    <col min="9809" max="9809" width="16.7109375" style="2713" customWidth="1"/>
    <col min="9810" max="9810" width="10.140625" style="2713" customWidth="1"/>
    <col min="9811" max="9811" width="24.7109375" style="2713" customWidth="1"/>
    <col min="9812" max="9812" width="16.7109375" style="2713" customWidth="1"/>
    <col min="9813" max="9813" width="10.140625" style="2713" customWidth="1"/>
    <col min="9814" max="9814" width="24.7109375" style="2713" customWidth="1"/>
    <col min="9815" max="9815" width="16.7109375" style="2713" customWidth="1"/>
    <col min="9816" max="9816" width="12.5703125" style="2713" customWidth="1"/>
    <col min="9817" max="9817" width="9.85546875" style="2713" customWidth="1"/>
    <col min="9818" max="9818" width="10.28515625" style="2713" customWidth="1"/>
    <col min="9819" max="9833" width="15.28515625" style="2713" customWidth="1"/>
    <col min="9834" max="9834" width="7.28515625" style="2713" customWidth="1"/>
    <col min="9835" max="9835" width="6.28515625" style="2713" customWidth="1"/>
    <col min="9836" max="9836" width="6.85546875" style="2713" customWidth="1"/>
    <col min="9837" max="9837" width="10.28515625" style="2713" customWidth="1"/>
    <col min="9838" max="10024" width="10.28515625" style="2713"/>
    <col min="10025" max="10025" width="5.85546875" style="2713" customWidth="1"/>
    <col min="10026" max="10026" width="8.85546875" style="2713" customWidth="1"/>
    <col min="10027" max="10027" width="7.140625" style="2713" customWidth="1"/>
    <col min="10028" max="10028" width="100.85546875" style="2713" customWidth="1"/>
    <col min="10029" max="10029" width="12" style="2713" customWidth="1"/>
    <col min="10030" max="10030" width="18.42578125" style="2713" customWidth="1"/>
    <col min="10031" max="10031" width="24.7109375" style="2713" customWidth="1"/>
    <col min="10032" max="10032" width="16.7109375" style="2713" customWidth="1"/>
    <col min="10033" max="10033" width="10.140625" style="2713" customWidth="1"/>
    <col min="10034" max="10034" width="24.7109375" style="2713" customWidth="1"/>
    <col min="10035" max="10035" width="16.7109375" style="2713" customWidth="1"/>
    <col min="10036" max="10036" width="10.140625" style="2713" customWidth="1"/>
    <col min="10037" max="10037" width="24.7109375" style="2713" customWidth="1"/>
    <col min="10038" max="10038" width="16.7109375" style="2713" customWidth="1"/>
    <col min="10039" max="10039" width="10.140625" style="2713" customWidth="1"/>
    <col min="10040" max="10040" width="24.7109375" style="2713" customWidth="1"/>
    <col min="10041" max="10041" width="16.7109375" style="2713" customWidth="1"/>
    <col min="10042" max="10042" width="10.140625" style="2713" customWidth="1"/>
    <col min="10043" max="10043" width="24.7109375" style="2713" customWidth="1"/>
    <col min="10044" max="10044" width="16.7109375" style="2713" customWidth="1"/>
    <col min="10045" max="10045" width="10.140625" style="2713" customWidth="1"/>
    <col min="10046" max="10046" width="24.7109375" style="2713" customWidth="1"/>
    <col min="10047" max="10047" width="16.7109375" style="2713" customWidth="1"/>
    <col min="10048" max="10048" width="10.140625" style="2713" customWidth="1"/>
    <col min="10049" max="10049" width="24.7109375" style="2713" customWidth="1"/>
    <col min="10050" max="10050" width="16.7109375" style="2713" customWidth="1"/>
    <col min="10051" max="10051" width="10.140625" style="2713" customWidth="1"/>
    <col min="10052" max="10052" width="24.7109375" style="2713" customWidth="1"/>
    <col min="10053" max="10053" width="16.7109375" style="2713" customWidth="1"/>
    <col min="10054" max="10054" width="10.140625" style="2713" customWidth="1"/>
    <col min="10055" max="10055" width="24.7109375" style="2713" customWidth="1"/>
    <col min="10056" max="10056" width="16.7109375" style="2713" customWidth="1"/>
    <col min="10057" max="10057" width="10.140625" style="2713" customWidth="1"/>
    <col min="10058" max="10058" width="24.7109375" style="2713" customWidth="1"/>
    <col min="10059" max="10059" width="16.7109375" style="2713" customWidth="1"/>
    <col min="10060" max="10060" width="10.140625" style="2713" customWidth="1"/>
    <col min="10061" max="10061" width="24.7109375" style="2713" customWidth="1"/>
    <col min="10062" max="10062" width="16.7109375" style="2713" customWidth="1"/>
    <col min="10063" max="10063" width="10.140625" style="2713" customWidth="1"/>
    <col min="10064" max="10064" width="24.7109375" style="2713" customWidth="1"/>
    <col min="10065" max="10065" width="16.7109375" style="2713" customWidth="1"/>
    <col min="10066" max="10066" width="10.140625" style="2713" customWidth="1"/>
    <col min="10067" max="10067" width="24.7109375" style="2713" customWidth="1"/>
    <col min="10068" max="10068" width="16.7109375" style="2713" customWidth="1"/>
    <col min="10069" max="10069" width="10.140625" style="2713" customWidth="1"/>
    <col min="10070" max="10070" width="24.7109375" style="2713" customWidth="1"/>
    <col min="10071" max="10071" width="16.7109375" style="2713" customWidth="1"/>
    <col min="10072" max="10072" width="12.5703125" style="2713" customWidth="1"/>
    <col min="10073" max="10073" width="9.85546875" style="2713" customWidth="1"/>
    <col min="10074" max="10074" width="10.28515625" style="2713" customWidth="1"/>
    <col min="10075" max="10089" width="15.28515625" style="2713" customWidth="1"/>
    <col min="10090" max="10090" width="7.28515625" style="2713" customWidth="1"/>
    <col min="10091" max="10091" width="6.28515625" style="2713" customWidth="1"/>
    <col min="10092" max="10092" width="6.85546875" style="2713" customWidth="1"/>
    <col min="10093" max="10093" width="10.28515625" style="2713" customWidth="1"/>
    <col min="10094" max="10280" width="10.28515625" style="2713"/>
    <col min="10281" max="10281" width="5.85546875" style="2713" customWidth="1"/>
    <col min="10282" max="10282" width="8.85546875" style="2713" customWidth="1"/>
    <col min="10283" max="10283" width="7.140625" style="2713" customWidth="1"/>
    <col min="10284" max="10284" width="100.85546875" style="2713" customWidth="1"/>
    <col min="10285" max="10285" width="12" style="2713" customWidth="1"/>
    <col min="10286" max="10286" width="18.42578125" style="2713" customWidth="1"/>
    <col min="10287" max="10287" width="24.7109375" style="2713" customWidth="1"/>
    <col min="10288" max="10288" width="16.7109375" style="2713" customWidth="1"/>
    <col min="10289" max="10289" width="10.140625" style="2713" customWidth="1"/>
    <col min="10290" max="10290" width="24.7109375" style="2713" customWidth="1"/>
    <col min="10291" max="10291" width="16.7109375" style="2713" customWidth="1"/>
    <col min="10292" max="10292" width="10.140625" style="2713" customWidth="1"/>
    <col min="10293" max="10293" width="24.7109375" style="2713" customWidth="1"/>
    <col min="10294" max="10294" width="16.7109375" style="2713" customWidth="1"/>
    <col min="10295" max="10295" width="10.140625" style="2713" customWidth="1"/>
    <col min="10296" max="10296" width="24.7109375" style="2713" customWidth="1"/>
    <col min="10297" max="10297" width="16.7109375" style="2713" customWidth="1"/>
    <col min="10298" max="10298" width="10.140625" style="2713" customWidth="1"/>
    <col min="10299" max="10299" width="24.7109375" style="2713" customWidth="1"/>
    <col min="10300" max="10300" width="16.7109375" style="2713" customWidth="1"/>
    <col min="10301" max="10301" width="10.140625" style="2713" customWidth="1"/>
    <col min="10302" max="10302" width="24.7109375" style="2713" customWidth="1"/>
    <col min="10303" max="10303" width="16.7109375" style="2713" customWidth="1"/>
    <col min="10304" max="10304" width="10.140625" style="2713" customWidth="1"/>
    <col min="10305" max="10305" width="24.7109375" style="2713" customWidth="1"/>
    <col min="10306" max="10306" width="16.7109375" style="2713" customWidth="1"/>
    <col min="10307" max="10307" width="10.140625" style="2713" customWidth="1"/>
    <col min="10308" max="10308" width="24.7109375" style="2713" customWidth="1"/>
    <col min="10309" max="10309" width="16.7109375" style="2713" customWidth="1"/>
    <col min="10310" max="10310" width="10.140625" style="2713" customWidth="1"/>
    <col min="10311" max="10311" width="24.7109375" style="2713" customWidth="1"/>
    <col min="10312" max="10312" width="16.7109375" style="2713" customWidth="1"/>
    <col min="10313" max="10313" width="10.140625" style="2713" customWidth="1"/>
    <col min="10314" max="10314" width="24.7109375" style="2713" customWidth="1"/>
    <col min="10315" max="10315" width="16.7109375" style="2713" customWidth="1"/>
    <col min="10316" max="10316" width="10.140625" style="2713" customWidth="1"/>
    <col min="10317" max="10317" width="24.7109375" style="2713" customWidth="1"/>
    <col min="10318" max="10318" width="16.7109375" style="2713" customWidth="1"/>
    <col min="10319" max="10319" width="10.140625" style="2713" customWidth="1"/>
    <col min="10320" max="10320" width="24.7109375" style="2713" customWidth="1"/>
    <col min="10321" max="10321" width="16.7109375" style="2713" customWidth="1"/>
    <col min="10322" max="10322" width="10.140625" style="2713" customWidth="1"/>
    <col min="10323" max="10323" width="24.7109375" style="2713" customWidth="1"/>
    <col min="10324" max="10324" width="16.7109375" style="2713" customWidth="1"/>
    <col min="10325" max="10325" width="10.140625" style="2713" customWidth="1"/>
    <col min="10326" max="10326" width="24.7109375" style="2713" customWidth="1"/>
    <col min="10327" max="10327" width="16.7109375" style="2713" customWidth="1"/>
    <col min="10328" max="10328" width="12.5703125" style="2713" customWidth="1"/>
    <col min="10329" max="10329" width="9.85546875" style="2713" customWidth="1"/>
    <col min="10330" max="10330" width="10.28515625" style="2713" customWidth="1"/>
    <col min="10331" max="10345" width="15.28515625" style="2713" customWidth="1"/>
    <col min="10346" max="10346" width="7.28515625" style="2713" customWidth="1"/>
    <col min="10347" max="10347" width="6.28515625" style="2713" customWidth="1"/>
    <col min="10348" max="10348" width="6.85546875" style="2713" customWidth="1"/>
    <col min="10349" max="10349" width="10.28515625" style="2713" customWidth="1"/>
    <col min="10350" max="10536" width="10.28515625" style="2713"/>
    <col min="10537" max="10537" width="5.85546875" style="2713" customWidth="1"/>
    <col min="10538" max="10538" width="8.85546875" style="2713" customWidth="1"/>
    <col min="10539" max="10539" width="7.140625" style="2713" customWidth="1"/>
    <col min="10540" max="10540" width="100.85546875" style="2713" customWidth="1"/>
    <col min="10541" max="10541" width="12" style="2713" customWidth="1"/>
    <col min="10542" max="10542" width="18.42578125" style="2713" customWidth="1"/>
    <col min="10543" max="10543" width="24.7109375" style="2713" customWidth="1"/>
    <col min="10544" max="10544" width="16.7109375" style="2713" customWidth="1"/>
    <col min="10545" max="10545" width="10.140625" style="2713" customWidth="1"/>
    <col min="10546" max="10546" width="24.7109375" style="2713" customWidth="1"/>
    <col min="10547" max="10547" width="16.7109375" style="2713" customWidth="1"/>
    <col min="10548" max="10548" width="10.140625" style="2713" customWidth="1"/>
    <col min="10549" max="10549" width="24.7109375" style="2713" customWidth="1"/>
    <col min="10550" max="10550" width="16.7109375" style="2713" customWidth="1"/>
    <col min="10551" max="10551" width="10.140625" style="2713" customWidth="1"/>
    <col min="10552" max="10552" width="24.7109375" style="2713" customWidth="1"/>
    <col min="10553" max="10553" width="16.7109375" style="2713" customWidth="1"/>
    <col min="10554" max="10554" width="10.140625" style="2713" customWidth="1"/>
    <col min="10555" max="10555" width="24.7109375" style="2713" customWidth="1"/>
    <col min="10556" max="10556" width="16.7109375" style="2713" customWidth="1"/>
    <col min="10557" max="10557" width="10.140625" style="2713" customWidth="1"/>
    <col min="10558" max="10558" width="24.7109375" style="2713" customWidth="1"/>
    <col min="10559" max="10559" width="16.7109375" style="2713" customWidth="1"/>
    <col min="10560" max="10560" width="10.140625" style="2713" customWidth="1"/>
    <col min="10561" max="10561" width="24.7109375" style="2713" customWidth="1"/>
    <col min="10562" max="10562" width="16.7109375" style="2713" customWidth="1"/>
    <col min="10563" max="10563" width="10.140625" style="2713" customWidth="1"/>
    <col min="10564" max="10564" width="24.7109375" style="2713" customWidth="1"/>
    <col min="10565" max="10565" width="16.7109375" style="2713" customWidth="1"/>
    <col min="10566" max="10566" width="10.140625" style="2713" customWidth="1"/>
    <col min="10567" max="10567" width="24.7109375" style="2713" customWidth="1"/>
    <col min="10568" max="10568" width="16.7109375" style="2713" customWidth="1"/>
    <col min="10569" max="10569" width="10.140625" style="2713" customWidth="1"/>
    <col min="10570" max="10570" width="24.7109375" style="2713" customWidth="1"/>
    <col min="10571" max="10571" width="16.7109375" style="2713" customWidth="1"/>
    <col min="10572" max="10572" width="10.140625" style="2713" customWidth="1"/>
    <col min="10573" max="10573" width="24.7109375" style="2713" customWidth="1"/>
    <col min="10574" max="10574" width="16.7109375" style="2713" customWidth="1"/>
    <col min="10575" max="10575" width="10.140625" style="2713" customWidth="1"/>
    <col min="10576" max="10576" width="24.7109375" style="2713" customWidth="1"/>
    <col min="10577" max="10577" width="16.7109375" style="2713" customWidth="1"/>
    <col min="10578" max="10578" width="10.140625" style="2713" customWidth="1"/>
    <col min="10579" max="10579" width="24.7109375" style="2713" customWidth="1"/>
    <col min="10580" max="10580" width="16.7109375" style="2713" customWidth="1"/>
    <col min="10581" max="10581" width="10.140625" style="2713" customWidth="1"/>
    <col min="10582" max="10582" width="24.7109375" style="2713" customWidth="1"/>
    <col min="10583" max="10583" width="16.7109375" style="2713" customWidth="1"/>
    <col min="10584" max="10584" width="12.5703125" style="2713" customWidth="1"/>
    <col min="10585" max="10585" width="9.85546875" style="2713" customWidth="1"/>
    <col min="10586" max="10586" width="10.28515625" style="2713" customWidth="1"/>
    <col min="10587" max="10601" width="15.28515625" style="2713" customWidth="1"/>
    <col min="10602" max="10602" width="7.28515625" style="2713" customWidth="1"/>
    <col min="10603" max="10603" width="6.28515625" style="2713" customWidth="1"/>
    <col min="10604" max="10604" width="6.85546875" style="2713" customWidth="1"/>
    <col min="10605" max="10605" width="10.28515625" style="2713" customWidth="1"/>
    <col min="10606" max="10792" width="10.28515625" style="2713"/>
    <col min="10793" max="10793" width="5.85546875" style="2713" customWidth="1"/>
    <col min="10794" max="10794" width="8.85546875" style="2713" customWidth="1"/>
    <col min="10795" max="10795" width="7.140625" style="2713" customWidth="1"/>
    <col min="10796" max="10796" width="100.85546875" style="2713" customWidth="1"/>
    <col min="10797" max="10797" width="12" style="2713" customWidth="1"/>
    <col min="10798" max="10798" width="18.42578125" style="2713" customWidth="1"/>
    <col min="10799" max="10799" width="24.7109375" style="2713" customWidth="1"/>
    <col min="10800" max="10800" width="16.7109375" style="2713" customWidth="1"/>
    <col min="10801" max="10801" width="10.140625" style="2713" customWidth="1"/>
    <col min="10802" max="10802" width="24.7109375" style="2713" customWidth="1"/>
    <col min="10803" max="10803" width="16.7109375" style="2713" customWidth="1"/>
    <col min="10804" max="10804" width="10.140625" style="2713" customWidth="1"/>
    <col min="10805" max="10805" width="24.7109375" style="2713" customWidth="1"/>
    <col min="10806" max="10806" width="16.7109375" style="2713" customWidth="1"/>
    <col min="10807" max="10807" width="10.140625" style="2713" customWidth="1"/>
    <col min="10808" max="10808" width="24.7109375" style="2713" customWidth="1"/>
    <col min="10809" max="10809" width="16.7109375" style="2713" customWidth="1"/>
    <col min="10810" max="10810" width="10.140625" style="2713" customWidth="1"/>
    <col min="10811" max="10811" width="24.7109375" style="2713" customWidth="1"/>
    <col min="10812" max="10812" width="16.7109375" style="2713" customWidth="1"/>
    <col min="10813" max="10813" width="10.140625" style="2713" customWidth="1"/>
    <col min="10814" max="10814" width="24.7109375" style="2713" customWidth="1"/>
    <col min="10815" max="10815" width="16.7109375" style="2713" customWidth="1"/>
    <col min="10816" max="10816" width="10.140625" style="2713" customWidth="1"/>
    <col min="10817" max="10817" width="24.7109375" style="2713" customWidth="1"/>
    <col min="10818" max="10818" width="16.7109375" style="2713" customWidth="1"/>
    <col min="10819" max="10819" width="10.140625" style="2713" customWidth="1"/>
    <col min="10820" max="10820" width="24.7109375" style="2713" customWidth="1"/>
    <col min="10821" max="10821" width="16.7109375" style="2713" customWidth="1"/>
    <col min="10822" max="10822" width="10.140625" style="2713" customWidth="1"/>
    <col min="10823" max="10823" width="24.7109375" style="2713" customWidth="1"/>
    <col min="10824" max="10824" width="16.7109375" style="2713" customWidth="1"/>
    <col min="10825" max="10825" width="10.140625" style="2713" customWidth="1"/>
    <col min="10826" max="10826" width="24.7109375" style="2713" customWidth="1"/>
    <col min="10827" max="10827" width="16.7109375" style="2713" customWidth="1"/>
    <col min="10828" max="10828" width="10.140625" style="2713" customWidth="1"/>
    <col min="10829" max="10829" width="24.7109375" style="2713" customWidth="1"/>
    <col min="10830" max="10830" width="16.7109375" style="2713" customWidth="1"/>
    <col min="10831" max="10831" width="10.140625" style="2713" customWidth="1"/>
    <col min="10832" max="10832" width="24.7109375" style="2713" customWidth="1"/>
    <col min="10833" max="10833" width="16.7109375" style="2713" customWidth="1"/>
    <col min="10834" max="10834" width="10.140625" style="2713" customWidth="1"/>
    <col min="10835" max="10835" width="24.7109375" style="2713" customWidth="1"/>
    <col min="10836" max="10836" width="16.7109375" style="2713" customWidth="1"/>
    <col min="10837" max="10837" width="10.140625" style="2713" customWidth="1"/>
    <col min="10838" max="10838" width="24.7109375" style="2713" customWidth="1"/>
    <col min="10839" max="10839" width="16.7109375" style="2713" customWidth="1"/>
    <col min="10840" max="10840" width="12.5703125" style="2713" customWidth="1"/>
    <col min="10841" max="10841" width="9.85546875" style="2713" customWidth="1"/>
    <col min="10842" max="10842" width="10.28515625" style="2713" customWidth="1"/>
    <col min="10843" max="10857" width="15.28515625" style="2713" customWidth="1"/>
    <col min="10858" max="10858" width="7.28515625" style="2713" customWidth="1"/>
    <col min="10859" max="10859" width="6.28515625" style="2713" customWidth="1"/>
    <col min="10860" max="10860" width="6.85546875" style="2713" customWidth="1"/>
    <col min="10861" max="10861" width="10.28515625" style="2713" customWidth="1"/>
    <col min="10862" max="11048" width="10.28515625" style="2713"/>
    <col min="11049" max="11049" width="5.85546875" style="2713" customWidth="1"/>
    <col min="11050" max="11050" width="8.85546875" style="2713" customWidth="1"/>
    <col min="11051" max="11051" width="7.140625" style="2713" customWidth="1"/>
    <col min="11052" max="11052" width="100.85546875" style="2713" customWidth="1"/>
    <col min="11053" max="11053" width="12" style="2713" customWidth="1"/>
    <col min="11054" max="11054" width="18.42578125" style="2713" customWidth="1"/>
    <col min="11055" max="11055" width="24.7109375" style="2713" customWidth="1"/>
    <col min="11056" max="11056" width="16.7109375" style="2713" customWidth="1"/>
    <col min="11057" max="11057" width="10.140625" style="2713" customWidth="1"/>
    <col min="11058" max="11058" width="24.7109375" style="2713" customWidth="1"/>
    <col min="11059" max="11059" width="16.7109375" style="2713" customWidth="1"/>
    <col min="11060" max="11060" width="10.140625" style="2713" customWidth="1"/>
    <col min="11061" max="11061" width="24.7109375" style="2713" customWidth="1"/>
    <col min="11062" max="11062" width="16.7109375" style="2713" customWidth="1"/>
    <col min="11063" max="11063" width="10.140625" style="2713" customWidth="1"/>
    <col min="11064" max="11064" width="24.7109375" style="2713" customWidth="1"/>
    <col min="11065" max="11065" width="16.7109375" style="2713" customWidth="1"/>
    <col min="11066" max="11066" width="10.140625" style="2713" customWidth="1"/>
    <col min="11067" max="11067" width="24.7109375" style="2713" customWidth="1"/>
    <col min="11068" max="11068" width="16.7109375" style="2713" customWidth="1"/>
    <col min="11069" max="11069" width="10.140625" style="2713" customWidth="1"/>
    <col min="11070" max="11070" width="24.7109375" style="2713" customWidth="1"/>
    <col min="11071" max="11071" width="16.7109375" style="2713" customWidth="1"/>
    <col min="11072" max="11072" width="10.140625" style="2713" customWidth="1"/>
    <col min="11073" max="11073" width="24.7109375" style="2713" customWidth="1"/>
    <col min="11074" max="11074" width="16.7109375" style="2713" customWidth="1"/>
    <col min="11075" max="11075" width="10.140625" style="2713" customWidth="1"/>
    <col min="11076" max="11076" width="24.7109375" style="2713" customWidth="1"/>
    <col min="11077" max="11077" width="16.7109375" style="2713" customWidth="1"/>
    <col min="11078" max="11078" width="10.140625" style="2713" customWidth="1"/>
    <col min="11079" max="11079" width="24.7109375" style="2713" customWidth="1"/>
    <col min="11080" max="11080" width="16.7109375" style="2713" customWidth="1"/>
    <col min="11081" max="11081" width="10.140625" style="2713" customWidth="1"/>
    <col min="11082" max="11082" width="24.7109375" style="2713" customWidth="1"/>
    <col min="11083" max="11083" width="16.7109375" style="2713" customWidth="1"/>
    <col min="11084" max="11084" width="10.140625" style="2713" customWidth="1"/>
    <col min="11085" max="11085" width="24.7109375" style="2713" customWidth="1"/>
    <col min="11086" max="11086" width="16.7109375" style="2713" customWidth="1"/>
    <col min="11087" max="11087" width="10.140625" style="2713" customWidth="1"/>
    <col min="11088" max="11088" width="24.7109375" style="2713" customWidth="1"/>
    <col min="11089" max="11089" width="16.7109375" style="2713" customWidth="1"/>
    <col min="11090" max="11090" width="10.140625" style="2713" customWidth="1"/>
    <col min="11091" max="11091" width="24.7109375" style="2713" customWidth="1"/>
    <col min="11092" max="11092" width="16.7109375" style="2713" customWidth="1"/>
    <col min="11093" max="11093" width="10.140625" style="2713" customWidth="1"/>
    <col min="11094" max="11094" width="24.7109375" style="2713" customWidth="1"/>
    <col min="11095" max="11095" width="16.7109375" style="2713" customWidth="1"/>
    <col min="11096" max="11096" width="12.5703125" style="2713" customWidth="1"/>
    <col min="11097" max="11097" width="9.85546875" style="2713" customWidth="1"/>
    <col min="11098" max="11098" width="10.28515625" style="2713" customWidth="1"/>
    <col min="11099" max="11113" width="15.28515625" style="2713" customWidth="1"/>
    <col min="11114" max="11114" width="7.28515625" style="2713" customWidth="1"/>
    <col min="11115" max="11115" width="6.28515625" style="2713" customWidth="1"/>
    <col min="11116" max="11116" width="6.85546875" style="2713" customWidth="1"/>
    <col min="11117" max="11117" width="10.28515625" style="2713" customWidth="1"/>
    <col min="11118" max="11304" width="10.28515625" style="2713"/>
    <col min="11305" max="11305" width="5.85546875" style="2713" customWidth="1"/>
    <col min="11306" max="11306" width="8.85546875" style="2713" customWidth="1"/>
    <col min="11307" max="11307" width="7.140625" style="2713" customWidth="1"/>
    <col min="11308" max="11308" width="100.85546875" style="2713" customWidth="1"/>
    <col min="11309" max="11309" width="12" style="2713" customWidth="1"/>
    <col min="11310" max="11310" width="18.42578125" style="2713" customWidth="1"/>
    <col min="11311" max="11311" width="24.7109375" style="2713" customWidth="1"/>
    <col min="11312" max="11312" width="16.7109375" style="2713" customWidth="1"/>
    <col min="11313" max="11313" width="10.140625" style="2713" customWidth="1"/>
    <col min="11314" max="11314" width="24.7109375" style="2713" customWidth="1"/>
    <col min="11315" max="11315" width="16.7109375" style="2713" customWidth="1"/>
    <col min="11316" max="11316" width="10.140625" style="2713" customWidth="1"/>
    <col min="11317" max="11317" width="24.7109375" style="2713" customWidth="1"/>
    <col min="11318" max="11318" width="16.7109375" style="2713" customWidth="1"/>
    <col min="11319" max="11319" width="10.140625" style="2713" customWidth="1"/>
    <col min="11320" max="11320" width="24.7109375" style="2713" customWidth="1"/>
    <col min="11321" max="11321" width="16.7109375" style="2713" customWidth="1"/>
    <col min="11322" max="11322" width="10.140625" style="2713" customWidth="1"/>
    <col min="11323" max="11323" width="24.7109375" style="2713" customWidth="1"/>
    <col min="11324" max="11324" width="16.7109375" style="2713" customWidth="1"/>
    <col min="11325" max="11325" width="10.140625" style="2713" customWidth="1"/>
    <col min="11326" max="11326" width="24.7109375" style="2713" customWidth="1"/>
    <col min="11327" max="11327" width="16.7109375" style="2713" customWidth="1"/>
    <col min="11328" max="11328" width="10.140625" style="2713" customWidth="1"/>
    <col min="11329" max="11329" width="24.7109375" style="2713" customWidth="1"/>
    <col min="11330" max="11330" width="16.7109375" style="2713" customWidth="1"/>
    <col min="11331" max="11331" width="10.140625" style="2713" customWidth="1"/>
    <col min="11332" max="11332" width="24.7109375" style="2713" customWidth="1"/>
    <col min="11333" max="11333" width="16.7109375" style="2713" customWidth="1"/>
    <col min="11334" max="11334" width="10.140625" style="2713" customWidth="1"/>
    <col min="11335" max="11335" width="24.7109375" style="2713" customWidth="1"/>
    <col min="11336" max="11336" width="16.7109375" style="2713" customWidth="1"/>
    <col min="11337" max="11337" width="10.140625" style="2713" customWidth="1"/>
    <col min="11338" max="11338" width="24.7109375" style="2713" customWidth="1"/>
    <col min="11339" max="11339" width="16.7109375" style="2713" customWidth="1"/>
    <col min="11340" max="11340" width="10.140625" style="2713" customWidth="1"/>
    <col min="11341" max="11341" width="24.7109375" style="2713" customWidth="1"/>
    <col min="11342" max="11342" width="16.7109375" style="2713" customWidth="1"/>
    <col min="11343" max="11343" width="10.140625" style="2713" customWidth="1"/>
    <col min="11344" max="11344" width="24.7109375" style="2713" customWidth="1"/>
    <col min="11345" max="11345" width="16.7109375" style="2713" customWidth="1"/>
    <col min="11346" max="11346" width="10.140625" style="2713" customWidth="1"/>
    <col min="11347" max="11347" width="24.7109375" style="2713" customWidth="1"/>
    <col min="11348" max="11348" width="16.7109375" style="2713" customWidth="1"/>
    <col min="11349" max="11349" width="10.140625" style="2713" customWidth="1"/>
    <col min="11350" max="11350" width="24.7109375" style="2713" customWidth="1"/>
    <col min="11351" max="11351" width="16.7109375" style="2713" customWidth="1"/>
    <col min="11352" max="11352" width="12.5703125" style="2713" customWidth="1"/>
    <col min="11353" max="11353" width="9.85546875" style="2713" customWidth="1"/>
    <col min="11354" max="11354" width="10.28515625" style="2713" customWidth="1"/>
    <col min="11355" max="11369" width="15.28515625" style="2713" customWidth="1"/>
    <col min="11370" max="11370" width="7.28515625" style="2713" customWidth="1"/>
    <col min="11371" max="11371" width="6.28515625" style="2713" customWidth="1"/>
    <col min="11372" max="11372" width="6.85546875" style="2713" customWidth="1"/>
    <col min="11373" max="11373" width="10.28515625" style="2713" customWidth="1"/>
    <col min="11374" max="11560" width="10.28515625" style="2713"/>
    <col min="11561" max="11561" width="5.85546875" style="2713" customWidth="1"/>
    <col min="11562" max="11562" width="8.85546875" style="2713" customWidth="1"/>
    <col min="11563" max="11563" width="7.140625" style="2713" customWidth="1"/>
    <col min="11564" max="11564" width="100.85546875" style="2713" customWidth="1"/>
    <col min="11565" max="11565" width="12" style="2713" customWidth="1"/>
    <col min="11566" max="11566" width="18.42578125" style="2713" customWidth="1"/>
    <col min="11567" max="11567" width="24.7109375" style="2713" customWidth="1"/>
    <col min="11568" max="11568" width="16.7109375" style="2713" customWidth="1"/>
    <col min="11569" max="11569" width="10.140625" style="2713" customWidth="1"/>
    <col min="11570" max="11570" width="24.7109375" style="2713" customWidth="1"/>
    <col min="11571" max="11571" width="16.7109375" style="2713" customWidth="1"/>
    <col min="11572" max="11572" width="10.140625" style="2713" customWidth="1"/>
    <col min="11573" max="11573" width="24.7109375" style="2713" customWidth="1"/>
    <col min="11574" max="11574" width="16.7109375" style="2713" customWidth="1"/>
    <col min="11575" max="11575" width="10.140625" style="2713" customWidth="1"/>
    <col min="11576" max="11576" width="24.7109375" style="2713" customWidth="1"/>
    <col min="11577" max="11577" width="16.7109375" style="2713" customWidth="1"/>
    <col min="11578" max="11578" width="10.140625" style="2713" customWidth="1"/>
    <col min="11579" max="11579" width="24.7109375" style="2713" customWidth="1"/>
    <col min="11580" max="11580" width="16.7109375" style="2713" customWidth="1"/>
    <col min="11581" max="11581" width="10.140625" style="2713" customWidth="1"/>
    <col min="11582" max="11582" width="24.7109375" style="2713" customWidth="1"/>
    <col min="11583" max="11583" width="16.7109375" style="2713" customWidth="1"/>
    <col min="11584" max="11584" width="10.140625" style="2713" customWidth="1"/>
    <col min="11585" max="11585" width="24.7109375" style="2713" customWidth="1"/>
    <col min="11586" max="11586" width="16.7109375" style="2713" customWidth="1"/>
    <col min="11587" max="11587" width="10.140625" style="2713" customWidth="1"/>
    <col min="11588" max="11588" width="24.7109375" style="2713" customWidth="1"/>
    <col min="11589" max="11589" width="16.7109375" style="2713" customWidth="1"/>
    <col min="11590" max="11590" width="10.140625" style="2713" customWidth="1"/>
    <col min="11591" max="11591" width="24.7109375" style="2713" customWidth="1"/>
    <col min="11592" max="11592" width="16.7109375" style="2713" customWidth="1"/>
    <col min="11593" max="11593" width="10.140625" style="2713" customWidth="1"/>
    <col min="11594" max="11594" width="24.7109375" style="2713" customWidth="1"/>
    <col min="11595" max="11595" width="16.7109375" style="2713" customWidth="1"/>
    <col min="11596" max="11596" width="10.140625" style="2713" customWidth="1"/>
    <col min="11597" max="11597" width="24.7109375" style="2713" customWidth="1"/>
    <col min="11598" max="11598" width="16.7109375" style="2713" customWidth="1"/>
    <col min="11599" max="11599" width="10.140625" style="2713" customWidth="1"/>
    <col min="11600" max="11600" width="24.7109375" style="2713" customWidth="1"/>
    <col min="11601" max="11601" width="16.7109375" style="2713" customWidth="1"/>
    <col min="11602" max="11602" width="10.140625" style="2713" customWidth="1"/>
    <col min="11603" max="11603" width="24.7109375" style="2713" customWidth="1"/>
    <col min="11604" max="11604" width="16.7109375" style="2713" customWidth="1"/>
    <col min="11605" max="11605" width="10.140625" style="2713" customWidth="1"/>
    <col min="11606" max="11606" width="24.7109375" style="2713" customWidth="1"/>
    <col min="11607" max="11607" width="16.7109375" style="2713" customWidth="1"/>
    <col min="11608" max="11608" width="12.5703125" style="2713" customWidth="1"/>
    <col min="11609" max="11609" width="9.85546875" style="2713" customWidth="1"/>
    <col min="11610" max="11610" width="10.28515625" style="2713" customWidth="1"/>
    <col min="11611" max="11625" width="15.28515625" style="2713" customWidth="1"/>
    <col min="11626" max="11626" width="7.28515625" style="2713" customWidth="1"/>
    <col min="11627" max="11627" width="6.28515625" style="2713" customWidth="1"/>
    <col min="11628" max="11628" width="6.85546875" style="2713" customWidth="1"/>
    <col min="11629" max="11629" width="10.28515625" style="2713" customWidth="1"/>
    <col min="11630" max="11816" width="10.28515625" style="2713"/>
    <col min="11817" max="11817" width="5.85546875" style="2713" customWidth="1"/>
    <col min="11818" max="11818" width="8.85546875" style="2713" customWidth="1"/>
    <col min="11819" max="11819" width="7.140625" style="2713" customWidth="1"/>
    <col min="11820" max="11820" width="100.85546875" style="2713" customWidth="1"/>
    <col min="11821" max="11821" width="12" style="2713" customWidth="1"/>
    <col min="11822" max="11822" width="18.42578125" style="2713" customWidth="1"/>
    <col min="11823" max="11823" width="24.7109375" style="2713" customWidth="1"/>
    <col min="11824" max="11824" width="16.7109375" style="2713" customWidth="1"/>
    <col min="11825" max="11825" width="10.140625" style="2713" customWidth="1"/>
    <col min="11826" max="11826" width="24.7109375" style="2713" customWidth="1"/>
    <col min="11827" max="11827" width="16.7109375" style="2713" customWidth="1"/>
    <col min="11828" max="11828" width="10.140625" style="2713" customWidth="1"/>
    <col min="11829" max="11829" width="24.7109375" style="2713" customWidth="1"/>
    <col min="11830" max="11830" width="16.7109375" style="2713" customWidth="1"/>
    <col min="11831" max="11831" width="10.140625" style="2713" customWidth="1"/>
    <col min="11832" max="11832" width="24.7109375" style="2713" customWidth="1"/>
    <col min="11833" max="11833" width="16.7109375" style="2713" customWidth="1"/>
    <col min="11834" max="11834" width="10.140625" style="2713" customWidth="1"/>
    <col min="11835" max="11835" width="24.7109375" style="2713" customWidth="1"/>
    <col min="11836" max="11836" width="16.7109375" style="2713" customWidth="1"/>
    <col min="11837" max="11837" width="10.140625" style="2713" customWidth="1"/>
    <col min="11838" max="11838" width="24.7109375" style="2713" customWidth="1"/>
    <col min="11839" max="11839" width="16.7109375" style="2713" customWidth="1"/>
    <col min="11840" max="11840" width="10.140625" style="2713" customWidth="1"/>
    <col min="11841" max="11841" width="24.7109375" style="2713" customWidth="1"/>
    <col min="11842" max="11842" width="16.7109375" style="2713" customWidth="1"/>
    <col min="11843" max="11843" width="10.140625" style="2713" customWidth="1"/>
    <col min="11844" max="11844" width="24.7109375" style="2713" customWidth="1"/>
    <col min="11845" max="11845" width="16.7109375" style="2713" customWidth="1"/>
    <col min="11846" max="11846" width="10.140625" style="2713" customWidth="1"/>
    <col min="11847" max="11847" width="24.7109375" style="2713" customWidth="1"/>
    <col min="11848" max="11848" width="16.7109375" style="2713" customWidth="1"/>
    <col min="11849" max="11849" width="10.140625" style="2713" customWidth="1"/>
    <col min="11850" max="11850" width="24.7109375" style="2713" customWidth="1"/>
    <col min="11851" max="11851" width="16.7109375" style="2713" customWidth="1"/>
    <col min="11852" max="11852" width="10.140625" style="2713" customWidth="1"/>
    <col min="11853" max="11853" width="24.7109375" style="2713" customWidth="1"/>
    <col min="11854" max="11854" width="16.7109375" style="2713" customWidth="1"/>
    <col min="11855" max="11855" width="10.140625" style="2713" customWidth="1"/>
    <col min="11856" max="11856" width="24.7109375" style="2713" customWidth="1"/>
    <col min="11857" max="11857" width="16.7109375" style="2713" customWidth="1"/>
    <col min="11858" max="11858" width="10.140625" style="2713" customWidth="1"/>
    <col min="11859" max="11859" width="24.7109375" style="2713" customWidth="1"/>
    <col min="11860" max="11860" width="16.7109375" style="2713" customWidth="1"/>
    <col min="11861" max="11861" width="10.140625" style="2713" customWidth="1"/>
    <col min="11862" max="11862" width="24.7109375" style="2713" customWidth="1"/>
    <col min="11863" max="11863" width="16.7109375" style="2713" customWidth="1"/>
    <col min="11864" max="11864" width="12.5703125" style="2713" customWidth="1"/>
    <col min="11865" max="11865" width="9.85546875" style="2713" customWidth="1"/>
    <col min="11866" max="11866" width="10.28515625" style="2713" customWidth="1"/>
    <col min="11867" max="11881" width="15.28515625" style="2713" customWidth="1"/>
    <col min="11882" max="11882" width="7.28515625" style="2713" customWidth="1"/>
    <col min="11883" max="11883" width="6.28515625" style="2713" customWidth="1"/>
    <col min="11884" max="11884" width="6.85546875" style="2713" customWidth="1"/>
    <col min="11885" max="11885" width="10.28515625" style="2713" customWidth="1"/>
    <col min="11886" max="12072" width="10.28515625" style="2713"/>
    <col min="12073" max="12073" width="5.85546875" style="2713" customWidth="1"/>
    <col min="12074" max="12074" width="8.85546875" style="2713" customWidth="1"/>
    <col min="12075" max="12075" width="7.140625" style="2713" customWidth="1"/>
    <col min="12076" max="12076" width="100.85546875" style="2713" customWidth="1"/>
    <col min="12077" max="12077" width="12" style="2713" customWidth="1"/>
    <col min="12078" max="12078" width="18.42578125" style="2713" customWidth="1"/>
    <col min="12079" max="12079" width="24.7109375" style="2713" customWidth="1"/>
    <col min="12080" max="12080" width="16.7109375" style="2713" customWidth="1"/>
    <col min="12081" max="12081" width="10.140625" style="2713" customWidth="1"/>
    <col min="12082" max="12082" width="24.7109375" style="2713" customWidth="1"/>
    <col min="12083" max="12083" width="16.7109375" style="2713" customWidth="1"/>
    <col min="12084" max="12084" width="10.140625" style="2713" customWidth="1"/>
    <col min="12085" max="12085" width="24.7109375" style="2713" customWidth="1"/>
    <col min="12086" max="12086" width="16.7109375" style="2713" customWidth="1"/>
    <col min="12087" max="12087" width="10.140625" style="2713" customWidth="1"/>
    <col min="12088" max="12088" width="24.7109375" style="2713" customWidth="1"/>
    <col min="12089" max="12089" width="16.7109375" style="2713" customWidth="1"/>
    <col min="12090" max="12090" width="10.140625" style="2713" customWidth="1"/>
    <col min="12091" max="12091" width="24.7109375" style="2713" customWidth="1"/>
    <col min="12092" max="12092" width="16.7109375" style="2713" customWidth="1"/>
    <col min="12093" max="12093" width="10.140625" style="2713" customWidth="1"/>
    <col min="12094" max="12094" width="24.7109375" style="2713" customWidth="1"/>
    <col min="12095" max="12095" width="16.7109375" style="2713" customWidth="1"/>
    <col min="12096" max="12096" width="10.140625" style="2713" customWidth="1"/>
    <col min="12097" max="12097" width="24.7109375" style="2713" customWidth="1"/>
    <col min="12098" max="12098" width="16.7109375" style="2713" customWidth="1"/>
    <col min="12099" max="12099" width="10.140625" style="2713" customWidth="1"/>
    <col min="12100" max="12100" width="24.7109375" style="2713" customWidth="1"/>
    <col min="12101" max="12101" width="16.7109375" style="2713" customWidth="1"/>
    <col min="12102" max="12102" width="10.140625" style="2713" customWidth="1"/>
    <col min="12103" max="12103" width="24.7109375" style="2713" customWidth="1"/>
    <col min="12104" max="12104" width="16.7109375" style="2713" customWidth="1"/>
    <col min="12105" max="12105" width="10.140625" style="2713" customWidth="1"/>
    <col min="12106" max="12106" width="24.7109375" style="2713" customWidth="1"/>
    <col min="12107" max="12107" width="16.7109375" style="2713" customWidth="1"/>
    <col min="12108" max="12108" width="10.140625" style="2713" customWidth="1"/>
    <col min="12109" max="12109" width="24.7109375" style="2713" customWidth="1"/>
    <col min="12110" max="12110" width="16.7109375" style="2713" customWidth="1"/>
    <col min="12111" max="12111" width="10.140625" style="2713" customWidth="1"/>
    <col min="12112" max="12112" width="24.7109375" style="2713" customWidth="1"/>
    <col min="12113" max="12113" width="16.7109375" style="2713" customWidth="1"/>
    <col min="12114" max="12114" width="10.140625" style="2713" customWidth="1"/>
    <col min="12115" max="12115" width="24.7109375" style="2713" customWidth="1"/>
    <col min="12116" max="12116" width="16.7109375" style="2713" customWidth="1"/>
    <col min="12117" max="12117" width="10.140625" style="2713" customWidth="1"/>
    <col min="12118" max="12118" width="24.7109375" style="2713" customWidth="1"/>
    <col min="12119" max="12119" width="16.7109375" style="2713" customWidth="1"/>
    <col min="12120" max="12120" width="12.5703125" style="2713" customWidth="1"/>
    <col min="12121" max="12121" width="9.85546875" style="2713" customWidth="1"/>
    <col min="12122" max="12122" width="10.28515625" style="2713" customWidth="1"/>
    <col min="12123" max="12137" width="15.28515625" style="2713" customWidth="1"/>
    <col min="12138" max="12138" width="7.28515625" style="2713" customWidth="1"/>
    <col min="12139" max="12139" width="6.28515625" style="2713" customWidth="1"/>
    <col min="12140" max="12140" width="6.85546875" style="2713" customWidth="1"/>
    <col min="12141" max="12141" width="10.28515625" style="2713" customWidth="1"/>
    <col min="12142" max="12328" width="10.28515625" style="2713"/>
    <col min="12329" max="12329" width="5.85546875" style="2713" customWidth="1"/>
    <col min="12330" max="12330" width="8.85546875" style="2713" customWidth="1"/>
    <col min="12331" max="12331" width="7.140625" style="2713" customWidth="1"/>
    <col min="12332" max="12332" width="100.85546875" style="2713" customWidth="1"/>
    <col min="12333" max="12333" width="12" style="2713" customWidth="1"/>
    <col min="12334" max="12334" width="18.42578125" style="2713" customWidth="1"/>
    <col min="12335" max="12335" width="24.7109375" style="2713" customWidth="1"/>
    <col min="12336" max="12336" width="16.7109375" style="2713" customWidth="1"/>
    <col min="12337" max="12337" width="10.140625" style="2713" customWidth="1"/>
    <col min="12338" max="12338" width="24.7109375" style="2713" customWidth="1"/>
    <col min="12339" max="12339" width="16.7109375" style="2713" customWidth="1"/>
    <col min="12340" max="12340" width="10.140625" style="2713" customWidth="1"/>
    <col min="12341" max="12341" width="24.7109375" style="2713" customWidth="1"/>
    <col min="12342" max="12342" width="16.7109375" style="2713" customWidth="1"/>
    <col min="12343" max="12343" width="10.140625" style="2713" customWidth="1"/>
    <col min="12344" max="12344" width="24.7109375" style="2713" customWidth="1"/>
    <col min="12345" max="12345" width="16.7109375" style="2713" customWidth="1"/>
    <col min="12346" max="12346" width="10.140625" style="2713" customWidth="1"/>
    <col min="12347" max="12347" width="24.7109375" style="2713" customWidth="1"/>
    <col min="12348" max="12348" width="16.7109375" style="2713" customWidth="1"/>
    <col min="12349" max="12349" width="10.140625" style="2713" customWidth="1"/>
    <col min="12350" max="12350" width="24.7109375" style="2713" customWidth="1"/>
    <col min="12351" max="12351" width="16.7109375" style="2713" customWidth="1"/>
    <col min="12352" max="12352" width="10.140625" style="2713" customWidth="1"/>
    <col min="12353" max="12353" width="24.7109375" style="2713" customWidth="1"/>
    <col min="12354" max="12354" width="16.7109375" style="2713" customWidth="1"/>
    <col min="12355" max="12355" width="10.140625" style="2713" customWidth="1"/>
    <col min="12356" max="12356" width="24.7109375" style="2713" customWidth="1"/>
    <col min="12357" max="12357" width="16.7109375" style="2713" customWidth="1"/>
    <col min="12358" max="12358" width="10.140625" style="2713" customWidth="1"/>
    <col min="12359" max="12359" width="24.7109375" style="2713" customWidth="1"/>
    <col min="12360" max="12360" width="16.7109375" style="2713" customWidth="1"/>
    <col min="12361" max="12361" width="10.140625" style="2713" customWidth="1"/>
    <col min="12362" max="12362" width="24.7109375" style="2713" customWidth="1"/>
    <col min="12363" max="12363" width="16.7109375" style="2713" customWidth="1"/>
    <col min="12364" max="12364" width="10.140625" style="2713" customWidth="1"/>
    <col min="12365" max="12365" width="24.7109375" style="2713" customWidth="1"/>
    <col min="12366" max="12366" width="16.7109375" style="2713" customWidth="1"/>
    <col min="12367" max="12367" width="10.140625" style="2713" customWidth="1"/>
    <col min="12368" max="12368" width="24.7109375" style="2713" customWidth="1"/>
    <col min="12369" max="12369" width="16.7109375" style="2713" customWidth="1"/>
    <col min="12370" max="12370" width="10.140625" style="2713" customWidth="1"/>
    <col min="12371" max="12371" width="24.7109375" style="2713" customWidth="1"/>
    <col min="12372" max="12372" width="16.7109375" style="2713" customWidth="1"/>
    <col min="12373" max="12373" width="10.140625" style="2713" customWidth="1"/>
    <col min="12374" max="12374" width="24.7109375" style="2713" customWidth="1"/>
    <col min="12375" max="12375" width="16.7109375" style="2713" customWidth="1"/>
    <col min="12376" max="12376" width="12.5703125" style="2713" customWidth="1"/>
    <col min="12377" max="12377" width="9.85546875" style="2713" customWidth="1"/>
    <col min="12378" max="12378" width="10.28515625" style="2713" customWidth="1"/>
    <col min="12379" max="12393" width="15.28515625" style="2713" customWidth="1"/>
    <col min="12394" max="12394" width="7.28515625" style="2713" customWidth="1"/>
    <col min="12395" max="12395" width="6.28515625" style="2713" customWidth="1"/>
    <col min="12396" max="12396" width="6.85546875" style="2713" customWidth="1"/>
    <col min="12397" max="12397" width="10.28515625" style="2713" customWidth="1"/>
    <col min="12398" max="12584" width="10.28515625" style="2713"/>
    <col min="12585" max="12585" width="5.85546875" style="2713" customWidth="1"/>
    <col min="12586" max="12586" width="8.85546875" style="2713" customWidth="1"/>
    <col min="12587" max="12587" width="7.140625" style="2713" customWidth="1"/>
    <col min="12588" max="12588" width="100.85546875" style="2713" customWidth="1"/>
    <col min="12589" max="12589" width="12" style="2713" customWidth="1"/>
    <col min="12590" max="12590" width="18.42578125" style="2713" customWidth="1"/>
    <col min="12591" max="12591" width="24.7109375" style="2713" customWidth="1"/>
    <col min="12592" max="12592" width="16.7109375" style="2713" customWidth="1"/>
    <col min="12593" max="12593" width="10.140625" style="2713" customWidth="1"/>
    <col min="12594" max="12594" width="24.7109375" style="2713" customWidth="1"/>
    <col min="12595" max="12595" width="16.7109375" style="2713" customWidth="1"/>
    <col min="12596" max="12596" width="10.140625" style="2713" customWidth="1"/>
    <col min="12597" max="12597" width="24.7109375" style="2713" customWidth="1"/>
    <col min="12598" max="12598" width="16.7109375" style="2713" customWidth="1"/>
    <col min="12599" max="12599" width="10.140625" style="2713" customWidth="1"/>
    <col min="12600" max="12600" width="24.7109375" style="2713" customWidth="1"/>
    <col min="12601" max="12601" width="16.7109375" style="2713" customWidth="1"/>
    <col min="12602" max="12602" width="10.140625" style="2713" customWidth="1"/>
    <col min="12603" max="12603" width="24.7109375" style="2713" customWidth="1"/>
    <col min="12604" max="12604" width="16.7109375" style="2713" customWidth="1"/>
    <col min="12605" max="12605" width="10.140625" style="2713" customWidth="1"/>
    <col min="12606" max="12606" width="24.7109375" style="2713" customWidth="1"/>
    <col min="12607" max="12607" width="16.7109375" style="2713" customWidth="1"/>
    <col min="12608" max="12608" width="10.140625" style="2713" customWidth="1"/>
    <col min="12609" max="12609" width="24.7109375" style="2713" customWidth="1"/>
    <col min="12610" max="12610" width="16.7109375" style="2713" customWidth="1"/>
    <col min="12611" max="12611" width="10.140625" style="2713" customWidth="1"/>
    <col min="12612" max="12612" width="24.7109375" style="2713" customWidth="1"/>
    <col min="12613" max="12613" width="16.7109375" style="2713" customWidth="1"/>
    <col min="12614" max="12614" width="10.140625" style="2713" customWidth="1"/>
    <col min="12615" max="12615" width="24.7109375" style="2713" customWidth="1"/>
    <col min="12616" max="12616" width="16.7109375" style="2713" customWidth="1"/>
    <col min="12617" max="12617" width="10.140625" style="2713" customWidth="1"/>
    <col min="12618" max="12618" width="24.7109375" style="2713" customWidth="1"/>
    <col min="12619" max="12619" width="16.7109375" style="2713" customWidth="1"/>
    <col min="12620" max="12620" width="10.140625" style="2713" customWidth="1"/>
    <col min="12621" max="12621" width="24.7109375" style="2713" customWidth="1"/>
    <col min="12622" max="12622" width="16.7109375" style="2713" customWidth="1"/>
    <col min="12623" max="12623" width="10.140625" style="2713" customWidth="1"/>
    <col min="12624" max="12624" width="24.7109375" style="2713" customWidth="1"/>
    <col min="12625" max="12625" width="16.7109375" style="2713" customWidth="1"/>
    <col min="12626" max="12626" width="10.140625" style="2713" customWidth="1"/>
    <col min="12627" max="12627" width="24.7109375" style="2713" customWidth="1"/>
    <col min="12628" max="12628" width="16.7109375" style="2713" customWidth="1"/>
    <col min="12629" max="12629" width="10.140625" style="2713" customWidth="1"/>
    <col min="12630" max="12630" width="24.7109375" style="2713" customWidth="1"/>
    <col min="12631" max="12631" width="16.7109375" style="2713" customWidth="1"/>
    <col min="12632" max="12632" width="12.5703125" style="2713" customWidth="1"/>
    <col min="12633" max="12633" width="9.85546875" style="2713" customWidth="1"/>
    <col min="12634" max="12634" width="10.28515625" style="2713" customWidth="1"/>
    <col min="12635" max="12649" width="15.28515625" style="2713" customWidth="1"/>
    <col min="12650" max="12650" width="7.28515625" style="2713" customWidth="1"/>
    <col min="12651" max="12651" width="6.28515625" style="2713" customWidth="1"/>
    <col min="12652" max="12652" width="6.85546875" style="2713" customWidth="1"/>
    <col min="12653" max="12653" width="10.28515625" style="2713" customWidth="1"/>
    <col min="12654" max="12840" width="10.28515625" style="2713"/>
    <col min="12841" max="12841" width="5.85546875" style="2713" customWidth="1"/>
    <col min="12842" max="12842" width="8.85546875" style="2713" customWidth="1"/>
    <col min="12843" max="12843" width="7.140625" style="2713" customWidth="1"/>
    <col min="12844" max="12844" width="100.85546875" style="2713" customWidth="1"/>
    <col min="12845" max="12845" width="12" style="2713" customWidth="1"/>
    <col min="12846" max="12846" width="18.42578125" style="2713" customWidth="1"/>
    <col min="12847" max="12847" width="24.7109375" style="2713" customWidth="1"/>
    <col min="12848" max="12848" width="16.7109375" style="2713" customWidth="1"/>
    <col min="12849" max="12849" width="10.140625" style="2713" customWidth="1"/>
    <col min="12850" max="12850" width="24.7109375" style="2713" customWidth="1"/>
    <col min="12851" max="12851" width="16.7109375" style="2713" customWidth="1"/>
    <col min="12852" max="12852" width="10.140625" style="2713" customWidth="1"/>
    <col min="12853" max="12853" width="24.7109375" style="2713" customWidth="1"/>
    <col min="12854" max="12854" width="16.7109375" style="2713" customWidth="1"/>
    <col min="12855" max="12855" width="10.140625" style="2713" customWidth="1"/>
    <col min="12856" max="12856" width="24.7109375" style="2713" customWidth="1"/>
    <col min="12857" max="12857" width="16.7109375" style="2713" customWidth="1"/>
    <col min="12858" max="12858" width="10.140625" style="2713" customWidth="1"/>
    <col min="12859" max="12859" width="24.7109375" style="2713" customWidth="1"/>
    <col min="12860" max="12860" width="16.7109375" style="2713" customWidth="1"/>
    <col min="12861" max="12861" width="10.140625" style="2713" customWidth="1"/>
    <col min="12862" max="12862" width="24.7109375" style="2713" customWidth="1"/>
    <col min="12863" max="12863" width="16.7109375" style="2713" customWidth="1"/>
    <col min="12864" max="12864" width="10.140625" style="2713" customWidth="1"/>
    <col min="12865" max="12865" width="24.7109375" style="2713" customWidth="1"/>
    <col min="12866" max="12866" width="16.7109375" style="2713" customWidth="1"/>
    <col min="12867" max="12867" width="10.140625" style="2713" customWidth="1"/>
    <col min="12868" max="12868" width="24.7109375" style="2713" customWidth="1"/>
    <col min="12869" max="12869" width="16.7109375" style="2713" customWidth="1"/>
    <col min="12870" max="12870" width="10.140625" style="2713" customWidth="1"/>
    <col min="12871" max="12871" width="24.7109375" style="2713" customWidth="1"/>
    <col min="12872" max="12872" width="16.7109375" style="2713" customWidth="1"/>
    <col min="12873" max="12873" width="10.140625" style="2713" customWidth="1"/>
    <col min="12874" max="12874" width="24.7109375" style="2713" customWidth="1"/>
    <col min="12875" max="12875" width="16.7109375" style="2713" customWidth="1"/>
    <col min="12876" max="12876" width="10.140625" style="2713" customWidth="1"/>
    <col min="12877" max="12877" width="24.7109375" style="2713" customWidth="1"/>
    <col min="12878" max="12878" width="16.7109375" style="2713" customWidth="1"/>
    <col min="12879" max="12879" width="10.140625" style="2713" customWidth="1"/>
    <col min="12880" max="12880" width="24.7109375" style="2713" customWidth="1"/>
    <col min="12881" max="12881" width="16.7109375" style="2713" customWidth="1"/>
    <col min="12882" max="12882" width="10.140625" style="2713" customWidth="1"/>
    <col min="12883" max="12883" width="24.7109375" style="2713" customWidth="1"/>
    <col min="12884" max="12884" width="16.7109375" style="2713" customWidth="1"/>
    <col min="12885" max="12885" width="10.140625" style="2713" customWidth="1"/>
    <col min="12886" max="12886" width="24.7109375" style="2713" customWidth="1"/>
    <col min="12887" max="12887" width="16.7109375" style="2713" customWidth="1"/>
    <col min="12888" max="12888" width="12.5703125" style="2713" customWidth="1"/>
    <col min="12889" max="12889" width="9.85546875" style="2713" customWidth="1"/>
    <col min="12890" max="12890" width="10.28515625" style="2713" customWidth="1"/>
    <col min="12891" max="12905" width="15.28515625" style="2713" customWidth="1"/>
    <col min="12906" max="12906" width="7.28515625" style="2713" customWidth="1"/>
    <col min="12907" max="12907" width="6.28515625" style="2713" customWidth="1"/>
    <col min="12908" max="12908" width="6.85546875" style="2713" customWidth="1"/>
    <col min="12909" max="12909" width="10.28515625" style="2713" customWidth="1"/>
    <col min="12910" max="13096" width="10.28515625" style="2713"/>
    <col min="13097" max="13097" width="5.85546875" style="2713" customWidth="1"/>
    <col min="13098" max="13098" width="8.85546875" style="2713" customWidth="1"/>
    <col min="13099" max="13099" width="7.140625" style="2713" customWidth="1"/>
    <col min="13100" max="13100" width="100.85546875" style="2713" customWidth="1"/>
    <col min="13101" max="13101" width="12" style="2713" customWidth="1"/>
    <col min="13102" max="13102" width="18.42578125" style="2713" customWidth="1"/>
    <col min="13103" max="13103" width="24.7109375" style="2713" customWidth="1"/>
    <col min="13104" max="13104" width="16.7109375" style="2713" customWidth="1"/>
    <col min="13105" max="13105" width="10.140625" style="2713" customWidth="1"/>
    <col min="13106" max="13106" width="24.7109375" style="2713" customWidth="1"/>
    <col min="13107" max="13107" width="16.7109375" style="2713" customWidth="1"/>
    <col min="13108" max="13108" width="10.140625" style="2713" customWidth="1"/>
    <col min="13109" max="13109" width="24.7109375" style="2713" customWidth="1"/>
    <col min="13110" max="13110" width="16.7109375" style="2713" customWidth="1"/>
    <col min="13111" max="13111" width="10.140625" style="2713" customWidth="1"/>
    <col min="13112" max="13112" width="24.7109375" style="2713" customWidth="1"/>
    <col min="13113" max="13113" width="16.7109375" style="2713" customWidth="1"/>
    <col min="13114" max="13114" width="10.140625" style="2713" customWidth="1"/>
    <col min="13115" max="13115" width="24.7109375" style="2713" customWidth="1"/>
    <col min="13116" max="13116" width="16.7109375" style="2713" customWidth="1"/>
    <col min="13117" max="13117" width="10.140625" style="2713" customWidth="1"/>
    <col min="13118" max="13118" width="24.7109375" style="2713" customWidth="1"/>
    <col min="13119" max="13119" width="16.7109375" style="2713" customWidth="1"/>
    <col min="13120" max="13120" width="10.140625" style="2713" customWidth="1"/>
    <col min="13121" max="13121" width="24.7109375" style="2713" customWidth="1"/>
    <col min="13122" max="13122" width="16.7109375" style="2713" customWidth="1"/>
    <col min="13123" max="13123" width="10.140625" style="2713" customWidth="1"/>
    <col min="13124" max="13124" width="24.7109375" style="2713" customWidth="1"/>
    <col min="13125" max="13125" width="16.7109375" style="2713" customWidth="1"/>
    <col min="13126" max="13126" width="10.140625" style="2713" customWidth="1"/>
    <col min="13127" max="13127" width="24.7109375" style="2713" customWidth="1"/>
    <col min="13128" max="13128" width="16.7109375" style="2713" customWidth="1"/>
    <col min="13129" max="13129" width="10.140625" style="2713" customWidth="1"/>
    <col min="13130" max="13130" width="24.7109375" style="2713" customWidth="1"/>
    <col min="13131" max="13131" width="16.7109375" style="2713" customWidth="1"/>
    <col min="13132" max="13132" width="10.140625" style="2713" customWidth="1"/>
    <col min="13133" max="13133" width="24.7109375" style="2713" customWidth="1"/>
    <col min="13134" max="13134" width="16.7109375" style="2713" customWidth="1"/>
    <col min="13135" max="13135" width="10.140625" style="2713" customWidth="1"/>
    <col min="13136" max="13136" width="24.7109375" style="2713" customWidth="1"/>
    <col min="13137" max="13137" width="16.7109375" style="2713" customWidth="1"/>
    <col min="13138" max="13138" width="10.140625" style="2713" customWidth="1"/>
    <col min="13139" max="13139" width="24.7109375" style="2713" customWidth="1"/>
    <col min="13140" max="13140" width="16.7109375" style="2713" customWidth="1"/>
    <col min="13141" max="13141" width="10.140625" style="2713" customWidth="1"/>
    <col min="13142" max="13142" width="24.7109375" style="2713" customWidth="1"/>
    <col min="13143" max="13143" width="16.7109375" style="2713" customWidth="1"/>
    <col min="13144" max="13144" width="12.5703125" style="2713" customWidth="1"/>
    <col min="13145" max="13145" width="9.85546875" style="2713" customWidth="1"/>
    <col min="13146" max="13146" width="10.28515625" style="2713" customWidth="1"/>
    <col min="13147" max="13161" width="15.28515625" style="2713" customWidth="1"/>
    <col min="13162" max="13162" width="7.28515625" style="2713" customWidth="1"/>
    <col min="13163" max="13163" width="6.28515625" style="2713" customWidth="1"/>
    <col min="13164" max="13164" width="6.85546875" style="2713" customWidth="1"/>
    <col min="13165" max="13165" width="10.28515625" style="2713" customWidth="1"/>
    <col min="13166" max="13352" width="10.28515625" style="2713"/>
    <col min="13353" max="13353" width="5.85546875" style="2713" customWidth="1"/>
    <col min="13354" max="13354" width="8.85546875" style="2713" customWidth="1"/>
    <col min="13355" max="13355" width="7.140625" style="2713" customWidth="1"/>
    <col min="13356" max="13356" width="100.85546875" style="2713" customWidth="1"/>
    <col min="13357" max="13357" width="12" style="2713" customWidth="1"/>
    <col min="13358" max="13358" width="18.42578125" style="2713" customWidth="1"/>
    <col min="13359" max="13359" width="24.7109375" style="2713" customWidth="1"/>
    <col min="13360" max="13360" width="16.7109375" style="2713" customWidth="1"/>
    <col min="13361" max="13361" width="10.140625" style="2713" customWidth="1"/>
    <col min="13362" max="13362" width="24.7109375" style="2713" customWidth="1"/>
    <col min="13363" max="13363" width="16.7109375" style="2713" customWidth="1"/>
    <col min="13364" max="13364" width="10.140625" style="2713" customWidth="1"/>
    <col min="13365" max="13365" width="24.7109375" style="2713" customWidth="1"/>
    <col min="13366" max="13366" width="16.7109375" style="2713" customWidth="1"/>
    <col min="13367" max="13367" width="10.140625" style="2713" customWidth="1"/>
    <col min="13368" max="13368" width="24.7109375" style="2713" customWidth="1"/>
    <col min="13369" max="13369" width="16.7109375" style="2713" customWidth="1"/>
    <col min="13370" max="13370" width="10.140625" style="2713" customWidth="1"/>
    <col min="13371" max="13371" width="24.7109375" style="2713" customWidth="1"/>
    <col min="13372" max="13372" width="16.7109375" style="2713" customWidth="1"/>
    <col min="13373" max="13373" width="10.140625" style="2713" customWidth="1"/>
    <col min="13374" max="13374" width="24.7109375" style="2713" customWidth="1"/>
    <col min="13375" max="13375" width="16.7109375" style="2713" customWidth="1"/>
    <col min="13376" max="13376" width="10.140625" style="2713" customWidth="1"/>
    <col min="13377" max="13377" width="24.7109375" style="2713" customWidth="1"/>
    <col min="13378" max="13378" width="16.7109375" style="2713" customWidth="1"/>
    <col min="13379" max="13379" width="10.140625" style="2713" customWidth="1"/>
    <col min="13380" max="13380" width="24.7109375" style="2713" customWidth="1"/>
    <col min="13381" max="13381" width="16.7109375" style="2713" customWidth="1"/>
    <col min="13382" max="13382" width="10.140625" style="2713" customWidth="1"/>
    <col min="13383" max="13383" width="24.7109375" style="2713" customWidth="1"/>
    <col min="13384" max="13384" width="16.7109375" style="2713" customWidth="1"/>
    <col min="13385" max="13385" width="10.140625" style="2713" customWidth="1"/>
    <col min="13386" max="13386" width="24.7109375" style="2713" customWidth="1"/>
    <col min="13387" max="13387" width="16.7109375" style="2713" customWidth="1"/>
    <col min="13388" max="13388" width="10.140625" style="2713" customWidth="1"/>
    <col min="13389" max="13389" width="24.7109375" style="2713" customWidth="1"/>
    <col min="13390" max="13390" width="16.7109375" style="2713" customWidth="1"/>
    <col min="13391" max="13391" width="10.140625" style="2713" customWidth="1"/>
    <col min="13392" max="13392" width="24.7109375" style="2713" customWidth="1"/>
    <col min="13393" max="13393" width="16.7109375" style="2713" customWidth="1"/>
    <col min="13394" max="13394" width="10.140625" style="2713" customWidth="1"/>
    <col min="13395" max="13395" width="24.7109375" style="2713" customWidth="1"/>
    <col min="13396" max="13396" width="16.7109375" style="2713" customWidth="1"/>
    <col min="13397" max="13397" width="10.140625" style="2713" customWidth="1"/>
    <col min="13398" max="13398" width="24.7109375" style="2713" customWidth="1"/>
    <col min="13399" max="13399" width="16.7109375" style="2713" customWidth="1"/>
    <col min="13400" max="13400" width="12.5703125" style="2713" customWidth="1"/>
    <col min="13401" max="13401" width="9.85546875" style="2713" customWidth="1"/>
    <col min="13402" max="13402" width="10.28515625" style="2713" customWidth="1"/>
    <col min="13403" max="13417" width="15.28515625" style="2713" customWidth="1"/>
    <col min="13418" max="13418" width="7.28515625" style="2713" customWidth="1"/>
    <col min="13419" max="13419" width="6.28515625" style="2713" customWidth="1"/>
    <col min="13420" max="13420" width="6.85546875" style="2713" customWidth="1"/>
    <col min="13421" max="13421" width="10.28515625" style="2713" customWidth="1"/>
    <col min="13422" max="13608" width="10.28515625" style="2713"/>
    <col min="13609" max="13609" width="5.85546875" style="2713" customWidth="1"/>
    <col min="13610" max="13610" width="8.85546875" style="2713" customWidth="1"/>
    <col min="13611" max="13611" width="7.140625" style="2713" customWidth="1"/>
    <col min="13612" max="13612" width="100.85546875" style="2713" customWidth="1"/>
    <col min="13613" max="13613" width="12" style="2713" customWidth="1"/>
    <col min="13614" max="13614" width="18.42578125" style="2713" customWidth="1"/>
    <col min="13615" max="13615" width="24.7109375" style="2713" customWidth="1"/>
    <col min="13616" max="13616" width="16.7109375" style="2713" customWidth="1"/>
    <col min="13617" max="13617" width="10.140625" style="2713" customWidth="1"/>
    <col min="13618" max="13618" width="24.7109375" style="2713" customWidth="1"/>
    <col min="13619" max="13619" width="16.7109375" style="2713" customWidth="1"/>
    <col min="13620" max="13620" width="10.140625" style="2713" customWidth="1"/>
    <col min="13621" max="13621" width="24.7109375" style="2713" customWidth="1"/>
    <col min="13622" max="13622" width="16.7109375" style="2713" customWidth="1"/>
    <col min="13623" max="13623" width="10.140625" style="2713" customWidth="1"/>
    <col min="13624" max="13624" width="24.7109375" style="2713" customWidth="1"/>
    <col min="13625" max="13625" width="16.7109375" style="2713" customWidth="1"/>
    <col min="13626" max="13626" width="10.140625" style="2713" customWidth="1"/>
    <col min="13627" max="13627" width="24.7109375" style="2713" customWidth="1"/>
    <col min="13628" max="13628" width="16.7109375" style="2713" customWidth="1"/>
    <col min="13629" max="13629" width="10.140625" style="2713" customWidth="1"/>
    <col min="13630" max="13630" width="24.7109375" style="2713" customWidth="1"/>
    <col min="13631" max="13631" width="16.7109375" style="2713" customWidth="1"/>
    <col min="13632" max="13632" width="10.140625" style="2713" customWidth="1"/>
    <col min="13633" max="13633" width="24.7109375" style="2713" customWidth="1"/>
    <col min="13634" max="13634" width="16.7109375" style="2713" customWidth="1"/>
    <col min="13635" max="13635" width="10.140625" style="2713" customWidth="1"/>
    <col min="13636" max="13636" width="24.7109375" style="2713" customWidth="1"/>
    <col min="13637" max="13637" width="16.7109375" style="2713" customWidth="1"/>
    <col min="13638" max="13638" width="10.140625" style="2713" customWidth="1"/>
    <col min="13639" max="13639" width="24.7109375" style="2713" customWidth="1"/>
    <col min="13640" max="13640" width="16.7109375" style="2713" customWidth="1"/>
    <col min="13641" max="13641" width="10.140625" style="2713" customWidth="1"/>
    <col min="13642" max="13642" width="24.7109375" style="2713" customWidth="1"/>
    <col min="13643" max="13643" width="16.7109375" style="2713" customWidth="1"/>
    <col min="13644" max="13644" width="10.140625" style="2713" customWidth="1"/>
    <col min="13645" max="13645" width="24.7109375" style="2713" customWidth="1"/>
    <col min="13646" max="13646" width="16.7109375" style="2713" customWidth="1"/>
    <col min="13647" max="13647" width="10.140625" style="2713" customWidth="1"/>
    <col min="13648" max="13648" width="24.7109375" style="2713" customWidth="1"/>
    <col min="13649" max="13649" width="16.7109375" style="2713" customWidth="1"/>
    <col min="13650" max="13650" width="10.140625" style="2713" customWidth="1"/>
    <col min="13651" max="13651" width="24.7109375" style="2713" customWidth="1"/>
    <col min="13652" max="13652" width="16.7109375" style="2713" customWidth="1"/>
    <col min="13653" max="13653" width="10.140625" style="2713" customWidth="1"/>
    <col min="13654" max="13654" width="24.7109375" style="2713" customWidth="1"/>
    <col min="13655" max="13655" width="16.7109375" style="2713" customWidth="1"/>
    <col min="13656" max="13656" width="12.5703125" style="2713" customWidth="1"/>
    <col min="13657" max="13657" width="9.85546875" style="2713" customWidth="1"/>
    <col min="13658" max="13658" width="10.28515625" style="2713" customWidth="1"/>
    <col min="13659" max="13673" width="15.28515625" style="2713" customWidth="1"/>
    <col min="13674" max="13674" width="7.28515625" style="2713" customWidth="1"/>
    <col min="13675" max="13675" width="6.28515625" style="2713" customWidth="1"/>
    <col min="13676" max="13676" width="6.85546875" style="2713" customWidth="1"/>
    <col min="13677" max="13677" width="10.28515625" style="2713" customWidth="1"/>
    <col min="13678" max="13864" width="10.28515625" style="2713"/>
    <col min="13865" max="13865" width="5.85546875" style="2713" customWidth="1"/>
    <col min="13866" max="13866" width="8.85546875" style="2713" customWidth="1"/>
    <col min="13867" max="13867" width="7.140625" style="2713" customWidth="1"/>
    <col min="13868" max="13868" width="100.85546875" style="2713" customWidth="1"/>
    <col min="13869" max="13869" width="12" style="2713" customWidth="1"/>
    <col min="13870" max="13870" width="18.42578125" style="2713" customWidth="1"/>
    <col min="13871" max="13871" width="24.7109375" style="2713" customWidth="1"/>
    <col min="13872" max="13872" width="16.7109375" style="2713" customWidth="1"/>
    <col min="13873" max="13873" width="10.140625" style="2713" customWidth="1"/>
    <col min="13874" max="13874" width="24.7109375" style="2713" customWidth="1"/>
    <col min="13875" max="13875" width="16.7109375" style="2713" customWidth="1"/>
    <col min="13876" max="13876" width="10.140625" style="2713" customWidth="1"/>
    <col min="13877" max="13877" width="24.7109375" style="2713" customWidth="1"/>
    <col min="13878" max="13878" width="16.7109375" style="2713" customWidth="1"/>
    <col min="13879" max="13879" width="10.140625" style="2713" customWidth="1"/>
    <col min="13880" max="13880" width="24.7109375" style="2713" customWidth="1"/>
    <col min="13881" max="13881" width="16.7109375" style="2713" customWidth="1"/>
    <col min="13882" max="13882" width="10.140625" style="2713" customWidth="1"/>
    <col min="13883" max="13883" width="24.7109375" style="2713" customWidth="1"/>
    <col min="13884" max="13884" width="16.7109375" style="2713" customWidth="1"/>
    <col min="13885" max="13885" width="10.140625" style="2713" customWidth="1"/>
    <col min="13886" max="13886" width="24.7109375" style="2713" customWidth="1"/>
    <col min="13887" max="13887" width="16.7109375" style="2713" customWidth="1"/>
    <col min="13888" max="13888" width="10.140625" style="2713" customWidth="1"/>
    <col min="13889" max="13889" width="24.7109375" style="2713" customWidth="1"/>
    <col min="13890" max="13890" width="16.7109375" style="2713" customWidth="1"/>
    <col min="13891" max="13891" width="10.140625" style="2713" customWidth="1"/>
    <col min="13892" max="13892" width="24.7109375" style="2713" customWidth="1"/>
    <col min="13893" max="13893" width="16.7109375" style="2713" customWidth="1"/>
    <col min="13894" max="13894" width="10.140625" style="2713" customWidth="1"/>
    <col min="13895" max="13895" width="24.7109375" style="2713" customWidth="1"/>
    <col min="13896" max="13896" width="16.7109375" style="2713" customWidth="1"/>
    <col min="13897" max="13897" width="10.140625" style="2713" customWidth="1"/>
    <col min="13898" max="13898" width="24.7109375" style="2713" customWidth="1"/>
    <col min="13899" max="13899" width="16.7109375" style="2713" customWidth="1"/>
    <col min="13900" max="13900" width="10.140625" style="2713" customWidth="1"/>
    <col min="13901" max="13901" width="24.7109375" style="2713" customWidth="1"/>
    <col min="13902" max="13902" width="16.7109375" style="2713" customWidth="1"/>
    <col min="13903" max="13903" width="10.140625" style="2713" customWidth="1"/>
    <col min="13904" max="13904" width="24.7109375" style="2713" customWidth="1"/>
    <col min="13905" max="13905" width="16.7109375" style="2713" customWidth="1"/>
    <col min="13906" max="13906" width="10.140625" style="2713" customWidth="1"/>
    <col min="13907" max="13907" width="24.7109375" style="2713" customWidth="1"/>
    <col min="13908" max="13908" width="16.7109375" style="2713" customWidth="1"/>
    <col min="13909" max="13909" width="10.140625" style="2713" customWidth="1"/>
    <col min="13910" max="13910" width="24.7109375" style="2713" customWidth="1"/>
    <col min="13911" max="13911" width="16.7109375" style="2713" customWidth="1"/>
    <col min="13912" max="13912" width="12.5703125" style="2713" customWidth="1"/>
    <col min="13913" max="13913" width="9.85546875" style="2713" customWidth="1"/>
    <col min="13914" max="13914" width="10.28515625" style="2713" customWidth="1"/>
    <col min="13915" max="13929" width="15.28515625" style="2713" customWidth="1"/>
    <col min="13930" max="13930" width="7.28515625" style="2713" customWidth="1"/>
    <col min="13931" max="13931" width="6.28515625" style="2713" customWidth="1"/>
    <col min="13932" max="13932" width="6.85546875" style="2713" customWidth="1"/>
    <col min="13933" max="13933" width="10.28515625" style="2713" customWidth="1"/>
    <col min="13934" max="14120" width="10.28515625" style="2713"/>
    <col min="14121" max="14121" width="5.85546875" style="2713" customWidth="1"/>
    <col min="14122" max="14122" width="8.85546875" style="2713" customWidth="1"/>
    <col min="14123" max="14123" width="7.140625" style="2713" customWidth="1"/>
    <col min="14124" max="14124" width="100.85546875" style="2713" customWidth="1"/>
    <col min="14125" max="14125" width="12" style="2713" customWidth="1"/>
    <col min="14126" max="14126" width="18.42578125" style="2713" customWidth="1"/>
    <col min="14127" max="14127" width="24.7109375" style="2713" customWidth="1"/>
    <col min="14128" max="14128" width="16.7109375" style="2713" customWidth="1"/>
    <col min="14129" max="14129" width="10.140625" style="2713" customWidth="1"/>
    <col min="14130" max="14130" width="24.7109375" style="2713" customWidth="1"/>
    <col min="14131" max="14131" width="16.7109375" style="2713" customWidth="1"/>
    <col min="14132" max="14132" width="10.140625" style="2713" customWidth="1"/>
    <col min="14133" max="14133" width="24.7109375" style="2713" customWidth="1"/>
    <col min="14134" max="14134" width="16.7109375" style="2713" customWidth="1"/>
    <col min="14135" max="14135" width="10.140625" style="2713" customWidth="1"/>
    <col min="14136" max="14136" width="24.7109375" style="2713" customWidth="1"/>
    <col min="14137" max="14137" width="16.7109375" style="2713" customWidth="1"/>
    <col min="14138" max="14138" width="10.140625" style="2713" customWidth="1"/>
    <col min="14139" max="14139" width="24.7109375" style="2713" customWidth="1"/>
    <col min="14140" max="14140" width="16.7109375" style="2713" customWidth="1"/>
    <col min="14141" max="14141" width="10.140625" style="2713" customWidth="1"/>
    <col min="14142" max="14142" width="24.7109375" style="2713" customWidth="1"/>
    <col min="14143" max="14143" width="16.7109375" style="2713" customWidth="1"/>
    <col min="14144" max="14144" width="10.140625" style="2713" customWidth="1"/>
    <col min="14145" max="14145" width="24.7109375" style="2713" customWidth="1"/>
    <col min="14146" max="14146" width="16.7109375" style="2713" customWidth="1"/>
    <col min="14147" max="14147" width="10.140625" style="2713" customWidth="1"/>
    <col min="14148" max="14148" width="24.7109375" style="2713" customWidth="1"/>
    <col min="14149" max="14149" width="16.7109375" style="2713" customWidth="1"/>
    <col min="14150" max="14150" width="10.140625" style="2713" customWidth="1"/>
    <col min="14151" max="14151" width="24.7109375" style="2713" customWidth="1"/>
    <col min="14152" max="14152" width="16.7109375" style="2713" customWidth="1"/>
    <col min="14153" max="14153" width="10.140625" style="2713" customWidth="1"/>
    <col min="14154" max="14154" width="24.7109375" style="2713" customWidth="1"/>
    <col min="14155" max="14155" width="16.7109375" style="2713" customWidth="1"/>
    <col min="14156" max="14156" width="10.140625" style="2713" customWidth="1"/>
    <col min="14157" max="14157" width="24.7109375" style="2713" customWidth="1"/>
    <col min="14158" max="14158" width="16.7109375" style="2713" customWidth="1"/>
    <col min="14159" max="14159" width="10.140625" style="2713" customWidth="1"/>
    <col min="14160" max="14160" width="24.7109375" style="2713" customWidth="1"/>
    <col min="14161" max="14161" width="16.7109375" style="2713" customWidth="1"/>
    <col min="14162" max="14162" width="10.140625" style="2713" customWidth="1"/>
    <col min="14163" max="14163" width="24.7109375" style="2713" customWidth="1"/>
    <col min="14164" max="14164" width="16.7109375" style="2713" customWidth="1"/>
    <col min="14165" max="14165" width="10.140625" style="2713" customWidth="1"/>
    <col min="14166" max="14166" width="24.7109375" style="2713" customWidth="1"/>
    <col min="14167" max="14167" width="16.7109375" style="2713" customWidth="1"/>
    <col min="14168" max="14168" width="12.5703125" style="2713" customWidth="1"/>
    <col min="14169" max="14169" width="9.85546875" style="2713" customWidth="1"/>
    <col min="14170" max="14170" width="10.28515625" style="2713" customWidth="1"/>
    <col min="14171" max="14185" width="15.28515625" style="2713" customWidth="1"/>
    <col min="14186" max="14186" width="7.28515625" style="2713" customWidth="1"/>
    <col min="14187" max="14187" width="6.28515625" style="2713" customWidth="1"/>
    <col min="14188" max="14188" width="6.85546875" style="2713" customWidth="1"/>
    <col min="14189" max="14189" width="10.28515625" style="2713" customWidth="1"/>
    <col min="14190" max="14376" width="10.28515625" style="2713"/>
    <col min="14377" max="14377" width="5.85546875" style="2713" customWidth="1"/>
    <col min="14378" max="14378" width="8.85546875" style="2713" customWidth="1"/>
    <col min="14379" max="14379" width="7.140625" style="2713" customWidth="1"/>
    <col min="14380" max="14380" width="100.85546875" style="2713" customWidth="1"/>
    <col min="14381" max="14381" width="12" style="2713" customWidth="1"/>
    <col min="14382" max="14382" width="18.42578125" style="2713" customWidth="1"/>
    <col min="14383" max="14383" width="24.7109375" style="2713" customWidth="1"/>
    <col min="14384" max="14384" width="16.7109375" style="2713" customWidth="1"/>
    <col min="14385" max="14385" width="10.140625" style="2713" customWidth="1"/>
    <col min="14386" max="14386" width="24.7109375" style="2713" customWidth="1"/>
    <col min="14387" max="14387" width="16.7109375" style="2713" customWidth="1"/>
    <col min="14388" max="14388" width="10.140625" style="2713" customWidth="1"/>
    <col min="14389" max="14389" width="24.7109375" style="2713" customWidth="1"/>
    <col min="14390" max="14390" width="16.7109375" style="2713" customWidth="1"/>
    <col min="14391" max="14391" width="10.140625" style="2713" customWidth="1"/>
    <col min="14392" max="14392" width="24.7109375" style="2713" customWidth="1"/>
    <col min="14393" max="14393" width="16.7109375" style="2713" customWidth="1"/>
    <col min="14394" max="14394" width="10.140625" style="2713" customWidth="1"/>
    <col min="14395" max="14395" width="24.7109375" style="2713" customWidth="1"/>
    <col min="14396" max="14396" width="16.7109375" style="2713" customWidth="1"/>
    <col min="14397" max="14397" width="10.140625" style="2713" customWidth="1"/>
    <col min="14398" max="14398" width="24.7109375" style="2713" customWidth="1"/>
    <col min="14399" max="14399" width="16.7109375" style="2713" customWidth="1"/>
    <col min="14400" max="14400" width="10.140625" style="2713" customWidth="1"/>
    <col min="14401" max="14401" width="24.7109375" style="2713" customWidth="1"/>
    <col min="14402" max="14402" width="16.7109375" style="2713" customWidth="1"/>
    <col min="14403" max="14403" width="10.140625" style="2713" customWidth="1"/>
    <col min="14404" max="14404" width="24.7109375" style="2713" customWidth="1"/>
    <col min="14405" max="14405" width="16.7109375" style="2713" customWidth="1"/>
    <col min="14406" max="14406" width="10.140625" style="2713" customWidth="1"/>
    <col min="14407" max="14407" width="24.7109375" style="2713" customWidth="1"/>
    <col min="14408" max="14408" width="16.7109375" style="2713" customWidth="1"/>
    <col min="14409" max="14409" width="10.140625" style="2713" customWidth="1"/>
    <col min="14410" max="14410" width="24.7109375" style="2713" customWidth="1"/>
    <col min="14411" max="14411" width="16.7109375" style="2713" customWidth="1"/>
    <col min="14412" max="14412" width="10.140625" style="2713" customWidth="1"/>
    <col min="14413" max="14413" width="24.7109375" style="2713" customWidth="1"/>
    <col min="14414" max="14414" width="16.7109375" style="2713" customWidth="1"/>
    <col min="14415" max="14415" width="10.140625" style="2713" customWidth="1"/>
    <col min="14416" max="14416" width="24.7109375" style="2713" customWidth="1"/>
    <col min="14417" max="14417" width="16.7109375" style="2713" customWidth="1"/>
    <col min="14418" max="14418" width="10.140625" style="2713" customWidth="1"/>
    <col min="14419" max="14419" width="24.7109375" style="2713" customWidth="1"/>
    <col min="14420" max="14420" width="16.7109375" style="2713" customWidth="1"/>
    <col min="14421" max="14421" width="10.140625" style="2713" customWidth="1"/>
    <col min="14422" max="14422" width="24.7109375" style="2713" customWidth="1"/>
    <col min="14423" max="14423" width="16.7109375" style="2713" customWidth="1"/>
    <col min="14424" max="14424" width="12.5703125" style="2713" customWidth="1"/>
    <col min="14425" max="14425" width="9.85546875" style="2713" customWidth="1"/>
    <col min="14426" max="14426" width="10.28515625" style="2713" customWidth="1"/>
    <col min="14427" max="14441" width="15.28515625" style="2713" customWidth="1"/>
    <col min="14442" max="14442" width="7.28515625" style="2713" customWidth="1"/>
    <col min="14443" max="14443" width="6.28515625" style="2713" customWidth="1"/>
    <col min="14444" max="14444" width="6.85546875" style="2713" customWidth="1"/>
    <col min="14445" max="14445" width="10.28515625" style="2713" customWidth="1"/>
    <col min="14446" max="14632" width="10.28515625" style="2713"/>
    <col min="14633" max="14633" width="5.85546875" style="2713" customWidth="1"/>
    <col min="14634" max="14634" width="8.85546875" style="2713" customWidth="1"/>
    <col min="14635" max="14635" width="7.140625" style="2713" customWidth="1"/>
    <col min="14636" max="14636" width="100.85546875" style="2713" customWidth="1"/>
    <col min="14637" max="14637" width="12" style="2713" customWidth="1"/>
    <col min="14638" max="14638" width="18.42578125" style="2713" customWidth="1"/>
    <col min="14639" max="14639" width="24.7109375" style="2713" customWidth="1"/>
    <col min="14640" max="14640" width="16.7109375" style="2713" customWidth="1"/>
    <col min="14641" max="14641" width="10.140625" style="2713" customWidth="1"/>
    <col min="14642" max="14642" width="24.7109375" style="2713" customWidth="1"/>
    <col min="14643" max="14643" width="16.7109375" style="2713" customWidth="1"/>
    <col min="14644" max="14644" width="10.140625" style="2713" customWidth="1"/>
    <col min="14645" max="14645" width="24.7109375" style="2713" customWidth="1"/>
    <col min="14646" max="14646" width="16.7109375" style="2713" customWidth="1"/>
    <col min="14647" max="14647" width="10.140625" style="2713" customWidth="1"/>
    <col min="14648" max="14648" width="24.7109375" style="2713" customWidth="1"/>
    <col min="14649" max="14649" width="16.7109375" style="2713" customWidth="1"/>
    <col min="14650" max="14650" width="10.140625" style="2713" customWidth="1"/>
    <col min="14651" max="14651" width="24.7109375" style="2713" customWidth="1"/>
    <col min="14652" max="14652" width="16.7109375" style="2713" customWidth="1"/>
    <col min="14653" max="14653" width="10.140625" style="2713" customWidth="1"/>
    <col min="14654" max="14654" width="24.7109375" style="2713" customWidth="1"/>
    <col min="14655" max="14655" width="16.7109375" style="2713" customWidth="1"/>
    <col min="14656" max="14656" width="10.140625" style="2713" customWidth="1"/>
    <col min="14657" max="14657" width="24.7109375" style="2713" customWidth="1"/>
    <col min="14658" max="14658" width="16.7109375" style="2713" customWidth="1"/>
    <col min="14659" max="14659" width="10.140625" style="2713" customWidth="1"/>
    <col min="14660" max="14660" width="24.7109375" style="2713" customWidth="1"/>
    <col min="14661" max="14661" width="16.7109375" style="2713" customWidth="1"/>
    <col min="14662" max="14662" width="10.140625" style="2713" customWidth="1"/>
    <col min="14663" max="14663" width="24.7109375" style="2713" customWidth="1"/>
    <col min="14664" max="14664" width="16.7109375" style="2713" customWidth="1"/>
    <col min="14665" max="14665" width="10.140625" style="2713" customWidth="1"/>
    <col min="14666" max="14666" width="24.7109375" style="2713" customWidth="1"/>
    <col min="14667" max="14667" width="16.7109375" style="2713" customWidth="1"/>
    <col min="14668" max="14668" width="10.140625" style="2713" customWidth="1"/>
    <col min="14669" max="14669" width="24.7109375" style="2713" customWidth="1"/>
    <col min="14670" max="14670" width="16.7109375" style="2713" customWidth="1"/>
    <col min="14671" max="14671" width="10.140625" style="2713" customWidth="1"/>
    <col min="14672" max="14672" width="24.7109375" style="2713" customWidth="1"/>
    <col min="14673" max="14673" width="16.7109375" style="2713" customWidth="1"/>
    <col min="14674" max="14674" width="10.140625" style="2713" customWidth="1"/>
    <col min="14675" max="14675" width="24.7109375" style="2713" customWidth="1"/>
    <col min="14676" max="14676" width="16.7109375" style="2713" customWidth="1"/>
    <col min="14677" max="14677" width="10.140625" style="2713" customWidth="1"/>
    <col min="14678" max="14678" width="24.7109375" style="2713" customWidth="1"/>
    <col min="14679" max="14679" width="16.7109375" style="2713" customWidth="1"/>
    <col min="14680" max="14680" width="12.5703125" style="2713" customWidth="1"/>
    <col min="14681" max="14681" width="9.85546875" style="2713" customWidth="1"/>
    <col min="14682" max="14682" width="10.28515625" style="2713" customWidth="1"/>
    <col min="14683" max="14697" width="15.28515625" style="2713" customWidth="1"/>
    <col min="14698" max="14698" width="7.28515625" style="2713" customWidth="1"/>
    <col min="14699" max="14699" width="6.28515625" style="2713" customWidth="1"/>
    <col min="14700" max="14700" width="6.85546875" style="2713" customWidth="1"/>
    <col min="14701" max="14701" width="10.28515625" style="2713" customWidth="1"/>
    <col min="14702" max="14888" width="10.28515625" style="2713"/>
    <col min="14889" max="14889" width="5.85546875" style="2713" customWidth="1"/>
    <col min="14890" max="14890" width="8.85546875" style="2713" customWidth="1"/>
    <col min="14891" max="14891" width="7.140625" style="2713" customWidth="1"/>
    <col min="14892" max="14892" width="100.85546875" style="2713" customWidth="1"/>
    <col min="14893" max="14893" width="12" style="2713" customWidth="1"/>
    <col min="14894" max="14894" width="18.42578125" style="2713" customWidth="1"/>
    <col min="14895" max="14895" width="24.7109375" style="2713" customWidth="1"/>
    <col min="14896" max="14896" width="16.7109375" style="2713" customWidth="1"/>
    <col min="14897" max="14897" width="10.140625" style="2713" customWidth="1"/>
    <col min="14898" max="14898" width="24.7109375" style="2713" customWidth="1"/>
    <col min="14899" max="14899" width="16.7109375" style="2713" customWidth="1"/>
    <col min="14900" max="14900" width="10.140625" style="2713" customWidth="1"/>
    <col min="14901" max="14901" width="24.7109375" style="2713" customWidth="1"/>
    <col min="14902" max="14902" width="16.7109375" style="2713" customWidth="1"/>
    <col min="14903" max="14903" width="10.140625" style="2713" customWidth="1"/>
    <col min="14904" max="14904" width="24.7109375" style="2713" customWidth="1"/>
    <col min="14905" max="14905" width="16.7109375" style="2713" customWidth="1"/>
    <col min="14906" max="14906" width="10.140625" style="2713" customWidth="1"/>
    <col min="14907" max="14907" width="24.7109375" style="2713" customWidth="1"/>
    <col min="14908" max="14908" width="16.7109375" style="2713" customWidth="1"/>
    <col min="14909" max="14909" width="10.140625" style="2713" customWidth="1"/>
    <col min="14910" max="14910" width="24.7109375" style="2713" customWidth="1"/>
    <col min="14911" max="14911" width="16.7109375" style="2713" customWidth="1"/>
    <col min="14912" max="14912" width="10.140625" style="2713" customWidth="1"/>
    <col min="14913" max="14913" width="24.7109375" style="2713" customWidth="1"/>
    <col min="14914" max="14914" width="16.7109375" style="2713" customWidth="1"/>
    <col min="14915" max="14915" width="10.140625" style="2713" customWidth="1"/>
    <col min="14916" max="14916" width="24.7109375" style="2713" customWidth="1"/>
    <col min="14917" max="14917" width="16.7109375" style="2713" customWidth="1"/>
    <col min="14918" max="14918" width="10.140625" style="2713" customWidth="1"/>
    <col min="14919" max="14919" width="24.7109375" style="2713" customWidth="1"/>
    <col min="14920" max="14920" width="16.7109375" style="2713" customWidth="1"/>
    <col min="14921" max="14921" width="10.140625" style="2713" customWidth="1"/>
    <col min="14922" max="14922" width="24.7109375" style="2713" customWidth="1"/>
    <col min="14923" max="14923" width="16.7109375" style="2713" customWidth="1"/>
    <col min="14924" max="14924" width="10.140625" style="2713" customWidth="1"/>
    <col min="14925" max="14925" width="24.7109375" style="2713" customWidth="1"/>
    <col min="14926" max="14926" width="16.7109375" style="2713" customWidth="1"/>
    <col min="14927" max="14927" width="10.140625" style="2713" customWidth="1"/>
    <col min="14928" max="14928" width="24.7109375" style="2713" customWidth="1"/>
    <col min="14929" max="14929" width="16.7109375" style="2713" customWidth="1"/>
    <col min="14930" max="14930" width="10.140625" style="2713" customWidth="1"/>
    <col min="14931" max="14931" width="24.7109375" style="2713" customWidth="1"/>
    <col min="14932" max="14932" width="16.7109375" style="2713" customWidth="1"/>
    <col min="14933" max="14933" width="10.140625" style="2713" customWidth="1"/>
    <col min="14934" max="14934" width="24.7109375" style="2713" customWidth="1"/>
    <col min="14935" max="14935" width="16.7109375" style="2713" customWidth="1"/>
    <col min="14936" max="14936" width="12.5703125" style="2713" customWidth="1"/>
    <col min="14937" max="14937" width="9.85546875" style="2713" customWidth="1"/>
    <col min="14938" max="14938" width="10.28515625" style="2713" customWidth="1"/>
    <col min="14939" max="14953" width="15.28515625" style="2713" customWidth="1"/>
    <col min="14954" max="14954" width="7.28515625" style="2713" customWidth="1"/>
    <col min="14955" max="14955" width="6.28515625" style="2713" customWidth="1"/>
    <col min="14956" max="14956" width="6.85546875" style="2713" customWidth="1"/>
    <col min="14957" max="14957" width="10.28515625" style="2713" customWidth="1"/>
    <col min="14958" max="15144" width="10.28515625" style="2713"/>
    <col min="15145" max="15145" width="5.85546875" style="2713" customWidth="1"/>
    <col min="15146" max="15146" width="8.85546875" style="2713" customWidth="1"/>
    <col min="15147" max="15147" width="7.140625" style="2713" customWidth="1"/>
    <col min="15148" max="15148" width="100.85546875" style="2713" customWidth="1"/>
    <col min="15149" max="15149" width="12" style="2713" customWidth="1"/>
    <col min="15150" max="15150" width="18.42578125" style="2713" customWidth="1"/>
    <col min="15151" max="15151" width="24.7109375" style="2713" customWidth="1"/>
    <col min="15152" max="15152" width="16.7109375" style="2713" customWidth="1"/>
    <col min="15153" max="15153" width="10.140625" style="2713" customWidth="1"/>
    <col min="15154" max="15154" width="24.7109375" style="2713" customWidth="1"/>
    <col min="15155" max="15155" width="16.7109375" style="2713" customWidth="1"/>
    <col min="15156" max="15156" width="10.140625" style="2713" customWidth="1"/>
    <col min="15157" max="15157" width="24.7109375" style="2713" customWidth="1"/>
    <col min="15158" max="15158" width="16.7109375" style="2713" customWidth="1"/>
    <col min="15159" max="15159" width="10.140625" style="2713" customWidth="1"/>
    <col min="15160" max="15160" width="24.7109375" style="2713" customWidth="1"/>
    <col min="15161" max="15161" width="16.7109375" style="2713" customWidth="1"/>
    <col min="15162" max="15162" width="10.140625" style="2713" customWidth="1"/>
    <col min="15163" max="15163" width="24.7109375" style="2713" customWidth="1"/>
    <col min="15164" max="15164" width="16.7109375" style="2713" customWidth="1"/>
    <col min="15165" max="15165" width="10.140625" style="2713" customWidth="1"/>
    <col min="15166" max="15166" width="24.7109375" style="2713" customWidth="1"/>
    <col min="15167" max="15167" width="16.7109375" style="2713" customWidth="1"/>
    <col min="15168" max="15168" width="10.140625" style="2713" customWidth="1"/>
    <col min="15169" max="15169" width="24.7109375" style="2713" customWidth="1"/>
    <col min="15170" max="15170" width="16.7109375" style="2713" customWidth="1"/>
    <col min="15171" max="15171" width="10.140625" style="2713" customWidth="1"/>
    <col min="15172" max="15172" width="24.7109375" style="2713" customWidth="1"/>
    <col min="15173" max="15173" width="16.7109375" style="2713" customWidth="1"/>
    <col min="15174" max="15174" width="10.140625" style="2713" customWidth="1"/>
    <col min="15175" max="15175" width="24.7109375" style="2713" customWidth="1"/>
    <col min="15176" max="15176" width="16.7109375" style="2713" customWidth="1"/>
    <col min="15177" max="15177" width="10.140625" style="2713" customWidth="1"/>
    <col min="15178" max="15178" width="24.7109375" style="2713" customWidth="1"/>
    <col min="15179" max="15179" width="16.7109375" style="2713" customWidth="1"/>
    <col min="15180" max="15180" width="10.140625" style="2713" customWidth="1"/>
    <col min="15181" max="15181" width="24.7109375" style="2713" customWidth="1"/>
    <col min="15182" max="15182" width="16.7109375" style="2713" customWidth="1"/>
    <col min="15183" max="15183" width="10.140625" style="2713" customWidth="1"/>
    <col min="15184" max="15184" width="24.7109375" style="2713" customWidth="1"/>
    <col min="15185" max="15185" width="16.7109375" style="2713" customWidth="1"/>
    <col min="15186" max="15186" width="10.140625" style="2713" customWidth="1"/>
    <col min="15187" max="15187" width="24.7109375" style="2713" customWidth="1"/>
    <col min="15188" max="15188" width="16.7109375" style="2713" customWidth="1"/>
    <col min="15189" max="15189" width="10.140625" style="2713" customWidth="1"/>
    <col min="15190" max="15190" width="24.7109375" style="2713" customWidth="1"/>
    <col min="15191" max="15191" width="16.7109375" style="2713" customWidth="1"/>
    <col min="15192" max="15192" width="12.5703125" style="2713" customWidth="1"/>
    <col min="15193" max="15193" width="9.85546875" style="2713" customWidth="1"/>
    <col min="15194" max="15194" width="10.28515625" style="2713" customWidth="1"/>
    <col min="15195" max="15209" width="15.28515625" style="2713" customWidth="1"/>
    <col min="15210" max="15210" width="7.28515625" style="2713" customWidth="1"/>
    <col min="15211" max="15211" width="6.28515625" style="2713" customWidth="1"/>
    <col min="15212" max="15212" width="6.85546875" style="2713" customWidth="1"/>
    <col min="15213" max="15213" width="10.28515625" style="2713" customWidth="1"/>
    <col min="15214" max="15400" width="10.28515625" style="2713"/>
    <col min="15401" max="15401" width="5.85546875" style="2713" customWidth="1"/>
    <col min="15402" max="15402" width="8.85546875" style="2713" customWidth="1"/>
    <col min="15403" max="15403" width="7.140625" style="2713" customWidth="1"/>
    <col min="15404" max="15404" width="100.85546875" style="2713" customWidth="1"/>
    <col min="15405" max="15405" width="12" style="2713" customWidth="1"/>
    <col min="15406" max="15406" width="18.42578125" style="2713" customWidth="1"/>
    <col min="15407" max="15407" width="24.7109375" style="2713" customWidth="1"/>
    <col min="15408" max="15408" width="16.7109375" style="2713" customWidth="1"/>
    <col min="15409" max="15409" width="10.140625" style="2713" customWidth="1"/>
    <col min="15410" max="15410" width="24.7109375" style="2713" customWidth="1"/>
    <col min="15411" max="15411" width="16.7109375" style="2713" customWidth="1"/>
    <col min="15412" max="15412" width="10.140625" style="2713" customWidth="1"/>
    <col min="15413" max="15413" width="24.7109375" style="2713" customWidth="1"/>
    <col min="15414" max="15414" width="16.7109375" style="2713" customWidth="1"/>
    <col min="15415" max="15415" width="10.140625" style="2713" customWidth="1"/>
    <col min="15416" max="15416" width="24.7109375" style="2713" customWidth="1"/>
    <col min="15417" max="15417" width="16.7109375" style="2713" customWidth="1"/>
    <col min="15418" max="15418" width="10.140625" style="2713" customWidth="1"/>
    <col min="15419" max="15419" width="24.7109375" style="2713" customWidth="1"/>
    <col min="15420" max="15420" width="16.7109375" style="2713" customWidth="1"/>
    <col min="15421" max="15421" width="10.140625" style="2713" customWidth="1"/>
    <col min="15422" max="15422" width="24.7109375" style="2713" customWidth="1"/>
    <col min="15423" max="15423" width="16.7109375" style="2713" customWidth="1"/>
    <col min="15424" max="15424" width="10.140625" style="2713" customWidth="1"/>
    <col min="15425" max="15425" width="24.7109375" style="2713" customWidth="1"/>
    <col min="15426" max="15426" width="16.7109375" style="2713" customWidth="1"/>
    <col min="15427" max="15427" width="10.140625" style="2713" customWidth="1"/>
    <col min="15428" max="15428" width="24.7109375" style="2713" customWidth="1"/>
    <col min="15429" max="15429" width="16.7109375" style="2713" customWidth="1"/>
    <col min="15430" max="15430" width="10.140625" style="2713" customWidth="1"/>
    <col min="15431" max="15431" width="24.7109375" style="2713" customWidth="1"/>
    <col min="15432" max="15432" width="16.7109375" style="2713" customWidth="1"/>
    <col min="15433" max="15433" width="10.140625" style="2713" customWidth="1"/>
    <col min="15434" max="15434" width="24.7109375" style="2713" customWidth="1"/>
    <col min="15435" max="15435" width="16.7109375" style="2713" customWidth="1"/>
    <col min="15436" max="15436" width="10.140625" style="2713" customWidth="1"/>
    <col min="15437" max="15437" width="24.7109375" style="2713" customWidth="1"/>
    <col min="15438" max="15438" width="16.7109375" style="2713" customWidth="1"/>
    <col min="15439" max="15439" width="10.140625" style="2713" customWidth="1"/>
    <col min="15440" max="15440" width="24.7109375" style="2713" customWidth="1"/>
    <col min="15441" max="15441" width="16.7109375" style="2713" customWidth="1"/>
    <col min="15442" max="15442" width="10.140625" style="2713" customWidth="1"/>
    <col min="15443" max="15443" width="24.7109375" style="2713" customWidth="1"/>
    <col min="15444" max="15444" width="16.7109375" style="2713" customWidth="1"/>
    <col min="15445" max="15445" width="10.140625" style="2713" customWidth="1"/>
    <col min="15446" max="15446" width="24.7109375" style="2713" customWidth="1"/>
    <col min="15447" max="15447" width="16.7109375" style="2713" customWidth="1"/>
    <col min="15448" max="15448" width="12.5703125" style="2713" customWidth="1"/>
    <col min="15449" max="15449" width="9.85546875" style="2713" customWidth="1"/>
    <col min="15450" max="15450" width="10.28515625" style="2713" customWidth="1"/>
    <col min="15451" max="15465" width="15.28515625" style="2713" customWidth="1"/>
    <col min="15466" max="15466" width="7.28515625" style="2713" customWidth="1"/>
    <col min="15467" max="15467" width="6.28515625" style="2713" customWidth="1"/>
    <col min="15468" max="15468" width="6.85546875" style="2713" customWidth="1"/>
    <col min="15469" max="15469" width="10.28515625" style="2713" customWidth="1"/>
    <col min="15470" max="15656" width="10.28515625" style="2713"/>
    <col min="15657" max="15657" width="5.85546875" style="2713" customWidth="1"/>
    <col min="15658" max="15658" width="8.85546875" style="2713" customWidth="1"/>
    <col min="15659" max="15659" width="7.140625" style="2713" customWidth="1"/>
    <col min="15660" max="15660" width="100.85546875" style="2713" customWidth="1"/>
    <col min="15661" max="15661" width="12" style="2713" customWidth="1"/>
    <col min="15662" max="15662" width="18.42578125" style="2713" customWidth="1"/>
    <col min="15663" max="15663" width="24.7109375" style="2713" customWidth="1"/>
    <col min="15664" max="15664" width="16.7109375" style="2713" customWidth="1"/>
    <col min="15665" max="15665" width="10.140625" style="2713" customWidth="1"/>
    <col min="15666" max="15666" width="24.7109375" style="2713" customWidth="1"/>
    <col min="15667" max="15667" width="16.7109375" style="2713" customWidth="1"/>
    <col min="15668" max="15668" width="10.140625" style="2713" customWidth="1"/>
    <col min="15669" max="15669" width="24.7109375" style="2713" customWidth="1"/>
    <col min="15670" max="15670" width="16.7109375" style="2713" customWidth="1"/>
    <col min="15671" max="15671" width="10.140625" style="2713" customWidth="1"/>
    <col min="15672" max="15672" width="24.7109375" style="2713" customWidth="1"/>
    <col min="15673" max="15673" width="16.7109375" style="2713" customWidth="1"/>
    <col min="15674" max="15674" width="10.140625" style="2713" customWidth="1"/>
    <col min="15675" max="15675" width="24.7109375" style="2713" customWidth="1"/>
    <col min="15676" max="15676" width="16.7109375" style="2713" customWidth="1"/>
    <col min="15677" max="15677" width="10.140625" style="2713" customWidth="1"/>
    <col min="15678" max="15678" width="24.7109375" style="2713" customWidth="1"/>
    <col min="15679" max="15679" width="16.7109375" style="2713" customWidth="1"/>
    <col min="15680" max="15680" width="10.140625" style="2713" customWidth="1"/>
    <col min="15681" max="15681" width="24.7109375" style="2713" customWidth="1"/>
    <col min="15682" max="15682" width="16.7109375" style="2713" customWidth="1"/>
    <col min="15683" max="15683" width="10.140625" style="2713" customWidth="1"/>
    <col min="15684" max="15684" width="24.7109375" style="2713" customWidth="1"/>
    <col min="15685" max="15685" width="16.7109375" style="2713" customWidth="1"/>
    <col min="15686" max="15686" width="10.140625" style="2713" customWidth="1"/>
    <col min="15687" max="15687" width="24.7109375" style="2713" customWidth="1"/>
    <col min="15688" max="15688" width="16.7109375" style="2713" customWidth="1"/>
    <col min="15689" max="15689" width="10.140625" style="2713" customWidth="1"/>
    <col min="15690" max="15690" width="24.7109375" style="2713" customWidth="1"/>
    <col min="15691" max="15691" width="16.7109375" style="2713" customWidth="1"/>
    <col min="15692" max="15692" width="10.140625" style="2713" customWidth="1"/>
    <col min="15693" max="15693" width="24.7109375" style="2713" customWidth="1"/>
    <col min="15694" max="15694" width="16.7109375" style="2713" customWidth="1"/>
    <col min="15695" max="15695" width="10.140625" style="2713" customWidth="1"/>
    <col min="15696" max="15696" width="24.7109375" style="2713" customWidth="1"/>
    <col min="15697" max="15697" width="16.7109375" style="2713" customWidth="1"/>
    <col min="15698" max="15698" width="10.140625" style="2713" customWidth="1"/>
    <col min="15699" max="15699" width="24.7109375" style="2713" customWidth="1"/>
    <col min="15700" max="15700" width="16.7109375" style="2713" customWidth="1"/>
    <col min="15701" max="15701" width="10.140625" style="2713" customWidth="1"/>
    <col min="15702" max="15702" width="24.7109375" style="2713" customWidth="1"/>
    <col min="15703" max="15703" width="16.7109375" style="2713" customWidth="1"/>
    <col min="15704" max="15704" width="12.5703125" style="2713" customWidth="1"/>
    <col min="15705" max="15705" width="9.85546875" style="2713" customWidth="1"/>
    <col min="15706" max="15706" width="10.28515625" style="2713" customWidth="1"/>
    <col min="15707" max="15721" width="15.28515625" style="2713" customWidth="1"/>
    <col min="15722" max="15722" width="7.28515625" style="2713" customWidth="1"/>
    <col min="15723" max="15723" width="6.28515625" style="2713" customWidth="1"/>
    <col min="15724" max="15724" width="6.85546875" style="2713" customWidth="1"/>
    <col min="15725" max="15725" width="10.28515625" style="2713" customWidth="1"/>
    <col min="15726" max="16384" width="10.28515625" style="2713"/>
  </cols>
  <sheetData>
    <row r="1" spans="1:185" s="2526" customFormat="1" ht="21.95" customHeight="1" thickBot="1" x14ac:dyDescent="0.3">
      <c r="A1" s="2523">
        <f t="shared" ref="A1:Y1" ca="1" si="0">CELL("largeur",A1)</f>
        <v>5</v>
      </c>
      <c r="B1" s="2523">
        <f t="shared" ca="1" si="0"/>
        <v>8</v>
      </c>
      <c r="C1" s="2523">
        <f t="shared" ca="1" si="0"/>
        <v>6</v>
      </c>
      <c r="D1" s="2523">
        <f t="shared" ca="1" si="0"/>
        <v>127</v>
      </c>
      <c r="E1" s="2523">
        <f t="shared" ca="1" si="0"/>
        <v>18</v>
      </c>
      <c r="F1" s="2523">
        <f t="shared" ca="1" si="0"/>
        <v>20</v>
      </c>
      <c r="G1" s="2523">
        <f t="shared" ca="1" si="0"/>
        <v>20</v>
      </c>
      <c r="H1" s="2523">
        <f t="shared" ca="1" si="0"/>
        <v>20</v>
      </c>
      <c r="I1" s="2523">
        <f t="shared" ca="1" si="0"/>
        <v>20</v>
      </c>
      <c r="J1" s="2523">
        <f t="shared" ca="1" si="0"/>
        <v>20</v>
      </c>
      <c r="K1" s="2523">
        <f t="shared" ca="1" si="0"/>
        <v>11</v>
      </c>
      <c r="L1" s="2523">
        <f t="shared" ca="1" si="0"/>
        <v>5</v>
      </c>
      <c r="M1" s="2523">
        <f t="shared" ca="1" si="0"/>
        <v>20</v>
      </c>
      <c r="N1" s="2523">
        <f t="shared" ca="1" si="0"/>
        <v>20</v>
      </c>
      <c r="O1" s="2523">
        <f t="shared" ca="1" si="0"/>
        <v>13</v>
      </c>
      <c r="P1" s="2523">
        <f t="shared" ca="1" si="0"/>
        <v>13</v>
      </c>
      <c r="Q1" s="2523">
        <f t="shared" ca="1" si="0"/>
        <v>13</v>
      </c>
      <c r="R1" s="2523">
        <f t="shared" ca="1" si="0"/>
        <v>13</v>
      </c>
      <c r="S1" s="2523">
        <f t="shared" ca="1" si="0"/>
        <v>13</v>
      </c>
      <c r="T1" s="2523">
        <f t="shared" ca="1" si="0"/>
        <v>13</v>
      </c>
      <c r="U1" s="2523">
        <f t="shared" ca="1" si="0"/>
        <v>13</v>
      </c>
      <c r="V1" s="2523">
        <f t="shared" ca="1" si="0"/>
        <v>13</v>
      </c>
      <c r="W1" s="2523">
        <f t="shared" ca="1" si="0"/>
        <v>5</v>
      </c>
      <c r="X1" s="2523">
        <f t="shared" ca="1" si="0"/>
        <v>20</v>
      </c>
      <c r="Y1" s="2523">
        <f t="shared" ca="1" si="0"/>
        <v>20</v>
      </c>
      <c r="Z1" s="2524"/>
      <c r="AA1" s="2524"/>
      <c r="AB1" s="2524"/>
      <c r="AC1" s="2524"/>
      <c r="AD1" s="2524"/>
      <c r="AE1" s="2524"/>
      <c r="AF1" s="2524"/>
      <c r="AG1" s="2524"/>
      <c r="AH1" s="2523"/>
      <c r="AI1" s="2525"/>
      <c r="AJ1" s="2525"/>
      <c r="AK1" s="2525"/>
      <c r="AL1" s="2525"/>
      <c r="AM1" s="2525"/>
      <c r="AN1" s="2525"/>
      <c r="AO1" s="2525"/>
      <c r="AP1" s="2525"/>
      <c r="AQ1" s="2525"/>
      <c r="AR1" s="2525"/>
      <c r="AS1" s="2525"/>
      <c r="AT1" s="2525"/>
      <c r="AU1" s="2525"/>
      <c r="AV1" s="2525"/>
      <c r="AW1" s="2525"/>
      <c r="AX1" s="2525"/>
      <c r="AY1" s="2525"/>
      <c r="AZ1" s="2525"/>
      <c r="BA1" s="2525"/>
      <c r="BB1" s="2525"/>
      <c r="BC1" s="2525"/>
      <c r="BD1" s="2525"/>
      <c r="BE1" s="2525"/>
      <c r="BF1" s="2525"/>
      <c r="BG1" s="2525"/>
      <c r="BH1" s="2525"/>
      <c r="BI1" s="2525"/>
      <c r="BJ1" s="2525"/>
      <c r="BK1" s="2525"/>
      <c r="BL1" s="2525"/>
      <c r="BM1" s="2525"/>
      <c r="BN1" s="2525"/>
      <c r="BO1" s="2525"/>
      <c r="BP1" s="2525"/>
      <c r="BQ1" s="2525"/>
      <c r="BR1" s="2525"/>
      <c r="BS1" s="2525"/>
      <c r="BT1" s="2525"/>
      <c r="BU1" s="2525"/>
      <c r="BV1" s="2525"/>
      <c r="BW1" s="2525"/>
      <c r="BX1" s="2525"/>
      <c r="BY1" s="2525"/>
      <c r="BZ1" s="2525"/>
      <c r="CA1" s="2525"/>
      <c r="CB1" s="2525"/>
      <c r="CC1" s="2525"/>
      <c r="CD1" s="2525"/>
      <c r="CE1" s="2525"/>
      <c r="CF1" s="2525"/>
      <c r="CG1" s="2525"/>
      <c r="CH1" s="2525"/>
      <c r="CI1" s="2525"/>
      <c r="CJ1" s="2525"/>
      <c r="CK1" s="2525"/>
      <c r="CL1" s="2525"/>
      <c r="CM1" s="2525"/>
      <c r="CN1" s="2525"/>
      <c r="CO1" s="2525"/>
      <c r="CP1" s="2525"/>
      <c r="CQ1" s="2525"/>
      <c r="CR1" s="2525"/>
      <c r="CS1" s="2525"/>
      <c r="CT1" s="2525"/>
      <c r="CU1" s="2525"/>
      <c r="CV1" s="2525"/>
      <c r="CW1" s="2525"/>
      <c r="CX1" s="2525"/>
      <c r="CY1" s="2525"/>
      <c r="DM1" s="2525"/>
      <c r="DN1" s="2525"/>
      <c r="DO1" s="2525"/>
      <c r="DP1" s="2525"/>
      <c r="DQ1" s="2525"/>
      <c r="DR1" s="2525"/>
      <c r="DS1" s="2525"/>
      <c r="DT1" s="2525"/>
      <c r="DU1" s="2525"/>
      <c r="DV1" s="2525"/>
      <c r="DW1" s="2525"/>
      <c r="DX1" s="2525"/>
      <c r="DY1" s="2525"/>
      <c r="DZ1" s="2525"/>
      <c r="EA1" s="2525"/>
      <c r="EB1" s="2525"/>
      <c r="EC1" s="2525"/>
      <c r="ED1" s="2525"/>
      <c r="EE1" s="2525"/>
      <c r="EF1" s="2525"/>
      <c r="EG1" s="2525"/>
      <c r="EH1" s="2525"/>
      <c r="EI1" s="2525"/>
      <c r="EJ1" s="2525"/>
      <c r="EK1" s="2525"/>
      <c r="EL1" s="2525"/>
      <c r="EM1" s="2525"/>
      <c r="EN1" s="2525"/>
      <c r="EO1" s="2525"/>
      <c r="EP1" s="2525"/>
      <c r="EQ1" s="2525"/>
      <c r="ER1" s="2525"/>
      <c r="ES1" s="2525"/>
      <c r="ET1" s="2525"/>
      <c r="EU1" s="2525"/>
      <c r="EV1" s="2525"/>
      <c r="EW1" s="2525"/>
      <c r="EX1" s="2525"/>
      <c r="EY1" s="2525"/>
      <c r="EZ1" s="2525"/>
      <c r="FA1" s="2525"/>
      <c r="FB1" s="2525"/>
      <c r="FC1" s="2525"/>
      <c r="FD1" s="2525"/>
      <c r="FE1" s="2525"/>
      <c r="FF1" s="2525"/>
      <c r="FG1" s="2525"/>
      <c r="FH1" s="2525"/>
      <c r="FK1" s="2527" t="str">
        <f>IF(FU10="","",IF(FU10=0,"",(FJ10/FU10)*FI10))</f>
        <v/>
      </c>
      <c r="FU1" s="2525"/>
      <c r="FV1" s="2525"/>
      <c r="FW1" s="2525"/>
      <c r="FX1" s="2525"/>
      <c r="FY1" s="2525"/>
      <c r="FZ1" s="2525"/>
      <c r="GA1" s="2525"/>
      <c r="GB1" s="2525"/>
      <c r="GC1" s="2525"/>
    </row>
    <row r="2" spans="1:185" s="2526" customFormat="1" ht="33" customHeight="1" x14ac:dyDescent="0.25">
      <c r="A2" s="2528"/>
      <c r="B2" s="2529" t="s">
        <v>2674</v>
      </c>
      <c r="C2" s="2530"/>
      <c r="D2" s="2530"/>
      <c r="E2" s="2530"/>
      <c r="F2" s="2530"/>
      <c r="G2" s="2530"/>
      <c r="H2" s="2530"/>
      <c r="I2" s="2530"/>
      <c r="J2" s="2530"/>
      <c r="K2" s="2531"/>
      <c r="L2" s="2532"/>
      <c r="M2" s="2530"/>
      <c r="N2" s="2530"/>
      <c r="O2" s="2533"/>
      <c r="P2" s="2533"/>
      <c r="Q2" s="2533"/>
      <c r="R2" s="2533"/>
      <c r="S2" s="2533"/>
      <c r="T2" s="2533"/>
      <c r="U2" s="2533"/>
      <c r="V2" s="2533"/>
      <c r="W2" s="2532"/>
      <c r="X2" s="2534"/>
      <c r="Y2" s="2534"/>
      <c r="Z2" s="2533"/>
      <c r="AA2" s="2533"/>
      <c r="AB2" s="2533"/>
      <c r="AC2" s="2533"/>
      <c r="AD2" s="2533"/>
      <c r="AE2" s="2533"/>
      <c r="AF2" s="2533"/>
      <c r="AG2" s="2533"/>
      <c r="AH2" s="2532"/>
      <c r="AI2" s="2535"/>
      <c r="AJ2" s="2536"/>
      <c r="AK2" s="2537"/>
      <c r="AL2" s="2537"/>
      <c r="AM2" s="2537"/>
      <c r="AN2" s="2537"/>
      <c r="AO2" s="2537"/>
      <c r="AP2" s="2537"/>
      <c r="AQ2" s="2537"/>
      <c r="AR2" s="2537"/>
      <c r="AS2" s="2537"/>
      <c r="AT2" s="2537"/>
      <c r="AU2" s="2537"/>
      <c r="AV2" s="2537"/>
      <c r="AW2" s="2537"/>
      <c r="AX2" s="2537"/>
      <c r="AY2" s="2537"/>
      <c r="AZ2" s="2537"/>
      <c r="BA2" s="2537"/>
      <c r="BB2" s="2537"/>
      <c r="BC2" s="2537"/>
      <c r="BD2" s="2537"/>
      <c r="BE2" s="2537"/>
      <c r="BF2" s="2537"/>
      <c r="BG2" s="2537"/>
      <c r="BH2" s="2537"/>
      <c r="BI2" s="2537"/>
      <c r="BJ2" s="2537"/>
      <c r="BK2" s="2537"/>
      <c r="BL2" s="2535"/>
      <c r="BM2" s="2538"/>
      <c r="BN2" s="2537"/>
      <c r="BO2" s="2537"/>
      <c r="BP2" s="2537"/>
      <c r="BQ2" s="2537"/>
      <c r="BR2" s="2537"/>
      <c r="BS2" s="2537"/>
      <c r="BT2" s="2537"/>
      <c r="BU2" s="2537"/>
      <c r="BV2" s="2537"/>
      <c r="BW2" s="2537"/>
      <c r="BX2" s="2537"/>
      <c r="BY2" s="2537"/>
      <c r="BZ2" s="2537"/>
      <c r="CA2" s="2537"/>
      <c r="CB2" s="2537"/>
      <c r="CC2" s="2537"/>
      <c r="CD2" s="2537"/>
      <c r="CE2" s="2537"/>
      <c r="CF2" s="2537"/>
      <c r="CG2" s="2537"/>
      <c r="CH2" s="2537"/>
      <c r="CI2" s="2537"/>
      <c r="CJ2" s="2537"/>
      <c r="CK2" s="2537"/>
      <c r="CL2" s="2537"/>
      <c r="CM2" s="2537"/>
      <c r="CN2" s="2537"/>
      <c r="CO2" s="2537"/>
      <c r="CP2" s="2537"/>
      <c r="CQ2" s="2537"/>
      <c r="CR2" s="2537"/>
      <c r="CS2" s="2537"/>
      <c r="CT2" s="2537"/>
      <c r="CU2" s="2537"/>
      <c r="CV2" s="2537"/>
      <c r="CW2" s="2537"/>
      <c r="CX2" s="2537"/>
      <c r="CY2" s="2537"/>
      <c r="CZ2" s="2530"/>
      <c r="DA2" s="2530"/>
      <c r="DB2" s="2530"/>
      <c r="DC2" s="2530"/>
      <c r="DD2" s="2530"/>
      <c r="DE2" s="2530"/>
      <c r="DF2" s="2530"/>
      <c r="DG2" s="2530"/>
      <c r="DH2" s="2530"/>
      <c r="DI2" s="2530"/>
      <c r="DJ2" s="2530"/>
      <c r="DK2" s="2530"/>
      <c r="DL2" s="2530"/>
      <c r="DM2" s="2537"/>
      <c r="DN2" s="2537"/>
      <c r="DO2" s="2537"/>
      <c r="DP2" s="2537"/>
      <c r="DQ2" s="2537"/>
      <c r="DR2" s="2537"/>
      <c r="DS2" s="2537"/>
      <c r="DT2" s="2539"/>
      <c r="DU2" s="2535"/>
      <c r="DV2" s="2538"/>
      <c r="DW2" s="2537"/>
      <c r="DX2" s="2537"/>
      <c r="DY2" s="2537"/>
      <c r="DZ2" s="2537"/>
      <c r="EA2" s="2537"/>
      <c r="EB2" s="2537"/>
      <c r="EC2" s="2537"/>
      <c r="ED2" s="2537"/>
      <c r="EE2" s="2537"/>
      <c r="EF2" s="2537"/>
      <c r="EG2" s="2537"/>
      <c r="EH2" s="2537"/>
      <c r="EI2" s="2537"/>
      <c r="EJ2" s="2537"/>
      <c r="EK2" s="2537"/>
      <c r="EL2" s="2537"/>
      <c r="EM2" s="2537"/>
      <c r="EN2" s="2537"/>
      <c r="EO2" s="2537"/>
      <c r="EP2" s="2537"/>
      <c r="EQ2" s="2537"/>
      <c r="ER2" s="2537"/>
      <c r="ES2" s="2537"/>
      <c r="ET2" s="2537"/>
      <c r="EU2" s="2537"/>
      <c r="EV2" s="2537"/>
      <c r="EW2" s="2537"/>
      <c r="EX2" s="2537"/>
      <c r="EY2" s="2537"/>
      <c r="EZ2" s="2537"/>
      <c r="FA2" s="2537"/>
      <c r="FB2" s="2537"/>
      <c r="FC2" s="2537"/>
      <c r="FD2" s="2537"/>
      <c r="FE2" s="2537"/>
      <c r="FF2" s="2537"/>
      <c r="FG2" s="2537"/>
      <c r="FH2" s="2537"/>
      <c r="FI2" s="2540"/>
      <c r="FJ2" s="2540"/>
      <c r="FK2" s="2540"/>
      <c r="FL2" s="2540"/>
      <c r="FM2" s="2540"/>
      <c r="FN2" s="2540"/>
      <c r="FO2" s="2540"/>
      <c r="FP2" s="2540"/>
      <c r="FQ2" s="2540"/>
      <c r="FR2" s="2540"/>
      <c r="FS2" s="2540"/>
      <c r="FT2" s="2540"/>
      <c r="FU2" s="2537"/>
      <c r="FV2" s="2537"/>
      <c r="FW2" s="2537"/>
      <c r="FX2" s="2537"/>
      <c r="FY2" s="2537"/>
      <c r="FZ2" s="2537"/>
      <c r="GA2" s="2537"/>
      <c r="GB2" s="2539"/>
      <c r="GC2" s="2535"/>
    </row>
    <row r="3" spans="1:185" s="2551" customFormat="1" ht="72.95" customHeight="1" thickBot="1" x14ac:dyDescent="0.3">
      <c r="A3" s="3862" t="s">
        <v>2529</v>
      </c>
      <c r="B3" s="2541" t="s">
        <v>2530</v>
      </c>
      <c r="C3" s="2542" t="s">
        <v>2531</v>
      </c>
      <c r="D3" s="2543" t="s">
        <v>2532</v>
      </c>
      <c r="E3" s="5233" t="s">
        <v>2533</v>
      </c>
      <c r="F3" s="5233"/>
      <c r="G3" s="5233"/>
      <c r="H3" s="5233"/>
      <c r="I3" s="5233"/>
      <c r="J3" s="5233"/>
      <c r="K3" s="5234"/>
      <c r="L3" s="2532"/>
      <c r="M3" s="5235" t="s">
        <v>2534</v>
      </c>
      <c r="N3" s="5235"/>
      <c r="O3" s="5235"/>
      <c r="P3" s="5235"/>
      <c r="Q3" s="5235"/>
      <c r="R3" s="5235"/>
      <c r="S3" s="5235"/>
      <c r="T3" s="5235"/>
      <c r="U3" s="5235"/>
      <c r="V3" s="5235"/>
      <c r="W3" s="2532"/>
      <c r="X3" s="5236" t="s">
        <v>2535</v>
      </c>
      <c r="Y3" s="5236"/>
      <c r="Z3" s="5236"/>
      <c r="AA3" s="5236"/>
      <c r="AB3" s="5236"/>
      <c r="AC3" s="5236"/>
      <c r="AD3" s="5236"/>
      <c r="AE3" s="5236"/>
      <c r="AF3" s="5236"/>
      <c r="AG3" s="5236"/>
      <c r="AH3" s="2532"/>
      <c r="AI3" s="2535"/>
      <c r="AJ3" s="2544"/>
      <c r="AK3" s="5237" t="s">
        <v>2536</v>
      </c>
      <c r="AL3" s="5237"/>
      <c r="AM3" s="5237"/>
      <c r="AN3" s="5237"/>
      <c r="AO3" s="5237"/>
      <c r="AP3" s="5237"/>
      <c r="AQ3" s="5237"/>
      <c r="AR3" s="5237"/>
      <c r="AS3" s="5237"/>
      <c r="AT3" s="5237"/>
      <c r="AU3" s="5237"/>
      <c r="AV3" s="5237"/>
      <c r="AW3" s="5237"/>
      <c r="AX3" s="5237"/>
      <c r="AY3" s="5237"/>
      <c r="AZ3" s="5237"/>
      <c r="BA3" s="5237"/>
      <c r="BB3" s="5237"/>
      <c r="BC3" s="5237"/>
      <c r="BD3" s="5237"/>
      <c r="BE3" s="5237"/>
      <c r="BF3" s="5237"/>
      <c r="BG3" s="5237"/>
      <c r="BH3" s="5237"/>
      <c r="BI3" s="5237"/>
      <c r="BJ3" s="5237"/>
      <c r="BK3" s="5237"/>
      <c r="BL3" s="2535"/>
      <c r="BM3" s="5217" t="s">
        <v>2537</v>
      </c>
      <c r="BN3" s="5218"/>
      <c r="BO3" s="5218"/>
      <c r="BP3" s="5218"/>
      <c r="BQ3" s="5218"/>
      <c r="BR3" s="5218"/>
      <c r="BS3" s="5218"/>
      <c r="BT3" s="5218"/>
      <c r="BU3" s="5218"/>
      <c r="BV3" s="5218"/>
      <c r="BW3" s="5218"/>
      <c r="BX3" s="5218"/>
      <c r="BY3" s="5218"/>
      <c r="BZ3" s="5218"/>
      <c r="CA3" s="5218"/>
      <c r="CB3" s="5218"/>
      <c r="CC3" s="5218"/>
      <c r="CD3" s="2525"/>
      <c r="CE3" s="2525"/>
      <c r="CF3" s="2525"/>
      <c r="CG3" s="2525"/>
      <c r="CH3" s="2525"/>
      <c r="CI3" s="2525"/>
      <c r="CJ3" s="2525"/>
      <c r="CK3" s="2525"/>
      <c r="CL3" s="2525"/>
      <c r="CM3" s="2525"/>
      <c r="CN3" s="2545" t="s">
        <v>2538</v>
      </c>
      <c r="CO3" s="2525"/>
      <c r="CP3" s="2525"/>
      <c r="CQ3" s="2525"/>
      <c r="CR3" s="2525"/>
      <c r="CS3" s="2525"/>
      <c r="CT3" s="2525"/>
      <c r="CU3" s="2525"/>
      <c r="CV3" s="2525"/>
      <c r="CW3" s="2525"/>
      <c r="CX3" s="2525"/>
      <c r="CY3" s="2525"/>
      <c r="CZ3" s="2546" t="s">
        <v>2539</v>
      </c>
      <c r="DA3" s="2547"/>
      <c r="DB3" s="2547"/>
      <c r="DC3" s="2547"/>
      <c r="DD3" s="2547"/>
      <c r="DE3" s="2547"/>
      <c r="DF3" s="2547"/>
      <c r="DG3" s="2547"/>
      <c r="DH3" s="2547"/>
      <c r="DI3" s="2548"/>
      <c r="DJ3" s="2549"/>
      <c r="DK3" s="2549"/>
      <c r="DL3" s="2549"/>
      <c r="DM3" s="2525"/>
      <c r="DN3" s="2525"/>
      <c r="DO3" s="2525"/>
      <c r="DP3" s="2525"/>
      <c r="DQ3" s="2525"/>
      <c r="DR3" s="2525"/>
      <c r="DS3" s="2525"/>
      <c r="DT3" s="2550"/>
      <c r="DU3" s="2535"/>
      <c r="DV3" s="5217" t="s">
        <v>2540</v>
      </c>
      <c r="DW3" s="5218"/>
      <c r="DX3" s="5218"/>
      <c r="DY3" s="5218"/>
      <c r="DZ3" s="5218"/>
      <c r="EA3" s="5218"/>
      <c r="EB3" s="5218"/>
      <c r="EC3" s="5218"/>
      <c r="ED3" s="5218"/>
      <c r="EE3" s="5218"/>
      <c r="EF3" s="5218"/>
      <c r="EG3" s="5218"/>
      <c r="EH3" s="5218"/>
      <c r="EI3" s="5218"/>
      <c r="EJ3" s="5218"/>
      <c r="EK3" s="5218"/>
      <c r="EL3" s="5218"/>
      <c r="EM3" s="2525"/>
      <c r="EN3" s="2525"/>
      <c r="EO3" s="2525"/>
      <c r="EP3" s="2525"/>
      <c r="EQ3" s="2525"/>
      <c r="ER3" s="2525"/>
      <c r="ES3" s="2525"/>
      <c r="ET3" s="2525"/>
      <c r="EU3" s="2525"/>
      <c r="EV3" s="2525"/>
      <c r="EW3" s="2545" t="s">
        <v>2538</v>
      </c>
      <c r="EX3" s="2525"/>
      <c r="EY3" s="2525"/>
      <c r="EZ3" s="2525"/>
      <c r="FA3" s="2525"/>
      <c r="FB3" s="2525"/>
      <c r="FC3" s="2525"/>
      <c r="FD3" s="2525"/>
      <c r="FE3" s="2525"/>
      <c r="FF3" s="2525"/>
      <c r="FG3" s="2525"/>
      <c r="FH3" s="2525"/>
      <c r="FI3" s="2546" t="s">
        <v>2539</v>
      </c>
      <c r="FJ3" s="2547"/>
      <c r="FK3" s="2547"/>
      <c r="FL3" s="2547"/>
      <c r="FM3" s="2547"/>
      <c r="FN3" s="2547"/>
      <c r="FO3" s="2547"/>
      <c r="FP3" s="2547"/>
      <c r="FQ3" s="2547"/>
      <c r="FR3" s="2548"/>
      <c r="FS3" s="2549"/>
      <c r="FT3" s="2549"/>
      <c r="FU3" s="2525"/>
      <c r="FV3" s="2525"/>
      <c r="FW3" s="2525"/>
      <c r="FX3" s="2525"/>
      <c r="FY3" s="2525"/>
      <c r="FZ3" s="2525"/>
      <c r="GA3" s="2525"/>
      <c r="GB3" s="2550"/>
      <c r="GC3" s="2535"/>
    </row>
    <row r="4" spans="1:185" s="2551" customFormat="1" ht="39.950000000000003" customHeight="1" x14ac:dyDescent="0.3">
      <c r="A4" s="3862"/>
      <c r="B4" s="5219" t="s">
        <v>2541</v>
      </c>
      <c r="C4" s="2552" t="s">
        <v>2542</v>
      </c>
      <c r="D4" s="2553" t="s">
        <v>2543</v>
      </c>
      <c r="E4" s="5220" t="s">
        <v>2544</v>
      </c>
      <c r="F4" s="3848" t="s">
        <v>2545</v>
      </c>
      <c r="G4" s="2554"/>
      <c r="H4" s="2554"/>
      <c r="I4" s="2554"/>
      <c r="J4" s="2554" t="s">
        <v>2546</v>
      </c>
      <c r="K4" s="2555">
        <v>20</v>
      </c>
      <c r="L4" s="2532"/>
      <c r="M4" s="2556"/>
      <c r="N4" s="2557"/>
      <c r="O4" s="2557"/>
      <c r="P4" s="2557"/>
      <c r="Q4" s="2557"/>
      <c r="R4" s="2557"/>
      <c r="S4" s="2557"/>
      <c r="T4" s="2557"/>
      <c r="U4" s="2557"/>
      <c r="V4" s="2558"/>
      <c r="W4" s="2532"/>
      <c r="X4" s="2556"/>
      <c r="Y4" s="2557"/>
      <c r="Z4" s="2557"/>
      <c r="AA4" s="2557"/>
      <c r="AB4" s="2557"/>
      <c r="AC4" s="2557"/>
      <c r="AD4" s="2557"/>
      <c r="AE4" s="2557"/>
      <c r="AF4" s="2557"/>
      <c r="AG4" s="2558"/>
      <c r="AH4" s="2532"/>
      <c r="AI4" s="2535"/>
      <c r="AJ4" s="2544"/>
      <c r="AK4" s="5237"/>
      <c r="AL4" s="5237"/>
      <c r="AM4" s="5237"/>
      <c r="AN4" s="5237"/>
      <c r="AO4" s="5237"/>
      <c r="AP4" s="5237"/>
      <c r="AQ4" s="5237"/>
      <c r="AR4" s="5237"/>
      <c r="AS4" s="5237"/>
      <c r="AT4" s="5237"/>
      <c r="AU4" s="5237"/>
      <c r="AV4" s="5237"/>
      <c r="AW4" s="5237"/>
      <c r="AX4" s="5237"/>
      <c r="AY4" s="5237"/>
      <c r="AZ4" s="5237"/>
      <c r="BA4" s="5237"/>
      <c r="BB4" s="5237"/>
      <c r="BC4" s="5237"/>
      <c r="BD4" s="5237"/>
      <c r="BE4" s="5237"/>
      <c r="BF4" s="5237"/>
      <c r="BG4" s="5237"/>
      <c r="BH4" s="5237"/>
      <c r="BI4" s="5237"/>
      <c r="BJ4" s="5237"/>
      <c r="BK4" s="5237"/>
      <c r="BL4" s="2535"/>
      <c r="BM4" s="5217"/>
      <c r="BN4" s="5218"/>
      <c r="BO4" s="5218"/>
      <c r="BP4" s="5218"/>
      <c r="BQ4" s="5218"/>
      <c r="BR4" s="5218"/>
      <c r="BS4" s="5218"/>
      <c r="BT4" s="5218"/>
      <c r="BU4" s="5218"/>
      <c r="BV4" s="5218"/>
      <c r="BW4" s="5218"/>
      <c r="BX4" s="5218"/>
      <c r="BY4" s="5218"/>
      <c r="BZ4" s="5218"/>
      <c r="CA4" s="5218"/>
      <c r="CB4" s="5218"/>
      <c r="CC4" s="5218"/>
      <c r="CD4" s="2525"/>
      <c r="CE4" s="2525"/>
      <c r="CF4" s="2525"/>
      <c r="CG4" s="2525"/>
      <c r="CH4" s="2559" t="s">
        <v>2547</v>
      </c>
      <c r="CI4" s="2559"/>
      <c r="CJ4" s="2560" t="s">
        <v>2548</v>
      </c>
      <c r="CK4" s="2561"/>
      <c r="CL4" s="2562" t="s">
        <v>2549</v>
      </c>
      <c r="CM4" s="2561"/>
      <c r="CN4" s="2563" t="s">
        <v>2550</v>
      </c>
      <c r="CO4" s="2525"/>
      <c r="CP4" s="2525"/>
      <c r="CQ4" s="2525"/>
      <c r="CR4" s="2525"/>
      <c r="CS4" s="2525"/>
      <c r="CT4" s="2525"/>
      <c r="CU4" s="2525"/>
      <c r="CV4" s="2525"/>
      <c r="CW4" s="2525"/>
      <c r="CX4" s="2525"/>
      <c r="CY4" s="2525"/>
      <c r="CZ4" s="2549"/>
      <c r="DA4" s="2564"/>
      <c r="DB4" s="2565" t="s">
        <v>2551</v>
      </c>
      <c r="DC4" s="2566"/>
      <c r="DD4" s="2567" t="s">
        <v>2552</v>
      </c>
      <c r="DE4" s="2568"/>
      <c r="DF4" s="2569" t="s">
        <v>2553</v>
      </c>
      <c r="DG4" s="2375"/>
      <c r="DH4" s="2563" t="s">
        <v>2550</v>
      </c>
      <c r="DI4" s="2564"/>
      <c r="DJ4" s="2549"/>
      <c r="DK4" s="2570" t="s">
        <v>2554</v>
      </c>
      <c r="DL4" s="2570"/>
      <c r="DM4" s="2525"/>
      <c r="DN4" s="2525"/>
      <c r="DO4" s="2525"/>
      <c r="DP4" s="2525"/>
      <c r="DQ4" s="2525"/>
      <c r="DR4" s="2525"/>
      <c r="DS4" s="2525"/>
      <c r="DT4" s="2550"/>
      <c r="DU4" s="2535"/>
      <c r="DV4" s="5217"/>
      <c r="DW4" s="5218"/>
      <c r="DX4" s="5218"/>
      <c r="DY4" s="5218"/>
      <c r="DZ4" s="5218"/>
      <c r="EA4" s="5218"/>
      <c r="EB4" s="5218"/>
      <c r="EC4" s="5218"/>
      <c r="ED4" s="5218"/>
      <c r="EE4" s="5218"/>
      <c r="EF4" s="5218"/>
      <c r="EG4" s="5218"/>
      <c r="EH4" s="5218"/>
      <c r="EI4" s="5218"/>
      <c r="EJ4" s="5218"/>
      <c r="EK4" s="5218"/>
      <c r="EL4" s="5218"/>
      <c r="EM4" s="2525"/>
      <c r="EN4" s="2525"/>
      <c r="EO4" s="2525"/>
      <c r="EP4" s="2525"/>
      <c r="EQ4" s="2559" t="s">
        <v>2547</v>
      </c>
      <c r="ER4" s="2559"/>
      <c r="ES4" s="2560" t="s">
        <v>2548</v>
      </c>
      <c r="ET4" s="2561"/>
      <c r="EU4" s="2562" t="s">
        <v>2549</v>
      </c>
      <c r="EV4" s="2561"/>
      <c r="EW4" s="2571"/>
      <c r="EX4" s="2525"/>
      <c r="EY4" s="2525"/>
      <c r="EZ4" s="2525"/>
      <c r="FA4" s="2525"/>
      <c r="FB4" s="2525"/>
      <c r="FC4" s="2525"/>
      <c r="FD4" s="2525"/>
      <c r="FE4" s="2525"/>
      <c r="FF4" s="2525"/>
      <c r="FG4" s="2525"/>
      <c r="FH4" s="2525"/>
      <c r="FI4" s="2549"/>
      <c r="FJ4" s="2564"/>
      <c r="FK4" s="2565" t="s">
        <v>2551</v>
      </c>
      <c r="FL4" s="2566"/>
      <c r="FM4" s="2567" t="s">
        <v>2552</v>
      </c>
      <c r="FN4" s="2568"/>
      <c r="FO4" s="2569" t="s">
        <v>2553</v>
      </c>
      <c r="FP4" s="2375"/>
      <c r="FQ4" s="2563" t="s">
        <v>2555</v>
      </c>
      <c r="FR4" s="2564"/>
      <c r="FS4" s="2570" t="s">
        <v>2540</v>
      </c>
      <c r="FT4" s="2570"/>
      <c r="FU4" s="2525"/>
      <c r="FV4" s="2525"/>
      <c r="FW4" s="2525"/>
      <c r="FX4" s="2525"/>
      <c r="FY4" s="2525"/>
      <c r="FZ4" s="2525"/>
      <c r="GA4" s="2525"/>
      <c r="GB4" s="2550"/>
      <c r="GC4" s="2535"/>
    </row>
    <row r="5" spans="1:185" s="2551" customFormat="1" ht="39.950000000000003" customHeight="1" thickBot="1" x14ac:dyDescent="0.3">
      <c r="A5" s="3862"/>
      <c r="B5" s="5219"/>
      <c r="C5" s="2572" t="s">
        <v>1103</v>
      </c>
      <c r="D5" s="2573" t="s">
        <v>2556</v>
      </c>
      <c r="E5" s="5221"/>
      <c r="F5" s="5222"/>
      <c r="G5" s="2574" t="s">
        <v>2557</v>
      </c>
      <c r="H5" s="2575" t="s">
        <v>2558</v>
      </c>
      <c r="I5" s="2576">
        <f>K4/2</f>
        <v>10</v>
      </c>
      <c r="J5" s="2575" t="s">
        <v>2559</v>
      </c>
      <c r="K5" s="2577">
        <f>K4/2</f>
        <v>10</v>
      </c>
      <c r="L5" s="2532"/>
      <c r="M5" s="5223" t="s">
        <v>2560</v>
      </c>
      <c r="N5" s="5224"/>
      <c r="O5" s="5224"/>
      <c r="P5" s="5224"/>
      <c r="Q5" s="5224"/>
      <c r="R5" s="5224"/>
      <c r="S5" s="5224"/>
      <c r="T5" s="5224"/>
      <c r="U5" s="5224"/>
      <c r="V5" s="5225"/>
      <c r="W5" s="2532"/>
      <c r="X5" s="5223" t="s">
        <v>2561</v>
      </c>
      <c r="Y5" s="5224"/>
      <c r="Z5" s="5224"/>
      <c r="AA5" s="5224"/>
      <c r="AB5" s="5224"/>
      <c r="AC5" s="5224"/>
      <c r="AD5" s="5224"/>
      <c r="AE5" s="5224"/>
      <c r="AF5" s="5224"/>
      <c r="AG5" s="5225"/>
      <c r="AH5" s="2532"/>
      <c r="AI5" s="2535"/>
      <c r="AJ5" s="2544"/>
      <c r="AK5" s="5237"/>
      <c r="AL5" s="5237"/>
      <c r="AM5" s="5237"/>
      <c r="AN5" s="5237"/>
      <c r="AO5" s="5237"/>
      <c r="AP5" s="5237"/>
      <c r="AQ5" s="5237"/>
      <c r="AR5" s="5237"/>
      <c r="AS5" s="5237"/>
      <c r="AT5" s="5237"/>
      <c r="AU5" s="5237"/>
      <c r="AV5" s="5237"/>
      <c r="AW5" s="5237"/>
      <c r="AX5" s="5237"/>
      <c r="AY5" s="5237"/>
      <c r="AZ5" s="5237"/>
      <c r="BA5" s="5237"/>
      <c r="BB5" s="5237"/>
      <c r="BC5" s="5237"/>
      <c r="BD5" s="5237"/>
      <c r="BE5" s="5237"/>
      <c r="BF5" s="5237"/>
      <c r="BG5" s="5237"/>
      <c r="BH5" s="5237"/>
      <c r="BI5" s="5237"/>
      <c r="BJ5" s="5237"/>
      <c r="BK5" s="5237"/>
      <c r="BL5" s="2535"/>
      <c r="BM5" s="5217"/>
      <c r="BN5" s="5218"/>
      <c r="BO5" s="5218"/>
      <c r="BP5" s="5218"/>
      <c r="BQ5" s="5218"/>
      <c r="BR5" s="5218"/>
      <c r="BS5" s="5218"/>
      <c r="BT5" s="5218"/>
      <c r="BU5" s="5218"/>
      <c r="BV5" s="5218"/>
      <c r="BW5" s="5218"/>
      <c r="BX5" s="5218"/>
      <c r="BY5" s="5218"/>
      <c r="BZ5" s="5218"/>
      <c r="CA5" s="5218"/>
      <c r="CB5" s="5218"/>
      <c r="CC5" s="5218"/>
      <c r="CD5" s="2525"/>
      <c r="CE5" s="2578"/>
      <c r="CF5" s="2578"/>
      <c r="CG5" s="2578"/>
      <c r="CH5" s="2579">
        <f>(CJ5/CL5)*CN5</f>
        <v>3.5714285714285716</v>
      </c>
      <c r="CI5" s="2579" t="s">
        <v>2562</v>
      </c>
      <c r="CJ5" s="2580">
        <v>25</v>
      </c>
      <c r="CK5" s="2579" t="s">
        <v>287</v>
      </c>
      <c r="CL5" s="2581">
        <v>70</v>
      </c>
      <c r="CM5" s="2579" t="s">
        <v>254</v>
      </c>
      <c r="CN5" s="2582">
        <v>10</v>
      </c>
      <c r="CO5" s="2525"/>
      <c r="CP5" s="2525"/>
      <c r="CQ5" s="2525"/>
      <c r="CR5" s="2525"/>
      <c r="CS5" s="2525"/>
      <c r="CT5" s="2525"/>
      <c r="CU5" s="2525"/>
      <c r="CV5" s="2525"/>
      <c r="CW5" s="2525"/>
      <c r="CX5" s="2525"/>
      <c r="CY5" s="2578"/>
      <c r="CZ5" s="2583"/>
      <c r="DA5" s="2584"/>
      <c r="DB5" s="2585">
        <f>(DD5/DF5)*DH5</f>
        <v>9.5</v>
      </c>
      <c r="DC5" s="2586" t="s">
        <v>2562</v>
      </c>
      <c r="DD5" s="2587">
        <v>9.5000000000000001E-2</v>
      </c>
      <c r="DE5" s="2588" t="s">
        <v>287</v>
      </c>
      <c r="DF5" s="2589">
        <v>0.1</v>
      </c>
      <c r="DG5" s="2590" t="s">
        <v>254</v>
      </c>
      <c r="DH5" s="2591">
        <f>V7</f>
        <v>10</v>
      </c>
      <c r="DI5" s="2584"/>
      <c r="DJ5" s="2549"/>
      <c r="DK5" s="2583"/>
      <c r="DL5" s="2583"/>
      <c r="DM5" s="2578"/>
      <c r="DN5" s="2578"/>
      <c r="DO5" s="2578"/>
      <c r="DP5" s="2578"/>
      <c r="DQ5" s="2578"/>
      <c r="DR5" s="2578"/>
      <c r="DS5" s="2578"/>
      <c r="DT5" s="2592"/>
      <c r="DU5" s="2535"/>
      <c r="DV5" s="5217"/>
      <c r="DW5" s="5218"/>
      <c r="DX5" s="5218"/>
      <c r="DY5" s="5218"/>
      <c r="DZ5" s="5218"/>
      <c r="EA5" s="5218"/>
      <c r="EB5" s="5218"/>
      <c r="EC5" s="5218"/>
      <c r="ED5" s="5218"/>
      <c r="EE5" s="5218"/>
      <c r="EF5" s="5218"/>
      <c r="EG5" s="5218"/>
      <c r="EH5" s="5218"/>
      <c r="EI5" s="5218"/>
      <c r="EJ5" s="5218"/>
      <c r="EK5" s="5218"/>
      <c r="EL5" s="5218"/>
      <c r="EM5" s="2578"/>
      <c r="EN5" s="2578"/>
      <c r="EO5" s="2578"/>
      <c r="EP5" s="2578"/>
      <c r="EQ5" s="2579">
        <f>(ES5/EU5)*EW5</f>
        <v>5</v>
      </c>
      <c r="ER5" s="2579" t="s">
        <v>2562</v>
      </c>
      <c r="ES5" s="2580">
        <v>1.5</v>
      </c>
      <c r="ET5" s="2579" t="s">
        <v>287</v>
      </c>
      <c r="EU5" s="2593">
        <v>3</v>
      </c>
      <c r="EV5" s="2579" t="s">
        <v>254</v>
      </c>
      <c r="EW5" s="2582">
        <v>10</v>
      </c>
      <c r="EX5" s="2525"/>
      <c r="EY5" s="2525"/>
      <c r="EZ5" s="2525"/>
      <c r="FA5" s="2525"/>
      <c r="FB5" s="2525"/>
      <c r="FC5" s="2525"/>
      <c r="FD5" s="2525"/>
      <c r="FE5" s="2525"/>
      <c r="FF5" s="2525"/>
      <c r="FG5" s="2525"/>
      <c r="FH5" s="2578"/>
      <c r="FI5" s="2583"/>
      <c r="FJ5" s="2584"/>
      <c r="FK5" s="2585">
        <f>(FM5/FO5)*FQ5</f>
        <v>3.333333333333333</v>
      </c>
      <c r="FL5" s="2586" t="s">
        <v>2562</v>
      </c>
      <c r="FM5" s="2587">
        <v>2</v>
      </c>
      <c r="FN5" s="2588" t="s">
        <v>287</v>
      </c>
      <c r="FO5" s="2589">
        <v>6</v>
      </c>
      <c r="FP5" s="2590" t="s">
        <v>254</v>
      </c>
      <c r="FQ5" s="2594">
        <v>10</v>
      </c>
      <c r="FR5" s="2584"/>
      <c r="FS5" s="2583"/>
      <c r="FT5" s="2583"/>
      <c r="FU5" s="2578"/>
      <c r="FV5" s="2578"/>
      <c r="FW5" s="2578"/>
      <c r="FX5" s="2578"/>
      <c r="FY5" s="2578"/>
      <c r="FZ5" s="2578"/>
      <c r="GA5" s="2578"/>
      <c r="GB5" s="2592"/>
      <c r="GC5" s="2535"/>
    </row>
    <row r="6" spans="1:185" s="2551" customFormat="1" ht="39.950000000000003" customHeight="1" x14ac:dyDescent="0.25">
      <c r="A6" s="2595">
        <f>ROW()</f>
        <v>6</v>
      </c>
      <c r="B6" s="5226">
        <f>MAX(B10:B329)</f>
        <v>28</v>
      </c>
      <c r="C6" s="2596">
        <f>COUNTIF(C10:C329,"E")</f>
        <v>0</v>
      </c>
      <c r="D6" s="5227" t="s">
        <v>2563</v>
      </c>
      <c r="E6" s="5227"/>
      <c r="F6" s="5227"/>
      <c r="G6" s="5229" t="s">
        <v>2564</v>
      </c>
      <c r="H6" s="5230"/>
      <c r="I6" s="5230"/>
      <c r="J6" s="5230"/>
      <c r="K6" s="5230"/>
      <c r="L6" s="2532"/>
      <c r="M6" s="2597"/>
      <c r="N6" s="2598"/>
      <c r="O6" s="2598"/>
      <c r="P6" s="2598"/>
      <c r="Q6" s="2598"/>
      <c r="R6" s="2598"/>
      <c r="S6" s="2598"/>
      <c r="T6" s="2598"/>
      <c r="U6" s="2598"/>
      <c r="V6" s="2599"/>
      <c r="W6" s="2532"/>
      <c r="X6" s="2597"/>
      <c r="Y6" s="2598"/>
      <c r="Z6" s="2598"/>
      <c r="AA6" s="2598"/>
      <c r="AB6" s="2598"/>
      <c r="AC6" s="2598"/>
      <c r="AD6" s="2598"/>
      <c r="AE6" s="2598"/>
      <c r="AF6" s="2598"/>
      <c r="AG6" s="2599"/>
      <c r="AH6" s="2532"/>
      <c r="AI6" s="2535"/>
      <c r="AJ6" s="2600"/>
      <c r="AK6" s="5231" t="s">
        <v>2565</v>
      </c>
      <c r="AL6" s="5231"/>
      <c r="AM6" s="5231"/>
      <c r="AN6" s="5231"/>
      <c r="AO6" s="5231"/>
      <c r="AP6" s="5231"/>
      <c r="AQ6" s="5231"/>
      <c r="AR6" s="5231"/>
      <c r="AS6" s="5231"/>
      <c r="AT6" s="5231"/>
      <c r="AU6" s="5231"/>
      <c r="AV6" s="5231"/>
      <c r="AW6" s="5231"/>
      <c r="AX6" s="5231"/>
      <c r="AY6" s="5232"/>
      <c r="AZ6" s="2525"/>
      <c r="BA6" s="5238" t="s">
        <v>2566</v>
      </c>
      <c r="BB6" s="5240" t="s">
        <v>2567</v>
      </c>
      <c r="BC6" s="5241" t="s">
        <v>2568</v>
      </c>
      <c r="BD6" s="5242" t="s">
        <v>2569</v>
      </c>
      <c r="BE6" s="5242"/>
      <c r="BF6" s="5242"/>
      <c r="BG6" s="5242"/>
      <c r="BH6" s="5242"/>
      <c r="BI6" s="5242"/>
      <c r="BJ6" s="5242"/>
      <c r="BK6" s="5243"/>
      <c r="BL6" s="2535"/>
      <c r="BM6" s="5217"/>
      <c r="BN6" s="5218"/>
      <c r="BO6" s="5218"/>
      <c r="BP6" s="5218"/>
      <c r="BQ6" s="5218"/>
      <c r="BR6" s="5218"/>
      <c r="BS6" s="5218"/>
      <c r="BT6" s="5218"/>
      <c r="BU6" s="5218"/>
      <c r="BV6" s="5218"/>
      <c r="BW6" s="5218"/>
      <c r="BX6" s="5218"/>
      <c r="BY6" s="5218"/>
      <c r="BZ6" s="5218"/>
      <c r="CA6" s="5218"/>
      <c r="CB6" s="5218"/>
      <c r="CC6" s="5218"/>
      <c r="CD6" s="2525"/>
      <c r="CE6" s="5205" t="s">
        <v>2568</v>
      </c>
      <c r="CF6" s="5213" t="s">
        <v>2570</v>
      </c>
      <c r="CG6" s="5202" t="s">
        <v>2571</v>
      </c>
      <c r="CH6" s="5202"/>
      <c r="CI6" s="5202"/>
      <c r="CJ6" s="5202"/>
      <c r="CK6" s="5202"/>
      <c r="CL6" s="5202"/>
      <c r="CM6" s="5202"/>
      <c r="CN6" s="5202"/>
      <c r="CO6" s="5189" t="s">
        <v>2572</v>
      </c>
      <c r="CP6" s="5190"/>
      <c r="CQ6" s="5216" t="s">
        <v>2571</v>
      </c>
      <c r="CR6" s="5203"/>
      <c r="CS6" s="5203"/>
      <c r="CT6" s="5203"/>
      <c r="CU6" s="5203"/>
      <c r="CV6" s="5203"/>
      <c r="CW6" s="5203"/>
      <c r="CX6" s="5204"/>
      <c r="CY6" s="2601"/>
      <c r="CZ6" s="5205" t="s">
        <v>2568</v>
      </c>
      <c r="DA6" s="5208" t="s">
        <v>2573</v>
      </c>
      <c r="DB6" s="5211" t="s">
        <v>2574</v>
      </c>
      <c r="DC6" s="5211"/>
      <c r="DD6" s="5211"/>
      <c r="DE6" s="5211"/>
      <c r="DF6" s="5211"/>
      <c r="DG6" s="5211"/>
      <c r="DH6" s="5211"/>
      <c r="DI6" s="5212"/>
      <c r="DJ6" s="2602"/>
      <c r="DK6" s="5189" t="s">
        <v>2572</v>
      </c>
      <c r="DL6" s="5190"/>
      <c r="DM6" s="5193" t="s">
        <v>2574</v>
      </c>
      <c r="DN6" s="5193"/>
      <c r="DO6" s="5193"/>
      <c r="DP6" s="5193"/>
      <c r="DQ6" s="5193"/>
      <c r="DR6" s="5193"/>
      <c r="DS6" s="5193"/>
      <c r="DT6" s="5194"/>
      <c r="DU6" s="2535"/>
      <c r="DV6" s="5217"/>
      <c r="DW6" s="5218"/>
      <c r="DX6" s="5218"/>
      <c r="DY6" s="5218"/>
      <c r="DZ6" s="5218"/>
      <c r="EA6" s="5218"/>
      <c r="EB6" s="5218"/>
      <c r="EC6" s="5218"/>
      <c r="ED6" s="5218"/>
      <c r="EE6" s="5218"/>
      <c r="EF6" s="5218"/>
      <c r="EG6" s="5218"/>
      <c r="EH6" s="5218"/>
      <c r="EI6" s="5218"/>
      <c r="EJ6" s="5218"/>
      <c r="EK6" s="5218"/>
      <c r="EL6" s="5218"/>
      <c r="EM6" s="2601"/>
      <c r="EN6" s="5205" t="s">
        <v>2568</v>
      </c>
      <c r="EO6" s="5213" t="s">
        <v>2570</v>
      </c>
      <c r="EP6" s="5202" t="s">
        <v>2575</v>
      </c>
      <c r="EQ6" s="5202"/>
      <c r="ER6" s="5202"/>
      <c r="ES6" s="5202"/>
      <c r="ET6" s="5202"/>
      <c r="EU6" s="5202"/>
      <c r="EV6" s="5202"/>
      <c r="EW6" s="5202"/>
      <c r="EX6" s="5189" t="s">
        <v>2572</v>
      </c>
      <c r="EY6" s="5190"/>
      <c r="EZ6" s="5203" t="s">
        <v>2575</v>
      </c>
      <c r="FA6" s="5203"/>
      <c r="FB6" s="5203"/>
      <c r="FC6" s="5203"/>
      <c r="FD6" s="5203"/>
      <c r="FE6" s="5203"/>
      <c r="FF6" s="5203"/>
      <c r="FG6" s="5204"/>
      <c r="FH6" s="2601"/>
      <c r="FI6" s="5205" t="s">
        <v>2568</v>
      </c>
      <c r="FJ6" s="5208" t="s">
        <v>2573</v>
      </c>
      <c r="FK6" s="5211" t="s">
        <v>2576</v>
      </c>
      <c r="FL6" s="5211"/>
      <c r="FM6" s="5211"/>
      <c r="FN6" s="5211"/>
      <c r="FO6" s="5211"/>
      <c r="FP6" s="5211"/>
      <c r="FQ6" s="5211"/>
      <c r="FR6" s="5211"/>
      <c r="FS6" s="5189" t="s">
        <v>2572</v>
      </c>
      <c r="FT6" s="5190"/>
      <c r="FU6" s="5193" t="s">
        <v>2576</v>
      </c>
      <c r="FV6" s="5193"/>
      <c r="FW6" s="5193"/>
      <c r="FX6" s="5193"/>
      <c r="FY6" s="5193"/>
      <c r="FZ6" s="5193"/>
      <c r="GA6" s="5193"/>
      <c r="GB6" s="5194"/>
      <c r="GC6" s="2603"/>
    </row>
    <row r="7" spans="1:185" s="2551" customFormat="1" ht="39.950000000000003" customHeight="1" x14ac:dyDescent="0.25">
      <c r="A7" s="2595">
        <f>ROW()</f>
        <v>7</v>
      </c>
      <c r="B7" s="5226"/>
      <c r="C7" s="2604"/>
      <c r="D7" s="5228"/>
      <c r="E7" s="5228"/>
      <c r="F7" s="5228"/>
      <c r="G7" s="2605" t="s">
        <v>2577</v>
      </c>
      <c r="H7" s="2606" t="s">
        <v>2578</v>
      </c>
      <c r="I7" s="5195" t="s">
        <v>2579</v>
      </c>
      <c r="J7" s="5196"/>
      <c r="K7" s="5196"/>
      <c r="L7" s="2532"/>
      <c r="M7" s="2607" t="s">
        <v>2580</v>
      </c>
      <c r="N7" s="2608"/>
      <c r="O7" s="5197"/>
      <c r="P7" s="5197"/>
      <c r="Q7" s="2609"/>
      <c r="R7" s="2610"/>
      <c r="S7" s="2611"/>
      <c r="T7" s="2611"/>
      <c r="U7" s="2611" t="s">
        <v>2581</v>
      </c>
      <c r="V7" s="2612">
        <f>I5</f>
        <v>10</v>
      </c>
      <c r="W7" s="2532"/>
      <c r="X7" s="2607" t="s">
        <v>2582</v>
      </c>
      <c r="Y7" s="2608"/>
      <c r="Z7" s="5197"/>
      <c r="AA7" s="5197"/>
      <c r="AB7" s="2609"/>
      <c r="AC7" s="2610"/>
      <c r="AD7" s="2611"/>
      <c r="AE7" s="2611"/>
      <c r="AF7" s="2611" t="s">
        <v>2583</v>
      </c>
      <c r="AG7" s="2612">
        <f>K5</f>
        <v>10</v>
      </c>
      <c r="AH7" s="2532"/>
      <c r="AI7" s="2535"/>
      <c r="AJ7" s="2613"/>
      <c r="AK7" s="5198" t="s">
        <v>2584</v>
      </c>
      <c r="AL7" s="5198"/>
      <c r="AM7" s="5198"/>
      <c r="AN7" s="5198"/>
      <c r="AO7" s="5198"/>
      <c r="AP7" s="5198"/>
      <c r="AQ7" s="5198"/>
      <c r="AR7" s="5198"/>
      <c r="AS7" s="5198"/>
      <c r="AT7" s="5198"/>
      <c r="AU7" s="5198"/>
      <c r="AV7" s="5198"/>
      <c r="AW7" s="5198"/>
      <c r="AX7" s="5198"/>
      <c r="AY7" s="5199"/>
      <c r="AZ7" s="2525"/>
      <c r="BA7" s="5239"/>
      <c r="BB7" s="5240"/>
      <c r="BC7" s="5241"/>
      <c r="BD7" s="2614" t="s">
        <v>2585</v>
      </c>
      <c r="BE7" s="2615"/>
      <c r="BF7" s="2615"/>
      <c r="BG7" s="2615"/>
      <c r="BH7" s="2615"/>
      <c r="BI7" s="2615"/>
      <c r="BJ7" s="2615"/>
      <c r="BK7" s="2616"/>
      <c r="BL7" s="2535" t="s">
        <v>290</v>
      </c>
      <c r="BM7" s="5200" t="s">
        <v>2584</v>
      </c>
      <c r="BN7" s="5201"/>
      <c r="BO7" s="5201"/>
      <c r="BP7" s="5201"/>
      <c r="BQ7" s="5201"/>
      <c r="BR7" s="5201"/>
      <c r="BS7" s="5201"/>
      <c r="BT7" s="5201"/>
      <c r="BU7" s="2617"/>
      <c r="BV7" s="2618" t="s">
        <v>2586</v>
      </c>
      <c r="BW7" s="2619"/>
      <c r="BX7" s="2619"/>
      <c r="BY7" s="2619"/>
      <c r="BZ7" s="2619"/>
      <c r="CA7" s="2619"/>
      <c r="CB7" s="2619"/>
      <c r="CC7" s="2619"/>
      <c r="CD7" s="2525"/>
      <c r="CE7" s="5206"/>
      <c r="CF7" s="5214"/>
      <c r="CG7" s="2620" t="s">
        <v>2587</v>
      </c>
      <c r="CH7" s="2621"/>
      <c r="CI7" s="2621"/>
      <c r="CJ7" s="2621"/>
      <c r="CK7" s="2621"/>
      <c r="CL7" s="2621"/>
      <c r="CM7" s="2621"/>
      <c r="CN7" s="2622"/>
      <c r="CO7" s="5191"/>
      <c r="CP7" s="5192"/>
      <c r="CQ7" s="2623" t="s">
        <v>2588</v>
      </c>
      <c r="CR7" s="2624"/>
      <c r="CS7" s="2624"/>
      <c r="CT7" s="2624"/>
      <c r="CU7" s="2624"/>
      <c r="CV7" s="2624"/>
      <c r="CW7" s="2624"/>
      <c r="CX7" s="2625"/>
      <c r="CY7" s="2601" t="s">
        <v>290</v>
      </c>
      <c r="CZ7" s="5206"/>
      <c r="DA7" s="5209"/>
      <c r="DB7" s="2626" t="s">
        <v>2589</v>
      </c>
      <c r="DC7" s="2627"/>
      <c r="DD7" s="2627"/>
      <c r="DE7" s="2627"/>
      <c r="DF7" s="2627"/>
      <c r="DG7" s="2627"/>
      <c r="DH7" s="2627"/>
      <c r="DI7" s="2628"/>
      <c r="DJ7" s="2549"/>
      <c r="DK7" s="5191"/>
      <c r="DL7" s="5192"/>
      <c r="DM7" s="2626" t="s">
        <v>2588</v>
      </c>
      <c r="DN7" s="2627"/>
      <c r="DO7" s="2627"/>
      <c r="DP7" s="2627"/>
      <c r="DQ7" s="2627"/>
      <c r="DR7" s="2627"/>
      <c r="DS7" s="2627"/>
      <c r="DT7" s="2629"/>
      <c r="DU7" s="2535" t="s">
        <v>290</v>
      </c>
      <c r="DV7" s="5200" t="s">
        <v>2584</v>
      </c>
      <c r="DW7" s="5201"/>
      <c r="DX7" s="5201"/>
      <c r="DY7" s="5201"/>
      <c r="DZ7" s="5201"/>
      <c r="EA7" s="5201"/>
      <c r="EB7" s="5201"/>
      <c r="EC7" s="5201"/>
      <c r="ED7" s="2630"/>
      <c r="EE7" s="2618" t="s">
        <v>2586</v>
      </c>
      <c r="EF7" s="2619"/>
      <c r="EG7" s="2619"/>
      <c r="EH7" s="2619"/>
      <c r="EI7" s="2619"/>
      <c r="EJ7" s="2619"/>
      <c r="EK7" s="2619"/>
      <c r="EL7" s="2631"/>
      <c r="EM7" s="2601" t="s">
        <v>290</v>
      </c>
      <c r="EN7" s="5206"/>
      <c r="EO7" s="5214"/>
      <c r="EP7" s="2620" t="s">
        <v>2587</v>
      </c>
      <c r="EQ7" s="2621"/>
      <c r="ER7" s="2621"/>
      <c r="ES7" s="2621"/>
      <c r="ET7" s="2621"/>
      <c r="EU7" s="2621"/>
      <c r="EV7" s="2621"/>
      <c r="EW7" s="2622"/>
      <c r="EX7" s="5191"/>
      <c r="EY7" s="5192"/>
      <c r="EZ7" s="2620" t="s">
        <v>2588</v>
      </c>
      <c r="FA7" s="2624"/>
      <c r="FB7" s="2624"/>
      <c r="FC7" s="2624"/>
      <c r="FD7" s="2624"/>
      <c r="FE7" s="2624"/>
      <c r="FF7" s="2624"/>
      <c r="FG7" s="2625"/>
      <c r="FH7" s="2601" t="s">
        <v>290</v>
      </c>
      <c r="FI7" s="5206"/>
      <c r="FJ7" s="5209"/>
      <c r="FK7" s="2626" t="s">
        <v>2589</v>
      </c>
      <c r="FL7" s="2627"/>
      <c r="FM7" s="2627"/>
      <c r="FN7" s="2627"/>
      <c r="FO7" s="2627"/>
      <c r="FP7" s="2627"/>
      <c r="FQ7" s="2627"/>
      <c r="FR7" s="2632"/>
      <c r="FS7" s="5191"/>
      <c r="FT7" s="5192"/>
      <c r="FU7" s="2626" t="s">
        <v>2588</v>
      </c>
      <c r="FV7" s="2627"/>
      <c r="FW7" s="2627"/>
      <c r="FX7" s="2627"/>
      <c r="FY7" s="2627"/>
      <c r="FZ7" s="2627"/>
      <c r="GA7" s="2627"/>
      <c r="GB7" s="2629"/>
      <c r="GC7" s="2603" t="s">
        <v>290</v>
      </c>
    </row>
    <row r="8" spans="1:185" s="2551" customFormat="1" ht="45" customHeight="1" thickBot="1" x14ac:dyDescent="0.3">
      <c r="A8" s="2633">
        <f>ROW()</f>
        <v>8</v>
      </c>
      <c r="B8" s="2634" t="s">
        <v>2590</v>
      </c>
      <c r="C8" s="2635" t="str">
        <f>C3</f>
        <v>2A</v>
      </c>
      <c r="D8" s="2636" t="s">
        <v>1890</v>
      </c>
      <c r="E8" s="2637"/>
      <c r="F8" s="2637"/>
      <c r="G8" s="5262" t="s">
        <v>2582</v>
      </c>
      <c r="H8" s="5263"/>
      <c r="I8" s="5263"/>
      <c r="J8" s="5263"/>
      <c r="K8" s="5264" t="s">
        <v>2591</v>
      </c>
      <c r="L8" s="2532"/>
      <c r="M8" s="2605" t="s">
        <v>2577</v>
      </c>
      <c r="N8" s="2606" t="s">
        <v>2578</v>
      </c>
      <c r="O8" s="2638" t="s">
        <v>416</v>
      </c>
      <c r="P8" s="2639" t="s">
        <v>606</v>
      </c>
      <c r="Q8" s="2640" t="s">
        <v>614</v>
      </c>
      <c r="R8" s="2641" t="s">
        <v>1102</v>
      </c>
      <c r="S8" s="2642" t="s">
        <v>1103</v>
      </c>
      <c r="T8" s="2643" t="s">
        <v>909</v>
      </c>
      <c r="U8" s="2644" t="s">
        <v>2134</v>
      </c>
      <c r="V8" s="2645" t="s">
        <v>2027</v>
      </c>
      <c r="W8" s="2532"/>
      <c r="X8" s="2605" t="s">
        <v>2577</v>
      </c>
      <c r="Y8" s="2606" t="s">
        <v>2578</v>
      </c>
      <c r="Z8" s="2638" t="str">
        <f t="shared" ref="Z8:AG8" si="1">O8</f>
        <v>A</v>
      </c>
      <c r="AA8" s="2639" t="str">
        <f t="shared" si="1"/>
        <v>B</v>
      </c>
      <c r="AB8" s="2640" t="str">
        <f t="shared" si="1"/>
        <v>C</v>
      </c>
      <c r="AC8" s="2641" t="str">
        <f t="shared" si="1"/>
        <v>D</v>
      </c>
      <c r="AD8" s="2642" t="str">
        <f t="shared" si="1"/>
        <v>E</v>
      </c>
      <c r="AE8" s="2643" t="str">
        <f t="shared" si="1"/>
        <v>F</v>
      </c>
      <c r="AF8" s="2644" t="str">
        <f t="shared" si="1"/>
        <v>G</v>
      </c>
      <c r="AG8" s="2645" t="str">
        <f t="shared" si="1"/>
        <v>H</v>
      </c>
      <c r="AH8" s="2532"/>
      <c r="AI8" s="2535"/>
      <c r="AJ8" s="5266" t="str">
        <f>BD8</f>
        <v>A</v>
      </c>
      <c r="AK8" s="5260"/>
      <c r="AL8" s="5268" t="str">
        <f>P8</f>
        <v>B</v>
      </c>
      <c r="AM8" s="5269"/>
      <c r="AN8" s="5272" t="str">
        <f>Q8</f>
        <v>C</v>
      </c>
      <c r="AO8" s="5273"/>
      <c r="AP8" s="5276" t="str">
        <f>R8</f>
        <v>D</v>
      </c>
      <c r="AQ8" s="5277"/>
      <c r="AR8" s="5244" t="str">
        <f>S8</f>
        <v>E</v>
      </c>
      <c r="AS8" s="5245"/>
      <c r="AT8" s="5248" t="str">
        <f>T8</f>
        <v>F</v>
      </c>
      <c r="AU8" s="5249"/>
      <c r="AV8" s="5252" t="str">
        <f>U8</f>
        <v>G</v>
      </c>
      <c r="AW8" s="5253"/>
      <c r="AX8" s="5256" t="str">
        <f>V8</f>
        <v>H</v>
      </c>
      <c r="AY8" s="5257"/>
      <c r="AZ8" s="2525"/>
      <c r="BA8" s="5239"/>
      <c r="BB8" s="5240"/>
      <c r="BC8" s="5241"/>
      <c r="BD8" s="5260" t="str">
        <f t="shared" ref="BD8:BK8" si="2">O8</f>
        <v>A</v>
      </c>
      <c r="BE8" s="5183" t="str">
        <f t="shared" si="2"/>
        <v>B</v>
      </c>
      <c r="BF8" s="5185" t="str">
        <f t="shared" si="2"/>
        <v>C</v>
      </c>
      <c r="BG8" s="5187" t="str">
        <f t="shared" si="2"/>
        <v>D</v>
      </c>
      <c r="BH8" s="5163" t="str">
        <f t="shared" si="2"/>
        <v>E</v>
      </c>
      <c r="BI8" s="5165" t="str">
        <f t="shared" si="2"/>
        <v>F</v>
      </c>
      <c r="BJ8" s="5167" t="str">
        <f t="shared" si="2"/>
        <v>G</v>
      </c>
      <c r="BK8" s="5169" t="str">
        <f t="shared" si="2"/>
        <v>H</v>
      </c>
      <c r="BL8" s="2535"/>
      <c r="BM8" s="5181" t="str">
        <f t="shared" ref="BM8:BT8" si="3">O8</f>
        <v>A</v>
      </c>
      <c r="BN8" s="5183" t="str">
        <f t="shared" si="3"/>
        <v>B</v>
      </c>
      <c r="BO8" s="5185" t="str">
        <f t="shared" si="3"/>
        <v>C</v>
      </c>
      <c r="BP8" s="5187" t="str">
        <f t="shared" si="3"/>
        <v>D</v>
      </c>
      <c r="BQ8" s="5163" t="str">
        <f t="shared" si="3"/>
        <v>E</v>
      </c>
      <c r="BR8" s="5165" t="str">
        <f t="shared" si="3"/>
        <v>F</v>
      </c>
      <c r="BS8" s="5167" t="str">
        <f t="shared" si="3"/>
        <v>G</v>
      </c>
      <c r="BT8" s="5169" t="str">
        <f t="shared" si="3"/>
        <v>H</v>
      </c>
      <c r="BU8" s="2617"/>
      <c r="BV8" s="5181" t="str">
        <f t="shared" ref="BV8:CC8" si="4">O8</f>
        <v>A</v>
      </c>
      <c r="BW8" s="5183" t="str">
        <f t="shared" si="4"/>
        <v>B</v>
      </c>
      <c r="BX8" s="5185" t="str">
        <f t="shared" si="4"/>
        <v>C</v>
      </c>
      <c r="BY8" s="5187" t="str">
        <f t="shared" si="4"/>
        <v>D</v>
      </c>
      <c r="BZ8" s="5163" t="str">
        <f t="shared" si="4"/>
        <v>E</v>
      </c>
      <c r="CA8" s="5165" t="str">
        <f t="shared" si="4"/>
        <v>F</v>
      </c>
      <c r="CB8" s="5167" t="str">
        <f t="shared" si="4"/>
        <v>G</v>
      </c>
      <c r="CC8" s="5169" t="str">
        <f t="shared" si="4"/>
        <v>H</v>
      </c>
      <c r="CD8" s="2525"/>
      <c r="CE8" s="5206"/>
      <c r="CF8" s="5214"/>
      <c r="CG8" s="5181" t="str">
        <f t="shared" ref="CG8:CN8" si="5">O8</f>
        <v>A</v>
      </c>
      <c r="CH8" s="5183" t="str">
        <f t="shared" si="5"/>
        <v>B</v>
      </c>
      <c r="CI8" s="5185" t="str">
        <f t="shared" si="5"/>
        <v>C</v>
      </c>
      <c r="CJ8" s="5187" t="str">
        <f t="shared" si="5"/>
        <v>D</v>
      </c>
      <c r="CK8" s="5163" t="str">
        <f t="shared" si="5"/>
        <v>E</v>
      </c>
      <c r="CL8" s="5165" t="str">
        <f t="shared" si="5"/>
        <v>F</v>
      </c>
      <c r="CM8" s="5167" t="str">
        <f t="shared" si="5"/>
        <v>G</v>
      </c>
      <c r="CN8" s="5169" t="str">
        <f t="shared" si="5"/>
        <v>H</v>
      </c>
      <c r="CO8" s="2646" t="s">
        <v>2577</v>
      </c>
      <c r="CP8" s="5179" t="s">
        <v>2592</v>
      </c>
      <c r="CQ8" s="5181" t="str">
        <f t="shared" ref="CQ8:CX8" si="6">O8</f>
        <v>A</v>
      </c>
      <c r="CR8" s="5183" t="str">
        <f t="shared" si="6"/>
        <v>B</v>
      </c>
      <c r="CS8" s="5185" t="str">
        <f t="shared" si="6"/>
        <v>C</v>
      </c>
      <c r="CT8" s="5187" t="str">
        <f t="shared" si="6"/>
        <v>D</v>
      </c>
      <c r="CU8" s="5163" t="str">
        <f t="shared" si="6"/>
        <v>E</v>
      </c>
      <c r="CV8" s="5165" t="str">
        <f t="shared" si="6"/>
        <v>F</v>
      </c>
      <c r="CW8" s="5167" t="str">
        <f t="shared" si="6"/>
        <v>G</v>
      </c>
      <c r="CX8" s="5169" t="str">
        <f t="shared" si="6"/>
        <v>H</v>
      </c>
      <c r="CY8" s="2601"/>
      <c r="CZ8" s="5206"/>
      <c r="DA8" s="5209"/>
      <c r="DB8" s="5181" t="str">
        <f t="shared" ref="DB8:DI8" si="7">O8</f>
        <v>A</v>
      </c>
      <c r="DC8" s="5183" t="str">
        <f t="shared" si="7"/>
        <v>B</v>
      </c>
      <c r="DD8" s="5185" t="str">
        <f t="shared" si="7"/>
        <v>C</v>
      </c>
      <c r="DE8" s="5187" t="str">
        <f t="shared" si="7"/>
        <v>D</v>
      </c>
      <c r="DF8" s="5163" t="str">
        <f t="shared" si="7"/>
        <v>E</v>
      </c>
      <c r="DG8" s="5165" t="str">
        <f t="shared" si="7"/>
        <v>F</v>
      </c>
      <c r="DH8" s="5167" t="str">
        <f t="shared" si="7"/>
        <v>G</v>
      </c>
      <c r="DI8" s="5169" t="str">
        <f t="shared" si="7"/>
        <v>H</v>
      </c>
      <c r="DJ8" s="2549"/>
      <c r="DK8" s="2647" t="s">
        <v>2578</v>
      </c>
      <c r="DL8" s="5179" t="s">
        <v>2592</v>
      </c>
      <c r="DM8" s="5181" t="str">
        <f t="shared" ref="DM8:DT8" si="8">O8</f>
        <v>A</v>
      </c>
      <c r="DN8" s="5183" t="str">
        <f t="shared" si="8"/>
        <v>B</v>
      </c>
      <c r="DO8" s="5185" t="str">
        <f t="shared" si="8"/>
        <v>C</v>
      </c>
      <c r="DP8" s="5187" t="str">
        <f t="shared" si="8"/>
        <v>D</v>
      </c>
      <c r="DQ8" s="5163" t="str">
        <f t="shared" si="8"/>
        <v>E</v>
      </c>
      <c r="DR8" s="5165" t="str">
        <f t="shared" si="8"/>
        <v>F</v>
      </c>
      <c r="DS8" s="5167" t="str">
        <f t="shared" si="8"/>
        <v>G</v>
      </c>
      <c r="DT8" s="5169" t="str">
        <f t="shared" si="8"/>
        <v>H</v>
      </c>
      <c r="DU8" s="2535"/>
      <c r="DV8" s="5181" t="str">
        <f t="shared" ref="DV8:EC8" si="9">O8</f>
        <v>A</v>
      </c>
      <c r="DW8" s="5183" t="str">
        <f t="shared" si="9"/>
        <v>B</v>
      </c>
      <c r="DX8" s="5185" t="str">
        <f t="shared" si="9"/>
        <v>C</v>
      </c>
      <c r="DY8" s="5187" t="str">
        <f t="shared" si="9"/>
        <v>D</v>
      </c>
      <c r="DZ8" s="5163" t="str">
        <f t="shared" si="9"/>
        <v>E</v>
      </c>
      <c r="EA8" s="5165" t="str">
        <f t="shared" si="9"/>
        <v>F</v>
      </c>
      <c r="EB8" s="5167" t="str">
        <f t="shared" si="9"/>
        <v>G</v>
      </c>
      <c r="EC8" s="5169" t="str">
        <f t="shared" si="9"/>
        <v>H</v>
      </c>
      <c r="ED8" s="2630"/>
      <c r="EE8" s="5181" t="str">
        <f t="shared" ref="EE8:EL8" si="10">O8</f>
        <v>A</v>
      </c>
      <c r="EF8" s="5183" t="str">
        <f t="shared" si="10"/>
        <v>B</v>
      </c>
      <c r="EG8" s="5185" t="str">
        <f t="shared" si="10"/>
        <v>C</v>
      </c>
      <c r="EH8" s="5187" t="str">
        <f t="shared" si="10"/>
        <v>D</v>
      </c>
      <c r="EI8" s="5163" t="str">
        <f t="shared" si="10"/>
        <v>E</v>
      </c>
      <c r="EJ8" s="5165" t="str">
        <f t="shared" si="10"/>
        <v>F</v>
      </c>
      <c r="EK8" s="5167" t="str">
        <f t="shared" si="10"/>
        <v>G</v>
      </c>
      <c r="EL8" s="5169" t="str">
        <f t="shared" si="10"/>
        <v>H</v>
      </c>
      <c r="EM8" s="2601"/>
      <c r="EN8" s="5206"/>
      <c r="EO8" s="5214"/>
      <c r="EP8" s="5181" t="str">
        <f t="shared" ref="EP8:EW8" si="11">O8</f>
        <v>A</v>
      </c>
      <c r="EQ8" s="5183" t="str">
        <f t="shared" si="11"/>
        <v>B</v>
      </c>
      <c r="ER8" s="5185" t="str">
        <f t="shared" si="11"/>
        <v>C</v>
      </c>
      <c r="ES8" s="5187" t="str">
        <f t="shared" si="11"/>
        <v>D</v>
      </c>
      <c r="ET8" s="5163" t="str">
        <f t="shared" si="11"/>
        <v>E</v>
      </c>
      <c r="EU8" s="5165" t="str">
        <f t="shared" si="11"/>
        <v>F</v>
      </c>
      <c r="EV8" s="5167" t="str">
        <f t="shared" si="11"/>
        <v>G</v>
      </c>
      <c r="EW8" s="5169" t="str">
        <f t="shared" si="11"/>
        <v>H</v>
      </c>
      <c r="EX8" s="2648" t="str">
        <f>X8</f>
        <v>PLUS</v>
      </c>
      <c r="EY8" s="5179" t="s">
        <v>2593</v>
      </c>
      <c r="EZ8" s="5181" t="str">
        <f t="shared" ref="EZ8:FG8" si="12">O8</f>
        <v>A</v>
      </c>
      <c r="FA8" s="5183" t="str">
        <f t="shared" si="12"/>
        <v>B</v>
      </c>
      <c r="FB8" s="5185" t="str">
        <f t="shared" si="12"/>
        <v>C</v>
      </c>
      <c r="FC8" s="5187" t="str">
        <f t="shared" si="12"/>
        <v>D</v>
      </c>
      <c r="FD8" s="5163" t="str">
        <f t="shared" si="12"/>
        <v>E</v>
      </c>
      <c r="FE8" s="5165" t="str">
        <f t="shared" si="12"/>
        <v>F</v>
      </c>
      <c r="FF8" s="5167" t="str">
        <f t="shared" si="12"/>
        <v>G</v>
      </c>
      <c r="FG8" s="5169" t="str">
        <f t="shared" si="12"/>
        <v>H</v>
      </c>
      <c r="FH8" s="2601"/>
      <c r="FI8" s="5206"/>
      <c r="FJ8" s="5209"/>
      <c r="FK8" s="5181" t="str">
        <f t="shared" ref="FK8:FR8" si="13">O8</f>
        <v>A</v>
      </c>
      <c r="FL8" s="5183" t="str">
        <f t="shared" si="13"/>
        <v>B</v>
      </c>
      <c r="FM8" s="5185" t="str">
        <f t="shared" si="13"/>
        <v>C</v>
      </c>
      <c r="FN8" s="5187" t="str">
        <f t="shared" si="13"/>
        <v>D</v>
      </c>
      <c r="FO8" s="5163" t="str">
        <f t="shared" si="13"/>
        <v>E</v>
      </c>
      <c r="FP8" s="5165" t="str">
        <f t="shared" si="13"/>
        <v>F</v>
      </c>
      <c r="FQ8" s="5167" t="str">
        <f t="shared" si="13"/>
        <v>G</v>
      </c>
      <c r="FR8" s="5169" t="str">
        <f t="shared" si="13"/>
        <v>H</v>
      </c>
      <c r="FS8" s="2649" t="str">
        <f>Y8</f>
        <v>MOINS</v>
      </c>
      <c r="FT8" s="5179" t="s">
        <v>2593</v>
      </c>
      <c r="FU8" s="5181" t="str">
        <f t="shared" ref="FU8:GB8" si="14">O8</f>
        <v>A</v>
      </c>
      <c r="FV8" s="5183" t="str">
        <f t="shared" si="14"/>
        <v>B</v>
      </c>
      <c r="FW8" s="5185" t="str">
        <f t="shared" si="14"/>
        <v>C</v>
      </c>
      <c r="FX8" s="5187" t="str">
        <f t="shared" si="14"/>
        <v>D</v>
      </c>
      <c r="FY8" s="5163" t="str">
        <f t="shared" si="14"/>
        <v>E</v>
      </c>
      <c r="FZ8" s="5165" t="str">
        <f t="shared" si="14"/>
        <v>F</v>
      </c>
      <c r="GA8" s="5167" t="str">
        <f t="shared" si="14"/>
        <v>G</v>
      </c>
      <c r="GB8" s="5169" t="str">
        <f t="shared" si="14"/>
        <v>H</v>
      </c>
      <c r="GC8" s="2535" t="s">
        <v>290</v>
      </c>
    </row>
    <row r="9" spans="1:185" s="2551" customFormat="1" ht="45" customHeight="1" thickBot="1" x14ac:dyDescent="0.3">
      <c r="A9" s="2633">
        <f>ROW()</f>
        <v>9</v>
      </c>
      <c r="B9" s="2650">
        <v>0</v>
      </c>
      <c r="C9" s="2651"/>
      <c r="D9" s="2652"/>
      <c r="E9" s="2653"/>
      <c r="F9" s="2654"/>
      <c r="G9" s="5171" t="s">
        <v>2592</v>
      </c>
      <c r="H9" s="5172"/>
      <c r="I9" s="5173" t="s">
        <v>2593</v>
      </c>
      <c r="J9" s="5174"/>
      <c r="K9" s="5265"/>
      <c r="L9" s="2532"/>
      <c r="M9" s="5175" t="s">
        <v>2594</v>
      </c>
      <c r="N9" s="5176"/>
      <c r="O9" s="2655" t="s">
        <v>2595</v>
      </c>
      <c r="P9" s="2656" t="s">
        <v>2595</v>
      </c>
      <c r="Q9" s="2657" t="s">
        <v>2595</v>
      </c>
      <c r="R9" s="2658" t="s">
        <v>2595</v>
      </c>
      <c r="S9" s="2659" t="s">
        <v>2595</v>
      </c>
      <c r="T9" s="2660" t="s">
        <v>2595</v>
      </c>
      <c r="U9" s="2661" t="s">
        <v>2595</v>
      </c>
      <c r="V9" s="2662" t="s">
        <v>2595</v>
      </c>
      <c r="W9" s="2532"/>
      <c r="X9" s="5177" t="s">
        <v>2596</v>
      </c>
      <c r="Y9" s="5178"/>
      <c r="Z9" s="2655" t="s">
        <v>2595</v>
      </c>
      <c r="AA9" s="2656" t="s">
        <v>2595</v>
      </c>
      <c r="AB9" s="2657" t="s">
        <v>2595</v>
      </c>
      <c r="AC9" s="2658" t="s">
        <v>2595</v>
      </c>
      <c r="AD9" s="2659" t="s">
        <v>2595</v>
      </c>
      <c r="AE9" s="2660" t="s">
        <v>2595</v>
      </c>
      <c r="AF9" s="2661" t="s">
        <v>2595</v>
      </c>
      <c r="AG9" s="2662" t="s">
        <v>2595</v>
      </c>
      <c r="AH9" s="2532"/>
      <c r="AI9" s="2535"/>
      <c r="AJ9" s="5267"/>
      <c r="AK9" s="5261"/>
      <c r="AL9" s="5270"/>
      <c r="AM9" s="5271"/>
      <c r="AN9" s="5274"/>
      <c r="AO9" s="5275"/>
      <c r="AP9" s="5278"/>
      <c r="AQ9" s="5279"/>
      <c r="AR9" s="5246"/>
      <c r="AS9" s="5247"/>
      <c r="AT9" s="5250"/>
      <c r="AU9" s="5251"/>
      <c r="AV9" s="5254"/>
      <c r="AW9" s="5255"/>
      <c r="AX9" s="5258"/>
      <c r="AY9" s="5259"/>
      <c r="AZ9" s="2525"/>
      <c r="BA9" s="2663">
        <f>K4</f>
        <v>20</v>
      </c>
      <c r="BB9" s="5240"/>
      <c r="BC9" s="5241"/>
      <c r="BD9" s="5261"/>
      <c r="BE9" s="5184"/>
      <c r="BF9" s="5186"/>
      <c r="BG9" s="5188"/>
      <c r="BH9" s="5164"/>
      <c r="BI9" s="5166"/>
      <c r="BJ9" s="5168"/>
      <c r="BK9" s="5170"/>
      <c r="BL9" s="2535"/>
      <c r="BM9" s="5182"/>
      <c r="BN9" s="5184"/>
      <c r="BO9" s="5186"/>
      <c r="BP9" s="5188"/>
      <c r="BQ9" s="5164"/>
      <c r="BR9" s="5166"/>
      <c r="BS9" s="5168"/>
      <c r="BT9" s="5170"/>
      <c r="BU9" s="2617"/>
      <c r="BV9" s="5182"/>
      <c r="BW9" s="5184"/>
      <c r="BX9" s="5186"/>
      <c r="BY9" s="5188"/>
      <c r="BZ9" s="5164"/>
      <c r="CA9" s="5166"/>
      <c r="CB9" s="5168"/>
      <c r="CC9" s="5170"/>
      <c r="CD9" s="2525"/>
      <c r="CE9" s="5207"/>
      <c r="CF9" s="5215"/>
      <c r="CG9" s="5182"/>
      <c r="CH9" s="5184"/>
      <c r="CI9" s="5186"/>
      <c r="CJ9" s="5188"/>
      <c r="CK9" s="5164"/>
      <c r="CL9" s="5166"/>
      <c r="CM9" s="5168"/>
      <c r="CN9" s="5170"/>
      <c r="CO9" s="2664"/>
      <c r="CP9" s="5180"/>
      <c r="CQ9" s="5182"/>
      <c r="CR9" s="5184"/>
      <c r="CS9" s="5186"/>
      <c r="CT9" s="5188"/>
      <c r="CU9" s="5164"/>
      <c r="CV9" s="5166"/>
      <c r="CW9" s="5168"/>
      <c r="CX9" s="5170"/>
      <c r="CY9" s="2601"/>
      <c r="CZ9" s="5207"/>
      <c r="DA9" s="5210"/>
      <c r="DB9" s="5182"/>
      <c r="DC9" s="5184"/>
      <c r="DD9" s="5186"/>
      <c r="DE9" s="5188"/>
      <c r="DF9" s="5164"/>
      <c r="DG9" s="5166"/>
      <c r="DH9" s="5168"/>
      <c r="DI9" s="5170"/>
      <c r="DJ9" s="2549"/>
      <c r="DK9" s="2665"/>
      <c r="DL9" s="5180"/>
      <c r="DM9" s="5182"/>
      <c r="DN9" s="5184"/>
      <c r="DO9" s="5186"/>
      <c r="DP9" s="5188"/>
      <c r="DQ9" s="5164"/>
      <c r="DR9" s="5166"/>
      <c r="DS9" s="5168"/>
      <c r="DT9" s="5170"/>
      <c r="DU9" s="2535"/>
      <c r="DV9" s="5182"/>
      <c r="DW9" s="5184"/>
      <c r="DX9" s="5186"/>
      <c r="DY9" s="5188"/>
      <c r="DZ9" s="5164"/>
      <c r="EA9" s="5166"/>
      <c r="EB9" s="5168"/>
      <c r="EC9" s="5170"/>
      <c r="ED9" s="2630"/>
      <c r="EE9" s="5182"/>
      <c r="EF9" s="5184"/>
      <c r="EG9" s="5186"/>
      <c r="EH9" s="5188"/>
      <c r="EI9" s="5164"/>
      <c r="EJ9" s="5166"/>
      <c r="EK9" s="5168"/>
      <c r="EL9" s="5170"/>
      <c r="EM9" s="2601"/>
      <c r="EN9" s="5207"/>
      <c r="EO9" s="5215"/>
      <c r="EP9" s="5182"/>
      <c r="EQ9" s="5184"/>
      <c r="ER9" s="5186"/>
      <c r="ES9" s="5188"/>
      <c r="ET9" s="5164"/>
      <c r="EU9" s="5166"/>
      <c r="EV9" s="5168"/>
      <c r="EW9" s="5170"/>
      <c r="EX9" s="2664"/>
      <c r="EY9" s="5180"/>
      <c r="EZ9" s="5182"/>
      <c r="FA9" s="5184"/>
      <c r="FB9" s="5186"/>
      <c r="FC9" s="5188"/>
      <c r="FD9" s="5164"/>
      <c r="FE9" s="5166"/>
      <c r="FF9" s="5168"/>
      <c r="FG9" s="5170"/>
      <c r="FH9" s="2601"/>
      <c r="FI9" s="5207"/>
      <c r="FJ9" s="5210"/>
      <c r="FK9" s="5182"/>
      <c r="FL9" s="5184"/>
      <c r="FM9" s="5186"/>
      <c r="FN9" s="5188"/>
      <c r="FO9" s="5164"/>
      <c r="FP9" s="5166"/>
      <c r="FQ9" s="5168"/>
      <c r="FR9" s="5170"/>
      <c r="FS9" s="2666"/>
      <c r="FT9" s="5180"/>
      <c r="FU9" s="5182"/>
      <c r="FV9" s="5184"/>
      <c r="FW9" s="5186"/>
      <c r="FX9" s="5188"/>
      <c r="FY9" s="5164"/>
      <c r="FZ9" s="5166"/>
      <c r="GA9" s="5168"/>
      <c r="GB9" s="5170"/>
      <c r="GC9" s="2535" t="s">
        <v>290</v>
      </c>
    </row>
    <row r="10" spans="1:185" s="2551" customFormat="1" ht="45" customHeight="1" x14ac:dyDescent="0.25">
      <c r="A10" s="2633">
        <f>ROW()</f>
        <v>10</v>
      </c>
      <c r="B10" s="2667" t="str">
        <f>IF(C10="I","",IF(ISBLANK(D10),"",IF(ISTEXT(D10),LARGE(B9:B9,1)+1,0)))</f>
        <v/>
      </c>
      <c r="C10" s="2668" t="s">
        <v>2597</v>
      </c>
      <c r="D10" s="2668"/>
      <c r="E10" s="2669"/>
      <c r="F10" s="2670"/>
      <c r="G10" s="2671"/>
      <c r="H10" s="2672"/>
      <c r="I10" s="2671"/>
      <c r="J10" s="2672"/>
      <c r="K10" s="2673">
        <f t="shared" ref="K10:K15" si="15">COUNTA(G10,I10)</f>
        <v>0</v>
      </c>
      <c r="L10" s="2532"/>
      <c r="M10" s="2674">
        <f t="shared" ref="M10:N73" si="16">G10</f>
        <v>0</v>
      </c>
      <c r="N10" s="2675">
        <f t="shared" si="16"/>
        <v>0</v>
      </c>
      <c r="O10" s="2676"/>
      <c r="P10" s="2676"/>
      <c r="Q10" s="2676"/>
      <c r="R10" s="2676"/>
      <c r="S10" s="2676"/>
      <c r="T10" s="2676"/>
      <c r="U10" s="2677"/>
      <c r="V10" s="2676"/>
      <c r="W10" s="2532"/>
      <c r="X10" s="2674">
        <f t="shared" ref="X10:Y73" si="17">I10</f>
        <v>0</v>
      </c>
      <c r="Y10" s="2675">
        <f t="shared" si="17"/>
        <v>0</v>
      </c>
      <c r="Z10" s="2677"/>
      <c r="AA10" s="2677"/>
      <c r="AB10" s="2677"/>
      <c r="AC10" s="2677"/>
      <c r="AD10" s="2677"/>
      <c r="AE10" s="2677"/>
      <c r="AF10" s="2677"/>
      <c r="AG10" s="2677"/>
      <c r="AH10" s="2532"/>
      <c r="AI10" s="2535"/>
      <c r="AJ10" s="2678">
        <f t="shared" ref="AJ10:AJ73" si="18">BD10</f>
        <v>0</v>
      </c>
      <c r="AK10" s="2679">
        <f t="shared" ref="AK10:AK73" si="19">IF(BD10=0,0,RANK(BD10,BD10:BK10))</f>
        <v>0</v>
      </c>
      <c r="AL10" s="2678">
        <f t="shared" ref="AL10:AL73" si="20">BE10</f>
        <v>0</v>
      </c>
      <c r="AM10" s="2679">
        <f t="shared" ref="AM10:AM73" si="21">IF(BE10=0,0,RANK(BE10,BD10:BK10))</f>
        <v>0</v>
      </c>
      <c r="AN10" s="2678">
        <f t="shared" ref="AN10:AN73" si="22">BF10</f>
        <v>0</v>
      </c>
      <c r="AO10" s="2679">
        <f t="shared" ref="AO10:AO73" si="23">IF(BF10=0,0,RANK(BF10,BD10:BK10))</f>
        <v>0</v>
      </c>
      <c r="AP10" s="2678">
        <f t="shared" ref="AP10:AP73" si="24">BG10</f>
        <v>0</v>
      </c>
      <c r="AQ10" s="2679">
        <f t="shared" ref="AQ10:AQ73" si="25">IF(BG10=0,0,RANK(BG10,BD10:BK10))</f>
        <v>0</v>
      </c>
      <c r="AR10" s="2678">
        <f t="shared" ref="AR10:AR73" si="26">BH10</f>
        <v>0</v>
      </c>
      <c r="AS10" s="2679">
        <f t="shared" ref="AS10:AS73" si="27">IF(BH10=0,0,RANK(BH10,BD10:BK10))</f>
        <v>0</v>
      </c>
      <c r="AT10" s="2678">
        <f t="shared" ref="AT10:AT73" si="28">BI10</f>
        <v>0</v>
      </c>
      <c r="AU10" s="2679">
        <f t="shared" ref="AU10:AU73" si="29">IF(BI10=0,0,RANK(BI10,BD10:BK10))</f>
        <v>0</v>
      </c>
      <c r="AV10" s="2678">
        <f t="shared" ref="AV10:AV73" si="30">BJ10</f>
        <v>0</v>
      </c>
      <c r="AW10" s="2679">
        <f t="shared" ref="AW10:AW73" si="31">IF(BJ10=0,0,RANK(BJ10,BD10:BK10))</f>
        <v>0</v>
      </c>
      <c r="AX10" s="2678">
        <f t="shared" ref="AX10:AX73" si="32">BK10</f>
        <v>0</v>
      </c>
      <c r="AY10" s="2679">
        <f t="shared" ref="AY10:AY73" si="33">IF(BK10=0,0,RANK(BK10,BD10:BK10))</f>
        <v>0</v>
      </c>
      <c r="AZ10" s="2680"/>
      <c r="BA10" s="2681">
        <f>BA9</f>
        <v>20</v>
      </c>
      <c r="BB10" s="2681">
        <f t="shared" ref="BB10:BB73" si="34">K10</f>
        <v>0</v>
      </c>
      <c r="BC10" s="2681" t="str">
        <f t="shared" ref="BC10:BC73" si="35">IF(BB10=0,"",BA10/BB10)</f>
        <v/>
      </c>
      <c r="BD10" s="2682">
        <f t="shared" ref="BD10:BK41" si="36">SUM(BV10,EE10)</f>
        <v>0</v>
      </c>
      <c r="BE10" s="2682">
        <f t="shared" si="36"/>
        <v>0</v>
      </c>
      <c r="BF10" s="2682">
        <f t="shared" si="36"/>
        <v>0</v>
      </c>
      <c r="BG10" s="2682">
        <f t="shared" si="36"/>
        <v>0</v>
      </c>
      <c r="BH10" s="2682">
        <f t="shared" si="36"/>
        <v>0</v>
      </c>
      <c r="BI10" s="2682">
        <f t="shared" si="36"/>
        <v>0</v>
      </c>
      <c r="BJ10" s="2682">
        <f t="shared" si="36"/>
        <v>0</v>
      </c>
      <c r="BK10" s="2682">
        <f t="shared" si="36"/>
        <v>0</v>
      </c>
      <c r="BL10" s="2535"/>
      <c r="BM10" s="2683">
        <f t="shared" ref="BM10:BM73" si="37">IF(BV10=0,0,RANK(BV10,BV10:CC10))</f>
        <v>0</v>
      </c>
      <c r="BN10" s="2684">
        <f t="shared" ref="BN10:BN73" si="38">IF(BW10=0,0,RANK(BW10,BV10:CC10))</f>
        <v>0</v>
      </c>
      <c r="BO10" s="2684">
        <f t="shared" ref="BO10:BO73" si="39">IF(BX10=0,0,RANK(BX10,BV10:CC10))</f>
        <v>0</v>
      </c>
      <c r="BP10" s="2684">
        <f t="shared" ref="BP10:BP73" si="40">IF(BY10=0,0,RANK(BY10,BV10:CC10))</f>
        <v>0</v>
      </c>
      <c r="BQ10" s="2684">
        <f t="shared" ref="BQ10:BQ73" si="41">IF(BZ10=0,0,RANK(BZ10,BV10:CC10))</f>
        <v>0</v>
      </c>
      <c r="BR10" s="2684">
        <f t="shared" ref="BR10:BR73" si="42">IF(CA10=0,0,RANK(CA10,BV10:CC10))</f>
        <v>0</v>
      </c>
      <c r="BS10" s="2684">
        <f t="shared" ref="BS10:BS73" si="43">IF(CB10=0,0,RANK(CB10,BV10:CC10))</f>
        <v>0</v>
      </c>
      <c r="BT10" s="2684">
        <f t="shared" ref="BT10:BT73" si="44">IF(CC10=0,0,RANK(CC10,BV10:CC10))</f>
        <v>0</v>
      </c>
      <c r="BU10" s="2617"/>
      <c r="BV10" s="2685">
        <f t="shared" ref="BV10:CC41" si="45">SUM(CG10,DB10)</f>
        <v>0</v>
      </c>
      <c r="BW10" s="2686">
        <f t="shared" si="45"/>
        <v>0</v>
      </c>
      <c r="BX10" s="2686">
        <f t="shared" si="45"/>
        <v>0</v>
      </c>
      <c r="BY10" s="2686">
        <f t="shared" si="45"/>
        <v>0</v>
      </c>
      <c r="BZ10" s="2686">
        <f t="shared" si="45"/>
        <v>0</v>
      </c>
      <c r="CA10" s="2686">
        <f t="shared" si="45"/>
        <v>0</v>
      </c>
      <c r="CB10" s="2686">
        <f t="shared" si="45"/>
        <v>0</v>
      </c>
      <c r="CC10" s="2687">
        <f t="shared" si="45"/>
        <v>0</v>
      </c>
      <c r="CD10" s="2525"/>
      <c r="CE10" s="2681" t="str">
        <f t="shared" ref="CE10:CE73" si="46">BC10</f>
        <v/>
      </c>
      <c r="CF10" s="2688">
        <f t="shared" ref="CF10:CF73" si="47">MAX(CQ10:CX10)</f>
        <v>0</v>
      </c>
      <c r="CG10" s="2689">
        <f t="shared" ref="CG10:CG73" si="48">IF(CF10=0,0,IF(CQ10="",0,(CQ10/CF10)*CE10))</f>
        <v>0</v>
      </c>
      <c r="CH10" s="2689">
        <f t="shared" ref="CH10:CH73" si="49">IF(CF10=0,0,IF(CR10="",0,(CR10/CF10)*CE10))</f>
        <v>0</v>
      </c>
      <c r="CI10" s="2689">
        <f t="shared" ref="CI10:CI73" si="50">IF(CF10=0,0,IF(CS10="",0,(CS10/CF10)*CE10))</f>
        <v>0</v>
      </c>
      <c r="CJ10" s="2689">
        <f t="shared" ref="CJ10:CJ73" si="51">IF(CF10=0,0,IF(CT10="",0,(CT10/CF10)*CE10))</f>
        <v>0</v>
      </c>
      <c r="CK10" s="2689">
        <f t="shared" ref="CK10:CK73" si="52">IF(CF10=0,0,IF(CU10="",0,(CU10/CF10)*CE10))</f>
        <v>0</v>
      </c>
      <c r="CL10" s="2689">
        <f t="shared" ref="CL10:CL73" si="53">IF(CF10=0,0,IF(CV10="",0,(CV10/CF10)*CE10))</f>
        <v>0</v>
      </c>
      <c r="CM10" s="2689">
        <f t="shared" ref="CM10:CM73" si="54">IF(CF10=0,0,IF(CW10="",0,(CW10/CF10)*CE10))</f>
        <v>0</v>
      </c>
      <c r="CN10" s="2689">
        <f t="shared" ref="CN10:CN73" si="55">IF(CF10=0,0,IF(CX10="",0,(CX10/CF10)*CE10))</f>
        <v>0</v>
      </c>
      <c r="CO10" s="2690">
        <f>IF(M10=CO8,M10,0)</f>
        <v>0</v>
      </c>
      <c r="CP10" s="2691" t="str">
        <f t="shared" ref="CP10:CP73" si="56">IF(ISTEXT(CO10),N10,"")</f>
        <v/>
      </c>
      <c r="CQ10" s="2678" t="str">
        <f t="shared" ref="CQ10:CQ73" si="57">IF(ISBLANK(O10),"",IF(ISTEXT(CO10),O10,""))</f>
        <v/>
      </c>
      <c r="CR10" s="2692" t="str">
        <f t="shared" ref="CR10:CR73" si="58">IF(ISBLANK(P10),"",IF(ISTEXT(CO10),P10,""))</f>
        <v/>
      </c>
      <c r="CS10" s="2692" t="str">
        <f t="shared" ref="CS10:CS73" si="59">IF(ISBLANK(Q10),"",IF(ISTEXT(CO10),Q10,""))</f>
        <v/>
      </c>
      <c r="CT10" s="2692" t="str">
        <f t="shared" ref="CT10:CT73" si="60">IF(ISBLANK(R10),"",IF(ISTEXT(CO10),R10,""))</f>
        <v/>
      </c>
      <c r="CU10" s="2692" t="str">
        <f t="shared" ref="CU10:CU73" si="61">IF(ISBLANK(S10),"",IF(ISTEXT(CO10),S10,""))</f>
        <v/>
      </c>
      <c r="CV10" s="2692" t="str">
        <f t="shared" ref="CV10:CV73" si="62">IF(ISBLANK(T10),"",IF(ISTEXT(CO10),T10,""))</f>
        <v/>
      </c>
      <c r="CW10" s="2692" t="str">
        <f t="shared" ref="CW10:CW73" si="63">IF(ISBLANK(U10),"",IF(ISTEXT(CO10),U10,""))</f>
        <v/>
      </c>
      <c r="CX10" s="2693" t="str">
        <f t="shared" ref="CX10:CX73" si="64">IF(ISBLANK(V10),"",IF(ISTEXT(CO10),V10,""))</f>
        <v/>
      </c>
      <c r="CY10" s="2601"/>
      <c r="CZ10" s="2681" t="str">
        <f t="shared" ref="CZ10:CZ73" si="65">BC10</f>
        <v/>
      </c>
      <c r="DA10" s="2694">
        <f t="shared" ref="DA10:DA73" si="66">MIN(DM10:DT10)</f>
        <v>0</v>
      </c>
      <c r="DB10" s="2527" t="str">
        <f t="shared" ref="DB10:DB73" si="67">IF(DM10="","",IF(DM10=0,"",(DA10/DM10)*CZ10))</f>
        <v/>
      </c>
      <c r="DC10" s="2527" t="str">
        <f t="shared" ref="DC10:DC73" si="68">IF(DN10="","",IF(DN10=0,"",(DA10/DN10)*CZ10))</f>
        <v/>
      </c>
      <c r="DD10" s="2527" t="str">
        <f t="shared" ref="DD10:DD73" si="69">IF(DO10="","",IF(DO10=0,"",(DA10/DO10)*CZ10))</f>
        <v/>
      </c>
      <c r="DE10" s="2527" t="str">
        <f t="shared" ref="DE10:DE73" si="70">IF(DP10="","",IF(DP10=0,"",(DA10/DP10)*CZ10))</f>
        <v/>
      </c>
      <c r="DF10" s="2527" t="str">
        <f t="shared" ref="DF10:DF73" si="71">IF(DQ10="","",IF(DQ10=0,"",(DA10/DQ10)*CZ10))</f>
        <v/>
      </c>
      <c r="DG10" s="2527" t="str">
        <f t="shared" ref="DG10:DG73" si="72">IF(DR10="","",IF(DR10=0,"",(DA10/DR10)*CZ10))</f>
        <v/>
      </c>
      <c r="DH10" s="2527" t="str">
        <f t="shared" ref="DH10:DH73" si="73">IF(DS10="","",IF(DS10=0,"",(DA10/DS10)*CZ10))</f>
        <v/>
      </c>
      <c r="DI10" s="2527" t="str">
        <f t="shared" ref="DI10:DI73" si="74">IF(DT10="","",IF(DT10=0,"",(DA10/DT10)*CZ10))</f>
        <v/>
      </c>
      <c r="DJ10" s="2549"/>
      <c r="DK10" s="2695">
        <f>IF(M10=DK8,M10,0)</f>
        <v>0</v>
      </c>
      <c r="DL10" s="2691" t="str">
        <f t="shared" ref="DL10:DL73" si="75">IF(ISTEXT(DK10),N10,"")</f>
        <v/>
      </c>
      <c r="DM10" s="2692" t="str">
        <f t="shared" ref="DM10:DM73" si="76">IF(ISBLANK(O10),"",IF(ISTEXT(DK10),O10,""))</f>
        <v/>
      </c>
      <c r="DN10" s="2692" t="str">
        <f t="shared" ref="DN10:DN73" si="77">IF(ISBLANK(P10),"",IF(ISTEXT(DK10),P10,""))</f>
        <v/>
      </c>
      <c r="DO10" s="2692" t="str">
        <f t="shared" ref="DO10:DO73" si="78">IF(ISBLANK(Q10),"",IF(ISTEXT(DK10),Q10,""))</f>
        <v/>
      </c>
      <c r="DP10" s="2692" t="str">
        <f t="shared" ref="DP10:DP73" si="79">IF(ISBLANK(R10),"",IF(ISTEXT(DK10),R10,""))</f>
        <v/>
      </c>
      <c r="DQ10" s="2692" t="str">
        <f t="shared" ref="DQ10:DQ73" si="80">IF(ISBLANK(S10),"",IF(ISTEXT(DK10),S10,""))</f>
        <v/>
      </c>
      <c r="DR10" s="2692" t="str">
        <f t="shared" ref="DR10:DR73" si="81">IF(ISBLANK(T10),"",IF(ISTEXT(DK10),T10,""))</f>
        <v/>
      </c>
      <c r="DS10" s="2692" t="str">
        <f t="shared" ref="DS10:DS73" si="82">IF(ISBLANK(U10),"",IF(ISTEXT(DK10),U10,""))</f>
        <v/>
      </c>
      <c r="DT10" s="2696" t="str">
        <f t="shared" ref="DT10:DT73" si="83">IF(ISBLANK(V10),"",IF(ISTEXT(DK10),V10,""))</f>
        <v/>
      </c>
      <c r="DU10" s="2535"/>
      <c r="DV10" s="2683">
        <f t="shared" ref="DV10:DV73" si="84">IF(EE10=0,0,RANK(EE10,EE10:EL10))</f>
        <v>0</v>
      </c>
      <c r="DW10" s="2684">
        <f t="shared" ref="DW10:DW73" si="85">IF(EF10=0,0,RANK(EF10,EE10:EL10))</f>
        <v>0</v>
      </c>
      <c r="DX10" s="2684">
        <f t="shared" ref="DX10:DX73" si="86">IF(EG10=0,0,RANK(EG10,EE10:EL10))</f>
        <v>0</v>
      </c>
      <c r="DY10" s="2684">
        <f t="shared" ref="DY10:DY73" si="87">IF(EH10=0,0,RANK(EH10,EE10:EL10))</f>
        <v>0</v>
      </c>
      <c r="DZ10" s="2684">
        <f t="shared" ref="DZ10:DZ73" si="88">IF(EI10=0,0,RANK(EI10,EE10:EL10))</f>
        <v>0</v>
      </c>
      <c r="EA10" s="2684">
        <f t="shared" ref="EA10:EA73" si="89">IF(EJ10=0,0,RANK(EJ10,EE10:EL10))</f>
        <v>0</v>
      </c>
      <c r="EB10" s="2684">
        <f t="shared" ref="EB10:EB73" si="90">IF(EK10=0,0,RANK(EK10,EE10:EL10))</f>
        <v>0</v>
      </c>
      <c r="EC10" s="2684">
        <f t="shared" ref="EC10:EC73" si="91">IF(EL10=0,0,RANK(EL10,EE10:EL10))</f>
        <v>0</v>
      </c>
      <c r="ED10" s="2630"/>
      <c r="EE10" s="2685">
        <f t="shared" ref="EE10:EL41" si="92">SUM(EP10,FK10)</f>
        <v>0</v>
      </c>
      <c r="EF10" s="2686">
        <f t="shared" si="92"/>
        <v>0</v>
      </c>
      <c r="EG10" s="2686">
        <f t="shared" si="92"/>
        <v>0</v>
      </c>
      <c r="EH10" s="2686">
        <f t="shared" si="92"/>
        <v>0</v>
      </c>
      <c r="EI10" s="2686">
        <f t="shared" si="92"/>
        <v>0</v>
      </c>
      <c r="EJ10" s="2686">
        <f t="shared" si="92"/>
        <v>0</v>
      </c>
      <c r="EK10" s="2686">
        <f t="shared" si="92"/>
        <v>0</v>
      </c>
      <c r="EL10" s="2687">
        <f t="shared" si="92"/>
        <v>0</v>
      </c>
      <c r="EM10" s="2601"/>
      <c r="EN10" s="2681" t="str">
        <f t="shared" ref="EN10:EN73" si="93">BC10</f>
        <v/>
      </c>
      <c r="EO10" s="2688">
        <f t="shared" ref="EO10:EO73" si="94">MAX(EZ10:FG10)</f>
        <v>0</v>
      </c>
      <c r="EP10" s="2689">
        <f t="shared" ref="EP10:EP73" si="95">IF(EO10=0,0,IF(EZ10="",0,(EZ10/EO10)*EN10))</f>
        <v>0</v>
      </c>
      <c r="EQ10" s="2689">
        <f t="shared" ref="EQ10:EQ73" si="96">IF(EO10=0,0,IF(FA10="",0,(FA10/EO10)*EN10))</f>
        <v>0</v>
      </c>
      <c r="ER10" s="2689">
        <f t="shared" ref="ER10:ER73" si="97">IF(EO10=0,0,IF(FB10="",0,(FB10/EO10)*EN10))</f>
        <v>0</v>
      </c>
      <c r="ES10" s="2689">
        <f t="shared" ref="ES10:ES73" si="98">IF(EO10=0,0,IF(FC10="",0,(FC10/EO10)*EN10))</f>
        <v>0</v>
      </c>
      <c r="ET10" s="2689">
        <f t="shared" ref="ET10:ET73" si="99">IF(EO10=0,0,IF(FD10="",0,(FD10/EO10)*EN10))</f>
        <v>0</v>
      </c>
      <c r="EU10" s="2689">
        <f t="shared" ref="EU10:EU73" si="100">IF(EO10=0,0,IF(FE10="",0,(FE10/EO10)*EN10))</f>
        <v>0</v>
      </c>
      <c r="EV10" s="2689">
        <f t="shared" ref="EV10:EV73" si="101">IF(EO10=0,0,IF(FF10="",0,(FF10/EO10)*EN10))</f>
        <v>0</v>
      </c>
      <c r="EW10" s="2689">
        <f t="shared" ref="EW10:EW73" si="102">IF(EO10=0,0,IF(FG10="",0,(FG10/EO10)*EN10))</f>
        <v>0</v>
      </c>
      <c r="EX10" s="2697">
        <f>IF(X10=EX8,X10,0)</f>
        <v>0</v>
      </c>
      <c r="EY10" s="2691" t="str">
        <f t="shared" ref="EY10:EY73" si="103">IF(ISTEXT(EX10),Y10,"")</f>
        <v/>
      </c>
      <c r="EZ10" s="2678" t="str">
        <f t="shared" ref="EZ10:EZ73" si="104">IF(ISBLANK(Z10),"",IF(ISTEXT(EX10),Z10,""))</f>
        <v/>
      </c>
      <c r="FA10" s="2692" t="str">
        <f t="shared" ref="FA10:FA73" si="105">IF(ISBLANK(AA10),"",IF(ISTEXT(EX10),AA10,""))</f>
        <v/>
      </c>
      <c r="FB10" s="2692" t="str">
        <f t="shared" ref="FB10:FB73" si="106">IF(ISBLANK(AB10),"",IF(ISTEXT(EX10),AB10,""))</f>
        <v/>
      </c>
      <c r="FC10" s="2692" t="str">
        <f t="shared" ref="FC10:FC73" si="107">IF(ISBLANK(AC10),"",IF(ISTEXT(EX10),AC10,""))</f>
        <v/>
      </c>
      <c r="FD10" s="2692" t="str">
        <f t="shared" ref="FD10:FD73" si="108">IF(ISBLANK(AD10),"",IF(ISTEXT(EX10),AD10,""))</f>
        <v/>
      </c>
      <c r="FE10" s="2692" t="str">
        <f t="shared" ref="FE10:FE73" si="109">IF(ISBLANK(AE10),"",IF(ISTEXT(EX10),AE10,""))</f>
        <v/>
      </c>
      <c r="FF10" s="2692" t="str">
        <f t="shared" ref="FF10:FF73" si="110">IF(ISBLANK(AF10),"",IF(ISTEXT(EX10),AF10,""))</f>
        <v/>
      </c>
      <c r="FG10" s="2692" t="str">
        <f t="shared" ref="FG10:FG73" si="111">IF(ISBLANK(AG10),"",IF(ISTEXT(EX10),AG10,""))</f>
        <v/>
      </c>
      <c r="FH10" s="2601"/>
      <c r="FI10" s="2681" t="str">
        <f t="shared" ref="FI10:FI73" si="112">BC10</f>
        <v/>
      </c>
      <c r="FJ10" s="2694">
        <f t="shared" ref="FJ10:FJ73" si="113">MIN(FU10:GB10)</f>
        <v>0</v>
      </c>
      <c r="FK10" s="2527" t="str">
        <f t="shared" ref="FK10:FK73" si="114">IF(FU10="","",IF(FU10=0,"",(FJ10/FU10)*FI10))</f>
        <v/>
      </c>
      <c r="FL10" s="2527" t="str">
        <f t="shared" ref="FL10:FL73" si="115">IF(FV10="","",IF(FV10=0,"",(FJ10/FV10)*FI10))</f>
        <v/>
      </c>
      <c r="FM10" s="2527" t="str">
        <f t="shared" ref="FM10:FM73" si="116">IF(FW10="","",IF(FW10=0,"",(FJ10/FW10)*FI10))</f>
        <v/>
      </c>
      <c r="FN10" s="2527" t="str">
        <f t="shared" ref="FN10:FN73" si="117">IF(FX10="","",IF(FX10=0,"",(FJ10/FX10)*FI10))</f>
        <v/>
      </c>
      <c r="FO10" s="2527" t="str">
        <f t="shared" ref="FO10:FO73" si="118">IF(FY10="","",IF(FY10=0,"",(FJ10/FY10)*FI10))</f>
        <v/>
      </c>
      <c r="FP10" s="2527" t="str">
        <f t="shared" ref="FP10:FP73" si="119">IF(FZ10="","",IF(FZ10=0,"",(FJ10/FZ10)*FI10))</f>
        <v/>
      </c>
      <c r="FQ10" s="2527" t="str">
        <f t="shared" ref="FQ10:FQ73" si="120">IF(GA10="","",IF(GA10=0,"",(FJ10/GA10)*FI10))</f>
        <v/>
      </c>
      <c r="FR10" s="2527" t="str">
        <f t="shared" ref="FR10:FR73" si="121">IF(GB10="","",IF(GB10=0,"",(FJ10/GB10)*FI10))</f>
        <v/>
      </c>
      <c r="FS10" s="2695">
        <f>IF(X10=FS8,X10,0)</f>
        <v>0</v>
      </c>
      <c r="FT10" s="2691" t="str">
        <f t="shared" ref="FT10:FT73" si="122">IF(ISTEXT(FS10),Y10,"")</f>
        <v/>
      </c>
      <c r="FU10" s="2692" t="str">
        <f t="shared" ref="FU10:FU73" si="123">IF(ISBLANK(Z10),"",IF(ISTEXT(FS10),Z10,""))</f>
        <v/>
      </c>
      <c r="FV10" s="2692" t="str">
        <f t="shared" ref="FV10:FV73" si="124">IF(ISBLANK(AA10),"",IF(ISTEXT(FS10),AA10,""))</f>
        <v/>
      </c>
      <c r="FW10" s="2692" t="str">
        <f t="shared" ref="FW10:FW73" si="125">IF(ISBLANK(AB10),"",IF(ISTEXT(FS10),AB10,""))</f>
        <v/>
      </c>
      <c r="FX10" s="2692" t="str">
        <f t="shared" ref="FX10:FX73" si="126">IF(ISBLANK(AC10),"",IF(ISTEXT(FS10),AC10,""))</f>
        <v/>
      </c>
      <c r="FY10" s="2692" t="str">
        <f t="shared" ref="FY10:FY73" si="127">IF(ISBLANK(AD10),"",IF(ISTEXT(FS10),AD10,""))</f>
        <v/>
      </c>
      <c r="FZ10" s="2692" t="str">
        <f t="shared" ref="FZ10:FZ73" si="128">IF(ISBLANK(AE10),"",IF(ISTEXT(FS10),AE10,""))</f>
        <v/>
      </c>
      <c r="GA10" s="2692" t="str">
        <f t="shared" ref="GA10:GA73" si="129">IF(ISBLANK(AF10),"",IF(ISTEXT(FS10),AF10,""))</f>
        <v/>
      </c>
      <c r="GB10" s="2696" t="str">
        <f t="shared" ref="GB10:GB73" si="130">IF(ISBLANK(AG10),"",IF(ISTEXT(FS10),AG10,""))</f>
        <v/>
      </c>
      <c r="GC10" s="2535"/>
    </row>
    <row r="11" spans="1:185" s="2551" customFormat="1" ht="45" customHeight="1" x14ac:dyDescent="0.25">
      <c r="A11" s="2633">
        <f>ROW()</f>
        <v>11</v>
      </c>
      <c r="B11" s="2667">
        <f>IF(C11="I","",IF(ISBLANK(D11),"",IF(ISTEXT(D11),LARGE(B9:B10,1)+1,0)))</f>
        <v>1</v>
      </c>
      <c r="C11" s="2698"/>
      <c r="D11" s="2699" t="s">
        <v>2598</v>
      </c>
      <c r="E11" s="2669"/>
      <c r="F11" s="2670"/>
      <c r="G11" s="2700" t="s">
        <v>2578</v>
      </c>
      <c r="H11" s="2672" t="s">
        <v>2599</v>
      </c>
      <c r="I11" s="2701"/>
      <c r="J11" s="2672"/>
      <c r="K11" s="2673">
        <f t="shared" si="15"/>
        <v>1</v>
      </c>
      <c r="L11" s="2532"/>
      <c r="M11" s="2674" t="str">
        <f t="shared" si="16"/>
        <v>MOINS</v>
      </c>
      <c r="N11" s="2675" t="str">
        <f t="shared" si="16"/>
        <v xml:space="preserve">choix moins de lipides </v>
      </c>
      <c r="O11" s="2676">
        <v>1</v>
      </c>
      <c r="P11" s="2676">
        <v>2</v>
      </c>
      <c r="Q11" s="2676">
        <v>3</v>
      </c>
      <c r="R11" s="2676"/>
      <c r="S11" s="2676"/>
      <c r="T11" s="2676"/>
      <c r="U11" s="2676"/>
      <c r="V11" s="2676"/>
      <c r="W11" s="2532"/>
      <c r="X11" s="2674">
        <f t="shared" si="17"/>
        <v>0</v>
      </c>
      <c r="Y11" s="2675">
        <f t="shared" si="17"/>
        <v>0</v>
      </c>
      <c r="Z11" s="2677">
        <v>3</v>
      </c>
      <c r="AA11" s="2677">
        <v>2</v>
      </c>
      <c r="AB11" s="2677">
        <v>1</v>
      </c>
      <c r="AC11" s="2677"/>
      <c r="AD11" s="2677"/>
      <c r="AE11" s="2677"/>
      <c r="AF11" s="2677"/>
      <c r="AG11" s="2677"/>
      <c r="AH11" s="2532"/>
      <c r="AI11" s="2535"/>
      <c r="AJ11" s="2678">
        <f t="shared" si="18"/>
        <v>20</v>
      </c>
      <c r="AK11" s="2679">
        <f t="shared" si="19"/>
        <v>1</v>
      </c>
      <c r="AL11" s="2678">
        <f t="shared" si="20"/>
        <v>10</v>
      </c>
      <c r="AM11" s="2679">
        <f t="shared" si="21"/>
        <v>2</v>
      </c>
      <c r="AN11" s="2678">
        <f t="shared" si="22"/>
        <v>6.6666666666666661</v>
      </c>
      <c r="AO11" s="2679">
        <f t="shared" si="23"/>
        <v>3</v>
      </c>
      <c r="AP11" s="2678">
        <f t="shared" si="24"/>
        <v>0</v>
      </c>
      <c r="AQ11" s="2679">
        <f t="shared" si="25"/>
        <v>0</v>
      </c>
      <c r="AR11" s="2678">
        <f t="shared" si="26"/>
        <v>0</v>
      </c>
      <c r="AS11" s="2679">
        <f t="shared" si="27"/>
        <v>0</v>
      </c>
      <c r="AT11" s="2678">
        <f t="shared" si="28"/>
        <v>0</v>
      </c>
      <c r="AU11" s="2679">
        <f t="shared" si="29"/>
        <v>0</v>
      </c>
      <c r="AV11" s="2678">
        <f t="shared" si="30"/>
        <v>0</v>
      </c>
      <c r="AW11" s="2679">
        <f t="shared" si="31"/>
        <v>0</v>
      </c>
      <c r="AX11" s="2678">
        <f t="shared" si="32"/>
        <v>0</v>
      </c>
      <c r="AY11" s="2679">
        <f t="shared" si="33"/>
        <v>0</v>
      </c>
      <c r="AZ11" s="2680"/>
      <c r="BA11" s="2681">
        <f>BA9</f>
        <v>20</v>
      </c>
      <c r="BB11" s="2681">
        <f t="shared" si="34"/>
        <v>1</v>
      </c>
      <c r="BC11" s="2681">
        <f t="shared" si="35"/>
        <v>20</v>
      </c>
      <c r="BD11" s="2682">
        <f t="shared" si="36"/>
        <v>20</v>
      </c>
      <c r="BE11" s="2682">
        <f t="shared" si="36"/>
        <v>10</v>
      </c>
      <c r="BF11" s="2682">
        <f t="shared" si="36"/>
        <v>6.6666666666666661</v>
      </c>
      <c r="BG11" s="2682">
        <f t="shared" si="36"/>
        <v>0</v>
      </c>
      <c r="BH11" s="2682">
        <f t="shared" si="36"/>
        <v>0</v>
      </c>
      <c r="BI11" s="2682">
        <f t="shared" si="36"/>
        <v>0</v>
      </c>
      <c r="BJ11" s="2682">
        <f t="shared" si="36"/>
        <v>0</v>
      </c>
      <c r="BK11" s="2682">
        <f t="shared" si="36"/>
        <v>0</v>
      </c>
      <c r="BL11" s="2535"/>
      <c r="BM11" s="2683">
        <f t="shared" si="37"/>
        <v>1</v>
      </c>
      <c r="BN11" s="2684">
        <f t="shared" si="38"/>
        <v>2</v>
      </c>
      <c r="BO11" s="2684">
        <f t="shared" si="39"/>
        <v>3</v>
      </c>
      <c r="BP11" s="2684">
        <f t="shared" si="40"/>
        <v>0</v>
      </c>
      <c r="BQ11" s="2684">
        <f t="shared" si="41"/>
        <v>0</v>
      </c>
      <c r="BR11" s="2684">
        <f t="shared" si="42"/>
        <v>0</v>
      </c>
      <c r="BS11" s="2684">
        <f t="shared" si="43"/>
        <v>0</v>
      </c>
      <c r="BT11" s="2684">
        <f t="shared" si="44"/>
        <v>0</v>
      </c>
      <c r="BU11" s="2617"/>
      <c r="BV11" s="2685">
        <f t="shared" si="45"/>
        <v>20</v>
      </c>
      <c r="BW11" s="2686">
        <f t="shared" si="45"/>
        <v>10</v>
      </c>
      <c r="BX11" s="2686">
        <f t="shared" si="45"/>
        <v>6.6666666666666661</v>
      </c>
      <c r="BY11" s="2686">
        <f t="shared" si="45"/>
        <v>0</v>
      </c>
      <c r="BZ11" s="2686">
        <f t="shared" si="45"/>
        <v>0</v>
      </c>
      <c r="CA11" s="2686">
        <f t="shared" si="45"/>
        <v>0</v>
      </c>
      <c r="CB11" s="2686">
        <f t="shared" si="45"/>
        <v>0</v>
      </c>
      <c r="CC11" s="2687">
        <f t="shared" si="45"/>
        <v>0</v>
      </c>
      <c r="CD11" s="2525"/>
      <c r="CE11" s="2681">
        <f t="shared" si="46"/>
        <v>20</v>
      </c>
      <c r="CF11" s="2688">
        <f t="shared" si="47"/>
        <v>0</v>
      </c>
      <c r="CG11" s="2689">
        <f t="shared" si="48"/>
        <v>0</v>
      </c>
      <c r="CH11" s="2689">
        <f t="shared" si="49"/>
        <v>0</v>
      </c>
      <c r="CI11" s="2689">
        <f t="shared" si="50"/>
        <v>0</v>
      </c>
      <c r="CJ11" s="2689">
        <f t="shared" si="51"/>
        <v>0</v>
      </c>
      <c r="CK11" s="2689">
        <f t="shared" si="52"/>
        <v>0</v>
      </c>
      <c r="CL11" s="2689">
        <f t="shared" si="53"/>
        <v>0</v>
      </c>
      <c r="CM11" s="2689">
        <f t="shared" si="54"/>
        <v>0</v>
      </c>
      <c r="CN11" s="2689">
        <f t="shared" si="55"/>
        <v>0</v>
      </c>
      <c r="CO11" s="2702">
        <f>IF(M11=CO8,M11,0)</f>
        <v>0</v>
      </c>
      <c r="CP11" s="2703" t="str">
        <f t="shared" si="56"/>
        <v/>
      </c>
      <c r="CQ11" s="2678" t="str">
        <f t="shared" si="57"/>
        <v/>
      </c>
      <c r="CR11" s="2692" t="str">
        <f t="shared" si="58"/>
        <v/>
      </c>
      <c r="CS11" s="2692" t="str">
        <f t="shared" si="59"/>
        <v/>
      </c>
      <c r="CT11" s="2692" t="str">
        <f t="shared" si="60"/>
        <v/>
      </c>
      <c r="CU11" s="2692" t="str">
        <f t="shared" si="61"/>
        <v/>
      </c>
      <c r="CV11" s="2692" t="str">
        <f t="shared" si="62"/>
        <v/>
      </c>
      <c r="CW11" s="2692" t="str">
        <f t="shared" si="63"/>
        <v/>
      </c>
      <c r="CX11" s="2693" t="str">
        <f t="shared" si="64"/>
        <v/>
      </c>
      <c r="CY11" s="2601"/>
      <c r="CZ11" s="2681">
        <f t="shared" si="65"/>
        <v>20</v>
      </c>
      <c r="DA11" s="2694">
        <f t="shared" si="66"/>
        <v>1</v>
      </c>
      <c r="DB11" s="2527">
        <f t="shared" si="67"/>
        <v>20</v>
      </c>
      <c r="DC11" s="2527">
        <f t="shared" si="68"/>
        <v>10</v>
      </c>
      <c r="DD11" s="2527">
        <f t="shared" si="69"/>
        <v>6.6666666666666661</v>
      </c>
      <c r="DE11" s="2527" t="str">
        <f t="shared" si="70"/>
        <v/>
      </c>
      <c r="DF11" s="2527" t="str">
        <f t="shared" si="71"/>
        <v/>
      </c>
      <c r="DG11" s="2527" t="str">
        <f t="shared" si="72"/>
        <v/>
      </c>
      <c r="DH11" s="2527" t="str">
        <f t="shared" si="73"/>
        <v/>
      </c>
      <c r="DI11" s="2527" t="str">
        <f t="shared" si="74"/>
        <v/>
      </c>
      <c r="DJ11" s="2549"/>
      <c r="DK11" s="2704" t="str">
        <f>IF(M11=DK8,M11,0)</f>
        <v>MOINS</v>
      </c>
      <c r="DL11" s="2703" t="str">
        <f t="shared" si="75"/>
        <v xml:space="preserve">choix moins de lipides </v>
      </c>
      <c r="DM11" s="2692">
        <f t="shared" si="76"/>
        <v>1</v>
      </c>
      <c r="DN11" s="2692">
        <f t="shared" si="77"/>
        <v>2</v>
      </c>
      <c r="DO11" s="2692">
        <f t="shared" si="78"/>
        <v>3</v>
      </c>
      <c r="DP11" s="2692" t="str">
        <f t="shared" si="79"/>
        <v/>
      </c>
      <c r="DQ11" s="2692" t="str">
        <f t="shared" si="80"/>
        <v/>
      </c>
      <c r="DR11" s="2692" t="str">
        <f t="shared" si="81"/>
        <v/>
      </c>
      <c r="DS11" s="2692" t="str">
        <f t="shared" si="82"/>
        <v/>
      </c>
      <c r="DT11" s="2696" t="str">
        <f t="shared" si="83"/>
        <v/>
      </c>
      <c r="DU11" s="2535"/>
      <c r="DV11" s="2683">
        <f t="shared" si="84"/>
        <v>0</v>
      </c>
      <c r="DW11" s="2684">
        <f t="shared" si="85"/>
        <v>0</v>
      </c>
      <c r="DX11" s="2684">
        <f t="shared" si="86"/>
        <v>0</v>
      </c>
      <c r="DY11" s="2684">
        <f t="shared" si="87"/>
        <v>0</v>
      </c>
      <c r="DZ11" s="2684">
        <f t="shared" si="88"/>
        <v>0</v>
      </c>
      <c r="EA11" s="2684">
        <f t="shared" si="89"/>
        <v>0</v>
      </c>
      <c r="EB11" s="2684">
        <f t="shared" si="90"/>
        <v>0</v>
      </c>
      <c r="EC11" s="2684">
        <f t="shared" si="91"/>
        <v>0</v>
      </c>
      <c r="ED11" s="2630"/>
      <c r="EE11" s="2685">
        <f t="shared" si="92"/>
        <v>0</v>
      </c>
      <c r="EF11" s="2686">
        <f t="shared" si="92"/>
        <v>0</v>
      </c>
      <c r="EG11" s="2686">
        <f t="shared" si="92"/>
        <v>0</v>
      </c>
      <c r="EH11" s="2686">
        <f t="shared" si="92"/>
        <v>0</v>
      </c>
      <c r="EI11" s="2686">
        <f t="shared" si="92"/>
        <v>0</v>
      </c>
      <c r="EJ11" s="2686">
        <f t="shared" si="92"/>
        <v>0</v>
      </c>
      <c r="EK11" s="2686">
        <f t="shared" si="92"/>
        <v>0</v>
      </c>
      <c r="EL11" s="2687">
        <f t="shared" si="92"/>
        <v>0</v>
      </c>
      <c r="EM11" s="2601"/>
      <c r="EN11" s="2681">
        <f t="shared" si="93"/>
        <v>20</v>
      </c>
      <c r="EO11" s="2688">
        <f t="shared" si="94"/>
        <v>0</v>
      </c>
      <c r="EP11" s="2689">
        <f t="shared" si="95"/>
        <v>0</v>
      </c>
      <c r="EQ11" s="2689">
        <f t="shared" si="96"/>
        <v>0</v>
      </c>
      <c r="ER11" s="2689">
        <f t="shared" si="97"/>
        <v>0</v>
      </c>
      <c r="ES11" s="2689">
        <f t="shared" si="98"/>
        <v>0</v>
      </c>
      <c r="ET11" s="2689">
        <f t="shared" si="99"/>
        <v>0</v>
      </c>
      <c r="EU11" s="2689">
        <f t="shared" si="100"/>
        <v>0</v>
      </c>
      <c r="EV11" s="2689">
        <f t="shared" si="101"/>
        <v>0</v>
      </c>
      <c r="EW11" s="2689">
        <f t="shared" si="102"/>
        <v>0</v>
      </c>
      <c r="EX11" s="2705">
        <f>IF(X11=EX8,X11,0)</f>
        <v>0</v>
      </c>
      <c r="EY11" s="2703" t="str">
        <f t="shared" si="103"/>
        <v/>
      </c>
      <c r="EZ11" s="2678" t="str">
        <f t="shared" si="104"/>
        <v/>
      </c>
      <c r="FA11" s="2692" t="str">
        <f t="shared" si="105"/>
        <v/>
      </c>
      <c r="FB11" s="2692" t="str">
        <f t="shared" si="106"/>
        <v/>
      </c>
      <c r="FC11" s="2692" t="str">
        <f t="shared" si="107"/>
        <v/>
      </c>
      <c r="FD11" s="2692" t="str">
        <f t="shared" si="108"/>
        <v/>
      </c>
      <c r="FE11" s="2692" t="str">
        <f t="shared" si="109"/>
        <v/>
      </c>
      <c r="FF11" s="2692" t="str">
        <f t="shared" si="110"/>
        <v/>
      </c>
      <c r="FG11" s="2692" t="str">
        <f t="shared" si="111"/>
        <v/>
      </c>
      <c r="FH11" s="2601"/>
      <c r="FI11" s="2681">
        <f t="shared" si="112"/>
        <v>20</v>
      </c>
      <c r="FJ11" s="2694">
        <f t="shared" si="113"/>
        <v>0</v>
      </c>
      <c r="FK11" s="2527" t="str">
        <f t="shared" si="114"/>
        <v/>
      </c>
      <c r="FL11" s="2527" t="str">
        <f t="shared" si="115"/>
        <v/>
      </c>
      <c r="FM11" s="2527" t="str">
        <f t="shared" si="116"/>
        <v/>
      </c>
      <c r="FN11" s="2527" t="str">
        <f t="shared" si="117"/>
        <v/>
      </c>
      <c r="FO11" s="2527" t="str">
        <f t="shared" si="118"/>
        <v/>
      </c>
      <c r="FP11" s="2527" t="str">
        <f t="shared" si="119"/>
        <v/>
      </c>
      <c r="FQ11" s="2527" t="str">
        <f t="shared" si="120"/>
        <v/>
      </c>
      <c r="FR11" s="2527" t="str">
        <f t="shared" si="121"/>
        <v/>
      </c>
      <c r="FS11" s="2704">
        <f>IF(X11=FS8,X11,0)</f>
        <v>0</v>
      </c>
      <c r="FT11" s="2703" t="str">
        <f t="shared" si="122"/>
        <v/>
      </c>
      <c r="FU11" s="2692" t="str">
        <f t="shared" si="123"/>
        <v/>
      </c>
      <c r="FV11" s="2692" t="str">
        <f t="shared" si="124"/>
        <v/>
      </c>
      <c r="FW11" s="2692" t="str">
        <f t="shared" si="125"/>
        <v/>
      </c>
      <c r="FX11" s="2692" t="str">
        <f t="shared" si="126"/>
        <v/>
      </c>
      <c r="FY11" s="2692" t="str">
        <f t="shared" si="127"/>
        <v/>
      </c>
      <c r="FZ11" s="2692" t="str">
        <f t="shared" si="128"/>
        <v/>
      </c>
      <c r="GA11" s="2692" t="str">
        <f t="shared" si="129"/>
        <v/>
      </c>
      <c r="GB11" s="2696" t="str">
        <f t="shared" si="130"/>
        <v/>
      </c>
      <c r="GC11" s="2535"/>
    </row>
    <row r="12" spans="1:185" s="2551" customFormat="1" ht="45" customHeight="1" x14ac:dyDescent="0.25">
      <c r="A12" s="2633">
        <f>ROW()</f>
        <v>12</v>
      </c>
      <c r="B12" s="2667">
        <f>IF(C12="I","",IF(ISBLANK(D12),"",IF(ISTEXT(D12),LARGE(B9:B11,1)+1,0)))</f>
        <v>2</v>
      </c>
      <c r="C12" s="2698"/>
      <c r="D12" s="2699" t="s">
        <v>2600</v>
      </c>
      <c r="E12" s="2669"/>
      <c r="F12" s="2670"/>
      <c r="G12" s="2701" t="s">
        <v>2577</v>
      </c>
      <c r="H12" s="2706" t="s">
        <v>2601</v>
      </c>
      <c r="I12" s="2700" t="s">
        <v>2578</v>
      </c>
      <c r="J12" s="2672" t="s">
        <v>2602</v>
      </c>
      <c r="K12" s="2673">
        <f t="shared" si="15"/>
        <v>2</v>
      </c>
      <c r="L12" s="2532"/>
      <c r="M12" s="2674" t="str">
        <f t="shared" si="16"/>
        <v>PLUS</v>
      </c>
      <c r="N12" s="2675" t="str">
        <f t="shared" si="16"/>
        <v>% Porc mis en œuvre pour 100g</v>
      </c>
      <c r="O12" s="2676">
        <v>1</v>
      </c>
      <c r="P12" s="2676">
        <v>2</v>
      </c>
      <c r="Q12" s="2676">
        <v>3</v>
      </c>
      <c r="R12" s="2676"/>
      <c r="S12" s="2676"/>
      <c r="T12" s="2676"/>
      <c r="U12" s="2676"/>
      <c r="V12" s="2676"/>
      <c r="W12" s="2532"/>
      <c r="X12" s="2674" t="str">
        <f t="shared" si="17"/>
        <v>MOINS</v>
      </c>
      <c r="Y12" s="2675" t="str">
        <f t="shared" si="17"/>
        <v>lipides</v>
      </c>
      <c r="Z12" s="2677"/>
      <c r="AA12" s="2677"/>
      <c r="AB12" s="2677"/>
      <c r="AC12" s="2677"/>
      <c r="AD12" s="2677"/>
      <c r="AE12" s="2677"/>
      <c r="AF12" s="2677"/>
      <c r="AG12" s="2677"/>
      <c r="AH12" s="2532"/>
      <c r="AI12" s="2535"/>
      <c r="AJ12" s="2678">
        <f t="shared" si="18"/>
        <v>3.333333333333333</v>
      </c>
      <c r="AK12" s="2679">
        <f t="shared" si="19"/>
        <v>3</v>
      </c>
      <c r="AL12" s="2678">
        <f t="shared" si="20"/>
        <v>6.6666666666666661</v>
      </c>
      <c r="AM12" s="2679">
        <f t="shared" si="21"/>
        <v>2</v>
      </c>
      <c r="AN12" s="2678">
        <f t="shared" si="22"/>
        <v>10</v>
      </c>
      <c r="AO12" s="2679">
        <f t="shared" si="23"/>
        <v>1</v>
      </c>
      <c r="AP12" s="2678">
        <f t="shared" si="24"/>
        <v>0</v>
      </c>
      <c r="AQ12" s="2679">
        <f t="shared" si="25"/>
        <v>0</v>
      </c>
      <c r="AR12" s="2678">
        <f t="shared" si="26"/>
        <v>0</v>
      </c>
      <c r="AS12" s="2679">
        <f t="shared" si="27"/>
        <v>0</v>
      </c>
      <c r="AT12" s="2678">
        <f t="shared" si="28"/>
        <v>0</v>
      </c>
      <c r="AU12" s="2679">
        <f t="shared" si="29"/>
        <v>0</v>
      </c>
      <c r="AV12" s="2678">
        <f t="shared" si="30"/>
        <v>0</v>
      </c>
      <c r="AW12" s="2679">
        <f t="shared" si="31"/>
        <v>0</v>
      </c>
      <c r="AX12" s="2678">
        <f t="shared" si="32"/>
        <v>0</v>
      </c>
      <c r="AY12" s="2679">
        <f t="shared" si="33"/>
        <v>0</v>
      </c>
      <c r="AZ12" s="2680"/>
      <c r="BA12" s="2681">
        <f>BA9</f>
        <v>20</v>
      </c>
      <c r="BB12" s="2681">
        <f t="shared" si="34"/>
        <v>2</v>
      </c>
      <c r="BC12" s="2681">
        <f t="shared" si="35"/>
        <v>10</v>
      </c>
      <c r="BD12" s="2682">
        <f t="shared" si="36"/>
        <v>3.333333333333333</v>
      </c>
      <c r="BE12" s="2682">
        <f t="shared" si="36"/>
        <v>6.6666666666666661</v>
      </c>
      <c r="BF12" s="2682">
        <f t="shared" si="36"/>
        <v>10</v>
      </c>
      <c r="BG12" s="2682">
        <f t="shared" si="36"/>
        <v>0</v>
      </c>
      <c r="BH12" s="2682">
        <f t="shared" si="36"/>
        <v>0</v>
      </c>
      <c r="BI12" s="2682">
        <f t="shared" si="36"/>
        <v>0</v>
      </c>
      <c r="BJ12" s="2682">
        <f t="shared" si="36"/>
        <v>0</v>
      </c>
      <c r="BK12" s="2682">
        <f t="shared" si="36"/>
        <v>0</v>
      </c>
      <c r="BL12" s="2535"/>
      <c r="BM12" s="2683">
        <f t="shared" si="37"/>
        <v>3</v>
      </c>
      <c r="BN12" s="2684">
        <f t="shared" si="38"/>
        <v>2</v>
      </c>
      <c r="BO12" s="2684">
        <f t="shared" si="39"/>
        <v>1</v>
      </c>
      <c r="BP12" s="2684">
        <f t="shared" si="40"/>
        <v>0</v>
      </c>
      <c r="BQ12" s="2684">
        <f t="shared" si="41"/>
        <v>0</v>
      </c>
      <c r="BR12" s="2684">
        <f t="shared" si="42"/>
        <v>0</v>
      </c>
      <c r="BS12" s="2684">
        <f t="shared" si="43"/>
        <v>0</v>
      </c>
      <c r="BT12" s="2684">
        <f t="shared" si="44"/>
        <v>0</v>
      </c>
      <c r="BU12" s="2617"/>
      <c r="BV12" s="2685">
        <f t="shared" si="45"/>
        <v>3.333333333333333</v>
      </c>
      <c r="BW12" s="2686">
        <f t="shared" si="45"/>
        <v>6.6666666666666661</v>
      </c>
      <c r="BX12" s="2686">
        <f t="shared" si="45"/>
        <v>10</v>
      </c>
      <c r="BY12" s="2686">
        <f t="shared" si="45"/>
        <v>0</v>
      </c>
      <c r="BZ12" s="2686">
        <f t="shared" si="45"/>
        <v>0</v>
      </c>
      <c r="CA12" s="2686">
        <f t="shared" si="45"/>
        <v>0</v>
      </c>
      <c r="CB12" s="2686">
        <f t="shared" si="45"/>
        <v>0</v>
      </c>
      <c r="CC12" s="2687">
        <f t="shared" si="45"/>
        <v>0</v>
      </c>
      <c r="CD12" s="2525"/>
      <c r="CE12" s="2681">
        <f t="shared" si="46"/>
        <v>10</v>
      </c>
      <c r="CF12" s="2688">
        <f t="shared" si="47"/>
        <v>3</v>
      </c>
      <c r="CG12" s="2689">
        <f t="shared" si="48"/>
        <v>3.333333333333333</v>
      </c>
      <c r="CH12" s="2689">
        <f t="shared" si="49"/>
        <v>6.6666666666666661</v>
      </c>
      <c r="CI12" s="2689">
        <f t="shared" si="50"/>
        <v>10</v>
      </c>
      <c r="CJ12" s="2689">
        <f t="shared" si="51"/>
        <v>0</v>
      </c>
      <c r="CK12" s="2689">
        <f t="shared" si="52"/>
        <v>0</v>
      </c>
      <c r="CL12" s="2689">
        <f t="shared" si="53"/>
        <v>0</v>
      </c>
      <c r="CM12" s="2689">
        <f t="shared" si="54"/>
        <v>0</v>
      </c>
      <c r="CN12" s="2689">
        <f t="shared" si="55"/>
        <v>0</v>
      </c>
      <c r="CO12" s="2702" t="str">
        <f>IF(M12=CO8,M12,0)</f>
        <v>PLUS</v>
      </c>
      <c r="CP12" s="2703" t="str">
        <f t="shared" si="56"/>
        <v>% Porc mis en œuvre pour 100g</v>
      </c>
      <c r="CQ12" s="2678">
        <f t="shared" si="57"/>
        <v>1</v>
      </c>
      <c r="CR12" s="2692">
        <f t="shared" si="58"/>
        <v>2</v>
      </c>
      <c r="CS12" s="2692">
        <f t="shared" si="59"/>
        <v>3</v>
      </c>
      <c r="CT12" s="2692" t="str">
        <f t="shared" si="60"/>
        <v/>
      </c>
      <c r="CU12" s="2692" t="str">
        <f t="shared" si="61"/>
        <v/>
      </c>
      <c r="CV12" s="2692" t="str">
        <f t="shared" si="62"/>
        <v/>
      </c>
      <c r="CW12" s="2692" t="str">
        <f t="shared" si="63"/>
        <v/>
      </c>
      <c r="CX12" s="2693" t="str">
        <f t="shared" si="64"/>
        <v/>
      </c>
      <c r="CY12" s="2601"/>
      <c r="CZ12" s="2681">
        <f t="shared" si="65"/>
        <v>10</v>
      </c>
      <c r="DA12" s="2694">
        <f t="shared" si="66"/>
        <v>0</v>
      </c>
      <c r="DB12" s="2527" t="str">
        <f t="shared" si="67"/>
        <v/>
      </c>
      <c r="DC12" s="2527" t="str">
        <f t="shared" si="68"/>
        <v/>
      </c>
      <c r="DD12" s="2527" t="str">
        <f t="shared" si="69"/>
        <v/>
      </c>
      <c r="DE12" s="2527" t="str">
        <f t="shared" si="70"/>
        <v/>
      </c>
      <c r="DF12" s="2527" t="str">
        <f t="shared" si="71"/>
        <v/>
      </c>
      <c r="DG12" s="2527" t="str">
        <f t="shared" si="72"/>
        <v/>
      </c>
      <c r="DH12" s="2527" t="str">
        <f t="shared" si="73"/>
        <v/>
      </c>
      <c r="DI12" s="2527" t="str">
        <f t="shared" si="74"/>
        <v/>
      </c>
      <c r="DJ12" s="2549"/>
      <c r="DK12" s="2704">
        <f>IF(M12=DK8,M12,0)</f>
        <v>0</v>
      </c>
      <c r="DL12" s="2703" t="str">
        <f t="shared" si="75"/>
        <v/>
      </c>
      <c r="DM12" s="2692" t="str">
        <f t="shared" si="76"/>
        <v/>
      </c>
      <c r="DN12" s="2692" t="str">
        <f t="shared" si="77"/>
        <v/>
      </c>
      <c r="DO12" s="2692" t="str">
        <f t="shared" si="78"/>
        <v/>
      </c>
      <c r="DP12" s="2692" t="str">
        <f t="shared" si="79"/>
        <v/>
      </c>
      <c r="DQ12" s="2692" t="str">
        <f t="shared" si="80"/>
        <v/>
      </c>
      <c r="DR12" s="2692" t="str">
        <f t="shared" si="81"/>
        <v/>
      </c>
      <c r="DS12" s="2692" t="str">
        <f t="shared" si="82"/>
        <v/>
      </c>
      <c r="DT12" s="2696" t="str">
        <f t="shared" si="83"/>
        <v/>
      </c>
      <c r="DU12" s="2535"/>
      <c r="DV12" s="2683">
        <f t="shared" si="84"/>
        <v>0</v>
      </c>
      <c r="DW12" s="2684">
        <f t="shared" si="85"/>
        <v>0</v>
      </c>
      <c r="DX12" s="2684">
        <f t="shared" si="86"/>
        <v>0</v>
      </c>
      <c r="DY12" s="2684">
        <f t="shared" si="87"/>
        <v>0</v>
      </c>
      <c r="DZ12" s="2684">
        <f t="shared" si="88"/>
        <v>0</v>
      </c>
      <c r="EA12" s="2684">
        <f t="shared" si="89"/>
        <v>0</v>
      </c>
      <c r="EB12" s="2684">
        <f t="shared" si="90"/>
        <v>0</v>
      </c>
      <c r="EC12" s="2684">
        <f t="shared" si="91"/>
        <v>0</v>
      </c>
      <c r="ED12" s="2630"/>
      <c r="EE12" s="2685">
        <f t="shared" si="92"/>
        <v>0</v>
      </c>
      <c r="EF12" s="2686">
        <f t="shared" si="92"/>
        <v>0</v>
      </c>
      <c r="EG12" s="2686">
        <f t="shared" si="92"/>
        <v>0</v>
      </c>
      <c r="EH12" s="2686">
        <f t="shared" si="92"/>
        <v>0</v>
      </c>
      <c r="EI12" s="2686">
        <f t="shared" si="92"/>
        <v>0</v>
      </c>
      <c r="EJ12" s="2686">
        <f t="shared" si="92"/>
        <v>0</v>
      </c>
      <c r="EK12" s="2686">
        <f t="shared" si="92"/>
        <v>0</v>
      </c>
      <c r="EL12" s="2687">
        <f t="shared" si="92"/>
        <v>0</v>
      </c>
      <c r="EM12" s="2601"/>
      <c r="EN12" s="2681">
        <f t="shared" si="93"/>
        <v>10</v>
      </c>
      <c r="EO12" s="2688">
        <f t="shared" si="94"/>
        <v>0</v>
      </c>
      <c r="EP12" s="2689">
        <f t="shared" si="95"/>
        <v>0</v>
      </c>
      <c r="EQ12" s="2689">
        <f t="shared" si="96"/>
        <v>0</v>
      </c>
      <c r="ER12" s="2689">
        <f t="shared" si="97"/>
        <v>0</v>
      </c>
      <c r="ES12" s="2689">
        <f t="shared" si="98"/>
        <v>0</v>
      </c>
      <c r="ET12" s="2689">
        <f t="shared" si="99"/>
        <v>0</v>
      </c>
      <c r="EU12" s="2689">
        <f t="shared" si="100"/>
        <v>0</v>
      </c>
      <c r="EV12" s="2689">
        <f t="shared" si="101"/>
        <v>0</v>
      </c>
      <c r="EW12" s="2689">
        <f t="shared" si="102"/>
        <v>0</v>
      </c>
      <c r="EX12" s="2705">
        <f>IF(X12=EX8,X12,0)</f>
        <v>0</v>
      </c>
      <c r="EY12" s="2703" t="str">
        <f t="shared" si="103"/>
        <v/>
      </c>
      <c r="EZ12" s="2678" t="str">
        <f t="shared" si="104"/>
        <v/>
      </c>
      <c r="FA12" s="2692" t="str">
        <f t="shared" si="105"/>
        <v/>
      </c>
      <c r="FB12" s="2692" t="str">
        <f t="shared" si="106"/>
        <v/>
      </c>
      <c r="FC12" s="2692" t="str">
        <f t="shared" si="107"/>
        <v/>
      </c>
      <c r="FD12" s="2692" t="str">
        <f t="shared" si="108"/>
        <v/>
      </c>
      <c r="FE12" s="2692" t="str">
        <f t="shared" si="109"/>
        <v/>
      </c>
      <c r="FF12" s="2692" t="str">
        <f t="shared" si="110"/>
        <v/>
      </c>
      <c r="FG12" s="2692" t="str">
        <f t="shared" si="111"/>
        <v/>
      </c>
      <c r="FH12" s="2601"/>
      <c r="FI12" s="2681">
        <f t="shared" si="112"/>
        <v>10</v>
      </c>
      <c r="FJ12" s="2694">
        <f t="shared" si="113"/>
        <v>0</v>
      </c>
      <c r="FK12" s="2527" t="str">
        <f t="shared" si="114"/>
        <v/>
      </c>
      <c r="FL12" s="2527" t="str">
        <f t="shared" si="115"/>
        <v/>
      </c>
      <c r="FM12" s="2527" t="str">
        <f t="shared" si="116"/>
        <v/>
      </c>
      <c r="FN12" s="2527" t="str">
        <f t="shared" si="117"/>
        <v/>
      </c>
      <c r="FO12" s="2527" t="str">
        <f t="shared" si="118"/>
        <v/>
      </c>
      <c r="FP12" s="2527" t="str">
        <f t="shared" si="119"/>
        <v/>
      </c>
      <c r="FQ12" s="2527" t="str">
        <f t="shared" si="120"/>
        <v/>
      </c>
      <c r="FR12" s="2527" t="str">
        <f t="shared" si="121"/>
        <v/>
      </c>
      <c r="FS12" s="2704" t="str">
        <f>IF(X12=FS8,X12,0)</f>
        <v>MOINS</v>
      </c>
      <c r="FT12" s="2703" t="str">
        <f t="shared" si="122"/>
        <v>lipides</v>
      </c>
      <c r="FU12" s="2692" t="str">
        <f t="shared" si="123"/>
        <v/>
      </c>
      <c r="FV12" s="2692" t="str">
        <f t="shared" si="124"/>
        <v/>
      </c>
      <c r="FW12" s="2692" t="str">
        <f t="shared" si="125"/>
        <v/>
      </c>
      <c r="FX12" s="2692" t="str">
        <f t="shared" si="126"/>
        <v/>
      </c>
      <c r="FY12" s="2692" t="str">
        <f t="shared" si="127"/>
        <v/>
      </c>
      <c r="FZ12" s="2692" t="str">
        <f t="shared" si="128"/>
        <v/>
      </c>
      <c r="GA12" s="2692" t="str">
        <f t="shared" si="129"/>
        <v/>
      </c>
      <c r="GB12" s="2696" t="str">
        <f t="shared" si="130"/>
        <v/>
      </c>
      <c r="GC12" s="2535"/>
    </row>
    <row r="13" spans="1:185" s="2551" customFormat="1" ht="45" customHeight="1" x14ac:dyDescent="0.25">
      <c r="A13" s="2633">
        <f>ROW()</f>
        <v>13</v>
      </c>
      <c r="B13" s="2667">
        <f>IF(C13="I","",IF(ISBLANK(D13),"",IF(ISTEXT(D13),LARGE(B9:B12,1)+1,0)))</f>
        <v>3</v>
      </c>
      <c r="C13" s="2698"/>
      <c r="D13" s="2699" t="s">
        <v>2603</v>
      </c>
      <c r="E13" s="2669"/>
      <c r="F13" s="2670"/>
      <c r="G13" s="2700" t="s">
        <v>2578</v>
      </c>
      <c r="H13" s="2672" t="s">
        <v>2604</v>
      </c>
      <c r="I13" s="2701"/>
      <c r="J13" s="2672"/>
      <c r="K13" s="2673">
        <f t="shared" si="15"/>
        <v>1</v>
      </c>
      <c r="L13" s="2532"/>
      <c r="M13" s="2674" t="str">
        <f t="shared" si="16"/>
        <v>MOINS</v>
      </c>
      <c r="N13" s="2675" t="str">
        <f t="shared" si="16"/>
        <v>choix moins de lipides</v>
      </c>
      <c r="O13" s="2676"/>
      <c r="P13" s="2676"/>
      <c r="Q13" s="2676"/>
      <c r="R13" s="2676"/>
      <c r="S13" s="2676"/>
      <c r="T13" s="2676"/>
      <c r="U13" s="2676"/>
      <c r="V13" s="2676"/>
      <c r="W13" s="2532"/>
      <c r="X13" s="2674">
        <f t="shared" si="17"/>
        <v>0</v>
      </c>
      <c r="Y13" s="2675">
        <f t="shared" si="17"/>
        <v>0</v>
      </c>
      <c r="Z13" s="2677"/>
      <c r="AA13" s="2677"/>
      <c r="AB13" s="2677"/>
      <c r="AC13" s="2677"/>
      <c r="AD13" s="2677"/>
      <c r="AE13" s="2677"/>
      <c r="AF13" s="2677"/>
      <c r="AG13" s="2677"/>
      <c r="AH13" s="2532"/>
      <c r="AI13" s="2535"/>
      <c r="AJ13" s="2678">
        <f t="shared" si="18"/>
        <v>0</v>
      </c>
      <c r="AK13" s="2679">
        <f t="shared" si="19"/>
        <v>0</v>
      </c>
      <c r="AL13" s="2678">
        <f t="shared" si="20"/>
        <v>0</v>
      </c>
      <c r="AM13" s="2679">
        <f t="shared" si="21"/>
        <v>0</v>
      </c>
      <c r="AN13" s="2678">
        <f t="shared" si="22"/>
        <v>0</v>
      </c>
      <c r="AO13" s="2679">
        <f t="shared" si="23"/>
        <v>0</v>
      </c>
      <c r="AP13" s="2678">
        <f t="shared" si="24"/>
        <v>0</v>
      </c>
      <c r="AQ13" s="2679">
        <f t="shared" si="25"/>
        <v>0</v>
      </c>
      <c r="AR13" s="2678">
        <f t="shared" si="26"/>
        <v>0</v>
      </c>
      <c r="AS13" s="2679">
        <f t="shared" si="27"/>
        <v>0</v>
      </c>
      <c r="AT13" s="2678">
        <f t="shared" si="28"/>
        <v>0</v>
      </c>
      <c r="AU13" s="2679">
        <f t="shared" si="29"/>
        <v>0</v>
      </c>
      <c r="AV13" s="2678">
        <f t="shared" si="30"/>
        <v>0</v>
      </c>
      <c r="AW13" s="2679">
        <f t="shared" si="31"/>
        <v>0</v>
      </c>
      <c r="AX13" s="2678">
        <f t="shared" si="32"/>
        <v>0</v>
      </c>
      <c r="AY13" s="2679">
        <f t="shared" si="33"/>
        <v>0</v>
      </c>
      <c r="AZ13" s="2680"/>
      <c r="BA13" s="2681">
        <f>BA9</f>
        <v>20</v>
      </c>
      <c r="BB13" s="2681">
        <f t="shared" si="34"/>
        <v>1</v>
      </c>
      <c r="BC13" s="2681">
        <f t="shared" si="35"/>
        <v>20</v>
      </c>
      <c r="BD13" s="2682">
        <f t="shared" si="36"/>
        <v>0</v>
      </c>
      <c r="BE13" s="2682">
        <f t="shared" si="36"/>
        <v>0</v>
      </c>
      <c r="BF13" s="2682">
        <f t="shared" si="36"/>
        <v>0</v>
      </c>
      <c r="BG13" s="2682">
        <f t="shared" si="36"/>
        <v>0</v>
      </c>
      <c r="BH13" s="2682">
        <f t="shared" si="36"/>
        <v>0</v>
      </c>
      <c r="BI13" s="2682">
        <f t="shared" si="36"/>
        <v>0</v>
      </c>
      <c r="BJ13" s="2682">
        <f t="shared" si="36"/>
        <v>0</v>
      </c>
      <c r="BK13" s="2682">
        <f t="shared" si="36"/>
        <v>0</v>
      </c>
      <c r="BL13" s="2535"/>
      <c r="BM13" s="2683">
        <f t="shared" si="37"/>
        <v>0</v>
      </c>
      <c r="BN13" s="2684">
        <f t="shared" si="38"/>
        <v>0</v>
      </c>
      <c r="BO13" s="2684">
        <f t="shared" si="39"/>
        <v>0</v>
      </c>
      <c r="BP13" s="2684">
        <f t="shared" si="40"/>
        <v>0</v>
      </c>
      <c r="BQ13" s="2684">
        <f t="shared" si="41"/>
        <v>0</v>
      </c>
      <c r="BR13" s="2684">
        <f t="shared" si="42"/>
        <v>0</v>
      </c>
      <c r="BS13" s="2684">
        <f t="shared" si="43"/>
        <v>0</v>
      </c>
      <c r="BT13" s="2684">
        <f t="shared" si="44"/>
        <v>0</v>
      </c>
      <c r="BU13" s="2617"/>
      <c r="BV13" s="2685">
        <f t="shared" si="45"/>
        <v>0</v>
      </c>
      <c r="BW13" s="2686">
        <f t="shared" si="45"/>
        <v>0</v>
      </c>
      <c r="BX13" s="2686">
        <f t="shared" si="45"/>
        <v>0</v>
      </c>
      <c r="BY13" s="2686">
        <f t="shared" si="45"/>
        <v>0</v>
      </c>
      <c r="BZ13" s="2686">
        <f t="shared" si="45"/>
        <v>0</v>
      </c>
      <c r="CA13" s="2686">
        <f t="shared" si="45"/>
        <v>0</v>
      </c>
      <c r="CB13" s="2686">
        <f t="shared" si="45"/>
        <v>0</v>
      </c>
      <c r="CC13" s="2687">
        <f t="shared" si="45"/>
        <v>0</v>
      </c>
      <c r="CD13" s="2525"/>
      <c r="CE13" s="2681">
        <f t="shared" si="46"/>
        <v>20</v>
      </c>
      <c r="CF13" s="2688">
        <f t="shared" si="47"/>
        <v>0</v>
      </c>
      <c r="CG13" s="2689">
        <f t="shared" si="48"/>
        <v>0</v>
      </c>
      <c r="CH13" s="2689">
        <f t="shared" si="49"/>
        <v>0</v>
      </c>
      <c r="CI13" s="2689">
        <f t="shared" si="50"/>
        <v>0</v>
      </c>
      <c r="CJ13" s="2689">
        <f t="shared" si="51"/>
        <v>0</v>
      </c>
      <c r="CK13" s="2689">
        <f t="shared" si="52"/>
        <v>0</v>
      </c>
      <c r="CL13" s="2689">
        <f t="shared" si="53"/>
        <v>0</v>
      </c>
      <c r="CM13" s="2689">
        <f t="shared" si="54"/>
        <v>0</v>
      </c>
      <c r="CN13" s="2689">
        <f t="shared" si="55"/>
        <v>0</v>
      </c>
      <c r="CO13" s="2702">
        <f>IF(M13=CO8,M13,0)</f>
        <v>0</v>
      </c>
      <c r="CP13" s="2703" t="str">
        <f t="shared" si="56"/>
        <v/>
      </c>
      <c r="CQ13" s="2678" t="str">
        <f t="shared" si="57"/>
        <v/>
      </c>
      <c r="CR13" s="2692" t="str">
        <f t="shared" si="58"/>
        <v/>
      </c>
      <c r="CS13" s="2692" t="str">
        <f t="shared" si="59"/>
        <v/>
      </c>
      <c r="CT13" s="2692" t="str">
        <f t="shared" si="60"/>
        <v/>
      </c>
      <c r="CU13" s="2692" t="str">
        <f t="shared" si="61"/>
        <v/>
      </c>
      <c r="CV13" s="2692" t="str">
        <f t="shared" si="62"/>
        <v/>
      </c>
      <c r="CW13" s="2692" t="str">
        <f t="shared" si="63"/>
        <v/>
      </c>
      <c r="CX13" s="2693" t="str">
        <f t="shared" si="64"/>
        <v/>
      </c>
      <c r="CY13" s="2601"/>
      <c r="CZ13" s="2681">
        <f t="shared" si="65"/>
        <v>20</v>
      </c>
      <c r="DA13" s="2694">
        <f t="shared" si="66"/>
        <v>0</v>
      </c>
      <c r="DB13" s="2527" t="str">
        <f t="shared" si="67"/>
        <v/>
      </c>
      <c r="DC13" s="2527" t="str">
        <f t="shared" si="68"/>
        <v/>
      </c>
      <c r="DD13" s="2527" t="str">
        <f t="shared" si="69"/>
        <v/>
      </c>
      <c r="DE13" s="2527" t="str">
        <f t="shared" si="70"/>
        <v/>
      </c>
      <c r="DF13" s="2527" t="str">
        <f t="shared" si="71"/>
        <v/>
      </c>
      <c r="DG13" s="2527" t="str">
        <f t="shared" si="72"/>
        <v/>
      </c>
      <c r="DH13" s="2527" t="str">
        <f t="shared" si="73"/>
        <v/>
      </c>
      <c r="DI13" s="2527" t="str">
        <f t="shared" si="74"/>
        <v/>
      </c>
      <c r="DJ13" s="2549"/>
      <c r="DK13" s="2704" t="str">
        <f>IF(M13=DK8,M13,0)</f>
        <v>MOINS</v>
      </c>
      <c r="DL13" s="2703" t="str">
        <f t="shared" si="75"/>
        <v>choix moins de lipides</v>
      </c>
      <c r="DM13" s="2692" t="str">
        <f t="shared" si="76"/>
        <v/>
      </c>
      <c r="DN13" s="2692" t="str">
        <f t="shared" si="77"/>
        <v/>
      </c>
      <c r="DO13" s="2692" t="str">
        <f t="shared" si="78"/>
        <v/>
      </c>
      <c r="DP13" s="2692" t="str">
        <f t="shared" si="79"/>
        <v/>
      </c>
      <c r="DQ13" s="2692" t="str">
        <f t="shared" si="80"/>
        <v/>
      </c>
      <c r="DR13" s="2692" t="str">
        <f t="shared" si="81"/>
        <v/>
      </c>
      <c r="DS13" s="2692" t="str">
        <f t="shared" si="82"/>
        <v/>
      </c>
      <c r="DT13" s="2696" t="str">
        <f t="shared" si="83"/>
        <v/>
      </c>
      <c r="DU13" s="2535"/>
      <c r="DV13" s="2683">
        <f t="shared" si="84"/>
        <v>0</v>
      </c>
      <c r="DW13" s="2684">
        <f t="shared" si="85"/>
        <v>0</v>
      </c>
      <c r="DX13" s="2684">
        <f t="shared" si="86"/>
        <v>0</v>
      </c>
      <c r="DY13" s="2684">
        <f t="shared" si="87"/>
        <v>0</v>
      </c>
      <c r="DZ13" s="2684">
        <f t="shared" si="88"/>
        <v>0</v>
      </c>
      <c r="EA13" s="2684">
        <f t="shared" si="89"/>
        <v>0</v>
      </c>
      <c r="EB13" s="2684">
        <f t="shared" si="90"/>
        <v>0</v>
      </c>
      <c r="EC13" s="2684">
        <f t="shared" si="91"/>
        <v>0</v>
      </c>
      <c r="ED13" s="2630"/>
      <c r="EE13" s="2685">
        <f t="shared" si="92"/>
        <v>0</v>
      </c>
      <c r="EF13" s="2686">
        <f t="shared" si="92"/>
        <v>0</v>
      </c>
      <c r="EG13" s="2686">
        <f t="shared" si="92"/>
        <v>0</v>
      </c>
      <c r="EH13" s="2686">
        <f t="shared" si="92"/>
        <v>0</v>
      </c>
      <c r="EI13" s="2686">
        <f t="shared" si="92"/>
        <v>0</v>
      </c>
      <c r="EJ13" s="2686">
        <f t="shared" si="92"/>
        <v>0</v>
      </c>
      <c r="EK13" s="2686">
        <f t="shared" si="92"/>
        <v>0</v>
      </c>
      <c r="EL13" s="2687">
        <f t="shared" si="92"/>
        <v>0</v>
      </c>
      <c r="EM13" s="2601"/>
      <c r="EN13" s="2681">
        <f t="shared" si="93"/>
        <v>20</v>
      </c>
      <c r="EO13" s="2688">
        <f t="shared" si="94"/>
        <v>0</v>
      </c>
      <c r="EP13" s="2689">
        <f t="shared" si="95"/>
        <v>0</v>
      </c>
      <c r="EQ13" s="2689">
        <f t="shared" si="96"/>
        <v>0</v>
      </c>
      <c r="ER13" s="2689">
        <f t="shared" si="97"/>
        <v>0</v>
      </c>
      <c r="ES13" s="2689">
        <f t="shared" si="98"/>
        <v>0</v>
      </c>
      <c r="ET13" s="2689">
        <f t="shared" si="99"/>
        <v>0</v>
      </c>
      <c r="EU13" s="2689">
        <f t="shared" si="100"/>
        <v>0</v>
      </c>
      <c r="EV13" s="2689">
        <f t="shared" si="101"/>
        <v>0</v>
      </c>
      <c r="EW13" s="2689">
        <f t="shared" si="102"/>
        <v>0</v>
      </c>
      <c r="EX13" s="2705">
        <f>IF(X13=EX8,X13,0)</f>
        <v>0</v>
      </c>
      <c r="EY13" s="2703" t="str">
        <f t="shared" si="103"/>
        <v/>
      </c>
      <c r="EZ13" s="2678" t="str">
        <f t="shared" si="104"/>
        <v/>
      </c>
      <c r="FA13" s="2692" t="str">
        <f t="shared" si="105"/>
        <v/>
      </c>
      <c r="FB13" s="2692" t="str">
        <f t="shared" si="106"/>
        <v/>
      </c>
      <c r="FC13" s="2692" t="str">
        <f t="shared" si="107"/>
        <v/>
      </c>
      <c r="FD13" s="2692" t="str">
        <f t="shared" si="108"/>
        <v/>
      </c>
      <c r="FE13" s="2692" t="str">
        <f t="shared" si="109"/>
        <v/>
      </c>
      <c r="FF13" s="2692" t="str">
        <f t="shared" si="110"/>
        <v/>
      </c>
      <c r="FG13" s="2692" t="str">
        <f t="shared" si="111"/>
        <v/>
      </c>
      <c r="FH13" s="2601"/>
      <c r="FI13" s="2681">
        <f t="shared" si="112"/>
        <v>20</v>
      </c>
      <c r="FJ13" s="2694">
        <f t="shared" si="113"/>
        <v>0</v>
      </c>
      <c r="FK13" s="2527" t="str">
        <f t="shared" si="114"/>
        <v/>
      </c>
      <c r="FL13" s="2527" t="str">
        <f t="shared" si="115"/>
        <v/>
      </c>
      <c r="FM13" s="2527" t="str">
        <f t="shared" si="116"/>
        <v/>
      </c>
      <c r="FN13" s="2527" t="str">
        <f t="shared" si="117"/>
        <v/>
      </c>
      <c r="FO13" s="2527" t="str">
        <f t="shared" si="118"/>
        <v/>
      </c>
      <c r="FP13" s="2527" t="str">
        <f t="shared" si="119"/>
        <v/>
      </c>
      <c r="FQ13" s="2527" t="str">
        <f t="shared" si="120"/>
        <v/>
      </c>
      <c r="FR13" s="2527" t="str">
        <f t="shared" si="121"/>
        <v/>
      </c>
      <c r="FS13" s="2704">
        <f>IF(X13=FS8,X13,0)</f>
        <v>0</v>
      </c>
      <c r="FT13" s="2703" t="str">
        <f t="shared" si="122"/>
        <v/>
      </c>
      <c r="FU13" s="2692" t="str">
        <f t="shared" si="123"/>
        <v/>
      </c>
      <c r="FV13" s="2692" t="str">
        <f t="shared" si="124"/>
        <v/>
      </c>
      <c r="FW13" s="2692" t="str">
        <f t="shared" si="125"/>
        <v/>
      </c>
      <c r="FX13" s="2692" t="str">
        <f t="shared" si="126"/>
        <v/>
      </c>
      <c r="FY13" s="2692" t="str">
        <f t="shared" si="127"/>
        <v/>
      </c>
      <c r="FZ13" s="2692" t="str">
        <f t="shared" si="128"/>
        <v/>
      </c>
      <c r="GA13" s="2692" t="str">
        <f t="shared" si="129"/>
        <v/>
      </c>
      <c r="GB13" s="2696" t="str">
        <f t="shared" si="130"/>
        <v/>
      </c>
      <c r="GC13" s="2535"/>
    </row>
    <row r="14" spans="1:185" s="2551" customFormat="1" ht="45" customHeight="1" x14ac:dyDescent="0.25">
      <c r="A14" s="2633">
        <f>ROW()</f>
        <v>14</v>
      </c>
      <c r="B14" s="2667">
        <f>IF(C14="I","",IF(ISBLANK(D14),"",IF(ISTEXT(D14),LARGE(B9:B13,1)+1,0)))</f>
        <v>4</v>
      </c>
      <c r="C14" s="2698"/>
      <c r="D14" s="2707" t="s">
        <v>2605</v>
      </c>
      <c r="E14" s="2669"/>
      <c r="F14" s="2670"/>
      <c r="G14" s="2700" t="s">
        <v>2578</v>
      </c>
      <c r="H14" s="2672" t="s">
        <v>2599</v>
      </c>
      <c r="I14" s="2701"/>
      <c r="J14" s="2672"/>
      <c r="K14" s="2673">
        <f t="shared" si="15"/>
        <v>1</v>
      </c>
      <c r="L14" s="2532"/>
      <c r="M14" s="2674" t="str">
        <f t="shared" si="16"/>
        <v>MOINS</v>
      </c>
      <c r="N14" s="2675" t="str">
        <f t="shared" si="16"/>
        <v xml:space="preserve">choix moins de lipides </v>
      </c>
      <c r="O14" s="2676"/>
      <c r="P14" s="2676"/>
      <c r="Q14" s="2676"/>
      <c r="R14" s="2676"/>
      <c r="S14" s="2676"/>
      <c r="T14" s="2676"/>
      <c r="U14" s="2676"/>
      <c r="V14" s="2676"/>
      <c r="W14" s="2532"/>
      <c r="X14" s="2674">
        <f t="shared" si="17"/>
        <v>0</v>
      </c>
      <c r="Y14" s="2675">
        <f t="shared" si="17"/>
        <v>0</v>
      </c>
      <c r="Z14" s="2677"/>
      <c r="AA14" s="2677"/>
      <c r="AB14" s="2677"/>
      <c r="AC14" s="2677"/>
      <c r="AD14" s="2677"/>
      <c r="AE14" s="2677"/>
      <c r="AF14" s="2677"/>
      <c r="AG14" s="2677"/>
      <c r="AH14" s="2532"/>
      <c r="AI14" s="2535"/>
      <c r="AJ14" s="2678">
        <f t="shared" si="18"/>
        <v>0</v>
      </c>
      <c r="AK14" s="2679">
        <f t="shared" si="19"/>
        <v>0</v>
      </c>
      <c r="AL14" s="2678">
        <f t="shared" si="20"/>
        <v>0</v>
      </c>
      <c r="AM14" s="2679">
        <f t="shared" si="21"/>
        <v>0</v>
      </c>
      <c r="AN14" s="2678">
        <f t="shared" si="22"/>
        <v>0</v>
      </c>
      <c r="AO14" s="2679">
        <f t="shared" si="23"/>
        <v>0</v>
      </c>
      <c r="AP14" s="2678">
        <f t="shared" si="24"/>
        <v>0</v>
      </c>
      <c r="AQ14" s="2679">
        <f t="shared" si="25"/>
        <v>0</v>
      </c>
      <c r="AR14" s="2678">
        <f t="shared" si="26"/>
        <v>0</v>
      </c>
      <c r="AS14" s="2679">
        <f t="shared" si="27"/>
        <v>0</v>
      </c>
      <c r="AT14" s="2678">
        <f t="shared" si="28"/>
        <v>0</v>
      </c>
      <c r="AU14" s="2679">
        <f t="shared" si="29"/>
        <v>0</v>
      </c>
      <c r="AV14" s="2678">
        <f t="shared" si="30"/>
        <v>0</v>
      </c>
      <c r="AW14" s="2679">
        <f t="shared" si="31"/>
        <v>0</v>
      </c>
      <c r="AX14" s="2678">
        <f t="shared" si="32"/>
        <v>0</v>
      </c>
      <c r="AY14" s="2679">
        <f t="shared" si="33"/>
        <v>0</v>
      </c>
      <c r="AZ14" s="2680"/>
      <c r="BA14" s="2681">
        <f>BA9</f>
        <v>20</v>
      </c>
      <c r="BB14" s="2681">
        <f t="shared" si="34"/>
        <v>1</v>
      </c>
      <c r="BC14" s="2681">
        <f t="shared" si="35"/>
        <v>20</v>
      </c>
      <c r="BD14" s="2682">
        <f t="shared" si="36"/>
        <v>0</v>
      </c>
      <c r="BE14" s="2682">
        <f t="shared" si="36"/>
        <v>0</v>
      </c>
      <c r="BF14" s="2682">
        <f t="shared" si="36"/>
        <v>0</v>
      </c>
      <c r="BG14" s="2682">
        <f t="shared" si="36"/>
        <v>0</v>
      </c>
      <c r="BH14" s="2682">
        <f t="shared" si="36"/>
        <v>0</v>
      </c>
      <c r="BI14" s="2682">
        <f t="shared" si="36"/>
        <v>0</v>
      </c>
      <c r="BJ14" s="2682">
        <f t="shared" si="36"/>
        <v>0</v>
      </c>
      <c r="BK14" s="2682">
        <f t="shared" si="36"/>
        <v>0</v>
      </c>
      <c r="BL14" s="2535"/>
      <c r="BM14" s="2683">
        <f t="shared" si="37"/>
        <v>0</v>
      </c>
      <c r="BN14" s="2684">
        <f t="shared" si="38"/>
        <v>0</v>
      </c>
      <c r="BO14" s="2684">
        <f t="shared" si="39"/>
        <v>0</v>
      </c>
      <c r="BP14" s="2684">
        <f t="shared" si="40"/>
        <v>0</v>
      </c>
      <c r="BQ14" s="2684">
        <f t="shared" si="41"/>
        <v>0</v>
      </c>
      <c r="BR14" s="2684">
        <f t="shared" si="42"/>
        <v>0</v>
      </c>
      <c r="BS14" s="2684">
        <f t="shared" si="43"/>
        <v>0</v>
      </c>
      <c r="BT14" s="2684">
        <f t="shared" si="44"/>
        <v>0</v>
      </c>
      <c r="BU14" s="2617"/>
      <c r="BV14" s="2685">
        <f t="shared" si="45"/>
        <v>0</v>
      </c>
      <c r="BW14" s="2686">
        <f t="shared" si="45"/>
        <v>0</v>
      </c>
      <c r="BX14" s="2686">
        <f t="shared" si="45"/>
        <v>0</v>
      </c>
      <c r="BY14" s="2686">
        <f t="shared" si="45"/>
        <v>0</v>
      </c>
      <c r="BZ14" s="2686">
        <f t="shared" si="45"/>
        <v>0</v>
      </c>
      <c r="CA14" s="2686">
        <f t="shared" si="45"/>
        <v>0</v>
      </c>
      <c r="CB14" s="2686">
        <f t="shared" si="45"/>
        <v>0</v>
      </c>
      <c r="CC14" s="2687">
        <f t="shared" si="45"/>
        <v>0</v>
      </c>
      <c r="CD14" s="2525"/>
      <c r="CE14" s="2681">
        <f t="shared" si="46"/>
        <v>20</v>
      </c>
      <c r="CF14" s="2688">
        <f t="shared" si="47"/>
        <v>0</v>
      </c>
      <c r="CG14" s="2689">
        <f t="shared" si="48"/>
        <v>0</v>
      </c>
      <c r="CH14" s="2689">
        <f t="shared" si="49"/>
        <v>0</v>
      </c>
      <c r="CI14" s="2689">
        <f t="shared" si="50"/>
        <v>0</v>
      </c>
      <c r="CJ14" s="2689">
        <f t="shared" si="51"/>
        <v>0</v>
      </c>
      <c r="CK14" s="2689">
        <f t="shared" si="52"/>
        <v>0</v>
      </c>
      <c r="CL14" s="2689">
        <f t="shared" si="53"/>
        <v>0</v>
      </c>
      <c r="CM14" s="2689">
        <f t="shared" si="54"/>
        <v>0</v>
      </c>
      <c r="CN14" s="2689">
        <f t="shared" si="55"/>
        <v>0</v>
      </c>
      <c r="CO14" s="2702">
        <f>IF(M14=CO8,M14,0)</f>
        <v>0</v>
      </c>
      <c r="CP14" s="2703" t="str">
        <f t="shared" si="56"/>
        <v/>
      </c>
      <c r="CQ14" s="2678" t="str">
        <f t="shared" si="57"/>
        <v/>
      </c>
      <c r="CR14" s="2692" t="str">
        <f t="shared" si="58"/>
        <v/>
      </c>
      <c r="CS14" s="2692" t="str">
        <f t="shared" si="59"/>
        <v/>
      </c>
      <c r="CT14" s="2692" t="str">
        <f t="shared" si="60"/>
        <v/>
      </c>
      <c r="CU14" s="2692" t="str">
        <f t="shared" si="61"/>
        <v/>
      </c>
      <c r="CV14" s="2692" t="str">
        <f t="shared" si="62"/>
        <v/>
      </c>
      <c r="CW14" s="2692" t="str">
        <f t="shared" si="63"/>
        <v/>
      </c>
      <c r="CX14" s="2693" t="str">
        <f t="shared" si="64"/>
        <v/>
      </c>
      <c r="CY14" s="2601"/>
      <c r="CZ14" s="2681">
        <f t="shared" si="65"/>
        <v>20</v>
      </c>
      <c r="DA14" s="2694">
        <f t="shared" si="66"/>
        <v>0</v>
      </c>
      <c r="DB14" s="2527" t="str">
        <f t="shared" si="67"/>
        <v/>
      </c>
      <c r="DC14" s="2527" t="str">
        <f t="shared" si="68"/>
        <v/>
      </c>
      <c r="DD14" s="2527" t="str">
        <f t="shared" si="69"/>
        <v/>
      </c>
      <c r="DE14" s="2527" t="str">
        <f t="shared" si="70"/>
        <v/>
      </c>
      <c r="DF14" s="2527" t="str">
        <f t="shared" si="71"/>
        <v/>
      </c>
      <c r="DG14" s="2527" t="str">
        <f t="shared" si="72"/>
        <v/>
      </c>
      <c r="DH14" s="2527" t="str">
        <f t="shared" si="73"/>
        <v/>
      </c>
      <c r="DI14" s="2527" t="str">
        <f t="shared" si="74"/>
        <v/>
      </c>
      <c r="DJ14" s="2549"/>
      <c r="DK14" s="2704" t="str">
        <f>IF(M14=DK8,M14,0)</f>
        <v>MOINS</v>
      </c>
      <c r="DL14" s="2703" t="str">
        <f t="shared" si="75"/>
        <v xml:space="preserve">choix moins de lipides </v>
      </c>
      <c r="DM14" s="2692" t="str">
        <f t="shared" si="76"/>
        <v/>
      </c>
      <c r="DN14" s="2692" t="str">
        <f t="shared" si="77"/>
        <v/>
      </c>
      <c r="DO14" s="2692" t="str">
        <f t="shared" si="78"/>
        <v/>
      </c>
      <c r="DP14" s="2692" t="str">
        <f t="shared" si="79"/>
        <v/>
      </c>
      <c r="DQ14" s="2692" t="str">
        <f t="shared" si="80"/>
        <v/>
      </c>
      <c r="DR14" s="2692" t="str">
        <f t="shared" si="81"/>
        <v/>
      </c>
      <c r="DS14" s="2692" t="str">
        <f t="shared" si="82"/>
        <v/>
      </c>
      <c r="DT14" s="2696" t="str">
        <f t="shared" si="83"/>
        <v/>
      </c>
      <c r="DU14" s="2535"/>
      <c r="DV14" s="2683">
        <f t="shared" si="84"/>
        <v>0</v>
      </c>
      <c r="DW14" s="2684">
        <f t="shared" si="85"/>
        <v>0</v>
      </c>
      <c r="DX14" s="2684">
        <f t="shared" si="86"/>
        <v>0</v>
      </c>
      <c r="DY14" s="2684">
        <f t="shared" si="87"/>
        <v>0</v>
      </c>
      <c r="DZ14" s="2684">
        <f t="shared" si="88"/>
        <v>0</v>
      </c>
      <c r="EA14" s="2684">
        <f t="shared" si="89"/>
        <v>0</v>
      </c>
      <c r="EB14" s="2684">
        <f t="shared" si="90"/>
        <v>0</v>
      </c>
      <c r="EC14" s="2684">
        <f t="shared" si="91"/>
        <v>0</v>
      </c>
      <c r="ED14" s="2630"/>
      <c r="EE14" s="2685">
        <f t="shared" si="92"/>
        <v>0</v>
      </c>
      <c r="EF14" s="2686">
        <f t="shared" si="92"/>
        <v>0</v>
      </c>
      <c r="EG14" s="2686">
        <f t="shared" si="92"/>
        <v>0</v>
      </c>
      <c r="EH14" s="2686">
        <f t="shared" si="92"/>
        <v>0</v>
      </c>
      <c r="EI14" s="2686">
        <f t="shared" si="92"/>
        <v>0</v>
      </c>
      <c r="EJ14" s="2686">
        <f t="shared" si="92"/>
        <v>0</v>
      </c>
      <c r="EK14" s="2686">
        <f t="shared" si="92"/>
        <v>0</v>
      </c>
      <c r="EL14" s="2687">
        <f t="shared" si="92"/>
        <v>0</v>
      </c>
      <c r="EM14" s="2601"/>
      <c r="EN14" s="2681">
        <f t="shared" si="93"/>
        <v>20</v>
      </c>
      <c r="EO14" s="2688">
        <f t="shared" si="94"/>
        <v>0</v>
      </c>
      <c r="EP14" s="2689">
        <f t="shared" si="95"/>
        <v>0</v>
      </c>
      <c r="EQ14" s="2689">
        <f t="shared" si="96"/>
        <v>0</v>
      </c>
      <c r="ER14" s="2689">
        <f t="shared" si="97"/>
        <v>0</v>
      </c>
      <c r="ES14" s="2689">
        <f t="shared" si="98"/>
        <v>0</v>
      </c>
      <c r="ET14" s="2689">
        <f t="shared" si="99"/>
        <v>0</v>
      </c>
      <c r="EU14" s="2689">
        <f t="shared" si="100"/>
        <v>0</v>
      </c>
      <c r="EV14" s="2689">
        <f t="shared" si="101"/>
        <v>0</v>
      </c>
      <c r="EW14" s="2689">
        <f t="shared" si="102"/>
        <v>0</v>
      </c>
      <c r="EX14" s="2705">
        <f>IF(X14=EX8,X14,0)</f>
        <v>0</v>
      </c>
      <c r="EY14" s="2703" t="str">
        <f t="shared" si="103"/>
        <v/>
      </c>
      <c r="EZ14" s="2678" t="str">
        <f t="shared" si="104"/>
        <v/>
      </c>
      <c r="FA14" s="2692" t="str">
        <f t="shared" si="105"/>
        <v/>
      </c>
      <c r="FB14" s="2692" t="str">
        <f t="shared" si="106"/>
        <v/>
      </c>
      <c r="FC14" s="2692" t="str">
        <f t="shared" si="107"/>
        <v/>
      </c>
      <c r="FD14" s="2692" t="str">
        <f t="shared" si="108"/>
        <v/>
      </c>
      <c r="FE14" s="2692" t="str">
        <f t="shared" si="109"/>
        <v/>
      </c>
      <c r="FF14" s="2692" t="str">
        <f t="shared" si="110"/>
        <v/>
      </c>
      <c r="FG14" s="2692" t="str">
        <f t="shared" si="111"/>
        <v/>
      </c>
      <c r="FH14" s="2601"/>
      <c r="FI14" s="2681">
        <f t="shared" si="112"/>
        <v>20</v>
      </c>
      <c r="FJ14" s="2694">
        <f t="shared" si="113"/>
        <v>0</v>
      </c>
      <c r="FK14" s="2527" t="str">
        <f t="shared" si="114"/>
        <v/>
      </c>
      <c r="FL14" s="2527" t="str">
        <f t="shared" si="115"/>
        <v/>
      </c>
      <c r="FM14" s="2527" t="str">
        <f t="shared" si="116"/>
        <v/>
      </c>
      <c r="FN14" s="2527" t="str">
        <f t="shared" si="117"/>
        <v/>
      </c>
      <c r="FO14" s="2527" t="str">
        <f t="shared" si="118"/>
        <v/>
      </c>
      <c r="FP14" s="2527" t="str">
        <f t="shared" si="119"/>
        <v/>
      </c>
      <c r="FQ14" s="2527" t="str">
        <f t="shared" si="120"/>
        <v/>
      </c>
      <c r="FR14" s="2527" t="str">
        <f t="shared" si="121"/>
        <v/>
      </c>
      <c r="FS14" s="2704">
        <f>IF(X14=FS8,X14,0)</f>
        <v>0</v>
      </c>
      <c r="FT14" s="2703" t="str">
        <f t="shared" si="122"/>
        <v/>
      </c>
      <c r="FU14" s="2692" t="str">
        <f t="shared" si="123"/>
        <v/>
      </c>
      <c r="FV14" s="2692" t="str">
        <f t="shared" si="124"/>
        <v/>
      </c>
      <c r="FW14" s="2692" t="str">
        <f t="shared" si="125"/>
        <v/>
      </c>
      <c r="FX14" s="2692" t="str">
        <f t="shared" si="126"/>
        <v/>
      </c>
      <c r="FY14" s="2692" t="str">
        <f t="shared" si="127"/>
        <v/>
      </c>
      <c r="FZ14" s="2692" t="str">
        <f t="shared" si="128"/>
        <v/>
      </c>
      <c r="GA14" s="2692" t="str">
        <f t="shared" si="129"/>
        <v/>
      </c>
      <c r="GB14" s="2696" t="str">
        <f t="shared" si="130"/>
        <v/>
      </c>
      <c r="GC14" s="2535"/>
    </row>
    <row r="15" spans="1:185" s="2551" customFormat="1" ht="45" customHeight="1" x14ac:dyDescent="0.25">
      <c r="A15" s="2633">
        <f>ROW()</f>
        <v>15</v>
      </c>
      <c r="B15" s="2667">
        <f>IF(C15="I","",IF(ISBLANK(D15),"",IF(ISTEXT(D15),LARGE(B9:B14,1)+1,0)))</f>
        <v>5</v>
      </c>
      <c r="C15" s="2698"/>
      <c r="D15" s="2699" t="s">
        <v>2606</v>
      </c>
      <c r="E15" s="2669"/>
      <c r="F15" s="2670"/>
      <c r="G15" s="2701" t="s">
        <v>2577</v>
      </c>
      <c r="H15" s="2672" t="s">
        <v>2607</v>
      </c>
      <c r="I15" s="2701"/>
      <c r="J15" s="2672"/>
      <c r="K15" s="2673">
        <f t="shared" si="15"/>
        <v>1</v>
      </c>
      <c r="L15" s="2532"/>
      <c r="M15" s="2674" t="str">
        <f t="shared" si="16"/>
        <v>PLUS</v>
      </c>
      <c r="N15" s="2675" t="str">
        <f t="shared" si="16"/>
        <v xml:space="preserve">choix + de lapin </v>
      </c>
      <c r="O15" s="2676"/>
      <c r="P15" s="2676"/>
      <c r="Q15" s="2676"/>
      <c r="R15" s="2676"/>
      <c r="S15" s="2676"/>
      <c r="T15" s="2676"/>
      <c r="U15" s="2676"/>
      <c r="V15" s="2676"/>
      <c r="W15" s="2532"/>
      <c r="X15" s="2674">
        <f t="shared" si="17"/>
        <v>0</v>
      </c>
      <c r="Y15" s="2675">
        <f t="shared" si="17"/>
        <v>0</v>
      </c>
      <c r="Z15" s="2677"/>
      <c r="AA15" s="2677"/>
      <c r="AB15" s="2677"/>
      <c r="AC15" s="2677"/>
      <c r="AD15" s="2677"/>
      <c r="AE15" s="2677"/>
      <c r="AF15" s="2677"/>
      <c r="AG15" s="2677"/>
      <c r="AH15" s="2532"/>
      <c r="AI15" s="2535"/>
      <c r="AJ15" s="2678">
        <f t="shared" si="18"/>
        <v>0</v>
      </c>
      <c r="AK15" s="2679">
        <f t="shared" si="19"/>
        <v>0</v>
      </c>
      <c r="AL15" s="2678">
        <f t="shared" si="20"/>
        <v>0</v>
      </c>
      <c r="AM15" s="2679">
        <f t="shared" si="21"/>
        <v>0</v>
      </c>
      <c r="AN15" s="2678">
        <f t="shared" si="22"/>
        <v>0</v>
      </c>
      <c r="AO15" s="2679">
        <f t="shared" si="23"/>
        <v>0</v>
      </c>
      <c r="AP15" s="2678">
        <f t="shared" si="24"/>
        <v>0</v>
      </c>
      <c r="AQ15" s="2679">
        <f t="shared" si="25"/>
        <v>0</v>
      </c>
      <c r="AR15" s="2678">
        <f t="shared" si="26"/>
        <v>0</v>
      </c>
      <c r="AS15" s="2679">
        <f t="shared" si="27"/>
        <v>0</v>
      </c>
      <c r="AT15" s="2678">
        <f t="shared" si="28"/>
        <v>0</v>
      </c>
      <c r="AU15" s="2679">
        <f t="shared" si="29"/>
        <v>0</v>
      </c>
      <c r="AV15" s="2678">
        <f t="shared" si="30"/>
        <v>0</v>
      </c>
      <c r="AW15" s="2679">
        <f t="shared" si="31"/>
        <v>0</v>
      </c>
      <c r="AX15" s="2678">
        <f t="shared" si="32"/>
        <v>0</v>
      </c>
      <c r="AY15" s="2679">
        <f t="shared" si="33"/>
        <v>0</v>
      </c>
      <c r="AZ15" s="2680"/>
      <c r="BA15" s="2681">
        <f>BA9</f>
        <v>20</v>
      </c>
      <c r="BB15" s="2681">
        <f t="shared" si="34"/>
        <v>1</v>
      </c>
      <c r="BC15" s="2681">
        <f t="shared" si="35"/>
        <v>20</v>
      </c>
      <c r="BD15" s="2682">
        <f t="shared" si="36"/>
        <v>0</v>
      </c>
      <c r="BE15" s="2682">
        <f t="shared" si="36"/>
        <v>0</v>
      </c>
      <c r="BF15" s="2682">
        <f t="shared" si="36"/>
        <v>0</v>
      </c>
      <c r="BG15" s="2682">
        <f t="shared" si="36"/>
        <v>0</v>
      </c>
      <c r="BH15" s="2682">
        <f t="shared" si="36"/>
        <v>0</v>
      </c>
      <c r="BI15" s="2682">
        <f t="shared" si="36"/>
        <v>0</v>
      </c>
      <c r="BJ15" s="2682">
        <f t="shared" si="36"/>
        <v>0</v>
      </c>
      <c r="BK15" s="2682">
        <f t="shared" si="36"/>
        <v>0</v>
      </c>
      <c r="BL15" s="2535"/>
      <c r="BM15" s="2683">
        <f t="shared" si="37"/>
        <v>0</v>
      </c>
      <c r="BN15" s="2684">
        <f t="shared" si="38"/>
        <v>0</v>
      </c>
      <c r="BO15" s="2684">
        <f t="shared" si="39"/>
        <v>0</v>
      </c>
      <c r="BP15" s="2684">
        <f t="shared" si="40"/>
        <v>0</v>
      </c>
      <c r="BQ15" s="2684">
        <f t="shared" si="41"/>
        <v>0</v>
      </c>
      <c r="BR15" s="2684">
        <f t="shared" si="42"/>
        <v>0</v>
      </c>
      <c r="BS15" s="2684">
        <f t="shared" si="43"/>
        <v>0</v>
      </c>
      <c r="BT15" s="2684">
        <f t="shared" si="44"/>
        <v>0</v>
      </c>
      <c r="BU15" s="2617"/>
      <c r="BV15" s="2685">
        <f t="shared" si="45"/>
        <v>0</v>
      </c>
      <c r="BW15" s="2686">
        <f t="shared" si="45"/>
        <v>0</v>
      </c>
      <c r="BX15" s="2686">
        <f t="shared" si="45"/>
        <v>0</v>
      </c>
      <c r="BY15" s="2686">
        <f t="shared" si="45"/>
        <v>0</v>
      </c>
      <c r="BZ15" s="2686">
        <f t="shared" si="45"/>
        <v>0</v>
      </c>
      <c r="CA15" s="2686">
        <f t="shared" si="45"/>
        <v>0</v>
      </c>
      <c r="CB15" s="2686">
        <f t="shared" si="45"/>
        <v>0</v>
      </c>
      <c r="CC15" s="2687">
        <f t="shared" si="45"/>
        <v>0</v>
      </c>
      <c r="CD15" s="2525"/>
      <c r="CE15" s="2681">
        <f t="shared" si="46"/>
        <v>20</v>
      </c>
      <c r="CF15" s="2688">
        <f t="shared" si="47"/>
        <v>0</v>
      </c>
      <c r="CG15" s="2689">
        <f t="shared" si="48"/>
        <v>0</v>
      </c>
      <c r="CH15" s="2689">
        <f t="shared" si="49"/>
        <v>0</v>
      </c>
      <c r="CI15" s="2689">
        <f t="shared" si="50"/>
        <v>0</v>
      </c>
      <c r="CJ15" s="2689">
        <f t="shared" si="51"/>
        <v>0</v>
      </c>
      <c r="CK15" s="2689">
        <f t="shared" si="52"/>
        <v>0</v>
      </c>
      <c r="CL15" s="2689">
        <f t="shared" si="53"/>
        <v>0</v>
      </c>
      <c r="CM15" s="2689">
        <f t="shared" si="54"/>
        <v>0</v>
      </c>
      <c r="CN15" s="2689">
        <f t="shared" si="55"/>
        <v>0</v>
      </c>
      <c r="CO15" s="2702" t="str">
        <f>IF(M15=CO8,M15,0)</f>
        <v>PLUS</v>
      </c>
      <c r="CP15" s="2703" t="str">
        <f t="shared" si="56"/>
        <v xml:space="preserve">choix + de lapin </v>
      </c>
      <c r="CQ15" s="2678" t="str">
        <f t="shared" si="57"/>
        <v/>
      </c>
      <c r="CR15" s="2692" t="str">
        <f t="shared" si="58"/>
        <v/>
      </c>
      <c r="CS15" s="2692" t="str">
        <f t="shared" si="59"/>
        <v/>
      </c>
      <c r="CT15" s="2692" t="str">
        <f t="shared" si="60"/>
        <v/>
      </c>
      <c r="CU15" s="2692" t="str">
        <f t="shared" si="61"/>
        <v/>
      </c>
      <c r="CV15" s="2692" t="str">
        <f t="shared" si="62"/>
        <v/>
      </c>
      <c r="CW15" s="2692" t="str">
        <f t="shared" si="63"/>
        <v/>
      </c>
      <c r="CX15" s="2693" t="str">
        <f t="shared" si="64"/>
        <v/>
      </c>
      <c r="CY15" s="2601"/>
      <c r="CZ15" s="2681">
        <f t="shared" si="65"/>
        <v>20</v>
      </c>
      <c r="DA15" s="2694">
        <f t="shared" si="66"/>
        <v>0</v>
      </c>
      <c r="DB15" s="2527" t="str">
        <f t="shared" si="67"/>
        <v/>
      </c>
      <c r="DC15" s="2527" t="str">
        <f t="shared" si="68"/>
        <v/>
      </c>
      <c r="DD15" s="2527" t="str">
        <f t="shared" si="69"/>
        <v/>
      </c>
      <c r="DE15" s="2527" t="str">
        <f t="shared" si="70"/>
        <v/>
      </c>
      <c r="DF15" s="2527" t="str">
        <f t="shared" si="71"/>
        <v/>
      </c>
      <c r="DG15" s="2527" t="str">
        <f t="shared" si="72"/>
        <v/>
      </c>
      <c r="DH15" s="2527" t="str">
        <f t="shared" si="73"/>
        <v/>
      </c>
      <c r="DI15" s="2527" t="str">
        <f t="shared" si="74"/>
        <v/>
      </c>
      <c r="DJ15" s="2549"/>
      <c r="DK15" s="2704">
        <f>IF(M15=DK8,M15,0)</f>
        <v>0</v>
      </c>
      <c r="DL15" s="2703" t="str">
        <f t="shared" si="75"/>
        <v/>
      </c>
      <c r="DM15" s="2692" t="str">
        <f t="shared" si="76"/>
        <v/>
      </c>
      <c r="DN15" s="2692" t="str">
        <f t="shared" si="77"/>
        <v/>
      </c>
      <c r="DO15" s="2692" t="str">
        <f t="shared" si="78"/>
        <v/>
      </c>
      <c r="DP15" s="2692" t="str">
        <f t="shared" si="79"/>
        <v/>
      </c>
      <c r="DQ15" s="2692" t="str">
        <f t="shared" si="80"/>
        <v/>
      </c>
      <c r="DR15" s="2692" t="str">
        <f t="shared" si="81"/>
        <v/>
      </c>
      <c r="DS15" s="2692" t="str">
        <f t="shared" si="82"/>
        <v/>
      </c>
      <c r="DT15" s="2696" t="str">
        <f t="shared" si="83"/>
        <v/>
      </c>
      <c r="DU15" s="2535"/>
      <c r="DV15" s="2683">
        <f t="shared" si="84"/>
        <v>0</v>
      </c>
      <c r="DW15" s="2684">
        <f t="shared" si="85"/>
        <v>0</v>
      </c>
      <c r="DX15" s="2684">
        <f t="shared" si="86"/>
        <v>0</v>
      </c>
      <c r="DY15" s="2684">
        <f t="shared" si="87"/>
        <v>0</v>
      </c>
      <c r="DZ15" s="2684">
        <f t="shared" si="88"/>
        <v>0</v>
      </c>
      <c r="EA15" s="2684">
        <f t="shared" si="89"/>
        <v>0</v>
      </c>
      <c r="EB15" s="2684">
        <f t="shared" si="90"/>
        <v>0</v>
      </c>
      <c r="EC15" s="2684">
        <f t="shared" si="91"/>
        <v>0</v>
      </c>
      <c r="ED15" s="2630"/>
      <c r="EE15" s="2685">
        <f t="shared" si="92"/>
        <v>0</v>
      </c>
      <c r="EF15" s="2686">
        <f t="shared" si="92"/>
        <v>0</v>
      </c>
      <c r="EG15" s="2686">
        <f t="shared" si="92"/>
        <v>0</v>
      </c>
      <c r="EH15" s="2686">
        <f t="shared" si="92"/>
        <v>0</v>
      </c>
      <c r="EI15" s="2686">
        <f t="shared" si="92"/>
        <v>0</v>
      </c>
      <c r="EJ15" s="2686">
        <f t="shared" si="92"/>
        <v>0</v>
      </c>
      <c r="EK15" s="2686">
        <f t="shared" si="92"/>
        <v>0</v>
      </c>
      <c r="EL15" s="2687">
        <f t="shared" si="92"/>
        <v>0</v>
      </c>
      <c r="EM15" s="2601"/>
      <c r="EN15" s="2681">
        <f t="shared" si="93"/>
        <v>20</v>
      </c>
      <c r="EO15" s="2688">
        <f t="shared" si="94"/>
        <v>0</v>
      </c>
      <c r="EP15" s="2689">
        <f t="shared" si="95"/>
        <v>0</v>
      </c>
      <c r="EQ15" s="2689">
        <f t="shared" si="96"/>
        <v>0</v>
      </c>
      <c r="ER15" s="2689">
        <f t="shared" si="97"/>
        <v>0</v>
      </c>
      <c r="ES15" s="2689">
        <f t="shared" si="98"/>
        <v>0</v>
      </c>
      <c r="ET15" s="2689">
        <f t="shared" si="99"/>
        <v>0</v>
      </c>
      <c r="EU15" s="2689">
        <f t="shared" si="100"/>
        <v>0</v>
      </c>
      <c r="EV15" s="2689">
        <f t="shared" si="101"/>
        <v>0</v>
      </c>
      <c r="EW15" s="2689">
        <f t="shared" si="102"/>
        <v>0</v>
      </c>
      <c r="EX15" s="2705">
        <f>IF(X15=EX8,X15,0)</f>
        <v>0</v>
      </c>
      <c r="EY15" s="2703" t="str">
        <f t="shared" si="103"/>
        <v/>
      </c>
      <c r="EZ15" s="2678" t="str">
        <f t="shared" si="104"/>
        <v/>
      </c>
      <c r="FA15" s="2692" t="str">
        <f t="shared" si="105"/>
        <v/>
      </c>
      <c r="FB15" s="2692" t="str">
        <f t="shared" si="106"/>
        <v/>
      </c>
      <c r="FC15" s="2692" t="str">
        <f t="shared" si="107"/>
        <v/>
      </c>
      <c r="FD15" s="2692" t="str">
        <f t="shared" si="108"/>
        <v/>
      </c>
      <c r="FE15" s="2692" t="str">
        <f t="shared" si="109"/>
        <v/>
      </c>
      <c r="FF15" s="2692" t="str">
        <f t="shared" si="110"/>
        <v/>
      </c>
      <c r="FG15" s="2692" t="str">
        <f t="shared" si="111"/>
        <v/>
      </c>
      <c r="FH15" s="2601"/>
      <c r="FI15" s="2681">
        <f t="shared" si="112"/>
        <v>20</v>
      </c>
      <c r="FJ15" s="2694">
        <f t="shared" si="113"/>
        <v>0</v>
      </c>
      <c r="FK15" s="2527" t="str">
        <f t="shared" si="114"/>
        <v/>
      </c>
      <c r="FL15" s="2527" t="str">
        <f t="shared" si="115"/>
        <v/>
      </c>
      <c r="FM15" s="2527" t="str">
        <f t="shared" si="116"/>
        <v/>
      </c>
      <c r="FN15" s="2527" t="str">
        <f t="shared" si="117"/>
        <v/>
      </c>
      <c r="FO15" s="2527" t="str">
        <f t="shared" si="118"/>
        <v/>
      </c>
      <c r="FP15" s="2527" t="str">
        <f t="shared" si="119"/>
        <v/>
      </c>
      <c r="FQ15" s="2527" t="str">
        <f t="shared" si="120"/>
        <v/>
      </c>
      <c r="FR15" s="2527" t="str">
        <f t="shared" si="121"/>
        <v/>
      </c>
      <c r="FS15" s="2704">
        <f>IF(X15=FS8,X15,0)</f>
        <v>0</v>
      </c>
      <c r="FT15" s="2703" t="str">
        <f t="shared" si="122"/>
        <v/>
      </c>
      <c r="FU15" s="2692" t="str">
        <f t="shared" si="123"/>
        <v/>
      </c>
      <c r="FV15" s="2692" t="str">
        <f t="shared" si="124"/>
        <v/>
      </c>
      <c r="FW15" s="2692" t="str">
        <f t="shared" si="125"/>
        <v/>
      </c>
      <c r="FX15" s="2692" t="str">
        <f t="shared" si="126"/>
        <v/>
      </c>
      <c r="FY15" s="2692" t="str">
        <f t="shared" si="127"/>
        <v/>
      </c>
      <c r="FZ15" s="2692" t="str">
        <f t="shared" si="128"/>
        <v/>
      </c>
      <c r="GA15" s="2692" t="str">
        <f t="shared" si="129"/>
        <v/>
      </c>
      <c r="GB15" s="2696" t="str">
        <f t="shared" si="130"/>
        <v/>
      </c>
      <c r="GC15" s="2535"/>
    </row>
    <row r="16" spans="1:185" s="2551" customFormat="1" ht="45" customHeight="1" x14ac:dyDescent="0.25">
      <c r="A16" s="2633">
        <f>ROW()</f>
        <v>16</v>
      </c>
      <c r="B16" s="2667">
        <f>IF(C16="I","",IF(ISBLANK(D16),"",IF(ISTEXT(D16),LARGE(B9:B15,1)+1,0)))</f>
        <v>6</v>
      </c>
      <c r="C16" s="2698"/>
      <c r="D16" s="2708" t="s">
        <v>2608</v>
      </c>
      <c r="E16" s="2669"/>
      <c r="F16" s="2670"/>
      <c r="G16" s="2701" t="s">
        <v>2577</v>
      </c>
      <c r="H16" s="2672" t="s">
        <v>2609</v>
      </c>
      <c r="I16" s="2701"/>
      <c r="J16" s="2672"/>
      <c r="K16" s="2709"/>
      <c r="L16" s="2532"/>
      <c r="M16" s="2674" t="str">
        <f t="shared" si="16"/>
        <v>PLUS</v>
      </c>
      <c r="N16" s="2675" t="str">
        <f t="shared" si="16"/>
        <v xml:space="preserve">choix PLUS de maigre </v>
      </c>
      <c r="O16" s="2676"/>
      <c r="P16" s="2676"/>
      <c r="Q16" s="2676"/>
      <c r="R16" s="2676"/>
      <c r="S16" s="2676"/>
      <c r="T16" s="2676"/>
      <c r="U16" s="2676"/>
      <c r="V16" s="2676"/>
      <c r="W16" s="2532"/>
      <c r="X16" s="2674">
        <f t="shared" si="17"/>
        <v>0</v>
      </c>
      <c r="Y16" s="2675">
        <f t="shared" si="17"/>
        <v>0</v>
      </c>
      <c r="Z16" s="2677"/>
      <c r="AA16" s="2677"/>
      <c r="AB16" s="2677"/>
      <c r="AC16" s="2677"/>
      <c r="AD16" s="2677"/>
      <c r="AE16" s="2677"/>
      <c r="AF16" s="2677"/>
      <c r="AG16" s="2677"/>
      <c r="AH16" s="2532"/>
      <c r="AI16" s="2535"/>
      <c r="AJ16" s="2678">
        <f t="shared" si="18"/>
        <v>0</v>
      </c>
      <c r="AK16" s="2679">
        <f t="shared" si="19"/>
        <v>0</v>
      </c>
      <c r="AL16" s="2678">
        <f t="shared" si="20"/>
        <v>0</v>
      </c>
      <c r="AM16" s="2679">
        <f t="shared" si="21"/>
        <v>0</v>
      </c>
      <c r="AN16" s="2678">
        <f t="shared" si="22"/>
        <v>0</v>
      </c>
      <c r="AO16" s="2679">
        <f t="shared" si="23"/>
        <v>0</v>
      </c>
      <c r="AP16" s="2678">
        <f t="shared" si="24"/>
        <v>0</v>
      </c>
      <c r="AQ16" s="2679">
        <f t="shared" si="25"/>
        <v>0</v>
      </c>
      <c r="AR16" s="2678">
        <f t="shared" si="26"/>
        <v>0</v>
      </c>
      <c r="AS16" s="2679">
        <f t="shared" si="27"/>
        <v>0</v>
      </c>
      <c r="AT16" s="2678">
        <f t="shared" si="28"/>
        <v>0</v>
      </c>
      <c r="AU16" s="2679">
        <f t="shared" si="29"/>
        <v>0</v>
      </c>
      <c r="AV16" s="2678">
        <f t="shared" si="30"/>
        <v>0</v>
      </c>
      <c r="AW16" s="2679">
        <f t="shared" si="31"/>
        <v>0</v>
      </c>
      <c r="AX16" s="2678">
        <f t="shared" si="32"/>
        <v>0</v>
      </c>
      <c r="AY16" s="2679">
        <f t="shared" si="33"/>
        <v>0</v>
      </c>
      <c r="AZ16" s="2680"/>
      <c r="BA16" s="2681">
        <f>BA9</f>
        <v>20</v>
      </c>
      <c r="BB16" s="2681">
        <f t="shared" si="34"/>
        <v>0</v>
      </c>
      <c r="BC16" s="2681" t="str">
        <f t="shared" si="35"/>
        <v/>
      </c>
      <c r="BD16" s="2682">
        <f t="shared" si="36"/>
        <v>0</v>
      </c>
      <c r="BE16" s="2682">
        <f t="shared" si="36"/>
        <v>0</v>
      </c>
      <c r="BF16" s="2682">
        <f t="shared" si="36"/>
        <v>0</v>
      </c>
      <c r="BG16" s="2682">
        <f t="shared" si="36"/>
        <v>0</v>
      </c>
      <c r="BH16" s="2682">
        <f t="shared" si="36"/>
        <v>0</v>
      </c>
      <c r="BI16" s="2682">
        <f t="shared" si="36"/>
        <v>0</v>
      </c>
      <c r="BJ16" s="2682">
        <f t="shared" si="36"/>
        <v>0</v>
      </c>
      <c r="BK16" s="2682">
        <f t="shared" si="36"/>
        <v>0</v>
      </c>
      <c r="BL16" s="2535"/>
      <c r="BM16" s="2683">
        <f t="shared" si="37"/>
        <v>0</v>
      </c>
      <c r="BN16" s="2684">
        <f t="shared" si="38"/>
        <v>0</v>
      </c>
      <c r="BO16" s="2684">
        <f t="shared" si="39"/>
        <v>0</v>
      </c>
      <c r="BP16" s="2684">
        <f t="shared" si="40"/>
        <v>0</v>
      </c>
      <c r="BQ16" s="2684">
        <f t="shared" si="41"/>
        <v>0</v>
      </c>
      <c r="BR16" s="2684">
        <f t="shared" si="42"/>
        <v>0</v>
      </c>
      <c r="BS16" s="2684">
        <f t="shared" si="43"/>
        <v>0</v>
      </c>
      <c r="BT16" s="2684">
        <f t="shared" si="44"/>
        <v>0</v>
      </c>
      <c r="BU16" s="2617"/>
      <c r="BV16" s="2685">
        <f t="shared" si="45"/>
        <v>0</v>
      </c>
      <c r="BW16" s="2686">
        <f t="shared" si="45"/>
        <v>0</v>
      </c>
      <c r="BX16" s="2686">
        <f t="shared" si="45"/>
        <v>0</v>
      </c>
      <c r="BY16" s="2686">
        <f t="shared" si="45"/>
        <v>0</v>
      </c>
      <c r="BZ16" s="2686">
        <f t="shared" si="45"/>
        <v>0</v>
      </c>
      <c r="CA16" s="2686">
        <f t="shared" si="45"/>
        <v>0</v>
      </c>
      <c r="CB16" s="2686">
        <f t="shared" si="45"/>
        <v>0</v>
      </c>
      <c r="CC16" s="2687">
        <f t="shared" si="45"/>
        <v>0</v>
      </c>
      <c r="CD16" s="2525"/>
      <c r="CE16" s="2681" t="str">
        <f t="shared" si="46"/>
        <v/>
      </c>
      <c r="CF16" s="2688">
        <f t="shared" si="47"/>
        <v>0</v>
      </c>
      <c r="CG16" s="2689">
        <f t="shared" si="48"/>
        <v>0</v>
      </c>
      <c r="CH16" s="2689">
        <f t="shared" si="49"/>
        <v>0</v>
      </c>
      <c r="CI16" s="2689">
        <f t="shared" si="50"/>
        <v>0</v>
      </c>
      <c r="CJ16" s="2689">
        <f t="shared" si="51"/>
        <v>0</v>
      </c>
      <c r="CK16" s="2689">
        <f t="shared" si="52"/>
        <v>0</v>
      </c>
      <c r="CL16" s="2689">
        <f t="shared" si="53"/>
        <v>0</v>
      </c>
      <c r="CM16" s="2689">
        <f t="shared" si="54"/>
        <v>0</v>
      </c>
      <c r="CN16" s="2689">
        <f t="shared" si="55"/>
        <v>0</v>
      </c>
      <c r="CO16" s="2702" t="str">
        <f>IF(M16=CO8,M16,0)</f>
        <v>PLUS</v>
      </c>
      <c r="CP16" s="2703" t="str">
        <f t="shared" si="56"/>
        <v xml:space="preserve">choix PLUS de maigre </v>
      </c>
      <c r="CQ16" s="2678" t="str">
        <f t="shared" si="57"/>
        <v/>
      </c>
      <c r="CR16" s="2692" t="str">
        <f t="shared" si="58"/>
        <v/>
      </c>
      <c r="CS16" s="2692" t="str">
        <f t="shared" si="59"/>
        <v/>
      </c>
      <c r="CT16" s="2692" t="str">
        <f t="shared" si="60"/>
        <v/>
      </c>
      <c r="CU16" s="2692" t="str">
        <f t="shared" si="61"/>
        <v/>
      </c>
      <c r="CV16" s="2692" t="str">
        <f t="shared" si="62"/>
        <v/>
      </c>
      <c r="CW16" s="2692" t="str">
        <f t="shared" si="63"/>
        <v/>
      </c>
      <c r="CX16" s="2693" t="str">
        <f t="shared" si="64"/>
        <v/>
      </c>
      <c r="CY16" s="2601"/>
      <c r="CZ16" s="2681" t="str">
        <f t="shared" si="65"/>
        <v/>
      </c>
      <c r="DA16" s="2694">
        <f t="shared" si="66"/>
        <v>0</v>
      </c>
      <c r="DB16" s="2527" t="str">
        <f t="shared" si="67"/>
        <v/>
      </c>
      <c r="DC16" s="2527" t="str">
        <f t="shared" si="68"/>
        <v/>
      </c>
      <c r="DD16" s="2527" t="str">
        <f t="shared" si="69"/>
        <v/>
      </c>
      <c r="DE16" s="2527" t="str">
        <f t="shared" si="70"/>
        <v/>
      </c>
      <c r="DF16" s="2527" t="str">
        <f t="shared" si="71"/>
        <v/>
      </c>
      <c r="DG16" s="2527" t="str">
        <f t="shared" si="72"/>
        <v/>
      </c>
      <c r="DH16" s="2527" t="str">
        <f t="shared" si="73"/>
        <v/>
      </c>
      <c r="DI16" s="2527" t="str">
        <f t="shared" si="74"/>
        <v/>
      </c>
      <c r="DJ16" s="2549"/>
      <c r="DK16" s="2704">
        <f>IF(M16=DK8,M16,0)</f>
        <v>0</v>
      </c>
      <c r="DL16" s="2703" t="str">
        <f t="shared" si="75"/>
        <v/>
      </c>
      <c r="DM16" s="2692" t="str">
        <f t="shared" si="76"/>
        <v/>
      </c>
      <c r="DN16" s="2692" t="str">
        <f t="shared" si="77"/>
        <v/>
      </c>
      <c r="DO16" s="2692" t="str">
        <f t="shared" si="78"/>
        <v/>
      </c>
      <c r="DP16" s="2692" t="str">
        <f t="shared" si="79"/>
        <v/>
      </c>
      <c r="DQ16" s="2692" t="str">
        <f t="shared" si="80"/>
        <v/>
      </c>
      <c r="DR16" s="2692" t="str">
        <f t="shared" si="81"/>
        <v/>
      </c>
      <c r="DS16" s="2692" t="str">
        <f t="shared" si="82"/>
        <v/>
      </c>
      <c r="DT16" s="2696" t="str">
        <f t="shared" si="83"/>
        <v/>
      </c>
      <c r="DU16" s="2535"/>
      <c r="DV16" s="2683">
        <f t="shared" si="84"/>
        <v>0</v>
      </c>
      <c r="DW16" s="2684">
        <f t="shared" si="85"/>
        <v>0</v>
      </c>
      <c r="DX16" s="2684">
        <f t="shared" si="86"/>
        <v>0</v>
      </c>
      <c r="DY16" s="2684">
        <f t="shared" si="87"/>
        <v>0</v>
      </c>
      <c r="DZ16" s="2684">
        <f t="shared" si="88"/>
        <v>0</v>
      </c>
      <c r="EA16" s="2684">
        <f t="shared" si="89"/>
        <v>0</v>
      </c>
      <c r="EB16" s="2684">
        <f t="shared" si="90"/>
        <v>0</v>
      </c>
      <c r="EC16" s="2684">
        <f t="shared" si="91"/>
        <v>0</v>
      </c>
      <c r="ED16" s="2630"/>
      <c r="EE16" s="2685">
        <f t="shared" si="92"/>
        <v>0</v>
      </c>
      <c r="EF16" s="2686">
        <f t="shared" si="92"/>
        <v>0</v>
      </c>
      <c r="EG16" s="2686">
        <f t="shared" si="92"/>
        <v>0</v>
      </c>
      <c r="EH16" s="2686">
        <f t="shared" si="92"/>
        <v>0</v>
      </c>
      <c r="EI16" s="2686">
        <f t="shared" si="92"/>
        <v>0</v>
      </c>
      <c r="EJ16" s="2686">
        <f t="shared" si="92"/>
        <v>0</v>
      </c>
      <c r="EK16" s="2686">
        <f t="shared" si="92"/>
        <v>0</v>
      </c>
      <c r="EL16" s="2687">
        <f t="shared" si="92"/>
        <v>0</v>
      </c>
      <c r="EM16" s="2601"/>
      <c r="EN16" s="2681" t="str">
        <f t="shared" si="93"/>
        <v/>
      </c>
      <c r="EO16" s="2688">
        <f t="shared" si="94"/>
        <v>0</v>
      </c>
      <c r="EP16" s="2689">
        <f t="shared" si="95"/>
        <v>0</v>
      </c>
      <c r="EQ16" s="2689">
        <f t="shared" si="96"/>
        <v>0</v>
      </c>
      <c r="ER16" s="2689">
        <f t="shared" si="97"/>
        <v>0</v>
      </c>
      <c r="ES16" s="2689">
        <f t="shared" si="98"/>
        <v>0</v>
      </c>
      <c r="ET16" s="2689">
        <f t="shared" si="99"/>
        <v>0</v>
      </c>
      <c r="EU16" s="2689">
        <f t="shared" si="100"/>
        <v>0</v>
      </c>
      <c r="EV16" s="2689">
        <f t="shared" si="101"/>
        <v>0</v>
      </c>
      <c r="EW16" s="2689">
        <f t="shared" si="102"/>
        <v>0</v>
      </c>
      <c r="EX16" s="2705">
        <f>IF(X16=EX8,X16,0)</f>
        <v>0</v>
      </c>
      <c r="EY16" s="2703" t="str">
        <f t="shared" si="103"/>
        <v/>
      </c>
      <c r="EZ16" s="2678" t="str">
        <f t="shared" si="104"/>
        <v/>
      </c>
      <c r="FA16" s="2692" t="str">
        <f t="shared" si="105"/>
        <v/>
      </c>
      <c r="FB16" s="2692" t="str">
        <f t="shared" si="106"/>
        <v/>
      </c>
      <c r="FC16" s="2692" t="str">
        <f t="shared" si="107"/>
        <v/>
      </c>
      <c r="FD16" s="2692" t="str">
        <f t="shared" si="108"/>
        <v/>
      </c>
      <c r="FE16" s="2692" t="str">
        <f t="shared" si="109"/>
        <v/>
      </c>
      <c r="FF16" s="2692" t="str">
        <f t="shared" si="110"/>
        <v/>
      </c>
      <c r="FG16" s="2692" t="str">
        <f t="shared" si="111"/>
        <v/>
      </c>
      <c r="FH16" s="2601"/>
      <c r="FI16" s="2681" t="str">
        <f t="shared" si="112"/>
        <v/>
      </c>
      <c r="FJ16" s="2694">
        <f t="shared" si="113"/>
        <v>0</v>
      </c>
      <c r="FK16" s="2527" t="str">
        <f t="shared" si="114"/>
        <v/>
      </c>
      <c r="FL16" s="2527" t="str">
        <f t="shared" si="115"/>
        <v/>
      </c>
      <c r="FM16" s="2527" t="str">
        <f t="shared" si="116"/>
        <v/>
      </c>
      <c r="FN16" s="2527" t="str">
        <f t="shared" si="117"/>
        <v/>
      </c>
      <c r="FO16" s="2527" t="str">
        <f t="shared" si="118"/>
        <v/>
      </c>
      <c r="FP16" s="2527" t="str">
        <f t="shared" si="119"/>
        <v/>
      </c>
      <c r="FQ16" s="2527" t="str">
        <f t="shared" si="120"/>
        <v/>
      </c>
      <c r="FR16" s="2527" t="str">
        <f t="shared" si="121"/>
        <v/>
      </c>
      <c r="FS16" s="2704">
        <f>IF(X16=FS8,X16,0)</f>
        <v>0</v>
      </c>
      <c r="FT16" s="2703" t="str">
        <f t="shared" si="122"/>
        <v/>
      </c>
      <c r="FU16" s="2692" t="str">
        <f t="shared" si="123"/>
        <v/>
      </c>
      <c r="FV16" s="2692" t="str">
        <f t="shared" si="124"/>
        <v/>
      </c>
      <c r="FW16" s="2692" t="str">
        <f t="shared" si="125"/>
        <v/>
      </c>
      <c r="FX16" s="2692" t="str">
        <f t="shared" si="126"/>
        <v/>
      </c>
      <c r="FY16" s="2692" t="str">
        <f t="shared" si="127"/>
        <v/>
      </c>
      <c r="FZ16" s="2692" t="str">
        <f t="shared" si="128"/>
        <v/>
      </c>
      <c r="GA16" s="2692" t="str">
        <f t="shared" si="129"/>
        <v/>
      </c>
      <c r="GB16" s="2696" t="str">
        <f t="shared" si="130"/>
        <v/>
      </c>
      <c r="GC16" s="2535"/>
    </row>
    <row r="17" spans="1:185" s="2551" customFormat="1" ht="45" customHeight="1" x14ac:dyDescent="0.25">
      <c r="A17" s="2633">
        <f>ROW()</f>
        <v>17</v>
      </c>
      <c r="B17" s="2667">
        <f>IF(C17="I","",IF(ISBLANK(D17),"",IF(ISTEXT(D17),LARGE(B9:B16,1)+1,0)))</f>
        <v>7</v>
      </c>
      <c r="C17" s="2698"/>
      <c r="D17" s="2699" t="s">
        <v>2610</v>
      </c>
      <c r="E17" s="2669"/>
      <c r="F17" s="2670"/>
      <c r="G17" s="2701" t="s">
        <v>2577</v>
      </c>
      <c r="H17" s="2672" t="s">
        <v>2611</v>
      </c>
      <c r="I17" s="2701"/>
      <c r="J17" s="2672"/>
      <c r="K17" s="2673">
        <f t="shared" ref="K17:K23" si="131">COUNTA(G17,I17)</f>
        <v>1</v>
      </c>
      <c r="L17" s="2532"/>
      <c r="M17" s="2674" t="str">
        <f t="shared" si="16"/>
        <v>PLUS</v>
      </c>
      <c r="N17" s="2675" t="str">
        <f t="shared" si="16"/>
        <v xml:space="preserve">choix + de volaille </v>
      </c>
      <c r="O17" s="2676"/>
      <c r="P17" s="2676"/>
      <c r="Q17" s="2676"/>
      <c r="R17" s="2676"/>
      <c r="S17" s="2676"/>
      <c r="T17" s="2676"/>
      <c r="U17" s="2676"/>
      <c r="V17" s="2676"/>
      <c r="W17" s="2532"/>
      <c r="X17" s="2674">
        <f t="shared" si="17"/>
        <v>0</v>
      </c>
      <c r="Y17" s="2675">
        <f t="shared" si="17"/>
        <v>0</v>
      </c>
      <c r="Z17" s="2677"/>
      <c r="AA17" s="2677"/>
      <c r="AB17" s="2677"/>
      <c r="AC17" s="2677"/>
      <c r="AD17" s="2677"/>
      <c r="AE17" s="2677"/>
      <c r="AF17" s="2677"/>
      <c r="AG17" s="2677"/>
      <c r="AH17" s="2532"/>
      <c r="AI17" s="2535"/>
      <c r="AJ17" s="2678">
        <f t="shared" si="18"/>
        <v>0</v>
      </c>
      <c r="AK17" s="2679">
        <f t="shared" si="19"/>
        <v>0</v>
      </c>
      <c r="AL17" s="2678">
        <f t="shared" si="20"/>
        <v>0</v>
      </c>
      <c r="AM17" s="2679">
        <f t="shared" si="21"/>
        <v>0</v>
      </c>
      <c r="AN17" s="2678">
        <f t="shared" si="22"/>
        <v>0</v>
      </c>
      <c r="AO17" s="2679">
        <f t="shared" si="23"/>
        <v>0</v>
      </c>
      <c r="AP17" s="2678">
        <f t="shared" si="24"/>
        <v>0</v>
      </c>
      <c r="AQ17" s="2679">
        <f t="shared" si="25"/>
        <v>0</v>
      </c>
      <c r="AR17" s="2678">
        <f t="shared" si="26"/>
        <v>0</v>
      </c>
      <c r="AS17" s="2679">
        <f t="shared" si="27"/>
        <v>0</v>
      </c>
      <c r="AT17" s="2678">
        <f t="shared" si="28"/>
        <v>0</v>
      </c>
      <c r="AU17" s="2679">
        <f t="shared" si="29"/>
        <v>0</v>
      </c>
      <c r="AV17" s="2678">
        <f t="shared" si="30"/>
        <v>0</v>
      </c>
      <c r="AW17" s="2679">
        <f t="shared" si="31"/>
        <v>0</v>
      </c>
      <c r="AX17" s="2678">
        <f t="shared" si="32"/>
        <v>0</v>
      </c>
      <c r="AY17" s="2679">
        <f t="shared" si="33"/>
        <v>0</v>
      </c>
      <c r="AZ17" s="2680"/>
      <c r="BA17" s="2681">
        <f>BA9</f>
        <v>20</v>
      </c>
      <c r="BB17" s="2681">
        <f t="shared" si="34"/>
        <v>1</v>
      </c>
      <c r="BC17" s="2681">
        <f t="shared" si="35"/>
        <v>20</v>
      </c>
      <c r="BD17" s="2682">
        <f t="shared" si="36"/>
        <v>0</v>
      </c>
      <c r="BE17" s="2682">
        <f t="shared" si="36"/>
        <v>0</v>
      </c>
      <c r="BF17" s="2682">
        <f t="shared" si="36"/>
        <v>0</v>
      </c>
      <c r="BG17" s="2682">
        <f t="shared" si="36"/>
        <v>0</v>
      </c>
      <c r="BH17" s="2682">
        <f t="shared" si="36"/>
        <v>0</v>
      </c>
      <c r="BI17" s="2682">
        <f t="shared" si="36"/>
        <v>0</v>
      </c>
      <c r="BJ17" s="2682">
        <f t="shared" si="36"/>
        <v>0</v>
      </c>
      <c r="BK17" s="2682">
        <f t="shared" si="36"/>
        <v>0</v>
      </c>
      <c r="BL17" s="2535"/>
      <c r="BM17" s="2683">
        <f t="shared" si="37"/>
        <v>0</v>
      </c>
      <c r="BN17" s="2684">
        <f t="shared" si="38"/>
        <v>0</v>
      </c>
      <c r="BO17" s="2684">
        <f t="shared" si="39"/>
        <v>0</v>
      </c>
      <c r="BP17" s="2684">
        <f t="shared" si="40"/>
        <v>0</v>
      </c>
      <c r="BQ17" s="2684">
        <f t="shared" si="41"/>
        <v>0</v>
      </c>
      <c r="BR17" s="2684">
        <f t="shared" si="42"/>
        <v>0</v>
      </c>
      <c r="BS17" s="2684">
        <f t="shared" si="43"/>
        <v>0</v>
      </c>
      <c r="BT17" s="2684">
        <f t="shared" si="44"/>
        <v>0</v>
      </c>
      <c r="BU17" s="2617"/>
      <c r="BV17" s="2685">
        <f t="shared" si="45"/>
        <v>0</v>
      </c>
      <c r="BW17" s="2686">
        <f t="shared" si="45"/>
        <v>0</v>
      </c>
      <c r="BX17" s="2686">
        <f t="shared" si="45"/>
        <v>0</v>
      </c>
      <c r="BY17" s="2686">
        <f t="shared" si="45"/>
        <v>0</v>
      </c>
      <c r="BZ17" s="2686">
        <f t="shared" si="45"/>
        <v>0</v>
      </c>
      <c r="CA17" s="2686">
        <f t="shared" si="45"/>
        <v>0</v>
      </c>
      <c r="CB17" s="2686">
        <f t="shared" si="45"/>
        <v>0</v>
      </c>
      <c r="CC17" s="2687">
        <f t="shared" si="45"/>
        <v>0</v>
      </c>
      <c r="CD17" s="2525"/>
      <c r="CE17" s="2681">
        <f t="shared" si="46"/>
        <v>20</v>
      </c>
      <c r="CF17" s="2688">
        <f t="shared" si="47"/>
        <v>0</v>
      </c>
      <c r="CG17" s="2689">
        <f t="shared" si="48"/>
        <v>0</v>
      </c>
      <c r="CH17" s="2689">
        <f t="shared" si="49"/>
        <v>0</v>
      </c>
      <c r="CI17" s="2689">
        <f t="shared" si="50"/>
        <v>0</v>
      </c>
      <c r="CJ17" s="2689">
        <f t="shared" si="51"/>
        <v>0</v>
      </c>
      <c r="CK17" s="2689">
        <f t="shared" si="52"/>
        <v>0</v>
      </c>
      <c r="CL17" s="2689">
        <f t="shared" si="53"/>
        <v>0</v>
      </c>
      <c r="CM17" s="2689">
        <f t="shared" si="54"/>
        <v>0</v>
      </c>
      <c r="CN17" s="2689">
        <f t="shared" si="55"/>
        <v>0</v>
      </c>
      <c r="CO17" s="2702" t="str">
        <f>IF(M17=CO8,M17,0)</f>
        <v>PLUS</v>
      </c>
      <c r="CP17" s="2703" t="str">
        <f t="shared" si="56"/>
        <v xml:space="preserve">choix + de volaille </v>
      </c>
      <c r="CQ17" s="2678" t="str">
        <f t="shared" si="57"/>
        <v/>
      </c>
      <c r="CR17" s="2692" t="str">
        <f t="shared" si="58"/>
        <v/>
      </c>
      <c r="CS17" s="2692" t="str">
        <f t="shared" si="59"/>
        <v/>
      </c>
      <c r="CT17" s="2692" t="str">
        <f t="shared" si="60"/>
        <v/>
      </c>
      <c r="CU17" s="2692" t="str">
        <f t="shared" si="61"/>
        <v/>
      </c>
      <c r="CV17" s="2692" t="str">
        <f t="shared" si="62"/>
        <v/>
      </c>
      <c r="CW17" s="2692" t="str">
        <f t="shared" si="63"/>
        <v/>
      </c>
      <c r="CX17" s="2693" t="str">
        <f t="shared" si="64"/>
        <v/>
      </c>
      <c r="CY17" s="2601"/>
      <c r="CZ17" s="2681">
        <f t="shared" si="65"/>
        <v>20</v>
      </c>
      <c r="DA17" s="2694">
        <f t="shared" si="66"/>
        <v>0</v>
      </c>
      <c r="DB17" s="2527" t="str">
        <f t="shared" si="67"/>
        <v/>
      </c>
      <c r="DC17" s="2527" t="str">
        <f t="shared" si="68"/>
        <v/>
      </c>
      <c r="DD17" s="2527" t="str">
        <f t="shared" si="69"/>
        <v/>
      </c>
      <c r="DE17" s="2527" t="str">
        <f t="shared" si="70"/>
        <v/>
      </c>
      <c r="DF17" s="2527" t="str">
        <f t="shared" si="71"/>
        <v/>
      </c>
      <c r="DG17" s="2527" t="str">
        <f t="shared" si="72"/>
        <v/>
      </c>
      <c r="DH17" s="2527" t="str">
        <f t="shared" si="73"/>
        <v/>
      </c>
      <c r="DI17" s="2527" t="str">
        <f t="shared" si="74"/>
        <v/>
      </c>
      <c r="DJ17" s="2549"/>
      <c r="DK17" s="2704">
        <f>IF(M17=DK8,M17,0)</f>
        <v>0</v>
      </c>
      <c r="DL17" s="2703" t="str">
        <f t="shared" si="75"/>
        <v/>
      </c>
      <c r="DM17" s="2692" t="str">
        <f t="shared" si="76"/>
        <v/>
      </c>
      <c r="DN17" s="2692" t="str">
        <f t="shared" si="77"/>
        <v/>
      </c>
      <c r="DO17" s="2692" t="str">
        <f t="shared" si="78"/>
        <v/>
      </c>
      <c r="DP17" s="2692" t="str">
        <f t="shared" si="79"/>
        <v/>
      </c>
      <c r="DQ17" s="2692" t="str">
        <f t="shared" si="80"/>
        <v/>
      </c>
      <c r="DR17" s="2692" t="str">
        <f t="shared" si="81"/>
        <v/>
      </c>
      <c r="DS17" s="2692" t="str">
        <f t="shared" si="82"/>
        <v/>
      </c>
      <c r="DT17" s="2696" t="str">
        <f t="shared" si="83"/>
        <v/>
      </c>
      <c r="DU17" s="2535"/>
      <c r="DV17" s="2683">
        <f t="shared" si="84"/>
        <v>0</v>
      </c>
      <c r="DW17" s="2684">
        <f t="shared" si="85"/>
        <v>0</v>
      </c>
      <c r="DX17" s="2684">
        <f t="shared" si="86"/>
        <v>0</v>
      </c>
      <c r="DY17" s="2684">
        <f t="shared" si="87"/>
        <v>0</v>
      </c>
      <c r="DZ17" s="2684">
        <f t="shared" si="88"/>
        <v>0</v>
      </c>
      <c r="EA17" s="2684">
        <f t="shared" si="89"/>
        <v>0</v>
      </c>
      <c r="EB17" s="2684">
        <f t="shared" si="90"/>
        <v>0</v>
      </c>
      <c r="EC17" s="2684">
        <f t="shared" si="91"/>
        <v>0</v>
      </c>
      <c r="ED17" s="2630"/>
      <c r="EE17" s="2685">
        <f t="shared" si="92"/>
        <v>0</v>
      </c>
      <c r="EF17" s="2686">
        <f t="shared" si="92"/>
        <v>0</v>
      </c>
      <c r="EG17" s="2686">
        <f t="shared" si="92"/>
        <v>0</v>
      </c>
      <c r="EH17" s="2686">
        <f t="shared" si="92"/>
        <v>0</v>
      </c>
      <c r="EI17" s="2686">
        <f t="shared" si="92"/>
        <v>0</v>
      </c>
      <c r="EJ17" s="2686">
        <f t="shared" si="92"/>
        <v>0</v>
      </c>
      <c r="EK17" s="2686">
        <f t="shared" si="92"/>
        <v>0</v>
      </c>
      <c r="EL17" s="2687">
        <f t="shared" si="92"/>
        <v>0</v>
      </c>
      <c r="EM17" s="2601"/>
      <c r="EN17" s="2681">
        <f t="shared" si="93"/>
        <v>20</v>
      </c>
      <c r="EO17" s="2688">
        <f t="shared" si="94"/>
        <v>0</v>
      </c>
      <c r="EP17" s="2689">
        <f t="shared" si="95"/>
        <v>0</v>
      </c>
      <c r="EQ17" s="2689">
        <f t="shared" si="96"/>
        <v>0</v>
      </c>
      <c r="ER17" s="2689">
        <f t="shared" si="97"/>
        <v>0</v>
      </c>
      <c r="ES17" s="2689">
        <f t="shared" si="98"/>
        <v>0</v>
      </c>
      <c r="ET17" s="2689">
        <f t="shared" si="99"/>
        <v>0</v>
      </c>
      <c r="EU17" s="2689">
        <f t="shared" si="100"/>
        <v>0</v>
      </c>
      <c r="EV17" s="2689">
        <f t="shared" si="101"/>
        <v>0</v>
      </c>
      <c r="EW17" s="2689">
        <f t="shared" si="102"/>
        <v>0</v>
      </c>
      <c r="EX17" s="2705">
        <f>IF(X17=EX8,X17,0)</f>
        <v>0</v>
      </c>
      <c r="EY17" s="2703" t="str">
        <f t="shared" si="103"/>
        <v/>
      </c>
      <c r="EZ17" s="2678" t="str">
        <f t="shared" si="104"/>
        <v/>
      </c>
      <c r="FA17" s="2692" t="str">
        <f t="shared" si="105"/>
        <v/>
      </c>
      <c r="FB17" s="2692" t="str">
        <f t="shared" si="106"/>
        <v/>
      </c>
      <c r="FC17" s="2692" t="str">
        <f t="shared" si="107"/>
        <v/>
      </c>
      <c r="FD17" s="2692" t="str">
        <f t="shared" si="108"/>
        <v/>
      </c>
      <c r="FE17" s="2692" t="str">
        <f t="shared" si="109"/>
        <v/>
      </c>
      <c r="FF17" s="2692" t="str">
        <f t="shared" si="110"/>
        <v/>
      </c>
      <c r="FG17" s="2692" t="str">
        <f t="shared" si="111"/>
        <v/>
      </c>
      <c r="FH17" s="2601"/>
      <c r="FI17" s="2681">
        <f t="shared" si="112"/>
        <v>20</v>
      </c>
      <c r="FJ17" s="2694">
        <f t="shared" si="113"/>
        <v>0</v>
      </c>
      <c r="FK17" s="2527" t="str">
        <f t="shared" si="114"/>
        <v/>
      </c>
      <c r="FL17" s="2527" t="str">
        <f t="shared" si="115"/>
        <v/>
      </c>
      <c r="FM17" s="2527" t="str">
        <f t="shared" si="116"/>
        <v/>
      </c>
      <c r="FN17" s="2527" t="str">
        <f t="shared" si="117"/>
        <v/>
      </c>
      <c r="FO17" s="2527" t="str">
        <f t="shared" si="118"/>
        <v/>
      </c>
      <c r="FP17" s="2527" t="str">
        <f t="shared" si="119"/>
        <v/>
      </c>
      <c r="FQ17" s="2527" t="str">
        <f t="shared" si="120"/>
        <v/>
      </c>
      <c r="FR17" s="2527" t="str">
        <f t="shared" si="121"/>
        <v/>
      </c>
      <c r="FS17" s="2704">
        <f>IF(X17=FS8,X17,0)</f>
        <v>0</v>
      </c>
      <c r="FT17" s="2703" t="str">
        <f t="shared" si="122"/>
        <v/>
      </c>
      <c r="FU17" s="2692" t="str">
        <f t="shared" si="123"/>
        <v/>
      </c>
      <c r="FV17" s="2692" t="str">
        <f t="shared" si="124"/>
        <v/>
      </c>
      <c r="FW17" s="2692" t="str">
        <f t="shared" si="125"/>
        <v/>
      </c>
      <c r="FX17" s="2692" t="str">
        <f t="shared" si="126"/>
        <v/>
      </c>
      <c r="FY17" s="2692" t="str">
        <f t="shared" si="127"/>
        <v/>
      </c>
      <c r="FZ17" s="2692" t="str">
        <f t="shared" si="128"/>
        <v/>
      </c>
      <c r="GA17" s="2692" t="str">
        <f t="shared" si="129"/>
        <v/>
      </c>
      <c r="GB17" s="2696" t="str">
        <f t="shared" si="130"/>
        <v/>
      </c>
      <c r="GC17" s="2535"/>
    </row>
    <row r="18" spans="1:185" s="2551" customFormat="1" ht="45" customHeight="1" x14ac:dyDescent="0.25">
      <c r="A18" s="2633">
        <f>ROW()</f>
        <v>18</v>
      </c>
      <c r="B18" s="2667">
        <f>IF(C18="I","",IF(ISBLANK(D18),"",IF(ISTEXT(D18),LARGE(B9:B17,1)+1,0)))</f>
        <v>8</v>
      </c>
      <c r="C18" s="2698"/>
      <c r="D18" s="2707" t="s">
        <v>2612</v>
      </c>
      <c r="E18" s="2669"/>
      <c r="F18" s="2670"/>
      <c r="G18" s="2701" t="s">
        <v>2577</v>
      </c>
      <c r="H18" s="2672" t="s">
        <v>2613</v>
      </c>
      <c r="I18" s="2701" t="s">
        <v>2577</v>
      </c>
      <c r="J18" s="2672" t="s">
        <v>2614</v>
      </c>
      <c r="K18" s="2673">
        <f t="shared" si="131"/>
        <v>2</v>
      </c>
      <c r="L18" s="2532"/>
      <c r="M18" s="2674" t="str">
        <f t="shared" si="16"/>
        <v>PLUS</v>
      </c>
      <c r="N18" s="2675" t="str">
        <f t="shared" si="16"/>
        <v>Gros marquants =2</v>
      </c>
      <c r="O18" s="2676"/>
      <c r="P18" s="2676"/>
      <c r="Q18" s="2676"/>
      <c r="R18" s="2676"/>
      <c r="S18" s="2676"/>
      <c r="T18" s="2676"/>
      <c r="U18" s="2676"/>
      <c r="V18" s="2676"/>
      <c r="W18" s="2532"/>
      <c r="X18" s="2674" t="str">
        <f t="shared" si="17"/>
        <v>PLUS</v>
      </c>
      <c r="Y18" s="2675" t="str">
        <f t="shared" si="17"/>
        <v>Viande de porc</v>
      </c>
      <c r="Z18" s="2677"/>
      <c r="AA18" s="2677"/>
      <c r="AB18" s="2677"/>
      <c r="AC18" s="2677"/>
      <c r="AD18" s="2677"/>
      <c r="AE18" s="2677"/>
      <c r="AF18" s="2677"/>
      <c r="AG18" s="2677"/>
      <c r="AH18" s="2532"/>
      <c r="AI18" s="2535"/>
      <c r="AJ18" s="2678">
        <f t="shared" si="18"/>
        <v>0</v>
      </c>
      <c r="AK18" s="2679">
        <f t="shared" si="19"/>
        <v>0</v>
      </c>
      <c r="AL18" s="2678">
        <f t="shared" si="20"/>
        <v>0</v>
      </c>
      <c r="AM18" s="2679">
        <f t="shared" si="21"/>
        <v>0</v>
      </c>
      <c r="AN18" s="2678">
        <f t="shared" si="22"/>
        <v>0</v>
      </c>
      <c r="AO18" s="2679">
        <f t="shared" si="23"/>
        <v>0</v>
      </c>
      <c r="AP18" s="2678">
        <f t="shared" si="24"/>
        <v>0</v>
      </c>
      <c r="AQ18" s="2679">
        <f t="shared" si="25"/>
        <v>0</v>
      </c>
      <c r="AR18" s="2678">
        <f t="shared" si="26"/>
        <v>0</v>
      </c>
      <c r="AS18" s="2679">
        <f t="shared" si="27"/>
        <v>0</v>
      </c>
      <c r="AT18" s="2678">
        <f t="shared" si="28"/>
        <v>0</v>
      </c>
      <c r="AU18" s="2679">
        <f t="shared" si="29"/>
        <v>0</v>
      </c>
      <c r="AV18" s="2678">
        <f t="shared" si="30"/>
        <v>0</v>
      </c>
      <c r="AW18" s="2679">
        <f t="shared" si="31"/>
        <v>0</v>
      </c>
      <c r="AX18" s="2678">
        <f t="shared" si="32"/>
        <v>0</v>
      </c>
      <c r="AY18" s="2679">
        <f t="shared" si="33"/>
        <v>0</v>
      </c>
      <c r="AZ18" s="2680"/>
      <c r="BA18" s="2681">
        <f>BA9</f>
        <v>20</v>
      </c>
      <c r="BB18" s="2681">
        <f t="shared" si="34"/>
        <v>2</v>
      </c>
      <c r="BC18" s="2681">
        <f t="shared" si="35"/>
        <v>10</v>
      </c>
      <c r="BD18" s="2682">
        <f t="shared" si="36"/>
        <v>0</v>
      </c>
      <c r="BE18" s="2682">
        <f t="shared" si="36"/>
        <v>0</v>
      </c>
      <c r="BF18" s="2682">
        <f t="shared" si="36"/>
        <v>0</v>
      </c>
      <c r="BG18" s="2682">
        <f t="shared" si="36"/>
        <v>0</v>
      </c>
      <c r="BH18" s="2682">
        <f t="shared" si="36"/>
        <v>0</v>
      </c>
      <c r="BI18" s="2682">
        <f t="shared" si="36"/>
        <v>0</v>
      </c>
      <c r="BJ18" s="2682">
        <f t="shared" si="36"/>
        <v>0</v>
      </c>
      <c r="BK18" s="2682">
        <f t="shared" si="36"/>
        <v>0</v>
      </c>
      <c r="BL18" s="2535"/>
      <c r="BM18" s="2683">
        <f t="shared" si="37"/>
        <v>0</v>
      </c>
      <c r="BN18" s="2684">
        <f t="shared" si="38"/>
        <v>0</v>
      </c>
      <c r="BO18" s="2684">
        <f t="shared" si="39"/>
        <v>0</v>
      </c>
      <c r="BP18" s="2684">
        <f t="shared" si="40"/>
        <v>0</v>
      </c>
      <c r="BQ18" s="2684">
        <f t="shared" si="41"/>
        <v>0</v>
      </c>
      <c r="BR18" s="2684">
        <f t="shared" si="42"/>
        <v>0</v>
      </c>
      <c r="BS18" s="2684">
        <f t="shared" si="43"/>
        <v>0</v>
      </c>
      <c r="BT18" s="2684">
        <f t="shared" si="44"/>
        <v>0</v>
      </c>
      <c r="BU18" s="2617"/>
      <c r="BV18" s="2685">
        <f t="shared" si="45"/>
        <v>0</v>
      </c>
      <c r="BW18" s="2686">
        <f t="shared" si="45"/>
        <v>0</v>
      </c>
      <c r="BX18" s="2686">
        <f t="shared" si="45"/>
        <v>0</v>
      </c>
      <c r="BY18" s="2686">
        <f t="shared" si="45"/>
        <v>0</v>
      </c>
      <c r="BZ18" s="2686">
        <f t="shared" si="45"/>
        <v>0</v>
      </c>
      <c r="CA18" s="2686">
        <f t="shared" si="45"/>
        <v>0</v>
      </c>
      <c r="CB18" s="2686">
        <f t="shared" si="45"/>
        <v>0</v>
      </c>
      <c r="CC18" s="2687">
        <f t="shared" si="45"/>
        <v>0</v>
      </c>
      <c r="CD18" s="2525"/>
      <c r="CE18" s="2681">
        <f t="shared" si="46"/>
        <v>10</v>
      </c>
      <c r="CF18" s="2688">
        <f t="shared" si="47"/>
        <v>0</v>
      </c>
      <c r="CG18" s="2689">
        <f t="shared" si="48"/>
        <v>0</v>
      </c>
      <c r="CH18" s="2689">
        <f t="shared" si="49"/>
        <v>0</v>
      </c>
      <c r="CI18" s="2689">
        <f t="shared" si="50"/>
        <v>0</v>
      </c>
      <c r="CJ18" s="2689">
        <f t="shared" si="51"/>
        <v>0</v>
      </c>
      <c r="CK18" s="2689">
        <f t="shared" si="52"/>
        <v>0</v>
      </c>
      <c r="CL18" s="2689">
        <f t="shared" si="53"/>
        <v>0</v>
      </c>
      <c r="CM18" s="2689">
        <f t="shared" si="54"/>
        <v>0</v>
      </c>
      <c r="CN18" s="2689">
        <f t="shared" si="55"/>
        <v>0</v>
      </c>
      <c r="CO18" s="2702" t="str">
        <f>IF(M18=CO8,M18,0)</f>
        <v>PLUS</v>
      </c>
      <c r="CP18" s="2703" t="str">
        <f t="shared" si="56"/>
        <v>Gros marquants =2</v>
      </c>
      <c r="CQ18" s="2678" t="str">
        <f t="shared" si="57"/>
        <v/>
      </c>
      <c r="CR18" s="2692" t="str">
        <f t="shared" si="58"/>
        <v/>
      </c>
      <c r="CS18" s="2692" t="str">
        <f t="shared" si="59"/>
        <v/>
      </c>
      <c r="CT18" s="2692" t="str">
        <f t="shared" si="60"/>
        <v/>
      </c>
      <c r="CU18" s="2692" t="str">
        <f t="shared" si="61"/>
        <v/>
      </c>
      <c r="CV18" s="2692" t="str">
        <f t="shared" si="62"/>
        <v/>
      </c>
      <c r="CW18" s="2692" t="str">
        <f t="shared" si="63"/>
        <v/>
      </c>
      <c r="CX18" s="2693" t="str">
        <f t="shared" si="64"/>
        <v/>
      </c>
      <c r="CY18" s="2601"/>
      <c r="CZ18" s="2681">
        <f t="shared" si="65"/>
        <v>10</v>
      </c>
      <c r="DA18" s="2694">
        <f t="shared" si="66"/>
        <v>0</v>
      </c>
      <c r="DB18" s="2527" t="str">
        <f t="shared" si="67"/>
        <v/>
      </c>
      <c r="DC18" s="2527" t="str">
        <f t="shared" si="68"/>
        <v/>
      </c>
      <c r="DD18" s="2527" t="str">
        <f t="shared" si="69"/>
        <v/>
      </c>
      <c r="DE18" s="2527" t="str">
        <f t="shared" si="70"/>
        <v/>
      </c>
      <c r="DF18" s="2527" t="str">
        <f t="shared" si="71"/>
        <v/>
      </c>
      <c r="DG18" s="2527" t="str">
        <f t="shared" si="72"/>
        <v/>
      </c>
      <c r="DH18" s="2527" t="str">
        <f t="shared" si="73"/>
        <v/>
      </c>
      <c r="DI18" s="2527" t="str">
        <f t="shared" si="74"/>
        <v/>
      </c>
      <c r="DJ18" s="2549"/>
      <c r="DK18" s="2704">
        <f>IF(M18=DK8,M18,0)</f>
        <v>0</v>
      </c>
      <c r="DL18" s="2703" t="str">
        <f t="shared" si="75"/>
        <v/>
      </c>
      <c r="DM18" s="2692" t="str">
        <f t="shared" si="76"/>
        <v/>
      </c>
      <c r="DN18" s="2692" t="str">
        <f t="shared" si="77"/>
        <v/>
      </c>
      <c r="DO18" s="2692" t="str">
        <f t="shared" si="78"/>
        <v/>
      </c>
      <c r="DP18" s="2692" t="str">
        <f t="shared" si="79"/>
        <v/>
      </c>
      <c r="DQ18" s="2692" t="str">
        <f t="shared" si="80"/>
        <v/>
      </c>
      <c r="DR18" s="2692" t="str">
        <f t="shared" si="81"/>
        <v/>
      </c>
      <c r="DS18" s="2692" t="str">
        <f t="shared" si="82"/>
        <v/>
      </c>
      <c r="DT18" s="2696" t="str">
        <f t="shared" si="83"/>
        <v/>
      </c>
      <c r="DU18" s="2535"/>
      <c r="DV18" s="2683">
        <f t="shared" si="84"/>
        <v>0</v>
      </c>
      <c r="DW18" s="2684">
        <f t="shared" si="85"/>
        <v>0</v>
      </c>
      <c r="DX18" s="2684">
        <f t="shared" si="86"/>
        <v>0</v>
      </c>
      <c r="DY18" s="2684">
        <f t="shared" si="87"/>
        <v>0</v>
      </c>
      <c r="DZ18" s="2684">
        <f t="shared" si="88"/>
        <v>0</v>
      </c>
      <c r="EA18" s="2684">
        <f t="shared" si="89"/>
        <v>0</v>
      </c>
      <c r="EB18" s="2684">
        <f t="shared" si="90"/>
        <v>0</v>
      </c>
      <c r="EC18" s="2684">
        <f t="shared" si="91"/>
        <v>0</v>
      </c>
      <c r="ED18" s="2630"/>
      <c r="EE18" s="2685">
        <f t="shared" si="92"/>
        <v>0</v>
      </c>
      <c r="EF18" s="2686">
        <f t="shared" si="92"/>
        <v>0</v>
      </c>
      <c r="EG18" s="2686">
        <f t="shared" si="92"/>
        <v>0</v>
      </c>
      <c r="EH18" s="2686">
        <f t="shared" si="92"/>
        <v>0</v>
      </c>
      <c r="EI18" s="2686">
        <f t="shared" si="92"/>
        <v>0</v>
      </c>
      <c r="EJ18" s="2686">
        <f t="shared" si="92"/>
        <v>0</v>
      </c>
      <c r="EK18" s="2686">
        <f t="shared" si="92"/>
        <v>0</v>
      </c>
      <c r="EL18" s="2687">
        <f t="shared" si="92"/>
        <v>0</v>
      </c>
      <c r="EM18" s="2601"/>
      <c r="EN18" s="2681">
        <f t="shared" si="93"/>
        <v>10</v>
      </c>
      <c r="EO18" s="2688">
        <f t="shared" si="94"/>
        <v>0</v>
      </c>
      <c r="EP18" s="2689">
        <f t="shared" si="95"/>
        <v>0</v>
      </c>
      <c r="EQ18" s="2689">
        <f t="shared" si="96"/>
        <v>0</v>
      </c>
      <c r="ER18" s="2689">
        <f t="shared" si="97"/>
        <v>0</v>
      </c>
      <c r="ES18" s="2689">
        <f t="shared" si="98"/>
        <v>0</v>
      </c>
      <c r="ET18" s="2689">
        <f t="shared" si="99"/>
        <v>0</v>
      </c>
      <c r="EU18" s="2689">
        <f t="shared" si="100"/>
        <v>0</v>
      </c>
      <c r="EV18" s="2689">
        <f t="shared" si="101"/>
        <v>0</v>
      </c>
      <c r="EW18" s="2689">
        <f t="shared" si="102"/>
        <v>0</v>
      </c>
      <c r="EX18" s="2705" t="str">
        <f>IF(X18=EX8,X18,0)</f>
        <v>PLUS</v>
      </c>
      <c r="EY18" s="2703" t="str">
        <f t="shared" si="103"/>
        <v>Viande de porc</v>
      </c>
      <c r="EZ18" s="2678" t="str">
        <f t="shared" si="104"/>
        <v/>
      </c>
      <c r="FA18" s="2692" t="str">
        <f t="shared" si="105"/>
        <v/>
      </c>
      <c r="FB18" s="2692" t="str">
        <f t="shared" si="106"/>
        <v/>
      </c>
      <c r="FC18" s="2692" t="str">
        <f t="shared" si="107"/>
        <v/>
      </c>
      <c r="FD18" s="2692" t="str">
        <f t="shared" si="108"/>
        <v/>
      </c>
      <c r="FE18" s="2692" t="str">
        <f t="shared" si="109"/>
        <v/>
      </c>
      <c r="FF18" s="2692" t="str">
        <f t="shared" si="110"/>
        <v/>
      </c>
      <c r="FG18" s="2692" t="str">
        <f t="shared" si="111"/>
        <v/>
      </c>
      <c r="FH18" s="2601"/>
      <c r="FI18" s="2681">
        <f t="shared" si="112"/>
        <v>10</v>
      </c>
      <c r="FJ18" s="2694">
        <f t="shared" si="113"/>
        <v>0</v>
      </c>
      <c r="FK18" s="2527" t="str">
        <f t="shared" si="114"/>
        <v/>
      </c>
      <c r="FL18" s="2527" t="str">
        <f t="shared" si="115"/>
        <v/>
      </c>
      <c r="FM18" s="2527" t="str">
        <f t="shared" si="116"/>
        <v/>
      </c>
      <c r="FN18" s="2527" t="str">
        <f t="shared" si="117"/>
        <v/>
      </c>
      <c r="FO18" s="2527" t="str">
        <f t="shared" si="118"/>
        <v/>
      </c>
      <c r="FP18" s="2527" t="str">
        <f t="shared" si="119"/>
        <v/>
      </c>
      <c r="FQ18" s="2527" t="str">
        <f t="shared" si="120"/>
        <v/>
      </c>
      <c r="FR18" s="2527" t="str">
        <f t="shared" si="121"/>
        <v/>
      </c>
      <c r="FS18" s="2704">
        <f>IF(X18=FS8,X18,0)</f>
        <v>0</v>
      </c>
      <c r="FT18" s="2703" t="str">
        <f t="shared" si="122"/>
        <v/>
      </c>
      <c r="FU18" s="2692" t="str">
        <f t="shared" si="123"/>
        <v/>
      </c>
      <c r="FV18" s="2692" t="str">
        <f t="shared" si="124"/>
        <v/>
      </c>
      <c r="FW18" s="2692" t="str">
        <f t="shared" si="125"/>
        <v/>
      </c>
      <c r="FX18" s="2692" t="str">
        <f t="shared" si="126"/>
        <v/>
      </c>
      <c r="FY18" s="2692" t="str">
        <f t="shared" si="127"/>
        <v/>
      </c>
      <c r="FZ18" s="2692" t="str">
        <f t="shared" si="128"/>
        <v/>
      </c>
      <c r="GA18" s="2692" t="str">
        <f t="shared" si="129"/>
        <v/>
      </c>
      <c r="GB18" s="2696" t="str">
        <f t="shared" si="130"/>
        <v/>
      </c>
      <c r="GC18" s="2535"/>
    </row>
    <row r="19" spans="1:185" s="2551" customFormat="1" ht="45" customHeight="1" x14ac:dyDescent="0.25">
      <c r="A19" s="2633">
        <f>ROW()</f>
        <v>19</v>
      </c>
      <c r="B19" s="2667">
        <f>IF(C19="I","",IF(ISBLANK(D19),"",IF(ISTEXT(D19),LARGE(B9:B18,1)+1,0)))</f>
        <v>9</v>
      </c>
      <c r="C19" s="2698"/>
      <c r="D19" s="2707" t="s">
        <v>2615</v>
      </c>
      <c r="E19" s="2669"/>
      <c r="F19" s="2670"/>
      <c r="G19" s="2710" t="s">
        <v>2578</v>
      </c>
      <c r="H19" s="2672" t="s">
        <v>2616</v>
      </c>
      <c r="I19" s="2701" t="s">
        <v>2577</v>
      </c>
      <c r="J19" s="2672" t="s">
        <v>2614</v>
      </c>
      <c r="K19" s="2673">
        <f t="shared" si="131"/>
        <v>2</v>
      </c>
      <c r="L19" s="2532"/>
      <c r="M19" s="2674" t="str">
        <f t="shared" si="16"/>
        <v>MOINS</v>
      </c>
      <c r="N19" s="2675" t="str">
        <f t="shared" si="16"/>
        <v xml:space="preserve">choix MOINS de gras - lipides </v>
      </c>
      <c r="O19" s="2676"/>
      <c r="P19" s="2676"/>
      <c r="Q19" s="2676"/>
      <c r="R19" s="2676"/>
      <c r="S19" s="2676"/>
      <c r="T19" s="2676"/>
      <c r="U19" s="2676"/>
      <c r="V19" s="2676"/>
      <c r="W19" s="2532"/>
      <c r="X19" s="2674" t="str">
        <f t="shared" si="17"/>
        <v>PLUS</v>
      </c>
      <c r="Y19" s="2675" t="str">
        <f t="shared" si="17"/>
        <v>Viande de porc</v>
      </c>
      <c r="Z19" s="2677"/>
      <c r="AA19" s="2677"/>
      <c r="AB19" s="2677"/>
      <c r="AC19" s="2677"/>
      <c r="AD19" s="2677"/>
      <c r="AE19" s="2677"/>
      <c r="AF19" s="2677"/>
      <c r="AG19" s="2677"/>
      <c r="AH19" s="2532"/>
      <c r="AI19" s="2535"/>
      <c r="AJ19" s="2678">
        <f t="shared" si="18"/>
        <v>0</v>
      </c>
      <c r="AK19" s="2679">
        <f t="shared" si="19"/>
        <v>0</v>
      </c>
      <c r="AL19" s="2678">
        <f t="shared" si="20"/>
        <v>0</v>
      </c>
      <c r="AM19" s="2679">
        <f t="shared" si="21"/>
        <v>0</v>
      </c>
      <c r="AN19" s="2678">
        <f t="shared" si="22"/>
        <v>0</v>
      </c>
      <c r="AO19" s="2679">
        <f t="shared" si="23"/>
        <v>0</v>
      </c>
      <c r="AP19" s="2678">
        <f t="shared" si="24"/>
        <v>0</v>
      </c>
      <c r="AQ19" s="2679">
        <f t="shared" si="25"/>
        <v>0</v>
      </c>
      <c r="AR19" s="2678">
        <f t="shared" si="26"/>
        <v>0</v>
      </c>
      <c r="AS19" s="2679">
        <f t="shared" si="27"/>
        <v>0</v>
      </c>
      <c r="AT19" s="2678">
        <f t="shared" si="28"/>
        <v>0</v>
      </c>
      <c r="AU19" s="2679">
        <f t="shared" si="29"/>
        <v>0</v>
      </c>
      <c r="AV19" s="2678">
        <f t="shared" si="30"/>
        <v>0</v>
      </c>
      <c r="AW19" s="2679">
        <f t="shared" si="31"/>
        <v>0</v>
      </c>
      <c r="AX19" s="2678">
        <f t="shared" si="32"/>
        <v>0</v>
      </c>
      <c r="AY19" s="2679">
        <f t="shared" si="33"/>
        <v>0</v>
      </c>
      <c r="AZ19" s="2680"/>
      <c r="BA19" s="2681">
        <f>BA9</f>
        <v>20</v>
      </c>
      <c r="BB19" s="2681">
        <f t="shared" si="34"/>
        <v>2</v>
      </c>
      <c r="BC19" s="2681">
        <f t="shared" si="35"/>
        <v>10</v>
      </c>
      <c r="BD19" s="2682">
        <f t="shared" si="36"/>
        <v>0</v>
      </c>
      <c r="BE19" s="2682">
        <f t="shared" si="36"/>
        <v>0</v>
      </c>
      <c r="BF19" s="2682">
        <f t="shared" si="36"/>
        <v>0</v>
      </c>
      <c r="BG19" s="2682">
        <f t="shared" si="36"/>
        <v>0</v>
      </c>
      <c r="BH19" s="2682">
        <f t="shared" si="36"/>
        <v>0</v>
      </c>
      <c r="BI19" s="2682">
        <f t="shared" si="36"/>
        <v>0</v>
      </c>
      <c r="BJ19" s="2682">
        <f t="shared" si="36"/>
        <v>0</v>
      </c>
      <c r="BK19" s="2682">
        <f t="shared" si="36"/>
        <v>0</v>
      </c>
      <c r="BL19" s="2535"/>
      <c r="BM19" s="2683">
        <f t="shared" si="37"/>
        <v>0</v>
      </c>
      <c r="BN19" s="2684">
        <f t="shared" si="38"/>
        <v>0</v>
      </c>
      <c r="BO19" s="2684">
        <f t="shared" si="39"/>
        <v>0</v>
      </c>
      <c r="BP19" s="2684">
        <f t="shared" si="40"/>
        <v>0</v>
      </c>
      <c r="BQ19" s="2684">
        <f t="shared" si="41"/>
        <v>0</v>
      </c>
      <c r="BR19" s="2684">
        <f t="shared" si="42"/>
        <v>0</v>
      </c>
      <c r="BS19" s="2684">
        <f t="shared" si="43"/>
        <v>0</v>
      </c>
      <c r="BT19" s="2684">
        <f t="shared" si="44"/>
        <v>0</v>
      </c>
      <c r="BU19" s="2617"/>
      <c r="BV19" s="2685">
        <f t="shared" si="45"/>
        <v>0</v>
      </c>
      <c r="BW19" s="2686">
        <f t="shared" si="45"/>
        <v>0</v>
      </c>
      <c r="BX19" s="2686">
        <f t="shared" si="45"/>
        <v>0</v>
      </c>
      <c r="BY19" s="2686">
        <f t="shared" si="45"/>
        <v>0</v>
      </c>
      <c r="BZ19" s="2686">
        <f t="shared" si="45"/>
        <v>0</v>
      </c>
      <c r="CA19" s="2686">
        <f t="shared" si="45"/>
        <v>0</v>
      </c>
      <c r="CB19" s="2686">
        <f t="shared" si="45"/>
        <v>0</v>
      </c>
      <c r="CC19" s="2687">
        <f t="shared" si="45"/>
        <v>0</v>
      </c>
      <c r="CD19" s="2525"/>
      <c r="CE19" s="2681">
        <f t="shared" si="46"/>
        <v>10</v>
      </c>
      <c r="CF19" s="2688">
        <f t="shared" si="47"/>
        <v>0</v>
      </c>
      <c r="CG19" s="2689">
        <f t="shared" si="48"/>
        <v>0</v>
      </c>
      <c r="CH19" s="2689">
        <f t="shared" si="49"/>
        <v>0</v>
      </c>
      <c r="CI19" s="2689">
        <f t="shared" si="50"/>
        <v>0</v>
      </c>
      <c r="CJ19" s="2689">
        <f t="shared" si="51"/>
        <v>0</v>
      </c>
      <c r="CK19" s="2689">
        <f t="shared" si="52"/>
        <v>0</v>
      </c>
      <c r="CL19" s="2689">
        <f t="shared" si="53"/>
        <v>0</v>
      </c>
      <c r="CM19" s="2689">
        <f t="shared" si="54"/>
        <v>0</v>
      </c>
      <c r="CN19" s="2689">
        <f t="shared" si="55"/>
        <v>0</v>
      </c>
      <c r="CO19" s="2702">
        <f>IF(M19=CO8,M19,0)</f>
        <v>0</v>
      </c>
      <c r="CP19" s="2703" t="str">
        <f t="shared" si="56"/>
        <v/>
      </c>
      <c r="CQ19" s="2678" t="str">
        <f t="shared" si="57"/>
        <v/>
      </c>
      <c r="CR19" s="2692" t="str">
        <f t="shared" si="58"/>
        <v/>
      </c>
      <c r="CS19" s="2692" t="str">
        <f t="shared" si="59"/>
        <v/>
      </c>
      <c r="CT19" s="2692" t="str">
        <f t="shared" si="60"/>
        <v/>
      </c>
      <c r="CU19" s="2692" t="str">
        <f t="shared" si="61"/>
        <v/>
      </c>
      <c r="CV19" s="2692" t="str">
        <f t="shared" si="62"/>
        <v/>
      </c>
      <c r="CW19" s="2692" t="str">
        <f t="shared" si="63"/>
        <v/>
      </c>
      <c r="CX19" s="2693" t="str">
        <f t="shared" si="64"/>
        <v/>
      </c>
      <c r="CY19" s="2601"/>
      <c r="CZ19" s="2681">
        <f t="shared" si="65"/>
        <v>10</v>
      </c>
      <c r="DA19" s="2694">
        <f t="shared" si="66"/>
        <v>0</v>
      </c>
      <c r="DB19" s="2527" t="str">
        <f t="shared" si="67"/>
        <v/>
      </c>
      <c r="DC19" s="2527" t="str">
        <f t="shared" si="68"/>
        <v/>
      </c>
      <c r="DD19" s="2527" t="str">
        <f t="shared" si="69"/>
        <v/>
      </c>
      <c r="DE19" s="2527" t="str">
        <f t="shared" si="70"/>
        <v/>
      </c>
      <c r="DF19" s="2527" t="str">
        <f t="shared" si="71"/>
        <v/>
      </c>
      <c r="DG19" s="2527" t="str">
        <f t="shared" si="72"/>
        <v/>
      </c>
      <c r="DH19" s="2527" t="str">
        <f t="shared" si="73"/>
        <v/>
      </c>
      <c r="DI19" s="2527" t="str">
        <f t="shared" si="74"/>
        <v/>
      </c>
      <c r="DJ19" s="2549"/>
      <c r="DK19" s="2704" t="str">
        <f>IF(M19=DK8,M19,0)</f>
        <v>MOINS</v>
      </c>
      <c r="DL19" s="2703" t="str">
        <f t="shared" si="75"/>
        <v xml:space="preserve">choix MOINS de gras - lipides </v>
      </c>
      <c r="DM19" s="2692" t="str">
        <f t="shared" si="76"/>
        <v/>
      </c>
      <c r="DN19" s="2692" t="str">
        <f t="shared" si="77"/>
        <v/>
      </c>
      <c r="DO19" s="2692" t="str">
        <f t="shared" si="78"/>
        <v/>
      </c>
      <c r="DP19" s="2692" t="str">
        <f t="shared" si="79"/>
        <v/>
      </c>
      <c r="DQ19" s="2692" t="str">
        <f t="shared" si="80"/>
        <v/>
      </c>
      <c r="DR19" s="2692" t="str">
        <f t="shared" si="81"/>
        <v/>
      </c>
      <c r="DS19" s="2692" t="str">
        <f t="shared" si="82"/>
        <v/>
      </c>
      <c r="DT19" s="2696" t="str">
        <f t="shared" si="83"/>
        <v/>
      </c>
      <c r="DU19" s="2535"/>
      <c r="DV19" s="2683">
        <f t="shared" si="84"/>
        <v>0</v>
      </c>
      <c r="DW19" s="2684">
        <f t="shared" si="85"/>
        <v>0</v>
      </c>
      <c r="DX19" s="2684">
        <f t="shared" si="86"/>
        <v>0</v>
      </c>
      <c r="DY19" s="2684">
        <f t="shared" si="87"/>
        <v>0</v>
      </c>
      <c r="DZ19" s="2684">
        <f t="shared" si="88"/>
        <v>0</v>
      </c>
      <c r="EA19" s="2684">
        <f t="shared" si="89"/>
        <v>0</v>
      </c>
      <c r="EB19" s="2684">
        <f t="shared" si="90"/>
        <v>0</v>
      </c>
      <c r="EC19" s="2684">
        <f t="shared" si="91"/>
        <v>0</v>
      </c>
      <c r="ED19" s="2630"/>
      <c r="EE19" s="2685">
        <f t="shared" si="92"/>
        <v>0</v>
      </c>
      <c r="EF19" s="2686">
        <f t="shared" si="92"/>
        <v>0</v>
      </c>
      <c r="EG19" s="2686">
        <f t="shared" si="92"/>
        <v>0</v>
      </c>
      <c r="EH19" s="2686">
        <f t="shared" si="92"/>
        <v>0</v>
      </c>
      <c r="EI19" s="2686">
        <f t="shared" si="92"/>
        <v>0</v>
      </c>
      <c r="EJ19" s="2686">
        <f t="shared" si="92"/>
        <v>0</v>
      </c>
      <c r="EK19" s="2686">
        <f t="shared" si="92"/>
        <v>0</v>
      </c>
      <c r="EL19" s="2687">
        <f t="shared" si="92"/>
        <v>0</v>
      </c>
      <c r="EM19" s="2601"/>
      <c r="EN19" s="2681">
        <f t="shared" si="93"/>
        <v>10</v>
      </c>
      <c r="EO19" s="2688">
        <f t="shared" si="94"/>
        <v>0</v>
      </c>
      <c r="EP19" s="2689">
        <f t="shared" si="95"/>
        <v>0</v>
      </c>
      <c r="EQ19" s="2689">
        <f t="shared" si="96"/>
        <v>0</v>
      </c>
      <c r="ER19" s="2689">
        <f t="shared" si="97"/>
        <v>0</v>
      </c>
      <c r="ES19" s="2689">
        <f t="shared" si="98"/>
        <v>0</v>
      </c>
      <c r="ET19" s="2689">
        <f t="shared" si="99"/>
        <v>0</v>
      </c>
      <c r="EU19" s="2689">
        <f t="shared" si="100"/>
        <v>0</v>
      </c>
      <c r="EV19" s="2689">
        <f t="shared" si="101"/>
        <v>0</v>
      </c>
      <c r="EW19" s="2689">
        <f t="shared" si="102"/>
        <v>0</v>
      </c>
      <c r="EX19" s="2705" t="str">
        <f>IF(X19=EX8,X19,0)</f>
        <v>PLUS</v>
      </c>
      <c r="EY19" s="2703" t="str">
        <f t="shared" si="103"/>
        <v>Viande de porc</v>
      </c>
      <c r="EZ19" s="2678" t="str">
        <f t="shared" si="104"/>
        <v/>
      </c>
      <c r="FA19" s="2692" t="str">
        <f t="shared" si="105"/>
        <v/>
      </c>
      <c r="FB19" s="2692" t="str">
        <f t="shared" si="106"/>
        <v/>
      </c>
      <c r="FC19" s="2692" t="str">
        <f t="shared" si="107"/>
        <v/>
      </c>
      <c r="FD19" s="2692" t="str">
        <f t="shared" si="108"/>
        <v/>
      </c>
      <c r="FE19" s="2692" t="str">
        <f t="shared" si="109"/>
        <v/>
      </c>
      <c r="FF19" s="2692" t="str">
        <f t="shared" si="110"/>
        <v/>
      </c>
      <c r="FG19" s="2692" t="str">
        <f t="shared" si="111"/>
        <v/>
      </c>
      <c r="FH19" s="2601"/>
      <c r="FI19" s="2681">
        <f t="shared" si="112"/>
        <v>10</v>
      </c>
      <c r="FJ19" s="2694">
        <f t="shared" si="113"/>
        <v>0</v>
      </c>
      <c r="FK19" s="2527" t="str">
        <f t="shared" si="114"/>
        <v/>
      </c>
      <c r="FL19" s="2527" t="str">
        <f t="shared" si="115"/>
        <v/>
      </c>
      <c r="FM19" s="2527" t="str">
        <f t="shared" si="116"/>
        <v/>
      </c>
      <c r="FN19" s="2527" t="str">
        <f t="shared" si="117"/>
        <v/>
      </c>
      <c r="FO19" s="2527" t="str">
        <f t="shared" si="118"/>
        <v/>
      </c>
      <c r="FP19" s="2527" t="str">
        <f t="shared" si="119"/>
        <v/>
      </c>
      <c r="FQ19" s="2527" t="str">
        <f t="shared" si="120"/>
        <v/>
      </c>
      <c r="FR19" s="2527" t="str">
        <f t="shared" si="121"/>
        <v/>
      </c>
      <c r="FS19" s="2704">
        <f>IF(X19=FS8,X19,0)</f>
        <v>0</v>
      </c>
      <c r="FT19" s="2703" t="str">
        <f t="shared" si="122"/>
        <v/>
      </c>
      <c r="FU19" s="2692" t="str">
        <f t="shared" si="123"/>
        <v/>
      </c>
      <c r="FV19" s="2692" t="str">
        <f t="shared" si="124"/>
        <v/>
      </c>
      <c r="FW19" s="2692" t="str">
        <f t="shared" si="125"/>
        <v/>
      </c>
      <c r="FX19" s="2692" t="str">
        <f t="shared" si="126"/>
        <v/>
      </c>
      <c r="FY19" s="2692" t="str">
        <f t="shared" si="127"/>
        <v/>
      </c>
      <c r="FZ19" s="2692" t="str">
        <f t="shared" si="128"/>
        <v/>
      </c>
      <c r="GA19" s="2692" t="str">
        <f t="shared" si="129"/>
        <v/>
      </c>
      <c r="GB19" s="2696" t="str">
        <f t="shared" si="130"/>
        <v/>
      </c>
      <c r="GC19" s="2535"/>
    </row>
    <row r="20" spans="1:185" s="2551" customFormat="1" ht="45" customHeight="1" x14ac:dyDescent="0.25">
      <c r="A20" s="2633">
        <f>ROW()</f>
        <v>20</v>
      </c>
      <c r="B20" s="2667">
        <f>IF(C20="I","",IF(ISBLANK(D20),"",IF(ISTEXT(D20),LARGE(B9:B19,1)+1,0)))</f>
        <v>10</v>
      </c>
      <c r="C20" s="2698"/>
      <c r="D20" s="2699" t="s">
        <v>2617</v>
      </c>
      <c r="E20" s="2669"/>
      <c r="F20" s="2670"/>
      <c r="G20" s="2710" t="s">
        <v>2578</v>
      </c>
      <c r="H20" s="2672" t="s">
        <v>2618</v>
      </c>
      <c r="I20" s="2701" t="s">
        <v>2577</v>
      </c>
      <c r="J20" s="2672" t="s">
        <v>2614</v>
      </c>
      <c r="K20" s="2673">
        <f t="shared" si="131"/>
        <v>2</v>
      </c>
      <c r="L20" s="2532"/>
      <c r="M20" s="2674" t="str">
        <f t="shared" si="16"/>
        <v>MOINS</v>
      </c>
      <c r="N20" s="2675" t="str">
        <f t="shared" si="16"/>
        <v>choix MOINS de gras - lipides</v>
      </c>
      <c r="O20" s="2676"/>
      <c r="P20" s="2676"/>
      <c r="Q20" s="2676"/>
      <c r="R20" s="2676"/>
      <c r="S20" s="2676"/>
      <c r="T20" s="2676"/>
      <c r="U20" s="2676"/>
      <c r="V20" s="2676"/>
      <c r="W20" s="2532"/>
      <c r="X20" s="2674" t="str">
        <f t="shared" si="17"/>
        <v>PLUS</v>
      </c>
      <c r="Y20" s="2675" t="str">
        <f t="shared" si="17"/>
        <v>Viande de porc</v>
      </c>
      <c r="Z20" s="2677"/>
      <c r="AA20" s="2677"/>
      <c r="AB20" s="2677"/>
      <c r="AC20" s="2677"/>
      <c r="AD20" s="2677"/>
      <c r="AE20" s="2677"/>
      <c r="AF20" s="2677"/>
      <c r="AG20" s="2677"/>
      <c r="AH20" s="2532"/>
      <c r="AI20" s="2535"/>
      <c r="AJ20" s="2678">
        <f t="shared" si="18"/>
        <v>0</v>
      </c>
      <c r="AK20" s="2679">
        <f t="shared" si="19"/>
        <v>0</v>
      </c>
      <c r="AL20" s="2678">
        <f t="shared" si="20"/>
        <v>0</v>
      </c>
      <c r="AM20" s="2679">
        <f t="shared" si="21"/>
        <v>0</v>
      </c>
      <c r="AN20" s="2678">
        <f t="shared" si="22"/>
        <v>0</v>
      </c>
      <c r="AO20" s="2679">
        <f t="shared" si="23"/>
        <v>0</v>
      </c>
      <c r="AP20" s="2678">
        <f t="shared" si="24"/>
        <v>0</v>
      </c>
      <c r="AQ20" s="2679">
        <f t="shared" si="25"/>
        <v>0</v>
      </c>
      <c r="AR20" s="2678">
        <f t="shared" si="26"/>
        <v>0</v>
      </c>
      <c r="AS20" s="2679">
        <f t="shared" si="27"/>
        <v>0</v>
      </c>
      <c r="AT20" s="2678">
        <f t="shared" si="28"/>
        <v>0</v>
      </c>
      <c r="AU20" s="2679">
        <f t="shared" si="29"/>
        <v>0</v>
      </c>
      <c r="AV20" s="2678">
        <f t="shared" si="30"/>
        <v>0</v>
      </c>
      <c r="AW20" s="2679">
        <f t="shared" si="31"/>
        <v>0</v>
      </c>
      <c r="AX20" s="2678">
        <f t="shared" si="32"/>
        <v>0</v>
      </c>
      <c r="AY20" s="2679">
        <f t="shared" si="33"/>
        <v>0</v>
      </c>
      <c r="AZ20" s="2680"/>
      <c r="BA20" s="2681">
        <f>BA9</f>
        <v>20</v>
      </c>
      <c r="BB20" s="2681">
        <f t="shared" si="34"/>
        <v>2</v>
      </c>
      <c r="BC20" s="2681">
        <f t="shared" si="35"/>
        <v>10</v>
      </c>
      <c r="BD20" s="2682">
        <f t="shared" si="36"/>
        <v>0</v>
      </c>
      <c r="BE20" s="2682">
        <f t="shared" si="36"/>
        <v>0</v>
      </c>
      <c r="BF20" s="2682">
        <f t="shared" si="36"/>
        <v>0</v>
      </c>
      <c r="BG20" s="2682">
        <f t="shared" si="36"/>
        <v>0</v>
      </c>
      <c r="BH20" s="2682">
        <f t="shared" si="36"/>
        <v>0</v>
      </c>
      <c r="BI20" s="2682">
        <f t="shared" si="36"/>
        <v>0</v>
      </c>
      <c r="BJ20" s="2682">
        <f t="shared" si="36"/>
        <v>0</v>
      </c>
      <c r="BK20" s="2682">
        <f t="shared" si="36"/>
        <v>0</v>
      </c>
      <c r="BL20" s="2535"/>
      <c r="BM20" s="2683">
        <f t="shared" si="37"/>
        <v>0</v>
      </c>
      <c r="BN20" s="2684">
        <f t="shared" si="38"/>
        <v>0</v>
      </c>
      <c r="BO20" s="2684">
        <f t="shared" si="39"/>
        <v>0</v>
      </c>
      <c r="BP20" s="2684">
        <f t="shared" si="40"/>
        <v>0</v>
      </c>
      <c r="BQ20" s="2684">
        <f t="shared" si="41"/>
        <v>0</v>
      </c>
      <c r="BR20" s="2684">
        <f t="shared" si="42"/>
        <v>0</v>
      </c>
      <c r="BS20" s="2684">
        <f t="shared" si="43"/>
        <v>0</v>
      </c>
      <c r="BT20" s="2684">
        <f t="shared" si="44"/>
        <v>0</v>
      </c>
      <c r="BU20" s="2617"/>
      <c r="BV20" s="2685">
        <f t="shared" si="45"/>
        <v>0</v>
      </c>
      <c r="BW20" s="2686">
        <f t="shared" si="45"/>
        <v>0</v>
      </c>
      <c r="BX20" s="2686">
        <f t="shared" si="45"/>
        <v>0</v>
      </c>
      <c r="BY20" s="2686">
        <f t="shared" si="45"/>
        <v>0</v>
      </c>
      <c r="BZ20" s="2686">
        <f t="shared" si="45"/>
        <v>0</v>
      </c>
      <c r="CA20" s="2686">
        <f t="shared" si="45"/>
        <v>0</v>
      </c>
      <c r="CB20" s="2686">
        <f t="shared" si="45"/>
        <v>0</v>
      </c>
      <c r="CC20" s="2687">
        <f t="shared" si="45"/>
        <v>0</v>
      </c>
      <c r="CD20" s="2525"/>
      <c r="CE20" s="2681">
        <f t="shared" si="46"/>
        <v>10</v>
      </c>
      <c r="CF20" s="2688">
        <f t="shared" si="47"/>
        <v>0</v>
      </c>
      <c r="CG20" s="2689">
        <f t="shared" si="48"/>
        <v>0</v>
      </c>
      <c r="CH20" s="2689">
        <f t="shared" si="49"/>
        <v>0</v>
      </c>
      <c r="CI20" s="2689">
        <f t="shared" si="50"/>
        <v>0</v>
      </c>
      <c r="CJ20" s="2689">
        <f t="shared" si="51"/>
        <v>0</v>
      </c>
      <c r="CK20" s="2689">
        <f t="shared" si="52"/>
        <v>0</v>
      </c>
      <c r="CL20" s="2689">
        <f t="shared" si="53"/>
        <v>0</v>
      </c>
      <c r="CM20" s="2689">
        <f t="shared" si="54"/>
        <v>0</v>
      </c>
      <c r="CN20" s="2689">
        <f t="shared" si="55"/>
        <v>0</v>
      </c>
      <c r="CO20" s="2702">
        <f>IF(M20=CO8,M20,0)</f>
        <v>0</v>
      </c>
      <c r="CP20" s="2703" t="str">
        <f t="shared" si="56"/>
        <v/>
      </c>
      <c r="CQ20" s="2678" t="str">
        <f t="shared" si="57"/>
        <v/>
      </c>
      <c r="CR20" s="2692" t="str">
        <f t="shared" si="58"/>
        <v/>
      </c>
      <c r="CS20" s="2692" t="str">
        <f t="shared" si="59"/>
        <v/>
      </c>
      <c r="CT20" s="2692" t="str">
        <f t="shared" si="60"/>
        <v/>
      </c>
      <c r="CU20" s="2692" t="str">
        <f t="shared" si="61"/>
        <v/>
      </c>
      <c r="CV20" s="2692" t="str">
        <f t="shared" si="62"/>
        <v/>
      </c>
      <c r="CW20" s="2692" t="str">
        <f t="shared" si="63"/>
        <v/>
      </c>
      <c r="CX20" s="2693" t="str">
        <f t="shared" si="64"/>
        <v/>
      </c>
      <c r="CY20" s="2601"/>
      <c r="CZ20" s="2681">
        <f t="shared" si="65"/>
        <v>10</v>
      </c>
      <c r="DA20" s="2694">
        <f t="shared" si="66"/>
        <v>0</v>
      </c>
      <c r="DB20" s="2527" t="str">
        <f t="shared" si="67"/>
        <v/>
      </c>
      <c r="DC20" s="2527" t="str">
        <f t="shared" si="68"/>
        <v/>
      </c>
      <c r="DD20" s="2527" t="str">
        <f t="shared" si="69"/>
        <v/>
      </c>
      <c r="DE20" s="2527" t="str">
        <f t="shared" si="70"/>
        <v/>
      </c>
      <c r="DF20" s="2527" t="str">
        <f t="shared" si="71"/>
        <v/>
      </c>
      <c r="DG20" s="2527" t="str">
        <f t="shared" si="72"/>
        <v/>
      </c>
      <c r="DH20" s="2527" t="str">
        <f t="shared" si="73"/>
        <v/>
      </c>
      <c r="DI20" s="2527" t="str">
        <f t="shared" si="74"/>
        <v/>
      </c>
      <c r="DJ20" s="2549"/>
      <c r="DK20" s="2704" t="str">
        <f>IF(M20=DK8,M20,0)</f>
        <v>MOINS</v>
      </c>
      <c r="DL20" s="2703" t="str">
        <f t="shared" si="75"/>
        <v>choix MOINS de gras - lipides</v>
      </c>
      <c r="DM20" s="2692" t="str">
        <f t="shared" si="76"/>
        <v/>
      </c>
      <c r="DN20" s="2692" t="str">
        <f t="shared" si="77"/>
        <v/>
      </c>
      <c r="DO20" s="2692" t="str">
        <f t="shared" si="78"/>
        <v/>
      </c>
      <c r="DP20" s="2692" t="str">
        <f t="shared" si="79"/>
        <v/>
      </c>
      <c r="DQ20" s="2692" t="str">
        <f t="shared" si="80"/>
        <v/>
      </c>
      <c r="DR20" s="2692" t="str">
        <f t="shared" si="81"/>
        <v/>
      </c>
      <c r="DS20" s="2692" t="str">
        <f t="shared" si="82"/>
        <v/>
      </c>
      <c r="DT20" s="2696" t="str">
        <f t="shared" si="83"/>
        <v/>
      </c>
      <c r="DU20" s="2535"/>
      <c r="DV20" s="2683">
        <f t="shared" si="84"/>
        <v>0</v>
      </c>
      <c r="DW20" s="2684">
        <f t="shared" si="85"/>
        <v>0</v>
      </c>
      <c r="DX20" s="2684">
        <f t="shared" si="86"/>
        <v>0</v>
      </c>
      <c r="DY20" s="2684">
        <f t="shared" si="87"/>
        <v>0</v>
      </c>
      <c r="DZ20" s="2684">
        <f t="shared" si="88"/>
        <v>0</v>
      </c>
      <c r="EA20" s="2684">
        <f t="shared" si="89"/>
        <v>0</v>
      </c>
      <c r="EB20" s="2684">
        <f t="shared" si="90"/>
        <v>0</v>
      </c>
      <c r="EC20" s="2684">
        <f t="shared" si="91"/>
        <v>0</v>
      </c>
      <c r="ED20" s="2630"/>
      <c r="EE20" s="2685">
        <f t="shared" si="92"/>
        <v>0</v>
      </c>
      <c r="EF20" s="2686">
        <f t="shared" si="92"/>
        <v>0</v>
      </c>
      <c r="EG20" s="2686">
        <f t="shared" si="92"/>
        <v>0</v>
      </c>
      <c r="EH20" s="2686">
        <f t="shared" si="92"/>
        <v>0</v>
      </c>
      <c r="EI20" s="2686">
        <f t="shared" si="92"/>
        <v>0</v>
      </c>
      <c r="EJ20" s="2686">
        <f t="shared" si="92"/>
        <v>0</v>
      </c>
      <c r="EK20" s="2686">
        <f t="shared" si="92"/>
        <v>0</v>
      </c>
      <c r="EL20" s="2687">
        <f t="shared" si="92"/>
        <v>0</v>
      </c>
      <c r="EM20" s="2601"/>
      <c r="EN20" s="2681">
        <f t="shared" si="93"/>
        <v>10</v>
      </c>
      <c r="EO20" s="2688">
        <f t="shared" si="94"/>
        <v>0</v>
      </c>
      <c r="EP20" s="2689">
        <f t="shared" si="95"/>
        <v>0</v>
      </c>
      <c r="EQ20" s="2689">
        <f t="shared" si="96"/>
        <v>0</v>
      </c>
      <c r="ER20" s="2689">
        <f t="shared" si="97"/>
        <v>0</v>
      </c>
      <c r="ES20" s="2689">
        <f t="shared" si="98"/>
        <v>0</v>
      </c>
      <c r="ET20" s="2689">
        <f t="shared" si="99"/>
        <v>0</v>
      </c>
      <c r="EU20" s="2689">
        <f t="shared" si="100"/>
        <v>0</v>
      </c>
      <c r="EV20" s="2689">
        <f t="shared" si="101"/>
        <v>0</v>
      </c>
      <c r="EW20" s="2689">
        <f t="shared" si="102"/>
        <v>0</v>
      </c>
      <c r="EX20" s="2705" t="str">
        <f>IF(X20=EX8,X20,0)</f>
        <v>PLUS</v>
      </c>
      <c r="EY20" s="2703" t="str">
        <f t="shared" si="103"/>
        <v>Viande de porc</v>
      </c>
      <c r="EZ20" s="2678" t="str">
        <f t="shared" si="104"/>
        <v/>
      </c>
      <c r="FA20" s="2692" t="str">
        <f t="shared" si="105"/>
        <v/>
      </c>
      <c r="FB20" s="2692" t="str">
        <f t="shared" si="106"/>
        <v/>
      </c>
      <c r="FC20" s="2692" t="str">
        <f t="shared" si="107"/>
        <v/>
      </c>
      <c r="FD20" s="2692" t="str">
        <f t="shared" si="108"/>
        <v/>
      </c>
      <c r="FE20" s="2692" t="str">
        <f t="shared" si="109"/>
        <v/>
      </c>
      <c r="FF20" s="2692" t="str">
        <f t="shared" si="110"/>
        <v/>
      </c>
      <c r="FG20" s="2692" t="str">
        <f t="shared" si="111"/>
        <v/>
      </c>
      <c r="FH20" s="2601"/>
      <c r="FI20" s="2681">
        <f t="shared" si="112"/>
        <v>10</v>
      </c>
      <c r="FJ20" s="2694">
        <f t="shared" si="113"/>
        <v>0</v>
      </c>
      <c r="FK20" s="2527" t="str">
        <f t="shared" si="114"/>
        <v/>
      </c>
      <c r="FL20" s="2527" t="str">
        <f t="shared" si="115"/>
        <v/>
      </c>
      <c r="FM20" s="2527" t="str">
        <f t="shared" si="116"/>
        <v/>
      </c>
      <c r="FN20" s="2527" t="str">
        <f t="shared" si="117"/>
        <v/>
      </c>
      <c r="FO20" s="2527" t="str">
        <f t="shared" si="118"/>
        <v/>
      </c>
      <c r="FP20" s="2527" t="str">
        <f t="shared" si="119"/>
        <v/>
      </c>
      <c r="FQ20" s="2527" t="str">
        <f t="shared" si="120"/>
        <v/>
      </c>
      <c r="FR20" s="2527" t="str">
        <f t="shared" si="121"/>
        <v/>
      </c>
      <c r="FS20" s="2704">
        <f>IF(X20=FS8,X20,0)</f>
        <v>0</v>
      </c>
      <c r="FT20" s="2703" t="str">
        <f t="shared" si="122"/>
        <v/>
      </c>
      <c r="FU20" s="2692" t="str">
        <f t="shared" si="123"/>
        <v/>
      </c>
      <c r="FV20" s="2692" t="str">
        <f t="shared" si="124"/>
        <v/>
      </c>
      <c r="FW20" s="2692" t="str">
        <f t="shared" si="125"/>
        <v/>
      </c>
      <c r="FX20" s="2692" t="str">
        <f t="shared" si="126"/>
        <v/>
      </c>
      <c r="FY20" s="2692" t="str">
        <f t="shared" si="127"/>
        <v/>
      </c>
      <c r="FZ20" s="2692" t="str">
        <f t="shared" si="128"/>
        <v/>
      </c>
      <c r="GA20" s="2692" t="str">
        <f t="shared" si="129"/>
        <v/>
      </c>
      <c r="GB20" s="2696" t="str">
        <f t="shared" si="130"/>
        <v/>
      </c>
      <c r="GC20" s="2535"/>
    </row>
    <row r="21" spans="1:185" s="2551" customFormat="1" ht="45" customHeight="1" x14ac:dyDescent="0.25">
      <c r="A21" s="2633">
        <f>ROW()</f>
        <v>21</v>
      </c>
      <c r="B21" s="2667" t="str">
        <f>IF(C21="I","",IF(ISBLANK(D21),"",IF(ISTEXT(D21),LARGE(B9:B20,1)+1,0)))</f>
        <v/>
      </c>
      <c r="C21" s="2698"/>
      <c r="D21" s="2711"/>
      <c r="E21" s="2669"/>
      <c r="F21" s="2670"/>
      <c r="G21" s="2710"/>
      <c r="H21" s="2672"/>
      <c r="I21" s="2701"/>
      <c r="J21" s="2672"/>
      <c r="K21" s="2673">
        <f t="shared" si="131"/>
        <v>0</v>
      </c>
      <c r="L21" s="2532"/>
      <c r="M21" s="2674">
        <f t="shared" si="16"/>
        <v>0</v>
      </c>
      <c r="N21" s="2675">
        <f t="shared" si="16"/>
        <v>0</v>
      </c>
      <c r="O21" s="2676"/>
      <c r="P21" s="2676"/>
      <c r="Q21" s="2676"/>
      <c r="R21" s="2676"/>
      <c r="S21" s="2676"/>
      <c r="T21" s="2676"/>
      <c r="U21" s="2676"/>
      <c r="V21" s="2676"/>
      <c r="W21" s="2532"/>
      <c r="X21" s="2674">
        <f t="shared" si="17"/>
        <v>0</v>
      </c>
      <c r="Y21" s="2675">
        <f t="shared" si="17"/>
        <v>0</v>
      </c>
      <c r="Z21" s="2677"/>
      <c r="AA21" s="2677"/>
      <c r="AB21" s="2677"/>
      <c r="AC21" s="2677"/>
      <c r="AD21" s="2677"/>
      <c r="AE21" s="2677"/>
      <c r="AF21" s="2677"/>
      <c r="AG21" s="2677"/>
      <c r="AH21" s="2532"/>
      <c r="AI21" s="2535"/>
      <c r="AJ21" s="2678">
        <f t="shared" si="18"/>
        <v>0</v>
      </c>
      <c r="AK21" s="2679">
        <f t="shared" si="19"/>
        <v>0</v>
      </c>
      <c r="AL21" s="2678">
        <f t="shared" si="20"/>
        <v>0</v>
      </c>
      <c r="AM21" s="2679">
        <f t="shared" si="21"/>
        <v>0</v>
      </c>
      <c r="AN21" s="2678">
        <f t="shared" si="22"/>
        <v>0</v>
      </c>
      <c r="AO21" s="2679">
        <f t="shared" si="23"/>
        <v>0</v>
      </c>
      <c r="AP21" s="2678">
        <f t="shared" si="24"/>
        <v>0</v>
      </c>
      <c r="AQ21" s="2679">
        <f t="shared" si="25"/>
        <v>0</v>
      </c>
      <c r="AR21" s="2678">
        <f t="shared" si="26"/>
        <v>0</v>
      </c>
      <c r="AS21" s="2679">
        <f t="shared" si="27"/>
        <v>0</v>
      </c>
      <c r="AT21" s="2678">
        <f t="shared" si="28"/>
        <v>0</v>
      </c>
      <c r="AU21" s="2679">
        <f t="shared" si="29"/>
        <v>0</v>
      </c>
      <c r="AV21" s="2678">
        <f t="shared" si="30"/>
        <v>0</v>
      </c>
      <c r="AW21" s="2679">
        <f t="shared" si="31"/>
        <v>0</v>
      </c>
      <c r="AX21" s="2678">
        <f t="shared" si="32"/>
        <v>0</v>
      </c>
      <c r="AY21" s="2679">
        <f t="shared" si="33"/>
        <v>0</v>
      </c>
      <c r="AZ21" s="2680"/>
      <c r="BA21" s="2681">
        <f>BA9</f>
        <v>20</v>
      </c>
      <c r="BB21" s="2681">
        <f t="shared" si="34"/>
        <v>0</v>
      </c>
      <c r="BC21" s="2681" t="str">
        <f t="shared" si="35"/>
        <v/>
      </c>
      <c r="BD21" s="2682">
        <f t="shared" si="36"/>
        <v>0</v>
      </c>
      <c r="BE21" s="2682">
        <f t="shared" si="36"/>
        <v>0</v>
      </c>
      <c r="BF21" s="2682">
        <f t="shared" si="36"/>
        <v>0</v>
      </c>
      <c r="BG21" s="2682">
        <f t="shared" si="36"/>
        <v>0</v>
      </c>
      <c r="BH21" s="2682">
        <f t="shared" si="36"/>
        <v>0</v>
      </c>
      <c r="BI21" s="2682">
        <f t="shared" si="36"/>
        <v>0</v>
      </c>
      <c r="BJ21" s="2682">
        <f t="shared" si="36"/>
        <v>0</v>
      </c>
      <c r="BK21" s="2682">
        <f t="shared" si="36"/>
        <v>0</v>
      </c>
      <c r="BL21" s="2535"/>
      <c r="BM21" s="2683">
        <f t="shared" si="37"/>
        <v>0</v>
      </c>
      <c r="BN21" s="2684">
        <f t="shared" si="38"/>
        <v>0</v>
      </c>
      <c r="BO21" s="2684">
        <f t="shared" si="39"/>
        <v>0</v>
      </c>
      <c r="BP21" s="2684">
        <f t="shared" si="40"/>
        <v>0</v>
      </c>
      <c r="BQ21" s="2684">
        <f t="shared" si="41"/>
        <v>0</v>
      </c>
      <c r="BR21" s="2684">
        <f t="shared" si="42"/>
        <v>0</v>
      </c>
      <c r="BS21" s="2684">
        <f t="shared" si="43"/>
        <v>0</v>
      </c>
      <c r="BT21" s="2684">
        <f t="shared" si="44"/>
        <v>0</v>
      </c>
      <c r="BU21" s="2617"/>
      <c r="BV21" s="2685">
        <f t="shared" si="45"/>
        <v>0</v>
      </c>
      <c r="BW21" s="2686">
        <f t="shared" si="45"/>
        <v>0</v>
      </c>
      <c r="BX21" s="2686">
        <f t="shared" si="45"/>
        <v>0</v>
      </c>
      <c r="BY21" s="2686">
        <f t="shared" si="45"/>
        <v>0</v>
      </c>
      <c r="BZ21" s="2686">
        <f t="shared" si="45"/>
        <v>0</v>
      </c>
      <c r="CA21" s="2686">
        <f t="shared" si="45"/>
        <v>0</v>
      </c>
      <c r="CB21" s="2686">
        <f t="shared" si="45"/>
        <v>0</v>
      </c>
      <c r="CC21" s="2687">
        <f t="shared" si="45"/>
        <v>0</v>
      </c>
      <c r="CD21" s="2525"/>
      <c r="CE21" s="2681" t="str">
        <f t="shared" si="46"/>
        <v/>
      </c>
      <c r="CF21" s="2688">
        <f t="shared" si="47"/>
        <v>0</v>
      </c>
      <c r="CG21" s="2689">
        <f t="shared" si="48"/>
        <v>0</v>
      </c>
      <c r="CH21" s="2689">
        <f t="shared" si="49"/>
        <v>0</v>
      </c>
      <c r="CI21" s="2689">
        <f t="shared" si="50"/>
        <v>0</v>
      </c>
      <c r="CJ21" s="2689">
        <f t="shared" si="51"/>
        <v>0</v>
      </c>
      <c r="CK21" s="2689">
        <f t="shared" si="52"/>
        <v>0</v>
      </c>
      <c r="CL21" s="2689">
        <f t="shared" si="53"/>
        <v>0</v>
      </c>
      <c r="CM21" s="2689">
        <f t="shared" si="54"/>
        <v>0</v>
      </c>
      <c r="CN21" s="2689">
        <f t="shared" si="55"/>
        <v>0</v>
      </c>
      <c r="CO21" s="2702">
        <f>IF(M21=CO8,M21,0)</f>
        <v>0</v>
      </c>
      <c r="CP21" s="2703" t="str">
        <f t="shared" si="56"/>
        <v/>
      </c>
      <c r="CQ21" s="2678" t="str">
        <f t="shared" si="57"/>
        <v/>
      </c>
      <c r="CR21" s="2692" t="str">
        <f t="shared" si="58"/>
        <v/>
      </c>
      <c r="CS21" s="2692" t="str">
        <f t="shared" si="59"/>
        <v/>
      </c>
      <c r="CT21" s="2692" t="str">
        <f t="shared" si="60"/>
        <v/>
      </c>
      <c r="CU21" s="2692" t="str">
        <f t="shared" si="61"/>
        <v/>
      </c>
      <c r="CV21" s="2692" t="str">
        <f t="shared" si="62"/>
        <v/>
      </c>
      <c r="CW21" s="2692" t="str">
        <f t="shared" si="63"/>
        <v/>
      </c>
      <c r="CX21" s="2693" t="str">
        <f t="shared" si="64"/>
        <v/>
      </c>
      <c r="CY21" s="2601"/>
      <c r="CZ21" s="2681" t="str">
        <f t="shared" si="65"/>
        <v/>
      </c>
      <c r="DA21" s="2694">
        <f t="shared" si="66"/>
        <v>0</v>
      </c>
      <c r="DB21" s="2527" t="str">
        <f t="shared" si="67"/>
        <v/>
      </c>
      <c r="DC21" s="2527" t="str">
        <f t="shared" si="68"/>
        <v/>
      </c>
      <c r="DD21" s="2527" t="str">
        <f t="shared" si="69"/>
        <v/>
      </c>
      <c r="DE21" s="2527" t="str">
        <f t="shared" si="70"/>
        <v/>
      </c>
      <c r="DF21" s="2527" t="str">
        <f t="shared" si="71"/>
        <v/>
      </c>
      <c r="DG21" s="2527" t="str">
        <f t="shared" si="72"/>
        <v/>
      </c>
      <c r="DH21" s="2527" t="str">
        <f t="shared" si="73"/>
        <v/>
      </c>
      <c r="DI21" s="2527" t="str">
        <f t="shared" si="74"/>
        <v/>
      </c>
      <c r="DJ21" s="2549"/>
      <c r="DK21" s="2704">
        <f>IF(M21=DK8,M21,0)</f>
        <v>0</v>
      </c>
      <c r="DL21" s="2703" t="str">
        <f t="shared" si="75"/>
        <v/>
      </c>
      <c r="DM21" s="2692" t="str">
        <f t="shared" si="76"/>
        <v/>
      </c>
      <c r="DN21" s="2692" t="str">
        <f t="shared" si="77"/>
        <v/>
      </c>
      <c r="DO21" s="2692" t="str">
        <f t="shared" si="78"/>
        <v/>
      </c>
      <c r="DP21" s="2692" t="str">
        <f t="shared" si="79"/>
        <v/>
      </c>
      <c r="DQ21" s="2692" t="str">
        <f t="shared" si="80"/>
        <v/>
      </c>
      <c r="DR21" s="2692" t="str">
        <f t="shared" si="81"/>
        <v/>
      </c>
      <c r="DS21" s="2692" t="str">
        <f t="shared" si="82"/>
        <v/>
      </c>
      <c r="DT21" s="2696" t="str">
        <f t="shared" si="83"/>
        <v/>
      </c>
      <c r="DU21" s="2535"/>
      <c r="DV21" s="2683">
        <f t="shared" si="84"/>
        <v>0</v>
      </c>
      <c r="DW21" s="2684">
        <f t="shared" si="85"/>
        <v>0</v>
      </c>
      <c r="DX21" s="2684">
        <f t="shared" si="86"/>
        <v>0</v>
      </c>
      <c r="DY21" s="2684">
        <f t="shared" si="87"/>
        <v>0</v>
      </c>
      <c r="DZ21" s="2684">
        <f t="shared" si="88"/>
        <v>0</v>
      </c>
      <c r="EA21" s="2684">
        <f t="shared" si="89"/>
        <v>0</v>
      </c>
      <c r="EB21" s="2684">
        <f t="shared" si="90"/>
        <v>0</v>
      </c>
      <c r="EC21" s="2684">
        <f t="shared" si="91"/>
        <v>0</v>
      </c>
      <c r="ED21" s="2630"/>
      <c r="EE21" s="2685">
        <f t="shared" si="92"/>
        <v>0</v>
      </c>
      <c r="EF21" s="2686">
        <f t="shared" si="92"/>
        <v>0</v>
      </c>
      <c r="EG21" s="2686">
        <f t="shared" si="92"/>
        <v>0</v>
      </c>
      <c r="EH21" s="2686">
        <f t="shared" si="92"/>
        <v>0</v>
      </c>
      <c r="EI21" s="2686">
        <f t="shared" si="92"/>
        <v>0</v>
      </c>
      <c r="EJ21" s="2686">
        <f t="shared" si="92"/>
        <v>0</v>
      </c>
      <c r="EK21" s="2686">
        <f t="shared" si="92"/>
        <v>0</v>
      </c>
      <c r="EL21" s="2687">
        <f t="shared" si="92"/>
        <v>0</v>
      </c>
      <c r="EM21" s="2601"/>
      <c r="EN21" s="2681" t="str">
        <f t="shared" si="93"/>
        <v/>
      </c>
      <c r="EO21" s="2688">
        <f t="shared" si="94"/>
        <v>0</v>
      </c>
      <c r="EP21" s="2689">
        <f t="shared" si="95"/>
        <v>0</v>
      </c>
      <c r="EQ21" s="2689">
        <f t="shared" si="96"/>
        <v>0</v>
      </c>
      <c r="ER21" s="2689">
        <f t="shared" si="97"/>
        <v>0</v>
      </c>
      <c r="ES21" s="2689">
        <f t="shared" si="98"/>
        <v>0</v>
      </c>
      <c r="ET21" s="2689">
        <f t="shared" si="99"/>
        <v>0</v>
      </c>
      <c r="EU21" s="2689">
        <f t="shared" si="100"/>
        <v>0</v>
      </c>
      <c r="EV21" s="2689">
        <f t="shared" si="101"/>
        <v>0</v>
      </c>
      <c r="EW21" s="2689">
        <f t="shared" si="102"/>
        <v>0</v>
      </c>
      <c r="EX21" s="2705">
        <f>IF(X21=EX8,X21,0)</f>
        <v>0</v>
      </c>
      <c r="EY21" s="2703" t="str">
        <f t="shared" si="103"/>
        <v/>
      </c>
      <c r="EZ21" s="2678" t="str">
        <f t="shared" si="104"/>
        <v/>
      </c>
      <c r="FA21" s="2692" t="str">
        <f t="shared" si="105"/>
        <v/>
      </c>
      <c r="FB21" s="2692" t="str">
        <f t="shared" si="106"/>
        <v/>
      </c>
      <c r="FC21" s="2692" t="str">
        <f t="shared" si="107"/>
        <v/>
      </c>
      <c r="FD21" s="2692" t="str">
        <f t="shared" si="108"/>
        <v/>
      </c>
      <c r="FE21" s="2692" t="str">
        <f t="shared" si="109"/>
        <v/>
      </c>
      <c r="FF21" s="2692" t="str">
        <f t="shared" si="110"/>
        <v/>
      </c>
      <c r="FG21" s="2692" t="str">
        <f t="shared" si="111"/>
        <v/>
      </c>
      <c r="FH21" s="2601"/>
      <c r="FI21" s="2681" t="str">
        <f t="shared" si="112"/>
        <v/>
      </c>
      <c r="FJ21" s="2694">
        <f t="shared" si="113"/>
        <v>0</v>
      </c>
      <c r="FK21" s="2527" t="str">
        <f t="shared" si="114"/>
        <v/>
      </c>
      <c r="FL21" s="2527" t="str">
        <f t="shared" si="115"/>
        <v/>
      </c>
      <c r="FM21" s="2527" t="str">
        <f t="shared" si="116"/>
        <v/>
      </c>
      <c r="FN21" s="2527" t="str">
        <f t="shared" si="117"/>
        <v/>
      </c>
      <c r="FO21" s="2527" t="str">
        <f t="shared" si="118"/>
        <v/>
      </c>
      <c r="FP21" s="2527" t="str">
        <f t="shared" si="119"/>
        <v/>
      </c>
      <c r="FQ21" s="2527" t="str">
        <f t="shared" si="120"/>
        <v/>
      </c>
      <c r="FR21" s="2527" t="str">
        <f t="shared" si="121"/>
        <v/>
      </c>
      <c r="FS21" s="2704">
        <f>IF(X21=FS8,X21,0)</f>
        <v>0</v>
      </c>
      <c r="FT21" s="2703" t="str">
        <f t="shared" si="122"/>
        <v/>
      </c>
      <c r="FU21" s="2692" t="str">
        <f t="shared" si="123"/>
        <v/>
      </c>
      <c r="FV21" s="2692" t="str">
        <f t="shared" si="124"/>
        <v/>
      </c>
      <c r="FW21" s="2692" t="str">
        <f t="shared" si="125"/>
        <v/>
      </c>
      <c r="FX21" s="2692" t="str">
        <f t="shared" si="126"/>
        <v/>
      </c>
      <c r="FY21" s="2692" t="str">
        <f t="shared" si="127"/>
        <v/>
      </c>
      <c r="FZ21" s="2692" t="str">
        <f t="shared" si="128"/>
        <v/>
      </c>
      <c r="GA21" s="2692" t="str">
        <f t="shared" si="129"/>
        <v/>
      </c>
      <c r="GB21" s="2696" t="str">
        <f t="shared" si="130"/>
        <v/>
      </c>
      <c r="GC21" s="2535"/>
    </row>
    <row r="22" spans="1:185" s="2551" customFormat="1" ht="45" customHeight="1" x14ac:dyDescent="0.25">
      <c r="A22" s="2633">
        <f>ROW()</f>
        <v>22</v>
      </c>
      <c r="B22" s="2667" t="str">
        <f>IF(C22="I","",IF(ISBLANK(D22),"",IF(ISTEXT(D22),LARGE(B9:B21,1)+1,0)))</f>
        <v/>
      </c>
      <c r="C22" s="2698" t="s">
        <v>2619</v>
      </c>
      <c r="D22" s="2668"/>
      <c r="E22" s="2669"/>
      <c r="F22" s="2670"/>
      <c r="G22" s="2671"/>
      <c r="H22" s="2672"/>
      <c r="I22" s="2671"/>
      <c r="J22" s="2672"/>
      <c r="K22" s="2673">
        <f t="shared" si="131"/>
        <v>0</v>
      </c>
      <c r="L22" s="2532"/>
      <c r="M22" s="2674">
        <f t="shared" si="16"/>
        <v>0</v>
      </c>
      <c r="N22" s="2675">
        <f t="shared" si="16"/>
        <v>0</v>
      </c>
      <c r="O22" s="2676"/>
      <c r="P22" s="2676"/>
      <c r="Q22" s="2676"/>
      <c r="R22" s="2676"/>
      <c r="S22" s="2676"/>
      <c r="T22" s="2676"/>
      <c r="U22" s="2676"/>
      <c r="V22" s="2676"/>
      <c r="W22" s="2532"/>
      <c r="X22" s="2674">
        <f t="shared" si="17"/>
        <v>0</v>
      </c>
      <c r="Y22" s="2675">
        <f t="shared" si="17"/>
        <v>0</v>
      </c>
      <c r="Z22" s="2677"/>
      <c r="AA22" s="2677"/>
      <c r="AB22" s="2677"/>
      <c r="AC22" s="2677"/>
      <c r="AD22" s="2677"/>
      <c r="AE22" s="2677"/>
      <c r="AF22" s="2677"/>
      <c r="AG22" s="2677"/>
      <c r="AH22" s="2532"/>
      <c r="AI22" s="2535"/>
      <c r="AJ22" s="2678">
        <f t="shared" si="18"/>
        <v>0</v>
      </c>
      <c r="AK22" s="2679">
        <f t="shared" si="19"/>
        <v>0</v>
      </c>
      <c r="AL22" s="2678">
        <f t="shared" si="20"/>
        <v>0</v>
      </c>
      <c r="AM22" s="2679">
        <f t="shared" si="21"/>
        <v>0</v>
      </c>
      <c r="AN22" s="2678">
        <f t="shared" si="22"/>
        <v>0</v>
      </c>
      <c r="AO22" s="2679">
        <f t="shared" si="23"/>
        <v>0</v>
      </c>
      <c r="AP22" s="2678">
        <f t="shared" si="24"/>
        <v>0</v>
      </c>
      <c r="AQ22" s="2679">
        <f t="shared" si="25"/>
        <v>0</v>
      </c>
      <c r="AR22" s="2678">
        <f t="shared" si="26"/>
        <v>0</v>
      </c>
      <c r="AS22" s="2679">
        <f t="shared" si="27"/>
        <v>0</v>
      </c>
      <c r="AT22" s="2678">
        <f t="shared" si="28"/>
        <v>0</v>
      </c>
      <c r="AU22" s="2679">
        <f t="shared" si="29"/>
        <v>0</v>
      </c>
      <c r="AV22" s="2678">
        <f t="shared" si="30"/>
        <v>0</v>
      </c>
      <c r="AW22" s="2679">
        <f t="shared" si="31"/>
        <v>0</v>
      </c>
      <c r="AX22" s="2678">
        <f t="shared" si="32"/>
        <v>0</v>
      </c>
      <c r="AY22" s="2679">
        <f t="shared" si="33"/>
        <v>0</v>
      </c>
      <c r="AZ22" s="2680"/>
      <c r="BA22" s="2681">
        <f>BA9</f>
        <v>20</v>
      </c>
      <c r="BB22" s="2681">
        <f t="shared" si="34"/>
        <v>0</v>
      </c>
      <c r="BC22" s="2681" t="str">
        <f t="shared" si="35"/>
        <v/>
      </c>
      <c r="BD22" s="2682">
        <f t="shared" si="36"/>
        <v>0</v>
      </c>
      <c r="BE22" s="2682">
        <f t="shared" si="36"/>
        <v>0</v>
      </c>
      <c r="BF22" s="2682">
        <f t="shared" si="36"/>
        <v>0</v>
      </c>
      <c r="BG22" s="2682">
        <f t="shared" si="36"/>
        <v>0</v>
      </c>
      <c r="BH22" s="2682">
        <f t="shared" si="36"/>
        <v>0</v>
      </c>
      <c r="BI22" s="2682">
        <f t="shared" si="36"/>
        <v>0</v>
      </c>
      <c r="BJ22" s="2682">
        <f t="shared" si="36"/>
        <v>0</v>
      </c>
      <c r="BK22" s="2682">
        <f t="shared" si="36"/>
        <v>0</v>
      </c>
      <c r="BL22" s="2535"/>
      <c r="BM22" s="2683">
        <f t="shared" si="37"/>
        <v>0</v>
      </c>
      <c r="BN22" s="2684">
        <f t="shared" si="38"/>
        <v>0</v>
      </c>
      <c r="BO22" s="2684">
        <f t="shared" si="39"/>
        <v>0</v>
      </c>
      <c r="BP22" s="2684">
        <f t="shared" si="40"/>
        <v>0</v>
      </c>
      <c r="BQ22" s="2684">
        <f t="shared" si="41"/>
        <v>0</v>
      </c>
      <c r="BR22" s="2684">
        <f t="shared" si="42"/>
        <v>0</v>
      </c>
      <c r="BS22" s="2684">
        <f t="shared" si="43"/>
        <v>0</v>
      </c>
      <c r="BT22" s="2684">
        <f t="shared" si="44"/>
        <v>0</v>
      </c>
      <c r="BU22" s="2617"/>
      <c r="BV22" s="2685">
        <f t="shared" si="45"/>
        <v>0</v>
      </c>
      <c r="BW22" s="2686">
        <f t="shared" si="45"/>
        <v>0</v>
      </c>
      <c r="BX22" s="2686">
        <f t="shared" si="45"/>
        <v>0</v>
      </c>
      <c r="BY22" s="2686">
        <f t="shared" si="45"/>
        <v>0</v>
      </c>
      <c r="BZ22" s="2686">
        <f t="shared" si="45"/>
        <v>0</v>
      </c>
      <c r="CA22" s="2686">
        <f t="shared" si="45"/>
        <v>0</v>
      </c>
      <c r="CB22" s="2686">
        <f t="shared" si="45"/>
        <v>0</v>
      </c>
      <c r="CC22" s="2687">
        <f t="shared" si="45"/>
        <v>0</v>
      </c>
      <c r="CD22" s="2525"/>
      <c r="CE22" s="2681" t="str">
        <f t="shared" si="46"/>
        <v/>
      </c>
      <c r="CF22" s="2688">
        <f t="shared" si="47"/>
        <v>0</v>
      </c>
      <c r="CG22" s="2689">
        <f t="shared" si="48"/>
        <v>0</v>
      </c>
      <c r="CH22" s="2689">
        <f t="shared" si="49"/>
        <v>0</v>
      </c>
      <c r="CI22" s="2689">
        <f t="shared" si="50"/>
        <v>0</v>
      </c>
      <c r="CJ22" s="2689">
        <f t="shared" si="51"/>
        <v>0</v>
      </c>
      <c r="CK22" s="2689">
        <f t="shared" si="52"/>
        <v>0</v>
      </c>
      <c r="CL22" s="2689">
        <f t="shared" si="53"/>
        <v>0</v>
      </c>
      <c r="CM22" s="2689">
        <f t="shared" si="54"/>
        <v>0</v>
      </c>
      <c r="CN22" s="2689">
        <f t="shared" si="55"/>
        <v>0</v>
      </c>
      <c r="CO22" s="2702">
        <f>IF(M22=CO8,M22,0)</f>
        <v>0</v>
      </c>
      <c r="CP22" s="2703" t="str">
        <f t="shared" si="56"/>
        <v/>
      </c>
      <c r="CQ22" s="2678" t="str">
        <f t="shared" si="57"/>
        <v/>
      </c>
      <c r="CR22" s="2692" t="str">
        <f t="shared" si="58"/>
        <v/>
      </c>
      <c r="CS22" s="2692" t="str">
        <f t="shared" si="59"/>
        <v/>
      </c>
      <c r="CT22" s="2692" t="str">
        <f t="shared" si="60"/>
        <v/>
      </c>
      <c r="CU22" s="2692" t="str">
        <f t="shared" si="61"/>
        <v/>
      </c>
      <c r="CV22" s="2692" t="str">
        <f t="shared" si="62"/>
        <v/>
      </c>
      <c r="CW22" s="2692" t="str">
        <f t="shared" si="63"/>
        <v/>
      </c>
      <c r="CX22" s="2693" t="str">
        <f t="shared" si="64"/>
        <v/>
      </c>
      <c r="CY22" s="2601"/>
      <c r="CZ22" s="2681" t="str">
        <f t="shared" si="65"/>
        <v/>
      </c>
      <c r="DA22" s="2694">
        <f t="shared" si="66"/>
        <v>0</v>
      </c>
      <c r="DB22" s="2527" t="str">
        <f t="shared" si="67"/>
        <v/>
      </c>
      <c r="DC22" s="2527" t="str">
        <f t="shared" si="68"/>
        <v/>
      </c>
      <c r="DD22" s="2527" t="str">
        <f t="shared" si="69"/>
        <v/>
      </c>
      <c r="DE22" s="2527" t="str">
        <f t="shared" si="70"/>
        <v/>
      </c>
      <c r="DF22" s="2527" t="str">
        <f t="shared" si="71"/>
        <v/>
      </c>
      <c r="DG22" s="2527" t="str">
        <f t="shared" si="72"/>
        <v/>
      </c>
      <c r="DH22" s="2527" t="str">
        <f t="shared" si="73"/>
        <v/>
      </c>
      <c r="DI22" s="2527" t="str">
        <f t="shared" si="74"/>
        <v/>
      </c>
      <c r="DJ22" s="2549"/>
      <c r="DK22" s="2704">
        <f>IF(M22=DK8,M22,0)</f>
        <v>0</v>
      </c>
      <c r="DL22" s="2703" t="str">
        <f t="shared" si="75"/>
        <v/>
      </c>
      <c r="DM22" s="2692" t="str">
        <f t="shared" si="76"/>
        <v/>
      </c>
      <c r="DN22" s="2692" t="str">
        <f t="shared" si="77"/>
        <v/>
      </c>
      <c r="DO22" s="2692" t="str">
        <f t="shared" si="78"/>
        <v/>
      </c>
      <c r="DP22" s="2692" t="str">
        <f t="shared" si="79"/>
        <v/>
      </c>
      <c r="DQ22" s="2692" t="str">
        <f t="shared" si="80"/>
        <v/>
      </c>
      <c r="DR22" s="2692" t="str">
        <f t="shared" si="81"/>
        <v/>
      </c>
      <c r="DS22" s="2692" t="str">
        <f t="shared" si="82"/>
        <v/>
      </c>
      <c r="DT22" s="2696" t="str">
        <f t="shared" si="83"/>
        <v/>
      </c>
      <c r="DU22" s="2535"/>
      <c r="DV22" s="2683">
        <f t="shared" si="84"/>
        <v>0</v>
      </c>
      <c r="DW22" s="2684">
        <f t="shared" si="85"/>
        <v>0</v>
      </c>
      <c r="DX22" s="2684">
        <f t="shared" si="86"/>
        <v>0</v>
      </c>
      <c r="DY22" s="2684">
        <f t="shared" si="87"/>
        <v>0</v>
      </c>
      <c r="DZ22" s="2684">
        <f t="shared" si="88"/>
        <v>0</v>
      </c>
      <c r="EA22" s="2684">
        <f t="shared" si="89"/>
        <v>0</v>
      </c>
      <c r="EB22" s="2684">
        <f t="shared" si="90"/>
        <v>0</v>
      </c>
      <c r="EC22" s="2684">
        <f t="shared" si="91"/>
        <v>0</v>
      </c>
      <c r="ED22" s="2630"/>
      <c r="EE22" s="2685">
        <f t="shared" si="92"/>
        <v>0</v>
      </c>
      <c r="EF22" s="2686">
        <f t="shared" si="92"/>
        <v>0</v>
      </c>
      <c r="EG22" s="2686">
        <f t="shared" si="92"/>
        <v>0</v>
      </c>
      <c r="EH22" s="2686">
        <f t="shared" si="92"/>
        <v>0</v>
      </c>
      <c r="EI22" s="2686">
        <f t="shared" si="92"/>
        <v>0</v>
      </c>
      <c r="EJ22" s="2686">
        <f t="shared" si="92"/>
        <v>0</v>
      </c>
      <c r="EK22" s="2686">
        <f t="shared" si="92"/>
        <v>0</v>
      </c>
      <c r="EL22" s="2687">
        <f t="shared" si="92"/>
        <v>0</v>
      </c>
      <c r="EM22" s="2601"/>
      <c r="EN22" s="2681" t="str">
        <f t="shared" si="93"/>
        <v/>
      </c>
      <c r="EO22" s="2688">
        <f t="shared" si="94"/>
        <v>0</v>
      </c>
      <c r="EP22" s="2689">
        <f t="shared" si="95"/>
        <v>0</v>
      </c>
      <c r="EQ22" s="2689">
        <f t="shared" si="96"/>
        <v>0</v>
      </c>
      <c r="ER22" s="2689">
        <f t="shared" si="97"/>
        <v>0</v>
      </c>
      <c r="ES22" s="2689">
        <f t="shared" si="98"/>
        <v>0</v>
      </c>
      <c r="ET22" s="2689">
        <f t="shared" si="99"/>
        <v>0</v>
      </c>
      <c r="EU22" s="2689">
        <f t="shared" si="100"/>
        <v>0</v>
      </c>
      <c r="EV22" s="2689">
        <f t="shared" si="101"/>
        <v>0</v>
      </c>
      <c r="EW22" s="2689">
        <f t="shared" si="102"/>
        <v>0</v>
      </c>
      <c r="EX22" s="2705">
        <f>IF(X22=EX8,X22,0)</f>
        <v>0</v>
      </c>
      <c r="EY22" s="2703" t="str">
        <f t="shared" si="103"/>
        <v/>
      </c>
      <c r="EZ22" s="2678" t="str">
        <f t="shared" si="104"/>
        <v/>
      </c>
      <c r="FA22" s="2692" t="str">
        <f t="shared" si="105"/>
        <v/>
      </c>
      <c r="FB22" s="2692" t="str">
        <f t="shared" si="106"/>
        <v/>
      </c>
      <c r="FC22" s="2692" t="str">
        <f t="shared" si="107"/>
        <v/>
      </c>
      <c r="FD22" s="2692" t="str">
        <f t="shared" si="108"/>
        <v/>
      </c>
      <c r="FE22" s="2692" t="str">
        <f t="shared" si="109"/>
        <v/>
      </c>
      <c r="FF22" s="2692" t="str">
        <f t="shared" si="110"/>
        <v/>
      </c>
      <c r="FG22" s="2692" t="str">
        <f t="shared" si="111"/>
        <v/>
      </c>
      <c r="FH22" s="2601"/>
      <c r="FI22" s="2681" t="str">
        <f t="shared" si="112"/>
        <v/>
      </c>
      <c r="FJ22" s="2694">
        <f t="shared" si="113"/>
        <v>0</v>
      </c>
      <c r="FK22" s="2527" t="str">
        <f t="shared" si="114"/>
        <v/>
      </c>
      <c r="FL22" s="2527" t="str">
        <f t="shared" si="115"/>
        <v/>
      </c>
      <c r="FM22" s="2527" t="str">
        <f t="shared" si="116"/>
        <v/>
      </c>
      <c r="FN22" s="2527" t="str">
        <f t="shared" si="117"/>
        <v/>
      </c>
      <c r="FO22" s="2527" t="str">
        <f t="shared" si="118"/>
        <v/>
      </c>
      <c r="FP22" s="2527" t="str">
        <f t="shared" si="119"/>
        <v/>
      </c>
      <c r="FQ22" s="2527" t="str">
        <f t="shared" si="120"/>
        <v/>
      </c>
      <c r="FR22" s="2527" t="str">
        <f t="shared" si="121"/>
        <v/>
      </c>
      <c r="FS22" s="2704">
        <f>IF(X22=FS8,X22,0)</f>
        <v>0</v>
      </c>
      <c r="FT22" s="2703" t="str">
        <f t="shared" si="122"/>
        <v/>
      </c>
      <c r="FU22" s="2692" t="str">
        <f t="shared" si="123"/>
        <v/>
      </c>
      <c r="FV22" s="2692" t="str">
        <f t="shared" si="124"/>
        <v/>
      </c>
      <c r="FW22" s="2692" t="str">
        <f t="shared" si="125"/>
        <v/>
      </c>
      <c r="FX22" s="2692" t="str">
        <f t="shared" si="126"/>
        <v/>
      </c>
      <c r="FY22" s="2692" t="str">
        <f t="shared" si="127"/>
        <v/>
      </c>
      <c r="FZ22" s="2692" t="str">
        <f t="shared" si="128"/>
        <v/>
      </c>
      <c r="GA22" s="2692" t="str">
        <f t="shared" si="129"/>
        <v/>
      </c>
      <c r="GB22" s="2696" t="str">
        <f t="shared" si="130"/>
        <v/>
      </c>
      <c r="GC22" s="2535"/>
    </row>
    <row r="23" spans="1:185" ht="45" customHeight="1" x14ac:dyDescent="0.25">
      <c r="A23" s="2633">
        <f>ROW()</f>
        <v>23</v>
      </c>
      <c r="B23" s="2667">
        <f>IF(C23="I","",IF(ISBLANK(D23),"",IF(ISTEXT(D23),LARGE(B9:B22,1)+1,0)))</f>
        <v>11</v>
      </c>
      <c r="C23" s="2698"/>
      <c r="D23" s="2712" t="s">
        <v>2620</v>
      </c>
      <c r="E23" s="2669"/>
      <c r="F23" s="2670"/>
      <c r="G23" s="2701" t="s">
        <v>2577</v>
      </c>
      <c r="H23" s="2672" t="s">
        <v>2609</v>
      </c>
      <c r="I23" s="2701"/>
      <c r="J23" s="2672"/>
      <c r="K23" s="2673">
        <f t="shared" si="131"/>
        <v>1</v>
      </c>
      <c r="L23" s="2532"/>
      <c r="M23" s="2674" t="str">
        <f t="shared" si="16"/>
        <v>PLUS</v>
      </c>
      <c r="N23" s="2675" t="str">
        <f t="shared" si="16"/>
        <v xml:space="preserve">choix PLUS de maigre </v>
      </c>
      <c r="O23" s="2676"/>
      <c r="P23" s="2676"/>
      <c r="Q23" s="2676"/>
      <c r="R23" s="2676"/>
      <c r="S23" s="2676"/>
      <c r="T23" s="2676"/>
      <c r="U23" s="2676"/>
      <c r="V23" s="2676"/>
      <c r="W23" s="2532"/>
      <c r="X23" s="2674">
        <f t="shared" si="17"/>
        <v>0</v>
      </c>
      <c r="Y23" s="2675">
        <f t="shared" si="17"/>
        <v>0</v>
      </c>
      <c r="Z23" s="2677"/>
      <c r="AA23" s="2677"/>
      <c r="AB23" s="2677"/>
      <c r="AC23" s="2677"/>
      <c r="AD23" s="2677"/>
      <c r="AE23" s="2677"/>
      <c r="AF23" s="2677"/>
      <c r="AG23" s="2677"/>
      <c r="AH23" s="2532"/>
      <c r="AI23" s="2535"/>
      <c r="AJ23" s="2678">
        <f t="shared" si="18"/>
        <v>0</v>
      </c>
      <c r="AK23" s="2679">
        <f t="shared" si="19"/>
        <v>0</v>
      </c>
      <c r="AL23" s="2678">
        <f t="shared" si="20"/>
        <v>0</v>
      </c>
      <c r="AM23" s="2679">
        <f t="shared" si="21"/>
        <v>0</v>
      </c>
      <c r="AN23" s="2678">
        <f t="shared" si="22"/>
        <v>0</v>
      </c>
      <c r="AO23" s="2679">
        <f t="shared" si="23"/>
        <v>0</v>
      </c>
      <c r="AP23" s="2678">
        <f t="shared" si="24"/>
        <v>0</v>
      </c>
      <c r="AQ23" s="2679">
        <f t="shared" si="25"/>
        <v>0</v>
      </c>
      <c r="AR23" s="2678">
        <f t="shared" si="26"/>
        <v>0</v>
      </c>
      <c r="AS23" s="2679">
        <f t="shared" si="27"/>
        <v>0</v>
      </c>
      <c r="AT23" s="2678">
        <f t="shared" si="28"/>
        <v>0</v>
      </c>
      <c r="AU23" s="2679">
        <f t="shared" si="29"/>
        <v>0</v>
      </c>
      <c r="AV23" s="2678">
        <f t="shared" si="30"/>
        <v>0</v>
      </c>
      <c r="AW23" s="2679">
        <f t="shared" si="31"/>
        <v>0</v>
      </c>
      <c r="AX23" s="2678">
        <f t="shared" si="32"/>
        <v>0</v>
      </c>
      <c r="AY23" s="2679">
        <f t="shared" si="33"/>
        <v>0</v>
      </c>
      <c r="AZ23" s="2680"/>
      <c r="BA23" s="2681">
        <f>BA9</f>
        <v>20</v>
      </c>
      <c r="BB23" s="2681">
        <f t="shared" si="34"/>
        <v>1</v>
      </c>
      <c r="BC23" s="2681">
        <f t="shared" si="35"/>
        <v>20</v>
      </c>
      <c r="BD23" s="2682">
        <f t="shared" si="36"/>
        <v>0</v>
      </c>
      <c r="BE23" s="2682">
        <f t="shared" si="36"/>
        <v>0</v>
      </c>
      <c r="BF23" s="2682">
        <f t="shared" si="36"/>
        <v>0</v>
      </c>
      <c r="BG23" s="2682">
        <f t="shared" si="36"/>
        <v>0</v>
      </c>
      <c r="BH23" s="2682">
        <f t="shared" si="36"/>
        <v>0</v>
      </c>
      <c r="BI23" s="2682">
        <f t="shared" si="36"/>
        <v>0</v>
      </c>
      <c r="BJ23" s="2682">
        <f t="shared" si="36"/>
        <v>0</v>
      </c>
      <c r="BK23" s="2682">
        <f t="shared" si="36"/>
        <v>0</v>
      </c>
      <c r="BL23" s="2535"/>
      <c r="BM23" s="2683">
        <f t="shared" si="37"/>
        <v>0</v>
      </c>
      <c r="BN23" s="2684">
        <f t="shared" si="38"/>
        <v>0</v>
      </c>
      <c r="BO23" s="2684">
        <f t="shared" si="39"/>
        <v>0</v>
      </c>
      <c r="BP23" s="2684">
        <f t="shared" si="40"/>
        <v>0</v>
      </c>
      <c r="BQ23" s="2684">
        <f t="shared" si="41"/>
        <v>0</v>
      </c>
      <c r="BR23" s="2684">
        <f t="shared" si="42"/>
        <v>0</v>
      </c>
      <c r="BS23" s="2684">
        <f t="shared" si="43"/>
        <v>0</v>
      </c>
      <c r="BT23" s="2684">
        <f t="shared" si="44"/>
        <v>0</v>
      </c>
      <c r="BU23" s="2617"/>
      <c r="BV23" s="2685">
        <f t="shared" si="45"/>
        <v>0</v>
      </c>
      <c r="BW23" s="2686">
        <f t="shared" si="45"/>
        <v>0</v>
      </c>
      <c r="BX23" s="2686">
        <f t="shared" si="45"/>
        <v>0</v>
      </c>
      <c r="BY23" s="2686">
        <f t="shared" si="45"/>
        <v>0</v>
      </c>
      <c r="BZ23" s="2686">
        <f t="shared" si="45"/>
        <v>0</v>
      </c>
      <c r="CA23" s="2686">
        <f t="shared" si="45"/>
        <v>0</v>
      </c>
      <c r="CB23" s="2686">
        <f t="shared" si="45"/>
        <v>0</v>
      </c>
      <c r="CC23" s="2687">
        <f t="shared" si="45"/>
        <v>0</v>
      </c>
      <c r="CD23" s="2525"/>
      <c r="CE23" s="2681">
        <f t="shared" si="46"/>
        <v>20</v>
      </c>
      <c r="CF23" s="2688">
        <f t="shared" si="47"/>
        <v>0</v>
      </c>
      <c r="CG23" s="2689">
        <f t="shared" si="48"/>
        <v>0</v>
      </c>
      <c r="CH23" s="2689">
        <f t="shared" si="49"/>
        <v>0</v>
      </c>
      <c r="CI23" s="2689">
        <f t="shared" si="50"/>
        <v>0</v>
      </c>
      <c r="CJ23" s="2689">
        <f t="shared" si="51"/>
        <v>0</v>
      </c>
      <c r="CK23" s="2689">
        <f t="shared" si="52"/>
        <v>0</v>
      </c>
      <c r="CL23" s="2689">
        <f t="shared" si="53"/>
        <v>0</v>
      </c>
      <c r="CM23" s="2689">
        <f t="shared" si="54"/>
        <v>0</v>
      </c>
      <c r="CN23" s="2689">
        <f t="shared" si="55"/>
        <v>0</v>
      </c>
      <c r="CO23" s="2702" t="str">
        <f>IF(M23=CO8,M23,0)</f>
        <v>PLUS</v>
      </c>
      <c r="CP23" s="2703" t="str">
        <f t="shared" si="56"/>
        <v xml:space="preserve">choix PLUS de maigre </v>
      </c>
      <c r="CQ23" s="2678" t="str">
        <f t="shared" si="57"/>
        <v/>
      </c>
      <c r="CR23" s="2692" t="str">
        <f t="shared" si="58"/>
        <v/>
      </c>
      <c r="CS23" s="2692" t="str">
        <f t="shared" si="59"/>
        <v/>
      </c>
      <c r="CT23" s="2692" t="str">
        <f t="shared" si="60"/>
        <v/>
      </c>
      <c r="CU23" s="2692" t="str">
        <f t="shared" si="61"/>
        <v/>
      </c>
      <c r="CV23" s="2692" t="str">
        <f t="shared" si="62"/>
        <v/>
      </c>
      <c r="CW23" s="2692" t="str">
        <f t="shared" si="63"/>
        <v/>
      </c>
      <c r="CX23" s="2693" t="str">
        <f t="shared" si="64"/>
        <v/>
      </c>
      <c r="CY23" s="2601"/>
      <c r="CZ23" s="2681">
        <f t="shared" si="65"/>
        <v>20</v>
      </c>
      <c r="DA23" s="2694">
        <f t="shared" si="66"/>
        <v>0</v>
      </c>
      <c r="DB23" s="2527" t="str">
        <f t="shared" si="67"/>
        <v/>
      </c>
      <c r="DC23" s="2527" t="str">
        <f t="shared" si="68"/>
        <v/>
      </c>
      <c r="DD23" s="2527" t="str">
        <f t="shared" si="69"/>
        <v/>
      </c>
      <c r="DE23" s="2527" t="str">
        <f t="shared" si="70"/>
        <v/>
      </c>
      <c r="DF23" s="2527" t="str">
        <f t="shared" si="71"/>
        <v/>
      </c>
      <c r="DG23" s="2527" t="str">
        <f t="shared" si="72"/>
        <v/>
      </c>
      <c r="DH23" s="2527" t="str">
        <f t="shared" si="73"/>
        <v/>
      </c>
      <c r="DI23" s="2527" t="str">
        <f t="shared" si="74"/>
        <v/>
      </c>
      <c r="DJ23" s="2549"/>
      <c r="DK23" s="2704">
        <f>IF(M23=DK8,M23,0)</f>
        <v>0</v>
      </c>
      <c r="DL23" s="2703" t="str">
        <f t="shared" si="75"/>
        <v/>
      </c>
      <c r="DM23" s="2692" t="str">
        <f t="shared" si="76"/>
        <v/>
      </c>
      <c r="DN23" s="2692" t="str">
        <f t="shared" si="77"/>
        <v/>
      </c>
      <c r="DO23" s="2692" t="str">
        <f t="shared" si="78"/>
        <v/>
      </c>
      <c r="DP23" s="2692" t="str">
        <f t="shared" si="79"/>
        <v/>
      </c>
      <c r="DQ23" s="2692" t="str">
        <f t="shared" si="80"/>
        <v/>
      </c>
      <c r="DR23" s="2692" t="str">
        <f t="shared" si="81"/>
        <v/>
      </c>
      <c r="DS23" s="2692" t="str">
        <f t="shared" si="82"/>
        <v/>
      </c>
      <c r="DT23" s="2696" t="str">
        <f t="shared" si="83"/>
        <v/>
      </c>
      <c r="DU23" s="2535"/>
      <c r="DV23" s="2683">
        <f t="shared" si="84"/>
        <v>0</v>
      </c>
      <c r="DW23" s="2684">
        <f t="shared" si="85"/>
        <v>0</v>
      </c>
      <c r="DX23" s="2684">
        <f t="shared" si="86"/>
        <v>0</v>
      </c>
      <c r="DY23" s="2684">
        <f t="shared" si="87"/>
        <v>0</v>
      </c>
      <c r="DZ23" s="2684">
        <f t="shared" si="88"/>
        <v>0</v>
      </c>
      <c r="EA23" s="2684">
        <f t="shared" si="89"/>
        <v>0</v>
      </c>
      <c r="EB23" s="2684">
        <f t="shared" si="90"/>
        <v>0</v>
      </c>
      <c r="EC23" s="2684">
        <f t="shared" si="91"/>
        <v>0</v>
      </c>
      <c r="ED23" s="2630"/>
      <c r="EE23" s="2685">
        <f t="shared" si="92"/>
        <v>0</v>
      </c>
      <c r="EF23" s="2686">
        <f t="shared" si="92"/>
        <v>0</v>
      </c>
      <c r="EG23" s="2686">
        <f t="shared" si="92"/>
        <v>0</v>
      </c>
      <c r="EH23" s="2686">
        <f t="shared" si="92"/>
        <v>0</v>
      </c>
      <c r="EI23" s="2686">
        <f t="shared" si="92"/>
        <v>0</v>
      </c>
      <c r="EJ23" s="2686">
        <f t="shared" si="92"/>
        <v>0</v>
      </c>
      <c r="EK23" s="2686">
        <f t="shared" si="92"/>
        <v>0</v>
      </c>
      <c r="EL23" s="2687">
        <f t="shared" si="92"/>
        <v>0</v>
      </c>
      <c r="EM23" s="2601"/>
      <c r="EN23" s="2681">
        <f t="shared" si="93"/>
        <v>20</v>
      </c>
      <c r="EO23" s="2688">
        <f t="shared" si="94"/>
        <v>0</v>
      </c>
      <c r="EP23" s="2689">
        <f t="shared" si="95"/>
        <v>0</v>
      </c>
      <c r="EQ23" s="2689">
        <f t="shared" si="96"/>
        <v>0</v>
      </c>
      <c r="ER23" s="2689">
        <f t="shared" si="97"/>
        <v>0</v>
      </c>
      <c r="ES23" s="2689">
        <f t="shared" si="98"/>
        <v>0</v>
      </c>
      <c r="ET23" s="2689">
        <f t="shared" si="99"/>
        <v>0</v>
      </c>
      <c r="EU23" s="2689">
        <f t="shared" si="100"/>
        <v>0</v>
      </c>
      <c r="EV23" s="2689">
        <f t="shared" si="101"/>
        <v>0</v>
      </c>
      <c r="EW23" s="2689">
        <f t="shared" si="102"/>
        <v>0</v>
      </c>
      <c r="EX23" s="2705">
        <f>IF(X23=EX8,X23,0)</f>
        <v>0</v>
      </c>
      <c r="EY23" s="2703" t="str">
        <f t="shared" si="103"/>
        <v/>
      </c>
      <c r="EZ23" s="2678" t="str">
        <f t="shared" si="104"/>
        <v/>
      </c>
      <c r="FA23" s="2692" t="str">
        <f t="shared" si="105"/>
        <v/>
      </c>
      <c r="FB23" s="2692" t="str">
        <f t="shared" si="106"/>
        <v/>
      </c>
      <c r="FC23" s="2692" t="str">
        <f t="shared" si="107"/>
        <v/>
      </c>
      <c r="FD23" s="2692" t="str">
        <f t="shared" si="108"/>
        <v/>
      </c>
      <c r="FE23" s="2692" t="str">
        <f t="shared" si="109"/>
        <v/>
      </c>
      <c r="FF23" s="2692" t="str">
        <f t="shared" si="110"/>
        <v/>
      </c>
      <c r="FG23" s="2692" t="str">
        <f t="shared" si="111"/>
        <v/>
      </c>
      <c r="FH23" s="2601"/>
      <c r="FI23" s="2681">
        <f t="shared" si="112"/>
        <v>20</v>
      </c>
      <c r="FJ23" s="2694">
        <f t="shared" si="113"/>
        <v>0</v>
      </c>
      <c r="FK23" s="2527" t="str">
        <f t="shared" si="114"/>
        <v/>
      </c>
      <c r="FL23" s="2527" t="str">
        <f t="shared" si="115"/>
        <v/>
      </c>
      <c r="FM23" s="2527" t="str">
        <f t="shared" si="116"/>
        <v/>
      </c>
      <c r="FN23" s="2527" t="str">
        <f t="shared" si="117"/>
        <v/>
      </c>
      <c r="FO23" s="2527" t="str">
        <f t="shared" si="118"/>
        <v/>
      </c>
      <c r="FP23" s="2527" t="str">
        <f t="shared" si="119"/>
        <v/>
      </c>
      <c r="FQ23" s="2527" t="str">
        <f t="shared" si="120"/>
        <v/>
      </c>
      <c r="FR23" s="2527" t="str">
        <f t="shared" si="121"/>
        <v/>
      </c>
      <c r="FS23" s="2704">
        <f>IF(X23=FS8,X23,0)</f>
        <v>0</v>
      </c>
      <c r="FT23" s="2703" t="str">
        <f t="shared" si="122"/>
        <v/>
      </c>
      <c r="FU23" s="2692" t="str">
        <f t="shared" si="123"/>
        <v/>
      </c>
      <c r="FV23" s="2692" t="str">
        <f t="shared" si="124"/>
        <v/>
      </c>
      <c r="FW23" s="2692" t="str">
        <f t="shared" si="125"/>
        <v/>
      </c>
      <c r="FX23" s="2692" t="str">
        <f t="shared" si="126"/>
        <v/>
      </c>
      <c r="FY23" s="2692" t="str">
        <f t="shared" si="127"/>
        <v/>
      </c>
      <c r="FZ23" s="2692" t="str">
        <f t="shared" si="128"/>
        <v/>
      </c>
      <c r="GA23" s="2692" t="str">
        <f t="shared" si="129"/>
        <v/>
      </c>
      <c r="GB23" s="2696" t="str">
        <f t="shared" si="130"/>
        <v/>
      </c>
      <c r="GC23" s="2535"/>
    </row>
    <row r="24" spans="1:185" ht="45" customHeight="1" x14ac:dyDescent="0.25">
      <c r="A24" s="2633">
        <f>ROW()</f>
        <v>24</v>
      </c>
      <c r="B24" s="2667">
        <f>IF(C24="I","",IF(ISBLANK(D24),"",IF(ISTEXT(D24),LARGE(B9:B23,1)+1,0)))</f>
        <v>12</v>
      </c>
      <c r="C24" s="2698"/>
      <c r="D24" s="2712" t="s">
        <v>2621</v>
      </c>
      <c r="E24" s="2669"/>
      <c r="F24" s="2670"/>
      <c r="G24" s="2710" t="s">
        <v>2578</v>
      </c>
      <c r="H24" s="2672" t="s">
        <v>2599</v>
      </c>
      <c r="I24" s="2701"/>
      <c r="J24" s="2672"/>
      <c r="K24" s="2709"/>
      <c r="L24" s="2532"/>
      <c r="M24" s="2674" t="str">
        <f t="shared" si="16"/>
        <v>MOINS</v>
      </c>
      <c r="N24" s="2675" t="str">
        <f t="shared" si="16"/>
        <v xml:space="preserve">choix moins de lipides </v>
      </c>
      <c r="O24" s="2676"/>
      <c r="P24" s="2676"/>
      <c r="Q24" s="2676"/>
      <c r="R24" s="2676"/>
      <c r="S24" s="2676"/>
      <c r="T24" s="2676"/>
      <c r="U24" s="2676"/>
      <c r="V24" s="2676"/>
      <c r="W24" s="2532"/>
      <c r="X24" s="2674">
        <f t="shared" si="17"/>
        <v>0</v>
      </c>
      <c r="Y24" s="2675">
        <f t="shared" si="17"/>
        <v>0</v>
      </c>
      <c r="Z24" s="2677"/>
      <c r="AA24" s="2677"/>
      <c r="AB24" s="2677"/>
      <c r="AC24" s="2677"/>
      <c r="AD24" s="2677"/>
      <c r="AE24" s="2677"/>
      <c r="AF24" s="2677"/>
      <c r="AG24" s="2677"/>
      <c r="AH24" s="2532"/>
      <c r="AI24" s="2535"/>
      <c r="AJ24" s="2678">
        <f t="shared" si="18"/>
        <v>0</v>
      </c>
      <c r="AK24" s="2679">
        <f t="shared" si="19"/>
        <v>0</v>
      </c>
      <c r="AL24" s="2678">
        <f t="shared" si="20"/>
        <v>0</v>
      </c>
      <c r="AM24" s="2679">
        <f t="shared" si="21"/>
        <v>0</v>
      </c>
      <c r="AN24" s="2678">
        <f t="shared" si="22"/>
        <v>0</v>
      </c>
      <c r="AO24" s="2679">
        <f t="shared" si="23"/>
        <v>0</v>
      </c>
      <c r="AP24" s="2678">
        <f t="shared" si="24"/>
        <v>0</v>
      </c>
      <c r="AQ24" s="2679">
        <f t="shared" si="25"/>
        <v>0</v>
      </c>
      <c r="AR24" s="2678">
        <f t="shared" si="26"/>
        <v>0</v>
      </c>
      <c r="AS24" s="2679">
        <f t="shared" si="27"/>
        <v>0</v>
      </c>
      <c r="AT24" s="2678">
        <f t="shared" si="28"/>
        <v>0</v>
      </c>
      <c r="AU24" s="2679">
        <f t="shared" si="29"/>
        <v>0</v>
      </c>
      <c r="AV24" s="2678">
        <f t="shared" si="30"/>
        <v>0</v>
      </c>
      <c r="AW24" s="2679">
        <f t="shared" si="31"/>
        <v>0</v>
      </c>
      <c r="AX24" s="2678">
        <f t="shared" si="32"/>
        <v>0</v>
      </c>
      <c r="AY24" s="2679">
        <f t="shared" si="33"/>
        <v>0</v>
      </c>
      <c r="AZ24" s="2680"/>
      <c r="BA24" s="2681">
        <f>BA9</f>
        <v>20</v>
      </c>
      <c r="BB24" s="2681">
        <f t="shared" si="34"/>
        <v>0</v>
      </c>
      <c r="BC24" s="2681" t="str">
        <f t="shared" si="35"/>
        <v/>
      </c>
      <c r="BD24" s="2682">
        <f t="shared" si="36"/>
        <v>0</v>
      </c>
      <c r="BE24" s="2682">
        <f t="shared" si="36"/>
        <v>0</v>
      </c>
      <c r="BF24" s="2682">
        <f t="shared" si="36"/>
        <v>0</v>
      </c>
      <c r="BG24" s="2682">
        <f t="shared" si="36"/>
        <v>0</v>
      </c>
      <c r="BH24" s="2682">
        <f t="shared" si="36"/>
        <v>0</v>
      </c>
      <c r="BI24" s="2682">
        <f t="shared" si="36"/>
        <v>0</v>
      </c>
      <c r="BJ24" s="2682">
        <f t="shared" si="36"/>
        <v>0</v>
      </c>
      <c r="BK24" s="2682">
        <f t="shared" si="36"/>
        <v>0</v>
      </c>
      <c r="BL24" s="2535"/>
      <c r="BM24" s="2683">
        <f t="shared" si="37"/>
        <v>0</v>
      </c>
      <c r="BN24" s="2684">
        <f t="shared" si="38"/>
        <v>0</v>
      </c>
      <c r="BO24" s="2684">
        <f t="shared" si="39"/>
        <v>0</v>
      </c>
      <c r="BP24" s="2684">
        <f t="shared" si="40"/>
        <v>0</v>
      </c>
      <c r="BQ24" s="2684">
        <f t="shared" si="41"/>
        <v>0</v>
      </c>
      <c r="BR24" s="2684">
        <f t="shared" si="42"/>
        <v>0</v>
      </c>
      <c r="BS24" s="2684">
        <f t="shared" si="43"/>
        <v>0</v>
      </c>
      <c r="BT24" s="2684">
        <f t="shared" si="44"/>
        <v>0</v>
      </c>
      <c r="BU24" s="2617"/>
      <c r="BV24" s="2685">
        <f t="shared" si="45"/>
        <v>0</v>
      </c>
      <c r="BW24" s="2686">
        <f t="shared" si="45"/>
        <v>0</v>
      </c>
      <c r="BX24" s="2686">
        <f t="shared" si="45"/>
        <v>0</v>
      </c>
      <c r="BY24" s="2686">
        <f t="shared" si="45"/>
        <v>0</v>
      </c>
      <c r="BZ24" s="2686">
        <f t="shared" si="45"/>
        <v>0</v>
      </c>
      <c r="CA24" s="2686">
        <f t="shared" si="45"/>
        <v>0</v>
      </c>
      <c r="CB24" s="2686">
        <f t="shared" si="45"/>
        <v>0</v>
      </c>
      <c r="CC24" s="2687">
        <f t="shared" si="45"/>
        <v>0</v>
      </c>
      <c r="CD24" s="2525"/>
      <c r="CE24" s="2681" t="str">
        <f t="shared" si="46"/>
        <v/>
      </c>
      <c r="CF24" s="2688">
        <f t="shared" si="47"/>
        <v>0</v>
      </c>
      <c r="CG24" s="2689">
        <f t="shared" si="48"/>
        <v>0</v>
      </c>
      <c r="CH24" s="2689">
        <f t="shared" si="49"/>
        <v>0</v>
      </c>
      <c r="CI24" s="2689">
        <f t="shared" si="50"/>
        <v>0</v>
      </c>
      <c r="CJ24" s="2689">
        <f t="shared" si="51"/>
        <v>0</v>
      </c>
      <c r="CK24" s="2689">
        <f t="shared" si="52"/>
        <v>0</v>
      </c>
      <c r="CL24" s="2689">
        <f t="shared" si="53"/>
        <v>0</v>
      </c>
      <c r="CM24" s="2689">
        <f t="shared" si="54"/>
        <v>0</v>
      </c>
      <c r="CN24" s="2689">
        <f t="shared" si="55"/>
        <v>0</v>
      </c>
      <c r="CO24" s="2702">
        <f>IF(M24=CO8,M24,0)</f>
        <v>0</v>
      </c>
      <c r="CP24" s="2703" t="str">
        <f t="shared" si="56"/>
        <v/>
      </c>
      <c r="CQ24" s="2678" t="str">
        <f t="shared" si="57"/>
        <v/>
      </c>
      <c r="CR24" s="2692" t="str">
        <f t="shared" si="58"/>
        <v/>
      </c>
      <c r="CS24" s="2692" t="str">
        <f t="shared" si="59"/>
        <v/>
      </c>
      <c r="CT24" s="2692" t="str">
        <f t="shared" si="60"/>
        <v/>
      </c>
      <c r="CU24" s="2692" t="str">
        <f t="shared" si="61"/>
        <v/>
      </c>
      <c r="CV24" s="2692" t="str">
        <f t="shared" si="62"/>
        <v/>
      </c>
      <c r="CW24" s="2692" t="str">
        <f t="shared" si="63"/>
        <v/>
      </c>
      <c r="CX24" s="2693" t="str">
        <f t="shared" si="64"/>
        <v/>
      </c>
      <c r="CY24" s="2601"/>
      <c r="CZ24" s="2681" t="str">
        <f t="shared" si="65"/>
        <v/>
      </c>
      <c r="DA24" s="2694">
        <f t="shared" si="66"/>
        <v>0</v>
      </c>
      <c r="DB24" s="2527" t="str">
        <f t="shared" si="67"/>
        <v/>
      </c>
      <c r="DC24" s="2527" t="str">
        <f t="shared" si="68"/>
        <v/>
      </c>
      <c r="DD24" s="2527" t="str">
        <f t="shared" si="69"/>
        <v/>
      </c>
      <c r="DE24" s="2527" t="str">
        <f t="shared" si="70"/>
        <v/>
      </c>
      <c r="DF24" s="2527" t="str">
        <f t="shared" si="71"/>
        <v/>
      </c>
      <c r="DG24" s="2527" t="str">
        <f t="shared" si="72"/>
        <v/>
      </c>
      <c r="DH24" s="2527" t="str">
        <f t="shared" si="73"/>
        <v/>
      </c>
      <c r="DI24" s="2527" t="str">
        <f t="shared" si="74"/>
        <v/>
      </c>
      <c r="DJ24" s="2549"/>
      <c r="DK24" s="2704" t="str">
        <f>IF(M24=DK8,M24,0)</f>
        <v>MOINS</v>
      </c>
      <c r="DL24" s="2703" t="str">
        <f t="shared" si="75"/>
        <v xml:space="preserve">choix moins de lipides </v>
      </c>
      <c r="DM24" s="2692" t="str">
        <f t="shared" si="76"/>
        <v/>
      </c>
      <c r="DN24" s="2692" t="str">
        <f t="shared" si="77"/>
        <v/>
      </c>
      <c r="DO24" s="2692" t="str">
        <f t="shared" si="78"/>
        <v/>
      </c>
      <c r="DP24" s="2692" t="str">
        <f t="shared" si="79"/>
        <v/>
      </c>
      <c r="DQ24" s="2692" t="str">
        <f t="shared" si="80"/>
        <v/>
      </c>
      <c r="DR24" s="2692" t="str">
        <f t="shared" si="81"/>
        <v/>
      </c>
      <c r="DS24" s="2692" t="str">
        <f t="shared" si="82"/>
        <v/>
      </c>
      <c r="DT24" s="2696" t="str">
        <f t="shared" si="83"/>
        <v/>
      </c>
      <c r="DU24" s="2535"/>
      <c r="DV24" s="2683">
        <f t="shared" si="84"/>
        <v>0</v>
      </c>
      <c r="DW24" s="2684">
        <f t="shared" si="85"/>
        <v>0</v>
      </c>
      <c r="DX24" s="2684">
        <f t="shared" si="86"/>
        <v>0</v>
      </c>
      <c r="DY24" s="2684">
        <f t="shared" si="87"/>
        <v>0</v>
      </c>
      <c r="DZ24" s="2684">
        <f t="shared" si="88"/>
        <v>0</v>
      </c>
      <c r="EA24" s="2684">
        <f t="shared" si="89"/>
        <v>0</v>
      </c>
      <c r="EB24" s="2684">
        <f t="shared" si="90"/>
        <v>0</v>
      </c>
      <c r="EC24" s="2684">
        <f t="shared" si="91"/>
        <v>0</v>
      </c>
      <c r="ED24" s="2630"/>
      <c r="EE24" s="2685">
        <f t="shared" si="92"/>
        <v>0</v>
      </c>
      <c r="EF24" s="2686">
        <f t="shared" si="92"/>
        <v>0</v>
      </c>
      <c r="EG24" s="2686">
        <f t="shared" si="92"/>
        <v>0</v>
      </c>
      <c r="EH24" s="2686">
        <f t="shared" si="92"/>
        <v>0</v>
      </c>
      <c r="EI24" s="2686">
        <f t="shared" si="92"/>
        <v>0</v>
      </c>
      <c r="EJ24" s="2686">
        <f t="shared" si="92"/>
        <v>0</v>
      </c>
      <c r="EK24" s="2686">
        <f t="shared" si="92"/>
        <v>0</v>
      </c>
      <c r="EL24" s="2687">
        <f t="shared" si="92"/>
        <v>0</v>
      </c>
      <c r="EM24" s="2601"/>
      <c r="EN24" s="2681" t="str">
        <f t="shared" si="93"/>
        <v/>
      </c>
      <c r="EO24" s="2688">
        <f t="shared" si="94"/>
        <v>0</v>
      </c>
      <c r="EP24" s="2689">
        <f t="shared" si="95"/>
        <v>0</v>
      </c>
      <c r="EQ24" s="2689">
        <f t="shared" si="96"/>
        <v>0</v>
      </c>
      <c r="ER24" s="2689">
        <f t="shared" si="97"/>
        <v>0</v>
      </c>
      <c r="ES24" s="2689">
        <f t="shared" si="98"/>
        <v>0</v>
      </c>
      <c r="ET24" s="2689">
        <f t="shared" si="99"/>
        <v>0</v>
      </c>
      <c r="EU24" s="2689">
        <f t="shared" si="100"/>
        <v>0</v>
      </c>
      <c r="EV24" s="2689">
        <f t="shared" si="101"/>
        <v>0</v>
      </c>
      <c r="EW24" s="2689">
        <f t="shared" si="102"/>
        <v>0</v>
      </c>
      <c r="EX24" s="2705">
        <f>IF(X24=EX8,X24,0)</f>
        <v>0</v>
      </c>
      <c r="EY24" s="2703" t="str">
        <f t="shared" si="103"/>
        <v/>
      </c>
      <c r="EZ24" s="2678" t="str">
        <f t="shared" si="104"/>
        <v/>
      </c>
      <c r="FA24" s="2692" t="str">
        <f t="shared" si="105"/>
        <v/>
      </c>
      <c r="FB24" s="2692" t="str">
        <f t="shared" si="106"/>
        <v/>
      </c>
      <c r="FC24" s="2692" t="str">
        <f t="shared" si="107"/>
        <v/>
      </c>
      <c r="FD24" s="2692" t="str">
        <f t="shared" si="108"/>
        <v/>
      </c>
      <c r="FE24" s="2692" t="str">
        <f t="shared" si="109"/>
        <v/>
      </c>
      <c r="FF24" s="2692" t="str">
        <f t="shared" si="110"/>
        <v/>
      </c>
      <c r="FG24" s="2692" t="str">
        <f t="shared" si="111"/>
        <v/>
      </c>
      <c r="FH24" s="2601"/>
      <c r="FI24" s="2681" t="str">
        <f t="shared" si="112"/>
        <v/>
      </c>
      <c r="FJ24" s="2694">
        <f t="shared" si="113"/>
        <v>0</v>
      </c>
      <c r="FK24" s="2527" t="str">
        <f t="shared" si="114"/>
        <v/>
      </c>
      <c r="FL24" s="2527" t="str">
        <f t="shared" si="115"/>
        <v/>
      </c>
      <c r="FM24" s="2527" t="str">
        <f t="shared" si="116"/>
        <v/>
      </c>
      <c r="FN24" s="2527" t="str">
        <f t="shared" si="117"/>
        <v/>
      </c>
      <c r="FO24" s="2527" t="str">
        <f t="shared" si="118"/>
        <v/>
      </c>
      <c r="FP24" s="2527" t="str">
        <f t="shared" si="119"/>
        <v/>
      </c>
      <c r="FQ24" s="2527" t="str">
        <f t="shared" si="120"/>
        <v/>
      </c>
      <c r="FR24" s="2527" t="str">
        <f t="shared" si="121"/>
        <v/>
      </c>
      <c r="FS24" s="2704">
        <f>IF(X24=FS8,X24,0)</f>
        <v>0</v>
      </c>
      <c r="FT24" s="2703" t="str">
        <f t="shared" si="122"/>
        <v/>
      </c>
      <c r="FU24" s="2692" t="str">
        <f t="shared" si="123"/>
        <v/>
      </c>
      <c r="FV24" s="2692" t="str">
        <f t="shared" si="124"/>
        <v/>
      </c>
      <c r="FW24" s="2692" t="str">
        <f t="shared" si="125"/>
        <v/>
      </c>
      <c r="FX24" s="2692" t="str">
        <f t="shared" si="126"/>
        <v/>
      </c>
      <c r="FY24" s="2692" t="str">
        <f t="shared" si="127"/>
        <v/>
      </c>
      <c r="FZ24" s="2692" t="str">
        <f t="shared" si="128"/>
        <v/>
      </c>
      <c r="GA24" s="2692" t="str">
        <f t="shared" si="129"/>
        <v/>
      </c>
      <c r="GB24" s="2696" t="str">
        <f t="shared" si="130"/>
        <v/>
      </c>
      <c r="GC24" s="2535"/>
    </row>
    <row r="25" spans="1:185" ht="45" customHeight="1" x14ac:dyDescent="0.25">
      <c r="A25" s="2633">
        <f>ROW()</f>
        <v>25</v>
      </c>
      <c r="B25" s="2667" t="str">
        <f>IF(C25="I","",IF(ISBLANK(D25),"",IF(ISTEXT(D25),LARGE(B9:B24,1)+1,0)))</f>
        <v/>
      </c>
      <c r="C25" s="2698"/>
      <c r="D25" s="2712"/>
      <c r="E25" s="2669"/>
      <c r="F25" s="2670"/>
      <c r="G25" s="2710"/>
      <c r="H25" s="2672"/>
      <c r="I25" s="2701"/>
      <c r="J25" s="2672"/>
      <c r="K25" s="2673">
        <f>COUNTA(G25,I25)</f>
        <v>0</v>
      </c>
      <c r="L25" s="2532"/>
      <c r="M25" s="2674">
        <f t="shared" si="16"/>
        <v>0</v>
      </c>
      <c r="N25" s="2675">
        <f t="shared" si="16"/>
        <v>0</v>
      </c>
      <c r="O25" s="2676"/>
      <c r="P25" s="2676"/>
      <c r="Q25" s="2676"/>
      <c r="R25" s="2676"/>
      <c r="S25" s="2676"/>
      <c r="T25" s="2676"/>
      <c r="U25" s="2676"/>
      <c r="V25" s="2676"/>
      <c r="W25" s="2532"/>
      <c r="X25" s="2674">
        <f t="shared" si="17"/>
        <v>0</v>
      </c>
      <c r="Y25" s="2675">
        <f t="shared" si="17"/>
        <v>0</v>
      </c>
      <c r="Z25" s="2677"/>
      <c r="AA25" s="2677"/>
      <c r="AB25" s="2677"/>
      <c r="AC25" s="2677"/>
      <c r="AD25" s="2677"/>
      <c r="AE25" s="2677"/>
      <c r="AF25" s="2677"/>
      <c r="AG25" s="2677"/>
      <c r="AH25" s="2532"/>
      <c r="AI25" s="2535"/>
      <c r="AJ25" s="2678">
        <f t="shared" si="18"/>
        <v>0</v>
      </c>
      <c r="AK25" s="2679">
        <f t="shared" si="19"/>
        <v>0</v>
      </c>
      <c r="AL25" s="2678">
        <f t="shared" si="20"/>
        <v>0</v>
      </c>
      <c r="AM25" s="2679">
        <f t="shared" si="21"/>
        <v>0</v>
      </c>
      <c r="AN25" s="2678">
        <f t="shared" si="22"/>
        <v>0</v>
      </c>
      <c r="AO25" s="2679">
        <f t="shared" si="23"/>
        <v>0</v>
      </c>
      <c r="AP25" s="2678">
        <f t="shared" si="24"/>
        <v>0</v>
      </c>
      <c r="AQ25" s="2679">
        <f t="shared" si="25"/>
        <v>0</v>
      </c>
      <c r="AR25" s="2678">
        <f t="shared" si="26"/>
        <v>0</v>
      </c>
      <c r="AS25" s="2679">
        <f t="shared" si="27"/>
        <v>0</v>
      </c>
      <c r="AT25" s="2678">
        <f t="shared" si="28"/>
        <v>0</v>
      </c>
      <c r="AU25" s="2679">
        <f t="shared" si="29"/>
        <v>0</v>
      </c>
      <c r="AV25" s="2678">
        <f t="shared" si="30"/>
        <v>0</v>
      </c>
      <c r="AW25" s="2679">
        <f t="shared" si="31"/>
        <v>0</v>
      </c>
      <c r="AX25" s="2678">
        <f t="shared" si="32"/>
        <v>0</v>
      </c>
      <c r="AY25" s="2679">
        <f t="shared" si="33"/>
        <v>0</v>
      </c>
      <c r="AZ25" s="2680"/>
      <c r="BA25" s="2681">
        <f>BA9</f>
        <v>20</v>
      </c>
      <c r="BB25" s="2681">
        <f t="shared" si="34"/>
        <v>0</v>
      </c>
      <c r="BC25" s="2681" t="str">
        <f t="shared" si="35"/>
        <v/>
      </c>
      <c r="BD25" s="2682">
        <f t="shared" si="36"/>
        <v>0</v>
      </c>
      <c r="BE25" s="2682">
        <f t="shared" si="36"/>
        <v>0</v>
      </c>
      <c r="BF25" s="2682">
        <f t="shared" si="36"/>
        <v>0</v>
      </c>
      <c r="BG25" s="2682">
        <f t="shared" si="36"/>
        <v>0</v>
      </c>
      <c r="BH25" s="2682">
        <f t="shared" si="36"/>
        <v>0</v>
      </c>
      <c r="BI25" s="2682">
        <f t="shared" si="36"/>
        <v>0</v>
      </c>
      <c r="BJ25" s="2682">
        <f t="shared" si="36"/>
        <v>0</v>
      </c>
      <c r="BK25" s="2682">
        <f t="shared" si="36"/>
        <v>0</v>
      </c>
      <c r="BL25" s="2535"/>
      <c r="BM25" s="2683">
        <f t="shared" si="37"/>
        <v>0</v>
      </c>
      <c r="BN25" s="2684">
        <f t="shared" si="38"/>
        <v>0</v>
      </c>
      <c r="BO25" s="2684">
        <f t="shared" si="39"/>
        <v>0</v>
      </c>
      <c r="BP25" s="2684">
        <f t="shared" si="40"/>
        <v>0</v>
      </c>
      <c r="BQ25" s="2684">
        <f t="shared" si="41"/>
        <v>0</v>
      </c>
      <c r="BR25" s="2684">
        <f t="shared" si="42"/>
        <v>0</v>
      </c>
      <c r="BS25" s="2684">
        <f t="shared" si="43"/>
        <v>0</v>
      </c>
      <c r="BT25" s="2684">
        <f t="shared" si="44"/>
        <v>0</v>
      </c>
      <c r="BU25" s="2617"/>
      <c r="BV25" s="2685">
        <f t="shared" si="45"/>
        <v>0</v>
      </c>
      <c r="BW25" s="2686">
        <f t="shared" si="45"/>
        <v>0</v>
      </c>
      <c r="BX25" s="2686">
        <f t="shared" si="45"/>
        <v>0</v>
      </c>
      <c r="BY25" s="2686">
        <f t="shared" si="45"/>
        <v>0</v>
      </c>
      <c r="BZ25" s="2686">
        <f t="shared" si="45"/>
        <v>0</v>
      </c>
      <c r="CA25" s="2686">
        <f t="shared" si="45"/>
        <v>0</v>
      </c>
      <c r="CB25" s="2686">
        <f t="shared" si="45"/>
        <v>0</v>
      </c>
      <c r="CC25" s="2687">
        <f t="shared" si="45"/>
        <v>0</v>
      </c>
      <c r="CD25" s="2525"/>
      <c r="CE25" s="2681" t="str">
        <f t="shared" si="46"/>
        <v/>
      </c>
      <c r="CF25" s="2688">
        <f t="shared" si="47"/>
        <v>0</v>
      </c>
      <c r="CG25" s="2689">
        <f t="shared" si="48"/>
        <v>0</v>
      </c>
      <c r="CH25" s="2689">
        <f t="shared" si="49"/>
        <v>0</v>
      </c>
      <c r="CI25" s="2689">
        <f t="shared" si="50"/>
        <v>0</v>
      </c>
      <c r="CJ25" s="2689">
        <f t="shared" si="51"/>
        <v>0</v>
      </c>
      <c r="CK25" s="2689">
        <f t="shared" si="52"/>
        <v>0</v>
      </c>
      <c r="CL25" s="2689">
        <f t="shared" si="53"/>
        <v>0</v>
      </c>
      <c r="CM25" s="2689">
        <f t="shared" si="54"/>
        <v>0</v>
      </c>
      <c r="CN25" s="2689">
        <f t="shared" si="55"/>
        <v>0</v>
      </c>
      <c r="CO25" s="2702">
        <f>IF(M25=CO8,M25,0)</f>
        <v>0</v>
      </c>
      <c r="CP25" s="2703" t="str">
        <f t="shared" si="56"/>
        <v/>
      </c>
      <c r="CQ25" s="2678" t="str">
        <f t="shared" si="57"/>
        <v/>
      </c>
      <c r="CR25" s="2692" t="str">
        <f t="shared" si="58"/>
        <v/>
      </c>
      <c r="CS25" s="2692" t="str">
        <f t="shared" si="59"/>
        <v/>
      </c>
      <c r="CT25" s="2692" t="str">
        <f t="shared" si="60"/>
        <v/>
      </c>
      <c r="CU25" s="2692" t="str">
        <f t="shared" si="61"/>
        <v/>
      </c>
      <c r="CV25" s="2692" t="str">
        <f t="shared" si="62"/>
        <v/>
      </c>
      <c r="CW25" s="2692" t="str">
        <f t="shared" si="63"/>
        <v/>
      </c>
      <c r="CX25" s="2693" t="str">
        <f t="shared" si="64"/>
        <v/>
      </c>
      <c r="CY25" s="2601"/>
      <c r="CZ25" s="2681" t="str">
        <f t="shared" si="65"/>
        <v/>
      </c>
      <c r="DA25" s="2694">
        <f t="shared" si="66"/>
        <v>0</v>
      </c>
      <c r="DB25" s="2527" t="str">
        <f t="shared" si="67"/>
        <v/>
      </c>
      <c r="DC25" s="2527" t="str">
        <f t="shared" si="68"/>
        <v/>
      </c>
      <c r="DD25" s="2527" t="str">
        <f t="shared" si="69"/>
        <v/>
      </c>
      <c r="DE25" s="2527" t="str">
        <f t="shared" si="70"/>
        <v/>
      </c>
      <c r="DF25" s="2527" t="str">
        <f t="shared" si="71"/>
        <v/>
      </c>
      <c r="DG25" s="2527" t="str">
        <f t="shared" si="72"/>
        <v/>
      </c>
      <c r="DH25" s="2527" t="str">
        <f t="shared" si="73"/>
        <v/>
      </c>
      <c r="DI25" s="2527" t="str">
        <f t="shared" si="74"/>
        <v/>
      </c>
      <c r="DJ25" s="2549"/>
      <c r="DK25" s="2704">
        <f>IF(M25=DK8,M25,0)</f>
        <v>0</v>
      </c>
      <c r="DL25" s="2703" t="str">
        <f t="shared" si="75"/>
        <v/>
      </c>
      <c r="DM25" s="2692" t="str">
        <f t="shared" si="76"/>
        <v/>
      </c>
      <c r="DN25" s="2692" t="str">
        <f t="shared" si="77"/>
        <v/>
      </c>
      <c r="DO25" s="2692" t="str">
        <f t="shared" si="78"/>
        <v/>
      </c>
      <c r="DP25" s="2692" t="str">
        <f t="shared" si="79"/>
        <v/>
      </c>
      <c r="DQ25" s="2692" t="str">
        <f t="shared" si="80"/>
        <v/>
      </c>
      <c r="DR25" s="2692" t="str">
        <f t="shared" si="81"/>
        <v/>
      </c>
      <c r="DS25" s="2692" t="str">
        <f t="shared" si="82"/>
        <v/>
      </c>
      <c r="DT25" s="2696" t="str">
        <f t="shared" si="83"/>
        <v/>
      </c>
      <c r="DU25" s="2535"/>
      <c r="DV25" s="2683">
        <f t="shared" si="84"/>
        <v>0</v>
      </c>
      <c r="DW25" s="2684">
        <f t="shared" si="85"/>
        <v>0</v>
      </c>
      <c r="DX25" s="2684">
        <f t="shared" si="86"/>
        <v>0</v>
      </c>
      <c r="DY25" s="2684">
        <f t="shared" si="87"/>
        <v>0</v>
      </c>
      <c r="DZ25" s="2684">
        <f t="shared" si="88"/>
        <v>0</v>
      </c>
      <c r="EA25" s="2684">
        <f t="shared" si="89"/>
        <v>0</v>
      </c>
      <c r="EB25" s="2684">
        <f t="shared" si="90"/>
        <v>0</v>
      </c>
      <c r="EC25" s="2684">
        <f t="shared" si="91"/>
        <v>0</v>
      </c>
      <c r="ED25" s="2630"/>
      <c r="EE25" s="2685">
        <f t="shared" si="92"/>
        <v>0</v>
      </c>
      <c r="EF25" s="2686">
        <f t="shared" si="92"/>
        <v>0</v>
      </c>
      <c r="EG25" s="2686">
        <f t="shared" si="92"/>
        <v>0</v>
      </c>
      <c r="EH25" s="2686">
        <f t="shared" si="92"/>
        <v>0</v>
      </c>
      <c r="EI25" s="2686">
        <f t="shared" si="92"/>
        <v>0</v>
      </c>
      <c r="EJ25" s="2686">
        <f t="shared" si="92"/>
        <v>0</v>
      </c>
      <c r="EK25" s="2686">
        <f t="shared" si="92"/>
        <v>0</v>
      </c>
      <c r="EL25" s="2687">
        <f t="shared" si="92"/>
        <v>0</v>
      </c>
      <c r="EM25" s="2601"/>
      <c r="EN25" s="2681" t="str">
        <f t="shared" si="93"/>
        <v/>
      </c>
      <c r="EO25" s="2688">
        <f t="shared" si="94"/>
        <v>0</v>
      </c>
      <c r="EP25" s="2689">
        <f t="shared" si="95"/>
        <v>0</v>
      </c>
      <c r="EQ25" s="2689">
        <f t="shared" si="96"/>
        <v>0</v>
      </c>
      <c r="ER25" s="2689">
        <f t="shared" si="97"/>
        <v>0</v>
      </c>
      <c r="ES25" s="2689">
        <f t="shared" si="98"/>
        <v>0</v>
      </c>
      <c r="ET25" s="2689">
        <f t="shared" si="99"/>
        <v>0</v>
      </c>
      <c r="EU25" s="2689">
        <f t="shared" si="100"/>
        <v>0</v>
      </c>
      <c r="EV25" s="2689">
        <f t="shared" si="101"/>
        <v>0</v>
      </c>
      <c r="EW25" s="2689">
        <f t="shared" si="102"/>
        <v>0</v>
      </c>
      <c r="EX25" s="2705">
        <f>IF(X25=EX8,X25,0)</f>
        <v>0</v>
      </c>
      <c r="EY25" s="2703" t="str">
        <f t="shared" si="103"/>
        <v/>
      </c>
      <c r="EZ25" s="2678" t="str">
        <f t="shared" si="104"/>
        <v/>
      </c>
      <c r="FA25" s="2692" t="str">
        <f t="shared" si="105"/>
        <v/>
      </c>
      <c r="FB25" s="2692" t="str">
        <f t="shared" si="106"/>
        <v/>
      </c>
      <c r="FC25" s="2692" t="str">
        <f t="shared" si="107"/>
        <v/>
      </c>
      <c r="FD25" s="2692" t="str">
        <f t="shared" si="108"/>
        <v/>
      </c>
      <c r="FE25" s="2692" t="str">
        <f t="shared" si="109"/>
        <v/>
      </c>
      <c r="FF25" s="2692" t="str">
        <f t="shared" si="110"/>
        <v/>
      </c>
      <c r="FG25" s="2692" t="str">
        <f t="shared" si="111"/>
        <v/>
      </c>
      <c r="FH25" s="2601"/>
      <c r="FI25" s="2681" t="str">
        <f t="shared" si="112"/>
        <v/>
      </c>
      <c r="FJ25" s="2694">
        <f t="shared" si="113"/>
        <v>0</v>
      </c>
      <c r="FK25" s="2527" t="str">
        <f t="shared" si="114"/>
        <v/>
      </c>
      <c r="FL25" s="2527" t="str">
        <f t="shared" si="115"/>
        <v/>
      </c>
      <c r="FM25" s="2527" t="str">
        <f t="shared" si="116"/>
        <v/>
      </c>
      <c r="FN25" s="2527" t="str">
        <f t="shared" si="117"/>
        <v/>
      </c>
      <c r="FO25" s="2527" t="str">
        <f t="shared" si="118"/>
        <v/>
      </c>
      <c r="FP25" s="2527" t="str">
        <f t="shared" si="119"/>
        <v/>
      </c>
      <c r="FQ25" s="2527" t="str">
        <f t="shared" si="120"/>
        <v/>
      </c>
      <c r="FR25" s="2527" t="str">
        <f t="shared" si="121"/>
        <v/>
      </c>
      <c r="FS25" s="2704">
        <f>IF(X25=FS8,X25,0)</f>
        <v>0</v>
      </c>
      <c r="FT25" s="2703" t="str">
        <f t="shared" si="122"/>
        <v/>
      </c>
      <c r="FU25" s="2692" t="str">
        <f t="shared" si="123"/>
        <v/>
      </c>
      <c r="FV25" s="2692" t="str">
        <f t="shared" si="124"/>
        <v/>
      </c>
      <c r="FW25" s="2692" t="str">
        <f t="shared" si="125"/>
        <v/>
      </c>
      <c r="FX25" s="2692" t="str">
        <f t="shared" si="126"/>
        <v/>
      </c>
      <c r="FY25" s="2692" t="str">
        <f t="shared" si="127"/>
        <v/>
      </c>
      <c r="FZ25" s="2692" t="str">
        <f t="shared" si="128"/>
        <v/>
      </c>
      <c r="GA25" s="2692" t="str">
        <f t="shared" si="129"/>
        <v/>
      </c>
      <c r="GB25" s="2696" t="str">
        <f t="shared" si="130"/>
        <v/>
      </c>
      <c r="GC25" s="2535"/>
    </row>
    <row r="26" spans="1:185" ht="45" customHeight="1" x14ac:dyDescent="0.25">
      <c r="A26" s="2633">
        <f>ROW()</f>
        <v>26</v>
      </c>
      <c r="B26" s="2667" t="str">
        <f>IF(C26="I","",IF(ISBLANK(D26),"",IF(ISTEXT(D26),LARGE(B9:B25,1)+1,0)))</f>
        <v/>
      </c>
      <c r="C26" s="2668" t="s">
        <v>2622</v>
      </c>
      <c r="D26" s="2668"/>
      <c r="E26" s="2669"/>
      <c r="F26" s="2670"/>
      <c r="G26" s="2671"/>
      <c r="H26" s="2672"/>
      <c r="I26" s="2671"/>
      <c r="J26" s="2672"/>
      <c r="K26" s="2673">
        <f>COUNTA(G26,I26)</f>
        <v>0</v>
      </c>
      <c r="L26" s="2532"/>
      <c r="M26" s="2674">
        <f t="shared" si="16"/>
        <v>0</v>
      </c>
      <c r="N26" s="2675">
        <f t="shared" si="16"/>
        <v>0</v>
      </c>
      <c r="O26" s="2676"/>
      <c r="P26" s="2676"/>
      <c r="Q26" s="2676"/>
      <c r="R26" s="2676"/>
      <c r="S26" s="2676"/>
      <c r="T26" s="2676"/>
      <c r="U26" s="2676"/>
      <c r="V26" s="2676"/>
      <c r="W26" s="2532"/>
      <c r="X26" s="2674">
        <f t="shared" si="17"/>
        <v>0</v>
      </c>
      <c r="Y26" s="2675">
        <f t="shared" si="17"/>
        <v>0</v>
      </c>
      <c r="Z26" s="2677"/>
      <c r="AA26" s="2677"/>
      <c r="AB26" s="2677"/>
      <c r="AC26" s="2677"/>
      <c r="AD26" s="2677"/>
      <c r="AE26" s="2677"/>
      <c r="AF26" s="2677"/>
      <c r="AG26" s="2677"/>
      <c r="AH26" s="2532"/>
      <c r="AI26" s="2535"/>
      <c r="AJ26" s="2678">
        <f t="shared" si="18"/>
        <v>0</v>
      </c>
      <c r="AK26" s="2679">
        <f t="shared" si="19"/>
        <v>0</v>
      </c>
      <c r="AL26" s="2678">
        <f t="shared" si="20"/>
        <v>0</v>
      </c>
      <c r="AM26" s="2679">
        <f t="shared" si="21"/>
        <v>0</v>
      </c>
      <c r="AN26" s="2678">
        <f t="shared" si="22"/>
        <v>0</v>
      </c>
      <c r="AO26" s="2679">
        <f t="shared" si="23"/>
        <v>0</v>
      </c>
      <c r="AP26" s="2678">
        <f t="shared" si="24"/>
        <v>0</v>
      </c>
      <c r="AQ26" s="2679">
        <f t="shared" si="25"/>
        <v>0</v>
      </c>
      <c r="AR26" s="2678">
        <f t="shared" si="26"/>
        <v>0</v>
      </c>
      <c r="AS26" s="2679">
        <f t="shared" si="27"/>
        <v>0</v>
      </c>
      <c r="AT26" s="2678">
        <f t="shared" si="28"/>
        <v>0</v>
      </c>
      <c r="AU26" s="2679">
        <f t="shared" si="29"/>
        <v>0</v>
      </c>
      <c r="AV26" s="2678">
        <f t="shared" si="30"/>
        <v>0</v>
      </c>
      <c r="AW26" s="2679">
        <f t="shared" si="31"/>
        <v>0</v>
      </c>
      <c r="AX26" s="2678">
        <f t="shared" si="32"/>
        <v>0</v>
      </c>
      <c r="AY26" s="2679">
        <f t="shared" si="33"/>
        <v>0</v>
      </c>
      <c r="AZ26" s="2680"/>
      <c r="BA26" s="2681">
        <f>BA9</f>
        <v>20</v>
      </c>
      <c r="BB26" s="2681">
        <f t="shared" si="34"/>
        <v>0</v>
      </c>
      <c r="BC26" s="2681" t="str">
        <f t="shared" si="35"/>
        <v/>
      </c>
      <c r="BD26" s="2682">
        <f t="shared" si="36"/>
        <v>0</v>
      </c>
      <c r="BE26" s="2682">
        <f t="shared" si="36"/>
        <v>0</v>
      </c>
      <c r="BF26" s="2682">
        <f t="shared" si="36"/>
        <v>0</v>
      </c>
      <c r="BG26" s="2682">
        <f t="shared" si="36"/>
        <v>0</v>
      </c>
      <c r="BH26" s="2682">
        <f t="shared" si="36"/>
        <v>0</v>
      </c>
      <c r="BI26" s="2682">
        <f t="shared" si="36"/>
        <v>0</v>
      </c>
      <c r="BJ26" s="2682">
        <f t="shared" si="36"/>
        <v>0</v>
      </c>
      <c r="BK26" s="2682">
        <f t="shared" si="36"/>
        <v>0</v>
      </c>
      <c r="BL26" s="2535"/>
      <c r="BM26" s="2683">
        <f t="shared" si="37"/>
        <v>0</v>
      </c>
      <c r="BN26" s="2684">
        <f t="shared" si="38"/>
        <v>0</v>
      </c>
      <c r="BO26" s="2684">
        <f t="shared" si="39"/>
        <v>0</v>
      </c>
      <c r="BP26" s="2684">
        <f t="shared" si="40"/>
        <v>0</v>
      </c>
      <c r="BQ26" s="2684">
        <f t="shared" si="41"/>
        <v>0</v>
      </c>
      <c r="BR26" s="2684">
        <f t="shared" si="42"/>
        <v>0</v>
      </c>
      <c r="BS26" s="2684">
        <f t="shared" si="43"/>
        <v>0</v>
      </c>
      <c r="BT26" s="2684">
        <f t="shared" si="44"/>
        <v>0</v>
      </c>
      <c r="BU26" s="2617"/>
      <c r="BV26" s="2685">
        <f t="shared" si="45"/>
        <v>0</v>
      </c>
      <c r="BW26" s="2686">
        <f t="shared" si="45"/>
        <v>0</v>
      </c>
      <c r="BX26" s="2686">
        <f t="shared" si="45"/>
        <v>0</v>
      </c>
      <c r="BY26" s="2686">
        <f t="shared" si="45"/>
        <v>0</v>
      </c>
      <c r="BZ26" s="2686">
        <f t="shared" si="45"/>
        <v>0</v>
      </c>
      <c r="CA26" s="2686">
        <f t="shared" si="45"/>
        <v>0</v>
      </c>
      <c r="CB26" s="2686">
        <f t="shared" si="45"/>
        <v>0</v>
      </c>
      <c r="CC26" s="2687">
        <f t="shared" si="45"/>
        <v>0</v>
      </c>
      <c r="CD26" s="2525"/>
      <c r="CE26" s="2681" t="str">
        <f t="shared" si="46"/>
        <v/>
      </c>
      <c r="CF26" s="2688">
        <f t="shared" si="47"/>
        <v>0</v>
      </c>
      <c r="CG26" s="2689">
        <f t="shared" si="48"/>
        <v>0</v>
      </c>
      <c r="CH26" s="2689">
        <f t="shared" si="49"/>
        <v>0</v>
      </c>
      <c r="CI26" s="2689">
        <f t="shared" si="50"/>
        <v>0</v>
      </c>
      <c r="CJ26" s="2689">
        <f t="shared" si="51"/>
        <v>0</v>
      </c>
      <c r="CK26" s="2689">
        <f t="shared" si="52"/>
        <v>0</v>
      </c>
      <c r="CL26" s="2689">
        <f t="shared" si="53"/>
        <v>0</v>
      </c>
      <c r="CM26" s="2689">
        <f t="shared" si="54"/>
        <v>0</v>
      </c>
      <c r="CN26" s="2689">
        <f t="shared" si="55"/>
        <v>0</v>
      </c>
      <c r="CO26" s="2702">
        <f>IF(M26=CO8,M26,0)</f>
        <v>0</v>
      </c>
      <c r="CP26" s="2703" t="str">
        <f t="shared" si="56"/>
        <v/>
      </c>
      <c r="CQ26" s="2678" t="str">
        <f t="shared" si="57"/>
        <v/>
      </c>
      <c r="CR26" s="2692" t="str">
        <f t="shared" si="58"/>
        <v/>
      </c>
      <c r="CS26" s="2692" t="str">
        <f t="shared" si="59"/>
        <v/>
      </c>
      <c r="CT26" s="2692" t="str">
        <f t="shared" si="60"/>
        <v/>
      </c>
      <c r="CU26" s="2692" t="str">
        <f t="shared" si="61"/>
        <v/>
      </c>
      <c r="CV26" s="2692" t="str">
        <f t="shared" si="62"/>
        <v/>
      </c>
      <c r="CW26" s="2692" t="str">
        <f t="shared" si="63"/>
        <v/>
      </c>
      <c r="CX26" s="2693" t="str">
        <f t="shared" si="64"/>
        <v/>
      </c>
      <c r="CY26" s="2601"/>
      <c r="CZ26" s="2681" t="str">
        <f t="shared" si="65"/>
        <v/>
      </c>
      <c r="DA26" s="2694">
        <f t="shared" si="66"/>
        <v>0</v>
      </c>
      <c r="DB26" s="2527" t="str">
        <f t="shared" si="67"/>
        <v/>
      </c>
      <c r="DC26" s="2527" t="str">
        <f t="shared" si="68"/>
        <v/>
      </c>
      <c r="DD26" s="2527" t="str">
        <f t="shared" si="69"/>
        <v/>
      </c>
      <c r="DE26" s="2527" t="str">
        <f t="shared" si="70"/>
        <v/>
      </c>
      <c r="DF26" s="2527" t="str">
        <f t="shared" si="71"/>
        <v/>
      </c>
      <c r="DG26" s="2527" t="str">
        <f t="shared" si="72"/>
        <v/>
      </c>
      <c r="DH26" s="2527" t="str">
        <f t="shared" si="73"/>
        <v/>
      </c>
      <c r="DI26" s="2527" t="str">
        <f t="shared" si="74"/>
        <v/>
      </c>
      <c r="DJ26" s="2549"/>
      <c r="DK26" s="2704">
        <f>IF(M26=DK8,M26,0)</f>
        <v>0</v>
      </c>
      <c r="DL26" s="2703" t="str">
        <f t="shared" si="75"/>
        <v/>
      </c>
      <c r="DM26" s="2692" t="str">
        <f t="shared" si="76"/>
        <v/>
      </c>
      <c r="DN26" s="2692" t="str">
        <f t="shared" si="77"/>
        <v/>
      </c>
      <c r="DO26" s="2692" t="str">
        <f t="shared" si="78"/>
        <v/>
      </c>
      <c r="DP26" s="2692" t="str">
        <f t="shared" si="79"/>
        <v/>
      </c>
      <c r="DQ26" s="2692" t="str">
        <f t="shared" si="80"/>
        <v/>
      </c>
      <c r="DR26" s="2692" t="str">
        <f t="shared" si="81"/>
        <v/>
      </c>
      <c r="DS26" s="2692" t="str">
        <f t="shared" si="82"/>
        <v/>
      </c>
      <c r="DT26" s="2696" t="str">
        <f t="shared" si="83"/>
        <v/>
      </c>
      <c r="DU26" s="2535"/>
      <c r="DV26" s="2683">
        <f t="shared" si="84"/>
        <v>0</v>
      </c>
      <c r="DW26" s="2684">
        <f t="shared" si="85"/>
        <v>0</v>
      </c>
      <c r="DX26" s="2684">
        <f t="shared" si="86"/>
        <v>0</v>
      </c>
      <c r="DY26" s="2684">
        <f t="shared" si="87"/>
        <v>0</v>
      </c>
      <c r="DZ26" s="2684">
        <f t="shared" si="88"/>
        <v>0</v>
      </c>
      <c r="EA26" s="2684">
        <f t="shared" si="89"/>
        <v>0</v>
      </c>
      <c r="EB26" s="2684">
        <f t="shared" si="90"/>
        <v>0</v>
      </c>
      <c r="EC26" s="2684">
        <f t="shared" si="91"/>
        <v>0</v>
      </c>
      <c r="ED26" s="2630"/>
      <c r="EE26" s="2685">
        <f t="shared" si="92"/>
        <v>0</v>
      </c>
      <c r="EF26" s="2686">
        <f t="shared" si="92"/>
        <v>0</v>
      </c>
      <c r="EG26" s="2686">
        <f t="shared" si="92"/>
        <v>0</v>
      </c>
      <c r="EH26" s="2686">
        <f t="shared" si="92"/>
        <v>0</v>
      </c>
      <c r="EI26" s="2686">
        <f t="shared" si="92"/>
        <v>0</v>
      </c>
      <c r="EJ26" s="2686">
        <f t="shared" si="92"/>
        <v>0</v>
      </c>
      <c r="EK26" s="2686">
        <f t="shared" si="92"/>
        <v>0</v>
      </c>
      <c r="EL26" s="2687">
        <f t="shared" si="92"/>
        <v>0</v>
      </c>
      <c r="EM26" s="2601"/>
      <c r="EN26" s="2681" t="str">
        <f t="shared" si="93"/>
        <v/>
      </c>
      <c r="EO26" s="2688">
        <f t="shared" si="94"/>
        <v>0</v>
      </c>
      <c r="EP26" s="2689">
        <f t="shared" si="95"/>
        <v>0</v>
      </c>
      <c r="EQ26" s="2689">
        <f t="shared" si="96"/>
        <v>0</v>
      </c>
      <c r="ER26" s="2689">
        <f t="shared" si="97"/>
        <v>0</v>
      </c>
      <c r="ES26" s="2689">
        <f t="shared" si="98"/>
        <v>0</v>
      </c>
      <c r="ET26" s="2689">
        <f t="shared" si="99"/>
        <v>0</v>
      </c>
      <c r="EU26" s="2689">
        <f t="shared" si="100"/>
        <v>0</v>
      </c>
      <c r="EV26" s="2689">
        <f t="shared" si="101"/>
        <v>0</v>
      </c>
      <c r="EW26" s="2689">
        <f t="shared" si="102"/>
        <v>0</v>
      </c>
      <c r="EX26" s="2705">
        <f>IF(X26=EX8,X26,0)</f>
        <v>0</v>
      </c>
      <c r="EY26" s="2703" t="str">
        <f t="shared" si="103"/>
        <v/>
      </c>
      <c r="EZ26" s="2678" t="str">
        <f t="shared" si="104"/>
        <v/>
      </c>
      <c r="FA26" s="2692" t="str">
        <f t="shared" si="105"/>
        <v/>
      </c>
      <c r="FB26" s="2692" t="str">
        <f t="shared" si="106"/>
        <v/>
      </c>
      <c r="FC26" s="2692" t="str">
        <f t="shared" si="107"/>
        <v/>
      </c>
      <c r="FD26" s="2692" t="str">
        <f t="shared" si="108"/>
        <v/>
      </c>
      <c r="FE26" s="2692" t="str">
        <f t="shared" si="109"/>
        <v/>
      </c>
      <c r="FF26" s="2692" t="str">
        <f t="shared" si="110"/>
        <v/>
      </c>
      <c r="FG26" s="2692" t="str">
        <f t="shared" si="111"/>
        <v/>
      </c>
      <c r="FH26" s="2601"/>
      <c r="FI26" s="2681" t="str">
        <f t="shared" si="112"/>
        <v/>
      </c>
      <c r="FJ26" s="2694">
        <f t="shared" si="113"/>
        <v>0</v>
      </c>
      <c r="FK26" s="2527" t="str">
        <f t="shared" si="114"/>
        <v/>
      </c>
      <c r="FL26" s="2527" t="str">
        <f t="shared" si="115"/>
        <v/>
      </c>
      <c r="FM26" s="2527" t="str">
        <f t="shared" si="116"/>
        <v/>
      </c>
      <c r="FN26" s="2527" t="str">
        <f t="shared" si="117"/>
        <v/>
      </c>
      <c r="FO26" s="2527" t="str">
        <f t="shared" si="118"/>
        <v/>
      </c>
      <c r="FP26" s="2527" t="str">
        <f t="shared" si="119"/>
        <v/>
      </c>
      <c r="FQ26" s="2527" t="str">
        <f t="shared" si="120"/>
        <v/>
      </c>
      <c r="FR26" s="2527" t="str">
        <f t="shared" si="121"/>
        <v/>
      </c>
      <c r="FS26" s="2704">
        <f>IF(X26=FS8,X26,0)</f>
        <v>0</v>
      </c>
      <c r="FT26" s="2703" t="str">
        <f t="shared" si="122"/>
        <v/>
      </c>
      <c r="FU26" s="2692" t="str">
        <f t="shared" si="123"/>
        <v/>
      </c>
      <c r="FV26" s="2692" t="str">
        <f t="shared" si="124"/>
        <v/>
      </c>
      <c r="FW26" s="2692" t="str">
        <f t="shared" si="125"/>
        <v/>
      </c>
      <c r="FX26" s="2692" t="str">
        <f t="shared" si="126"/>
        <v/>
      </c>
      <c r="FY26" s="2692" t="str">
        <f t="shared" si="127"/>
        <v/>
      </c>
      <c r="FZ26" s="2692" t="str">
        <f t="shared" si="128"/>
        <v/>
      </c>
      <c r="GA26" s="2692" t="str">
        <f t="shared" si="129"/>
        <v/>
      </c>
      <c r="GB26" s="2696" t="str">
        <f t="shared" si="130"/>
        <v/>
      </c>
      <c r="GC26" s="2535"/>
    </row>
    <row r="27" spans="1:185" ht="45" customHeight="1" x14ac:dyDescent="0.25">
      <c r="A27" s="2633">
        <f>ROW()</f>
        <v>27</v>
      </c>
      <c r="B27" s="2667">
        <f>IF(C27="I","",IF(ISBLANK(D27),"",IF(ISTEXT(D27),LARGE(B9:B26,1)+1,0)))</f>
        <v>13</v>
      </c>
      <c r="C27" s="2698"/>
      <c r="D27" s="2714" t="s">
        <v>2623</v>
      </c>
      <c r="E27" s="2669"/>
      <c r="F27" s="2670"/>
      <c r="G27" s="2701" t="s">
        <v>2577</v>
      </c>
      <c r="H27" s="2672" t="s">
        <v>2624</v>
      </c>
      <c r="I27" s="2700" t="s">
        <v>2578</v>
      </c>
      <c r="J27" s="2672" t="s">
        <v>2602</v>
      </c>
      <c r="K27" s="2673">
        <f>COUNTA(G27,I27)</f>
        <v>2</v>
      </c>
      <c r="L27" s="2532"/>
      <c r="M27" s="2674" t="str">
        <f t="shared" si="16"/>
        <v>PLUS</v>
      </c>
      <c r="N27" s="2675" t="str">
        <f t="shared" si="16"/>
        <v>choix PLUS de maigre</v>
      </c>
      <c r="O27" s="2676"/>
      <c r="P27" s="2676"/>
      <c r="Q27" s="2676"/>
      <c r="R27" s="2676"/>
      <c r="S27" s="2676"/>
      <c r="T27" s="2676"/>
      <c r="U27" s="2676"/>
      <c r="V27" s="2676"/>
      <c r="W27" s="2532"/>
      <c r="X27" s="2674" t="str">
        <f t="shared" si="17"/>
        <v>MOINS</v>
      </c>
      <c r="Y27" s="2675" t="str">
        <f t="shared" si="17"/>
        <v>lipides</v>
      </c>
      <c r="Z27" s="2677"/>
      <c r="AA27" s="2677"/>
      <c r="AB27" s="2677"/>
      <c r="AC27" s="2677"/>
      <c r="AD27" s="2677"/>
      <c r="AE27" s="2677"/>
      <c r="AF27" s="2677"/>
      <c r="AG27" s="2677"/>
      <c r="AH27" s="2532"/>
      <c r="AI27" s="2535"/>
      <c r="AJ27" s="2678">
        <f t="shared" si="18"/>
        <v>0</v>
      </c>
      <c r="AK27" s="2679">
        <f t="shared" si="19"/>
        <v>0</v>
      </c>
      <c r="AL27" s="2678">
        <f t="shared" si="20"/>
        <v>0</v>
      </c>
      <c r="AM27" s="2679">
        <f t="shared" si="21"/>
        <v>0</v>
      </c>
      <c r="AN27" s="2678">
        <f t="shared" si="22"/>
        <v>0</v>
      </c>
      <c r="AO27" s="2679">
        <f t="shared" si="23"/>
        <v>0</v>
      </c>
      <c r="AP27" s="2678">
        <f t="shared" si="24"/>
        <v>0</v>
      </c>
      <c r="AQ27" s="2679">
        <f t="shared" si="25"/>
        <v>0</v>
      </c>
      <c r="AR27" s="2678">
        <f t="shared" si="26"/>
        <v>0</v>
      </c>
      <c r="AS27" s="2679">
        <f t="shared" si="27"/>
        <v>0</v>
      </c>
      <c r="AT27" s="2678">
        <f t="shared" si="28"/>
        <v>0</v>
      </c>
      <c r="AU27" s="2679">
        <f t="shared" si="29"/>
        <v>0</v>
      </c>
      <c r="AV27" s="2678">
        <f t="shared" si="30"/>
        <v>0</v>
      </c>
      <c r="AW27" s="2679">
        <f t="shared" si="31"/>
        <v>0</v>
      </c>
      <c r="AX27" s="2678">
        <f t="shared" si="32"/>
        <v>0</v>
      </c>
      <c r="AY27" s="2679">
        <f t="shared" si="33"/>
        <v>0</v>
      </c>
      <c r="AZ27" s="2680"/>
      <c r="BA27" s="2681">
        <f>BA9</f>
        <v>20</v>
      </c>
      <c r="BB27" s="2681">
        <f t="shared" si="34"/>
        <v>2</v>
      </c>
      <c r="BC27" s="2681">
        <f t="shared" si="35"/>
        <v>10</v>
      </c>
      <c r="BD27" s="2682">
        <f t="shared" si="36"/>
        <v>0</v>
      </c>
      <c r="BE27" s="2682">
        <f t="shared" si="36"/>
        <v>0</v>
      </c>
      <c r="BF27" s="2682">
        <f t="shared" si="36"/>
        <v>0</v>
      </c>
      <c r="BG27" s="2682">
        <f t="shared" si="36"/>
        <v>0</v>
      </c>
      <c r="BH27" s="2682">
        <f t="shared" si="36"/>
        <v>0</v>
      </c>
      <c r="BI27" s="2682">
        <f t="shared" si="36"/>
        <v>0</v>
      </c>
      <c r="BJ27" s="2682">
        <f t="shared" si="36"/>
        <v>0</v>
      </c>
      <c r="BK27" s="2682">
        <f t="shared" si="36"/>
        <v>0</v>
      </c>
      <c r="BL27" s="2535"/>
      <c r="BM27" s="2683">
        <f t="shared" si="37"/>
        <v>0</v>
      </c>
      <c r="BN27" s="2684">
        <f t="shared" si="38"/>
        <v>0</v>
      </c>
      <c r="BO27" s="2684">
        <f t="shared" si="39"/>
        <v>0</v>
      </c>
      <c r="BP27" s="2684">
        <f t="shared" si="40"/>
        <v>0</v>
      </c>
      <c r="BQ27" s="2684">
        <f t="shared" si="41"/>
        <v>0</v>
      </c>
      <c r="BR27" s="2684">
        <f t="shared" si="42"/>
        <v>0</v>
      </c>
      <c r="BS27" s="2684">
        <f t="shared" si="43"/>
        <v>0</v>
      </c>
      <c r="BT27" s="2684">
        <f t="shared" si="44"/>
        <v>0</v>
      </c>
      <c r="BU27" s="2617"/>
      <c r="BV27" s="2685">
        <f t="shared" si="45"/>
        <v>0</v>
      </c>
      <c r="BW27" s="2686">
        <f t="shared" si="45"/>
        <v>0</v>
      </c>
      <c r="BX27" s="2686">
        <f t="shared" si="45"/>
        <v>0</v>
      </c>
      <c r="BY27" s="2686">
        <f t="shared" si="45"/>
        <v>0</v>
      </c>
      <c r="BZ27" s="2686">
        <f t="shared" si="45"/>
        <v>0</v>
      </c>
      <c r="CA27" s="2686">
        <f t="shared" si="45"/>
        <v>0</v>
      </c>
      <c r="CB27" s="2686">
        <f t="shared" si="45"/>
        <v>0</v>
      </c>
      <c r="CC27" s="2687">
        <f t="shared" si="45"/>
        <v>0</v>
      </c>
      <c r="CD27" s="2525"/>
      <c r="CE27" s="2681">
        <f t="shared" si="46"/>
        <v>10</v>
      </c>
      <c r="CF27" s="2688">
        <f t="shared" si="47"/>
        <v>0</v>
      </c>
      <c r="CG27" s="2689">
        <f t="shared" si="48"/>
        <v>0</v>
      </c>
      <c r="CH27" s="2689">
        <f t="shared" si="49"/>
        <v>0</v>
      </c>
      <c r="CI27" s="2689">
        <f t="shared" si="50"/>
        <v>0</v>
      </c>
      <c r="CJ27" s="2689">
        <f t="shared" si="51"/>
        <v>0</v>
      </c>
      <c r="CK27" s="2689">
        <f t="shared" si="52"/>
        <v>0</v>
      </c>
      <c r="CL27" s="2689">
        <f t="shared" si="53"/>
        <v>0</v>
      </c>
      <c r="CM27" s="2689">
        <f t="shared" si="54"/>
        <v>0</v>
      </c>
      <c r="CN27" s="2689">
        <f t="shared" si="55"/>
        <v>0</v>
      </c>
      <c r="CO27" s="2702" t="str">
        <f>IF(M27=CO8,M27,0)</f>
        <v>PLUS</v>
      </c>
      <c r="CP27" s="2703" t="str">
        <f t="shared" si="56"/>
        <v>choix PLUS de maigre</v>
      </c>
      <c r="CQ27" s="2678" t="str">
        <f t="shared" si="57"/>
        <v/>
      </c>
      <c r="CR27" s="2692" t="str">
        <f t="shared" si="58"/>
        <v/>
      </c>
      <c r="CS27" s="2692" t="str">
        <f t="shared" si="59"/>
        <v/>
      </c>
      <c r="CT27" s="2692" t="str">
        <f t="shared" si="60"/>
        <v/>
      </c>
      <c r="CU27" s="2692" t="str">
        <f t="shared" si="61"/>
        <v/>
      </c>
      <c r="CV27" s="2692" t="str">
        <f t="shared" si="62"/>
        <v/>
      </c>
      <c r="CW27" s="2692" t="str">
        <f t="shared" si="63"/>
        <v/>
      </c>
      <c r="CX27" s="2693" t="str">
        <f t="shared" si="64"/>
        <v/>
      </c>
      <c r="CY27" s="2601"/>
      <c r="CZ27" s="2681">
        <f t="shared" si="65"/>
        <v>10</v>
      </c>
      <c r="DA27" s="2694">
        <f t="shared" si="66"/>
        <v>0</v>
      </c>
      <c r="DB27" s="2527" t="str">
        <f t="shared" si="67"/>
        <v/>
      </c>
      <c r="DC27" s="2527" t="str">
        <f t="shared" si="68"/>
        <v/>
      </c>
      <c r="DD27" s="2527" t="str">
        <f t="shared" si="69"/>
        <v/>
      </c>
      <c r="DE27" s="2527" t="str">
        <f t="shared" si="70"/>
        <v/>
      </c>
      <c r="DF27" s="2527" t="str">
        <f t="shared" si="71"/>
        <v/>
      </c>
      <c r="DG27" s="2527" t="str">
        <f t="shared" si="72"/>
        <v/>
      </c>
      <c r="DH27" s="2527" t="str">
        <f t="shared" si="73"/>
        <v/>
      </c>
      <c r="DI27" s="2527" t="str">
        <f t="shared" si="74"/>
        <v/>
      </c>
      <c r="DJ27" s="2549"/>
      <c r="DK27" s="2704">
        <f>IF(M27=DK8,M27,0)</f>
        <v>0</v>
      </c>
      <c r="DL27" s="2703" t="str">
        <f t="shared" si="75"/>
        <v/>
      </c>
      <c r="DM27" s="2692" t="str">
        <f t="shared" si="76"/>
        <v/>
      </c>
      <c r="DN27" s="2692" t="str">
        <f t="shared" si="77"/>
        <v/>
      </c>
      <c r="DO27" s="2692" t="str">
        <f t="shared" si="78"/>
        <v/>
      </c>
      <c r="DP27" s="2692" t="str">
        <f t="shared" si="79"/>
        <v/>
      </c>
      <c r="DQ27" s="2692" t="str">
        <f t="shared" si="80"/>
        <v/>
      </c>
      <c r="DR27" s="2692" t="str">
        <f t="shared" si="81"/>
        <v/>
      </c>
      <c r="DS27" s="2692" t="str">
        <f t="shared" si="82"/>
        <v/>
      </c>
      <c r="DT27" s="2696" t="str">
        <f t="shared" si="83"/>
        <v/>
      </c>
      <c r="DU27" s="2535"/>
      <c r="DV27" s="2683">
        <f t="shared" si="84"/>
        <v>0</v>
      </c>
      <c r="DW27" s="2684">
        <f t="shared" si="85"/>
        <v>0</v>
      </c>
      <c r="DX27" s="2684">
        <f t="shared" si="86"/>
        <v>0</v>
      </c>
      <c r="DY27" s="2684">
        <f t="shared" si="87"/>
        <v>0</v>
      </c>
      <c r="DZ27" s="2684">
        <f t="shared" si="88"/>
        <v>0</v>
      </c>
      <c r="EA27" s="2684">
        <f t="shared" si="89"/>
        <v>0</v>
      </c>
      <c r="EB27" s="2684">
        <f t="shared" si="90"/>
        <v>0</v>
      </c>
      <c r="EC27" s="2684">
        <f t="shared" si="91"/>
        <v>0</v>
      </c>
      <c r="ED27" s="2630"/>
      <c r="EE27" s="2685">
        <f t="shared" si="92"/>
        <v>0</v>
      </c>
      <c r="EF27" s="2686">
        <f t="shared" si="92"/>
        <v>0</v>
      </c>
      <c r="EG27" s="2686">
        <f t="shared" si="92"/>
        <v>0</v>
      </c>
      <c r="EH27" s="2686">
        <f t="shared" si="92"/>
        <v>0</v>
      </c>
      <c r="EI27" s="2686">
        <f t="shared" si="92"/>
        <v>0</v>
      </c>
      <c r="EJ27" s="2686">
        <f t="shared" si="92"/>
        <v>0</v>
      </c>
      <c r="EK27" s="2686">
        <f t="shared" si="92"/>
        <v>0</v>
      </c>
      <c r="EL27" s="2687">
        <f t="shared" si="92"/>
        <v>0</v>
      </c>
      <c r="EM27" s="2601"/>
      <c r="EN27" s="2681">
        <f t="shared" si="93"/>
        <v>10</v>
      </c>
      <c r="EO27" s="2688">
        <f t="shared" si="94"/>
        <v>0</v>
      </c>
      <c r="EP27" s="2689">
        <f t="shared" si="95"/>
        <v>0</v>
      </c>
      <c r="EQ27" s="2689">
        <f t="shared" si="96"/>
        <v>0</v>
      </c>
      <c r="ER27" s="2689">
        <f t="shared" si="97"/>
        <v>0</v>
      </c>
      <c r="ES27" s="2689">
        <f t="shared" si="98"/>
        <v>0</v>
      </c>
      <c r="ET27" s="2689">
        <f t="shared" si="99"/>
        <v>0</v>
      </c>
      <c r="EU27" s="2689">
        <f t="shared" si="100"/>
        <v>0</v>
      </c>
      <c r="EV27" s="2689">
        <f t="shared" si="101"/>
        <v>0</v>
      </c>
      <c r="EW27" s="2689">
        <f t="shared" si="102"/>
        <v>0</v>
      </c>
      <c r="EX27" s="2705">
        <f>IF(X27=EX8,X27,0)</f>
        <v>0</v>
      </c>
      <c r="EY27" s="2703" t="str">
        <f t="shared" si="103"/>
        <v/>
      </c>
      <c r="EZ27" s="2678" t="str">
        <f t="shared" si="104"/>
        <v/>
      </c>
      <c r="FA27" s="2692" t="str">
        <f t="shared" si="105"/>
        <v/>
      </c>
      <c r="FB27" s="2692" t="str">
        <f t="shared" si="106"/>
        <v/>
      </c>
      <c r="FC27" s="2692" t="str">
        <f t="shared" si="107"/>
        <v/>
      </c>
      <c r="FD27" s="2692" t="str">
        <f t="shared" si="108"/>
        <v/>
      </c>
      <c r="FE27" s="2692" t="str">
        <f t="shared" si="109"/>
        <v/>
      </c>
      <c r="FF27" s="2692" t="str">
        <f t="shared" si="110"/>
        <v/>
      </c>
      <c r="FG27" s="2692" t="str">
        <f t="shared" si="111"/>
        <v/>
      </c>
      <c r="FH27" s="2601"/>
      <c r="FI27" s="2681">
        <f t="shared" si="112"/>
        <v>10</v>
      </c>
      <c r="FJ27" s="2694">
        <f t="shared" si="113"/>
        <v>0</v>
      </c>
      <c r="FK27" s="2527" t="str">
        <f t="shared" si="114"/>
        <v/>
      </c>
      <c r="FL27" s="2527" t="str">
        <f t="shared" si="115"/>
        <v/>
      </c>
      <c r="FM27" s="2527" t="str">
        <f t="shared" si="116"/>
        <v/>
      </c>
      <c r="FN27" s="2527" t="str">
        <f t="shared" si="117"/>
        <v/>
      </c>
      <c r="FO27" s="2527" t="str">
        <f t="shared" si="118"/>
        <v/>
      </c>
      <c r="FP27" s="2527" t="str">
        <f t="shared" si="119"/>
        <v/>
      </c>
      <c r="FQ27" s="2527" t="str">
        <f t="shared" si="120"/>
        <v/>
      </c>
      <c r="FR27" s="2527" t="str">
        <f t="shared" si="121"/>
        <v/>
      </c>
      <c r="FS27" s="2704" t="str">
        <f>IF(X27=FS8,X27,0)</f>
        <v>MOINS</v>
      </c>
      <c r="FT27" s="2703" t="str">
        <f t="shared" si="122"/>
        <v>lipides</v>
      </c>
      <c r="FU27" s="2692" t="str">
        <f t="shared" si="123"/>
        <v/>
      </c>
      <c r="FV27" s="2692" t="str">
        <f t="shared" si="124"/>
        <v/>
      </c>
      <c r="FW27" s="2692" t="str">
        <f t="shared" si="125"/>
        <v/>
      </c>
      <c r="FX27" s="2692" t="str">
        <f t="shared" si="126"/>
        <v/>
      </c>
      <c r="FY27" s="2692" t="str">
        <f t="shared" si="127"/>
        <v/>
      </c>
      <c r="FZ27" s="2692" t="str">
        <f t="shared" si="128"/>
        <v/>
      </c>
      <c r="GA27" s="2692" t="str">
        <f t="shared" si="129"/>
        <v/>
      </c>
      <c r="GB27" s="2696" t="str">
        <f t="shared" si="130"/>
        <v/>
      </c>
      <c r="GC27" s="2535"/>
    </row>
    <row r="28" spans="1:185" ht="45" customHeight="1" x14ac:dyDescent="0.25">
      <c r="A28" s="2633">
        <f>ROW()</f>
        <v>28</v>
      </c>
      <c r="B28" s="2667">
        <f>IF(C28="I","",IF(ISBLANK(D28),"",IF(ISTEXT(D28),LARGE(B9:B27,1)+1,0)))</f>
        <v>14</v>
      </c>
      <c r="C28" s="2698"/>
      <c r="D28" s="2712" t="s">
        <v>2625</v>
      </c>
      <c r="E28" s="2669"/>
      <c r="F28" s="2670"/>
      <c r="G28" s="2710" t="s">
        <v>2578</v>
      </c>
      <c r="H28" s="2672" t="s">
        <v>2626</v>
      </c>
      <c r="I28" s="2700" t="s">
        <v>2578</v>
      </c>
      <c r="J28" s="2672" t="s">
        <v>2602</v>
      </c>
      <c r="K28" s="2673">
        <f>COUNTA(G28,I28)</f>
        <v>2</v>
      </c>
      <c r="L28" s="2532"/>
      <c r="M28" s="2674" t="str">
        <f t="shared" si="16"/>
        <v>MOINS</v>
      </c>
      <c r="N28" s="2675" t="str">
        <f t="shared" si="16"/>
        <v xml:space="preserve">choix MOINS d'humidité - </v>
      </c>
      <c r="O28" s="2676"/>
      <c r="P28" s="2676"/>
      <c r="Q28" s="2676"/>
      <c r="R28" s="2676"/>
      <c r="S28" s="2676"/>
      <c r="T28" s="2676"/>
      <c r="U28" s="2676"/>
      <c r="V28" s="2676"/>
      <c r="W28" s="2532"/>
      <c r="X28" s="2674" t="str">
        <f t="shared" si="17"/>
        <v>MOINS</v>
      </c>
      <c r="Y28" s="2675" t="str">
        <f t="shared" si="17"/>
        <v>lipides</v>
      </c>
      <c r="Z28" s="2677"/>
      <c r="AA28" s="2677"/>
      <c r="AB28" s="2677"/>
      <c r="AC28" s="2677"/>
      <c r="AD28" s="2677"/>
      <c r="AE28" s="2677"/>
      <c r="AF28" s="2677"/>
      <c r="AG28" s="2677"/>
      <c r="AH28" s="2532"/>
      <c r="AI28" s="2535"/>
      <c r="AJ28" s="2678">
        <f t="shared" si="18"/>
        <v>0</v>
      </c>
      <c r="AK28" s="2679">
        <f t="shared" si="19"/>
        <v>0</v>
      </c>
      <c r="AL28" s="2678">
        <f t="shared" si="20"/>
        <v>0</v>
      </c>
      <c r="AM28" s="2679">
        <f t="shared" si="21"/>
        <v>0</v>
      </c>
      <c r="AN28" s="2678">
        <f t="shared" si="22"/>
        <v>0</v>
      </c>
      <c r="AO28" s="2679">
        <f t="shared" si="23"/>
        <v>0</v>
      </c>
      <c r="AP28" s="2678">
        <f t="shared" si="24"/>
        <v>0</v>
      </c>
      <c r="AQ28" s="2679">
        <f t="shared" si="25"/>
        <v>0</v>
      </c>
      <c r="AR28" s="2678">
        <f t="shared" si="26"/>
        <v>0</v>
      </c>
      <c r="AS28" s="2679">
        <f t="shared" si="27"/>
        <v>0</v>
      </c>
      <c r="AT28" s="2678">
        <f t="shared" si="28"/>
        <v>0</v>
      </c>
      <c r="AU28" s="2679">
        <f t="shared" si="29"/>
        <v>0</v>
      </c>
      <c r="AV28" s="2678">
        <f t="shared" si="30"/>
        <v>0</v>
      </c>
      <c r="AW28" s="2679">
        <f t="shared" si="31"/>
        <v>0</v>
      </c>
      <c r="AX28" s="2678">
        <f t="shared" si="32"/>
        <v>0</v>
      </c>
      <c r="AY28" s="2679">
        <f t="shared" si="33"/>
        <v>0</v>
      </c>
      <c r="AZ28" s="2680"/>
      <c r="BA28" s="2681">
        <f>BA9</f>
        <v>20</v>
      </c>
      <c r="BB28" s="2681">
        <f t="shared" si="34"/>
        <v>2</v>
      </c>
      <c r="BC28" s="2681">
        <f t="shared" si="35"/>
        <v>10</v>
      </c>
      <c r="BD28" s="2682">
        <f t="shared" si="36"/>
        <v>0</v>
      </c>
      <c r="BE28" s="2682">
        <f t="shared" si="36"/>
        <v>0</v>
      </c>
      <c r="BF28" s="2682">
        <f t="shared" si="36"/>
        <v>0</v>
      </c>
      <c r="BG28" s="2682">
        <f t="shared" si="36"/>
        <v>0</v>
      </c>
      <c r="BH28" s="2682">
        <f t="shared" si="36"/>
        <v>0</v>
      </c>
      <c r="BI28" s="2682">
        <f t="shared" si="36"/>
        <v>0</v>
      </c>
      <c r="BJ28" s="2682">
        <f t="shared" si="36"/>
        <v>0</v>
      </c>
      <c r="BK28" s="2682">
        <f t="shared" si="36"/>
        <v>0</v>
      </c>
      <c r="BL28" s="2535"/>
      <c r="BM28" s="2683">
        <f t="shared" si="37"/>
        <v>0</v>
      </c>
      <c r="BN28" s="2684">
        <f t="shared" si="38"/>
        <v>0</v>
      </c>
      <c r="BO28" s="2684">
        <f t="shared" si="39"/>
        <v>0</v>
      </c>
      <c r="BP28" s="2684">
        <f t="shared" si="40"/>
        <v>0</v>
      </c>
      <c r="BQ28" s="2684">
        <f t="shared" si="41"/>
        <v>0</v>
      </c>
      <c r="BR28" s="2684">
        <f t="shared" si="42"/>
        <v>0</v>
      </c>
      <c r="BS28" s="2684">
        <f t="shared" si="43"/>
        <v>0</v>
      </c>
      <c r="BT28" s="2684">
        <f t="shared" si="44"/>
        <v>0</v>
      </c>
      <c r="BU28" s="2617"/>
      <c r="BV28" s="2685">
        <f t="shared" si="45"/>
        <v>0</v>
      </c>
      <c r="BW28" s="2686">
        <f t="shared" si="45"/>
        <v>0</v>
      </c>
      <c r="BX28" s="2686">
        <f t="shared" si="45"/>
        <v>0</v>
      </c>
      <c r="BY28" s="2686">
        <f t="shared" si="45"/>
        <v>0</v>
      </c>
      <c r="BZ28" s="2686">
        <f t="shared" si="45"/>
        <v>0</v>
      </c>
      <c r="CA28" s="2686">
        <f t="shared" si="45"/>
        <v>0</v>
      </c>
      <c r="CB28" s="2686">
        <f t="shared" si="45"/>
        <v>0</v>
      </c>
      <c r="CC28" s="2687">
        <f t="shared" si="45"/>
        <v>0</v>
      </c>
      <c r="CD28" s="2525"/>
      <c r="CE28" s="2681">
        <f t="shared" si="46"/>
        <v>10</v>
      </c>
      <c r="CF28" s="2688">
        <f t="shared" si="47"/>
        <v>0</v>
      </c>
      <c r="CG28" s="2689">
        <f t="shared" si="48"/>
        <v>0</v>
      </c>
      <c r="CH28" s="2689">
        <f t="shared" si="49"/>
        <v>0</v>
      </c>
      <c r="CI28" s="2689">
        <f t="shared" si="50"/>
        <v>0</v>
      </c>
      <c r="CJ28" s="2689">
        <f t="shared" si="51"/>
        <v>0</v>
      </c>
      <c r="CK28" s="2689">
        <f t="shared" si="52"/>
        <v>0</v>
      </c>
      <c r="CL28" s="2689">
        <f t="shared" si="53"/>
        <v>0</v>
      </c>
      <c r="CM28" s="2689">
        <f t="shared" si="54"/>
        <v>0</v>
      </c>
      <c r="CN28" s="2689">
        <f t="shared" si="55"/>
        <v>0</v>
      </c>
      <c r="CO28" s="2702">
        <f>IF(M28=CO8,M28,0)</f>
        <v>0</v>
      </c>
      <c r="CP28" s="2703" t="str">
        <f t="shared" si="56"/>
        <v/>
      </c>
      <c r="CQ28" s="2678" t="str">
        <f t="shared" si="57"/>
        <v/>
      </c>
      <c r="CR28" s="2692" t="str">
        <f t="shared" si="58"/>
        <v/>
      </c>
      <c r="CS28" s="2692" t="str">
        <f t="shared" si="59"/>
        <v/>
      </c>
      <c r="CT28" s="2692" t="str">
        <f t="shared" si="60"/>
        <v/>
      </c>
      <c r="CU28" s="2692" t="str">
        <f t="shared" si="61"/>
        <v/>
      </c>
      <c r="CV28" s="2692" t="str">
        <f t="shared" si="62"/>
        <v/>
      </c>
      <c r="CW28" s="2692" t="str">
        <f t="shared" si="63"/>
        <v/>
      </c>
      <c r="CX28" s="2693" t="str">
        <f t="shared" si="64"/>
        <v/>
      </c>
      <c r="CY28" s="2601"/>
      <c r="CZ28" s="2681">
        <f t="shared" si="65"/>
        <v>10</v>
      </c>
      <c r="DA28" s="2694">
        <f t="shared" si="66"/>
        <v>0</v>
      </c>
      <c r="DB28" s="2527" t="str">
        <f t="shared" si="67"/>
        <v/>
      </c>
      <c r="DC28" s="2527" t="str">
        <f t="shared" si="68"/>
        <v/>
      </c>
      <c r="DD28" s="2527" t="str">
        <f t="shared" si="69"/>
        <v/>
      </c>
      <c r="DE28" s="2527" t="str">
        <f t="shared" si="70"/>
        <v/>
      </c>
      <c r="DF28" s="2527" t="str">
        <f t="shared" si="71"/>
        <v/>
      </c>
      <c r="DG28" s="2527" t="str">
        <f t="shared" si="72"/>
        <v/>
      </c>
      <c r="DH28" s="2527" t="str">
        <f t="shared" si="73"/>
        <v/>
      </c>
      <c r="DI28" s="2527" t="str">
        <f t="shared" si="74"/>
        <v/>
      </c>
      <c r="DJ28" s="2549"/>
      <c r="DK28" s="2704" t="str">
        <f>IF(M28=DK8,M28,0)</f>
        <v>MOINS</v>
      </c>
      <c r="DL28" s="2703" t="str">
        <f t="shared" si="75"/>
        <v xml:space="preserve">choix MOINS d'humidité - </v>
      </c>
      <c r="DM28" s="2692" t="str">
        <f t="shared" si="76"/>
        <v/>
      </c>
      <c r="DN28" s="2692" t="str">
        <f t="shared" si="77"/>
        <v/>
      </c>
      <c r="DO28" s="2692" t="str">
        <f t="shared" si="78"/>
        <v/>
      </c>
      <c r="DP28" s="2692" t="str">
        <f t="shared" si="79"/>
        <v/>
      </c>
      <c r="DQ28" s="2692" t="str">
        <f t="shared" si="80"/>
        <v/>
      </c>
      <c r="DR28" s="2692" t="str">
        <f t="shared" si="81"/>
        <v/>
      </c>
      <c r="DS28" s="2692" t="str">
        <f t="shared" si="82"/>
        <v/>
      </c>
      <c r="DT28" s="2696" t="str">
        <f t="shared" si="83"/>
        <v/>
      </c>
      <c r="DU28" s="2535"/>
      <c r="DV28" s="2683">
        <f t="shared" si="84"/>
        <v>0</v>
      </c>
      <c r="DW28" s="2684">
        <f t="shared" si="85"/>
        <v>0</v>
      </c>
      <c r="DX28" s="2684">
        <f t="shared" si="86"/>
        <v>0</v>
      </c>
      <c r="DY28" s="2684">
        <f t="shared" si="87"/>
        <v>0</v>
      </c>
      <c r="DZ28" s="2684">
        <f t="shared" si="88"/>
        <v>0</v>
      </c>
      <c r="EA28" s="2684">
        <f t="shared" si="89"/>
        <v>0</v>
      </c>
      <c r="EB28" s="2684">
        <f t="shared" si="90"/>
        <v>0</v>
      </c>
      <c r="EC28" s="2684">
        <f t="shared" si="91"/>
        <v>0</v>
      </c>
      <c r="ED28" s="2630"/>
      <c r="EE28" s="2685">
        <f t="shared" si="92"/>
        <v>0</v>
      </c>
      <c r="EF28" s="2686">
        <f t="shared" si="92"/>
        <v>0</v>
      </c>
      <c r="EG28" s="2686">
        <f t="shared" si="92"/>
        <v>0</v>
      </c>
      <c r="EH28" s="2686">
        <f t="shared" si="92"/>
        <v>0</v>
      </c>
      <c r="EI28" s="2686">
        <f t="shared" si="92"/>
        <v>0</v>
      </c>
      <c r="EJ28" s="2686">
        <f t="shared" si="92"/>
        <v>0</v>
      </c>
      <c r="EK28" s="2686">
        <f t="shared" si="92"/>
        <v>0</v>
      </c>
      <c r="EL28" s="2687">
        <f t="shared" si="92"/>
        <v>0</v>
      </c>
      <c r="EM28" s="2601"/>
      <c r="EN28" s="2681">
        <f t="shared" si="93"/>
        <v>10</v>
      </c>
      <c r="EO28" s="2688">
        <f t="shared" si="94"/>
        <v>0</v>
      </c>
      <c r="EP28" s="2689">
        <f t="shared" si="95"/>
        <v>0</v>
      </c>
      <c r="EQ28" s="2689">
        <f t="shared" si="96"/>
        <v>0</v>
      </c>
      <c r="ER28" s="2689">
        <f t="shared" si="97"/>
        <v>0</v>
      </c>
      <c r="ES28" s="2689">
        <f t="shared" si="98"/>
        <v>0</v>
      </c>
      <c r="ET28" s="2689">
        <f t="shared" si="99"/>
        <v>0</v>
      </c>
      <c r="EU28" s="2689">
        <f t="shared" si="100"/>
        <v>0</v>
      </c>
      <c r="EV28" s="2689">
        <f t="shared" si="101"/>
        <v>0</v>
      </c>
      <c r="EW28" s="2689">
        <f t="shared" si="102"/>
        <v>0</v>
      </c>
      <c r="EX28" s="2705">
        <f>IF(X28=EX8,X28,0)</f>
        <v>0</v>
      </c>
      <c r="EY28" s="2703" t="str">
        <f t="shared" si="103"/>
        <v/>
      </c>
      <c r="EZ28" s="2678" t="str">
        <f t="shared" si="104"/>
        <v/>
      </c>
      <c r="FA28" s="2692" t="str">
        <f t="shared" si="105"/>
        <v/>
      </c>
      <c r="FB28" s="2692" t="str">
        <f t="shared" si="106"/>
        <v/>
      </c>
      <c r="FC28" s="2692" t="str">
        <f t="shared" si="107"/>
        <v/>
      </c>
      <c r="FD28" s="2692" t="str">
        <f t="shared" si="108"/>
        <v/>
      </c>
      <c r="FE28" s="2692" t="str">
        <f t="shared" si="109"/>
        <v/>
      </c>
      <c r="FF28" s="2692" t="str">
        <f t="shared" si="110"/>
        <v/>
      </c>
      <c r="FG28" s="2692" t="str">
        <f t="shared" si="111"/>
        <v/>
      </c>
      <c r="FH28" s="2601"/>
      <c r="FI28" s="2681">
        <f t="shared" si="112"/>
        <v>10</v>
      </c>
      <c r="FJ28" s="2694">
        <f t="shared" si="113"/>
        <v>0</v>
      </c>
      <c r="FK28" s="2527" t="str">
        <f t="shared" si="114"/>
        <v/>
      </c>
      <c r="FL28" s="2527" t="str">
        <f t="shared" si="115"/>
        <v/>
      </c>
      <c r="FM28" s="2527" t="str">
        <f t="shared" si="116"/>
        <v/>
      </c>
      <c r="FN28" s="2527" t="str">
        <f t="shared" si="117"/>
        <v/>
      </c>
      <c r="FO28" s="2527" t="str">
        <f t="shared" si="118"/>
        <v/>
      </c>
      <c r="FP28" s="2527" t="str">
        <f t="shared" si="119"/>
        <v/>
      </c>
      <c r="FQ28" s="2527" t="str">
        <f t="shared" si="120"/>
        <v/>
      </c>
      <c r="FR28" s="2527" t="str">
        <f t="shared" si="121"/>
        <v/>
      </c>
      <c r="FS28" s="2704" t="str">
        <f>IF(X28=FS8,X28,0)</f>
        <v>MOINS</v>
      </c>
      <c r="FT28" s="2703" t="str">
        <f t="shared" si="122"/>
        <v>lipides</v>
      </c>
      <c r="FU28" s="2692" t="str">
        <f t="shared" si="123"/>
        <v/>
      </c>
      <c r="FV28" s="2692" t="str">
        <f t="shared" si="124"/>
        <v/>
      </c>
      <c r="FW28" s="2692" t="str">
        <f t="shared" si="125"/>
        <v/>
      </c>
      <c r="FX28" s="2692" t="str">
        <f t="shared" si="126"/>
        <v/>
      </c>
      <c r="FY28" s="2692" t="str">
        <f t="shared" si="127"/>
        <v/>
      </c>
      <c r="FZ28" s="2692" t="str">
        <f t="shared" si="128"/>
        <v/>
      </c>
      <c r="GA28" s="2692" t="str">
        <f t="shared" si="129"/>
        <v/>
      </c>
      <c r="GB28" s="2696" t="str">
        <f t="shared" si="130"/>
        <v/>
      </c>
      <c r="GC28" s="2535"/>
    </row>
    <row r="29" spans="1:185" ht="45" customHeight="1" x14ac:dyDescent="0.25">
      <c r="A29" s="2633">
        <f>ROW()</f>
        <v>29</v>
      </c>
      <c r="B29" s="2667">
        <f>IF(C29="I","",IF(ISBLANK(D29),"",IF(ISTEXT(D29),LARGE(B9:B28,1)+1,0)))</f>
        <v>15</v>
      </c>
      <c r="C29" s="2698"/>
      <c r="D29" s="2714" t="s">
        <v>2627</v>
      </c>
      <c r="E29" s="2669"/>
      <c r="F29" s="2670"/>
      <c r="G29" s="2701" t="s">
        <v>2577</v>
      </c>
      <c r="H29" s="2672" t="s">
        <v>2628</v>
      </c>
      <c r="I29" s="2700" t="s">
        <v>2578</v>
      </c>
      <c r="J29" s="2672" t="s">
        <v>2602</v>
      </c>
      <c r="K29" s="2673">
        <f>COUNTA(G29,I29)</f>
        <v>2</v>
      </c>
      <c r="L29" s="2532"/>
      <c r="M29" s="2674" t="str">
        <f t="shared" si="16"/>
        <v>PLUS</v>
      </c>
      <c r="N29" s="2675" t="str">
        <f t="shared" si="16"/>
        <v>PLUS de maigre/eau 0</v>
      </c>
      <c r="O29" s="2676"/>
      <c r="P29" s="2676"/>
      <c r="Q29" s="2676"/>
      <c r="R29" s="2676"/>
      <c r="S29" s="2676"/>
      <c r="T29" s="2676"/>
      <c r="U29" s="2676"/>
      <c r="V29" s="2676"/>
      <c r="W29" s="2532"/>
      <c r="X29" s="2674" t="str">
        <f t="shared" si="17"/>
        <v>MOINS</v>
      </c>
      <c r="Y29" s="2675" t="str">
        <f t="shared" si="17"/>
        <v>lipides</v>
      </c>
      <c r="Z29" s="2677"/>
      <c r="AA29" s="2677"/>
      <c r="AB29" s="2677"/>
      <c r="AC29" s="2677"/>
      <c r="AD29" s="2677"/>
      <c r="AE29" s="2677"/>
      <c r="AF29" s="2677"/>
      <c r="AG29" s="2677"/>
      <c r="AH29" s="2532"/>
      <c r="AI29" s="2535"/>
      <c r="AJ29" s="2678">
        <f t="shared" si="18"/>
        <v>0</v>
      </c>
      <c r="AK29" s="2679">
        <f t="shared" si="19"/>
        <v>0</v>
      </c>
      <c r="AL29" s="2678">
        <f t="shared" si="20"/>
        <v>0</v>
      </c>
      <c r="AM29" s="2679">
        <f t="shared" si="21"/>
        <v>0</v>
      </c>
      <c r="AN29" s="2678">
        <f t="shared" si="22"/>
        <v>0</v>
      </c>
      <c r="AO29" s="2679">
        <f t="shared" si="23"/>
        <v>0</v>
      </c>
      <c r="AP29" s="2678">
        <f t="shared" si="24"/>
        <v>0</v>
      </c>
      <c r="AQ29" s="2679">
        <f t="shared" si="25"/>
        <v>0</v>
      </c>
      <c r="AR29" s="2678">
        <f t="shared" si="26"/>
        <v>0</v>
      </c>
      <c r="AS29" s="2679">
        <f t="shared" si="27"/>
        <v>0</v>
      </c>
      <c r="AT29" s="2678">
        <f t="shared" si="28"/>
        <v>0</v>
      </c>
      <c r="AU29" s="2679">
        <f t="shared" si="29"/>
        <v>0</v>
      </c>
      <c r="AV29" s="2678">
        <f t="shared" si="30"/>
        <v>0</v>
      </c>
      <c r="AW29" s="2679">
        <f t="shared" si="31"/>
        <v>0</v>
      </c>
      <c r="AX29" s="2678">
        <f t="shared" si="32"/>
        <v>0</v>
      </c>
      <c r="AY29" s="2679">
        <f t="shared" si="33"/>
        <v>0</v>
      </c>
      <c r="AZ29" s="2680"/>
      <c r="BA29" s="2681">
        <f>BA9</f>
        <v>20</v>
      </c>
      <c r="BB29" s="2681">
        <f t="shared" si="34"/>
        <v>2</v>
      </c>
      <c r="BC29" s="2681">
        <f t="shared" si="35"/>
        <v>10</v>
      </c>
      <c r="BD29" s="2682">
        <f t="shared" si="36"/>
        <v>0</v>
      </c>
      <c r="BE29" s="2682">
        <f t="shared" si="36"/>
        <v>0</v>
      </c>
      <c r="BF29" s="2682">
        <f t="shared" si="36"/>
        <v>0</v>
      </c>
      <c r="BG29" s="2682">
        <f t="shared" si="36"/>
        <v>0</v>
      </c>
      <c r="BH29" s="2682">
        <f t="shared" si="36"/>
        <v>0</v>
      </c>
      <c r="BI29" s="2682">
        <f t="shared" si="36"/>
        <v>0</v>
      </c>
      <c r="BJ29" s="2682">
        <f t="shared" si="36"/>
        <v>0</v>
      </c>
      <c r="BK29" s="2682">
        <f t="shared" si="36"/>
        <v>0</v>
      </c>
      <c r="BL29" s="2535"/>
      <c r="BM29" s="2683">
        <f t="shared" si="37"/>
        <v>0</v>
      </c>
      <c r="BN29" s="2684">
        <f t="shared" si="38"/>
        <v>0</v>
      </c>
      <c r="BO29" s="2684">
        <f t="shared" si="39"/>
        <v>0</v>
      </c>
      <c r="BP29" s="2684">
        <f t="shared" si="40"/>
        <v>0</v>
      </c>
      <c r="BQ29" s="2684">
        <f t="shared" si="41"/>
        <v>0</v>
      </c>
      <c r="BR29" s="2684">
        <f t="shared" si="42"/>
        <v>0</v>
      </c>
      <c r="BS29" s="2684">
        <f t="shared" si="43"/>
        <v>0</v>
      </c>
      <c r="BT29" s="2684">
        <f t="shared" si="44"/>
        <v>0</v>
      </c>
      <c r="BU29" s="2617"/>
      <c r="BV29" s="2685">
        <f t="shared" si="45"/>
        <v>0</v>
      </c>
      <c r="BW29" s="2686">
        <f t="shared" si="45"/>
        <v>0</v>
      </c>
      <c r="BX29" s="2686">
        <f t="shared" si="45"/>
        <v>0</v>
      </c>
      <c r="BY29" s="2686">
        <f t="shared" si="45"/>
        <v>0</v>
      </c>
      <c r="BZ29" s="2686">
        <f t="shared" si="45"/>
        <v>0</v>
      </c>
      <c r="CA29" s="2686">
        <f t="shared" si="45"/>
        <v>0</v>
      </c>
      <c r="CB29" s="2686">
        <f t="shared" si="45"/>
        <v>0</v>
      </c>
      <c r="CC29" s="2687">
        <f t="shared" si="45"/>
        <v>0</v>
      </c>
      <c r="CD29" s="2525"/>
      <c r="CE29" s="2681">
        <f t="shared" si="46"/>
        <v>10</v>
      </c>
      <c r="CF29" s="2688">
        <f t="shared" si="47"/>
        <v>0</v>
      </c>
      <c r="CG29" s="2689">
        <f t="shared" si="48"/>
        <v>0</v>
      </c>
      <c r="CH29" s="2689">
        <f t="shared" si="49"/>
        <v>0</v>
      </c>
      <c r="CI29" s="2689">
        <f t="shared" si="50"/>
        <v>0</v>
      </c>
      <c r="CJ29" s="2689">
        <f t="shared" si="51"/>
        <v>0</v>
      </c>
      <c r="CK29" s="2689">
        <f t="shared" si="52"/>
        <v>0</v>
      </c>
      <c r="CL29" s="2689">
        <f t="shared" si="53"/>
        <v>0</v>
      </c>
      <c r="CM29" s="2689">
        <f t="shared" si="54"/>
        <v>0</v>
      </c>
      <c r="CN29" s="2689">
        <f t="shared" si="55"/>
        <v>0</v>
      </c>
      <c r="CO29" s="2702" t="str">
        <f>IF(M29=CO8,M29,0)</f>
        <v>PLUS</v>
      </c>
      <c r="CP29" s="2703" t="str">
        <f t="shared" si="56"/>
        <v>PLUS de maigre/eau 0</v>
      </c>
      <c r="CQ29" s="2678" t="str">
        <f t="shared" si="57"/>
        <v/>
      </c>
      <c r="CR29" s="2692" t="str">
        <f t="shared" si="58"/>
        <v/>
      </c>
      <c r="CS29" s="2692" t="str">
        <f t="shared" si="59"/>
        <v/>
      </c>
      <c r="CT29" s="2692" t="str">
        <f t="shared" si="60"/>
        <v/>
      </c>
      <c r="CU29" s="2692" t="str">
        <f t="shared" si="61"/>
        <v/>
      </c>
      <c r="CV29" s="2692" t="str">
        <f t="shared" si="62"/>
        <v/>
      </c>
      <c r="CW29" s="2692" t="str">
        <f t="shared" si="63"/>
        <v/>
      </c>
      <c r="CX29" s="2693" t="str">
        <f t="shared" si="64"/>
        <v/>
      </c>
      <c r="CY29" s="2601"/>
      <c r="CZ29" s="2681">
        <f t="shared" si="65"/>
        <v>10</v>
      </c>
      <c r="DA29" s="2694">
        <f t="shared" si="66"/>
        <v>0</v>
      </c>
      <c r="DB29" s="2527" t="str">
        <f t="shared" si="67"/>
        <v/>
      </c>
      <c r="DC29" s="2527" t="str">
        <f t="shared" si="68"/>
        <v/>
      </c>
      <c r="DD29" s="2527" t="str">
        <f t="shared" si="69"/>
        <v/>
      </c>
      <c r="DE29" s="2527" t="str">
        <f t="shared" si="70"/>
        <v/>
      </c>
      <c r="DF29" s="2527" t="str">
        <f t="shared" si="71"/>
        <v/>
      </c>
      <c r="DG29" s="2527" t="str">
        <f t="shared" si="72"/>
        <v/>
      </c>
      <c r="DH29" s="2527" t="str">
        <f t="shared" si="73"/>
        <v/>
      </c>
      <c r="DI29" s="2527" t="str">
        <f t="shared" si="74"/>
        <v/>
      </c>
      <c r="DJ29" s="2549"/>
      <c r="DK29" s="2704">
        <f>IF(M29=DK8,M29,0)</f>
        <v>0</v>
      </c>
      <c r="DL29" s="2703" t="str">
        <f t="shared" si="75"/>
        <v/>
      </c>
      <c r="DM29" s="2692" t="str">
        <f t="shared" si="76"/>
        <v/>
      </c>
      <c r="DN29" s="2692" t="str">
        <f t="shared" si="77"/>
        <v/>
      </c>
      <c r="DO29" s="2692" t="str">
        <f t="shared" si="78"/>
        <v/>
      </c>
      <c r="DP29" s="2692" t="str">
        <f t="shared" si="79"/>
        <v/>
      </c>
      <c r="DQ29" s="2692" t="str">
        <f t="shared" si="80"/>
        <v/>
      </c>
      <c r="DR29" s="2692" t="str">
        <f t="shared" si="81"/>
        <v/>
      </c>
      <c r="DS29" s="2692" t="str">
        <f t="shared" si="82"/>
        <v/>
      </c>
      <c r="DT29" s="2696" t="str">
        <f t="shared" si="83"/>
        <v/>
      </c>
      <c r="DU29" s="2535"/>
      <c r="DV29" s="2683">
        <f t="shared" si="84"/>
        <v>0</v>
      </c>
      <c r="DW29" s="2684">
        <f t="shared" si="85"/>
        <v>0</v>
      </c>
      <c r="DX29" s="2684">
        <f t="shared" si="86"/>
        <v>0</v>
      </c>
      <c r="DY29" s="2684">
        <f t="shared" si="87"/>
        <v>0</v>
      </c>
      <c r="DZ29" s="2684">
        <f t="shared" si="88"/>
        <v>0</v>
      </c>
      <c r="EA29" s="2684">
        <f t="shared" si="89"/>
        <v>0</v>
      </c>
      <c r="EB29" s="2684">
        <f t="shared" si="90"/>
        <v>0</v>
      </c>
      <c r="EC29" s="2684">
        <f t="shared" si="91"/>
        <v>0</v>
      </c>
      <c r="ED29" s="2630"/>
      <c r="EE29" s="2685">
        <f t="shared" si="92"/>
        <v>0</v>
      </c>
      <c r="EF29" s="2686">
        <f t="shared" si="92"/>
        <v>0</v>
      </c>
      <c r="EG29" s="2686">
        <f t="shared" si="92"/>
        <v>0</v>
      </c>
      <c r="EH29" s="2686">
        <f t="shared" si="92"/>
        <v>0</v>
      </c>
      <c r="EI29" s="2686">
        <f t="shared" si="92"/>
        <v>0</v>
      </c>
      <c r="EJ29" s="2686">
        <f t="shared" si="92"/>
        <v>0</v>
      </c>
      <c r="EK29" s="2686">
        <f t="shared" si="92"/>
        <v>0</v>
      </c>
      <c r="EL29" s="2687">
        <f t="shared" si="92"/>
        <v>0</v>
      </c>
      <c r="EM29" s="2601"/>
      <c r="EN29" s="2681">
        <f t="shared" si="93"/>
        <v>10</v>
      </c>
      <c r="EO29" s="2688">
        <f t="shared" si="94"/>
        <v>0</v>
      </c>
      <c r="EP29" s="2689">
        <f t="shared" si="95"/>
        <v>0</v>
      </c>
      <c r="EQ29" s="2689">
        <f t="shared" si="96"/>
        <v>0</v>
      </c>
      <c r="ER29" s="2689">
        <f t="shared" si="97"/>
        <v>0</v>
      </c>
      <c r="ES29" s="2689">
        <f t="shared" si="98"/>
        <v>0</v>
      </c>
      <c r="ET29" s="2689">
        <f t="shared" si="99"/>
        <v>0</v>
      </c>
      <c r="EU29" s="2689">
        <f t="shared" si="100"/>
        <v>0</v>
      </c>
      <c r="EV29" s="2689">
        <f t="shared" si="101"/>
        <v>0</v>
      </c>
      <c r="EW29" s="2689">
        <f t="shared" si="102"/>
        <v>0</v>
      </c>
      <c r="EX29" s="2705">
        <f>IF(X29=EX8,X29,0)</f>
        <v>0</v>
      </c>
      <c r="EY29" s="2703" t="str">
        <f t="shared" si="103"/>
        <v/>
      </c>
      <c r="EZ29" s="2678" t="str">
        <f t="shared" si="104"/>
        <v/>
      </c>
      <c r="FA29" s="2692" t="str">
        <f t="shared" si="105"/>
        <v/>
      </c>
      <c r="FB29" s="2692" t="str">
        <f t="shared" si="106"/>
        <v/>
      </c>
      <c r="FC29" s="2692" t="str">
        <f t="shared" si="107"/>
        <v/>
      </c>
      <c r="FD29" s="2692" t="str">
        <f t="shared" si="108"/>
        <v/>
      </c>
      <c r="FE29" s="2692" t="str">
        <f t="shared" si="109"/>
        <v/>
      </c>
      <c r="FF29" s="2692" t="str">
        <f t="shared" si="110"/>
        <v/>
      </c>
      <c r="FG29" s="2692" t="str">
        <f t="shared" si="111"/>
        <v/>
      </c>
      <c r="FH29" s="2601"/>
      <c r="FI29" s="2681">
        <f t="shared" si="112"/>
        <v>10</v>
      </c>
      <c r="FJ29" s="2694">
        <f t="shared" si="113"/>
        <v>0</v>
      </c>
      <c r="FK29" s="2527" t="str">
        <f t="shared" si="114"/>
        <v/>
      </c>
      <c r="FL29" s="2527" t="str">
        <f t="shared" si="115"/>
        <v/>
      </c>
      <c r="FM29" s="2527" t="str">
        <f t="shared" si="116"/>
        <v/>
      </c>
      <c r="FN29" s="2527" t="str">
        <f t="shared" si="117"/>
        <v/>
      </c>
      <c r="FO29" s="2527" t="str">
        <f t="shared" si="118"/>
        <v/>
      </c>
      <c r="FP29" s="2527" t="str">
        <f t="shared" si="119"/>
        <v/>
      </c>
      <c r="FQ29" s="2527" t="str">
        <f t="shared" si="120"/>
        <v/>
      </c>
      <c r="FR29" s="2527" t="str">
        <f t="shared" si="121"/>
        <v/>
      </c>
      <c r="FS29" s="2704" t="str">
        <f>IF(X29=FS8,X29,0)</f>
        <v>MOINS</v>
      </c>
      <c r="FT29" s="2703" t="str">
        <f t="shared" si="122"/>
        <v>lipides</v>
      </c>
      <c r="FU29" s="2692" t="str">
        <f t="shared" si="123"/>
        <v/>
      </c>
      <c r="FV29" s="2692" t="str">
        <f t="shared" si="124"/>
        <v/>
      </c>
      <c r="FW29" s="2692" t="str">
        <f t="shared" si="125"/>
        <v/>
      </c>
      <c r="FX29" s="2692" t="str">
        <f t="shared" si="126"/>
        <v/>
      </c>
      <c r="FY29" s="2692" t="str">
        <f t="shared" si="127"/>
        <v/>
      </c>
      <c r="FZ29" s="2692" t="str">
        <f t="shared" si="128"/>
        <v/>
      </c>
      <c r="GA29" s="2692" t="str">
        <f t="shared" si="129"/>
        <v/>
      </c>
      <c r="GB29" s="2696" t="str">
        <f t="shared" si="130"/>
        <v/>
      </c>
      <c r="GC29" s="2535"/>
    </row>
    <row r="30" spans="1:185" ht="45" customHeight="1" x14ac:dyDescent="0.25">
      <c r="A30" s="2633">
        <f>ROW()</f>
        <v>30</v>
      </c>
      <c r="B30" s="2667">
        <f>IF(C30="I","",IF(ISBLANK(D30),"",IF(ISTEXT(D30),LARGE(B9:B29,1)+1,0)))</f>
        <v>16</v>
      </c>
      <c r="C30" s="2698"/>
      <c r="D30" s="2714" t="s">
        <v>2627</v>
      </c>
      <c r="E30" s="2669"/>
      <c r="F30" s="2670"/>
      <c r="G30" s="2701" t="s">
        <v>2577</v>
      </c>
      <c r="H30" s="2672" t="s">
        <v>2609</v>
      </c>
      <c r="I30" s="2700" t="s">
        <v>2578</v>
      </c>
      <c r="J30" s="2672" t="s">
        <v>2602</v>
      </c>
      <c r="K30" s="2709"/>
      <c r="L30" s="2532"/>
      <c r="M30" s="2674" t="str">
        <f t="shared" si="16"/>
        <v>PLUS</v>
      </c>
      <c r="N30" s="2675" t="str">
        <f t="shared" si="16"/>
        <v xml:space="preserve">choix PLUS de maigre </v>
      </c>
      <c r="O30" s="2676"/>
      <c r="P30" s="2676"/>
      <c r="Q30" s="2676"/>
      <c r="R30" s="2676"/>
      <c r="S30" s="2676"/>
      <c r="T30" s="2676"/>
      <c r="U30" s="2676"/>
      <c r="V30" s="2676"/>
      <c r="W30" s="2532"/>
      <c r="X30" s="2674" t="str">
        <f t="shared" si="17"/>
        <v>MOINS</v>
      </c>
      <c r="Y30" s="2675" t="str">
        <f t="shared" si="17"/>
        <v>lipides</v>
      </c>
      <c r="Z30" s="2677"/>
      <c r="AA30" s="2677"/>
      <c r="AB30" s="2677"/>
      <c r="AC30" s="2677"/>
      <c r="AD30" s="2677"/>
      <c r="AE30" s="2677"/>
      <c r="AF30" s="2677"/>
      <c r="AG30" s="2677"/>
      <c r="AH30" s="2532"/>
      <c r="AI30" s="2535"/>
      <c r="AJ30" s="2678">
        <f t="shared" si="18"/>
        <v>0</v>
      </c>
      <c r="AK30" s="2679">
        <f t="shared" si="19"/>
        <v>0</v>
      </c>
      <c r="AL30" s="2678">
        <f t="shared" si="20"/>
        <v>0</v>
      </c>
      <c r="AM30" s="2679">
        <f t="shared" si="21"/>
        <v>0</v>
      </c>
      <c r="AN30" s="2678">
        <f t="shared" si="22"/>
        <v>0</v>
      </c>
      <c r="AO30" s="2679">
        <f t="shared" si="23"/>
        <v>0</v>
      </c>
      <c r="AP30" s="2678">
        <f t="shared" si="24"/>
        <v>0</v>
      </c>
      <c r="AQ30" s="2679">
        <f t="shared" si="25"/>
        <v>0</v>
      </c>
      <c r="AR30" s="2678">
        <f t="shared" si="26"/>
        <v>0</v>
      </c>
      <c r="AS30" s="2679">
        <f t="shared" si="27"/>
        <v>0</v>
      </c>
      <c r="AT30" s="2678">
        <f t="shared" si="28"/>
        <v>0</v>
      </c>
      <c r="AU30" s="2679">
        <f t="shared" si="29"/>
        <v>0</v>
      </c>
      <c r="AV30" s="2678">
        <f t="shared" si="30"/>
        <v>0</v>
      </c>
      <c r="AW30" s="2679">
        <f t="shared" si="31"/>
        <v>0</v>
      </c>
      <c r="AX30" s="2678">
        <f t="shared" si="32"/>
        <v>0</v>
      </c>
      <c r="AY30" s="2679">
        <f t="shared" si="33"/>
        <v>0</v>
      </c>
      <c r="AZ30" s="2680"/>
      <c r="BA30" s="2681">
        <f>BA9</f>
        <v>20</v>
      </c>
      <c r="BB30" s="2681">
        <f t="shared" si="34"/>
        <v>0</v>
      </c>
      <c r="BC30" s="2681" t="str">
        <f t="shared" si="35"/>
        <v/>
      </c>
      <c r="BD30" s="2682">
        <f t="shared" si="36"/>
        <v>0</v>
      </c>
      <c r="BE30" s="2682">
        <f t="shared" si="36"/>
        <v>0</v>
      </c>
      <c r="BF30" s="2682">
        <f t="shared" si="36"/>
        <v>0</v>
      </c>
      <c r="BG30" s="2682">
        <f t="shared" si="36"/>
        <v>0</v>
      </c>
      <c r="BH30" s="2682">
        <f t="shared" si="36"/>
        <v>0</v>
      </c>
      <c r="BI30" s="2682">
        <f t="shared" si="36"/>
        <v>0</v>
      </c>
      <c r="BJ30" s="2682">
        <f t="shared" si="36"/>
        <v>0</v>
      </c>
      <c r="BK30" s="2682">
        <f t="shared" si="36"/>
        <v>0</v>
      </c>
      <c r="BL30" s="2535"/>
      <c r="BM30" s="2683">
        <f t="shared" si="37"/>
        <v>0</v>
      </c>
      <c r="BN30" s="2684">
        <f t="shared" si="38"/>
        <v>0</v>
      </c>
      <c r="BO30" s="2684">
        <f t="shared" si="39"/>
        <v>0</v>
      </c>
      <c r="BP30" s="2684">
        <f t="shared" si="40"/>
        <v>0</v>
      </c>
      <c r="BQ30" s="2684">
        <f t="shared" si="41"/>
        <v>0</v>
      </c>
      <c r="BR30" s="2684">
        <f t="shared" si="42"/>
        <v>0</v>
      </c>
      <c r="BS30" s="2684">
        <f t="shared" si="43"/>
        <v>0</v>
      </c>
      <c r="BT30" s="2684">
        <f t="shared" si="44"/>
        <v>0</v>
      </c>
      <c r="BU30" s="2617"/>
      <c r="BV30" s="2685">
        <f t="shared" si="45"/>
        <v>0</v>
      </c>
      <c r="BW30" s="2686">
        <f t="shared" si="45"/>
        <v>0</v>
      </c>
      <c r="BX30" s="2686">
        <f t="shared" si="45"/>
        <v>0</v>
      </c>
      <c r="BY30" s="2686">
        <f t="shared" si="45"/>
        <v>0</v>
      </c>
      <c r="BZ30" s="2686">
        <f t="shared" si="45"/>
        <v>0</v>
      </c>
      <c r="CA30" s="2686">
        <f t="shared" si="45"/>
        <v>0</v>
      </c>
      <c r="CB30" s="2686">
        <f t="shared" si="45"/>
        <v>0</v>
      </c>
      <c r="CC30" s="2687">
        <f t="shared" si="45"/>
        <v>0</v>
      </c>
      <c r="CD30" s="2525"/>
      <c r="CE30" s="2681" t="str">
        <f t="shared" si="46"/>
        <v/>
      </c>
      <c r="CF30" s="2688">
        <f t="shared" si="47"/>
        <v>0</v>
      </c>
      <c r="CG30" s="2689">
        <f t="shared" si="48"/>
        <v>0</v>
      </c>
      <c r="CH30" s="2689">
        <f t="shared" si="49"/>
        <v>0</v>
      </c>
      <c r="CI30" s="2689">
        <f t="shared" si="50"/>
        <v>0</v>
      </c>
      <c r="CJ30" s="2689">
        <f t="shared" si="51"/>
        <v>0</v>
      </c>
      <c r="CK30" s="2689">
        <f t="shared" si="52"/>
        <v>0</v>
      </c>
      <c r="CL30" s="2689">
        <f t="shared" si="53"/>
        <v>0</v>
      </c>
      <c r="CM30" s="2689">
        <f t="shared" si="54"/>
        <v>0</v>
      </c>
      <c r="CN30" s="2689">
        <f t="shared" si="55"/>
        <v>0</v>
      </c>
      <c r="CO30" s="2702" t="str">
        <f>IF(M30=CO8,M30,0)</f>
        <v>PLUS</v>
      </c>
      <c r="CP30" s="2703" t="str">
        <f t="shared" si="56"/>
        <v xml:space="preserve">choix PLUS de maigre </v>
      </c>
      <c r="CQ30" s="2678" t="str">
        <f t="shared" si="57"/>
        <v/>
      </c>
      <c r="CR30" s="2692" t="str">
        <f t="shared" si="58"/>
        <v/>
      </c>
      <c r="CS30" s="2692" t="str">
        <f t="shared" si="59"/>
        <v/>
      </c>
      <c r="CT30" s="2692" t="str">
        <f t="shared" si="60"/>
        <v/>
      </c>
      <c r="CU30" s="2692" t="str">
        <f t="shared" si="61"/>
        <v/>
      </c>
      <c r="CV30" s="2692" t="str">
        <f t="shared" si="62"/>
        <v/>
      </c>
      <c r="CW30" s="2692" t="str">
        <f t="shared" si="63"/>
        <v/>
      </c>
      <c r="CX30" s="2693" t="str">
        <f t="shared" si="64"/>
        <v/>
      </c>
      <c r="CY30" s="2601"/>
      <c r="CZ30" s="2681" t="str">
        <f t="shared" si="65"/>
        <v/>
      </c>
      <c r="DA30" s="2694">
        <f t="shared" si="66"/>
        <v>0</v>
      </c>
      <c r="DB30" s="2527" t="str">
        <f t="shared" si="67"/>
        <v/>
      </c>
      <c r="DC30" s="2527" t="str">
        <f t="shared" si="68"/>
        <v/>
      </c>
      <c r="DD30" s="2527" t="str">
        <f t="shared" si="69"/>
        <v/>
      </c>
      <c r="DE30" s="2527" t="str">
        <f t="shared" si="70"/>
        <v/>
      </c>
      <c r="DF30" s="2527" t="str">
        <f t="shared" si="71"/>
        <v/>
      </c>
      <c r="DG30" s="2527" t="str">
        <f t="shared" si="72"/>
        <v/>
      </c>
      <c r="DH30" s="2527" t="str">
        <f t="shared" si="73"/>
        <v/>
      </c>
      <c r="DI30" s="2527" t="str">
        <f t="shared" si="74"/>
        <v/>
      </c>
      <c r="DJ30" s="2549"/>
      <c r="DK30" s="2704">
        <f>IF(M30=DK8,M30,0)</f>
        <v>0</v>
      </c>
      <c r="DL30" s="2703" t="str">
        <f t="shared" si="75"/>
        <v/>
      </c>
      <c r="DM30" s="2692" t="str">
        <f t="shared" si="76"/>
        <v/>
      </c>
      <c r="DN30" s="2692" t="str">
        <f t="shared" si="77"/>
        <v/>
      </c>
      <c r="DO30" s="2692" t="str">
        <f t="shared" si="78"/>
        <v/>
      </c>
      <c r="DP30" s="2692" t="str">
        <f t="shared" si="79"/>
        <v/>
      </c>
      <c r="DQ30" s="2692" t="str">
        <f t="shared" si="80"/>
        <v/>
      </c>
      <c r="DR30" s="2692" t="str">
        <f t="shared" si="81"/>
        <v/>
      </c>
      <c r="DS30" s="2692" t="str">
        <f t="shared" si="82"/>
        <v/>
      </c>
      <c r="DT30" s="2696" t="str">
        <f t="shared" si="83"/>
        <v/>
      </c>
      <c r="DU30" s="2535"/>
      <c r="DV30" s="2683">
        <f t="shared" si="84"/>
        <v>0</v>
      </c>
      <c r="DW30" s="2684">
        <f t="shared" si="85"/>
        <v>0</v>
      </c>
      <c r="DX30" s="2684">
        <f t="shared" si="86"/>
        <v>0</v>
      </c>
      <c r="DY30" s="2684">
        <f t="shared" si="87"/>
        <v>0</v>
      </c>
      <c r="DZ30" s="2684">
        <f t="shared" si="88"/>
        <v>0</v>
      </c>
      <c r="EA30" s="2684">
        <f t="shared" si="89"/>
        <v>0</v>
      </c>
      <c r="EB30" s="2684">
        <f t="shared" si="90"/>
        <v>0</v>
      </c>
      <c r="EC30" s="2684">
        <f t="shared" si="91"/>
        <v>0</v>
      </c>
      <c r="ED30" s="2630"/>
      <c r="EE30" s="2685">
        <f t="shared" si="92"/>
        <v>0</v>
      </c>
      <c r="EF30" s="2686">
        <f t="shared" si="92"/>
        <v>0</v>
      </c>
      <c r="EG30" s="2686">
        <f t="shared" si="92"/>
        <v>0</v>
      </c>
      <c r="EH30" s="2686">
        <f t="shared" si="92"/>
        <v>0</v>
      </c>
      <c r="EI30" s="2686">
        <f t="shared" si="92"/>
        <v>0</v>
      </c>
      <c r="EJ30" s="2686">
        <f t="shared" si="92"/>
        <v>0</v>
      </c>
      <c r="EK30" s="2686">
        <f t="shared" si="92"/>
        <v>0</v>
      </c>
      <c r="EL30" s="2687">
        <f t="shared" si="92"/>
        <v>0</v>
      </c>
      <c r="EM30" s="2601"/>
      <c r="EN30" s="2681" t="str">
        <f t="shared" si="93"/>
        <v/>
      </c>
      <c r="EO30" s="2688">
        <f t="shared" si="94"/>
        <v>0</v>
      </c>
      <c r="EP30" s="2689">
        <f t="shared" si="95"/>
        <v>0</v>
      </c>
      <c r="EQ30" s="2689">
        <f t="shared" si="96"/>
        <v>0</v>
      </c>
      <c r="ER30" s="2689">
        <f t="shared" si="97"/>
        <v>0</v>
      </c>
      <c r="ES30" s="2689">
        <f t="shared" si="98"/>
        <v>0</v>
      </c>
      <c r="ET30" s="2689">
        <f t="shared" si="99"/>
        <v>0</v>
      </c>
      <c r="EU30" s="2689">
        <f t="shared" si="100"/>
        <v>0</v>
      </c>
      <c r="EV30" s="2689">
        <f t="shared" si="101"/>
        <v>0</v>
      </c>
      <c r="EW30" s="2689">
        <f t="shared" si="102"/>
        <v>0</v>
      </c>
      <c r="EX30" s="2705">
        <f>IF(X30=EX8,X30,0)</f>
        <v>0</v>
      </c>
      <c r="EY30" s="2703" t="str">
        <f t="shared" si="103"/>
        <v/>
      </c>
      <c r="EZ30" s="2678" t="str">
        <f t="shared" si="104"/>
        <v/>
      </c>
      <c r="FA30" s="2692" t="str">
        <f t="shared" si="105"/>
        <v/>
      </c>
      <c r="FB30" s="2692" t="str">
        <f t="shared" si="106"/>
        <v/>
      </c>
      <c r="FC30" s="2692" t="str">
        <f t="shared" si="107"/>
        <v/>
      </c>
      <c r="FD30" s="2692" t="str">
        <f t="shared" si="108"/>
        <v/>
      </c>
      <c r="FE30" s="2692" t="str">
        <f t="shared" si="109"/>
        <v/>
      </c>
      <c r="FF30" s="2692" t="str">
        <f t="shared" si="110"/>
        <v/>
      </c>
      <c r="FG30" s="2692" t="str">
        <f t="shared" si="111"/>
        <v/>
      </c>
      <c r="FH30" s="2601"/>
      <c r="FI30" s="2681" t="str">
        <f t="shared" si="112"/>
        <v/>
      </c>
      <c r="FJ30" s="2694">
        <f t="shared" si="113"/>
        <v>0</v>
      </c>
      <c r="FK30" s="2527" t="str">
        <f t="shared" si="114"/>
        <v/>
      </c>
      <c r="FL30" s="2527" t="str">
        <f t="shared" si="115"/>
        <v/>
      </c>
      <c r="FM30" s="2527" t="str">
        <f t="shared" si="116"/>
        <v/>
      </c>
      <c r="FN30" s="2527" t="str">
        <f t="shared" si="117"/>
        <v/>
      </c>
      <c r="FO30" s="2527" t="str">
        <f t="shared" si="118"/>
        <v/>
      </c>
      <c r="FP30" s="2527" t="str">
        <f t="shared" si="119"/>
        <v/>
      </c>
      <c r="FQ30" s="2527" t="str">
        <f t="shared" si="120"/>
        <v/>
      </c>
      <c r="FR30" s="2527" t="str">
        <f t="shared" si="121"/>
        <v/>
      </c>
      <c r="FS30" s="2704" t="str">
        <f>IF(X30=FS8,X30,0)</f>
        <v>MOINS</v>
      </c>
      <c r="FT30" s="2703" t="str">
        <f t="shared" si="122"/>
        <v>lipides</v>
      </c>
      <c r="FU30" s="2692" t="str">
        <f t="shared" si="123"/>
        <v/>
      </c>
      <c r="FV30" s="2692" t="str">
        <f t="shared" si="124"/>
        <v/>
      </c>
      <c r="FW30" s="2692" t="str">
        <f t="shared" si="125"/>
        <v/>
      </c>
      <c r="FX30" s="2692" t="str">
        <f t="shared" si="126"/>
        <v/>
      </c>
      <c r="FY30" s="2692" t="str">
        <f t="shared" si="127"/>
        <v/>
      </c>
      <c r="FZ30" s="2692" t="str">
        <f t="shared" si="128"/>
        <v/>
      </c>
      <c r="GA30" s="2692" t="str">
        <f t="shared" si="129"/>
        <v/>
      </c>
      <c r="GB30" s="2696" t="str">
        <f t="shared" si="130"/>
        <v/>
      </c>
      <c r="GC30" s="2535"/>
    </row>
    <row r="31" spans="1:185" ht="45" customHeight="1" x14ac:dyDescent="0.25">
      <c r="A31" s="2633">
        <f>ROW()</f>
        <v>31</v>
      </c>
      <c r="B31" s="2667">
        <f>IF(C31="I","",IF(ISBLANK(D31),"",IF(ISTEXT(D31),LARGE(B9:B30,1)+1,0)))</f>
        <v>17</v>
      </c>
      <c r="C31" s="2698"/>
      <c r="D31" s="2712" t="s">
        <v>2629</v>
      </c>
      <c r="E31" s="2669"/>
      <c r="F31" s="2670"/>
      <c r="G31" s="2701" t="s">
        <v>2577</v>
      </c>
      <c r="H31" s="2672" t="s">
        <v>2630</v>
      </c>
      <c r="I31" s="2701"/>
      <c r="J31" s="2672"/>
      <c r="K31" s="2673">
        <f t="shared" ref="K31:K94" si="132">COUNTA(G31,I31)</f>
        <v>1</v>
      </c>
      <c r="L31" s="2532"/>
      <c r="M31" s="2674" t="str">
        <f t="shared" si="16"/>
        <v>PLUS</v>
      </c>
      <c r="N31" s="2675" t="str">
        <f t="shared" si="16"/>
        <v>OK=2</v>
      </c>
      <c r="O31" s="2676"/>
      <c r="P31" s="2676"/>
      <c r="Q31" s="2676"/>
      <c r="R31" s="2676"/>
      <c r="S31" s="2676"/>
      <c r="T31" s="2676"/>
      <c r="U31" s="2676"/>
      <c r="V31" s="2676"/>
      <c r="W31" s="2532"/>
      <c r="X31" s="2674">
        <f t="shared" si="17"/>
        <v>0</v>
      </c>
      <c r="Y31" s="2675">
        <f t="shared" si="17"/>
        <v>0</v>
      </c>
      <c r="Z31" s="2677"/>
      <c r="AA31" s="2677"/>
      <c r="AB31" s="2677"/>
      <c r="AC31" s="2677"/>
      <c r="AD31" s="2677"/>
      <c r="AE31" s="2677"/>
      <c r="AF31" s="2677"/>
      <c r="AG31" s="2677"/>
      <c r="AH31" s="2532"/>
      <c r="AI31" s="2535"/>
      <c r="AJ31" s="2678">
        <f t="shared" si="18"/>
        <v>0</v>
      </c>
      <c r="AK31" s="2679">
        <f t="shared" si="19"/>
        <v>0</v>
      </c>
      <c r="AL31" s="2678">
        <f t="shared" si="20"/>
        <v>0</v>
      </c>
      <c r="AM31" s="2679">
        <f t="shared" si="21"/>
        <v>0</v>
      </c>
      <c r="AN31" s="2678">
        <f t="shared" si="22"/>
        <v>0</v>
      </c>
      <c r="AO31" s="2679">
        <f t="shared" si="23"/>
        <v>0</v>
      </c>
      <c r="AP31" s="2678">
        <f t="shared" si="24"/>
        <v>0</v>
      </c>
      <c r="AQ31" s="2679">
        <f t="shared" si="25"/>
        <v>0</v>
      </c>
      <c r="AR31" s="2678">
        <f t="shared" si="26"/>
        <v>0</v>
      </c>
      <c r="AS31" s="2679">
        <f t="shared" si="27"/>
        <v>0</v>
      </c>
      <c r="AT31" s="2678">
        <f t="shared" si="28"/>
        <v>0</v>
      </c>
      <c r="AU31" s="2679">
        <f t="shared" si="29"/>
        <v>0</v>
      </c>
      <c r="AV31" s="2678">
        <f t="shared" si="30"/>
        <v>0</v>
      </c>
      <c r="AW31" s="2679">
        <f t="shared" si="31"/>
        <v>0</v>
      </c>
      <c r="AX31" s="2678">
        <f t="shared" si="32"/>
        <v>0</v>
      </c>
      <c r="AY31" s="2679">
        <f t="shared" si="33"/>
        <v>0</v>
      </c>
      <c r="AZ31" s="2680"/>
      <c r="BA31" s="2681">
        <f>BA9</f>
        <v>20</v>
      </c>
      <c r="BB31" s="2681">
        <f t="shared" si="34"/>
        <v>1</v>
      </c>
      <c r="BC31" s="2681">
        <f t="shared" si="35"/>
        <v>20</v>
      </c>
      <c r="BD31" s="2682">
        <f t="shared" si="36"/>
        <v>0</v>
      </c>
      <c r="BE31" s="2682">
        <f t="shared" si="36"/>
        <v>0</v>
      </c>
      <c r="BF31" s="2682">
        <f t="shared" si="36"/>
        <v>0</v>
      </c>
      <c r="BG31" s="2682">
        <f t="shared" si="36"/>
        <v>0</v>
      </c>
      <c r="BH31" s="2682">
        <f t="shared" si="36"/>
        <v>0</v>
      </c>
      <c r="BI31" s="2682">
        <f t="shared" si="36"/>
        <v>0</v>
      </c>
      <c r="BJ31" s="2682">
        <f t="shared" si="36"/>
        <v>0</v>
      </c>
      <c r="BK31" s="2682">
        <f t="shared" si="36"/>
        <v>0</v>
      </c>
      <c r="BL31" s="2535"/>
      <c r="BM31" s="2683">
        <f t="shared" si="37"/>
        <v>0</v>
      </c>
      <c r="BN31" s="2684">
        <f t="shared" si="38"/>
        <v>0</v>
      </c>
      <c r="BO31" s="2684">
        <f t="shared" si="39"/>
        <v>0</v>
      </c>
      <c r="BP31" s="2684">
        <f t="shared" si="40"/>
        <v>0</v>
      </c>
      <c r="BQ31" s="2684">
        <f t="shared" si="41"/>
        <v>0</v>
      </c>
      <c r="BR31" s="2684">
        <f t="shared" si="42"/>
        <v>0</v>
      </c>
      <c r="BS31" s="2684">
        <f t="shared" si="43"/>
        <v>0</v>
      </c>
      <c r="BT31" s="2684">
        <f t="shared" si="44"/>
        <v>0</v>
      </c>
      <c r="BU31" s="2617"/>
      <c r="BV31" s="2685">
        <f t="shared" si="45"/>
        <v>0</v>
      </c>
      <c r="BW31" s="2686">
        <f t="shared" si="45"/>
        <v>0</v>
      </c>
      <c r="BX31" s="2686">
        <f t="shared" si="45"/>
        <v>0</v>
      </c>
      <c r="BY31" s="2686">
        <f t="shared" si="45"/>
        <v>0</v>
      </c>
      <c r="BZ31" s="2686">
        <f t="shared" si="45"/>
        <v>0</v>
      </c>
      <c r="CA31" s="2686">
        <f t="shared" si="45"/>
        <v>0</v>
      </c>
      <c r="CB31" s="2686">
        <f t="shared" si="45"/>
        <v>0</v>
      </c>
      <c r="CC31" s="2687">
        <f t="shared" si="45"/>
        <v>0</v>
      </c>
      <c r="CD31" s="2525"/>
      <c r="CE31" s="2681">
        <f t="shared" si="46"/>
        <v>20</v>
      </c>
      <c r="CF31" s="2688">
        <f t="shared" si="47"/>
        <v>0</v>
      </c>
      <c r="CG31" s="2689">
        <f t="shared" si="48"/>
        <v>0</v>
      </c>
      <c r="CH31" s="2689">
        <f t="shared" si="49"/>
        <v>0</v>
      </c>
      <c r="CI31" s="2689">
        <f t="shared" si="50"/>
        <v>0</v>
      </c>
      <c r="CJ31" s="2689">
        <f t="shared" si="51"/>
        <v>0</v>
      </c>
      <c r="CK31" s="2689">
        <f t="shared" si="52"/>
        <v>0</v>
      </c>
      <c r="CL31" s="2689">
        <f t="shared" si="53"/>
        <v>0</v>
      </c>
      <c r="CM31" s="2689">
        <f t="shared" si="54"/>
        <v>0</v>
      </c>
      <c r="CN31" s="2689">
        <f t="shared" si="55"/>
        <v>0</v>
      </c>
      <c r="CO31" s="2702" t="str">
        <f>IF(M31=CO8,M31,0)</f>
        <v>PLUS</v>
      </c>
      <c r="CP31" s="2703" t="str">
        <f t="shared" si="56"/>
        <v>OK=2</v>
      </c>
      <c r="CQ31" s="2678" t="str">
        <f t="shared" si="57"/>
        <v/>
      </c>
      <c r="CR31" s="2692" t="str">
        <f t="shared" si="58"/>
        <v/>
      </c>
      <c r="CS31" s="2692" t="str">
        <f t="shared" si="59"/>
        <v/>
      </c>
      <c r="CT31" s="2692" t="str">
        <f t="shared" si="60"/>
        <v/>
      </c>
      <c r="CU31" s="2692" t="str">
        <f t="shared" si="61"/>
        <v/>
      </c>
      <c r="CV31" s="2692" t="str">
        <f t="shared" si="62"/>
        <v/>
      </c>
      <c r="CW31" s="2692" t="str">
        <f t="shared" si="63"/>
        <v/>
      </c>
      <c r="CX31" s="2693" t="str">
        <f t="shared" si="64"/>
        <v/>
      </c>
      <c r="CY31" s="2601"/>
      <c r="CZ31" s="2681">
        <f t="shared" si="65"/>
        <v>20</v>
      </c>
      <c r="DA31" s="2694">
        <f t="shared" si="66"/>
        <v>0</v>
      </c>
      <c r="DB31" s="2527" t="str">
        <f t="shared" si="67"/>
        <v/>
      </c>
      <c r="DC31" s="2527" t="str">
        <f t="shared" si="68"/>
        <v/>
      </c>
      <c r="DD31" s="2527" t="str">
        <f t="shared" si="69"/>
        <v/>
      </c>
      <c r="DE31" s="2527" t="str">
        <f t="shared" si="70"/>
        <v/>
      </c>
      <c r="DF31" s="2527" t="str">
        <f t="shared" si="71"/>
        <v/>
      </c>
      <c r="DG31" s="2527" t="str">
        <f t="shared" si="72"/>
        <v/>
      </c>
      <c r="DH31" s="2527" t="str">
        <f t="shared" si="73"/>
        <v/>
      </c>
      <c r="DI31" s="2527" t="str">
        <f t="shared" si="74"/>
        <v/>
      </c>
      <c r="DJ31" s="2549"/>
      <c r="DK31" s="2704">
        <f>IF(M31=DK8,M31,0)</f>
        <v>0</v>
      </c>
      <c r="DL31" s="2703" t="str">
        <f t="shared" si="75"/>
        <v/>
      </c>
      <c r="DM31" s="2692" t="str">
        <f t="shared" si="76"/>
        <v/>
      </c>
      <c r="DN31" s="2692" t="str">
        <f t="shared" si="77"/>
        <v/>
      </c>
      <c r="DO31" s="2692" t="str">
        <f t="shared" si="78"/>
        <v/>
      </c>
      <c r="DP31" s="2692" t="str">
        <f t="shared" si="79"/>
        <v/>
      </c>
      <c r="DQ31" s="2692" t="str">
        <f t="shared" si="80"/>
        <v/>
      </c>
      <c r="DR31" s="2692" t="str">
        <f t="shared" si="81"/>
        <v/>
      </c>
      <c r="DS31" s="2692" t="str">
        <f t="shared" si="82"/>
        <v/>
      </c>
      <c r="DT31" s="2696" t="str">
        <f t="shared" si="83"/>
        <v/>
      </c>
      <c r="DU31" s="2535"/>
      <c r="DV31" s="2683">
        <f t="shared" si="84"/>
        <v>0</v>
      </c>
      <c r="DW31" s="2684">
        <f t="shared" si="85"/>
        <v>0</v>
      </c>
      <c r="DX31" s="2684">
        <f t="shared" si="86"/>
        <v>0</v>
      </c>
      <c r="DY31" s="2684">
        <f t="shared" si="87"/>
        <v>0</v>
      </c>
      <c r="DZ31" s="2684">
        <f t="shared" si="88"/>
        <v>0</v>
      </c>
      <c r="EA31" s="2684">
        <f t="shared" si="89"/>
        <v>0</v>
      </c>
      <c r="EB31" s="2684">
        <f t="shared" si="90"/>
        <v>0</v>
      </c>
      <c r="EC31" s="2684">
        <f t="shared" si="91"/>
        <v>0</v>
      </c>
      <c r="ED31" s="2630"/>
      <c r="EE31" s="2685">
        <f t="shared" si="92"/>
        <v>0</v>
      </c>
      <c r="EF31" s="2686">
        <f t="shared" si="92"/>
        <v>0</v>
      </c>
      <c r="EG31" s="2686">
        <f t="shared" si="92"/>
        <v>0</v>
      </c>
      <c r="EH31" s="2686">
        <f t="shared" si="92"/>
        <v>0</v>
      </c>
      <c r="EI31" s="2686">
        <f t="shared" si="92"/>
        <v>0</v>
      </c>
      <c r="EJ31" s="2686">
        <f t="shared" si="92"/>
        <v>0</v>
      </c>
      <c r="EK31" s="2686">
        <f t="shared" si="92"/>
        <v>0</v>
      </c>
      <c r="EL31" s="2687">
        <f t="shared" si="92"/>
        <v>0</v>
      </c>
      <c r="EM31" s="2601"/>
      <c r="EN31" s="2681">
        <f t="shared" si="93"/>
        <v>20</v>
      </c>
      <c r="EO31" s="2688">
        <f t="shared" si="94"/>
        <v>0</v>
      </c>
      <c r="EP31" s="2689">
        <f t="shared" si="95"/>
        <v>0</v>
      </c>
      <c r="EQ31" s="2689">
        <f t="shared" si="96"/>
        <v>0</v>
      </c>
      <c r="ER31" s="2689">
        <f t="shared" si="97"/>
        <v>0</v>
      </c>
      <c r="ES31" s="2689">
        <f t="shared" si="98"/>
        <v>0</v>
      </c>
      <c r="ET31" s="2689">
        <f t="shared" si="99"/>
        <v>0</v>
      </c>
      <c r="EU31" s="2689">
        <f t="shared" si="100"/>
        <v>0</v>
      </c>
      <c r="EV31" s="2689">
        <f t="shared" si="101"/>
        <v>0</v>
      </c>
      <c r="EW31" s="2689">
        <f t="shared" si="102"/>
        <v>0</v>
      </c>
      <c r="EX31" s="2705">
        <f>IF(X31=EX8,X31,0)</f>
        <v>0</v>
      </c>
      <c r="EY31" s="2703" t="str">
        <f t="shared" si="103"/>
        <v/>
      </c>
      <c r="EZ31" s="2678" t="str">
        <f t="shared" si="104"/>
        <v/>
      </c>
      <c r="FA31" s="2692" t="str">
        <f t="shared" si="105"/>
        <v/>
      </c>
      <c r="FB31" s="2692" t="str">
        <f t="shared" si="106"/>
        <v/>
      </c>
      <c r="FC31" s="2692" t="str">
        <f t="shared" si="107"/>
        <v/>
      </c>
      <c r="FD31" s="2692" t="str">
        <f t="shared" si="108"/>
        <v/>
      </c>
      <c r="FE31" s="2692" t="str">
        <f t="shared" si="109"/>
        <v/>
      </c>
      <c r="FF31" s="2692" t="str">
        <f t="shared" si="110"/>
        <v/>
      </c>
      <c r="FG31" s="2692" t="str">
        <f t="shared" si="111"/>
        <v/>
      </c>
      <c r="FH31" s="2601"/>
      <c r="FI31" s="2681">
        <f t="shared" si="112"/>
        <v>20</v>
      </c>
      <c r="FJ31" s="2694">
        <f t="shared" si="113"/>
        <v>0</v>
      </c>
      <c r="FK31" s="2527" t="str">
        <f t="shared" si="114"/>
        <v/>
      </c>
      <c r="FL31" s="2527" t="str">
        <f t="shared" si="115"/>
        <v/>
      </c>
      <c r="FM31" s="2527" t="str">
        <f t="shared" si="116"/>
        <v/>
      </c>
      <c r="FN31" s="2527" t="str">
        <f t="shared" si="117"/>
        <v/>
      </c>
      <c r="FO31" s="2527" t="str">
        <f t="shared" si="118"/>
        <v/>
      </c>
      <c r="FP31" s="2527" t="str">
        <f t="shared" si="119"/>
        <v/>
      </c>
      <c r="FQ31" s="2527" t="str">
        <f t="shared" si="120"/>
        <v/>
      </c>
      <c r="FR31" s="2527" t="str">
        <f t="shared" si="121"/>
        <v/>
      </c>
      <c r="FS31" s="2704">
        <f>IF(X31=FS8,X31,0)</f>
        <v>0</v>
      </c>
      <c r="FT31" s="2703" t="str">
        <f t="shared" si="122"/>
        <v/>
      </c>
      <c r="FU31" s="2692" t="str">
        <f t="shared" si="123"/>
        <v/>
      </c>
      <c r="FV31" s="2692" t="str">
        <f t="shared" si="124"/>
        <v/>
      </c>
      <c r="FW31" s="2692" t="str">
        <f t="shared" si="125"/>
        <v/>
      </c>
      <c r="FX31" s="2692" t="str">
        <f t="shared" si="126"/>
        <v/>
      </c>
      <c r="FY31" s="2692" t="str">
        <f t="shared" si="127"/>
        <v/>
      </c>
      <c r="FZ31" s="2692" t="str">
        <f t="shared" si="128"/>
        <v/>
      </c>
      <c r="GA31" s="2692" t="str">
        <f t="shared" si="129"/>
        <v/>
      </c>
      <c r="GB31" s="2696" t="str">
        <f t="shared" si="130"/>
        <v/>
      </c>
      <c r="GC31" s="2535"/>
    </row>
    <row r="32" spans="1:185" ht="45" customHeight="1" x14ac:dyDescent="0.25">
      <c r="A32" s="2633">
        <f>ROW()</f>
        <v>32</v>
      </c>
      <c r="B32" s="2667">
        <f>IF(C32="I","",IF(ISBLANK(D32),"",IF(ISTEXT(D32),LARGE(B9:B31,1)+1,0)))</f>
        <v>18</v>
      </c>
      <c r="C32" s="2698"/>
      <c r="D32" s="2712" t="s">
        <v>2631</v>
      </c>
      <c r="E32" s="2669"/>
      <c r="F32" s="2670"/>
      <c r="G32" s="2710" t="s">
        <v>2578</v>
      </c>
      <c r="H32" s="2672" t="s">
        <v>2602</v>
      </c>
      <c r="I32" s="2701"/>
      <c r="J32" s="2672"/>
      <c r="K32" s="2673">
        <f t="shared" si="132"/>
        <v>1</v>
      </c>
      <c r="L32" s="2532"/>
      <c r="M32" s="2674" t="str">
        <f t="shared" si="16"/>
        <v>MOINS</v>
      </c>
      <c r="N32" s="2675" t="str">
        <f t="shared" si="16"/>
        <v>lipides</v>
      </c>
      <c r="O32" s="2676"/>
      <c r="P32" s="2676"/>
      <c r="Q32" s="2676"/>
      <c r="R32" s="2676"/>
      <c r="S32" s="2676"/>
      <c r="T32" s="2676"/>
      <c r="U32" s="2676"/>
      <c r="V32" s="2676"/>
      <c r="W32" s="2532"/>
      <c r="X32" s="2674">
        <f t="shared" si="17"/>
        <v>0</v>
      </c>
      <c r="Y32" s="2675">
        <f t="shared" si="17"/>
        <v>0</v>
      </c>
      <c r="Z32" s="2677"/>
      <c r="AA32" s="2677"/>
      <c r="AB32" s="2677"/>
      <c r="AC32" s="2677"/>
      <c r="AD32" s="2677"/>
      <c r="AE32" s="2677"/>
      <c r="AF32" s="2677"/>
      <c r="AG32" s="2677"/>
      <c r="AH32" s="2532"/>
      <c r="AI32" s="2535"/>
      <c r="AJ32" s="2678">
        <f t="shared" si="18"/>
        <v>0</v>
      </c>
      <c r="AK32" s="2679">
        <f t="shared" si="19"/>
        <v>0</v>
      </c>
      <c r="AL32" s="2678">
        <f t="shared" si="20"/>
        <v>0</v>
      </c>
      <c r="AM32" s="2679">
        <f t="shared" si="21"/>
        <v>0</v>
      </c>
      <c r="AN32" s="2678">
        <f t="shared" si="22"/>
        <v>0</v>
      </c>
      <c r="AO32" s="2679">
        <f t="shared" si="23"/>
        <v>0</v>
      </c>
      <c r="AP32" s="2678">
        <f t="shared" si="24"/>
        <v>0</v>
      </c>
      <c r="AQ32" s="2679">
        <f t="shared" si="25"/>
        <v>0</v>
      </c>
      <c r="AR32" s="2678">
        <f t="shared" si="26"/>
        <v>0</v>
      </c>
      <c r="AS32" s="2679">
        <f t="shared" si="27"/>
        <v>0</v>
      </c>
      <c r="AT32" s="2678">
        <f t="shared" si="28"/>
        <v>0</v>
      </c>
      <c r="AU32" s="2679">
        <f t="shared" si="29"/>
        <v>0</v>
      </c>
      <c r="AV32" s="2678">
        <f t="shared" si="30"/>
        <v>0</v>
      </c>
      <c r="AW32" s="2679">
        <f t="shared" si="31"/>
        <v>0</v>
      </c>
      <c r="AX32" s="2678">
        <f t="shared" si="32"/>
        <v>0</v>
      </c>
      <c r="AY32" s="2679">
        <f t="shared" si="33"/>
        <v>0</v>
      </c>
      <c r="AZ32" s="2680"/>
      <c r="BA32" s="2681">
        <f>BA9</f>
        <v>20</v>
      </c>
      <c r="BB32" s="2681">
        <f t="shared" si="34"/>
        <v>1</v>
      </c>
      <c r="BC32" s="2681">
        <f t="shared" si="35"/>
        <v>20</v>
      </c>
      <c r="BD32" s="2682">
        <f t="shared" si="36"/>
        <v>0</v>
      </c>
      <c r="BE32" s="2682">
        <f t="shared" si="36"/>
        <v>0</v>
      </c>
      <c r="BF32" s="2682">
        <f t="shared" si="36"/>
        <v>0</v>
      </c>
      <c r="BG32" s="2682">
        <f t="shared" si="36"/>
        <v>0</v>
      </c>
      <c r="BH32" s="2682">
        <f t="shared" si="36"/>
        <v>0</v>
      </c>
      <c r="BI32" s="2682">
        <f t="shared" si="36"/>
        <v>0</v>
      </c>
      <c r="BJ32" s="2682">
        <f t="shared" si="36"/>
        <v>0</v>
      </c>
      <c r="BK32" s="2682">
        <f t="shared" si="36"/>
        <v>0</v>
      </c>
      <c r="BL32" s="2535"/>
      <c r="BM32" s="2683">
        <f t="shared" si="37"/>
        <v>0</v>
      </c>
      <c r="BN32" s="2684">
        <f t="shared" si="38"/>
        <v>0</v>
      </c>
      <c r="BO32" s="2684">
        <f t="shared" si="39"/>
        <v>0</v>
      </c>
      <c r="BP32" s="2684">
        <f t="shared" si="40"/>
        <v>0</v>
      </c>
      <c r="BQ32" s="2684">
        <f t="shared" si="41"/>
        <v>0</v>
      </c>
      <c r="BR32" s="2684">
        <f t="shared" si="42"/>
        <v>0</v>
      </c>
      <c r="BS32" s="2684">
        <f t="shared" si="43"/>
        <v>0</v>
      </c>
      <c r="BT32" s="2684">
        <f t="shared" si="44"/>
        <v>0</v>
      </c>
      <c r="BU32" s="2617"/>
      <c r="BV32" s="2685">
        <f t="shared" si="45"/>
        <v>0</v>
      </c>
      <c r="BW32" s="2686">
        <f t="shared" si="45"/>
        <v>0</v>
      </c>
      <c r="BX32" s="2686">
        <f t="shared" si="45"/>
        <v>0</v>
      </c>
      <c r="BY32" s="2686">
        <f t="shared" si="45"/>
        <v>0</v>
      </c>
      <c r="BZ32" s="2686">
        <f t="shared" si="45"/>
        <v>0</v>
      </c>
      <c r="CA32" s="2686">
        <f t="shared" si="45"/>
        <v>0</v>
      </c>
      <c r="CB32" s="2686">
        <f t="shared" si="45"/>
        <v>0</v>
      </c>
      <c r="CC32" s="2687">
        <f t="shared" si="45"/>
        <v>0</v>
      </c>
      <c r="CD32" s="2525"/>
      <c r="CE32" s="2681">
        <f t="shared" si="46"/>
        <v>20</v>
      </c>
      <c r="CF32" s="2688">
        <f t="shared" si="47"/>
        <v>0</v>
      </c>
      <c r="CG32" s="2689">
        <f t="shared" si="48"/>
        <v>0</v>
      </c>
      <c r="CH32" s="2689">
        <f t="shared" si="49"/>
        <v>0</v>
      </c>
      <c r="CI32" s="2689">
        <f t="shared" si="50"/>
        <v>0</v>
      </c>
      <c r="CJ32" s="2689">
        <f t="shared" si="51"/>
        <v>0</v>
      </c>
      <c r="CK32" s="2689">
        <f t="shared" si="52"/>
        <v>0</v>
      </c>
      <c r="CL32" s="2689">
        <f t="shared" si="53"/>
        <v>0</v>
      </c>
      <c r="CM32" s="2689">
        <f t="shared" si="54"/>
        <v>0</v>
      </c>
      <c r="CN32" s="2689">
        <f t="shared" si="55"/>
        <v>0</v>
      </c>
      <c r="CO32" s="2702">
        <f>IF(M32=CO8,M32,0)</f>
        <v>0</v>
      </c>
      <c r="CP32" s="2703" t="str">
        <f t="shared" si="56"/>
        <v/>
      </c>
      <c r="CQ32" s="2678" t="str">
        <f t="shared" si="57"/>
        <v/>
      </c>
      <c r="CR32" s="2692" t="str">
        <f t="shared" si="58"/>
        <v/>
      </c>
      <c r="CS32" s="2692" t="str">
        <f t="shared" si="59"/>
        <v/>
      </c>
      <c r="CT32" s="2692" t="str">
        <f t="shared" si="60"/>
        <v/>
      </c>
      <c r="CU32" s="2692" t="str">
        <f t="shared" si="61"/>
        <v/>
      </c>
      <c r="CV32" s="2692" t="str">
        <f t="shared" si="62"/>
        <v/>
      </c>
      <c r="CW32" s="2692" t="str">
        <f t="shared" si="63"/>
        <v/>
      </c>
      <c r="CX32" s="2693" t="str">
        <f t="shared" si="64"/>
        <v/>
      </c>
      <c r="CY32" s="2601"/>
      <c r="CZ32" s="2681">
        <f t="shared" si="65"/>
        <v>20</v>
      </c>
      <c r="DA32" s="2694">
        <f t="shared" si="66"/>
        <v>0</v>
      </c>
      <c r="DB32" s="2527" t="str">
        <f t="shared" si="67"/>
        <v/>
      </c>
      <c r="DC32" s="2527" t="str">
        <f t="shared" si="68"/>
        <v/>
      </c>
      <c r="DD32" s="2527" t="str">
        <f t="shared" si="69"/>
        <v/>
      </c>
      <c r="DE32" s="2527" t="str">
        <f t="shared" si="70"/>
        <v/>
      </c>
      <c r="DF32" s="2527" t="str">
        <f t="shared" si="71"/>
        <v/>
      </c>
      <c r="DG32" s="2527" t="str">
        <f t="shared" si="72"/>
        <v/>
      </c>
      <c r="DH32" s="2527" t="str">
        <f t="shared" si="73"/>
        <v/>
      </c>
      <c r="DI32" s="2527" t="str">
        <f t="shared" si="74"/>
        <v/>
      </c>
      <c r="DJ32" s="2549"/>
      <c r="DK32" s="2704" t="str">
        <f>IF(M32=DK8,M32,0)</f>
        <v>MOINS</v>
      </c>
      <c r="DL32" s="2703" t="str">
        <f t="shared" si="75"/>
        <v>lipides</v>
      </c>
      <c r="DM32" s="2692" t="str">
        <f t="shared" si="76"/>
        <v/>
      </c>
      <c r="DN32" s="2692" t="str">
        <f t="shared" si="77"/>
        <v/>
      </c>
      <c r="DO32" s="2692" t="str">
        <f t="shared" si="78"/>
        <v/>
      </c>
      <c r="DP32" s="2692" t="str">
        <f t="shared" si="79"/>
        <v/>
      </c>
      <c r="DQ32" s="2692" t="str">
        <f t="shared" si="80"/>
        <v/>
      </c>
      <c r="DR32" s="2692" t="str">
        <f t="shared" si="81"/>
        <v/>
      </c>
      <c r="DS32" s="2692" t="str">
        <f t="shared" si="82"/>
        <v/>
      </c>
      <c r="DT32" s="2696" t="str">
        <f t="shared" si="83"/>
        <v/>
      </c>
      <c r="DU32" s="2535"/>
      <c r="DV32" s="2683">
        <f t="shared" si="84"/>
        <v>0</v>
      </c>
      <c r="DW32" s="2684">
        <f t="shared" si="85"/>
        <v>0</v>
      </c>
      <c r="DX32" s="2684">
        <f t="shared" si="86"/>
        <v>0</v>
      </c>
      <c r="DY32" s="2684">
        <f t="shared" si="87"/>
        <v>0</v>
      </c>
      <c r="DZ32" s="2684">
        <f t="shared" si="88"/>
        <v>0</v>
      </c>
      <c r="EA32" s="2684">
        <f t="shared" si="89"/>
        <v>0</v>
      </c>
      <c r="EB32" s="2684">
        <f t="shared" si="90"/>
        <v>0</v>
      </c>
      <c r="EC32" s="2684">
        <f t="shared" si="91"/>
        <v>0</v>
      </c>
      <c r="ED32" s="2630"/>
      <c r="EE32" s="2685">
        <f t="shared" si="92"/>
        <v>0</v>
      </c>
      <c r="EF32" s="2686">
        <f t="shared" si="92"/>
        <v>0</v>
      </c>
      <c r="EG32" s="2686">
        <f t="shared" si="92"/>
        <v>0</v>
      </c>
      <c r="EH32" s="2686">
        <f t="shared" si="92"/>
        <v>0</v>
      </c>
      <c r="EI32" s="2686">
        <f t="shared" si="92"/>
        <v>0</v>
      </c>
      <c r="EJ32" s="2686">
        <f t="shared" si="92"/>
        <v>0</v>
      </c>
      <c r="EK32" s="2686">
        <f t="shared" si="92"/>
        <v>0</v>
      </c>
      <c r="EL32" s="2687">
        <f t="shared" si="92"/>
        <v>0</v>
      </c>
      <c r="EM32" s="2601"/>
      <c r="EN32" s="2681">
        <f t="shared" si="93"/>
        <v>20</v>
      </c>
      <c r="EO32" s="2688">
        <f t="shared" si="94"/>
        <v>0</v>
      </c>
      <c r="EP32" s="2689">
        <f t="shared" si="95"/>
        <v>0</v>
      </c>
      <c r="EQ32" s="2689">
        <f t="shared" si="96"/>
        <v>0</v>
      </c>
      <c r="ER32" s="2689">
        <f t="shared" si="97"/>
        <v>0</v>
      </c>
      <c r="ES32" s="2689">
        <f t="shared" si="98"/>
        <v>0</v>
      </c>
      <c r="ET32" s="2689">
        <f t="shared" si="99"/>
        <v>0</v>
      </c>
      <c r="EU32" s="2689">
        <f t="shared" si="100"/>
        <v>0</v>
      </c>
      <c r="EV32" s="2689">
        <f t="shared" si="101"/>
        <v>0</v>
      </c>
      <c r="EW32" s="2689">
        <f t="shared" si="102"/>
        <v>0</v>
      </c>
      <c r="EX32" s="2705">
        <f>IF(X32=EX8,X32,0)</f>
        <v>0</v>
      </c>
      <c r="EY32" s="2703" t="str">
        <f t="shared" si="103"/>
        <v/>
      </c>
      <c r="EZ32" s="2678" t="str">
        <f t="shared" si="104"/>
        <v/>
      </c>
      <c r="FA32" s="2692" t="str">
        <f t="shared" si="105"/>
        <v/>
      </c>
      <c r="FB32" s="2692" t="str">
        <f t="shared" si="106"/>
        <v/>
      </c>
      <c r="FC32" s="2692" t="str">
        <f t="shared" si="107"/>
        <v/>
      </c>
      <c r="FD32" s="2692" t="str">
        <f t="shared" si="108"/>
        <v/>
      </c>
      <c r="FE32" s="2692" t="str">
        <f t="shared" si="109"/>
        <v/>
      </c>
      <c r="FF32" s="2692" t="str">
        <f t="shared" si="110"/>
        <v/>
      </c>
      <c r="FG32" s="2692" t="str">
        <f t="shared" si="111"/>
        <v/>
      </c>
      <c r="FH32" s="2601"/>
      <c r="FI32" s="2681">
        <f t="shared" si="112"/>
        <v>20</v>
      </c>
      <c r="FJ32" s="2694">
        <f t="shared" si="113"/>
        <v>0</v>
      </c>
      <c r="FK32" s="2527" t="str">
        <f t="shared" si="114"/>
        <v/>
      </c>
      <c r="FL32" s="2527" t="str">
        <f t="shared" si="115"/>
        <v/>
      </c>
      <c r="FM32" s="2527" t="str">
        <f t="shared" si="116"/>
        <v/>
      </c>
      <c r="FN32" s="2527" t="str">
        <f t="shared" si="117"/>
        <v/>
      </c>
      <c r="FO32" s="2527" t="str">
        <f t="shared" si="118"/>
        <v/>
      </c>
      <c r="FP32" s="2527" t="str">
        <f t="shared" si="119"/>
        <v/>
      </c>
      <c r="FQ32" s="2527" t="str">
        <f t="shared" si="120"/>
        <v/>
      </c>
      <c r="FR32" s="2527" t="str">
        <f t="shared" si="121"/>
        <v/>
      </c>
      <c r="FS32" s="2704">
        <f>IF(X32=FS8,X32,0)</f>
        <v>0</v>
      </c>
      <c r="FT32" s="2703" t="str">
        <f t="shared" si="122"/>
        <v/>
      </c>
      <c r="FU32" s="2692" t="str">
        <f t="shared" si="123"/>
        <v/>
      </c>
      <c r="FV32" s="2692" t="str">
        <f t="shared" si="124"/>
        <v/>
      </c>
      <c r="FW32" s="2692" t="str">
        <f t="shared" si="125"/>
        <v/>
      </c>
      <c r="FX32" s="2692" t="str">
        <f t="shared" si="126"/>
        <v/>
      </c>
      <c r="FY32" s="2692" t="str">
        <f t="shared" si="127"/>
        <v/>
      </c>
      <c r="FZ32" s="2692" t="str">
        <f t="shared" si="128"/>
        <v/>
      </c>
      <c r="GA32" s="2692" t="str">
        <f t="shared" si="129"/>
        <v/>
      </c>
      <c r="GB32" s="2696" t="str">
        <f t="shared" si="130"/>
        <v/>
      </c>
      <c r="GC32" s="2535"/>
    </row>
    <row r="33" spans="1:185" ht="45" customHeight="1" x14ac:dyDescent="0.25">
      <c r="A33" s="2633">
        <f>ROW()</f>
        <v>33</v>
      </c>
      <c r="B33" s="2667" t="str">
        <f>IF(C33="I","",IF(ISBLANK(D33),"",IF(ISTEXT(D33),LARGE(B9:B32,1)+1,0)))</f>
        <v/>
      </c>
      <c r="C33" s="2698"/>
      <c r="D33" s="2712"/>
      <c r="E33" s="2669"/>
      <c r="F33" s="2670"/>
      <c r="G33" s="2710"/>
      <c r="H33" s="2672"/>
      <c r="I33" s="2701"/>
      <c r="J33" s="2672"/>
      <c r="K33" s="2673">
        <f t="shared" si="132"/>
        <v>0</v>
      </c>
      <c r="L33" s="2532"/>
      <c r="M33" s="2674">
        <f t="shared" si="16"/>
        <v>0</v>
      </c>
      <c r="N33" s="2675">
        <f t="shared" si="16"/>
        <v>0</v>
      </c>
      <c r="O33" s="2676"/>
      <c r="P33" s="2676"/>
      <c r="Q33" s="2676"/>
      <c r="R33" s="2676"/>
      <c r="S33" s="2676"/>
      <c r="T33" s="2676"/>
      <c r="U33" s="2676"/>
      <c r="V33" s="2676"/>
      <c r="W33" s="2532"/>
      <c r="X33" s="2674">
        <f t="shared" si="17"/>
        <v>0</v>
      </c>
      <c r="Y33" s="2675">
        <f t="shared" si="17"/>
        <v>0</v>
      </c>
      <c r="Z33" s="2677"/>
      <c r="AA33" s="2677"/>
      <c r="AB33" s="2677"/>
      <c r="AC33" s="2677"/>
      <c r="AD33" s="2677"/>
      <c r="AE33" s="2677"/>
      <c r="AF33" s="2677"/>
      <c r="AG33" s="2677"/>
      <c r="AH33" s="2532"/>
      <c r="AI33" s="2535"/>
      <c r="AJ33" s="2678">
        <f t="shared" si="18"/>
        <v>0</v>
      </c>
      <c r="AK33" s="2679">
        <f t="shared" si="19"/>
        <v>0</v>
      </c>
      <c r="AL33" s="2678">
        <f t="shared" si="20"/>
        <v>0</v>
      </c>
      <c r="AM33" s="2679">
        <f t="shared" si="21"/>
        <v>0</v>
      </c>
      <c r="AN33" s="2678">
        <f t="shared" si="22"/>
        <v>0</v>
      </c>
      <c r="AO33" s="2679">
        <f t="shared" si="23"/>
        <v>0</v>
      </c>
      <c r="AP33" s="2678">
        <f t="shared" si="24"/>
        <v>0</v>
      </c>
      <c r="AQ33" s="2679">
        <f t="shared" si="25"/>
        <v>0</v>
      </c>
      <c r="AR33" s="2678">
        <f t="shared" si="26"/>
        <v>0</v>
      </c>
      <c r="AS33" s="2679">
        <f t="shared" si="27"/>
        <v>0</v>
      </c>
      <c r="AT33" s="2678">
        <f t="shared" si="28"/>
        <v>0</v>
      </c>
      <c r="AU33" s="2679">
        <f t="shared" si="29"/>
        <v>0</v>
      </c>
      <c r="AV33" s="2678">
        <f t="shared" si="30"/>
        <v>0</v>
      </c>
      <c r="AW33" s="2679">
        <f t="shared" si="31"/>
        <v>0</v>
      </c>
      <c r="AX33" s="2678">
        <f t="shared" si="32"/>
        <v>0</v>
      </c>
      <c r="AY33" s="2679">
        <f t="shared" si="33"/>
        <v>0</v>
      </c>
      <c r="AZ33" s="2680"/>
      <c r="BA33" s="2681">
        <f>BA9</f>
        <v>20</v>
      </c>
      <c r="BB33" s="2681">
        <f t="shared" si="34"/>
        <v>0</v>
      </c>
      <c r="BC33" s="2681" t="str">
        <f t="shared" si="35"/>
        <v/>
      </c>
      <c r="BD33" s="2682">
        <f t="shared" si="36"/>
        <v>0</v>
      </c>
      <c r="BE33" s="2682">
        <f t="shared" si="36"/>
        <v>0</v>
      </c>
      <c r="BF33" s="2682">
        <f t="shared" si="36"/>
        <v>0</v>
      </c>
      <c r="BG33" s="2682">
        <f t="shared" si="36"/>
        <v>0</v>
      </c>
      <c r="BH33" s="2682">
        <f t="shared" si="36"/>
        <v>0</v>
      </c>
      <c r="BI33" s="2682">
        <f t="shared" si="36"/>
        <v>0</v>
      </c>
      <c r="BJ33" s="2682">
        <f t="shared" si="36"/>
        <v>0</v>
      </c>
      <c r="BK33" s="2682">
        <f t="shared" si="36"/>
        <v>0</v>
      </c>
      <c r="BL33" s="2535"/>
      <c r="BM33" s="2683">
        <f t="shared" si="37"/>
        <v>0</v>
      </c>
      <c r="BN33" s="2684">
        <f t="shared" si="38"/>
        <v>0</v>
      </c>
      <c r="BO33" s="2684">
        <f t="shared" si="39"/>
        <v>0</v>
      </c>
      <c r="BP33" s="2684">
        <f t="shared" si="40"/>
        <v>0</v>
      </c>
      <c r="BQ33" s="2684">
        <f t="shared" si="41"/>
        <v>0</v>
      </c>
      <c r="BR33" s="2684">
        <f t="shared" si="42"/>
        <v>0</v>
      </c>
      <c r="BS33" s="2684">
        <f t="shared" si="43"/>
        <v>0</v>
      </c>
      <c r="BT33" s="2684">
        <f t="shared" si="44"/>
        <v>0</v>
      </c>
      <c r="BU33" s="2617"/>
      <c r="BV33" s="2685">
        <f t="shared" si="45"/>
        <v>0</v>
      </c>
      <c r="BW33" s="2686">
        <f t="shared" si="45"/>
        <v>0</v>
      </c>
      <c r="BX33" s="2686">
        <f t="shared" si="45"/>
        <v>0</v>
      </c>
      <c r="BY33" s="2686">
        <f t="shared" si="45"/>
        <v>0</v>
      </c>
      <c r="BZ33" s="2686">
        <f t="shared" si="45"/>
        <v>0</v>
      </c>
      <c r="CA33" s="2686">
        <f t="shared" si="45"/>
        <v>0</v>
      </c>
      <c r="CB33" s="2686">
        <f t="shared" si="45"/>
        <v>0</v>
      </c>
      <c r="CC33" s="2687">
        <f t="shared" si="45"/>
        <v>0</v>
      </c>
      <c r="CD33" s="2525"/>
      <c r="CE33" s="2681" t="str">
        <f t="shared" si="46"/>
        <v/>
      </c>
      <c r="CF33" s="2688">
        <f t="shared" si="47"/>
        <v>0</v>
      </c>
      <c r="CG33" s="2689">
        <f t="shared" si="48"/>
        <v>0</v>
      </c>
      <c r="CH33" s="2689">
        <f t="shared" si="49"/>
        <v>0</v>
      </c>
      <c r="CI33" s="2689">
        <f t="shared" si="50"/>
        <v>0</v>
      </c>
      <c r="CJ33" s="2689">
        <f t="shared" si="51"/>
        <v>0</v>
      </c>
      <c r="CK33" s="2689">
        <f t="shared" si="52"/>
        <v>0</v>
      </c>
      <c r="CL33" s="2689">
        <f t="shared" si="53"/>
        <v>0</v>
      </c>
      <c r="CM33" s="2689">
        <f t="shared" si="54"/>
        <v>0</v>
      </c>
      <c r="CN33" s="2689">
        <f t="shared" si="55"/>
        <v>0</v>
      </c>
      <c r="CO33" s="2702">
        <f>IF(M33=CO8,M33,0)</f>
        <v>0</v>
      </c>
      <c r="CP33" s="2703" t="str">
        <f t="shared" si="56"/>
        <v/>
      </c>
      <c r="CQ33" s="2678" t="str">
        <f t="shared" si="57"/>
        <v/>
      </c>
      <c r="CR33" s="2692" t="str">
        <f t="shared" si="58"/>
        <v/>
      </c>
      <c r="CS33" s="2692" t="str">
        <f t="shared" si="59"/>
        <v/>
      </c>
      <c r="CT33" s="2692" t="str">
        <f t="shared" si="60"/>
        <v/>
      </c>
      <c r="CU33" s="2692" t="str">
        <f t="shared" si="61"/>
        <v/>
      </c>
      <c r="CV33" s="2692" t="str">
        <f t="shared" si="62"/>
        <v/>
      </c>
      <c r="CW33" s="2692" t="str">
        <f t="shared" si="63"/>
        <v/>
      </c>
      <c r="CX33" s="2693" t="str">
        <f t="shared" si="64"/>
        <v/>
      </c>
      <c r="CY33" s="2601"/>
      <c r="CZ33" s="2681" t="str">
        <f t="shared" si="65"/>
        <v/>
      </c>
      <c r="DA33" s="2694">
        <f t="shared" si="66"/>
        <v>0</v>
      </c>
      <c r="DB33" s="2527" t="str">
        <f t="shared" si="67"/>
        <v/>
      </c>
      <c r="DC33" s="2527" t="str">
        <f t="shared" si="68"/>
        <v/>
      </c>
      <c r="DD33" s="2527" t="str">
        <f t="shared" si="69"/>
        <v/>
      </c>
      <c r="DE33" s="2527" t="str">
        <f t="shared" si="70"/>
        <v/>
      </c>
      <c r="DF33" s="2527" t="str">
        <f t="shared" si="71"/>
        <v/>
      </c>
      <c r="DG33" s="2527" t="str">
        <f t="shared" si="72"/>
        <v/>
      </c>
      <c r="DH33" s="2527" t="str">
        <f t="shared" si="73"/>
        <v/>
      </c>
      <c r="DI33" s="2527" t="str">
        <f t="shared" si="74"/>
        <v/>
      </c>
      <c r="DJ33" s="2549"/>
      <c r="DK33" s="2704">
        <f>IF(M33=DK8,M33,0)</f>
        <v>0</v>
      </c>
      <c r="DL33" s="2703" t="str">
        <f t="shared" si="75"/>
        <v/>
      </c>
      <c r="DM33" s="2692" t="str">
        <f t="shared" si="76"/>
        <v/>
      </c>
      <c r="DN33" s="2692" t="str">
        <f t="shared" si="77"/>
        <v/>
      </c>
      <c r="DO33" s="2692" t="str">
        <f t="shared" si="78"/>
        <v/>
      </c>
      <c r="DP33" s="2692" t="str">
        <f t="shared" si="79"/>
        <v/>
      </c>
      <c r="DQ33" s="2692" t="str">
        <f t="shared" si="80"/>
        <v/>
      </c>
      <c r="DR33" s="2692" t="str">
        <f t="shared" si="81"/>
        <v/>
      </c>
      <c r="DS33" s="2692" t="str">
        <f t="shared" si="82"/>
        <v/>
      </c>
      <c r="DT33" s="2696" t="str">
        <f t="shared" si="83"/>
        <v/>
      </c>
      <c r="DU33" s="2535"/>
      <c r="DV33" s="2683">
        <f t="shared" si="84"/>
        <v>0</v>
      </c>
      <c r="DW33" s="2684">
        <f t="shared" si="85"/>
        <v>0</v>
      </c>
      <c r="DX33" s="2684">
        <f t="shared" si="86"/>
        <v>0</v>
      </c>
      <c r="DY33" s="2684">
        <f t="shared" si="87"/>
        <v>0</v>
      </c>
      <c r="DZ33" s="2684">
        <f t="shared" si="88"/>
        <v>0</v>
      </c>
      <c r="EA33" s="2684">
        <f t="shared" si="89"/>
        <v>0</v>
      </c>
      <c r="EB33" s="2684">
        <f t="shared" si="90"/>
        <v>0</v>
      </c>
      <c r="EC33" s="2684">
        <f t="shared" si="91"/>
        <v>0</v>
      </c>
      <c r="ED33" s="2630"/>
      <c r="EE33" s="2685">
        <f t="shared" si="92"/>
        <v>0</v>
      </c>
      <c r="EF33" s="2686">
        <f t="shared" si="92"/>
        <v>0</v>
      </c>
      <c r="EG33" s="2686">
        <f t="shared" si="92"/>
        <v>0</v>
      </c>
      <c r="EH33" s="2686">
        <f t="shared" si="92"/>
        <v>0</v>
      </c>
      <c r="EI33" s="2686">
        <f t="shared" si="92"/>
        <v>0</v>
      </c>
      <c r="EJ33" s="2686">
        <f t="shared" si="92"/>
        <v>0</v>
      </c>
      <c r="EK33" s="2686">
        <f t="shared" si="92"/>
        <v>0</v>
      </c>
      <c r="EL33" s="2687">
        <f t="shared" si="92"/>
        <v>0</v>
      </c>
      <c r="EM33" s="2601"/>
      <c r="EN33" s="2681" t="str">
        <f t="shared" si="93"/>
        <v/>
      </c>
      <c r="EO33" s="2688">
        <f t="shared" si="94"/>
        <v>0</v>
      </c>
      <c r="EP33" s="2689">
        <f t="shared" si="95"/>
        <v>0</v>
      </c>
      <c r="EQ33" s="2689">
        <f t="shared" si="96"/>
        <v>0</v>
      </c>
      <c r="ER33" s="2689">
        <f t="shared" si="97"/>
        <v>0</v>
      </c>
      <c r="ES33" s="2689">
        <f t="shared" si="98"/>
        <v>0</v>
      </c>
      <c r="ET33" s="2689">
        <f t="shared" si="99"/>
        <v>0</v>
      </c>
      <c r="EU33" s="2689">
        <f t="shared" si="100"/>
        <v>0</v>
      </c>
      <c r="EV33" s="2689">
        <f t="shared" si="101"/>
        <v>0</v>
      </c>
      <c r="EW33" s="2689">
        <f t="shared" si="102"/>
        <v>0</v>
      </c>
      <c r="EX33" s="2705">
        <f>IF(X33=EX8,X33,0)</f>
        <v>0</v>
      </c>
      <c r="EY33" s="2703" t="str">
        <f t="shared" si="103"/>
        <v/>
      </c>
      <c r="EZ33" s="2678" t="str">
        <f t="shared" si="104"/>
        <v/>
      </c>
      <c r="FA33" s="2692" t="str">
        <f t="shared" si="105"/>
        <v/>
      </c>
      <c r="FB33" s="2692" t="str">
        <f t="shared" si="106"/>
        <v/>
      </c>
      <c r="FC33" s="2692" t="str">
        <f t="shared" si="107"/>
        <v/>
      </c>
      <c r="FD33" s="2692" t="str">
        <f t="shared" si="108"/>
        <v/>
      </c>
      <c r="FE33" s="2692" t="str">
        <f t="shared" si="109"/>
        <v/>
      </c>
      <c r="FF33" s="2692" t="str">
        <f t="shared" si="110"/>
        <v/>
      </c>
      <c r="FG33" s="2692" t="str">
        <f t="shared" si="111"/>
        <v/>
      </c>
      <c r="FH33" s="2601"/>
      <c r="FI33" s="2681" t="str">
        <f t="shared" si="112"/>
        <v/>
      </c>
      <c r="FJ33" s="2694">
        <f t="shared" si="113"/>
        <v>0</v>
      </c>
      <c r="FK33" s="2527" t="str">
        <f t="shared" si="114"/>
        <v/>
      </c>
      <c r="FL33" s="2527" t="str">
        <f t="shared" si="115"/>
        <v/>
      </c>
      <c r="FM33" s="2527" t="str">
        <f t="shared" si="116"/>
        <v/>
      </c>
      <c r="FN33" s="2527" t="str">
        <f t="shared" si="117"/>
        <v/>
      </c>
      <c r="FO33" s="2527" t="str">
        <f t="shared" si="118"/>
        <v/>
      </c>
      <c r="FP33" s="2527" t="str">
        <f t="shared" si="119"/>
        <v/>
      </c>
      <c r="FQ33" s="2527" t="str">
        <f t="shared" si="120"/>
        <v/>
      </c>
      <c r="FR33" s="2527" t="str">
        <f t="shared" si="121"/>
        <v/>
      </c>
      <c r="FS33" s="2704">
        <f>IF(X33=FS8,X33,0)</f>
        <v>0</v>
      </c>
      <c r="FT33" s="2703" t="str">
        <f t="shared" si="122"/>
        <v/>
      </c>
      <c r="FU33" s="2692" t="str">
        <f t="shared" si="123"/>
        <v/>
      </c>
      <c r="FV33" s="2692" t="str">
        <f t="shared" si="124"/>
        <v/>
      </c>
      <c r="FW33" s="2692" t="str">
        <f t="shared" si="125"/>
        <v/>
      </c>
      <c r="FX33" s="2692" t="str">
        <f t="shared" si="126"/>
        <v/>
      </c>
      <c r="FY33" s="2692" t="str">
        <f t="shared" si="127"/>
        <v/>
      </c>
      <c r="FZ33" s="2692" t="str">
        <f t="shared" si="128"/>
        <v/>
      </c>
      <c r="GA33" s="2692" t="str">
        <f t="shared" si="129"/>
        <v/>
      </c>
      <c r="GB33" s="2696" t="str">
        <f t="shared" si="130"/>
        <v/>
      </c>
      <c r="GC33" s="2535"/>
    </row>
    <row r="34" spans="1:185" ht="45" customHeight="1" x14ac:dyDescent="0.25">
      <c r="A34" s="2633">
        <f>ROW()</f>
        <v>34</v>
      </c>
      <c r="B34" s="2667" t="str">
        <f>IF(C34="I","",IF(ISBLANK(D34),"",IF(ISTEXT(D34),LARGE(B9:B33,1)+1,0)))</f>
        <v/>
      </c>
      <c r="C34" s="2668" t="s">
        <v>2632</v>
      </c>
      <c r="D34" s="2668"/>
      <c r="E34" s="2669"/>
      <c r="F34" s="2670"/>
      <c r="G34" s="2671"/>
      <c r="H34" s="2672"/>
      <c r="I34" s="2671"/>
      <c r="J34" s="2672"/>
      <c r="K34" s="2673">
        <f t="shared" si="132"/>
        <v>0</v>
      </c>
      <c r="L34" s="2532"/>
      <c r="M34" s="2674">
        <f t="shared" si="16"/>
        <v>0</v>
      </c>
      <c r="N34" s="2675">
        <f t="shared" si="16"/>
        <v>0</v>
      </c>
      <c r="O34" s="2676"/>
      <c r="P34" s="2676"/>
      <c r="Q34" s="2676"/>
      <c r="R34" s="2676"/>
      <c r="S34" s="2676"/>
      <c r="T34" s="2676"/>
      <c r="U34" s="2676"/>
      <c r="V34" s="2676"/>
      <c r="W34" s="2532"/>
      <c r="X34" s="2674">
        <f t="shared" si="17"/>
        <v>0</v>
      </c>
      <c r="Y34" s="2675">
        <f t="shared" si="17"/>
        <v>0</v>
      </c>
      <c r="Z34" s="2677"/>
      <c r="AA34" s="2677"/>
      <c r="AB34" s="2677"/>
      <c r="AC34" s="2677"/>
      <c r="AD34" s="2677"/>
      <c r="AE34" s="2677"/>
      <c r="AF34" s="2677"/>
      <c r="AG34" s="2677"/>
      <c r="AH34" s="2532"/>
      <c r="AI34" s="2535"/>
      <c r="AJ34" s="2678">
        <f t="shared" si="18"/>
        <v>0</v>
      </c>
      <c r="AK34" s="2679">
        <f t="shared" si="19"/>
        <v>0</v>
      </c>
      <c r="AL34" s="2678">
        <f t="shared" si="20"/>
        <v>0</v>
      </c>
      <c r="AM34" s="2679">
        <f t="shared" si="21"/>
        <v>0</v>
      </c>
      <c r="AN34" s="2678">
        <f t="shared" si="22"/>
        <v>0</v>
      </c>
      <c r="AO34" s="2679">
        <f t="shared" si="23"/>
        <v>0</v>
      </c>
      <c r="AP34" s="2678">
        <f t="shared" si="24"/>
        <v>0</v>
      </c>
      <c r="AQ34" s="2679">
        <f t="shared" si="25"/>
        <v>0</v>
      </c>
      <c r="AR34" s="2678">
        <f t="shared" si="26"/>
        <v>0</v>
      </c>
      <c r="AS34" s="2679">
        <f t="shared" si="27"/>
        <v>0</v>
      </c>
      <c r="AT34" s="2678">
        <f t="shared" si="28"/>
        <v>0</v>
      </c>
      <c r="AU34" s="2679">
        <f t="shared" si="29"/>
        <v>0</v>
      </c>
      <c r="AV34" s="2678">
        <f t="shared" si="30"/>
        <v>0</v>
      </c>
      <c r="AW34" s="2679">
        <f t="shared" si="31"/>
        <v>0</v>
      </c>
      <c r="AX34" s="2678">
        <f t="shared" si="32"/>
        <v>0</v>
      </c>
      <c r="AY34" s="2679">
        <f t="shared" si="33"/>
        <v>0</v>
      </c>
      <c r="AZ34" s="2680"/>
      <c r="BA34" s="2681">
        <f>BA9</f>
        <v>20</v>
      </c>
      <c r="BB34" s="2681">
        <f t="shared" si="34"/>
        <v>0</v>
      </c>
      <c r="BC34" s="2681" t="str">
        <f t="shared" si="35"/>
        <v/>
      </c>
      <c r="BD34" s="2682">
        <f t="shared" si="36"/>
        <v>0</v>
      </c>
      <c r="BE34" s="2682">
        <f t="shared" si="36"/>
        <v>0</v>
      </c>
      <c r="BF34" s="2682">
        <f t="shared" si="36"/>
        <v>0</v>
      </c>
      <c r="BG34" s="2682">
        <f t="shared" si="36"/>
        <v>0</v>
      </c>
      <c r="BH34" s="2682">
        <f t="shared" si="36"/>
        <v>0</v>
      </c>
      <c r="BI34" s="2682">
        <f t="shared" si="36"/>
        <v>0</v>
      </c>
      <c r="BJ34" s="2682">
        <f t="shared" si="36"/>
        <v>0</v>
      </c>
      <c r="BK34" s="2682">
        <f t="shared" si="36"/>
        <v>0</v>
      </c>
      <c r="BL34" s="2535"/>
      <c r="BM34" s="2683">
        <f t="shared" si="37"/>
        <v>0</v>
      </c>
      <c r="BN34" s="2684">
        <f t="shared" si="38"/>
        <v>0</v>
      </c>
      <c r="BO34" s="2684">
        <f t="shared" si="39"/>
        <v>0</v>
      </c>
      <c r="BP34" s="2684">
        <f t="shared" si="40"/>
        <v>0</v>
      </c>
      <c r="BQ34" s="2684">
        <f t="shared" si="41"/>
        <v>0</v>
      </c>
      <c r="BR34" s="2684">
        <f t="shared" si="42"/>
        <v>0</v>
      </c>
      <c r="BS34" s="2684">
        <f t="shared" si="43"/>
        <v>0</v>
      </c>
      <c r="BT34" s="2684">
        <f t="shared" si="44"/>
        <v>0</v>
      </c>
      <c r="BU34" s="2617"/>
      <c r="BV34" s="2685">
        <f t="shared" si="45"/>
        <v>0</v>
      </c>
      <c r="BW34" s="2686">
        <f t="shared" si="45"/>
        <v>0</v>
      </c>
      <c r="BX34" s="2686">
        <f t="shared" si="45"/>
        <v>0</v>
      </c>
      <c r="BY34" s="2686">
        <f t="shared" si="45"/>
        <v>0</v>
      </c>
      <c r="BZ34" s="2686">
        <f t="shared" si="45"/>
        <v>0</v>
      </c>
      <c r="CA34" s="2686">
        <f t="shared" si="45"/>
        <v>0</v>
      </c>
      <c r="CB34" s="2686">
        <f t="shared" si="45"/>
        <v>0</v>
      </c>
      <c r="CC34" s="2687">
        <f t="shared" si="45"/>
        <v>0</v>
      </c>
      <c r="CD34" s="2525"/>
      <c r="CE34" s="2681" t="str">
        <f t="shared" si="46"/>
        <v/>
      </c>
      <c r="CF34" s="2688">
        <f t="shared" si="47"/>
        <v>0</v>
      </c>
      <c r="CG34" s="2689">
        <f t="shared" si="48"/>
        <v>0</v>
      </c>
      <c r="CH34" s="2689">
        <f t="shared" si="49"/>
        <v>0</v>
      </c>
      <c r="CI34" s="2689">
        <f t="shared" si="50"/>
        <v>0</v>
      </c>
      <c r="CJ34" s="2689">
        <f t="shared" si="51"/>
        <v>0</v>
      </c>
      <c r="CK34" s="2689">
        <f t="shared" si="52"/>
        <v>0</v>
      </c>
      <c r="CL34" s="2689">
        <f t="shared" si="53"/>
        <v>0</v>
      </c>
      <c r="CM34" s="2689">
        <f t="shared" si="54"/>
        <v>0</v>
      </c>
      <c r="CN34" s="2689">
        <f t="shared" si="55"/>
        <v>0</v>
      </c>
      <c r="CO34" s="2702">
        <f>IF(M34=CO8,M34,0)</f>
        <v>0</v>
      </c>
      <c r="CP34" s="2703" t="str">
        <f t="shared" si="56"/>
        <v/>
      </c>
      <c r="CQ34" s="2678" t="str">
        <f t="shared" si="57"/>
        <v/>
      </c>
      <c r="CR34" s="2692" t="str">
        <f t="shared" si="58"/>
        <v/>
      </c>
      <c r="CS34" s="2692" t="str">
        <f t="shared" si="59"/>
        <v/>
      </c>
      <c r="CT34" s="2692" t="str">
        <f t="shared" si="60"/>
        <v/>
      </c>
      <c r="CU34" s="2692" t="str">
        <f t="shared" si="61"/>
        <v/>
      </c>
      <c r="CV34" s="2692" t="str">
        <f t="shared" si="62"/>
        <v/>
      </c>
      <c r="CW34" s="2692" t="str">
        <f t="shared" si="63"/>
        <v/>
      </c>
      <c r="CX34" s="2693" t="str">
        <f t="shared" si="64"/>
        <v/>
      </c>
      <c r="CY34" s="2601"/>
      <c r="CZ34" s="2681" t="str">
        <f t="shared" si="65"/>
        <v/>
      </c>
      <c r="DA34" s="2694">
        <f t="shared" si="66"/>
        <v>0</v>
      </c>
      <c r="DB34" s="2527" t="str">
        <f t="shared" si="67"/>
        <v/>
      </c>
      <c r="DC34" s="2527" t="str">
        <f t="shared" si="68"/>
        <v/>
      </c>
      <c r="DD34" s="2527" t="str">
        <f t="shared" si="69"/>
        <v/>
      </c>
      <c r="DE34" s="2527" t="str">
        <f t="shared" si="70"/>
        <v/>
      </c>
      <c r="DF34" s="2527" t="str">
        <f t="shared" si="71"/>
        <v/>
      </c>
      <c r="DG34" s="2527" t="str">
        <f t="shared" si="72"/>
        <v/>
      </c>
      <c r="DH34" s="2527" t="str">
        <f t="shared" si="73"/>
        <v/>
      </c>
      <c r="DI34" s="2527" t="str">
        <f t="shared" si="74"/>
        <v/>
      </c>
      <c r="DJ34" s="2549"/>
      <c r="DK34" s="2704">
        <f>IF(M34=DK8,M34,0)</f>
        <v>0</v>
      </c>
      <c r="DL34" s="2703" t="str">
        <f t="shared" si="75"/>
        <v/>
      </c>
      <c r="DM34" s="2692" t="str">
        <f t="shared" si="76"/>
        <v/>
      </c>
      <c r="DN34" s="2692" t="str">
        <f t="shared" si="77"/>
        <v/>
      </c>
      <c r="DO34" s="2692" t="str">
        <f t="shared" si="78"/>
        <v/>
      </c>
      <c r="DP34" s="2692" t="str">
        <f t="shared" si="79"/>
        <v/>
      </c>
      <c r="DQ34" s="2692" t="str">
        <f t="shared" si="80"/>
        <v/>
      </c>
      <c r="DR34" s="2692" t="str">
        <f t="shared" si="81"/>
        <v/>
      </c>
      <c r="DS34" s="2692" t="str">
        <f t="shared" si="82"/>
        <v/>
      </c>
      <c r="DT34" s="2696" t="str">
        <f t="shared" si="83"/>
        <v/>
      </c>
      <c r="DU34" s="2535"/>
      <c r="DV34" s="2683">
        <f t="shared" si="84"/>
        <v>0</v>
      </c>
      <c r="DW34" s="2684">
        <f t="shared" si="85"/>
        <v>0</v>
      </c>
      <c r="DX34" s="2684">
        <f t="shared" si="86"/>
        <v>0</v>
      </c>
      <c r="DY34" s="2684">
        <f t="shared" si="87"/>
        <v>0</v>
      </c>
      <c r="DZ34" s="2684">
        <f t="shared" si="88"/>
        <v>0</v>
      </c>
      <c r="EA34" s="2684">
        <f t="shared" si="89"/>
        <v>0</v>
      </c>
      <c r="EB34" s="2684">
        <f t="shared" si="90"/>
        <v>0</v>
      </c>
      <c r="EC34" s="2684">
        <f t="shared" si="91"/>
        <v>0</v>
      </c>
      <c r="ED34" s="2630"/>
      <c r="EE34" s="2685">
        <f t="shared" si="92"/>
        <v>0</v>
      </c>
      <c r="EF34" s="2686">
        <f t="shared" si="92"/>
        <v>0</v>
      </c>
      <c r="EG34" s="2686">
        <f t="shared" si="92"/>
        <v>0</v>
      </c>
      <c r="EH34" s="2686">
        <f t="shared" si="92"/>
        <v>0</v>
      </c>
      <c r="EI34" s="2686">
        <f t="shared" si="92"/>
        <v>0</v>
      </c>
      <c r="EJ34" s="2686">
        <f t="shared" si="92"/>
        <v>0</v>
      </c>
      <c r="EK34" s="2686">
        <f t="shared" si="92"/>
        <v>0</v>
      </c>
      <c r="EL34" s="2687">
        <f t="shared" si="92"/>
        <v>0</v>
      </c>
      <c r="EM34" s="2601"/>
      <c r="EN34" s="2681" t="str">
        <f t="shared" si="93"/>
        <v/>
      </c>
      <c r="EO34" s="2688">
        <f t="shared" si="94"/>
        <v>0</v>
      </c>
      <c r="EP34" s="2689">
        <f t="shared" si="95"/>
        <v>0</v>
      </c>
      <c r="EQ34" s="2689">
        <f t="shared" si="96"/>
        <v>0</v>
      </c>
      <c r="ER34" s="2689">
        <f t="shared" si="97"/>
        <v>0</v>
      </c>
      <c r="ES34" s="2689">
        <f t="shared" si="98"/>
        <v>0</v>
      </c>
      <c r="ET34" s="2689">
        <f t="shared" si="99"/>
        <v>0</v>
      </c>
      <c r="EU34" s="2689">
        <f t="shared" si="100"/>
        <v>0</v>
      </c>
      <c r="EV34" s="2689">
        <f t="shared" si="101"/>
        <v>0</v>
      </c>
      <c r="EW34" s="2689">
        <f t="shared" si="102"/>
        <v>0</v>
      </c>
      <c r="EX34" s="2705">
        <f>IF(X34=EX8,X34,0)</f>
        <v>0</v>
      </c>
      <c r="EY34" s="2703" t="str">
        <f t="shared" si="103"/>
        <v/>
      </c>
      <c r="EZ34" s="2678" t="str">
        <f t="shared" si="104"/>
        <v/>
      </c>
      <c r="FA34" s="2692" t="str">
        <f t="shared" si="105"/>
        <v/>
      </c>
      <c r="FB34" s="2692" t="str">
        <f t="shared" si="106"/>
        <v/>
      </c>
      <c r="FC34" s="2692" t="str">
        <f t="shared" si="107"/>
        <v/>
      </c>
      <c r="FD34" s="2692" t="str">
        <f t="shared" si="108"/>
        <v/>
      </c>
      <c r="FE34" s="2692" t="str">
        <f t="shared" si="109"/>
        <v/>
      </c>
      <c r="FF34" s="2692" t="str">
        <f t="shared" si="110"/>
        <v/>
      </c>
      <c r="FG34" s="2692" t="str">
        <f t="shared" si="111"/>
        <v/>
      </c>
      <c r="FH34" s="2601"/>
      <c r="FI34" s="2681" t="str">
        <f t="shared" si="112"/>
        <v/>
      </c>
      <c r="FJ34" s="2694">
        <f t="shared" si="113"/>
        <v>0</v>
      </c>
      <c r="FK34" s="2527" t="str">
        <f t="shared" si="114"/>
        <v/>
      </c>
      <c r="FL34" s="2527" t="str">
        <f t="shared" si="115"/>
        <v/>
      </c>
      <c r="FM34" s="2527" t="str">
        <f t="shared" si="116"/>
        <v/>
      </c>
      <c r="FN34" s="2527" t="str">
        <f t="shared" si="117"/>
        <v/>
      </c>
      <c r="FO34" s="2527" t="str">
        <f t="shared" si="118"/>
        <v/>
      </c>
      <c r="FP34" s="2527" t="str">
        <f t="shared" si="119"/>
        <v/>
      </c>
      <c r="FQ34" s="2527" t="str">
        <f t="shared" si="120"/>
        <v/>
      </c>
      <c r="FR34" s="2527" t="str">
        <f t="shared" si="121"/>
        <v/>
      </c>
      <c r="FS34" s="2704">
        <f>IF(X34=FS8,X34,0)</f>
        <v>0</v>
      </c>
      <c r="FT34" s="2703" t="str">
        <f t="shared" si="122"/>
        <v/>
      </c>
      <c r="FU34" s="2692" t="str">
        <f t="shared" si="123"/>
        <v/>
      </c>
      <c r="FV34" s="2692" t="str">
        <f t="shared" si="124"/>
        <v/>
      </c>
      <c r="FW34" s="2692" t="str">
        <f t="shared" si="125"/>
        <v/>
      </c>
      <c r="FX34" s="2692" t="str">
        <f t="shared" si="126"/>
        <v/>
      </c>
      <c r="FY34" s="2692" t="str">
        <f t="shared" si="127"/>
        <v/>
      </c>
      <c r="FZ34" s="2692" t="str">
        <f t="shared" si="128"/>
        <v/>
      </c>
      <c r="GA34" s="2692" t="str">
        <f t="shared" si="129"/>
        <v/>
      </c>
      <c r="GB34" s="2696" t="str">
        <f t="shared" si="130"/>
        <v/>
      </c>
      <c r="GC34" s="2535"/>
    </row>
    <row r="35" spans="1:185" ht="45" customHeight="1" x14ac:dyDescent="0.25">
      <c r="A35" s="2633">
        <f>ROW()</f>
        <v>35</v>
      </c>
      <c r="B35" s="2667">
        <f>IF(C35="I","",IF(ISBLANK(D35),"",IF(ISTEXT(D35),LARGE(B9:B34,1)+1,0)))</f>
        <v>19</v>
      </c>
      <c r="C35" s="2698"/>
      <c r="D35" s="2714" t="s">
        <v>2633</v>
      </c>
      <c r="E35" s="2669"/>
      <c r="F35" s="2670"/>
      <c r="G35" s="2701" t="s">
        <v>2577</v>
      </c>
      <c r="H35" s="2672" t="s">
        <v>2634</v>
      </c>
      <c r="I35" s="2700" t="s">
        <v>2578</v>
      </c>
      <c r="J35" s="2672" t="s">
        <v>2602</v>
      </c>
      <c r="K35" s="2673">
        <f t="shared" si="132"/>
        <v>2</v>
      </c>
      <c r="L35" s="2532"/>
      <c r="M35" s="2674" t="str">
        <f t="shared" si="16"/>
        <v>PLUS</v>
      </c>
      <c r="N35" s="2675" t="str">
        <f t="shared" si="16"/>
        <v>PLUS de chaudins =2</v>
      </c>
      <c r="O35" s="2676"/>
      <c r="P35" s="2676"/>
      <c r="Q35" s="2676"/>
      <c r="R35" s="2676"/>
      <c r="S35" s="2676"/>
      <c r="T35" s="2676"/>
      <c r="U35" s="2676"/>
      <c r="V35" s="2676"/>
      <c r="W35" s="2532"/>
      <c r="X35" s="2674" t="str">
        <f t="shared" si="17"/>
        <v>MOINS</v>
      </c>
      <c r="Y35" s="2675" t="str">
        <f t="shared" si="17"/>
        <v>lipides</v>
      </c>
      <c r="Z35" s="2677"/>
      <c r="AA35" s="2677"/>
      <c r="AB35" s="2677"/>
      <c r="AC35" s="2677"/>
      <c r="AD35" s="2677"/>
      <c r="AE35" s="2677"/>
      <c r="AF35" s="2677"/>
      <c r="AG35" s="2677"/>
      <c r="AH35" s="2532"/>
      <c r="AI35" s="2535"/>
      <c r="AJ35" s="2678">
        <f t="shared" si="18"/>
        <v>0</v>
      </c>
      <c r="AK35" s="2679">
        <f t="shared" si="19"/>
        <v>0</v>
      </c>
      <c r="AL35" s="2678">
        <f t="shared" si="20"/>
        <v>0</v>
      </c>
      <c r="AM35" s="2679">
        <f t="shared" si="21"/>
        <v>0</v>
      </c>
      <c r="AN35" s="2678">
        <f t="shared" si="22"/>
        <v>0</v>
      </c>
      <c r="AO35" s="2679">
        <f t="shared" si="23"/>
        <v>0</v>
      </c>
      <c r="AP35" s="2678">
        <f t="shared" si="24"/>
        <v>0</v>
      </c>
      <c r="AQ35" s="2679">
        <f t="shared" si="25"/>
        <v>0</v>
      </c>
      <c r="AR35" s="2678">
        <f t="shared" si="26"/>
        <v>0</v>
      </c>
      <c r="AS35" s="2679">
        <f t="shared" si="27"/>
        <v>0</v>
      </c>
      <c r="AT35" s="2678">
        <f t="shared" si="28"/>
        <v>0</v>
      </c>
      <c r="AU35" s="2679">
        <f t="shared" si="29"/>
        <v>0</v>
      </c>
      <c r="AV35" s="2678">
        <f t="shared" si="30"/>
        <v>0</v>
      </c>
      <c r="AW35" s="2679">
        <f t="shared" si="31"/>
        <v>0</v>
      </c>
      <c r="AX35" s="2678">
        <f t="shared" si="32"/>
        <v>0</v>
      </c>
      <c r="AY35" s="2679">
        <f t="shared" si="33"/>
        <v>0</v>
      </c>
      <c r="AZ35" s="2680"/>
      <c r="BA35" s="2681">
        <f>BA9</f>
        <v>20</v>
      </c>
      <c r="BB35" s="2681">
        <f t="shared" si="34"/>
        <v>2</v>
      </c>
      <c r="BC35" s="2681">
        <f t="shared" si="35"/>
        <v>10</v>
      </c>
      <c r="BD35" s="2682">
        <f t="shared" si="36"/>
        <v>0</v>
      </c>
      <c r="BE35" s="2682">
        <f t="shared" si="36"/>
        <v>0</v>
      </c>
      <c r="BF35" s="2682">
        <f t="shared" si="36"/>
        <v>0</v>
      </c>
      <c r="BG35" s="2682">
        <f t="shared" si="36"/>
        <v>0</v>
      </c>
      <c r="BH35" s="2682">
        <f t="shared" si="36"/>
        <v>0</v>
      </c>
      <c r="BI35" s="2682">
        <f t="shared" si="36"/>
        <v>0</v>
      </c>
      <c r="BJ35" s="2682">
        <f t="shared" si="36"/>
        <v>0</v>
      </c>
      <c r="BK35" s="2682">
        <f t="shared" si="36"/>
        <v>0</v>
      </c>
      <c r="BL35" s="2535"/>
      <c r="BM35" s="2683">
        <f t="shared" si="37"/>
        <v>0</v>
      </c>
      <c r="BN35" s="2684">
        <f t="shared" si="38"/>
        <v>0</v>
      </c>
      <c r="BO35" s="2684">
        <f t="shared" si="39"/>
        <v>0</v>
      </c>
      <c r="BP35" s="2684">
        <f t="shared" si="40"/>
        <v>0</v>
      </c>
      <c r="BQ35" s="2684">
        <f t="shared" si="41"/>
        <v>0</v>
      </c>
      <c r="BR35" s="2684">
        <f t="shared" si="42"/>
        <v>0</v>
      </c>
      <c r="BS35" s="2684">
        <f t="shared" si="43"/>
        <v>0</v>
      </c>
      <c r="BT35" s="2684">
        <f t="shared" si="44"/>
        <v>0</v>
      </c>
      <c r="BU35" s="2617"/>
      <c r="BV35" s="2685">
        <f t="shared" si="45"/>
        <v>0</v>
      </c>
      <c r="BW35" s="2686">
        <f t="shared" si="45"/>
        <v>0</v>
      </c>
      <c r="BX35" s="2686">
        <f t="shared" si="45"/>
        <v>0</v>
      </c>
      <c r="BY35" s="2686">
        <f t="shared" si="45"/>
        <v>0</v>
      </c>
      <c r="BZ35" s="2686">
        <f t="shared" si="45"/>
        <v>0</v>
      </c>
      <c r="CA35" s="2686">
        <f t="shared" si="45"/>
        <v>0</v>
      </c>
      <c r="CB35" s="2686">
        <f t="shared" si="45"/>
        <v>0</v>
      </c>
      <c r="CC35" s="2687">
        <f t="shared" si="45"/>
        <v>0</v>
      </c>
      <c r="CD35" s="2525"/>
      <c r="CE35" s="2681">
        <f t="shared" si="46"/>
        <v>10</v>
      </c>
      <c r="CF35" s="2688">
        <f t="shared" si="47"/>
        <v>0</v>
      </c>
      <c r="CG35" s="2689">
        <f t="shared" si="48"/>
        <v>0</v>
      </c>
      <c r="CH35" s="2689">
        <f t="shared" si="49"/>
        <v>0</v>
      </c>
      <c r="CI35" s="2689">
        <f t="shared" si="50"/>
        <v>0</v>
      </c>
      <c r="CJ35" s="2689">
        <f t="shared" si="51"/>
        <v>0</v>
      </c>
      <c r="CK35" s="2689">
        <f t="shared" si="52"/>
        <v>0</v>
      </c>
      <c r="CL35" s="2689">
        <f t="shared" si="53"/>
        <v>0</v>
      </c>
      <c r="CM35" s="2689">
        <f t="shared" si="54"/>
        <v>0</v>
      </c>
      <c r="CN35" s="2689">
        <f t="shared" si="55"/>
        <v>0</v>
      </c>
      <c r="CO35" s="2702" t="str">
        <f>IF(M35=CO8,M35,0)</f>
        <v>PLUS</v>
      </c>
      <c r="CP35" s="2703" t="str">
        <f t="shared" si="56"/>
        <v>PLUS de chaudins =2</v>
      </c>
      <c r="CQ35" s="2678" t="str">
        <f t="shared" si="57"/>
        <v/>
      </c>
      <c r="CR35" s="2692" t="str">
        <f t="shared" si="58"/>
        <v/>
      </c>
      <c r="CS35" s="2692" t="str">
        <f t="shared" si="59"/>
        <v/>
      </c>
      <c r="CT35" s="2692" t="str">
        <f t="shared" si="60"/>
        <v/>
      </c>
      <c r="CU35" s="2692" t="str">
        <f t="shared" si="61"/>
        <v/>
      </c>
      <c r="CV35" s="2692" t="str">
        <f t="shared" si="62"/>
        <v/>
      </c>
      <c r="CW35" s="2692" t="str">
        <f t="shared" si="63"/>
        <v/>
      </c>
      <c r="CX35" s="2693" t="str">
        <f t="shared" si="64"/>
        <v/>
      </c>
      <c r="CY35" s="2601"/>
      <c r="CZ35" s="2681">
        <f t="shared" si="65"/>
        <v>10</v>
      </c>
      <c r="DA35" s="2694">
        <f t="shared" si="66"/>
        <v>0</v>
      </c>
      <c r="DB35" s="2527" t="str">
        <f t="shared" si="67"/>
        <v/>
      </c>
      <c r="DC35" s="2527" t="str">
        <f t="shared" si="68"/>
        <v/>
      </c>
      <c r="DD35" s="2527" t="str">
        <f t="shared" si="69"/>
        <v/>
      </c>
      <c r="DE35" s="2527" t="str">
        <f t="shared" si="70"/>
        <v/>
      </c>
      <c r="DF35" s="2527" t="str">
        <f t="shared" si="71"/>
        <v/>
      </c>
      <c r="DG35" s="2527" t="str">
        <f t="shared" si="72"/>
        <v/>
      </c>
      <c r="DH35" s="2527" t="str">
        <f t="shared" si="73"/>
        <v/>
      </c>
      <c r="DI35" s="2527" t="str">
        <f t="shared" si="74"/>
        <v/>
      </c>
      <c r="DJ35" s="2549"/>
      <c r="DK35" s="2704">
        <f>IF(M35=DK8,M35,0)</f>
        <v>0</v>
      </c>
      <c r="DL35" s="2703" t="str">
        <f t="shared" si="75"/>
        <v/>
      </c>
      <c r="DM35" s="2692" t="str">
        <f t="shared" si="76"/>
        <v/>
      </c>
      <c r="DN35" s="2692" t="str">
        <f t="shared" si="77"/>
        <v/>
      </c>
      <c r="DO35" s="2692" t="str">
        <f t="shared" si="78"/>
        <v/>
      </c>
      <c r="DP35" s="2692" t="str">
        <f t="shared" si="79"/>
        <v/>
      </c>
      <c r="DQ35" s="2692" t="str">
        <f t="shared" si="80"/>
        <v/>
      </c>
      <c r="DR35" s="2692" t="str">
        <f t="shared" si="81"/>
        <v/>
      </c>
      <c r="DS35" s="2692" t="str">
        <f t="shared" si="82"/>
        <v/>
      </c>
      <c r="DT35" s="2696" t="str">
        <f t="shared" si="83"/>
        <v/>
      </c>
      <c r="DU35" s="2535"/>
      <c r="DV35" s="2683">
        <f t="shared" si="84"/>
        <v>0</v>
      </c>
      <c r="DW35" s="2684">
        <f t="shared" si="85"/>
        <v>0</v>
      </c>
      <c r="DX35" s="2684">
        <f t="shared" si="86"/>
        <v>0</v>
      </c>
      <c r="DY35" s="2684">
        <f t="shared" si="87"/>
        <v>0</v>
      </c>
      <c r="DZ35" s="2684">
        <f t="shared" si="88"/>
        <v>0</v>
      </c>
      <c r="EA35" s="2684">
        <f t="shared" si="89"/>
        <v>0</v>
      </c>
      <c r="EB35" s="2684">
        <f t="shared" si="90"/>
        <v>0</v>
      </c>
      <c r="EC35" s="2684">
        <f t="shared" si="91"/>
        <v>0</v>
      </c>
      <c r="ED35" s="2630"/>
      <c r="EE35" s="2685">
        <f t="shared" si="92"/>
        <v>0</v>
      </c>
      <c r="EF35" s="2686">
        <f t="shared" si="92"/>
        <v>0</v>
      </c>
      <c r="EG35" s="2686">
        <f t="shared" si="92"/>
        <v>0</v>
      </c>
      <c r="EH35" s="2686">
        <f t="shared" si="92"/>
        <v>0</v>
      </c>
      <c r="EI35" s="2686">
        <f t="shared" si="92"/>
        <v>0</v>
      </c>
      <c r="EJ35" s="2686">
        <f t="shared" si="92"/>
        <v>0</v>
      </c>
      <c r="EK35" s="2686">
        <f t="shared" si="92"/>
        <v>0</v>
      </c>
      <c r="EL35" s="2687">
        <f t="shared" si="92"/>
        <v>0</v>
      </c>
      <c r="EM35" s="2601"/>
      <c r="EN35" s="2681">
        <f t="shared" si="93"/>
        <v>10</v>
      </c>
      <c r="EO35" s="2688">
        <f t="shared" si="94"/>
        <v>0</v>
      </c>
      <c r="EP35" s="2689">
        <f t="shared" si="95"/>
        <v>0</v>
      </c>
      <c r="EQ35" s="2689">
        <f t="shared" si="96"/>
        <v>0</v>
      </c>
      <c r="ER35" s="2689">
        <f t="shared" si="97"/>
        <v>0</v>
      </c>
      <c r="ES35" s="2689">
        <f t="shared" si="98"/>
        <v>0</v>
      </c>
      <c r="ET35" s="2689">
        <f t="shared" si="99"/>
        <v>0</v>
      </c>
      <c r="EU35" s="2689">
        <f t="shared" si="100"/>
        <v>0</v>
      </c>
      <c r="EV35" s="2689">
        <f t="shared" si="101"/>
        <v>0</v>
      </c>
      <c r="EW35" s="2689">
        <f t="shared" si="102"/>
        <v>0</v>
      </c>
      <c r="EX35" s="2705">
        <f>IF(X35=EX8,X35,0)</f>
        <v>0</v>
      </c>
      <c r="EY35" s="2703" t="str">
        <f t="shared" si="103"/>
        <v/>
      </c>
      <c r="EZ35" s="2678" t="str">
        <f t="shared" si="104"/>
        <v/>
      </c>
      <c r="FA35" s="2692" t="str">
        <f t="shared" si="105"/>
        <v/>
      </c>
      <c r="FB35" s="2692" t="str">
        <f t="shared" si="106"/>
        <v/>
      </c>
      <c r="FC35" s="2692" t="str">
        <f t="shared" si="107"/>
        <v/>
      </c>
      <c r="FD35" s="2692" t="str">
        <f t="shared" si="108"/>
        <v/>
      </c>
      <c r="FE35" s="2692" t="str">
        <f t="shared" si="109"/>
        <v/>
      </c>
      <c r="FF35" s="2692" t="str">
        <f t="shared" si="110"/>
        <v/>
      </c>
      <c r="FG35" s="2692" t="str">
        <f t="shared" si="111"/>
        <v/>
      </c>
      <c r="FH35" s="2601"/>
      <c r="FI35" s="2681">
        <f t="shared" si="112"/>
        <v>10</v>
      </c>
      <c r="FJ35" s="2694">
        <f t="shared" si="113"/>
        <v>0</v>
      </c>
      <c r="FK35" s="2527" t="str">
        <f t="shared" si="114"/>
        <v/>
      </c>
      <c r="FL35" s="2527" t="str">
        <f t="shared" si="115"/>
        <v/>
      </c>
      <c r="FM35" s="2527" t="str">
        <f t="shared" si="116"/>
        <v/>
      </c>
      <c r="FN35" s="2527" t="str">
        <f t="shared" si="117"/>
        <v/>
      </c>
      <c r="FO35" s="2527" t="str">
        <f t="shared" si="118"/>
        <v/>
      </c>
      <c r="FP35" s="2527" t="str">
        <f t="shared" si="119"/>
        <v/>
      </c>
      <c r="FQ35" s="2527" t="str">
        <f t="shared" si="120"/>
        <v/>
      </c>
      <c r="FR35" s="2527" t="str">
        <f t="shared" si="121"/>
        <v/>
      </c>
      <c r="FS35" s="2704" t="str">
        <f>IF(X35=FS8,X35,0)</f>
        <v>MOINS</v>
      </c>
      <c r="FT35" s="2703" t="str">
        <f t="shared" si="122"/>
        <v>lipides</v>
      </c>
      <c r="FU35" s="2692" t="str">
        <f t="shared" si="123"/>
        <v/>
      </c>
      <c r="FV35" s="2692" t="str">
        <f t="shared" si="124"/>
        <v/>
      </c>
      <c r="FW35" s="2692" t="str">
        <f t="shared" si="125"/>
        <v/>
      </c>
      <c r="FX35" s="2692" t="str">
        <f t="shared" si="126"/>
        <v/>
      </c>
      <c r="FY35" s="2692" t="str">
        <f t="shared" si="127"/>
        <v/>
      </c>
      <c r="FZ35" s="2692" t="str">
        <f t="shared" si="128"/>
        <v/>
      </c>
      <c r="GA35" s="2692" t="str">
        <f t="shared" si="129"/>
        <v/>
      </c>
      <c r="GB35" s="2696" t="str">
        <f t="shared" si="130"/>
        <v/>
      </c>
      <c r="GC35" s="2535"/>
    </row>
    <row r="36" spans="1:185" ht="45" customHeight="1" x14ac:dyDescent="0.25">
      <c r="A36" s="2633">
        <f>ROW()</f>
        <v>36</v>
      </c>
      <c r="B36" s="2667">
        <f>IF(C36="I","",IF(ISBLANK(D36),"",IF(ISTEXT(D36),LARGE(B9:B35,1)+1,0)))</f>
        <v>20</v>
      </c>
      <c r="C36" s="2698"/>
      <c r="D36" s="2712" t="s">
        <v>2635</v>
      </c>
      <c r="E36" s="2669"/>
      <c r="F36" s="2670"/>
      <c r="G36" s="2701" t="s">
        <v>2577</v>
      </c>
      <c r="H36" s="2672" t="s">
        <v>2636</v>
      </c>
      <c r="I36" s="2701"/>
      <c r="J36" s="2672"/>
      <c r="K36" s="2673">
        <f t="shared" si="132"/>
        <v>1</v>
      </c>
      <c r="L36" s="2532"/>
      <c r="M36" s="2674" t="str">
        <f t="shared" si="16"/>
        <v>PLUS</v>
      </c>
      <c r="N36" s="2675" t="str">
        <f t="shared" si="16"/>
        <v xml:space="preserve">choix PLUS de volaille </v>
      </c>
      <c r="O36" s="2676"/>
      <c r="P36" s="2676"/>
      <c r="Q36" s="2676"/>
      <c r="R36" s="2676"/>
      <c r="S36" s="2676"/>
      <c r="T36" s="2676"/>
      <c r="U36" s="2676"/>
      <c r="V36" s="2676"/>
      <c r="W36" s="2532"/>
      <c r="X36" s="2674">
        <f t="shared" si="17"/>
        <v>0</v>
      </c>
      <c r="Y36" s="2675">
        <f t="shared" si="17"/>
        <v>0</v>
      </c>
      <c r="Z36" s="2677"/>
      <c r="AA36" s="2677"/>
      <c r="AB36" s="2677"/>
      <c r="AC36" s="2677"/>
      <c r="AD36" s="2677"/>
      <c r="AE36" s="2677"/>
      <c r="AF36" s="2677"/>
      <c r="AG36" s="2677"/>
      <c r="AH36" s="2532"/>
      <c r="AI36" s="2535"/>
      <c r="AJ36" s="2678">
        <f t="shared" si="18"/>
        <v>0</v>
      </c>
      <c r="AK36" s="2679">
        <f t="shared" si="19"/>
        <v>0</v>
      </c>
      <c r="AL36" s="2678">
        <f t="shared" si="20"/>
        <v>0</v>
      </c>
      <c r="AM36" s="2679">
        <f t="shared" si="21"/>
        <v>0</v>
      </c>
      <c r="AN36" s="2678">
        <f t="shared" si="22"/>
        <v>0</v>
      </c>
      <c r="AO36" s="2679">
        <f t="shared" si="23"/>
        <v>0</v>
      </c>
      <c r="AP36" s="2678">
        <f t="shared" si="24"/>
        <v>0</v>
      </c>
      <c r="AQ36" s="2679">
        <f t="shared" si="25"/>
        <v>0</v>
      </c>
      <c r="AR36" s="2678">
        <f t="shared" si="26"/>
        <v>0</v>
      </c>
      <c r="AS36" s="2679">
        <f t="shared" si="27"/>
        <v>0</v>
      </c>
      <c r="AT36" s="2678">
        <f t="shared" si="28"/>
        <v>0</v>
      </c>
      <c r="AU36" s="2679">
        <f t="shared" si="29"/>
        <v>0</v>
      </c>
      <c r="AV36" s="2678">
        <f t="shared" si="30"/>
        <v>0</v>
      </c>
      <c r="AW36" s="2679">
        <f t="shared" si="31"/>
        <v>0</v>
      </c>
      <c r="AX36" s="2678">
        <f t="shared" si="32"/>
        <v>0</v>
      </c>
      <c r="AY36" s="2679">
        <f t="shared" si="33"/>
        <v>0</v>
      </c>
      <c r="AZ36" s="2680"/>
      <c r="BA36" s="2681">
        <f>BA9</f>
        <v>20</v>
      </c>
      <c r="BB36" s="2681">
        <f t="shared" si="34"/>
        <v>1</v>
      </c>
      <c r="BC36" s="2681">
        <f t="shared" si="35"/>
        <v>20</v>
      </c>
      <c r="BD36" s="2682">
        <f t="shared" si="36"/>
        <v>0</v>
      </c>
      <c r="BE36" s="2682">
        <f t="shared" si="36"/>
        <v>0</v>
      </c>
      <c r="BF36" s="2682">
        <f t="shared" si="36"/>
        <v>0</v>
      </c>
      <c r="BG36" s="2682">
        <f t="shared" si="36"/>
        <v>0</v>
      </c>
      <c r="BH36" s="2682">
        <f t="shared" si="36"/>
        <v>0</v>
      </c>
      <c r="BI36" s="2682">
        <f t="shared" si="36"/>
        <v>0</v>
      </c>
      <c r="BJ36" s="2682">
        <f t="shared" si="36"/>
        <v>0</v>
      </c>
      <c r="BK36" s="2682">
        <f t="shared" si="36"/>
        <v>0</v>
      </c>
      <c r="BL36" s="2535"/>
      <c r="BM36" s="2683">
        <f t="shared" si="37"/>
        <v>0</v>
      </c>
      <c r="BN36" s="2684">
        <f t="shared" si="38"/>
        <v>0</v>
      </c>
      <c r="BO36" s="2684">
        <f t="shared" si="39"/>
        <v>0</v>
      </c>
      <c r="BP36" s="2684">
        <f t="shared" si="40"/>
        <v>0</v>
      </c>
      <c r="BQ36" s="2684">
        <f t="shared" si="41"/>
        <v>0</v>
      </c>
      <c r="BR36" s="2684">
        <f t="shared" si="42"/>
        <v>0</v>
      </c>
      <c r="BS36" s="2684">
        <f t="shared" si="43"/>
        <v>0</v>
      </c>
      <c r="BT36" s="2684">
        <f t="shared" si="44"/>
        <v>0</v>
      </c>
      <c r="BU36" s="2617"/>
      <c r="BV36" s="2685">
        <f t="shared" si="45"/>
        <v>0</v>
      </c>
      <c r="BW36" s="2686">
        <f t="shared" si="45"/>
        <v>0</v>
      </c>
      <c r="BX36" s="2686">
        <f t="shared" si="45"/>
        <v>0</v>
      </c>
      <c r="BY36" s="2686">
        <f t="shared" si="45"/>
        <v>0</v>
      </c>
      <c r="BZ36" s="2686">
        <f t="shared" si="45"/>
        <v>0</v>
      </c>
      <c r="CA36" s="2686">
        <f t="shared" si="45"/>
        <v>0</v>
      </c>
      <c r="CB36" s="2686">
        <f t="shared" si="45"/>
        <v>0</v>
      </c>
      <c r="CC36" s="2687">
        <f t="shared" si="45"/>
        <v>0</v>
      </c>
      <c r="CD36" s="2525"/>
      <c r="CE36" s="2681">
        <f t="shared" si="46"/>
        <v>20</v>
      </c>
      <c r="CF36" s="2688">
        <f t="shared" si="47"/>
        <v>0</v>
      </c>
      <c r="CG36" s="2689">
        <f t="shared" si="48"/>
        <v>0</v>
      </c>
      <c r="CH36" s="2689">
        <f t="shared" si="49"/>
        <v>0</v>
      </c>
      <c r="CI36" s="2689">
        <f t="shared" si="50"/>
        <v>0</v>
      </c>
      <c r="CJ36" s="2689">
        <f t="shared" si="51"/>
        <v>0</v>
      </c>
      <c r="CK36" s="2689">
        <f t="shared" si="52"/>
        <v>0</v>
      </c>
      <c r="CL36" s="2689">
        <f t="shared" si="53"/>
        <v>0</v>
      </c>
      <c r="CM36" s="2689">
        <f t="shared" si="54"/>
        <v>0</v>
      </c>
      <c r="CN36" s="2689">
        <f t="shared" si="55"/>
        <v>0</v>
      </c>
      <c r="CO36" s="2702" t="str">
        <f>IF(M36=CO8,M36,0)</f>
        <v>PLUS</v>
      </c>
      <c r="CP36" s="2703" t="str">
        <f t="shared" si="56"/>
        <v xml:space="preserve">choix PLUS de volaille </v>
      </c>
      <c r="CQ36" s="2678" t="str">
        <f t="shared" si="57"/>
        <v/>
      </c>
      <c r="CR36" s="2692" t="str">
        <f t="shared" si="58"/>
        <v/>
      </c>
      <c r="CS36" s="2692" t="str">
        <f t="shared" si="59"/>
        <v/>
      </c>
      <c r="CT36" s="2692" t="str">
        <f t="shared" si="60"/>
        <v/>
      </c>
      <c r="CU36" s="2692" t="str">
        <f t="shared" si="61"/>
        <v/>
      </c>
      <c r="CV36" s="2692" t="str">
        <f t="shared" si="62"/>
        <v/>
      </c>
      <c r="CW36" s="2692" t="str">
        <f t="shared" si="63"/>
        <v/>
      </c>
      <c r="CX36" s="2693" t="str">
        <f t="shared" si="64"/>
        <v/>
      </c>
      <c r="CY36" s="2601"/>
      <c r="CZ36" s="2681">
        <f t="shared" si="65"/>
        <v>20</v>
      </c>
      <c r="DA36" s="2694">
        <f t="shared" si="66"/>
        <v>0</v>
      </c>
      <c r="DB36" s="2527" t="str">
        <f t="shared" si="67"/>
        <v/>
      </c>
      <c r="DC36" s="2527" t="str">
        <f t="shared" si="68"/>
        <v/>
      </c>
      <c r="DD36" s="2527" t="str">
        <f t="shared" si="69"/>
        <v/>
      </c>
      <c r="DE36" s="2527" t="str">
        <f t="shared" si="70"/>
        <v/>
      </c>
      <c r="DF36" s="2527" t="str">
        <f t="shared" si="71"/>
        <v/>
      </c>
      <c r="DG36" s="2527" t="str">
        <f t="shared" si="72"/>
        <v/>
      </c>
      <c r="DH36" s="2527" t="str">
        <f t="shared" si="73"/>
        <v/>
      </c>
      <c r="DI36" s="2527" t="str">
        <f t="shared" si="74"/>
        <v/>
      </c>
      <c r="DJ36" s="2549"/>
      <c r="DK36" s="2704">
        <f>IF(M36=DK8,M36,0)</f>
        <v>0</v>
      </c>
      <c r="DL36" s="2703" t="str">
        <f t="shared" si="75"/>
        <v/>
      </c>
      <c r="DM36" s="2692" t="str">
        <f t="shared" si="76"/>
        <v/>
      </c>
      <c r="DN36" s="2692" t="str">
        <f t="shared" si="77"/>
        <v/>
      </c>
      <c r="DO36" s="2692" t="str">
        <f t="shared" si="78"/>
        <v/>
      </c>
      <c r="DP36" s="2692" t="str">
        <f t="shared" si="79"/>
        <v/>
      </c>
      <c r="DQ36" s="2692" t="str">
        <f t="shared" si="80"/>
        <v/>
      </c>
      <c r="DR36" s="2692" t="str">
        <f t="shared" si="81"/>
        <v/>
      </c>
      <c r="DS36" s="2692" t="str">
        <f t="shared" si="82"/>
        <v/>
      </c>
      <c r="DT36" s="2696" t="str">
        <f t="shared" si="83"/>
        <v/>
      </c>
      <c r="DU36" s="2535"/>
      <c r="DV36" s="2683">
        <f t="shared" si="84"/>
        <v>0</v>
      </c>
      <c r="DW36" s="2684">
        <f t="shared" si="85"/>
        <v>0</v>
      </c>
      <c r="DX36" s="2684">
        <f t="shared" si="86"/>
        <v>0</v>
      </c>
      <c r="DY36" s="2684">
        <f t="shared" si="87"/>
        <v>0</v>
      </c>
      <c r="DZ36" s="2684">
        <f t="shared" si="88"/>
        <v>0</v>
      </c>
      <c r="EA36" s="2684">
        <f t="shared" si="89"/>
        <v>0</v>
      </c>
      <c r="EB36" s="2684">
        <f t="shared" si="90"/>
        <v>0</v>
      </c>
      <c r="EC36" s="2684">
        <f t="shared" si="91"/>
        <v>0</v>
      </c>
      <c r="ED36" s="2630"/>
      <c r="EE36" s="2685">
        <f t="shared" si="92"/>
        <v>0</v>
      </c>
      <c r="EF36" s="2686">
        <f t="shared" si="92"/>
        <v>0</v>
      </c>
      <c r="EG36" s="2686">
        <f t="shared" si="92"/>
        <v>0</v>
      </c>
      <c r="EH36" s="2686">
        <f t="shared" si="92"/>
        <v>0</v>
      </c>
      <c r="EI36" s="2686">
        <f t="shared" si="92"/>
        <v>0</v>
      </c>
      <c r="EJ36" s="2686">
        <f t="shared" si="92"/>
        <v>0</v>
      </c>
      <c r="EK36" s="2686">
        <f t="shared" si="92"/>
        <v>0</v>
      </c>
      <c r="EL36" s="2687">
        <f t="shared" si="92"/>
        <v>0</v>
      </c>
      <c r="EM36" s="2601"/>
      <c r="EN36" s="2681">
        <f t="shared" si="93"/>
        <v>20</v>
      </c>
      <c r="EO36" s="2688">
        <f t="shared" si="94"/>
        <v>0</v>
      </c>
      <c r="EP36" s="2689">
        <f t="shared" si="95"/>
        <v>0</v>
      </c>
      <c r="EQ36" s="2689">
        <f t="shared" si="96"/>
        <v>0</v>
      </c>
      <c r="ER36" s="2689">
        <f t="shared" si="97"/>
        <v>0</v>
      </c>
      <c r="ES36" s="2689">
        <f t="shared" si="98"/>
        <v>0</v>
      </c>
      <c r="ET36" s="2689">
        <f t="shared" si="99"/>
        <v>0</v>
      </c>
      <c r="EU36" s="2689">
        <f t="shared" si="100"/>
        <v>0</v>
      </c>
      <c r="EV36" s="2689">
        <f t="shared" si="101"/>
        <v>0</v>
      </c>
      <c r="EW36" s="2689">
        <f t="shared" si="102"/>
        <v>0</v>
      </c>
      <c r="EX36" s="2705">
        <f>IF(X36=EX8,X36,0)</f>
        <v>0</v>
      </c>
      <c r="EY36" s="2703" t="str">
        <f t="shared" si="103"/>
        <v/>
      </c>
      <c r="EZ36" s="2678" t="str">
        <f t="shared" si="104"/>
        <v/>
      </c>
      <c r="FA36" s="2692" t="str">
        <f t="shared" si="105"/>
        <v/>
      </c>
      <c r="FB36" s="2692" t="str">
        <f t="shared" si="106"/>
        <v/>
      </c>
      <c r="FC36" s="2692" t="str">
        <f t="shared" si="107"/>
        <v/>
      </c>
      <c r="FD36" s="2692" t="str">
        <f t="shared" si="108"/>
        <v/>
      </c>
      <c r="FE36" s="2692" t="str">
        <f t="shared" si="109"/>
        <v/>
      </c>
      <c r="FF36" s="2692" t="str">
        <f t="shared" si="110"/>
        <v/>
      </c>
      <c r="FG36" s="2692" t="str">
        <f t="shared" si="111"/>
        <v/>
      </c>
      <c r="FH36" s="2601"/>
      <c r="FI36" s="2681">
        <f t="shared" si="112"/>
        <v>20</v>
      </c>
      <c r="FJ36" s="2694">
        <f t="shared" si="113"/>
        <v>0</v>
      </c>
      <c r="FK36" s="2527" t="str">
        <f t="shared" si="114"/>
        <v/>
      </c>
      <c r="FL36" s="2527" t="str">
        <f t="shared" si="115"/>
        <v/>
      </c>
      <c r="FM36" s="2527" t="str">
        <f t="shared" si="116"/>
        <v/>
      </c>
      <c r="FN36" s="2527" t="str">
        <f t="shared" si="117"/>
        <v/>
      </c>
      <c r="FO36" s="2527" t="str">
        <f t="shared" si="118"/>
        <v/>
      </c>
      <c r="FP36" s="2527" t="str">
        <f t="shared" si="119"/>
        <v/>
      </c>
      <c r="FQ36" s="2527" t="str">
        <f t="shared" si="120"/>
        <v/>
      </c>
      <c r="FR36" s="2527" t="str">
        <f t="shared" si="121"/>
        <v/>
      </c>
      <c r="FS36" s="2704">
        <f>IF(X36=FS8,X36,0)</f>
        <v>0</v>
      </c>
      <c r="FT36" s="2703" t="str">
        <f t="shared" si="122"/>
        <v/>
      </c>
      <c r="FU36" s="2692" t="str">
        <f t="shared" si="123"/>
        <v/>
      </c>
      <c r="FV36" s="2692" t="str">
        <f t="shared" si="124"/>
        <v/>
      </c>
      <c r="FW36" s="2692" t="str">
        <f t="shared" si="125"/>
        <v/>
      </c>
      <c r="FX36" s="2692" t="str">
        <f t="shared" si="126"/>
        <v/>
      </c>
      <c r="FY36" s="2692" t="str">
        <f t="shared" si="127"/>
        <v/>
      </c>
      <c r="FZ36" s="2692" t="str">
        <f t="shared" si="128"/>
        <v/>
      </c>
      <c r="GA36" s="2692" t="str">
        <f t="shared" si="129"/>
        <v/>
      </c>
      <c r="GB36" s="2696" t="str">
        <f t="shared" si="130"/>
        <v/>
      </c>
      <c r="GC36" s="2535"/>
    </row>
    <row r="37" spans="1:185" ht="45" customHeight="1" x14ac:dyDescent="0.25">
      <c r="A37" s="2633">
        <f>ROW()</f>
        <v>37</v>
      </c>
      <c r="B37" s="2667">
        <f>IF(C37="I","",IF(ISBLANK(D37),"",IF(ISTEXT(D37),LARGE(B9:B36,1)+1,0)))</f>
        <v>21</v>
      </c>
      <c r="C37" s="2698"/>
      <c r="D37" s="2712" t="s">
        <v>2637</v>
      </c>
      <c r="E37" s="2669"/>
      <c r="F37" s="2670"/>
      <c r="G37" s="2701" t="s">
        <v>2577</v>
      </c>
      <c r="H37" s="2672" t="s">
        <v>2636</v>
      </c>
      <c r="I37" s="2701"/>
      <c r="J37" s="2672"/>
      <c r="K37" s="2673">
        <f t="shared" si="132"/>
        <v>1</v>
      </c>
      <c r="L37" s="2532"/>
      <c r="M37" s="2674" t="str">
        <f t="shared" si="16"/>
        <v>PLUS</v>
      </c>
      <c r="N37" s="2675" t="str">
        <f t="shared" si="16"/>
        <v xml:space="preserve">choix PLUS de volaille </v>
      </c>
      <c r="O37" s="2676"/>
      <c r="P37" s="2676"/>
      <c r="Q37" s="2676"/>
      <c r="R37" s="2676"/>
      <c r="S37" s="2676"/>
      <c r="T37" s="2676"/>
      <c r="U37" s="2676"/>
      <c r="V37" s="2676"/>
      <c r="W37" s="2532"/>
      <c r="X37" s="2674">
        <f t="shared" si="17"/>
        <v>0</v>
      </c>
      <c r="Y37" s="2675">
        <f t="shared" si="17"/>
        <v>0</v>
      </c>
      <c r="Z37" s="2677"/>
      <c r="AA37" s="2677"/>
      <c r="AB37" s="2677"/>
      <c r="AC37" s="2677"/>
      <c r="AD37" s="2677"/>
      <c r="AE37" s="2677"/>
      <c r="AF37" s="2677"/>
      <c r="AG37" s="2677"/>
      <c r="AH37" s="2532"/>
      <c r="AI37" s="2535"/>
      <c r="AJ37" s="2678">
        <f t="shared" si="18"/>
        <v>0</v>
      </c>
      <c r="AK37" s="2679">
        <f t="shared" si="19"/>
        <v>0</v>
      </c>
      <c r="AL37" s="2678">
        <f t="shared" si="20"/>
        <v>0</v>
      </c>
      <c r="AM37" s="2679">
        <f t="shared" si="21"/>
        <v>0</v>
      </c>
      <c r="AN37" s="2678">
        <f t="shared" si="22"/>
        <v>0</v>
      </c>
      <c r="AO37" s="2679">
        <f t="shared" si="23"/>
        <v>0</v>
      </c>
      <c r="AP37" s="2678">
        <f t="shared" si="24"/>
        <v>0</v>
      </c>
      <c r="AQ37" s="2679">
        <f t="shared" si="25"/>
        <v>0</v>
      </c>
      <c r="AR37" s="2678">
        <f t="shared" si="26"/>
        <v>0</v>
      </c>
      <c r="AS37" s="2679">
        <f t="shared" si="27"/>
        <v>0</v>
      </c>
      <c r="AT37" s="2678">
        <f t="shared" si="28"/>
        <v>0</v>
      </c>
      <c r="AU37" s="2679">
        <f t="shared" si="29"/>
        <v>0</v>
      </c>
      <c r="AV37" s="2678">
        <f t="shared" si="30"/>
        <v>0</v>
      </c>
      <c r="AW37" s="2679">
        <f t="shared" si="31"/>
        <v>0</v>
      </c>
      <c r="AX37" s="2678">
        <f t="shared" si="32"/>
        <v>0</v>
      </c>
      <c r="AY37" s="2679">
        <f t="shared" si="33"/>
        <v>0</v>
      </c>
      <c r="AZ37" s="2680"/>
      <c r="BA37" s="2681">
        <f>BA9</f>
        <v>20</v>
      </c>
      <c r="BB37" s="2681">
        <f t="shared" si="34"/>
        <v>1</v>
      </c>
      <c r="BC37" s="2681">
        <f t="shared" si="35"/>
        <v>20</v>
      </c>
      <c r="BD37" s="2682">
        <f t="shared" si="36"/>
        <v>0</v>
      </c>
      <c r="BE37" s="2682">
        <f t="shared" si="36"/>
        <v>0</v>
      </c>
      <c r="BF37" s="2682">
        <f t="shared" si="36"/>
        <v>0</v>
      </c>
      <c r="BG37" s="2682">
        <f t="shared" si="36"/>
        <v>0</v>
      </c>
      <c r="BH37" s="2682">
        <f t="shared" si="36"/>
        <v>0</v>
      </c>
      <c r="BI37" s="2682">
        <f t="shared" si="36"/>
        <v>0</v>
      </c>
      <c r="BJ37" s="2682">
        <f t="shared" si="36"/>
        <v>0</v>
      </c>
      <c r="BK37" s="2682">
        <f t="shared" si="36"/>
        <v>0</v>
      </c>
      <c r="BL37" s="2535"/>
      <c r="BM37" s="2683">
        <f t="shared" si="37"/>
        <v>0</v>
      </c>
      <c r="BN37" s="2684">
        <f t="shared" si="38"/>
        <v>0</v>
      </c>
      <c r="BO37" s="2684">
        <f t="shared" si="39"/>
        <v>0</v>
      </c>
      <c r="BP37" s="2684">
        <f t="shared" si="40"/>
        <v>0</v>
      </c>
      <c r="BQ37" s="2684">
        <f t="shared" si="41"/>
        <v>0</v>
      </c>
      <c r="BR37" s="2684">
        <f t="shared" si="42"/>
        <v>0</v>
      </c>
      <c r="BS37" s="2684">
        <f t="shared" si="43"/>
        <v>0</v>
      </c>
      <c r="BT37" s="2684">
        <f t="shared" si="44"/>
        <v>0</v>
      </c>
      <c r="BU37" s="2617"/>
      <c r="BV37" s="2685">
        <f t="shared" si="45"/>
        <v>0</v>
      </c>
      <c r="BW37" s="2686">
        <f t="shared" si="45"/>
        <v>0</v>
      </c>
      <c r="BX37" s="2686">
        <f t="shared" si="45"/>
        <v>0</v>
      </c>
      <c r="BY37" s="2686">
        <f t="shared" si="45"/>
        <v>0</v>
      </c>
      <c r="BZ37" s="2686">
        <f t="shared" si="45"/>
        <v>0</v>
      </c>
      <c r="CA37" s="2686">
        <f t="shared" si="45"/>
        <v>0</v>
      </c>
      <c r="CB37" s="2686">
        <f t="shared" si="45"/>
        <v>0</v>
      </c>
      <c r="CC37" s="2687">
        <f t="shared" si="45"/>
        <v>0</v>
      </c>
      <c r="CD37" s="2525"/>
      <c r="CE37" s="2681">
        <f t="shared" si="46"/>
        <v>20</v>
      </c>
      <c r="CF37" s="2688">
        <f t="shared" si="47"/>
        <v>0</v>
      </c>
      <c r="CG37" s="2689">
        <f t="shared" si="48"/>
        <v>0</v>
      </c>
      <c r="CH37" s="2689">
        <f t="shared" si="49"/>
        <v>0</v>
      </c>
      <c r="CI37" s="2689">
        <f t="shared" si="50"/>
        <v>0</v>
      </c>
      <c r="CJ37" s="2689">
        <f t="shared" si="51"/>
        <v>0</v>
      </c>
      <c r="CK37" s="2689">
        <f t="shared" si="52"/>
        <v>0</v>
      </c>
      <c r="CL37" s="2689">
        <f t="shared" si="53"/>
        <v>0</v>
      </c>
      <c r="CM37" s="2689">
        <f t="shared" si="54"/>
        <v>0</v>
      </c>
      <c r="CN37" s="2689">
        <f t="shared" si="55"/>
        <v>0</v>
      </c>
      <c r="CO37" s="2702" t="str">
        <f>IF(M37=CO8,M37,0)</f>
        <v>PLUS</v>
      </c>
      <c r="CP37" s="2703" t="str">
        <f t="shared" si="56"/>
        <v xml:space="preserve">choix PLUS de volaille </v>
      </c>
      <c r="CQ37" s="2678" t="str">
        <f t="shared" si="57"/>
        <v/>
      </c>
      <c r="CR37" s="2692" t="str">
        <f t="shared" si="58"/>
        <v/>
      </c>
      <c r="CS37" s="2692" t="str">
        <f t="shared" si="59"/>
        <v/>
      </c>
      <c r="CT37" s="2692" t="str">
        <f t="shared" si="60"/>
        <v/>
      </c>
      <c r="CU37" s="2692" t="str">
        <f t="shared" si="61"/>
        <v/>
      </c>
      <c r="CV37" s="2692" t="str">
        <f t="shared" si="62"/>
        <v/>
      </c>
      <c r="CW37" s="2692" t="str">
        <f t="shared" si="63"/>
        <v/>
      </c>
      <c r="CX37" s="2693" t="str">
        <f t="shared" si="64"/>
        <v/>
      </c>
      <c r="CY37" s="2601"/>
      <c r="CZ37" s="2681">
        <f t="shared" si="65"/>
        <v>20</v>
      </c>
      <c r="DA37" s="2694">
        <f t="shared" si="66"/>
        <v>0</v>
      </c>
      <c r="DB37" s="2527" t="str">
        <f t="shared" si="67"/>
        <v/>
      </c>
      <c r="DC37" s="2527" t="str">
        <f t="shared" si="68"/>
        <v/>
      </c>
      <c r="DD37" s="2527" t="str">
        <f t="shared" si="69"/>
        <v/>
      </c>
      <c r="DE37" s="2527" t="str">
        <f t="shared" si="70"/>
        <v/>
      </c>
      <c r="DF37" s="2527" t="str">
        <f t="shared" si="71"/>
        <v/>
      </c>
      <c r="DG37" s="2527" t="str">
        <f t="shared" si="72"/>
        <v/>
      </c>
      <c r="DH37" s="2527" t="str">
        <f t="shared" si="73"/>
        <v/>
      </c>
      <c r="DI37" s="2527" t="str">
        <f t="shared" si="74"/>
        <v/>
      </c>
      <c r="DJ37" s="2549"/>
      <c r="DK37" s="2704">
        <f>IF(M37=DK8,M37,0)</f>
        <v>0</v>
      </c>
      <c r="DL37" s="2703" t="str">
        <f t="shared" si="75"/>
        <v/>
      </c>
      <c r="DM37" s="2692" t="str">
        <f t="shared" si="76"/>
        <v/>
      </c>
      <c r="DN37" s="2692" t="str">
        <f t="shared" si="77"/>
        <v/>
      </c>
      <c r="DO37" s="2692" t="str">
        <f t="shared" si="78"/>
        <v/>
      </c>
      <c r="DP37" s="2692" t="str">
        <f t="shared" si="79"/>
        <v/>
      </c>
      <c r="DQ37" s="2692" t="str">
        <f t="shared" si="80"/>
        <v/>
      </c>
      <c r="DR37" s="2692" t="str">
        <f t="shared" si="81"/>
        <v/>
      </c>
      <c r="DS37" s="2692" t="str">
        <f t="shared" si="82"/>
        <v/>
      </c>
      <c r="DT37" s="2696" t="str">
        <f t="shared" si="83"/>
        <v/>
      </c>
      <c r="DU37" s="2535"/>
      <c r="DV37" s="2683">
        <f t="shared" si="84"/>
        <v>0</v>
      </c>
      <c r="DW37" s="2684">
        <f t="shared" si="85"/>
        <v>0</v>
      </c>
      <c r="DX37" s="2684">
        <f t="shared" si="86"/>
        <v>0</v>
      </c>
      <c r="DY37" s="2684">
        <f t="shared" si="87"/>
        <v>0</v>
      </c>
      <c r="DZ37" s="2684">
        <f t="shared" si="88"/>
        <v>0</v>
      </c>
      <c r="EA37" s="2684">
        <f t="shared" si="89"/>
        <v>0</v>
      </c>
      <c r="EB37" s="2684">
        <f t="shared" si="90"/>
        <v>0</v>
      </c>
      <c r="EC37" s="2684">
        <f t="shared" si="91"/>
        <v>0</v>
      </c>
      <c r="ED37" s="2630"/>
      <c r="EE37" s="2685">
        <f t="shared" si="92"/>
        <v>0</v>
      </c>
      <c r="EF37" s="2686">
        <f t="shared" si="92"/>
        <v>0</v>
      </c>
      <c r="EG37" s="2686">
        <f t="shared" si="92"/>
        <v>0</v>
      </c>
      <c r="EH37" s="2686">
        <f t="shared" si="92"/>
        <v>0</v>
      </c>
      <c r="EI37" s="2686">
        <f t="shared" si="92"/>
        <v>0</v>
      </c>
      <c r="EJ37" s="2686">
        <f t="shared" si="92"/>
        <v>0</v>
      </c>
      <c r="EK37" s="2686">
        <f t="shared" si="92"/>
        <v>0</v>
      </c>
      <c r="EL37" s="2687">
        <f t="shared" si="92"/>
        <v>0</v>
      </c>
      <c r="EM37" s="2601"/>
      <c r="EN37" s="2681">
        <f t="shared" si="93"/>
        <v>20</v>
      </c>
      <c r="EO37" s="2688">
        <f t="shared" si="94"/>
        <v>0</v>
      </c>
      <c r="EP37" s="2689">
        <f t="shared" si="95"/>
        <v>0</v>
      </c>
      <c r="EQ37" s="2689">
        <f t="shared" si="96"/>
        <v>0</v>
      </c>
      <c r="ER37" s="2689">
        <f t="shared" si="97"/>
        <v>0</v>
      </c>
      <c r="ES37" s="2689">
        <f t="shared" si="98"/>
        <v>0</v>
      </c>
      <c r="ET37" s="2689">
        <f t="shared" si="99"/>
        <v>0</v>
      </c>
      <c r="EU37" s="2689">
        <f t="shared" si="100"/>
        <v>0</v>
      </c>
      <c r="EV37" s="2689">
        <f t="shared" si="101"/>
        <v>0</v>
      </c>
      <c r="EW37" s="2689">
        <f t="shared" si="102"/>
        <v>0</v>
      </c>
      <c r="EX37" s="2705">
        <f>IF(X37=EX8,X37,0)</f>
        <v>0</v>
      </c>
      <c r="EY37" s="2703" t="str">
        <f t="shared" si="103"/>
        <v/>
      </c>
      <c r="EZ37" s="2678" t="str">
        <f t="shared" si="104"/>
        <v/>
      </c>
      <c r="FA37" s="2692" t="str">
        <f t="shared" si="105"/>
        <v/>
      </c>
      <c r="FB37" s="2692" t="str">
        <f t="shared" si="106"/>
        <v/>
      </c>
      <c r="FC37" s="2692" t="str">
        <f t="shared" si="107"/>
        <v/>
      </c>
      <c r="FD37" s="2692" t="str">
        <f t="shared" si="108"/>
        <v/>
      </c>
      <c r="FE37" s="2692" t="str">
        <f t="shared" si="109"/>
        <v/>
      </c>
      <c r="FF37" s="2692" t="str">
        <f t="shared" si="110"/>
        <v/>
      </c>
      <c r="FG37" s="2692" t="str">
        <f t="shared" si="111"/>
        <v/>
      </c>
      <c r="FH37" s="2601"/>
      <c r="FI37" s="2681">
        <f t="shared" si="112"/>
        <v>20</v>
      </c>
      <c r="FJ37" s="2694">
        <f t="shared" si="113"/>
        <v>0</v>
      </c>
      <c r="FK37" s="2527" t="str">
        <f t="shared" si="114"/>
        <v/>
      </c>
      <c r="FL37" s="2527" t="str">
        <f t="shared" si="115"/>
        <v/>
      </c>
      <c r="FM37" s="2527" t="str">
        <f t="shared" si="116"/>
        <v/>
      </c>
      <c r="FN37" s="2527" t="str">
        <f t="shared" si="117"/>
        <v/>
      </c>
      <c r="FO37" s="2527" t="str">
        <f t="shared" si="118"/>
        <v/>
      </c>
      <c r="FP37" s="2527" t="str">
        <f t="shared" si="119"/>
        <v/>
      </c>
      <c r="FQ37" s="2527" t="str">
        <f t="shared" si="120"/>
        <v/>
      </c>
      <c r="FR37" s="2527" t="str">
        <f t="shared" si="121"/>
        <v/>
      </c>
      <c r="FS37" s="2704">
        <f>IF(X37=FS8,X37,0)</f>
        <v>0</v>
      </c>
      <c r="FT37" s="2703" t="str">
        <f t="shared" si="122"/>
        <v/>
      </c>
      <c r="FU37" s="2692" t="str">
        <f t="shared" si="123"/>
        <v/>
      </c>
      <c r="FV37" s="2692" t="str">
        <f t="shared" si="124"/>
        <v/>
      </c>
      <c r="FW37" s="2692" t="str">
        <f t="shared" si="125"/>
        <v/>
      </c>
      <c r="FX37" s="2692" t="str">
        <f t="shared" si="126"/>
        <v/>
      </c>
      <c r="FY37" s="2692" t="str">
        <f t="shared" si="127"/>
        <v/>
      </c>
      <c r="FZ37" s="2692" t="str">
        <f t="shared" si="128"/>
        <v/>
      </c>
      <c r="GA37" s="2692" t="str">
        <f t="shared" si="129"/>
        <v/>
      </c>
      <c r="GB37" s="2696" t="str">
        <f t="shared" si="130"/>
        <v/>
      </c>
      <c r="GC37" s="2535"/>
    </row>
    <row r="38" spans="1:185" ht="45" customHeight="1" x14ac:dyDescent="0.25">
      <c r="A38" s="2633">
        <f>ROW()</f>
        <v>38</v>
      </c>
      <c r="B38" s="2667">
        <f>IF(C38="I","",IF(ISBLANK(D38),"",IF(ISTEXT(D38),LARGE(B9:B37,1)+1,0)))</f>
        <v>22</v>
      </c>
      <c r="C38" s="2698"/>
      <c r="D38" s="2712" t="s">
        <v>2638</v>
      </c>
      <c r="E38" s="2669"/>
      <c r="F38" s="2670"/>
      <c r="G38" s="2700" t="s">
        <v>2578</v>
      </c>
      <c r="H38" s="2672" t="s">
        <v>2599</v>
      </c>
      <c r="I38" s="2701"/>
      <c r="J38" s="2672"/>
      <c r="K38" s="2673">
        <f t="shared" si="132"/>
        <v>1</v>
      </c>
      <c r="L38" s="2532"/>
      <c r="M38" s="2674" t="str">
        <f t="shared" si="16"/>
        <v>MOINS</v>
      </c>
      <c r="N38" s="2675" t="str">
        <f t="shared" si="16"/>
        <v xml:space="preserve">choix moins de lipides </v>
      </c>
      <c r="O38" s="2676"/>
      <c r="P38" s="2676"/>
      <c r="Q38" s="2676"/>
      <c r="R38" s="2676"/>
      <c r="S38" s="2676"/>
      <c r="T38" s="2676"/>
      <c r="U38" s="2676"/>
      <c r="V38" s="2676"/>
      <c r="W38" s="2532"/>
      <c r="X38" s="2674">
        <f t="shared" si="17"/>
        <v>0</v>
      </c>
      <c r="Y38" s="2675">
        <f t="shared" si="17"/>
        <v>0</v>
      </c>
      <c r="Z38" s="2677"/>
      <c r="AA38" s="2677"/>
      <c r="AB38" s="2677"/>
      <c r="AC38" s="2677"/>
      <c r="AD38" s="2677"/>
      <c r="AE38" s="2677"/>
      <c r="AF38" s="2677"/>
      <c r="AG38" s="2677"/>
      <c r="AH38" s="2532"/>
      <c r="AI38" s="2535"/>
      <c r="AJ38" s="2678">
        <f t="shared" si="18"/>
        <v>0</v>
      </c>
      <c r="AK38" s="2679">
        <f t="shared" si="19"/>
        <v>0</v>
      </c>
      <c r="AL38" s="2678">
        <f t="shared" si="20"/>
        <v>0</v>
      </c>
      <c r="AM38" s="2679">
        <f t="shared" si="21"/>
        <v>0</v>
      </c>
      <c r="AN38" s="2678">
        <f t="shared" si="22"/>
        <v>0</v>
      </c>
      <c r="AO38" s="2679">
        <f t="shared" si="23"/>
        <v>0</v>
      </c>
      <c r="AP38" s="2678">
        <f t="shared" si="24"/>
        <v>0</v>
      </c>
      <c r="AQ38" s="2679">
        <f t="shared" si="25"/>
        <v>0</v>
      </c>
      <c r="AR38" s="2678">
        <f t="shared" si="26"/>
        <v>0</v>
      </c>
      <c r="AS38" s="2679">
        <f t="shared" si="27"/>
        <v>0</v>
      </c>
      <c r="AT38" s="2678">
        <f t="shared" si="28"/>
        <v>0</v>
      </c>
      <c r="AU38" s="2679">
        <f t="shared" si="29"/>
        <v>0</v>
      </c>
      <c r="AV38" s="2678">
        <f t="shared" si="30"/>
        <v>0</v>
      </c>
      <c r="AW38" s="2679">
        <f t="shared" si="31"/>
        <v>0</v>
      </c>
      <c r="AX38" s="2678">
        <f t="shared" si="32"/>
        <v>0</v>
      </c>
      <c r="AY38" s="2679">
        <f t="shared" si="33"/>
        <v>0</v>
      </c>
      <c r="AZ38" s="2680"/>
      <c r="BA38" s="2681">
        <f>BA9</f>
        <v>20</v>
      </c>
      <c r="BB38" s="2681">
        <f t="shared" si="34"/>
        <v>1</v>
      </c>
      <c r="BC38" s="2681">
        <f t="shared" si="35"/>
        <v>20</v>
      </c>
      <c r="BD38" s="2682">
        <f t="shared" si="36"/>
        <v>0</v>
      </c>
      <c r="BE38" s="2682">
        <f t="shared" si="36"/>
        <v>0</v>
      </c>
      <c r="BF38" s="2682">
        <f t="shared" si="36"/>
        <v>0</v>
      </c>
      <c r="BG38" s="2682">
        <f t="shared" si="36"/>
        <v>0</v>
      </c>
      <c r="BH38" s="2682">
        <f t="shared" si="36"/>
        <v>0</v>
      </c>
      <c r="BI38" s="2682">
        <f t="shared" si="36"/>
        <v>0</v>
      </c>
      <c r="BJ38" s="2682">
        <f t="shared" si="36"/>
        <v>0</v>
      </c>
      <c r="BK38" s="2682">
        <f t="shared" si="36"/>
        <v>0</v>
      </c>
      <c r="BL38" s="2535"/>
      <c r="BM38" s="2683">
        <f t="shared" si="37"/>
        <v>0</v>
      </c>
      <c r="BN38" s="2684">
        <f t="shared" si="38"/>
        <v>0</v>
      </c>
      <c r="BO38" s="2684">
        <f t="shared" si="39"/>
        <v>0</v>
      </c>
      <c r="BP38" s="2684">
        <f t="shared" si="40"/>
        <v>0</v>
      </c>
      <c r="BQ38" s="2684">
        <f t="shared" si="41"/>
        <v>0</v>
      </c>
      <c r="BR38" s="2684">
        <f t="shared" si="42"/>
        <v>0</v>
      </c>
      <c r="BS38" s="2684">
        <f t="shared" si="43"/>
        <v>0</v>
      </c>
      <c r="BT38" s="2684">
        <f t="shared" si="44"/>
        <v>0</v>
      </c>
      <c r="BU38" s="2617"/>
      <c r="BV38" s="2685">
        <f t="shared" si="45"/>
        <v>0</v>
      </c>
      <c r="BW38" s="2686">
        <f t="shared" si="45"/>
        <v>0</v>
      </c>
      <c r="BX38" s="2686">
        <f t="shared" si="45"/>
        <v>0</v>
      </c>
      <c r="BY38" s="2686">
        <f t="shared" si="45"/>
        <v>0</v>
      </c>
      <c r="BZ38" s="2686">
        <f t="shared" si="45"/>
        <v>0</v>
      </c>
      <c r="CA38" s="2686">
        <f t="shared" si="45"/>
        <v>0</v>
      </c>
      <c r="CB38" s="2686">
        <f t="shared" si="45"/>
        <v>0</v>
      </c>
      <c r="CC38" s="2687">
        <f t="shared" si="45"/>
        <v>0</v>
      </c>
      <c r="CD38" s="2525"/>
      <c r="CE38" s="2681">
        <f t="shared" si="46"/>
        <v>20</v>
      </c>
      <c r="CF38" s="2688">
        <f t="shared" si="47"/>
        <v>0</v>
      </c>
      <c r="CG38" s="2689">
        <f t="shared" si="48"/>
        <v>0</v>
      </c>
      <c r="CH38" s="2689">
        <f t="shared" si="49"/>
        <v>0</v>
      </c>
      <c r="CI38" s="2689">
        <f t="shared" si="50"/>
        <v>0</v>
      </c>
      <c r="CJ38" s="2689">
        <f t="shared" si="51"/>
        <v>0</v>
      </c>
      <c r="CK38" s="2689">
        <f t="shared" si="52"/>
        <v>0</v>
      </c>
      <c r="CL38" s="2689">
        <f t="shared" si="53"/>
        <v>0</v>
      </c>
      <c r="CM38" s="2689">
        <f t="shared" si="54"/>
        <v>0</v>
      </c>
      <c r="CN38" s="2689">
        <f t="shared" si="55"/>
        <v>0</v>
      </c>
      <c r="CO38" s="2702">
        <f>IF(M38=CO8,M38,0)</f>
        <v>0</v>
      </c>
      <c r="CP38" s="2703" t="str">
        <f t="shared" si="56"/>
        <v/>
      </c>
      <c r="CQ38" s="2678" t="str">
        <f t="shared" si="57"/>
        <v/>
      </c>
      <c r="CR38" s="2692" t="str">
        <f t="shared" si="58"/>
        <v/>
      </c>
      <c r="CS38" s="2692" t="str">
        <f t="shared" si="59"/>
        <v/>
      </c>
      <c r="CT38" s="2692" t="str">
        <f t="shared" si="60"/>
        <v/>
      </c>
      <c r="CU38" s="2692" t="str">
        <f t="shared" si="61"/>
        <v/>
      </c>
      <c r="CV38" s="2692" t="str">
        <f t="shared" si="62"/>
        <v/>
      </c>
      <c r="CW38" s="2692" t="str">
        <f t="shared" si="63"/>
        <v/>
      </c>
      <c r="CX38" s="2693" t="str">
        <f t="shared" si="64"/>
        <v/>
      </c>
      <c r="CY38" s="2601"/>
      <c r="CZ38" s="2681">
        <f t="shared" si="65"/>
        <v>20</v>
      </c>
      <c r="DA38" s="2694">
        <f t="shared" si="66"/>
        <v>0</v>
      </c>
      <c r="DB38" s="2527" t="str">
        <f t="shared" si="67"/>
        <v/>
      </c>
      <c r="DC38" s="2527" t="str">
        <f t="shared" si="68"/>
        <v/>
      </c>
      <c r="DD38" s="2527" t="str">
        <f t="shared" si="69"/>
        <v/>
      </c>
      <c r="DE38" s="2527" t="str">
        <f t="shared" si="70"/>
        <v/>
      </c>
      <c r="DF38" s="2527" t="str">
        <f t="shared" si="71"/>
        <v/>
      </c>
      <c r="DG38" s="2527" t="str">
        <f t="shared" si="72"/>
        <v/>
      </c>
      <c r="DH38" s="2527" t="str">
        <f t="shared" si="73"/>
        <v/>
      </c>
      <c r="DI38" s="2527" t="str">
        <f t="shared" si="74"/>
        <v/>
      </c>
      <c r="DJ38" s="2549"/>
      <c r="DK38" s="2704" t="str">
        <f>IF(M38=DK8,M38,0)</f>
        <v>MOINS</v>
      </c>
      <c r="DL38" s="2703" t="str">
        <f t="shared" si="75"/>
        <v xml:space="preserve">choix moins de lipides </v>
      </c>
      <c r="DM38" s="2692" t="str">
        <f t="shared" si="76"/>
        <v/>
      </c>
      <c r="DN38" s="2692" t="str">
        <f t="shared" si="77"/>
        <v/>
      </c>
      <c r="DO38" s="2692" t="str">
        <f t="shared" si="78"/>
        <v/>
      </c>
      <c r="DP38" s="2692" t="str">
        <f t="shared" si="79"/>
        <v/>
      </c>
      <c r="DQ38" s="2692" t="str">
        <f t="shared" si="80"/>
        <v/>
      </c>
      <c r="DR38" s="2692" t="str">
        <f t="shared" si="81"/>
        <v/>
      </c>
      <c r="DS38" s="2692" t="str">
        <f t="shared" si="82"/>
        <v/>
      </c>
      <c r="DT38" s="2696" t="str">
        <f t="shared" si="83"/>
        <v/>
      </c>
      <c r="DU38" s="2535"/>
      <c r="DV38" s="2683">
        <f t="shared" si="84"/>
        <v>0</v>
      </c>
      <c r="DW38" s="2684">
        <f t="shared" si="85"/>
        <v>0</v>
      </c>
      <c r="DX38" s="2684">
        <f t="shared" si="86"/>
        <v>0</v>
      </c>
      <c r="DY38" s="2684">
        <f t="shared" si="87"/>
        <v>0</v>
      </c>
      <c r="DZ38" s="2684">
        <f t="shared" si="88"/>
        <v>0</v>
      </c>
      <c r="EA38" s="2684">
        <f t="shared" si="89"/>
        <v>0</v>
      </c>
      <c r="EB38" s="2684">
        <f t="shared" si="90"/>
        <v>0</v>
      </c>
      <c r="EC38" s="2684">
        <f t="shared" si="91"/>
        <v>0</v>
      </c>
      <c r="ED38" s="2630"/>
      <c r="EE38" s="2685">
        <f t="shared" si="92"/>
        <v>0</v>
      </c>
      <c r="EF38" s="2686">
        <f t="shared" si="92"/>
        <v>0</v>
      </c>
      <c r="EG38" s="2686">
        <f t="shared" si="92"/>
        <v>0</v>
      </c>
      <c r="EH38" s="2686">
        <f t="shared" si="92"/>
        <v>0</v>
      </c>
      <c r="EI38" s="2686">
        <f t="shared" si="92"/>
        <v>0</v>
      </c>
      <c r="EJ38" s="2686">
        <f t="shared" si="92"/>
        <v>0</v>
      </c>
      <c r="EK38" s="2686">
        <f t="shared" si="92"/>
        <v>0</v>
      </c>
      <c r="EL38" s="2687">
        <f t="shared" si="92"/>
        <v>0</v>
      </c>
      <c r="EM38" s="2601"/>
      <c r="EN38" s="2681">
        <f t="shared" si="93"/>
        <v>20</v>
      </c>
      <c r="EO38" s="2688">
        <f t="shared" si="94"/>
        <v>0</v>
      </c>
      <c r="EP38" s="2689">
        <f t="shared" si="95"/>
        <v>0</v>
      </c>
      <c r="EQ38" s="2689">
        <f t="shared" si="96"/>
        <v>0</v>
      </c>
      <c r="ER38" s="2689">
        <f t="shared" si="97"/>
        <v>0</v>
      </c>
      <c r="ES38" s="2689">
        <f t="shared" si="98"/>
        <v>0</v>
      </c>
      <c r="ET38" s="2689">
        <f t="shared" si="99"/>
        <v>0</v>
      </c>
      <c r="EU38" s="2689">
        <f t="shared" si="100"/>
        <v>0</v>
      </c>
      <c r="EV38" s="2689">
        <f t="shared" si="101"/>
        <v>0</v>
      </c>
      <c r="EW38" s="2689">
        <f t="shared" si="102"/>
        <v>0</v>
      </c>
      <c r="EX38" s="2705">
        <f>IF(X38=EX8,X38,0)</f>
        <v>0</v>
      </c>
      <c r="EY38" s="2703" t="str">
        <f t="shared" si="103"/>
        <v/>
      </c>
      <c r="EZ38" s="2678" t="str">
        <f t="shared" si="104"/>
        <v/>
      </c>
      <c r="FA38" s="2692" t="str">
        <f t="shared" si="105"/>
        <v/>
      </c>
      <c r="FB38" s="2692" t="str">
        <f t="shared" si="106"/>
        <v/>
      </c>
      <c r="FC38" s="2692" t="str">
        <f t="shared" si="107"/>
        <v/>
      </c>
      <c r="FD38" s="2692" t="str">
        <f t="shared" si="108"/>
        <v/>
      </c>
      <c r="FE38" s="2692" t="str">
        <f t="shared" si="109"/>
        <v/>
      </c>
      <c r="FF38" s="2692" t="str">
        <f t="shared" si="110"/>
        <v/>
      </c>
      <c r="FG38" s="2692" t="str">
        <f t="shared" si="111"/>
        <v/>
      </c>
      <c r="FH38" s="2601"/>
      <c r="FI38" s="2681">
        <f t="shared" si="112"/>
        <v>20</v>
      </c>
      <c r="FJ38" s="2694">
        <f t="shared" si="113"/>
        <v>0</v>
      </c>
      <c r="FK38" s="2527" t="str">
        <f t="shared" si="114"/>
        <v/>
      </c>
      <c r="FL38" s="2527" t="str">
        <f t="shared" si="115"/>
        <v/>
      </c>
      <c r="FM38" s="2527" t="str">
        <f t="shared" si="116"/>
        <v/>
      </c>
      <c r="FN38" s="2527" t="str">
        <f t="shared" si="117"/>
        <v/>
      </c>
      <c r="FO38" s="2527" t="str">
        <f t="shared" si="118"/>
        <v/>
      </c>
      <c r="FP38" s="2527" t="str">
        <f t="shared" si="119"/>
        <v/>
      </c>
      <c r="FQ38" s="2527" t="str">
        <f t="shared" si="120"/>
        <v/>
      </c>
      <c r="FR38" s="2527" t="str">
        <f t="shared" si="121"/>
        <v/>
      </c>
      <c r="FS38" s="2704">
        <f>IF(X38=FS8,X38,0)</f>
        <v>0</v>
      </c>
      <c r="FT38" s="2703" t="str">
        <f t="shared" si="122"/>
        <v/>
      </c>
      <c r="FU38" s="2692" t="str">
        <f t="shared" si="123"/>
        <v/>
      </c>
      <c r="FV38" s="2692" t="str">
        <f t="shared" si="124"/>
        <v/>
      </c>
      <c r="FW38" s="2692" t="str">
        <f t="shared" si="125"/>
        <v/>
      </c>
      <c r="FX38" s="2692" t="str">
        <f t="shared" si="126"/>
        <v/>
      </c>
      <c r="FY38" s="2692" t="str">
        <f t="shared" si="127"/>
        <v/>
      </c>
      <c r="FZ38" s="2692" t="str">
        <f t="shared" si="128"/>
        <v/>
      </c>
      <c r="GA38" s="2692" t="str">
        <f t="shared" si="129"/>
        <v/>
      </c>
      <c r="GB38" s="2696" t="str">
        <f t="shared" si="130"/>
        <v/>
      </c>
      <c r="GC38" s="2535"/>
    </row>
    <row r="39" spans="1:185" ht="45" customHeight="1" x14ac:dyDescent="0.25">
      <c r="A39" s="2633">
        <f>ROW()</f>
        <v>39</v>
      </c>
      <c r="B39" s="2667">
        <f>IF(C39="I","",IF(ISBLANK(D39),"",IF(ISTEXT(D39),LARGE(B9:B38,1)+1,0)))</f>
        <v>23</v>
      </c>
      <c r="C39" s="2698"/>
      <c r="D39" s="2712" t="s">
        <v>2639</v>
      </c>
      <c r="E39" s="2669"/>
      <c r="F39" s="2670"/>
      <c r="G39" s="2700" t="s">
        <v>2578</v>
      </c>
      <c r="H39" s="2672" t="s">
        <v>2599</v>
      </c>
      <c r="I39" s="2701" t="s">
        <v>2577</v>
      </c>
      <c r="J39" s="2672" t="s">
        <v>2640</v>
      </c>
      <c r="K39" s="2673">
        <f t="shared" si="132"/>
        <v>2</v>
      </c>
      <c r="L39" s="2532"/>
      <c r="M39" s="2674" t="str">
        <f t="shared" si="16"/>
        <v>MOINS</v>
      </c>
      <c r="N39" s="2675" t="str">
        <f t="shared" si="16"/>
        <v xml:space="preserve">choix moins de lipides </v>
      </c>
      <c r="O39" s="2676"/>
      <c r="P39" s="2676"/>
      <c r="Q39" s="2676"/>
      <c r="R39" s="2676"/>
      <c r="S39" s="2676"/>
      <c r="T39" s="2676"/>
      <c r="U39" s="2676"/>
      <c r="V39" s="2676"/>
      <c r="W39" s="2532"/>
      <c r="X39" s="2674" t="str">
        <f t="shared" si="17"/>
        <v>PLUS</v>
      </c>
      <c r="Y39" s="2675" t="str">
        <f t="shared" si="17"/>
        <v>Oignon</v>
      </c>
      <c r="Z39" s="2677"/>
      <c r="AA39" s="2677"/>
      <c r="AB39" s="2677"/>
      <c r="AC39" s="2677"/>
      <c r="AD39" s="2677"/>
      <c r="AE39" s="2677"/>
      <c r="AF39" s="2677"/>
      <c r="AG39" s="2677"/>
      <c r="AH39" s="2532"/>
      <c r="AI39" s="2535"/>
      <c r="AJ39" s="2678">
        <f t="shared" si="18"/>
        <v>0</v>
      </c>
      <c r="AK39" s="2679">
        <f t="shared" si="19"/>
        <v>0</v>
      </c>
      <c r="AL39" s="2678">
        <f t="shared" si="20"/>
        <v>0</v>
      </c>
      <c r="AM39" s="2679">
        <f t="shared" si="21"/>
        <v>0</v>
      </c>
      <c r="AN39" s="2678">
        <f t="shared" si="22"/>
        <v>0</v>
      </c>
      <c r="AO39" s="2679">
        <f t="shared" si="23"/>
        <v>0</v>
      </c>
      <c r="AP39" s="2678">
        <f t="shared" si="24"/>
        <v>0</v>
      </c>
      <c r="AQ39" s="2679">
        <f t="shared" si="25"/>
        <v>0</v>
      </c>
      <c r="AR39" s="2678">
        <f t="shared" si="26"/>
        <v>0</v>
      </c>
      <c r="AS39" s="2679">
        <f t="shared" si="27"/>
        <v>0</v>
      </c>
      <c r="AT39" s="2678">
        <f t="shared" si="28"/>
        <v>0</v>
      </c>
      <c r="AU39" s="2679">
        <f t="shared" si="29"/>
        <v>0</v>
      </c>
      <c r="AV39" s="2678">
        <f t="shared" si="30"/>
        <v>0</v>
      </c>
      <c r="AW39" s="2679">
        <f t="shared" si="31"/>
        <v>0</v>
      </c>
      <c r="AX39" s="2678">
        <f t="shared" si="32"/>
        <v>0</v>
      </c>
      <c r="AY39" s="2679">
        <f t="shared" si="33"/>
        <v>0</v>
      </c>
      <c r="AZ39" s="2680"/>
      <c r="BA39" s="2681">
        <f>BA9</f>
        <v>20</v>
      </c>
      <c r="BB39" s="2681">
        <f t="shared" si="34"/>
        <v>2</v>
      </c>
      <c r="BC39" s="2681">
        <f t="shared" si="35"/>
        <v>10</v>
      </c>
      <c r="BD39" s="2682">
        <f t="shared" si="36"/>
        <v>0</v>
      </c>
      <c r="BE39" s="2682">
        <f t="shared" si="36"/>
        <v>0</v>
      </c>
      <c r="BF39" s="2682">
        <f t="shared" si="36"/>
        <v>0</v>
      </c>
      <c r="BG39" s="2682">
        <f t="shared" si="36"/>
        <v>0</v>
      </c>
      <c r="BH39" s="2682">
        <f t="shared" si="36"/>
        <v>0</v>
      </c>
      <c r="BI39" s="2682">
        <f t="shared" si="36"/>
        <v>0</v>
      </c>
      <c r="BJ39" s="2682">
        <f t="shared" si="36"/>
        <v>0</v>
      </c>
      <c r="BK39" s="2682">
        <f t="shared" si="36"/>
        <v>0</v>
      </c>
      <c r="BL39" s="2535"/>
      <c r="BM39" s="2683">
        <f t="shared" si="37"/>
        <v>0</v>
      </c>
      <c r="BN39" s="2684">
        <f t="shared" si="38"/>
        <v>0</v>
      </c>
      <c r="BO39" s="2684">
        <f t="shared" si="39"/>
        <v>0</v>
      </c>
      <c r="BP39" s="2684">
        <f t="shared" si="40"/>
        <v>0</v>
      </c>
      <c r="BQ39" s="2684">
        <f t="shared" si="41"/>
        <v>0</v>
      </c>
      <c r="BR39" s="2684">
        <f t="shared" si="42"/>
        <v>0</v>
      </c>
      <c r="BS39" s="2684">
        <f t="shared" si="43"/>
        <v>0</v>
      </c>
      <c r="BT39" s="2684">
        <f t="shared" si="44"/>
        <v>0</v>
      </c>
      <c r="BU39" s="2617"/>
      <c r="BV39" s="2685">
        <f t="shared" si="45"/>
        <v>0</v>
      </c>
      <c r="BW39" s="2686">
        <f t="shared" si="45"/>
        <v>0</v>
      </c>
      <c r="BX39" s="2686">
        <f t="shared" si="45"/>
        <v>0</v>
      </c>
      <c r="BY39" s="2686">
        <f t="shared" si="45"/>
        <v>0</v>
      </c>
      <c r="BZ39" s="2686">
        <f t="shared" si="45"/>
        <v>0</v>
      </c>
      <c r="CA39" s="2686">
        <f t="shared" si="45"/>
        <v>0</v>
      </c>
      <c r="CB39" s="2686">
        <f t="shared" si="45"/>
        <v>0</v>
      </c>
      <c r="CC39" s="2687">
        <f t="shared" si="45"/>
        <v>0</v>
      </c>
      <c r="CD39" s="2525"/>
      <c r="CE39" s="2681">
        <f t="shared" si="46"/>
        <v>10</v>
      </c>
      <c r="CF39" s="2688">
        <f t="shared" si="47"/>
        <v>0</v>
      </c>
      <c r="CG39" s="2689">
        <f t="shared" si="48"/>
        <v>0</v>
      </c>
      <c r="CH39" s="2689">
        <f t="shared" si="49"/>
        <v>0</v>
      </c>
      <c r="CI39" s="2689">
        <f t="shared" si="50"/>
        <v>0</v>
      </c>
      <c r="CJ39" s="2689">
        <f t="shared" si="51"/>
        <v>0</v>
      </c>
      <c r="CK39" s="2689">
        <f t="shared" si="52"/>
        <v>0</v>
      </c>
      <c r="CL39" s="2689">
        <f t="shared" si="53"/>
        <v>0</v>
      </c>
      <c r="CM39" s="2689">
        <f t="shared" si="54"/>
        <v>0</v>
      </c>
      <c r="CN39" s="2689">
        <f t="shared" si="55"/>
        <v>0</v>
      </c>
      <c r="CO39" s="2702">
        <f>IF(M39=CO8,M39,0)</f>
        <v>0</v>
      </c>
      <c r="CP39" s="2703" t="str">
        <f t="shared" si="56"/>
        <v/>
      </c>
      <c r="CQ39" s="2678" t="str">
        <f t="shared" si="57"/>
        <v/>
      </c>
      <c r="CR39" s="2692" t="str">
        <f t="shared" si="58"/>
        <v/>
      </c>
      <c r="CS39" s="2692" t="str">
        <f t="shared" si="59"/>
        <v/>
      </c>
      <c r="CT39" s="2692" t="str">
        <f t="shared" si="60"/>
        <v/>
      </c>
      <c r="CU39" s="2692" t="str">
        <f t="shared" si="61"/>
        <v/>
      </c>
      <c r="CV39" s="2692" t="str">
        <f t="shared" si="62"/>
        <v/>
      </c>
      <c r="CW39" s="2692" t="str">
        <f t="shared" si="63"/>
        <v/>
      </c>
      <c r="CX39" s="2693" t="str">
        <f t="shared" si="64"/>
        <v/>
      </c>
      <c r="CY39" s="2601"/>
      <c r="CZ39" s="2681">
        <f t="shared" si="65"/>
        <v>10</v>
      </c>
      <c r="DA39" s="2694">
        <f t="shared" si="66"/>
        <v>0</v>
      </c>
      <c r="DB39" s="2527" t="str">
        <f t="shared" si="67"/>
        <v/>
      </c>
      <c r="DC39" s="2527" t="str">
        <f t="shared" si="68"/>
        <v/>
      </c>
      <c r="DD39" s="2527" t="str">
        <f t="shared" si="69"/>
        <v/>
      </c>
      <c r="DE39" s="2527" t="str">
        <f t="shared" si="70"/>
        <v/>
      </c>
      <c r="DF39" s="2527" t="str">
        <f t="shared" si="71"/>
        <v/>
      </c>
      <c r="DG39" s="2527" t="str">
        <f t="shared" si="72"/>
        <v/>
      </c>
      <c r="DH39" s="2527" t="str">
        <f t="shared" si="73"/>
        <v/>
      </c>
      <c r="DI39" s="2527" t="str">
        <f t="shared" si="74"/>
        <v/>
      </c>
      <c r="DJ39" s="2549"/>
      <c r="DK39" s="2704" t="str">
        <f>IF(M39=DK8,M39,0)</f>
        <v>MOINS</v>
      </c>
      <c r="DL39" s="2703" t="str">
        <f t="shared" si="75"/>
        <v xml:space="preserve">choix moins de lipides </v>
      </c>
      <c r="DM39" s="2692" t="str">
        <f t="shared" si="76"/>
        <v/>
      </c>
      <c r="DN39" s="2692" t="str">
        <f t="shared" si="77"/>
        <v/>
      </c>
      <c r="DO39" s="2692" t="str">
        <f t="shared" si="78"/>
        <v/>
      </c>
      <c r="DP39" s="2692" t="str">
        <f t="shared" si="79"/>
        <v/>
      </c>
      <c r="DQ39" s="2692" t="str">
        <f t="shared" si="80"/>
        <v/>
      </c>
      <c r="DR39" s="2692" t="str">
        <f t="shared" si="81"/>
        <v/>
      </c>
      <c r="DS39" s="2692" t="str">
        <f t="shared" si="82"/>
        <v/>
      </c>
      <c r="DT39" s="2696" t="str">
        <f t="shared" si="83"/>
        <v/>
      </c>
      <c r="DU39" s="2535"/>
      <c r="DV39" s="2683">
        <f t="shared" si="84"/>
        <v>0</v>
      </c>
      <c r="DW39" s="2684">
        <f t="shared" si="85"/>
        <v>0</v>
      </c>
      <c r="DX39" s="2684">
        <f t="shared" si="86"/>
        <v>0</v>
      </c>
      <c r="DY39" s="2684">
        <f t="shared" si="87"/>
        <v>0</v>
      </c>
      <c r="DZ39" s="2684">
        <f t="shared" si="88"/>
        <v>0</v>
      </c>
      <c r="EA39" s="2684">
        <f t="shared" si="89"/>
        <v>0</v>
      </c>
      <c r="EB39" s="2684">
        <f t="shared" si="90"/>
        <v>0</v>
      </c>
      <c r="EC39" s="2684">
        <f t="shared" si="91"/>
        <v>0</v>
      </c>
      <c r="ED39" s="2630"/>
      <c r="EE39" s="2685">
        <f t="shared" si="92"/>
        <v>0</v>
      </c>
      <c r="EF39" s="2686">
        <f t="shared" si="92"/>
        <v>0</v>
      </c>
      <c r="EG39" s="2686">
        <f t="shared" si="92"/>
        <v>0</v>
      </c>
      <c r="EH39" s="2686">
        <f t="shared" si="92"/>
        <v>0</v>
      </c>
      <c r="EI39" s="2686">
        <f t="shared" si="92"/>
        <v>0</v>
      </c>
      <c r="EJ39" s="2686">
        <f t="shared" si="92"/>
        <v>0</v>
      </c>
      <c r="EK39" s="2686">
        <f t="shared" si="92"/>
        <v>0</v>
      </c>
      <c r="EL39" s="2687">
        <f t="shared" si="92"/>
        <v>0</v>
      </c>
      <c r="EM39" s="2601"/>
      <c r="EN39" s="2681">
        <f t="shared" si="93"/>
        <v>10</v>
      </c>
      <c r="EO39" s="2688">
        <f t="shared" si="94"/>
        <v>0</v>
      </c>
      <c r="EP39" s="2689">
        <f t="shared" si="95"/>
        <v>0</v>
      </c>
      <c r="EQ39" s="2689">
        <f t="shared" si="96"/>
        <v>0</v>
      </c>
      <c r="ER39" s="2689">
        <f t="shared" si="97"/>
        <v>0</v>
      </c>
      <c r="ES39" s="2689">
        <f t="shared" si="98"/>
        <v>0</v>
      </c>
      <c r="ET39" s="2689">
        <f t="shared" si="99"/>
        <v>0</v>
      </c>
      <c r="EU39" s="2689">
        <f t="shared" si="100"/>
        <v>0</v>
      </c>
      <c r="EV39" s="2689">
        <f t="shared" si="101"/>
        <v>0</v>
      </c>
      <c r="EW39" s="2689">
        <f t="shared" si="102"/>
        <v>0</v>
      </c>
      <c r="EX39" s="2705" t="str">
        <f>IF(X39=EX8,X39,0)</f>
        <v>PLUS</v>
      </c>
      <c r="EY39" s="2703" t="str">
        <f t="shared" si="103"/>
        <v>Oignon</v>
      </c>
      <c r="EZ39" s="2678" t="str">
        <f t="shared" si="104"/>
        <v/>
      </c>
      <c r="FA39" s="2692" t="str">
        <f t="shared" si="105"/>
        <v/>
      </c>
      <c r="FB39" s="2692" t="str">
        <f t="shared" si="106"/>
        <v/>
      </c>
      <c r="FC39" s="2692" t="str">
        <f t="shared" si="107"/>
        <v/>
      </c>
      <c r="FD39" s="2692" t="str">
        <f t="shared" si="108"/>
        <v/>
      </c>
      <c r="FE39" s="2692" t="str">
        <f t="shared" si="109"/>
        <v/>
      </c>
      <c r="FF39" s="2692" t="str">
        <f t="shared" si="110"/>
        <v/>
      </c>
      <c r="FG39" s="2692" t="str">
        <f t="shared" si="111"/>
        <v/>
      </c>
      <c r="FH39" s="2601"/>
      <c r="FI39" s="2681">
        <f t="shared" si="112"/>
        <v>10</v>
      </c>
      <c r="FJ39" s="2694">
        <f t="shared" si="113"/>
        <v>0</v>
      </c>
      <c r="FK39" s="2527" t="str">
        <f t="shared" si="114"/>
        <v/>
      </c>
      <c r="FL39" s="2527" t="str">
        <f t="shared" si="115"/>
        <v/>
      </c>
      <c r="FM39" s="2527" t="str">
        <f t="shared" si="116"/>
        <v/>
      </c>
      <c r="FN39" s="2527" t="str">
        <f t="shared" si="117"/>
        <v/>
      </c>
      <c r="FO39" s="2527" t="str">
        <f t="shared" si="118"/>
        <v/>
      </c>
      <c r="FP39" s="2527" t="str">
        <f t="shared" si="119"/>
        <v/>
      </c>
      <c r="FQ39" s="2527" t="str">
        <f t="shared" si="120"/>
        <v/>
      </c>
      <c r="FR39" s="2527" t="str">
        <f t="shared" si="121"/>
        <v/>
      </c>
      <c r="FS39" s="2704">
        <f>IF(X39=FS8,X39,0)</f>
        <v>0</v>
      </c>
      <c r="FT39" s="2703" t="str">
        <f t="shared" si="122"/>
        <v/>
      </c>
      <c r="FU39" s="2692" t="str">
        <f t="shared" si="123"/>
        <v/>
      </c>
      <c r="FV39" s="2692" t="str">
        <f t="shared" si="124"/>
        <v/>
      </c>
      <c r="FW39" s="2692" t="str">
        <f t="shared" si="125"/>
        <v/>
      </c>
      <c r="FX39" s="2692" t="str">
        <f t="shared" si="126"/>
        <v/>
      </c>
      <c r="FY39" s="2692" t="str">
        <f t="shared" si="127"/>
        <v/>
      </c>
      <c r="FZ39" s="2692" t="str">
        <f t="shared" si="128"/>
        <v/>
      </c>
      <c r="GA39" s="2692" t="str">
        <f t="shared" si="129"/>
        <v/>
      </c>
      <c r="GB39" s="2696" t="str">
        <f t="shared" si="130"/>
        <v/>
      </c>
      <c r="GC39" s="2535"/>
    </row>
    <row r="40" spans="1:185" ht="45" customHeight="1" x14ac:dyDescent="0.25">
      <c r="A40" s="2633">
        <f>ROW()</f>
        <v>40</v>
      </c>
      <c r="B40" s="2667">
        <f>IF(C40="I","",IF(ISBLANK(D40),"",IF(ISTEXT(D40),LARGE(B9:B39,1)+1,0)))</f>
        <v>24</v>
      </c>
      <c r="C40" s="2698"/>
      <c r="D40" s="2712" t="s">
        <v>2641</v>
      </c>
      <c r="E40" s="2669"/>
      <c r="F40" s="2670"/>
      <c r="G40" s="2710"/>
      <c r="H40" s="2672"/>
      <c r="I40" s="2700" t="s">
        <v>2578</v>
      </c>
      <c r="J40" s="2672" t="s">
        <v>2602</v>
      </c>
      <c r="K40" s="2673">
        <f t="shared" si="132"/>
        <v>1</v>
      </c>
      <c r="L40" s="2532"/>
      <c r="M40" s="2674">
        <f t="shared" si="16"/>
        <v>0</v>
      </c>
      <c r="N40" s="2675">
        <f t="shared" si="16"/>
        <v>0</v>
      </c>
      <c r="O40" s="2676"/>
      <c r="P40" s="2676"/>
      <c r="Q40" s="2676"/>
      <c r="R40" s="2676"/>
      <c r="S40" s="2676"/>
      <c r="T40" s="2676"/>
      <c r="U40" s="2676"/>
      <c r="V40" s="2676"/>
      <c r="W40" s="2532"/>
      <c r="X40" s="2674" t="str">
        <f t="shared" si="17"/>
        <v>MOINS</v>
      </c>
      <c r="Y40" s="2675" t="str">
        <f t="shared" si="17"/>
        <v>lipides</v>
      </c>
      <c r="Z40" s="2677"/>
      <c r="AA40" s="2677"/>
      <c r="AB40" s="2677"/>
      <c r="AC40" s="2677"/>
      <c r="AD40" s="2677"/>
      <c r="AE40" s="2677"/>
      <c r="AF40" s="2677"/>
      <c r="AG40" s="2677"/>
      <c r="AH40" s="2532"/>
      <c r="AI40" s="2535"/>
      <c r="AJ40" s="2678">
        <f t="shared" si="18"/>
        <v>0</v>
      </c>
      <c r="AK40" s="2679">
        <f t="shared" si="19"/>
        <v>0</v>
      </c>
      <c r="AL40" s="2678">
        <f t="shared" si="20"/>
        <v>0</v>
      </c>
      <c r="AM40" s="2679">
        <f t="shared" si="21"/>
        <v>0</v>
      </c>
      <c r="AN40" s="2678">
        <f t="shared" si="22"/>
        <v>0</v>
      </c>
      <c r="AO40" s="2679">
        <f t="shared" si="23"/>
        <v>0</v>
      </c>
      <c r="AP40" s="2678">
        <f t="shared" si="24"/>
        <v>0</v>
      </c>
      <c r="AQ40" s="2679">
        <f t="shared" si="25"/>
        <v>0</v>
      </c>
      <c r="AR40" s="2678">
        <f t="shared" si="26"/>
        <v>0</v>
      </c>
      <c r="AS40" s="2679">
        <f t="shared" si="27"/>
        <v>0</v>
      </c>
      <c r="AT40" s="2678">
        <f t="shared" si="28"/>
        <v>0</v>
      </c>
      <c r="AU40" s="2679">
        <f t="shared" si="29"/>
        <v>0</v>
      </c>
      <c r="AV40" s="2678">
        <f t="shared" si="30"/>
        <v>0</v>
      </c>
      <c r="AW40" s="2679">
        <f t="shared" si="31"/>
        <v>0</v>
      </c>
      <c r="AX40" s="2678">
        <f t="shared" si="32"/>
        <v>0</v>
      </c>
      <c r="AY40" s="2679">
        <f t="shared" si="33"/>
        <v>0</v>
      </c>
      <c r="AZ40" s="2680"/>
      <c r="BA40" s="2681">
        <f>BA9</f>
        <v>20</v>
      </c>
      <c r="BB40" s="2681">
        <f t="shared" si="34"/>
        <v>1</v>
      </c>
      <c r="BC40" s="2681">
        <f t="shared" si="35"/>
        <v>20</v>
      </c>
      <c r="BD40" s="2682">
        <f t="shared" si="36"/>
        <v>0</v>
      </c>
      <c r="BE40" s="2682">
        <f t="shared" si="36"/>
        <v>0</v>
      </c>
      <c r="BF40" s="2682">
        <f t="shared" si="36"/>
        <v>0</v>
      </c>
      <c r="BG40" s="2682">
        <f t="shared" si="36"/>
        <v>0</v>
      </c>
      <c r="BH40" s="2682">
        <f t="shared" si="36"/>
        <v>0</v>
      </c>
      <c r="BI40" s="2682">
        <f t="shared" si="36"/>
        <v>0</v>
      </c>
      <c r="BJ40" s="2682">
        <f t="shared" si="36"/>
        <v>0</v>
      </c>
      <c r="BK40" s="2682">
        <f t="shared" si="36"/>
        <v>0</v>
      </c>
      <c r="BL40" s="2535"/>
      <c r="BM40" s="2683">
        <f t="shared" si="37"/>
        <v>0</v>
      </c>
      <c r="BN40" s="2684">
        <f t="shared" si="38"/>
        <v>0</v>
      </c>
      <c r="BO40" s="2684">
        <f t="shared" si="39"/>
        <v>0</v>
      </c>
      <c r="BP40" s="2684">
        <f t="shared" si="40"/>
        <v>0</v>
      </c>
      <c r="BQ40" s="2684">
        <f t="shared" si="41"/>
        <v>0</v>
      </c>
      <c r="BR40" s="2684">
        <f t="shared" si="42"/>
        <v>0</v>
      </c>
      <c r="BS40" s="2684">
        <f t="shared" si="43"/>
        <v>0</v>
      </c>
      <c r="BT40" s="2684">
        <f t="shared" si="44"/>
        <v>0</v>
      </c>
      <c r="BU40" s="2617"/>
      <c r="BV40" s="2685">
        <f t="shared" si="45"/>
        <v>0</v>
      </c>
      <c r="BW40" s="2686">
        <f t="shared" si="45"/>
        <v>0</v>
      </c>
      <c r="BX40" s="2686">
        <f t="shared" si="45"/>
        <v>0</v>
      </c>
      <c r="BY40" s="2686">
        <f t="shared" si="45"/>
        <v>0</v>
      </c>
      <c r="BZ40" s="2686">
        <f t="shared" si="45"/>
        <v>0</v>
      </c>
      <c r="CA40" s="2686">
        <f t="shared" si="45"/>
        <v>0</v>
      </c>
      <c r="CB40" s="2686">
        <f t="shared" si="45"/>
        <v>0</v>
      </c>
      <c r="CC40" s="2687">
        <f t="shared" si="45"/>
        <v>0</v>
      </c>
      <c r="CD40" s="2525"/>
      <c r="CE40" s="2681">
        <f t="shared" si="46"/>
        <v>20</v>
      </c>
      <c r="CF40" s="2688">
        <f t="shared" si="47"/>
        <v>0</v>
      </c>
      <c r="CG40" s="2689">
        <f t="shared" si="48"/>
        <v>0</v>
      </c>
      <c r="CH40" s="2689">
        <f t="shared" si="49"/>
        <v>0</v>
      </c>
      <c r="CI40" s="2689">
        <f t="shared" si="50"/>
        <v>0</v>
      </c>
      <c r="CJ40" s="2689">
        <f t="shared" si="51"/>
        <v>0</v>
      </c>
      <c r="CK40" s="2689">
        <f t="shared" si="52"/>
        <v>0</v>
      </c>
      <c r="CL40" s="2689">
        <f t="shared" si="53"/>
        <v>0</v>
      </c>
      <c r="CM40" s="2689">
        <f t="shared" si="54"/>
        <v>0</v>
      </c>
      <c r="CN40" s="2689">
        <f t="shared" si="55"/>
        <v>0</v>
      </c>
      <c r="CO40" s="2702">
        <f>IF(M40=CO8,M40,0)</f>
        <v>0</v>
      </c>
      <c r="CP40" s="2703" t="str">
        <f t="shared" si="56"/>
        <v/>
      </c>
      <c r="CQ40" s="2678" t="str">
        <f t="shared" si="57"/>
        <v/>
      </c>
      <c r="CR40" s="2692" t="str">
        <f t="shared" si="58"/>
        <v/>
      </c>
      <c r="CS40" s="2692" t="str">
        <f t="shared" si="59"/>
        <v/>
      </c>
      <c r="CT40" s="2692" t="str">
        <f t="shared" si="60"/>
        <v/>
      </c>
      <c r="CU40" s="2692" t="str">
        <f t="shared" si="61"/>
        <v/>
      </c>
      <c r="CV40" s="2692" t="str">
        <f t="shared" si="62"/>
        <v/>
      </c>
      <c r="CW40" s="2692" t="str">
        <f t="shared" si="63"/>
        <v/>
      </c>
      <c r="CX40" s="2693" t="str">
        <f t="shared" si="64"/>
        <v/>
      </c>
      <c r="CY40" s="2601"/>
      <c r="CZ40" s="2681">
        <f t="shared" si="65"/>
        <v>20</v>
      </c>
      <c r="DA40" s="2694">
        <f t="shared" si="66"/>
        <v>0</v>
      </c>
      <c r="DB40" s="2527" t="str">
        <f t="shared" si="67"/>
        <v/>
      </c>
      <c r="DC40" s="2527" t="str">
        <f t="shared" si="68"/>
        <v/>
      </c>
      <c r="DD40" s="2527" t="str">
        <f t="shared" si="69"/>
        <v/>
      </c>
      <c r="DE40" s="2527" t="str">
        <f t="shared" si="70"/>
        <v/>
      </c>
      <c r="DF40" s="2527" t="str">
        <f t="shared" si="71"/>
        <v/>
      </c>
      <c r="DG40" s="2527" t="str">
        <f t="shared" si="72"/>
        <v/>
      </c>
      <c r="DH40" s="2527" t="str">
        <f t="shared" si="73"/>
        <v/>
      </c>
      <c r="DI40" s="2527" t="str">
        <f t="shared" si="74"/>
        <v/>
      </c>
      <c r="DJ40" s="2549"/>
      <c r="DK40" s="2704">
        <f>IF(M40=DK8,M40,0)</f>
        <v>0</v>
      </c>
      <c r="DL40" s="2703" t="str">
        <f t="shared" si="75"/>
        <v/>
      </c>
      <c r="DM40" s="2692" t="str">
        <f t="shared" si="76"/>
        <v/>
      </c>
      <c r="DN40" s="2692" t="str">
        <f t="shared" si="77"/>
        <v/>
      </c>
      <c r="DO40" s="2692" t="str">
        <f t="shared" si="78"/>
        <v/>
      </c>
      <c r="DP40" s="2692" t="str">
        <f t="shared" si="79"/>
        <v/>
      </c>
      <c r="DQ40" s="2692" t="str">
        <f t="shared" si="80"/>
        <v/>
      </c>
      <c r="DR40" s="2692" t="str">
        <f t="shared" si="81"/>
        <v/>
      </c>
      <c r="DS40" s="2692" t="str">
        <f t="shared" si="82"/>
        <v/>
      </c>
      <c r="DT40" s="2696" t="str">
        <f t="shared" si="83"/>
        <v/>
      </c>
      <c r="DU40" s="2535"/>
      <c r="DV40" s="2683">
        <f t="shared" si="84"/>
        <v>0</v>
      </c>
      <c r="DW40" s="2684">
        <f t="shared" si="85"/>
        <v>0</v>
      </c>
      <c r="DX40" s="2684">
        <f t="shared" si="86"/>
        <v>0</v>
      </c>
      <c r="DY40" s="2684">
        <f t="shared" si="87"/>
        <v>0</v>
      </c>
      <c r="DZ40" s="2684">
        <f t="shared" si="88"/>
        <v>0</v>
      </c>
      <c r="EA40" s="2684">
        <f t="shared" si="89"/>
        <v>0</v>
      </c>
      <c r="EB40" s="2684">
        <f t="shared" si="90"/>
        <v>0</v>
      </c>
      <c r="EC40" s="2684">
        <f t="shared" si="91"/>
        <v>0</v>
      </c>
      <c r="ED40" s="2630"/>
      <c r="EE40" s="2685">
        <f t="shared" si="92"/>
        <v>0</v>
      </c>
      <c r="EF40" s="2686">
        <f t="shared" si="92"/>
        <v>0</v>
      </c>
      <c r="EG40" s="2686">
        <f t="shared" si="92"/>
        <v>0</v>
      </c>
      <c r="EH40" s="2686">
        <f t="shared" si="92"/>
        <v>0</v>
      </c>
      <c r="EI40" s="2686">
        <f t="shared" si="92"/>
        <v>0</v>
      </c>
      <c r="EJ40" s="2686">
        <f t="shared" si="92"/>
        <v>0</v>
      </c>
      <c r="EK40" s="2686">
        <f t="shared" si="92"/>
        <v>0</v>
      </c>
      <c r="EL40" s="2687">
        <f t="shared" si="92"/>
        <v>0</v>
      </c>
      <c r="EM40" s="2601"/>
      <c r="EN40" s="2681">
        <f t="shared" si="93"/>
        <v>20</v>
      </c>
      <c r="EO40" s="2688">
        <f t="shared" si="94"/>
        <v>0</v>
      </c>
      <c r="EP40" s="2689">
        <f t="shared" si="95"/>
        <v>0</v>
      </c>
      <c r="EQ40" s="2689">
        <f t="shared" si="96"/>
        <v>0</v>
      </c>
      <c r="ER40" s="2689">
        <f t="shared" si="97"/>
        <v>0</v>
      </c>
      <c r="ES40" s="2689">
        <f t="shared" si="98"/>
        <v>0</v>
      </c>
      <c r="ET40" s="2689">
        <f t="shared" si="99"/>
        <v>0</v>
      </c>
      <c r="EU40" s="2689">
        <f t="shared" si="100"/>
        <v>0</v>
      </c>
      <c r="EV40" s="2689">
        <f t="shared" si="101"/>
        <v>0</v>
      </c>
      <c r="EW40" s="2689">
        <f t="shared" si="102"/>
        <v>0</v>
      </c>
      <c r="EX40" s="2705">
        <f>IF(X40=EX8,X40,0)</f>
        <v>0</v>
      </c>
      <c r="EY40" s="2703" t="str">
        <f t="shared" si="103"/>
        <v/>
      </c>
      <c r="EZ40" s="2678" t="str">
        <f t="shared" si="104"/>
        <v/>
      </c>
      <c r="FA40" s="2692" t="str">
        <f t="shared" si="105"/>
        <v/>
      </c>
      <c r="FB40" s="2692" t="str">
        <f t="shared" si="106"/>
        <v/>
      </c>
      <c r="FC40" s="2692" t="str">
        <f t="shared" si="107"/>
        <v/>
      </c>
      <c r="FD40" s="2692" t="str">
        <f t="shared" si="108"/>
        <v/>
      </c>
      <c r="FE40" s="2692" t="str">
        <f t="shared" si="109"/>
        <v/>
      </c>
      <c r="FF40" s="2692" t="str">
        <f t="shared" si="110"/>
        <v/>
      </c>
      <c r="FG40" s="2692" t="str">
        <f t="shared" si="111"/>
        <v/>
      </c>
      <c r="FH40" s="2601"/>
      <c r="FI40" s="2681">
        <f t="shared" si="112"/>
        <v>20</v>
      </c>
      <c r="FJ40" s="2694">
        <f t="shared" si="113"/>
        <v>0</v>
      </c>
      <c r="FK40" s="2527" t="str">
        <f t="shared" si="114"/>
        <v/>
      </c>
      <c r="FL40" s="2527" t="str">
        <f t="shared" si="115"/>
        <v/>
      </c>
      <c r="FM40" s="2527" t="str">
        <f t="shared" si="116"/>
        <v/>
      </c>
      <c r="FN40" s="2527" t="str">
        <f t="shared" si="117"/>
        <v/>
      </c>
      <c r="FO40" s="2527" t="str">
        <f t="shared" si="118"/>
        <v/>
      </c>
      <c r="FP40" s="2527" t="str">
        <f t="shared" si="119"/>
        <v/>
      </c>
      <c r="FQ40" s="2527" t="str">
        <f t="shared" si="120"/>
        <v/>
      </c>
      <c r="FR40" s="2527" t="str">
        <f t="shared" si="121"/>
        <v/>
      </c>
      <c r="FS40" s="2704" t="str">
        <f>IF(X40=FS8,X40,0)</f>
        <v>MOINS</v>
      </c>
      <c r="FT40" s="2703" t="str">
        <f t="shared" si="122"/>
        <v>lipides</v>
      </c>
      <c r="FU40" s="2692" t="str">
        <f t="shared" si="123"/>
        <v/>
      </c>
      <c r="FV40" s="2692" t="str">
        <f t="shared" si="124"/>
        <v/>
      </c>
      <c r="FW40" s="2692" t="str">
        <f t="shared" si="125"/>
        <v/>
      </c>
      <c r="FX40" s="2692" t="str">
        <f t="shared" si="126"/>
        <v/>
      </c>
      <c r="FY40" s="2692" t="str">
        <f t="shared" si="127"/>
        <v/>
      </c>
      <c r="FZ40" s="2692" t="str">
        <f t="shared" si="128"/>
        <v/>
      </c>
      <c r="GA40" s="2692" t="str">
        <f t="shared" si="129"/>
        <v/>
      </c>
      <c r="GB40" s="2696" t="str">
        <f t="shared" si="130"/>
        <v/>
      </c>
      <c r="GC40" s="2535"/>
    </row>
    <row r="41" spans="1:185" ht="45" customHeight="1" x14ac:dyDescent="0.25">
      <c r="A41" s="2633">
        <f>ROW()</f>
        <v>41</v>
      </c>
      <c r="B41" s="2667">
        <f>IF(C41="I","",IF(ISBLANK(D41),"",IF(ISTEXT(D41),LARGE(B9:B40,1)+1,0)))</f>
        <v>25</v>
      </c>
      <c r="C41" s="2698"/>
      <c r="D41" s="2712" t="s">
        <v>2642</v>
      </c>
      <c r="E41" s="2669"/>
      <c r="F41" s="2670"/>
      <c r="G41" s="2700" t="s">
        <v>2578</v>
      </c>
      <c r="H41" s="2672" t="s">
        <v>2643</v>
      </c>
      <c r="I41" s="2700" t="s">
        <v>2578</v>
      </c>
      <c r="J41" s="2672" t="s">
        <v>2604</v>
      </c>
      <c r="K41" s="2673">
        <f t="shared" si="132"/>
        <v>2</v>
      </c>
      <c r="L41" s="2532"/>
      <c r="M41" s="2674" t="str">
        <f t="shared" si="16"/>
        <v>MOINS</v>
      </c>
      <c r="N41" s="2675" t="str">
        <f t="shared" si="16"/>
        <v xml:space="preserve">choix moins de C/P </v>
      </c>
      <c r="O41" s="2676"/>
      <c r="P41" s="2676"/>
      <c r="Q41" s="2676"/>
      <c r="R41" s="2676"/>
      <c r="S41" s="2676"/>
      <c r="T41" s="2676"/>
      <c r="U41" s="2676"/>
      <c r="V41" s="2676"/>
      <c r="W41" s="2532"/>
      <c r="X41" s="2674" t="str">
        <f t="shared" si="17"/>
        <v>MOINS</v>
      </c>
      <c r="Y41" s="2675" t="str">
        <f t="shared" si="17"/>
        <v>choix moins de lipides</v>
      </c>
      <c r="Z41" s="2677"/>
      <c r="AA41" s="2677"/>
      <c r="AB41" s="2677"/>
      <c r="AC41" s="2677"/>
      <c r="AD41" s="2677"/>
      <c r="AE41" s="2677"/>
      <c r="AF41" s="2677"/>
      <c r="AG41" s="2677"/>
      <c r="AH41" s="2532"/>
      <c r="AI41" s="2535"/>
      <c r="AJ41" s="2678">
        <f t="shared" si="18"/>
        <v>0</v>
      </c>
      <c r="AK41" s="2679">
        <f t="shared" si="19"/>
        <v>0</v>
      </c>
      <c r="AL41" s="2678">
        <f t="shared" si="20"/>
        <v>0</v>
      </c>
      <c r="AM41" s="2679">
        <f t="shared" si="21"/>
        <v>0</v>
      </c>
      <c r="AN41" s="2678">
        <f t="shared" si="22"/>
        <v>0</v>
      </c>
      <c r="AO41" s="2679">
        <f t="shared" si="23"/>
        <v>0</v>
      </c>
      <c r="AP41" s="2678">
        <f t="shared" si="24"/>
        <v>0</v>
      </c>
      <c r="AQ41" s="2679">
        <f t="shared" si="25"/>
        <v>0</v>
      </c>
      <c r="AR41" s="2678">
        <f t="shared" si="26"/>
        <v>0</v>
      </c>
      <c r="AS41" s="2679">
        <f t="shared" si="27"/>
        <v>0</v>
      </c>
      <c r="AT41" s="2678">
        <f t="shared" si="28"/>
        <v>0</v>
      </c>
      <c r="AU41" s="2679">
        <f t="shared" si="29"/>
        <v>0</v>
      </c>
      <c r="AV41" s="2678">
        <f t="shared" si="30"/>
        <v>0</v>
      </c>
      <c r="AW41" s="2679">
        <f t="shared" si="31"/>
        <v>0</v>
      </c>
      <c r="AX41" s="2678">
        <f t="shared" si="32"/>
        <v>0</v>
      </c>
      <c r="AY41" s="2679">
        <f t="shared" si="33"/>
        <v>0</v>
      </c>
      <c r="AZ41" s="2680"/>
      <c r="BA41" s="2681">
        <f>BA9</f>
        <v>20</v>
      </c>
      <c r="BB41" s="2681">
        <f t="shared" si="34"/>
        <v>2</v>
      </c>
      <c r="BC41" s="2681">
        <f t="shared" si="35"/>
        <v>10</v>
      </c>
      <c r="BD41" s="2682">
        <f t="shared" si="36"/>
        <v>0</v>
      </c>
      <c r="BE41" s="2682">
        <f t="shared" si="36"/>
        <v>0</v>
      </c>
      <c r="BF41" s="2682">
        <f t="shared" si="36"/>
        <v>0</v>
      </c>
      <c r="BG41" s="2682">
        <f t="shared" si="36"/>
        <v>0</v>
      </c>
      <c r="BH41" s="2682">
        <f t="shared" si="36"/>
        <v>0</v>
      </c>
      <c r="BI41" s="2682">
        <f t="shared" si="36"/>
        <v>0</v>
      </c>
      <c r="BJ41" s="2682">
        <f t="shared" si="36"/>
        <v>0</v>
      </c>
      <c r="BK41" s="2682">
        <f t="shared" ref="BK41:BK104" si="133">SUM(CC41,EL41)</f>
        <v>0</v>
      </c>
      <c r="BL41" s="2535"/>
      <c r="BM41" s="2683">
        <f t="shared" si="37"/>
        <v>0</v>
      </c>
      <c r="BN41" s="2684">
        <f t="shared" si="38"/>
        <v>0</v>
      </c>
      <c r="BO41" s="2684">
        <f t="shared" si="39"/>
        <v>0</v>
      </c>
      <c r="BP41" s="2684">
        <f t="shared" si="40"/>
        <v>0</v>
      </c>
      <c r="BQ41" s="2684">
        <f t="shared" si="41"/>
        <v>0</v>
      </c>
      <c r="BR41" s="2684">
        <f t="shared" si="42"/>
        <v>0</v>
      </c>
      <c r="BS41" s="2684">
        <f t="shared" si="43"/>
        <v>0</v>
      </c>
      <c r="BT41" s="2684">
        <f t="shared" si="44"/>
        <v>0</v>
      </c>
      <c r="BU41" s="2617"/>
      <c r="BV41" s="2685">
        <f t="shared" si="45"/>
        <v>0</v>
      </c>
      <c r="BW41" s="2686">
        <f t="shared" si="45"/>
        <v>0</v>
      </c>
      <c r="BX41" s="2686">
        <f t="shared" si="45"/>
        <v>0</v>
      </c>
      <c r="BY41" s="2686">
        <f t="shared" si="45"/>
        <v>0</v>
      </c>
      <c r="BZ41" s="2686">
        <f t="shared" si="45"/>
        <v>0</v>
      </c>
      <c r="CA41" s="2686">
        <f t="shared" si="45"/>
        <v>0</v>
      </c>
      <c r="CB41" s="2686">
        <f t="shared" si="45"/>
        <v>0</v>
      </c>
      <c r="CC41" s="2687">
        <f t="shared" ref="CC41:CC104" si="134">SUM(CN41,DI41)</f>
        <v>0</v>
      </c>
      <c r="CD41" s="2525"/>
      <c r="CE41" s="2681">
        <f t="shared" si="46"/>
        <v>10</v>
      </c>
      <c r="CF41" s="2688">
        <f t="shared" si="47"/>
        <v>0</v>
      </c>
      <c r="CG41" s="2689">
        <f t="shared" si="48"/>
        <v>0</v>
      </c>
      <c r="CH41" s="2689">
        <f t="shared" si="49"/>
        <v>0</v>
      </c>
      <c r="CI41" s="2689">
        <f t="shared" si="50"/>
        <v>0</v>
      </c>
      <c r="CJ41" s="2689">
        <f t="shared" si="51"/>
        <v>0</v>
      </c>
      <c r="CK41" s="2689">
        <f t="shared" si="52"/>
        <v>0</v>
      </c>
      <c r="CL41" s="2689">
        <f t="shared" si="53"/>
        <v>0</v>
      </c>
      <c r="CM41" s="2689">
        <f t="shared" si="54"/>
        <v>0</v>
      </c>
      <c r="CN41" s="2689">
        <f t="shared" si="55"/>
        <v>0</v>
      </c>
      <c r="CO41" s="2702">
        <f>IF(M41=CO8,M41,0)</f>
        <v>0</v>
      </c>
      <c r="CP41" s="2703" t="str">
        <f t="shared" si="56"/>
        <v/>
      </c>
      <c r="CQ41" s="2678" t="str">
        <f t="shared" si="57"/>
        <v/>
      </c>
      <c r="CR41" s="2692" t="str">
        <f t="shared" si="58"/>
        <v/>
      </c>
      <c r="CS41" s="2692" t="str">
        <f t="shared" si="59"/>
        <v/>
      </c>
      <c r="CT41" s="2692" t="str">
        <f t="shared" si="60"/>
        <v/>
      </c>
      <c r="CU41" s="2692" t="str">
        <f t="shared" si="61"/>
        <v/>
      </c>
      <c r="CV41" s="2692" t="str">
        <f t="shared" si="62"/>
        <v/>
      </c>
      <c r="CW41" s="2692" t="str">
        <f t="shared" si="63"/>
        <v/>
      </c>
      <c r="CX41" s="2693" t="str">
        <f t="shared" si="64"/>
        <v/>
      </c>
      <c r="CY41" s="2601"/>
      <c r="CZ41" s="2681">
        <f t="shared" si="65"/>
        <v>10</v>
      </c>
      <c r="DA41" s="2694">
        <f t="shared" si="66"/>
        <v>0</v>
      </c>
      <c r="DB41" s="2527" t="str">
        <f t="shared" si="67"/>
        <v/>
      </c>
      <c r="DC41" s="2527" t="str">
        <f t="shared" si="68"/>
        <v/>
      </c>
      <c r="DD41" s="2527" t="str">
        <f t="shared" si="69"/>
        <v/>
      </c>
      <c r="DE41" s="2527" t="str">
        <f t="shared" si="70"/>
        <v/>
      </c>
      <c r="DF41" s="2527" t="str">
        <f t="shared" si="71"/>
        <v/>
      </c>
      <c r="DG41" s="2527" t="str">
        <f t="shared" si="72"/>
        <v/>
      </c>
      <c r="DH41" s="2527" t="str">
        <f t="shared" si="73"/>
        <v/>
      </c>
      <c r="DI41" s="2527" t="str">
        <f t="shared" si="74"/>
        <v/>
      </c>
      <c r="DJ41" s="2549"/>
      <c r="DK41" s="2704" t="str">
        <f>IF(M41=DK8,M41,0)</f>
        <v>MOINS</v>
      </c>
      <c r="DL41" s="2703" t="str">
        <f t="shared" si="75"/>
        <v xml:space="preserve">choix moins de C/P </v>
      </c>
      <c r="DM41" s="2692" t="str">
        <f t="shared" si="76"/>
        <v/>
      </c>
      <c r="DN41" s="2692" t="str">
        <f t="shared" si="77"/>
        <v/>
      </c>
      <c r="DO41" s="2692" t="str">
        <f t="shared" si="78"/>
        <v/>
      </c>
      <c r="DP41" s="2692" t="str">
        <f t="shared" si="79"/>
        <v/>
      </c>
      <c r="DQ41" s="2692" t="str">
        <f t="shared" si="80"/>
        <v/>
      </c>
      <c r="DR41" s="2692" t="str">
        <f t="shared" si="81"/>
        <v/>
      </c>
      <c r="DS41" s="2692" t="str">
        <f t="shared" si="82"/>
        <v/>
      </c>
      <c r="DT41" s="2696" t="str">
        <f t="shared" si="83"/>
        <v/>
      </c>
      <c r="DU41" s="2535"/>
      <c r="DV41" s="2683">
        <f t="shared" si="84"/>
        <v>0</v>
      </c>
      <c r="DW41" s="2684">
        <f t="shared" si="85"/>
        <v>0</v>
      </c>
      <c r="DX41" s="2684">
        <f t="shared" si="86"/>
        <v>0</v>
      </c>
      <c r="DY41" s="2684">
        <f t="shared" si="87"/>
        <v>0</v>
      </c>
      <c r="DZ41" s="2684">
        <f t="shared" si="88"/>
        <v>0</v>
      </c>
      <c r="EA41" s="2684">
        <f t="shared" si="89"/>
        <v>0</v>
      </c>
      <c r="EB41" s="2684">
        <f t="shared" si="90"/>
        <v>0</v>
      </c>
      <c r="EC41" s="2684">
        <f t="shared" si="91"/>
        <v>0</v>
      </c>
      <c r="ED41" s="2630"/>
      <c r="EE41" s="2685">
        <f t="shared" si="92"/>
        <v>0</v>
      </c>
      <c r="EF41" s="2686">
        <f t="shared" si="92"/>
        <v>0</v>
      </c>
      <c r="EG41" s="2686">
        <f t="shared" si="92"/>
        <v>0</v>
      </c>
      <c r="EH41" s="2686">
        <f t="shared" si="92"/>
        <v>0</v>
      </c>
      <c r="EI41" s="2686">
        <f t="shared" si="92"/>
        <v>0</v>
      </c>
      <c r="EJ41" s="2686">
        <f t="shared" si="92"/>
        <v>0</v>
      </c>
      <c r="EK41" s="2686">
        <f t="shared" si="92"/>
        <v>0</v>
      </c>
      <c r="EL41" s="2687">
        <f t="shared" ref="EL41:EL104" si="135">SUM(EW41,FR41)</f>
        <v>0</v>
      </c>
      <c r="EM41" s="2601"/>
      <c r="EN41" s="2681">
        <f t="shared" si="93"/>
        <v>10</v>
      </c>
      <c r="EO41" s="2688">
        <f t="shared" si="94"/>
        <v>0</v>
      </c>
      <c r="EP41" s="2689">
        <f t="shared" si="95"/>
        <v>0</v>
      </c>
      <c r="EQ41" s="2689">
        <f t="shared" si="96"/>
        <v>0</v>
      </c>
      <c r="ER41" s="2689">
        <f t="shared" si="97"/>
        <v>0</v>
      </c>
      <c r="ES41" s="2689">
        <f t="shared" si="98"/>
        <v>0</v>
      </c>
      <c r="ET41" s="2689">
        <f t="shared" si="99"/>
        <v>0</v>
      </c>
      <c r="EU41" s="2689">
        <f t="shared" si="100"/>
        <v>0</v>
      </c>
      <c r="EV41" s="2689">
        <f t="shared" si="101"/>
        <v>0</v>
      </c>
      <c r="EW41" s="2689">
        <f t="shared" si="102"/>
        <v>0</v>
      </c>
      <c r="EX41" s="2705">
        <f>IF(X41=EX8,X41,0)</f>
        <v>0</v>
      </c>
      <c r="EY41" s="2703" t="str">
        <f t="shared" si="103"/>
        <v/>
      </c>
      <c r="EZ41" s="2678" t="str">
        <f t="shared" si="104"/>
        <v/>
      </c>
      <c r="FA41" s="2692" t="str">
        <f t="shared" si="105"/>
        <v/>
      </c>
      <c r="FB41" s="2692" t="str">
        <f t="shared" si="106"/>
        <v/>
      </c>
      <c r="FC41" s="2692" t="str">
        <f t="shared" si="107"/>
        <v/>
      </c>
      <c r="FD41" s="2692" t="str">
        <f t="shared" si="108"/>
        <v/>
      </c>
      <c r="FE41" s="2692" t="str">
        <f t="shared" si="109"/>
        <v/>
      </c>
      <c r="FF41" s="2692" t="str">
        <f t="shared" si="110"/>
        <v/>
      </c>
      <c r="FG41" s="2692" t="str">
        <f t="shared" si="111"/>
        <v/>
      </c>
      <c r="FH41" s="2601"/>
      <c r="FI41" s="2681">
        <f t="shared" si="112"/>
        <v>10</v>
      </c>
      <c r="FJ41" s="2694">
        <f t="shared" si="113"/>
        <v>0</v>
      </c>
      <c r="FK41" s="2527" t="str">
        <f t="shared" si="114"/>
        <v/>
      </c>
      <c r="FL41" s="2527" t="str">
        <f t="shared" si="115"/>
        <v/>
      </c>
      <c r="FM41" s="2527" t="str">
        <f t="shared" si="116"/>
        <v/>
      </c>
      <c r="FN41" s="2527" t="str">
        <f t="shared" si="117"/>
        <v/>
      </c>
      <c r="FO41" s="2527" t="str">
        <f t="shared" si="118"/>
        <v/>
      </c>
      <c r="FP41" s="2527" t="str">
        <f t="shared" si="119"/>
        <v/>
      </c>
      <c r="FQ41" s="2527" t="str">
        <f t="shared" si="120"/>
        <v/>
      </c>
      <c r="FR41" s="2527" t="str">
        <f t="shared" si="121"/>
        <v/>
      </c>
      <c r="FS41" s="2704" t="str">
        <f>IF(X41=FS8,X41,0)</f>
        <v>MOINS</v>
      </c>
      <c r="FT41" s="2703" t="str">
        <f t="shared" si="122"/>
        <v>choix moins de lipides</v>
      </c>
      <c r="FU41" s="2692" t="str">
        <f t="shared" si="123"/>
        <v/>
      </c>
      <c r="FV41" s="2692" t="str">
        <f t="shared" si="124"/>
        <v/>
      </c>
      <c r="FW41" s="2692" t="str">
        <f t="shared" si="125"/>
        <v/>
      </c>
      <c r="FX41" s="2692" t="str">
        <f t="shared" si="126"/>
        <v/>
      </c>
      <c r="FY41" s="2692" t="str">
        <f t="shared" si="127"/>
        <v/>
      </c>
      <c r="FZ41" s="2692" t="str">
        <f t="shared" si="128"/>
        <v/>
      </c>
      <c r="GA41" s="2692" t="str">
        <f t="shared" si="129"/>
        <v/>
      </c>
      <c r="GB41" s="2696" t="str">
        <f t="shared" si="130"/>
        <v/>
      </c>
      <c r="GC41" s="2535"/>
    </row>
    <row r="42" spans="1:185" ht="45" customHeight="1" x14ac:dyDescent="0.25">
      <c r="A42" s="2633">
        <f>ROW()</f>
        <v>42</v>
      </c>
      <c r="B42" s="2667">
        <f>IF(C42="I","",IF(ISBLANK(D42),"",IF(ISTEXT(D42),LARGE(B9:B41,1)+1,0)))</f>
        <v>26</v>
      </c>
      <c r="C42" s="2698"/>
      <c r="D42" s="2712" t="s">
        <v>2644</v>
      </c>
      <c r="E42" s="2669"/>
      <c r="F42" s="2670"/>
      <c r="G42" s="2700" t="s">
        <v>2578</v>
      </c>
      <c r="H42" s="2672" t="s">
        <v>2643</v>
      </c>
      <c r="I42" s="2700" t="s">
        <v>2578</v>
      </c>
      <c r="J42" s="2672" t="s">
        <v>2604</v>
      </c>
      <c r="K42" s="2673">
        <f t="shared" si="132"/>
        <v>2</v>
      </c>
      <c r="L42" s="2532"/>
      <c r="M42" s="2674" t="str">
        <f t="shared" si="16"/>
        <v>MOINS</v>
      </c>
      <c r="N42" s="2675" t="str">
        <f t="shared" si="16"/>
        <v xml:space="preserve">choix moins de C/P </v>
      </c>
      <c r="O42" s="2676"/>
      <c r="P42" s="2676"/>
      <c r="Q42" s="2676"/>
      <c r="R42" s="2676"/>
      <c r="S42" s="2676"/>
      <c r="T42" s="2676"/>
      <c r="U42" s="2676"/>
      <c r="V42" s="2676"/>
      <c r="W42" s="2532"/>
      <c r="X42" s="2674" t="str">
        <f t="shared" si="17"/>
        <v>MOINS</v>
      </c>
      <c r="Y42" s="2675" t="str">
        <f t="shared" si="17"/>
        <v>choix moins de lipides</v>
      </c>
      <c r="Z42" s="2677"/>
      <c r="AA42" s="2677"/>
      <c r="AB42" s="2677"/>
      <c r="AC42" s="2677"/>
      <c r="AD42" s="2677"/>
      <c r="AE42" s="2677"/>
      <c r="AF42" s="2677"/>
      <c r="AG42" s="2677"/>
      <c r="AH42" s="2532"/>
      <c r="AI42" s="2535"/>
      <c r="AJ42" s="2678">
        <f t="shared" si="18"/>
        <v>0</v>
      </c>
      <c r="AK42" s="2679">
        <f t="shared" si="19"/>
        <v>0</v>
      </c>
      <c r="AL42" s="2678">
        <f t="shared" si="20"/>
        <v>0</v>
      </c>
      <c r="AM42" s="2679">
        <f t="shared" si="21"/>
        <v>0</v>
      </c>
      <c r="AN42" s="2678">
        <f t="shared" si="22"/>
        <v>0</v>
      </c>
      <c r="AO42" s="2679">
        <f t="shared" si="23"/>
        <v>0</v>
      </c>
      <c r="AP42" s="2678">
        <f t="shared" si="24"/>
        <v>0</v>
      </c>
      <c r="AQ42" s="2679">
        <f t="shared" si="25"/>
        <v>0</v>
      </c>
      <c r="AR42" s="2678">
        <f t="shared" si="26"/>
        <v>0</v>
      </c>
      <c r="AS42" s="2679">
        <f t="shared" si="27"/>
        <v>0</v>
      </c>
      <c r="AT42" s="2678">
        <f t="shared" si="28"/>
        <v>0</v>
      </c>
      <c r="AU42" s="2679">
        <f t="shared" si="29"/>
        <v>0</v>
      </c>
      <c r="AV42" s="2678">
        <f t="shared" si="30"/>
        <v>0</v>
      </c>
      <c r="AW42" s="2679">
        <f t="shared" si="31"/>
        <v>0</v>
      </c>
      <c r="AX42" s="2678">
        <f t="shared" si="32"/>
        <v>0</v>
      </c>
      <c r="AY42" s="2679">
        <f t="shared" si="33"/>
        <v>0</v>
      </c>
      <c r="AZ42" s="2680"/>
      <c r="BA42" s="2681">
        <f>BA9</f>
        <v>20</v>
      </c>
      <c r="BB42" s="2681">
        <f t="shared" si="34"/>
        <v>2</v>
      </c>
      <c r="BC42" s="2681">
        <f t="shared" si="35"/>
        <v>10</v>
      </c>
      <c r="BD42" s="2682">
        <f t="shared" ref="BD42:BJ78" si="136">SUM(BV42,EE42)</f>
        <v>0</v>
      </c>
      <c r="BE42" s="2682">
        <f t="shared" si="136"/>
        <v>0</v>
      </c>
      <c r="BF42" s="2682">
        <f t="shared" si="136"/>
        <v>0</v>
      </c>
      <c r="BG42" s="2682">
        <f t="shared" si="136"/>
        <v>0</v>
      </c>
      <c r="BH42" s="2682">
        <f t="shared" si="136"/>
        <v>0</v>
      </c>
      <c r="BI42" s="2682">
        <f t="shared" si="136"/>
        <v>0</v>
      </c>
      <c r="BJ42" s="2682">
        <f t="shared" si="136"/>
        <v>0</v>
      </c>
      <c r="BK42" s="2682">
        <f t="shared" si="133"/>
        <v>0</v>
      </c>
      <c r="BL42" s="2535"/>
      <c r="BM42" s="2683">
        <f t="shared" si="37"/>
        <v>0</v>
      </c>
      <c r="BN42" s="2684">
        <f t="shared" si="38"/>
        <v>0</v>
      </c>
      <c r="BO42" s="2684">
        <f t="shared" si="39"/>
        <v>0</v>
      </c>
      <c r="BP42" s="2684">
        <f t="shared" si="40"/>
        <v>0</v>
      </c>
      <c r="BQ42" s="2684">
        <f t="shared" si="41"/>
        <v>0</v>
      </c>
      <c r="BR42" s="2684">
        <f t="shared" si="42"/>
        <v>0</v>
      </c>
      <c r="BS42" s="2684">
        <f t="shared" si="43"/>
        <v>0</v>
      </c>
      <c r="BT42" s="2684">
        <f t="shared" si="44"/>
        <v>0</v>
      </c>
      <c r="BU42" s="2617"/>
      <c r="BV42" s="2685">
        <f t="shared" ref="BV42:CB78" si="137">SUM(CG42,DB42)</f>
        <v>0</v>
      </c>
      <c r="BW42" s="2686">
        <f t="shared" si="137"/>
        <v>0</v>
      </c>
      <c r="BX42" s="2686">
        <f t="shared" si="137"/>
        <v>0</v>
      </c>
      <c r="BY42" s="2686">
        <f t="shared" si="137"/>
        <v>0</v>
      </c>
      <c r="BZ42" s="2686">
        <f t="shared" si="137"/>
        <v>0</v>
      </c>
      <c r="CA42" s="2686">
        <f t="shared" si="137"/>
        <v>0</v>
      </c>
      <c r="CB42" s="2686">
        <f t="shared" si="137"/>
        <v>0</v>
      </c>
      <c r="CC42" s="2687">
        <f t="shared" si="134"/>
        <v>0</v>
      </c>
      <c r="CD42" s="2525"/>
      <c r="CE42" s="2681">
        <f t="shared" si="46"/>
        <v>10</v>
      </c>
      <c r="CF42" s="2688">
        <f t="shared" si="47"/>
        <v>0</v>
      </c>
      <c r="CG42" s="2689">
        <f t="shared" si="48"/>
        <v>0</v>
      </c>
      <c r="CH42" s="2689">
        <f t="shared" si="49"/>
        <v>0</v>
      </c>
      <c r="CI42" s="2689">
        <f t="shared" si="50"/>
        <v>0</v>
      </c>
      <c r="CJ42" s="2689">
        <f t="shared" si="51"/>
        <v>0</v>
      </c>
      <c r="CK42" s="2689">
        <f t="shared" si="52"/>
        <v>0</v>
      </c>
      <c r="CL42" s="2689">
        <f t="shared" si="53"/>
        <v>0</v>
      </c>
      <c r="CM42" s="2689">
        <f t="shared" si="54"/>
        <v>0</v>
      </c>
      <c r="CN42" s="2689">
        <f t="shared" si="55"/>
        <v>0</v>
      </c>
      <c r="CO42" s="2702">
        <f>IF(M42=CO8,M42,0)</f>
        <v>0</v>
      </c>
      <c r="CP42" s="2703" t="str">
        <f t="shared" si="56"/>
        <v/>
      </c>
      <c r="CQ42" s="2678" t="str">
        <f t="shared" si="57"/>
        <v/>
      </c>
      <c r="CR42" s="2692" t="str">
        <f t="shared" si="58"/>
        <v/>
      </c>
      <c r="CS42" s="2692" t="str">
        <f t="shared" si="59"/>
        <v/>
      </c>
      <c r="CT42" s="2692" t="str">
        <f t="shared" si="60"/>
        <v/>
      </c>
      <c r="CU42" s="2692" t="str">
        <f t="shared" si="61"/>
        <v/>
      </c>
      <c r="CV42" s="2692" t="str">
        <f t="shared" si="62"/>
        <v/>
      </c>
      <c r="CW42" s="2692" t="str">
        <f t="shared" si="63"/>
        <v/>
      </c>
      <c r="CX42" s="2693" t="str">
        <f t="shared" si="64"/>
        <v/>
      </c>
      <c r="CY42" s="2601"/>
      <c r="CZ42" s="2681">
        <f t="shared" si="65"/>
        <v>10</v>
      </c>
      <c r="DA42" s="2694">
        <f t="shared" si="66"/>
        <v>0</v>
      </c>
      <c r="DB42" s="2527" t="str">
        <f t="shared" si="67"/>
        <v/>
      </c>
      <c r="DC42" s="2527" t="str">
        <f t="shared" si="68"/>
        <v/>
      </c>
      <c r="DD42" s="2527" t="str">
        <f t="shared" si="69"/>
        <v/>
      </c>
      <c r="DE42" s="2527" t="str">
        <f t="shared" si="70"/>
        <v/>
      </c>
      <c r="DF42" s="2527" t="str">
        <f t="shared" si="71"/>
        <v/>
      </c>
      <c r="DG42" s="2527" t="str">
        <f t="shared" si="72"/>
        <v/>
      </c>
      <c r="DH42" s="2527" t="str">
        <f t="shared" si="73"/>
        <v/>
      </c>
      <c r="DI42" s="2527" t="str">
        <f t="shared" si="74"/>
        <v/>
      </c>
      <c r="DJ42" s="2549"/>
      <c r="DK42" s="2704" t="str">
        <f>IF(M42=DK8,M42,0)</f>
        <v>MOINS</v>
      </c>
      <c r="DL42" s="2703" t="str">
        <f t="shared" si="75"/>
        <v xml:space="preserve">choix moins de C/P </v>
      </c>
      <c r="DM42" s="2692" t="str">
        <f t="shared" si="76"/>
        <v/>
      </c>
      <c r="DN42" s="2692" t="str">
        <f t="shared" si="77"/>
        <v/>
      </c>
      <c r="DO42" s="2692" t="str">
        <f t="shared" si="78"/>
        <v/>
      </c>
      <c r="DP42" s="2692" t="str">
        <f t="shared" si="79"/>
        <v/>
      </c>
      <c r="DQ42" s="2692" t="str">
        <f t="shared" si="80"/>
        <v/>
      </c>
      <c r="DR42" s="2692" t="str">
        <f t="shared" si="81"/>
        <v/>
      </c>
      <c r="DS42" s="2692" t="str">
        <f t="shared" si="82"/>
        <v/>
      </c>
      <c r="DT42" s="2696" t="str">
        <f t="shared" si="83"/>
        <v/>
      </c>
      <c r="DU42" s="2535"/>
      <c r="DV42" s="2683">
        <f t="shared" si="84"/>
        <v>0</v>
      </c>
      <c r="DW42" s="2684">
        <f t="shared" si="85"/>
        <v>0</v>
      </c>
      <c r="DX42" s="2684">
        <f t="shared" si="86"/>
        <v>0</v>
      </c>
      <c r="DY42" s="2684">
        <f t="shared" si="87"/>
        <v>0</v>
      </c>
      <c r="DZ42" s="2684">
        <f t="shared" si="88"/>
        <v>0</v>
      </c>
      <c r="EA42" s="2684">
        <f t="shared" si="89"/>
        <v>0</v>
      </c>
      <c r="EB42" s="2684">
        <f t="shared" si="90"/>
        <v>0</v>
      </c>
      <c r="EC42" s="2684">
        <f t="shared" si="91"/>
        <v>0</v>
      </c>
      <c r="ED42" s="2630"/>
      <c r="EE42" s="2685">
        <f t="shared" ref="EE42:EK78" si="138">SUM(EP42,FK42)</f>
        <v>0</v>
      </c>
      <c r="EF42" s="2686">
        <f t="shared" si="138"/>
        <v>0</v>
      </c>
      <c r="EG42" s="2686">
        <f t="shared" si="138"/>
        <v>0</v>
      </c>
      <c r="EH42" s="2686">
        <f t="shared" si="138"/>
        <v>0</v>
      </c>
      <c r="EI42" s="2686">
        <f t="shared" si="138"/>
        <v>0</v>
      </c>
      <c r="EJ42" s="2686">
        <f t="shared" si="138"/>
        <v>0</v>
      </c>
      <c r="EK42" s="2686">
        <f t="shared" si="138"/>
        <v>0</v>
      </c>
      <c r="EL42" s="2687">
        <f t="shared" si="135"/>
        <v>0</v>
      </c>
      <c r="EM42" s="2601"/>
      <c r="EN42" s="2681">
        <f t="shared" si="93"/>
        <v>10</v>
      </c>
      <c r="EO42" s="2688">
        <f t="shared" si="94"/>
        <v>0</v>
      </c>
      <c r="EP42" s="2689">
        <f t="shared" si="95"/>
        <v>0</v>
      </c>
      <c r="EQ42" s="2689">
        <f t="shared" si="96"/>
        <v>0</v>
      </c>
      <c r="ER42" s="2689">
        <f t="shared" si="97"/>
        <v>0</v>
      </c>
      <c r="ES42" s="2689">
        <f t="shared" si="98"/>
        <v>0</v>
      </c>
      <c r="ET42" s="2689">
        <f t="shared" si="99"/>
        <v>0</v>
      </c>
      <c r="EU42" s="2689">
        <f t="shared" si="100"/>
        <v>0</v>
      </c>
      <c r="EV42" s="2689">
        <f t="shared" si="101"/>
        <v>0</v>
      </c>
      <c r="EW42" s="2689">
        <f t="shared" si="102"/>
        <v>0</v>
      </c>
      <c r="EX42" s="2705">
        <f>IF(X42=EX8,X42,0)</f>
        <v>0</v>
      </c>
      <c r="EY42" s="2703" t="str">
        <f t="shared" si="103"/>
        <v/>
      </c>
      <c r="EZ42" s="2678" t="str">
        <f t="shared" si="104"/>
        <v/>
      </c>
      <c r="FA42" s="2692" t="str">
        <f t="shared" si="105"/>
        <v/>
      </c>
      <c r="FB42" s="2692" t="str">
        <f t="shared" si="106"/>
        <v/>
      </c>
      <c r="FC42" s="2692" t="str">
        <f t="shared" si="107"/>
        <v/>
      </c>
      <c r="FD42" s="2692" t="str">
        <f t="shared" si="108"/>
        <v/>
      </c>
      <c r="FE42" s="2692" t="str">
        <f t="shared" si="109"/>
        <v/>
      </c>
      <c r="FF42" s="2692" t="str">
        <f t="shared" si="110"/>
        <v/>
      </c>
      <c r="FG42" s="2692" t="str">
        <f t="shared" si="111"/>
        <v/>
      </c>
      <c r="FH42" s="2601"/>
      <c r="FI42" s="2681">
        <f t="shared" si="112"/>
        <v>10</v>
      </c>
      <c r="FJ42" s="2694">
        <f t="shared" si="113"/>
        <v>0</v>
      </c>
      <c r="FK42" s="2527" t="str">
        <f t="shared" si="114"/>
        <v/>
      </c>
      <c r="FL42" s="2527" t="str">
        <f t="shared" si="115"/>
        <v/>
      </c>
      <c r="FM42" s="2527" t="str">
        <f t="shared" si="116"/>
        <v/>
      </c>
      <c r="FN42" s="2527" t="str">
        <f t="shared" si="117"/>
        <v/>
      </c>
      <c r="FO42" s="2527" t="str">
        <f t="shared" si="118"/>
        <v/>
      </c>
      <c r="FP42" s="2527" t="str">
        <f t="shared" si="119"/>
        <v/>
      </c>
      <c r="FQ42" s="2527" t="str">
        <f t="shared" si="120"/>
        <v/>
      </c>
      <c r="FR42" s="2527" t="str">
        <f t="shared" si="121"/>
        <v/>
      </c>
      <c r="FS42" s="2704" t="str">
        <f>IF(X42=FS8,X42,0)</f>
        <v>MOINS</v>
      </c>
      <c r="FT42" s="2703" t="str">
        <f t="shared" si="122"/>
        <v>choix moins de lipides</v>
      </c>
      <c r="FU42" s="2692" t="str">
        <f t="shared" si="123"/>
        <v/>
      </c>
      <c r="FV42" s="2692" t="str">
        <f t="shared" si="124"/>
        <v/>
      </c>
      <c r="FW42" s="2692" t="str">
        <f t="shared" si="125"/>
        <v/>
      </c>
      <c r="FX42" s="2692" t="str">
        <f t="shared" si="126"/>
        <v/>
      </c>
      <c r="FY42" s="2692" t="str">
        <f t="shared" si="127"/>
        <v/>
      </c>
      <c r="FZ42" s="2692" t="str">
        <f t="shared" si="128"/>
        <v/>
      </c>
      <c r="GA42" s="2692" t="str">
        <f t="shared" si="129"/>
        <v/>
      </c>
      <c r="GB42" s="2696" t="str">
        <f t="shared" si="130"/>
        <v/>
      </c>
      <c r="GC42" s="2535"/>
    </row>
    <row r="43" spans="1:185" ht="45" customHeight="1" x14ac:dyDescent="0.25">
      <c r="A43" s="2633">
        <f>ROW()</f>
        <v>43</v>
      </c>
      <c r="B43" s="2667">
        <f>IF(C43="I","",IF(ISBLANK(D43),"",IF(ISTEXT(D43),LARGE(B9:B42,1)+1,0)))</f>
        <v>27</v>
      </c>
      <c r="C43" s="2698"/>
      <c r="D43" s="2712" t="s">
        <v>2645</v>
      </c>
      <c r="E43" s="2669"/>
      <c r="F43" s="2670"/>
      <c r="G43" s="2700" t="s">
        <v>2578</v>
      </c>
      <c r="H43" s="2672" t="s">
        <v>2643</v>
      </c>
      <c r="I43" s="2700" t="s">
        <v>2578</v>
      </c>
      <c r="J43" s="2672" t="s">
        <v>2604</v>
      </c>
      <c r="K43" s="2673">
        <f t="shared" si="132"/>
        <v>2</v>
      </c>
      <c r="L43" s="2532"/>
      <c r="M43" s="2674" t="str">
        <f t="shared" si="16"/>
        <v>MOINS</v>
      </c>
      <c r="N43" s="2675" t="str">
        <f t="shared" si="16"/>
        <v xml:space="preserve">choix moins de C/P </v>
      </c>
      <c r="O43" s="2676"/>
      <c r="P43" s="2676"/>
      <c r="Q43" s="2676"/>
      <c r="R43" s="2676"/>
      <c r="S43" s="2676"/>
      <c r="T43" s="2676"/>
      <c r="U43" s="2676"/>
      <c r="V43" s="2676"/>
      <c r="W43" s="2532"/>
      <c r="X43" s="2674" t="str">
        <f t="shared" si="17"/>
        <v>MOINS</v>
      </c>
      <c r="Y43" s="2675" t="str">
        <f t="shared" si="17"/>
        <v>choix moins de lipides</v>
      </c>
      <c r="Z43" s="2677"/>
      <c r="AA43" s="2677"/>
      <c r="AB43" s="2677"/>
      <c r="AC43" s="2677"/>
      <c r="AD43" s="2677"/>
      <c r="AE43" s="2677"/>
      <c r="AF43" s="2677"/>
      <c r="AG43" s="2677"/>
      <c r="AH43" s="2532"/>
      <c r="AI43" s="2535"/>
      <c r="AJ43" s="2678">
        <f t="shared" si="18"/>
        <v>0</v>
      </c>
      <c r="AK43" s="2679">
        <f t="shared" si="19"/>
        <v>0</v>
      </c>
      <c r="AL43" s="2678">
        <f t="shared" si="20"/>
        <v>0</v>
      </c>
      <c r="AM43" s="2679">
        <f t="shared" si="21"/>
        <v>0</v>
      </c>
      <c r="AN43" s="2678">
        <f t="shared" si="22"/>
        <v>0</v>
      </c>
      <c r="AO43" s="2679">
        <f t="shared" si="23"/>
        <v>0</v>
      </c>
      <c r="AP43" s="2678">
        <f t="shared" si="24"/>
        <v>0</v>
      </c>
      <c r="AQ43" s="2679">
        <f t="shared" si="25"/>
        <v>0</v>
      </c>
      <c r="AR43" s="2678">
        <f t="shared" si="26"/>
        <v>0</v>
      </c>
      <c r="AS43" s="2679">
        <f t="shared" si="27"/>
        <v>0</v>
      </c>
      <c r="AT43" s="2678">
        <f t="shared" si="28"/>
        <v>0</v>
      </c>
      <c r="AU43" s="2679">
        <f t="shared" si="29"/>
        <v>0</v>
      </c>
      <c r="AV43" s="2678">
        <f t="shared" si="30"/>
        <v>0</v>
      </c>
      <c r="AW43" s="2679">
        <f t="shared" si="31"/>
        <v>0</v>
      </c>
      <c r="AX43" s="2678">
        <f t="shared" si="32"/>
        <v>0</v>
      </c>
      <c r="AY43" s="2679">
        <f t="shared" si="33"/>
        <v>0</v>
      </c>
      <c r="AZ43" s="2680"/>
      <c r="BA43" s="2681">
        <f>BA9</f>
        <v>20</v>
      </c>
      <c r="BB43" s="2681">
        <f t="shared" si="34"/>
        <v>2</v>
      </c>
      <c r="BC43" s="2681">
        <f t="shared" si="35"/>
        <v>10</v>
      </c>
      <c r="BD43" s="2682">
        <f t="shared" si="136"/>
        <v>0</v>
      </c>
      <c r="BE43" s="2682">
        <f t="shared" si="136"/>
        <v>0</v>
      </c>
      <c r="BF43" s="2682">
        <f t="shared" si="136"/>
        <v>0</v>
      </c>
      <c r="BG43" s="2682">
        <f t="shared" si="136"/>
        <v>0</v>
      </c>
      <c r="BH43" s="2682">
        <f t="shared" si="136"/>
        <v>0</v>
      </c>
      <c r="BI43" s="2682">
        <f t="shared" si="136"/>
        <v>0</v>
      </c>
      <c r="BJ43" s="2682">
        <f t="shared" si="136"/>
        <v>0</v>
      </c>
      <c r="BK43" s="2682">
        <f t="shared" si="133"/>
        <v>0</v>
      </c>
      <c r="BL43" s="2535"/>
      <c r="BM43" s="2683">
        <f t="shared" si="37"/>
        <v>0</v>
      </c>
      <c r="BN43" s="2684">
        <f t="shared" si="38"/>
        <v>0</v>
      </c>
      <c r="BO43" s="2684">
        <f t="shared" si="39"/>
        <v>0</v>
      </c>
      <c r="BP43" s="2684">
        <f t="shared" si="40"/>
        <v>0</v>
      </c>
      <c r="BQ43" s="2684">
        <f t="shared" si="41"/>
        <v>0</v>
      </c>
      <c r="BR43" s="2684">
        <f t="shared" si="42"/>
        <v>0</v>
      </c>
      <c r="BS43" s="2684">
        <f t="shared" si="43"/>
        <v>0</v>
      </c>
      <c r="BT43" s="2684">
        <f t="shared" si="44"/>
        <v>0</v>
      </c>
      <c r="BU43" s="2617"/>
      <c r="BV43" s="2685">
        <f t="shared" si="137"/>
        <v>0</v>
      </c>
      <c r="BW43" s="2686">
        <f t="shared" si="137"/>
        <v>0</v>
      </c>
      <c r="BX43" s="2686">
        <f t="shared" si="137"/>
        <v>0</v>
      </c>
      <c r="BY43" s="2686">
        <f t="shared" si="137"/>
        <v>0</v>
      </c>
      <c r="BZ43" s="2686">
        <f t="shared" si="137"/>
        <v>0</v>
      </c>
      <c r="CA43" s="2686">
        <f t="shared" si="137"/>
        <v>0</v>
      </c>
      <c r="CB43" s="2686">
        <f t="shared" si="137"/>
        <v>0</v>
      </c>
      <c r="CC43" s="2687">
        <f t="shared" si="134"/>
        <v>0</v>
      </c>
      <c r="CD43" s="2525"/>
      <c r="CE43" s="2681">
        <f t="shared" si="46"/>
        <v>10</v>
      </c>
      <c r="CF43" s="2688">
        <f t="shared" si="47"/>
        <v>0</v>
      </c>
      <c r="CG43" s="2689">
        <f t="shared" si="48"/>
        <v>0</v>
      </c>
      <c r="CH43" s="2689">
        <f t="shared" si="49"/>
        <v>0</v>
      </c>
      <c r="CI43" s="2689">
        <f t="shared" si="50"/>
        <v>0</v>
      </c>
      <c r="CJ43" s="2689">
        <f t="shared" si="51"/>
        <v>0</v>
      </c>
      <c r="CK43" s="2689">
        <f t="shared" si="52"/>
        <v>0</v>
      </c>
      <c r="CL43" s="2689">
        <f t="shared" si="53"/>
        <v>0</v>
      </c>
      <c r="CM43" s="2689">
        <f t="shared" si="54"/>
        <v>0</v>
      </c>
      <c r="CN43" s="2689">
        <f t="shared" si="55"/>
        <v>0</v>
      </c>
      <c r="CO43" s="2702">
        <f>IF(M43=CO8,M43,0)</f>
        <v>0</v>
      </c>
      <c r="CP43" s="2703" t="str">
        <f t="shared" si="56"/>
        <v/>
      </c>
      <c r="CQ43" s="2678" t="str">
        <f t="shared" si="57"/>
        <v/>
      </c>
      <c r="CR43" s="2692" t="str">
        <f t="shared" si="58"/>
        <v/>
      </c>
      <c r="CS43" s="2692" t="str">
        <f t="shared" si="59"/>
        <v/>
      </c>
      <c r="CT43" s="2692" t="str">
        <f t="shared" si="60"/>
        <v/>
      </c>
      <c r="CU43" s="2692" t="str">
        <f t="shared" si="61"/>
        <v/>
      </c>
      <c r="CV43" s="2692" t="str">
        <f t="shared" si="62"/>
        <v/>
      </c>
      <c r="CW43" s="2692" t="str">
        <f t="shared" si="63"/>
        <v/>
      </c>
      <c r="CX43" s="2693" t="str">
        <f t="shared" si="64"/>
        <v/>
      </c>
      <c r="CY43" s="2601"/>
      <c r="CZ43" s="2681">
        <f t="shared" si="65"/>
        <v>10</v>
      </c>
      <c r="DA43" s="2694">
        <f t="shared" si="66"/>
        <v>0</v>
      </c>
      <c r="DB43" s="2527" t="str">
        <f t="shared" si="67"/>
        <v/>
      </c>
      <c r="DC43" s="2527" t="str">
        <f t="shared" si="68"/>
        <v/>
      </c>
      <c r="DD43" s="2527" t="str">
        <f t="shared" si="69"/>
        <v/>
      </c>
      <c r="DE43" s="2527" t="str">
        <f t="shared" si="70"/>
        <v/>
      </c>
      <c r="DF43" s="2527" t="str">
        <f t="shared" si="71"/>
        <v/>
      </c>
      <c r="DG43" s="2527" t="str">
        <f t="shared" si="72"/>
        <v/>
      </c>
      <c r="DH43" s="2527" t="str">
        <f t="shared" si="73"/>
        <v/>
      </c>
      <c r="DI43" s="2527" t="str">
        <f t="shared" si="74"/>
        <v/>
      </c>
      <c r="DJ43" s="2549"/>
      <c r="DK43" s="2704" t="str">
        <f>IF(M43=DK8,M43,0)</f>
        <v>MOINS</v>
      </c>
      <c r="DL43" s="2703" t="str">
        <f t="shared" si="75"/>
        <v xml:space="preserve">choix moins de C/P </v>
      </c>
      <c r="DM43" s="2692" t="str">
        <f t="shared" si="76"/>
        <v/>
      </c>
      <c r="DN43" s="2692" t="str">
        <f t="shared" si="77"/>
        <v/>
      </c>
      <c r="DO43" s="2692" t="str">
        <f t="shared" si="78"/>
        <v/>
      </c>
      <c r="DP43" s="2692" t="str">
        <f t="shared" si="79"/>
        <v/>
      </c>
      <c r="DQ43" s="2692" t="str">
        <f t="shared" si="80"/>
        <v/>
      </c>
      <c r="DR43" s="2692" t="str">
        <f t="shared" si="81"/>
        <v/>
      </c>
      <c r="DS43" s="2692" t="str">
        <f t="shared" si="82"/>
        <v/>
      </c>
      <c r="DT43" s="2696" t="str">
        <f t="shared" si="83"/>
        <v/>
      </c>
      <c r="DU43" s="2535"/>
      <c r="DV43" s="2683">
        <f t="shared" si="84"/>
        <v>0</v>
      </c>
      <c r="DW43" s="2684">
        <f t="shared" si="85"/>
        <v>0</v>
      </c>
      <c r="DX43" s="2684">
        <f t="shared" si="86"/>
        <v>0</v>
      </c>
      <c r="DY43" s="2684">
        <f t="shared" si="87"/>
        <v>0</v>
      </c>
      <c r="DZ43" s="2684">
        <f t="shared" si="88"/>
        <v>0</v>
      </c>
      <c r="EA43" s="2684">
        <f t="shared" si="89"/>
        <v>0</v>
      </c>
      <c r="EB43" s="2684">
        <f t="shared" si="90"/>
        <v>0</v>
      </c>
      <c r="EC43" s="2684">
        <f t="shared" si="91"/>
        <v>0</v>
      </c>
      <c r="ED43" s="2630"/>
      <c r="EE43" s="2685">
        <f t="shared" si="138"/>
        <v>0</v>
      </c>
      <c r="EF43" s="2686">
        <f t="shared" si="138"/>
        <v>0</v>
      </c>
      <c r="EG43" s="2686">
        <f t="shared" si="138"/>
        <v>0</v>
      </c>
      <c r="EH43" s="2686">
        <f t="shared" si="138"/>
        <v>0</v>
      </c>
      <c r="EI43" s="2686">
        <f t="shared" si="138"/>
        <v>0</v>
      </c>
      <c r="EJ43" s="2686">
        <f t="shared" si="138"/>
        <v>0</v>
      </c>
      <c r="EK43" s="2686">
        <f t="shared" si="138"/>
        <v>0</v>
      </c>
      <c r="EL43" s="2687">
        <f t="shared" si="135"/>
        <v>0</v>
      </c>
      <c r="EM43" s="2601"/>
      <c r="EN43" s="2681">
        <f t="shared" si="93"/>
        <v>10</v>
      </c>
      <c r="EO43" s="2688">
        <f t="shared" si="94"/>
        <v>0</v>
      </c>
      <c r="EP43" s="2689">
        <f t="shared" si="95"/>
        <v>0</v>
      </c>
      <c r="EQ43" s="2689">
        <f t="shared" si="96"/>
        <v>0</v>
      </c>
      <c r="ER43" s="2689">
        <f t="shared" si="97"/>
        <v>0</v>
      </c>
      <c r="ES43" s="2689">
        <f t="shared" si="98"/>
        <v>0</v>
      </c>
      <c r="ET43" s="2689">
        <f t="shared" si="99"/>
        <v>0</v>
      </c>
      <c r="EU43" s="2689">
        <f t="shared" si="100"/>
        <v>0</v>
      </c>
      <c r="EV43" s="2689">
        <f t="shared" si="101"/>
        <v>0</v>
      </c>
      <c r="EW43" s="2689">
        <f t="shared" si="102"/>
        <v>0</v>
      </c>
      <c r="EX43" s="2705">
        <f>IF(X43=EX8,X43,0)</f>
        <v>0</v>
      </c>
      <c r="EY43" s="2703" t="str">
        <f t="shared" si="103"/>
        <v/>
      </c>
      <c r="EZ43" s="2678" t="str">
        <f t="shared" si="104"/>
        <v/>
      </c>
      <c r="FA43" s="2692" t="str">
        <f t="shared" si="105"/>
        <v/>
      </c>
      <c r="FB43" s="2692" t="str">
        <f t="shared" si="106"/>
        <v/>
      </c>
      <c r="FC43" s="2692" t="str">
        <f t="shared" si="107"/>
        <v/>
      </c>
      <c r="FD43" s="2692" t="str">
        <f t="shared" si="108"/>
        <v/>
      </c>
      <c r="FE43" s="2692" t="str">
        <f t="shared" si="109"/>
        <v/>
      </c>
      <c r="FF43" s="2692" t="str">
        <f t="shared" si="110"/>
        <v/>
      </c>
      <c r="FG43" s="2692" t="str">
        <f t="shared" si="111"/>
        <v/>
      </c>
      <c r="FH43" s="2601"/>
      <c r="FI43" s="2681">
        <f t="shared" si="112"/>
        <v>10</v>
      </c>
      <c r="FJ43" s="2694">
        <f t="shared" si="113"/>
        <v>0</v>
      </c>
      <c r="FK43" s="2527" t="str">
        <f t="shared" si="114"/>
        <v/>
      </c>
      <c r="FL43" s="2527" t="str">
        <f t="shared" si="115"/>
        <v/>
      </c>
      <c r="FM43" s="2527" t="str">
        <f t="shared" si="116"/>
        <v/>
      </c>
      <c r="FN43" s="2527" t="str">
        <f t="shared" si="117"/>
        <v/>
      </c>
      <c r="FO43" s="2527" t="str">
        <f t="shared" si="118"/>
        <v/>
      </c>
      <c r="FP43" s="2527" t="str">
        <f t="shared" si="119"/>
        <v/>
      </c>
      <c r="FQ43" s="2527" t="str">
        <f t="shared" si="120"/>
        <v/>
      </c>
      <c r="FR43" s="2527" t="str">
        <f t="shared" si="121"/>
        <v/>
      </c>
      <c r="FS43" s="2704" t="str">
        <f>IF(X43=FS8,X43,0)</f>
        <v>MOINS</v>
      </c>
      <c r="FT43" s="2703" t="str">
        <f t="shared" si="122"/>
        <v>choix moins de lipides</v>
      </c>
      <c r="FU43" s="2692" t="str">
        <f t="shared" si="123"/>
        <v/>
      </c>
      <c r="FV43" s="2692" t="str">
        <f t="shared" si="124"/>
        <v/>
      </c>
      <c r="FW43" s="2692" t="str">
        <f t="shared" si="125"/>
        <v/>
      </c>
      <c r="FX43" s="2692" t="str">
        <f t="shared" si="126"/>
        <v/>
      </c>
      <c r="FY43" s="2692" t="str">
        <f t="shared" si="127"/>
        <v/>
      </c>
      <c r="FZ43" s="2692" t="str">
        <f t="shared" si="128"/>
        <v/>
      </c>
      <c r="GA43" s="2692" t="str">
        <f t="shared" si="129"/>
        <v/>
      </c>
      <c r="GB43" s="2696" t="str">
        <f t="shared" si="130"/>
        <v/>
      </c>
      <c r="GC43" s="2535"/>
    </row>
    <row r="44" spans="1:185" ht="45" customHeight="1" x14ac:dyDescent="0.25">
      <c r="A44" s="2633">
        <f>ROW()</f>
        <v>44</v>
      </c>
      <c r="B44" s="2667">
        <f>IF(C44="I","",IF(ISBLANK(D44),"",IF(ISTEXT(D44),LARGE(B9:B43,1)+1,0)))</f>
        <v>28</v>
      </c>
      <c r="C44" s="2698"/>
      <c r="D44" s="2712" t="s">
        <v>2646</v>
      </c>
      <c r="E44" s="2669"/>
      <c r="F44" s="2670"/>
      <c r="G44" s="2700" t="s">
        <v>2578</v>
      </c>
      <c r="H44" s="2672" t="s">
        <v>2602</v>
      </c>
      <c r="I44" s="2701" t="s">
        <v>2577</v>
      </c>
      <c r="J44" s="2672" t="s">
        <v>1290</v>
      </c>
      <c r="K44" s="2673">
        <f t="shared" si="132"/>
        <v>2</v>
      </c>
      <c r="L44" s="2532"/>
      <c r="M44" s="2674" t="str">
        <f t="shared" si="16"/>
        <v>MOINS</v>
      </c>
      <c r="N44" s="2675" t="str">
        <f t="shared" si="16"/>
        <v>lipides</v>
      </c>
      <c r="O44" s="2676"/>
      <c r="P44" s="2676"/>
      <c r="Q44" s="2676"/>
      <c r="R44" s="2676"/>
      <c r="S44" s="2676"/>
      <c r="T44" s="2676"/>
      <c r="U44" s="2676"/>
      <c r="V44" s="2676"/>
      <c r="W44" s="2532"/>
      <c r="X44" s="2674" t="str">
        <f t="shared" si="17"/>
        <v>PLUS</v>
      </c>
      <c r="Y44" s="2675" t="str">
        <f t="shared" si="17"/>
        <v>Protéines</v>
      </c>
      <c r="Z44" s="2677"/>
      <c r="AA44" s="2677"/>
      <c r="AB44" s="2677"/>
      <c r="AC44" s="2677"/>
      <c r="AD44" s="2677"/>
      <c r="AE44" s="2677"/>
      <c r="AF44" s="2677"/>
      <c r="AG44" s="2677"/>
      <c r="AH44" s="2532"/>
      <c r="AI44" s="2535"/>
      <c r="AJ44" s="2678">
        <f t="shared" si="18"/>
        <v>0</v>
      </c>
      <c r="AK44" s="2679">
        <f t="shared" si="19"/>
        <v>0</v>
      </c>
      <c r="AL44" s="2678">
        <f t="shared" si="20"/>
        <v>0</v>
      </c>
      <c r="AM44" s="2679">
        <f t="shared" si="21"/>
        <v>0</v>
      </c>
      <c r="AN44" s="2678">
        <f t="shared" si="22"/>
        <v>0</v>
      </c>
      <c r="AO44" s="2679">
        <f t="shared" si="23"/>
        <v>0</v>
      </c>
      <c r="AP44" s="2678">
        <f t="shared" si="24"/>
        <v>0</v>
      </c>
      <c r="AQ44" s="2679">
        <f t="shared" si="25"/>
        <v>0</v>
      </c>
      <c r="AR44" s="2678">
        <f t="shared" si="26"/>
        <v>0</v>
      </c>
      <c r="AS44" s="2679">
        <f t="shared" si="27"/>
        <v>0</v>
      </c>
      <c r="AT44" s="2678">
        <f t="shared" si="28"/>
        <v>0</v>
      </c>
      <c r="AU44" s="2679">
        <f t="shared" si="29"/>
        <v>0</v>
      </c>
      <c r="AV44" s="2678">
        <f t="shared" si="30"/>
        <v>0</v>
      </c>
      <c r="AW44" s="2679">
        <f t="shared" si="31"/>
        <v>0</v>
      </c>
      <c r="AX44" s="2678">
        <f t="shared" si="32"/>
        <v>0</v>
      </c>
      <c r="AY44" s="2679">
        <f t="shared" si="33"/>
        <v>0</v>
      </c>
      <c r="AZ44" s="2680"/>
      <c r="BA44" s="2681">
        <f>BA9</f>
        <v>20</v>
      </c>
      <c r="BB44" s="2681">
        <f t="shared" si="34"/>
        <v>2</v>
      </c>
      <c r="BC44" s="2681">
        <f t="shared" si="35"/>
        <v>10</v>
      </c>
      <c r="BD44" s="2682">
        <f t="shared" si="136"/>
        <v>0</v>
      </c>
      <c r="BE44" s="2682">
        <f t="shared" si="136"/>
        <v>0</v>
      </c>
      <c r="BF44" s="2682">
        <f t="shared" si="136"/>
        <v>0</v>
      </c>
      <c r="BG44" s="2682">
        <f t="shared" si="136"/>
        <v>0</v>
      </c>
      <c r="BH44" s="2682">
        <f t="shared" si="136"/>
        <v>0</v>
      </c>
      <c r="BI44" s="2682">
        <f t="shared" si="136"/>
        <v>0</v>
      </c>
      <c r="BJ44" s="2682">
        <f t="shared" si="136"/>
        <v>0</v>
      </c>
      <c r="BK44" s="2682">
        <f t="shared" si="133"/>
        <v>0</v>
      </c>
      <c r="BL44" s="2535"/>
      <c r="BM44" s="2683">
        <f t="shared" si="37"/>
        <v>0</v>
      </c>
      <c r="BN44" s="2684">
        <f t="shared" si="38"/>
        <v>0</v>
      </c>
      <c r="BO44" s="2684">
        <f t="shared" si="39"/>
        <v>0</v>
      </c>
      <c r="BP44" s="2684">
        <f t="shared" si="40"/>
        <v>0</v>
      </c>
      <c r="BQ44" s="2684">
        <f t="shared" si="41"/>
        <v>0</v>
      </c>
      <c r="BR44" s="2684">
        <f t="shared" si="42"/>
        <v>0</v>
      </c>
      <c r="BS44" s="2684">
        <f t="shared" si="43"/>
        <v>0</v>
      </c>
      <c r="BT44" s="2684">
        <f t="shared" si="44"/>
        <v>0</v>
      </c>
      <c r="BU44" s="2617"/>
      <c r="BV44" s="2685">
        <f t="shared" si="137"/>
        <v>0</v>
      </c>
      <c r="BW44" s="2686">
        <f t="shared" si="137"/>
        <v>0</v>
      </c>
      <c r="BX44" s="2686">
        <f t="shared" si="137"/>
        <v>0</v>
      </c>
      <c r="BY44" s="2686">
        <f t="shared" si="137"/>
        <v>0</v>
      </c>
      <c r="BZ44" s="2686">
        <f t="shared" si="137"/>
        <v>0</v>
      </c>
      <c r="CA44" s="2686">
        <f t="shared" si="137"/>
        <v>0</v>
      </c>
      <c r="CB44" s="2686">
        <f t="shared" si="137"/>
        <v>0</v>
      </c>
      <c r="CC44" s="2687">
        <f t="shared" si="134"/>
        <v>0</v>
      </c>
      <c r="CD44" s="2525"/>
      <c r="CE44" s="2681">
        <f t="shared" si="46"/>
        <v>10</v>
      </c>
      <c r="CF44" s="2688">
        <f t="shared" si="47"/>
        <v>0</v>
      </c>
      <c r="CG44" s="2689">
        <f t="shared" si="48"/>
        <v>0</v>
      </c>
      <c r="CH44" s="2689">
        <f t="shared" si="49"/>
        <v>0</v>
      </c>
      <c r="CI44" s="2689">
        <f t="shared" si="50"/>
        <v>0</v>
      </c>
      <c r="CJ44" s="2689">
        <f t="shared" si="51"/>
        <v>0</v>
      </c>
      <c r="CK44" s="2689">
        <f t="shared" si="52"/>
        <v>0</v>
      </c>
      <c r="CL44" s="2689">
        <f t="shared" si="53"/>
        <v>0</v>
      </c>
      <c r="CM44" s="2689">
        <f t="shared" si="54"/>
        <v>0</v>
      </c>
      <c r="CN44" s="2689">
        <f t="shared" si="55"/>
        <v>0</v>
      </c>
      <c r="CO44" s="2702">
        <f>IF(M44=CO8,M44,0)</f>
        <v>0</v>
      </c>
      <c r="CP44" s="2703" t="str">
        <f t="shared" si="56"/>
        <v/>
      </c>
      <c r="CQ44" s="2678" t="str">
        <f t="shared" si="57"/>
        <v/>
      </c>
      <c r="CR44" s="2692" t="str">
        <f t="shared" si="58"/>
        <v/>
      </c>
      <c r="CS44" s="2692" t="str">
        <f t="shared" si="59"/>
        <v/>
      </c>
      <c r="CT44" s="2692" t="str">
        <f t="shared" si="60"/>
        <v/>
      </c>
      <c r="CU44" s="2692" t="str">
        <f t="shared" si="61"/>
        <v/>
      </c>
      <c r="CV44" s="2692" t="str">
        <f t="shared" si="62"/>
        <v/>
      </c>
      <c r="CW44" s="2692" t="str">
        <f t="shared" si="63"/>
        <v/>
      </c>
      <c r="CX44" s="2693" t="str">
        <f t="shared" si="64"/>
        <v/>
      </c>
      <c r="CY44" s="2601"/>
      <c r="CZ44" s="2681">
        <f t="shared" si="65"/>
        <v>10</v>
      </c>
      <c r="DA44" s="2694">
        <f t="shared" si="66"/>
        <v>0</v>
      </c>
      <c r="DB44" s="2527" t="str">
        <f t="shared" si="67"/>
        <v/>
      </c>
      <c r="DC44" s="2527" t="str">
        <f t="shared" si="68"/>
        <v/>
      </c>
      <c r="DD44" s="2527" t="str">
        <f t="shared" si="69"/>
        <v/>
      </c>
      <c r="DE44" s="2527" t="str">
        <f t="shared" si="70"/>
        <v/>
      </c>
      <c r="DF44" s="2527" t="str">
        <f t="shared" si="71"/>
        <v/>
      </c>
      <c r="DG44" s="2527" t="str">
        <f t="shared" si="72"/>
        <v/>
      </c>
      <c r="DH44" s="2527" t="str">
        <f t="shared" si="73"/>
        <v/>
      </c>
      <c r="DI44" s="2527" t="str">
        <f t="shared" si="74"/>
        <v/>
      </c>
      <c r="DJ44" s="2549"/>
      <c r="DK44" s="2704" t="str">
        <f>IF(M44=DK8,M44,0)</f>
        <v>MOINS</v>
      </c>
      <c r="DL44" s="2703" t="str">
        <f t="shared" si="75"/>
        <v>lipides</v>
      </c>
      <c r="DM44" s="2692" t="str">
        <f t="shared" si="76"/>
        <v/>
      </c>
      <c r="DN44" s="2692" t="str">
        <f t="shared" si="77"/>
        <v/>
      </c>
      <c r="DO44" s="2692" t="str">
        <f t="shared" si="78"/>
        <v/>
      </c>
      <c r="DP44" s="2692" t="str">
        <f t="shared" si="79"/>
        <v/>
      </c>
      <c r="DQ44" s="2692" t="str">
        <f t="shared" si="80"/>
        <v/>
      </c>
      <c r="DR44" s="2692" t="str">
        <f t="shared" si="81"/>
        <v/>
      </c>
      <c r="DS44" s="2692" t="str">
        <f t="shared" si="82"/>
        <v/>
      </c>
      <c r="DT44" s="2696" t="str">
        <f t="shared" si="83"/>
        <v/>
      </c>
      <c r="DU44" s="2535"/>
      <c r="DV44" s="2683">
        <f t="shared" si="84"/>
        <v>0</v>
      </c>
      <c r="DW44" s="2684">
        <f t="shared" si="85"/>
        <v>0</v>
      </c>
      <c r="DX44" s="2684">
        <f t="shared" si="86"/>
        <v>0</v>
      </c>
      <c r="DY44" s="2684">
        <f t="shared" si="87"/>
        <v>0</v>
      </c>
      <c r="DZ44" s="2684">
        <f t="shared" si="88"/>
        <v>0</v>
      </c>
      <c r="EA44" s="2684">
        <f t="shared" si="89"/>
        <v>0</v>
      </c>
      <c r="EB44" s="2684">
        <f t="shared" si="90"/>
        <v>0</v>
      </c>
      <c r="EC44" s="2684">
        <f t="shared" si="91"/>
        <v>0</v>
      </c>
      <c r="ED44" s="2630"/>
      <c r="EE44" s="2685">
        <f t="shared" si="138"/>
        <v>0</v>
      </c>
      <c r="EF44" s="2686">
        <f t="shared" si="138"/>
        <v>0</v>
      </c>
      <c r="EG44" s="2686">
        <f t="shared" si="138"/>
        <v>0</v>
      </c>
      <c r="EH44" s="2686">
        <f t="shared" si="138"/>
        <v>0</v>
      </c>
      <c r="EI44" s="2686">
        <f t="shared" si="138"/>
        <v>0</v>
      </c>
      <c r="EJ44" s="2686">
        <f t="shared" si="138"/>
        <v>0</v>
      </c>
      <c r="EK44" s="2686">
        <f t="shared" si="138"/>
        <v>0</v>
      </c>
      <c r="EL44" s="2687">
        <f t="shared" si="135"/>
        <v>0</v>
      </c>
      <c r="EM44" s="2601"/>
      <c r="EN44" s="2681">
        <f t="shared" si="93"/>
        <v>10</v>
      </c>
      <c r="EO44" s="2688">
        <f t="shared" si="94"/>
        <v>0</v>
      </c>
      <c r="EP44" s="2689">
        <f t="shared" si="95"/>
        <v>0</v>
      </c>
      <c r="EQ44" s="2689">
        <f t="shared" si="96"/>
        <v>0</v>
      </c>
      <c r="ER44" s="2689">
        <f t="shared" si="97"/>
        <v>0</v>
      </c>
      <c r="ES44" s="2689">
        <f t="shared" si="98"/>
        <v>0</v>
      </c>
      <c r="ET44" s="2689">
        <f t="shared" si="99"/>
        <v>0</v>
      </c>
      <c r="EU44" s="2689">
        <f t="shared" si="100"/>
        <v>0</v>
      </c>
      <c r="EV44" s="2689">
        <f t="shared" si="101"/>
        <v>0</v>
      </c>
      <c r="EW44" s="2689">
        <f t="shared" si="102"/>
        <v>0</v>
      </c>
      <c r="EX44" s="2705" t="str">
        <f>IF(X44=EX8,X44,0)</f>
        <v>PLUS</v>
      </c>
      <c r="EY44" s="2703" t="str">
        <f t="shared" si="103"/>
        <v>Protéines</v>
      </c>
      <c r="EZ44" s="2678" t="str">
        <f t="shared" si="104"/>
        <v/>
      </c>
      <c r="FA44" s="2692" t="str">
        <f t="shared" si="105"/>
        <v/>
      </c>
      <c r="FB44" s="2692" t="str">
        <f t="shared" si="106"/>
        <v/>
      </c>
      <c r="FC44" s="2692" t="str">
        <f t="shared" si="107"/>
        <v/>
      </c>
      <c r="FD44" s="2692" t="str">
        <f t="shared" si="108"/>
        <v/>
      </c>
      <c r="FE44" s="2692" t="str">
        <f t="shared" si="109"/>
        <v/>
      </c>
      <c r="FF44" s="2692" t="str">
        <f t="shared" si="110"/>
        <v/>
      </c>
      <c r="FG44" s="2692" t="str">
        <f t="shared" si="111"/>
        <v/>
      </c>
      <c r="FH44" s="2601"/>
      <c r="FI44" s="2681">
        <f t="shared" si="112"/>
        <v>10</v>
      </c>
      <c r="FJ44" s="2694">
        <f t="shared" si="113"/>
        <v>0</v>
      </c>
      <c r="FK44" s="2527" t="str">
        <f t="shared" si="114"/>
        <v/>
      </c>
      <c r="FL44" s="2527" t="str">
        <f t="shared" si="115"/>
        <v/>
      </c>
      <c r="FM44" s="2527" t="str">
        <f t="shared" si="116"/>
        <v/>
      </c>
      <c r="FN44" s="2527" t="str">
        <f t="shared" si="117"/>
        <v/>
      </c>
      <c r="FO44" s="2527" t="str">
        <f t="shared" si="118"/>
        <v/>
      </c>
      <c r="FP44" s="2527" t="str">
        <f t="shared" si="119"/>
        <v/>
      </c>
      <c r="FQ44" s="2527" t="str">
        <f t="shared" si="120"/>
        <v/>
      </c>
      <c r="FR44" s="2527" t="str">
        <f t="shared" si="121"/>
        <v/>
      </c>
      <c r="FS44" s="2704">
        <f>IF(X44=FS8,X44,0)</f>
        <v>0</v>
      </c>
      <c r="FT44" s="2703" t="str">
        <f t="shared" si="122"/>
        <v/>
      </c>
      <c r="FU44" s="2692" t="str">
        <f t="shared" si="123"/>
        <v/>
      </c>
      <c r="FV44" s="2692" t="str">
        <f t="shared" si="124"/>
        <v/>
      </c>
      <c r="FW44" s="2692" t="str">
        <f t="shared" si="125"/>
        <v/>
      </c>
      <c r="FX44" s="2692" t="str">
        <f t="shared" si="126"/>
        <v/>
      </c>
      <c r="FY44" s="2692" t="str">
        <f t="shared" si="127"/>
        <v/>
      </c>
      <c r="FZ44" s="2692" t="str">
        <f t="shared" si="128"/>
        <v/>
      </c>
      <c r="GA44" s="2692" t="str">
        <f t="shared" si="129"/>
        <v/>
      </c>
      <c r="GB44" s="2696" t="str">
        <f t="shared" si="130"/>
        <v/>
      </c>
      <c r="GC44" s="2535"/>
    </row>
    <row r="45" spans="1:185" ht="45" customHeight="1" x14ac:dyDescent="0.25">
      <c r="A45" s="2633">
        <f>ROW()</f>
        <v>45</v>
      </c>
      <c r="B45" s="2667" t="str">
        <f>IF(C45="I","",IF(ISBLANK(D45),"",IF(ISTEXT(D45),LARGE(B9:B44,1)+1,0)))</f>
        <v/>
      </c>
      <c r="C45" s="2698"/>
      <c r="D45" s="2715"/>
      <c r="E45" s="2669"/>
      <c r="F45" s="2670"/>
      <c r="G45" s="2671"/>
      <c r="H45" s="2672"/>
      <c r="I45" s="2671"/>
      <c r="J45" s="2672"/>
      <c r="K45" s="2673">
        <f t="shared" si="132"/>
        <v>0</v>
      </c>
      <c r="L45" s="2532"/>
      <c r="M45" s="2674">
        <f t="shared" si="16"/>
        <v>0</v>
      </c>
      <c r="N45" s="2675">
        <f t="shared" si="16"/>
        <v>0</v>
      </c>
      <c r="O45" s="2676"/>
      <c r="P45" s="2676"/>
      <c r="Q45" s="2676"/>
      <c r="R45" s="2676"/>
      <c r="S45" s="2676"/>
      <c r="T45" s="2676"/>
      <c r="U45" s="2676"/>
      <c r="V45" s="2676"/>
      <c r="W45" s="2532"/>
      <c r="X45" s="2674">
        <f t="shared" si="17"/>
        <v>0</v>
      </c>
      <c r="Y45" s="2675">
        <f t="shared" si="17"/>
        <v>0</v>
      </c>
      <c r="Z45" s="2677"/>
      <c r="AA45" s="2677"/>
      <c r="AB45" s="2677"/>
      <c r="AC45" s="2677"/>
      <c r="AD45" s="2677"/>
      <c r="AE45" s="2677"/>
      <c r="AF45" s="2677"/>
      <c r="AG45" s="2677"/>
      <c r="AH45" s="2532"/>
      <c r="AI45" s="2535"/>
      <c r="AJ45" s="2678">
        <f t="shared" si="18"/>
        <v>0</v>
      </c>
      <c r="AK45" s="2679">
        <f t="shared" si="19"/>
        <v>0</v>
      </c>
      <c r="AL45" s="2678">
        <f t="shared" si="20"/>
        <v>0</v>
      </c>
      <c r="AM45" s="2679">
        <f t="shared" si="21"/>
        <v>0</v>
      </c>
      <c r="AN45" s="2678">
        <f t="shared" si="22"/>
        <v>0</v>
      </c>
      <c r="AO45" s="2679">
        <f t="shared" si="23"/>
        <v>0</v>
      </c>
      <c r="AP45" s="2678">
        <f t="shared" si="24"/>
        <v>0</v>
      </c>
      <c r="AQ45" s="2679">
        <f t="shared" si="25"/>
        <v>0</v>
      </c>
      <c r="AR45" s="2678">
        <f t="shared" si="26"/>
        <v>0</v>
      </c>
      <c r="AS45" s="2679">
        <f t="shared" si="27"/>
        <v>0</v>
      </c>
      <c r="AT45" s="2678">
        <f t="shared" si="28"/>
        <v>0</v>
      </c>
      <c r="AU45" s="2679">
        <f t="shared" si="29"/>
        <v>0</v>
      </c>
      <c r="AV45" s="2678">
        <f t="shared" si="30"/>
        <v>0</v>
      </c>
      <c r="AW45" s="2679">
        <f t="shared" si="31"/>
        <v>0</v>
      </c>
      <c r="AX45" s="2678">
        <f t="shared" si="32"/>
        <v>0</v>
      </c>
      <c r="AY45" s="2679">
        <f t="shared" si="33"/>
        <v>0</v>
      </c>
      <c r="AZ45" s="2680"/>
      <c r="BA45" s="2681">
        <f>BA9</f>
        <v>20</v>
      </c>
      <c r="BB45" s="2681">
        <f t="shared" si="34"/>
        <v>0</v>
      </c>
      <c r="BC45" s="2681" t="str">
        <f t="shared" si="35"/>
        <v/>
      </c>
      <c r="BD45" s="2682">
        <f t="shared" si="136"/>
        <v>0</v>
      </c>
      <c r="BE45" s="2682">
        <f t="shared" si="136"/>
        <v>0</v>
      </c>
      <c r="BF45" s="2682">
        <f t="shared" si="136"/>
        <v>0</v>
      </c>
      <c r="BG45" s="2682">
        <f t="shared" si="136"/>
        <v>0</v>
      </c>
      <c r="BH45" s="2682">
        <f t="shared" si="136"/>
        <v>0</v>
      </c>
      <c r="BI45" s="2682">
        <f t="shared" si="136"/>
        <v>0</v>
      </c>
      <c r="BJ45" s="2682">
        <f t="shared" si="136"/>
        <v>0</v>
      </c>
      <c r="BK45" s="2682">
        <f t="shared" si="133"/>
        <v>0</v>
      </c>
      <c r="BL45" s="2535"/>
      <c r="BM45" s="2683">
        <f t="shared" si="37"/>
        <v>0</v>
      </c>
      <c r="BN45" s="2684">
        <f t="shared" si="38"/>
        <v>0</v>
      </c>
      <c r="BO45" s="2684">
        <f t="shared" si="39"/>
        <v>0</v>
      </c>
      <c r="BP45" s="2684">
        <f t="shared" si="40"/>
        <v>0</v>
      </c>
      <c r="BQ45" s="2684">
        <f t="shared" si="41"/>
        <v>0</v>
      </c>
      <c r="BR45" s="2684">
        <f t="shared" si="42"/>
        <v>0</v>
      </c>
      <c r="BS45" s="2684">
        <f t="shared" si="43"/>
        <v>0</v>
      </c>
      <c r="BT45" s="2684">
        <f t="shared" si="44"/>
        <v>0</v>
      </c>
      <c r="BU45" s="2617"/>
      <c r="BV45" s="2685">
        <f t="shared" si="137"/>
        <v>0</v>
      </c>
      <c r="BW45" s="2686">
        <f t="shared" si="137"/>
        <v>0</v>
      </c>
      <c r="BX45" s="2686">
        <f t="shared" si="137"/>
        <v>0</v>
      </c>
      <c r="BY45" s="2686">
        <f t="shared" si="137"/>
        <v>0</v>
      </c>
      <c r="BZ45" s="2686">
        <f t="shared" si="137"/>
        <v>0</v>
      </c>
      <c r="CA45" s="2686">
        <f t="shared" si="137"/>
        <v>0</v>
      </c>
      <c r="CB45" s="2686">
        <f t="shared" si="137"/>
        <v>0</v>
      </c>
      <c r="CC45" s="2687">
        <f t="shared" si="134"/>
        <v>0</v>
      </c>
      <c r="CD45" s="2525"/>
      <c r="CE45" s="2681" t="str">
        <f t="shared" si="46"/>
        <v/>
      </c>
      <c r="CF45" s="2688">
        <f t="shared" si="47"/>
        <v>0</v>
      </c>
      <c r="CG45" s="2689">
        <f t="shared" si="48"/>
        <v>0</v>
      </c>
      <c r="CH45" s="2689">
        <f t="shared" si="49"/>
        <v>0</v>
      </c>
      <c r="CI45" s="2689">
        <f t="shared" si="50"/>
        <v>0</v>
      </c>
      <c r="CJ45" s="2689">
        <f t="shared" si="51"/>
        <v>0</v>
      </c>
      <c r="CK45" s="2689">
        <f t="shared" si="52"/>
        <v>0</v>
      </c>
      <c r="CL45" s="2689">
        <f t="shared" si="53"/>
        <v>0</v>
      </c>
      <c r="CM45" s="2689">
        <f t="shared" si="54"/>
        <v>0</v>
      </c>
      <c r="CN45" s="2689">
        <f t="shared" si="55"/>
        <v>0</v>
      </c>
      <c r="CO45" s="2702">
        <f>IF(M45=CO8,M45,0)</f>
        <v>0</v>
      </c>
      <c r="CP45" s="2703" t="str">
        <f t="shared" si="56"/>
        <v/>
      </c>
      <c r="CQ45" s="2678" t="str">
        <f t="shared" si="57"/>
        <v/>
      </c>
      <c r="CR45" s="2692" t="str">
        <f t="shared" si="58"/>
        <v/>
      </c>
      <c r="CS45" s="2692" t="str">
        <f t="shared" si="59"/>
        <v/>
      </c>
      <c r="CT45" s="2692" t="str">
        <f t="shared" si="60"/>
        <v/>
      </c>
      <c r="CU45" s="2692" t="str">
        <f t="shared" si="61"/>
        <v/>
      </c>
      <c r="CV45" s="2692" t="str">
        <f t="shared" si="62"/>
        <v/>
      </c>
      <c r="CW45" s="2692" t="str">
        <f t="shared" si="63"/>
        <v/>
      </c>
      <c r="CX45" s="2693" t="str">
        <f t="shared" si="64"/>
        <v/>
      </c>
      <c r="CY45" s="2601"/>
      <c r="CZ45" s="2681" t="str">
        <f t="shared" si="65"/>
        <v/>
      </c>
      <c r="DA45" s="2694">
        <f t="shared" si="66"/>
        <v>0</v>
      </c>
      <c r="DB45" s="2527" t="str">
        <f t="shared" si="67"/>
        <v/>
      </c>
      <c r="DC45" s="2527" t="str">
        <f t="shared" si="68"/>
        <v/>
      </c>
      <c r="DD45" s="2527" t="str">
        <f t="shared" si="69"/>
        <v/>
      </c>
      <c r="DE45" s="2527" t="str">
        <f t="shared" si="70"/>
        <v/>
      </c>
      <c r="DF45" s="2527" t="str">
        <f t="shared" si="71"/>
        <v/>
      </c>
      <c r="DG45" s="2527" t="str">
        <f t="shared" si="72"/>
        <v/>
      </c>
      <c r="DH45" s="2527" t="str">
        <f t="shared" si="73"/>
        <v/>
      </c>
      <c r="DI45" s="2527" t="str">
        <f t="shared" si="74"/>
        <v/>
      </c>
      <c r="DJ45" s="2549"/>
      <c r="DK45" s="2704">
        <f>IF(M45=DK8,M45,0)</f>
        <v>0</v>
      </c>
      <c r="DL45" s="2703" t="str">
        <f t="shared" si="75"/>
        <v/>
      </c>
      <c r="DM45" s="2692" t="str">
        <f t="shared" si="76"/>
        <v/>
      </c>
      <c r="DN45" s="2692" t="str">
        <f t="shared" si="77"/>
        <v/>
      </c>
      <c r="DO45" s="2692" t="str">
        <f t="shared" si="78"/>
        <v/>
      </c>
      <c r="DP45" s="2692" t="str">
        <f t="shared" si="79"/>
        <v/>
      </c>
      <c r="DQ45" s="2692" t="str">
        <f t="shared" si="80"/>
        <v/>
      </c>
      <c r="DR45" s="2692" t="str">
        <f t="shared" si="81"/>
        <v/>
      </c>
      <c r="DS45" s="2692" t="str">
        <f t="shared" si="82"/>
        <v/>
      </c>
      <c r="DT45" s="2696" t="str">
        <f t="shared" si="83"/>
        <v/>
      </c>
      <c r="DU45" s="2535"/>
      <c r="DV45" s="2683">
        <f t="shared" si="84"/>
        <v>0</v>
      </c>
      <c r="DW45" s="2684">
        <f t="shared" si="85"/>
        <v>0</v>
      </c>
      <c r="DX45" s="2684">
        <f t="shared" si="86"/>
        <v>0</v>
      </c>
      <c r="DY45" s="2684">
        <f t="shared" si="87"/>
        <v>0</v>
      </c>
      <c r="DZ45" s="2684">
        <f t="shared" si="88"/>
        <v>0</v>
      </c>
      <c r="EA45" s="2684">
        <f t="shared" si="89"/>
        <v>0</v>
      </c>
      <c r="EB45" s="2684">
        <f t="shared" si="90"/>
        <v>0</v>
      </c>
      <c r="EC45" s="2684">
        <f t="shared" si="91"/>
        <v>0</v>
      </c>
      <c r="ED45" s="2630"/>
      <c r="EE45" s="2685">
        <f t="shared" si="138"/>
        <v>0</v>
      </c>
      <c r="EF45" s="2686">
        <f t="shared" si="138"/>
        <v>0</v>
      </c>
      <c r="EG45" s="2686">
        <f t="shared" si="138"/>
        <v>0</v>
      </c>
      <c r="EH45" s="2686">
        <f t="shared" si="138"/>
        <v>0</v>
      </c>
      <c r="EI45" s="2686">
        <f t="shared" si="138"/>
        <v>0</v>
      </c>
      <c r="EJ45" s="2686">
        <f t="shared" si="138"/>
        <v>0</v>
      </c>
      <c r="EK45" s="2686">
        <f t="shared" si="138"/>
        <v>0</v>
      </c>
      <c r="EL45" s="2687">
        <f t="shared" si="135"/>
        <v>0</v>
      </c>
      <c r="EM45" s="2601"/>
      <c r="EN45" s="2681" t="str">
        <f t="shared" si="93"/>
        <v/>
      </c>
      <c r="EO45" s="2688">
        <f t="shared" si="94"/>
        <v>0</v>
      </c>
      <c r="EP45" s="2689">
        <f t="shared" si="95"/>
        <v>0</v>
      </c>
      <c r="EQ45" s="2689">
        <f t="shared" si="96"/>
        <v>0</v>
      </c>
      <c r="ER45" s="2689">
        <f t="shared" si="97"/>
        <v>0</v>
      </c>
      <c r="ES45" s="2689">
        <f t="shared" si="98"/>
        <v>0</v>
      </c>
      <c r="ET45" s="2689">
        <f t="shared" si="99"/>
        <v>0</v>
      </c>
      <c r="EU45" s="2689">
        <f t="shared" si="100"/>
        <v>0</v>
      </c>
      <c r="EV45" s="2689">
        <f t="shared" si="101"/>
        <v>0</v>
      </c>
      <c r="EW45" s="2689">
        <f t="shared" si="102"/>
        <v>0</v>
      </c>
      <c r="EX45" s="2705">
        <f>IF(X45=EX8,X45,0)</f>
        <v>0</v>
      </c>
      <c r="EY45" s="2703" t="str">
        <f t="shared" si="103"/>
        <v/>
      </c>
      <c r="EZ45" s="2678" t="str">
        <f t="shared" si="104"/>
        <v/>
      </c>
      <c r="FA45" s="2692" t="str">
        <f t="shared" si="105"/>
        <v/>
      </c>
      <c r="FB45" s="2692" t="str">
        <f t="shared" si="106"/>
        <v/>
      </c>
      <c r="FC45" s="2692" t="str">
        <f t="shared" si="107"/>
        <v/>
      </c>
      <c r="FD45" s="2692" t="str">
        <f t="shared" si="108"/>
        <v/>
      </c>
      <c r="FE45" s="2692" t="str">
        <f t="shared" si="109"/>
        <v/>
      </c>
      <c r="FF45" s="2692" t="str">
        <f t="shared" si="110"/>
        <v/>
      </c>
      <c r="FG45" s="2692" t="str">
        <f t="shared" si="111"/>
        <v/>
      </c>
      <c r="FH45" s="2601"/>
      <c r="FI45" s="2681" t="str">
        <f t="shared" si="112"/>
        <v/>
      </c>
      <c r="FJ45" s="2694">
        <f t="shared" si="113"/>
        <v>0</v>
      </c>
      <c r="FK45" s="2527" t="str">
        <f t="shared" si="114"/>
        <v/>
      </c>
      <c r="FL45" s="2527" t="str">
        <f t="shared" si="115"/>
        <v/>
      </c>
      <c r="FM45" s="2527" t="str">
        <f t="shared" si="116"/>
        <v/>
      </c>
      <c r="FN45" s="2527" t="str">
        <f t="shared" si="117"/>
        <v/>
      </c>
      <c r="FO45" s="2527" t="str">
        <f t="shared" si="118"/>
        <v/>
      </c>
      <c r="FP45" s="2527" t="str">
        <f t="shared" si="119"/>
        <v/>
      </c>
      <c r="FQ45" s="2527" t="str">
        <f t="shared" si="120"/>
        <v/>
      </c>
      <c r="FR45" s="2527" t="str">
        <f t="shared" si="121"/>
        <v/>
      </c>
      <c r="FS45" s="2704">
        <f>IF(X45=FS8,X45,0)</f>
        <v>0</v>
      </c>
      <c r="FT45" s="2703" t="str">
        <f t="shared" si="122"/>
        <v/>
      </c>
      <c r="FU45" s="2692" t="str">
        <f t="shared" si="123"/>
        <v/>
      </c>
      <c r="FV45" s="2692" t="str">
        <f t="shared" si="124"/>
        <v/>
      </c>
      <c r="FW45" s="2692" t="str">
        <f t="shared" si="125"/>
        <v/>
      </c>
      <c r="FX45" s="2692" t="str">
        <f t="shared" si="126"/>
        <v/>
      </c>
      <c r="FY45" s="2692" t="str">
        <f t="shared" si="127"/>
        <v/>
      </c>
      <c r="FZ45" s="2692" t="str">
        <f t="shared" si="128"/>
        <v/>
      </c>
      <c r="GA45" s="2692" t="str">
        <f t="shared" si="129"/>
        <v/>
      </c>
      <c r="GB45" s="2696" t="str">
        <f t="shared" si="130"/>
        <v/>
      </c>
      <c r="GC45" s="2535"/>
    </row>
    <row r="46" spans="1:185" ht="45" customHeight="1" x14ac:dyDescent="0.25">
      <c r="A46" s="2633">
        <f>ROW()</f>
        <v>46</v>
      </c>
      <c r="B46" s="2667" t="str">
        <f>IF(C46="I","",IF(ISBLANK(D46),"",IF(ISTEXT(D46),LARGE(B9:B45,1)+1,0)))</f>
        <v/>
      </c>
      <c r="C46" s="2698"/>
      <c r="D46" s="2715"/>
      <c r="E46" s="2669"/>
      <c r="F46" s="2670"/>
      <c r="G46" s="2671"/>
      <c r="H46" s="2672"/>
      <c r="I46" s="2671"/>
      <c r="J46" s="2672"/>
      <c r="K46" s="2673">
        <f t="shared" si="132"/>
        <v>0</v>
      </c>
      <c r="L46" s="2532"/>
      <c r="M46" s="2674">
        <f t="shared" si="16"/>
        <v>0</v>
      </c>
      <c r="N46" s="2675">
        <f t="shared" si="16"/>
        <v>0</v>
      </c>
      <c r="O46" s="2676"/>
      <c r="P46" s="2676"/>
      <c r="Q46" s="2676"/>
      <c r="R46" s="2676"/>
      <c r="S46" s="2676"/>
      <c r="T46" s="2676"/>
      <c r="U46" s="2676"/>
      <c r="V46" s="2676"/>
      <c r="W46" s="2532"/>
      <c r="X46" s="2674">
        <f t="shared" si="17"/>
        <v>0</v>
      </c>
      <c r="Y46" s="2675">
        <f t="shared" si="17"/>
        <v>0</v>
      </c>
      <c r="Z46" s="2677"/>
      <c r="AA46" s="2677"/>
      <c r="AB46" s="2677"/>
      <c r="AC46" s="2677"/>
      <c r="AD46" s="2677"/>
      <c r="AE46" s="2677"/>
      <c r="AF46" s="2677"/>
      <c r="AG46" s="2677"/>
      <c r="AH46" s="2532"/>
      <c r="AI46" s="2535"/>
      <c r="AJ46" s="2678">
        <f t="shared" si="18"/>
        <v>0</v>
      </c>
      <c r="AK46" s="2679">
        <f t="shared" si="19"/>
        <v>0</v>
      </c>
      <c r="AL46" s="2678">
        <f t="shared" si="20"/>
        <v>0</v>
      </c>
      <c r="AM46" s="2679">
        <f t="shared" si="21"/>
        <v>0</v>
      </c>
      <c r="AN46" s="2678">
        <f t="shared" si="22"/>
        <v>0</v>
      </c>
      <c r="AO46" s="2679">
        <f t="shared" si="23"/>
        <v>0</v>
      </c>
      <c r="AP46" s="2678">
        <f t="shared" si="24"/>
        <v>0</v>
      </c>
      <c r="AQ46" s="2679">
        <f t="shared" si="25"/>
        <v>0</v>
      </c>
      <c r="AR46" s="2678">
        <f t="shared" si="26"/>
        <v>0</v>
      </c>
      <c r="AS46" s="2679">
        <f t="shared" si="27"/>
        <v>0</v>
      </c>
      <c r="AT46" s="2678">
        <f t="shared" si="28"/>
        <v>0</v>
      </c>
      <c r="AU46" s="2679">
        <f t="shared" si="29"/>
        <v>0</v>
      </c>
      <c r="AV46" s="2678">
        <f t="shared" si="30"/>
        <v>0</v>
      </c>
      <c r="AW46" s="2679">
        <f t="shared" si="31"/>
        <v>0</v>
      </c>
      <c r="AX46" s="2678">
        <f t="shared" si="32"/>
        <v>0</v>
      </c>
      <c r="AY46" s="2679">
        <f t="shared" si="33"/>
        <v>0</v>
      </c>
      <c r="AZ46" s="2680"/>
      <c r="BA46" s="2681">
        <f>BA9</f>
        <v>20</v>
      </c>
      <c r="BB46" s="2681">
        <f t="shared" si="34"/>
        <v>0</v>
      </c>
      <c r="BC46" s="2681" t="str">
        <f t="shared" si="35"/>
        <v/>
      </c>
      <c r="BD46" s="2682">
        <f t="shared" si="136"/>
        <v>0</v>
      </c>
      <c r="BE46" s="2682">
        <f t="shared" si="136"/>
        <v>0</v>
      </c>
      <c r="BF46" s="2682">
        <f t="shared" si="136"/>
        <v>0</v>
      </c>
      <c r="BG46" s="2682">
        <f t="shared" si="136"/>
        <v>0</v>
      </c>
      <c r="BH46" s="2682">
        <f t="shared" si="136"/>
        <v>0</v>
      </c>
      <c r="BI46" s="2682">
        <f t="shared" si="136"/>
        <v>0</v>
      </c>
      <c r="BJ46" s="2682">
        <f t="shared" si="136"/>
        <v>0</v>
      </c>
      <c r="BK46" s="2682">
        <f t="shared" si="133"/>
        <v>0</v>
      </c>
      <c r="BL46" s="2535"/>
      <c r="BM46" s="2683">
        <f t="shared" si="37"/>
        <v>0</v>
      </c>
      <c r="BN46" s="2684">
        <f t="shared" si="38"/>
        <v>0</v>
      </c>
      <c r="BO46" s="2684">
        <f t="shared" si="39"/>
        <v>0</v>
      </c>
      <c r="BP46" s="2684">
        <f t="shared" si="40"/>
        <v>0</v>
      </c>
      <c r="BQ46" s="2684">
        <f t="shared" si="41"/>
        <v>0</v>
      </c>
      <c r="BR46" s="2684">
        <f t="shared" si="42"/>
        <v>0</v>
      </c>
      <c r="BS46" s="2684">
        <f t="shared" si="43"/>
        <v>0</v>
      </c>
      <c r="BT46" s="2684">
        <f t="shared" si="44"/>
        <v>0</v>
      </c>
      <c r="BU46" s="2617"/>
      <c r="BV46" s="2685">
        <f t="shared" si="137"/>
        <v>0</v>
      </c>
      <c r="BW46" s="2686">
        <f t="shared" si="137"/>
        <v>0</v>
      </c>
      <c r="BX46" s="2686">
        <f t="shared" si="137"/>
        <v>0</v>
      </c>
      <c r="BY46" s="2686">
        <f t="shared" si="137"/>
        <v>0</v>
      </c>
      <c r="BZ46" s="2686">
        <f t="shared" si="137"/>
        <v>0</v>
      </c>
      <c r="CA46" s="2686">
        <f t="shared" si="137"/>
        <v>0</v>
      </c>
      <c r="CB46" s="2686">
        <f t="shared" si="137"/>
        <v>0</v>
      </c>
      <c r="CC46" s="2687">
        <f t="shared" si="134"/>
        <v>0</v>
      </c>
      <c r="CD46" s="2525"/>
      <c r="CE46" s="2681" t="str">
        <f t="shared" si="46"/>
        <v/>
      </c>
      <c r="CF46" s="2688">
        <f t="shared" si="47"/>
        <v>0</v>
      </c>
      <c r="CG46" s="2689">
        <f t="shared" si="48"/>
        <v>0</v>
      </c>
      <c r="CH46" s="2689">
        <f t="shared" si="49"/>
        <v>0</v>
      </c>
      <c r="CI46" s="2689">
        <f t="shared" si="50"/>
        <v>0</v>
      </c>
      <c r="CJ46" s="2689">
        <f t="shared" si="51"/>
        <v>0</v>
      </c>
      <c r="CK46" s="2689">
        <f t="shared" si="52"/>
        <v>0</v>
      </c>
      <c r="CL46" s="2689">
        <f t="shared" si="53"/>
        <v>0</v>
      </c>
      <c r="CM46" s="2689">
        <f t="shared" si="54"/>
        <v>0</v>
      </c>
      <c r="CN46" s="2689">
        <f t="shared" si="55"/>
        <v>0</v>
      </c>
      <c r="CO46" s="2702">
        <f>IF(M46=CO8,M46,0)</f>
        <v>0</v>
      </c>
      <c r="CP46" s="2703" t="str">
        <f t="shared" si="56"/>
        <v/>
      </c>
      <c r="CQ46" s="2678" t="str">
        <f t="shared" si="57"/>
        <v/>
      </c>
      <c r="CR46" s="2692" t="str">
        <f t="shared" si="58"/>
        <v/>
      </c>
      <c r="CS46" s="2692" t="str">
        <f t="shared" si="59"/>
        <v/>
      </c>
      <c r="CT46" s="2692" t="str">
        <f t="shared" si="60"/>
        <v/>
      </c>
      <c r="CU46" s="2692" t="str">
        <f t="shared" si="61"/>
        <v/>
      </c>
      <c r="CV46" s="2692" t="str">
        <f t="shared" si="62"/>
        <v/>
      </c>
      <c r="CW46" s="2692" t="str">
        <f t="shared" si="63"/>
        <v/>
      </c>
      <c r="CX46" s="2693" t="str">
        <f t="shared" si="64"/>
        <v/>
      </c>
      <c r="CY46" s="2601"/>
      <c r="CZ46" s="2681" t="str">
        <f t="shared" si="65"/>
        <v/>
      </c>
      <c r="DA46" s="2694">
        <f t="shared" si="66"/>
        <v>0</v>
      </c>
      <c r="DB46" s="2527" t="str">
        <f t="shared" si="67"/>
        <v/>
      </c>
      <c r="DC46" s="2527" t="str">
        <f t="shared" si="68"/>
        <v/>
      </c>
      <c r="DD46" s="2527" t="str">
        <f t="shared" si="69"/>
        <v/>
      </c>
      <c r="DE46" s="2527" t="str">
        <f t="shared" si="70"/>
        <v/>
      </c>
      <c r="DF46" s="2527" t="str">
        <f t="shared" si="71"/>
        <v/>
      </c>
      <c r="DG46" s="2527" t="str">
        <f t="shared" si="72"/>
        <v/>
      </c>
      <c r="DH46" s="2527" t="str">
        <f t="shared" si="73"/>
        <v/>
      </c>
      <c r="DI46" s="2527" t="str">
        <f t="shared" si="74"/>
        <v/>
      </c>
      <c r="DJ46" s="2549"/>
      <c r="DK46" s="2704">
        <f>IF(M46=DK8,M46,0)</f>
        <v>0</v>
      </c>
      <c r="DL46" s="2703" t="str">
        <f t="shared" si="75"/>
        <v/>
      </c>
      <c r="DM46" s="2692" t="str">
        <f t="shared" si="76"/>
        <v/>
      </c>
      <c r="DN46" s="2692" t="str">
        <f t="shared" si="77"/>
        <v/>
      </c>
      <c r="DO46" s="2692" t="str">
        <f t="shared" si="78"/>
        <v/>
      </c>
      <c r="DP46" s="2692" t="str">
        <f t="shared" si="79"/>
        <v/>
      </c>
      <c r="DQ46" s="2692" t="str">
        <f t="shared" si="80"/>
        <v/>
      </c>
      <c r="DR46" s="2692" t="str">
        <f t="shared" si="81"/>
        <v/>
      </c>
      <c r="DS46" s="2692" t="str">
        <f t="shared" si="82"/>
        <v/>
      </c>
      <c r="DT46" s="2696" t="str">
        <f t="shared" si="83"/>
        <v/>
      </c>
      <c r="DU46" s="2535"/>
      <c r="DV46" s="2683">
        <f t="shared" si="84"/>
        <v>0</v>
      </c>
      <c r="DW46" s="2684">
        <f t="shared" si="85"/>
        <v>0</v>
      </c>
      <c r="DX46" s="2684">
        <f t="shared" si="86"/>
        <v>0</v>
      </c>
      <c r="DY46" s="2684">
        <f t="shared" si="87"/>
        <v>0</v>
      </c>
      <c r="DZ46" s="2684">
        <f t="shared" si="88"/>
        <v>0</v>
      </c>
      <c r="EA46" s="2684">
        <f t="shared" si="89"/>
        <v>0</v>
      </c>
      <c r="EB46" s="2684">
        <f t="shared" si="90"/>
        <v>0</v>
      </c>
      <c r="EC46" s="2684">
        <f t="shared" si="91"/>
        <v>0</v>
      </c>
      <c r="ED46" s="2630"/>
      <c r="EE46" s="2685">
        <f t="shared" si="138"/>
        <v>0</v>
      </c>
      <c r="EF46" s="2686">
        <f t="shared" si="138"/>
        <v>0</v>
      </c>
      <c r="EG46" s="2686">
        <f t="shared" si="138"/>
        <v>0</v>
      </c>
      <c r="EH46" s="2686">
        <f t="shared" si="138"/>
        <v>0</v>
      </c>
      <c r="EI46" s="2686">
        <f t="shared" si="138"/>
        <v>0</v>
      </c>
      <c r="EJ46" s="2686">
        <f t="shared" si="138"/>
        <v>0</v>
      </c>
      <c r="EK46" s="2686">
        <f t="shared" si="138"/>
        <v>0</v>
      </c>
      <c r="EL46" s="2687">
        <f t="shared" si="135"/>
        <v>0</v>
      </c>
      <c r="EM46" s="2601"/>
      <c r="EN46" s="2681" t="str">
        <f t="shared" si="93"/>
        <v/>
      </c>
      <c r="EO46" s="2688">
        <f t="shared" si="94"/>
        <v>0</v>
      </c>
      <c r="EP46" s="2689">
        <f t="shared" si="95"/>
        <v>0</v>
      </c>
      <c r="EQ46" s="2689">
        <f t="shared" si="96"/>
        <v>0</v>
      </c>
      <c r="ER46" s="2689">
        <f t="shared" si="97"/>
        <v>0</v>
      </c>
      <c r="ES46" s="2689">
        <f t="shared" si="98"/>
        <v>0</v>
      </c>
      <c r="ET46" s="2689">
        <f t="shared" si="99"/>
        <v>0</v>
      </c>
      <c r="EU46" s="2689">
        <f t="shared" si="100"/>
        <v>0</v>
      </c>
      <c r="EV46" s="2689">
        <f t="shared" si="101"/>
        <v>0</v>
      </c>
      <c r="EW46" s="2689">
        <f t="shared" si="102"/>
        <v>0</v>
      </c>
      <c r="EX46" s="2705">
        <f>IF(X46=EX8,X46,0)</f>
        <v>0</v>
      </c>
      <c r="EY46" s="2703" t="str">
        <f t="shared" si="103"/>
        <v/>
      </c>
      <c r="EZ46" s="2678" t="str">
        <f t="shared" si="104"/>
        <v/>
      </c>
      <c r="FA46" s="2692" t="str">
        <f t="shared" si="105"/>
        <v/>
      </c>
      <c r="FB46" s="2692" t="str">
        <f t="shared" si="106"/>
        <v/>
      </c>
      <c r="FC46" s="2692" t="str">
        <f t="shared" si="107"/>
        <v/>
      </c>
      <c r="FD46" s="2692" t="str">
        <f t="shared" si="108"/>
        <v/>
      </c>
      <c r="FE46" s="2692" t="str">
        <f t="shared" si="109"/>
        <v/>
      </c>
      <c r="FF46" s="2692" t="str">
        <f t="shared" si="110"/>
        <v/>
      </c>
      <c r="FG46" s="2692" t="str">
        <f t="shared" si="111"/>
        <v/>
      </c>
      <c r="FH46" s="2601"/>
      <c r="FI46" s="2681" t="str">
        <f t="shared" si="112"/>
        <v/>
      </c>
      <c r="FJ46" s="2694">
        <f t="shared" si="113"/>
        <v>0</v>
      </c>
      <c r="FK46" s="2527" t="str">
        <f t="shared" si="114"/>
        <v/>
      </c>
      <c r="FL46" s="2527" t="str">
        <f t="shared" si="115"/>
        <v/>
      </c>
      <c r="FM46" s="2527" t="str">
        <f t="shared" si="116"/>
        <v/>
      </c>
      <c r="FN46" s="2527" t="str">
        <f t="shared" si="117"/>
        <v/>
      </c>
      <c r="FO46" s="2527" t="str">
        <f t="shared" si="118"/>
        <v/>
      </c>
      <c r="FP46" s="2527" t="str">
        <f t="shared" si="119"/>
        <v/>
      </c>
      <c r="FQ46" s="2527" t="str">
        <f t="shared" si="120"/>
        <v/>
      </c>
      <c r="FR46" s="2527" t="str">
        <f t="shared" si="121"/>
        <v/>
      </c>
      <c r="FS46" s="2704">
        <f>IF(X46=FS8,X46,0)</f>
        <v>0</v>
      </c>
      <c r="FT46" s="2703" t="str">
        <f t="shared" si="122"/>
        <v/>
      </c>
      <c r="FU46" s="2692" t="str">
        <f t="shared" si="123"/>
        <v/>
      </c>
      <c r="FV46" s="2692" t="str">
        <f t="shared" si="124"/>
        <v/>
      </c>
      <c r="FW46" s="2692" t="str">
        <f t="shared" si="125"/>
        <v/>
      </c>
      <c r="FX46" s="2692" t="str">
        <f t="shared" si="126"/>
        <v/>
      </c>
      <c r="FY46" s="2692" t="str">
        <f t="shared" si="127"/>
        <v/>
      </c>
      <c r="FZ46" s="2692" t="str">
        <f t="shared" si="128"/>
        <v/>
      </c>
      <c r="GA46" s="2692" t="str">
        <f t="shared" si="129"/>
        <v/>
      </c>
      <c r="GB46" s="2696" t="str">
        <f t="shared" si="130"/>
        <v/>
      </c>
      <c r="GC46" s="2535"/>
    </row>
    <row r="47" spans="1:185" ht="45" customHeight="1" x14ac:dyDescent="0.25">
      <c r="A47" s="2633">
        <f>ROW()</f>
        <v>47</v>
      </c>
      <c r="B47" s="2667" t="str">
        <f>IF(C47="I","",IF(ISBLANK(D47),"",IF(ISTEXT(D47),LARGE(B9:B46,1)+1,0)))</f>
        <v/>
      </c>
      <c r="C47" s="2698"/>
      <c r="D47" s="2715"/>
      <c r="E47" s="2669"/>
      <c r="F47" s="2670"/>
      <c r="G47" s="2671"/>
      <c r="H47" s="2672"/>
      <c r="I47" s="2671"/>
      <c r="J47" s="2672"/>
      <c r="K47" s="2673">
        <f t="shared" si="132"/>
        <v>0</v>
      </c>
      <c r="L47" s="2532"/>
      <c r="M47" s="2674">
        <f t="shared" si="16"/>
        <v>0</v>
      </c>
      <c r="N47" s="2675">
        <f t="shared" si="16"/>
        <v>0</v>
      </c>
      <c r="O47" s="2676"/>
      <c r="P47" s="2676"/>
      <c r="Q47" s="2676"/>
      <c r="R47" s="2676"/>
      <c r="S47" s="2676"/>
      <c r="T47" s="2676"/>
      <c r="U47" s="2676"/>
      <c r="V47" s="2676"/>
      <c r="W47" s="2532"/>
      <c r="X47" s="2674">
        <f t="shared" si="17"/>
        <v>0</v>
      </c>
      <c r="Y47" s="2675">
        <f t="shared" si="17"/>
        <v>0</v>
      </c>
      <c r="Z47" s="2677"/>
      <c r="AA47" s="2677"/>
      <c r="AB47" s="2677"/>
      <c r="AC47" s="2677"/>
      <c r="AD47" s="2677"/>
      <c r="AE47" s="2677"/>
      <c r="AF47" s="2677"/>
      <c r="AG47" s="2677"/>
      <c r="AH47" s="2532"/>
      <c r="AI47" s="2535"/>
      <c r="AJ47" s="2678">
        <f t="shared" si="18"/>
        <v>0</v>
      </c>
      <c r="AK47" s="2679">
        <f t="shared" si="19"/>
        <v>0</v>
      </c>
      <c r="AL47" s="2678">
        <f t="shared" si="20"/>
        <v>0</v>
      </c>
      <c r="AM47" s="2679">
        <f t="shared" si="21"/>
        <v>0</v>
      </c>
      <c r="AN47" s="2678">
        <f t="shared" si="22"/>
        <v>0</v>
      </c>
      <c r="AO47" s="2679">
        <f t="shared" si="23"/>
        <v>0</v>
      </c>
      <c r="AP47" s="2678">
        <f t="shared" si="24"/>
        <v>0</v>
      </c>
      <c r="AQ47" s="2679">
        <f t="shared" si="25"/>
        <v>0</v>
      </c>
      <c r="AR47" s="2678">
        <f t="shared" si="26"/>
        <v>0</v>
      </c>
      <c r="AS47" s="2679">
        <f t="shared" si="27"/>
        <v>0</v>
      </c>
      <c r="AT47" s="2678">
        <f t="shared" si="28"/>
        <v>0</v>
      </c>
      <c r="AU47" s="2679">
        <f t="shared" si="29"/>
        <v>0</v>
      </c>
      <c r="AV47" s="2678">
        <f t="shared" si="30"/>
        <v>0</v>
      </c>
      <c r="AW47" s="2679">
        <f t="shared" si="31"/>
        <v>0</v>
      </c>
      <c r="AX47" s="2678">
        <f t="shared" si="32"/>
        <v>0</v>
      </c>
      <c r="AY47" s="2679">
        <f t="shared" si="33"/>
        <v>0</v>
      </c>
      <c r="AZ47" s="2680"/>
      <c r="BA47" s="2681">
        <f>BA9</f>
        <v>20</v>
      </c>
      <c r="BB47" s="2681">
        <f t="shared" si="34"/>
        <v>0</v>
      </c>
      <c r="BC47" s="2681" t="str">
        <f t="shared" si="35"/>
        <v/>
      </c>
      <c r="BD47" s="2682">
        <f t="shared" si="136"/>
        <v>0</v>
      </c>
      <c r="BE47" s="2682">
        <f t="shared" si="136"/>
        <v>0</v>
      </c>
      <c r="BF47" s="2682">
        <f t="shared" si="136"/>
        <v>0</v>
      </c>
      <c r="BG47" s="2682">
        <f t="shared" si="136"/>
        <v>0</v>
      </c>
      <c r="BH47" s="2682">
        <f t="shared" si="136"/>
        <v>0</v>
      </c>
      <c r="BI47" s="2682">
        <f t="shared" si="136"/>
        <v>0</v>
      </c>
      <c r="BJ47" s="2682">
        <f t="shared" si="136"/>
        <v>0</v>
      </c>
      <c r="BK47" s="2682">
        <f t="shared" si="133"/>
        <v>0</v>
      </c>
      <c r="BL47" s="2535"/>
      <c r="BM47" s="2683">
        <f t="shared" si="37"/>
        <v>0</v>
      </c>
      <c r="BN47" s="2684">
        <f t="shared" si="38"/>
        <v>0</v>
      </c>
      <c r="BO47" s="2684">
        <f t="shared" si="39"/>
        <v>0</v>
      </c>
      <c r="BP47" s="2684">
        <f t="shared" si="40"/>
        <v>0</v>
      </c>
      <c r="BQ47" s="2684">
        <f t="shared" si="41"/>
        <v>0</v>
      </c>
      <c r="BR47" s="2684">
        <f t="shared" si="42"/>
        <v>0</v>
      </c>
      <c r="BS47" s="2684">
        <f t="shared" si="43"/>
        <v>0</v>
      </c>
      <c r="BT47" s="2684">
        <f t="shared" si="44"/>
        <v>0</v>
      </c>
      <c r="BU47" s="2617"/>
      <c r="BV47" s="2685">
        <f t="shared" si="137"/>
        <v>0</v>
      </c>
      <c r="BW47" s="2686">
        <f t="shared" si="137"/>
        <v>0</v>
      </c>
      <c r="BX47" s="2686">
        <f t="shared" si="137"/>
        <v>0</v>
      </c>
      <c r="BY47" s="2686">
        <f t="shared" si="137"/>
        <v>0</v>
      </c>
      <c r="BZ47" s="2686">
        <f t="shared" si="137"/>
        <v>0</v>
      </c>
      <c r="CA47" s="2686">
        <f t="shared" si="137"/>
        <v>0</v>
      </c>
      <c r="CB47" s="2686">
        <f t="shared" si="137"/>
        <v>0</v>
      </c>
      <c r="CC47" s="2687">
        <f t="shared" si="134"/>
        <v>0</v>
      </c>
      <c r="CD47" s="2525"/>
      <c r="CE47" s="2681" t="str">
        <f t="shared" si="46"/>
        <v/>
      </c>
      <c r="CF47" s="2688">
        <f t="shared" si="47"/>
        <v>0</v>
      </c>
      <c r="CG47" s="2689">
        <f t="shared" si="48"/>
        <v>0</v>
      </c>
      <c r="CH47" s="2689">
        <f t="shared" si="49"/>
        <v>0</v>
      </c>
      <c r="CI47" s="2689">
        <f t="shared" si="50"/>
        <v>0</v>
      </c>
      <c r="CJ47" s="2689">
        <f t="shared" si="51"/>
        <v>0</v>
      </c>
      <c r="CK47" s="2689">
        <f t="shared" si="52"/>
        <v>0</v>
      </c>
      <c r="CL47" s="2689">
        <f t="shared" si="53"/>
        <v>0</v>
      </c>
      <c r="CM47" s="2689">
        <f t="shared" si="54"/>
        <v>0</v>
      </c>
      <c r="CN47" s="2689">
        <f t="shared" si="55"/>
        <v>0</v>
      </c>
      <c r="CO47" s="2702">
        <f>IF(M47=CO8,M47,0)</f>
        <v>0</v>
      </c>
      <c r="CP47" s="2703" t="str">
        <f t="shared" si="56"/>
        <v/>
      </c>
      <c r="CQ47" s="2678" t="str">
        <f t="shared" si="57"/>
        <v/>
      </c>
      <c r="CR47" s="2692" t="str">
        <f t="shared" si="58"/>
        <v/>
      </c>
      <c r="CS47" s="2692" t="str">
        <f t="shared" si="59"/>
        <v/>
      </c>
      <c r="CT47" s="2692" t="str">
        <f t="shared" si="60"/>
        <v/>
      </c>
      <c r="CU47" s="2692" t="str">
        <f t="shared" si="61"/>
        <v/>
      </c>
      <c r="CV47" s="2692" t="str">
        <f t="shared" si="62"/>
        <v/>
      </c>
      <c r="CW47" s="2692" t="str">
        <f t="shared" si="63"/>
        <v/>
      </c>
      <c r="CX47" s="2693" t="str">
        <f t="shared" si="64"/>
        <v/>
      </c>
      <c r="CY47" s="2601"/>
      <c r="CZ47" s="2681" t="str">
        <f t="shared" si="65"/>
        <v/>
      </c>
      <c r="DA47" s="2694">
        <f t="shared" si="66"/>
        <v>0</v>
      </c>
      <c r="DB47" s="2527" t="str">
        <f t="shared" si="67"/>
        <v/>
      </c>
      <c r="DC47" s="2527" t="str">
        <f t="shared" si="68"/>
        <v/>
      </c>
      <c r="DD47" s="2527" t="str">
        <f t="shared" si="69"/>
        <v/>
      </c>
      <c r="DE47" s="2527" t="str">
        <f t="shared" si="70"/>
        <v/>
      </c>
      <c r="DF47" s="2527" t="str">
        <f t="shared" si="71"/>
        <v/>
      </c>
      <c r="DG47" s="2527" t="str">
        <f t="shared" si="72"/>
        <v/>
      </c>
      <c r="DH47" s="2527" t="str">
        <f t="shared" si="73"/>
        <v/>
      </c>
      <c r="DI47" s="2527" t="str">
        <f t="shared" si="74"/>
        <v/>
      </c>
      <c r="DJ47" s="2549"/>
      <c r="DK47" s="2704">
        <f>IF(M47=DK8,M47,0)</f>
        <v>0</v>
      </c>
      <c r="DL47" s="2703" t="str">
        <f t="shared" si="75"/>
        <v/>
      </c>
      <c r="DM47" s="2692" t="str">
        <f t="shared" si="76"/>
        <v/>
      </c>
      <c r="DN47" s="2692" t="str">
        <f t="shared" si="77"/>
        <v/>
      </c>
      <c r="DO47" s="2692" t="str">
        <f t="shared" si="78"/>
        <v/>
      </c>
      <c r="DP47" s="2692" t="str">
        <f t="shared" si="79"/>
        <v/>
      </c>
      <c r="DQ47" s="2692" t="str">
        <f t="shared" si="80"/>
        <v/>
      </c>
      <c r="DR47" s="2692" t="str">
        <f t="shared" si="81"/>
        <v/>
      </c>
      <c r="DS47" s="2692" t="str">
        <f t="shared" si="82"/>
        <v/>
      </c>
      <c r="DT47" s="2696" t="str">
        <f t="shared" si="83"/>
        <v/>
      </c>
      <c r="DU47" s="2535"/>
      <c r="DV47" s="2683">
        <f t="shared" si="84"/>
        <v>0</v>
      </c>
      <c r="DW47" s="2684">
        <f t="shared" si="85"/>
        <v>0</v>
      </c>
      <c r="DX47" s="2684">
        <f t="shared" si="86"/>
        <v>0</v>
      </c>
      <c r="DY47" s="2684">
        <f t="shared" si="87"/>
        <v>0</v>
      </c>
      <c r="DZ47" s="2684">
        <f t="shared" si="88"/>
        <v>0</v>
      </c>
      <c r="EA47" s="2684">
        <f t="shared" si="89"/>
        <v>0</v>
      </c>
      <c r="EB47" s="2684">
        <f t="shared" si="90"/>
        <v>0</v>
      </c>
      <c r="EC47" s="2684">
        <f t="shared" si="91"/>
        <v>0</v>
      </c>
      <c r="ED47" s="2630"/>
      <c r="EE47" s="2685">
        <f t="shared" si="138"/>
        <v>0</v>
      </c>
      <c r="EF47" s="2686">
        <f t="shared" si="138"/>
        <v>0</v>
      </c>
      <c r="EG47" s="2686">
        <f t="shared" si="138"/>
        <v>0</v>
      </c>
      <c r="EH47" s="2686">
        <f t="shared" si="138"/>
        <v>0</v>
      </c>
      <c r="EI47" s="2686">
        <f t="shared" si="138"/>
        <v>0</v>
      </c>
      <c r="EJ47" s="2686">
        <f t="shared" si="138"/>
        <v>0</v>
      </c>
      <c r="EK47" s="2686">
        <f t="shared" si="138"/>
        <v>0</v>
      </c>
      <c r="EL47" s="2687">
        <f t="shared" si="135"/>
        <v>0</v>
      </c>
      <c r="EM47" s="2601"/>
      <c r="EN47" s="2681" t="str">
        <f t="shared" si="93"/>
        <v/>
      </c>
      <c r="EO47" s="2688">
        <f t="shared" si="94"/>
        <v>0</v>
      </c>
      <c r="EP47" s="2689">
        <f t="shared" si="95"/>
        <v>0</v>
      </c>
      <c r="EQ47" s="2689">
        <f t="shared" si="96"/>
        <v>0</v>
      </c>
      <c r="ER47" s="2689">
        <f t="shared" si="97"/>
        <v>0</v>
      </c>
      <c r="ES47" s="2689">
        <f t="shared" si="98"/>
        <v>0</v>
      </c>
      <c r="ET47" s="2689">
        <f t="shared" si="99"/>
        <v>0</v>
      </c>
      <c r="EU47" s="2689">
        <f t="shared" si="100"/>
        <v>0</v>
      </c>
      <c r="EV47" s="2689">
        <f t="shared" si="101"/>
        <v>0</v>
      </c>
      <c r="EW47" s="2689">
        <f t="shared" si="102"/>
        <v>0</v>
      </c>
      <c r="EX47" s="2705">
        <f>IF(X47=EX8,X47,0)</f>
        <v>0</v>
      </c>
      <c r="EY47" s="2703" t="str">
        <f t="shared" si="103"/>
        <v/>
      </c>
      <c r="EZ47" s="2678" t="str">
        <f t="shared" si="104"/>
        <v/>
      </c>
      <c r="FA47" s="2692" t="str">
        <f t="shared" si="105"/>
        <v/>
      </c>
      <c r="FB47" s="2692" t="str">
        <f t="shared" si="106"/>
        <v/>
      </c>
      <c r="FC47" s="2692" t="str">
        <f t="shared" si="107"/>
        <v/>
      </c>
      <c r="FD47" s="2692" t="str">
        <f t="shared" si="108"/>
        <v/>
      </c>
      <c r="FE47" s="2692" t="str">
        <f t="shared" si="109"/>
        <v/>
      </c>
      <c r="FF47" s="2692" t="str">
        <f t="shared" si="110"/>
        <v/>
      </c>
      <c r="FG47" s="2692" t="str">
        <f t="shared" si="111"/>
        <v/>
      </c>
      <c r="FH47" s="2601"/>
      <c r="FI47" s="2681" t="str">
        <f t="shared" si="112"/>
        <v/>
      </c>
      <c r="FJ47" s="2694">
        <f t="shared" si="113"/>
        <v>0</v>
      </c>
      <c r="FK47" s="2527" t="str">
        <f t="shared" si="114"/>
        <v/>
      </c>
      <c r="FL47" s="2527" t="str">
        <f t="shared" si="115"/>
        <v/>
      </c>
      <c r="FM47" s="2527" t="str">
        <f t="shared" si="116"/>
        <v/>
      </c>
      <c r="FN47" s="2527" t="str">
        <f t="shared" si="117"/>
        <v/>
      </c>
      <c r="FO47" s="2527" t="str">
        <f t="shared" si="118"/>
        <v/>
      </c>
      <c r="FP47" s="2527" t="str">
        <f t="shared" si="119"/>
        <v/>
      </c>
      <c r="FQ47" s="2527" t="str">
        <f t="shared" si="120"/>
        <v/>
      </c>
      <c r="FR47" s="2527" t="str">
        <f t="shared" si="121"/>
        <v/>
      </c>
      <c r="FS47" s="2704">
        <f>IF(X47=FS8,X47,0)</f>
        <v>0</v>
      </c>
      <c r="FT47" s="2703" t="str">
        <f t="shared" si="122"/>
        <v/>
      </c>
      <c r="FU47" s="2692" t="str">
        <f t="shared" si="123"/>
        <v/>
      </c>
      <c r="FV47" s="2692" t="str">
        <f t="shared" si="124"/>
        <v/>
      </c>
      <c r="FW47" s="2692" t="str">
        <f t="shared" si="125"/>
        <v/>
      </c>
      <c r="FX47" s="2692" t="str">
        <f t="shared" si="126"/>
        <v/>
      </c>
      <c r="FY47" s="2692" t="str">
        <f t="shared" si="127"/>
        <v/>
      </c>
      <c r="FZ47" s="2692" t="str">
        <f t="shared" si="128"/>
        <v/>
      </c>
      <c r="GA47" s="2692" t="str">
        <f t="shared" si="129"/>
        <v/>
      </c>
      <c r="GB47" s="2696" t="str">
        <f t="shared" si="130"/>
        <v/>
      </c>
      <c r="GC47" s="2535"/>
    </row>
    <row r="48" spans="1:185" ht="45" customHeight="1" x14ac:dyDescent="0.25">
      <c r="A48" s="2633">
        <f>ROW()</f>
        <v>48</v>
      </c>
      <c r="B48" s="2667" t="str">
        <f>IF(C48="I","",IF(ISBLANK(D48),"",IF(ISTEXT(D48),LARGE(B9:B47,1)+1,0)))</f>
        <v/>
      </c>
      <c r="C48" s="2698"/>
      <c r="D48" s="2715"/>
      <c r="E48" s="2669"/>
      <c r="F48" s="2670"/>
      <c r="G48" s="2671"/>
      <c r="H48" s="2672"/>
      <c r="I48" s="2671"/>
      <c r="J48" s="2672"/>
      <c r="K48" s="2673">
        <f t="shared" si="132"/>
        <v>0</v>
      </c>
      <c r="L48" s="2532"/>
      <c r="M48" s="2674">
        <f t="shared" si="16"/>
        <v>0</v>
      </c>
      <c r="N48" s="2675">
        <f t="shared" si="16"/>
        <v>0</v>
      </c>
      <c r="O48" s="2676"/>
      <c r="P48" s="2676"/>
      <c r="Q48" s="2676"/>
      <c r="R48" s="2676"/>
      <c r="S48" s="2676"/>
      <c r="T48" s="2676"/>
      <c r="U48" s="2676"/>
      <c r="V48" s="2676"/>
      <c r="W48" s="2532"/>
      <c r="X48" s="2674">
        <f t="shared" si="17"/>
        <v>0</v>
      </c>
      <c r="Y48" s="2675">
        <f t="shared" si="17"/>
        <v>0</v>
      </c>
      <c r="Z48" s="2677"/>
      <c r="AA48" s="2677"/>
      <c r="AB48" s="2677"/>
      <c r="AC48" s="2677"/>
      <c r="AD48" s="2677"/>
      <c r="AE48" s="2677"/>
      <c r="AF48" s="2677"/>
      <c r="AG48" s="2677"/>
      <c r="AH48" s="2532"/>
      <c r="AI48" s="2535"/>
      <c r="AJ48" s="2678">
        <f t="shared" si="18"/>
        <v>0</v>
      </c>
      <c r="AK48" s="2679">
        <f t="shared" si="19"/>
        <v>0</v>
      </c>
      <c r="AL48" s="2678">
        <f t="shared" si="20"/>
        <v>0</v>
      </c>
      <c r="AM48" s="2679">
        <f t="shared" si="21"/>
        <v>0</v>
      </c>
      <c r="AN48" s="2678">
        <f t="shared" si="22"/>
        <v>0</v>
      </c>
      <c r="AO48" s="2679">
        <f t="shared" si="23"/>
        <v>0</v>
      </c>
      <c r="AP48" s="2678">
        <f t="shared" si="24"/>
        <v>0</v>
      </c>
      <c r="AQ48" s="2679">
        <f t="shared" si="25"/>
        <v>0</v>
      </c>
      <c r="AR48" s="2678">
        <f t="shared" si="26"/>
        <v>0</v>
      </c>
      <c r="AS48" s="2679">
        <f t="shared" si="27"/>
        <v>0</v>
      </c>
      <c r="AT48" s="2678">
        <f t="shared" si="28"/>
        <v>0</v>
      </c>
      <c r="AU48" s="2679">
        <f t="shared" si="29"/>
        <v>0</v>
      </c>
      <c r="AV48" s="2678">
        <f t="shared" si="30"/>
        <v>0</v>
      </c>
      <c r="AW48" s="2679">
        <f t="shared" si="31"/>
        <v>0</v>
      </c>
      <c r="AX48" s="2678">
        <f t="shared" si="32"/>
        <v>0</v>
      </c>
      <c r="AY48" s="2679">
        <f t="shared" si="33"/>
        <v>0</v>
      </c>
      <c r="AZ48" s="2680"/>
      <c r="BA48" s="2681">
        <f>BA9</f>
        <v>20</v>
      </c>
      <c r="BB48" s="2681">
        <f t="shared" si="34"/>
        <v>0</v>
      </c>
      <c r="BC48" s="2681" t="str">
        <f t="shared" si="35"/>
        <v/>
      </c>
      <c r="BD48" s="2682">
        <f t="shared" si="136"/>
        <v>0</v>
      </c>
      <c r="BE48" s="2682">
        <f t="shared" si="136"/>
        <v>0</v>
      </c>
      <c r="BF48" s="2682">
        <f t="shared" si="136"/>
        <v>0</v>
      </c>
      <c r="BG48" s="2682">
        <f t="shared" si="136"/>
        <v>0</v>
      </c>
      <c r="BH48" s="2682">
        <f t="shared" si="136"/>
        <v>0</v>
      </c>
      <c r="BI48" s="2682">
        <f t="shared" si="136"/>
        <v>0</v>
      </c>
      <c r="BJ48" s="2682">
        <f t="shared" si="136"/>
        <v>0</v>
      </c>
      <c r="BK48" s="2682">
        <f t="shared" si="133"/>
        <v>0</v>
      </c>
      <c r="BL48" s="2535"/>
      <c r="BM48" s="2683">
        <f t="shared" si="37"/>
        <v>0</v>
      </c>
      <c r="BN48" s="2684">
        <f t="shared" si="38"/>
        <v>0</v>
      </c>
      <c r="BO48" s="2684">
        <f t="shared" si="39"/>
        <v>0</v>
      </c>
      <c r="BP48" s="2684">
        <f t="shared" si="40"/>
        <v>0</v>
      </c>
      <c r="BQ48" s="2684">
        <f t="shared" si="41"/>
        <v>0</v>
      </c>
      <c r="BR48" s="2684">
        <f t="shared" si="42"/>
        <v>0</v>
      </c>
      <c r="BS48" s="2684">
        <f t="shared" si="43"/>
        <v>0</v>
      </c>
      <c r="BT48" s="2684">
        <f t="shared" si="44"/>
        <v>0</v>
      </c>
      <c r="BU48" s="2617"/>
      <c r="BV48" s="2685">
        <f t="shared" si="137"/>
        <v>0</v>
      </c>
      <c r="BW48" s="2686">
        <f t="shared" si="137"/>
        <v>0</v>
      </c>
      <c r="BX48" s="2686">
        <f t="shared" si="137"/>
        <v>0</v>
      </c>
      <c r="BY48" s="2686">
        <f t="shared" si="137"/>
        <v>0</v>
      </c>
      <c r="BZ48" s="2686">
        <f t="shared" si="137"/>
        <v>0</v>
      </c>
      <c r="CA48" s="2686">
        <f t="shared" si="137"/>
        <v>0</v>
      </c>
      <c r="CB48" s="2686">
        <f t="shared" si="137"/>
        <v>0</v>
      </c>
      <c r="CC48" s="2687">
        <f t="shared" si="134"/>
        <v>0</v>
      </c>
      <c r="CD48" s="2525"/>
      <c r="CE48" s="2681" t="str">
        <f t="shared" si="46"/>
        <v/>
      </c>
      <c r="CF48" s="2688">
        <f t="shared" si="47"/>
        <v>0</v>
      </c>
      <c r="CG48" s="2689">
        <f t="shared" si="48"/>
        <v>0</v>
      </c>
      <c r="CH48" s="2689">
        <f t="shared" si="49"/>
        <v>0</v>
      </c>
      <c r="CI48" s="2689">
        <f t="shared" si="50"/>
        <v>0</v>
      </c>
      <c r="CJ48" s="2689">
        <f t="shared" si="51"/>
        <v>0</v>
      </c>
      <c r="CK48" s="2689">
        <f t="shared" si="52"/>
        <v>0</v>
      </c>
      <c r="CL48" s="2689">
        <f t="shared" si="53"/>
        <v>0</v>
      </c>
      <c r="CM48" s="2689">
        <f t="shared" si="54"/>
        <v>0</v>
      </c>
      <c r="CN48" s="2689">
        <f t="shared" si="55"/>
        <v>0</v>
      </c>
      <c r="CO48" s="2702">
        <f>IF(M48=CO8,M48,0)</f>
        <v>0</v>
      </c>
      <c r="CP48" s="2703" t="str">
        <f t="shared" si="56"/>
        <v/>
      </c>
      <c r="CQ48" s="2678" t="str">
        <f t="shared" si="57"/>
        <v/>
      </c>
      <c r="CR48" s="2692" t="str">
        <f t="shared" si="58"/>
        <v/>
      </c>
      <c r="CS48" s="2692" t="str">
        <f t="shared" si="59"/>
        <v/>
      </c>
      <c r="CT48" s="2692" t="str">
        <f t="shared" si="60"/>
        <v/>
      </c>
      <c r="CU48" s="2692" t="str">
        <f t="shared" si="61"/>
        <v/>
      </c>
      <c r="CV48" s="2692" t="str">
        <f t="shared" si="62"/>
        <v/>
      </c>
      <c r="CW48" s="2692" t="str">
        <f t="shared" si="63"/>
        <v/>
      </c>
      <c r="CX48" s="2693" t="str">
        <f t="shared" si="64"/>
        <v/>
      </c>
      <c r="CY48" s="2601"/>
      <c r="CZ48" s="2681" t="str">
        <f t="shared" si="65"/>
        <v/>
      </c>
      <c r="DA48" s="2694">
        <f t="shared" si="66"/>
        <v>0</v>
      </c>
      <c r="DB48" s="2527" t="str">
        <f t="shared" si="67"/>
        <v/>
      </c>
      <c r="DC48" s="2527" t="str">
        <f t="shared" si="68"/>
        <v/>
      </c>
      <c r="DD48" s="2527" t="str">
        <f t="shared" si="69"/>
        <v/>
      </c>
      <c r="DE48" s="2527" t="str">
        <f t="shared" si="70"/>
        <v/>
      </c>
      <c r="DF48" s="2527" t="str">
        <f t="shared" si="71"/>
        <v/>
      </c>
      <c r="DG48" s="2527" t="str">
        <f t="shared" si="72"/>
        <v/>
      </c>
      <c r="DH48" s="2527" t="str">
        <f t="shared" si="73"/>
        <v/>
      </c>
      <c r="DI48" s="2527" t="str">
        <f t="shared" si="74"/>
        <v/>
      </c>
      <c r="DJ48" s="2549"/>
      <c r="DK48" s="2704">
        <f>IF(M48=DK8,M48,0)</f>
        <v>0</v>
      </c>
      <c r="DL48" s="2703" t="str">
        <f t="shared" si="75"/>
        <v/>
      </c>
      <c r="DM48" s="2692" t="str">
        <f t="shared" si="76"/>
        <v/>
      </c>
      <c r="DN48" s="2692" t="str">
        <f t="shared" si="77"/>
        <v/>
      </c>
      <c r="DO48" s="2692" t="str">
        <f t="shared" si="78"/>
        <v/>
      </c>
      <c r="DP48" s="2692" t="str">
        <f t="shared" si="79"/>
        <v/>
      </c>
      <c r="DQ48" s="2692" t="str">
        <f t="shared" si="80"/>
        <v/>
      </c>
      <c r="DR48" s="2692" t="str">
        <f t="shared" si="81"/>
        <v/>
      </c>
      <c r="DS48" s="2692" t="str">
        <f t="shared" si="82"/>
        <v/>
      </c>
      <c r="DT48" s="2696" t="str">
        <f t="shared" si="83"/>
        <v/>
      </c>
      <c r="DU48" s="2535"/>
      <c r="DV48" s="2683">
        <f t="shared" si="84"/>
        <v>0</v>
      </c>
      <c r="DW48" s="2684">
        <f t="shared" si="85"/>
        <v>0</v>
      </c>
      <c r="DX48" s="2684">
        <f t="shared" si="86"/>
        <v>0</v>
      </c>
      <c r="DY48" s="2684">
        <f t="shared" si="87"/>
        <v>0</v>
      </c>
      <c r="DZ48" s="2684">
        <f t="shared" si="88"/>
        <v>0</v>
      </c>
      <c r="EA48" s="2684">
        <f t="shared" si="89"/>
        <v>0</v>
      </c>
      <c r="EB48" s="2684">
        <f t="shared" si="90"/>
        <v>0</v>
      </c>
      <c r="EC48" s="2684">
        <f t="shared" si="91"/>
        <v>0</v>
      </c>
      <c r="ED48" s="2630"/>
      <c r="EE48" s="2685">
        <f t="shared" si="138"/>
        <v>0</v>
      </c>
      <c r="EF48" s="2686">
        <f t="shared" si="138"/>
        <v>0</v>
      </c>
      <c r="EG48" s="2686">
        <f t="shared" si="138"/>
        <v>0</v>
      </c>
      <c r="EH48" s="2686">
        <f t="shared" si="138"/>
        <v>0</v>
      </c>
      <c r="EI48" s="2686">
        <f t="shared" si="138"/>
        <v>0</v>
      </c>
      <c r="EJ48" s="2686">
        <f t="shared" si="138"/>
        <v>0</v>
      </c>
      <c r="EK48" s="2686">
        <f t="shared" si="138"/>
        <v>0</v>
      </c>
      <c r="EL48" s="2687">
        <f t="shared" si="135"/>
        <v>0</v>
      </c>
      <c r="EM48" s="2601"/>
      <c r="EN48" s="2681" t="str">
        <f t="shared" si="93"/>
        <v/>
      </c>
      <c r="EO48" s="2688">
        <f t="shared" si="94"/>
        <v>0</v>
      </c>
      <c r="EP48" s="2689">
        <f t="shared" si="95"/>
        <v>0</v>
      </c>
      <c r="EQ48" s="2689">
        <f t="shared" si="96"/>
        <v>0</v>
      </c>
      <c r="ER48" s="2689">
        <f t="shared" si="97"/>
        <v>0</v>
      </c>
      <c r="ES48" s="2689">
        <f t="shared" si="98"/>
        <v>0</v>
      </c>
      <c r="ET48" s="2689">
        <f t="shared" si="99"/>
        <v>0</v>
      </c>
      <c r="EU48" s="2689">
        <f t="shared" si="100"/>
        <v>0</v>
      </c>
      <c r="EV48" s="2689">
        <f t="shared" si="101"/>
        <v>0</v>
      </c>
      <c r="EW48" s="2689">
        <f t="shared" si="102"/>
        <v>0</v>
      </c>
      <c r="EX48" s="2705">
        <f>IF(X48=EX8,X48,0)</f>
        <v>0</v>
      </c>
      <c r="EY48" s="2703" t="str">
        <f t="shared" si="103"/>
        <v/>
      </c>
      <c r="EZ48" s="2678" t="str">
        <f t="shared" si="104"/>
        <v/>
      </c>
      <c r="FA48" s="2692" t="str">
        <f t="shared" si="105"/>
        <v/>
      </c>
      <c r="FB48" s="2692" t="str">
        <f t="shared" si="106"/>
        <v/>
      </c>
      <c r="FC48" s="2692" t="str">
        <f t="shared" si="107"/>
        <v/>
      </c>
      <c r="FD48" s="2692" t="str">
        <f t="shared" si="108"/>
        <v/>
      </c>
      <c r="FE48" s="2692" t="str">
        <f t="shared" si="109"/>
        <v/>
      </c>
      <c r="FF48" s="2692" t="str">
        <f t="shared" si="110"/>
        <v/>
      </c>
      <c r="FG48" s="2692" t="str">
        <f t="shared" si="111"/>
        <v/>
      </c>
      <c r="FH48" s="2601"/>
      <c r="FI48" s="2681" t="str">
        <f t="shared" si="112"/>
        <v/>
      </c>
      <c r="FJ48" s="2694">
        <f t="shared" si="113"/>
        <v>0</v>
      </c>
      <c r="FK48" s="2527" t="str">
        <f t="shared" si="114"/>
        <v/>
      </c>
      <c r="FL48" s="2527" t="str">
        <f t="shared" si="115"/>
        <v/>
      </c>
      <c r="FM48" s="2527" t="str">
        <f t="shared" si="116"/>
        <v/>
      </c>
      <c r="FN48" s="2527" t="str">
        <f t="shared" si="117"/>
        <v/>
      </c>
      <c r="FO48" s="2527" t="str">
        <f t="shared" si="118"/>
        <v/>
      </c>
      <c r="FP48" s="2527" t="str">
        <f t="shared" si="119"/>
        <v/>
      </c>
      <c r="FQ48" s="2527" t="str">
        <f t="shared" si="120"/>
        <v/>
      </c>
      <c r="FR48" s="2527" t="str">
        <f t="shared" si="121"/>
        <v/>
      </c>
      <c r="FS48" s="2704">
        <f>IF(X48=FS8,X48,0)</f>
        <v>0</v>
      </c>
      <c r="FT48" s="2703" t="str">
        <f t="shared" si="122"/>
        <v/>
      </c>
      <c r="FU48" s="2692" t="str">
        <f t="shared" si="123"/>
        <v/>
      </c>
      <c r="FV48" s="2692" t="str">
        <f t="shared" si="124"/>
        <v/>
      </c>
      <c r="FW48" s="2692" t="str">
        <f t="shared" si="125"/>
        <v/>
      </c>
      <c r="FX48" s="2692" t="str">
        <f t="shared" si="126"/>
        <v/>
      </c>
      <c r="FY48" s="2692" t="str">
        <f t="shared" si="127"/>
        <v/>
      </c>
      <c r="FZ48" s="2692" t="str">
        <f t="shared" si="128"/>
        <v/>
      </c>
      <c r="GA48" s="2692" t="str">
        <f t="shared" si="129"/>
        <v/>
      </c>
      <c r="GB48" s="2696" t="str">
        <f t="shared" si="130"/>
        <v/>
      </c>
      <c r="GC48" s="2535"/>
    </row>
    <row r="49" spans="1:185" ht="45" customHeight="1" x14ac:dyDescent="0.25">
      <c r="A49" s="2633">
        <f>ROW()</f>
        <v>49</v>
      </c>
      <c r="B49" s="2667" t="str">
        <f>IF(C49="I","",IF(ISBLANK(D49),"",IF(ISTEXT(D49),LARGE(B9:B48,1)+1,0)))</f>
        <v/>
      </c>
      <c r="C49" s="2698"/>
      <c r="D49" s="2715"/>
      <c r="E49" s="2669"/>
      <c r="F49" s="2670"/>
      <c r="G49" s="2671"/>
      <c r="H49" s="2672"/>
      <c r="I49" s="2671"/>
      <c r="J49" s="2672"/>
      <c r="K49" s="2673">
        <f t="shared" si="132"/>
        <v>0</v>
      </c>
      <c r="L49" s="2532"/>
      <c r="M49" s="2674">
        <f t="shared" si="16"/>
        <v>0</v>
      </c>
      <c r="N49" s="2675">
        <f t="shared" si="16"/>
        <v>0</v>
      </c>
      <c r="O49" s="2676"/>
      <c r="P49" s="2676"/>
      <c r="Q49" s="2676"/>
      <c r="R49" s="2676"/>
      <c r="S49" s="2676"/>
      <c r="T49" s="2676"/>
      <c r="U49" s="2676"/>
      <c r="V49" s="2676"/>
      <c r="W49" s="2532"/>
      <c r="X49" s="2674">
        <f t="shared" si="17"/>
        <v>0</v>
      </c>
      <c r="Y49" s="2675">
        <f t="shared" si="17"/>
        <v>0</v>
      </c>
      <c r="Z49" s="2677"/>
      <c r="AA49" s="2677"/>
      <c r="AB49" s="2677"/>
      <c r="AC49" s="2677"/>
      <c r="AD49" s="2677"/>
      <c r="AE49" s="2677"/>
      <c r="AF49" s="2677"/>
      <c r="AG49" s="2677"/>
      <c r="AH49" s="2532"/>
      <c r="AI49" s="2535"/>
      <c r="AJ49" s="2678">
        <f t="shared" si="18"/>
        <v>0</v>
      </c>
      <c r="AK49" s="2679">
        <f t="shared" si="19"/>
        <v>0</v>
      </c>
      <c r="AL49" s="2678">
        <f t="shared" si="20"/>
        <v>0</v>
      </c>
      <c r="AM49" s="2679">
        <f t="shared" si="21"/>
        <v>0</v>
      </c>
      <c r="AN49" s="2678">
        <f t="shared" si="22"/>
        <v>0</v>
      </c>
      <c r="AO49" s="2679">
        <f t="shared" si="23"/>
        <v>0</v>
      </c>
      <c r="AP49" s="2678">
        <f t="shared" si="24"/>
        <v>0</v>
      </c>
      <c r="AQ49" s="2679">
        <f t="shared" si="25"/>
        <v>0</v>
      </c>
      <c r="AR49" s="2678">
        <f t="shared" si="26"/>
        <v>0</v>
      </c>
      <c r="AS49" s="2679">
        <f t="shared" si="27"/>
        <v>0</v>
      </c>
      <c r="AT49" s="2678">
        <f t="shared" si="28"/>
        <v>0</v>
      </c>
      <c r="AU49" s="2679">
        <f t="shared" si="29"/>
        <v>0</v>
      </c>
      <c r="AV49" s="2678">
        <f t="shared" si="30"/>
        <v>0</v>
      </c>
      <c r="AW49" s="2679">
        <f t="shared" si="31"/>
        <v>0</v>
      </c>
      <c r="AX49" s="2678">
        <f t="shared" si="32"/>
        <v>0</v>
      </c>
      <c r="AY49" s="2679">
        <f t="shared" si="33"/>
        <v>0</v>
      </c>
      <c r="AZ49" s="2680"/>
      <c r="BA49" s="2681">
        <f>BA9</f>
        <v>20</v>
      </c>
      <c r="BB49" s="2681">
        <f t="shared" si="34"/>
        <v>0</v>
      </c>
      <c r="BC49" s="2681" t="str">
        <f t="shared" si="35"/>
        <v/>
      </c>
      <c r="BD49" s="2682">
        <f t="shared" si="136"/>
        <v>0</v>
      </c>
      <c r="BE49" s="2682">
        <f t="shared" si="136"/>
        <v>0</v>
      </c>
      <c r="BF49" s="2682">
        <f t="shared" si="136"/>
        <v>0</v>
      </c>
      <c r="BG49" s="2682">
        <f t="shared" si="136"/>
        <v>0</v>
      </c>
      <c r="BH49" s="2682">
        <f t="shared" si="136"/>
        <v>0</v>
      </c>
      <c r="BI49" s="2682">
        <f t="shared" si="136"/>
        <v>0</v>
      </c>
      <c r="BJ49" s="2682">
        <f t="shared" si="136"/>
        <v>0</v>
      </c>
      <c r="BK49" s="2682">
        <f t="shared" si="133"/>
        <v>0</v>
      </c>
      <c r="BL49" s="2535"/>
      <c r="BM49" s="2683">
        <f t="shared" si="37"/>
        <v>0</v>
      </c>
      <c r="BN49" s="2684">
        <f t="shared" si="38"/>
        <v>0</v>
      </c>
      <c r="BO49" s="2684">
        <f t="shared" si="39"/>
        <v>0</v>
      </c>
      <c r="BP49" s="2684">
        <f t="shared" si="40"/>
        <v>0</v>
      </c>
      <c r="BQ49" s="2684">
        <f t="shared" si="41"/>
        <v>0</v>
      </c>
      <c r="BR49" s="2684">
        <f t="shared" si="42"/>
        <v>0</v>
      </c>
      <c r="BS49" s="2684">
        <f t="shared" si="43"/>
        <v>0</v>
      </c>
      <c r="BT49" s="2684">
        <f t="shared" si="44"/>
        <v>0</v>
      </c>
      <c r="BU49" s="2617"/>
      <c r="BV49" s="2685">
        <f t="shared" si="137"/>
        <v>0</v>
      </c>
      <c r="BW49" s="2686">
        <f t="shared" si="137"/>
        <v>0</v>
      </c>
      <c r="BX49" s="2686">
        <f t="shared" si="137"/>
        <v>0</v>
      </c>
      <c r="BY49" s="2686">
        <f t="shared" si="137"/>
        <v>0</v>
      </c>
      <c r="BZ49" s="2686">
        <f t="shared" si="137"/>
        <v>0</v>
      </c>
      <c r="CA49" s="2686">
        <f t="shared" si="137"/>
        <v>0</v>
      </c>
      <c r="CB49" s="2686">
        <f t="shared" si="137"/>
        <v>0</v>
      </c>
      <c r="CC49" s="2687">
        <f t="shared" si="134"/>
        <v>0</v>
      </c>
      <c r="CD49" s="2525"/>
      <c r="CE49" s="2681" t="str">
        <f t="shared" si="46"/>
        <v/>
      </c>
      <c r="CF49" s="2688">
        <f t="shared" si="47"/>
        <v>0</v>
      </c>
      <c r="CG49" s="2689">
        <f t="shared" si="48"/>
        <v>0</v>
      </c>
      <c r="CH49" s="2689">
        <f t="shared" si="49"/>
        <v>0</v>
      </c>
      <c r="CI49" s="2689">
        <f t="shared" si="50"/>
        <v>0</v>
      </c>
      <c r="CJ49" s="2689">
        <f t="shared" si="51"/>
        <v>0</v>
      </c>
      <c r="CK49" s="2689">
        <f t="shared" si="52"/>
        <v>0</v>
      </c>
      <c r="CL49" s="2689">
        <f t="shared" si="53"/>
        <v>0</v>
      </c>
      <c r="CM49" s="2689">
        <f t="shared" si="54"/>
        <v>0</v>
      </c>
      <c r="CN49" s="2689">
        <f t="shared" si="55"/>
        <v>0</v>
      </c>
      <c r="CO49" s="2702">
        <f>IF(M49=CO8,M49,0)</f>
        <v>0</v>
      </c>
      <c r="CP49" s="2703" t="str">
        <f t="shared" si="56"/>
        <v/>
      </c>
      <c r="CQ49" s="2678" t="str">
        <f t="shared" si="57"/>
        <v/>
      </c>
      <c r="CR49" s="2692" t="str">
        <f t="shared" si="58"/>
        <v/>
      </c>
      <c r="CS49" s="2692" t="str">
        <f t="shared" si="59"/>
        <v/>
      </c>
      <c r="CT49" s="2692" t="str">
        <f t="shared" si="60"/>
        <v/>
      </c>
      <c r="CU49" s="2692" t="str">
        <f t="shared" si="61"/>
        <v/>
      </c>
      <c r="CV49" s="2692" t="str">
        <f t="shared" si="62"/>
        <v/>
      </c>
      <c r="CW49" s="2692" t="str">
        <f t="shared" si="63"/>
        <v/>
      </c>
      <c r="CX49" s="2693" t="str">
        <f t="shared" si="64"/>
        <v/>
      </c>
      <c r="CY49" s="2601"/>
      <c r="CZ49" s="2681" t="str">
        <f t="shared" si="65"/>
        <v/>
      </c>
      <c r="DA49" s="2694">
        <f t="shared" si="66"/>
        <v>0</v>
      </c>
      <c r="DB49" s="2527" t="str">
        <f t="shared" si="67"/>
        <v/>
      </c>
      <c r="DC49" s="2527" t="str">
        <f t="shared" si="68"/>
        <v/>
      </c>
      <c r="DD49" s="2527" t="str">
        <f t="shared" si="69"/>
        <v/>
      </c>
      <c r="DE49" s="2527" t="str">
        <f t="shared" si="70"/>
        <v/>
      </c>
      <c r="DF49" s="2527" t="str">
        <f t="shared" si="71"/>
        <v/>
      </c>
      <c r="DG49" s="2527" t="str">
        <f t="shared" si="72"/>
        <v/>
      </c>
      <c r="DH49" s="2527" t="str">
        <f t="shared" si="73"/>
        <v/>
      </c>
      <c r="DI49" s="2527" t="str">
        <f t="shared" si="74"/>
        <v/>
      </c>
      <c r="DJ49" s="2549"/>
      <c r="DK49" s="2704">
        <f>IF(M49=DK8,M49,0)</f>
        <v>0</v>
      </c>
      <c r="DL49" s="2703" t="str">
        <f t="shared" si="75"/>
        <v/>
      </c>
      <c r="DM49" s="2692" t="str">
        <f t="shared" si="76"/>
        <v/>
      </c>
      <c r="DN49" s="2692" t="str">
        <f t="shared" si="77"/>
        <v/>
      </c>
      <c r="DO49" s="2692" t="str">
        <f t="shared" si="78"/>
        <v/>
      </c>
      <c r="DP49" s="2692" t="str">
        <f t="shared" si="79"/>
        <v/>
      </c>
      <c r="DQ49" s="2692" t="str">
        <f t="shared" si="80"/>
        <v/>
      </c>
      <c r="DR49" s="2692" t="str">
        <f t="shared" si="81"/>
        <v/>
      </c>
      <c r="DS49" s="2692" t="str">
        <f t="shared" si="82"/>
        <v/>
      </c>
      <c r="DT49" s="2696" t="str">
        <f t="shared" si="83"/>
        <v/>
      </c>
      <c r="DU49" s="2535"/>
      <c r="DV49" s="2683">
        <f t="shared" si="84"/>
        <v>0</v>
      </c>
      <c r="DW49" s="2684">
        <f t="shared" si="85"/>
        <v>0</v>
      </c>
      <c r="DX49" s="2684">
        <f t="shared" si="86"/>
        <v>0</v>
      </c>
      <c r="DY49" s="2684">
        <f t="shared" si="87"/>
        <v>0</v>
      </c>
      <c r="DZ49" s="2684">
        <f t="shared" si="88"/>
        <v>0</v>
      </c>
      <c r="EA49" s="2684">
        <f t="shared" si="89"/>
        <v>0</v>
      </c>
      <c r="EB49" s="2684">
        <f t="shared" si="90"/>
        <v>0</v>
      </c>
      <c r="EC49" s="2684">
        <f t="shared" si="91"/>
        <v>0</v>
      </c>
      <c r="ED49" s="2630"/>
      <c r="EE49" s="2685">
        <f t="shared" si="138"/>
        <v>0</v>
      </c>
      <c r="EF49" s="2686">
        <f t="shared" si="138"/>
        <v>0</v>
      </c>
      <c r="EG49" s="2686">
        <f t="shared" si="138"/>
        <v>0</v>
      </c>
      <c r="EH49" s="2686">
        <f t="shared" si="138"/>
        <v>0</v>
      </c>
      <c r="EI49" s="2686">
        <f t="shared" si="138"/>
        <v>0</v>
      </c>
      <c r="EJ49" s="2686">
        <f t="shared" si="138"/>
        <v>0</v>
      </c>
      <c r="EK49" s="2686">
        <f t="shared" si="138"/>
        <v>0</v>
      </c>
      <c r="EL49" s="2687">
        <f t="shared" si="135"/>
        <v>0</v>
      </c>
      <c r="EM49" s="2601"/>
      <c r="EN49" s="2681" t="str">
        <f t="shared" si="93"/>
        <v/>
      </c>
      <c r="EO49" s="2688">
        <f t="shared" si="94"/>
        <v>0</v>
      </c>
      <c r="EP49" s="2689">
        <f t="shared" si="95"/>
        <v>0</v>
      </c>
      <c r="EQ49" s="2689">
        <f t="shared" si="96"/>
        <v>0</v>
      </c>
      <c r="ER49" s="2689">
        <f t="shared" si="97"/>
        <v>0</v>
      </c>
      <c r="ES49" s="2689">
        <f t="shared" si="98"/>
        <v>0</v>
      </c>
      <c r="ET49" s="2689">
        <f t="shared" si="99"/>
        <v>0</v>
      </c>
      <c r="EU49" s="2689">
        <f t="shared" si="100"/>
        <v>0</v>
      </c>
      <c r="EV49" s="2689">
        <f t="shared" si="101"/>
        <v>0</v>
      </c>
      <c r="EW49" s="2689">
        <f t="shared" si="102"/>
        <v>0</v>
      </c>
      <c r="EX49" s="2705">
        <f>IF(X49=EX8,X49,0)</f>
        <v>0</v>
      </c>
      <c r="EY49" s="2703" t="str">
        <f t="shared" si="103"/>
        <v/>
      </c>
      <c r="EZ49" s="2678" t="str">
        <f t="shared" si="104"/>
        <v/>
      </c>
      <c r="FA49" s="2692" t="str">
        <f t="shared" si="105"/>
        <v/>
      </c>
      <c r="FB49" s="2692" t="str">
        <f t="shared" si="106"/>
        <v/>
      </c>
      <c r="FC49" s="2692" t="str">
        <f t="shared" si="107"/>
        <v/>
      </c>
      <c r="FD49" s="2692" t="str">
        <f t="shared" si="108"/>
        <v/>
      </c>
      <c r="FE49" s="2692" t="str">
        <f t="shared" si="109"/>
        <v/>
      </c>
      <c r="FF49" s="2692" t="str">
        <f t="shared" si="110"/>
        <v/>
      </c>
      <c r="FG49" s="2692" t="str">
        <f t="shared" si="111"/>
        <v/>
      </c>
      <c r="FH49" s="2601"/>
      <c r="FI49" s="2681" t="str">
        <f t="shared" si="112"/>
        <v/>
      </c>
      <c r="FJ49" s="2694">
        <f t="shared" si="113"/>
        <v>0</v>
      </c>
      <c r="FK49" s="2527" t="str">
        <f t="shared" si="114"/>
        <v/>
      </c>
      <c r="FL49" s="2527" t="str">
        <f t="shared" si="115"/>
        <v/>
      </c>
      <c r="FM49" s="2527" t="str">
        <f t="shared" si="116"/>
        <v/>
      </c>
      <c r="FN49" s="2527" t="str">
        <f t="shared" si="117"/>
        <v/>
      </c>
      <c r="FO49" s="2527" t="str">
        <f t="shared" si="118"/>
        <v/>
      </c>
      <c r="FP49" s="2527" t="str">
        <f t="shared" si="119"/>
        <v/>
      </c>
      <c r="FQ49" s="2527" t="str">
        <f t="shared" si="120"/>
        <v/>
      </c>
      <c r="FR49" s="2527" t="str">
        <f t="shared" si="121"/>
        <v/>
      </c>
      <c r="FS49" s="2704">
        <f>IF(X49=FS8,X49,0)</f>
        <v>0</v>
      </c>
      <c r="FT49" s="2703" t="str">
        <f t="shared" si="122"/>
        <v/>
      </c>
      <c r="FU49" s="2692" t="str">
        <f t="shared" si="123"/>
        <v/>
      </c>
      <c r="FV49" s="2692" t="str">
        <f t="shared" si="124"/>
        <v/>
      </c>
      <c r="FW49" s="2692" t="str">
        <f t="shared" si="125"/>
        <v/>
      </c>
      <c r="FX49" s="2692" t="str">
        <f t="shared" si="126"/>
        <v/>
      </c>
      <c r="FY49" s="2692" t="str">
        <f t="shared" si="127"/>
        <v/>
      </c>
      <c r="FZ49" s="2692" t="str">
        <f t="shared" si="128"/>
        <v/>
      </c>
      <c r="GA49" s="2692" t="str">
        <f t="shared" si="129"/>
        <v/>
      </c>
      <c r="GB49" s="2696" t="str">
        <f t="shared" si="130"/>
        <v/>
      </c>
      <c r="GC49" s="2535"/>
    </row>
    <row r="50" spans="1:185" ht="45" customHeight="1" x14ac:dyDescent="0.25">
      <c r="A50" s="2633">
        <f>ROW()</f>
        <v>50</v>
      </c>
      <c r="B50" s="2667" t="str">
        <f>IF(C50="I","",IF(ISBLANK(D50),"",IF(ISTEXT(D50),LARGE(B9:B49,1)+1,0)))</f>
        <v/>
      </c>
      <c r="C50" s="2698"/>
      <c r="D50" s="2715"/>
      <c r="E50" s="2669"/>
      <c r="F50" s="2670"/>
      <c r="G50" s="2671"/>
      <c r="H50" s="2672"/>
      <c r="I50" s="2671"/>
      <c r="J50" s="2672"/>
      <c r="K50" s="2673">
        <f t="shared" si="132"/>
        <v>0</v>
      </c>
      <c r="L50" s="2532"/>
      <c r="M50" s="2674">
        <f t="shared" si="16"/>
        <v>0</v>
      </c>
      <c r="N50" s="2675">
        <f t="shared" si="16"/>
        <v>0</v>
      </c>
      <c r="O50" s="2676"/>
      <c r="P50" s="2676"/>
      <c r="Q50" s="2676"/>
      <c r="R50" s="2676"/>
      <c r="S50" s="2676"/>
      <c r="T50" s="2676"/>
      <c r="U50" s="2676"/>
      <c r="V50" s="2676"/>
      <c r="W50" s="2532"/>
      <c r="X50" s="2674">
        <f t="shared" si="17"/>
        <v>0</v>
      </c>
      <c r="Y50" s="2675">
        <f t="shared" si="17"/>
        <v>0</v>
      </c>
      <c r="Z50" s="2677"/>
      <c r="AA50" s="2677"/>
      <c r="AB50" s="2677"/>
      <c r="AC50" s="2677"/>
      <c r="AD50" s="2677"/>
      <c r="AE50" s="2677"/>
      <c r="AF50" s="2677"/>
      <c r="AG50" s="2677"/>
      <c r="AH50" s="2532"/>
      <c r="AI50" s="2535"/>
      <c r="AJ50" s="2678">
        <f t="shared" si="18"/>
        <v>0</v>
      </c>
      <c r="AK50" s="2679">
        <f t="shared" si="19"/>
        <v>0</v>
      </c>
      <c r="AL50" s="2678">
        <f t="shared" si="20"/>
        <v>0</v>
      </c>
      <c r="AM50" s="2679">
        <f t="shared" si="21"/>
        <v>0</v>
      </c>
      <c r="AN50" s="2678">
        <f t="shared" si="22"/>
        <v>0</v>
      </c>
      <c r="AO50" s="2679">
        <f t="shared" si="23"/>
        <v>0</v>
      </c>
      <c r="AP50" s="2678">
        <f t="shared" si="24"/>
        <v>0</v>
      </c>
      <c r="AQ50" s="2679">
        <f t="shared" si="25"/>
        <v>0</v>
      </c>
      <c r="AR50" s="2678">
        <f t="shared" si="26"/>
        <v>0</v>
      </c>
      <c r="AS50" s="2679">
        <f t="shared" si="27"/>
        <v>0</v>
      </c>
      <c r="AT50" s="2678">
        <f t="shared" si="28"/>
        <v>0</v>
      </c>
      <c r="AU50" s="2679">
        <f t="shared" si="29"/>
        <v>0</v>
      </c>
      <c r="AV50" s="2678">
        <f t="shared" si="30"/>
        <v>0</v>
      </c>
      <c r="AW50" s="2679">
        <f t="shared" si="31"/>
        <v>0</v>
      </c>
      <c r="AX50" s="2678">
        <f t="shared" si="32"/>
        <v>0</v>
      </c>
      <c r="AY50" s="2679">
        <f t="shared" si="33"/>
        <v>0</v>
      </c>
      <c r="AZ50" s="2680"/>
      <c r="BA50" s="2681">
        <f>BA9</f>
        <v>20</v>
      </c>
      <c r="BB50" s="2681">
        <f t="shared" si="34"/>
        <v>0</v>
      </c>
      <c r="BC50" s="2681" t="str">
        <f t="shared" si="35"/>
        <v/>
      </c>
      <c r="BD50" s="2682">
        <f t="shared" si="136"/>
        <v>0</v>
      </c>
      <c r="BE50" s="2682">
        <f t="shared" si="136"/>
        <v>0</v>
      </c>
      <c r="BF50" s="2682">
        <f t="shared" si="136"/>
        <v>0</v>
      </c>
      <c r="BG50" s="2682">
        <f t="shared" si="136"/>
        <v>0</v>
      </c>
      <c r="BH50" s="2682">
        <f t="shared" si="136"/>
        <v>0</v>
      </c>
      <c r="BI50" s="2682">
        <f t="shared" si="136"/>
        <v>0</v>
      </c>
      <c r="BJ50" s="2682">
        <f t="shared" si="136"/>
        <v>0</v>
      </c>
      <c r="BK50" s="2682">
        <f t="shared" si="133"/>
        <v>0</v>
      </c>
      <c r="BL50" s="2535"/>
      <c r="BM50" s="2683">
        <f t="shared" si="37"/>
        <v>0</v>
      </c>
      <c r="BN50" s="2684">
        <f t="shared" si="38"/>
        <v>0</v>
      </c>
      <c r="BO50" s="2684">
        <f t="shared" si="39"/>
        <v>0</v>
      </c>
      <c r="BP50" s="2684">
        <f t="shared" si="40"/>
        <v>0</v>
      </c>
      <c r="BQ50" s="2684">
        <f t="shared" si="41"/>
        <v>0</v>
      </c>
      <c r="BR50" s="2684">
        <f t="shared" si="42"/>
        <v>0</v>
      </c>
      <c r="BS50" s="2684">
        <f t="shared" si="43"/>
        <v>0</v>
      </c>
      <c r="BT50" s="2684">
        <f t="shared" si="44"/>
        <v>0</v>
      </c>
      <c r="BU50" s="2617"/>
      <c r="BV50" s="2685">
        <f t="shared" si="137"/>
        <v>0</v>
      </c>
      <c r="BW50" s="2686">
        <f t="shared" si="137"/>
        <v>0</v>
      </c>
      <c r="BX50" s="2686">
        <f t="shared" si="137"/>
        <v>0</v>
      </c>
      <c r="BY50" s="2686">
        <f t="shared" si="137"/>
        <v>0</v>
      </c>
      <c r="BZ50" s="2686">
        <f t="shared" si="137"/>
        <v>0</v>
      </c>
      <c r="CA50" s="2686">
        <f t="shared" si="137"/>
        <v>0</v>
      </c>
      <c r="CB50" s="2686">
        <f t="shared" si="137"/>
        <v>0</v>
      </c>
      <c r="CC50" s="2687">
        <f t="shared" si="134"/>
        <v>0</v>
      </c>
      <c r="CD50" s="2525"/>
      <c r="CE50" s="2681" t="str">
        <f t="shared" si="46"/>
        <v/>
      </c>
      <c r="CF50" s="2688">
        <f t="shared" si="47"/>
        <v>0</v>
      </c>
      <c r="CG50" s="2689">
        <f t="shared" si="48"/>
        <v>0</v>
      </c>
      <c r="CH50" s="2689">
        <f t="shared" si="49"/>
        <v>0</v>
      </c>
      <c r="CI50" s="2689">
        <f t="shared" si="50"/>
        <v>0</v>
      </c>
      <c r="CJ50" s="2689">
        <f t="shared" si="51"/>
        <v>0</v>
      </c>
      <c r="CK50" s="2689">
        <f t="shared" si="52"/>
        <v>0</v>
      </c>
      <c r="CL50" s="2689">
        <f t="shared" si="53"/>
        <v>0</v>
      </c>
      <c r="CM50" s="2689">
        <f t="shared" si="54"/>
        <v>0</v>
      </c>
      <c r="CN50" s="2689">
        <f t="shared" si="55"/>
        <v>0</v>
      </c>
      <c r="CO50" s="2702">
        <f>IF(M50=CO8,M50,0)</f>
        <v>0</v>
      </c>
      <c r="CP50" s="2703" t="str">
        <f t="shared" si="56"/>
        <v/>
      </c>
      <c r="CQ50" s="2678" t="str">
        <f t="shared" si="57"/>
        <v/>
      </c>
      <c r="CR50" s="2692" t="str">
        <f t="shared" si="58"/>
        <v/>
      </c>
      <c r="CS50" s="2692" t="str">
        <f t="shared" si="59"/>
        <v/>
      </c>
      <c r="CT50" s="2692" t="str">
        <f t="shared" si="60"/>
        <v/>
      </c>
      <c r="CU50" s="2692" t="str">
        <f t="shared" si="61"/>
        <v/>
      </c>
      <c r="CV50" s="2692" t="str">
        <f t="shared" si="62"/>
        <v/>
      </c>
      <c r="CW50" s="2692" t="str">
        <f t="shared" si="63"/>
        <v/>
      </c>
      <c r="CX50" s="2693" t="str">
        <f t="shared" si="64"/>
        <v/>
      </c>
      <c r="CY50" s="2601"/>
      <c r="CZ50" s="2681" t="str">
        <f t="shared" si="65"/>
        <v/>
      </c>
      <c r="DA50" s="2694">
        <f t="shared" si="66"/>
        <v>0</v>
      </c>
      <c r="DB50" s="2527" t="str">
        <f t="shared" si="67"/>
        <v/>
      </c>
      <c r="DC50" s="2527" t="str">
        <f t="shared" si="68"/>
        <v/>
      </c>
      <c r="DD50" s="2527" t="str">
        <f t="shared" si="69"/>
        <v/>
      </c>
      <c r="DE50" s="2527" t="str">
        <f t="shared" si="70"/>
        <v/>
      </c>
      <c r="DF50" s="2527" t="str">
        <f t="shared" si="71"/>
        <v/>
      </c>
      <c r="DG50" s="2527" t="str">
        <f t="shared" si="72"/>
        <v/>
      </c>
      <c r="DH50" s="2527" t="str">
        <f t="shared" si="73"/>
        <v/>
      </c>
      <c r="DI50" s="2527" t="str">
        <f t="shared" si="74"/>
        <v/>
      </c>
      <c r="DJ50" s="2549"/>
      <c r="DK50" s="2704">
        <f>IF(M50=DK8,M50,0)</f>
        <v>0</v>
      </c>
      <c r="DL50" s="2703" t="str">
        <f t="shared" si="75"/>
        <v/>
      </c>
      <c r="DM50" s="2692" t="str">
        <f t="shared" si="76"/>
        <v/>
      </c>
      <c r="DN50" s="2692" t="str">
        <f t="shared" si="77"/>
        <v/>
      </c>
      <c r="DO50" s="2692" t="str">
        <f t="shared" si="78"/>
        <v/>
      </c>
      <c r="DP50" s="2692" t="str">
        <f t="shared" si="79"/>
        <v/>
      </c>
      <c r="DQ50" s="2692" t="str">
        <f t="shared" si="80"/>
        <v/>
      </c>
      <c r="DR50" s="2692" t="str">
        <f t="shared" si="81"/>
        <v/>
      </c>
      <c r="DS50" s="2692" t="str">
        <f t="shared" si="82"/>
        <v/>
      </c>
      <c r="DT50" s="2696" t="str">
        <f t="shared" si="83"/>
        <v/>
      </c>
      <c r="DU50" s="2535"/>
      <c r="DV50" s="2683">
        <f t="shared" si="84"/>
        <v>0</v>
      </c>
      <c r="DW50" s="2684">
        <f t="shared" si="85"/>
        <v>0</v>
      </c>
      <c r="DX50" s="2684">
        <f t="shared" si="86"/>
        <v>0</v>
      </c>
      <c r="DY50" s="2684">
        <f t="shared" si="87"/>
        <v>0</v>
      </c>
      <c r="DZ50" s="2684">
        <f t="shared" si="88"/>
        <v>0</v>
      </c>
      <c r="EA50" s="2684">
        <f t="shared" si="89"/>
        <v>0</v>
      </c>
      <c r="EB50" s="2684">
        <f t="shared" si="90"/>
        <v>0</v>
      </c>
      <c r="EC50" s="2684">
        <f t="shared" si="91"/>
        <v>0</v>
      </c>
      <c r="ED50" s="2630"/>
      <c r="EE50" s="2685">
        <f t="shared" si="138"/>
        <v>0</v>
      </c>
      <c r="EF50" s="2686">
        <f t="shared" si="138"/>
        <v>0</v>
      </c>
      <c r="EG50" s="2686">
        <f t="shared" si="138"/>
        <v>0</v>
      </c>
      <c r="EH50" s="2686">
        <f t="shared" si="138"/>
        <v>0</v>
      </c>
      <c r="EI50" s="2686">
        <f t="shared" si="138"/>
        <v>0</v>
      </c>
      <c r="EJ50" s="2686">
        <f t="shared" si="138"/>
        <v>0</v>
      </c>
      <c r="EK50" s="2686">
        <f t="shared" si="138"/>
        <v>0</v>
      </c>
      <c r="EL50" s="2687">
        <f t="shared" si="135"/>
        <v>0</v>
      </c>
      <c r="EM50" s="2601"/>
      <c r="EN50" s="2681" t="str">
        <f t="shared" si="93"/>
        <v/>
      </c>
      <c r="EO50" s="2688">
        <f t="shared" si="94"/>
        <v>0</v>
      </c>
      <c r="EP50" s="2689">
        <f t="shared" si="95"/>
        <v>0</v>
      </c>
      <c r="EQ50" s="2689">
        <f t="shared" si="96"/>
        <v>0</v>
      </c>
      <c r="ER50" s="2689">
        <f t="shared" si="97"/>
        <v>0</v>
      </c>
      <c r="ES50" s="2689">
        <f t="shared" si="98"/>
        <v>0</v>
      </c>
      <c r="ET50" s="2689">
        <f t="shared" si="99"/>
        <v>0</v>
      </c>
      <c r="EU50" s="2689">
        <f t="shared" si="100"/>
        <v>0</v>
      </c>
      <c r="EV50" s="2689">
        <f t="shared" si="101"/>
        <v>0</v>
      </c>
      <c r="EW50" s="2689">
        <f t="shared" si="102"/>
        <v>0</v>
      </c>
      <c r="EX50" s="2705">
        <f>IF(X50=EX8,X50,0)</f>
        <v>0</v>
      </c>
      <c r="EY50" s="2703" t="str">
        <f t="shared" si="103"/>
        <v/>
      </c>
      <c r="EZ50" s="2678" t="str">
        <f t="shared" si="104"/>
        <v/>
      </c>
      <c r="FA50" s="2692" t="str">
        <f t="shared" si="105"/>
        <v/>
      </c>
      <c r="FB50" s="2692" t="str">
        <f t="shared" si="106"/>
        <v/>
      </c>
      <c r="FC50" s="2692" t="str">
        <f t="shared" si="107"/>
        <v/>
      </c>
      <c r="FD50" s="2692" t="str">
        <f t="shared" si="108"/>
        <v/>
      </c>
      <c r="FE50" s="2692" t="str">
        <f t="shared" si="109"/>
        <v/>
      </c>
      <c r="FF50" s="2692" t="str">
        <f t="shared" si="110"/>
        <v/>
      </c>
      <c r="FG50" s="2692" t="str">
        <f t="shared" si="111"/>
        <v/>
      </c>
      <c r="FH50" s="2601"/>
      <c r="FI50" s="2681" t="str">
        <f t="shared" si="112"/>
        <v/>
      </c>
      <c r="FJ50" s="2694">
        <f t="shared" si="113"/>
        <v>0</v>
      </c>
      <c r="FK50" s="2527" t="str">
        <f t="shared" si="114"/>
        <v/>
      </c>
      <c r="FL50" s="2527" t="str">
        <f t="shared" si="115"/>
        <v/>
      </c>
      <c r="FM50" s="2527" t="str">
        <f t="shared" si="116"/>
        <v/>
      </c>
      <c r="FN50" s="2527" t="str">
        <f t="shared" si="117"/>
        <v/>
      </c>
      <c r="FO50" s="2527" t="str">
        <f t="shared" si="118"/>
        <v/>
      </c>
      <c r="FP50" s="2527" t="str">
        <f t="shared" si="119"/>
        <v/>
      </c>
      <c r="FQ50" s="2527" t="str">
        <f t="shared" si="120"/>
        <v/>
      </c>
      <c r="FR50" s="2527" t="str">
        <f t="shared" si="121"/>
        <v/>
      </c>
      <c r="FS50" s="2704">
        <f>IF(X50=FS8,X50,0)</f>
        <v>0</v>
      </c>
      <c r="FT50" s="2703" t="str">
        <f t="shared" si="122"/>
        <v/>
      </c>
      <c r="FU50" s="2692" t="str">
        <f t="shared" si="123"/>
        <v/>
      </c>
      <c r="FV50" s="2692" t="str">
        <f t="shared" si="124"/>
        <v/>
      </c>
      <c r="FW50" s="2692" t="str">
        <f t="shared" si="125"/>
        <v/>
      </c>
      <c r="FX50" s="2692" t="str">
        <f t="shared" si="126"/>
        <v/>
      </c>
      <c r="FY50" s="2692" t="str">
        <f t="shared" si="127"/>
        <v/>
      </c>
      <c r="FZ50" s="2692" t="str">
        <f t="shared" si="128"/>
        <v/>
      </c>
      <c r="GA50" s="2692" t="str">
        <f t="shared" si="129"/>
        <v/>
      </c>
      <c r="GB50" s="2696" t="str">
        <f t="shared" si="130"/>
        <v/>
      </c>
      <c r="GC50" s="2535"/>
    </row>
    <row r="51" spans="1:185" ht="45" customHeight="1" x14ac:dyDescent="0.25">
      <c r="A51" s="2633">
        <f>ROW()</f>
        <v>51</v>
      </c>
      <c r="B51" s="2667" t="str">
        <f>IF(C51="I","",IF(ISBLANK(D51),"",IF(ISTEXT(D51),LARGE(B9:B50,1)+1,0)))</f>
        <v/>
      </c>
      <c r="C51" s="2698"/>
      <c r="D51" s="2715"/>
      <c r="E51" s="2669"/>
      <c r="F51" s="2670"/>
      <c r="G51" s="2671"/>
      <c r="H51" s="2672"/>
      <c r="I51" s="2671"/>
      <c r="J51" s="2672"/>
      <c r="K51" s="2673">
        <f t="shared" si="132"/>
        <v>0</v>
      </c>
      <c r="L51" s="2532"/>
      <c r="M51" s="2674">
        <f t="shared" si="16"/>
        <v>0</v>
      </c>
      <c r="N51" s="2675">
        <f t="shared" si="16"/>
        <v>0</v>
      </c>
      <c r="O51" s="2676"/>
      <c r="P51" s="2676"/>
      <c r="Q51" s="2676"/>
      <c r="R51" s="2676"/>
      <c r="S51" s="2676"/>
      <c r="T51" s="2676"/>
      <c r="U51" s="2676"/>
      <c r="V51" s="2676"/>
      <c r="W51" s="2532"/>
      <c r="X51" s="2674">
        <f t="shared" si="17"/>
        <v>0</v>
      </c>
      <c r="Y51" s="2675">
        <f t="shared" si="17"/>
        <v>0</v>
      </c>
      <c r="Z51" s="2677"/>
      <c r="AA51" s="2677"/>
      <c r="AB51" s="2677"/>
      <c r="AC51" s="2677"/>
      <c r="AD51" s="2677"/>
      <c r="AE51" s="2677"/>
      <c r="AF51" s="2677"/>
      <c r="AG51" s="2677"/>
      <c r="AH51" s="2532"/>
      <c r="AI51" s="2535"/>
      <c r="AJ51" s="2678">
        <f t="shared" si="18"/>
        <v>0</v>
      </c>
      <c r="AK51" s="2679">
        <f t="shared" si="19"/>
        <v>0</v>
      </c>
      <c r="AL51" s="2678">
        <f t="shared" si="20"/>
        <v>0</v>
      </c>
      <c r="AM51" s="2679">
        <f t="shared" si="21"/>
        <v>0</v>
      </c>
      <c r="AN51" s="2678">
        <f t="shared" si="22"/>
        <v>0</v>
      </c>
      <c r="AO51" s="2679">
        <f t="shared" si="23"/>
        <v>0</v>
      </c>
      <c r="AP51" s="2678">
        <f t="shared" si="24"/>
        <v>0</v>
      </c>
      <c r="AQ51" s="2679">
        <f t="shared" si="25"/>
        <v>0</v>
      </c>
      <c r="AR51" s="2678">
        <f t="shared" si="26"/>
        <v>0</v>
      </c>
      <c r="AS51" s="2679">
        <f t="shared" si="27"/>
        <v>0</v>
      </c>
      <c r="AT51" s="2678">
        <f t="shared" si="28"/>
        <v>0</v>
      </c>
      <c r="AU51" s="2679">
        <f t="shared" si="29"/>
        <v>0</v>
      </c>
      <c r="AV51" s="2678">
        <f t="shared" si="30"/>
        <v>0</v>
      </c>
      <c r="AW51" s="2679">
        <f t="shared" si="31"/>
        <v>0</v>
      </c>
      <c r="AX51" s="2678">
        <f t="shared" si="32"/>
        <v>0</v>
      </c>
      <c r="AY51" s="2679">
        <f t="shared" si="33"/>
        <v>0</v>
      </c>
      <c r="AZ51" s="2680"/>
      <c r="BA51" s="2681">
        <f>BA9</f>
        <v>20</v>
      </c>
      <c r="BB51" s="2681">
        <f t="shared" si="34"/>
        <v>0</v>
      </c>
      <c r="BC51" s="2681" t="str">
        <f t="shared" si="35"/>
        <v/>
      </c>
      <c r="BD51" s="2682">
        <f t="shared" si="136"/>
        <v>0</v>
      </c>
      <c r="BE51" s="2682">
        <f t="shared" si="136"/>
        <v>0</v>
      </c>
      <c r="BF51" s="2682">
        <f t="shared" si="136"/>
        <v>0</v>
      </c>
      <c r="BG51" s="2682">
        <f t="shared" si="136"/>
        <v>0</v>
      </c>
      <c r="BH51" s="2682">
        <f t="shared" si="136"/>
        <v>0</v>
      </c>
      <c r="BI51" s="2682">
        <f t="shared" si="136"/>
        <v>0</v>
      </c>
      <c r="BJ51" s="2682">
        <f t="shared" si="136"/>
        <v>0</v>
      </c>
      <c r="BK51" s="2682">
        <f t="shared" si="133"/>
        <v>0</v>
      </c>
      <c r="BL51" s="2535"/>
      <c r="BM51" s="2683">
        <f t="shared" si="37"/>
        <v>0</v>
      </c>
      <c r="BN51" s="2684">
        <f t="shared" si="38"/>
        <v>0</v>
      </c>
      <c r="BO51" s="2684">
        <f t="shared" si="39"/>
        <v>0</v>
      </c>
      <c r="BP51" s="2684">
        <f t="shared" si="40"/>
        <v>0</v>
      </c>
      <c r="BQ51" s="2684">
        <f t="shared" si="41"/>
        <v>0</v>
      </c>
      <c r="BR51" s="2684">
        <f t="shared" si="42"/>
        <v>0</v>
      </c>
      <c r="BS51" s="2684">
        <f t="shared" si="43"/>
        <v>0</v>
      </c>
      <c r="BT51" s="2684">
        <f t="shared" si="44"/>
        <v>0</v>
      </c>
      <c r="BU51" s="2617"/>
      <c r="BV51" s="2685">
        <f t="shared" si="137"/>
        <v>0</v>
      </c>
      <c r="BW51" s="2686">
        <f t="shared" si="137"/>
        <v>0</v>
      </c>
      <c r="BX51" s="2686">
        <f t="shared" si="137"/>
        <v>0</v>
      </c>
      <c r="BY51" s="2686">
        <f t="shared" si="137"/>
        <v>0</v>
      </c>
      <c r="BZ51" s="2686">
        <f t="shared" si="137"/>
        <v>0</v>
      </c>
      <c r="CA51" s="2686">
        <f t="shared" si="137"/>
        <v>0</v>
      </c>
      <c r="CB51" s="2686">
        <f t="shared" si="137"/>
        <v>0</v>
      </c>
      <c r="CC51" s="2687">
        <f t="shared" si="134"/>
        <v>0</v>
      </c>
      <c r="CD51" s="2525"/>
      <c r="CE51" s="2681" t="str">
        <f t="shared" si="46"/>
        <v/>
      </c>
      <c r="CF51" s="2688">
        <f t="shared" si="47"/>
        <v>0</v>
      </c>
      <c r="CG51" s="2689">
        <f t="shared" si="48"/>
        <v>0</v>
      </c>
      <c r="CH51" s="2689">
        <f t="shared" si="49"/>
        <v>0</v>
      </c>
      <c r="CI51" s="2689">
        <f t="shared" si="50"/>
        <v>0</v>
      </c>
      <c r="CJ51" s="2689">
        <f t="shared" si="51"/>
        <v>0</v>
      </c>
      <c r="CK51" s="2689">
        <f t="shared" si="52"/>
        <v>0</v>
      </c>
      <c r="CL51" s="2689">
        <f t="shared" si="53"/>
        <v>0</v>
      </c>
      <c r="CM51" s="2689">
        <f t="shared" si="54"/>
        <v>0</v>
      </c>
      <c r="CN51" s="2689">
        <f t="shared" si="55"/>
        <v>0</v>
      </c>
      <c r="CO51" s="2702">
        <f>IF(M51=CO8,M51,0)</f>
        <v>0</v>
      </c>
      <c r="CP51" s="2703" t="str">
        <f t="shared" si="56"/>
        <v/>
      </c>
      <c r="CQ51" s="2678" t="str">
        <f t="shared" si="57"/>
        <v/>
      </c>
      <c r="CR51" s="2692" t="str">
        <f t="shared" si="58"/>
        <v/>
      </c>
      <c r="CS51" s="2692" t="str">
        <f t="shared" si="59"/>
        <v/>
      </c>
      <c r="CT51" s="2692" t="str">
        <f t="shared" si="60"/>
        <v/>
      </c>
      <c r="CU51" s="2692" t="str">
        <f t="shared" si="61"/>
        <v/>
      </c>
      <c r="CV51" s="2692" t="str">
        <f t="shared" si="62"/>
        <v/>
      </c>
      <c r="CW51" s="2692" t="str">
        <f t="shared" si="63"/>
        <v/>
      </c>
      <c r="CX51" s="2693" t="str">
        <f t="shared" si="64"/>
        <v/>
      </c>
      <c r="CY51" s="2601"/>
      <c r="CZ51" s="2681" t="str">
        <f t="shared" si="65"/>
        <v/>
      </c>
      <c r="DA51" s="2694">
        <f t="shared" si="66"/>
        <v>0</v>
      </c>
      <c r="DB51" s="2527" t="str">
        <f t="shared" si="67"/>
        <v/>
      </c>
      <c r="DC51" s="2527" t="str">
        <f t="shared" si="68"/>
        <v/>
      </c>
      <c r="DD51" s="2527" t="str">
        <f t="shared" si="69"/>
        <v/>
      </c>
      <c r="DE51" s="2527" t="str">
        <f t="shared" si="70"/>
        <v/>
      </c>
      <c r="DF51" s="2527" t="str">
        <f t="shared" si="71"/>
        <v/>
      </c>
      <c r="DG51" s="2527" t="str">
        <f t="shared" si="72"/>
        <v/>
      </c>
      <c r="DH51" s="2527" t="str">
        <f t="shared" si="73"/>
        <v/>
      </c>
      <c r="DI51" s="2527" t="str">
        <f t="shared" si="74"/>
        <v/>
      </c>
      <c r="DJ51" s="2549"/>
      <c r="DK51" s="2704">
        <f>IF(M51=DK8,M51,0)</f>
        <v>0</v>
      </c>
      <c r="DL51" s="2703" t="str">
        <f t="shared" si="75"/>
        <v/>
      </c>
      <c r="DM51" s="2692" t="str">
        <f t="shared" si="76"/>
        <v/>
      </c>
      <c r="DN51" s="2692" t="str">
        <f t="shared" si="77"/>
        <v/>
      </c>
      <c r="DO51" s="2692" t="str">
        <f t="shared" si="78"/>
        <v/>
      </c>
      <c r="DP51" s="2692" t="str">
        <f t="shared" si="79"/>
        <v/>
      </c>
      <c r="DQ51" s="2692" t="str">
        <f t="shared" si="80"/>
        <v/>
      </c>
      <c r="DR51" s="2692" t="str">
        <f t="shared" si="81"/>
        <v/>
      </c>
      <c r="DS51" s="2692" t="str">
        <f t="shared" si="82"/>
        <v/>
      </c>
      <c r="DT51" s="2696" t="str">
        <f t="shared" si="83"/>
        <v/>
      </c>
      <c r="DU51" s="2535"/>
      <c r="DV51" s="2683">
        <f t="shared" si="84"/>
        <v>0</v>
      </c>
      <c r="DW51" s="2684">
        <f t="shared" si="85"/>
        <v>0</v>
      </c>
      <c r="DX51" s="2684">
        <f t="shared" si="86"/>
        <v>0</v>
      </c>
      <c r="DY51" s="2684">
        <f t="shared" si="87"/>
        <v>0</v>
      </c>
      <c r="DZ51" s="2684">
        <f t="shared" si="88"/>
        <v>0</v>
      </c>
      <c r="EA51" s="2684">
        <f t="shared" si="89"/>
        <v>0</v>
      </c>
      <c r="EB51" s="2684">
        <f t="shared" si="90"/>
        <v>0</v>
      </c>
      <c r="EC51" s="2684">
        <f t="shared" si="91"/>
        <v>0</v>
      </c>
      <c r="ED51" s="2630"/>
      <c r="EE51" s="2685">
        <f t="shared" si="138"/>
        <v>0</v>
      </c>
      <c r="EF51" s="2686">
        <f t="shared" si="138"/>
        <v>0</v>
      </c>
      <c r="EG51" s="2686">
        <f t="shared" si="138"/>
        <v>0</v>
      </c>
      <c r="EH51" s="2686">
        <f t="shared" si="138"/>
        <v>0</v>
      </c>
      <c r="EI51" s="2686">
        <f t="shared" si="138"/>
        <v>0</v>
      </c>
      <c r="EJ51" s="2686">
        <f t="shared" si="138"/>
        <v>0</v>
      </c>
      <c r="EK51" s="2686">
        <f t="shared" si="138"/>
        <v>0</v>
      </c>
      <c r="EL51" s="2687">
        <f t="shared" si="135"/>
        <v>0</v>
      </c>
      <c r="EM51" s="2601"/>
      <c r="EN51" s="2681" t="str">
        <f t="shared" si="93"/>
        <v/>
      </c>
      <c r="EO51" s="2688">
        <f t="shared" si="94"/>
        <v>0</v>
      </c>
      <c r="EP51" s="2689">
        <f t="shared" si="95"/>
        <v>0</v>
      </c>
      <c r="EQ51" s="2689">
        <f t="shared" si="96"/>
        <v>0</v>
      </c>
      <c r="ER51" s="2689">
        <f t="shared" si="97"/>
        <v>0</v>
      </c>
      <c r="ES51" s="2689">
        <f t="shared" si="98"/>
        <v>0</v>
      </c>
      <c r="ET51" s="2689">
        <f t="shared" si="99"/>
        <v>0</v>
      </c>
      <c r="EU51" s="2689">
        <f t="shared" si="100"/>
        <v>0</v>
      </c>
      <c r="EV51" s="2689">
        <f t="shared" si="101"/>
        <v>0</v>
      </c>
      <c r="EW51" s="2689">
        <f t="shared" si="102"/>
        <v>0</v>
      </c>
      <c r="EX51" s="2705">
        <f>IF(X51=EX8,X51,0)</f>
        <v>0</v>
      </c>
      <c r="EY51" s="2703" t="str">
        <f t="shared" si="103"/>
        <v/>
      </c>
      <c r="EZ51" s="2678" t="str">
        <f t="shared" si="104"/>
        <v/>
      </c>
      <c r="FA51" s="2692" t="str">
        <f t="shared" si="105"/>
        <v/>
      </c>
      <c r="FB51" s="2692" t="str">
        <f t="shared" si="106"/>
        <v/>
      </c>
      <c r="FC51" s="2692" t="str">
        <f t="shared" si="107"/>
        <v/>
      </c>
      <c r="FD51" s="2692" t="str">
        <f t="shared" si="108"/>
        <v/>
      </c>
      <c r="FE51" s="2692" t="str">
        <f t="shared" si="109"/>
        <v/>
      </c>
      <c r="FF51" s="2692" t="str">
        <f t="shared" si="110"/>
        <v/>
      </c>
      <c r="FG51" s="2692" t="str">
        <f t="shared" si="111"/>
        <v/>
      </c>
      <c r="FH51" s="2601"/>
      <c r="FI51" s="2681" t="str">
        <f t="shared" si="112"/>
        <v/>
      </c>
      <c r="FJ51" s="2694">
        <f t="shared" si="113"/>
        <v>0</v>
      </c>
      <c r="FK51" s="2527" t="str">
        <f t="shared" si="114"/>
        <v/>
      </c>
      <c r="FL51" s="2527" t="str">
        <f t="shared" si="115"/>
        <v/>
      </c>
      <c r="FM51" s="2527" t="str">
        <f t="shared" si="116"/>
        <v/>
      </c>
      <c r="FN51" s="2527" t="str">
        <f t="shared" si="117"/>
        <v/>
      </c>
      <c r="FO51" s="2527" t="str">
        <f t="shared" si="118"/>
        <v/>
      </c>
      <c r="FP51" s="2527" t="str">
        <f t="shared" si="119"/>
        <v/>
      </c>
      <c r="FQ51" s="2527" t="str">
        <f t="shared" si="120"/>
        <v/>
      </c>
      <c r="FR51" s="2527" t="str">
        <f t="shared" si="121"/>
        <v/>
      </c>
      <c r="FS51" s="2704">
        <f>IF(X51=FS8,X51,0)</f>
        <v>0</v>
      </c>
      <c r="FT51" s="2703" t="str">
        <f t="shared" si="122"/>
        <v/>
      </c>
      <c r="FU51" s="2692" t="str">
        <f t="shared" si="123"/>
        <v/>
      </c>
      <c r="FV51" s="2692" t="str">
        <f t="shared" si="124"/>
        <v/>
      </c>
      <c r="FW51" s="2692" t="str">
        <f t="shared" si="125"/>
        <v/>
      </c>
      <c r="FX51" s="2692" t="str">
        <f t="shared" si="126"/>
        <v/>
      </c>
      <c r="FY51" s="2692" t="str">
        <f t="shared" si="127"/>
        <v/>
      </c>
      <c r="FZ51" s="2692" t="str">
        <f t="shared" si="128"/>
        <v/>
      </c>
      <c r="GA51" s="2692" t="str">
        <f t="shared" si="129"/>
        <v/>
      </c>
      <c r="GB51" s="2696" t="str">
        <f t="shared" si="130"/>
        <v/>
      </c>
      <c r="GC51" s="2535"/>
    </row>
    <row r="52" spans="1:185" ht="45" customHeight="1" x14ac:dyDescent="0.25">
      <c r="A52" s="2633">
        <f>ROW()</f>
        <v>52</v>
      </c>
      <c r="B52" s="2667" t="str">
        <f>IF(C52="I","",IF(ISBLANK(D52),"",IF(ISTEXT(D52),LARGE(B9:B51,1)+1,0)))</f>
        <v/>
      </c>
      <c r="C52" s="2698"/>
      <c r="D52" s="2715"/>
      <c r="E52" s="2669"/>
      <c r="F52" s="2670"/>
      <c r="G52" s="2671"/>
      <c r="H52" s="2672"/>
      <c r="I52" s="2671"/>
      <c r="J52" s="2672"/>
      <c r="K52" s="2673">
        <f t="shared" si="132"/>
        <v>0</v>
      </c>
      <c r="L52" s="2532"/>
      <c r="M52" s="2674">
        <f t="shared" si="16"/>
        <v>0</v>
      </c>
      <c r="N52" s="2675">
        <f t="shared" si="16"/>
        <v>0</v>
      </c>
      <c r="O52" s="2676"/>
      <c r="P52" s="2676"/>
      <c r="Q52" s="2676"/>
      <c r="R52" s="2676"/>
      <c r="S52" s="2676"/>
      <c r="T52" s="2676"/>
      <c r="U52" s="2676"/>
      <c r="V52" s="2676"/>
      <c r="W52" s="2532"/>
      <c r="X52" s="2674">
        <f t="shared" si="17"/>
        <v>0</v>
      </c>
      <c r="Y52" s="2675">
        <f t="shared" si="17"/>
        <v>0</v>
      </c>
      <c r="Z52" s="2677"/>
      <c r="AA52" s="2677"/>
      <c r="AB52" s="2677"/>
      <c r="AC52" s="2677"/>
      <c r="AD52" s="2677"/>
      <c r="AE52" s="2677"/>
      <c r="AF52" s="2677"/>
      <c r="AG52" s="2677"/>
      <c r="AH52" s="2532"/>
      <c r="AI52" s="2535"/>
      <c r="AJ52" s="2678">
        <f t="shared" si="18"/>
        <v>0</v>
      </c>
      <c r="AK52" s="2679">
        <f t="shared" si="19"/>
        <v>0</v>
      </c>
      <c r="AL52" s="2678">
        <f t="shared" si="20"/>
        <v>0</v>
      </c>
      <c r="AM52" s="2679">
        <f t="shared" si="21"/>
        <v>0</v>
      </c>
      <c r="AN52" s="2678">
        <f t="shared" si="22"/>
        <v>0</v>
      </c>
      <c r="AO52" s="2679">
        <f t="shared" si="23"/>
        <v>0</v>
      </c>
      <c r="AP52" s="2678">
        <f t="shared" si="24"/>
        <v>0</v>
      </c>
      <c r="AQ52" s="2679">
        <f t="shared" si="25"/>
        <v>0</v>
      </c>
      <c r="AR52" s="2678">
        <f t="shared" si="26"/>
        <v>0</v>
      </c>
      <c r="AS52" s="2679">
        <f t="shared" si="27"/>
        <v>0</v>
      </c>
      <c r="AT52" s="2678">
        <f t="shared" si="28"/>
        <v>0</v>
      </c>
      <c r="AU52" s="2679">
        <f t="shared" si="29"/>
        <v>0</v>
      </c>
      <c r="AV52" s="2678">
        <f t="shared" si="30"/>
        <v>0</v>
      </c>
      <c r="AW52" s="2679">
        <f t="shared" si="31"/>
        <v>0</v>
      </c>
      <c r="AX52" s="2678">
        <f t="shared" si="32"/>
        <v>0</v>
      </c>
      <c r="AY52" s="2679">
        <f t="shared" si="33"/>
        <v>0</v>
      </c>
      <c r="AZ52" s="2680"/>
      <c r="BA52" s="2681">
        <f>BA9</f>
        <v>20</v>
      </c>
      <c r="BB52" s="2681">
        <f t="shared" si="34"/>
        <v>0</v>
      </c>
      <c r="BC52" s="2681" t="str">
        <f t="shared" si="35"/>
        <v/>
      </c>
      <c r="BD52" s="2682">
        <f t="shared" si="136"/>
        <v>0</v>
      </c>
      <c r="BE52" s="2682">
        <f t="shared" si="136"/>
        <v>0</v>
      </c>
      <c r="BF52" s="2682">
        <f t="shared" si="136"/>
        <v>0</v>
      </c>
      <c r="BG52" s="2682">
        <f t="shared" si="136"/>
        <v>0</v>
      </c>
      <c r="BH52" s="2682">
        <f t="shared" si="136"/>
        <v>0</v>
      </c>
      <c r="BI52" s="2682">
        <f t="shared" si="136"/>
        <v>0</v>
      </c>
      <c r="BJ52" s="2682">
        <f t="shared" si="136"/>
        <v>0</v>
      </c>
      <c r="BK52" s="2682">
        <f t="shared" si="133"/>
        <v>0</v>
      </c>
      <c r="BL52" s="2535"/>
      <c r="BM52" s="2683">
        <f t="shared" si="37"/>
        <v>0</v>
      </c>
      <c r="BN52" s="2684">
        <f t="shared" si="38"/>
        <v>0</v>
      </c>
      <c r="BO52" s="2684">
        <f t="shared" si="39"/>
        <v>0</v>
      </c>
      <c r="BP52" s="2684">
        <f t="shared" si="40"/>
        <v>0</v>
      </c>
      <c r="BQ52" s="2684">
        <f t="shared" si="41"/>
        <v>0</v>
      </c>
      <c r="BR52" s="2684">
        <f t="shared" si="42"/>
        <v>0</v>
      </c>
      <c r="BS52" s="2684">
        <f t="shared" si="43"/>
        <v>0</v>
      </c>
      <c r="BT52" s="2684">
        <f t="shared" si="44"/>
        <v>0</v>
      </c>
      <c r="BU52" s="2617"/>
      <c r="BV52" s="2685">
        <f t="shared" si="137"/>
        <v>0</v>
      </c>
      <c r="BW52" s="2686">
        <f t="shared" si="137"/>
        <v>0</v>
      </c>
      <c r="BX52" s="2686">
        <f t="shared" si="137"/>
        <v>0</v>
      </c>
      <c r="BY52" s="2686">
        <f t="shared" si="137"/>
        <v>0</v>
      </c>
      <c r="BZ52" s="2686">
        <f t="shared" si="137"/>
        <v>0</v>
      </c>
      <c r="CA52" s="2686">
        <f t="shared" si="137"/>
        <v>0</v>
      </c>
      <c r="CB52" s="2686">
        <f t="shared" si="137"/>
        <v>0</v>
      </c>
      <c r="CC52" s="2687">
        <f t="shared" si="134"/>
        <v>0</v>
      </c>
      <c r="CD52" s="2525"/>
      <c r="CE52" s="2681" t="str">
        <f t="shared" si="46"/>
        <v/>
      </c>
      <c r="CF52" s="2688">
        <f t="shared" si="47"/>
        <v>0</v>
      </c>
      <c r="CG52" s="2689">
        <f t="shared" si="48"/>
        <v>0</v>
      </c>
      <c r="CH52" s="2689">
        <f t="shared" si="49"/>
        <v>0</v>
      </c>
      <c r="CI52" s="2689">
        <f t="shared" si="50"/>
        <v>0</v>
      </c>
      <c r="CJ52" s="2689">
        <f t="shared" si="51"/>
        <v>0</v>
      </c>
      <c r="CK52" s="2689">
        <f t="shared" si="52"/>
        <v>0</v>
      </c>
      <c r="CL52" s="2689">
        <f t="shared" si="53"/>
        <v>0</v>
      </c>
      <c r="CM52" s="2689">
        <f t="shared" si="54"/>
        <v>0</v>
      </c>
      <c r="CN52" s="2689">
        <f t="shared" si="55"/>
        <v>0</v>
      </c>
      <c r="CO52" s="2702">
        <f>IF(M52=CO8,M52,0)</f>
        <v>0</v>
      </c>
      <c r="CP52" s="2703" t="str">
        <f t="shared" si="56"/>
        <v/>
      </c>
      <c r="CQ52" s="2678" t="str">
        <f t="shared" si="57"/>
        <v/>
      </c>
      <c r="CR52" s="2692" t="str">
        <f t="shared" si="58"/>
        <v/>
      </c>
      <c r="CS52" s="2692" t="str">
        <f t="shared" si="59"/>
        <v/>
      </c>
      <c r="CT52" s="2692" t="str">
        <f t="shared" si="60"/>
        <v/>
      </c>
      <c r="CU52" s="2692" t="str">
        <f t="shared" si="61"/>
        <v/>
      </c>
      <c r="CV52" s="2692" t="str">
        <f t="shared" si="62"/>
        <v/>
      </c>
      <c r="CW52" s="2692" t="str">
        <f t="shared" si="63"/>
        <v/>
      </c>
      <c r="CX52" s="2693" t="str">
        <f t="shared" si="64"/>
        <v/>
      </c>
      <c r="CY52" s="2601"/>
      <c r="CZ52" s="2681" t="str">
        <f t="shared" si="65"/>
        <v/>
      </c>
      <c r="DA52" s="2694">
        <f t="shared" si="66"/>
        <v>0</v>
      </c>
      <c r="DB52" s="2527" t="str">
        <f t="shared" si="67"/>
        <v/>
      </c>
      <c r="DC52" s="2527" t="str">
        <f t="shared" si="68"/>
        <v/>
      </c>
      <c r="DD52" s="2527" t="str">
        <f t="shared" si="69"/>
        <v/>
      </c>
      <c r="DE52" s="2527" t="str">
        <f t="shared" si="70"/>
        <v/>
      </c>
      <c r="DF52" s="2527" t="str">
        <f t="shared" si="71"/>
        <v/>
      </c>
      <c r="DG52" s="2527" t="str">
        <f t="shared" si="72"/>
        <v/>
      </c>
      <c r="DH52" s="2527" t="str">
        <f t="shared" si="73"/>
        <v/>
      </c>
      <c r="DI52" s="2527" t="str">
        <f t="shared" si="74"/>
        <v/>
      </c>
      <c r="DJ52" s="2549"/>
      <c r="DK52" s="2704">
        <f>IF(M52=DK8,M52,0)</f>
        <v>0</v>
      </c>
      <c r="DL52" s="2703" t="str">
        <f t="shared" si="75"/>
        <v/>
      </c>
      <c r="DM52" s="2692" t="str">
        <f t="shared" si="76"/>
        <v/>
      </c>
      <c r="DN52" s="2692" t="str">
        <f t="shared" si="77"/>
        <v/>
      </c>
      <c r="DO52" s="2692" t="str">
        <f t="shared" si="78"/>
        <v/>
      </c>
      <c r="DP52" s="2692" t="str">
        <f t="shared" si="79"/>
        <v/>
      </c>
      <c r="DQ52" s="2692" t="str">
        <f t="shared" si="80"/>
        <v/>
      </c>
      <c r="DR52" s="2692" t="str">
        <f t="shared" si="81"/>
        <v/>
      </c>
      <c r="DS52" s="2692" t="str">
        <f t="shared" si="82"/>
        <v/>
      </c>
      <c r="DT52" s="2696" t="str">
        <f t="shared" si="83"/>
        <v/>
      </c>
      <c r="DU52" s="2535"/>
      <c r="DV52" s="2683">
        <f t="shared" si="84"/>
        <v>0</v>
      </c>
      <c r="DW52" s="2684">
        <f t="shared" si="85"/>
        <v>0</v>
      </c>
      <c r="DX52" s="2684">
        <f t="shared" si="86"/>
        <v>0</v>
      </c>
      <c r="DY52" s="2684">
        <f t="shared" si="87"/>
        <v>0</v>
      </c>
      <c r="DZ52" s="2684">
        <f t="shared" si="88"/>
        <v>0</v>
      </c>
      <c r="EA52" s="2684">
        <f t="shared" si="89"/>
        <v>0</v>
      </c>
      <c r="EB52" s="2684">
        <f t="shared" si="90"/>
        <v>0</v>
      </c>
      <c r="EC52" s="2684">
        <f t="shared" si="91"/>
        <v>0</v>
      </c>
      <c r="ED52" s="2630"/>
      <c r="EE52" s="2685">
        <f t="shared" si="138"/>
        <v>0</v>
      </c>
      <c r="EF52" s="2686">
        <f t="shared" si="138"/>
        <v>0</v>
      </c>
      <c r="EG52" s="2686">
        <f t="shared" si="138"/>
        <v>0</v>
      </c>
      <c r="EH52" s="2686">
        <f t="shared" si="138"/>
        <v>0</v>
      </c>
      <c r="EI52" s="2686">
        <f t="shared" si="138"/>
        <v>0</v>
      </c>
      <c r="EJ52" s="2686">
        <f t="shared" si="138"/>
        <v>0</v>
      </c>
      <c r="EK52" s="2686">
        <f t="shared" si="138"/>
        <v>0</v>
      </c>
      <c r="EL52" s="2687">
        <f t="shared" si="135"/>
        <v>0</v>
      </c>
      <c r="EM52" s="2601"/>
      <c r="EN52" s="2681" t="str">
        <f t="shared" si="93"/>
        <v/>
      </c>
      <c r="EO52" s="2688">
        <f t="shared" si="94"/>
        <v>0</v>
      </c>
      <c r="EP52" s="2689">
        <f t="shared" si="95"/>
        <v>0</v>
      </c>
      <c r="EQ52" s="2689">
        <f t="shared" si="96"/>
        <v>0</v>
      </c>
      <c r="ER52" s="2689">
        <f t="shared" si="97"/>
        <v>0</v>
      </c>
      <c r="ES52" s="2689">
        <f t="shared" si="98"/>
        <v>0</v>
      </c>
      <c r="ET52" s="2689">
        <f t="shared" si="99"/>
        <v>0</v>
      </c>
      <c r="EU52" s="2689">
        <f t="shared" si="100"/>
        <v>0</v>
      </c>
      <c r="EV52" s="2689">
        <f t="shared" si="101"/>
        <v>0</v>
      </c>
      <c r="EW52" s="2689">
        <f t="shared" si="102"/>
        <v>0</v>
      </c>
      <c r="EX52" s="2705">
        <f>IF(X52=EX8,X52,0)</f>
        <v>0</v>
      </c>
      <c r="EY52" s="2703" t="str">
        <f t="shared" si="103"/>
        <v/>
      </c>
      <c r="EZ52" s="2678" t="str">
        <f t="shared" si="104"/>
        <v/>
      </c>
      <c r="FA52" s="2692" t="str">
        <f t="shared" si="105"/>
        <v/>
      </c>
      <c r="FB52" s="2692" t="str">
        <f t="shared" si="106"/>
        <v/>
      </c>
      <c r="FC52" s="2692" t="str">
        <f t="shared" si="107"/>
        <v/>
      </c>
      <c r="FD52" s="2692" t="str">
        <f t="shared" si="108"/>
        <v/>
      </c>
      <c r="FE52" s="2692" t="str">
        <f t="shared" si="109"/>
        <v/>
      </c>
      <c r="FF52" s="2692" t="str">
        <f t="shared" si="110"/>
        <v/>
      </c>
      <c r="FG52" s="2692" t="str">
        <f t="shared" si="111"/>
        <v/>
      </c>
      <c r="FH52" s="2601"/>
      <c r="FI52" s="2681" t="str">
        <f t="shared" si="112"/>
        <v/>
      </c>
      <c r="FJ52" s="2694">
        <f t="shared" si="113"/>
        <v>0</v>
      </c>
      <c r="FK52" s="2527" t="str">
        <f t="shared" si="114"/>
        <v/>
      </c>
      <c r="FL52" s="2527" t="str">
        <f t="shared" si="115"/>
        <v/>
      </c>
      <c r="FM52" s="2527" t="str">
        <f t="shared" si="116"/>
        <v/>
      </c>
      <c r="FN52" s="2527" t="str">
        <f t="shared" si="117"/>
        <v/>
      </c>
      <c r="FO52" s="2527" t="str">
        <f t="shared" si="118"/>
        <v/>
      </c>
      <c r="FP52" s="2527" t="str">
        <f t="shared" si="119"/>
        <v/>
      </c>
      <c r="FQ52" s="2527" t="str">
        <f t="shared" si="120"/>
        <v/>
      </c>
      <c r="FR52" s="2527" t="str">
        <f t="shared" si="121"/>
        <v/>
      </c>
      <c r="FS52" s="2704">
        <f>IF(X52=FS8,X52,0)</f>
        <v>0</v>
      </c>
      <c r="FT52" s="2703" t="str">
        <f t="shared" si="122"/>
        <v/>
      </c>
      <c r="FU52" s="2692" t="str">
        <f t="shared" si="123"/>
        <v/>
      </c>
      <c r="FV52" s="2692" t="str">
        <f t="shared" si="124"/>
        <v/>
      </c>
      <c r="FW52" s="2692" t="str">
        <f t="shared" si="125"/>
        <v/>
      </c>
      <c r="FX52" s="2692" t="str">
        <f t="shared" si="126"/>
        <v/>
      </c>
      <c r="FY52" s="2692" t="str">
        <f t="shared" si="127"/>
        <v/>
      </c>
      <c r="FZ52" s="2692" t="str">
        <f t="shared" si="128"/>
        <v/>
      </c>
      <c r="GA52" s="2692" t="str">
        <f t="shared" si="129"/>
        <v/>
      </c>
      <c r="GB52" s="2696" t="str">
        <f t="shared" si="130"/>
        <v/>
      </c>
      <c r="GC52" s="2535"/>
    </row>
    <row r="53" spans="1:185" ht="45" customHeight="1" x14ac:dyDescent="0.25">
      <c r="A53" s="2633">
        <f>ROW()</f>
        <v>53</v>
      </c>
      <c r="B53" s="2667" t="str">
        <f>IF(C53="I","",IF(ISBLANK(D53),"",IF(ISTEXT(D53),LARGE(B9:B52,1)+1,0)))</f>
        <v/>
      </c>
      <c r="C53" s="2698"/>
      <c r="D53" s="2715"/>
      <c r="E53" s="2669"/>
      <c r="F53" s="2670"/>
      <c r="G53" s="2671"/>
      <c r="H53" s="2672"/>
      <c r="I53" s="2671"/>
      <c r="J53" s="2672"/>
      <c r="K53" s="2673">
        <f t="shared" si="132"/>
        <v>0</v>
      </c>
      <c r="L53" s="2532"/>
      <c r="M53" s="2674">
        <f t="shared" si="16"/>
        <v>0</v>
      </c>
      <c r="N53" s="2675">
        <f t="shared" si="16"/>
        <v>0</v>
      </c>
      <c r="O53" s="2676"/>
      <c r="P53" s="2676"/>
      <c r="Q53" s="2676"/>
      <c r="R53" s="2676"/>
      <c r="S53" s="2676"/>
      <c r="T53" s="2676"/>
      <c r="U53" s="2676"/>
      <c r="V53" s="2676"/>
      <c r="W53" s="2532"/>
      <c r="X53" s="2674">
        <f t="shared" si="17"/>
        <v>0</v>
      </c>
      <c r="Y53" s="2675">
        <f t="shared" si="17"/>
        <v>0</v>
      </c>
      <c r="Z53" s="2677"/>
      <c r="AA53" s="2677"/>
      <c r="AB53" s="2677"/>
      <c r="AC53" s="2677"/>
      <c r="AD53" s="2677"/>
      <c r="AE53" s="2677"/>
      <c r="AF53" s="2677"/>
      <c r="AG53" s="2677"/>
      <c r="AH53" s="2532"/>
      <c r="AI53" s="2535"/>
      <c r="AJ53" s="2678">
        <f t="shared" si="18"/>
        <v>0</v>
      </c>
      <c r="AK53" s="2679">
        <f t="shared" si="19"/>
        <v>0</v>
      </c>
      <c r="AL53" s="2678">
        <f t="shared" si="20"/>
        <v>0</v>
      </c>
      <c r="AM53" s="2679">
        <f t="shared" si="21"/>
        <v>0</v>
      </c>
      <c r="AN53" s="2678">
        <f t="shared" si="22"/>
        <v>0</v>
      </c>
      <c r="AO53" s="2679">
        <f t="shared" si="23"/>
        <v>0</v>
      </c>
      <c r="AP53" s="2678">
        <f t="shared" si="24"/>
        <v>0</v>
      </c>
      <c r="AQ53" s="2679">
        <f t="shared" si="25"/>
        <v>0</v>
      </c>
      <c r="AR53" s="2678">
        <f t="shared" si="26"/>
        <v>0</v>
      </c>
      <c r="AS53" s="2679">
        <f t="shared" si="27"/>
        <v>0</v>
      </c>
      <c r="AT53" s="2678">
        <f t="shared" si="28"/>
        <v>0</v>
      </c>
      <c r="AU53" s="2679">
        <f t="shared" si="29"/>
        <v>0</v>
      </c>
      <c r="AV53" s="2678">
        <f t="shared" si="30"/>
        <v>0</v>
      </c>
      <c r="AW53" s="2679">
        <f t="shared" si="31"/>
        <v>0</v>
      </c>
      <c r="AX53" s="2678">
        <f t="shared" si="32"/>
        <v>0</v>
      </c>
      <c r="AY53" s="2679">
        <f t="shared" si="33"/>
        <v>0</v>
      </c>
      <c r="AZ53" s="2680"/>
      <c r="BA53" s="2681">
        <f>BA9</f>
        <v>20</v>
      </c>
      <c r="BB53" s="2681">
        <f t="shared" si="34"/>
        <v>0</v>
      </c>
      <c r="BC53" s="2681" t="str">
        <f t="shared" si="35"/>
        <v/>
      </c>
      <c r="BD53" s="2682">
        <f t="shared" si="136"/>
        <v>0</v>
      </c>
      <c r="BE53" s="2682">
        <f t="shared" si="136"/>
        <v>0</v>
      </c>
      <c r="BF53" s="2682">
        <f t="shared" si="136"/>
        <v>0</v>
      </c>
      <c r="BG53" s="2682">
        <f t="shared" si="136"/>
        <v>0</v>
      </c>
      <c r="BH53" s="2682">
        <f t="shared" si="136"/>
        <v>0</v>
      </c>
      <c r="BI53" s="2682">
        <f t="shared" si="136"/>
        <v>0</v>
      </c>
      <c r="BJ53" s="2682">
        <f t="shared" si="136"/>
        <v>0</v>
      </c>
      <c r="BK53" s="2682">
        <f t="shared" si="133"/>
        <v>0</v>
      </c>
      <c r="BL53" s="2535"/>
      <c r="BM53" s="2683">
        <f t="shared" si="37"/>
        <v>0</v>
      </c>
      <c r="BN53" s="2684">
        <f t="shared" si="38"/>
        <v>0</v>
      </c>
      <c r="BO53" s="2684">
        <f t="shared" si="39"/>
        <v>0</v>
      </c>
      <c r="BP53" s="2684">
        <f t="shared" si="40"/>
        <v>0</v>
      </c>
      <c r="BQ53" s="2684">
        <f t="shared" si="41"/>
        <v>0</v>
      </c>
      <c r="BR53" s="2684">
        <f t="shared" si="42"/>
        <v>0</v>
      </c>
      <c r="BS53" s="2684">
        <f t="shared" si="43"/>
        <v>0</v>
      </c>
      <c r="BT53" s="2684">
        <f t="shared" si="44"/>
        <v>0</v>
      </c>
      <c r="BU53" s="2617"/>
      <c r="BV53" s="2685">
        <f t="shared" si="137"/>
        <v>0</v>
      </c>
      <c r="BW53" s="2686">
        <f t="shared" si="137"/>
        <v>0</v>
      </c>
      <c r="BX53" s="2686">
        <f t="shared" si="137"/>
        <v>0</v>
      </c>
      <c r="BY53" s="2686">
        <f t="shared" si="137"/>
        <v>0</v>
      </c>
      <c r="BZ53" s="2686">
        <f t="shared" si="137"/>
        <v>0</v>
      </c>
      <c r="CA53" s="2686">
        <f t="shared" si="137"/>
        <v>0</v>
      </c>
      <c r="CB53" s="2686">
        <f t="shared" si="137"/>
        <v>0</v>
      </c>
      <c r="CC53" s="2687">
        <f t="shared" si="134"/>
        <v>0</v>
      </c>
      <c r="CD53" s="2525"/>
      <c r="CE53" s="2681" t="str">
        <f t="shared" si="46"/>
        <v/>
      </c>
      <c r="CF53" s="2688">
        <f t="shared" si="47"/>
        <v>0</v>
      </c>
      <c r="CG53" s="2689">
        <f t="shared" si="48"/>
        <v>0</v>
      </c>
      <c r="CH53" s="2689">
        <f t="shared" si="49"/>
        <v>0</v>
      </c>
      <c r="CI53" s="2689">
        <f t="shared" si="50"/>
        <v>0</v>
      </c>
      <c r="CJ53" s="2689">
        <f t="shared" si="51"/>
        <v>0</v>
      </c>
      <c r="CK53" s="2689">
        <f t="shared" si="52"/>
        <v>0</v>
      </c>
      <c r="CL53" s="2689">
        <f t="shared" si="53"/>
        <v>0</v>
      </c>
      <c r="CM53" s="2689">
        <f t="shared" si="54"/>
        <v>0</v>
      </c>
      <c r="CN53" s="2689">
        <f t="shared" si="55"/>
        <v>0</v>
      </c>
      <c r="CO53" s="2702">
        <f>IF(M53=CO8,M53,0)</f>
        <v>0</v>
      </c>
      <c r="CP53" s="2703" t="str">
        <f t="shared" si="56"/>
        <v/>
      </c>
      <c r="CQ53" s="2678" t="str">
        <f t="shared" si="57"/>
        <v/>
      </c>
      <c r="CR53" s="2692" t="str">
        <f t="shared" si="58"/>
        <v/>
      </c>
      <c r="CS53" s="2692" t="str">
        <f t="shared" si="59"/>
        <v/>
      </c>
      <c r="CT53" s="2692" t="str">
        <f t="shared" si="60"/>
        <v/>
      </c>
      <c r="CU53" s="2692" t="str">
        <f t="shared" si="61"/>
        <v/>
      </c>
      <c r="CV53" s="2692" t="str">
        <f t="shared" si="62"/>
        <v/>
      </c>
      <c r="CW53" s="2692" t="str">
        <f t="shared" si="63"/>
        <v/>
      </c>
      <c r="CX53" s="2693" t="str">
        <f t="shared" si="64"/>
        <v/>
      </c>
      <c r="CY53" s="2601"/>
      <c r="CZ53" s="2681" t="str">
        <f t="shared" si="65"/>
        <v/>
      </c>
      <c r="DA53" s="2694">
        <f t="shared" si="66"/>
        <v>0</v>
      </c>
      <c r="DB53" s="2527" t="str">
        <f t="shared" si="67"/>
        <v/>
      </c>
      <c r="DC53" s="2527" t="str">
        <f t="shared" si="68"/>
        <v/>
      </c>
      <c r="DD53" s="2527" t="str">
        <f t="shared" si="69"/>
        <v/>
      </c>
      <c r="DE53" s="2527" t="str">
        <f t="shared" si="70"/>
        <v/>
      </c>
      <c r="DF53" s="2527" t="str">
        <f t="shared" si="71"/>
        <v/>
      </c>
      <c r="DG53" s="2527" t="str">
        <f t="shared" si="72"/>
        <v/>
      </c>
      <c r="DH53" s="2527" t="str">
        <f t="shared" si="73"/>
        <v/>
      </c>
      <c r="DI53" s="2527" t="str">
        <f t="shared" si="74"/>
        <v/>
      </c>
      <c r="DJ53" s="2549"/>
      <c r="DK53" s="2704">
        <f>IF(M53=DK8,M53,0)</f>
        <v>0</v>
      </c>
      <c r="DL53" s="2703" t="str">
        <f t="shared" si="75"/>
        <v/>
      </c>
      <c r="DM53" s="2692" t="str">
        <f t="shared" si="76"/>
        <v/>
      </c>
      <c r="DN53" s="2692" t="str">
        <f t="shared" si="77"/>
        <v/>
      </c>
      <c r="DO53" s="2692" t="str">
        <f t="shared" si="78"/>
        <v/>
      </c>
      <c r="DP53" s="2692" t="str">
        <f t="shared" si="79"/>
        <v/>
      </c>
      <c r="DQ53" s="2692" t="str">
        <f t="shared" si="80"/>
        <v/>
      </c>
      <c r="DR53" s="2692" t="str">
        <f t="shared" si="81"/>
        <v/>
      </c>
      <c r="DS53" s="2692" t="str">
        <f t="shared" si="82"/>
        <v/>
      </c>
      <c r="DT53" s="2696" t="str">
        <f t="shared" si="83"/>
        <v/>
      </c>
      <c r="DU53" s="2535"/>
      <c r="DV53" s="2683">
        <f t="shared" si="84"/>
        <v>0</v>
      </c>
      <c r="DW53" s="2684">
        <f t="shared" si="85"/>
        <v>0</v>
      </c>
      <c r="DX53" s="2684">
        <f t="shared" si="86"/>
        <v>0</v>
      </c>
      <c r="DY53" s="2684">
        <f t="shared" si="87"/>
        <v>0</v>
      </c>
      <c r="DZ53" s="2684">
        <f t="shared" si="88"/>
        <v>0</v>
      </c>
      <c r="EA53" s="2684">
        <f t="shared" si="89"/>
        <v>0</v>
      </c>
      <c r="EB53" s="2684">
        <f t="shared" si="90"/>
        <v>0</v>
      </c>
      <c r="EC53" s="2684">
        <f t="shared" si="91"/>
        <v>0</v>
      </c>
      <c r="ED53" s="2630"/>
      <c r="EE53" s="2685">
        <f t="shared" si="138"/>
        <v>0</v>
      </c>
      <c r="EF53" s="2686">
        <f t="shared" si="138"/>
        <v>0</v>
      </c>
      <c r="EG53" s="2686">
        <f t="shared" si="138"/>
        <v>0</v>
      </c>
      <c r="EH53" s="2686">
        <f t="shared" si="138"/>
        <v>0</v>
      </c>
      <c r="EI53" s="2686">
        <f t="shared" si="138"/>
        <v>0</v>
      </c>
      <c r="EJ53" s="2686">
        <f t="shared" si="138"/>
        <v>0</v>
      </c>
      <c r="EK53" s="2686">
        <f t="shared" si="138"/>
        <v>0</v>
      </c>
      <c r="EL53" s="2687">
        <f t="shared" si="135"/>
        <v>0</v>
      </c>
      <c r="EM53" s="2601"/>
      <c r="EN53" s="2681" t="str">
        <f t="shared" si="93"/>
        <v/>
      </c>
      <c r="EO53" s="2688">
        <f t="shared" si="94"/>
        <v>0</v>
      </c>
      <c r="EP53" s="2689">
        <f t="shared" si="95"/>
        <v>0</v>
      </c>
      <c r="EQ53" s="2689">
        <f t="shared" si="96"/>
        <v>0</v>
      </c>
      <c r="ER53" s="2689">
        <f t="shared" si="97"/>
        <v>0</v>
      </c>
      <c r="ES53" s="2689">
        <f t="shared" si="98"/>
        <v>0</v>
      </c>
      <c r="ET53" s="2689">
        <f t="shared" si="99"/>
        <v>0</v>
      </c>
      <c r="EU53" s="2689">
        <f t="shared" si="100"/>
        <v>0</v>
      </c>
      <c r="EV53" s="2689">
        <f t="shared" si="101"/>
        <v>0</v>
      </c>
      <c r="EW53" s="2689">
        <f t="shared" si="102"/>
        <v>0</v>
      </c>
      <c r="EX53" s="2705">
        <f>IF(X53=EX8,X53,0)</f>
        <v>0</v>
      </c>
      <c r="EY53" s="2703" t="str">
        <f t="shared" si="103"/>
        <v/>
      </c>
      <c r="EZ53" s="2678" t="str">
        <f t="shared" si="104"/>
        <v/>
      </c>
      <c r="FA53" s="2692" t="str">
        <f t="shared" si="105"/>
        <v/>
      </c>
      <c r="FB53" s="2692" t="str">
        <f t="shared" si="106"/>
        <v/>
      </c>
      <c r="FC53" s="2692" t="str">
        <f t="shared" si="107"/>
        <v/>
      </c>
      <c r="FD53" s="2692" t="str">
        <f t="shared" si="108"/>
        <v/>
      </c>
      <c r="FE53" s="2692" t="str">
        <f t="shared" si="109"/>
        <v/>
      </c>
      <c r="FF53" s="2692" t="str">
        <f t="shared" si="110"/>
        <v/>
      </c>
      <c r="FG53" s="2692" t="str">
        <f t="shared" si="111"/>
        <v/>
      </c>
      <c r="FH53" s="2601"/>
      <c r="FI53" s="2681" t="str">
        <f t="shared" si="112"/>
        <v/>
      </c>
      <c r="FJ53" s="2694">
        <f t="shared" si="113"/>
        <v>0</v>
      </c>
      <c r="FK53" s="2527" t="str">
        <f t="shared" si="114"/>
        <v/>
      </c>
      <c r="FL53" s="2527" t="str">
        <f t="shared" si="115"/>
        <v/>
      </c>
      <c r="FM53" s="2527" t="str">
        <f t="shared" si="116"/>
        <v/>
      </c>
      <c r="FN53" s="2527" t="str">
        <f t="shared" si="117"/>
        <v/>
      </c>
      <c r="FO53" s="2527" t="str">
        <f t="shared" si="118"/>
        <v/>
      </c>
      <c r="FP53" s="2527" t="str">
        <f t="shared" si="119"/>
        <v/>
      </c>
      <c r="FQ53" s="2527" t="str">
        <f t="shared" si="120"/>
        <v/>
      </c>
      <c r="FR53" s="2527" t="str">
        <f t="shared" si="121"/>
        <v/>
      </c>
      <c r="FS53" s="2704">
        <f>IF(X53=FS8,X53,0)</f>
        <v>0</v>
      </c>
      <c r="FT53" s="2703" t="str">
        <f t="shared" si="122"/>
        <v/>
      </c>
      <c r="FU53" s="2692" t="str">
        <f t="shared" si="123"/>
        <v/>
      </c>
      <c r="FV53" s="2692" t="str">
        <f t="shared" si="124"/>
        <v/>
      </c>
      <c r="FW53" s="2692" t="str">
        <f t="shared" si="125"/>
        <v/>
      </c>
      <c r="FX53" s="2692" t="str">
        <f t="shared" si="126"/>
        <v/>
      </c>
      <c r="FY53" s="2692" t="str">
        <f t="shared" si="127"/>
        <v/>
      </c>
      <c r="FZ53" s="2692" t="str">
        <f t="shared" si="128"/>
        <v/>
      </c>
      <c r="GA53" s="2692" t="str">
        <f t="shared" si="129"/>
        <v/>
      </c>
      <c r="GB53" s="2696" t="str">
        <f t="shared" si="130"/>
        <v/>
      </c>
      <c r="GC53" s="2535"/>
    </row>
    <row r="54" spans="1:185" ht="45" customHeight="1" x14ac:dyDescent="0.25">
      <c r="A54" s="2633">
        <f>ROW()</f>
        <v>54</v>
      </c>
      <c r="B54" s="2667" t="str">
        <f>IF(C54="I","",IF(ISBLANK(D54),"",IF(ISTEXT(D54),LARGE(B9:B53,1)+1,0)))</f>
        <v/>
      </c>
      <c r="C54" s="2698"/>
      <c r="D54" s="2715"/>
      <c r="E54" s="2669"/>
      <c r="F54" s="2670"/>
      <c r="G54" s="2671"/>
      <c r="H54" s="2672"/>
      <c r="I54" s="2671"/>
      <c r="J54" s="2672"/>
      <c r="K54" s="2673">
        <f t="shared" si="132"/>
        <v>0</v>
      </c>
      <c r="L54" s="2532"/>
      <c r="M54" s="2674">
        <f t="shared" si="16"/>
        <v>0</v>
      </c>
      <c r="N54" s="2675">
        <f t="shared" si="16"/>
        <v>0</v>
      </c>
      <c r="O54" s="2676"/>
      <c r="P54" s="2676"/>
      <c r="Q54" s="2676"/>
      <c r="R54" s="2676"/>
      <c r="S54" s="2676"/>
      <c r="T54" s="2676"/>
      <c r="U54" s="2676"/>
      <c r="V54" s="2676"/>
      <c r="W54" s="2532"/>
      <c r="X54" s="2674">
        <f t="shared" si="17"/>
        <v>0</v>
      </c>
      <c r="Y54" s="2675">
        <f t="shared" si="17"/>
        <v>0</v>
      </c>
      <c r="Z54" s="2677"/>
      <c r="AA54" s="2677"/>
      <c r="AB54" s="2677"/>
      <c r="AC54" s="2677"/>
      <c r="AD54" s="2677"/>
      <c r="AE54" s="2677"/>
      <c r="AF54" s="2677"/>
      <c r="AG54" s="2677"/>
      <c r="AH54" s="2532"/>
      <c r="AI54" s="2535"/>
      <c r="AJ54" s="2678">
        <f t="shared" si="18"/>
        <v>0</v>
      </c>
      <c r="AK54" s="2679">
        <f t="shared" si="19"/>
        <v>0</v>
      </c>
      <c r="AL54" s="2678">
        <f t="shared" si="20"/>
        <v>0</v>
      </c>
      <c r="AM54" s="2679">
        <f t="shared" si="21"/>
        <v>0</v>
      </c>
      <c r="AN54" s="2678">
        <f t="shared" si="22"/>
        <v>0</v>
      </c>
      <c r="AO54" s="2679">
        <f t="shared" si="23"/>
        <v>0</v>
      </c>
      <c r="AP54" s="2678">
        <f t="shared" si="24"/>
        <v>0</v>
      </c>
      <c r="AQ54" s="2679">
        <f t="shared" si="25"/>
        <v>0</v>
      </c>
      <c r="AR54" s="2678">
        <f t="shared" si="26"/>
        <v>0</v>
      </c>
      <c r="AS54" s="2679">
        <f t="shared" si="27"/>
        <v>0</v>
      </c>
      <c r="AT54" s="2678">
        <f t="shared" si="28"/>
        <v>0</v>
      </c>
      <c r="AU54" s="2679">
        <f t="shared" si="29"/>
        <v>0</v>
      </c>
      <c r="AV54" s="2678">
        <f t="shared" si="30"/>
        <v>0</v>
      </c>
      <c r="AW54" s="2679">
        <f t="shared" si="31"/>
        <v>0</v>
      </c>
      <c r="AX54" s="2678">
        <f t="shared" si="32"/>
        <v>0</v>
      </c>
      <c r="AY54" s="2679">
        <f t="shared" si="33"/>
        <v>0</v>
      </c>
      <c r="AZ54" s="2680"/>
      <c r="BA54" s="2681">
        <f>BA9</f>
        <v>20</v>
      </c>
      <c r="BB54" s="2681">
        <f t="shared" si="34"/>
        <v>0</v>
      </c>
      <c r="BC54" s="2681" t="str">
        <f t="shared" si="35"/>
        <v/>
      </c>
      <c r="BD54" s="2682">
        <f t="shared" si="136"/>
        <v>0</v>
      </c>
      <c r="BE54" s="2682">
        <f t="shared" si="136"/>
        <v>0</v>
      </c>
      <c r="BF54" s="2682">
        <f t="shared" si="136"/>
        <v>0</v>
      </c>
      <c r="BG54" s="2682">
        <f t="shared" si="136"/>
        <v>0</v>
      </c>
      <c r="BH54" s="2682">
        <f t="shared" si="136"/>
        <v>0</v>
      </c>
      <c r="BI54" s="2682">
        <f t="shared" si="136"/>
        <v>0</v>
      </c>
      <c r="BJ54" s="2682">
        <f t="shared" si="136"/>
        <v>0</v>
      </c>
      <c r="BK54" s="2682">
        <f t="shared" si="133"/>
        <v>0</v>
      </c>
      <c r="BL54" s="2535"/>
      <c r="BM54" s="2683">
        <f t="shared" si="37"/>
        <v>0</v>
      </c>
      <c r="BN54" s="2684">
        <f t="shared" si="38"/>
        <v>0</v>
      </c>
      <c r="BO54" s="2684">
        <f t="shared" si="39"/>
        <v>0</v>
      </c>
      <c r="BP54" s="2684">
        <f t="shared" si="40"/>
        <v>0</v>
      </c>
      <c r="BQ54" s="2684">
        <f t="shared" si="41"/>
        <v>0</v>
      </c>
      <c r="BR54" s="2684">
        <f t="shared" si="42"/>
        <v>0</v>
      </c>
      <c r="BS54" s="2684">
        <f t="shared" si="43"/>
        <v>0</v>
      </c>
      <c r="BT54" s="2684">
        <f t="shared" si="44"/>
        <v>0</v>
      </c>
      <c r="BU54" s="2617"/>
      <c r="BV54" s="2685">
        <f t="shared" si="137"/>
        <v>0</v>
      </c>
      <c r="BW54" s="2686">
        <f t="shared" si="137"/>
        <v>0</v>
      </c>
      <c r="BX54" s="2686">
        <f t="shared" si="137"/>
        <v>0</v>
      </c>
      <c r="BY54" s="2686">
        <f t="shared" si="137"/>
        <v>0</v>
      </c>
      <c r="BZ54" s="2686">
        <f t="shared" si="137"/>
        <v>0</v>
      </c>
      <c r="CA54" s="2686">
        <f t="shared" si="137"/>
        <v>0</v>
      </c>
      <c r="CB54" s="2686">
        <f t="shared" si="137"/>
        <v>0</v>
      </c>
      <c r="CC54" s="2687">
        <f t="shared" si="134"/>
        <v>0</v>
      </c>
      <c r="CD54" s="2525"/>
      <c r="CE54" s="2681" t="str">
        <f t="shared" si="46"/>
        <v/>
      </c>
      <c r="CF54" s="2688">
        <f t="shared" si="47"/>
        <v>0</v>
      </c>
      <c r="CG54" s="2689">
        <f t="shared" si="48"/>
        <v>0</v>
      </c>
      <c r="CH54" s="2689">
        <f t="shared" si="49"/>
        <v>0</v>
      </c>
      <c r="CI54" s="2689">
        <f t="shared" si="50"/>
        <v>0</v>
      </c>
      <c r="CJ54" s="2689">
        <f t="shared" si="51"/>
        <v>0</v>
      </c>
      <c r="CK54" s="2689">
        <f t="shared" si="52"/>
        <v>0</v>
      </c>
      <c r="CL54" s="2689">
        <f t="shared" si="53"/>
        <v>0</v>
      </c>
      <c r="CM54" s="2689">
        <f t="shared" si="54"/>
        <v>0</v>
      </c>
      <c r="CN54" s="2689">
        <f t="shared" si="55"/>
        <v>0</v>
      </c>
      <c r="CO54" s="2702">
        <f>IF(M54=CO8,M54,0)</f>
        <v>0</v>
      </c>
      <c r="CP54" s="2703" t="str">
        <f t="shared" si="56"/>
        <v/>
      </c>
      <c r="CQ54" s="2678" t="str">
        <f t="shared" si="57"/>
        <v/>
      </c>
      <c r="CR54" s="2692" t="str">
        <f t="shared" si="58"/>
        <v/>
      </c>
      <c r="CS54" s="2692" t="str">
        <f t="shared" si="59"/>
        <v/>
      </c>
      <c r="CT54" s="2692" t="str">
        <f t="shared" si="60"/>
        <v/>
      </c>
      <c r="CU54" s="2692" t="str">
        <f t="shared" si="61"/>
        <v/>
      </c>
      <c r="CV54" s="2692" t="str">
        <f t="shared" si="62"/>
        <v/>
      </c>
      <c r="CW54" s="2692" t="str">
        <f t="shared" si="63"/>
        <v/>
      </c>
      <c r="CX54" s="2693" t="str">
        <f t="shared" si="64"/>
        <v/>
      </c>
      <c r="CY54" s="2601"/>
      <c r="CZ54" s="2681" t="str">
        <f t="shared" si="65"/>
        <v/>
      </c>
      <c r="DA54" s="2694">
        <f t="shared" si="66"/>
        <v>0</v>
      </c>
      <c r="DB54" s="2527" t="str">
        <f t="shared" si="67"/>
        <v/>
      </c>
      <c r="DC54" s="2527" t="str">
        <f t="shared" si="68"/>
        <v/>
      </c>
      <c r="DD54" s="2527" t="str">
        <f t="shared" si="69"/>
        <v/>
      </c>
      <c r="DE54" s="2527" t="str">
        <f t="shared" si="70"/>
        <v/>
      </c>
      <c r="DF54" s="2527" t="str">
        <f t="shared" si="71"/>
        <v/>
      </c>
      <c r="DG54" s="2527" t="str">
        <f t="shared" si="72"/>
        <v/>
      </c>
      <c r="DH54" s="2527" t="str">
        <f t="shared" si="73"/>
        <v/>
      </c>
      <c r="DI54" s="2527" t="str">
        <f t="shared" si="74"/>
        <v/>
      </c>
      <c r="DJ54" s="2549"/>
      <c r="DK54" s="2704">
        <f>IF(M54=DK8,M54,0)</f>
        <v>0</v>
      </c>
      <c r="DL54" s="2703" t="str">
        <f t="shared" si="75"/>
        <v/>
      </c>
      <c r="DM54" s="2692" t="str">
        <f t="shared" si="76"/>
        <v/>
      </c>
      <c r="DN54" s="2692" t="str">
        <f t="shared" si="77"/>
        <v/>
      </c>
      <c r="DO54" s="2692" t="str">
        <f t="shared" si="78"/>
        <v/>
      </c>
      <c r="DP54" s="2692" t="str">
        <f t="shared" si="79"/>
        <v/>
      </c>
      <c r="DQ54" s="2692" t="str">
        <f t="shared" si="80"/>
        <v/>
      </c>
      <c r="DR54" s="2692" t="str">
        <f t="shared" si="81"/>
        <v/>
      </c>
      <c r="DS54" s="2692" t="str">
        <f t="shared" si="82"/>
        <v/>
      </c>
      <c r="DT54" s="2696" t="str">
        <f t="shared" si="83"/>
        <v/>
      </c>
      <c r="DU54" s="2535"/>
      <c r="DV54" s="2683">
        <f t="shared" si="84"/>
        <v>0</v>
      </c>
      <c r="DW54" s="2684">
        <f t="shared" si="85"/>
        <v>0</v>
      </c>
      <c r="DX54" s="2684">
        <f t="shared" si="86"/>
        <v>0</v>
      </c>
      <c r="DY54" s="2684">
        <f t="shared" si="87"/>
        <v>0</v>
      </c>
      <c r="DZ54" s="2684">
        <f t="shared" si="88"/>
        <v>0</v>
      </c>
      <c r="EA54" s="2684">
        <f t="shared" si="89"/>
        <v>0</v>
      </c>
      <c r="EB54" s="2684">
        <f t="shared" si="90"/>
        <v>0</v>
      </c>
      <c r="EC54" s="2684">
        <f t="shared" si="91"/>
        <v>0</v>
      </c>
      <c r="ED54" s="2630"/>
      <c r="EE54" s="2685">
        <f t="shared" si="138"/>
        <v>0</v>
      </c>
      <c r="EF54" s="2686">
        <f t="shared" si="138"/>
        <v>0</v>
      </c>
      <c r="EG54" s="2686">
        <f t="shared" si="138"/>
        <v>0</v>
      </c>
      <c r="EH54" s="2686">
        <f t="shared" si="138"/>
        <v>0</v>
      </c>
      <c r="EI54" s="2686">
        <f t="shared" si="138"/>
        <v>0</v>
      </c>
      <c r="EJ54" s="2686">
        <f t="shared" si="138"/>
        <v>0</v>
      </c>
      <c r="EK54" s="2686">
        <f t="shared" si="138"/>
        <v>0</v>
      </c>
      <c r="EL54" s="2687">
        <f t="shared" si="135"/>
        <v>0</v>
      </c>
      <c r="EM54" s="2601"/>
      <c r="EN54" s="2681" t="str">
        <f t="shared" si="93"/>
        <v/>
      </c>
      <c r="EO54" s="2688">
        <f t="shared" si="94"/>
        <v>0</v>
      </c>
      <c r="EP54" s="2689">
        <f t="shared" si="95"/>
        <v>0</v>
      </c>
      <c r="EQ54" s="2689">
        <f t="shared" si="96"/>
        <v>0</v>
      </c>
      <c r="ER54" s="2689">
        <f t="shared" si="97"/>
        <v>0</v>
      </c>
      <c r="ES54" s="2689">
        <f t="shared" si="98"/>
        <v>0</v>
      </c>
      <c r="ET54" s="2689">
        <f t="shared" si="99"/>
        <v>0</v>
      </c>
      <c r="EU54" s="2689">
        <f t="shared" si="100"/>
        <v>0</v>
      </c>
      <c r="EV54" s="2689">
        <f t="shared" si="101"/>
        <v>0</v>
      </c>
      <c r="EW54" s="2689">
        <f t="shared" si="102"/>
        <v>0</v>
      </c>
      <c r="EX54" s="2705">
        <f>IF(X54=EX8,X54,0)</f>
        <v>0</v>
      </c>
      <c r="EY54" s="2703" t="str">
        <f t="shared" si="103"/>
        <v/>
      </c>
      <c r="EZ54" s="2678" t="str">
        <f t="shared" si="104"/>
        <v/>
      </c>
      <c r="FA54" s="2692" t="str">
        <f t="shared" si="105"/>
        <v/>
      </c>
      <c r="FB54" s="2692" t="str">
        <f t="shared" si="106"/>
        <v/>
      </c>
      <c r="FC54" s="2692" t="str">
        <f t="shared" si="107"/>
        <v/>
      </c>
      <c r="FD54" s="2692" t="str">
        <f t="shared" si="108"/>
        <v/>
      </c>
      <c r="FE54" s="2692" t="str">
        <f t="shared" si="109"/>
        <v/>
      </c>
      <c r="FF54" s="2692" t="str">
        <f t="shared" si="110"/>
        <v/>
      </c>
      <c r="FG54" s="2692" t="str">
        <f t="shared" si="111"/>
        <v/>
      </c>
      <c r="FH54" s="2601"/>
      <c r="FI54" s="2681" t="str">
        <f t="shared" si="112"/>
        <v/>
      </c>
      <c r="FJ54" s="2694">
        <f t="shared" si="113"/>
        <v>0</v>
      </c>
      <c r="FK54" s="2527" t="str">
        <f t="shared" si="114"/>
        <v/>
      </c>
      <c r="FL54" s="2527" t="str">
        <f t="shared" si="115"/>
        <v/>
      </c>
      <c r="FM54" s="2527" t="str">
        <f t="shared" si="116"/>
        <v/>
      </c>
      <c r="FN54" s="2527" t="str">
        <f t="shared" si="117"/>
        <v/>
      </c>
      <c r="FO54" s="2527" t="str">
        <f t="shared" si="118"/>
        <v/>
      </c>
      <c r="FP54" s="2527" t="str">
        <f t="shared" si="119"/>
        <v/>
      </c>
      <c r="FQ54" s="2527" t="str">
        <f t="shared" si="120"/>
        <v/>
      </c>
      <c r="FR54" s="2527" t="str">
        <f t="shared" si="121"/>
        <v/>
      </c>
      <c r="FS54" s="2704">
        <f>IF(X54=FS8,X54,0)</f>
        <v>0</v>
      </c>
      <c r="FT54" s="2703" t="str">
        <f t="shared" si="122"/>
        <v/>
      </c>
      <c r="FU54" s="2692" t="str">
        <f t="shared" si="123"/>
        <v/>
      </c>
      <c r="FV54" s="2692" t="str">
        <f t="shared" si="124"/>
        <v/>
      </c>
      <c r="FW54" s="2692" t="str">
        <f t="shared" si="125"/>
        <v/>
      </c>
      <c r="FX54" s="2692" t="str">
        <f t="shared" si="126"/>
        <v/>
      </c>
      <c r="FY54" s="2692" t="str">
        <f t="shared" si="127"/>
        <v/>
      </c>
      <c r="FZ54" s="2692" t="str">
        <f t="shared" si="128"/>
        <v/>
      </c>
      <c r="GA54" s="2692" t="str">
        <f t="shared" si="129"/>
        <v/>
      </c>
      <c r="GB54" s="2696" t="str">
        <f t="shared" si="130"/>
        <v/>
      </c>
      <c r="GC54" s="2535"/>
    </row>
    <row r="55" spans="1:185" ht="45" customHeight="1" x14ac:dyDescent="0.25">
      <c r="A55" s="2633">
        <f>ROW()</f>
        <v>55</v>
      </c>
      <c r="B55" s="2667" t="str">
        <f>IF(C55="I","",IF(ISBLANK(D55),"",IF(ISTEXT(D55),LARGE(B9:B54,1)+1,0)))</f>
        <v/>
      </c>
      <c r="C55" s="2698"/>
      <c r="D55" s="2715"/>
      <c r="E55" s="2669"/>
      <c r="F55" s="2670"/>
      <c r="G55" s="2671"/>
      <c r="H55" s="2672"/>
      <c r="I55" s="2671"/>
      <c r="J55" s="2672"/>
      <c r="K55" s="2673">
        <f t="shared" si="132"/>
        <v>0</v>
      </c>
      <c r="L55" s="2532"/>
      <c r="M55" s="2674">
        <f t="shared" si="16"/>
        <v>0</v>
      </c>
      <c r="N55" s="2675">
        <f t="shared" si="16"/>
        <v>0</v>
      </c>
      <c r="O55" s="2676"/>
      <c r="P55" s="2676"/>
      <c r="Q55" s="2676"/>
      <c r="R55" s="2676"/>
      <c r="S55" s="2676"/>
      <c r="T55" s="2676"/>
      <c r="U55" s="2676"/>
      <c r="V55" s="2676"/>
      <c r="W55" s="2532"/>
      <c r="X55" s="2674">
        <f t="shared" si="17"/>
        <v>0</v>
      </c>
      <c r="Y55" s="2675">
        <f t="shared" si="17"/>
        <v>0</v>
      </c>
      <c r="Z55" s="2677"/>
      <c r="AA55" s="2677"/>
      <c r="AB55" s="2677"/>
      <c r="AC55" s="2677"/>
      <c r="AD55" s="2677"/>
      <c r="AE55" s="2677"/>
      <c r="AF55" s="2677"/>
      <c r="AG55" s="2677"/>
      <c r="AH55" s="2532"/>
      <c r="AI55" s="2535"/>
      <c r="AJ55" s="2678">
        <f t="shared" si="18"/>
        <v>0</v>
      </c>
      <c r="AK55" s="2679">
        <f t="shared" si="19"/>
        <v>0</v>
      </c>
      <c r="AL55" s="2678">
        <f t="shared" si="20"/>
        <v>0</v>
      </c>
      <c r="AM55" s="2679">
        <f t="shared" si="21"/>
        <v>0</v>
      </c>
      <c r="AN55" s="2678">
        <f t="shared" si="22"/>
        <v>0</v>
      </c>
      <c r="AO55" s="2679">
        <f t="shared" si="23"/>
        <v>0</v>
      </c>
      <c r="AP55" s="2678">
        <f t="shared" si="24"/>
        <v>0</v>
      </c>
      <c r="AQ55" s="2679">
        <f t="shared" si="25"/>
        <v>0</v>
      </c>
      <c r="AR55" s="2678">
        <f t="shared" si="26"/>
        <v>0</v>
      </c>
      <c r="AS55" s="2679">
        <f t="shared" si="27"/>
        <v>0</v>
      </c>
      <c r="AT55" s="2678">
        <f t="shared" si="28"/>
        <v>0</v>
      </c>
      <c r="AU55" s="2679">
        <f t="shared" si="29"/>
        <v>0</v>
      </c>
      <c r="AV55" s="2678">
        <f t="shared" si="30"/>
        <v>0</v>
      </c>
      <c r="AW55" s="2679">
        <f t="shared" si="31"/>
        <v>0</v>
      </c>
      <c r="AX55" s="2678">
        <f t="shared" si="32"/>
        <v>0</v>
      </c>
      <c r="AY55" s="2679">
        <f t="shared" si="33"/>
        <v>0</v>
      </c>
      <c r="AZ55" s="2680"/>
      <c r="BA55" s="2681">
        <f>BA9</f>
        <v>20</v>
      </c>
      <c r="BB55" s="2681">
        <f t="shared" si="34"/>
        <v>0</v>
      </c>
      <c r="BC55" s="2681" t="str">
        <f t="shared" si="35"/>
        <v/>
      </c>
      <c r="BD55" s="2682">
        <f t="shared" si="136"/>
        <v>0</v>
      </c>
      <c r="BE55" s="2682">
        <f t="shared" si="136"/>
        <v>0</v>
      </c>
      <c r="BF55" s="2682">
        <f t="shared" si="136"/>
        <v>0</v>
      </c>
      <c r="BG55" s="2682">
        <f t="shared" si="136"/>
        <v>0</v>
      </c>
      <c r="BH55" s="2682">
        <f t="shared" si="136"/>
        <v>0</v>
      </c>
      <c r="BI55" s="2682">
        <f t="shared" si="136"/>
        <v>0</v>
      </c>
      <c r="BJ55" s="2682">
        <f t="shared" si="136"/>
        <v>0</v>
      </c>
      <c r="BK55" s="2682">
        <f t="shared" si="133"/>
        <v>0</v>
      </c>
      <c r="BL55" s="2535"/>
      <c r="BM55" s="2683">
        <f t="shared" si="37"/>
        <v>0</v>
      </c>
      <c r="BN55" s="2684">
        <f t="shared" si="38"/>
        <v>0</v>
      </c>
      <c r="BO55" s="2684">
        <f t="shared" si="39"/>
        <v>0</v>
      </c>
      <c r="BP55" s="2684">
        <f t="shared" si="40"/>
        <v>0</v>
      </c>
      <c r="BQ55" s="2684">
        <f t="shared" si="41"/>
        <v>0</v>
      </c>
      <c r="BR55" s="2684">
        <f t="shared" si="42"/>
        <v>0</v>
      </c>
      <c r="BS55" s="2684">
        <f t="shared" si="43"/>
        <v>0</v>
      </c>
      <c r="BT55" s="2684">
        <f t="shared" si="44"/>
        <v>0</v>
      </c>
      <c r="BU55" s="2617"/>
      <c r="BV55" s="2685">
        <f t="shared" si="137"/>
        <v>0</v>
      </c>
      <c r="BW55" s="2686">
        <f t="shared" si="137"/>
        <v>0</v>
      </c>
      <c r="BX55" s="2686">
        <f t="shared" si="137"/>
        <v>0</v>
      </c>
      <c r="BY55" s="2686">
        <f t="shared" si="137"/>
        <v>0</v>
      </c>
      <c r="BZ55" s="2686">
        <f t="shared" si="137"/>
        <v>0</v>
      </c>
      <c r="CA55" s="2686">
        <f t="shared" si="137"/>
        <v>0</v>
      </c>
      <c r="CB55" s="2686">
        <f t="shared" si="137"/>
        <v>0</v>
      </c>
      <c r="CC55" s="2687">
        <f t="shared" si="134"/>
        <v>0</v>
      </c>
      <c r="CD55" s="2525"/>
      <c r="CE55" s="2681" t="str">
        <f t="shared" si="46"/>
        <v/>
      </c>
      <c r="CF55" s="2688">
        <f t="shared" si="47"/>
        <v>0</v>
      </c>
      <c r="CG55" s="2689">
        <f t="shared" si="48"/>
        <v>0</v>
      </c>
      <c r="CH55" s="2689">
        <f t="shared" si="49"/>
        <v>0</v>
      </c>
      <c r="CI55" s="2689">
        <f t="shared" si="50"/>
        <v>0</v>
      </c>
      <c r="CJ55" s="2689">
        <f t="shared" si="51"/>
        <v>0</v>
      </c>
      <c r="CK55" s="2689">
        <f t="shared" si="52"/>
        <v>0</v>
      </c>
      <c r="CL55" s="2689">
        <f t="shared" si="53"/>
        <v>0</v>
      </c>
      <c r="CM55" s="2689">
        <f t="shared" si="54"/>
        <v>0</v>
      </c>
      <c r="CN55" s="2689">
        <f t="shared" si="55"/>
        <v>0</v>
      </c>
      <c r="CO55" s="2702">
        <f>IF(M55=CO8,M55,0)</f>
        <v>0</v>
      </c>
      <c r="CP55" s="2703" t="str">
        <f t="shared" si="56"/>
        <v/>
      </c>
      <c r="CQ55" s="2678" t="str">
        <f t="shared" si="57"/>
        <v/>
      </c>
      <c r="CR55" s="2692" t="str">
        <f t="shared" si="58"/>
        <v/>
      </c>
      <c r="CS55" s="2692" t="str">
        <f t="shared" si="59"/>
        <v/>
      </c>
      <c r="CT55" s="2692" t="str">
        <f t="shared" si="60"/>
        <v/>
      </c>
      <c r="CU55" s="2692" t="str">
        <f t="shared" si="61"/>
        <v/>
      </c>
      <c r="CV55" s="2692" t="str">
        <f t="shared" si="62"/>
        <v/>
      </c>
      <c r="CW55" s="2692" t="str">
        <f t="shared" si="63"/>
        <v/>
      </c>
      <c r="CX55" s="2693" t="str">
        <f t="shared" si="64"/>
        <v/>
      </c>
      <c r="CY55" s="2601"/>
      <c r="CZ55" s="2681" t="str">
        <f t="shared" si="65"/>
        <v/>
      </c>
      <c r="DA55" s="2694">
        <f t="shared" si="66"/>
        <v>0</v>
      </c>
      <c r="DB55" s="2527" t="str">
        <f t="shared" si="67"/>
        <v/>
      </c>
      <c r="DC55" s="2527" t="str">
        <f t="shared" si="68"/>
        <v/>
      </c>
      <c r="DD55" s="2527" t="str">
        <f t="shared" si="69"/>
        <v/>
      </c>
      <c r="DE55" s="2527" t="str">
        <f t="shared" si="70"/>
        <v/>
      </c>
      <c r="DF55" s="2527" t="str">
        <f t="shared" si="71"/>
        <v/>
      </c>
      <c r="DG55" s="2527" t="str">
        <f t="shared" si="72"/>
        <v/>
      </c>
      <c r="DH55" s="2527" t="str">
        <f t="shared" si="73"/>
        <v/>
      </c>
      <c r="DI55" s="2527" t="str">
        <f t="shared" si="74"/>
        <v/>
      </c>
      <c r="DJ55" s="2549"/>
      <c r="DK55" s="2704">
        <f>IF(M55=DK8,M55,0)</f>
        <v>0</v>
      </c>
      <c r="DL55" s="2703" t="str">
        <f t="shared" si="75"/>
        <v/>
      </c>
      <c r="DM55" s="2692" t="str">
        <f t="shared" si="76"/>
        <v/>
      </c>
      <c r="DN55" s="2692" t="str">
        <f t="shared" si="77"/>
        <v/>
      </c>
      <c r="DO55" s="2692" t="str">
        <f t="shared" si="78"/>
        <v/>
      </c>
      <c r="DP55" s="2692" t="str">
        <f t="shared" si="79"/>
        <v/>
      </c>
      <c r="DQ55" s="2692" t="str">
        <f t="shared" si="80"/>
        <v/>
      </c>
      <c r="DR55" s="2692" t="str">
        <f t="shared" si="81"/>
        <v/>
      </c>
      <c r="DS55" s="2692" t="str">
        <f t="shared" si="82"/>
        <v/>
      </c>
      <c r="DT55" s="2696" t="str">
        <f t="shared" si="83"/>
        <v/>
      </c>
      <c r="DU55" s="2535"/>
      <c r="DV55" s="2683">
        <f t="shared" si="84"/>
        <v>0</v>
      </c>
      <c r="DW55" s="2684">
        <f t="shared" si="85"/>
        <v>0</v>
      </c>
      <c r="DX55" s="2684">
        <f t="shared" si="86"/>
        <v>0</v>
      </c>
      <c r="DY55" s="2684">
        <f t="shared" si="87"/>
        <v>0</v>
      </c>
      <c r="DZ55" s="2684">
        <f t="shared" si="88"/>
        <v>0</v>
      </c>
      <c r="EA55" s="2684">
        <f t="shared" si="89"/>
        <v>0</v>
      </c>
      <c r="EB55" s="2684">
        <f t="shared" si="90"/>
        <v>0</v>
      </c>
      <c r="EC55" s="2684">
        <f t="shared" si="91"/>
        <v>0</v>
      </c>
      <c r="ED55" s="2630"/>
      <c r="EE55" s="2685">
        <f t="shared" si="138"/>
        <v>0</v>
      </c>
      <c r="EF55" s="2686">
        <f t="shared" si="138"/>
        <v>0</v>
      </c>
      <c r="EG55" s="2686">
        <f t="shared" si="138"/>
        <v>0</v>
      </c>
      <c r="EH55" s="2686">
        <f t="shared" si="138"/>
        <v>0</v>
      </c>
      <c r="EI55" s="2686">
        <f t="shared" si="138"/>
        <v>0</v>
      </c>
      <c r="EJ55" s="2686">
        <f t="shared" si="138"/>
        <v>0</v>
      </c>
      <c r="EK55" s="2686">
        <f t="shared" si="138"/>
        <v>0</v>
      </c>
      <c r="EL55" s="2687">
        <f t="shared" si="135"/>
        <v>0</v>
      </c>
      <c r="EM55" s="2601"/>
      <c r="EN55" s="2681" t="str">
        <f t="shared" si="93"/>
        <v/>
      </c>
      <c r="EO55" s="2688">
        <f t="shared" si="94"/>
        <v>0</v>
      </c>
      <c r="EP55" s="2689">
        <f t="shared" si="95"/>
        <v>0</v>
      </c>
      <c r="EQ55" s="2689">
        <f t="shared" si="96"/>
        <v>0</v>
      </c>
      <c r="ER55" s="2689">
        <f t="shared" si="97"/>
        <v>0</v>
      </c>
      <c r="ES55" s="2689">
        <f t="shared" si="98"/>
        <v>0</v>
      </c>
      <c r="ET55" s="2689">
        <f t="shared" si="99"/>
        <v>0</v>
      </c>
      <c r="EU55" s="2689">
        <f t="shared" si="100"/>
        <v>0</v>
      </c>
      <c r="EV55" s="2689">
        <f t="shared" si="101"/>
        <v>0</v>
      </c>
      <c r="EW55" s="2689">
        <f t="shared" si="102"/>
        <v>0</v>
      </c>
      <c r="EX55" s="2705">
        <f>IF(X55=EX8,X55,0)</f>
        <v>0</v>
      </c>
      <c r="EY55" s="2703" t="str">
        <f t="shared" si="103"/>
        <v/>
      </c>
      <c r="EZ55" s="2678" t="str">
        <f t="shared" si="104"/>
        <v/>
      </c>
      <c r="FA55" s="2692" t="str">
        <f t="shared" si="105"/>
        <v/>
      </c>
      <c r="FB55" s="2692" t="str">
        <f t="shared" si="106"/>
        <v/>
      </c>
      <c r="FC55" s="2692" t="str">
        <f t="shared" si="107"/>
        <v/>
      </c>
      <c r="FD55" s="2692" t="str">
        <f t="shared" si="108"/>
        <v/>
      </c>
      <c r="FE55" s="2692" t="str">
        <f t="shared" si="109"/>
        <v/>
      </c>
      <c r="FF55" s="2692" t="str">
        <f t="shared" si="110"/>
        <v/>
      </c>
      <c r="FG55" s="2692" t="str">
        <f t="shared" si="111"/>
        <v/>
      </c>
      <c r="FH55" s="2601"/>
      <c r="FI55" s="2681" t="str">
        <f t="shared" si="112"/>
        <v/>
      </c>
      <c r="FJ55" s="2694">
        <f t="shared" si="113"/>
        <v>0</v>
      </c>
      <c r="FK55" s="2527" t="str">
        <f t="shared" si="114"/>
        <v/>
      </c>
      <c r="FL55" s="2527" t="str">
        <f t="shared" si="115"/>
        <v/>
      </c>
      <c r="FM55" s="2527" t="str">
        <f t="shared" si="116"/>
        <v/>
      </c>
      <c r="FN55" s="2527" t="str">
        <f t="shared" si="117"/>
        <v/>
      </c>
      <c r="FO55" s="2527" t="str">
        <f t="shared" si="118"/>
        <v/>
      </c>
      <c r="FP55" s="2527" t="str">
        <f t="shared" si="119"/>
        <v/>
      </c>
      <c r="FQ55" s="2527" t="str">
        <f t="shared" si="120"/>
        <v/>
      </c>
      <c r="FR55" s="2527" t="str">
        <f t="shared" si="121"/>
        <v/>
      </c>
      <c r="FS55" s="2704">
        <f>IF(X55=FS8,X55,0)</f>
        <v>0</v>
      </c>
      <c r="FT55" s="2703" t="str">
        <f t="shared" si="122"/>
        <v/>
      </c>
      <c r="FU55" s="2692" t="str">
        <f t="shared" si="123"/>
        <v/>
      </c>
      <c r="FV55" s="2692" t="str">
        <f t="shared" si="124"/>
        <v/>
      </c>
      <c r="FW55" s="2692" t="str">
        <f t="shared" si="125"/>
        <v/>
      </c>
      <c r="FX55" s="2692" t="str">
        <f t="shared" si="126"/>
        <v/>
      </c>
      <c r="FY55" s="2692" t="str">
        <f t="shared" si="127"/>
        <v/>
      </c>
      <c r="FZ55" s="2692" t="str">
        <f t="shared" si="128"/>
        <v/>
      </c>
      <c r="GA55" s="2692" t="str">
        <f t="shared" si="129"/>
        <v/>
      </c>
      <c r="GB55" s="2696" t="str">
        <f t="shared" si="130"/>
        <v/>
      </c>
      <c r="GC55" s="2535"/>
    </row>
    <row r="56" spans="1:185" ht="45" customHeight="1" x14ac:dyDescent="0.25">
      <c r="A56" s="2633">
        <f>ROW()</f>
        <v>56</v>
      </c>
      <c r="B56" s="2667" t="str">
        <f>IF(C56="I","",IF(ISBLANK(D56),"",IF(ISTEXT(D56),LARGE(B9:B55,1)+1,0)))</f>
        <v/>
      </c>
      <c r="C56" s="2698"/>
      <c r="D56" s="2715"/>
      <c r="E56" s="2669"/>
      <c r="F56" s="2670"/>
      <c r="G56" s="2671"/>
      <c r="H56" s="2672"/>
      <c r="I56" s="2671"/>
      <c r="J56" s="2672"/>
      <c r="K56" s="2673">
        <f t="shared" si="132"/>
        <v>0</v>
      </c>
      <c r="L56" s="2532"/>
      <c r="M56" s="2674">
        <f t="shared" si="16"/>
        <v>0</v>
      </c>
      <c r="N56" s="2675">
        <f t="shared" si="16"/>
        <v>0</v>
      </c>
      <c r="O56" s="2676"/>
      <c r="P56" s="2676"/>
      <c r="Q56" s="2676"/>
      <c r="R56" s="2676"/>
      <c r="S56" s="2676"/>
      <c r="T56" s="2676"/>
      <c r="U56" s="2676"/>
      <c r="V56" s="2676"/>
      <c r="W56" s="2532"/>
      <c r="X56" s="2674">
        <f t="shared" si="17"/>
        <v>0</v>
      </c>
      <c r="Y56" s="2675">
        <f t="shared" si="17"/>
        <v>0</v>
      </c>
      <c r="Z56" s="2677"/>
      <c r="AA56" s="2677"/>
      <c r="AB56" s="2677"/>
      <c r="AC56" s="2677"/>
      <c r="AD56" s="2677"/>
      <c r="AE56" s="2677"/>
      <c r="AF56" s="2677"/>
      <c r="AG56" s="2677"/>
      <c r="AH56" s="2532"/>
      <c r="AI56" s="2535"/>
      <c r="AJ56" s="2678">
        <f t="shared" si="18"/>
        <v>0</v>
      </c>
      <c r="AK56" s="2679">
        <f t="shared" si="19"/>
        <v>0</v>
      </c>
      <c r="AL56" s="2678">
        <f t="shared" si="20"/>
        <v>0</v>
      </c>
      <c r="AM56" s="2679">
        <f t="shared" si="21"/>
        <v>0</v>
      </c>
      <c r="AN56" s="2678">
        <f t="shared" si="22"/>
        <v>0</v>
      </c>
      <c r="AO56" s="2679">
        <f t="shared" si="23"/>
        <v>0</v>
      </c>
      <c r="AP56" s="2678">
        <f t="shared" si="24"/>
        <v>0</v>
      </c>
      <c r="AQ56" s="2679">
        <f t="shared" si="25"/>
        <v>0</v>
      </c>
      <c r="AR56" s="2678">
        <f t="shared" si="26"/>
        <v>0</v>
      </c>
      <c r="AS56" s="2679">
        <f t="shared" si="27"/>
        <v>0</v>
      </c>
      <c r="AT56" s="2678">
        <f t="shared" si="28"/>
        <v>0</v>
      </c>
      <c r="AU56" s="2679">
        <f t="shared" si="29"/>
        <v>0</v>
      </c>
      <c r="AV56" s="2678">
        <f t="shared" si="30"/>
        <v>0</v>
      </c>
      <c r="AW56" s="2679">
        <f t="shared" si="31"/>
        <v>0</v>
      </c>
      <c r="AX56" s="2678">
        <f t="shared" si="32"/>
        <v>0</v>
      </c>
      <c r="AY56" s="2679">
        <f t="shared" si="33"/>
        <v>0</v>
      </c>
      <c r="AZ56" s="2680"/>
      <c r="BA56" s="2681">
        <f>BA9</f>
        <v>20</v>
      </c>
      <c r="BB56" s="2681">
        <f t="shared" si="34"/>
        <v>0</v>
      </c>
      <c r="BC56" s="2681" t="str">
        <f t="shared" si="35"/>
        <v/>
      </c>
      <c r="BD56" s="2682">
        <f t="shared" si="136"/>
        <v>0</v>
      </c>
      <c r="BE56" s="2682">
        <f t="shared" si="136"/>
        <v>0</v>
      </c>
      <c r="BF56" s="2682">
        <f t="shared" si="136"/>
        <v>0</v>
      </c>
      <c r="BG56" s="2682">
        <f t="shared" si="136"/>
        <v>0</v>
      </c>
      <c r="BH56" s="2682">
        <f t="shared" si="136"/>
        <v>0</v>
      </c>
      <c r="BI56" s="2682">
        <f t="shared" si="136"/>
        <v>0</v>
      </c>
      <c r="BJ56" s="2682">
        <f t="shared" si="136"/>
        <v>0</v>
      </c>
      <c r="BK56" s="2682">
        <f t="shared" si="133"/>
        <v>0</v>
      </c>
      <c r="BL56" s="2535"/>
      <c r="BM56" s="2683">
        <f t="shared" si="37"/>
        <v>0</v>
      </c>
      <c r="BN56" s="2684">
        <f t="shared" si="38"/>
        <v>0</v>
      </c>
      <c r="BO56" s="2684">
        <f t="shared" si="39"/>
        <v>0</v>
      </c>
      <c r="BP56" s="2684">
        <f t="shared" si="40"/>
        <v>0</v>
      </c>
      <c r="BQ56" s="2684">
        <f t="shared" si="41"/>
        <v>0</v>
      </c>
      <c r="BR56" s="2684">
        <f t="shared" si="42"/>
        <v>0</v>
      </c>
      <c r="BS56" s="2684">
        <f t="shared" si="43"/>
        <v>0</v>
      </c>
      <c r="BT56" s="2684">
        <f t="shared" si="44"/>
        <v>0</v>
      </c>
      <c r="BU56" s="2617"/>
      <c r="BV56" s="2685">
        <f t="shared" si="137"/>
        <v>0</v>
      </c>
      <c r="BW56" s="2686">
        <f t="shared" si="137"/>
        <v>0</v>
      </c>
      <c r="BX56" s="2686">
        <f t="shared" si="137"/>
        <v>0</v>
      </c>
      <c r="BY56" s="2686">
        <f t="shared" si="137"/>
        <v>0</v>
      </c>
      <c r="BZ56" s="2686">
        <f t="shared" si="137"/>
        <v>0</v>
      </c>
      <c r="CA56" s="2686">
        <f t="shared" si="137"/>
        <v>0</v>
      </c>
      <c r="CB56" s="2686">
        <f t="shared" si="137"/>
        <v>0</v>
      </c>
      <c r="CC56" s="2687">
        <f t="shared" si="134"/>
        <v>0</v>
      </c>
      <c r="CD56" s="2525"/>
      <c r="CE56" s="2681" t="str">
        <f t="shared" si="46"/>
        <v/>
      </c>
      <c r="CF56" s="2688">
        <f t="shared" si="47"/>
        <v>0</v>
      </c>
      <c r="CG56" s="2689">
        <f t="shared" si="48"/>
        <v>0</v>
      </c>
      <c r="CH56" s="2689">
        <f t="shared" si="49"/>
        <v>0</v>
      </c>
      <c r="CI56" s="2689">
        <f t="shared" si="50"/>
        <v>0</v>
      </c>
      <c r="CJ56" s="2689">
        <f t="shared" si="51"/>
        <v>0</v>
      </c>
      <c r="CK56" s="2689">
        <f t="shared" si="52"/>
        <v>0</v>
      </c>
      <c r="CL56" s="2689">
        <f t="shared" si="53"/>
        <v>0</v>
      </c>
      <c r="CM56" s="2689">
        <f t="shared" si="54"/>
        <v>0</v>
      </c>
      <c r="CN56" s="2689">
        <f t="shared" si="55"/>
        <v>0</v>
      </c>
      <c r="CO56" s="2702">
        <f>IF(M56=CO8,M56,0)</f>
        <v>0</v>
      </c>
      <c r="CP56" s="2703" t="str">
        <f t="shared" si="56"/>
        <v/>
      </c>
      <c r="CQ56" s="2678" t="str">
        <f t="shared" si="57"/>
        <v/>
      </c>
      <c r="CR56" s="2692" t="str">
        <f t="shared" si="58"/>
        <v/>
      </c>
      <c r="CS56" s="2692" t="str">
        <f t="shared" si="59"/>
        <v/>
      </c>
      <c r="CT56" s="2692" t="str">
        <f t="shared" si="60"/>
        <v/>
      </c>
      <c r="CU56" s="2692" t="str">
        <f t="shared" si="61"/>
        <v/>
      </c>
      <c r="CV56" s="2692" t="str">
        <f t="shared" si="62"/>
        <v/>
      </c>
      <c r="CW56" s="2692" t="str">
        <f t="shared" si="63"/>
        <v/>
      </c>
      <c r="CX56" s="2693" t="str">
        <f t="shared" si="64"/>
        <v/>
      </c>
      <c r="CY56" s="2601"/>
      <c r="CZ56" s="2681" t="str">
        <f t="shared" si="65"/>
        <v/>
      </c>
      <c r="DA56" s="2694">
        <f t="shared" si="66"/>
        <v>0</v>
      </c>
      <c r="DB56" s="2527" t="str">
        <f t="shared" si="67"/>
        <v/>
      </c>
      <c r="DC56" s="2527" t="str">
        <f t="shared" si="68"/>
        <v/>
      </c>
      <c r="DD56" s="2527" t="str">
        <f t="shared" si="69"/>
        <v/>
      </c>
      <c r="DE56" s="2527" t="str">
        <f t="shared" si="70"/>
        <v/>
      </c>
      <c r="DF56" s="2527" t="str">
        <f t="shared" si="71"/>
        <v/>
      </c>
      <c r="DG56" s="2527" t="str">
        <f t="shared" si="72"/>
        <v/>
      </c>
      <c r="DH56" s="2527" t="str">
        <f t="shared" si="73"/>
        <v/>
      </c>
      <c r="DI56" s="2527" t="str">
        <f t="shared" si="74"/>
        <v/>
      </c>
      <c r="DJ56" s="2549"/>
      <c r="DK56" s="2704">
        <f>IF(M56=DK8,M56,0)</f>
        <v>0</v>
      </c>
      <c r="DL56" s="2703" t="str">
        <f t="shared" si="75"/>
        <v/>
      </c>
      <c r="DM56" s="2692" t="str">
        <f t="shared" si="76"/>
        <v/>
      </c>
      <c r="DN56" s="2692" t="str">
        <f t="shared" si="77"/>
        <v/>
      </c>
      <c r="DO56" s="2692" t="str">
        <f t="shared" si="78"/>
        <v/>
      </c>
      <c r="DP56" s="2692" t="str">
        <f t="shared" si="79"/>
        <v/>
      </c>
      <c r="DQ56" s="2692" t="str">
        <f t="shared" si="80"/>
        <v/>
      </c>
      <c r="DR56" s="2692" t="str">
        <f t="shared" si="81"/>
        <v/>
      </c>
      <c r="DS56" s="2692" t="str">
        <f t="shared" si="82"/>
        <v/>
      </c>
      <c r="DT56" s="2696" t="str">
        <f t="shared" si="83"/>
        <v/>
      </c>
      <c r="DU56" s="2535"/>
      <c r="DV56" s="2683">
        <f t="shared" si="84"/>
        <v>0</v>
      </c>
      <c r="DW56" s="2684">
        <f t="shared" si="85"/>
        <v>0</v>
      </c>
      <c r="DX56" s="2684">
        <f t="shared" si="86"/>
        <v>0</v>
      </c>
      <c r="DY56" s="2684">
        <f t="shared" si="87"/>
        <v>0</v>
      </c>
      <c r="DZ56" s="2684">
        <f t="shared" si="88"/>
        <v>0</v>
      </c>
      <c r="EA56" s="2684">
        <f t="shared" si="89"/>
        <v>0</v>
      </c>
      <c r="EB56" s="2684">
        <f t="shared" si="90"/>
        <v>0</v>
      </c>
      <c r="EC56" s="2684">
        <f t="shared" si="91"/>
        <v>0</v>
      </c>
      <c r="ED56" s="2630"/>
      <c r="EE56" s="2685">
        <f t="shared" si="138"/>
        <v>0</v>
      </c>
      <c r="EF56" s="2686">
        <f t="shared" si="138"/>
        <v>0</v>
      </c>
      <c r="EG56" s="2686">
        <f t="shared" si="138"/>
        <v>0</v>
      </c>
      <c r="EH56" s="2686">
        <f t="shared" si="138"/>
        <v>0</v>
      </c>
      <c r="EI56" s="2686">
        <f t="shared" si="138"/>
        <v>0</v>
      </c>
      <c r="EJ56" s="2686">
        <f t="shared" si="138"/>
        <v>0</v>
      </c>
      <c r="EK56" s="2686">
        <f t="shared" si="138"/>
        <v>0</v>
      </c>
      <c r="EL56" s="2687">
        <f t="shared" si="135"/>
        <v>0</v>
      </c>
      <c r="EM56" s="2601"/>
      <c r="EN56" s="2681" t="str">
        <f t="shared" si="93"/>
        <v/>
      </c>
      <c r="EO56" s="2688">
        <f t="shared" si="94"/>
        <v>0</v>
      </c>
      <c r="EP56" s="2689">
        <f t="shared" si="95"/>
        <v>0</v>
      </c>
      <c r="EQ56" s="2689">
        <f t="shared" si="96"/>
        <v>0</v>
      </c>
      <c r="ER56" s="2689">
        <f t="shared" si="97"/>
        <v>0</v>
      </c>
      <c r="ES56" s="2689">
        <f t="shared" si="98"/>
        <v>0</v>
      </c>
      <c r="ET56" s="2689">
        <f t="shared" si="99"/>
        <v>0</v>
      </c>
      <c r="EU56" s="2689">
        <f t="shared" si="100"/>
        <v>0</v>
      </c>
      <c r="EV56" s="2689">
        <f t="shared" si="101"/>
        <v>0</v>
      </c>
      <c r="EW56" s="2689">
        <f t="shared" si="102"/>
        <v>0</v>
      </c>
      <c r="EX56" s="2705">
        <f>IF(X56=EX8,X56,0)</f>
        <v>0</v>
      </c>
      <c r="EY56" s="2703" t="str">
        <f t="shared" si="103"/>
        <v/>
      </c>
      <c r="EZ56" s="2678" t="str">
        <f t="shared" si="104"/>
        <v/>
      </c>
      <c r="FA56" s="2692" t="str">
        <f t="shared" si="105"/>
        <v/>
      </c>
      <c r="FB56" s="2692" t="str">
        <f t="shared" si="106"/>
        <v/>
      </c>
      <c r="FC56" s="2692" t="str">
        <f t="shared" si="107"/>
        <v/>
      </c>
      <c r="FD56" s="2692" t="str">
        <f t="shared" si="108"/>
        <v/>
      </c>
      <c r="FE56" s="2692" t="str">
        <f t="shared" si="109"/>
        <v/>
      </c>
      <c r="FF56" s="2692" t="str">
        <f t="shared" si="110"/>
        <v/>
      </c>
      <c r="FG56" s="2692" t="str">
        <f t="shared" si="111"/>
        <v/>
      </c>
      <c r="FH56" s="2601"/>
      <c r="FI56" s="2681" t="str">
        <f t="shared" si="112"/>
        <v/>
      </c>
      <c r="FJ56" s="2694">
        <f t="shared" si="113"/>
        <v>0</v>
      </c>
      <c r="FK56" s="2527" t="str">
        <f t="shared" si="114"/>
        <v/>
      </c>
      <c r="FL56" s="2527" t="str">
        <f t="shared" si="115"/>
        <v/>
      </c>
      <c r="FM56" s="2527" t="str">
        <f t="shared" si="116"/>
        <v/>
      </c>
      <c r="FN56" s="2527" t="str">
        <f t="shared" si="117"/>
        <v/>
      </c>
      <c r="FO56" s="2527" t="str">
        <f t="shared" si="118"/>
        <v/>
      </c>
      <c r="FP56" s="2527" t="str">
        <f t="shared" si="119"/>
        <v/>
      </c>
      <c r="FQ56" s="2527" t="str">
        <f t="shared" si="120"/>
        <v/>
      </c>
      <c r="FR56" s="2527" t="str">
        <f t="shared" si="121"/>
        <v/>
      </c>
      <c r="FS56" s="2704">
        <f>IF(X56=FS8,X56,0)</f>
        <v>0</v>
      </c>
      <c r="FT56" s="2703" t="str">
        <f t="shared" si="122"/>
        <v/>
      </c>
      <c r="FU56" s="2692" t="str">
        <f t="shared" si="123"/>
        <v/>
      </c>
      <c r="FV56" s="2692" t="str">
        <f t="shared" si="124"/>
        <v/>
      </c>
      <c r="FW56" s="2692" t="str">
        <f t="shared" si="125"/>
        <v/>
      </c>
      <c r="FX56" s="2692" t="str">
        <f t="shared" si="126"/>
        <v/>
      </c>
      <c r="FY56" s="2692" t="str">
        <f t="shared" si="127"/>
        <v/>
      </c>
      <c r="FZ56" s="2692" t="str">
        <f t="shared" si="128"/>
        <v/>
      </c>
      <c r="GA56" s="2692" t="str">
        <f t="shared" si="129"/>
        <v/>
      </c>
      <c r="GB56" s="2696" t="str">
        <f t="shared" si="130"/>
        <v/>
      </c>
      <c r="GC56" s="2535"/>
    </row>
    <row r="57" spans="1:185" ht="45" customHeight="1" x14ac:dyDescent="0.25">
      <c r="A57" s="2633">
        <f>ROW()</f>
        <v>57</v>
      </c>
      <c r="B57" s="2667" t="str">
        <f>IF(C57="I","",IF(ISBLANK(D57),"",IF(ISTEXT(D57),LARGE(B9:B56,1)+1,0)))</f>
        <v/>
      </c>
      <c r="C57" s="2698"/>
      <c r="D57" s="2715"/>
      <c r="E57" s="2669"/>
      <c r="F57" s="2670"/>
      <c r="G57" s="2671"/>
      <c r="H57" s="2672"/>
      <c r="I57" s="2671"/>
      <c r="J57" s="2672"/>
      <c r="K57" s="2673">
        <f t="shared" si="132"/>
        <v>0</v>
      </c>
      <c r="L57" s="2532"/>
      <c r="M57" s="2674">
        <f t="shared" si="16"/>
        <v>0</v>
      </c>
      <c r="N57" s="2675">
        <f t="shared" si="16"/>
        <v>0</v>
      </c>
      <c r="O57" s="2676"/>
      <c r="P57" s="2676"/>
      <c r="Q57" s="2676"/>
      <c r="R57" s="2676"/>
      <c r="S57" s="2676"/>
      <c r="T57" s="2676"/>
      <c r="U57" s="2676"/>
      <c r="V57" s="2676"/>
      <c r="W57" s="2532"/>
      <c r="X57" s="2674">
        <f t="shared" si="17"/>
        <v>0</v>
      </c>
      <c r="Y57" s="2675">
        <f t="shared" si="17"/>
        <v>0</v>
      </c>
      <c r="Z57" s="2677"/>
      <c r="AA57" s="2677"/>
      <c r="AB57" s="2677"/>
      <c r="AC57" s="2677"/>
      <c r="AD57" s="2677"/>
      <c r="AE57" s="2677"/>
      <c r="AF57" s="2677"/>
      <c r="AG57" s="2677"/>
      <c r="AH57" s="2532"/>
      <c r="AI57" s="2535"/>
      <c r="AJ57" s="2678">
        <f t="shared" si="18"/>
        <v>0</v>
      </c>
      <c r="AK57" s="2679">
        <f t="shared" si="19"/>
        <v>0</v>
      </c>
      <c r="AL57" s="2678">
        <f t="shared" si="20"/>
        <v>0</v>
      </c>
      <c r="AM57" s="2679">
        <f t="shared" si="21"/>
        <v>0</v>
      </c>
      <c r="AN57" s="2678">
        <f t="shared" si="22"/>
        <v>0</v>
      </c>
      <c r="AO57" s="2679">
        <f t="shared" si="23"/>
        <v>0</v>
      </c>
      <c r="AP57" s="2678">
        <f t="shared" si="24"/>
        <v>0</v>
      </c>
      <c r="AQ57" s="2679">
        <f t="shared" si="25"/>
        <v>0</v>
      </c>
      <c r="AR57" s="2678">
        <f t="shared" si="26"/>
        <v>0</v>
      </c>
      <c r="AS57" s="2679">
        <f t="shared" si="27"/>
        <v>0</v>
      </c>
      <c r="AT57" s="2678">
        <f t="shared" si="28"/>
        <v>0</v>
      </c>
      <c r="AU57" s="2679">
        <f t="shared" si="29"/>
        <v>0</v>
      </c>
      <c r="AV57" s="2678">
        <f t="shared" si="30"/>
        <v>0</v>
      </c>
      <c r="AW57" s="2679">
        <f t="shared" si="31"/>
        <v>0</v>
      </c>
      <c r="AX57" s="2678">
        <f t="shared" si="32"/>
        <v>0</v>
      </c>
      <c r="AY57" s="2679">
        <f t="shared" si="33"/>
        <v>0</v>
      </c>
      <c r="AZ57" s="2680"/>
      <c r="BA57" s="2681">
        <f>BA9</f>
        <v>20</v>
      </c>
      <c r="BB57" s="2681">
        <f t="shared" si="34"/>
        <v>0</v>
      </c>
      <c r="BC57" s="2681" t="str">
        <f t="shared" si="35"/>
        <v/>
      </c>
      <c r="BD57" s="2682">
        <f t="shared" si="136"/>
        <v>0</v>
      </c>
      <c r="BE57" s="2682">
        <f t="shared" si="136"/>
        <v>0</v>
      </c>
      <c r="BF57" s="2682">
        <f t="shared" si="136"/>
        <v>0</v>
      </c>
      <c r="BG57" s="2682">
        <f t="shared" si="136"/>
        <v>0</v>
      </c>
      <c r="BH57" s="2682">
        <f t="shared" si="136"/>
        <v>0</v>
      </c>
      <c r="BI57" s="2682">
        <f t="shared" si="136"/>
        <v>0</v>
      </c>
      <c r="BJ57" s="2682">
        <f t="shared" si="136"/>
        <v>0</v>
      </c>
      <c r="BK57" s="2682">
        <f t="shared" si="133"/>
        <v>0</v>
      </c>
      <c r="BL57" s="2535"/>
      <c r="BM57" s="2683">
        <f t="shared" si="37"/>
        <v>0</v>
      </c>
      <c r="BN57" s="2684">
        <f t="shared" si="38"/>
        <v>0</v>
      </c>
      <c r="BO57" s="2684">
        <f t="shared" si="39"/>
        <v>0</v>
      </c>
      <c r="BP57" s="2684">
        <f t="shared" si="40"/>
        <v>0</v>
      </c>
      <c r="BQ57" s="2684">
        <f t="shared" si="41"/>
        <v>0</v>
      </c>
      <c r="BR57" s="2684">
        <f t="shared" si="42"/>
        <v>0</v>
      </c>
      <c r="BS57" s="2684">
        <f t="shared" si="43"/>
        <v>0</v>
      </c>
      <c r="BT57" s="2684">
        <f t="shared" si="44"/>
        <v>0</v>
      </c>
      <c r="BU57" s="2617"/>
      <c r="BV57" s="2685">
        <f t="shared" si="137"/>
        <v>0</v>
      </c>
      <c r="BW57" s="2686">
        <f t="shared" si="137"/>
        <v>0</v>
      </c>
      <c r="BX57" s="2686">
        <f t="shared" si="137"/>
        <v>0</v>
      </c>
      <c r="BY57" s="2686">
        <f t="shared" si="137"/>
        <v>0</v>
      </c>
      <c r="BZ57" s="2686">
        <f t="shared" si="137"/>
        <v>0</v>
      </c>
      <c r="CA57" s="2686">
        <f t="shared" si="137"/>
        <v>0</v>
      </c>
      <c r="CB57" s="2686">
        <f t="shared" si="137"/>
        <v>0</v>
      </c>
      <c r="CC57" s="2687">
        <f t="shared" si="134"/>
        <v>0</v>
      </c>
      <c r="CD57" s="2525"/>
      <c r="CE57" s="2681" t="str">
        <f t="shared" si="46"/>
        <v/>
      </c>
      <c r="CF57" s="2688">
        <f t="shared" si="47"/>
        <v>0</v>
      </c>
      <c r="CG57" s="2689">
        <f t="shared" si="48"/>
        <v>0</v>
      </c>
      <c r="CH57" s="2689">
        <f t="shared" si="49"/>
        <v>0</v>
      </c>
      <c r="CI57" s="2689">
        <f t="shared" si="50"/>
        <v>0</v>
      </c>
      <c r="CJ57" s="2689">
        <f t="shared" si="51"/>
        <v>0</v>
      </c>
      <c r="CK57" s="2689">
        <f t="shared" si="52"/>
        <v>0</v>
      </c>
      <c r="CL57" s="2689">
        <f t="shared" si="53"/>
        <v>0</v>
      </c>
      <c r="CM57" s="2689">
        <f t="shared" si="54"/>
        <v>0</v>
      </c>
      <c r="CN57" s="2689">
        <f t="shared" si="55"/>
        <v>0</v>
      </c>
      <c r="CO57" s="2702">
        <f>IF(M57=CO8,M57,0)</f>
        <v>0</v>
      </c>
      <c r="CP57" s="2703" t="str">
        <f t="shared" si="56"/>
        <v/>
      </c>
      <c r="CQ57" s="2678" t="str">
        <f t="shared" si="57"/>
        <v/>
      </c>
      <c r="CR57" s="2692" t="str">
        <f t="shared" si="58"/>
        <v/>
      </c>
      <c r="CS57" s="2692" t="str">
        <f t="shared" si="59"/>
        <v/>
      </c>
      <c r="CT57" s="2692" t="str">
        <f t="shared" si="60"/>
        <v/>
      </c>
      <c r="CU57" s="2692" t="str">
        <f t="shared" si="61"/>
        <v/>
      </c>
      <c r="CV57" s="2692" t="str">
        <f t="shared" si="62"/>
        <v/>
      </c>
      <c r="CW57" s="2692" t="str">
        <f t="shared" si="63"/>
        <v/>
      </c>
      <c r="CX57" s="2693" t="str">
        <f t="shared" si="64"/>
        <v/>
      </c>
      <c r="CY57" s="2601"/>
      <c r="CZ57" s="2681" t="str">
        <f t="shared" si="65"/>
        <v/>
      </c>
      <c r="DA57" s="2694">
        <f t="shared" si="66"/>
        <v>0</v>
      </c>
      <c r="DB57" s="2527" t="str">
        <f t="shared" si="67"/>
        <v/>
      </c>
      <c r="DC57" s="2527" t="str">
        <f t="shared" si="68"/>
        <v/>
      </c>
      <c r="DD57" s="2527" t="str">
        <f t="shared" si="69"/>
        <v/>
      </c>
      <c r="DE57" s="2527" t="str">
        <f t="shared" si="70"/>
        <v/>
      </c>
      <c r="DF57" s="2527" t="str">
        <f t="shared" si="71"/>
        <v/>
      </c>
      <c r="DG57" s="2527" t="str">
        <f t="shared" si="72"/>
        <v/>
      </c>
      <c r="DH57" s="2527" t="str">
        <f t="shared" si="73"/>
        <v/>
      </c>
      <c r="DI57" s="2527" t="str">
        <f t="shared" si="74"/>
        <v/>
      </c>
      <c r="DJ57" s="2549"/>
      <c r="DK57" s="2704">
        <f>IF(M57=DK8,M57,0)</f>
        <v>0</v>
      </c>
      <c r="DL57" s="2703" t="str">
        <f t="shared" si="75"/>
        <v/>
      </c>
      <c r="DM57" s="2692" t="str">
        <f t="shared" si="76"/>
        <v/>
      </c>
      <c r="DN57" s="2692" t="str">
        <f t="shared" si="77"/>
        <v/>
      </c>
      <c r="DO57" s="2692" t="str">
        <f t="shared" si="78"/>
        <v/>
      </c>
      <c r="DP57" s="2692" t="str">
        <f t="shared" si="79"/>
        <v/>
      </c>
      <c r="DQ57" s="2692" t="str">
        <f t="shared" si="80"/>
        <v/>
      </c>
      <c r="DR57" s="2692" t="str">
        <f t="shared" si="81"/>
        <v/>
      </c>
      <c r="DS57" s="2692" t="str">
        <f t="shared" si="82"/>
        <v/>
      </c>
      <c r="DT57" s="2696" t="str">
        <f t="shared" si="83"/>
        <v/>
      </c>
      <c r="DU57" s="2535"/>
      <c r="DV57" s="2683">
        <f t="shared" si="84"/>
        <v>0</v>
      </c>
      <c r="DW57" s="2684">
        <f t="shared" si="85"/>
        <v>0</v>
      </c>
      <c r="DX57" s="2684">
        <f t="shared" si="86"/>
        <v>0</v>
      </c>
      <c r="DY57" s="2684">
        <f t="shared" si="87"/>
        <v>0</v>
      </c>
      <c r="DZ57" s="2684">
        <f t="shared" si="88"/>
        <v>0</v>
      </c>
      <c r="EA57" s="2684">
        <f t="shared" si="89"/>
        <v>0</v>
      </c>
      <c r="EB57" s="2684">
        <f t="shared" si="90"/>
        <v>0</v>
      </c>
      <c r="EC57" s="2684">
        <f t="shared" si="91"/>
        <v>0</v>
      </c>
      <c r="ED57" s="2630"/>
      <c r="EE57" s="2685">
        <f t="shared" si="138"/>
        <v>0</v>
      </c>
      <c r="EF57" s="2686">
        <f t="shared" si="138"/>
        <v>0</v>
      </c>
      <c r="EG57" s="2686">
        <f t="shared" si="138"/>
        <v>0</v>
      </c>
      <c r="EH57" s="2686">
        <f t="shared" si="138"/>
        <v>0</v>
      </c>
      <c r="EI57" s="2686">
        <f t="shared" si="138"/>
        <v>0</v>
      </c>
      <c r="EJ57" s="2686">
        <f t="shared" si="138"/>
        <v>0</v>
      </c>
      <c r="EK57" s="2686">
        <f t="shared" si="138"/>
        <v>0</v>
      </c>
      <c r="EL57" s="2687">
        <f t="shared" si="135"/>
        <v>0</v>
      </c>
      <c r="EM57" s="2601"/>
      <c r="EN57" s="2681" t="str">
        <f t="shared" si="93"/>
        <v/>
      </c>
      <c r="EO57" s="2688">
        <f t="shared" si="94"/>
        <v>0</v>
      </c>
      <c r="EP57" s="2689">
        <f t="shared" si="95"/>
        <v>0</v>
      </c>
      <c r="EQ57" s="2689">
        <f t="shared" si="96"/>
        <v>0</v>
      </c>
      <c r="ER57" s="2689">
        <f t="shared" si="97"/>
        <v>0</v>
      </c>
      <c r="ES57" s="2689">
        <f t="shared" si="98"/>
        <v>0</v>
      </c>
      <c r="ET57" s="2689">
        <f t="shared" si="99"/>
        <v>0</v>
      </c>
      <c r="EU57" s="2689">
        <f t="shared" si="100"/>
        <v>0</v>
      </c>
      <c r="EV57" s="2689">
        <f t="shared" si="101"/>
        <v>0</v>
      </c>
      <c r="EW57" s="2689">
        <f t="shared" si="102"/>
        <v>0</v>
      </c>
      <c r="EX57" s="2705">
        <f>IF(X57=EX8,X57,0)</f>
        <v>0</v>
      </c>
      <c r="EY57" s="2703" t="str">
        <f t="shared" si="103"/>
        <v/>
      </c>
      <c r="EZ57" s="2678" t="str">
        <f t="shared" si="104"/>
        <v/>
      </c>
      <c r="FA57" s="2692" t="str">
        <f t="shared" si="105"/>
        <v/>
      </c>
      <c r="FB57" s="2692" t="str">
        <f t="shared" si="106"/>
        <v/>
      </c>
      <c r="FC57" s="2692" t="str">
        <f t="shared" si="107"/>
        <v/>
      </c>
      <c r="FD57" s="2692" t="str">
        <f t="shared" si="108"/>
        <v/>
      </c>
      <c r="FE57" s="2692" t="str">
        <f t="shared" si="109"/>
        <v/>
      </c>
      <c r="FF57" s="2692" t="str">
        <f t="shared" si="110"/>
        <v/>
      </c>
      <c r="FG57" s="2692" t="str">
        <f t="shared" si="111"/>
        <v/>
      </c>
      <c r="FH57" s="2601"/>
      <c r="FI57" s="2681" t="str">
        <f t="shared" si="112"/>
        <v/>
      </c>
      <c r="FJ57" s="2694">
        <f t="shared" si="113"/>
        <v>0</v>
      </c>
      <c r="FK57" s="2527" t="str">
        <f t="shared" si="114"/>
        <v/>
      </c>
      <c r="FL57" s="2527" t="str">
        <f t="shared" si="115"/>
        <v/>
      </c>
      <c r="FM57" s="2527" t="str">
        <f t="shared" si="116"/>
        <v/>
      </c>
      <c r="FN57" s="2527" t="str">
        <f t="shared" si="117"/>
        <v/>
      </c>
      <c r="FO57" s="2527" t="str">
        <f t="shared" si="118"/>
        <v/>
      </c>
      <c r="FP57" s="2527" t="str">
        <f t="shared" si="119"/>
        <v/>
      </c>
      <c r="FQ57" s="2527" t="str">
        <f t="shared" si="120"/>
        <v/>
      </c>
      <c r="FR57" s="2527" t="str">
        <f t="shared" si="121"/>
        <v/>
      </c>
      <c r="FS57" s="2704">
        <f>IF(X57=FS8,X57,0)</f>
        <v>0</v>
      </c>
      <c r="FT57" s="2703" t="str">
        <f t="shared" si="122"/>
        <v/>
      </c>
      <c r="FU57" s="2692" t="str">
        <f t="shared" si="123"/>
        <v/>
      </c>
      <c r="FV57" s="2692" t="str">
        <f t="shared" si="124"/>
        <v/>
      </c>
      <c r="FW57" s="2692" t="str">
        <f t="shared" si="125"/>
        <v/>
      </c>
      <c r="FX57" s="2692" t="str">
        <f t="shared" si="126"/>
        <v/>
      </c>
      <c r="FY57" s="2692" t="str">
        <f t="shared" si="127"/>
        <v/>
      </c>
      <c r="FZ57" s="2692" t="str">
        <f t="shared" si="128"/>
        <v/>
      </c>
      <c r="GA57" s="2692" t="str">
        <f t="shared" si="129"/>
        <v/>
      </c>
      <c r="GB57" s="2696" t="str">
        <f t="shared" si="130"/>
        <v/>
      </c>
      <c r="GC57" s="2535"/>
    </row>
    <row r="58" spans="1:185" ht="45" customHeight="1" x14ac:dyDescent="0.25">
      <c r="A58" s="2633">
        <f>ROW()</f>
        <v>58</v>
      </c>
      <c r="B58" s="2667" t="str">
        <f>IF(C58="I","",IF(ISBLANK(D58),"",IF(ISTEXT(D58),LARGE(B9:B57,1)+1,0)))</f>
        <v/>
      </c>
      <c r="C58" s="2698"/>
      <c r="D58" s="2715"/>
      <c r="E58" s="2669"/>
      <c r="F58" s="2670"/>
      <c r="G58" s="2671"/>
      <c r="H58" s="2672"/>
      <c r="I58" s="2671"/>
      <c r="J58" s="2672"/>
      <c r="K58" s="2673">
        <f t="shared" si="132"/>
        <v>0</v>
      </c>
      <c r="L58" s="2532"/>
      <c r="M58" s="2674">
        <f t="shared" si="16"/>
        <v>0</v>
      </c>
      <c r="N58" s="2675">
        <f t="shared" si="16"/>
        <v>0</v>
      </c>
      <c r="O58" s="2676"/>
      <c r="P58" s="2676"/>
      <c r="Q58" s="2676"/>
      <c r="R58" s="2676"/>
      <c r="S58" s="2676"/>
      <c r="T58" s="2676"/>
      <c r="U58" s="2676"/>
      <c r="V58" s="2676"/>
      <c r="W58" s="2532"/>
      <c r="X58" s="2674">
        <f t="shared" si="17"/>
        <v>0</v>
      </c>
      <c r="Y58" s="2675">
        <f t="shared" si="17"/>
        <v>0</v>
      </c>
      <c r="Z58" s="2677"/>
      <c r="AA58" s="2677"/>
      <c r="AB58" s="2677"/>
      <c r="AC58" s="2677"/>
      <c r="AD58" s="2677"/>
      <c r="AE58" s="2677"/>
      <c r="AF58" s="2677"/>
      <c r="AG58" s="2677"/>
      <c r="AH58" s="2532"/>
      <c r="AI58" s="2535"/>
      <c r="AJ58" s="2678">
        <f t="shared" si="18"/>
        <v>0</v>
      </c>
      <c r="AK58" s="2679">
        <f t="shared" si="19"/>
        <v>0</v>
      </c>
      <c r="AL58" s="2678">
        <f t="shared" si="20"/>
        <v>0</v>
      </c>
      <c r="AM58" s="2679">
        <f t="shared" si="21"/>
        <v>0</v>
      </c>
      <c r="AN58" s="2678">
        <f t="shared" si="22"/>
        <v>0</v>
      </c>
      <c r="AO58" s="2679">
        <f t="shared" si="23"/>
        <v>0</v>
      </c>
      <c r="AP58" s="2678">
        <f t="shared" si="24"/>
        <v>0</v>
      </c>
      <c r="AQ58" s="2679">
        <f t="shared" si="25"/>
        <v>0</v>
      </c>
      <c r="AR58" s="2678">
        <f t="shared" si="26"/>
        <v>0</v>
      </c>
      <c r="AS58" s="2679">
        <f t="shared" si="27"/>
        <v>0</v>
      </c>
      <c r="AT58" s="2678">
        <f t="shared" si="28"/>
        <v>0</v>
      </c>
      <c r="AU58" s="2679">
        <f t="shared" si="29"/>
        <v>0</v>
      </c>
      <c r="AV58" s="2678">
        <f t="shared" si="30"/>
        <v>0</v>
      </c>
      <c r="AW58" s="2679">
        <f t="shared" si="31"/>
        <v>0</v>
      </c>
      <c r="AX58" s="2678">
        <f t="shared" si="32"/>
        <v>0</v>
      </c>
      <c r="AY58" s="2679">
        <f t="shared" si="33"/>
        <v>0</v>
      </c>
      <c r="AZ58" s="2680"/>
      <c r="BA58" s="2681">
        <f>BA9</f>
        <v>20</v>
      </c>
      <c r="BB58" s="2681">
        <f t="shared" si="34"/>
        <v>0</v>
      </c>
      <c r="BC58" s="2681" t="str">
        <f t="shared" si="35"/>
        <v/>
      </c>
      <c r="BD58" s="2682">
        <f t="shared" si="136"/>
        <v>0</v>
      </c>
      <c r="BE58" s="2682">
        <f t="shared" si="136"/>
        <v>0</v>
      </c>
      <c r="BF58" s="2682">
        <f t="shared" si="136"/>
        <v>0</v>
      </c>
      <c r="BG58" s="2682">
        <f t="shared" si="136"/>
        <v>0</v>
      </c>
      <c r="BH58" s="2682">
        <f t="shared" si="136"/>
        <v>0</v>
      </c>
      <c r="BI58" s="2682">
        <f t="shared" si="136"/>
        <v>0</v>
      </c>
      <c r="BJ58" s="2682">
        <f t="shared" si="136"/>
        <v>0</v>
      </c>
      <c r="BK58" s="2682">
        <f t="shared" si="133"/>
        <v>0</v>
      </c>
      <c r="BL58" s="2535"/>
      <c r="BM58" s="2683">
        <f t="shared" si="37"/>
        <v>0</v>
      </c>
      <c r="BN58" s="2684">
        <f t="shared" si="38"/>
        <v>0</v>
      </c>
      <c r="BO58" s="2684">
        <f t="shared" si="39"/>
        <v>0</v>
      </c>
      <c r="BP58" s="2684">
        <f t="shared" si="40"/>
        <v>0</v>
      </c>
      <c r="BQ58" s="2684">
        <f t="shared" si="41"/>
        <v>0</v>
      </c>
      <c r="BR58" s="2684">
        <f t="shared" si="42"/>
        <v>0</v>
      </c>
      <c r="BS58" s="2684">
        <f t="shared" si="43"/>
        <v>0</v>
      </c>
      <c r="BT58" s="2684">
        <f t="shared" si="44"/>
        <v>0</v>
      </c>
      <c r="BU58" s="2617"/>
      <c r="BV58" s="2685">
        <f t="shared" si="137"/>
        <v>0</v>
      </c>
      <c r="BW58" s="2686">
        <f t="shared" si="137"/>
        <v>0</v>
      </c>
      <c r="BX58" s="2686">
        <f t="shared" si="137"/>
        <v>0</v>
      </c>
      <c r="BY58" s="2686">
        <f t="shared" si="137"/>
        <v>0</v>
      </c>
      <c r="BZ58" s="2686">
        <f t="shared" si="137"/>
        <v>0</v>
      </c>
      <c r="CA58" s="2686">
        <f t="shared" si="137"/>
        <v>0</v>
      </c>
      <c r="CB58" s="2686">
        <f t="shared" si="137"/>
        <v>0</v>
      </c>
      <c r="CC58" s="2687">
        <f t="shared" si="134"/>
        <v>0</v>
      </c>
      <c r="CD58" s="2525"/>
      <c r="CE58" s="2681" t="str">
        <f t="shared" si="46"/>
        <v/>
      </c>
      <c r="CF58" s="2688">
        <f t="shared" si="47"/>
        <v>0</v>
      </c>
      <c r="CG58" s="2689">
        <f t="shared" si="48"/>
        <v>0</v>
      </c>
      <c r="CH58" s="2689">
        <f t="shared" si="49"/>
        <v>0</v>
      </c>
      <c r="CI58" s="2689">
        <f t="shared" si="50"/>
        <v>0</v>
      </c>
      <c r="CJ58" s="2689">
        <f t="shared" si="51"/>
        <v>0</v>
      </c>
      <c r="CK58" s="2689">
        <f t="shared" si="52"/>
        <v>0</v>
      </c>
      <c r="CL58" s="2689">
        <f t="shared" si="53"/>
        <v>0</v>
      </c>
      <c r="CM58" s="2689">
        <f t="shared" si="54"/>
        <v>0</v>
      </c>
      <c r="CN58" s="2689">
        <f t="shared" si="55"/>
        <v>0</v>
      </c>
      <c r="CO58" s="2702">
        <f>IF(M58=CO8,M58,0)</f>
        <v>0</v>
      </c>
      <c r="CP58" s="2703" t="str">
        <f t="shared" si="56"/>
        <v/>
      </c>
      <c r="CQ58" s="2678" t="str">
        <f t="shared" si="57"/>
        <v/>
      </c>
      <c r="CR58" s="2692" t="str">
        <f t="shared" si="58"/>
        <v/>
      </c>
      <c r="CS58" s="2692" t="str">
        <f t="shared" si="59"/>
        <v/>
      </c>
      <c r="CT58" s="2692" t="str">
        <f t="shared" si="60"/>
        <v/>
      </c>
      <c r="CU58" s="2692" t="str">
        <f t="shared" si="61"/>
        <v/>
      </c>
      <c r="CV58" s="2692" t="str">
        <f t="shared" si="62"/>
        <v/>
      </c>
      <c r="CW58" s="2692" t="str">
        <f t="shared" si="63"/>
        <v/>
      </c>
      <c r="CX58" s="2693" t="str">
        <f t="shared" si="64"/>
        <v/>
      </c>
      <c r="CY58" s="2601"/>
      <c r="CZ58" s="2681" t="str">
        <f t="shared" si="65"/>
        <v/>
      </c>
      <c r="DA58" s="2694">
        <f t="shared" si="66"/>
        <v>0</v>
      </c>
      <c r="DB58" s="2527" t="str">
        <f t="shared" si="67"/>
        <v/>
      </c>
      <c r="DC58" s="2527" t="str">
        <f t="shared" si="68"/>
        <v/>
      </c>
      <c r="DD58" s="2527" t="str">
        <f t="shared" si="69"/>
        <v/>
      </c>
      <c r="DE58" s="2527" t="str">
        <f t="shared" si="70"/>
        <v/>
      </c>
      <c r="DF58" s="2527" t="str">
        <f t="shared" si="71"/>
        <v/>
      </c>
      <c r="DG58" s="2527" t="str">
        <f t="shared" si="72"/>
        <v/>
      </c>
      <c r="DH58" s="2527" t="str">
        <f t="shared" si="73"/>
        <v/>
      </c>
      <c r="DI58" s="2527" t="str">
        <f t="shared" si="74"/>
        <v/>
      </c>
      <c r="DJ58" s="2549"/>
      <c r="DK58" s="2704">
        <f>IF(M58=DK8,M58,0)</f>
        <v>0</v>
      </c>
      <c r="DL58" s="2703" t="str">
        <f t="shared" si="75"/>
        <v/>
      </c>
      <c r="DM58" s="2692" t="str">
        <f t="shared" si="76"/>
        <v/>
      </c>
      <c r="DN58" s="2692" t="str">
        <f t="shared" si="77"/>
        <v/>
      </c>
      <c r="DO58" s="2692" t="str">
        <f t="shared" si="78"/>
        <v/>
      </c>
      <c r="DP58" s="2692" t="str">
        <f t="shared" si="79"/>
        <v/>
      </c>
      <c r="DQ58" s="2692" t="str">
        <f t="shared" si="80"/>
        <v/>
      </c>
      <c r="DR58" s="2692" t="str">
        <f t="shared" si="81"/>
        <v/>
      </c>
      <c r="DS58" s="2692" t="str">
        <f t="shared" si="82"/>
        <v/>
      </c>
      <c r="DT58" s="2696" t="str">
        <f t="shared" si="83"/>
        <v/>
      </c>
      <c r="DU58" s="2535"/>
      <c r="DV58" s="2683">
        <f t="shared" si="84"/>
        <v>0</v>
      </c>
      <c r="DW58" s="2684">
        <f t="shared" si="85"/>
        <v>0</v>
      </c>
      <c r="DX58" s="2684">
        <f t="shared" si="86"/>
        <v>0</v>
      </c>
      <c r="DY58" s="2684">
        <f t="shared" si="87"/>
        <v>0</v>
      </c>
      <c r="DZ58" s="2684">
        <f t="shared" si="88"/>
        <v>0</v>
      </c>
      <c r="EA58" s="2684">
        <f t="shared" si="89"/>
        <v>0</v>
      </c>
      <c r="EB58" s="2684">
        <f t="shared" si="90"/>
        <v>0</v>
      </c>
      <c r="EC58" s="2684">
        <f t="shared" si="91"/>
        <v>0</v>
      </c>
      <c r="ED58" s="2630"/>
      <c r="EE58" s="2685">
        <f t="shared" si="138"/>
        <v>0</v>
      </c>
      <c r="EF58" s="2686">
        <f t="shared" si="138"/>
        <v>0</v>
      </c>
      <c r="EG58" s="2686">
        <f t="shared" si="138"/>
        <v>0</v>
      </c>
      <c r="EH58" s="2686">
        <f t="shared" si="138"/>
        <v>0</v>
      </c>
      <c r="EI58" s="2686">
        <f t="shared" si="138"/>
        <v>0</v>
      </c>
      <c r="EJ58" s="2686">
        <f t="shared" si="138"/>
        <v>0</v>
      </c>
      <c r="EK58" s="2686">
        <f t="shared" si="138"/>
        <v>0</v>
      </c>
      <c r="EL58" s="2687">
        <f t="shared" si="135"/>
        <v>0</v>
      </c>
      <c r="EM58" s="2601"/>
      <c r="EN58" s="2681" t="str">
        <f t="shared" si="93"/>
        <v/>
      </c>
      <c r="EO58" s="2688">
        <f t="shared" si="94"/>
        <v>0</v>
      </c>
      <c r="EP58" s="2689">
        <f t="shared" si="95"/>
        <v>0</v>
      </c>
      <c r="EQ58" s="2689">
        <f t="shared" si="96"/>
        <v>0</v>
      </c>
      <c r="ER58" s="2689">
        <f t="shared" si="97"/>
        <v>0</v>
      </c>
      <c r="ES58" s="2689">
        <f t="shared" si="98"/>
        <v>0</v>
      </c>
      <c r="ET58" s="2689">
        <f t="shared" si="99"/>
        <v>0</v>
      </c>
      <c r="EU58" s="2689">
        <f t="shared" si="100"/>
        <v>0</v>
      </c>
      <c r="EV58" s="2689">
        <f t="shared" si="101"/>
        <v>0</v>
      </c>
      <c r="EW58" s="2689">
        <f t="shared" si="102"/>
        <v>0</v>
      </c>
      <c r="EX58" s="2705">
        <f>IF(X58=EX8,X58,0)</f>
        <v>0</v>
      </c>
      <c r="EY58" s="2703" t="str">
        <f t="shared" si="103"/>
        <v/>
      </c>
      <c r="EZ58" s="2678" t="str">
        <f t="shared" si="104"/>
        <v/>
      </c>
      <c r="FA58" s="2692" t="str">
        <f t="shared" si="105"/>
        <v/>
      </c>
      <c r="FB58" s="2692" t="str">
        <f t="shared" si="106"/>
        <v/>
      </c>
      <c r="FC58" s="2692" t="str">
        <f t="shared" si="107"/>
        <v/>
      </c>
      <c r="FD58" s="2692" t="str">
        <f t="shared" si="108"/>
        <v/>
      </c>
      <c r="FE58" s="2692" t="str">
        <f t="shared" si="109"/>
        <v/>
      </c>
      <c r="FF58" s="2692" t="str">
        <f t="shared" si="110"/>
        <v/>
      </c>
      <c r="FG58" s="2692" t="str">
        <f t="shared" si="111"/>
        <v/>
      </c>
      <c r="FH58" s="2601"/>
      <c r="FI58" s="2681" t="str">
        <f t="shared" si="112"/>
        <v/>
      </c>
      <c r="FJ58" s="2694">
        <f t="shared" si="113"/>
        <v>0</v>
      </c>
      <c r="FK58" s="2527" t="str">
        <f t="shared" si="114"/>
        <v/>
      </c>
      <c r="FL58" s="2527" t="str">
        <f t="shared" si="115"/>
        <v/>
      </c>
      <c r="FM58" s="2527" t="str">
        <f t="shared" si="116"/>
        <v/>
      </c>
      <c r="FN58" s="2527" t="str">
        <f t="shared" si="117"/>
        <v/>
      </c>
      <c r="FO58" s="2527" t="str">
        <f t="shared" si="118"/>
        <v/>
      </c>
      <c r="FP58" s="2527" t="str">
        <f t="shared" si="119"/>
        <v/>
      </c>
      <c r="FQ58" s="2527" t="str">
        <f t="shared" si="120"/>
        <v/>
      </c>
      <c r="FR58" s="2527" t="str">
        <f t="shared" si="121"/>
        <v/>
      </c>
      <c r="FS58" s="2704">
        <f>IF(X58=FS8,X58,0)</f>
        <v>0</v>
      </c>
      <c r="FT58" s="2703" t="str">
        <f t="shared" si="122"/>
        <v/>
      </c>
      <c r="FU58" s="2692" t="str">
        <f t="shared" si="123"/>
        <v/>
      </c>
      <c r="FV58" s="2692" t="str">
        <f t="shared" si="124"/>
        <v/>
      </c>
      <c r="FW58" s="2692" t="str">
        <f t="shared" si="125"/>
        <v/>
      </c>
      <c r="FX58" s="2692" t="str">
        <f t="shared" si="126"/>
        <v/>
      </c>
      <c r="FY58" s="2692" t="str">
        <f t="shared" si="127"/>
        <v/>
      </c>
      <c r="FZ58" s="2692" t="str">
        <f t="shared" si="128"/>
        <v/>
      </c>
      <c r="GA58" s="2692" t="str">
        <f t="shared" si="129"/>
        <v/>
      </c>
      <c r="GB58" s="2696" t="str">
        <f t="shared" si="130"/>
        <v/>
      </c>
      <c r="GC58" s="2535"/>
    </row>
    <row r="59" spans="1:185" ht="45" customHeight="1" x14ac:dyDescent="0.25">
      <c r="A59" s="2633">
        <f>ROW()</f>
        <v>59</v>
      </c>
      <c r="B59" s="2667" t="str">
        <f>IF(C59="I","",IF(ISBLANK(D59),"",IF(ISTEXT(D59),LARGE(B9:B58,1)+1,0)))</f>
        <v/>
      </c>
      <c r="C59" s="2698"/>
      <c r="D59" s="2715"/>
      <c r="E59" s="2669"/>
      <c r="F59" s="2670"/>
      <c r="G59" s="2671"/>
      <c r="H59" s="2672"/>
      <c r="I59" s="2671"/>
      <c r="J59" s="2672"/>
      <c r="K59" s="2673">
        <f t="shared" si="132"/>
        <v>0</v>
      </c>
      <c r="L59" s="2532"/>
      <c r="M59" s="2674">
        <f t="shared" si="16"/>
        <v>0</v>
      </c>
      <c r="N59" s="2675">
        <f t="shared" si="16"/>
        <v>0</v>
      </c>
      <c r="O59" s="2676"/>
      <c r="P59" s="2676"/>
      <c r="Q59" s="2676"/>
      <c r="R59" s="2676"/>
      <c r="S59" s="2676"/>
      <c r="T59" s="2676"/>
      <c r="U59" s="2676"/>
      <c r="V59" s="2676"/>
      <c r="W59" s="2532"/>
      <c r="X59" s="2674">
        <f t="shared" si="17"/>
        <v>0</v>
      </c>
      <c r="Y59" s="2675">
        <f t="shared" si="17"/>
        <v>0</v>
      </c>
      <c r="Z59" s="2677"/>
      <c r="AA59" s="2677"/>
      <c r="AB59" s="2677"/>
      <c r="AC59" s="2677"/>
      <c r="AD59" s="2677"/>
      <c r="AE59" s="2677"/>
      <c r="AF59" s="2677"/>
      <c r="AG59" s="2677"/>
      <c r="AH59" s="2532"/>
      <c r="AI59" s="2535"/>
      <c r="AJ59" s="2678">
        <f t="shared" si="18"/>
        <v>0</v>
      </c>
      <c r="AK59" s="2679">
        <f t="shared" si="19"/>
        <v>0</v>
      </c>
      <c r="AL59" s="2678">
        <f t="shared" si="20"/>
        <v>0</v>
      </c>
      <c r="AM59" s="2679">
        <f t="shared" si="21"/>
        <v>0</v>
      </c>
      <c r="AN59" s="2678">
        <f t="shared" si="22"/>
        <v>0</v>
      </c>
      <c r="AO59" s="2679">
        <f t="shared" si="23"/>
        <v>0</v>
      </c>
      <c r="AP59" s="2678">
        <f t="shared" si="24"/>
        <v>0</v>
      </c>
      <c r="AQ59" s="2679">
        <f t="shared" si="25"/>
        <v>0</v>
      </c>
      <c r="AR59" s="2678">
        <f t="shared" si="26"/>
        <v>0</v>
      </c>
      <c r="AS59" s="2679">
        <f t="shared" si="27"/>
        <v>0</v>
      </c>
      <c r="AT59" s="2678">
        <f t="shared" si="28"/>
        <v>0</v>
      </c>
      <c r="AU59" s="2679">
        <f t="shared" si="29"/>
        <v>0</v>
      </c>
      <c r="AV59" s="2678">
        <f t="shared" si="30"/>
        <v>0</v>
      </c>
      <c r="AW59" s="2679">
        <f t="shared" si="31"/>
        <v>0</v>
      </c>
      <c r="AX59" s="2678">
        <f t="shared" si="32"/>
        <v>0</v>
      </c>
      <c r="AY59" s="2679">
        <f t="shared" si="33"/>
        <v>0</v>
      </c>
      <c r="AZ59" s="2680"/>
      <c r="BA59" s="2681">
        <f>BA9</f>
        <v>20</v>
      </c>
      <c r="BB59" s="2681">
        <f t="shared" si="34"/>
        <v>0</v>
      </c>
      <c r="BC59" s="2681" t="str">
        <f t="shared" si="35"/>
        <v/>
      </c>
      <c r="BD59" s="2682">
        <f t="shared" si="136"/>
        <v>0</v>
      </c>
      <c r="BE59" s="2682">
        <f t="shared" si="136"/>
        <v>0</v>
      </c>
      <c r="BF59" s="2682">
        <f t="shared" si="136"/>
        <v>0</v>
      </c>
      <c r="BG59" s="2682">
        <f t="shared" si="136"/>
        <v>0</v>
      </c>
      <c r="BH59" s="2682">
        <f t="shared" si="136"/>
        <v>0</v>
      </c>
      <c r="BI59" s="2682">
        <f t="shared" si="136"/>
        <v>0</v>
      </c>
      <c r="BJ59" s="2682">
        <f t="shared" si="136"/>
        <v>0</v>
      </c>
      <c r="BK59" s="2682">
        <f t="shared" si="133"/>
        <v>0</v>
      </c>
      <c r="BL59" s="2535"/>
      <c r="BM59" s="2683">
        <f t="shared" si="37"/>
        <v>0</v>
      </c>
      <c r="BN59" s="2684">
        <f t="shared" si="38"/>
        <v>0</v>
      </c>
      <c r="BO59" s="2684">
        <f t="shared" si="39"/>
        <v>0</v>
      </c>
      <c r="BP59" s="2684">
        <f t="shared" si="40"/>
        <v>0</v>
      </c>
      <c r="BQ59" s="2684">
        <f t="shared" si="41"/>
        <v>0</v>
      </c>
      <c r="BR59" s="2684">
        <f t="shared" si="42"/>
        <v>0</v>
      </c>
      <c r="BS59" s="2684">
        <f t="shared" si="43"/>
        <v>0</v>
      </c>
      <c r="BT59" s="2684">
        <f t="shared" si="44"/>
        <v>0</v>
      </c>
      <c r="BU59" s="2617"/>
      <c r="BV59" s="2685">
        <f t="shared" si="137"/>
        <v>0</v>
      </c>
      <c r="BW59" s="2686">
        <f t="shared" si="137"/>
        <v>0</v>
      </c>
      <c r="BX59" s="2686">
        <f t="shared" si="137"/>
        <v>0</v>
      </c>
      <c r="BY59" s="2686">
        <f t="shared" si="137"/>
        <v>0</v>
      </c>
      <c r="BZ59" s="2686">
        <f t="shared" si="137"/>
        <v>0</v>
      </c>
      <c r="CA59" s="2686">
        <f t="shared" si="137"/>
        <v>0</v>
      </c>
      <c r="CB59" s="2686">
        <f t="shared" si="137"/>
        <v>0</v>
      </c>
      <c r="CC59" s="2687">
        <f t="shared" si="134"/>
        <v>0</v>
      </c>
      <c r="CD59" s="2525"/>
      <c r="CE59" s="2681" t="str">
        <f t="shared" si="46"/>
        <v/>
      </c>
      <c r="CF59" s="2688">
        <f t="shared" si="47"/>
        <v>0</v>
      </c>
      <c r="CG59" s="2689">
        <f t="shared" si="48"/>
        <v>0</v>
      </c>
      <c r="CH59" s="2689">
        <f t="shared" si="49"/>
        <v>0</v>
      </c>
      <c r="CI59" s="2689">
        <f t="shared" si="50"/>
        <v>0</v>
      </c>
      <c r="CJ59" s="2689">
        <f t="shared" si="51"/>
        <v>0</v>
      </c>
      <c r="CK59" s="2689">
        <f t="shared" si="52"/>
        <v>0</v>
      </c>
      <c r="CL59" s="2689">
        <f t="shared" si="53"/>
        <v>0</v>
      </c>
      <c r="CM59" s="2689">
        <f t="shared" si="54"/>
        <v>0</v>
      </c>
      <c r="CN59" s="2689">
        <f t="shared" si="55"/>
        <v>0</v>
      </c>
      <c r="CO59" s="2702">
        <f>IF(M59=CO8,M59,0)</f>
        <v>0</v>
      </c>
      <c r="CP59" s="2703" t="str">
        <f t="shared" si="56"/>
        <v/>
      </c>
      <c r="CQ59" s="2678" t="str">
        <f t="shared" si="57"/>
        <v/>
      </c>
      <c r="CR59" s="2692" t="str">
        <f t="shared" si="58"/>
        <v/>
      </c>
      <c r="CS59" s="2692" t="str">
        <f t="shared" si="59"/>
        <v/>
      </c>
      <c r="CT59" s="2692" t="str">
        <f t="shared" si="60"/>
        <v/>
      </c>
      <c r="CU59" s="2692" t="str">
        <f t="shared" si="61"/>
        <v/>
      </c>
      <c r="CV59" s="2692" t="str">
        <f t="shared" si="62"/>
        <v/>
      </c>
      <c r="CW59" s="2692" t="str">
        <f t="shared" si="63"/>
        <v/>
      </c>
      <c r="CX59" s="2693" t="str">
        <f t="shared" si="64"/>
        <v/>
      </c>
      <c r="CY59" s="2601"/>
      <c r="CZ59" s="2681" t="str">
        <f t="shared" si="65"/>
        <v/>
      </c>
      <c r="DA59" s="2694">
        <f t="shared" si="66"/>
        <v>0</v>
      </c>
      <c r="DB59" s="2527" t="str">
        <f t="shared" si="67"/>
        <v/>
      </c>
      <c r="DC59" s="2527" t="str">
        <f t="shared" si="68"/>
        <v/>
      </c>
      <c r="DD59" s="2527" t="str">
        <f t="shared" si="69"/>
        <v/>
      </c>
      <c r="DE59" s="2527" t="str">
        <f t="shared" si="70"/>
        <v/>
      </c>
      <c r="DF59" s="2527" t="str">
        <f t="shared" si="71"/>
        <v/>
      </c>
      <c r="DG59" s="2527" t="str">
        <f t="shared" si="72"/>
        <v/>
      </c>
      <c r="DH59" s="2527" t="str">
        <f t="shared" si="73"/>
        <v/>
      </c>
      <c r="DI59" s="2527" t="str">
        <f t="shared" si="74"/>
        <v/>
      </c>
      <c r="DJ59" s="2549"/>
      <c r="DK59" s="2704">
        <f>IF(M59=DK8,M59,0)</f>
        <v>0</v>
      </c>
      <c r="DL59" s="2703" t="str">
        <f t="shared" si="75"/>
        <v/>
      </c>
      <c r="DM59" s="2692" t="str">
        <f t="shared" si="76"/>
        <v/>
      </c>
      <c r="DN59" s="2692" t="str">
        <f t="shared" si="77"/>
        <v/>
      </c>
      <c r="DO59" s="2692" t="str">
        <f t="shared" si="78"/>
        <v/>
      </c>
      <c r="DP59" s="2692" t="str">
        <f t="shared" si="79"/>
        <v/>
      </c>
      <c r="DQ59" s="2692" t="str">
        <f t="shared" si="80"/>
        <v/>
      </c>
      <c r="DR59" s="2692" t="str">
        <f t="shared" si="81"/>
        <v/>
      </c>
      <c r="DS59" s="2692" t="str">
        <f t="shared" si="82"/>
        <v/>
      </c>
      <c r="DT59" s="2696" t="str">
        <f t="shared" si="83"/>
        <v/>
      </c>
      <c r="DU59" s="2535"/>
      <c r="DV59" s="2683">
        <f t="shared" si="84"/>
        <v>0</v>
      </c>
      <c r="DW59" s="2684">
        <f t="shared" si="85"/>
        <v>0</v>
      </c>
      <c r="DX59" s="2684">
        <f t="shared" si="86"/>
        <v>0</v>
      </c>
      <c r="DY59" s="2684">
        <f t="shared" si="87"/>
        <v>0</v>
      </c>
      <c r="DZ59" s="2684">
        <f t="shared" si="88"/>
        <v>0</v>
      </c>
      <c r="EA59" s="2684">
        <f t="shared" si="89"/>
        <v>0</v>
      </c>
      <c r="EB59" s="2684">
        <f t="shared" si="90"/>
        <v>0</v>
      </c>
      <c r="EC59" s="2684">
        <f t="shared" si="91"/>
        <v>0</v>
      </c>
      <c r="ED59" s="2630"/>
      <c r="EE59" s="2685">
        <f t="shared" si="138"/>
        <v>0</v>
      </c>
      <c r="EF59" s="2686">
        <f t="shared" si="138"/>
        <v>0</v>
      </c>
      <c r="EG59" s="2686">
        <f t="shared" si="138"/>
        <v>0</v>
      </c>
      <c r="EH59" s="2686">
        <f t="shared" si="138"/>
        <v>0</v>
      </c>
      <c r="EI59" s="2686">
        <f t="shared" si="138"/>
        <v>0</v>
      </c>
      <c r="EJ59" s="2686">
        <f t="shared" si="138"/>
        <v>0</v>
      </c>
      <c r="EK59" s="2686">
        <f t="shared" si="138"/>
        <v>0</v>
      </c>
      <c r="EL59" s="2687">
        <f t="shared" si="135"/>
        <v>0</v>
      </c>
      <c r="EM59" s="2601"/>
      <c r="EN59" s="2681" t="str">
        <f t="shared" si="93"/>
        <v/>
      </c>
      <c r="EO59" s="2688">
        <f t="shared" si="94"/>
        <v>0</v>
      </c>
      <c r="EP59" s="2689">
        <f t="shared" si="95"/>
        <v>0</v>
      </c>
      <c r="EQ59" s="2689">
        <f t="shared" si="96"/>
        <v>0</v>
      </c>
      <c r="ER59" s="2689">
        <f t="shared" si="97"/>
        <v>0</v>
      </c>
      <c r="ES59" s="2689">
        <f t="shared" si="98"/>
        <v>0</v>
      </c>
      <c r="ET59" s="2689">
        <f t="shared" si="99"/>
        <v>0</v>
      </c>
      <c r="EU59" s="2689">
        <f t="shared" si="100"/>
        <v>0</v>
      </c>
      <c r="EV59" s="2689">
        <f t="shared" si="101"/>
        <v>0</v>
      </c>
      <c r="EW59" s="2689">
        <f t="shared" si="102"/>
        <v>0</v>
      </c>
      <c r="EX59" s="2705">
        <f>IF(X59=EX8,X59,0)</f>
        <v>0</v>
      </c>
      <c r="EY59" s="2703" t="str">
        <f t="shared" si="103"/>
        <v/>
      </c>
      <c r="EZ59" s="2678" t="str">
        <f t="shared" si="104"/>
        <v/>
      </c>
      <c r="FA59" s="2692" t="str">
        <f t="shared" si="105"/>
        <v/>
      </c>
      <c r="FB59" s="2692" t="str">
        <f t="shared" si="106"/>
        <v/>
      </c>
      <c r="FC59" s="2692" t="str">
        <f t="shared" si="107"/>
        <v/>
      </c>
      <c r="FD59" s="2692" t="str">
        <f t="shared" si="108"/>
        <v/>
      </c>
      <c r="FE59" s="2692" t="str">
        <f t="shared" si="109"/>
        <v/>
      </c>
      <c r="FF59" s="2692" t="str">
        <f t="shared" si="110"/>
        <v/>
      </c>
      <c r="FG59" s="2692" t="str">
        <f t="shared" si="111"/>
        <v/>
      </c>
      <c r="FH59" s="2601"/>
      <c r="FI59" s="2681" t="str">
        <f t="shared" si="112"/>
        <v/>
      </c>
      <c r="FJ59" s="2694">
        <f t="shared" si="113"/>
        <v>0</v>
      </c>
      <c r="FK59" s="2527" t="str">
        <f t="shared" si="114"/>
        <v/>
      </c>
      <c r="FL59" s="2527" t="str">
        <f t="shared" si="115"/>
        <v/>
      </c>
      <c r="FM59" s="2527" t="str">
        <f t="shared" si="116"/>
        <v/>
      </c>
      <c r="FN59" s="2527" t="str">
        <f t="shared" si="117"/>
        <v/>
      </c>
      <c r="FO59" s="2527" t="str">
        <f t="shared" si="118"/>
        <v/>
      </c>
      <c r="FP59" s="2527" t="str">
        <f t="shared" si="119"/>
        <v/>
      </c>
      <c r="FQ59" s="2527" t="str">
        <f t="shared" si="120"/>
        <v/>
      </c>
      <c r="FR59" s="2527" t="str">
        <f t="shared" si="121"/>
        <v/>
      </c>
      <c r="FS59" s="2704">
        <f>IF(X59=FS8,X59,0)</f>
        <v>0</v>
      </c>
      <c r="FT59" s="2703" t="str">
        <f t="shared" si="122"/>
        <v/>
      </c>
      <c r="FU59" s="2692" t="str">
        <f t="shared" si="123"/>
        <v/>
      </c>
      <c r="FV59" s="2692" t="str">
        <f t="shared" si="124"/>
        <v/>
      </c>
      <c r="FW59" s="2692" t="str">
        <f t="shared" si="125"/>
        <v/>
      </c>
      <c r="FX59" s="2692" t="str">
        <f t="shared" si="126"/>
        <v/>
      </c>
      <c r="FY59" s="2692" t="str">
        <f t="shared" si="127"/>
        <v/>
      </c>
      <c r="FZ59" s="2692" t="str">
        <f t="shared" si="128"/>
        <v/>
      </c>
      <c r="GA59" s="2692" t="str">
        <f t="shared" si="129"/>
        <v/>
      </c>
      <c r="GB59" s="2696" t="str">
        <f t="shared" si="130"/>
        <v/>
      </c>
      <c r="GC59" s="2535"/>
    </row>
    <row r="60" spans="1:185" ht="45" customHeight="1" x14ac:dyDescent="0.25">
      <c r="A60" s="2633">
        <f>ROW()</f>
        <v>60</v>
      </c>
      <c r="B60" s="2667" t="str">
        <f>IF(C60="I","",IF(ISBLANK(D60),"",IF(ISTEXT(D60),LARGE(B9:B59,1)+1,0)))</f>
        <v/>
      </c>
      <c r="C60" s="2698"/>
      <c r="D60" s="2715"/>
      <c r="E60" s="2669"/>
      <c r="F60" s="2670"/>
      <c r="G60" s="2671"/>
      <c r="H60" s="2672"/>
      <c r="I60" s="2671"/>
      <c r="J60" s="2672"/>
      <c r="K60" s="2673">
        <f t="shared" si="132"/>
        <v>0</v>
      </c>
      <c r="L60" s="2532"/>
      <c r="M60" s="2674">
        <f t="shared" si="16"/>
        <v>0</v>
      </c>
      <c r="N60" s="2675">
        <f t="shared" si="16"/>
        <v>0</v>
      </c>
      <c r="O60" s="2676"/>
      <c r="P60" s="2676"/>
      <c r="Q60" s="2676"/>
      <c r="R60" s="2676"/>
      <c r="S60" s="2676"/>
      <c r="T60" s="2676"/>
      <c r="U60" s="2676"/>
      <c r="V60" s="2676"/>
      <c r="W60" s="2532"/>
      <c r="X60" s="2674">
        <f t="shared" si="17"/>
        <v>0</v>
      </c>
      <c r="Y60" s="2675">
        <f t="shared" si="17"/>
        <v>0</v>
      </c>
      <c r="Z60" s="2677"/>
      <c r="AA60" s="2677"/>
      <c r="AB60" s="2677"/>
      <c r="AC60" s="2677"/>
      <c r="AD60" s="2677"/>
      <c r="AE60" s="2677"/>
      <c r="AF60" s="2677"/>
      <c r="AG60" s="2677"/>
      <c r="AH60" s="2532"/>
      <c r="AI60" s="2535"/>
      <c r="AJ60" s="2678">
        <f t="shared" si="18"/>
        <v>0</v>
      </c>
      <c r="AK60" s="2679">
        <f t="shared" si="19"/>
        <v>0</v>
      </c>
      <c r="AL60" s="2678">
        <f t="shared" si="20"/>
        <v>0</v>
      </c>
      <c r="AM60" s="2679">
        <f t="shared" si="21"/>
        <v>0</v>
      </c>
      <c r="AN60" s="2678">
        <f t="shared" si="22"/>
        <v>0</v>
      </c>
      <c r="AO60" s="2679">
        <f t="shared" si="23"/>
        <v>0</v>
      </c>
      <c r="AP60" s="2678">
        <f t="shared" si="24"/>
        <v>0</v>
      </c>
      <c r="AQ60" s="2679">
        <f t="shared" si="25"/>
        <v>0</v>
      </c>
      <c r="AR60" s="2678">
        <f t="shared" si="26"/>
        <v>0</v>
      </c>
      <c r="AS60" s="2679">
        <f t="shared" si="27"/>
        <v>0</v>
      </c>
      <c r="AT60" s="2678">
        <f t="shared" si="28"/>
        <v>0</v>
      </c>
      <c r="AU60" s="2679">
        <f t="shared" si="29"/>
        <v>0</v>
      </c>
      <c r="AV60" s="2678">
        <f t="shared" si="30"/>
        <v>0</v>
      </c>
      <c r="AW60" s="2679">
        <f t="shared" si="31"/>
        <v>0</v>
      </c>
      <c r="AX60" s="2678">
        <f t="shared" si="32"/>
        <v>0</v>
      </c>
      <c r="AY60" s="2679">
        <f t="shared" si="33"/>
        <v>0</v>
      </c>
      <c r="AZ60" s="2680"/>
      <c r="BA60" s="2681">
        <f>BA9</f>
        <v>20</v>
      </c>
      <c r="BB60" s="2681">
        <f t="shared" si="34"/>
        <v>0</v>
      </c>
      <c r="BC60" s="2681" t="str">
        <f t="shared" si="35"/>
        <v/>
      </c>
      <c r="BD60" s="2682">
        <f t="shared" si="136"/>
        <v>0</v>
      </c>
      <c r="BE60" s="2682">
        <f t="shared" si="136"/>
        <v>0</v>
      </c>
      <c r="BF60" s="2682">
        <f t="shared" si="136"/>
        <v>0</v>
      </c>
      <c r="BG60" s="2682">
        <f t="shared" si="136"/>
        <v>0</v>
      </c>
      <c r="BH60" s="2682">
        <f t="shared" si="136"/>
        <v>0</v>
      </c>
      <c r="BI60" s="2682">
        <f t="shared" si="136"/>
        <v>0</v>
      </c>
      <c r="BJ60" s="2682">
        <f t="shared" si="136"/>
        <v>0</v>
      </c>
      <c r="BK60" s="2682">
        <f t="shared" si="133"/>
        <v>0</v>
      </c>
      <c r="BL60" s="2535"/>
      <c r="BM60" s="2683">
        <f t="shared" si="37"/>
        <v>0</v>
      </c>
      <c r="BN60" s="2684">
        <f t="shared" si="38"/>
        <v>0</v>
      </c>
      <c r="BO60" s="2684">
        <f t="shared" si="39"/>
        <v>0</v>
      </c>
      <c r="BP60" s="2684">
        <f t="shared" si="40"/>
        <v>0</v>
      </c>
      <c r="BQ60" s="2684">
        <f t="shared" si="41"/>
        <v>0</v>
      </c>
      <c r="BR60" s="2684">
        <f t="shared" si="42"/>
        <v>0</v>
      </c>
      <c r="BS60" s="2684">
        <f t="shared" si="43"/>
        <v>0</v>
      </c>
      <c r="BT60" s="2684">
        <f t="shared" si="44"/>
        <v>0</v>
      </c>
      <c r="BU60" s="2617"/>
      <c r="BV60" s="2685">
        <f t="shared" si="137"/>
        <v>0</v>
      </c>
      <c r="BW60" s="2686">
        <f t="shared" si="137"/>
        <v>0</v>
      </c>
      <c r="BX60" s="2686">
        <f t="shared" si="137"/>
        <v>0</v>
      </c>
      <c r="BY60" s="2686">
        <f t="shared" si="137"/>
        <v>0</v>
      </c>
      <c r="BZ60" s="2686">
        <f t="shared" si="137"/>
        <v>0</v>
      </c>
      <c r="CA60" s="2686">
        <f t="shared" si="137"/>
        <v>0</v>
      </c>
      <c r="CB60" s="2686">
        <f t="shared" si="137"/>
        <v>0</v>
      </c>
      <c r="CC60" s="2687">
        <f t="shared" si="134"/>
        <v>0</v>
      </c>
      <c r="CD60" s="2525"/>
      <c r="CE60" s="2681" t="str">
        <f t="shared" si="46"/>
        <v/>
      </c>
      <c r="CF60" s="2688">
        <f t="shared" si="47"/>
        <v>0</v>
      </c>
      <c r="CG60" s="2689">
        <f t="shared" si="48"/>
        <v>0</v>
      </c>
      <c r="CH60" s="2689">
        <f t="shared" si="49"/>
        <v>0</v>
      </c>
      <c r="CI60" s="2689">
        <f t="shared" si="50"/>
        <v>0</v>
      </c>
      <c r="CJ60" s="2689">
        <f t="shared" si="51"/>
        <v>0</v>
      </c>
      <c r="CK60" s="2689">
        <f t="shared" si="52"/>
        <v>0</v>
      </c>
      <c r="CL60" s="2689">
        <f t="shared" si="53"/>
        <v>0</v>
      </c>
      <c r="CM60" s="2689">
        <f t="shared" si="54"/>
        <v>0</v>
      </c>
      <c r="CN60" s="2689">
        <f t="shared" si="55"/>
        <v>0</v>
      </c>
      <c r="CO60" s="2702">
        <f>IF(M60=CO8,M60,0)</f>
        <v>0</v>
      </c>
      <c r="CP60" s="2703" t="str">
        <f t="shared" si="56"/>
        <v/>
      </c>
      <c r="CQ60" s="2678" t="str">
        <f t="shared" si="57"/>
        <v/>
      </c>
      <c r="CR60" s="2692" t="str">
        <f t="shared" si="58"/>
        <v/>
      </c>
      <c r="CS60" s="2692" t="str">
        <f t="shared" si="59"/>
        <v/>
      </c>
      <c r="CT60" s="2692" t="str">
        <f t="shared" si="60"/>
        <v/>
      </c>
      <c r="CU60" s="2692" t="str">
        <f t="shared" si="61"/>
        <v/>
      </c>
      <c r="CV60" s="2692" t="str">
        <f t="shared" si="62"/>
        <v/>
      </c>
      <c r="CW60" s="2692" t="str">
        <f t="shared" si="63"/>
        <v/>
      </c>
      <c r="CX60" s="2693" t="str">
        <f t="shared" si="64"/>
        <v/>
      </c>
      <c r="CY60" s="2601"/>
      <c r="CZ60" s="2681" t="str">
        <f t="shared" si="65"/>
        <v/>
      </c>
      <c r="DA60" s="2694">
        <f t="shared" si="66"/>
        <v>0</v>
      </c>
      <c r="DB60" s="2527" t="str">
        <f t="shared" si="67"/>
        <v/>
      </c>
      <c r="DC60" s="2527" t="str">
        <f t="shared" si="68"/>
        <v/>
      </c>
      <c r="DD60" s="2527" t="str">
        <f t="shared" si="69"/>
        <v/>
      </c>
      <c r="DE60" s="2527" t="str">
        <f t="shared" si="70"/>
        <v/>
      </c>
      <c r="DF60" s="2527" t="str">
        <f t="shared" si="71"/>
        <v/>
      </c>
      <c r="DG60" s="2527" t="str">
        <f t="shared" si="72"/>
        <v/>
      </c>
      <c r="DH60" s="2527" t="str">
        <f t="shared" si="73"/>
        <v/>
      </c>
      <c r="DI60" s="2527" t="str">
        <f t="shared" si="74"/>
        <v/>
      </c>
      <c r="DJ60" s="2549"/>
      <c r="DK60" s="2704">
        <f>IF(M60=DK8,M60,0)</f>
        <v>0</v>
      </c>
      <c r="DL60" s="2703" t="str">
        <f t="shared" si="75"/>
        <v/>
      </c>
      <c r="DM60" s="2692" t="str">
        <f t="shared" si="76"/>
        <v/>
      </c>
      <c r="DN60" s="2692" t="str">
        <f t="shared" si="77"/>
        <v/>
      </c>
      <c r="DO60" s="2692" t="str">
        <f t="shared" si="78"/>
        <v/>
      </c>
      <c r="DP60" s="2692" t="str">
        <f t="shared" si="79"/>
        <v/>
      </c>
      <c r="DQ60" s="2692" t="str">
        <f t="shared" si="80"/>
        <v/>
      </c>
      <c r="DR60" s="2692" t="str">
        <f t="shared" si="81"/>
        <v/>
      </c>
      <c r="DS60" s="2692" t="str">
        <f t="shared" si="82"/>
        <v/>
      </c>
      <c r="DT60" s="2696" t="str">
        <f t="shared" si="83"/>
        <v/>
      </c>
      <c r="DU60" s="2535"/>
      <c r="DV60" s="2683">
        <f t="shared" si="84"/>
        <v>0</v>
      </c>
      <c r="DW60" s="2684">
        <f t="shared" si="85"/>
        <v>0</v>
      </c>
      <c r="DX60" s="2684">
        <f t="shared" si="86"/>
        <v>0</v>
      </c>
      <c r="DY60" s="2684">
        <f t="shared" si="87"/>
        <v>0</v>
      </c>
      <c r="DZ60" s="2684">
        <f t="shared" si="88"/>
        <v>0</v>
      </c>
      <c r="EA60" s="2684">
        <f t="shared" si="89"/>
        <v>0</v>
      </c>
      <c r="EB60" s="2684">
        <f t="shared" si="90"/>
        <v>0</v>
      </c>
      <c r="EC60" s="2684">
        <f t="shared" si="91"/>
        <v>0</v>
      </c>
      <c r="ED60" s="2630"/>
      <c r="EE60" s="2685">
        <f t="shared" si="138"/>
        <v>0</v>
      </c>
      <c r="EF60" s="2686">
        <f t="shared" si="138"/>
        <v>0</v>
      </c>
      <c r="EG60" s="2686">
        <f t="shared" si="138"/>
        <v>0</v>
      </c>
      <c r="EH60" s="2686">
        <f t="shared" si="138"/>
        <v>0</v>
      </c>
      <c r="EI60" s="2686">
        <f t="shared" si="138"/>
        <v>0</v>
      </c>
      <c r="EJ60" s="2686">
        <f t="shared" si="138"/>
        <v>0</v>
      </c>
      <c r="EK60" s="2686">
        <f t="shared" si="138"/>
        <v>0</v>
      </c>
      <c r="EL60" s="2687">
        <f t="shared" si="135"/>
        <v>0</v>
      </c>
      <c r="EM60" s="2601"/>
      <c r="EN60" s="2681" t="str">
        <f t="shared" si="93"/>
        <v/>
      </c>
      <c r="EO60" s="2688">
        <f t="shared" si="94"/>
        <v>0</v>
      </c>
      <c r="EP60" s="2689">
        <f t="shared" si="95"/>
        <v>0</v>
      </c>
      <c r="EQ60" s="2689">
        <f t="shared" si="96"/>
        <v>0</v>
      </c>
      <c r="ER60" s="2689">
        <f t="shared" si="97"/>
        <v>0</v>
      </c>
      <c r="ES60" s="2689">
        <f t="shared" si="98"/>
        <v>0</v>
      </c>
      <c r="ET60" s="2689">
        <f t="shared" si="99"/>
        <v>0</v>
      </c>
      <c r="EU60" s="2689">
        <f t="shared" si="100"/>
        <v>0</v>
      </c>
      <c r="EV60" s="2689">
        <f t="shared" si="101"/>
        <v>0</v>
      </c>
      <c r="EW60" s="2689">
        <f t="shared" si="102"/>
        <v>0</v>
      </c>
      <c r="EX60" s="2705">
        <f>IF(X60=EX8,X60,0)</f>
        <v>0</v>
      </c>
      <c r="EY60" s="2703" t="str">
        <f t="shared" si="103"/>
        <v/>
      </c>
      <c r="EZ60" s="2678" t="str">
        <f t="shared" si="104"/>
        <v/>
      </c>
      <c r="FA60" s="2692" t="str">
        <f t="shared" si="105"/>
        <v/>
      </c>
      <c r="FB60" s="2692" t="str">
        <f t="shared" si="106"/>
        <v/>
      </c>
      <c r="FC60" s="2692" t="str">
        <f t="shared" si="107"/>
        <v/>
      </c>
      <c r="FD60" s="2692" t="str">
        <f t="shared" si="108"/>
        <v/>
      </c>
      <c r="FE60" s="2692" t="str">
        <f t="shared" si="109"/>
        <v/>
      </c>
      <c r="FF60" s="2692" t="str">
        <f t="shared" si="110"/>
        <v/>
      </c>
      <c r="FG60" s="2692" t="str">
        <f t="shared" si="111"/>
        <v/>
      </c>
      <c r="FH60" s="2601"/>
      <c r="FI60" s="2681" t="str">
        <f t="shared" si="112"/>
        <v/>
      </c>
      <c r="FJ60" s="2694">
        <f t="shared" si="113"/>
        <v>0</v>
      </c>
      <c r="FK60" s="2527" t="str">
        <f t="shared" si="114"/>
        <v/>
      </c>
      <c r="FL60" s="2527" t="str">
        <f t="shared" si="115"/>
        <v/>
      </c>
      <c r="FM60" s="2527" t="str">
        <f t="shared" si="116"/>
        <v/>
      </c>
      <c r="FN60" s="2527" t="str">
        <f t="shared" si="117"/>
        <v/>
      </c>
      <c r="FO60" s="2527" t="str">
        <f t="shared" si="118"/>
        <v/>
      </c>
      <c r="FP60" s="2527" t="str">
        <f t="shared" si="119"/>
        <v/>
      </c>
      <c r="FQ60" s="2527" t="str">
        <f t="shared" si="120"/>
        <v/>
      </c>
      <c r="FR60" s="2527" t="str">
        <f t="shared" si="121"/>
        <v/>
      </c>
      <c r="FS60" s="2704">
        <f>IF(X60=FS8,X60,0)</f>
        <v>0</v>
      </c>
      <c r="FT60" s="2703" t="str">
        <f t="shared" si="122"/>
        <v/>
      </c>
      <c r="FU60" s="2692" t="str">
        <f t="shared" si="123"/>
        <v/>
      </c>
      <c r="FV60" s="2692" t="str">
        <f t="shared" si="124"/>
        <v/>
      </c>
      <c r="FW60" s="2692" t="str">
        <f t="shared" si="125"/>
        <v/>
      </c>
      <c r="FX60" s="2692" t="str">
        <f t="shared" si="126"/>
        <v/>
      </c>
      <c r="FY60" s="2692" t="str">
        <f t="shared" si="127"/>
        <v/>
      </c>
      <c r="FZ60" s="2692" t="str">
        <f t="shared" si="128"/>
        <v/>
      </c>
      <c r="GA60" s="2692" t="str">
        <f t="shared" si="129"/>
        <v/>
      </c>
      <c r="GB60" s="2696" t="str">
        <f t="shared" si="130"/>
        <v/>
      </c>
      <c r="GC60" s="2535"/>
    </row>
    <row r="61" spans="1:185" ht="45" customHeight="1" x14ac:dyDescent="0.25">
      <c r="A61" s="2633">
        <f>ROW()</f>
        <v>61</v>
      </c>
      <c r="B61" s="2667" t="str">
        <f>IF(C61="I","",IF(ISBLANK(D61),"",IF(ISTEXT(D61),LARGE(B9:B60,1)+1,0)))</f>
        <v/>
      </c>
      <c r="C61" s="2698"/>
      <c r="D61" s="2715"/>
      <c r="E61" s="2669"/>
      <c r="F61" s="2670"/>
      <c r="G61" s="2671"/>
      <c r="H61" s="2672"/>
      <c r="I61" s="2671"/>
      <c r="J61" s="2672"/>
      <c r="K61" s="2673">
        <f t="shared" si="132"/>
        <v>0</v>
      </c>
      <c r="L61" s="2532"/>
      <c r="M61" s="2674">
        <f t="shared" si="16"/>
        <v>0</v>
      </c>
      <c r="N61" s="2675">
        <f t="shared" si="16"/>
        <v>0</v>
      </c>
      <c r="O61" s="2676"/>
      <c r="P61" s="2676"/>
      <c r="Q61" s="2676"/>
      <c r="R61" s="2676"/>
      <c r="S61" s="2676"/>
      <c r="T61" s="2676"/>
      <c r="U61" s="2676"/>
      <c r="V61" s="2676"/>
      <c r="W61" s="2532"/>
      <c r="X61" s="2674">
        <f t="shared" si="17"/>
        <v>0</v>
      </c>
      <c r="Y61" s="2675">
        <f t="shared" si="17"/>
        <v>0</v>
      </c>
      <c r="Z61" s="2677"/>
      <c r="AA61" s="2677"/>
      <c r="AB61" s="2677"/>
      <c r="AC61" s="2677"/>
      <c r="AD61" s="2677"/>
      <c r="AE61" s="2677"/>
      <c r="AF61" s="2677"/>
      <c r="AG61" s="2677"/>
      <c r="AH61" s="2532"/>
      <c r="AI61" s="2535"/>
      <c r="AJ61" s="2678">
        <f t="shared" si="18"/>
        <v>0</v>
      </c>
      <c r="AK61" s="2679">
        <f t="shared" si="19"/>
        <v>0</v>
      </c>
      <c r="AL61" s="2678">
        <f t="shared" si="20"/>
        <v>0</v>
      </c>
      <c r="AM61" s="2679">
        <f t="shared" si="21"/>
        <v>0</v>
      </c>
      <c r="AN61" s="2678">
        <f t="shared" si="22"/>
        <v>0</v>
      </c>
      <c r="AO61" s="2679">
        <f t="shared" si="23"/>
        <v>0</v>
      </c>
      <c r="AP61" s="2678">
        <f t="shared" si="24"/>
        <v>0</v>
      </c>
      <c r="AQ61" s="2679">
        <f t="shared" si="25"/>
        <v>0</v>
      </c>
      <c r="AR61" s="2678">
        <f t="shared" si="26"/>
        <v>0</v>
      </c>
      <c r="AS61" s="2679">
        <f t="shared" si="27"/>
        <v>0</v>
      </c>
      <c r="AT61" s="2678">
        <f t="shared" si="28"/>
        <v>0</v>
      </c>
      <c r="AU61" s="2679">
        <f t="shared" si="29"/>
        <v>0</v>
      </c>
      <c r="AV61" s="2678">
        <f t="shared" si="30"/>
        <v>0</v>
      </c>
      <c r="AW61" s="2679">
        <f t="shared" si="31"/>
        <v>0</v>
      </c>
      <c r="AX61" s="2678">
        <f t="shared" si="32"/>
        <v>0</v>
      </c>
      <c r="AY61" s="2679">
        <f t="shared" si="33"/>
        <v>0</v>
      </c>
      <c r="AZ61" s="2680"/>
      <c r="BA61" s="2681">
        <f>BA9</f>
        <v>20</v>
      </c>
      <c r="BB61" s="2681">
        <f t="shared" si="34"/>
        <v>0</v>
      </c>
      <c r="BC61" s="2681" t="str">
        <f t="shared" si="35"/>
        <v/>
      </c>
      <c r="BD61" s="2682">
        <f t="shared" si="136"/>
        <v>0</v>
      </c>
      <c r="BE61" s="2682">
        <f t="shared" si="136"/>
        <v>0</v>
      </c>
      <c r="BF61" s="2682">
        <f t="shared" si="136"/>
        <v>0</v>
      </c>
      <c r="BG61" s="2682">
        <f t="shared" si="136"/>
        <v>0</v>
      </c>
      <c r="BH61" s="2682">
        <f t="shared" si="136"/>
        <v>0</v>
      </c>
      <c r="BI61" s="2682">
        <f t="shared" si="136"/>
        <v>0</v>
      </c>
      <c r="BJ61" s="2682">
        <f t="shared" si="136"/>
        <v>0</v>
      </c>
      <c r="BK61" s="2682">
        <f t="shared" si="133"/>
        <v>0</v>
      </c>
      <c r="BL61" s="2535"/>
      <c r="BM61" s="2683">
        <f t="shared" si="37"/>
        <v>0</v>
      </c>
      <c r="BN61" s="2684">
        <f t="shared" si="38"/>
        <v>0</v>
      </c>
      <c r="BO61" s="2684">
        <f t="shared" si="39"/>
        <v>0</v>
      </c>
      <c r="BP61" s="2684">
        <f t="shared" si="40"/>
        <v>0</v>
      </c>
      <c r="BQ61" s="2684">
        <f t="shared" si="41"/>
        <v>0</v>
      </c>
      <c r="BR61" s="2684">
        <f t="shared" si="42"/>
        <v>0</v>
      </c>
      <c r="BS61" s="2684">
        <f t="shared" si="43"/>
        <v>0</v>
      </c>
      <c r="BT61" s="2684">
        <f t="shared" si="44"/>
        <v>0</v>
      </c>
      <c r="BU61" s="2617"/>
      <c r="BV61" s="2685">
        <f t="shared" si="137"/>
        <v>0</v>
      </c>
      <c r="BW61" s="2686">
        <f t="shared" si="137"/>
        <v>0</v>
      </c>
      <c r="BX61" s="2686">
        <f t="shared" si="137"/>
        <v>0</v>
      </c>
      <c r="BY61" s="2686">
        <f t="shared" si="137"/>
        <v>0</v>
      </c>
      <c r="BZ61" s="2686">
        <f t="shared" si="137"/>
        <v>0</v>
      </c>
      <c r="CA61" s="2686">
        <f t="shared" si="137"/>
        <v>0</v>
      </c>
      <c r="CB61" s="2686">
        <f t="shared" si="137"/>
        <v>0</v>
      </c>
      <c r="CC61" s="2687">
        <f t="shared" si="134"/>
        <v>0</v>
      </c>
      <c r="CD61" s="2525"/>
      <c r="CE61" s="2681" t="str">
        <f t="shared" si="46"/>
        <v/>
      </c>
      <c r="CF61" s="2688">
        <f t="shared" si="47"/>
        <v>0</v>
      </c>
      <c r="CG61" s="2689">
        <f t="shared" si="48"/>
        <v>0</v>
      </c>
      <c r="CH61" s="2689">
        <f t="shared" si="49"/>
        <v>0</v>
      </c>
      <c r="CI61" s="2689">
        <f t="shared" si="50"/>
        <v>0</v>
      </c>
      <c r="CJ61" s="2689">
        <f t="shared" si="51"/>
        <v>0</v>
      </c>
      <c r="CK61" s="2689">
        <f t="shared" si="52"/>
        <v>0</v>
      </c>
      <c r="CL61" s="2689">
        <f t="shared" si="53"/>
        <v>0</v>
      </c>
      <c r="CM61" s="2689">
        <f t="shared" si="54"/>
        <v>0</v>
      </c>
      <c r="CN61" s="2689">
        <f t="shared" si="55"/>
        <v>0</v>
      </c>
      <c r="CO61" s="2702">
        <f>IF(M61=CO8,M61,0)</f>
        <v>0</v>
      </c>
      <c r="CP61" s="2703" t="str">
        <f t="shared" si="56"/>
        <v/>
      </c>
      <c r="CQ61" s="2678" t="str">
        <f t="shared" si="57"/>
        <v/>
      </c>
      <c r="CR61" s="2692" t="str">
        <f t="shared" si="58"/>
        <v/>
      </c>
      <c r="CS61" s="2692" t="str">
        <f t="shared" si="59"/>
        <v/>
      </c>
      <c r="CT61" s="2692" t="str">
        <f t="shared" si="60"/>
        <v/>
      </c>
      <c r="CU61" s="2692" t="str">
        <f t="shared" si="61"/>
        <v/>
      </c>
      <c r="CV61" s="2692" t="str">
        <f t="shared" si="62"/>
        <v/>
      </c>
      <c r="CW61" s="2692" t="str">
        <f t="shared" si="63"/>
        <v/>
      </c>
      <c r="CX61" s="2693" t="str">
        <f t="shared" si="64"/>
        <v/>
      </c>
      <c r="CY61" s="2601"/>
      <c r="CZ61" s="2681" t="str">
        <f t="shared" si="65"/>
        <v/>
      </c>
      <c r="DA61" s="2694">
        <f t="shared" si="66"/>
        <v>0</v>
      </c>
      <c r="DB61" s="2527" t="str">
        <f t="shared" si="67"/>
        <v/>
      </c>
      <c r="DC61" s="2527" t="str">
        <f t="shared" si="68"/>
        <v/>
      </c>
      <c r="DD61" s="2527" t="str">
        <f t="shared" si="69"/>
        <v/>
      </c>
      <c r="DE61" s="2527" t="str">
        <f t="shared" si="70"/>
        <v/>
      </c>
      <c r="DF61" s="2527" t="str">
        <f t="shared" si="71"/>
        <v/>
      </c>
      <c r="DG61" s="2527" t="str">
        <f t="shared" si="72"/>
        <v/>
      </c>
      <c r="DH61" s="2527" t="str">
        <f t="shared" si="73"/>
        <v/>
      </c>
      <c r="DI61" s="2527" t="str">
        <f t="shared" si="74"/>
        <v/>
      </c>
      <c r="DJ61" s="2549"/>
      <c r="DK61" s="2704">
        <f>IF(M61=DK8,M61,0)</f>
        <v>0</v>
      </c>
      <c r="DL61" s="2703" t="str">
        <f t="shared" si="75"/>
        <v/>
      </c>
      <c r="DM61" s="2692" t="str">
        <f t="shared" si="76"/>
        <v/>
      </c>
      <c r="DN61" s="2692" t="str">
        <f t="shared" si="77"/>
        <v/>
      </c>
      <c r="DO61" s="2692" t="str">
        <f t="shared" si="78"/>
        <v/>
      </c>
      <c r="DP61" s="2692" t="str">
        <f t="shared" si="79"/>
        <v/>
      </c>
      <c r="DQ61" s="2692" t="str">
        <f t="shared" si="80"/>
        <v/>
      </c>
      <c r="DR61" s="2692" t="str">
        <f t="shared" si="81"/>
        <v/>
      </c>
      <c r="DS61" s="2692" t="str">
        <f t="shared" si="82"/>
        <v/>
      </c>
      <c r="DT61" s="2696" t="str">
        <f t="shared" si="83"/>
        <v/>
      </c>
      <c r="DU61" s="2535"/>
      <c r="DV61" s="2683">
        <f t="shared" si="84"/>
        <v>0</v>
      </c>
      <c r="DW61" s="2684">
        <f t="shared" si="85"/>
        <v>0</v>
      </c>
      <c r="DX61" s="2684">
        <f t="shared" si="86"/>
        <v>0</v>
      </c>
      <c r="DY61" s="2684">
        <f t="shared" si="87"/>
        <v>0</v>
      </c>
      <c r="DZ61" s="2684">
        <f t="shared" si="88"/>
        <v>0</v>
      </c>
      <c r="EA61" s="2684">
        <f t="shared" si="89"/>
        <v>0</v>
      </c>
      <c r="EB61" s="2684">
        <f t="shared" si="90"/>
        <v>0</v>
      </c>
      <c r="EC61" s="2684">
        <f t="shared" si="91"/>
        <v>0</v>
      </c>
      <c r="ED61" s="2630"/>
      <c r="EE61" s="2685">
        <f t="shared" si="138"/>
        <v>0</v>
      </c>
      <c r="EF61" s="2686">
        <f t="shared" si="138"/>
        <v>0</v>
      </c>
      <c r="EG61" s="2686">
        <f t="shared" si="138"/>
        <v>0</v>
      </c>
      <c r="EH61" s="2686">
        <f t="shared" si="138"/>
        <v>0</v>
      </c>
      <c r="EI61" s="2686">
        <f t="shared" si="138"/>
        <v>0</v>
      </c>
      <c r="EJ61" s="2686">
        <f t="shared" si="138"/>
        <v>0</v>
      </c>
      <c r="EK61" s="2686">
        <f t="shared" si="138"/>
        <v>0</v>
      </c>
      <c r="EL61" s="2687">
        <f t="shared" si="135"/>
        <v>0</v>
      </c>
      <c r="EM61" s="2601"/>
      <c r="EN61" s="2681" t="str">
        <f t="shared" si="93"/>
        <v/>
      </c>
      <c r="EO61" s="2688">
        <f t="shared" si="94"/>
        <v>0</v>
      </c>
      <c r="EP61" s="2689">
        <f t="shared" si="95"/>
        <v>0</v>
      </c>
      <c r="EQ61" s="2689">
        <f t="shared" si="96"/>
        <v>0</v>
      </c>
      <c r="ER61" s="2689">
        <f t="shared" si="97"/>
        <v>0</v>
      </c>
      <c r="ES61" s="2689">
        <f t="shared" si="98"/>
        <v>0</v>
      </c>
      <c r="ET61" s="2689">
        <f t="shared" si="99"/>
        <v>0</v>
      </c>
      <c r="EU61" s="2689">
        <f t="shared" si="100"/>
        <v>0</v>
      </c>
      <c r="EV61" s="2689">
        <f t="shared" si="101"/>
        <v>0</v>
      </c>
      <c r="EW61" s="2689">
        <f t="shared" si="102"/>
        <v>0</v>
      </c>
      <c r="EX61" s="2705">
        <f>IF(X61=EX8,X61,0)</f>
        <v>0</v>
      </c>
      <c r="EY61" s="2703" t="str">
        <f t="shared" si="103"/>
        <v/>
      </c>
      <c r="EZ61" s="2678" t="str">
        <f t="shared" si="104"/>
        <v/>
      </c>
      <c r="FA61" s="2692" t="str">
        <f t="shared" si="105"/>
        <v/>
      </c>
      <c r="FB61" s="2692" t="str">
        <f t="shared" si="106"/>
        <v/>
      </c>
      <c r="FC61" s="2692" t="str">
        <f t="shared" si="107"/>
        <v/>
      </c>
      <c r="FD61" s="2692" t="str">
        <f t="shared" si="108"/>
        <v/>
      </c>
      <c r="FE61" s="2692" t="str">
        <f t="shared" si="109"/>
        <v/>
      </c>
      <c r="FF61" s="2692" t="str">
        <f t="shared" si="110"/>
        <v/>
      </c>
      <c r="FG61" s="2692" t="str">
        <f t="shared" si="111"/>
        <v/>
      </c>
      <c r="FH61" s="2601"/>
      <c r="FI61" s="2681" t="str">
        <f t="shared" si="112"/>
        <v/>
      </c>
      <c r="FJ61" s="2694">
        <f t="shared" si="113"/>
        <v>0</v>
      </c>
      <c r="FK61" s="2527" t="str">
        <f t="shared" si="114"/>
        <v/>
      </c>
      <c r="FL61" s="2527" t="str">
        <f t="shared" si="115"/>
        <v/>
      </c>
      <c r="FM61" s="2527" t="str">
        <f t="shared" si="116"/>
        <v/>
      </c>
      <c r="FN61" s="2527" t="str">
        <f t="shared" si="117"/>
        <v/>
      </c>
      <c r="FO61" s="2527" t="str">
        <f t="shared" si="118"/>
        <v/>
      </c>
      <c r="FP61" s="2527" t="str">
        <f t="shared" si="119"/>
        <v/>
      </c>
      <c r="FQ61" s="2527" t="str">
        <f t="shared" si="120"/>
        <v/>
      </c>
      <c r="FR61" s="2527" t="str">
        <f t="shared" si="121"/>
        <v/>
      </c>
      <c r="FS61" s="2704">
        <f>IF(X61=FS8,X61,0)</f>
        <v>0</v>
      </c>
      <c r="FT61" s="2703" t="str">
        <f t="shared" si="122"/>
        <v/>
      </c>
      <c r="FU61" s="2692" t="str">
        <f t="shared" si="123"/>
        <v/>
      </c>
      <c r="FV61" s="2692" t="str">
        <f t="shared" si="124"/>
        <v/>
      </c>
      <c r="FW61" s="2692" t="str">
        <f t="shared" si="125"/>
        <v/>
      </c>
      <c r="FX61" s="2692" t="str">
        <f t="shared" si="126"/>
        <v/>
      </c>
      <c r="FY61" s="2692" t="str">
        <f t="shared" si="127"/>
        <v/>
      </c>
      <c r="FZ61" s="2692" t="str">
        <f t="shared" si="128"/>
        <v/>
      </c>
      <c r="GA61" s="2692" t="str">
        <f t="shared" si="129"/>
        <v/>
      </c>
      <c r="GB61" s="2696" t="str">
        <f t="shared" si="130"/>
        <v/>
      </c>
      <c r="GC61" s="2535"/>
    </row>
    <row r="62" spans="1:185" ht="45" customHeight="1" x14ac:dyDescent="0.25">
      <c r="A62" s="2633">
        <f>ROW()</f>
        <v>62</v>
      </c>
      <c r="B62" s="2667" t="str">
        <f>IF(C62="I","",IF(ISBLANK(D62),"",IF(ISTEXT(D62),LARGE(B9:B61,1)+1,0)))</f>
        <v/>
      </c>
      <c r="C62" s="2698"/>
      <c r="D62" s="2715"/>
      <c r="E62" s="2669"/>
      <c r="F62" s="2670"/>
      <c r="G62" s="2671"/>
      <c r="H62" s="2672"/>
      <c r="I62" s="2671"/>
      <c r="J62" s="2672"/>
      <c r="K62" s="2673">
        <f t="shared" si="132"/>
        <v>0</v>
      </c>
      <c r="L62" s="2532"/>
      <c r="M62" s="2674">
        <f t="shared" si="16"/>
        <v>0</v>
      </c>
      <c r="N62" s="2675">
        <f t="shared" si="16"/>
        <v>0</v>
      </c>
      <c r="O62" s="2676"/>
      <c r="P62" s="2676"/>
      <c r="Q62" s="2676"/>
      <c r="R62" s="2676"/>
      <c r="S62" s="2676"/>
      <c r="T62" s="2676"/>
      <c r="U62" s="2676"/>
      <c r="V62" s="2676"/>
      <c r="W62" s="2532"/>
      <c r="X62" s="2674">
        <f t="shared" si="17"/>
        <v>0</v>
      </c>
      <c r="Y62" s="2675">
        <f t="shared" si="17"/>
        <v>0</v>
      </c>
      <c r="Z62" s="2677"/>
      <c r="AA62" s="2677"/>
      <c r="AB62" s="2677"/>
      <c r="AC62" s="2677"/>
      <c r="AD62" s="2677"/>
      <c r="AE62" s="2677"/>
      <c r="AF62" s="2677"/>
      <c r="AG62" s="2677"/>
      <c r="AH62" s="2532"/>
      <c r="AI62" s="2535"/>
      <c r="AJ62" s="2678">
        <f t="shared" si="18"/>
        <v>0</v>
      </c>
      <c r="AK62" s="2679">
        <f t="shared" si="19"/>
        <v>0</v>
      </c>
      <c r="AL62" s="2678">
        <f t="shared" si="20"/>
        <v>0</v>
      </c>
      <c r="AM62" s="2679">
        <f t="shared" si="21"/>
        <v>0</v>
      </c>
      <c r="AN62" s="2678">
        <f t="shared" si="22"/>
        <v>0</v>
      </c>
      <c r="AO62" s="2679">
        <f t="shared" si="23"/>
        <v>0</v>
      </c>
      <c r="AP62" s="2678">
        <f t="shared" si="24"/>
        <v>0</v>
      </c>
      <c r="AQ62" s="2679">
        <f t="shared" si="25"/>
        <v>0</v>
      </c>
      <c r="AR62" s="2678">
        <f t="shared" si="26"/>
        <v>0</v>
      </c>
      <c r="AS62" s="2679">
        <f t="shared" si="27"/>
        <v>0</v>
      </c>
      <c r="AT62" s="2678">
        <f t="shared" si="28"/>
        <v>0</v>
      </c>
      <c r="AU62" s="2679">
        <f t="shared" si="29"/>
        <v>0</v>
      </c>
      <c r="AV62" s="2678">
        <f t="shared" si="30"/>
        <v>0</v>
      </c>
      <c r="AW62" s="2679">
        <f t="shared" si="31"/>
        <v>0</v>
      </c>
      <c r="AX62" s="2678">
        <f t="shared" si="32"/>
        <v>0</v>
      </c>
      <c r="AY62" s="2679">
        <f t="shared" si="33"/>
        <v>0</v>
      </c>
      <c r="AZ62" s="2680"/>
      <c r="BA62" s="2681">
        <f>BA9</f>
        <v>20</v>
      </c>
      <c r="BB62" s="2681">
        <f t="shared" si="34"/>
        <v>0</v>
      </c>
      <c r="BC62" s="2681" t="str">
        <f t="shared" si="35"/>
        <v/>
      </c>
      <c r="BD62" s="2682">
        <f t="shared" si="136"/>
        <v>0</v>
      </c>
      <c r="BE62" s="2682">
        <f t="shared" si="136"/>
        <v>0</v>
      </c>
      <c r="BF62" s="2682">
        <f t="shared" si="136"/>
        <v>0</v>
      </c>
      <c r="BG62" s="2682">
        <f t="shared" si="136"/>
        <v>0</v>
      </c>
      <c r="BH62" s="2682">
        <f t="shared" si="136"/>
        <v>0</v>
      </c>
      <c r="BI62" s="2682">
        <f t="shared" si="136"/>
        <v>0</v>
      </c>
      <c r="BJ62" s="2682">
        <f t="shared" si="136"/>
        <v>0</v>
      </c>
      <c r="BK62" s="2682">
        <f t="shared" si="133"/>
        <v>0</v>
      </c>
      <c r="BL62" s="2535"/>
      <c r="BM62" s="2683">
        <f t="shared" si="37"/>
        <v>0</v>
      </c>
      <c r="BN62" s="2684">
        <f t="shared" si="38"/>
        <v>0</v>
      </c>
      <c r="BO62" s="2684">
        <f t="shared" si="39"/>
        <v>0</v>
      </c>
      <c r="BP62" s="2684">
        <f t="shared" si="40"/>
        <v>0</v>
      </c>
      <c r="BQ62" s="2684">
        <f t="shared" si="41"/>
        <v>0</v>
      </c>
      <c r="BR62" s="2684">
        <f t="shared" si="42"/>
        <v>0</v>
      </c>
      <c r="BS62" s="2684">
        <f t="shared" si="43"/>
        <v>0</v>
      </c>
      <c r="BT62" s="2684">
        <f t="shared" si="44"/>
        <v>0</v>
      </c>
      <c r="BU62" s="2617"/>
      <c r="BV62" s="2685">
        <f t="shared" si="137"/>
        <v>0</v>
      </c>
      <c r="BW62" s="2686">
        <f t="shared" si="137"/>
        <v>0</v>
      </c>
      <c r="BX62" s="2686">
        <f t="shared" si="137"/>
        <v>0</v>
      </c>
      <c r="BY62" s="2686">
        <f t="shared" si="137"/>
        <v>0</v>
      </c>
      <c r="BZ62" s="2686">
        <f t="shared" si="137"/>
        <v>0</v>
      </c>
      <c r="CA62" s="2686">
        <f t="shared" si="137"/>
        <v>0</v>
      </c>
      <c r="CB62" s="2686">
        <f t="shared" si="137"/>
        <v>0</v>
      </c>
      <c r="CC62" s="2687">
        <f t="shared" si="134"/>
        <v>0</v>
      </c>
      <c r="CD62" s="2525"/>
      <c r="CE62" s="2681" t="str">
        <f t="shared" si="46"/>
        <v/>
      </c>
      <c r="CF62" s="2688">
        <f t="shared" si="47"/>
        <v>0</v>
      </c>
      <c r="CG62" s="2689">
        <f t="shared" si="48"/>
        <v>0</v>
      </c>
      <c r="CH62" s="2689">
        <f t="shared" si="49"/>
        <v>0</v>
      </c>
      <c r="CI62" s="2689">
        <f t="shared" si="50"/>
        <v>0</v>
      </c>
      <c r="CJ62" s="2689">
        <f t="shared" si="51"/>
        <v>0</v>
      </c>
      <c r="CK62" s="2689">
        <f t="shared" si="52"/>
        <v>0</v>
      </c>
      <c r="CL62" s="2689">
        <f t="shared" si="53"/>
        <v>0</v>
      </c>
      <c r="CM62" s="2689">
        <f t="shared" si="54"/>
        <v>0</v>
      </c>
      <c r="CN62" s="2689">
        <f t="shared" si="55"/>
        <v>0</v>
      </c>
      <c r="CO62" s="2702">
        <f>IF(M62=CO8,M62,0)</f>
        <v>0</v>
      </c>
      <c r="CP62" s="2703" t="str">
        <f t="shared" si="56"/>
        <v/>
      </c>
      <c r="CQ62" s="2678" t="str">
        <f t="shared" si="57"/>
        <v/>
      </c>
      <c r="CR62" s="2692" t="str">
        <f t="shared" si="58"/>
        <v/>
      </c>
      <c r="CS62" s="2692" t="str">
        <f t="shared" si="59"/>
        <v/>
      </c>
      <c r="CT62" s="2692" t="str">
        <f t="shared" si="60"/>
        <v/>
      </c>
      <c r="CU62" s="2692" t="str">
        <f t="shared" si="61"/>
        <v/>
      </c>
      <c r="CV62" s="2692" t="str">
        <f t="shared" si="62"/>
        <v/>
      </c>
      <c r="CW62" s="2692" t="str">
        <f t="shared" si="63"/>
        <v/>
      </c>
      <c r="CX62" s="2693" t="str">
        <f t="shared" si="64"/>
        <v/>
      </c>
      <c r="CY62" s="2601"/>
      <c r="CZ62" s="2681" t="str">
        <f t="shared" si="65"/>
        <v/>
      </c>
      <c r="DA62" s="2694">
        <f t="shared" si="66"/>
        <v>0</v>
      </c>
      <c r="DB62" s="2527" t="str">
        <f t="shared" si="67"/>
        <v/>
      </c>
      <c r="DC62" s="2527" t="str">
        <f t="shared" si="68"/>
        <v/>
      </c>
      <c r="DD62" s="2527" t="str">
        <f t="shared" si="69"/>
        <v/>
      </c>
      <c r="DE62" s="2527" t="str">
        <f t="shared" si="70"/>
        <v/>
      </c>
      <c r="DF62" s="2527" t="str">
        <f t="shared" si="71"/>
        <v/>
      </c>
      <c r="DG62" s="2527" t="str">
        <f t="shared" si="72"/>
        <v/>
      </c>
      <c r="DH62" s="2527" t="str">
        <f t="shared" si="73"/>
        <v/>
      </c>
      <c r="DI62" s="2527" t="str">
        <f t="shared" si="74"/>
        <v/>
      </c>
      <c r="DJ62" s="2549"/>
      <c r="DK62" s="2704">
        <f>IF(M62=DK8,M62,0)</f>
        <v>0</v>
      </c>
      <c r="DL62" s="2703" t="str">
        <f t="shared" si="75"/>
        <v/>
      </c>
      <c r="DM62" s="2692" t="str">
        <f t="shared" si="76"/>
        <v/>
      </c>
      <c r="DN62" s="2692" t="str">
        <f t="shared" si="77"/>
        <v/>
      </c>
      <c r="DO62" s="2692" t="str">
        <f t="shared" si="78"/>
        <v/>
      </c>
      <c r="DP62" s="2692" t="str">
        <f t="shared" si="79"/>
        <v/>
      </c>
      <c r="DQ62" s="2692" t="str">
        <f t="shared" si="80"/>
        <v/>
      </c>
      <c r="DR62" s="2692" t="str">
        <f t="shared" si="81"/>
        <v/>
      </c>
      <c r="DS62" s="2692" t="str">
        <f t="shared" si="82"/>
        <v/>
      </c>
      <c r="DT62" s="2696" t="str">
        <f t="shared" si="83"/>
        <v/>
      </c>
      <c r="DU62" s="2535"/>
      <c r="DV62" s="2683">
        <f t="shared" si="84"/>
        <v>0</v>
      </c>
      <c r="DW62" s="2684">
        <f t="shared" si="85"/>
        <v>0</v>
      </c>
      <c r="DX62" s="2684">
        <f t="shared" si="86"/>
        <v>0</v>
      </c>
      <c r="DY62" s="2684">
        <f t="shared" si="87"/>
        <v>0</v>
      </c>
      <c r="DZ62" s="2684">
        <f t="shared" si="88"/>
        <v>0</v>
      </c>
      <c r="EA62" s="2684">
        <f t="shared" si="89"/>
        <v>0</v>
      </c>
      <c r="EB62" s="2684">
        <f t="shared" si="90"/>
        <v>0</v>
      </c>
      <c r="EC62" s="2684">
        <f t="shared" si="91"/>
        <v>0</v>
      </c>
      <c r="ED62" s="2630"/>
      <c r="EE62" s="2685">
        <f t="shared" si="138"/>
        <v>0</v>
      </c>
      <c r="EF62" s="2686">
        <f t="shared" si="138"/>
        <v>0</v>
      </c>
      <c r="EG62" s="2686">
        <f t="shared" si="138"/>
        <v>0</v>
      </c>
      <c r="EH62" s="2686">
        <f t="shared" si="138"/>
        <v>0</v>
      </c>
      <c r="EI62" s="2686">
        <f t="shared" si="138"/>
        <v>0</v>
      </c>
      <c r="EJ62" s="2686">
        <f t="shared" si="138"/>
        <v>0</v>
      </c>
      <c r="EK62" s="2686">
        <f t="shared" si="138"/>
        <v>0</v>
      </c>
      <c r="EL62" s="2687">
        <f t="shared" si="135"/>
        <v>0</v>
      </c>
      <c r="EM62" s="2601"/>
      <c r="EN62" s="2681" t="str">
        <f t="shared" si="93"/>
        <v/>
      </c>
      <c r="EO62" s="2688">
        <f t="shared" si="94"/>
        <v>0</v>
      </c>
      <c r="EP62" s="2689">
        <f t="shared" si="95"/>
        <v>0</v>
      </c>
      <c r="EQ62" s="2689">
        <f t="shared" si="96"/>
        <v>0</v>
      </c>
      <c r="ER62" s="2689">
        <f t="shared" si="97"/>
        <v>0</v>
      </c>
      <c r="ES62" s="2689">
        <f t="shared" si="98"/>
        <v>0</v>
      </c>
      <c r="ET62" s="2689">
        <f t="shared" si="99"/>
        <v>0</v>
      </c>
      <c r="EU62" s="2689">
        <f t="shared" si="100"/>
        <v>0</v>
      </c>
      <c r="EV62" s="2689">
        <f t="shared" si="101"/>
        <v>0</v>
      </c>
      <c r="EW62" s="2689">
        <f t="shared" si="102"/>
        <v>0</v>
      </c>
      <c r="EX62" s="2705">
        <f>IF(X62=EX8,X62,0)</f>
        <v>0</v>
      </c>
      <c r="EY62" s="2703" t="str">
        <f t="shared" si="103"/>
        <v/>
      </c>
      <c r="EZ62" s="2678" t="str">
        <f t="shared" si="104"/>
        <v/>
      </c>
      <c r="FA62" s="2692" t="str">
        <f t="shared" si="105"/>
        <v/>
      </c>
      <c r="FB62" s="2692" t="str">
        <f t="shared" si="106"/>
        <v/>
      </c>
      <c r="FC62" s="2692" t="str">
        <f t="shared" si="107"/>
        <v/>
      </c>
      <c r="FD62" s="2692" t="str">
        <f t="shared" si="108"/>
        <v/>
      </c>
      <c r="FE62" s="2692" t="str">
        <f t="shared" si="109"/>
        <v/>
      </c>
      <c r="FF62" s="2692" t="str">
        <f t="shared" si="110"/>
        <v/>
      </c>
      <c r="FG62" s="2692" t="str">
        <f t="shared" si="111"/>
        <v/>
      </c>
      <c r="FH62" s="2601"/>
      <c r="FI62" s="2681" t="str">
        <f t="shared" si="112"/>
        <v/>
      </c>
      <c r="FJ62" s="2694">
        <f t="shared" si="113"/>
        <v>0</v>
      </c>
      <c r="FK62" s="2527" t="str">
        <f t="shared" si="114"/>
        <v/>
      </c>
      <c r="FL62" s="2527" t="str">
        <f t="shared" si="115"/>
        <v/>
      </c>
      <c r="FM62" s="2527" t="str">
        <f t="shared" si="116"/>
        <v/>
      </c>
      <c r="FN62" s="2527" t="str">
        <f t="shared" si="117"/>
        <v/>
      </c>
      <c r="FO62" s="2527" t="str">
        <f t="shared" si="118"/>
        <v/>
      </c>
      <c r="FP62" s="2527" t="str">
        <f t="shared" si="119"/>
        <v/>
      </c>
      <c r="FQ62" s="2527" t="str">
        <f t="shared" si="120"/>
        <v/>
      </c>
      <c r="FR62" s="2527" t="str">
        <f t="shared" si="121"/>
        <v/>
      </c>
      <c r="FS62" s="2704">
        <f>IF(X62=FS8,X62,0)</f>
        <v>0</v>
      </c>
      <c r="FT62" s="2703" t="str">
        <f t="shared" si="122"/>
        <v/>
      </c>
      <c r="FU62" s="2692" t="str">
        <f t="shared" si="123"/>
        <v/>
      </c>
      <c r="FV62" s="2692" t="str">
        <f t="shared" si="124"/>
        <v/>
      </c>
      <c r="FW62" s="2692" t="str">
        <f t="shared" si="125"/>
        <v/>
      </c>
      <c r="FX62" s="2692" t="str">
        <f t="shared" si="126"/>
        <v/>
      </c>
      <c r="FY62" s="2692" t="str">
        <f t="shared" si="127"/>
        <v/>
      </c>
      <c r="FZ62" s="2692" t="str">
        <f t="shared" si="128"/>
        <v/>
      </c>
      <c r="GA62" s="2692" t="str">
        <f t="shared" si="129"/>
        <v/>
      </c>
      <c r="GB62" s="2696" t="str">
        <f t="shared" si="130"/>
        <v/>
      </c>
      <c r="GC62" s="2535"/>
    </row>
    <row r="63" spans="1:185" ht="45" customHeight="1" x14ac:dyDescent="0.25">
      <c r="A63" s="2633">
        <f>ROW()</f>
        <v>63</v>
      </c>
      <c r="B63" s="2667" t="str">
        <f>IF(C63="I","",IF(ISBLANK(D63),"",IF(ISTEXT(D63),LARGE(B9:B62,1)+1,0)))</f>
        <v/>
      </c>
      <c r="C63" s="2698"/>
      <c r="D63" s="2715"/>
      <c r="E63" s="2669"/>
      <c r="F63" s="2670"/>
      <c r="G63" s="2671"/>
      <c r="H63" s="2672"/>
      <c r="I63" s="2671"/>
      <c r="J63" s="2672"/>
      <c r="K63" s="2673">
        <f t="shared" si="132"/>
        <v>0</v>
      </c>
      <c r="L63" s="2532"/>
      <c r="M63" s="2674">
        <f t="shared" si="16"/>
        <v>0</v>
      </c>
      <c r="N63" s="2675">
        <f t="shared" si="16"/>
        <v>0</v>
      </c>
      <c r="O63" s="2676"/>
      <c r="P63" s="2676"/>
      <c r="Q63" s="2676"/>
      <c r="R63" s="2676"/>
      <c r="S63" s="2676"/>
      <c r="T63" s="2676"/>
      <c r="U63" s="2676"/>
      <c r="V63" s="2676"/>
      <c r="W63" s="2532"/>
      <c r="X63" s="2674">
        <f t="shared" si="17"/>
        <v>0</v>
      </c>
      <c r="Y63" s="2675">
        <f t="shared" si="17"/>
        <v>0</v>
      </c>
      <c r="Z63" s="2677"/>
      <c r="AA63" s="2677"/>
      <c r="AB63" s="2677"/>
      <c r="AC63" s="2677"/>
      <c r="AD63" s="2677"/>
      <c r="AE63" s="2677"/>
      <c r="AF63" s="2677"/>
      <c r="AG63" s="2677"/>
      <c r="AH63" s="2532"/>
      <c r="AI63" s="2535"/>
      <c r="AJ63" s="2678">
        <f t="shared" si="18"/>
        <v>0</v>
      </c>
      <c r="AK63" s="2679">
        <f t="shared" si="19"/>
        <v>0</v>
      </c>
      <c r="AL63" s="2678">
        <f t="shared" si="20"/>
        <v>0</v>
      </c>
      <c r="AM63" s="2679">
        <f t="shared" si="21"/>
        <v>0</v>
      </c>
      <c r="AN63" s="2678">
        <f t="shared" si="22"/>
        <v>0</v>
      </c>
      <c r="AO63" s="2679">
        <f t="shared" si="23"/>
        <v>0</v>
      </c>
      <c r="AP63" s="2678">
        <f t="shared" si="24"/>
        <v>0</v>
      </c>
      <c r="AQ63" s="2679">
        <f t="shared" si="25"/>
        <v>0</v>
      </c>
      <c r="AR63" s="2678">
        <f t="shared" si="26"/>
        <v>0</v>
      </c>
      <c r="AS63" s="2679">
        <f t="shared" si="27"/>
        <v>0</v>
      </c>
      <c r="AT63" s="2678">
        <f t="shared" si="28"/>
        <v>0</v>
      </c>
      <c r="AU63" s="2679">
        <f t="shared" si="29"/>
        <v>0</v>
      </c>
      <c r="AV63" s="2678">
        <f t="shared" si="30"/>
        <v>0</v>
      </c>
      <c r="AW63" s="2679">
        <f t="shared" si="31"/>
        <v>0</v>
      </c>
      <c r="AX63" s="2678">
        <f t="shared" si="32"/>
        <v>0</v>
      </c>
      <c r="AY63" s="2679">
        <f t="shared" si="33"/>
        <v>0</v>
      </c>
      <c r="AZ63" s="2680"/>
      <c r="BA63" s="2681">
        <f>BA9</f>
        <v>20</v>
      </c>
      <c r="BB63" s="2681">
        <f t="shared" si="34"/>
        <v>0</v>
      </c>
      <c r="BC63" s="2681" t="str">
        <f t="shared" si="35"/>
        <v/>
      </c>
      <c r="BD63" s="2682">
        <f t="shared" si="136"/>
        <v>0</v>
      </c>
      <c r="BE63" s="2682">
        <f t="shared" si="136"/>
        <v>0</v>
      </c>
      <c r="BF63" s="2682">
        <f t="shared" si="136"/>
        <v>0</v>
      </c>
      <c r="BG63" s="2682">
        <f t="shared" si="136"/>
        <v>0</v>
      </c>
      <c r="BH63" s="2682">
        <f t="shared" si="136"/>
        <v>0</v>
      </c>
      <c r="BI63" s="2682">
        <f t="shared" si="136"/>
        <v>0</v>
      </c>
      <c r="BJ63" s="2682">
        <f t="shared" si="136"/>
        <v>0</v>
      </c>
      <c r="BK63" s="2682">
        <f t="shared" si="133"/>
        <v>0</v>
      </c>
      <c r="BL63" s="2535"/>
      <c r="BM63" s="2683">
        <f t="shared" si="37"/>
        <v>0</v>
      </c>
      <c r="BN63" s="2684">
        <f t="shared" si="38"/>
        <v>0</v>
      </c>
      <c r="BO63" s="2684">
        <f t="shared" si="39"/>
        <v>0</v>
      </c>
      <c r="BP63" s="2684">
        <f t="shared" si="40"/>
        <v>0</v>
      </c>
      <c r="BQ63" s="2684">
        <f t="shared" si="41"/>
        <v>0</v>
      </c>
      <c r="BR63" s="2684">
        <f t="shared" si="42"/>
        <v>0</v>
      </c>
      <c r="BS63" s="2684">
        <f t="shared" si="43"/>
        <v>0</v>
      </c>
      <c r="BT63" s="2684">
        <f t="shared" si="44"/>
        <v>0</v>
      </c>
      <c r="BU63" s="2617"/>
      <c r="BV63" s="2685">
        <f t="shared" si="137"/>
        <v>0</v>
      </c>
      <c r="BW63" s="2686">
        <f t="shared" si="137"/>
        <v>0</v>
      </c>
      <c r="BX63" s="2686">
        <f t="shared" si="137"/>
        <v>0</v>
      </c>
      <c r="BY63" s="2686">
        <f t="shared" si="137"/>
        <v>0</v>
      </c>
      <c r="BZ63" s="2686">
        <f t="shared" si="137"/>
        <v>0</v>
      </c>
      <c r="CA63" s="2686">
        <f t="shared" si="137"/>
        <v>0</v>
      </c>
      <c r="CB63" s="2686">
        <f t="shared" si="137"/>
        <v>0</v>
      </c>
      <c r="CC63" s="2687">
        <f t="shared" si="134"/>
        <v>0</v>
      </c>
      <c r="CD63" s="2525"/>
      <c r="CE63" s="2681" t="str">
        <f t="shared" si="46"/>
        <v/>
      </c>
      <c r="CF63" s="2688">
        <f t="shared" si="47"/>
        <v>0</v>
      </c>
      <c r="CG63" s="2689">
        <f t="shared" si="48"/>
        <v>0</v>
      </c>
      <c r="CH63" s="2689">
        <f t="shared" si="49"/>
        <v>0</v>
      </c>
      <c r="CI63" s="2689">
        <f t="shared" si="50"/>
        <v>0</v>
      </c>
      <c r="CJ63" s="2689">
        <f t="shared" si="51"/>
        <v>0</v>
      </c>
      <c r="CK63" s="2689">
        <f t="shared" si="52"/>
        <v>0</v>
      </c>
      <c r="CL63" s="2689">
        <f t="shared" si="53"/>
        <v>0</v>
      </c>
      <c r="CM63" s="2689">
        <f t="shared" si="54"/>
        <v>0</v>
      </c>
      <c r="CN63" s="2689">
        <f t="shared" si="55"/>
        <v>0</v>
      </c>
      <c r="CO63" s="2702">
        <f>IF(M63=CO8,M63,0)</f>
        <v>0</v>
      </c>
      <c r="CP63" s="2703" t="str">
        <f t="shared" si="56"/>
        <v/>
      </c>
      <c r="CQ63" s="2678" t="str">
        <f t="shared" si="57"/>
        <v/>
      </c>
      <c r="CR63" s="2692" t="str">
        <f t="shared" si="58"/>
        <v/>
      </c>
      <c r="CS63" s="2692" t="str">
        <f t="shared" si="59"/>
        <v/>
      </c>
      <c r="CT63" s="2692" t="str">
        <f t="shared" si="60"/>
        <v/>
      </c>
      <c r="CU63" s="2692" t="str">
        <f t="shared" si="61"/>
        <v/>
      </c>
      <c r="CV63" s="2692" t="str">
        <f t="shared" si="62"/>
        <v/>
      </c>
      <c r="CW63" s="2692" t="str">
        <f t="shared" si="63"/>
        <v/>
      </c>
      <c r="CX63" s="2693" t="str">
        <f t="shared" si="64"/>
        <v/>
      </c>
      <c r="CY63" s="2601"/>
      <c r="CZ63" s="2681" t="str">
        <f t="shared" si="65"/>
        <v/>
      </c>
      <c r="DA63" s="2694">
        <f t="shared" si="66"/>
        <v>0</v>
      </c>
      <c r="DB63" s="2527" t="str">
        <f t="shared" si="67"/>
        <v/>
      </c>
      <c r="DC63" s="2527" t="str">
        <f t="shared" si="68"/>
        <v/>
      </c>
      <c r="DD63" s="2527" t="str">
        <f t="shared" si="69"/>
        <v/>
      </c>
      <c r="DE63" s="2527" t="str">
        <f t="shared" si="70"/>
        <v/>
      </c>
      <c r="DF63" s="2527" t="str">
        <f t="shared" si="71"/>
        <v/>
      </c>
      <c r="DG63" s="2527" t="str">
        <f t="shared" si="72"/>
        <v/>
      </c>
      <c r="DH63" s="2527" t="str">
        <f t="shared" si="73"/>
        <v/>
      </c>
      <c r="DI63" s="2527" t="str">
        <f t="shared" si="74"/>
        <v/>
      </c>
      <c r="DJ63" s="2549"/>
      <c r="DK63" s="2704">
        <f>IF(M63=DK8,M63,0)</f>
        <v>0</v>
      </c>
      <c r="DL63" s="2703" t="str">
        <f t="shared" si="75"/>
        <v/>
      </c>
      <c r="DM63" s="2692" t="str">
        <f t="shared" si="76"/>
        <v/>
      </c>
      <c r="DN63" s="2692" t="str">
        <f t="shared" si="77"/>
        <v/>
      </c>
      <c r="DO63" s="2692" t="str">
        <f t="shared" si="78"/>
        <v/>
      </c>
      <c r="DP63" s="2692" t="str">
        <f t="shared" si="79"/>
        <v/>
      </c>
      <c r="DQ63" s="2692" t="str">
        <f t="shared" si="80"/>
        <v/>
      </c>
      <c r="DR63" s="2692" t="str">
        <f t="shared" si="81"/>
        <v/>
      </c>
      <c r="DS63" s="2692" t="str">
        <f t="shared" si="82"/>
        <v/>
      </c>
      <c r="DT63" s="2696" t="str">
        <f t="shared" si="83"/>
        <v/>
      </c>
      <c r="DU63" s="2535"/>
      <c r="DV63" s="2683">
        <f t="shared" si="84"/>
        <v>0</v>
      </c>
      <c r="DW63" s="2684">
        <f t="shared" si="85"/>
        <v>0</v>
      </c>
      <c r="DX63" s="2684">
        <f t="shared" si="86"/>
        <v>0</v>
      </c>
      <c r="DY63" s="2684">
        <f t="shared" si="87"/>
        <v>0</v>
      </c>
      <c r="DZ63" s="2684">
        <f t="shared" si="88"/>
        <v>0</v>
      </c>
      <c r="EA63" s="2684">
        <f t="shared" si="89"/>
        <v>0</v>
      </c>
      <c r="EB63" s="2684">
        <f t="shared" si="90"/>
        <v>0</v>
      </c>
      <c r="EC63" s="2684">
        <f t="shared" si="91"/>
        <v>0</v>
      </c>
      <c r="ED63" s="2630"/>
      <c r="EE63" s="2685">
        <f t="shared" si="138"/>
        <v>0</v>
      </c>
      <c r="EF63" s="2686">
        <f t="shared" si="138"/>
        <v>0</v>
      </c>
      <c r="EG63" s="2686">
        <f t="shared" si="138"/>
        <v>0</v>
      </c>
      <c r="EH63" s="2686">
        <f t="shared" si="138"/>
        <v>0</v>
      </c>
      <c r="EI63" s="2686">
        <f t="shared" si="138"/>
        <v>0</v>
      </c>
      <c r="EJ63" s="2686">
        <f t="shared" si="138"/>
        <v>0</v>
      </c>
      <c r="EK63" s="2686">
        <f t="shared" si="138"/>
        <v>0</v>
      </c>
      <c r="EL63" s="2687">
        <f t="shared" si="135"/>
        <v>0</v>
      </c>
      <c r="EM63" s="2601"/>
      <c r="EN63" s="2681" t="str">
        <f t="shared" si="93"/>
        <v/>
      </c>
      <c r="EO63" s="2688">
        <f t="shared" si="94"/>
        <v>0</v>
      </c>
      <c r="EP63" s="2689">
        <f t="shared" si="95"/>
        <v>0</v>
      </c>
      <c r="EQ63" s="2689">
        <f t="shared" si="96"/>
        <v>0</v>
      </c>
      <c r="ER63" s="2689">
        <f t="shared" si="97"/>
        <v>0</v>
      </c>
      <c r="ES63" s="2689">
        <f t="shared" si="98"/>
        <v>0</v>
      </c>
      <c r="ET63" s="2689">
        <f t="shared" si="99"/>
        <v>0</v>
      </c>
      <c r="EU63" s="2689">
        <f t="shared" si="100"/>
        <v>0</v>
      </c>
      <c r="EV63" s="2689">
        <f t="shared" si="101"/>
        <v>0</v>
      </c>
      <c r="EW63" s="2689">
        <f t="shared" si="102"/>
        <v>0</v>
      </c>
      <c r="EX63" s="2705">
        <f>IF(X63=EX8,X63,0)</f>
        <v>0</v>
      </c>
      <c r="EY63" s="2703" t="str">
        <f t="shared" si="103"/>
        <v/>
      </c>
      <c r="EZ63" s="2678" t="str">
        <f t="shared" si="104"/>
        <v/>
      </c>
      <c r="FA63" s="2692" t="str">
        <f t="shared" si="105"/>
        <v/>
      </c>
      <c r="FB63" s="2692" t="str">
        <f t="shared" si="106"/>
        <v/>
      </c>
      <c r="FC63" s="2692" t="str">
        <f t="shared" si="107"/>
        <v/>
      </c>
      <c r="FD63" s="2692" t="str">
        <f t="shared" si="108"/>
        <v/>
      </c>
      <c r="FE63" s="2692" t="str">
        <f t="shared" si="109"/>
        <v/>
      </c>
      <c r="FF63" s="2692" t="str">
        <f t="shared" si="110"/>
        <v/>
      </c>
      <c r="FG63" s="2692" t="str">
        <f t="shared" si="111"/>
        <v/>
      </c>
      <c r="FH63" s="2601"/>
      <c r="FI63" s="2681" t="str">
        <f t="shared" si="112"/>
        <v/>
      </c>
      <c r="FJ63" s="2694">
        <f t="shared" si="113"/>
        <v>0</v>
      </c>
      <c r="FK63" s="2527" t="str">
        <f t="shared" si="114"/>
        <v/>
      </c>
      <c r="FL63" s="2527" t="str">
        <f t="shared" si="115"/>
        <v/>
      </c>
      <c r="FM63" s="2527" t="str">
        <f t="shared" si="116"/>
        <v/>
      </c>
      <c r="FN63" s="2527" t="str">
        <f t="shared" si="117"/>
        <v/>
      </c>
      <c r="FO63" s="2527" t="str">
        <f t="shared" si="118"/>
        <v/>
      </c>
      <c r="FP63" s="2527" t="str">
        <f t="shared" si="119"/>
        <v/>
      </c>
      <c r="FQ63" s="2527" t="str">
        <f t="shared" si="120"/>
        <v/>
      </c>
      <c r="FR63" s="2527" t="str">
        <f t="shared" si="121"/>
        <v/>
      </c>
      <c r="FS63" s="2704">
        <f>IF(X63=FS8,X63,0)</f>
        <v>0</v>
      </c>
      <c r="FT63" s="2703" t="str">
        <f t="shared" si="122"/>
        <v/>
      </c>
      <c r="FU63" s="2692" t="str">
        <f t="shared" si="123"/>
        <v/>
      </c>
      <c r="FV63" s="2692" t="str">
        <f t="shared" si="124"/>
        <v/>
      </c>
      <c r="FW63" s="2692" t="str">
        <f t="shared" si="125"/>
        <v/>
      </c>
      <c r="FX63" s="2692" t="str">
        <f t="shared" si="126"/>
        <v/>
      </c>
      <c r="FY63" s="2692" t="str">
        <f t="shared" si="127"/>
        <v/>
      </c>
      <c r="FZ63" s="2692" t="str">
        <f t="shared" si="128"/>
        <v/>
      </c>
      <c r="GA63" s="2692" t="str">
        <f t="shared" si="129"/>
        <v/>
      </c>
      <c r="GB63" s="2696" t="str">
        <f t="shared" si="130"/>
        <v/>
      </c>
      <c r="GC63" s="2535"/>
    </row>
    <row r="64" spans="1:185" ht="45" customHeight="1" x14ac:dyDescent="0.25">
      <c r="A64" s="2633">
        <f>ROW()</f>
        <v>64</v>
      </c>
      <c r="B64" s="2667" t="str">
        <f>IF(C64="I","",IF(ISBLANK(D64),"",IF(ISTEXT(D64),LARGE(B9:B63,1)+1,0)))</f>
        <v/>
      </c>
      <c r="C64" s="2698"/>
      <c r="D64" s="2715"/>
      <c r="E64" s="2669"/>
      <c r="F64" s="2670"/>
      <c r="G64" s="2671"/>
      <c r="H64" s="2672"/>
      <c r="I64" s="2671"/>
      <c r="J64" s="2672"/>
      <c r="K64" s="2673">
        <f t="shared" si="132"/>
        <v>0</v>
      </c>
      <c r="L64" s="2532"/>
      <c r="M64" s="2674">
        <f t="shared" si="16"/>
        <v>0</v>
      </c>
      <c r="N64" s="2675">
        <f t="shared" si="16"/>
        <v>0</v>
      </c>
      <c r="O64" s="2676"/>
      <c r="P64" s="2676"/>
      <c r="Q64" s="2676"/>
      <c r="R64" s="2676"/>
      <c r="S64" s="2676"/>
      <c r="T64" s="2676"/>
      <c r="U64" s="2676"/>
      <c r="V64" s="2676"/>
      <c r="W64" s="2532"/>
      <c r="X64" s="2674">
        <f t="shared" si="17"/>
        <v>0</v>
      </c>
      <c r="Y64" s="2675">
        <f t="shared" si="17"/>
        <v>0</v>
      </c>
      <c r="Z64" s="2677"/>
      <c r="AA64" s="2677"/>
      <c r="AB64" s="2677"/>
      <c r="AC64" s="2677"/>
      <c r="AD64" s="2677"/>
      <c r="AE64" s="2677"/>
      <c r="AF64" s="2677"/>
      <c r="AG64" s="2677"/>
      <c r="AH64" s="2532"/>
      <c r="AI64" s="2535"/>
      <c r="AJ64" s="2678">
        <f t="shared" si="18"/>
        <v>0</v>
      </c>
      <c r="AK64" s="2679">
        <f t="shared" si="19"/>
        <v>0</v>
      </c>
      <c r="AL64" s="2678">
        <f t="shared" si="20"/>
        <v>0</v>
      </c>
      <c r="AM64" s="2679">
        <f t="shared" si="21"/>
        <v>0</v>
      </c>
      <c r="AN64" s="2678">
        <f t="shared" si="22"/>
        <v>0</v>
      </c>
      <c r="AO64" s="2679">
        <f t="shared" si="23"/>
        <v>0</v>
      </c>
      <c r="AP64" s="2678">
        <f t="shared" si="24"/>
        <v>0</v>
      </c>
      <c r="AQ64" s="2679">
        <f t="shared" si="25"/>
        <v>0</v>
      </c>
      <c r="AR64" s="2678">
        <f t="shared" si="26"/>
        <v>0</v>
      </c>
      <c r="AS64" s="2679">
        <f t="shared" si="27"/>
        <v>0</v>
      </c>
      <c r="AT64" s="2678">
        <f t="shared" si="28"/>
        <v>0</v>
      </c>
      <c r="AU64" s="2679">
        <f t="shared" si="29"/>
        <v>0</v>
      </c>
      <c r="AV64" s="2678">
        <f t="shared" si="30"/>
        <v>0</v>
      </c>
      <c r="AW64" s="2679">
        <f t="shared" si="31"/>
        <v>0</v>
      </c>
      <c r="AX64" s="2678">
        <f t="shared" si="32"/>
        <v>0</v>
      </c>
      <c r="AY64" s="2679">
        <f t="shared" si="33"/>
        <v>0</v>
      </c>
      <c r="AZ64" s="2680"/>
      <c r="BA64" s="2681">
        <f>BA9</f>
        <v>20</v>
      </c>
      <c r="BB64" s="2681">
        <f t="shared" si="34"/>
        <v>0</v>
      </c>
      <c r="BC64" s="2681" t="str">
        <f t="shared" si="35"/>
        <v/>
      </c>
      <c r="BD64" s="2682">
        <f t="shared" si="136"/>
        <v>0</v>
      </c>
      <c r="BE64" s="2682">
        <f t="shared" si="136"/>
        <v>0</v>
      </c>
      <c r="BF64" s="2682">
        <f t="shared" si="136"/>
        <v>0</v>
      </c>
      <c r="BG64" s="2682">
        <f t="shared" si="136"/>
        <v>0</v>
      </c>
      <c r="BH64" s="2682">
        <f t="shared" si="136"/>
        <v>0</v>
      </c>
      <c r="BI64" s="2682">
        <f t="shared" si="136"/>
        <v>0</v>
      </c>
      <c r="BJ64" s="2682">
        <f t="shared" si="136"/>
        <v>0</v>
      </c>
      <c r="BK64" s="2682">
        <f t="shared" si="133"/>
        <v>0</v>
      </c>
      <c r="BL64" s="2535"/>
      <c r="BM64" s="2683">
        <f t="shared" si="37"/>
        <v>0</v>
      </c>
      <c r="BN64" s="2684">
        <f t="shared" si="38"/>
        <v>0</v>
      </c>
      <c r="BO64" s="2684">
        <f t="shared" si="39"/>
        <v>0</v>
      </c>
      <c r="BP64" s="2684">
        <f t="shared" si="40"/>
        <v>0</v>
      </c>
      <c r="BQ64" s="2684">
        <f t="shared" si="41"/>
        <v>0</v>
      </c>
      <c r="BR64" s="2684">
        <f t="shared" si="42"/>
        <v>0</v>
      </c>
      <c r="BS64" s="2684">
        <f t="shared" si="43"/>
        <v>0</v>
      </c>
      <c r="BT64" s="2684">
        <f t="shared" si="44"/>
        <v>0</v>
      </c>
      <c r="BU64" s="2617"/>
      <c r="BV64" s="2685">
        <f t="shared" si="137"/>
        <v>0</v>
      </c>
      <c r="BW64" s="2686">
        <f t="shared" si="137"/>
        <v>0</v>
      </c>
      <c r="BX64" s="2686">
        <f t="shared" si="137"/>
        <v>0</v>
      </c>
      <c r="BY64" s="2686">
        <f t="shared" si="137"/>
        <v>0</v>
      </c>
      <c r="BZ64" s="2686">
        <f t="shared" si="137"/>
        <v>0</v>
      </c>
      <c r="CA64" s="2686">
        <f t="shared" si="137"/>
        <v>0</v>
      </c>
      <c r="CB64" s="2686">
        <f t="shared" si="137"/>
        <v>0</v>
      </c>
      <c r="CC64" s="2687">
        <f t="shared" si="134"/>
        <v>0</v>
      </c>
      <c r="CD64" s="2525"/>
      <c r="CE64" s="2681" t="str">
        <f t="shared" si="46"/>
        <v/>
      </c>
      <c r="CF64" s="2688">
        <f t="shared" si="47"/>
        <v>0</v>
      </c>
      <c r="CG64" s="2689">
        <f t="shared" si="48"/>
        <v>0</v>
      </c>
      <c r="CH64" s="2689">
        <f t="shared" si="49"/>
        <v>0</v>
      </c>
      <c r="CI64" s="2689">
        <f t="shared" si="50"/>
        <v>0</v>
      </c>
      <c r="CJ64" s="2689">
        <f t="shared" si="51"/>
        <v>0</v>
      </c>
      <c r="CK64" s="2689">
        <f t="shared" si="52"/>
        <v>0</v>
      </c>
      <c r="CL64" s="2689">
        <f t="shared" si="53"/>
        <v>0</v>
      </c>
      <c r="CM64" s="2689">
        <f t="shared" si="54"/>
        <v>0</v>
      </c>
      <c r="CN64" s="2689">
        <f t="shared" si="55"/>
        <v>0</v>
      </c>
      <c r="CO64" s="2702">
        <f>IF(M64=CO8,M64,0)</f>
        <v>0</v>
      </c>
      <c r="CP64" s="2703" t="str">
        <f t="shared" si="56"/>
        <v/>
      </c>
      <c r="CQ64" s="2678" t="str">
        <f t="shared" si="57"/>
        <v/>
      </c>
      <c r="CR64" s="2692" t="str">
        <f t="shared" si="58"/>
        <v/>
      </c>
      <c r="CS64" s="2692" t="str">
        <f t="shared" si="59"/>
        <v/>
      </c>
      <c r="CT64" s="2692" t="str">
        <f t="shared" si="60"/>
        <v/>
      </c>
      <c r="CU64" s="2692" t="str">
        <f t="shared" si="61"/>
        <v/>
      </c>
      <c r="CV64" s="2692" t="str">
        <f t="shared" si="62"/>
        <v/>
      </c>
      <c r="CW64" s="2692" t="str">
        <f t="shared" si="63"/>
        <v/>
      </c>
      <c r="CX64" s="2693" t="str">
        <f t="shared" si="64"/>
        <v/>
      </c>
      <c r="CY64" s="2601"/>
      <c r="CZ64" s="2681" t="str">
        <f t="shared" si="65"/>
        <v/>
      </c>
      <c r="DA64" s="2694">
        <f t="shared" si="66"/>
        <v>0</v>
      </c>
      <c r="DB64" s="2527" t="str">
        <f t="shared" si="67"/>
        <v/>
      </c>
      <c r="DC64" s="2527" t="str">
        <f t="shared" si="68"/>
        <v/>
      </c>
      <c r="DD64" s="2527" t="str">
        <f t="shared" si="69"/>
        <v/>
      </c>
      <c r="DE64" s="2527" t="str">
        <f t="shared" si="70"/>
        <v/>
      </c>
      <c r="DF64" s="2527" t="str">
        <f t="shared" si="71"/>
        <v/>
      </c>
      <c r="DG64" s="2527" t="str">
        <f t="shared" si="72"/>
        <v/>
      </c>
      <c r="DH64" s="2527" t="str">
        <f t="shared" si="73"/>
        <v/>
      </c>
      <c r="DI64" s="2527" t="str">
        <f t="shared" si="74"/>
        <v/>
      </c>
      <c r="DJ64" s="2549"/>
      <c r="DK64" s="2704">
        <f>IF(M64=DK8,M64,0)</f>
        <v>0</v>
      </c>
      <c r="DL64" s="2703" t="str">
        <f t="shared" si="75"/>
        <v/>
      </c>
      <c r="DM64" s="2692" t="str">
        <f t="shared" si="76"/>
        <v/>
      </c>
      <c r="DN64" s="2692" t="str">
        <f t="shared" si="77"/>
        <v/>
      </c>
      <c r="DO64" s="2692" t="str">
        <f t="shared" si="78"/>
        <v/>
      </c>
      <c r="DP64" s="2692" t="str">
        <f t="shared" si="79"/>
        <v/>
      </c>
      <c r="DQ64" s="2692" t="str">
        <f t="shared" si="80"/>
        <v/>
      </c>
      <c r="DR64" s="2692" t="str">
        <f t="shared" si="81"/>
        <v/>
      </c>
      <c r="DS64" s="2692" t="str">
        <f t="shared" si="82"/>
        <v/>
      </c>
      <c r="DT64" s="2696" t="str">
        <f t="shared" si="83"/>
        <v/>
      </c>
      <c r="DU64" s="2535"/>
      <c r="DV64" s="2683">
        <f t="shared" si="84"/>
        <v>0</v>
      </c>
      <c r="DW64" s="2684">
        <f t="shared" si="85"/>
        <v>0</v>
      </c>
      <c r="DX64" s="2684">
        <f t="shared" si="86"/>
        <v>0</v>
      </c>
      <c r="DY64" s="2684">
        <f t="shared" si="87"/>
        <v>0</v>
      </c>
      <c r="DZ64" s="2684">
        <f t="shared" si="88"/>
        <v>0</v>
      </c>
      <c r="EA64" s="2684">
        <f t="shared" si="89"/>
        <v>0</v>
      </c>
      <c r="EB64" s="2684">
        <f t="shared" si="90"/>
        <v>0</v>
      </c>
      <c r="EC64" s="2684">
        <f t="shared" si="91"/>
        <v>0</v>
      </c>
      <c r="ED64" s="2630"/>
      <c r="EE64" s="2685">
        <f t="shared" si="138"/>
        <v>0</v>
      </c>
      <c r="EF64" s="2686">
        <f t="shared" si="138"/>
        <v>0</v>
      </c>
      <c r="EG64" s="2686">
        <f t="shared" si="138"/>
        <v>0</v>
      </c>
      <c r="EH64" s="2686">
        <f t="shared" si="138"/>
        <v>0</v>
      </c>
      <c r="EI64" s="2686">
        <f t="shared" si="138"/>
        <v>0</v>
      </c>
      <c r="EJ64" s="2686">
        <f t="shared" si="138"/>
        <v>0</v>
      </c>
      <c r="EK64" s="2686">
        <f t="shared" si="138"/>
        <v>0</v>
      </c>
      <c r="EL64" s="2687">
        <f t="shared" si="135"/>
        <v>0</v>
      </c>
      <c r="EM64" s="2601"/>
      <c r="EN64" s="2681" t="str">
        <f t="shared" si="93"/>
        <v/>
      </c>
      <c r="EO64" s="2688">
        <f t="shared" si="94"/>
        <v>0</v>
      </c>
      <c r="EP64" s="2689">
        <f t="shared" si="95"/>
        <v>0</v>
      </c>
      <c r="EQ64" s="2689">
        <f t="shared" si="96"/>
        <v>0</v>
      </c>
      <c r="ER64" s="2689">
        <f t="shared" si="97"/>
        <v>0</v>
      </c>
      <c r="ES64" s="2689">
        <f t="shared" si="98"/>
        <v>0</v>
      </c>
      <c r="ET64" s="2689">
        <f t="shared" si="99"/>
        <v>0</v>
      </c>
      <c r="EU64" s="2689">
        <f t="shared" si="100"/>
        <v>0</v>
      </c>
      <c r="EV64" s="2689">
        <f t="shared" si="101"/>
        <v>0</v>
      </c>
      <c r="EW64" s="2689">
        <f t="shared" si="102"/>
        <v>0</v>
      </c>
      <c r="EX64" s="2705">
        <f>IF(X64=EX8,X64,0)</f>
        <v>0</v>
      </c>
      <c r="EY64" s="2703" t="str">
        <f t="shared" si="103"/>
        <v/>
      </c>
      <c r="EZ64" s="2678" t="str">
        <f t="shared" si="104"/>
        <v/>
      </c>
      <c r="FA64" s="2692" t="str">
        <f t="shared" si="105"/>
        <v/>
      </c>
      <c r="FB64" s="2692" t="str">
        <f t="shared" si="106"/>
        <v/>
      </c>
      <c r="FC64" s="2692" t="str">
        <f t="shared" si="107"/>
        <v/>
      </c>
      <c r="FD64" s="2692" t="str">
        <f t="shared" si="108"/>
        <v/>
      </c>
      <c r="FE64" s="2692" t="str">
        <f t="shared" si="109"/>
        <v/>
      </c>
      <c r="FF64" s="2692" t="str">
        <f t="shared" si="110"/>
        <v/>
      </c>
      <c r="FG64" s="2692" t="str">
        <f t="shared" si="111"/>
        <v/>
      </c>
      <c r="FH64" s="2601"/>
      <c r="FI64" s="2681" t="str">
        <f t="shared" si="112"/>
        <v/>
      </c>
      <c r="FJ64" s="2694">
        <f t="shared" si="113"/>
        <v>0</v>
      </c>
      <c r="FK64" s="2527" t="str">
        <f t="shared" si="114"/>
        <v/>
      </c>
      <c r="FL64" s="2527" t="str">
        <f t="shared" si="115"/>
        <v/>
      </c>
      <c r="FM64" s="2527" t="str">
        <f t="shared" si="116"/>
        <v/>
      </c>
      <c r="FN64" s="2527" t="str">
        <f t="shared" si="117"/>
        <v/>
      </c>
      <c r="FO64" s="2527" t="str">
        <f t="shared" si="118"/>
        <v/>
      </c>
      <c r="FP64" s="2527" t="str">
        <f t="shared" si="119"/>
        <v/>
      </c>
      <c r="FQ64" s="2527" t="str">
        <f t="shared" si="120"/>
        <v/>
      </c>
      <c r="FR64" s="2527" t="str">
        <f t="shared" si="121"/>
        <v/>
      </c>
      <c r="FS64" s="2704">
        <f>IF(X64=FS8,X64,0)</f>
        <v>0</v>
      </c>
      <c r="FT64" s="2703" t="str">
        <f t="shared" si="122"/>
        <v/>
      </c>
      <c r="FU64" s="2692" t="str">
        <f t="shared" si="123"/>
        <v/>
      </c>
      <c r="FV64" s="2692" t="str">
        <f t="shared" si="124"/>
        <v/>
      </c>
      <c r="FW64" s="2692" t="str">
        <f t="shared" si="125"/>
        <v/>
      </c>
      <c r="FX64" s="2692" t="str">
        <f t="shared" si="126"/>
        <v/>
      </c>
      <c r="FY64" s="2692" t="str">
        <f t="shared" si="127"/>
        <v/>
      </c>
      <c r="FZ64" s="2692" t="str">
        <f t="shared" si="128"/>
        <v/>
      </c>
      <c r="GA64" s="2692" t="str">
        <f t="shared" si="129"/>
        <v/>
      </c>
      <c r="GB64" s="2696" t="str">
        <f t="shared" si="130"/>
        <v/>
      </c>
      <c r="GC64" s="2535"/>
    </row>
    <row r="65" spans="1:185" ht="45" customHeight="1" x14ac:dyDescent="0.25">
      <c r="A65" s="2633">
        <f>ROW()</f>
        <v>65</v>
      </c>
      <c r="B65" s="2667" t="str">
        <f>IF(C65="I","",IF(ISBLANK(D65),"",IF(ISTEXT(D65),LARGE(B9:B64,1)+1,0)))</f>
        <v/>
      </c>
      <c r="C65" s="2698"/>
      <c r="D65" s="2715"/>
      <c r="E65" s="2669"/>
      <c r="F65" s="2670"/>
      <c r="G65" s="2671"/>
      <c r="H65" s="2672"/>
      <c r="I65" s="2671"/>
      <c r="J65" s="2672"/>
      <c r="K65" s="2673">
        <f t="shared" si="132"/>
        <v>0</v>
      </c>
      <c r="L65" s="2532"/>
      <c r="M65" s="2674">
        <f t="shared" si="16"/>
        <v>0</v>
      </c>
      <c r="N65" s="2675">
        <f t="shared" si="16"/>
        <v>0</v>
      </c>
      <c r="O65" s="2676"/>
      <c r="P65" s="2676"/>
      <c r="Q65" s="2676"/>
      <c r="R65" s="2676"/>
      <c r="S65" s="2676"/>
      <c r="T65" s="2676"/>
      <c r="U65" s="2676"/>
      <c r="V65" s="2676"/>
      <c r="W65" s="2532"/>
      <c r="X65" s="2674">
        <f t="shared" si="17"/>
        <v>0</v>
      </c>
      <c r="Y65" s="2675">
        <f t="shared" si="17"/>
        <v>0</v>
      </c>
      <c r="Z65" s="2677"/>
      <c r="AA65" s="2677"/>
      <c r="AB65" s="2677"/>
      <c r="AC65" s="2677"/>
      <c r="AD65" s="2677"/>
      <c r="AE65" s="2677"/>
      <c r="AF65" s="2677"/>
      <c r="AG65" s="2677"/>
      <c r="AH65" s="2532"/>
      <c r="AI65" s="2535"/>
      <c r="AJ65" s="2678">
        <f t="shared" si="18"/>
        <v>0</v>
      </c>
      <c r="AK65" s="2679">
        <f t="shared" si="19"/>
        <v>0</v>
      </c>
      <c r="AL65" s="2678">
        <f t="shared" si="20"/>
        <v>0</v>
      </c>
      <c r="AM65" s="2679">
        <f t="shared" si="21"/>
        <v>0</v>
      </c>
      <c r="AN65" s="2678">
        <f t="shared" si="22"/>
        <v>0</v>
      </c>
      <c r="AO65" s="2679">
        <f t="shared" si="23"/>
        <v>0</v>
      </c>
      <c r="AP65" s="2678">
        <f t="shared" si="24"/>
        <v>0</v>
      </c>
      <c r="AQ65" s="2679">
        <f t="shared" si="25"/>
        <v>0</v>
      </c>
      <c r="AR65" s="2678">
        <f t="shared" si="26"/>
        <v>0</v>
      </c>
      <c r="AS65" s="2679">
        <f t="shared" si="27"/>
        <v>0</v>
      </c>
      <c r="AT65" s="2678">
        <f t="shared" si="28"/>
        <v>0</v>
      </c>
      <c r="AU65" s="2679">
        <f t="shared" si="29"/>
        <v>0</v>
      </c>
      <c r="AV65" s="2678">
        <f t="shared" si="30"/>
        <v>0</v>
      </c>
      <c r="AW65" s="2679">
        <f t="shared" si="31"/>
        <v>0</v>
      </c>
      <c r="AX65" s="2678">
        <f t="shared" si="32"/>
        <v>0</v>
      </c>
      <c r="AY65" s="2679">
        <f t="shared" si="33"/>
        <v>0</v>
      </c>
      <c r="AZ65" s="2680"/>
      <c r="BA65" s="2681">
        <f>BA9</f>
        <v>20</v>
      </c>
      <c r="BB65" s="2681">
        <f t="shared" si="34"/>
        <v>0</v>
      </c>
      <c r="BC65" s="2681" t="str">
        <f t="shared" si="35"/>
        <v/>
      </c>
      <c r="BD65" s="2682">
        <f t="shared" si="136"/>
        <v>0</v>
      </c>
      <c r="BE65" s="2682">
        <f t="shared" si="136"/>
        <v>0</v>
      </c>
      <c r="BF65" s="2682">
        <f t="shared" si="136"/>
        <v>0</v>
      </c>
      <c r="BG65" s="2682">
        <f t="shared" si="136"/>
        <v>0</v>
      </c>
      <c r="BH65" s="2682">
        <f t="shared" si="136"/>
        <v>0</v>
      </c>
      <c r="BI65" s="2682">
        <f t="shared" si="136"/>
        <v>0</v>
      </c>
      <c r="BJ65" s="2682">
        <f t="shared" si="136"/>
        <v>0</v>
      </c>
      <c r="BK65" s="2682">
        <f t="shared" si="133"/>
        <v>0</v>
      </c>
      <c r="BL65" s="2535"/>
      <c r="BM65" s="2683">
        <f t="shared" si="37"/>
        <v>0</v>
      </c>
      <c r="BN65" s="2684">
        <f t="shared" si="38"/>
        <v>0</v>
      </c>
      <c r="BO65" s="2684">
        <f t="shared" si="39"/>
        <v>0</v>
      </c>
      <c r="BP65" s="2684">
        <f t="shared" si="40"/>
        <v>0</v>
      </c>
      <c r="BQ65" s="2684">
        <f t="shared" si="41"/>
        <v>0</v>
      </c>
      <c r="BR65" s="2684">
        <f t="shared" si="42"/>
        <v>0</v>
      </c>
      <c r="BS65" s="2684">
        <f t="shared" si="43"/>
        <v>0</v>
      </c>
      <c r="BT65" s="2684">
        <f t="shared" si="44"/>
        <v>0</v>
      </c>
      <c r="BU65" s="2617"/>
      <c r="BV65" s="2685">
        <f t="shared" si="137"/>
        <v>0</v>
      </c>
      <c r="BW65" s="2686">
        <f t="shared" si="137"/>
        <v>0</v>
      </c>
      <c r="BX65" s="2686">
        <f t="shared" si="137"/>
        <v>0</v>
      </c>
      <c r="BY65" s="2686">
        <f t="shared" si="137"/>
        <v>0</v>
      </c>
      <c r="BZ65" s="2686">
        <f t="shared" si="137"/>
        <v>0</v>
      </c>
      <c r="CA65" s="2686">
        <f t="shared" si="137"/>
        <v>0</v>
      </c>
      <c r="CB65" s="2686">
        <f t="shared" si="137"/>
        <v>0</v>
      </c>
      <c r="CC65" s="2687">
        <f t="shared" si="134"/>
        <v>0</v>
      </c>
      <c r="CD65" s="2525"/>
      <c r="CE65" s="2681" t="str">
        <f t="shared" si="46"/>
        <v/>
      </c>
      <c r="CF65" s="2688">
        <f t="shared" si="47"/>
        <v>0</v>
      </c>
      <c r="CG65" s="2689">
        <f t="shared" si="48"/>
        <v>0</v>
      </c>
      <c r="CH65" s="2689">
        <f t="shared" si="49"/>
        <v>0</v>
      </c>
      <c r="CI65" s="2689">
        <f t="shared" si="50"/>
        <v>0</v>
      </c>
      <c r="CJ65" s="2689">
        <f t="shared" si="51"/>
        <v>0</v>
      </c>
      <c r="CK65" s="2689">
        <f t="shared" si="52"/>
        <v>0</v>
      </c>
      <c r="CL65" s="2689">
        <f t="shared" si="53"/>
        <v>0</v>
      </c>
      <c r="CM65" s="2689">
        <f t="shared" si="54"/>
        <v>0</v>
      </c>
      <c r="CN65" s="2689">
        <f t="shared" si="55"/>
        <v>0</v>
      </c>
      <c r="CO65" s="2702">
        <f>IF(M65=CO8,M65,0)</f>
        <v>0</v>
      </c>
      <c r="CP65" s="2703" t="str">
        <f t="shared" si="56"/>
        <v/>
      </c>
      <c r="CQ65" s="2678" t="str">
        <f t="shared" si="57"/>
        <v/>
      </c>
      <c r="CR65" s="2692" t="str">
        <f t="shared" si="58"/>
        <v/>
      </c>
      <c r="CS65" s="2692" t="str">
        <f t="shared" si="59"/>
        <v/>
      </c>
      <c r="CT65" s="2692" t="str">
        <f t="shared" si="60"/>
        <v/>
      </c>
      <c r="CU65" s="2692" t="str">
        <f t="shared" si="61"/>
        <v/>
      </c>
      <c r="CV65" s="2692" t="str">
        <f t="shared" si="62"/>
        <v/>
      </c>
      <c r="CW65" s="2692" t="str">
        <f t="shared" si="63"/>
        <v/>
      </c>
      <c r="CX65" s="2693" t="str">
        <f t="shared" si="64"/>
        <v/>
      </c>
      <c r="CY65" s="2601"/>
      <c r="CZ65" s="2681" t="str">
        <f t="shared" si="65"/>
        <v/>
      </c>
      <c r="DA65" s="2694">
        <f t="shared" si="66"/>
        <v>0</v>
      </c>
      <c r="DB65" s="2527" t="str">
        <f t="shared" si="67"/>
        <v/>
      </c>
      <c r="DC65" s="2527" t="str">
        <f t="shared" si="68"/>
        <v/>
      </c>
      <c r="DD65" s="2527" t="str">
        <f t="shared" si="69"/>
        <v/>
      </c>
      <c r="DE65" s="2527" t="str">
        <f t="shared" si="70"/>
        <v/>
      </c>
      <c r="DF65" s="2527" t="str">
        <f t="shared" si="71"/>
        <v/>
      </c>
      <c r="DG65" s="2527" t="str">
        <f t="shared" si="72"/>
        <v/>
      </c>
      <c r="DH65" s="2527" t="str">
        <f t="shared" si="73"/>
        <v/>
      </c>
      <c r="DI65" s="2527" t="str">
        <f t="shared" si="74"/>
        <v/>
      </c>
      <c r="DJ65" s="2549"/>
      <c r="DK65" s="2704">
        <f>IF(M65=DK8,M65,0)</f>
        <v>0</v>
      </c>
      <c r="DL65" s="2703" t="str">
        <f t="shared" si="75"/>
        <v/>
      </c>
      <c r="DM65" s="2692" t="str">
        <f t="shared" si="76"/>
        <v/>
      </c>
      <c r="DN65" s="2692" t="str">
        <f t="shared" si="77"/>
        <v/>
      </c>
      <c r="DO65" s="2692" t="str">
        <f t="shared" si="78"/>
        <v/>
      </c>
      <c r="DP65" s="2692" t="str">
        <f t="shared" si="79"/>
        <v/>
      </c>
      <c r="DQ65" s="2692" t="str">
        <f t="shared" si="80"/>
        <v/>
      </c>
      <c r="DR65" s="2692" t="str">
        <f t="shared" si="81"/>
        <v/>
      </c>
      <c r="DS65" s="2692" t="str">
        <f t="shared" si="82"/>
        <v/>
      </c>
      <c r="DT65" s="2696" t="str">
        <f t="shared" si="83"/>
        <v/>
      </c>
      <c r="DU65" s="2535"/>
      <c r="DV65" s="2683">
        <f t="shared" si="84"/>
        <v>0</v>
      </c>
      <c r="DW65" s="2684">
        <f t="shared" si="85"/>
        <v>0</v>
      </c>
      <c r="DX65" s="2684">
        <f t="shared" si="86"/>
        <v>0</v>
      </c>
      <c r="DY65" s="2684">
        <f t="shared" si="87"/>
        <v>0</v>
      </c>
      <c r="DZ65" s="2684">
        <f t="shared" si="88"/>
        <v>0</v>
      </c>
      <c r="EA65" s="2684">
        <f t="shared" si="89"/>
        <v>0</v>
      </c>
      <c r="EB65" s="2684">
        <f t="shared" si="90"/>
        <v>0</v>
      </c>
      <c r="EC65" s="2684">
        <f t="shared" si="91"/>
        <v>0</v>
      </c>
      <c r="ED65" s="2630"/>
      <c r="EE65" s="2685">
        <f t="shared" si="138"/>
        <v>0</v>
      </c>
      <c r="EF65" s="2686">
        <f t="shared" si="138"/>
        <v>0</v>
      </c>
      <c r="EG65" s="2686">
        <f t="shared" si="138"/>
        <v>0</v>
      </c>
      <c r="EH65" s="2686">
        <f t="shared" si="138"/>
        <v>0</v>
      </c>
      <c r="EI65" s="2686">
        <f t="shared" si="138"/>
        <v>0</v>
      </c>
      <c r="EJ65" s="2686">
        <f t="shared" si="138"/>
        <v>0</v>
      </c>
      <c r="EK65" s="2686">
        <f t="shared" si="138"/>
        <v>0</v>
      </c>
      <c r="EL65" s="2687">
        <f t="shared" si="135"/>
        <v>0</v>
      </c>
      <c r="EM65" s="2601"/>
      <c r="EN65" s="2681" t="str">
        <f t="shared" si="93"/>
        <v/>
      </c>
      <c r="EO65" s="2688">
        <f t="shared" si="94"/>
        <v>0</v>
      </c>
      <c r="EP65" s="2689">
        <f t="shared" si="95"/>
        <v>0</v>
      </c>
      <c r="EQ65" s="2689">
        <f t="shared" si="96"/>
        <v>0</v>
      </c>
      <c r="ER65" s="2689">
        <f t="shared" si="97"/>
        <v>0</v>
      </c>
      <c r="ES65" s="2689">
        <f t="shared" si="98"/>
        <v>0</v>
      </c>
      <c r="ET65" s="2689">
        <f t="shared" si="99"/>
        <v>0</v>
      </c>
      <c r="EU65" s="2689">
        <f t="shared" si="100"/>
        <v>0</v>
      </c>
      <c r="EV65" s="2689">
        <f t="shared" si="101"/>
        <v>0</v>
      </c>
      <c r="EW65" s="2689">
        <f t="shared" si="102"/>
        <v>0</v>
      </c>
      <c r="EX65" s="2705">
        <f>IF(X65=EX8,X65,0)</f>
        <v>0</v>
      </c>
      <c r="EY65" s="2703" t="str">
        <f t="shared" si="103"/>
        <v/>
      </c>
      <c r="EZ65" s="2678" t="str">
        <f t="shared" si="104"/>
        <v/>
      </c>
      <c r="FA65" s="2692" t="str">
        <f t="shared" si="105"/>
        <v/>
      </c>
      <c r="FB65" s="2692" t="str">
        <f t="shared" si="106"/>
        <v/>
      </c>
      <c r="FC65" s="2692" t="str">
        <f t="shared" si="107"/>
        <v/>
      </c>
      <c r="FD65" s="2692" t="str">
        <f t="shared" si="108"/>
        <v/>
      </c>
      <c r="FE65" s="2692" t="str">
        <f t="shared" si="109"/>
        <v/>
      </c>
      <c r="FF65" s="2692" t="str">
        <f t="shared" si="110"/>
        <v/>
      </c>
      <c r="FG65" s="2692" t="str">
        <f t="shared" si="111"/>
        <v/>
      </c>
      <c r="FH65" s="2601"/>
      <c r="FI65" s="2681" t="str">
        <f t="shared" si="112"/>
        <v/>
      </c>
      <c r="FJ65" s="2694">
        <f t="shared" si="113"/>
        <v>0</v>
      </c>
      <c r="FK65" s="2527" t="str">
        <f t="shared" si="114"/>
        <v/>
      </c>
      <c r="FL65" s="2527" t="str">
        <f t="shared" si="115"/>
        <v/>
      </c>
      <c r="FM65" s="2527" t="str">
        <f t="shared" si="116"/>
        <v/>
      </c>
      <c r="FN65" s="2527" t="str">
        <f t="shared" si="117"/>
        <v/>
      </c>
      <c r="FO65" s="2527" t="str">
        <f t="shared" si="118"/>
        <v/>
      </c>
      <c r="FP65" s="2527" t="str">
        <f t="shared" si="119"/>
        <v/>
      </c>
      <c r="FQ65" s="2527" t="str">
        <f t="shared" si="120"/>
        <v/>
      </c>
      <c r="FR65" s="2527" t="str">
        <f t="shared" si="121"/>
        <v/>
      </c>
      <c r="FS65" s="2704">
        <f>IF(X65=FS8,X65,0)</f>
        <v>0</v>
      </c>
      <c r="FT65" s="2703" t="str">
        <f t="shared" si="122"/>
        <v/>
      </c>
      <c r="FU65" s="2692" t="str">
        <f t="shared" si="123"/>
        <v/>
      </c>
      <c r="FV65" s="2692" t="str">
        <f t="shared" si="124"/>
        <v/>
      </c>
      <c r="FW65" s="2692" t="str">
        <f t="shared" si="125"/>
        <v/>
      </c>
      <c r="FX65" s="2692" t="str">
        <f t="shared" si="126"/>
        <v/>
      </c>
      <c r="FY65" s="2692" t="str">
        <f t="shared" si="127"/>
        <v/>
      </c>
      <c r="FZ65" s="2692" t="str">
        <f t="shared" si="128"/>
        <v/>
      </c>
      <c r="GA65" s="2692" t="str">
        <f t="shared" si="129"/>
        <v/>
      </c>
      <c r="GB65" s="2696" t="str">
        <f t="shared" si="130"/>
        <v/>
      </c>
      <c r="GC65" s="2535"/>
    </row>
    <row r="66" spans="1:185" ht="45" customHeight="1" x14ac:dyDescent="0.25">
      <c r="A66" s="2633">
        <f>ROW()</f>
        <v>66</v>
      </c>
      <c r="B66" s="2667" t="str">
        <f>IF(C66="I","",IF(ISBLANK(D66),"",IF(ISTEXT(D66),LARGE(B9:B65,1)+1,0)))</f>
        <v/>
      </c>
      <c r="C66" s="2698"/>
      <c r="D66" s="2715"/>
      <c r="E66" s="2669"/>
      <c r="F66" s="2670"/>
      <c r="G66" s="2671"/>
      <c r="H66" s="2672"/>
      <c r="I66" s="2671"/>
      <c r="J66" s="2672"/>
      <c r="K66" s="2673">
        <f t="shared" si="132"/>
        <v>0</v>
      </c>
      <c r="L66" s="2532"/>
      <c r="M66" s="2674">
        <f t="shared" si="16"/>
        <v>0</v>
      </c>
      <c r="N66" s="2675">
        <f t="shared" si="16"/>
        <v>0</v>
      </c>
      <c r="O66" s="2676"/>
      <c r="P66" s="2676"/>
      <c r="Q66" s="2676"/>
      <c r="R66" s="2676"/>
      <c r="S66" s="2676"/>
      <c r="T66" s="2676"/>
      <c r="U66" s="2676"/>
      <c r="V66" s="2676"/>
      <c r="W66" s="2532"/>
      <c r="X66" s="2674">
        <f t="shared" si="17"/>
        <v>0</v>
      </c>
      <c r="Y66" s="2675">
        <f t="shared" si="17"/>
        <v>0</v>
      </c>
      <c r="Z66" s="2677"/>
      <c r="AA66" s="2677"/>
      <c r="AB66" s="2677"/>
      <c r="AC66" s="2677"/>
      <c r="AD66" s="2677"/>
      <c r="AE66" s="2677"/>
      <c r="AF66" s="2677"/>
      <c r="AG66" s="2677"/>
      <c r="AH66" s="2532"/>
      <c r="AI66" s="2535"/>
      <c r="AJ66" s="2678">
        <f t="shared" si="18"/>
        <v>0</v>
      </c>
      <c r="AK66" s="2679">
        <f t="shared" si="19"/>
        <v>0</v>
      </c>
      <c r="AL66" s="2678">
        <f t="shared" si="20"/>
        <v>0</v>
      </c>
      <c r="AM66" s="2679">
        <f t="shared" si="21"/>
        <v>0</v>
      </c>
      <c r="AN66" s="2678">
        <f t="shared" si="22"/>
        <v>0</v>
      </c>
      <c r="AO66" s="2679">
        <f t="shared" si="23"/>
        <v>0</v>
      </c>
      <c r="AP66" s="2678">
        <f t="shared" si="24"/>
        <v>0</v>
      </c>
      <c r="AQ66" s="2679">
        <f t="shared" si="25"/>
        <v>0</v>
      </c>
      <c r="AR66" s="2678">
        <f t="shared" si="26"/>
        <v>0</v>
      </c>
      <c r="AS66" s="2679">
        <f t="shared" si="27"/>
        <v>0</v>
      </c>
      <c r="AT66" s="2678">
        <f t="shared" si="28"/>
        <v>0</v>
      </c>
      <c r="AU66" s="2679">
        <f t="shared" si="29"/>
        <v>0</v>
      </c>
      <c r="AV66" s="2678">
        <f t="shared" si="30"/>
        <v>0</v>
      </c>
      <c r="AW66" s="2679">
        <f t="shared" si="31"/>
        <v>0</v>
      </c>
      <c r="AX66" s="2678">
        <f t="shared" si="32"/>
        <v>0</v>
      </c>
      <c r="AY66" s="2679">
        <f t="shared" si="33"/>
        <v>0</v>
      </c>
      <c r="AZ66" s="2680"/>
      <c r="BA66" s="2681">
        <f>BA9</f>
        <v>20</v>
      </c>
      <c r="BB66" s="2681">
        <f t="shared" si="34"/>
        <v>0</v>
      </c>
      <c r="BC66" s="2681" t="str">
        <f t="shared" si="35"/>
        <v/>
      </c>
      <c r="BD66" s="2682">
        <f t="shared" si="136"/>
        <v>0</v>
      </c>
      <c r="BE66" s="2682">
        <f t="shared" si="136"/>
        <v>0</v>
      </c>
      <c r="BF66" s="2682">
        <f t="shared" si="136"/>
        <v>0</v>
      </c>
      <c r="BG66" s="2682">
        <f t="shared" si="136"/>
        <v>0</v>
      </c>
      <c r="BH66" s="2682">
        <f t="shared" si="136"/>
        <v>0</v>
      </c>
      <c r="BI66" s="2682">
        <f t="shared" si="136"/>
        <v>0</v>
      </c>
      <c r="BJ66" s="2682">
        <f t="shared" si="136"/>
        <v>0</v>
      </c>
      <c r="BK66" s="2682">
        <f t="shared" si="133"/>
        <v>0</v>
      </c>
      <c r="BL66" s="2535"/>
      <c r="BM66" s="2683">
        <f t="shared" si="37"/>
        <v>0</v>
      </c>
      <c r="BN66" s="2684">
        <f t="shared" si="38"/>
        <v>0</v>
      </c>
      <c r="BO66" s="2684">
        <f t="shared" si="39"/>
        <v>0</v>
      </c>
      <c r="BP66" s="2684">
        <f t="shared" si="40"/>
        <v>0</v>
      </c>
      <c r="BQ66" s="2684">
        <f t="shared" si="41"/>
        <v>0</v>
      </c>
      <c r="BR66" s="2684">
        <f t="shared" si="42"/>
        <v>0</v>
      </c>
      <c r="BS66" s="2684">
        <f t="shared" si="43"/>
        <v>0</v>
      </c>
      <c r="BT66" s="2684">
        <f t="shared" si="44"/>
        <v>0</v>
      </c>
      <c r="BU66" s="2617"/>
      <c r="BV66" s="2685">
        <f t="shared" si="137"/>
        <v>0</v>
      </c>
      <c r="BW66" s="2686">
        <f t="shared" si="137"/>
        <v>0</v>
      </c>
      <c r="BX66" s="2686">
        <f t="shared" si="137"/>
        <v>0</v>
      </c>
      <c r="BY66" s="2686">
        <f t="shared" si="137"/>
        <v>0</v>
      </c>
      <c r="BZ66" s="2686">
        <f t="shared" si="137"/>
        <v>0</v>
      </c>
      <c r="CA66" s="2686">
        <f t="shared" si="137"/>
        <v>0</v>
      </c>
      <c r="CB66" s="2686">
        <f t="shared" si="137"/>
        <v>0</v>
      </c>
      <c r="CC66" s="2687">
        <f t="shared" si="134"/>
        <v>0</v>
      </c>
      <c r="CD66" s="2525"/>
      <c r="CE66" s="2681" t="str">
        <f t="shared" si="46"/>
        <v/>
      </c>
      <c r="CF66" s="2688">
        <f t="shared" si="47"/>
        <v>0</v>
      </c>
      <c r="CG66" s="2689">
        <f t="shared" si="48"/>
        <v>0</v>
      </c>
      <c r="CH66" s="2689">
        <f t="shared" si="49"/>
        <v>0</v>
      </c>
      <c r="CI66" s="2689">
        <f t="shared" si="50"/>
        <v>0</v>
      </c>
      <c r="CJ66" s="2689">
        <f t="shared" si="51"/>
        <v>0</v>
      </c>
      <c r="CK66" s="2689">
        <f t="shared" si="52"/>
        <v>0</v>
      </c>
      <c r="CL66" s="2689">
        <f t="shared" si="53"/>
        <v>0</v>
      </c>
      <c r="CM66" s="2689">
        <f t="shared" si="54"/>
        <v>0</v>
      </c>
      <c r="CN66" s="2689">
        <f t="shared" si="55"/>
        <v>0</v>
      </c>
      <c r="CO66" s="2702">
        <f>IF(M66=CO8,M66,0)</f>
        <v>0</v>
      </c>
      <c r="CP66" s="2703" t="str">
        <f t="shared" si="56"/>
        <v/>
      </c>
      <c r="CQ66" s="2678" t="str">
        <f t="shared" si="57"/>
        <v/>
      </c>
      <c r="CR66" s="2692" t="str">
        <f t="shared" si="58"/>
        <v/>
      </c>
      <c r="CS66" s="2692" t="str">
        <f t="shared" si="59"/>
        <v/>
      </c>
      <c r="CT66" s="2692" t="str">
        <f t="shared" si="60"/>
        <v/>
      </c>
      <c r="CU66" s="2692" t="str">
        <f t="shared" si="61"/>
        <v/>
      </c>
      <c r="CV66" s="2692" t="str">
        <f t="shared" si="62"/>
        <v/>
      </c>
      <c r="CW66" s="2692" t="str">
        <f t="shared" si="63"/>
        <v/>
      </c>
      <c r="CX66" s="2693" t="str">
        <f t="shared" si="64"/>
        <v/>
      </c>
      <c r="CY66" s="2601"/>
      <c r="CZ66" s="2681" t="str">
        <f t="shared" si="65"/>
        <v/>
      </c>
      <c r="DA66" s="2694">
        <f t="shared" si="66"/>
        <v>0</v>
      </c>
      <c r="DB66" s="2527" t="str">
        <f t="shared" si="67"/>
        <v/>
      </c>
      <c r="DC66" s="2527" t="str">
        <f t="shared" si="68"/>
        <v/>
      </c>
      <c r="DD66" s="2527" t="str">
        <f t="shared" si="69"/>
        <v/>
      </c>
      <c r="DE66" s="2527" t="str">
        <f t="shared" si="70"/>
        <v/>
      </c>
      <c r="DF66" s="2527" t="str">
        <f t="shared" si="71"/>
        <v/>
      </c>
      <c r="DG66" s="2527" t="str">
        <f t="shared" si="72"/>
        <v/>
      </c>
      <c r="DH66" s="2527" t="str">
        <f t="shared" si="73"/>
        <v/>
      </c>
      <c r="DI66" s="2527" t="str">
        <f t="shared" si="74"/>
        <v/>
      </c>
      <c r="DJ66" s="2549"/>
      <c r="DK66" s="2704">
        <f>IF(M66=DK8,M66,0)</f>
        <v>0</v>
      </c>
      <c r="DL66" s="2703" t="str">
        <f t="shared" si="75"/>
        <v/>
      </c>
      <c r="DM66" s="2692" t="str">
        <f t="shared" si="76"/>
        <v/>
      </c>
      <c r="DN66" s="2692" t="str">
        <f t="shared" si="77"/>
        <v/>
      </c>
      <c r="DO66" s="2692" t="str">
        <f t="shared" si="78"/>
        <v/>
      </c>
      <c r="DP66" s="2692" t="str">
        <f t="shared" si="79"/>
        <v/>
      </c>
      <c r="DQ66" s="2692" t="str">
        <f t="shared" si="80"/>
        <v/>
      </c>
      <c r="DR66" s="2692" t="str">
        <f t="shared" si="81"/>
        <v/>
      </c>
      <c r="DS66" s="2692" t="str">
        <f t="shared" si="82"/>
        <v/>
      </c>
      <c r="DT66" s="2696" t="str">
        <f t="shared" si="83"/>
        <v/>
      </c>
      <c r="DU66" s="2535"/>
      <c r="DV66" s="2683">
        <f t="shared" si="84"/>
        <v>0</v>
      </c>
      <c r="DW66" s="2684">
        <f t="shared" si="85"/>
        <v>0</v>
      </c>
      <c r="DX66" s="2684">
        <f t="shared" si="86"/>
        <v>0</v>
      </c>
      <c r="DY66" s="2684">
        <f t="shared" si="87"/>
        <v>0</v>
      </c>
      <c r="DZ66" s="2684">
        <f t="shared" si="88"/>
        <v>0</v>
      </c>
      <c r="EA66" s="2684">
        <f t="shared" si="89"/>
        <v>0</v>
      </c>
      <c r="EB66" s="2684">
        <f t="shared" si="90"/>
        <v>0</v>
      </c>
      <c r="EC66" s="2684">
        <f t="shared" si="91"/>
        <v>0</v>
      </c>
      <c r="ED66" s="2630"/>
      <c r="EE66" s="2685">
        <f t="shared" si="138"/>
        <v>0</v>
      </c>
      <c r="EF66" s="2686">
        <f t="shared" si="138"/>
        <v>0</v>
      </c>
      <c r="EG66" s="2686">
        <f t="shared" si="138"/>
        <v>0</v>
      </c>
      <c r="EH66" s="2686">
        <f t="shared" si="138"/>
        <v>0</v>
      </c>
      <c r="EI66" s="2686">
        <f t="shared" si="138"/>
        <v>0</v>
      </c>
      <c r="EJ66" s="2686">
        <f t="shared" si="138"/>
        <v>0</v>
      </c>
      <c r="EK66" s="2686">
        <f t="shared" si="138"/>
        <v>0</v>
      </c>
      <c r="EL66" s="2687">
        <f t="shared" si="135"/>
        <v>0</v>
      </c>
      <c r="EM66" s="2601"/>
      <c r="EN66" s="2681" t="str">
        <f t="shared" si="93"/>
        <v/>
      </c>
      <c r="EO66" s="2688">
        <f t="shared" si="94"/>
        <v>0</v>
      </c>
      <c r="EP66" s="2689">
        <f t="shared" si="95"/>
        <v>0</v>
      </c>
      <c r="EQ66" s="2689">
        <f t="shared" si="96"/>
        <v>0</v>
      </c>
      <c r="ER66" s="2689">
        <f t="shared" si="97"/>
        <v>0</v>
      </c>
      <c r="ES66" s="2689">
        <f t="shared" si="98"/>
        <v>0</v>
      </c>
      <c r="ET66" s="2689">
        <f t="shared" si="99"/>
        <v>0</v>
      </c>
      <c r="EU66" s="2689">
        <f t="shared" si="100"/>
        <v>0</v>
      </c>
      <c r="EV66" s="2689">
        <f t="shared" si="101"/>
        <v>0</v>
      </c>
      <c r="EW66" s="2689">
        <f t="shared" si="102"/>
        <v>0</v>
      </c>
      <c r="EX66" s="2705">
        <f>IF(X66=EX8,X66,0)</f>
        <v>0</v>
      </c>
      <c r="EY66" s="2703" t="str">
        <f t="shared" si="103"/>
        <v/>
      </c>
      <c r="EZ66" s="2678" t="str">
        <f t="shared" si="104"/>
        <v/>
      </c>
      <c r="FA66" s="2692" t="str">
        <f t="shared" si="105"/>
        <v/>
      </c>
      <c r="FB66" s="2692" t="str">
        <f t="shared" si="106"/>
        <v/>
      </c>
      <c r="FC66" s="2692" t="str">
        <f t="shared" si="107"/>
        <v/>
      </c>
      <c r="FD66" s="2692" t="str">
        <f t="shared" si="108"/>
        <v/>
      </c>
      <c r="FE66" s="2692" t="str">
        <f t="shared" si="109"/>
        <v/>
      </c>
      <c r="FF66" s="2692" t="str">
        <f t="shared" si="110"/>
        <v/>
      </c>
      <c r="FG66" s="2692" t="str">
        <f t="shared" si="111"/>
        <v/>
      </c>
      <c r="FH66" s="2601"/>
      <c r="FI66" s="2681" t="str">
        <f t="shared" si="112"/>
        <v/>
      </c>
      <c r="FJ66" s="2694">
        <f t="shared" si="113"/>
        <v>0</v>
      </c>
      <c r="FK66" s="2527" t="str">
        <f t="shared" si="114"/>
        <v/>
      </c>
      <c r="FL66" s="2527" t="str">
        <f t="shared" si="115"/>
        <v/>
      </c>
      <c r="FM66" s="2527" t="str">
        <f t="shared" si="116"/>
        <v/>
      </c>
      <c r="FN66" s="2527" t="str">
        <f t="shared" si="117"/>
        <v/>
      </c>
      <c r="FO66" s="2527" t="str">
        <f t="shared" si="118"/>
        <v/>
      </c>
      <c r="FP66" s="2527" t="str">
        <f t="shared" si="119"/>
        <v/>
      </c>
      <c r="FQ66" s="2527" t="str">
        <f t="shared" si="120"/>
        <v/>
      </c>
      <c r="FR66" s="2527" t="str">
        <f t="shared" si="121"/>
        <v/>
      </c>
      <c r="FS66" s="2704">
        <f>IF(X66=FS8,X66,0)</f>
        <v>0</v>
      </c>
      <c r="FT66" s="2703" t="str">
        <f t="shared" si="122"/>
        <v/>
      </c>
      <c r="FU66" s="2692" t="str">
        <f t="shared" si="123"/>
        <v/>
      </c>
      <c r="FV66" s="2692" t="str">
        <f t="shared" si="124"/>
        <v/>
      </c>
      <c r="FW66" s="2692" t="str">
        <f t="shared" si="125"/>
        <v/>
      </c>
      <c r="FX66" s="2692" t="str">
        <f t="shared" si="126"/>
        <v/>
      </c>
      <c r="FY66" s="2692" t="str">
        <f t="shared" si="127"/>
        <v/>
      </c>
      <c r="FZ66" s="2692" t="str">
        <f t="shared" si="128"/>
        <v/>
      </c>
      <c r="GA66" s="2692" t="str">
        <f t="shared" si="129"/>
        <v/>
      </c>
      <c r="GB66" s="2696" t="str">
        <f t="shared" si="130"/>
        <v/>
      </c>
      <c r="GC66" s="2535"/>
    </row>
    <row r="67" spans="1:185" ht="45" customHeight="1" x14ac:dyDescent="0.25">
      <c r="A67" s="2633">
        <f>ROW()</f>
        <v>67</v>
      </c>
      <c r="B67" s="2667" t="str">
        <f>IF(C67="I","",IF(ISBLANK(D67),"",IF(ISTEXT(D67),LARGE(B9:B66,1)+1,0)))</f>
        <v/>
      </c>
      <c r="C67" s="2698"/>
      <c r="D67" s="2715"/>
      <c r="E67" s="2669"/>
      <c r="F67" s="2670"/>
      <c r="G67" s="2671"/>
      <c r="H67" s="2672"/>
      <c r="I67" s="2671"/>
      <c r="J67" s="2672"/>
      <c r="K67" s="2673">
        <f t="shared" si="132"/>
        <v>0</v>
      </c>
      <c r="L67" s="2532"/>
      <c r="M67" s="2674">
        <f t="shared" si="16"/>
        <v>0</v>
      </c>
      <c r="N67" s="2675">
        <f t="shared" si="16"/>
        <v>0</v>
      </c>
      <c r="O67" s="2676"/>
      <c r="P67" s="2676"/>
      <c r="Q67" s="2676"/>
      <c r="R67" s="2676"/>
      <c r="S67" s="2676"/>
      <c r="T67" s="2676"/>
      <c r="U67" s="2676"/>
      <c r="V67" s="2676"/>
      <c r="W67" s="2532"/>
      <c r="X67" s="2674">
        <f t="shared" si="17"/>
        <v>0</v>
      </c>
      <c r="Y67" s="2675">
        <f t="shared" si="17"/>
        <v>0</v>
      </c>
      <c r="Z67" s="2677"/>
      <c r="AA67" s="2677"/>
      <c r="AB67" s="2677"/>
      <c r="AC67" s="2677"/>
      <c r="AD67" s="2677"/>
      <c r="AE67" s="2677"/>
      <c r="AF67" s="2677"/>
      <c r="AG67" s="2677"/>
      <c r="AH67" s="2532"/>
      <c r="AI67" s="2535"/>
      <c r="AJ67" s="2678">
        <f t="shared" si="18"/>
        <v>0</v>
      </c>
      <c r="AK67" s="2679">
        <f t="shared" si="19"/>
        <v>0</v>
      </c>
      <c r="AL67" s="2678">
        <f t="shared" si="20"/>
        <v>0</v>
      </c>
      <c r="AM67" s="2679">
        <f t="shared" si="21"/>
        <v>0</v>
      </c>
      <c r="AN67" s="2678">
        <f t="shared" si="22"/>
        <v>0</v>
      </c>
      <c r="AO67" s="2679">
        <f t="shared" si="23"/>
        <v>0</v>
      </c>
      <c r="AP67" s="2678">
        <f t="shared" si="24"/>
        <v>0</v>
      </c>
      <c r="AQ67" s="2679">
        <f t="shared" si="25"/>
        <v>0</v>
      </c>
      <c r="AR67" s="2678">
        <f t="shared" si="26"/>
        <v>0</v>
      </c>
      <c r="AS67" s="2679">
        <f t="shared" si="27"/>
        <v>0</v>
      </c>
      <c r="AT67" s="2678">
        <f t="shared" si="28"/>
        <v>0</v>
      </c>
      <c r="AU67" s="2679">
        <f t="shared" si="29"/>
        <v>0</v>
      </c>
      <c r="AV67" s="2678">
        <f t="shared" si="30"/>
        <v>0</v>
      </c>
      <c r="AW67" s="2679">
        <f t="shared" si="31"/>
        <v>0</v>
      </c>
      <c r="AX67" s="2678">
        <f t="shared" si="32"/>
        <v>0</v>
      </c>
      <c r="AY67" s="2679">
        <f t="shared" si="33"/>
        <v>0</v>
      </c>
      <c r="AZ67" s="2680"/>
      <c r="BA67" s="2681">
        <f>BA9</f>
        <v>20</v>
      </c>
      <c r="BB67" s="2681">
        <f t="shared" si="34"/>
        <v>0</v>
      </c>
      <c r="BC67" s="2681" t="str">
        <f t="shared" si="35"/>
        <v/>
      </c>
      <c r="BD67" s="2682">
        <f t="shared" si="136"/>
        <v>0</v>
      </c>
      <c r="BE67" s="2682">
        <f t="shared" si="136"/>
        <v>0</v>
      </c>
      <c r="BF67" s="2682">
        <f t="shared" si="136"/>
        <v>0</v>
      </c>
      <c r="BG67" s="2682">
        <f t="shared" si="136"/>
        <v>0</v>
      </c>
      <c r="BH67" s="2682">
        <f t="shared" si="136"/>
        <v>0</v>
      </c>
      <c r="BI67" s="2682">
        <f t="shared" si="136"/>
        <v>0</v>
      </c>
      <c r="BJ67" s="2682">
        <f t="shared" si="136"/>
        <v>0</v>
      </c>
      <c r="BK67" s="2682">
        <f t="shared" si="133"/>
        <v>0</v>
      </c>
      <c r="BL67" s="2535"/>
      <c r="BM67" s="2683">
        <f t="shared" si="37"/>
        <v>0</v>
      </c>
      <c r="BN67" s="2684">
        <f t="shared" si="38"/>
        <v>0</v>
      </c>
      <c r="BO67" s="2684">
        <f t="shared" si="39"/>
        <v>0</v>
      </c>
      <c r="BP67" s="2684">
        <f t="shared" si="40"/>
        <v>0</v>
      </c>
      <c r="BQ67" s="2684">
        <f t="shared" si="41"/>
        <v>0</v>
      </c>
      <c r="BR67" s="2684">
        <f t="shared" si="42"/>
        <v>0</v>
      </c>
      <c r="BS67" s="2684">
        <f t="shared" si="43"/>
        <v>0</v>
      </c>
      <c r="BT67" s="2684">
        <f t="shared" si="44"/>
        <v>0</v>
      </c>
      <c r="BU67" s="2617"/>
      <c r="BV67" s="2685">
        <f t="shared" si="137"/>
        <v>0</v>
      </c>
      <c r="BW67" s="2686">
        <f t="shared" si="137"/>
        <v>0</v>
      </c>
      <c r="BX67" s="2686">
        <f t="shared" si="137"/>
        <v>0</v>
      </c>
      <c r="BY67" s="2686">
        <f t="shared" si="137"/>
        <v>0</v>
      </c>
      <c r="BZ67" s="2686">
        <f t="shared" si="137"/>
        <v>0</v>
      </c>
      <c r="CA67" s="2686">
        <f t="shared" si="137"/>
        <v>0</v>
      </c>
      <c r="CB67" s="2686">
        <f t="shared" si="137"/>
        <v>0</v>
      </c>
      <c r="CC67" s="2687">
        <f t="shared" si="134"/>
        <v>0</v>
      </c>
      <c r="CD67" s="2525"/>
      <c r="CE67" s="2681" t="str">
        <f t="shared" si="46"/>
        <v/>
      </c>
      <c r="CF67" s="2688">
        <f t="shared" si="47"/>
        <v>0</v>
      </c>
      <c r="CG67" s="2689">
        <f t="shared" si="48"/>
        <v>0</v>
      </c>
      <c r="CH67" s="2689">
        <f t="shared" si="49"/>
        <v>0</v>
      </c>
      <c r="CI67" s="2689">
        <f t="shared" si="50"/>
        <v>0</v>
      </c>
      <c r="CJ67" s="2689">
        <f t="shared" si="51"/>
        <v>0</v>
      </c>
      <c r="CK67" s="2689">
        <f t="shared" si="52"/>
        <v>0</v>
      </c>
      <c r="CL67" s="2689">
        <f t="shared" si="53"/>
        <v>0</v>
      </c>
      <c r="CM67" s="2689">
        <f t="shared" si="54"/>
        <v>0</v>
      </c>
      <c r="CN67" s="2689">
        <f t="shared" si="55"/>
        <v>0</v>
      </c>
      <c r="CO67" s="2702">
        <f>IF(M67=CO8,M67,0)</f>
        <v>0</v>
      </c>
      <c r="CP67" s="2703" t="str">
        <f t="shared" si="56"/>
        <v/>
      </c>
      <c r="CQ67" s="2678" t="str">
        <f t="shared" si="57"/>
        <v/>
      </c>
      <c r="CR67" s="2692" t="str">
        <f t="shared" si="58"/>
        <v/>
      </c>
      <c r="CS67" s="2692" t="str">
        <f t="shared" si="59"/>
        <v/>
      </c>
      <c r="CT67" s="2692" t="str">
        <f t="shared" si="60"/>
        <v/>
      </c>
      <c r="CU67" s="2692" t="str">
        <f t="shared" si="61"/>
        <v/>
      </c>
      <c r="CV67" s="2692" t="str">
        <f t="shared" si="62"/>
        <v/>
      </c>
      <c r="CW67" s="2692" t="str">
        <f t="shared" si="63"/>
        <v/>
      </c>
      <c r="CX67" s="2693" t="str">
        <f t="shared" si="64"/>
        <v/>
      </c>
      <c r="CY67" s="2601"/>
      <c r="CZ67" s="2681" t="str">
        <f t="shared" si="65"/>
        <v/>
      </c>
      <c r="DA67" s="2694">
        <f t="shared" si="66"/>
        <v>0</v>
      </c>
      <c r="DB67" s="2527" t="str">
        <f t="shared" si="67"/>
        <v/>
      </c>
      <c r="DC67" s="2527" t="str">
        <f t="shared" si="68"/>
        <v/>
      </c>
      <c r="DD67" s="2527" t="str">
        <f t="shared" si="69"/>
        <v/>
      </c>
      <c r="DE67" s="2527" t="str">
        <f t="shared" si="70"/>
        <v/>
      </c>
      <c r="DF67" s="2527" t="str">
        <f t="shared" si="71"/>
        <v/>
      </c>
      <c r="DG67" s="2527" t="str">
        <f t="shared" si="72"/>
        <v/>
      </c>
      <c r="DH67" s="2527" t="str">
        <f t="shared" si="73"/>
        <v/>
      </c>
      <c r="DI67" s="2527" t="str">
        <f t="shared" si="74"/>
        <v/>
      </c>
      <c r="DJ67" s="2549"/>
      <c r="DK67" s="2704">
        <f>IF(M67=DK8,M67,0)</f>
        <v>0</v>
      </c>
      <c r="DL67" s="2703" t="str">
        <f t="shared" si="75"/>
        <v/>
      </c>
      <c r="DM67" s="2692" t="str">
        <f t="shared" si="76"/>
        <v/>
      </c>
      <c r="DN67" s="2692" t="str">
        <f t="shared" si="77"/>
        <v/>
      </c>
      <c r="DO67" s="2692" t="str">
        <f t="shared" si="78"/>
        <v/>
      </c>
      <c r="DP67" s="2692" t="str">
        <f t="shared" si="79"/>
        <v/>
      </c>
      <c r="DQ67" s="2692" t="str">
        <f t="shared" si="80"/>
        <v/>
      </c>
      <c r="DR67" s="2692" t="str">
        <f t="shared" si="81"/>
        <v/>
      </c>
      <c r="DS67" s="2692" t="str">
        <f t="shared" si="82"/>
        <v/>
      </c>
      <c r="DT67" s="2696" t="str">
        <f t="shared" si="83"/>
        <v/>
      </c>
      <c r="DU67" s="2535"/>
      <c r="DV67" s="2683">
        <f t="shared" si="84"/>
        <v>0</v>
      </c>
      <c r="DW67" s="2684">
        <f t="shared" si="85"/>
        <v>0</v>
      </c>
      <c r="DX67" s="2684">
        <f t="shared" si="86"/>
        <v>0</v>
      </c>
      <c r="DY67" s="2684">
        <f t="shared" si="87"/>
        <v>0</v>
      </c>
      <c r="DZ67" s="2684">
        <f t="shared" si="88"/>
        <v>0</v>
      </c>
      <c r="EA67" s="2684">
        <f t="shared" si="89"/>
        <v>0</v>
      </c>
      <c r="EB67" s="2684">
        <f t="shared" si="90"/>
        <v>0</v>
      </c>
      <c r="EC67" s="2684">
        <f t="shared" si="91"/>
        <v>0</v>
      </c>
      <c r="ED67" s="2630"/>
      <c r="EE67" s="2685">
        <f t="shared" si="138"/>
        <v>0</v>
      </c>
      <c r="EF67" s="2686">
        <f t="shared" si="138"/>
        <v>0</v>
      </c>
      <c r="EG67" s="2686">
        <f t="shared" si="138"/>
        <v>0</v>
      </c>
      <c r="EH67" s="2686">
        <f t="shared" si="138"/>
        <v>0</v>
      </c>
      <c r="EI67" s="2686">
        <f t="shared" si="138"/>
        <v>0</v>
      </c>
      <c r="EJ67" s="2686">
        <f t="shared" si="138"/>
        <v>0</v>
      </c>
      <c r="EK67" s="2686">
        <f t="shared" si="138"/>
        <v>0</v>
      </c>
      <c r="EL67" s="2687">
        <f t="shared" si="135"/>
        <v>0</v>
      </c>
      <c r="EM67" s="2601"/>
      <c r="EN67" s="2681" t="str">
        <f t="shared" si="93"/>
        <v/>
      </c>
      <c r="EO67" s="2688">
        <f t="shared" si="94"/>
        <v>0</v>
      </c>
      <c r="EP67" s="2689">
        <f t="shared" si="95"/>
        <v>0</v>
      </c>
      <c r="EQ67" s="2689">
        <f t="shared" si="96"/>
        <v>0</v>
      </c>
      <c r="ER67" s="2689">
        <f t="shared" si="97"/>
        <v>0</v>
      </c>
      <c r="ES67" s="2689">
        <f t="shared" si="98"/>
        <v>0</v>
      </c>
      <c r="ET67" s="2689">
        <f t="shared" si="99"/>
        <v>0</v>
      </c>
      <c r="EU67" s="2689">
        <f t="shared" si="100"/>
        <v>0</v>
      </c>
      <c r="EV67" s="2689">
        <f t="shared" si="101"/>
        <v>0</v>
      </c>
      <c r="EW67" s="2689">
        <f t="shared" si="102"/>
        <v>0</v>
      </c>
      <c r="EX67" s="2705">
        <f>IF(X67=EX8,X67,0)</f>
        <v>0</v>
      </c>
      <c r="EY67" s="2703" t="str">
        <f t="shared" si="103"/>
        <v/>
      </c>
      <c r="EZ67" s="2678" t="str">
        <f t="shared" si="104"/>
        <v/>
      </c>
      <c r="FA67" s="2692" t="str">
        <f t="shared" si="105"/>
        <v/>
      </c>
      <c r="FB67" s="2692" t="str">
        <f t="shared" si="106"/>
        <v/>
      </c>
      <c r="FC67" s="2692" t="str">
        <f t="shared" si="107"/>
        <v/>
      </c>
      <c r="FD67" s="2692" t="str">
        <f t="shared" si="108"/>
        <v/>
      </c>
      <c r="FE67" s="2692" t="str">
        <f t="shared" si="109"/>
        <v/>
      </c>
      <c r="FF67" s="2692" t="str">
        <f t="shared" si="110"/>
        <v/>
      </c>
      <c r="FG67" s="2692" t="str">
        <f t="shared" si="111"/>
        <v/>
      </c>
      <c r="FH67" s="2601"/>
      <c r="FI67" s="2681" t="str">
        <f t="shared" si="112"/>
        <v/>
      </c>
      <c r="FJ67" s="2694">
        <f t="shared" si="113"/>
        <v>0</v>
      </c>
      <c r="FK67" s="2527" t="str">
        <f t="shared" si="114"/>
        <v/>
      </c>
      <c r="FL67" s="2527" t="str">
        <f t="shared" si="115"/>
        <v/>
      </c>
      <c r="FM67" s="2527" t="str">
        <f t="shared" si="116"/>
        <v/>
      </c>
      <c r="FN67" s="2527" t="str">
        <f t="shared" si="117"/>
        <v/>
      </c>
      <c r="FO67" s="2527" t="str">
        <f t="shared" si="118"/>
        <v/>
      </c>
      <c r="FP67" s="2527" t="str">
        <f t="shared" si="119"/>
        <v/>
      </c>
      <c r="FQ67" s="2527" t="str">
        <f t="shared" si="120"/>
        <v/>
      </c>
      <c r="FR67" s="2527" t="str">
        <f t="shared" si="121"/>
        <v/>
      </c>
      <c r="FS67" s="2704">
        <f>IF(X67=FS8,X67,0)</f>
        <v>0</v>
      </c>
      <c r="FT67" s="2703" t="str">
        <f t="shared" si="122"/>
        <v/>
      </c>
      <c r="FU67" s="2692" t="str">
        <f t="shared" si="123"/>
        <v/>
      </c>
      <c r="FV67" s="2692" t="str">
        <f t="shared" si="124"/>
        <v/>
      </c>
      <c r="FW67" s="2692" t="str">
        <f t="shared" si="125"/>
        <v/>
      </c>
      <c r="FX67" s="2692" t="str">
        <f t="shared" si="126"/>
        <v/>
      </c>
      <c r="FY67" s="2692" t="str">
        <f t="shared" si="127"/>
        <v/>
      </c>
      <c r="FZ67" s="2692" t="str">
        <f t="shared" si="128"/>
        <v/>
      </c>
      <c r="GA67" s="2692" t="str">
        <f t="shared" si="129"/>
        <v/>
      </c>
      <c r="GB67" s="2696" t="str">
        <f t="shared" si="130"/>
        <v/>
      </c>
      <c r="GC67" s="2535"/>
    </row>
    <row r="68" spans="1:185" ht="45" customHeight="1" x14ac:dyDescent="0.25">
      <c r="A68" s="2633">
        <f>ROW()</f>
        <v>68</v>
      </c>
      <c r="B68" s="2667" t="str">
        <f>IF(C68="I","",IF(ISBLANK(D68),"",IF(ISTEXT(D68),LARGE(B9:B67,1)+1,0)))</f>
        <v/>
      </c>
      <c r="C68" s="2698"/>
      <c r="D68" s="2715"/>
      <c r="E68" s="2669"/>
      <c r="F68" s="2670"/>
      <c r="G68" s="2671"/>
      <c r="H68" s="2672"/>
      <c r="I68" s="2671"/>
      <c r="J68" s="2672"/>
      <c r="K68" s="2673">
        <f t="shared" si="132"/>
        <v>0</v>
      </c>
      <c r="L68" s="2532"/>
      <c r="M68" s="2674">
        <f t="shared" si="16"/>
        <v>0</v>
      </c>
      <c r="N68" s="2675">
        <f t="shared" si="16"/>
        <v>0</v>
      </c>
      <c r="O68" s="2676"/>
      <c r="P68" s="2676"/>
      <c r="Q68" s="2676"/>
      <c r="R68" s="2676"/>
      <c r="S68" s="2676"/>
      <c r="T68" s="2676"/>
      <c r="U68" s="2676"/>
      <c r="V68" s="2676"/>
      <c r="W68" s="2532"/>
      <c r="X68" s="2674">
        <f t="shared" si="17"/>
        <v>0</v>
      </c>
      <c r="Y68" s="2675">
        <f t="shared" si="17"/>
        <v>0</v>
      </c>
      <c r="Z68" s="2677"/>
      <c r="AA68" s="2677"/>
      <c r="AB68" s="2677"/>
      <c r="AC68" s="2677"/>
      <c r="AD68" s="2677"/>
      <c r="AE68" s="2677"/>
      <c r="AF68" s="2677"/>
      <c r="AG68" s="2677"/>
      <c r="AH68" s="2532"/>
      <c r="AI68" s="2535"/>
      <c r="AJ68" s="2678">
        <f t="shared" si="18"/>
        <v>0</v>
      </c>
      <c r="AK68" s="2679">
        <f t="shared" si="19"/>
        <v>0</v>
      </c>
      <c r="AL68" s="2678">
        <f t="shared" si="20"/>
        <v>0</v>
      </c>
      <c r="AM68" s="2679">
        <f t="shared" si="21"/>
        <v>0</v>
      </c>
      <c r="AN68" s="2678">
        <f t="shared" si="22"/>
        <v>0</v>
      </c>
      <c r="AO68" s="2679">
        <f t="shared" si="23"/>
        <v>0</v>
      </c>
      <c r="AP68" s="2678">
        <f t="shared" si="24"/>
        <v>0</v>
      </c>
      <c r="AQ68" s="2679">
        <f t="shared" si="25"/>
        <v>0</v>
      </c>
      <c r="AR68" s="2678">
        <f t="shared" si="26"/>
        <v>0</v>
      </c>
      <c r="AS68" s="2679">
        <f t="shared" si="27"/>
        <v>0</v>
      </c>
      <c r="AT68" s="2678">
        <f t="shared" si="28"/>
        <v>0</v>
      </c>
      <c r="AU68" s="2679">
        <f t="shared" si="29"/>
        <v>0</v>
      </c>
      <c r="AV68" s="2678">
        <f t="shared" si="30"/>
        <v>0</v>
      </c>
      <c r="AW68" s="2679">
        <f t="shared" si="31"/>
        <v>0</v>
      </c>
      <c r="AX68" s="2678">
        <f t="shared" si="32"/>
        <v>0</v>
      </c>
      <c r="AY68" s="2679">
        <f t="shared" si="33"/>
        <v>0</v>
      </c>
      <c r="AZ68" s="2680"/>
      <c r="BA68" s="2681">
        <f>BA9</f>
        <v>20</v>
      </c>
      <c r="BB68" s="2681">
        <f t="shared" si="34"/>
        <v>0</v>
      </c>
      <c r="BC68" s="2681" t="str">
        <f t="shared" si="35"/>
        <v/>
      </c>
      <c r="BD68" s="2682">
        <f t="shared" si="136"/>
        <v>0</v>
      </c>
      <c r="BE68" s="2682">
        <f t="shared" si="136"/>
        <v>0</v>
      </c>
      <c r="BF68" s="2682">
        <f t="shared" si="136"/>
        <v>0</v>
      </c>
      <c r="BG68" s="2682">
        <f t="shared" si="136"/>
        <v>0</v>
      </c>
      <c r="BH68" s="2682">
        <f t="shared" si="136"/>
        <v>0</v>
      </c>
      <c r="BI68" s="2682">
        <f t="shared" si="136"/>
        <v>0</v>
      </c>
      <c r="BJ68" s="2682">
        <f t="shared" si="136"/>
        <v>0</v>
      </c>
      <c r="BK68" s="2682">
        <f t="shared" si="133"/>
        <v>0</v>
      </c>
      <c r="BL68" s="2535"/>
      <c r="BM68" s="2683">
        <f t="shared" si="37"/>
        <v>0</v>
      </c>
      <c r="BN68" s="2684">
        <f t="shared" si="38"/>
        <v>0</v>
      </c>
      <c r="BO68" s="2684">
        <f t="shared" si="39"/>
        <v>0</v>
      </c>
      <c r="BP68" s="2684">
        <f t="shared" si="40"/>
        <v>0</v>
      </c>
      <c r="BQ68" s="2684">
        <f t="shared" si="41"/>
        <v>0</v>
      </c>
      <c r="BR68" s="2684">
        <f t="shared" si="42"/>
        <v>0</v>
      </c>
      <c r="BS68" s="2684">
        <f t="shared" si="43"/>
        <v>0</v>
      </c>
      <c r="BT68" s="2684">
        <f t="shared" si="44"/>
        <v>0</v>
      </c>
      <c r="BU68" s="2617"/>
      <c r="BV68" s="2685">
        <f t="shared" si="137"/>
        <v>0</v>
      </c>
      <c r="BW68" s="2686">
        <f t="shared" si="137"/>
        <v>0</v>
      </c>
      <c r="BX68" s="2686">
        <f t="shared" si="137"/>
        <v>0</v>
      </c>
      <c r="BY68" s="2686">
        <f t="shared" si="137"/>
        <v>0</v>
      </c>
      <c r="BZ68" s="2686">
        <f t="shared" si="137"/>
        <v>0</v>
      </c>
      <c r="CA68" s="2686">
        <f t="shared" si="137"/>
        <v>0</v>
      </c>
      <c r="CB68" s="2686">
        <f t="shared" si="137"/>
        <v>0</v>
      </c>
      <c r="CC68" s="2687">
        <f t="shared" si="134"/>
        <v>0</v>
      </c>
      <c r="CD68" s="2525"/>
      <c r="CE68" s="2681" t="str">
        <f t="shared" si="46"/>
        <v/>
      </c>
      <c r="CF68" s="2688">
        <f t="shared" si="47"/>
        <v>0</v>
      </c>
      <c r="CG68" s="2689">
        <f t="shared" si="48"/>
        <v>0</v>
      </c>
      <c r="CH68" s="2689">
        <f t="shared" si="49"/>
        <v>0</v>
      </c>
      <c r="CI68" s="2689">
        <f t="shared" si="50"/>
        <v>0</v>
      </c>
      <c r="CJ68" s="2689">
        <f t="shared" si="51"/>
        <v>0</v>
      </c>
      <c r="CK68" s="2689">
        <f t="shared" si="52"/>
        <v>0</v>
      </c>
      <c r="CL68" s="2689">
        <f t="shared" si="53"/>
        <v>0</v>
      </c>
      <c r="CM68" s="2689">
        <f t="shared" si="54"/>
        <v>0</v>
      </c>
      <c r="CN68" s="2689">
        <f t="shared" si="55"/>
        <v>0</v>
      </c>
      <c r="CO68" s="2702">
        <f>IF(M68=CO8,M68,0)</f>
        <v>0</v>
      </c>
      <c r="CP68" s="2703" t="str">
        <f t="shared" si="56"/>
        <v/>
      </c>
      <c r="CQ68" s="2678" t="str">
        <f t="shared" si="57"/>
        <v/>
      </c>
      <c r="CR68" s="2692" t="str">
        <f t="shared" si="58"/>
        <v/>
      </c>
      <c r="CS68" s="2692" t="str">
        <f t="shared" si="59"/>
        <v/>
      </c>
      <c r="CT68" s="2692" t="str">
        <f t="shared" si="60"/>
        <v/>
      </c>
      <c r="CU68" s="2692" t="str">
        <f t="shared" si="61"/>
        <v/>
      </c>
      <c r="CV68" s="2692" t="str">
        <f t="shared" si="62"/>
        <v/>
      </c>
      <c r="CW68" s="2692" t="str">
        <f t="shared" si="63"/>
        <v/>
      </c>
      <c r="CX68" s="2693" t="str">
        <f t="shared" si="64"/>
        <v/>
      </c>
      <c r="CY68" s="2601"/>
      <c r="CZ68" s="2681" t="str">
        <f t="shared" si="65"/>
        <v/>
      </c>
      <c r="DA68" s="2694">
        <f t="shared" si="66"/>
        <v>0</v>
      </c>
      <c r="DB68" s="2527" t="str">
        <f t="shared" si="67"/>
        <v/>
      </c>
      <c r="DC68" s="2527" t="str">
        <f t="shared" si="68"/>
        <v/>
      </c>
      <c r="DD68" s="2527" t="str">
        <f t="shared" si="69"/>
        <v/>
      </c>
      <c r="DE68" s="2527" t="str">
        <f t="shared" si="70"/>
        <v/>
      </c>
      <c r="DF68" s="2527" t="str">
        <f t="shared" si="71"/>
        <v/>
      </c>
      <c r="DG68" s="2527" t="str">
        <f t="shared" si="72"/>
        <v/>
      </c>
      <c r="DH68" s="2527" t="str">
        <f t="shared" si="73"/>
        <v/>
      </c>
      <c r="DI68" s="2527" t="str">
        <f t="shared" si="74"/>
        <v/>
      </c>
      <c r="DJ68" s="2549"/>
      <c r="DK68" s="2704">
        <f>IF(M68=DK8,M68,0)</f>
        <v>0</v>
      </c>
      <c r="DL68" s="2703" t="str">
        <f t="shared" si="75"/>
        <v/>
      </c>
      <c r="DM68" s="2692" t="str">
        <f t="shared" si="76"/>
        <v/>
      </c>
      <c r="DN68" s="2692" t="str">
        <f t="shared" si="77"/>
        <v/>
      </c>
      <c r="DO68" s="2692" t="str">
        <f t="shared" si="78"/>
        <v/>
      </c>
      <c r="DP68" s="2692" t="str">
        <f t="shared" si="79"/>
        <v/>
      </c>
      <c r="DQ68" s="2692" t="str">
        <f t="shared" si="80"/>
        <v/>
      </c>
      <c r="DR68" s="2692" t="str">
        <f t="shared" si="81"/>
        <v/>
      </c>
      <c r="DS68" s="2692" t="str">
        <f t="shared" si="82"/>
        <v/>
      </c>
      <c r="DT68" s="2696" t="str">
        <f t="shared" si="83"/>
        <v/>
      </c>
      <c r="DU68" s="2535"/>
      <c r="DV68" s="2683">
        <f t="shared" si="84"/>
        <v>0</v>
      </c>
      <c r="DW68" s="2684">
        <f t="shared" si="85"/>
        <v>0</v>
      </c>
      <c r="DX68" s="2684">
        <f t="shared" si="86"/>
        <v>0</v>
      </c>
      <c r="DY68" s="2684">
        <f t="shared" si="87"/>
        <v>0</v>
      </c>
      <c r="DZ68" s="2684">
        <f t="shared" si="88"/>
        <v>0</v>
      </c>
      <c r="EA68" s="2684">
        <f t="shared" si="89"/>
        <v>0</v>
      </c>
      <c r="EB68" s="2684">
        <f t="shared" si="90"/>
        <v>0</v>
      </c>
      <c r="EC68" s="2684">
        <f t="shared" si="91"/>
        <v>0</v>
      </c>
      <c r="ED68" s="2630"/>
      <c r="EE68" s="2685">
        <f t="shared" si="138"/>
        <v>0</v>
      </c>
      <c r="EF68" s="2686">
        <f t="shared" si="138"/>
        <v>0</v>
      </c>
      <c r="EG68" s="2686">
        <f t="shared" si="138"/>
        <v>0</v>
      </c>
      <c r="EH68" s="2686">
        <f t="shared" si="138"/>
        <v>0</v>
      </c>
      <c r="EI68" s="2686">
        <f t="shared" si="138"/>
        <v>0</v>
      </c>
      <c r="EJ68" s="2686">
        <f t="shared" si="138"/>
        <v>0</v>
      </c>
      <c r="EK68" s="2686">
        <f t="shared" si="138"/>
        <v>0</v>
      </c>
      <c r="EL68" s="2687">
        <f t="shared" si="135"/>
        <v>0</v>
      </c>
      <c r="EM68" s="2601"/>
      <c r="EN68" s="2681" t="str">
        <f t="shared" si="93"/>
        <v/>
      </c>
      <c r="EO68" s="2688">
        <f t="shared" si="94"/>
        <v>0</v>
      </c>
      <c r="EP68" s="2689">
        <f t="shared" si="95"/>
        <v>0</v>
      </c>
      <c r="EQ68" s="2689">
        <f t="shared" si="96"/>
        <v>0</v>
      </c>
      <c r="ER68" s="2689">
        <f t="shared" si="97"/>
        <v>0</v>
      </c>
      <c r="ES68" s="2689">
        <f t="shared" si="98"/>
        <v>0</v>
      </c>
      <c r="ET68" s="2689">
        <f t="shared" si="99"/>
        <v>0</v>
      </c>
      <c r="EU68" s="2689">
        <f t="shared" si="100"/>
        <v>0</v>
      </c>
      <c r="EV68" s="2689">
        <f t="shared" si="101"/>
        <v>0</v>
      </c>
      <c r="EW68" s="2689">
        <f t="shared" si="102"/>
        <v>0</v>
      </c>
      <c r="EX68" s="2705">
        <f>IF(X68=EX8,X68,0)</f>
        <v>0</v>
      </c>
      <c r="EY68" s="2703" t="str">
        <f t="shared" si="103"/>
        <v/>
      </c>
      <c r="EZ68" s="2678" t="str">
        <f t="shared" si="104"/>
        <v/>
      </c>
      <c r="FA68" s="2692" t="str">
        <f t="shared" si="105"/>
        <v/>
      </c>
      <c r="FB68" s="2692" t="str">
        <f t="shared" si="106"/>
        <v/>
      </c>
      <c r="FC68" s="2692" t="str">
        <f t="shared" si="107"/>
        <v/>
      </c>
      <c r="FD68" s="2692" t="str">
        <f t="shared" si="108"/>
        <v/>
      </c>
      <c r="FE68" s="2692" t="str">
        <f t="shared" si="109"/>
        <v/>
      </c>
      <c r="FF68" s="2692" t="str">
        <f t="shared" si="110"/>
        <v/>
      </c>
      <c r="FG68" s="2692" t="str">
        <f t="shared" si="111"/>
        <v/>
      </c>
      <c r="FH68" s="2601"/>
      <c r="FI68" s="2681" t="str">
        <f t="shared" si="112"/>
        <v/>
      </c>
      <c r="FJ68" s="2694">
        <f t="shared" si="113"/>
        <v>0</v>
      </c>
      <c r="FK68" s="2527" t="str">
        <f t="shared" si="114"/>
        <v/>
      </c>
      <c r="FL68" s="2527" t="str">
        <f t="shared" si="115"/>
        <v/>
      </c>
      <c r="FM68" s="2527" t="str">
        <f t="shared" si="116"/>
        <v/>
      </c>
      <c r="FN68" s="2527" t="str">
        <f t="shared" si="117"/>
        <v/>
      </c>
      <c r="FO68" s="2527" t="str">
        <f t="shared" si="118"/>
        <v/>
      </c>
      <c r="FP68" s="2527" t="str">
        <f t="shared" si="119"/>
        <v/>
      </c>
      <c r="FQ68" s="2527" t="str">
        <f t="shared" si="120"/>
        <v/>
      </c>
      <c r="FR68" s="2527" t="str">
        <f t="shared" si="121"/>
        <v/>
      </c>
      <c r="FS68" s="2704">
        <f>IF(X68=FS8,X68,0)</f>
        <v>0</v>
      </c>
      <c r="FT68" s="2703" t="str">
        <f t="shared" si="122"/>
        <v/>
      </c>
      <c r="FU68" s="2692" t="str">
        <f t="shared" si="123"/>
        <v/>
      </c>
      <c r="FV68" s="2692" t="str">
        <f t="shared" si="124"/>
        <v/>
      </c>
      <c r="FW68" s="2692" t="str">
        <f t="shared" si="125"/>
        <v/>
      </c>
      <c r="FX68" s="2692" t="str">
        <f t="shared" si="126"/>
        <v/>
      </c>
      <c r="FY68" s="2692" t="str">
        <f t="shared" si="127"/>
        <v/>
      </c>
      <c r="FZ68" s="2692" t="str">
        <f t="shared" si="128"/>
        <v/>
      </c>
      <c r="GA68" s="2692" t="str">
        <f t="shared" si="129"/>
        <v/>
      </c>
      <c r="GB68" s="2696" t="str">
        <f t="shared" si="130"/>
        <v/>
      </c>
      <c r="GC68" s="2535"/>
    </row>
    <row r="69" spans="1:185" ht="45" customHeight="1" x14ac:dyDescent="0.25">
      <c r="A69" s="2633">
        <f>ROW()</f>
        <v>69</v>
      </c>
      <c r="B69" s="2667" t="str">
        <f>IF(C69="I","",IF(ISBLANK(D69),"",IF(ISTEXT(D69),LARGE(B9:B68,1)+1,0)))</f>
        <v/>
      </c>
      <c r="C69" s="2698"/>
      <c r="D69" s="2715"/>
      <c r="E69" s="2669"/>
      <c r="F69" s="2670"/>
      <c r="G69" s="2671"/>
      <c r="H69" s="2672"/>
      <c r="I69" s="2671"/>
      <c r="J69" s="2672"/>
      <c r="K69" s="2673">
        <f t="shared" si="132"/>
        <v>0</v>
      </c>
      <c r="L69" s="2532"/>
      <c r="M69" s="2674">
        <f t="shared" si="16"/>
        <v>0</v>
      </c>
      <c r="N69" s="2675">
        <f t="shared" si="16"/>
        <v>0</v>
      </c>
      <c r="O69" s="2676"/>
      <c r="P69" s="2676"/>
      <c r="Q69" s="2676"/>
      <c r="R69" s="2676"/>
      <c r="S69" s="2676"/>
      <c r="T69" s="2676"/>
      <c r="U69" s="2676"/>
      <c r="V69" s="2676"/>
      <c r="W69" s="2532"/>
      <c r="X69" s="2674">
        <f t="shared" si="17"/>
        <v>0</v>
      </c>
      <c r="Y69" s="2675">
        <f t="shared" si="17"/>
        <v>0</v>
      </c>
      <c r="Z69" s="2677"/>
      <c r="AA69" s="2677"/>
      <c r="AB69" s="2677"/>
      <c r="AC69" s="2677"/>
      <c r="AD69" s="2677"/>
      <c r="AE69" s="2677"/>
      <c r="AF69" s="2677"/>
      <c r="AG69" s="2677"/>
      <c r="AH69" s="2532"/>
      <c r="AI69" s="2535"/>
      <c r="AJ69" s="2678">
        <f t="shared" si="18"/>
        <v>0</v>
      </c>
      <c r="AK69" s="2679">
        <f t="shared" si="19"/>
        <v>0</v>
      </c>
      <c r="AL69" s="2678">
        <f t="shared" si="20"/>
        <v>0</v>
      </c>
      <c r="AM69" s="2679">
        <f t="shared" si="21"/>
        <v>0</v>
      </c>
      <c r="AN69" s="2678">
        <f t="shared" si="22"/>
        <v>0</v>
      </c>
      <c r="AO69" s="2679">
        <f t="shared" si="23"/>
        <v>0</v>
      </c>
      <c r="AP69" s="2678">
        <f t="shared" si="24"/>
        <v>0</v>
      </c>
      <c r="AQ69" s="2679">
        <f t="shared" si="25"/>
        <v>0</v>
      </c>
      <c r="AR69" s="2678">
        <f t="shared" si="26"/>
        <v>0</v>
      </c>
      <c r="AS69" s="2679">
        <f t="shared" si="27"/>
        <v>0</v>
      </c>
      <c r="AT69" s="2678">
        <f t="shared" si="28"/>
        <v>0</v>
      </c>
      <c r="AU69" s="2679">
        <f t="shared" si="29"/>
        <v>0</v>
      </c>
      <c r="AV69" s="2678">
        <f t="shared" si="30"/>
        <v>0</v>
      </c>
      <c r="AW69" s="2679">
        <f t="shared" si="31"/>
        <v>0</v>
      </c>
      <c r="AX69" s="2678">
        <f t="shared" si="32"/>
        <v>0</v>
      </c>
      <c r="AY69" s="2679">
        <f t="shared" si="33"/>
        <v>0</v>
      </c>
      <c r="AZ69" s="2680"/>
      <c r="BA69" s="2681">
        <f>BA9</f>
        <v>20</v>
      </c>
      <c r="BB69" s="2681">
        <f t="shared" si="34"/>
        <v>0</v>
      </c>
      <c r="BC69" s="2681" t="str">
        <f t="shared" si="35"/>
        <v/>
      </c>
      <c r="BD69" s="2682">
        <f t="shared" si="136"/>
        <v>0</v>
      </c>
      <c r="BE69" s="2682">
        <f t="shared" si="136"/>
        <v>0</v>
      </c>
      <c r="BF69" s="2682">
        <f t="shared" si="136"/>
        <v>0</v>
      </c>
      <c r="BG69" s="2682">
        <f t="shared" si="136"/>
        <v>0</v>
      </c>
      <c r="BH69" s="2682">
        <f t="shared" si="136"/>
        <v>0</v>
      </c>
      <c r="BI69" s="2682">
        <f t="shared" si="136"/>
        <v>0</v>
      </c>
      <c r="BJ69" s="2682">
        <f t="shared" si="136"/>
        <v>0</v>
      </c>
      <c r="BK69" s="2682">
        <f t="shared" si="133"/>
        <v>0</v>
      </c>
      <c r="BL69" s="2535"/>
      <c r="BM69" s="2683">
        <f t="shared" si="37"/>
        <v>0</v>
      </c>
      <c r="BN69" s="2684">
        <f t="shared" si="38"/>
        <v>0</v>
      </c>
      <c r="BO69" s="2684">
        <f t="shared" si="39"/>
        <v>0</v>
      </c>
      <c r="BP69" s="2684">
        <f t="shared" si="40"/>
        <v>0</v>
      </c>
      <c r="BQ69" s="2684">
        <f t="shared" si="41"/>
        <v>0</v>
      </c>
      <c r="BR69" s="2684">
        <f t="shared" si="42"/>
        <v>0</v>
      </c>
      <c r="BS69" s="2684">
        <f t="shared" si="43"/>
        <v>0</v>
      </c>
      <c r="BT69" s="2684">
        <f t="shared" si="44"/>
        <v>0</v>
      </c>
      <c r="BU69" s="2617"/>
      <c r="BV69" s="2685">
        <f t="shared" si="137"/>
        <v>0</v>
      </c>
      <c r="BW69" s="2686">
        <f t="shared" si="137"/>
        <v>0</v>
      </c>
      <c r="BX69" s="2686">
        <f t="shared" si="137"/>
        <v>0</v>
      </c>
      <c r="BY69" s="2686">
        <f t="shared" si="137"/>
        <v>0</v>
      </c>
      <c r="BZ69" s="2686">
        <f t="shared" si="137"/>
        <v>0</v>
      </c>
      <c r="CA69" s="2686">
        <f t="shared" si="137"/>
        <v>0</v>
      </c>
      <c r="CB69" s="2686">
        <f t="shared" si="137"/>
        <v>0</v>
      </c>
      <c r="CC69" s="2687">
        <f t="shared" si="134"/>
        <v>0</v>
      </c>
      <c r="CD69" s="2525"/>
      <c r="CE69" s="2681" t="str">
        <f t="shared" si="46"/>
        <v/>
      </c>
      <c r="CF69" s="2688">
        <f t="shared" si="47"/>
        <v>0</v>
      </c>
      <c r="CG69" s="2689">
        <f t="shared" si="48"/>
        <v>0</v>
      </c>
      <c r="CH69" s="2689">
        <f t="shared" si="49"/>
        <v>0</v>
      </c>
      <c r="CI69" s="2689">
        <f t="shared" si="50"/>
        <v>0</v>
      </c>
      <c r="CJ69" s="2689">
        <f t="shared" si="51"/>
        <v>0</v>
      </c>
      <c r="CK69" s="2689">
        <f t="shared" si="52"/>
        <v>0</v>
      </c>
      <c r="CL69" s="2689">
        <f t="shared" si="53"/>
        <v>0</v>
      </c>
      <c r="CM69" s="2689">
        <f t="shared" si="54"/>
        <v>0</v>
      </c>
      <c r="CN69" s="2689">
        <f t="shared" si="55"/>
        <v>0</v>
      </c>
      <c r="CO69" s="2702">
        <f>IF(M69=CO8,M69,0)</f>
        <v>0</v>
      </c>
      <c r="CP69" s="2703" t="str">
        <f t="shared" si="56"/>
        <v/>
      </c>
      <c r="CQ69" s="2678" t="str">
        <f t="shared" si="57"/>
        <v/>
      </c>
      <c r="CR69" s="2692" t="str">
        <f t="shared" si="58"/>
        <v/>
      </c>
      <c r="CS69" s="2692" t="str">
        <f t="shared" si="59"/>
        <v/>
      </c>
      <c r="CT69" s="2692" t="str">
        <f t="shared" si="60"/>
        <v/>
      </c>
      <c r="CU69" s="2692" t="str">
        <f t="shared" si="61"/>
        <v/>
      </c>
      <c r="CV69" s="2692" t="str">
        <f t="shared" si="62"/>
        <v/>
      </c>
      <c r="CW69" s="2692" t="str">
        <f t="shared" si="63"/>
        <v/>
      </c>
      <c r="CX69" s="2693" t="str">
        <f t="shared" si="64"/>
        <v/>
      </c>
      <c r="CY69" s="2601"/>
      <c r="CZ69" s="2681" t="str">
        <f t="shared" si="65"/>
        <v/>
      </c>
      <c r="DA69" s="2694">
        <f t="shared" si="66"/>
        <v>0</v>
      </c>
      <c r="DB69" s="2527" t="str">
        <f t="shared" si="67"/>
        <v/>
      </c>
      <c r="DC69" s="2527" t="str">
        <f t="shared" si="68"/>
        <v/>
      </c>
      <c r="DD69" s="2527" t="str">
        <f t="shared" si="69"/>
        <v/>
      </c>
      <c r="DE69" s="2527" t="str">
        <f t="shared" si="70"/>
        <v/>
      </c>
      <c r="DF69" s="2527" t="str">
        <f t="shared" si="71"/>
        <v/>
      </c>
      <c r="DG69" s="2527" t="str">
        <f t="shared" si="72"/>
        <v/>
      </c>
      <c r="DH69" s="2527" t="str">
        <f t="shared" si="73"/>
        <v/>
      </c>
      <c r="DI69" s="2527" t="str">
        <f t="shared" si="74"/>
        <v/>
      </c>
      <c r="DJ69" s="2549"/>
      <c r="DK69" s="2704">
        <f>IF(M69=DK8,M69,0)</f>
        <v>0</v>
      </c>
      <c r="DL69" s="2703" t="str">
        <f t="shared" si="75"/>
        <v/>
      </c>
      <c r="DM69" s="2692" t="str">
        <f t="shared" si="76"/>
        <v/>
      </c>
      <c r="DN69" s="2692" t="str">
        <f t="shared" si="77"/>
        <v/>
      </c>
      <c r="DO69" s="2692" t="str">
        <f t="shared" si="78"/>
        <v/>
      </c>
      <c r="DP69" s="2692" t="str">
        <f t="shared" si="79"/>
        <v/>
      </c>
      <c r="DQ69" s="2692" t="str">
        <f t="shared" si="80"/>
        <v/>
      </c>
      <c r="DR69" s="2692" t="str">
        <f t="shared" si="81"/>
        <v/>
      </c>
      <c r="DS69" s="2692" t="str">
        <f t="shared" si="82"/>
        <v/>
      </c>
      <c r="DT69" s="2696" t="str">
        <f t="shared" si="83"/>
        <v/>
      </c>
      <c r="DU69" s="2535"/>
      <c r="DV69" s="2683">
        <f t="shared" si="84"/>
        <v>0</v>
      </c>
      <c r="DW69" s="2684">
        <f t="shared" si="85"/>
        <v>0</v>
      </c>
      <c r="DX69" s="2684">
        <f t="shared" si="86"/>
        <v>0</v>
      </c>
      <c r="DY69" s="2684">
        <f t="shared" si="87"/>
        <v>0</v>
      </c>
      <c r="DZ69" s="2684">
        <f t="shared" si="88"/>
        <v>0</v>
      </c>
      <c r="EA69" s="2684">
        <f t="shared" si="89"/>
        <v>0</v>
      </c>
      <c r="EB69" s="2684">
        <f t="shared" si="90"/>
        <v>0</v>
      </c>
      <c r="EC69" s="2684">
        <f t="shared" si="91"/>
        <v>0</v>
      </c>
      <c r="ED69" s="2630"/>
      <c r="EE69" s="2685">
        <f t="shared" si="138"/>
        <v>0</v>
      </c>
      <c r="EF69" s="2686">
        <f t="shared" si="138"/>
        <v>0</v>
      </c>
      <c r="EG69" s="2686">
        <f t="shared" si="138"/>
        <v>0</v>
      </c>
      <c r="EH69" s="2686">
        <f t="shared" si="138"/>
        <v>0</v>
      </c>
      <c r="EI69" s="2686">
        <f t="shared" si="138"/>
        <v>0</v>
      </c>
      <c r="EJ69" s="2686">
        <f t="shared" si="138"/>
        <v>0</v>
      </c>
      <c r="EK69" s="2686">
        <f t="shared" si="138"/>
        <v>0</v>
      </c>
      <c r="EL69" s="2687">
        <f t="shared" si="135"/>
        <v>0</v>
      </c>
      <c r="EM69" s="2601"/>
      <c r="EN69" s="2681" t="str">
        <f t="shared" si="93"/>
        <v/>
      </c>
      <c r="EO69" s="2688">
        <f t="shared" si="94"/>
        <v>0</v>
      </c>
      <c r="EP69" s="2689">
        <f t="shared" si="95"/>
        <v>0</v>
      </c>
      <c r="EQ69" s="2689">
        <f t="shared" si="96"/>
        <v>0</v>
      </c>
      <c r="ER69" s="2689">
        <f t="shared" si="97"/>
        <v>0</v>
      </c>
      <c r="ES69" s="2689">
        <f t="shared" si="98"/>
        <v>0</v>
      </c>
      <c r="ET69" s="2689">
        <f t="shared" si="99"/>
        <v>0</v>
      </c>
      <c r="EU69" s="2689">
        <f t="shared" si="100"/>
        <v>0</v>
      </c>
      <c r="EV69" s="2689">
        <f t="shared" si="101"/>
        <v>0</v>
      </c>
      <c r="EW69" s="2689">
        <f t="shared" si="102"/>
        <v>0</v>
      </c>
      <c r="EX69" s="2705">
        <f>IF(X69=EX8,X69,0)</f>
        <v>0</v>
      </c>
      <c r="EY69" s="2703" t="str">
        <f t="shared" si="103"/>
        <v/>
      </c>
      <c r="EZ69" s="2678" t="str">
        <f t="shared" si="104"/>
        <v/>
      </c>
      <c r="FA69" s="2692" t="str">
        <f t="shared" si="105"/>
        <v/>
      </c>
      <c r="FB69" s="2692" t="str">
        <f t="shared" si="106"/>
        <v/>
      </c>
      <c r="FC69" s="2692" t="str">
        <f t="shared" si="107"/>
        <v/>
      </c>
      <c r="FD69" s="2692" t="str">
        <f t="shared" si="108"/>
        <v/>
      </c>
      <c r="FE69" s="2692" t="str">
        <f t="shared" si="109"/>
        <v/>
      </c>
      <c r="FF69" s="2692" t="str">
        <f t="shared" si="110"/>
        <v/>
      </c>
      <c r="FG69" s="2692" t="str">
        <f t="shared" si="111"/>
        <v/>
      </c>
      <c r="FH69" s="2601"/>
      <c r="FI69" s="2681" t="str">
        <f t="shared" si="112"/>
        <v/>
      </c>
      <c r="FJ69" s="2694">
        <f t="shared" si="113"/>
        <v>0</v>
      </c>
      <c r="FK69" s="2527" t="str">
        <f t="shared" si="114"/>
        <v/>
      </c>
      <c r="FL69" s="2527" t="str">
        <f t="shared" si="115"/>
        <v/>
      </c>
      <c r="FM69" s="2527" t="str">
        <f t="shared" si="116"/>
        <v/>
      </c>
      <c r="FN69" s="2527" t="str">
        <f t="shared" si="117"/>
        <v/>
      </c>
      <c r="FO69" s="2527" t="str">
        <f t="shared" si="118"/>
        <v/>
      </c>
      <c r="FP69" s="2527" t="str">
        <f t="shared" si="119"/>
        <v/>
      </c>
      <c r="FQ69" s="2527" t="str">
        <f t="shared" si="120"/>
        <v/>
      </c>
      <c r="FR69" s="2527" t="str">
        <f t="shared" si="121"/>
        <v/>
      </c>
      <c r="FS69" s="2704">
        <f>IF(X69=FS8,X69,0)</f>
        <v>0</v>
      </c>
      <c r="FT69" s="2703" t="str">
        <f t="shared" si="122"/>
        <v/>
      </c>
      <c r="FU69" s="2692" t="str">
        <f t="shared" si="123"/>
        <v/>
      </c>
      <c r="FV69" s="2692" t="str">
        <f t="shared" si="124"/>
        <v/>
      </c>
      <c r="FW69" s="2692" t="str">
        <f t="shared" si="125"/>
        <v/>
      </c>
      <c r="FX69" s="2692" t="str">
        <f t="shared" si="126"/>
        <v/>
      </c>
      <c r="FY69" s="2692" t="str">
        <f t="shared" si="127"/>
        <v/>
      </c>
      <c r="FZ69" s="2692" t="str">
        <f t="shared" si="128"/>
        <v/>
      </c>
      <c r="GA69" s="2692" t="str">
        <f t="shared" si="129"/>
        <v/>
      </c>
      <c r="GB69" s="2696" t="str">
        <f t="shared" si="130"/>
        <v/>
      </c>
      <c r="GC69" s="2535"/>
    </row>
    <row r="70" spans="1:185" ht="45" customHeight="1" x14ac:dyDescent="0.25">
      <c r="A70" s="2633">
        <f>ROW()</f>
        <v>70</v>
      </c>
      <c r="B70" s="2667" t="str">
        <f>IF(C70="I","",IF(ISBLANK(D70),"",IF(ISTEXT(D70),LARGE(B9:B69,1)+1,0)))</f>
        <v/>
      </c>
      <c r="C70" s="2698"/>
      <c r="D70" s="2715"/>
      <c r="E70" s="2669"/>
      <c r="F70" s="2670"/>
      <c r="G70" s="2671"/>
      <c r="H70" s="2672"/>
      <c r="I70" s="2671"/>
      <c r="J70" s="2672"/>
      <c r="K70" s="2673">
        <f t="shared" si="132"/>
        <v>0</v>
      </c>
      <c r="L70" s="2532"/>
      <c r="M70" s="2674">
        <f t="shared" si="16"/>
        <v>0</v>
      </c>
      <c r="N70" s="2675">
        <f t="shared" si="16"/>
        <v>0</v>
      </c>
      <c r="O70" s="2676"/>
      <c r="P70" s="2676"/>
      <c r="Q70" s="2676"/>
      <c r="R70" s="2676"/>
      <c r="S70" s="2676"/>
      <c r="T70" s="2676"/>
      <c r="U70" s="2676"/>
      <c r="V70" s="2676"/>
      <c r="W70" s="2532"/>
      <c r="X70" s="2674">
        <f t="shared" si="17"/>
        <v>0</v>
      </c>
      <c r="Y70" s="2675">
        <f t="shared" si="17"/>
        <v>0</v>
      </c>
      <c r="Z70" s="2677"/>
      <c r="AA70" s="2677"/>
      <c r="AB70" s="2677"/>
      <c r="AC70" s="2677"/>
      <c r="AD70" s="2677"/>
      <c r="AE70" s="2677"/>
      <c r="AF70" s="2677"/>
      <c r="AG70" s="2677"/>
      <c r="AH70" s="2532"/>
      <c r="AI70" s="2535"/>
      <c r="AJ70" s="2678">
        <f t="shared" si="18"/>
        <v>0</v>
      </c>
      <c r="AK70" s="2679">
        <f t="shared" si="19"/>
        <v>0</v>
      </c>
      <c r="AL70" s="2678">
        <f t="shared" si="20"/>
        <v>0</v>
      </c>
      <c r="AM70" s="2679">
        <f t="shared" si="21"/>
        <v>0</v>
      </c>
      <c r="AN70" s="2678">
        <f t="shared" si="22"/>
        <v>0</v>
      </c>
      <c r="AO70" s="2679">
        <f t="shared" si="23"/>
        <v>0</v>
      </c>
      <c r="AP70" s="2678">
        <f t="shared" si="24"/>
        <v>0</v>
      </c>
      <c r="AQ70" s="2679">
        <f t="shared" si="25"/>
        <v>0</v>
      </c>
      <c r="AR70" s="2678">
        <f t="shared" si="26"/>
        <v>0</v>
      </c>
      <c r="AS70" s="2679">
        <f t="shared" si="27"/>
        <v>0</v>
      </c>
      <c r="AT70" s="2678">
        <f t="shared" si="28"/>
        <v>0</v>
      </c>
      <c r="AU70" s="2679">
        <f t="shared" si="29"/>
        <v>0</v>
      </c>
      <c r="AV70" s="2678">
        <f t="shared" si="30"/>
        <v>0</v>
      </c>
      <c r="AW70" s="2679">
        <f t="shared" si="31"/>
        <v>0</v>
      </c>
      <c r="AX70" s="2678">
        <f t="shared" si="32"/>
        <v>0</v>
      </c>
      <c r="AY70" s="2679">
        <f t="shared" si="33"/>
        <v>0</v>
      </c>
      <c r="AZ70" s="2680"/>
      <c r="BA70" s="2681">
        <f>BA9</f>
        <v>20</v>
      </c>
      <c r="BB70" s="2681">
        <f t="shared" si="34"/>
        <v>0</v>
      </c>
      <c r="BC70" s="2681" t="str">
        <f t="shared" si="35"/>
        <v/>
      </c>
      <c r="BD70" s="2682">
        <f t="shared" si="136"/>
        <v>0</v>
      </c>
      <c r="BE70" s="2682">
        <f t="shared" si="136"/>
        <v>0</v>
      </c>
      <c r="BF70" s="2682">
        <f t="shared" si="136"/>
        <v>0</v>
      </c>
      <c r="BG70" s="2682">
        <f t="shared" si="136"/>
        <v>0</v>
      </c>
      <c r="BH70" s="2682">
        <f t="shared" si="136"/>
        <v>0</v>
      </c>
      <c r="BI70" s="2682">
        <f t="shared" si="136"/>
        <v>0</v>
      </c>
      <c r="BJ70" s="2682">
        <f t="shared" si="136"/>
        <v>0</v>
      </c>
      <c r="BK70" s="2682">
        <f t="shared" si="133"/>
        <v>0</v>
      </c>
      <c r="BL70" s="2535"/>
      <c r="BM70" s="2683">
        <f t="shared" si="37"/>
        <v>0</v>
      </c>
      <c r="BN70" s="2684">
        <f t="shared" si="38"/>
        <v>0</v>
      </c>
      <c r="BO70" s="2684">
        <f t="shared" si="39"/>
        <v>0</v>
      </c>
      <c r="BP70" s="2684">
        <f t="shared" si="40"/>
        <v>0</v>
      </c>
      <c r="BQ70" s="2684">
        <f t="shared" si="41"/>
        <v>0</v>
      </c>
      <c r="BR70" s="2684">
        <f t="shared" si="42"/>
        <v>0</v>
      </c>
      <c r="BS70" s="2684">
        <f t="shared" si="43"/>
        <v>0</v>
      </c>
      <c r="BT70" s="2684">
        <f t="shared" si="44"/>
        <v>0</v>
      </c>
      <c r="BU70" s="2617"/>
      <c r="BV70" s="2685">
        <f t="shared" si="137"/>
        <v>0</v>
      </c>
      <c r="BW70" s="2686">
        <f t="shared" si="137"/>
        <v>0</v>
      </c>
      <c r="BX70" s="2686">
        <f t="shared" si="137"/>
        <v>0</v>
      </c>
      <c r="BY70" s="2686">
        <f t="shared" si="137"/>
        <v>0</v>
      </c>
      <c r="BZ70" s="2686">
        <f t="shared" si="137"/>
        <v>0</v>
      </c>
      <c r="CA70" s="2686">
        <f t="shared" si="137"/>
        <v>0</v>
      </c>
      <c r="CB70" s="2686">
        <f t="shared" si="137"/>
        <v>0</v>
      </c>
      <c r="CC70" s="2687">
        <f t="shared" si="134"/>
        <v>0</v>
      </c>
      <c r="CD70" s="2525"/>
      <c r="CE70" s="2681" t="str">
        <f t="shared" si="46"/>
        <v/>
      </c>
      <c r="CF70" s="2688">
        <f t="shared" si="47"/>
        <v>0</v>
      </c>
      <c r="CG70" s="2689">
        <f t="shared" si="48"/>
        <v>0</v>
      </c>
      <c r="CH70" s="2689">
        <f t="shared" si="49"/>
        <v>0</v>
      </c>
      <c r="CI70" s="2689">
        <f t="shared" si="50"/>
        <v>0</v>
      </c>
      <c r="CJ70" s="2689">
        <f t="shared" si="51"/>
        <v>0</v>
      </c>
      <c r="CK70" s="2689">
        <f t="shared" si="52"/>
        <v>0</v>
      </c>
      <c r="CL70" s="2689">
        <f t="shared" si="53"/>
        <v>0</v>
      </c>
      <c r="CM70" s="2689">
        <f t="shared" si="54"/>
        <v>0</v>
      </c>
      <c r="CN70" s="2689">
        <f t="shared" si="55"/>
        <v>0</v>
      </c>
      <c r="CO70" s="2702">
        <f>IF(M70=CO8,M70,0)</f>
        <v>0</v>
      </c>
      <c r="CP70" s="2703" t="str">
        <f t="shared" si="56"/>
        <v/>
      </c>
      <c r="CQ70" s="2678" t="str">
        <f t="shared" si="57"/>
        <v/>
      </c>
      <c r="CR70" s="2692" t="str">
        <f t="shared" si="58"/>
        <v/>
      </c>
      <c r="CS70" s="2692" t="str">
        <f t="shared" si="59"/>
        <v/>
      </c>
      <c r="CT70" s="2692" t="str">
        <f t="shared" si="60"/>
        <v/>
      </c>
      <c r="CU70" s="2692" t="str">
        <f t="shared" si="61"/>
        <v/>
      </c>
      <c r="CV70" s="2692" t="str">
        <f t="shared" si="62"/>
        <v/>
      </c>
      <c r="CW70" s="2692" t="str">
        <f t="shared" si="63"/>
        <v/>
      </c>
      <c r="CX70" s="2693" t="str">
        <f t="shared" si="64"/>
        <v/>
      </c>
      <c r="CY70" s="2601"/>
      <c r="CZ70" s="2681" t="str">
        <f t="shared" si="65"/>
        <v/>
      </c>
      <c r="DA70" s="2694">
        <f t="shared" si="66"/>
        <v>0</v>
      </c>
      <c r="DB70" s="2527" t="str">
        <f t="shared" si="67"/>
        <v/>
      </c>
      <c r="DC70" s="2527" t="str">
        <f t="shared" si="68"/>
        <v/>
      </c>
      <c r="DD70" s="2527" t="str">
        <f t="shared" si="69"/>
        <v/>
      </c>
      <c r="DE70" s="2527" t="str">
        <f t="shared" si="70"/>
        <v/>
      </c>
      <c r="DF70" s="2527" t="str">
        <f t="shared" si="71"/>
        <v/>
      </c>
      <c r="DG70" s="2527" t="str">
        <f t="shared" si="72"/>
        <v/>
      </c>
      <c r="DH70" s="2527" t="str">
        <f t="shared" si="73"/>
        <v/>
      </c>
      <c r="DI70" s="2527" t="str">
        <f t="shared" si="74"/>
        <v/>
      </c>
      <c r="DJ70" s="2549"/>
      <c r="DK70" s="2704">
        <f>IF(M70=DK8,M70,0)</f>
        <v>0</v>
      </c>
      <c r="DL70" s="2703" t="str">
        <f t="shared" si="75"/>
        <v/>
      </c>
      <c r="DM70" s="2692" t="str">
        <f t="shared" si="76"/>
        <v/>
      </c>
      <c r="DN70" s="2692" t="str">
        <f t="shared" si="77"/>
        <v/>
      </c>
      <c r="DO70" s="2692" t="str">
        <f t="shared" si="78"/>
        <v/>
      </c>
      <c r="DP70" s="2692" t="str">
        <f t="shared" si="79"/>
        <v/>
      </c>
      <c r="DQ70" s="2692" t="str">
        <f t="shared" si="80"/>
        <v/>
      </c>
      <c r="DR70" s="2692" t="str">
        <f t="shared" si="81"/>
        <v/>
      </c>
      <c r="DS70" s="2692" t="str">
        <f t="shared" si="82"/>
        <v/>
      </c>
      <c r="DT70" s="2696" t="str">
        <f t="shared" si="83"/>
        <v/>
      </c>
      <c r="DU70" s="2535"/>
      <c r="DV70" s="2683">
        <f t="shared" si="84"/>
        <v>0</v>
      </c>
      <c r="DW70" s="2684">
        <f t="shared" si="85"/>
        <v>0</v>
      </c>
      <c r="DX70" s="2684">
        <f t="shared" si="86"/>
        <v>0</v>
      </c>
      <c r="DY70" s="2684">
        <f t="shared" si="87"/>
        <v>0</v>
      </c>
      <c r="DZ70" s="2684">
        <f t="shared" si="88"/>
        <v>0</v>
      </c>
      <c r="EA70" s="2684">
        <f t="shared" si="89"/>
        <v>0</v>
      </c>
      <c r="EB70" s="2684">
        <f t="shared" si="90"/>
        <v>0</v>
      </c>
      <c r="EC70" s="2684">
        <f t="shared" si="91"/>
        <v>0</v>
      </c>
      <c r="ED70" s="2630"/>
      <c r="EE70" s="2685">
        <f t="shared" si="138"/>
        <v>0</v>
      </c>
      <c r="EF70" s="2686">
        <f t="shared" si="138"/>
        <v>0</v>
      </c>
      <c r="EG70" s="2686">
        <f t="shared" si="138"/>
        <v>0</v>
      </c>
      <c r="EH70" s="2686">
        <f t="shared" si="138"/>
        <v>0</v>
      </c>
      <c r="EI70" s="2686">
        <f t="shared" si="138"/>
        <v>0</v>
      </c>
      <c r="EJ70" s="2686">
        <f t="shared" si="138"/>
        <v>0</v>
      </c>
      <c r="EK70" s="2686">
        <f t="shared" si="138"/>
        <v>0</v>
      </c>
      <c r="EL70" s="2687">
        <f t="shared" si="135"/>
        <v>0</v>
      </c>
      <c r="EM70" s="2601"/>
      <c r="EN70" s="2681" t="str">
        <f t="shared" si="93"/>
        <v/>
      </c>
      <c r="EO70" s="2688">
        <f t="shared" si="94"/>
        <v>0</v>
      </c>
      <c r="EP70" s="2689">
        <f t="shared" si="95"/>
        <v>0</v>
      </c>
      <c r="EQ70" s="2689">
        <f t="shared" si="96"/>
        <v>0</v>
      </c>
      <c r="ER70" s="2689">
        <f t="shared" si="97"/>
        <v>0</v>
      </c>
      <c r="ES70" s="2689">
        <f t="shared" si="98"/>
        <v>0</v>
      </c>
      <c r="ET70" s="2689">
        <f t="shared" si="99"/>
        <v>0</v>
      </c>
      <c r="EU70" s="2689">
        <f t="shared" si="100"/>
        <v>0</v>
      </c>
      <c r="EV70" s="2689">
        <f t="shared" si="101"/>
        <v>0</v>
      </c>
      <c r="EW70" s="2689">
        <f t="shared" si="102"/>
        <v>0</v>
      </c>
      <c r="EX70" s="2705">
        <f>IF(X70=EX8,X70,0)</f>
        <v>0</v>
      </c>
      <c r="EY70" s="2703" t="str">
        <f t="shared" si="103"/>
        <v/>
      </c>
      <c r="EZ70" s="2678" t="str">
        <f t="shared" si="104"/>
        <v/>
      </c>
      <c r="FA70" s="2692" t="str">
        <f t="shared" si="105"/>
        <v/>
      </c>
      <c r="FB70" s="2692" t="str">
        <f t="shared" si="106"/>
        <v/>
      </c>
      <c r="FC70" s="2692" t="str">
        <f t="shared" si="107"/>
        <v/>
      </c>
      <c r="FD70" s="2692" t="str">
        <f t="shared" si="108"/>
        <v/>
      </c>
      <c r="FE70" s="2692" t="str">
        <f t="shared" si="109"/>
        <v/>
      </c>
      <c r="FF70" s="2692" t="str">
        <f t="shared" si="110"/>
        <v/>
      </c>
      <c r="FG70" s="2692" t="str">
        <f t="shared" si="111"/>
        <v/>
      </c>
      <c r="FH70" s="2601"/>
      <c r="FI70" s="2681" t="str">
        <f t="shared" si="112"/>
        <v/>
      </c>
      <c r="FJ70" s="2694">
        <f t="shared" si="113"/>
        <v>0</v>
      </c>
      <c r="FK70" s="2527" t="str">
        <f t="shared" si="114"/>
        <v/>
      </c>
      <c r="FL70" s="2527" t="str">
        <f t="shared" si="115"/>
        <v/>
      </c>
      <c r="FM70" s="2527" t="str">
        <f t="shared" si="116"/>
        <v/>
      </c>
      <c r="FN70" s="2527" t="str">
        <f t="shared" si="117"/>
        <v/>
      </c>
      <c r="FO70" s="2527" t="str">
        <f t="shared" si="118"/>
        <v/>
      </c>
      <c r="FP70" s="2527" t="str">
        <f t="shared" si="119"/>
        <v/>
      </c>
      <c r="FQ70" s="2527" t="str">
        <f t="shared" si="120"/>
        <v/>
      </c>
      <c r="FR70" s="2527" t="str">
        <f t="shared" si="121"/>
        <v/>
      </c>
      <c r="FS70" s="2704">
        <f>IF(X70=FS8,X70,0)</f>
        <v>0</v>
      </c>
      <c r="FT70" s="2703" t="str">
        <f t="shared" si="122"/>
        <v/>
      </c>
      <c r="FU70" s="2692" t="str">
        <f t="shared" si="123"/>
        <v/>
      </c>
      <c r="FV70" s="2692" t="str">
        <f t="shared" si="124"/>
        <v/>
      </c>
      <c r="FW70" s="2692" t="str">
        <f t="shared" si="125"/>
        <v/>
      </c>
      <c r="FX70" s="2692" t="str">
        <f t="shared" si="126"/>
        <v/>
      </c>
      <c r="FY70" s="2692" t="str">
        <f t="shared" si="127"/>
        <v/>
      </c>
      <c r="FZ70" s="2692" t="str">
        <f t="shared" si="128"/>
        <v/>
      </c>
      <c r="GA70" s="2692" t="str">
        <f t="shared" si="129"/>
        <v/>
      </c>
      <c r="GB70" s="2696" t="str">
        <f t="shared" si="130"/>
        <v/>
      </c>
      <c r="GC70" s="2535"/>
    </row>
    <row r="71" spans="1:185" ht="45" customHeight="1" x14ac:dyDescent="0.25">
      <c r="A71" s="2633">
        <f>ROW()</f>
        <v>71</v>
      </c>
      <c r="B71" s="2667" t="str">
        <f>IF(C71="I","",IF(ISBLANK(D71),"",IF(ISTEXT(D71),LARGE(B9:B70,1)+1,0)))</f>
        <v/>
      </c>
      <c r="C71" s="2698"/>
      <c r="D71" s="2715"/>
      <c r="E71" s="2669"/>
      <c r="F71" s="2670"/>
      <c r="G71" s="2671"/>
      <c r="H71" s="2672"/>
      <c r="I71" s="2671"/>
      <c r="J71" s="2672"/>
      <c r="K71" s="2673">
        <f t="shared" si="132"/>
        <v>0</v>
      </c>
      <c r="L71" s="2532"/>
      <c r="M71" s="2674">
        <f t="shared" si="16"/>
        <v>0</v>
      </c>
      <c r="N71" s="2675">
        <f t="shared" si="16"/>
        <v>0</v>
      </c>
      <c r="O71" s="2676"/>
      <c r="P71" s="2676"/>
      <c r="Q71" s="2676"/>
      <c r="R71" s="2676"/>
      <c r="S71" s="2676"/>
      <c r="T71" s="2676"/>
      <c r="U71" s="2676"/>
      <c r="V71" s="2676"/>
      <c r="W71" s="2532"/>
      <c r="X71" s="2674">
        <f t="shared" si="17"/>
        <v>0</v>
      </c>
      <c r="Y71" s="2675">
        <f t="shared" si="17"/>
        <v>0</v>
      </c>
      <c r="Z71" s="2677"/>
      <c r="AA71" s="2677"/>
      <c r="AB71" s="2677"/>
      <c r="AC71" s="2677"/>
      <c r="AD71" s="2677"/>
      <c r="AE71" s="2677"/>
      <c r="AF71" s="2677"/>
      <c r="AG71" s="2677"/>
      <c r="AH71" s="2532"/>
      <c r="AI71" s="2535"/>
      <c r="AJ71" s="2678">
        <f t="shared" si="18"/>
        <v>0</v>
      </c>
      <c r="AK71" s="2679">
        <f t="shared" si="19"/>
        <v>0</v>
      </c>
      <c r="AL71" s="2678">
        <f t="shared" si="20"/>
        <v>0</v>
      </c>
      <c r="AM71" s="2679">
        <f t="shared" si="21"/>
        <v>0</v>
      </c>
      <c r="AN71" s="2678">
        <f t="shared" si="22"/>
        <v>0</v>
      </c>
      <c r="AO71" s="2679">
        <f t="shared" si="23"/>
        <v>0</v>
      </c>
      <c r="AP71" s="2678">
        <f t="shared" si="24"/>
        <v>0</v>
      </c>
      <c r="AQ71" s="2679">
        <f t="shared" si="25"/>
        <v>0</v>
      </c>
      <c r="AR71" s="2678">
        <f t="shared" si="26"/>
        <v>0</v>
      </c>
      <c r="AS71" s="2679">
        <f t="shared" si="27"/>
        <v>0</v>
      </c>
      <c r="AT71" s="2678">
        <f t="shared" si="28"/>
        <v>0</v>
      </c>
      <c r="AU71" s="2679">
        <f t="shared" si="29"/>
        <v>0</v>
      </c>
      <c r="AV71" s="2678">
        <f t="shared" si="30"/>
        <v>0</v>
      </c>
      <c r="AW71" s="2679">
        <f t="shared" si="31"/>
        <v>0</v>
      </c>
      <c r="AX71" s="2678">
        <f t="shared" si="32"/>
        <v>0</v>
      </c>
      <c r="AY71" s="2679">
        <f t="shared" si="33"/>
        <v>0</v>
      </c>
      <c r="AZ71" s="2680"/>
      <c r="BA71" s="2681">
        <f>BA9</f>
        <v>20</v>
      </c>
      <c r="BB71" s="2681">
        <f t="shared" si="34"/>
        <v>0</v>
      </c>
      <c r="BC71" s="2681" t="str">
        <f t="shared" si="35"/>
        <v/>
      </c>
      <c r="BD71" s="2682">
        <f t="shared" si="136"/>
        <v>0</v>
      </c>
      <c r="BE71" s="2682">
        <f t="shared" si="136"/>
        <v>0</v>
      </c>
      <c r="BF71" s="2682">
        <f t="shared" si="136"/>
        <v>0</v>
      </c>
      <c r="BG71" s="2682">
        <f t="shared" si="136"/>
        <v>0</v>
      </c>
      <c r="BH71" s="2682">
        <f t="shared" si="136"/>
        <v>0</v>
      </c>
      <c r="BI71" s="2682">
        <f t="shared" si="136"/>
        <v>0</v>
      </c>
      <c r="BJ71" s="2682">
        <f t="shared" si="136"/>
        <v>0</v>
      </c>
      <c r="BK71" s="2682">
        <f t="shared" si="133"/>
        <v>0</v>
      </c>
      <c r="BL71" s="2535"/>
      <c r="BM71" s="2683">
        <f t="shared" si="37"/>
        <v>0</v>
      </c>
      <c r="BN71" s="2684">
        <f t="shared" si="38"/>
        <v>0</v>
      </c>
      <c r="BO71" s="2684">
        <f t="shared" si="39"/>
        <v>0</v>
      </c>
      <c r="BP71" s="2684">
        <f t="shared" si="40"/>
        <v>0</v>
      </c>
      <c r="BQ71" s="2684">
        <f t="shared" si="41"/>
        <v>0</v>
      </c>
      <c r="BR71" s="2684">
        <f t="shared" si="42"/>
        <v>0</v>
      </c>
      <c r="BS71" s="2684">
        <f t="shared" si="43"/>
        <v>0</v>
      </c>
      <c r="BT71" s="2684">
        <f t="shared" si="44"/>
        <v>0</v>
      </c>
      <c r="BU71" s="2617"/>
      <c r="BV71" s="2685">
        <f t="shared" si="137"/>
        <v>0</v>
      </c>
      <c r="BW71" s="2686">
        <f t="shared" si="137"/>
        <v>0</v>
      </c>
      <c r="BX71" s="2686">
        <f t="shared" si="137"/>
        <v>0</v>
      </c>
      <c r="BY71" s="2686">
        <f t="shared" si="137"/>
        <v>0</v>
      </c>
      <c r="BZ71" s="2686">
        <f t="shared" si="137"/>
        <v>0</v>
      </c>
      <c r="CA71" s="2686">
        <f t="shared" si="137"/>
        <v>0</v>
      </c>
      <c r="CB71" s="2686">
        <f t="shared" si="137"/>
        <v>0</v>
      </c>
      <c r="CC71" s="2687">
        <f t="shared" si="134"/>
        <v>0</v>
      </c>
      <c r="CD71" s="2525"/>
      <c r="CE71" s="2681" t="str">
        <f t="shared" si="46"/>
        <v/>
      </c>
      <c r="CF71" s="2688">
        <f t="shared" si="47"/>
        <v>0</v>
      </c>
      <c r="CG71" s="2689">
        <f t="shared" si="48"/>
        <v>0</v>
      </c>
      <c r="CH71" s="2689">
        <f t="shared" si="49"/>
        <v>0</v>
      </c>
      <c r="CI71" s="2689">
        <f t="shared" si="50"/>
        <v>0</v>
      </c>
      <c r="CJ71" s="2689">
        <f t="shared" si="51"/>
        <v>0</v>
      </c>
      <c r="CK71" s="2689">
        <f t="shared" si="52"/>
        <v>0</v>
      </c>
      <c r="CL71" s="2689">
        <f t="shared" si="53"/>
        <v>0</v>
      </c>
      <c r="CM71" s="2689">
        <f t="shared" si="54"/>
        <v>0</v>
      </c>
      <c r="CN71" s="2689">
        <f t="shared" si="55"/>
        <v>0</v>
      </c>
      <c r="CO71" s="2702">
        <f>IF(M71=CO8,M71,0)</f>
        <v>0</v>
      </c>
      <c r="CP71" s="2703" t="str">
        <f t="shared" si="56"/>
        <v/>
      </c>
      <c r="CQ71" s="2678" t="str">
        <f t="shared" si="57"/>
        <v/>
      </c>
      <c r="CR71" s="2692" t="str">
        <f t="shared" si="58"/>
        <v/>
      </c>
      <c r="CS71" s="2692" t="str">
        <f t="shared" si="59"/>
        <v/>
      </c>
      <c r="CT71" s="2692" t="str">
        <f t="shared" si="60"/>
        <v/>
      </c>
      <c r="CU71" s="2692" t="str">
        <f t="shared" si="61"/>
        <v/>
      </c>
      <c r="CV71" s="2692" t="str">
        <f t="shared" si="62"/>
        <v/>
      </c>
      <c r="CW71" s="2692" t="str">
        <f t="shared" si="63"/>
        <v/>
      </c>
      <c r="CX71" s="2693" t="str">
        <f t="shared" si="64"/>
        <v/>
      </c>
      <c r="CY71" s="2601"/>
      <c r="CZ71" s="2681" t="str">
        <f t="shared" si="65"/>
        <v/>
      </c>
      <c r="DA71" s="2694">
        <f t="shared" si="66"/>
        <v>0</v>
      </c>
      <c r="DB71" s="2527" t="str">
        <f t="shared" si="67"/>
        <v/>
      </c>
      <c r="DC71" s="2527" t="str">
        <f t="shared" si="68"/>
        <v/>
      </c>
      <c r="DD71" s="2527" t="str">
        <f t="shared" si="69"/>
        <v/>
      </c>
      <c r="DE71" s="2527" t="str">
        <f t="shared" si="70"/>
        <v/>
      </c>
      <c r="DF71" s="2527" t="str">
        <f t="shared" si="71"/>
        <v/>
      </c>
      <c r="DG71" s="2527" t="str">
        <f t="shared" si="72"/>
        <v/>
      </c>
      <c r="DH71" s="2527" t="str">
        <f t="shared" si="73"/>
        <v/>
      </c>
      <c r="DI71" s="2527" t="str">
        <f t="shared" si="74"/>
        <v/>
      </c>
      <c r="DJ71" s="2549"/>
      <c r="DK71" s="2704">
        <f>IF(M71=DK8,M71,0)</f>
        <v>0</v>
      </c>
      <c r="DL71" s="2703" t="str">
        <f t="shared" si="75"/>
        <v/>
      </c>
      <c r="DM71" s="2692" t="str">
        <f t="shared" si="76"/>
        <v/>
      </c>
      <c r="DN71" s="2692" t="str">
        <f t="shared" si="77"/>
        <v/>
      </c>
      <c r="DO71" s="2692" t="str">
        <f t="shared" si="78"/>
        <v/>
      </c>
      <c r="DP71" s="2692" t="str">
        <f t="shared" si="79"/>
        <v/>
      </c>
      <c r="DQ71" s="2692" t="str">
        <f t="shared" si="80"/>
        <v/>
      </c>
      <c r="DR71" s="2692" t="str">
        <f t="shared" si="81"/>
        <v/>
      </c>
      <c r="DS71" s="2692" t="str">
        <f t="shared" si="82"/>
        <v/>
      </c>
      <c r="DT71" s="2696" t="str">
        <f t="shared" si="83"/>
        <v/>
      </c>
      <c r="DU71" s="2535"/>
      <c r="DV71" s="2683">
        <f t="shared" si="84"/>
        <v>0</v>
      </c>
      <c r="DW71" s="2684">
        <f t="shared" si="85"/>
        <v>0</v>
      </c>
      <c r="DX71" s="2684">
        <f t="shared" si="86"/>
        <v>0</v>
      </c>
      <c r="DY71" s="2684">
        <f t="shared" si="87"/>
        <v>0</v>
      </c>
      <c r="DZ71" s="2684">
        <f t="shared" si="88"/>
        <v>0</v>
      </c>
      <c r="EA71" s="2684">
        <f t="shared" si="89"/>
        <v>0</v>
      </c>
      <c r="EB71" s="2684">
        <f t="shared" si="90"/>
        <v>0</v>
      </c>
      <c r="EC71" s="2684">
        <f t="shared" si="91"/>
        <v>0</v>
      </c>
      <c r="ED71" s="2630"/>
      <c r="EE71" s="2685">
        <f t="shared" si="138"/>
        <v>0</v>
      </c>
      <c r="EF71" s="2686">
        <f t="shared" si="138"/>
        <v>0</v>
      </c>
      <c r="EG71" s="2686">
        <f t="shared" si="138"/>
        <v>0</v>
      </c>
      <c r="EH71" s="2686">
        <f t="shared" si="138"/>
        <v>0</v>
      </c>
      <c r="EI71" s="2686">
        <f t="shared" si="138"/>
        <v>0</v>
      </c>
      <c r="EJ71" s="2686">
        <f t="shared" si="138"/>
        <v>0</v>
      </c>
      <c r="EK71" s="2686">
        <f t="shared" si="138"/>
        <v>0</v>
      </c>
      <c r="EL71" s="2687">
        <f t="shared" si="135"/>
        <v>0</v>
      </c>
      <c r="EM71" s="2601"/>
      <c r="EN71" s="2681" t="str">
        <f t="shared" si="93"/>
        <v/>
      </c>
      <c r="EO71" s="2688">
        <f t="shared" si="94"/>
        <v>0</v>
      </c>
      <c r="EP71" s="2689">
        <f t="shared" si="95"/>
        <v>0</v>
      </c>
      <c r="EQ71" s="2689">
        <f t="shared" si="96"/>
        <v>0</v>
      </c>
      <c r="ER71" s="2689">
        <f t="shared" si="97"/>
        <v>0</v>
      </c>
      <c r="ES71" s="2689">
        <f t="shared" si="98"/>
        <v>0</v>
      </c>
      <c r="ET71" s="2689">
        <f t="shared" si="99"/>
        <v>0</v>
      </c>
      <c r="EU71" s="2689">
        <f t="shared" si="100"/>
        <v>0</v>
      </c>
      <c r="EV71" s="2689">
        <f t="shared" si="101"/>
        <v>0</v>
      </c>
      <c r="EW71" s="2689">
        <f t="shared" si="102"/>
        <v>0</v>
      </c>
      <c r="EX71" s="2705">
        <f>IF(X71=EX8,X71,0)</f>
        <v>0</v>
      </c>
      <c r="EY71" s="2703" t="str">
        <f t="shared" si="103"/>
        <v/>
      </c>
      <c r="EZ71" s="2678" t="str">
        <f t="shared" si="104"/>
        <v/>
      </c>
      <c r="FA71" s="2692" t="str">
        <f t="shared" si="105"/>
        <v/>
      </c>
      <c r="FB71" s="2692" t="str">
        <f t="shared" si="106"/>
        <v/>
      </c>
      <c r="FC71" s="2692" t="str">
        <f t="shared" si="107"/>
        <v/>
      </c>
      <c r="FD71" s="2692" t="str">
        <f t="shared" si="108"/>
        <v/>
      </c>
      <c r="FE71" s="2692" t="str">
        <f t="shared" si="109"/>
        <v/>
      </c>
      <c r="FF71" s="2692" t="str">
        <f t="shared" si="110"/>
        <v/>
      </c>
      <c r="FG71" s="2692" t="str">
        <f t="shared" si="111"/>
        <v/>
      </c>
      <c r="FH71" s="2601"/>
      <c r="FI71" s="2681" t="str">
        <f t="shared" si="112"/>
        <v/>
      </c>
      <c r="FJ71" s="2694">
        <f t="shared" si="113"/>
        <v>0</v>
      </c>
      <c r="FK71" s="2527" t="str">
        <f t="shared" si="114"/>
        <v/>
      </c>
      <c r="FL71" s="2527" t="str">
        <f t="shared" si="115"/>
        <v/>
      </c>
      <c r="FM71" s="2527" t="str">
        <f t="shared" si="116"/>
        <v/>
      </c>
      <c r="FN71" s="2527" t="str">
        <f t="shared" si="117"/>
        <v/>
      </c>
      <c r="FO71" s="2527" t="str">
        <f t="shared" si="118"/>
        <v/>
      </c>
      <c r="FP71" s="2527" t="str">
        <f t="shared" si="119"/>
        <v/>
      </c>
      <c r="FQ71" s="2527" t="str">
        <f t="shared" si="120"/>
        <v/>
      </c>
      <c r="FR71" s="2527" t="str">
        <f t="shared" si="121"/>
        <v/>
      </c>
      <c r="FS71" s="2704">
        <f>IF(X71=FS8,X71,0)</f>
        <v>0</v>
      </c>
      <c r="FT71" s="2703" t="str">
        <f t="shared" si="122"/>
        <v/>
      </c>
      <c r="FU71" s="2692" t="str">
        <f t="shared" si="123"/>
        <v/>
      </c>
      <c r="FV71" s="2692" t="str">
        <f t="shared" si="124"/>
        <v/>
      </c>
      <c r="FW71" s="2692" t="str">
        <f t="shared" si="125"/>
        <v/>
      </c>
      <c r="FX71" s="2692" t="str">
        <f t="shared" si="126"/>
        <v/>
      </c>
      <c r="FY71" s="2692" t="str">
        <f t="shared" si="127"/>
        <v/>
      </c>
      <c r="FZ71" s="2692" t="str">
        <f t="shared" si="128"/>
        <v/>
      </c>
      <c r="GA71" s="2692" t="str">
        <f t="shared" si="129"/>
        <v/>
      </c>
      <c r="GB71" s="2696" t="str">
        <f t="shared" si="130"/>
        <v/>
      </c>
      <c r="GC71" s="2535"/>
    </row>
    <row r="72" spans="1:185" ht="45" customHeight="1" x14ac:dyDescent="0.25">
      <c r="A72" s="2633">
        <f>ROW()</f>
        <v>72</v>
      </c>
      <c r="B72" s="2667" t="str">
        <f>IF(C72="I","",IF(ISBLANK(D72),"",IF(ISTEXT(D72),LARGE(B9:B71,1)+1,0)))</f>
        <v/>
      </c>
      <c r="C72" s="2698"/>
      <c r="D72" s="2715"/>
      <c r="E72" s="2669"/>
      <c r="F72" s="2670"/>
      <c r="G72" s="2671"/>
      <c r="H72" s="2672"/>
      <c r="I72" s="2671"/>
      <c r="J72" s="2672"/>
      <c r="K72" s="2673">
        <f t="shared" si="132"/>
        <v>0</v>
      </c>
      <c r="L72" s="2532"/>
      <c r="M72" s="2674">
        <f t="shared" si="16"/>
        <v>0</v>
      </c>
      <c r="N72" s="2675">
        <f t="shared" si="16"/>
        <v>0</v>
      </c>
      <c r="O72" s="2676"/>
      <c r="P72" s="2676"/>
      <c r="Q72" s="2676"/>
      <c r="R72" s="2676"/>
      <c r="S72" s="2676"/>
      <c r="T72" s="2676"/>
      <c r="U72" s="2676"/>
      <c r="V72" s="2676"/>
      <c r="W72" s="2532"/>
      <c r="X72" s="2674">
        <f t="shared" si="17"/>
        <v>0</v>
      </c>
      <c r="Y72" s="2675">
        <f t="shared" si="17"/>
        <v>0</v>
      </c>
      <c r="Z72" s="2677"/>
      <c r="AA72" s="2677"/>
      <c r="AB72" s="2677"/>
      <c r="AC72" s="2677"/>
      <c r="AD72" s="2677"/>
      <c r="AE72" s="2677"/>
      <c r="AF72" s="2677"/>
      <c r="AG72" s="2677"/>
      <c r="AH72" s="2532"/>
      <c r="AI72" s="2535"/>
      <c r="AJ72" s="2678">
        <f t="shared" si="18"/>
        <v>0</v>
      </c>
      <c r="AK72" s="2679">
        <f t="shared" si="19"/>
        <v>0</v>
      </c>
      <c r="AL72" s="2678">
        <f t="shared" si="20"/>
        <v>0</v>
      </c>
      <c r="AM72" s="2679">
        <f t="shared" si="21"/>
        <v>0</v>
      </c>
      <c r="AN72" s="2678">
        <f t="shared" si="22"/>
        <v>0</v>
      </c>
      <c r="AO72" s="2679">
        <f t="shared" si="23"/>
        <v>0</v>
      </c>
      <c r="AP72" s="2678">
        <f t="shared" si="24"/>
        <v>0</v>
      </c>
      <c r="AQ72" s="2679">
        <f t="shared" si="25"/>
        <v>0</v>
      </c>
      <c r="AR72" s="2678">
        <f t="shared" si="26"/>
        <v>0</v>
      </c>
      <c r="AS72" s="2679">
        <f t="shared" si="27"/>
        <v>0</v>
      </c>
      <c r="AT72" s="2678">
        <f t="shared" si="28"/>
        <v>0</v>
      </c>
      <c r="AU72" s="2679">
        <f t="shared" si="29"/>
        <v>0</v>
      </c>
      <c r="AV72" s="2678">
        <f t="shared" si="30"/>
        <v>0</v>
      </c>
      <c r="AW72" s="2679">
        <f t="shared" si="31"/>
        <v>0</v>
      </c>
      <c r="AX72" s="2678">
        <f t="shared" si="32"/>
        <v>0</v>
      </c>
      <c r="AY72" s="2679">
        <f t="shared" si="33"/>
        <v>0</v>
      </c>
      <c r="AZ72" s="2680"/>
      <c r="BA72" s="2681">
        <f>BA9</f>
        <v>20</v>
      </c>
      <c r="BB72" s="2681">
        <f t="shared" si="34"/>
        <v>0</v>
      </c>
      <c r="BC72" s="2681" t="str">
        <f t="shared" si="35"/>
        <v/>
      </c>
      <c r="BD72" s="2682">
        <f t="shared" si="136"/>
        <v>0</v>
      </c>
      <c r="BE72" s="2682">
        <f t="shared" si="136"/>
        <v>0</v>
      </c>
      <c r="BF72" s="2682">
        <f t="shared" si="136"/>
        <v>0</v>
      </c>
      <c r="BG72" s="2682">
        <f t="shared" si="136"/>
        <v>0</v>
      </c>
      <c r="BH72" s="2682">
        <f t="shared" si="136"/>
        <v>0</v>
      </c>
      <c r="BI72" s="2682">
        <f t="shared" si="136"/>
        <v>0</v>
      </c>
      <c r="BJ72" s="2682">
        <f t="shared" si="136"/>
        <v>0</v>
      </c>
      <c r="BK72" s="2682">
        <f t="shared" si="133"/>
        <v>0</v>
      </c>
      <c r="BL72" s="2535"/>
      <c r="BM72" s="2683">
        <f t="shared" si="37"/>
        <v>0</v>
      </c>
      <c r="BN72" s="2684">
        <f t="shared" si="38"/>
        <v>0</v>
      </c>
      <c r="BO72" s="2684">
        <f t="shared" si="39"/>
        <v>0</v>
      </c>
      <c r="BP72" s="2684">
        <f t="shared" si="40"/>
        <v>0</v>
      </c>
      <c r="BQ72" s="2684">
        <f t="shared" si="41"/>
        <v>0</v>
      </c>
      <c r="BR72" s="2684">
        <f t="shared" si="42"/>
        <v>0</v>
      </c>
      <c r="BS72" s="2684">
        <f t="shared" si="43"/>
        <v>0</v>
      </c>
      <c r="BT72" s="2684">
        <f t="shared" si="44"/>
        <v>0</v>
      </c>
      <c r="BU72" s="2617"/>
      <c r="BV72" s="2685">
        <f t="shared" si="137"/>
        <v>0</v>
      </c>
      <c r="BW72" s="2686">
        <f t="shared" si="137"/>
        <v>0</v>
      </c>
      <c r="BX72" s="2686">
        <f t="shared" si="137"/>
        <v>0</v>
      </c>
      <c r="BY72" s="2686">
        <f t="shared" si="137"/>
        <v>0</v>
      </c>
      <c r="BZ72" s="2686">
        <f t="shared" si="137"/>
        <v>0</v>
      </c>
      <c r="CA72" s="2686">
        <f t="shared" si="137"/>
        <v>0</v>
      </c>
      <c r="CB72" s="2686">
        <f t="shared" si="137"/>
        <v>0</v>
      </c>
      <c r="CC72" s="2687">
        <f t="shared" si="134"/>
        <v>0</v>
      </c>
      <c r="CD72" s="2525"/>
      <c r="CE72" s="2681" t="str">
        <f t="shared" si="46"/>
        <v/>
      </c>
      <c r="CF72" s="2688">
        <f t="shared" si="47"/>
        <v>0</v>
      </c>
      <c r="CG72" s="2689">
        <f t="shared" si="48"/>
        <v>0</v>
      </c>
      <c r="CH72" s="2689">
        <f t="shared" si="49"/>
        <v>0</v>
      </c>
      <c r="CI72" s="2689">
        <f t="shared" si="50"/>
        <v>0</v>
      </c>
      <c r="CJ72" s="2689">
        <f t="shared" si="51"/>
        <v>0</v>
      </c>
      <c r="CK72" s="2689">
        <f t="shared" si="52"/>
        <v>0</v>
      </c>
      <c r="CL72" s="2689">
        <f t="shared" si="53"/>
        <v>0</v>
      </c>
      <c r="CM72" s="2689">
        <f t="shared" si="54"/>
        <v>0</v>
      </c>
      <c r="CN72" s="2689">
        <f t="shared" si="55"/>
        <v>0</v>
      </c>
      <c r="CO72" s="2702">
        <f>IF(M72=CO8,M72,0)</f>
        <v>0</v>
      </c>
      <c r="CP72" s="2703" t="str">
        <f t="shared" si="56"/>
        <v/>
      </c>
      <c r="CQ72" s="2678" t="str">
        <f t="shared" si="57"/>
        <v/>
      </c>
      <c r="CR72" s="2692" t="str">
        <f t="shared" si="58"/>
        <v/>
      </c>
      <c r="CS72" s="2692" t="str">
        <f t="shared" si="59"/>
        <v/>
      </c>
      <c r="CT72" s="2692" t="str">
        <f t="shared" si="60"/>
        <v/>
      </c>
      <c r="CU72" s="2692" t="str">
        <f t="shared" si="61"/>
        <v/>
      </c>
      <c r="CV72" s="2692" t="str">
        <f t="shared" si="62"/>
        <v/>
      </c>
      <c r="CW72" s="2692" t="str">
        <f t="shared" si="63"/>
        <v/>
      </c>
      <c r="CX72" s="2693" t="str">
        <f t="shared" si="64"/>
        <v/>
      </c>
      <c r="CY72" s="2601"/>
      <c r="CZ72" s="2681" t="str">
        <f t="shared" si="65"/>
        <v/>
      </c>
      <c r="DA72" s="2694">
        <f t="shared" si="66"/>
        <v>0</v>
      </c>
      <c r="DB72" s="2527" t="str">
        <f t="shared" si="67"/>
        <v/>
      </c>
      <c r="DC72" s="2527" t="str">
        <f t="shared" si="68"/>
        <v/>
      </c>
      <c r="DD72" s="2527" t="str">
        <f t="shared" si="69"/>
        <v/>
      </c>
      <c r="DE72" s="2527" t="str">
        <f t="shared" si="70"/>
        <v/>
      </c>
      <c r="DF72" s="2527" t="str">
        <f t="shared" si="71"/>
        <v/>
      </c>
      <c r="DG72" s="2527" t="str">
        <f t="shared" si="72"/>
        <v/>
      </c>
      <c r="DH72" s="2527" t="str">
        <f t="shared" si="73"/>
        <v/>
      </c>
      <c r="DI72" s="2527" t="str">
        <f t="shared" si="74"/>
        <v/>
      </c>
      <c r="DJ72" s="2549"/>
      <c r="DK72" s="2704">
        <f>IF(M72=DK8,M72,0)</f>
        <v>0</v>
      </c>
      <c r="DL72" s="2703" t="str">
        <f t="shared" si="75"/>
        <v/>
      </c>
      <c r="DM72" s="2692" t="str">
        <f t="shared" si="76"/>
        <v/>
      </c>
      <c r="DN72" s="2692" t="str">
        <f t="shared" si="77"/>
        <v/>
      </c>
      <c r="DO72" s="2692" t="str">
        <f t="shared" si="78"/>
        <v/>
      </c>
      <c r="DP72" s="2692" t="str">
        <f t="shared" si="79"/>
        <v/>
      </c>
      <c r="DQ72" s="2692" t="str">
        <f t="shared" si="80"/>
        <v/>
      </c>
      <c r="DR72" s="2692" t="str">
        <f t="shared" si="81"/>
        <v/>
      </c>
      <c r="DS72" s="2692" t="str">
        <f t="shared" si="82"/>
        <v/>
      </c>
      <c r="DT72" s="2696" t="str">
        <f t="shared" si="83"/>
        <v/>
      </c>
      <c r="DU72" s="2535"/>
      <c r="DV72" s="2683">
        <f t="shared" si="84"/>
        <v>0</v>
      </c>
      <c r="DW72" s="2684">
        <f t="shared" si="85"/>
        <v>0</v>
      </c>
      <c r="DX72" s="2684">
        <f t="shared" si="86"/>
        <v>0</v>
      </c>
      <c r="DY72" s="2684">
        <f t="shared" si="87"/>
        <v>0</v>
      </c>
      <c r="DZ72" s="2684">
        <f t="shared" si="88"/>
        <v>0</v>
      </c>
      <c r="EA72" s="2684">
        <f t="shared" si="89"/>
        <v>0</v>
      </c>
      <c r="EB72" s="2684">
        <f t="shared" si="90"/>
        <v>0</v>
      </c>
      <c r="EC72" s="2684">
        <f t="shared" si="91"/>
        <v>0</v>
      </c>
      <c r="ED72" s="2630"/>
      <c r="EE72" s="2685">
        <f t="shared" si="138"/>
        <v>0</v>
      </c>
      <c r="EF72" s="2686">
        <f t="shared" si="138"/>
        <v>0</v>
      </c>
      <c r="EG72" s="2686">
        <f t="shared" si="138"/>
        <v>0</v>
      </c>
      <c r="EH72" s="2686">
        <f t="shared" si="138"/>
        <v>0</v>
      </c>
      <c r="EI72" s="2686">
        <f t="shared" si="138"/>
        <v>0</v>
      </c>
      <c r="EJ72" s="2686">
        <f t="shared" si="138"/>
        <v>0</v>
      </c>
      <c r="EK72" s="2686">
        <f t="shared" si="138"/>
        <v>0</v>
      </c>
      <c r="EL72" s="2687">
        <f t="shared" si="135"/>
        <v>0</v>
      </c>
      <c r="EM72" s="2601"/>
      <c r="EN72" s="2681" t="str">
        <f t="shared" si="93"/>
        <v/>
      </c>
      <c r="EO72" s="2688">
        <f t="shared" si="94"/>
        <v>0</v>
      </c>
      <c r="EP72" s="2689">
        <f t="shared" si="95"/>
        <v>0</v>
      </c>
      <c r="EQ72" s="2689">
        <f t="shared" si="96"/>
        <v>0</v>
      </c>
      <c r="ER72" s="2689">
        <f t="shared" si="97"/>
        <v>0</v>
      </c>
      <c r="ES72" s="2689">
        <f t="shared" si="98"/>
        <v>0</v>
      </c>
      <c r="ET72" s="2689">
        <f t="shared" si="99"/>
        <v>0</v>
      </c>
      <c r="EU72" s="2689">
        <f t="shared" si="100"/>
        <v>0</v>
      </c>
      <c r="EV72" s="2689">
        <f t="shared" si="101"/>
        <v>0</v>
      </c>
      <c r="EW72" s="2689">
        <f t="shared" si="102"/>
        <v>0</v>
      </c>
      <c r="EX72" s="2705">
        <f>IF(X72=EX8,X72,0)</f>
        <v>0</v>
      </c>
      <c r="EY72" s="2703" t="str">
        <f t="shared" si="103"/>
        <v/>
      </c>
      <c r="EZ72" s="2678" t="str">
        <f t="shared" si="104"/>
        <v/>
      </c>
      <c r="FA72" s="2692" t="str">
        <f t="shared" si="105"/>
        <v/>
      </c>
      <c r="FB72" s="2692" t="str">
        <f t="shared" si="106"/>
        <v/>
      </c>
      <c r="FC72" s="2692" t="str">
        <f t="shared" si="107"/>
        <v/>
      </c>
      <c r="FD72" s="2692" t="str">
        <f t="shared" si="108"/>
        <v/>
      </c>
      <c r="FE72" s="2692" t="str">
        <f t="shared" si="109"/>
        <v/>
      </c>
      <c r="FF72" s="2692" t="str">
        <f t="shared" si="110"/>
        <v/>
      </c>
      <c r="FG72" s="2692" t="str">
        <f t="shared" si="111"/>
        <v/>
      </c>
      <c r="FH72" s="2601"/>
      <c r="FI72" s="2681" t="str">
        <f t="shared" si="112"/>
        <v/>
      </c>
      <c r="FJ72" s="2694">
        <f t="shared" si="113"/>
        <v>0</v>
      </c>
      <c r="FK72" s="2527" t="str">
        <f t="shared" si="114"/>
        <v/>
      </c>
      <c r="FL72" s="2527" t="str">
        <f t="shared" si="115"/>
        <v/>
      </c>
      <c r="FM72" s="2527" t="str">
        <f t="shared" si="116"/>
        <v/>
      </c>
      <c r="FN72" s="2527" t="str">
        <f t="shared" si="117"/>
        <v/>
      </c>
      <c r="FO72" s="2527" t="str">
        <f t="shared" si="118"/>
        <v/>
      </c>
      <c r="FP72" s="2527" t="str">
        <f t="shared" si="119"/>
        <v/>
      </c>
      <c r="FQ72" s="2527" t="str">
        <f t="shared" si="120"/>
        <v/>
      </c>
      <c r="FR72" s="2527" t="str">
        <f t="shared" si="121"/>
        <v/>
      </c>
      <c r="FS72" s="2704">
        <f>IF(X72=FS8,X72,0)</f>
        <v>0</v>
      </c>
      <c r="FT72" s="2703" t="str">
        <f t="shared" si="122"/>
        <v/>
      </c>
      <c r="FU72" s="2692" t="str">
        <f t="shared" si="123"/>
        <v/>
      </c>
      <c r="FV72" s="2692" t="str">
        <f t="shared" si="124"/>
        <v/>
      </c>
      <c r="FW72" s="2692" t="str">
        <f t="shared" si="125"/>
        <v/>
      </c>
      <c r="FX72" s="2692" t="str">
        <f t="shared" si="126"/>
        <v/>
      </c>
      <c r="FY72" s="2692" t="str">
        <f t="shared" si="127"/>
        <v/>
      </c>
      <c r="FZ72" s="2692" t="str">
        <f t="shared" si="128"/>
        <v/>
      </c>
      <c r="GA72" s="2692" t="str">
        <f t="shared" si="129"/>
        <v/>
      </c>
      <c r="GB72" s="2696" t="str">
        <f t="shared" si="130"/>
        <v/>
      </c>
      <c r="GC72" s="2535"/>
    </row>
    <row r="73" spans="1:185" ht="45" customHeight="1" x14ac:dyDescent="0.25">
      <c r="A73" s="2633">
        <f>ROW()</f>
        <v>73</v>
      </c>
      <c r="B73" s="2667" t="str">
        <f>IF(C73="I","",IF(ISBLANK(D73),"",IF(ISTEXT(D73),LARGE(B9:B72,1)+1,0)))</f>
        <v/>
      </c>
      <c r="C73" s="2698"/>
      <c r="D73" s="2715"/>
      <c r="E73" s="2669"/>
      <c r="F73" s="2670"/>
      <c r="G73" s="2671"/>
      <c r="H73" s="2672"/>
      <c r="I73" s="2671"/>
      <c r="J73" s="2672"/>
      <c r="K73" s="2673">
        <f t="shared" si="132"/>
        <v>0</v>
      </c>
      <c r="L73" s="2532"/>
      <c r="M73" s="2674">
        <f t="shared" si="16"/>
        <v>0</v>
      </c>
      <c r="N73" s="2675">
        <f t="shared" si="16"/>
        <v>0</v>
      </c>
      <c r="O73" s="2676"/>
      <c r="P73" s="2676"/>
      <c r="Q73" s="2676"/>
      <c r="R73" s="2676"/>
      <c r="S73" s="2676"/>
      <c r="T73" s="2676"/>
      <c r="U73" s="2676"/>
      <c r="V73" s="2676"/>
      <c r="W73" s="2532"/>
      <c r="X73" s="2674">
        <f t="shared" si="17"/>
        <v>0</v>
      </c>
      <c r="Y73" s="2675">
        <f t="shared" si="17"/>
        <v>0</v>
      </c>
      <c r="Z73" s="2677"/>
      <c r="AA73" s="2677"/>
      <c r="AB73" s="2677"/>
      <c r="AC73" s="2677"/>
      <c r="AD73" s="2677"/>
      <c r="AE73" s="2677"/>
      <c r="AF73" s="2677"/>
      <c r="AG73" s="2677"/>
      <c r="AH73" s="2532"/>
      <c r="AI73" s="2535"/>
      <c r="AJ73" s="2678">
        <f t="shared" si="18"/>
        <v>0</v>
      </c>
      <c r="AK73" s="2679">
        <f t="shared" si="19"/>
        <v>0</v>
      </c>
      <c r="AL73" s="2678">
        <f t="shared" si="20"/>
        <v>0</v>
      </c>
      <c r="AM73" s="2679">
        <f t="shared" si="21"/>
        <v>0</v>
      </c>
      <c r="AN73" s="2678">
        <f t="shared" si="22"/>
        <v>0</v>
      </c>
      <c r="AO73" s="2679">
        <f t="shared" si="23"/>
        <v>0</v>
      </c>
      <c r="AP73" s="2678">
        <f t="shared" si="24"/>
        <v>0</v>
      </c>
      <c r="AQ73" s="2679">
        <f t="shared" si="25"/>
        <v>0</v>
      </c>
      <c r="AR73" s="2678">
        <f t="shared" si="26"/>
        <v>0</v>
      </c>
      <c r="AS73" s="2679">
        <f t="shared" si="27"/>
        <v>0</v>
      </c>
      <c r="AT73" s="2678">
        <f t="shared" si="28"/>
        <v>0</v>
      </c>
      <c r="AU73" s="2679">
        <f t="shared" si="29"/>
        <v>0</v>
      </c>
      <c r="AV73" s="2678">
        <f t="shared" si="30"/>
        <v>0</v>
      </c>
      <c r="AW73" s="2679">
        <f t="shared" si="31"/>
        <v>0</v>
      </c>
      <c r="AX73" s="2678">
        <f t="shared" si="32"/>
        <v>0</v>
      </c>
      <c r="AY73" s="2679">
        <f t="shared" si="33"/>
        <v>0</v>
      </c>
      <c r="AZ73" s="2680"/>
      <c r="BA73" s="2681">
        <f>BA9</f>
        <v>20</v>
      </c>
      <c r="BB73" s="2681">
        <f t="shared" si="34"/>
        <v>0</v>
      </c>
      <c r="BC73" s="2681" t="str">
        <f t="shared" si="35"/>
        <v/>
      </c>
      <c r="BD73" s="2682">
        <f t="shared" si="136"/>
        <v>0</v>
      </c>
      <c r="BE73" s="2682">
        <f t="shared" si="136"/>
        <v>0</v>
      </c>
      <c r="BF73" s="2682">
        <f t="shared" si="136"/>
        <v>0</v>
      </c>
      <c r="BG73" s="2682">
        <f t="shared" si="136"/>
        <v>0</v>
      </c>
      <c r="BH73" s="2682">
        <f t="shared" si="136"/>
        <v>0</v>
      </c>
      <c r="BI73" s="2682">
        <f t="shared" si="136"/>
        <v>0</v>
      </c>
      <c r="BJ73" s="2682">
        <f t="shared" si="136"/>
        <v>0</v>
      </c>
      <c r="BK73" s="2682">
        <f t="shared" si="133"/>
        <v>0</v>
      </c>
      <c r="BL73" s="2535"/>
      <c r="BM73" s="2683">
        <f t="shared" si="37"/>
        <v>0</v>
      </c>
      <c r="BN73" s="2684">
        <f t="shared" si="38"/>
        <v>0</v>
      </c>
      <c r="BO73" s="2684">
        <f t="shared" si="39"/>
        <v>0</v>
      </c>
      <c r="BP73" s="2684">
        <f t="shared" si="40"/>
        <v>0</v>
      </c>
      <c r="BQ73" s="2684">
        <f t="shared" si="41"/>
        <v>0</v>
      </c>
      <c r="BR73" s="2684">
        <f t="shared" si="42"/>
        <v>0</v>
      </c>
      <c r="BS73" s="2684">
        <f t="shared" si="43"/>
        <v>0</v>
      </c>
      <c r="BT73" s="2684">
        <f t="shared" si="44"/>
        <v>0</v>
      </c>
      <c r="BU73" s="2617"/>
      <c r="BV73" s="2685">
        <f t="shared" si="137"/>
        <v>0</v>
      </c>
      <c r="BW73" s="2686">
        <f t="shared" si="137"/>
        <v>0</v>
      </c>
      <c r="BX73" s="2686">
        <f t="shared" si="137"/>
        <v>0</v>
      </c>
      <c r="BY73" s="2686">
        <f t="shared" si="137"/>
        <v>0</v>
      </c>
      <c r="BZ73" s="2686">
        <f t="shared" si="137"/>
        <v>0</v>
      </c>
      <c r="CA73" s="2686">
        <f t="shared" si="137"/>
        <v>0</v>
      </c>
      <c r="CB73" s="2686">
        <f t="shared" si="137"/>
        <v>0</v>
      </c>
      <c r="CC73" s="2687">
        <f t="shared" si="134"/>
        <v>0</v>
      </c>
      <c r="CD73" s="2525"/>
      <c r="CE73" s="2681" t="str">
        <f t="shared" si="46"/>
        <v/>
      </c>
      <c r="CF73" s="2688">
        <f t="shared" si="47"/>
        <v>0</v>
      </c>
      <c r="CG73" s="2689">
        <f t="shared" si="48"/>
        <v>0</v>
      </c>
      <c r="CH73" s="2689">
        <f t="shared" si="49"/>
        <v>0</v>
      </c>
      <c r="CI73" s="2689">
        <f t="shared" si="50"/>
        <v>0</v>
      </c>
      <c r="CJ73" s="2689">
        <f t="shared" si="51"/>
        <v>0</v>
      </c>
      <c r="CK73" s="2689">
        <f t="shared" si="52"/>
        <v>0</v>
      </c>
      <c r="CL73" s="2689">
        <f t="shared" si="53"/>
        <v>0</v>
      </c>
      <c r="CM73" s="2689">
        <f t="shared" si="54"/>
        <v>0</v>
      </c>
      <c r="CN73" s="2689">
        <f t="shared" si="55"/>
        <v>0</v>
      </c>
      <c r="CO73" s="2702">
        <f>IF(M73=CO8,M73,0)</f>
        <v>0</v>
      </c>
      <c r="CP73" s="2703" t="str">
        <f t="shared" si="56"/>
        <v/>
      </c>
      <c r="CQ73" s="2678" t="str">
        <f t="shared" si="57"/>
        <v/>
      </c>
      <c r="CR73" s="2692" t="str">
        <f t="shared" si="58"/>
        <v/>
      </c>
      <c r="CS73" s="2692" t="str">
        <f t="shared" si="59"/>
        <v/>
      </c>
      <c r="CT73" s="2692" t="str">
        <f t="shared" si="60"/>
        <v/>
      </c>
      <c r="CU73" s="2692" t="str">
        <f t="shared" si="61"/>
        <v/>
      </c>
      <c r="CV73" s="2692" t="str">
        <f t="shared" si="62"/>
        <v/>
      </c>
      <c r="CW73" s="2692" t="str">
        <f t="shared" si="63"/>
        <v/>
      </c>
      <c r="CX73" s="2693" t="str">
        <f t="shared" si="64"/>
        <v/>
      </c>
      <c r="CY73" s="2601"/>
      <c r="CZ73" s="2681" t="str">
        <f t="shared" si="65"/>
        <v/>
      </c>
      <c r="DA73" s="2694">
        <f t="shared" si="66"/>
        <v>0</v>
      </c>
      <c r="DB73" s="2527" t="str">
        <f t="shared" si="67"/>
        <v/>
      </c>
      <c r="DC73" s="2527" t="str">
        <f t="shared" si="68"/>
        <v/>
      </c>
      <c r="DD73" s="2527" t="str">
        <f t="shared" si="69"/>
        <v/>
      </c>
      <c r="DE73" s="2527" t="str">
        <f t="shared" si="70"/>
        <v/>
      </c>
      <c r="DF73" s="2527" t="str">
        <f t="shared" si="71"/>
        <v/>
      </c>
      <c r="DG73" s="2527" t="str">
        <f t="shared" si="72"/>
        <v/>
      </c>
      <c r="DH73" s="2527" t="str">
        <f t="shared" si="73"/>
        <v/>
      </c>
      <c r="DI73" s="2527" t="str">
        <f t="shared" si="74"/>
        <v/>
      </c>
      <c r="DJ73" s="2549"/>
      <c r="DK73" s="2704">
        <f>IF(M73=DK8,M73,0)</f>
        <v>0</v>
      </c>
      <c r="DL73" s="2703" t="str">
        <f t="shared" si="75"/>
        <v/>
      </c>
      <c r="DM73" s="2692" t="str">
        <f t="shared" si="76"/>
        <v/>
      </c>
      <c r="DN73" s="2692" t="str">
        <f t="shared" si="77"/>
        <v/>
      </c>
      <c r="DO73" s="2692" t="str">
        <f t="shared" si="78"/>
        <v/>
      </c>
      <c r="DP73" s="2692" t="str">
        <f t="shared" si="79"/>
        <v/>
      </c>
      <c r="DQ73" s="2692" t="str">
        <f t="shared" si="80"/>
        <v/>
      </c>
      <c r="DR73" s="2692" t="str">
        <f t="shared" si="81"/>
        <v/>
      </c>
      <c r="DS73" s="2692" t="str">
        <f t="shared" si="82"/>
        <v/>
      </c>
      <c r="DT73" s="2696" t="str">
        <f t="shared" si="83"/>
        <v/>
      </c>
      <c r="DU73" s="2535"/>
      <c r="DV73" s="2683">
        <f t="shared" si="84"/>
        <v>0</v>
      </c>
      <c r="DW73" s="2684">
        <f t="shared" si="85"/>
        <v>0</v>
      </c>
      <c r="DX73" s="2684">
        <f t="shared" si="86"/>
        <v>0</v>
      </c>
      <c r="DY73" s="2684">
        <f t="shared" si="87"/>
        <v>0</v>
      </c>
      <c r="DZ73" s="2684">
        <f t="shared" si="88"/>
        <v>0</v>
      </c>
      <c r="EA73" s="2684">
        <f t="shared" si="89"/>
        <v>0</v>
      </c>
      <c r="EB73" s="2684">
        <f t="shared" si="90"/>
        <v>0</v>
      </c>
      <c r="EC73" s="2684">
        <f t="shared" si="91"/>
        <v>0</v>
      </c>
      <c r="ED73" s="2630"/>
      <c r="EE73" s="2685">
        <f t="shared" si="138"/>
        <v>0</v>
      </c>
      <c r="EF73" s="2686">
        <f t="shared" si="138"/>
        <v>0</v>
      </c>
      <c r="EG73" s="2686">
        <f t="shared" si="138"/>
        <v>0</v>
      </c>
      <c r="EH73" s="2686">
        <f t="shared" si="138"/>
        <v>0</v>
      </c>
      <c r="EI73" s="2686">
        <f t="shared" si="138"/>
        <v>0</v>
      </c>
      <c r="EJ73" s="2686">
        <f t="shared" si="138"/>
        <v>0</v>
      </c>
      <c r="EK73" s="2686">
        <f t="shared" si="138"/>
        <v>0</v>
      </c>
      <c r="EL73" s="2687">
        <f t="shared" si="135"/>
        <v>0</v>
      </c>
      <c r="EM73" s="2601"/>
      <c r="EN73" s="2681" t="str">
        <f t="shared" si="93"/>
        <v/>
      </c>
      <c r="EO73" s="2688">
        <f t="shared" si="94"/>
        <v>0</v>
      </c>
      <c r="EP73" s="2689">
        <f t="shared" si="95"/>
        <v>0</v>
      </c>
      <c r="EQ73" s="2689">
        <f t="shared" si="96"/>
        <v>0</v>
      </c>
      <c r="ER73" s="2689">
        <f t="shared" si="97"/>
        <v>0</v>
      </c>
      <c r="ES73" s="2689">
        <f t="shared" si="98"/>
        <v>0</v>
      </c>
      <c r="ET73" s="2689">
        <f t="shared" si="99"/>
        <v>0</v>
      </c>
      <c r="EU73" s="2689">
        <f t="shared" si="100"/>
        <v>0</v>
      </c>
      <c r="EV73" s="2689">
        <f t="shared" si="101"/>
        <v>0</v>
      </c>
      <c r="EW73" s="2689">
        <f t="shared" si="102"/>
        <v>0</v>
      </c>
      <c r="EX73" s="2705">
        <f>IF(X73=EX8,X73,0)</f>
        <v>0</v>
      </c>
      <c r="EY73" s="2703" t="str">
        <f t="shared" si="103"/>
        <v/>
      </c>
      <c r="EZ73" s="2678" t="str">
        <f t="shared" si="104"/>
        <v/>
      </c>
      <c r="FA73" s="2692" t="str">
        <f t="shared" si="105"/>
        <v/>
      </c>
      <c r="FB73" s="2692" t="str">
        <f t="shared" si="106"/>
        <v/>
      </c>
      <c r="FC73" s="2692" t="str">
        <f t="shared" si="107"/>
        <v/>
      </c>
      <c r="FD73" s="2692" t="str">
        <f t="shared" si="108"/>
        <v/>
      </c>
      <c r="FE73" s="2692" t="str">
        <f t="shared" si="109"/>
        <v/>
      </c>
      <c r="FF73" s="2692" t="str">
        <f t="shared" si="110"/>
        <v/>
      </c>
      <c r="FG73" s="2692" t="str">
        <f t="shared" si="111"/>
        <v/>
      </c>
      <c r="FH73" s="2601"/>
      <c r="FI73" s="2681" t="str">
        <f t="shared" si="112"/>
        <v/>
      </c>
      <c r="FJ73" s="2694">
        <f t="shared" si="113"/>
        <v>0</v>
      </c>
      <c r="FK73" s="2527" t="str">
        <f t="shared" si="114"/>
        <v/>
      </c>
      <c r="FL73" s="2527" t="str">
        <f t="shared" si="115"/>
        <v/>
      </c>
      <c r="FM73" s="2527" t="str">
        <f t="shared" si="116"/>
        <v/>
      </c>
      <c r="FN73" s="2527" t="str">
        <f t="shared" si="117"/>
        <v/>
      </c>
      <c r="FO73" s="2527" t="str">
        <f t="shared" si="118"/>
        <v/>
      </c>
      <c r="FP73" s="2527" t="str">
        <f t="shared" si="119"/>
        <v/>
      </c>
      <c r="FQ73" s="2527" t="str">
        <f t="shared" si="120"/>
        <v/>
      </c>
      <c r="FR73" s="2527" t="str">
        <f t="shared" si="121"/>
        <v/>
      </c>
      <c r="FS73" s="2704">
        <f>IF(X73=FS8,X73,0)</f>
        <v>0</v>
      </c>
      <c r="FT73" s="2703" t="str">
        <f t="shared" si="122"/>
        <v/>
      </c>
      <c r="FU73" s="2692" t="str">
        <f t="shared" si="123"/>
        <v/>
      </c>
      <c r="FV73" s="2692" t="str">
        <f t="shared" si="124"/>
        <v/>
      </c>
      <c r="FW73" s="2692" t="str">
        <f t="shared" si="125"/>
        <v/>
      </c>
      <c r="FX73" s="2692" t="str">
        <f t="shared" si="126"/>
        <v/>
      </c>
      <c r="FY73" s="2692" t="str">
        <f t="shared" si="127"/>
        <v/>
      </c>
      <c r="FZ73" s="2692" t="str">
        <f t="shared" si="128"/>
        <v/>
      </c>
      <c r="GA73" s="2692" t="str">
        <f t="shared" si="129"/>
        <v/>
      </c>
      <c r="GB73" s="2696" t="str">
        <f t="shared" si="130"/>
        <v/>
      </c>
      <c r="GC73" s="2535"/>
    </row>
    <row r="74" spans="1:185" ht="45" customHeight="1" x14ac:dyDescent="0.25">
      <c r="A74" s="2633">
        <f>ROW()</f>
        <v>74</v>
      </c>
      <c r="B74" s="2667" t="str">
        <f>IF(C74="I","",IF(ISBLANK(D74),"",IF(ISTEXT(D74),LARGE(B9:B73,1)+1,0)))</f>
        <v/>
      </c>
      <c r="C74" s="2698"/>
      <c r="D74" s="2715"/>
      <c r="E74" s="2669"/>
      <c r="F74" s="2670"/>
      <c r="G74" s="2671"/>
      <c r="H74" s="2672"/>
      <c r="I74" s="2671"/>
      <c r="J74" s="2672"/>
      <c r="K74" s="2673">
        <f t="shared" si="132"/>
        <v>0</v>
      </c>
      <c r="L74" s="2532"/>
      <c r="M74" s="2674">
        <f t="shared" ref="M74:N137" si="139">G74</f>
        <v>0</v>
      </c>
      <c r="N74" s="2675">
        <f t="shared" si="139"/>
        <v>0</v>
      </c>
      <c r="O74" s="2676"/>
      <c r="P74" s="2676"/>
      <c r="Q74" s="2676"/>
      <c r="R74" s="2676"/>
      <c r="S74" s="2676"/>
      <c r="T74" s="2676"/>
      <c r="U74" s="2676"/>
      <c r="V74" s="2676"/>
      <c r="W74" s="2532"/>
      <c r="X74" s="2674">
        <f t="shared" ref="X74:Y137" si="140">I74</f>
        <v>0</v>
      </c>
      <c r="Y74" s="2675">
        <f t="shared" si="140"/>
        <v>0</v>
      </c>
      <c r="Z74" s="2677"/>
      <c r="AA74" s="2677"/>
      <c r="AB74" s="2677"/>
      <c r="AC74" s="2677"/>
      <c r="AD74" s="2677"/>
      <c r="AE74" s="2677"/>
      <c r="AF74" s="2677"/>
      <c r="AG74" s="2677"/>
      <c r="AH74" s="2532"/>
      <c r="AI74" s="2535"/>
      <c r="AJ74" s="2678">
        <f t="shared" ref="AJ74:AJ137" si="141">BD74</f>
        <v>0</v>
      </c>
      <c r="AK74" s="2679">
        <f t="shared" ref="AK74:AK137" si="142">IF(BD74=0,0,RANK(BD74,BD74:BK74))</f>
        <v>0</v>
      </c>
      <c r="AL74" s="2678">
        <f t="shared" ref="AL74:AL137" si="143">BE74</f>
        <v>0</v>
      </c>
      <c r="AM74" s="2679">
        <f t="shared" ref="AM74:AM137" si="144">IF(BE74=0,0,RANK(BE74,BD74:BK74))</f>
        <v>0</v>
      </c>
      <c r="AN74" s="2678">
        <f t="shared" ref="AN74:AN137" si="145">BF74</f>
        <v>0</v>
      </c>
      <c r="AO74" s="2679">
        <f t="shared" ref="AO74:AO137" si="146">IF(BF74=0,0,RANK(BF74,BD74:BK74))</f>
        <v>0</v>
      </c>
      <c r="AP74" s="2678">
        <f t="shared" ref="AP74:AP137" si="147">BG74</f>
        <v>0</v>
      </c>
      <c r="AQ74" s="2679">
        <f t="shared" ref="AQ74:AQ137" si="148">IF(BG74=0,0,RANK(BG74,BD74:BK74))</f>
        <v>0</v>
      </c>
      <c r="AR74" s="2678">
        <f t="shared" ref="AR74:AR137" si="149">BH74</f>
        <v>0</v>
      </c>
      <c r="AS74" s="2679">
        <f t="shared" ref="AS74:AS137" si="150">IF(BH74=0,0,RANK(BH74,BD74:BK74))</f>
        <v>0</v>
      </c>
      <c r="AT74" s="2678">
        <f t="shared" ref="AT74:AT137" si="151">BI74</f>
        <v>0</v>
      </c>
      <c r="AU74" s="2679">
        <f t="shared" ref="AU74:AU137" si="152">IF(BI74=0,0,RANK(BI74,BD74:BK74))</f>
        <v>0</v>
      </c>
      <c r="AV74" s="2678">
        <f t="shared" ref="AV74:AV137" si="153">BJ74</f>
        <v>0</v>
      </c>
      <c r="AW74" s="2679">
        <f t="shared" ref="AW74:AW137" si="154">IF(BJ74=0,0,RANK(BJ74,BD74:BK74))</f>
        <v>0</v>
      </c>
      <c r="AX74" s="2678">
        <f t="shared" ref="AX74:AX137" si="155">BK74</f>
        <v>0</v>
      </c>
      <c r="AY74" s="2679">
        <f t="shared" ref="AY74:AY137" si="156">IF(BK74=0,0,RANK(BK74,BD74:BK74))</f>
        <v>0</v>
      </c>
      <c r="AZ74" s="2680"/>
      <c r="BA74" s="2681">
        <f>BA9</f>
        <v>20</v>
      </c>
      <c r="BB74" s="2681">
        <f t="shared" ref="BB74:BB137" si="157">K74</f>
        <v>0</v>
      </c>
      <c r="BC74" s="2681" t="str">
        <f t="shared" ref="BC74:BC137" si="158">IF(BB74=0,"",BA74/BB74)</f>
        <v/>
      </c>
      <c r="BD74" s="2682">
        <f t="shared" si="136"/>
        <v>0</v>
      </c>
      <c r="BE74" s="2682">
        <f t="shared" si="136"/>
        <v>0</v>
      </c>
      <c r="BF74" s="2682">
        <f t="shared" si="136"/>
        <v>0</v>
      </c>
      <c r="BG74" s="2682">
        <f t="shared" si="136"/>
        <v>0</v>
      </c>
      <c r="BH74" s="2682">
        <f t="shared" si="136"/>
        <v>0</v>
      </c>
      <c r="BI74" s="2682">
        <f t="shared" si="136"/>
        <v>0</v>
      </c>
      <c r="BJ74" s="2682">
        <f t="shared" si="136"/>
        <v>0</v>
      </c>
      <c r="BK74" s="2682">
        <f t="shared" si="133"/>
        <v>0</v>
      </c>
      <c r="BL74" s="2535"/>
      <c r="BM74" s="2683">
        <f t="shared" ref="BM74:BM137" si="159">IF(BV74=0,0,RANK(BV74,BV74:CC74))</f>
        <v>0</v>
      </c>
      <c r="BN74" s="2684">
        <f t="shared" ref="BN74:BN137" si="160">IF(BW74=0,0,RANK(BW74,BV74:CC74))</f>
        <v>0</v>
      </c>
      <c r="BO74" s="2684">
        <f t="shared" ref="BO74:BO137" si="161">IF(BX74=0,0,RANK(BX74,BV74:CC74))</f>
        <v>0</v>
      </c>
      <c r="BP74" s="2684">
        <f t="shared" ref="BP74:BP137" si="162">IF(BY74=0,0,RANK(BY74,BV74:CC74))</f>
        <v>0</v>
      </c>
      <c r="BQ74" s="2684">
        <f t="shared" ref="BQ74:BQ137" si="163">IF(BZ74=0,0,RANK(BZ74,BV74:CC74))</f>
        <v>0</v>
      </c>
      <c r="BR74" s="2684">
        <f t="shared" ref="BR74:BR137" si="164">IF(CA74=0,0,RANK(CA74,BV74:CC74))</f>
        <v>0</v>
      </c>
      <c r="BS74" s="2684">
        <f t="shared" ref="BS74:BS137" si="165">IF(CB74=0,0,RANK(CB74,BV74:CC74))</f>
        <v>0</v>
      </c>
      <c r="BT74" s="2684">
        <f t="shared" ref="BT74:BT137" si="166">IF(CC74=0,0,RANK(CC74,BV74:CC74))</f>
        <v>0</v>
      </c>
      <c r="BU74" s="2617"/>
      <c r="BV74" s="2685">
        <f t="shared" si="137"/>
        <v>0</v>
      </c>
      <c r="BW74" s="2686">
        <f t="shared" si="137"/>
        <v>0</v>
      </c>
      <c r="BX74" s="2686">
        <f t="shared" si="137"/>
        <v>0</v>
      </c>
      <c r="BY74" s="2686">
        <f t="shared" si="137"/>
        <v>0</v>
      </c>
      <c r="BZ74" s="2686">
        <f t="shared" si="137"/>
        <v>0</v>
      </c>
      <c r="CA74" s="2686">
        <f t="shared" si="137"/>
        <v>0</v>
      </c>
      <c r="CB74" s="2686">
        <f t="shared" si="137"/>
        <v>0</v>
      </c>
      <c r="CC74" s="2687">
        <f t="shared" si="134"/>
        <v>0</v>
      </c>
      <c r="CD74" s="2525"/>
      <c r="CE74" s="2681" t="str">
        <f t="shared" ref="CE74:CE137" si="167">BC74</f>
        <v/>
      </c>
      <c r="CF74" s="2688">
        <f t="shared" ref="CF74:CF137" si="168">MAX(CQ74:CX74)</f>
        <v>0</v>
      </c>
      <c r="CG74" s="2689">
        <f t="shared" ref="CG74:CG137" si="169">IF(CF74=0,0,IF(CQ74="",0,(CQ74/CF74)*CE74))</f>
        <v>0</v>
      </c>
      <c r="CH74" s="2689">
        <f t="shared" ref="CH74:CH137" si="170">IF(CF74=0,0,IF(CR74="",0,(CR74/CF74)*CE74))</f>
        <v>0</v>
      </c>
      <c r="CI74" s="2689">
        <f t="shared" ref="CI74:CI137" si="171">IF(CF74=0,0,IF(CS74="",0,(CS74/CF74)*CE74))</f>
        <v>0</v>
      </c>
      <c r="CJ74" s="2689">
        <f t="shared" ref="CJ74:CJ137" si="172">IF(CF74=0,0,IF(CT74="",0,(CT74/CF74)*CE74))</f>
        <v>0</v>
      </c>
      <c r="CK74" s="2689">
        <f t="shared" ref="CK74:CK137" si="173">IF(CF74=0,0,IF(CU74="",0,(CU74/CF74)*CE74))</f>
        <v>0</v>
      </c>
      <c r="CL74" s="2689">
        <f t="shared" ref="CL74:CL137" si="174">IF(CF74=0,0,IF(CV74="",0,(CV74/CF74)*CE74))</f>
        <v>0</v>
      </c>
      <c r="CM74" s="2689">
        <f t="shared" ref="CM74:CM137" si="175">IF(CF74=0,0,IF(CW74="",0,(CW74/CF74)*CE74))</f>
        <v>0</v>
      </c>
      <c r="CN74" s="2689">
        <f t="shared" ref="CN74:CN137" si="176">IF(CF74=0,0,IF(CX74="",0,(CX74/CF74)*CE74))</f>
        <v>0</v>
      </c>
      <c r="CO74" s="2702">
        <f>IF(M74=CO8,M74,0)</f>
        <v>0</v>
      </c>
      <c r="CP74" s="2703" t="str">
        <f t="shared" ref="CP74:CP137" si="177">IF(ISTEXT(CO74),N74,"")</f>
        <v/>
      </c>
      <c r="CQ74" s="2678" t="str">
        <f t="shared" ref="CQ74:CQ137" si="178">IF(ISBLANK(O74),"",IF(ISTEXT(CO74),O74,""))</f>
        <v/>
      </c>
      <c r="CR74" s="2692" t="str">
        <f t="shared" ref="CR74:CR137" si="179">IF(ISBLANK(P74),"",IF(ISTEXT(CO74),P74,""))</f>
        <v/>
      </c>
      <c r="CS74" s="2692" t="str">
        <f t="shared" ref="CS74:CS137" si="180">IF(ISBLANK(Q74),"",IF(ISTEXT(CO74),Q74,""))</f>
        <v/>
      </c>
      <c r="CT74" s="2692" t="str">
        <f t="shared" ref="CT74:CT137" si="181">IF(ISBLANK(R74),"",IF(ISTEXT(CO74),R74,""))</f>
        <v/>
      </c>
      <c r="CU74" s="2692" t="str">
        <f t="shared" ref="CU74:CU137" si="182">IF(ISBLANK(S74),"",IF(ISTEXT(CO74),S74,""))</f>
        <v/>
      </c>
      <c r="CV74" s="2692" t="str">
        <f t="shared" ref="CV74:CV137" si="183">IF(ISBLANK(T74),"",IF(ISTEXT(CO74),T74,""))</f>
        <v/>
      </c>
      <c r="CW74" s="2692" t="str">
        <f t="shared" ref="CW74:CW137" si="184">IF(ISBLANK(U74),"",IF(ISTEXT(CO74),U74,""))</f>
        <v/>
      </c>
      <c r="CX74" s="2693" t="str">
        <f t="shared" ref="CX74:CX137" si="185">IF(ISBLANK(V74),"",IF(ISTEXT(CO74),V74,""))</f>
        <v/>
      </c>
      <c r="CY74" s="2601"/>
      <c r="CZ74" s="2681" t="str">
        <f t="shared" ref="CZ74:CZ137" si="186">BC74</f>
        <v/>
      </c>
      <c r="DA74" s="2694">
        <f t="shared" ref="DA74:DA137" si="187">MIN(DM74:DT74)</f>
        <v>0</v>
      </c>
      <c r="DB74" s="2527" t="str">
        <f t="shared" ref="DB74:DB137" si="188">IF(DM74="","",IF(DM74=0,"",(DA74/DM74)*CZ74))</f>
        <v/>
      </c>
      <c r="DC74" s="2527" t="str">
        <f t="shared" ref="DC74:DC137" si="189">IF(DN74="","",IF(DN74=0,"",(DA74/DN74)*CZ74))</f>
        <v/>
      </c>
      <c r="DD74" s="2527" t="str">
        <f t="shared" ref="DD74:DD137" si="190">IF(DO74="","",IF(DO74=0,"",(DA74/DO74)*CZ74))</f>
        <v/>
      </c>
      <c r="DE74" s="2527" t="str">
        <f t="shared" ref="DE74:DE137" si="191">IF(DP74="","",IF(DP74=0,"",(DA74/DP74)*CZ74))</f>
        <v/>
      </c>
      <c r="DF74" s="2527" t="str">
        <f t="shared" ref="DF74:DF137" si="192">IF(DQ74="","",IF(DQ74=0,"",(DA74/DQ74)*CZ74))</f>
        <v/>
      </c>
      <c r="DG74" s="2527" t="str">
        <f t="shared" ref="DG74:DG137" si="193">IF(DR74="","",IF(DR74=0,"",(DA74/DR74)*CZ74))</f>
        <v/>
      </c>
      <c r="DH74" s="2527" t="str">
        <f t="shared" ref="DH74:DH137" si="194">IF(DS74="","",IF(DS74=0,"",(DA74/DS74)*CZ74))</f>
        <v/>
      </c>
      <c r="DI74" s="2527" t="str">
        <f t="shared" ref="DI74:DI137" si="195">IF(DT74="","",IF(DT74=0,"",(DA74/DT74)*CZ74))</f>
        <v/>
      </c>
      <c r="DJ74" s="2549"/>
      <c r="DK74" s="2704">
        <f>IF(M74=DK8,M74,0)</f>
        <v>0</v>
      </c>
      <c r="DL74" s="2703" t="str">
        <f t="shared" ref="DL74:DL137" si="196">IF(ISTEXT(DK74),N74,"")</f>
        <v/>
      </c>
      <c r="DM74" s="2692" t="str">
        <f t="shared" ref="DM74:DM137" si="197">IF(ISBLANK(O74),"",IF(ISTEXT(DK74),O74,""))</f>
        <v/>
      </c>
      <c r="DN74" s="2692" t="str">
        <f t="shared" ref="DN74:DN137" si="198">IF(ISBLANK(P74),"",IF(ISTEXT(DK74),P74,""))</f>
        <v/>
      </c>
      <c r="DO74" s="2692" t="str">
        <f t="shared" ref="DO74:DO137" si="199">IF(ISBLANK(Q74),"",IF(ISTEXT(DK74),Q74,""))</f>
        <v/>
      </c>
      <c r="DP74" s="2692" t="str">
        <f t="shared" ref="DP74:DP137" si="200">IF(ISBLANK(R74),"",IF(ISTEXT(DK74),R74,""))</f>
        <v/>
      </c>
      <c r="DQ74" s="2692" t="str">
        <f t="shared" ref="DQ74:DQ137" si="201">IF(ISBLANK(S74),"",IF(ISTEXT(DK74),S74,""))</f>
        <v/>
      </c>
      <c r="DR74" s="2692" t="str">
        <f t="shared" ref="DR74:DR137" si="202">IF(ISBLANK(T74),"",IF(ISTEXT(DK74),T74,""))</f>
        <v/>
      </c>
      <c r="DS74" s="2692" t="str">
        <f t="shared" ref="DS74:DS137" si="203">IF(ISBLANK(U74),"",IF(ISTEXT(DK74),U74,""))</f>
        <v/>
      </c>
      <c r="DT74" s="2696" t="str">
        <f t="shared" ref="DT74:DT137" si="204">IF(ISBLANK(V74),"",IF(ISTEXT(DK74),V74,""))</f>
        <v/>
      </c>
      <c r="DU74" s="2535"/>
      <c r="DV74" s="2683">
        <f t="shared" ref="DV74:DV137" si="205">IF(EE74=0,0,RANK(EE74,EE74:EL74))</f>
        <v>0</v>
      </c>
      <c r="DW74" s="2684">
        <f t="shared" ref="DW74:DW137" si="206">IF(EF74=0,0,RANK(EF74,EE74:EL74))</f>
        <v>0</v>
      </c>
      <c r="DX74" s="2684">
        <f t="shared" ref="DX74:DX137" si="207">IF(EG74=0,0,RANK(EG74,EE74:EL74))</f>
        <v>0</v>
      </c>
      <c r="DY74" s="2684">
        <f t="shared" ref="DY74:DY137" si="208">IF(EH74=0,0,RANK(EH74,EE74:EL74))</f>
        <v>0</v>
      </c>
      <c r="DZ74" s="2684">
        <f t="shared" ref="DZ74:DZ137" si="209">IF(EI74=0,0,RANK(EI74,EE74:EL74))</f>
        <v>0</v>
      </c>
      <c r="EA74" s="2684">
        <f t="shared" ref="EA74:EA137" si="210">IF(EJ74=0,0,RANK(EJ74,EE74:EL74))</f>
        <v>0</v>
      </c>
      <c r="EB74" s="2684">
        <f t="shared" ref="EB74:EB137" si="211">IF(EK74=0,0,RANK(EK74,EE74:EL74))</f>
        <v>0</v>
      </c>
      <c r="EC74" s="2684">
        <f t="shared" ref="EC74:EC137" si="212">IF(EL74=0,0,RANK(EL74,EE74:EL74))</f>
        <v>0</v>
      </c>
      <c r="ED74" s="2630"/>
      <c r="EE74" s="2685">
        <f t="shared" si="138"/>
        <v>0</v>
      </c>
      <c r="EF74" s="2686">
        <f t="shared" si="138"/>
        <v>0</v>
      </c>
      <c r="EG74" s="2686">
        <f t="shared" si="138"/>
        <v>0</v>
      </c>
      <c r="EH74" s="2686">
        <f t="shared" si="138"/>
        <v>0</v>
      </c>
      <c r="EI74" s="2686">
        <f t="shared" si="138"/>
        <v>0</v>
      </c>
      <c r="EJ74" s="2686">
        <f t="shared" si="138"/>
        <v>0</v>
      </c>
      <c r="EK74" s="2686">
        <f t="shared" si="138"/>
        <v>0</v>
      </c>
      <c r="EL74" s="2687">
        <f t="shared" si="135"/>
        <v>0</v>
      </c>
      <c r="EM74" s="2601"/>
      <c r="EN74" s="2681" t="str">
        <f t="shared" ref="EN74:EN137" si="213">BC74</f>
        <v/>
      </c>
      <c r="EO74" s="2688">
        <f t="shared" ref="EO74:EO137" si="214">MAX(EZ74:FG74)</f>
        <v>0</v>
      </c>
      <c r="EP74" s="2689">
        <f t="shared" ref="EP74:EP137" si="215">IF(EO74=0,0,IF(EZ74="",0,(EZ74/EO74)*EN74))</f>
        <v>0</v>
      </c>
      <c r="EQ74" s="2689">
        <f t="shared" ref="EQ74:EQ137" si="216">IF(EO74=0,0,IF(FA74="",0,(FA74/EO74)*EN74))</f>
        <v>0</v>
      </c>
      <c r="ER74" s="2689">
        <f t="shared" ref="ER74:ER137" si="217">IF(EO74=0,0,IF(FB74="",0,(FB74/EO74)*EN74))</f>
        <v>0</v>
      </c>
      <c r="ES74" s="2689">
        <f t="shared" ref="ES74:ES137" si="218">IF(EO74=0,0,IF(FC74="",0,(FC74/EO74)*EN74))</f>
        <v>0</v>
      </c>
      <c r="ET74" s="2689">
        <f t="shared" ref="ET74:ET137" si="219">IF(EO74=0,0,IF(FD74="",0,(FD74/EO74)*EN74))</f>
        <v>0</v>
      </c>
      <c r="EU74" s="2689">
        <f t="shared" ref="EU74:EU137" si="220">IF(EO74=0,0,IF(FE74="",0,(FE74/EO74)*EN74))</f>
        <v>0</v>
      </c>
      <c r="EV74" s="2689">
        <f t="shared" ref="EV74:EV137" si="221">IF(EO74=0,0,IF(FF74="",0,(FF74/EO74)*EN74))</f>
        <v>0</v>
      </c>
      <c r="EW74" s="2689">
        <f t="shared" ref="EW74:EW137" si="222">IF(EO74=0,0,IF(FG74="",0,(FG74/EO74)*EN74))</f>
        <v>0</v>
      </c>
      <c r="EX74" s="2705">
        <f>IF(X74=EX8,X74,0)</f>
        <v>0</v>
      </c>
      <c r="EY74" s="2703" t="str">
        <f t="shared" ref="EY74:EY137" si="223">IF(ISTEXT(EX74),Y74,"")</f>
        <v/>
      </c>
      <c r="EZ74" s="2678" t="str">
        <f t="shared" ref="EZ74:EZ137" si="224">IF(ISBLANK(Z74),"",IF(ISTEXT(EX74),Z74,""))</f>
        <v/>
      </c>
      <c r="FA74" s="2692" t="str">
        <f t="shared" ref="FA74:FA137" si="225">IF(ISBLANK(AA74),"",IF(ISTEXT(EX74),AA74,""))</f>
        <v/>
      </c>
      <c r="FB74" s="2692" t="str">
        <f t="shared" ref="FB74:FB137" si="226">IF(ISBLANK(AB74),"",IF(ISTEXT(EX74),AB74,""))</f>
        <v/>
      </c>
      <c r="FC74" s="2692" t="str">
        <f t="shared" ref="FC74:FC137" si="227">IF(ISBLANK(AC74),"",IF(ISTEXT(EX74),AC74,""))</f>
        <v/>
      </c>
      <c r="FD74" s="2692" t="str">
        <f t="shared" ref="FD74:FD137" si="228">IF(ISBLANK(AD74),"",IF(ISTEXT(EX74),AD74,""))</f>
        <v/>
      </c>
      <c r="FE74" s="2692" t="str">
        <f t="shared" ref="FE74:FE137" si="229">IF(ISBLANK(AE74),"",IF(ISTEXT(EX74),AE74,""))</f>
        <v/>
      </c>
      <c r="FF74" s="2692" t="str">
        <f t="shared" ref="FF74:FF137" si="230">IF(ISBLANK(AF74),"",IF(ISTEXT(EX74),AF74,""))</f>
        <v/>
      </c>
      <c r="FG74" s="2692" t="str">
        <f t="shared" ref="FG74:FG137" si="231">IF(ISBLANK(AG74),"",IF(ISTEXT(EX74),AG74,""))</f>
        <v/>
      </c>
      <c r="FH74" s="2601"/>
      <c r="FI74" s="2681" t="str">
        <f t="shared" ref="FI74:FI137" si="232">BC74</f>
        <v/>
      </c>
      <c r="FJ74" s="2694">
        <f t="shared" ref="FJ74:FJ137" si="233">MIN(FU74:GB74)</f>
        <v>0</v>
      </c>
      <c r="FK74" s="2527" t="str">
        <f t="shared" ref="FK74:FK137" si="234">IF(FU74="","",IF(FU74=0,"",(FJ74/FU74)*FI74))</f>
        <v/>
      </c>
      <c r="FL74" s="2527" t="str">
        <f t="shared" ref="FL74:FL137" si="235">IF(FV74="","",IF(FV74=0,"",(FJ74/FV74)*FI74))</f>
        <v/>
      </c>
      <c r="FM74" s="2527" t="str">
        <f t="shared" ref="FM74:FM137" si="236">IF(FW74="","",IF(FW74=0,"",(FJ74/FW74)*FI74))</f>
        <v/>
      </c>
      <c r="FN74" s="2527" t="str">
        <f t="shared" ref="FN74:FN137" si="237">IF(FX74="","",IF(FX74=0,"",(FJ74/FX74)*FI74))</f>
        <v/>
      </c>
      <c r="FO74" s="2527" t="str">
        <f t="shared" ref="FO74:FO137" si="238">IF(FY74="","",IF(FY74=0,"",(FJ74/FY74)*FI74))</f>
        <v/>
      </c>
      <c r="FP74" s="2527" t="str">
        <f t="shared" ref="FP74:FP137" si="239">IF(FZ74="","",IF(FZ74=0,"",(FJ74/FZ74)*FI74))</f>
        <v/>
      </c>
      <c r="FQ74" s="2527" t="str">
        <f t="shared" ref="FQ74:FQ137" si="240">IF(GA74="","",IF(GA74=0,"",(FJ74/GA74)*FI74))</f>
        <v/>
      </c>
      <c r="FR74" s="2527" t="str">
        <f t="shared" ref="FR74:FR137" si="241">IF(GB74="","",IF(GB74=0,"",(FJ74/GB74)*FI74))</f>
        <v/>
      </c>
      <c r="FS74" s="2704">
        <f>IF(X74=FS8,X74,0)</f>
        <v>0</v>
      </c>
      <c r="FT74" s="2703" t="str">
        <f t="shared" ref="FT74:FT137" si="242">IF(ISTEXT(FS74),Y74,"")</f>
        <v/>
      </c>
      <c r="FU74" s="2692" t="str">
        <f t="shared" ref="FU74:FU137" si="243">IF(ISBLANK(Z74),"",IF(ISTEXT(FS74),Z74,""))</f>
        <v/>
      </c>
      <c r="FV74" s="2692" t="str">
        <f t="shared" ref="FV74:FV137" si="244">IF(ISBLANK(AA74),"",IF(ISTEXT(FS74),AA74,""))</f>
        <v/>
      </c>
      <c r="FW74" s="2692" t="str">
        <f t="shared" ref="FW74:FW137" si="245">IF(ISBLANK(AB74),"",IF(ISTEXT(FS74),AB74,""))</f>
        <v/>
      </c>
      <c r="FX74" s="2692" t="str">
        <f t="shared" ref="FX74:FX137" si="246">IF(ISBLANK(AC74),"",IF(ISTEXT(FS74),AC74,""))</f>
        <v/>
      </c>
      <c r="FY74" s="2692" t="str">
        <f t="shared" ref="FY74:FY137" si="247">IF(ISBLANK(AD74),"",IF(ISTEXT(FS74),AD74,""))</f>
        <v/>
      </c>
      <c r="FZ74" s="2692" t="str">
        <f t="shared" ref="FZ74:FZ137" si="248">IF(ISBLANK(AE74),"",IF(ISTEXT(FS74),AE74,""))</f>
        <v/>
      </c>
      <c r="GA74" s="2692" t="str">
        <f t="shared" ref="GA74:GA137" si="249">IF(ISBLANK(AF74),"",IF(ISTEXT(FS74),AF74,""))</f>
        <v/>
      </c>
      <c r="GB74" s="2696" t="str">
        <f t="shared" ref="GB74:GB137" si="250">IF(ISBLANK(AG74),"",IF(ISTEXT(FS74),AG74,""))</f>
        <v/>
      </c>
      <c r="GC74" s="2535"/>
    </row>
    <row r="75" spans="1:185" ht="45" customHeight="1" x14ac:dyDescent="0.25">
      <c r="A75" s="2633">
        <f>ROW()</f>
        <v>75</v>
      </c>
      <c r="B75" s="2667" t="str">
        <f>IF(C75="I","",IF(ISBLANK(D75),"",IF(ISTEXT(D75),LARGE(B9:B74,1)+1,0)))</f>
        <v/>
      </c>
      <c r="C75" s="2698"/>
      <c r="D75" s="2715"/>
      <c r="E75" s="2669"/>
      <c r="F75" s="2670"/>
      <c r="G75" s="2671"/>
      <c r="H75" s="2672"/>
      <c r="I75" s="2671"/>
      <c r="J75" s="2672"/>
      <c r="K75" s="2673">
        <f t="shared" si="132"/>
        <v>0</v>
      </c>
      <c r="L75" s="2532"/>
      <c r="M75" s="2674">
        <f t="shared" si="139"/>
        <v>0</v>
      </c>
      <c r="N75" s="2675">
        <f t="shared" si="139"/>
        <v>0</v>
      </c>
      <c r="O75" s="2676"/>
      <c r="P75" s="2676"/>
      <c r="Q75" s="2676"/>
      <c r="R75" s="2676"/>
      <c r="S75" s="2676"/>
      <c r="T75" s="2676"/>
      <c r="U75" s="2676"/>
      <c r="V75" s="2676"/>
      <c r="W75" s="2532"/>
      <c r="X75" s="2674">
        <f t="shared" si="140"/>
        <v>0</v>
      </c>
      <c r="Y75" s="2675">
        <f t="shared" si="140"/>
        <v>0</v>
      </c>
      <c r="Z75" s="2677"/>
      <c r="AA75" s="2677"/>
      <c r="AB75" s="2677"/>
      <c r="AC75" s="2677"/>
      <c r="AD75" s="2677"/>
      <c r="AE75" s="2677"/>
      <c r="AF75" s="2677"/>
      <c r="AG75" s="2677"/>
      <c r="AH75" s="2532"/>
      <c r="AI75" s="2535"/>
      <c r="AJ75" s="2678">
        <f t="shared" si="141"/>
        <v>0</v>
      </c>
      <c r="AK75" s="2679">
        <f t="shared" si="142"/>
        <v>0</v>
      </c>
      <c r="AL75" s="2678">
        <f t="shared" si="143"/>
        <v>0</v>
      </c>
      <c r="AM75" s="2679">
        <f t="shared" si="144"/>
        <v>0</v>
      </c>
      <c r="AN75" s="2678">
        <f t="shared" si="145"/>
        <v>0</v>
      </c>
      <c r="AO75" s="2679">
        <f t="shared" si="146"/>
        <v>0</v>
      </c>
      <c r="AP75" s="2678">
        <f t="shared" si="147"/>
        <v>0</v>
      </c>
      <c r="AQ75" s="2679">
        <f t="shared" si="148"/>
        <v>0</v>
      </c>
      <c r="AR75" s="2678">
        <f t="shared" si="149"/>
        <v>0</v>
      </c>
      <c r="AS75" s="2679">
        <f t="shared" si="150"/>
        <v>0</v>
      </c>
      <c r="AT75" s="2678">
        <f t="shared" si="151"/>
        <v>0</v>
      </c>
      <c r="AU75" s="2679">
        <f t="shared" si="152"/>
        <v>0</v>
      </c>
      <c r="AV75" s="2678">
        <f t="shared" si="153"/>
        <v>0</v>
      </c>
      <c r="AW75" s="2679">
        <f t="shared" si="154"/>
        <v>0</v>
      </c>
      <c r="AX75" s="2678">
        <f t="shared" si="155"/>
        <v>0</v>
      </c>
      <c r="AY75" s="2679">
        <f t="shared" si="156"/>
        <v>0</v>
      </c>
      <c r="AZ75" s="2680"/>
      <c r="BA75" s="2681">
        <f>BA9</f>
        <v>20</v>
      </c>
      <c r="BB75" s="2681">
        <f t="shared" si="157"/>
        <v>0</v>
      </c>
      <c r="BC75" s="2681" t="str">
        <f t="shared" si="158"/>
        <v/>
      </c>
      <c r="BD75" s="2682">
        <f t="shared" si="136"/>
        <v>0</v>
      </c>
      <c r="BE75" s="2682">
        <f t="shared" si="136"/>
        <v>0</v>
      </c>
      <c r="BF75" s="2682">
        <f t="shared" si="136"/>
        <v>0</v>
      </c>
      <c r="BG75" s="2682">
        <f t="shared" si="136"/>
        <v>0</v>
      </c>
      <c r="BH75" s="2682">
        <f t="shared" si="136"/>
        <v>0</v>
      </c>
      <c r="BI75" s="2682">
        <f t="shared" si="136"/>
        <v>0</v>
      </c>
      <c r="BJ75" s="2682">
        <f t="shared" si="136"/>
        <v>0</v>
      </c>
      <c r="BK75" s="2682">
        <f t="shared" si="133"/>
        <v>0</v>
      </c>
      <c r="BL75" s="2535"/>
      <c r="BM75" s="2683">
        <f t="shared" si="159"/>
        <v>0</v>
      </c>
      <c r="BN75" s="2684">
        <f t="shared" si="160"/>
        <v>0</v>
      </c>
      <c r="BO75" s="2684">
        <f t="shared" si="161"/>
        <v>0</v>
      </c>
      <c r="BP75" s="2684">
        <f t="shared" si="162"/>
        <v>0</v>
      </c>
      <c r="BQ75" s="2684">
        <f t="shared" si="163"/>
        <v>0</v>
      </c>
      <c r="BR75" s="2684">
        <f t="shared" si="164"/>
        <v>0</v>
      </c>
      <c r="BS75" s="2684">
        <f t="shared" si="165"/>
        <v>0</v>
      </c>
      <c r="BT75" s="2684">
        <f t="shared" si="166"/>
        <v>0</v>
      </c>
      <c r="BU75" s="2617"/>
      <c r="BV75" s="2685">
        <f t="shared" si="137"/>
        <v>0</v>
      </c>
      <c r="BW75" s="2686">
        <f t="shared" si="137"/>
        <v>0</v>
      </c>
      <c r="BX75" s="2686">
        <f t="shared" si="137"/>
        <v>0</v>
      </c>
      <c r="BY75" s="2686">
        <f t="shared" si="137"/>
        <v>0</v>
      </c>
      <c r="BZ75" s="2686">
        <f t="shared" si="137"/>
        <v>0</v>
      </c>
      <c r="CA75" s="2686">
        <f t="shared" si="137"/>
        <v>0</v>
      </c>
      <c r="CB75" s="2686">
        <f t="shared" si="137"/>
        <v>0</v>
      </c>
      <c r="CC75" s="2687">
        <f t="shared" si="134"/>
        <v>0</v>
      </c>
      <c r="CD75" s="2525"/>
      <c r="CE75" s="2681" t="str">
        <f t="shared" si="167"/>
        <v/>
      </c>
      <c r="CF75" s="2688">
        <f t="shared" si="168"/>
        <v>0</v>
      </c>
      <c r="CG75" s="2689">
        <f t="shared" si="169"/>
        <v>0</v>
      </c>
      <c r="CH75" s="2689">
        <f t="shared" si="170"/>
        <v>0</v>
      </c>
      <c r="CI75" s="2689">
        <f t="shared" si="171"/>
        <v>0</v>
      </c>
      <c r="CJ75" s="2689">
        <f t="shared" si="172"/>
        <v>0</v>
      </c>
      <c r="CK75" s="2689">
        <f t="shared" si="173"/>
        <v>0</v>
      </c>
      <c r="CL75" s="2689">
        <f t="shared" si="174"/>
        <v>0</v>
      </c>
      <c r="CM75" s="2689">
        <f t="shared" si="175"/>
        <v>0</v>
      </c>
      <c r="CN75" s="2689">
        <f t="shared" si="176"/>
        <v>0</v>
      </c>
      <c r="CO75" s="2702">
        <f>IF(M75=CO8,M75,0)</f>
        <v>0</v>
      </c>
      <c r="CP75" s="2703" t="str">
        <f t="shared" si="177"/>
        <v/>
      </c>
      <c r="CQ75" s="2678" t="str">
        <f t="shared" si="178"/>
        <v/>
      </c>
      <c r="CR75" s="2692" t="str">
        <f t="shared" si="179"/>
        <v/>
      </c>
      <c r="CS75" s="2692" t="str">
        <f t="shared" si="180"/>
        <v/>
      </c>
      <c r="CT75" s="2692" t="str">
        <f t="shared" si="181"/>
        <v/>
      </c>
      <c r="CU75" s="2692" t="str">
        <f t="shared" si="182"/>
        <v/>
      </c>
      <c r="CV75" s="2692" t="str">
        <f t="shared" si="183"/>
        <v/>
      </c>
      <c r="CW75" s="2692" t="str">
        <f t="shared" si="184"/>
        <v/>
      </c>
      <c r="CX75" s="2693" t="str">
        <f t="shared" si="185"/>
        <v/>
      </c>
      <c r="CY75" s="2601"/>
      <c r="CZ75" s="2681" t="str">
        <f t="shared" si="186"/>
        <v/>
      </c>
      <c r="DA75" s="2694">
        <f t="shared" si="187"/>
        <v>0</v>
      </c>
      <c r="DB75" s="2527" t="str">
        <f t="shared" si="188"/>
        <v/>
      </c>
      <c r="DC75" s="2527" t="str">
        <f t="shared" si="189"/>
        <v/>
      </c>
      <c r="DD75" s="2527" t="str">
        <f t="shared" si="190"/>
        <v/>
      </c>
      <c r="DE75" s="2527" t="str">
        <f t="shared" si="191"/>
        <v/>
      </c>
      <c r="DF75" s="2527" t="str">
        <f t="shared" si="192"/>
        <v/>
      </c>
      <c r="DG75" s="2527" t="str">
        <f t="shared" si="193"/>
        <v/>
      </c>
      <c r="DH75" s="2527" t="str">
        <f t="shared" si="194"/>
        <v/>
      </c>
      <c r="DI75" s="2527" t="str">
        <f t="shared" si="195"/>
        <v/>
      </c>
      <c r="DJ75" s="2549"/>
      <c r="DK75" s="2704">
        <f>IF(M75=DK8,M75,0)</f>
        <v>0</v>
      </c>
      <c r="DL75" s="2703" t="str">
        <f t="shared" si="196"/>
        <v/>
      </c>
      <c r="DM75" s="2692" t="str">
        <f t="shared" si="197"/>
        <v/>
      </c>
      <c r="DN75" s="2692" t="str">
        <f t="shared" si="198"/>
        <v/>
      </c>
      <c r="DO75" s="2692" t="str">
        <f t="shared" si="199"/>
        <v/>
      </c>
      <c r="DP75" s="2692" t="str">
        <f t="shared" si="200"/>
        <v/>
      </c>
      <c r="DQ75" s="2692" t="str">
        <f t="shared" si="201"/>
        <v/>
      </c>
      <c r="DR75" s="2692" t="str">
        <f t="shared" si="202"/>
        <v/>
      </c>
      <c r="DS75" s="2692" t="str">
        <f t="shared" si="203"/>
        <v/>
      </c>
      <c r="DT75" s="2696" t="str">
        <f t="shared" si="204"/>
        <v/>
      </c>
      <c r="DU75" s="2535"/>
      <c r="DV75" s="2683">
        <f t="shared" si="205"/>
        <v>0</v>
      </c>
      <c r="DW75" s="2684">
        <f t="shared" si="206"/>
        <v>0</v>
      </c>
      <c r="DX75" s="2684">
        <f t="shared" si="207"/>
        <v>0</v>
      </c>
      <c r="DY75" s="2684">
        <f t="shared" si="208"/>
        <v>0</v>
      </c>
      <c r="DZ75" s="2684">
        <f t="shared" si="209"/>
        <v>0</v>
      </c>
      <c r="EA75" s="2684">
        <f t="shared" si="210"/>
        <v>0</v>
      </c>
      <c r="EB75" s="2684">
        <f t="shared" si="211"/>
        <v>0</v>
      </c>
      <c r="EC75" s="2684">
        <f t="shared" si="212"/>
        <v>0</v>
      </c>
      <c r="ED75" s="2630"/>
      <c r="EE75" s="2685">
        <f t="shared" si="138"/>
        <v>0</v>
      </c>
      <c r="EF75" s="2686">
        <f t="shared" si="138"/>
        <v>0</v>
      </c>
      <c r="EG75" s="2686">
        <f t="shared" si="138"/>
        <v>0</v>
      </c>
      <c r="EH75" s="2686">
        <f t="shared" si="138"/>
        <v>0</v>
      </c>
      <c r="EI75" s="2686">
        <f t="shared" si="138"/>
        <v>0</v>
      </c>
      <c r="EJ75" s="2686">
        <f t="shared" si="138"/>
        <v>0</v>
      </c>
      <c r="EK75" s="2686">
        <f t="shared" si="138"/>
        <v>0</v>
      </c>
      <c r="EL75" s="2687">
        <f t="shared" si="135"/>
        <v>0</v>
      </c>
      <c r="EM75" s="2601"/>
      <c r="EN75" s="2681" t="str">
        <f t="shared" si="213"/>
        <v/>
      </c>
      <c r="EO75" s="2688">
        <f t="shared" si="214"/>
        <v>0</v>
      </c>
      <c r="EP75" s="2689">
        <f t="shared" si="215"/>
        <v>0</v>
      </c>
      <c r="EQ75" s="2689">
        <f t="shared" si="216"/>
        <v>0</v>
      </c>
      <c r="ER75" s="2689">
        <f t="shared" si="217"/>
        <v>0</v>
      </c>
      <c r="ES75" s="2689">
        <f t="shared" si="218"/>
        <v>0</v>
      </c>
      <c r="ET75" s="2689">
        <f t="shared" si="219"/>
        <v>0</v>
      </c>
      <c r="EU75" s="2689">
        <f t="shared" si="220"/>
        <v>0</v>
      </c>
      <c r="EV75" s="2689">
        <f t="shared" si="221"/>
        <v>0</v>
      </c>
      <c r="EW75" s="2689">
        <f t="shared" si="222"/>
        <v>0</v>
      </c>
      <c r="EX75" s="2705">
        <f>IF(X75=EX8,X75,0)</f>
        <v>0</v>
      </c>
      <c r="EY75" s="2703" t="str">
        <f t="shared" si="223"/>
        <v/>
      </c>
      <c r="EZ75" s="2678" t="str">
        <f t="shared" si="224"/>
        <v/>
      </c>
      <c r="FA75" s="2692" t="str">
        <f t="shared" si="225"/>
        <v/>
      </c>
      <c r="FB75" s="2692" t="str">
        <f t="shared" si="226"/>
        <v/>
      </c>
      <c r="FC75" s="2692" t="str">
        <f t="shared" si="227"/>
        <v/>
      </c>
      <c r="FD75" s="2692" t="str">
        <f t="shared" si="228"/>
        <v/>
      </c>
      <c r="FE75" s="2692" t="str">
        <f t="shared" si="229"/>
        <v/>
      </c>
      <c r="FF75" s="2692" t="str">
        <f t="shared" si="230"/>
        <v/>
      </c>
      <c r="FG75" s="2692" t="str">
        <f t="shared" si="231"/>
        <v/>
      </c>
      <c r="FH75" s="2601"/>
      <c r="FI75" s="2681" t="str">
        <f t="shared" si="232"/>
        <v/>
      </c>
      <c r="FJ75" s="2694">
        <f t="shared" si="233"/>
        <v>0</v>
      </c>
      <c r="FK75" s="2527" t="str">
        <f t="shared" si="234"/>
        <v/>
      </c>
      <c r="FL75" s="2527" t="str">
        <f t="shared" si="235"/>
        <v/>
      </c>
      <c r="FM75" s="2527" t="str">
        <f t="shared" si="236"/>
        <v/>
      </c>
      <c r="FN75" s="2527" t="str">
        <f t="shared" si="237"/>
        <v/>
      </c>
      <c r="FO75" s="2527" t="str">
        <f t="shared" si="238"/>
        <v/>
      </c>
      <c r="FP75" s="2527" t="str">
        <f t="shared" si="239"/>
        <v/>
      </c>
      <c r="FQ75" s="2527" t="str">
        <f t="shared" si="240"/>
        <v/>
      </c>
      <c r="FR75" s="2527" t="str">
        <f t="shared" si="241"/>
        <v/>
      </c>
      <c r="FS75" s="2704">
        <f>IF(X75=FS8,X75,0)</f>
        <v>0</v>
      </c>
      <c r="FT75" s="2703" t="str">
        <f t="shared" si="242"/>
        <v/>
      </c>
      <c r="FU75" s="2692" t="str">
        <f t="shared" si="243"/>
        <v/>
      </c>
      <c r="FV75" s="2692" t="str">
        <f t="shared" si="244"/>
        <v/>
      </c>
      <c r="FW75" s="2692" t="str">
        <f t="shared" si="245"/>
        <v/>
      </c>
      <c r="FX75" s="2692" t="str">
        <f t="shared" si="246"/>
        <v/>
      </c>
      <c r="FY75" s="2692" t="str">
        <f t="shared" si="247"/>
        <v/>
      </c>
      <c r="FZ75" s="2692" t="str">
        <f t="shared" si="248"/>
        <v/>
      </c>
      <c r="GA75" s="2692" t="str">
        <f t="shared" si="249"/>
        <v/>
      </c>
      <c r="GB75" s="2696" t="str">
        <f t="shared" si="250"/>
        <v/>
      </c>
      <c r="GC75" s="2535"/>
    </row>
    <row r="76" spans="1:185" ht="45" customHeight="1" x14ac:dyDescent="0.25">
      <c r="A76" s="2633">
        <f>ROW()</f>
        <v>76</v>
      </c>
      <c r="B76" s="2667" t="str">
        <f>IF(C76="I","",IF(ISBLANK(D76),"",IF(ISTEXT(D76),LARGE(B9:B75,1)+1,0)))</f>
        <v/>
      </c>
      <c r="C76" s="2698"/>
      <c r="D76" s="2715"/>
      <c r="E76" s="2669"/>
      <c r="F76" s="2670"/>
      <c r="G76" s="2671"/>
      <c r="H76" s="2672"/>
      <c r="I76" s="2671"/>
      <c r="J76" s="2672"/>
      <c r="K76" s="2673">
        <f t="shared" si="132"/>
        <v>0</v>
      </c>
      <c r="L76" s="2532"/>
      <c r="M76" s="2674">
        <f t="shared" si="139"/>
        <v>0</v>
      </c>
      <c r="N76" s="2675">
        <f t="shared" si="139"/>
        <v>0</v>
      </c>
      <c r="O76" s="2676"/>
      <c r="P76" s="2676"/>
      <c r="Q76" s="2676"/>
      <c r="R76" s="2676"/>
      <c r="S76" s="2676"/>
      <c r="T76" s="2676"/>
      <c r="U76" s="2676"/>
      <c r="V76" s="2676"/>
      <c r="W76" s="2532"/>
      <c r="X76" s="2674">
        <f t="shared" si="140"/>
        <v>0</v>
      </c>
      <c r="Y76" s="2675">
        <f t="shared" si="140"/>
        <v>0</v>
      </c>
      <c r="Z76" s="2677"/>
      <c r="AA76" s="2677"/>
      <c r="AB76" s="2677"/>
      <c r="AC76" s="2677"/>
      <c r="AD76" s="2677"/>
      <c r="AE76" s="2677"/>
      <c r="AF76" s="2677"/>
      <c r="AG76" s="2677"/>
      <c r="AH76" s="2532"/>
      <c r="AI76" s="2535"/>
      <c r="AJ76" s="2678">
        <f t="shared" si="141"/>
        <v>0</v>
      </c>
      <c r="AK76" s="2679">
        <f t="shared" si="142"/>
        <v>0</v>
      </c>
      <c r="AL76" s="2678">
        <f t="shared" si="143"/>
        <v>0</v>
      </c>
      <c r="AM76" s="2679">
        <f t="shared" si="144"/>
        <v>0</v>
      </c>
      <c r="AN76" s="2678">
        <f t="shared" si="145"/>
        <v>0</v>
      </c>
      <c r="AO76" s="2679">
        <f t="shared" si="146"/>
        <v>0</v>
      </c>
      <c r="AP76" s="2678">
        <f t="shared" si="147"/>
        <v>0</v>
      </c>
      <c r="AQ76" s="2679">
        <f t="shared" si="148"/>
        <v>0</v>
      </c>
      <c r="AR76" s="2678">
        <f t="shared" si="149"/>
        <v>0</v>
      </c>
      <c r="AS76" s="2679">
        <f t="shared" si="150"/>
        <v>0</v>
      </c>
      <c r="AT76" s="2678">
        <f t="shared" si="151"/>
        <v>0</v>
      </c>
      <c r="AU76" s="2679">
        <f t="shared" si="152"/>
        <v>0</v>
      </c>
      <c r="AV76" s="2678">
        <f t="shared" si="153"/>
        <v>0</v>
      </c>
      <c r="AW76" s="2679">
        <f t="shared" si="154"/>
        <v>0</v>
      </c>
      <c r="AX76" s="2678">
        <f t="shared" si="155"/>
        <v>0</v>
      </c>
      <c r="AY76" s="2679">
        <f t="shared" si="156"/>
        <v>0</v>
      </c>
      <c r="AZ76" s="2680"/>
      <c r="BA76" s="2681">
        <f>BA9</f>
        <v>20</v>
      </c>
      <c r="BB76" s="2681">
        <f t="shared" si="157"/>
        <v>0</v>
      </c>
      <c r="BC76" s="2681" t="str">
        <f t="shared" si="158"/>
        <v/>
      </c>
      <c r="BD76" s="2682">
        <f t="shared" si="136"/>
        <v>0</v>
      </c>
      <c r="BE76" s="2682">
        <f t="shared" si="136"/>
        <v>0</v>
      </c>
      <c r="BF76" s="2682">
        <f t="shared" si="136"/>
        <v>0</v>
      </c>
      <c r="BG76" s="2682">
        <f t="shared" si="136"/>
        <v>0</v>
      </c>
      <c r="BH76" s="2682">
        <f t="shared" si="136"/>
        <v>0</v>
      </c>
      <c r="BI76" s="2682">
        <f t="shared" si="136"/>
        <v>0</v>
      </c>
      <c r="BJ76" s="2682">
        <f t="shared" si="136"/>
        <v>0</v>
      </c>
      <c r="BK76" s="2682">
        <f t="shared" si="133"/>
        <v>0</v>
      </c>
      <c r="BL76" s="2535"/>
      <c r="BM76" s="2683">
        <f t="shared" si="159"/>
        <v>0</v>
      </c>
      <c r="BN76" s="2684">
        <f t="shared" si="160"/>
        <v>0</v>
      </c>
      <c r="BO76" s="2684">
        <f t="shared" si="161"/>
        <v>0</v>
      </c>
      <c r="BP76" s="2684">
        <f t="shared" si="162"/>
        <v>0</v>
      </c>
      <c r="BQ76" s="2684">
        <f t="shared" si="163"/>
        <v>0</v>
      </c>
      <c r="BR76" s="2684">
        <f t="shared" si="164"/>
        <v>0</v>
      </c>
      <c r="BS76" s="2684">
        <f t="shared" si="165"/>
        <v>0</v>
      </c>
      <c r="BT76" s="2684">
        <f t="shared" si="166"/>
        <v>0</v>
      </c>
      <c r="BU76" s="2617"/>
      <c r="BV76" s="2685">
        <f t="shared" si="137"/>
        <v>0</v>
      </c>
      <c r="BW76" s="2686">
        <f t="shared" si="137"/>
        <v>0</v>
      </c>
      <c r="BX76" s="2686">
        <f t="shared" si="137"/>
        <v>0</v>
      </c>
      <c r="BY76" s="2686">
        <f t="shared" si="137"/>
        <v>0</v>
      </c>
      <c r="BZ76" s="2686">
        <f t="shared" si="137"/>
        <v>0</v>
      </c>
      <c r="CA76" s="2686">
        <f t="shared" si="137"/>
        <v>0</v>
      </c>
      <c r="CB76" s="2686">
        <f t="shared" si="137"/>
        <v>0</v>
      </c>
      <c r="CC76" s="2687">
        <f t="shared" si="134"/>
        <v>0</v>
      </c>
      <c r="CD76" s="2525"/>
      <c r="CE76" s="2681" t="str">
        <f t="shared" si="167"/>
        <v/>
      </c>
      <c r="CF76" s="2688">
        <f t="shared" si="168"/>
        <v>0</v>
      </c>
      <c r="CG76" s="2689">
        <f t="shared" si="169"/>
        <v>0</v>
      </c>
      <c r="CH76" s="2689">
        <f t="shared" si="170"/>
        <v>0</v>
      </c>
      <c r="CI76" s="2689">
        <f t="shared" si="171"/>
        <v>0</v>
      </c>
      <c r="CJ76" s="2689">
        <f t="shared" si="172"/>
        <v>0</v>
      </c>
      <c r="CK76" s="2689">
        <f t="shared" si="173"/>
        <v>0</v>
      </c>
      <c r="CL76" s="2689">
        <f t="shared" si="174"/>
        <v>0</v>
      </c>
      <c r="CM76" s="2689">
        <f t="shared" si="175"/>
        <v>0</v>
      </c>
      <c r="CN76" s="2689">
        <f t="shared" si="176"/>
        <v>0</v>
      </c>
      <c r="CO76" s="2702">
        <f>IF(M76=CO8,M76,0)</f>
        <v>0</v>
      </c>
      <c r="CP76" s="2703" t="str">
        <f t="shared" si="177"/>
        <v/>
      </c>
      <c r="CQ76" s="2678" t="str">
        <f t="shared" si="178"/>
        <v/>
      </c>
      <c r="CR76" s="2692" t="str">
        <f t="shared" si="179"/>
        <v/>
      </c>
      <c r="CS76" s="2692" t="str">
        <f t="shared" si="180"/>
        <v/>
      </c>
      <c r="CT76" s="2692" t="str">
        <f t="shared" si="181"/>
        <v/>
      </c>
      <c r="CU76" s="2692" t="str">
        <f t="shared" si="182"/>
        <v/>
      </c>
      <c r="CV76" s="2692" t="str">
        <f t="shared" si="183"/>
        <v/>
      </c>
      <c r="CW76" s="2692" t="str">
        <f t="shared" si="184"/>
        <v/>
      </c>
      <c r="CX76" s="2693" t="str">
        <f t="shared" si="185"/>
        <v/>
      </c>
      <c r="CY76" s="2601"/>
      <c r="CZ76" s="2681" t="str">
        <f t="shared" si="186"/>
        <v/>
      </c>
      <c r="DA76" s="2694">
        <f t="shared" si="187"/>
        <v>0</v>
      </c>
      <c r="DB76" s="2527" t="str">
        <f t="shared" si="188"/>
        <v/>
      </c>
      <c r="DC76" s="2527" t="str">
        <f t="shared" si="189"/>
        <v/>
      </c>
      <c r="DD76" s="2527" t="str">
        <f t="shared" si="190"/>
        <v/>
      </c>
      <c r="DE76" s="2527" t="str">
        <f t="shared" si="191"/>
        <v/>
      </c>
      <c r="DF76" s="2527" t="str">
        <f t="shared" si="192"/>
        <v/>
      </c>
      <c r="DG76" s="2527" t="str">
        <f t="shared" si="193"/>
        <v/>
      </c>
      <c r="DH76" s="2527" t="str">
        <f t="shared" si="194"/>
        <v/>
      </c>
      <c r="DI76" s="2527" t="str">
        <f t="shared" si="195"/>
        <v/>
      </c>
      <c r="DJ76" s="2549"/>
      <c r="DK76" s="2704">
        <f>IF(M76=DK8,M76,0)</f>
        <v>0</v>
      </c>
      <c r="DL76" s="2703" t="str">
        <f t="shared" si="196"/>
        <v/>
      </c>
      <c r="DM76" s="2692" t="str">
        <f t="shared" si="197"/>
        <v/>
      </c>
      <c r="DN76" s="2692" t="str">
        <f t="shared" si="198"/>
        <v/>
      </c>
      <c r="DO76" s="2692" t="str">
        <f t="shared" si="199"/>
        <v/>
      </c>
      <c r="DP76" s="2692" t="str">
        <f t="shared" si="200"/>
        <v/>
      </c>
      <c r="DQ76" s="2692" t="str">
        <f t="shared" si="201"/>
        <v/>
      </c>
      <c r="DR76" s="2692" t="str">
        <f t="shared" si="202"/>
        <v/>
      </c>
      <c r="DS76" s="2692" t="str">
        <f t="shared" si="203"/>
        <v/>
      </c>
      <c r="DT76" s="2696" t="str">
        <f t="shared" si="204"/>
        <v/>
      </c>
      <c r="DU76" s="2535"/>
      <c r="DV76" s="2683">
        <f t="shared" si="205"/>
        <v>0</v>
      </c>
      <c r="DW76" s="2684">
        <f t="shared" si="206"/>
        <v>0</v>
      </c>
      <c r="DX76" s="2684">
        <f t="shared" si="207"/>
        <v>0</v>
      </c>
      <c r="DY76" s="2684">
        <f t="shared" si="208"/>
        <v>0</v>
      </c>
      <c r="DZ76" s="2684">
        <f t="shared" si="209"/>
        <v>0</v>
      </c>
      <c r="EA76" s="2684">
        <f t="shared" si="210"/>
        <v>0</v>
      </c>
      <c r="EB76" s="2684">
        <f t="shared" si="211"/>
        <v>0</v>
      </c>
      <c r="EC76" s="2684">
        <f t="shared" si="212"/>
        <v>0</v>
      </c>
      <c r="ED76" s="2630"/>
      <c r="EE76" s="2685">
        <f t="shared" si="138"/>
        <v>0</v>
      </c>
      <c r="EF76" s="2686">
        <f t="shared" si="138"/>
        <v>0</v>
      </c>
      <c r="EG76" s="2686">
        <f t="shared" si="138"/>
        <v>0</v>
      </c>
      <c r="EH76" s="2686">
        <f t="shared" si="138"/>
        <v>0</v>
      </c>
      <c r="EI76" s="2686">
        <f t="shared" si="138"/>
        <v>0</v>
      </c>
      <c r="EJ76" s="2686">
        <f t="shared" si="138"/>
        <v>0</v>
      </c>
      <c r="EK76" s="2686">
        <f t="shared" si="138"/>
        <v>0</v>
      </c>
      <c r="EL76" s="2687">
        <f t="shared" si="135"/>
        <v>0</v>
      </c>
      <c r="EM76" s="2601"/>
      <c r="EN76" s="2681" t="str">
        <f t="shared" si="213"/>
        <v/>
      </c>
      <c r="EO76" s="2688">
        <f t="shared" si="214"/>
        <v>0</v>
      </c>
      <c r="EP76" s="2689">
        <f t="shared" si="215"/>
        <v>0</v>
      </c>
      <c r="EQ76" s="2689">
        <f t="shared" si="216"/>
        <v>0</v>
      </c>
      <c r="ER76" s="2689">
        <f t="shared" si="217"/>
        <v>0</v>
      </c>
      <c r="ES76" s="2689">
        <f t="shared" si="218"/>
        <v>0</v>
      </c>
      <c r="ET76" s="2689">
        <f t="shared" si="219"/>
        <v>0</v>
      </c>
      <c r="EU76" s="2689">
        <f t="shared" si="220"/>
        <v>0</v>
      </c>
      <c r="EV76" s="2689">
        <f t="shared" si="221"/>
        <v>0</v>
      </c>
      <c r="EW76" s="2689">
        <f t="shared" si="222"/>
        <v>0</v>
      </c>
      <c r="EX76" s="2705">
        <f>IF(X76=EX8,X76,0)</f>
        <v>0</v>
      </c>
      <c r="EY76" s="2703" t="str">
        <f t="shared" si="223"/>
        <v/>
      </c>
      <c r="EZ76" s="2678" t="str">
        <f t="shared" si="224"/>
        <v/>
      </c>
      <c r="FA76" s="2692" t="str">
        <f t="shared" si="225"/>
        <v/>
      </c>
      <c r="FB76" s="2692" t="str">
        <f t="shared" si="226"/>
        <v/>
      </c>
      <c r="FC76" s="2692" t="str">
        <f t="shared" si="227"/>
        <v/>
      </c>
      <c r="FD76" s="2692" t="str">
        <f t="shared" si="228"/>
        <v/>
      </c>
      <c r="FE76" s="2692" t="str">
        <f t="shared" si="229"/>
        <v/>
      </c>
      <c r="FF76" s="2692" t="str">
        <f t="shared" si="230"/>
        <v/>
      </c>
      <c r="FG76" s="2692" t="str">
        <f t="shared" si="231"/>
        <v/>
      </c>
      <c r="FH76" s="2601"/>
      <c r="FI76" s="2681" t="str">
        <f t="shared" si="232"/>
        <v/>
      </c>
      <c r="FJ76" s="2694">
        <f t="shared" si="233"/>
        <v>0</v>
      </c>
      <c r="FK76" s="2527" t="str">
        <f t="shared" si="234"/>
        <v/>
      </c>
      <c r="FL76" s="2527" t="str">
        <f t="shared" si="235"/>
        <v/>
      </c>
      <c r="FM76" s="2527" t="str">
        <f t="shared" si="236"/>
        <v/>
      </c>
      <c r="FN76" s="2527" t="str">
        <f t="shared" si="237"/>
        <v/>
      </c>
      <c r="FO76" s="2527" t="str">
        <f t="shared" si="238"/>
        <v/>
      </c>
      <c r="FP76" s="2527" t="str">
        <f t="shared" si="239"/>
        <v/>
      </c>
      <c r="FQ76" s="2527" t="str">
        <f t="shared" si="240"/>
        <v/>
      </c>
      <c r="FR76" s="2527" t="str">
        <f t="shared" si="241"/>
        <v/>
      </c>
      <c r="FS76" s="2704">
        <f>IF(X76=FS8,X76,0)</f>
        <v>0</v>
      </c>
      <c r="FT76" s="2703" t="str">
        <f t="shared" si="242"/>
        <v/>
      </c>
      <c r="FU76" s="2692" t="str">
        <f t="shared" si="243"/>
        <v/>
      </c>
      <c r="FV76" s="2692" t="str">
        <f t="shared" si="244"/>
        <v/>
      </c>
      <c r="FW76" s="2692" t="str">
        <f t="shared" si="245"/>
        <v/>
      </c>
      <c r="FX76" s="2692" t="str">
        <f t="shared" si="246"/>
        <v/>
      </c>
      <c r="FY76" s="2692" t="str">
        <f t="shared" si="247"/>
        <v/>
      </c>
      <c r="FZ76" s="2692" t="str">
        <f t="shared" si="248"/>
        <v/>
      </c>
      <c r="GA76" s="2692" t="str">
        <f t="shared" si="249"/>
        <v/>
      </c>
      <c r="GB76" s="2696" t="str">
        <f t="shared" si="250"/>
        <v/>
      </c>
      <c r="GC76" s="2535"/>
    </row>
    <row r="77" spans="1:185" ht="45" customHeight="1" x14ac:dyDescent="0.25">
      <c r="A77" s="2633">
        <f>ROW()</f>
        <v>77</v>
      </c>
      <c r="B77" s="2667" t="str">
        <f>IF(C77="I","",IF(ISBLANK(D77),"",IF(ISTEXT(D77),LARGE(B9:B76,1)+1,0)))</f>
        <v/>
      </c>
      <c r="C77" s="2698"/>
      <c r="D77" s="2715"/>
      <c r="E77" s="2669"/>
      <c r="F77" s="2670"/>
      <c r="G77" s="2671"/>
      <c r="H77" s="2672"/>
      <c r="I77" s="2671"/>
      <c r="J77" s="2672"/>
      <c r="K77" s="2673">
        <f t="shared" si="132"/>
        <v>0</v>
      </c>
      <c r="L77" s="2532"/>
      <c r="M77" s="2674">
        <f t="shared" si="139"/>
        <v>0</v>
      </c>
      <c r="N77" s="2675">
        <f t="shared" si="139"/>
        <v>0</v>
      </c>
      <c r="O77" s="2676"/>
      <c r="P77" s="2676"/>
      <c r="Q77" s="2676"/>
      <c r="R77" s="2676"/>
      <c r="S77" s="2676"/>
      <c r="T77" s="2676"/>
      <c r="U77" s="2676"/>
      <c r="V77" s="2676"/>
      <c r="W77" s="2532"/>
      <c r="X77" s="2674">
        <f t="shared" si="140"/>
        <v>0</v>
      </c>
      <c r="Y77" s="2675">
        <f t="shared" si="140"/>
        <v>0</v>
      </c>
      <c r="Z77" s="2677"/>
      <c r="AA77" s="2677"/>
      <c r="AB77" s="2677"/>
      <c r="AC77" s="2677"/>
      <c r="AD77" s="2677"/>
      <c r="AE77" s="2677"/>
      <c r="AF77" s="2677"/>
      <c r="AG77" s="2677"/>
      <c r="AH77" s="2532"/>
      <c r="AI77" s="2535"/>
      <c r="AJ77" s="2678">
        <f t="shared" si="141"/>
        <v>0</v>
      </c>
      <c r="AK77" s="2679">
        <f t="shared" si="142"/>
        <v>0</v>
      </c>
      <c r="AL77" s="2678">
        <f t="shared" si="143"/>
        <v>0</v>
      </c>
      <c r="AM77" s="2679">
        <f t="shared" si="144"/>
        <v>0</v>
      </c>
      <c r="AN77" s="2678">
        <f t="shared" si="145"/>
        <v>0</v>
      </c>
      <c r="AO77" s="2679">
        <f t="shared" si="146"/>
        <v>0</v>
      </c>
      <c r="AP77" s="2678">
        <f t="shared" si="147"/>
        <v>0</v>
      </c>
      <c r="AQ77" s="2679">
        <f t="shared" si="148"/>
        <v>0</v>
      </c>
      <c r="AR77" s="2678">
        <f t="shared" si="149"/>
        <v>0</v>
      </c>
      <c r="AS77" s="2679">
        <f t="shared" si="150"/>
        <v>0</v>
      </c>
      <c r="AT77" s="2678">
        <f t="shared" si="151"/>
        <v>0</v>
      </c>
      <c r="AU77" s="2679">
        <f t="shared" si="152"/>
        <v>0</v>
      </c>
      <c r="AV77" s="2678">
        <f t="shared" si="153"/>
        <v>0</v>
      </c>
      <c r="AW77" s="2679">
        <f t="shared" si="154"/>
        <v>0</v>
      </c>
      <c r="AX77" s="2678">
        <f t="shared" si="155"/>
        <v>0</v>
      </c>
      <c r="AY77" s="2679">
        <f t="shared" si="156"/>
        <v>0</v>
      </c>
      <c r="AZ77" s="2680"/>
      <c r="BA77" s="2681">
        <f>BA9</f>
        <v>20</v>
      </c>
      <c r="BB77" s="2681">
        <f t="shared" si="157"/>
        <v>0</v>
      </c>
      <c r="BC77" s="2681" t="str">
        <f t="shared" si="158"/>
        <v/>
      </c>
      <c r="BD77" s="2682">
        <f t="shared" si="136"/>
        <v>0</v>
      </c>
      <c r="BE77" s="2682">
        <f t="shared" si="136"/>
        <v>0</v>
      </c>
      <c r="BF77" s="2682">
        <f t="shared" si="136"/>
        <v>0</v>
      </c>
      <c r="BG77" s="2682">
        <f t="shared" si="136"/>
        <v>0</v>
      </c>
      <c r="BH77" s="2682">
        <f t="shared" si="136"/>
        <v>0</v>
      </c>
      <c r="BI77" s="2682">
        <f t="shared" si="136"/>
        <v>0</v>
      </c>
      <c r="BJ77" s="2682">
        <f t="shared" si="136"/>
        <v>0</v>
      </c>
      <c r="BK77" s="2682">
        <f t="shared" si="133"/>
        <v>0</v>
      </c>
      <c r="BL77" s="2535"/>
      <c r="BM77" s="2683">
        <f t="shared" si="159"/>
        <v>0</v>
      </c>
      <c r="BN77" s="2684">
        <f t="shared" si="160"/>
        <v>0</v>
      </c>
      <c r="BO77" s="2684">
        <f t="shared" si="161"/>
        <v>0</v>
      </c>
      <c r="BP77" s="2684">
        <f t="shared" si="162"/>
        <v>0</v>
      </c>
      <c r="BQ77" s="2684">
        <f t="shared" si="163"/>
        <v>0</v>
      </c>
      <c r="BR77" s="2684">
        <f t="shared" si="164"/>
        <v>0</v>
      </c>
      <c r="BS77" s="2684">
        <f t="shared" si="165"/>
        <v>0</v>
      </c>
      <c r="BT77" s="2684">
        <f t="shared" si="166"/>
        <v>0</v>
      </c>
      <c r="BU77" s="2617"/>
      <c r="BV77" s="2685">
        <f t="shared" si="137"/>
        <v>0</v>
      </c>
      <c r="BW77" s="2686">
        <f t="shared" si="137"/>
        <v>0</v>
      </c>
      <c r="BX77" s="2686">
        <f t="shared" si="137"/>
        <v>0</v>
      </c>
      <c r="BY77" s="2686">
        <f t="shared" si="137"/>
        <v>0</v>
      </c>
      <c r="BZ77" s="2686">
        <f t="shared" si="137"/>
        <v>0</v>
      </c>
      <c r="CA77" s="2686">
        <f t="shared" si="137"/>
        <v>0</v>
      </c>
      <c r="CB77" s="2686">
        <f t="shared" si="137"/>
        <v>0</v>
      </c>
      <c r="CC77" s="2687">
        <f t="shared" si="134"/>
        <v>0</v>
      </c>
      <c r="CD77" s="2525"/>
      <c r="CE77" s="2681" t="str">
        <f t="shared" si="167"/>
        <v/>
      </c>
      <c r="CF77" s="2688">
        <f t="shared" si="168"/>
        <v>0</v>
      </c>
      <c r="CG77" s="2689">
        <f t="shared" si="169"/>
        <v>0</v>
      </c>
      <c r="CH77" s="2689">
        <f t="shared" si="170"/>
        <v>0</v>
      </c>
      <c r="CI77" s="2689">
        <f t="shared" si="171"/>
        <v>0</v>
      </c>
      <c r="CJ77" s="2689">
        <f t="shared" si="172"/>
        <v>0</v>
      </c>
      <c r="CK77" s="2689">
        <f t="shared" si="173"/>
        <v>0</v>
      </c>
      <c r="CL77" s="2689">
        <f t="shared" si="174"/>
        <v>0</v>
      </c>
      <c r="CM77" s="2689">
        <f t="shared" si="175"/>
        <v>0</v>
      </c>
      <c r="CN77" s="2689">
        <f t="shared" si="176"/>
        <v>0</v>
      </c>
      <c r="CO77" s="2702">
        <f>IF(M77=CO8,M77,0)</f>
        <v>0</v>
      </c>
      <c r="CP77" s="2703" t="str">
        <f t="shared" si="177"/>
        <v/>
      </c>
      <c r="CQ77" s="2678" t="str">
        <f t="shared" si="178"/>
        <v/>
      </c>
      <c r="CR77" s="2692" t="str">
        <f t="shared" si="179"/>
        <v/>
      </c>
      <c r="CS77" s="2692" t="str">
        <f t="shared" si="180"/>
        <v/>
      </c>
      <c r="CT77" s="2692" t="str">
        <f t="shared" si="181"/>
        <v/>
      </c>
      <c r="CU77" s="2692" t="str">
        <f t="shared" si="182"/>
        <v/>
      </c>
      <c r="CV77" s="2692" t="str">
        <f t="shared" si="183"/>
        <v/>
      </c>
      <c r="CW77" s="2692" t="str">
        <f t="shared" si="184"/>
        <v/>
      </c>
      <c r="CX77" s="2693" t="str">
        <f t="shared" si="185"/>
        <v/>
      </c>
      <c r="CY77" s="2601"/>
      <c r="CZ77" s="2681" t="str">
        <f t="shared" si="186"/>
        <v/>
      </c>
      <c r="DA77" s="2694">
        <f t="shared" si="187"/>
        <v>0</v>
      </c>
      <c r="DB77" s="2527" t="str">
        <f t="shared" si="188"/>
        <v/>
      </c>
      <c r="DC77" s="2527" t="str">
        <f t="shared" si="189"/>
        <v/>
      </c>
      <c r="DD77" s="2527" t="str">
        <f t="shared" si="190"/>
        <v/>
      </c>
      <c r="DE77" s="2527" t="str">
        <f t="shared" si="191"/>
        <v/>
      </c>
      <c r="DF77" s="2527" t="str">
        <f t="shared" si="192"/>
        <v/>
      </c>
      <c r="DG77" s="2527" t="str">
        <f t="shared" si="193"/>
        <v/>
      </c>
      <c r="DH77" s="2527" t="str">
        <f t="shared" si="194"/>
        <v/>
      </c>
      <c r="DI77" s="2527" t="str">
        <f t="shared" si="195"/>
        <v/>
      </c>
      <c r="DJ77" s="2549"/>
      <c r="DK77" s="2704">
        <f>IF(M77=DK8,M77,0)</f>
        <v>0</v>
      </c>
      <c r="DL77" s="2703" t="str">
        <f t="shared" si="196"/>
        <v/>
      </c>
      <c r="DM77" s="2692" t="str">
        <f t="shared" si="197"/>
        <v/>
      </c>
      <c r="DN77" s="2692" t="str">
        <f t="shared" si="198"/>
        <v/>
      </c>
      <c r="DO77" s="2692" t="str">
        <f t="shared" si="199"/>
        <v/>
      </c>
      <c r="DP77" s="2692" t="str">
        <f t="shared" si="200"/>
        <v/>
      </c>
      <c r="DQ77" s="2692" t="str">
        <f t="shared" si="201"/>
        <v/>
      </c>
      <c r="DR77" s="2692" t="str">
        <f t="shared" si="202"/>
        <v/>
      </c>
      <c r="DS77" s="2692" t="str">
        <f t="shared" si="203"/>
        <v/>
      </c>
      <c r="DT77" s="2696" t="str">
        <f t="shared" si="204"/>
        <v/>
      </c>
      <c r="DU77" s="2535"/>
      <c r="DV77" s="2683">
        <f t="shared" si="205"/>
        <v>0</v>
      </c>
      <c r="DW77" s="2684">
        <f t="shared" si="206"/>
        <v>0</v>
      </c>
      <c r="DX77" s="2684">
        <f t="shared" si="207"/>
        <v>0</v>
      </c>
      <c r="DY77" s="2684">
        <f t="shared" si="208"/>
        <v>0</v>
      </c>
      <c r="DZ77" s="2684">
        <f t="shared" si="209"/>
        <v>0</v>
      </c>
      <c r="EA77" s="2684">
        <f t="shared" si="210"/>
        <v>0</v>
      </c>
      <c r="EB77" s="2684">
        <f t="shared" si="211"/>
        <v>0</v>
      </c>
      <c r="EC77" s="2684">
        <f t="shared" si="212"/>
        <v>0</v>
      </c>
      <c r="ED77" s="2630"/>
      <c r="EE77" s="2685">
        <f t="shared" si="138"/>
        <v>0</v>
      </c>
      <c r="EF77" s="2686">
        <f t="shared" si="138"/>
        <v>0</v>
      </c>
      <c r="EG77" s="2686">
        <f t="shared" si="138"/>
        <v>0</v>
      </c>
      <c r="EH77" s="2686">
        <f t="shared" si="138"/>
        <v>0</v>
      </c>
      <c r="EI77" s="2686">
        <f t="shared" si="138"/>
        <v>0</v>
      </c>
      <c r="EJ77" s="2686">
        <f t="shared" si="138"/>
        <v>0</v>
      </c>
      <c r="EK77" s="2686">
        <f t="shared" si="138"/>
        <v>0</v>
      </c>
      <c r="EL77" s="2687">
        <f t="shared" si="135"/>
        <v>0</v>
      </c>
      <c r="EM77" s="2601"/>
      <c r="EN77" s="2681" t="str">
        <f t="shared" si="213"/>
        <v/>
      </c>
      <c r="EO77" s="2688">
        <f t="shared" si="214"/>
        <v>0</v>
      </c>
      <c r="EP77" s="2689">
        <f t="shared" si="215"/>
        <v>0</v>
      </c>
      <c r="EQ77" s="2689">
        <f t="shared" si="216"/>
        <v>0</v>
      </c>
      <c r="ER77" s="2689">
        <f t="shared" si="217"/>
        <v>0</v>
      </c>
      <c r="ES77" s="2689">
        <f t="shared" si="218"/>
        <v>0</v>
      </c>
      <c r="ET77" s="2689">
        <f t="shared" si="219"/>
        <v>0</v>
      </c>
      <c r="EU77" s="2689">
        <f t="shared" si="220"/>
        <v>0</v>
      </c>
      <c r="EV77" s="2689">
        <f t="shared" si="221"/>
        <v>0</v>
      </c>
      <c r="EW77" s="2689">
        <f t="shared" si="222"/>
        <v>0</v>
      </c>
      <c r="EX77" s="2705">
        <f>IF(X77=EX8,X77,0)</f>
        <v>0</v>
      </c>
      <c r="EY77" s="2703" t="str">
        <f t="shared" si="223"/>
        <v/>
      </c>
      <c r="EZ77" s="2678" t="str">
        <f t="shared" si="224"/>
        <v/>
      </c>
      <c r="FA77" s="2692" t="str">
        <f t="shared" si="225"/>
        <v/>
      </c>
      <c r="FB77" s="2692" t="str">
        <f t="shared" si="226"/>
        <v/>
      </c>
      <c r="FC77" s="2692" t="str">
        <f t="shared" si="227"/>
        <v/>
      </c>
      <c r="FD77" s="2692" t="str">
        <f t="shared" si="228"/>
        <v/>
      </c>
      <c r="FE77" s="2692" t="str">
        <f t="shared" si="229"/>
        <v/>
      </c>
      <c r="FF77" s="2692" t="str">
        <f t="shared" si="230"/>
        <v/>
      </c>
      <c r="FG77" s="2692" t="str">
        <f t="shared" si="231"/>
        <v/>
      </c>
      <c r="FH77" s="2601"/>
      <c r="FI77" s="2681" t="str">
        <f t="shared" si="232"/>
        <v/>
      </c>
      <c r="FJ77" s="2694">
        <f t="shared" si="233"/>
        <v>0</v>
      </c>
      <c r="FK77" s="2527" t="str">
        <f t="shared" si="234"/>
        <v/>
      </c>
      <c r="FL77" s="2527" t="str">
        <f t="shared" si="235"/>
        <v/>
      </c>
      <c r="FM77" s="2527" t="str">
        <f t="shared" si="236"/>
        <v/>
      </c>
      <c r="FN77" s="2527" t="str">
        <f t="shared" si="237"/>
        <v/>
      </c>
      <c r="FO77" s="2527" t="str">
        <f t="shared" si="238"/>
        <v/>
      </c>
      <c r="FP77" s="2527" t="str">
        <f t="shared" si="239"/>
        <v/>
      </c>
      <c r="FQ77" s="2527" t="str">
        <f t="shared" si="240"/>
        <v/>
      </c>
      <c r="FR77" s="2527" t="str">
        <f t="shared" si="241"/>
        <v/>
      </c>
      <c r="FS77" s="2704">
        <f>IF(X77=FS8,X77,0)</f>
        <v>0</v>
      </c>
      <c r="FT77" s="2703" t="str">
        <f t="shared" si="242"/>
        <v/>
      </c>
      <c r="FU77" s="2692" t="str">
        <f t="shared" si="243"/>
        <v/>
      </c>
      <c r="FV77" s="2692" t="str">
        <f t="shared" si="244"/>
        <v/>
      </c>
      <c r="FW77" s="2692" t="str">
        <f t="shared" si="245"/>
        <v/>
      </c>
      <c r="FX77" s="2692" t="str">
        <f t="shared" si="246"/>
        <v/>
      </c>
      <c r="FY77" s="2692" t="str">
        <f t="shared" si="247"/>
        <v/>
      </c>
      <c r="FZ77" s="2692" t="str">
        <f t="shared" si="248"/>
        <v/>
      </c>
      <c r="GA77" s="2692" t="str">
        <f t="shared" si="249"/>
        <v/>
      </c>
      <c r="GB77" s="2696" t="str">
        <f t="shared" si="250"/>
        <v/>
      </c>
      <c r="GC77" s="2535"/>
    </row>
    <row r="78" spans="1:185" ht="45" customHeight="1" x14ac:dyDescent="0.25">
      <c r="A78" s="2633">
        <f>ROW()</f>
        <v>78</v>
      </c>
      <c r="B78" s="2667" t="str">
        <f>IF(C78="I","",IF(ISBLANK(D78),"",IF(ISTEXT(D78),LARGE(B9:B77,1)+1,0)))</f>
        <v/>
      </c>
      <c r="C78" s="2698"/>
      <c r="D78" s="2715"/>
      <c r="E78" s="2669"/>
      <c r="F78" s="2670"/>
      <c r="G78" s="2671"/>
      <c r="H78" s="2672"/>
      <c r="I78" s="2671"/>
      <c r="J78" s="2672"/>
      <c r="K78" s="2673">
        <f t="shared" si="132"/>
        <v>0</v>
      </c>
      <c r="L78" s="2532"/>
      <c r="M78" s="2674">
        <f t="shared" si="139"/>
        <v>0</v>
      </c>
      <c r="N78" s="2675">
        <f t="shared" si="139"/>
        <v>0</v>
      </c>
      <c r="O78" s="2676"/>
      <c r="P78" s="2676"/>
      <c r="Q78" s="2676"/>
      <c r="R78" s="2676"/>
      <c r="S78" s="2676"/>
      <c r="T78" s="2676"/>
      <c r="U78" s="2676"/>
      <c r="V78" s="2676"/>
      <c r="W78" s="2532"/>
      <c r="X78" s="2674">
        <f t="shared" si="140"/>
        <v>0</v>
      </c>
      <c r="Y78" s="2675">
        <f t="shared" si="140"/>
        <v>0</v>
      </c>
      <c r="Z78" s="2677"/>
      <c r="AA78" s="2677"/>
      <c r="AB78" s="2677"/>
      <c r="AC78" s="2677"/>
      <c r="AD78" s="2677"/>
      <c r="AE78" s="2677"/>
      <c r="AF78" s="2677"/>
      <c r="AG78" s="2677"/>
      <c r="AH78" s="2532"/>
      <c r="AI78" s="2535"/>
      <c r="AJ78" s="2678">
        <f t="shared" si="141"/>
        <v>0</v>
      </c>
      <c r="AK78" s="2679">
        <f t="shared" si="142"/>
        <v>0</v>
      </c>
      <c r="AL78" s="2678">
        <f t="shared" si="143"/>
        <v>0</v>
      </c>
      <c r="AM78" s="2679">
        <f t="shared" si="144"/>
        <v>0</v>
      </c>
      <c r="AN78" s="2678">
        <f t="shared" si="145"/>
        <v>0</v>
      </c>
      <c r="AO78" s="2679">
        <f t="shared" si="146"/>
        <v>0</v>
      </c>
      <c r="AP78" s="2678">
        <f t="shared" si="147"/>
        <v>0</v>
      </c>
      <c r="AQ78" s="2679">
        <f t="shared" si="148"/>
        <v>0</v>
      </c>
      <c r="AR78" s="2678">
        <f t="shared" si="149"/>
        <v>0</v>
      </c>
      <c r="AS78" s="2679">
        <f t="shared" si="150"/>
        <v>0</v>
      </c>
      <c r="AT78" s="2678">
        <f t="shared" si="151"/>
        <v>0</v>
      </c>
      <c r="AU78" s="2679">
        <f t="shared" si="152"/>
        <v>0</v>
      </c>
      <c r="AV78" s="2678">
        <f t="shared" si="153"/>
        <v>0</v>
      </c>
      <c r="AW78" s="2679">
        <f t="shared" si="154"/>
        <v>0</v>
      </c>
      <c r="AX78" s="2678">
        <f t="shared" si="155"/>
        <v>0</v>
      </c>
      <c r="AY78" s="2679">
        <f t="shared" si="156"/>
        <v>0</v>
      </c>
      <c r="AZ78" s="2680"/>
      <c r="BA78" s="2681">
        <f>BA9</f>
        <v>20</v>
      </c>
      <c r="BB78" s="2681">
        <f t="shared" si="157"/>
        <v>0</v>
      </c>
      <c r="BC78" s="2681" t="str">
        <f t="shared" si="158"/>
        <v/>
      </c>
      <c r="BD78" s="2682">
        <f t="shared" si="136"/>
        <v>0</v>
      </c>
      <c r="BE78" s="2682">
        <f t="shared" si="136"/>
        <v>0</v>
      </c>
      <c r="BF78" s="2682">
        <f t="shared" si="136"/>
        <v>0</v>
      </c>
      <c r="BG78" s="2682">
        <f t="shared" ref="BG78:BK134" si="251">SUM(BY78,EH78)</f>
        <v>0</v>
      </c>
      <c r="BH78" s="2682">
        <f t="shared" si="251"/>
        <v>0</v>
      </c>
      <c r="BI78" s="2682">
        <f t="shared" si="251"/>
        <v>0</v>
      </c>
      <c r="BJ78" s="2682">
        <f t="shared" si="251"/>
        <v>0</v>
      </c>
      <c r="BK78" s="2682">
        <f t="shared" si="133"/>
        <v>0</v>
      </c>
      <c r="BL78" s="2535"/>
      <c r="BM78" s="2683">
        <f t="shared" si="159"/>
        <v>0</v>
      </c>
      <c r="BN78" s="2684">
        <f t="shared" si="160"/>
        <v>0</v>
      </c>
      <c r="BO78" s="2684">
        <f t="shared" si="161"/>
        <v>0</v>
      </c>
      <c r="BP78" s="2684">
        <f t="shared" si="162"/>
        <v>0</v>
      </c>
      <c r="BQ78" s="2684">
        <f t="shared" si="163"/>
        <v>0</v>
      </c>
      <c r="BR78" s="2684">
        <f t="shared" si="164"/>
        <v>0</v>
      </c>
      <c r="BS78" s="2684">
        <f t="shared" si="165"/>
        <v>0</v>
      </c>
      <c r="BT78" s="2684">
        <f t="shared" si="166"/>
        <v>0</v>
      </c>
      <c r="BU78" s="2617"/>
      <c r="BV78" s="2685">
        <f t="shared" si="137"/>
        <v>0</v>
      </c>
      <c r="BW78" s="2686">
        <f t="shared" si="137"/>
        <v>0</v>
      </c>
      <c r="BX78" s="2686">
        <f t="shared" si="137"/>
        <v>0</v>
      </c>
      <c r="BY78" s="2686">
        <f t="shared" ref="BY78:CC134" si="252">SUM(CJ78,DE78)</f>
        <v>0</v>
      </c>
      <c r="BZ78" s="2686">
        <f t="shared" si="252"/>
        <v>0</v>
      </c>
      <c r="CA78" s="2686">
        <f t="shared" si="252"/>
        <v>0</v>
      </c>
      <c r="CB78" s="2686">
        <f t="shared" si="252"/>
        <v>0</v>
      </c>
      <c r="CC78" s="2687">
        <f t="shared" si="134"/>
        <v>0</v>
      </c>
      <c r="CD78" s="2525"/>
      <c r="CE78" s="2681" t="str">
        <f t="shared" si="167"/>
        <v/>
      </c>
      <c r="CF78" s="2688">
        <f t="shared" si="168"/>
        <v>0</v>
      </c>
      <c r="CG78" s="2689">
        <f t="shared" si="169"/>
        <v>0</v>
      </c>
      <c r="CH78" s="2689">
        <f t="shared" si="170"/>
        <v>0</v>
      </c>
      <c r="CI78" s="2689">
        <f t="shared" si="171"/>
        <v>0</v>
      </c>
      <c r="CJ78" s="2689">
        <f t="shared" si="172"/>
        <v>0</v>
      </c>
      <c r="CK78" s="2689">
        <f t="shared" si="173"/>
        <v>0</v>
      </c>
      <c r="CL78" s="2689">
        <f t="shared" si="174"/>
        <v>0</v>
      </c>
      <c r="CM78" s="2689">
        <f t="shared" si="175"/>
        <v>0</v>
      </c>
      <c r="CN78" s="2689">
        <f t="shared" si="176"/>
        <v>0</v>
      </c>
      <c r="CO78" s="2702">
        <f>IF(M78=CO8,M78,0)</f>
        <v>0</v>
      </c>
      <c r="CP78" s="2703" t="str">
        <f t="shared" si="177"/>
        <v/>
      </c>
      <c r="CQ78" s="2678" t="str">
        <f t="shared" si="178"/>
        <v/>
      </c>
      <c r="CR78" s="2692" t="str">
        <f t="shared" si="179"/>
        <v/>
      </c>
      <c r="CS78" s="2692" t="str">
        <f t="shared" si="180"/>
        <v/>
      </c>
      <c r="CT78" s="2692" t="str">
        <f t="shared" si="181"/>
        <v/>
      </c>
      <c r="CU78" s="2692" t="str">
        <f t="shared" si="182"/>
        <v/>
      </c>
      <c r="CV78" s="2692" t="str">
        <f t="shared" si="183"/>
        <v/>
      </c>
      <c r="CW78" s="2692" t="str">
        <f t="shared" si="184"/>
        <v/>
      </c>
      <c r="CX78" s="2693" t="str">
        <f t="shared" si="185"/>
        <v/>
      </c>
      <c r="CY78" s="2601"/>
      <c r="CZ78" s="2681" t="str">
        <f t="shared" si="186"/>
        <v/>
      </c>
      <c r="DA78" s="2694">
        <f t="shared" si="187"/>
        <v>0</v>
      </c>
      <c r="DB78" s="2527" t="str">
        <f t="shared" si="188"/>
        <v/>
      </c>
      <c r="DC78" s="2527" t="str">
        <f t="shared" si="189"/>
        <v/>
      </c>
      <c r="DD78" s="2527" t="str">
        <f t="shared" si="190"/>
        <v/>
      </c>
      <c r="DE78" s="2527" t="str">
        <f t="shared" si="191"/>
        <v/>
      </c>
      <c r="DF78" s="2527" t="str">
        <f t="shared" si="192"/>
        <v/>
      </c>
      <c r="DG78" s="2527" t="str">
        <f t="shared" si="193"/>
        <v/>
      </c>
      <c r="DH78" s="2527" t="str">
        <f t="shared" si="194"/>
        <v/>
      </c>
      <c r="DI78" s="2527" t="str">
        <f t="shared" si="195"/>
        <v/>
      </c>
      <c r="DJ78" s="2549"/>
      <c r="DK78" s="2704">
        <f>IF(M78=DK8,M78,0)</f>
        <v>0</v>
      </c>
      <c r="DL78" s="2703" t="str">
        <f t="shared" si="196"/>
        <v/>
      </c>
      <c r="DM78" s="2692" t="str">
        <f t="shared" si="197"/>
        <v/>
      </c>
      <c r="DN78" s="2692" t="str">
        <f t="shared" si="198"/>
        <v/>
      </c>
      <c r="DO78" s="2692" t="str">
        <f t="shared" si="199"/>
        <v/>
      </c>
      <c r="DP78" s="2692" t="str">
        <f t="shared" si="200"/>
        <v/>
      </c>
      <c r="DQ78" s="2692" t="str">
        <f t="shared" si="201"/>
        <v/>
      </c>
      <c r="DR78" s="2692" t="str">
        <f t="shared" si="202"/>
        <v/>
      </c>
      <c r="DS78" s="2692" t="str">
        <f t="shared" si="203"/>
        <v/>
      </c>
      <c r="DT78" s="2696" t="str">
        <f t="shared" si="204"/>
        <v/>
      </c>
      <c r="DU78" s="2535"/>
      <c r="DV78" s="2683">
        <f t="shared" si="205"/>
        <v>0</v>
      </c>
      <c r="DW78" s="2684">
        <f t="shared" si="206"/>
        <v>0</v>
      </c>
      <c r="DX78" s="2684">
        <f t="shared" si="207"/>
        <v>0</v>
      </c>
      <c r="DY78" s="2684">
        <f t="shared" si="208"/>
        <v>0</v>
      </c>
      <c r="DZ78" s="2684">
        <f t="shared" si="209"/>
        <v>0</v>
      </c>
      <c r="EA78" s="2684">
        <f t="shared" si="210"/>
        <v>0</v>
      </c>
      <c r="EB78" s="2684">
        <f t="shared" si="211"/>
        <v>0</v>
      </c>
      <c r="EC78" s="2684">
        <f t="shared" si="212"/>
        <v>0</v>
      </c>
      <c r="ED78" s="2630"/>
      <c r="EE78" s="2685">
        <f t="shared" si="138"/>
        <v>0</v>
      </c>
      <c r="EF78" s="2686">
        <f t="shared" si="138"/>
        <v>0</v>
      </c>
      <c r="EG78" s="2686">
        <f t="shared" si="138"/>
        <v>0</v>
      </c>
      <c r="EH78" s="2686">
        <f t="shared" ref="EH78:EL134" si="253">SUM(ES78,FN78)</f>
        <v>0</v>
      </c>
      <c r="EI78" s="2686">
        <f t="shared" si="253"/>
        <v>0</v>
      </c>
      <c r="EJ78" s="2686">
        <f t="shared" si="253"/>
        <v>0</v>
      </c>
      <c r="EK78" s="2686">
        <f t="shared" si="253"/>
        <v>0</v>
      </c>
      <c r="EL78" s="2687">
        <f t="shared" si="135"/>
        <v>0</v>
      </c>
      <c r="EM78" s="2601"/>
      <c r="EN78" s="2681" t="str">
        <f t="shared" si="213"/>
        <v/>
      </c>
      <c r="EO78" s="2688">
        <f t="shared" si="214"/>
        <v>0</v>
      </c>
      <c r="EP78" s="2689">
        <f t="shared" si="215"/>
        <v>0</v>
      </c>
      <c r="EQ78" s="2689">
        <f t="shared" si="216"/>
        <v>0</v>
      </c>
      <c r="ER78" s="2689">
        <f t="shared" si="217"/>
        <v>0</v>
      </c>
      <c r="ES78" s="2689">
        <f t="shared" si="218"/>
        <v>0</v>
      </c>
      <c r="ET78" s="2689">
        <f t="shared" si="219"/>
        <v>0</v>
      </c>
      <c r="EU78" s="2689">
        <f t="shared" si="220"/>
        <v>0</v>
      </c>
      <c r="EV78" s="2689">
        <f t="shared" si="221"/>
        <v>0</v>
      </c>
      <c r="EW78" s="2689">
        <f t="shared" si="222"/>
        <v>0</v>
      </c>
      <c r="EX78" s="2705">
        <f>IF(X78=EX8,X78,0)</f>
        <v>0</v>
      </c>
      <c r="EY78" s="2703" t="str">
        <f t="shared" si="223"/>
        <v/>
      </c>
      <c r="EZ78" s="2678" t="str">
        <f t="shared" si="224"/>
        <v/>
      </c>
      <c r="FA78" s="2692" t="str">
        <f t="shared" si="225"/>
        <v/>
      </c>
      <c r="FB78" s="2692" t="str">
        <f t="shared" si="226"/>
        <v/>
      </c>
      <c r="FC78" s="2692" t="str">
        <f t="shared" si="227"/>
        <v/>
      </c>
      <c r="FD78" s="2692" t="str">
        <f t="shared" si="228"/>
        <v/>
      </c>
      <c r="FE78" s="2692" t="str">
        <f t="shared" si="229"/>
        <v/>
      </c>
      <c r="FF78" s="2692" t="str">
        <f t="shared" si="230"/>
        <v/>
      </c>
      <c r="FG78" s="2692" t="str">
        <f t="shared" si="231"/>
        <v/>
      </c>
      <c r="FH78" s="2601"/>
      <c r="FI78" s="2681" t="str">
        <f t="shared" si="232"/>
        <v/>
      </c>
      <c r="FJ78" s="2694">
        <f t="shared" si="233"/>
        <v>0</v>
      </c>
      <c r="FK78" s="2527" t="str">
        <f t="shared" si="234"/>
        <v/>
      </c>
      <c r="FL78" s="2527" t="str">
        <f t="shared" si="235"/>
        <v/>
      </c>
      <c r="FM78" s="2527" t="str">
        <f t="shared" si="236"/>
        <v/>
      </c>
      <c r="FN78" s="2527" t="str">
        <f t="shared" si="237"/>
        <v/>
      </c>
      <c r="FO78" s="2527" t="str">
        <f t="shared" si="238"/>
        <v/>
      </c>
      <c r="FP78" s="2527" t="str">
        <f t="shared" si="239"/>
        <v/>
      </c>
      <c r="FQ78" s="2527" t="str">
        <f t="shared" si="240"/>
        <v/>
      </c>
      <c r="FR78" s="2527" t="str">
        <f t="shared" si="241"/>
        <v/>
      </c>
      <c r="FS78" s="2704">
        <f>IF(X78=FS8,X78,0)</f>
        <v>0</v>
      </c>
      <c r="FT78" s="2703" t="str">
        <f t="shared" si="242"/>
        <v/>
      </c>
      <c r="FU78" s="2692" t="str">
        <f t="shared" si="243"/>
        <v/>
      </c>
      <c r="FV78" s="2692" t="str">
        <f t="shared" si="244"/>
        <v/>
      </c>
      <c r="FW78" s="2692" t="str">
        <f t="shared" si="245"/>
        <v/>
      </c>
      <c r="FX78" s="2692" t="str">
        <f t="shared" si="246"/>
        <v/>
      </c>
      <c r="FY78" s="2692" t="str">
        <f t="shared" si="247"/>
        <v/>
      </c>
      <c r="FZ78" s="2692" t="str">
        <f t="shared" si="248"/>
        <v/>
      </c>
      <c r="GA78" s="2692" t="str">
        <f t="shared" si="249"/>
        <v/>
      </c>
      <c r="GB78" s="2696" t="str">
        <f t="shared" si="250"/>
        <v/>
      </c>
      <c r="GC78" s="2535"/>
    </row>
    <row r="79" spans="1:185" ht="45" customHeight="1" x14ac:dyDescent="0.25">
      <c r="A79" s="2633">
        <f>ROW()</f>
        <v>79</v>
      </c>
      <c r="B79" s="2667" t="str">
        <f>IF(C79="I","",IF(ISBLANK(D79),"",IF(ISTEXT(D79),LARGE(B9:B78,1)+1,0)))</f>
        <v/>
      </c>
      <c r="C79" s="2698"/>
      <c r="D79" s="2715"/>
      <c r="E79" s="2669"/>
      <c r="F79" s="2670"/>
      <c r="G79" s="2671"/>
      <c r="H79" s="2672"/>
      <c r="I79" s="2671"/>
      <c r="J79" s="2672"/>
      <c r="K79" s="2673">
        <f t="shared" si="132"/>
        <v>0</v>
      </c>
      <c r="L79" s="2532"/>
      <c r="M79" s="2674">
        <f t="shared" si="139"/>
        <v>0</v>
      </c>
      <c r="N79" s="2675">
        <f t="shared" si="139"/>
        <v>0</v>
      </c>
      <c r="O79" s="2676"/>
      <c r="P79" s="2676"/>
      <c r="Q79" s="2676"/>
      <c r="R79" s="2676"/>
      <c r="S79" s="2676"/>
      <c r="T79" s="2676"/>
      <c r="U79" s="2676"/>
      <c r="V79" s="2676"/>
      <c r="W79" s="2532"/>
      <c r="X79" s="2674">
        <f t="shared" si="140"/>
        <v>0</v>
      </c>
      <c r="Y79" s="2675">
        <f t="shared" si="140"/>
        <v>0</v>
      </c>
      <c r="Z79" s="2677"/>
      <c r="AA79" s="2677"/>
      <c r="AB79" s="2677"/>
      <c r="AC79" s="2677"/>
      <c r="AD79" s="2677"/>
      <c r="AE79" s="2677"/>
      <c r="AF79" s="2677"/>
      <c r="AG79" s="2677"/>
      <c r="AH79" s="2532"/>
      <c r="AI79" s="2535"/>
      <c r="AJ79" s="2678">
        <f t="shared" si="141"/>
        <v>0</v>
      </c>
      <c r="AK79" s="2679">
        <f t="shared" si="142"/>
        <v>0</v>
      </c>
      <c r="AL79" s="2678">
        <f t="shared" si="143"/>
        <v>0</v>
      </c>
      <c r="AM79" s="2679">
        <f t="shared" si="144"/>
        <v>0</v>
      </c>
      <c r="AN79" s="2678">
        <f t="shared" si="145"/>
        <v>0</v>
      </c>
      <c r="AO79" s="2679">
        <f t="shared" si="146"/>
        <v>0</v>
      </c>
      <c r="AP79" s="2678">
        <f t="shared" si="147"/>
        <v>0</v>
      </c>
      <c r="AQ79" s="2679">
        <f t="shared" si="148"/>
        <v>0</v>
      </c>
      <c r="AR79" s="2678">
        <f t="shared" si="149"/>
        <v>0</v>
      </c>
      <c r="AS79" s="2679">
        <f t="shared" si="150"/>
        <v>0</v>
      </c>
      <c r="AT79" s="2678">
        <f t="shared" si="151"/>
        <v>0</v>
      </c>
      <c r="AU79" s="2679">
        <f t="shared" si="152"/>
        <v>0</v>
      </c>
      <c r="AV79" s="2678">
        <f t="shared" si="153"/>
        <v>0</v>
      </c>
      <c r="AW79" s="2679">
        <f t="shared" si="154"/>
        <v>0</v>
      </c>
      <c r="AX79" s="2678">
        <f t="shared" si="155"/>
        <v>0</v>
      </c>
      <c r="AY79" s="2679">
        <f t="shared" si="156"/>
        <v>0</v>
      </c>
      <c r="AZ79" s="2680"/>
      <c r="BA79" s="2681">
        <f>BA9</f>
        <v>20</v>
      </c>
      <c r="BB79" s="2681">
        <f t="shared" si="157"/>
        <v>0</v>
      </c>
      <c r="BC79" s="2681" t="str">
        <f t="shared" si="158"/>
        <v/>
      </c>
      <c r="BD79" s="2682">
        <f t="shared" ref="BD79:BH142" si="254">SUM(BV79,EE79)</f>
        <v>0</v>
      </c>
      <c r="BE79" s="2682">
        <f t="shared" si="254"/>
        <v>0</v>
      </c>
      <c r="BF79" s="2682">
        <f t="shared" si="254"/>
        <v>0</v>
      </c>
      <c r="BG79" s="2682">
        <f t="shared" si="251"/>
        <v>0</v>
      </c>
      <c r="BH79" s="2682">
        <f t="shared" si="251"/>
        <v>0</v>
      </c>
      <c r="BI79" s="2682">
        <f t="shared" si="251"/>
        <v>0</v>
      </c>
      <c r="BJ79" s="2682">
        <f t="shared" si="251"/>
        <v>0</v>
      </c>
      <c r="BK79" s="2682">
        <f t="shared" si="133"/>
        <v>0</v>
      </c>
      <c r="BL79" s="2535"/>
      <c r="BM79" s="2683">
        <f t="shared" si="159"/>
        <v>0</v>
      </c>
      <c r="BN79" s="2684">
        <f t="shared" si="160"/>
        <v>0</v>
      </c>
      <c r="BO79" s="2684">
        <f t="shared" si="161"/>
        <v>0</v>
      </c>
      <c r="BP79" s="2684">
        <f t="shared" si="162"/>
        <v>0</v>
      </c>
      <c r="BQ79" s="2684">
        <f t="shared" si="163"/>
        <v>0</v>
      </c>
      <c r="BR79" s="2684">
        <f t="shared" si="164"/>
        <v>0</v>
      </c>
      <c r="BS79" s="2684">
        <f t="shared" si="165"/>
        <v>0</v>
      </c>
      <c r="BT79" s="2684">
        <f t="shared" si="166"/>
        <v>0</v>
      </c>
      <c r="BU79" s="2617"/>
      <c r="BV79" s="2685">
        <f t="shared" ref="BV79:BZ142" si="255">SUM(CG79,DB79)</f>
        <v>0</v>
      </c>
      <c r="BW79" s="2686">
        <f t="shared" si="255"/>
        <v>0</v>
      </c>
      <c r="BX79" s="2686">
        <f t="shared" si="255"/>
        <v>0</v>
      </c>
      <c r="BY79" s="2686">
        <f t="shared" si="252"/>
        <v>0</v>
      </c>
      <c r="BZ79" s="2686">
        <f t="shared" si="252"/>
        <v>0</v>
      </c>
      <c r="CA79" s="2686">
        <f t="shared" si="252"/>
        <v>0</v>
      </c>
      <c r="CB79" s="2686">
        <f t="shared" si="252"/>
        <v>0</v>
      </c>
      <c r="CC79" s="2687">
        <f t="shared" si="134"/>
        <v>0</v>
      </c>
      <c r="CD79" s="2525"/>
      <c r="CE79" s="2681" t="str">
        <f t="shared" si="167"/>
        <v/>
      </c>
      <c r="CF79" s="2688">
        <f t="shared" si="168"/>
        <v>0</v>
      </c>
      <c r="CG79" s="2689">
        <f t="shared" si="169"/>
        <v>0</v>
      </c>
      <c r="CH79" s="2689">
        <f t="shared" si="170"/>
        <v>0</v>
      </c>
      <c r="CI79" s="2689">
        <f t="shared" si="171"/>
        <v>0</v>
      </c>
      <c r="CJ79" s="2689">
        <f t="shared" si="172"/>
        <v>0</v>
      </c>
      <c r="CK79" s="2689">
        <f t="shared" si="173"/>
        <v>0</v>
      </c>
      <c r="CL79" s="2689">
        <f t="shared" si="174"/>
        <v>0</v>
      </c>
      <c r="CM79" s="2689">
        <f t="shared" si="175"/>
        <v>0</v>
      </c>
      <c r="CN79" s="2689">
        <f t="shared" si="176"/>
        <v>0</v>
      </c>
      <c r="CO79" s="2702">
        <f>IF(M79=CO8,M79,0)</f>
        <v>0</v>
      </c>
      <c r="CP79" s="2703" t="str">
        <f t="shared" si="177"/>
        <v/>
      </c>
      <c r="CQ79" s="2678" t="str">
        <f t="shared" si="178"/>
        <v/>
      </c>
      <c r="CR79" s="2692" t="str">
        <f t="shared" si="179"/>
        <v/>
      </c>
      <c r="CS79" s="2692" t="str">
        <f t="shared" si="180"/>
        <v/>
      </c>
      <c r="CT79" s="2692" t="str">
        <f t="shared" si="181"/>
        <v/>
      </c>
      <c r="CU79" s="2692" t="str">
        <f t="shared" si="182"/>
        <v/>
      </c>
      <c r="CV79" s="2692" t="str">
        <f t="shared" si="183"/>
        <v/>
      </c>
      <c r="CW79" s="2692" t="str">
        <f t="shared" si="184"/>
        <v/>
      </c>
      <c r="CX79" s="2693" t="str">
        <f t="shared" si="185"/>
        <v/>
      </c>
      <c r="CY79" s="2601"/>
      <c r="CZ79" s="2681" t="str">
        <f t="shared" si="186"/>
        <v/>
      </c>
      <c r="DA79" s="2694">
        <f t="shared" si="187"/>
        <v>0</v>
      </c>
      <c r="DB79" s="2527" t="str">
        <f t="shared" si="188"/>
        <v/>
      </c>
      <c r="DC79" s="2527" t="str">
        <f t="shared" si="189"/>
        <v/>
      </c>
      <c r="DD79" s="2527" t="str">
        <f t="shared" si="190"/>
        <v/>
      </c>
      <c r="DE79" s="2527" t="str">
        <f t="shared" si="191"/>
        <v/>
      </c>
      <c r="DF79" s="2527" t="str">
        <f t="shared" si="192"/>
        <v/>
      </c>
      <c r="DG79" s="2527" t="str">
        <f t="shared" si="193"/>
        <v/>
      </c>
      <c r="DH79" s="2527" t="str">
        <f t="shared" si="194"/>
        <v/>
      </c>
      <c r="DI79" s="2527" t="str">
        <f t="shared" si="195"/>
        <v/>
      </c>
      <c r="DJ79" s="2549"/>
      <c r="DK79" s="2704">
        <f>IF(M79=DK8,M79,0)</f>
        <v>0</v>
      </c>
      <c r="DL79" s="2703" t="str">
        <f t="shared" si="196"/>
        <v/>
      </c>
      <c r="DM79" s="2692" t="str">
        <f t="shared" si="197"/>
        <v/>
      </c>
      <c r="DN79" s="2692" t="str">
        <f t="shared" si="198"/>
        <v/>
      </c>
      <c r="DO79" s="2692" t="str">
        <f t="shared" si="199"/>
        <v/>
      </c>
      <c r="DP79" s="2692" t="str">
        <f t="shared" si="200"/>
        <v/>
      </c>
      <c r="DQ79" s="2692" t="str">
        <f t="shared" si="201"/>
        <v/>
      </c>
      <c r="DR79" s="2692" t="str">
        <f t="shared" si="202"/>
        <v/>
      </c>
      <c r="DS79" s="2692" t="str">
        <f t="shared" si="203"/>
        <v/>
      </c>
      <c r="DT79" s="2696" t="str">
        <f t="shared" si="204"/>
        <v/>
      </c>
      <c r="DU79" s="2535"/>
      <c r="DV79" s="2683">
        <f t="shared" si="205"/>
        <v>0</v>
      </c>
      <c r="DW79" s="2684">
        <f t="shared" si="206"/>
        <v>0</v>
      </c>
      <c r="DX79" s="2684">
        <f t="shared" si="207"/>
        <v>0</v>
      </c>
      <c r="DY79" s="2684">
        <f t="shared" si="208"/>
        <v>0</v>
      </c>
      <c r="DZ79" s="2684">
        <f t="shared" si="209"/>
        <v>0</v>
      </c>
      <c r="EA79" s="2684">
        <f t="shared" si="210"/>
        <v>0</v>
      </c>
      <c r="EB79" s="2684">
        <f t="shared" si="211"/>
        <v>0</v>
      </c>
      <c r="EC79" s="2684">
        <f t="shared" si="212"/>
        <v>0</v>
      </c>
      <c r="ED79" s="2630"/>
      <c r="EE79" s="2685">
        <f t="shared" ref="EE79:EI142" si="256">SUM(EP79,FK79)</f>
        <v>0</v>
      </c>
      <c r="EF79" s="2686">
        <f t="shared" si="256"/>
        <v>0</v>
      </c>
      <c r="EG79" s="2686">
        <f t="shared" si="256"/>
        <v>0</v>
      </c>
      <c r="EH79" s="2686">
        <f t="shared" si="253"/>
        <v>0</v>
      </c>
      <c r="EI79" s="2686">
        <f t="shared" si="253"/>
        <v>0</v>
      </c>
      <c r="EJ79" s="2686">
        <f t="shared" si="253"/>
        <v>0</v>
      </c>
      <c r="EK79" s="2686">
        <f t="shared" si="253"/>
        <v>0</v>
      </c>
      <c r="EL79" s="2687">
        <f t="shared" si="135"/>
        <v>0</v>
      </c>
      <c r="EM79" s="2601"/>
      <c r="EN79" s="2681" t="str">
        <f t="shared" si="213"/>
        <v/>
      </c>
      <c r="EO79" s="2688">
        <f t="shared" si="214"/>
        <v>0</v>
      </c>
      <c r="EP79" s="2689">
        <f t="shared" si="215"/>
        <v>0</v>
      </c>
      <c r="EQ79" s="2689">
        <f t="shared" si="216"/>
        <v>0</v>
      </c>
      <c r="ER79" s="2689">
        <f t="shared" si="217"/>
        <v>0</v>
      </c>
      <c r="ES79" s="2689">
        <f t="shared" si="218"/>
        <v>0</v>
      </c>
      <c r="ET79" s="2689">
        <f t="shared" si="219"/>
        <v>0</v>
      </c>
      <c r="EU79" s="2689">
        <f t="shared" si="220"/>
        <v>0</v>
      </c>
      <c r="EV79" s="2689">
        <f t="shared" si="221"/>
        <v>0</v>
      </c>
      <c r="EW79" s="2689">
        <f t="shared" si="222"/>
        <v>0</v>
      </c>
      <c r="EX79" s="2705">
        <f>IF(X79=EX8,X79,0)</f>
        <v>0</v>
      </c>
      <c r="EY79" s="2703" t="str">
        <f t="shared" si="223"/>
        <v/>
      </c>
      <c r="EZ79" s="2678" t="str">
        <f t="shared" si="224"/>
        <v/>
      </c>
      <c r="FA79" s="2692" t="str">
        <f t="shared" si="225"/>
        <v/>
      </c>
      <c r="FB79" s="2692" t="str">
        <f t="shared" si="226"/>
        <v/>
      </c>
      <c r="FC79" s="2692" t="str">
        <f t="shared" si="227"/>
        <v/>
      </c>
      <c r="FD79" s="2692" t="str">
        <f t="shared" si="228"/>
        <v/>
      </c>
      <c r="FE79" s="2692" t="str">
        <f t="shared" si="229"/>
        <v/>
      </c>
      <c r="FF79" s="2692" t="str">
        <f t="shared" si="230"/>
        <v/>
      </c>
      <c r="FG79" s="2692" t="str">
        <f t="shared" si="231"/>
        <v/>
      </c>
      <c r="FH79" s="2601"/>
      <c r="FI79" s="2681" t="str">
        <f t="shared" si="232"/>
        <v/>
      </c>
      <c r="FJ79" s="2694">
        <f t="shared" si="233"/>
        <v>0</v>
      </c>
      <c r="FK79" s="2527" t="str">
        <f t="shared" si="234"/>
        <v/>
      </c>
      <c r="FL79" s="2527" t="str">
        <f t="shared" si="235"/>
        <v/>
      </c>
      <c r="FM79" s="2527" t="str">
        <f t="shared" si="236"/>
        <v/>
      </c>
      <c r="FN79" s="2527" t="str">
        <f t="shared" si="237"/>
        <v/>
      </c>
      <c r="FO79" s="2527" t="str">
        <f t="shared" si="238"/>
        <v/>
      </c>
      <c r="FP79" s="2527" t="str">
        <f t="shared" si="239"/>
        <v/>
      </c>
      <c r="FQ79" s="2527" t="str">
        <f t="shared" si="240"/>
        <v/>
      </c>
      <c r="FR79" s="2527" t="str">
        <f t="shared" si="241"/>
        <v/>
      </c>
      <c r="FS79" s="2704">
        <f>IF(X79=FS8,X79,0)</f>
        <v>0</v>
      </c>
      <c r="FT79" s="2703" t="str">
        <f t="shared" si="242"/>
        <v/>
      </c>
      <c r="FU79" s="2692" t="str">
        <f t="shared" si="243"/>
        <v/>
      </c>
      <c r="FV79" s="2692" t="str">
        <f t="shared" si="244"/>
        <v/>
      </c>
      <c r="FW79" s="2692" t="str">
        <f t="shared" si="245"/>
        <v/>
      </c>
      <c r="FX79" s="2692" t="str">
        <f t="shared" si="246"/>
        <v/>
      </c>
      <c r="FY79" s="2692" t="str">
        <f t="shared" si="247"/>
        <v/>
      </c>
      <c r="FZ79" s="2692" t="str">
        <f t="shared" si="248"/>
        <v/>
      </c>
      <c r="GA79" s="2692" t="str">
        <f t="shared" si="249"/>
        <v/>
      </c>
      <c r="GB79" s="2696" t="str">
        <f t="shared" si="250"/>
        <v/>
      </c>
      <c r="GC79" s="2535"/>
    </row>
    <row r="80" spans="1:185" ht="45" customHeight="1" x14ac:dyDescent="0.25">
      <c r="A80" s="2633">
        <f>ROW()</f>
        <v>80</v>
      </c>
      <c r="B80" s="2667" t="str">
        <f>IF(C80="I","",IF(ISBLANK(D80),"",IF(ISTEXT(D80),LARGE(B9:B79,1)+1,0)))</f>
        <v/>
      </c>
      <c r="C80" s="2698"/>
      <c r="D80" s="2715"/>
      <c r="E80" s="2669"/>
      <c r="F80" s="2670"/>
      <c r="G80" s="2671"/>
      <c r="H80" s="2672"/>
      <c r="I80" s="2671"/>
      <c r="J80" s="2672"/>
      <c r="K80" s="2673">
        <f t="shared" si="132"/>
        <v>0</v>
      </c>
      <c r="L80" s="2532"/>
      <c r="M80" s="2674">
        <f t="shared" si="139"/>
        <v>0</v>
      </c>
      <c r="N80" s="2675">
        <f t="shared" si="139"/>
        <v>0</v>
      </c>
      <c r="O80" s="2676"/>
      <c r="P80" s="2676"/>
      <c r="Q80" s="2676"/>
      <c r="R80" s="2676"/>
      <c r="S80" s="2676"/>
      <c r="T80" s="2676"/>
      <c r="U80" s="2676"/>
      <c r="V80" s="2676"/>
      <c r="W80" s="2532"/>
      <c r="X80" s="2674">
        <f t="shared" si="140"/>
        <v>0</v>
      </c>
      <c r="Y80" s="2675">
        <f t="shared" si="140"/>
        <v>0</v>
      </c>
      <c r="Z80" s="2677"/>
      <c r="AA80" s="2677"/>
      <c r="AB80" s="2677"/>
      <c r="AC80" s="2677"/>
      <c r="AD80" s="2677"/>
      <c r="AE80" s="2677"/>
      <c r="AF80" s="2677"/>
      <c r="AG80" s="2677"/>
      <c r="AH80" s="2532"/>
      <c r="AI80" s="2535"/>
      <c r="AJ80" s="2678">
        <f t="shared" si="141"/>
        <v>0</v>
      </c>
      <c r="AK80" s="2679">
        <f t="shared" si="142"/>
        <v>0</v>
      </c>
      <c r="AL80" s="2678">
        <f t="shared" si="143"/>
        <v>0</v>
      </c>
      <c r="AM80" s="2679">
        <f t="shared" si="144"/>
        <v>0</v>
      </c>
      <c r="AN80" s="2678">
        <f t="shared" si="145"/>
        <v>0</v>
      </c>
      <c r="AO80" s="2679">
        <f t="shared" si="146"/>
        <v>0</v>
      </c>
      <c r="AP80" s="2678">
        <f t="shared" si="147"/>
        <v>0</v>
      </c>
      <c r="AQ80" s="2679">
        <f t="shared" si="148"/>
        <v>0</v>
      </c>
      <c r="AR80" s="2678">
        <f t="shared" si="149"/>
        <v>0</v>
      </c>
      <c r="AS80" s="2679">
        <f t="shared" si="150"/>
        <v>0</v>
      </c>
      <c r="AT80" s="2678">
        <f t="shared" si="151"/>
        <v>0</v>
      </c>
      <c r="AU80" s="2679">
        <f t="shared" si="152"/>
        <v>0</v>
      </c>
      <c r="AV80" s="2678">
        <f t="shared" si="153"/>
        <v>0</v>
      </c>
      <c r="AW80" s="2679">
        <f t="shared" si="154"/>
        <v>0</v>
      </c>
      <c r="AX80" s="2678">
        <f t="shared" si="155"/>
        <v>0</v>
      </c>
      <c r="AY80" s="2679">
        <f t="shared" si="156"/>
        <v>0</v>
      </c>
      <c r="AZ80" s="2680"/>
      <c r="BA80" s="2681">
        <f>BA9</f>
        <v>20</v>
      </c>
      <c r="BB80" s="2681">
        <f t="shared" si="157"/>
        <v>0</v>
      </c>
      <c r="BC80" s="2681" t="str">
        <f t="shared" si="158"/>
        <v/>
      </c>
      <c r="BD80" s="2682">
        <f t="shared" si="254"/>
        <v>0</v>
      </c>
      <c r="BE80" s="2682">
        <f t="shared" si="254"/>
        <v>0</v>
      </c>
      <c r="BF80" s="2682">
        <f t="shared" si="254"/>
        <v>0</v>
      </c>
      <c r="BG80" s="2682">
        <f t="shared" si="251"/>
        <v>0</v>
      </c>
      <c r="BH80" s="2682">
        <f t="shared" si="251"/>
        <v>0</v>
      </c>
      <c r="BI80" s="2682">
        <f t="shared" si="251"/>
        <v>0</v>
      </c>
      <c r="BJ80" s="2682">
        <f t="shared" si="251"/>
        <v>0</v>
      </c>
      <c r="BK80" s="2682">
        <f t="shared" si="133"/>
        <v>0</v>
      </c>
      <c r="BL80" s="2535"/>
      <c r="BM80" s="2683">
        <f t="shared" si="159"/>
        <v>0</v>
      </c>
      <c r="BN80" s="2684">
        <f t="shared" si="160"/>
        <v>0</v>
      </c>
      <c r="BO80" s="2684">
        <f t="shared" si="161"/>
        <v>0</v>
      </c>
      <c r="BP80" s="2684">
        <f t="shared" si="162"/>
        <v>0</v>
      </c>
      <c r="BQ80" s="2684">
        <f t="shared" si="163"/>
        <v>0</v>
      </c>
      <c r="BR80" s="2684">
        <f t="shared" si="164"/>
        <v>0</v>
      </c>
      <c r="BS80" s="2684">
        <f t="shared" si="165"/>
        <v>0</v>
      </c>
      <c r="BT80" s="2684">
        <f t="shared" si="166"/>
        <v>0</v>
      </c>
      <c r="BU80" s="2617"/>
      <c r="BV80" s="2685">
        <f t="shared" si="255"/>
        <v>0</v>
      </c>
      <c r="BW80" s="2686">
        <f t="shared" si="255"/>
        <v>0</v>
      </c>
      <c r="BX80" s="2686">
        <f t="shared" si="255"/>
        <v>0</v>
      </c>
      <c r="BY80" s="2686">
        <f t="shared" si="252"/>
        <v>0</v>
      </c>
      <c r="BZ80" s="2686">
        <f t="shared" si="252"/>
        <v>0</v>
      </c>
      <c r="CA80" s="2686">
        <f t="shared" si="252"/>
        <v>0</v>
      </c>
      <c r="CB80" s="2686">
        <f t="shared" si="252"/>
        <v>0</v>
      </c>
      <c r="CC80" s="2687">
        <f t="shared" si="134"/>
        <v>0</v>
      </c>
      <c r="CD80" s="2525"/>
      <c r="CE80" s="2681" t="str">
        <f t="shared" si="167"/>
        <v/>
      </c>
      <c r="CF80" s="2688">
        <f t="shared" si="168"/>
        <v>0</v>
      </c>
      <c r="CG80" s="2689">
        <f t="shared" si="169"/>
        <v>0</v>
      </c>
      <c r="CH80" s="2689">
        <f t="shared" si="170"/>
        <v>0</v>
      </c>
      <c r="CI80" s="2689">
        <f t="shared" si="171"/>
        <v>0</v>
      </c>
      <c r="CJ80" s="2689">
        <f t="shared" si="172"/>
        <v>0</v>
      </c>
      <c r="CK80" s="2689">
        <f t="shared" si="173"/>
        <v>0</v>
      </c>
      <c r="CL80" s="2689">
        <f t="shared" si="174"/>
        <v>0</v>
      </c>
      <c r="CM80" s="2689">
        <f t="shared" si="175"/>
        <v>0</v>
      </c>
      <c r="CN80" s="2689">
        <f t="shared" si="176"/>
        <v>0</v>
      </c>
      <c r="CO80" s="2702">
        <f>IF(M80=CO8,M80,0)</f>
        <v>0</v>
      </c>
      <c r="CP80" s="2703" t="str">
        <f t="shared" si="177"/>
        <v/>
      </c>
      <c r="CQ80" s="2678" t="str">
        <f t="shared" si="178"/>
        <v/>
      </c>
      <c r="CR80" s="2692" t="str">
        <f t="shared" si="179"/>
        <v/>
      </c>
      <c r="CS80" s="2692" t="str">
        <f t="shared" si="180"/>
        <v/>
      </c>
      <c r="CT80" s="2692" t="str">
        <f t="shared" si="181"/>
        <v/>
      </c>
      <c r="CU80" s="2692" t="str">
        <f t="shared" si="182"/>
        <v/>
      </c>
      <c r="CV80" s="2692" t="str">
        <f t="shared" si="183"/>
        <v/>
      </c>
      <c r="CW80" s="2692" t="str">
        <f t="shared" si="184"/>
        <v/>
      </c>
      <c r="CX80" s="2693" t="str">
        <f t="shared" si="185"/>
        <v/>
      </c>
      <c r="CY80" s="2601"/>
      <c r="CZ80" s="2681" t="str">
        <f t="shared" si="186"/>
        <v/>
      </c>
      <c r="DA80" s="2694">
        <f t="shared" si="187"/>
        <v>0</v>
      </c>
      <c r="DB80" s="2527" t="str">
        <f t="shared" si="188"/>
        <v/>
      </c>
      <c r="DC80" s="2527" t="str">
        <f t="shared" si="189"/>
        <v/>
      </c>
      <c r="DD80" s="2527" t="str">
        <f t="shared" si="190"/>
        <v/>
      </c>
      <c r="DE80" s="2527" t="str">
        <f t="shared" si="191"/>
        <v/>
      </c>
      <c r="DF80" s="2527" t="str">
        <f t="shared" si="192"/>
        <v/>
      </c>
      <c r="DG80" s="2527" t="str">
        <f t="shared" si="193"/>
        <v/>
      </c>
      <c r="DH80" s="2527" t="str">
        <f t="shared" si="194"/>
        <v/>
      </c>
      <c r="DI80" s="2527" t="str">
        <f t="shared" si="195"/>
        <v/>
      </c>
      <c r="DJ80" s="2549"/>
      <c r="DK80" s="2704">
        <f>IF(M80=DK8,M80,0)</f>
        <v>0</v>
      </c>
      <c r="DL80" s="2703" t="str">
        <f t="shared" si="196"/>
        <v/>
      </c>
      <c r="DM80" s="2692" t="str">
        <f t="shared" si="197"/>
        <v/>
      </c>
      <c r="DN80" s="2692" t="str">
        <f t="shared" si="198"/>
        <v/>
      </c>
      <c r="DO80" s="2692" t="str">
        <f t="shared" si="199"/>
        <v/>
      </c>
      <c r="DP80" s="2692" t="str">
        <f t="shared" si="200"/>
        <v/>
      </c>
      <c r="DQ80" s="2692" t="str">
        <f t="shared" si="201"/>
        <v/>
      </c>
      <c r="DR80" s="2692" t="str">
        <f t="shared" si="202"/>
        <v/>
      </c>
      <c r="DS80" s="2692" t="str">
        <f t="shared" si="203"/>
        <v/>
      </c>
      <c r="DT80" s="2696" t="str">
        <f t="shared" si="204"/>
        <v/>
      </c>
      <c r="DU80" s="2535"/>
      <c r="DV80" s="2683">
        <f t="shared" si="205"/>
        <v>0</v>
      </c>
      <c r="DW80" s="2684">
        <f t="shared" si="206"/>
        <v>0</v>
      </c>
      <c r="DX80" s="2684">
        <f t="shared" si="207"/>
        <v>0</v>
      </c>
      <c r="DY80" s="2684">
        <f t="shared" si="208"/>
        <v>0</v>
      </c>
      <c r="DZ80" s="2684">
        <f t="shared" si="209"/>
        <v>0</v>
      </c>
      <c r="EA80" s="2684">
        <f t="shared" si="210"/>
        <v>0</v>
      </c>
      <c r="EB80" s="2684">
        <f t="shared" si="211"/>
        <v>0</v>
      </c>
      <c r="EC80" s="2684">
        <f t="shared" si="212"/>
        <v>0</v>
      </c>
      <c r="ED80" s="2630"/>
      <c r="EE80" s="2685">
        <f t="shared" si="256"/>
        <v>0</v>
      </c>
      <c r="EF80" s="2686">
        <f t="shared" si="256"/>
        <v>0</v>
      </c>
      <c r="EG80" s="2686">
        <f t="shared" si="256"/>
        <v>0</v>
      </c>
      <c r="EH80" s="2686">
        <f t="shared" si="253"/>
        <v>0</v>
      </c>
      <c r="EI80" s="2686">
        <f t="shared" si="253"/>
        <v>0</v>
      </c>
      <c r="EJ80" s="2686">
        <f t="shared" si="253"/>
        <v>0</v>
      </c>
      <c r="EK80" s="2686">
        <f t="shared" si="253"/>
        <v>0</v>
      </c>
      <c r="EL80" s="2687">
        <f t="shared" si="135"/>
        <v>0</v>
      </c>
      <c r="EM80" s="2601"/>
      <c r="EN80" s="2681" t="str">
        <f t="shared" si="213"/>
        <v/>
      </c>
      <c r="EO80" s="2688">
        <f t="shared" si="214"/>
        <v>0</v>
      </c>
      <c r="EP80" s="2689">
        <f t="shared" si="215"/>
        <v>0</v>
      </c>
      <c r="EQ80" s="2689">
        <f t="shared" si="216"/>
        <v>0</v>
      </c>
      <c r="ER80" s="2689">
        <f t="shared" si="217"/>
        <v>0</v>
      </c>
      <c r="ES80" s="2689">
        <f t="shared" si="218"/>
        <v>0</v>
      </c>
      <c r="ET80" s="2689">
        <f t="shared" si="219"/>
        <v>0</v>
      </c>
      <c r="EU80" s="2689">
        <f t="shared" si="220"/>
        <v>0</v>
      </c>
      <c r="EV80" s="2689">
        <f t="shared" si="221"/>
        <v>0</v>
      </c>
      <c r="EW80" s="2689">
        <f t="shared" si="222"/>
        <v>0</v>
      </c>
      <c r="EX80" s="2705">
        <f>IF(X80=EX8,X80,0)</f>
        <v>0</v>
      </c>
      <c r="EY80" s="2703" t="str">
        <f t="shared" si="223"/>
        <v/>
      </c>
      <c r="EZ80" s="2678" t="str">
        <f t="shared" si="224"/>
        <v/>
      </c>
      <c r="FA80" s="2692" t="str">
        <f t="shared" si="225"/>
        <v/>
      </c>
      <c r="FB80" s="2692" t="str">
        <f t="shared" si="226"/>
        <v/>
      </c>
      <c r="FC80" s="2692" t="str">
        <f t="shared" si="227"/>
        <v/>
      </c>
      <c r="FD80" s="2692" t="str">
        <f t="shared" si="228"/>
        <v/>
      </c>
      <c r="FE80" s="2692" t="str">
        <f t="shared" si="229"/>
        <v/>
      </c>
      <c r="FF80" s="2692" t="str">
        <f t="shared" si="230"/>
        <v/>
      </c>
      <c r="FG80" s="2692" t="str">
        <f t="shared" si="231"/>
        <v/>
      </c>
      <c r="FH80" s="2601"/>
      <c r="FI80" s="2681" t="str">
        <f t="shared" si="232"/>
        <v/>
      </c>
      <c r="FJ80" s="2694">
        <f t="shared" si="233"/>
        <v>0</v>
      </c>
      <c r="FK80" s="2527" t="str">
        <f t="shared" si="234"/>
        <v/>
      </c>
      <c r="FL80" s="2527" t="str">
        <f t="shared" si="235"/>
        <v/>
      </c>
      <c r="FM80" s="2527" t="str">
        <f t="shared" si="236"/>
        <v/>
      </c>
      <c r="FN80" s="2527" t="str">
        <f t="shared" si="237"/>
        <v/>
      </c>
      <c r="FO80" s="2527" t="str">
        <f t="shared" si="238"/>
        <v/>
      </c>
      <c r="FP80" s="2527" t="str">
        <f t="shared" si="239"/>
        <v/>
      </c>
      <c r="FQ80" s="2527" t="str">
        <f t="shared" si="240"/>
        <v/>
      </c>
      <c r="FR80" s="2527" t="str">
        <f t="shared" si="241"/>
        <v/>
      </c>
      <c r="FS80" s="2704">
        <f>IF(X80=FS8,X80,0)</f>
        <v>0</v>
      </c>
      <c r="FT80" s="2703" t="str">
        <f t="shared" si="242"/>
        <v/>
      </c>
      <c r="FU80" s="2692" t="str">
        <f t="shared" si="243"/>
        <v/>
      </c>
      <c r="FV80" s="2692" t="str">
        <f t="shared" si="244"/>
        <v/>
      </c>
      <c r="FW80" s="2692" t="str">
        <f t="shared" si="245"/>
        <v/>
      </c>
      <c r="FX80" s="2692" t="str">
        <f t="shared" si="246"/>
        <v/>
      </c>
      <c r="FY80" s="2692" t="str">
        <f t="shared" si="247"/>
        <v/>
      </c>
      <c r="FZ80" s="2692" t="str">
        <f t="shared" si="248"/>
        <v/>
      </c>
      <c r="GA80" s="2692" t="str">
        <f t="shared" si="249"/>
        <v/>
      </c>
      <c r="GB80" s="2696" t="str">
        <f t="shared" si="250"/>
        <v/>
      </c>
      <c r="GC80" s="2535"/>
    </row>
    <row r="81" spans="1:185" ht="45" customHeight="1" x14ac:dyDescent="0.25">
      <c r="A81" s="2633">
        <f>ROW()</f>
        <v>81</v>
      </c>
      <c r="B81" s="2667" t="str">
        <f>IF(C81="I","",IF(ISBLANK(D81),"",IF(ISTEXT(D81),LARGE(B9:B80,1)+1,0)))</f>
        <v/>
      </c>
      <c r="C81" s="2698"/>
      <c r="D81" s="2715"/>
      <c r="E81" s="2669"/>
      <c r="F81" s="2670"/>
      <c r="G81" s="2671"/>
      <c r="H81" s="2672"/>
      <c r="I81" s="2671"/>
      <c r="J81" s="2672"/>
      <c r="K81" s="2673">
        <f t="shared" si="132"/>
        <v>0</v>
      </c>
      <c r="L81" s="2532"/>
      <c r="M81" s="2674">
        <f t="shared" si="139"/>
        <v>0</v>
      </c>
      <c r="N81" s="2675">
        <f t="shared" si="139"/>
        <v>0</v>
      </c>
      <c r="O81" s="2676"/>
      <c r="P81" s="2676"/>
      <c r="Q81" s="2676"/>
      <c r="R81" s="2676"/>
      <c r="S81" s="2676"/>
      <c r="T81" s="2676"/>
      <c r="U81" s="2676"/>
      <c r="V81" s="2676"/>
      <c r="W81" s="2532"/>
      <c r="X81" s="2674">
        <f t="shared" si="140"/>
        <v>0</v>
      </c>
      <c r="Y81" s="2675">
        <f t="shared" si="140"/>
        <v>0</v>
      </c>
      <c r="Z81" s="2677"/>
      <c r="AA81" s="2677"/>
      <c r="AB81" s="2677"/>
      <c r="AC81" s="2677"/>
      <c r="AD81" s="2677"/>
      <c r="AE81" s="2677"/>
      <c r="AF81" s="2677"/>
      <c r="AG81" s="2677"/>
      <c r="AH81" s="2532"/>
      <c r="AI81" s="2535"/>
      <c r="AJ81" s="2678">
        <f t="shared" si="141"/>
        <v>0</v>
      </c>
      <c r="AK81" s="2679">
        <f t="shared" si="142"/>
        <v>0</v>
      </c>
      <c r="AL81" s="2678">
        <f t="shared" si="143"/>
        <v>0</v>
      </c>
      <c r="AM81" s="2679">
        <f t="shared" si="144"/>
        <v>0</v>
      </c>
      <c r="AN81" s="2678">
        <f t="shared" si="145"/>
        <v>0</v>
      </c>
      <c r="AO81" s="2679">
        <f t="shared" si="146"/>
        <v>0</v>
      </c>
      <c r="AP81" s="2678">
        <f t="shared" si="147"/>
        <v>0</v>
      </c>
      <c r="AQ81" s="2679">
        <f t="shared" si="148"/>
        <v>0</v>
      </c>
      <c r="AR81" s="2678">
        <f t="shared" si="149"/>
        <v>0</v>
      </c>
      <c r="AS81" s="2679">
        <f t="shared" si="150"/>
        <v>0</v>
      </c>
      <c r="AT81" s="2678">
        <f t="shared" si="151"/>
        <v>0</v>
      </c>
      <c r="AU81" s="2679">
        <f t="shared" si="152"/>
        <v>0</v>
      </c>
      <c r="AV81" s="2678">
        <f t="shared" si="153"/>
        <v>0</v>
      </c>
      <c r="AW81" s="2679">
        <f t="shared" si="154"/>
        <v>0</v>
      </c>
      <c r="AX81" s="2678">
        <f t="shared" si="155"/>
        <v>0</v>
      </c>
      <c r="AY81" s="2679">
        <f t="shared" si="156"/>
        <v>0</v>
      </c>
      <c r="AZ81" s="2680"/>
      <c r="BA81" s="2681">
        <f>BA9</f>
        <v>20</v>
      </c>
      <c r="BB81" s="2681">
        <f t="shared" si="157"/>
        <v>0</v>
      </c>
      <c r="BC81" s="2681" t="str">
        <f t="shared" si="158"/>
        <v/>
      </c>
      <c r="BD81" s="2682">
        <f t="shared" si="254"/>
        <v>0</v>
      </c>
      <c r="BE81" s="2682">
        <f t="shared" si="254"/>
        <v>0</v>
      </c>
      <c r="BF81" s="2682">
        <f t="shared" si="254"/>
        <v>0</v>
      </c>
      <c r="BG81" s="2682">
        <f t="shared" si="251"/>
        <v>0</v>
      </c>
      <c r="BH81" s="2682">
        <f t="shared" si="251"/>
        <v>0</v>
      </c>
      <c r="BI81" s="2682">
        <f t="shared" si="251"/>
        <v>0</v>
      </c>
      <c r="BJ81" s="2682">
        <f t="shared" si="251"/>
        <v>0</v>
      </c>
      <c r="BK81" s="2682">
        <f t="shared" si="133"/>
        <v>0</v>
      </c>
      <c r="BL81" s="2535"/>
      <c r="BM81" s="2683">
        <f t="shared" si="159"/>
        <v>0</v>
      </c>
      <c r="BN81" s="2684">
        <f t="shared" si="160"/>
        <v>0</v>
      </c>
      <c r="BO81" s="2684">
        <f t="shared" si="161"/>
        <v>0</v>
      </c>
      <c r="BP81" s="2684">
        <f t="shared" si="162"/>
        <v>0</v>
      </c>
      <c r="BQ81" s="2684">
        <f t="shared" si="163"/>
        <v>0</v>
      </c>
      <c r="BR81" s="2684">
        <f t="shared" si="164"/>
        <v>0</v>
      </c>
      <c r="BS81" s="2684">
        <f t="shared" si="165"/>
        <v>0</v>
      </c>
      <c r="BT81" s="2684">
        <f t="shared" si="166"/>
        <v>0</v>
      </c>
      <c r="BU81" s="2617"/>
      <c r="BV81" s="2685">
        <f t="shared" si="255"/>
        <v>0</v>
      </c>
      <c r="BW81" s="2686">
        <f t="shared" si="255"/>
        <v>0</v>
      </c>
      <c r="BX81" s="2686">
        <f t="shared" si="255"/>
        <v>0</v>
      </c>
      <c r="BY81" s="2686">
        <f t="shared" si="252"/>
        <v>0</v>
      </c>
      <c r="BZ81" s="2686">
        <f t="shared" si="252"/>
        <v>0</v>
      </c>
      <c r="CA81" s="2686">
        <f t="shared" si="252"/>
        <v>0</v>
      </c>
      <c r="CB81" s="2686">
        <f t="shared" si="252"/>
        <v>0</v>
      </c>
      <c r="CC81" s="2687">
        <f t="shared" si="134"/>
        <v>0</v>
      </c>
      <c r="CD81" s="2525"/>
      <c r="CE81" s="2681" t="str">
        <f t="shared" si="167"/>
        <v/>
      </c>
      <c r="CF81" s="2688">
        <f t="shared" si="168"/>
        <v>0</v>
      </c>
      <c r="CG81" s="2689">
        <f t="shared" si="169"/>
        <v>0</v>
      </c>
      <c r="CH81" s="2689">
        <f t="shared" si="170"/>
        <v>0</v>
      </c>
      <c r="CI81" s="2689">
        <f t="shared" si="171"/>
        <v>0</v>
      </c>
      <c r="CJ81" s="2689">
        <f t="shared" si="172"/>
        <v>0</v>
      </c>
      <c r="CK81" s="2689">
        <f t="shared" si="173"/>
        <v>0</v>
      </c>
      <c r="CL81" s="2689">
        <f t="shared" si="174"/>
        <v>0</v>
      </c>
      <c r="CM81" s="2689">
        <f t="shared" si="175"/>
        <v>0</v>
      </c>
      <c r="CN81" s="2689">
        <f t="shared" si="176"/>
        <v>0</v>
      </c>
      <c r="CO81" s="2702">
        <f>IF(M81=CO8,M81,0)</f>
        <v>0</v>
      </c>
      <c r="CP81" s="2703" t="str">
        <f t="shared" si="177"/>
        <v/>
      </c>
      <c r="CQ81" s="2678" t="str">
        <f t="shared" si="178"/>
        <v/>
      </c>
      <c r="CR81" s="2692" t="str">
        <f t="shared" si="179"/>
        <v/>
      </c>
      <c r="CS81" s="2692" t="str">
        <f t="shared" si="180"/>
        <v/>
      </c>
      <c r="CT81" s="2692" t="str">
        <f t="shared" si="181"/>
        <v/>
      </c>
      <c r="CU81" s="2692" t="str">
        <f t="shared" si="182"/>
        <v/>
      </c>
      <c r="CV81" s="2692" t="str">
        <f t="shared" si="183"/>
        <v/>
      </c>
      <c r="CW81" s="2692" t="str">
        <f t="shared" si="184"/>
        <v/>
      </c>
      <c r="CX81" s="2693" t="str">
        <f t="shared" si="185"/>
        <v/>
      </c>
      <c r="CY81" s="2601"/>
      <c r="CZ81" s="2681" t="str">
        <f t="shared" si="186"/>
        <v/>
      </c>
      <c r="DA81" s="2694">
        <f t="shared" si="187"/>
        <v>0</v>
      </c>
      <c r="DB81" s="2527" t="str">
        <f t="shared" si="188"/>
        <v/>
      </c>
      <c r="DC81" s="2527" t="str">
        <f t="shared" si="189"/>
        <v/>
      </c>
      <c r="DD81" s="2527" t="str">
        <f t="shared" si="190"/>
        <v/>
      </c>
      <c r="DE81" s="2527" t="str">
        <f t="shared" si="191"/>
        <v/>
      </c>
      <c r="DF81" s="2527" t="str">
        <f t="shared" si="192"/>
        <v/>
      </c>
      <c r="DG81" s="2527" t="str">
        <f t="shared" si="193"/>
        <v/>
      </c>
      <c r="DH81" s="2527" t="str">
        <f t="shared" si="194"/>
        <v/>
      </c>
      <c r="DI81" s="2527" t="str">
        <f t="shared" si="195"/>
        <v/>
      </c>
      <c r="DJ81" s="2549"/>
      <c r="DK81" s="2704">
        <f>IF(M81=DK8,M81,0)</f>
        <v>0</v>
      </c>
      <c r="DL81" s="2703" t="str">
        <f t="shared" si="196"/>
        <v/>
      </c>
      <c r="DM81" s="2692" t="str">
        <f t="shared" si="197"/>
        <v/>
      </c>
      <c r="DN81" s="2692" t="str">
        <f t="shared" si="198"/>
        <v/>
      </c>
      <c r="DO81" s="2692" t="str">
        <f t="shared" si="199"/>
        <v/>
      </c>
      <c r="DP81" s="2692" t="str">
        <f t="shared" si="200"/>
        <v/>
      </c>
      <c r="DQ81" s="2692" t="str">
        <f t="shared" si="201"/>
        <v/>
      </c>
      <c r="DR81" s="2692" t="str">
        <f t="shared" si="202"/>
        <v/>
      </c>
      <c r="DS81" s="2692" t="str">
        <f t="shared" si="203"/>
        <v/>
      </c>
      <c r="DT81" s="2696" t="str">
        <f t="shared" si="204"/>
        <v/>
      </c>
      <c r="DU81" s="2535"/>
      <c r="DV81" s="2683">
        <f t="shared" si="205"/>
        <v>0</v>
      </c>
      <c r="DW81" s="2684">
        <f t="shared" si="206"/>
        <v>0</v>
      </c>
      <c r="DX81" s="2684">
        <f t="shared" si="207"/>
        <v>0</v>
      </c>
      <c r="DY81" s="2684">
        <f t="shared" si="208"/>
        <v>0</v>
      </c>
      <c r="DZ81" s="2684">
        <f t="shared" si="209"/>
        <v>0</v>
      </c>
      <c r="EA81" s="2684">
        <f t="shared" si="210"/>
        <v>0</v>
      </c>
      <c r="EB81" s="2684">
        <f t="shared" si="211"/>
        <v>0</v>
      </c>
      <c r="EC81" s="2684">
        <f t="shared" si="212"/>
        <v>0</v>
      </c>
      <c r="ED81" s="2630"/>
      <c r="EE81" s="2685">
        <f t="shared" si="256"/>
        <v>0</v>
      </c>
      <c r="EF81" s="2686">
        <f t="shared" si="256"/>
        <v>0</v>
      </c>
      <c r="EG81" s="2686">
        <f t="shared" si="256"/>
        <v>0</v>
      </c>
      <c r="EH81" s="2686">
        <f t="shared" si="253"/>
        <v>0</v>
      </c>
      <c r="EI81" s="2686">
        <f t="shared" si="253"/>
        <v>0</v>
      </c>
      <c r="EJ81" s="2686">
        <f t="shared" si="253"/>
        <v>0</v>
      </c>
      <c r="EK81" s="2686">
        <f t="shared" si="253"/>
        <v>0</v>
      </c>
      <c r="EL81" s="2687">
        <f t="shared" si="135"/>
        <v>0</v>
      </c>
      <c r="EM81" s="2601"/>
      <c r="EN81" s="2681" t="str">
        <f t="shared" si="213"/>
        <v/>
      </c>
      <c r="EO81" s="2688">
        <f t="shared" si="214"/>
        <v>0</v>
      </c>
      <c r="EP81" s="2689">
        <f t="shared" si="215"/>
        <v>0</v>
      </c>
      <c r="EQ81" s="2689">
        <f t="shared" si="216"/>
        <v>0</v>
      </c>
      <c r="ER81" s="2689">
        <f t="shared" si="217"/>
        <v>0</v>
      </c>
      <c r="ES81" s="2689">
        <f t="shared" si="218"/>
        <v>0</v>
      </c>
      <c r="ET81" s="2689">
        <f t="shared" si="219"/>
        <v>0</v>
      </c>
      <c r="EU81" s="2689">
        <f t="shared" si="220"/>
        <v>0</v>
      </c>
      <c r="EV81" s="2689">
        <f t="shared" si="221"/>
        <v>0</v>
      </c>
      <c r="EW81" s="2689">
        <f t="shared" si="222"/>
        <v>0</v>
      </c>
      <c r="EX81" s="2705">
        <f>IF(X81=EX8,X81,0)</f>
        <v>0</v>
      </c>
      <c r="EY81" s="2703" t="str">
        <f t="shared" si="223"/>
        <v/>
      </c>
      <c r="EZ81" s="2678" t="str">
        <f t="shared" si="224"/>
        <v/>
      </c>
      <c r="FA81" s="2692" t="str">
        <f t="shared" si="225"/>
        <v/>
      </c>
      <c r="FB81" s="2692" t="str">
        <f t="shared" si="226"/>
        <v/>
      </c>
      <c r="FC81" s="2692" t="str">
        <f t="shared" si="227"/>
        <v/>
      </c>
      <c r="FD81" s="2692" t="str">
        <f t="shared" si="228"/>
        <v/>
      </c>
      <c r="FE81" s="2692" t="str">
        <f t="shared" si="229"/>
        <v/>
      </c>
      <c r="FF81" s="2692" t="str">
        <f t="shared" si="230"/>
        <v/>
      </c>
      <c r="FG81" s="2692" t="str">
        <f t="shared" si="231"/>
        <v/>
      </c>
      <c r="FH81" s="2601"/>
      <c r="FI81" s="2681" t="str">
        <f t="shared" si="232"/>
        <v/>
      </c>
      <c r="FJ81" s="2694">
        <f t="shared" si="233"/>
        <v>0</v>
      </c>
      <c r="FK81" s="2527" t="str">
        <f t="shared" si="234"/>
        <v/>
      </c>
      <c r="FL81" s="2527" t="str">
        <f t="shared" si="235"/>
        <v/>
      </c>
      <c r="FM81" s="2527" t="str">
        <f t="shared" si="236"/>
        <v/>
      </c>
      <c r="FN81" s="2527" t="str">
        <f t="shared" si="237"/>
        <v/>
      </c>
      <c r="FO81" s="2527" t="str">
        <f t="shared" si="238"/>
        <v/>
      </c>
      <c r="FP81" s="2527" t="str">
        <f t="shared" si="239"/>
        <v/>
      </c>
      <c r="FQ81" s="2527" t="str">
        <f t="shared" si="240"/>
        <v/>
      </c>
      <c r="FR81" s="2527" t="str">
        <f t="shared" si="241"/>
        <v/>
      </c>
      <c r="FS81" s="2704">
        <f>IF(X81=FS8,X81,0)</f>
        <v>0</v>
      </c>
      <c r="FT81" s="2703" t="str">
        <f t="shared" si="242"/>
        <v/>
      </c>
      <c r="FU81" s="2692" t="str">
        <f t="shared" si="243"/>
        <v/>
      </c>
      <c r="FV81" s="2692" t="str">
        <f t="shared" si="244"/>
        <v/>
      </c>
      <c r="FW81" s="2692" t="str">
        <f t="shared" si="245"/>
        <v/>
      </c>
      <c r="FX81" s="2692" t="str">
        <f t="shared" si="246"/>
        <v/>
      </c>
      <c r="FY81" s="2692" t="str">
        <f t="shared" si="247"/>
        <v/>
      </c>
      <c r="FZ81" s="2692" t="str">
        <f t="shared" si="248"/>
        <v/>
      </c>
      <c r="GA81" s="2692" t="str">
        <f t="shared" si="249"/>
        <v/>
      </c>
      <c r="GB81" s="2696" t="str">
        <f t="shared" si="250"/>
        <v/>
      </c>
      <c r="GC81" s="2535"/>
    </row>
    <row r="82" spans="1:185" ht="45" customHeight="1" x14ac:dyDescent="0.25">
      <c r="A82" s="2633">
        <f>ROW()</f>
        <v>82</v>
      </c>
      <c r="B82" s="2667" t="str">
        <f>IF(C82="I","",IF(ISBLANK(D82),"",IF(ISTEXT(D82),LARGE(B9:B81,1)+1,0)))</f>
        <v/>
      </c>
      <c r="C82" s="2698"/>
      <c r="D82" s="2715"/>
      <c r="E82" s="2669"/>
      <c r="F82" s="2670"/>
      <c r="G82" s="2671"/>
      <c r="H82" s="2672"/>
      <c r="I82" s="2671"/>
      <c r="J82" s="2672"/>
      <c r="K82" s="2673">
        <f t="shared" si="132"/>
        <v>0</v>
      </c>
      <c r="L82" s="2532"/>
      <c r="M82" s="2674">
        <f t="shared" si="139"/>
        <v>0</v>
      </c>
      <c r="N82" s="2675">
        <f t="shared" si="139"/>
        <v>0</v>
      </c>
      <c r="O82" s="2676"/>
      <c r="P82" s="2676"/>
      <c r="Q82" s="2676"/>
      <c r="R82" s="2676"/>
      <c r="S82" s="2676"/>
      <c r="T82" s="2676"/>
      <c r="U82" s="2676"/>
      <c r="V82" s="2676"/>
      <c r="W82" s="2532"/>
      <c r="X82" s="2674">
        <f t="shared" si="140"/>
        <v>0</v>
      </c>
      <c r="Y82" s="2675">
        <f t="shared" si="140"/>
        <v>0</v>
      </c>
      <c r="Z82" s="2677"/>
      <c r="AA82" s="2677"/>
      <c r="AB82" s="2677"/>
      <c r="AC82" s="2677"/>
      <c r="AD82" s="2677"/>
      <c r="AE82" s="2677"/>
      <c r="AF82" s="2677"/>
      <c r="AG82" s="2677"/>
      <c r="AH82" s="2532"/>
      <c r="AI82" s="2535"/>
      <c r="AJ82" s="2678">
        <f t="shared" si="141"/>
        <v>0</v>
      </c>
      <c r="AK82" s="2679">
        <f t="shared" si="142"/>
        <v>0</v>
      </c>
      <c r="AL82" s="2678">
        <f t="shared" si="143"/>
        <v>0</v>
      </c>
      <c r="AM82" s="2679">
        <f t="shared" si="144"/>
        <v>0</v>
      </c>
      <c r="AN82" s="2678">
        <f t="shared" si="145"/>
        <v>0</v>
      </c>
      <c r="AO82" s="2679">
        <f t="shared" si="146"/>
        <v>0</v>
      </c>
      <c r="AP82" s="2678">
        <f t="shared" si="147"/>
        <v>0</v>
      </c>
      <c r="AQ82" s="2679">
        <f t="shared" si="148"/>
        <v>0</v>
      </c>
      <c r="AR82" s="2678">
        <f t="shared" si="149"/>
        <v>0</v>
      </c>
      <c r="AS82" s="2679">
        <f t="shared" si="150"/>
        <v>0</v>
      </c>
      <c r="AT82" s="2678">
        <f t="shared" si="151"/>
        <v>0</v>
      </c>
      <c r="AU82" s="2679">
        <f t="shared" si="152"/>
        <v>0</v>
      </c>
      <c r="AV82" s="2678">
        <f t="shared" si="153"/>
        <v>0</v>
      </c>
      <c r="AW82" s="2679">
        <f t="shared" si="154"/>
        <v>0</v>
      </c>
      <c r="AX82" s="2678">
        <f t="shared" si="155"/>
        <v>0</v>
      </c>
      <c r="AY82" s="2679">
        <f t="shared" si="156"/>
        <v>0</v>
      </c>
      <c r="AZ82" s="2680"/>
      <c r="BA82" s="2681">
        <f>BA9</f>
        <v>20</v>
      </c>
      <c r="BB82" s="2681">
        <f t="shared" si="157"/>
        <v>0</v>
      </c>
      <c r="BC82" s="2681" t="str">
        <f t="shared" si="158"/>
        <v/>
      </c>
      <c r="BD82" s="2682">
        <f t="shared" si="254"/>
        <v>0</v>
      </c>
      <c r="BE82" s="2682">
        <f t="shared" si="254"/>
        <v>0</v>
      </c>
      <c r="BF82" s="2682">
        <f t="shared" si="254"/>
        <v>0</v>
      </c>
      <c r="BG82" s="2682">
        <f t="shared" si="251"/>
        <v>0</v>
      </c>
      <c r="BH82" s="2682">
        <f t="shared" si="251"/>
        <v>0</v>
      </c>
      <c r="BI82" s="2682">
        <f t="shared" si="251"/>
        <v>0</v>
      </c>
      <c r="BJ82" s="2682">
        <f t="shared" si="251"/>
        <v>0</v>
      </c>
      <c r="BK82" s="2682">
        <f t="shared" si="133"/>
        <v>0</v>
      </c>
      <c r="BL82" s="2535"/>
      <c r="BM82" s="2683">
        <f t="shared" si="159"/>
        <v>0</v>
      </c>
      <c r="BN82" s="2684">
        <f t="shared" si="160"/>
        <v>0</v>
      </c>
      <c r="BO82" s="2684">
        <f t="shared" si="161"/>
        <v>0</v>
      </c>
      <c r="BP82" s="2684">
        <f t="shared" si="162"/>
        <v>0</v>
      </c>
      <c r="BQ82" s="2684">
        <f t="shared" si="163"/>
        <v>0</v>
      </c>
      <c r="BR82" s="2684">
        <f t="shared" si="164"/>
        <v>0</v>
      </c>
      <c r="BS82" s="2684">
        <f t="shared" si="165"/>
        <v>0</v>
      </c>
      <c r="BT82" s="2684">
        <f t="shared" si="166"/>
        <v>0</v>
      </c>
      <c r="BU82" s="2617"/>
      <c r="BV82" s="2685">
        <f t="shared" si="255"/>
        <v>0</v>
      </c>
      <c r="BW82" s="2686">
        <f t="shared" si="255"/>
        <v>0</v>
      </c>
      <c r="BX82" s="2686">
        <f t="shared" si="255"/>
        <v>0</v>
      </c>
      <c r="BY82" s="2686">
        <f t="shared" si="252"/>
        <v>0</v>
      </c>
      <c r="BZ82" s="2686">
        <f t="shared" si="252"/>
        <v>0</v>
      </c>
      <c r="CA82" s="2686">
        <f t="shared" si="252"/>
        <v>0</v>
      </c>
      <c r="CB82" s="2686">
        <f t="shared" si="252"/>
        <v>0</v>
      </c>
      <c r="CC82" s="2687">
        <f t="shared" si="134"/>
        <v>0</v>
      </c>
      <c r="CD82" s="2525"/>
      <c r="CE82" s="2681" t="str">
        <f t="shared" si="167"/>
        <v/>
      </c>
      <c r="CF82" s="2688">
        <f t="shared" si="168"/>
        <v>0</v>
      </c>
      <c r="CG82" s="2689">
        <f t="shared" si="169"/>
        <v>0</v>
      </c>
      <c r="CH82" s="2689">
        <f t="shared" si="170"/>
        <v>0</v>
      </c>
      <c r="CI82" s="2689">
        <f t="shared" si="171"/>
        <v>0</v>
      </c>
      <c r="CJ82" s="2689">
        <f t="shared" si="172"/>
        <v>0</v>
      </c>
      <c r="CK82" s="2689">
        <f t="shared" si="173"/>
        <v>0</v>
      </c>
      <c r="CL82" s="2689">
        <f t="shared" si="174"/>
        <v>0</v>
      </c>
      <c r="CM82" s="2689">
        <f t="shared" si="175"/>
        <v>0</v>
      </c>
      <c r="CN82" s="2689">
        <f t="shared" si="176"/>
        <v>0</v>
      </c>
      <c r="CO82" s="2702">
        <f>IF(M82=CO8,M82,0)</f>
        <v>0</v>
      </c>
      <c r="CP82" s="2703" t="str">
        <f t="shared" si="177"/>
        <v/>
      </c>
      <c r="CQ82" s="2678" t="str">
        <f t="shared" si="178"/>
        <v/>
      </c>
      <c r="CR82" s="2692" t="str">
        <f t="shared" si="179"/>
        <v/>
      </c>
      <c r="CS82" s="2692" t="str">
        <f t="shared" si="180"/>
        <v/>
      </c>
      <c r="CT82" s="2692" t="str">
        <f t="shared" si="181"/>
        <v/>
      </c>
      <c r="CU82" s="2692" t="str">
        <f t="shared" si="182"/>
        <v/>
      </c>
      <c r="CV82" s="2692" t="str">
        <f t="shared" si="183"/>
        <v/>
      </c>
      <c r="CW82" s="2692" t="str">
        <f t="shared" si="184"/>
        <v/>
      </c>
      <c r="CX82" s="2693" t="str">
        <f t="shared" si="185"/>
        <v/>
      </c>
      <c r="CY82" s="2601"/>
      <c r="CZ82" s="2681" t="str">
        <f t="shared" si="186"/>
        <v/>
      </c>
      <c r="DA82" s="2694">
        <f t="shared" si="187"/>
        <v>0</v>
      </c>
      <c r="DB82" s="2527" t="str">
        <f t="shared" si="188"/>
        <v/>
      </c>
      <c r="DC82" s="2527" t="str">
        <f t="shared" si="189"/>
        <v/>
      </c>
      <c r="DD82" s="2527" t="str">
        <f t="shared" si="190"/>
        <v/>
      </c>
      <c r="DE82" s="2527" t="str">
        <f t="shared" si="191"/>
        <v/>
      </c>
      <c r="DF82" s="2527" t="str">
        <f t="shared" si="192"/>
        <v/>
      </c>
      <c r="DG82" s="2527" t="str">
        <f t="shared" si="193"/>
        <v/>
      </c>
      <c r="DH82" s="2527" t="str">
        <f t="shared" si="194"/>
        <v/>
      </c>
      <c r="DI82" s="2527" t="str">
        <f t="shared" si="195"/>
        <v/>
      </c>
      <c r="DJ82" s="2549"/>
      <c r="DK82" s="2704">
        <f>IF(M82=DK8,M82,0)</f>
        <v>0</v>
      </c>
      <c r="DL82" s="2703" t="str">
        <f t="shared" si="196"/>
        <v/>
      </c>
      <c r="DM82" s="2692" t="str">
        <f t="shared" si="197"/>
        <v/>
      </c>
      <c r="DN82" s="2692" t="str">
        <f t="shared" si="198"/>
        <v/>
      </c>
      <c r="DO82" s="2692" t="str">
        <f t="shared" si="199"/>
        <v/>
      </c>
      <c r="DP82" s="2692" t="str">
        <f t="shared" si="200"/>
        <v/>
      </c>
      <c r="DQ82" s="2692" t="str">
        <f t="shared" si="201"/>
        <v/>
      </c>
      <c r="DR82" s="2692" t="str">
        <f t="shared" si="202"/>
        <v/>
      </c>
      <c r="DS82" s="2692" t="str">
        <f t="shared" si="203"/>
        <v/>
      </c>
      <c r="DT82" s="2696" t="str">
        <f t="shared" si="204"/>
        <v/>
      </c>
      <c r="DU82" s="2535"/>
      <c r="DV82" s="2683">
        <f t="shared" si="205"/>
        <v>0</v>
      </c>
      <c r="DW82" s="2684">
        <f t="shared" si="206"/>
        <v>0</v>
      </c>
      <c r="DX82" s="2684">
        <f t="shared" si="207"/>
        <v>0</v>
      </c>
      <c r="DY82" s="2684">
        <f t="shared" si="208"/>
        <v>0</v>
      </c>
      <c r="DZ82" s="2684">
        <f t="shared" si="209"/>
        <v>0</v>
      </c>
      <c r="EA82" s="2684">
        <f t="shared" si="210"/>
        <v>0</v>
      </c>
      <c r="EB82" s="2684">
        <f t="shared" si="211"/>
        <v>0</v>
      </c>
      <c r="EC82" s="2684">
        <f t="shared" si="212"/>
        <v>0</v>
      </c>
      <c r="ED82" s="2630"/>
      <c r="EE82" s="2685">
        <f t="shared" si="256"/>
        <v>0</v>
      </c>
      <c r="EF82" s="2686">
        <f t="shared" si="256"/>
        <v>0</v>
      </c>
      <c r="EG82" s="2686">
        <f t="shared" si="256"/>
        <v>0</v>
      </c>
      <c r="EH82" s="2686">
        <f t="shared" si="253"/>
        <v>0</v>
      </c>
      <c r="EI82" s="2686">
        <f t="shared" si="253"/>
        <v>0</v>
      </c>
      <c r="EJ82" s="2686">
        <f t="shared" si="253"/>
        <v>0</v>
      </c>
      <c r="EK82" s="2686">
        <f t="shared" si="253"/>
        <v>0</v>
      </c>
      <c r="EL82" s="2687">
        <f t="shared" si="135"/>
        <v>0</v>
      </c>
      <c r="EM82" s="2601"/>
      <c r="EN82" s="2681" t="str">
        <f t="shared" si="213"/>
        <v/>
      </c>
      <c r="EO82" s="2688">
        <f t="shared" si="214"/>
        <v>0</v>
      </c>
      <c r="EP82" s="2689">
        <f t="shared" si="215"/>
        <v>0</v>
      </c>
      <c r="EQ82" s="2689">
        <f t="shared" si="216"/>
        <v>0</v>
      </c>
      <c r="ER82" s="2689">
        <f t="shared" si="217"/>
        <v>0</v>
      </c>
      <c r="ES82" s="2689">
        <f t="shared" si="218"/>
        <v>0</v>
      </c>
      <c r="ET82" s="2689">
        <f t="shared" si="219"/>
        <v>0</v>
      </c>
      <c r="EU82" s="2689">
        <f t="shared" si="220"/>
        <v>0</v>
      </c>
      <c r="EV82" s="2689">
        <f t="shared" si="221"/>
        <v>0</v>
      </c>
      <c r="EW82" s="2689">
        <f t="shared" si="222"/>
        <v>0</v>
      </c>
      <c r="EX82" s="2705">
        <f>IF(X82=EX8,X82,0)</f>
        <v>0</v>
      </c>
      <c r="EY82" s="2703" t="str">
        <f t="shared" si="223"/>
        <v/>
      </c>
      <c r="EZ82" s="2678" t="str">
        <f t="shared" si="224"/>
        <v/>
      </c>
      <c r="FA82" s="2692" t="str">
        <f t="shared" si="225"/>
        <v/>
      </c>
      <c r="FB82" s="2692" t="str">
        <f t="shared" si="226"/>
        <v/>
      </c>
      <c r="FC82" s="2692" t="str">
        <f t="shared" si="227"/>
        <v/>
      </c>
      <c r="FD82" s="2692" t="str">
        <f t="shared" si="228"/>
        <v/>
      </c>
      <c r="FE82" s="2692" t="str">
        <f t="shared" si="229"/>
        <v/>
      </c>
      <c r="FF82" s="2692" t="str">
        <f t="shared" si="230"/>
        <v/>
      </c>
      <c r="FG82" s="2692" t="str">
        <f t="shared" si="231"/>
        <v/>
      </c>
      <c r="FH82" s="2601"/>
      <c r="FI82" s="2681" t="str">
        <f t="shared" si="232"/>
        <v/>
      </c>
      <c r="FJ82" s="2694">
        <f t="shared" si="233"/>
        <v>0</v>
      </c>
      <c r="FK82" s="2527" t="str">
        <f t="shared" si="234"/>
        <v/>
      </c>
      <c r="FL82" s="2527" t="str">
        <f t="shared" si="235"/>
        <v/>
      </c>
      <c r="FM82" s="2527" t="str">
        <f t="shared" si="236"/>
        <v/>
      </c>
      <c r="FN82" s="2527" t="str">
        <f t="shared" si="237"/>
        <v/>
      </c>
      <c r="FO82" s="2527" t="str">
        <f t="shared" si="238"/>
        <v/>
      </c>
      <c r="FP82" s="2527" t="str">
        <f t="shared" si="239"/>
        <v/>
      </c>
      <c r="FQ82" s="2527" t="str">
        <f t="shared" si="240"/>
        <v/>
      </c>
      <c r="FR82" s="2527" t="str">
        <f t="shared" si="241"/>
        <v/>
      </c>
      <c r="FS82" s="2704">
        <f>IF(X82=FS8,X82,0)</f>
        <v>0</v>
      </c>
      <c r="FT82" s="2703" t="str">
        <f t="shared" si="242"/>
        <v/>
      </c>
      <c r="FU82" s="2692" t="str">
        <f t="shared" si="243"/>
        <v/>
      </c>
      <c r="FV82" s="2692" t="str">
        <f t="shared" si="244"/>
        <v/>
      </c>
      <c r="FW82" s="2692" t="str">
        <f t="shared" si="245"/>
        <v/>
      </c>
      <c r="FX82" s="2692" t="str">
        <f t="shared" si="246"/>
        <v/>
      </c>
      <c r="FY82" s="2692" t="str">
        <f t="shared" si="247"/>
        <v/>
      </c>
      <c r="FZ82" s="2692" t="str">
        <f t="shared" si="248"/>
        <v/>
      </c>
      <c r="GA82" s="2692" t="str">
        <f t="shared" si="249"/>
        <v/>
      </c>
      <c r="GB82" s="2696" t="str">
        <f t="shared" si="250"/>
        <v/>
      </c>
      <c r="GC82" s="2535"/>
    </row>
    <row r="83" spans="1:185" ht="45" customHeight="1" x14ac:dyDescent="0.25">
      <c r="A83" s="2633">
        <f>ROW()</f>
        <v>83</v>
      </c>
      <c r="B83" s="2667" t="str">
        <f>IF(C83="I","",IF(ISBLANK(D83),"",IF(ISTEXT(D83),LARGE(B9:B82,1)+1,0)))</f>
        <v/>
      </c>
      <c r="C83" s="2698"/>
      <c r="D83" s="2715"/>
      <c r="E83" s="2669"/>
      <c r="F83" s="2670"/>
      <c r="G83" s="2671"/>
      <c r="H83" s="2672"/>
      <c r="I83" s="2671"/>
      <c r="J83" s="2672"/>
      <c r="K83" s="2673">
        <f t="shared" si="132"/>
        <v>0</v>
      </c>
      <c r="L83" s="2532"/>
      <c r="M83" s="2674">
        <f t="shared" si="139"/>
        <v>0</v>
      </c>
      <c r="N83" s="2675">
        <f t="shared" si="139"/>
        <v>0</v>
      </c>
      <c r="O83" s="2676"/>
      <c r="P83" s="2676"/>
      <c r="Q83" s="2676"/>
      <c r="R83" s="2676"/>
      <c r="S83" s="2676"/>
      <c r="T83" s="2676"/>
      <c r="U83" s="2676"/>
      <c r="V83" s="2676"/>
      <c r="W83" s="2532"/>
      <c r="X83" s="2674">
        <f t="shared" si="140"/>
        <v>0</v>
      </c>
      <c r="Y83" s="2675">
        <f t="shared" si="140"/>
        <v>0</v>
      </c>
      <c r="Z83" s="2677"/>
      <c r="AA83" s="2677"/>
      <c r="AB83" s="2677"/>
      <c r="AC83" s="2677"/>
      <c r="AD83" s="2677"/>
      <c r="AE83" s="2677"/>
      <c r="AF83" s="2677"/>
      <c r="AG83" s="2677"/>
      <c r="AH83" s="2532"/>
      <c r="AI83" s="2535"/>
      <c r="AJ83" s="2678">
        <f t="shared" si="141"/>
        <v>0</v>
      </c>
      <c r="AK83" s="2679">
        <f t="shared" si="142"/>
        <v>0</v>
      </c>
      <c r="AL83" s="2678">
        <f t="shared" si="143"/>
        <v>0</v>
      </c>
      <c r="AM83" s="2679">
        <f t="shared" si="144"/>
        <v>0</v>
      </c>
      <c r="AN83" s="2678">
        <f t="shared" si="145"/>
        <v>0</v>
      </c>
      <c r="AO83" s="2679">
        <f t="shared" si="146"/>
        <v>0</v>
      </c>
      <c r="AP83" s="2678">
        <f t="shared" si="147"/>
        <v>0</v>
      </c>
      <c r="AQ83" s="2679">
        <f t="shared" si="148"/>
        <v>0</v>
      </c>
      <c r="AR83" s="2678">
        <f t="shared" si="149"/>
        <v>0</v>
      </c>
      <c r="AS83" s="2679">
        <f t="shared" si="150"/>
        <v>0</v>
      </c>
      <c r="AT83" s="2678">
        <f t="shared" si="151"/>
        <v>0</v>
      </c>
      <c r="AU83" s="2679">
        <f t="shared" si="152"/>
        <v>0</v>
      </c>
      <c r="AV83" s="2678">
        <f t="shared" si="153"/>
        <v>0</v>
      </c>
      <c r="AW83" s="2679">
        <f t="shared" si="154"/>
        <v>0</v>
      </c>
      <c r="AX83" s="2678">
        <f t="shared" si="155"/>
        <v>0</v>
      </c>
      <c r="AY83" s="2679">
        <f t="shared" si="156"/>
        <v>0</v>
      </c>
      <c r="AZ83" s="2680"/>
      <c r="BA83" s="2681">
        <f>BA9</f>
        <v>20</v>
      </c>
      <c r="BB83" s="2681">
        <f t="shared" si="157"/>
        <v>0</v>
      </c>
      <c r="BC83" s="2681" t="str">
        <f t="shared" si="158"/>
        <v/>
      </c>
      <c r="BD83" s="2682">
        <f t="shared" si="254"/>
        <v>0</v>
      </c>
      <c r="BE83" s="2682">
        <f t="shared" si="254"/>
        <v>0</v>
      </c>
      <c r="BF83" s="2682">
        <f t="shared" si="254"/>
        <v>0</v>
      </c>
      <c r="BG83" s="2682">
        <f t="shared" si="251"/>
        <v>0</v>
      </c>
      <c r="BH83" s="2682">
        <f t="shared" si="251"/>
        <v>0</v>
      </c>
      <c r="BI83" s="2682">
        <f t="shared" si="251"/>
        <v>0</v>
      </c>
      <c r="BJ83" s="2682">
        <f t="shared" si="251"/>
        <v>0</v>
      </c>
      <c r="BK83" s="2682">
        <f t="shared" si="133"/>
        <v>0</v>
      </c>
      <c r="BL83" s="2535"/>
      <c r="BM83" s="2683">
        <f t="shared" si="159"/>
        <v>0</v>
      </c>
      <c r="BN83" s="2684">
        <f t="shared" si="160"/>
        <v>0</v>
      </c>
      <c r="BO83" s="2684">
        <f t="shared" si="161"/>
        <v>0</v>
      </c>
      <c r="BP83" s="2684">
        <f t="shared" si="162"/>
        <v>0</v>
      </c>
      <c r="BQ83" s="2684">
        <f t="shared" si="163"/>
        <v>0</v>
      </c>
      <c r="BR83" s="2684">
        <f t="shared" si="164"/>
        <v>0</v>
      </c>
      <c r="BS83" s="2684">
        <f t="shared" si="165"/>
        <v>0</v>
      </c>
      <c r="BT83" s="2684">
        <f t="shared" si="166"/>
        <v>0</v>
      </c>
      <c r="BU83" s="2617"/>
      <c r="BV83" s="2685">
        <f t="shared" si="255"/>
        <v>0</v>
      </c>
      <c r="BW83" s="2686">
        <f t="shared" si="255"/>
        <v>0</v>
      </c>
      <c r="BX83" s="2686">
        <f t="shared" si="255"/>
        <v>0</v>
      </c>
      <c r="BY83" s="2686">
        <f t="shared" si="252"/>
        <v>0</v>
      </c>
      <c r="BZ83" s="2686">
        <f t="shared" si="252"/>
        <v>0</v>
      </c>
      <c r="CA83" s="2686">
        <f t="shared" si="252"/>
        <v>0</v>
      </c>
      <c r="CB83" s="2686">
        <f t="shared" si="252"/>
        <v>0</v>
      </c>
      <c r="CC83" s="2687">
        <f t="shared" si="134"/>
        <v>0</v>
      </c>
      <c r="CD83" s="2525"/>
      <c r="CE83" s="2681" t="str">
        <f t="shared" si="167"/>
        <v/>
      </c>
      <c r="CF83" s="2688">
        <f t="shared" si="168"/>
        <v>0</v>
      </c>
      <c r="CG83" s="2689">
        <f t="shared" si="169"/>
        <v>0</v>
      </c>
      <c r="CH83" s="2689">
        <f t="shared" si="170"/>
        <v>0</v>
      </c>
      <c r="CI83" s="2689">
        <f t="shared" si="171"/>
        <v>0</v>
      </c>
      <c r="CJ83" s="2689">
        <f t="shared" si="172"/>
        <v>0</v>
      </c>
      <c r="CK83" s="2689">
        <f t="shared" si="173"/>
        <v>0</v>
      </c>
      <c r="CL83" s="2689">
        <f t="shared" si="174"/>
        <v>0</v>
      </c>
      <c r="CM83" s="2689">
        <f t="shared" si="175"/>
        <v>0</v>
      </c>
      <c r="CN83" s="2689">
        <f t="shared" si="176"/>
        <v>0</v>
      </c>
      <c r="CO83" s="2702">
        <f>IF(M83=CO8,M83,0)</f>
        <v>0</v>
      </c>
      <c r="CP83" s="2703" t="str">
        <f t="shared" si="177"/>
        <v/>
      </c>
      <c r="CQ83" s="2678" t="str">
        <f t="shared" si="178"/>
        <v/>
      </c>
      <c r="CR83" s="2692" t="str">
        <f t="shared" si="179"/>
        <v/>
      </c>
      <c r="CS83" s="2692" t="str">
        <f t="shared" si="180"/>
        <v/>
      </c>
      <c r="CT83" s="2692" t="str">
        <f t="shared" si="181"/>
        <v/>
      </c>
      <c r="CU83" s="2692" t="str">
        <f t="shared" si="182"/>
        <v/>
      </c>
      <c r="CV83" s="2692" t="str">
        <f t="shared" si="183"/>
        <v/>
      </c>
      <c r="CW83" s="2692" t="str">
        <f t="shared" si="184"/>
        <v/>
      </c>
      <c r="CX83" s="2693" t="str">
        <f t="shared" si="185"/>
        <v/>
      </c>
      <c r="CY83" s="2601"/>
      <c r="CZ83" s="2681" t="str">
        <f t="shared" si="186"/>
        <v/>
      </c>
      <c r="DA83" s="2694">
        <f t="shared" si="187"/>
        <v>0</v>
      </c>
      <c r="DB83" s="2527" t="str">
        <f t="shared" si="188"/>
        <v/>
      </c>
      <c r="DC83" s="2527" t="str">
        <f t="shared" si="189"/>
        <v/>
      </c>
      <c r="DD83" s="2527" t="str">
        <f t="shared" si="190"/>
        <v/>
      </c>
      <c r="DE83" s="2527" t="str">
        <f t="shared" si="191"/>
        <v/>
      </c>
      <c r="DF83" s="2527" t="str">
        <f t="shared" si="192"/>
        <v/>
      </c>
      <c r="DG83" s="2527" t="str">
        <f t="shared" si="193"/>
        <v/>
      </c>
      <c r="DH83" s="2527" t="str">
        <f t="shared" si="194"/>
        <v/>
      </c>
      <c r="DI83" s="2527" t="str">
        <f t="shared" si="195"/>
        <v/>
      </c>
      <c r="DJ83" s="2549"/>
      <c r="DK83" s="2704">
        <f>IF(M83=DK8,M83,0)</f>
        <v>0</v>
      </c>
      <c r="DL83" s="2703" t="str">
        <f t="shared" si="196"/>
        <v/>
      </c>
      <c r="DM83" s="2692" t="str">
        <f t="shared" si="197"/>
        <v/>
      </c>
      <c r="DN83" s="2692" t="str">
        <f t="shared" si="198"/>
        <v/>
      </c>
      <c r="DO83" s="2692" t="str">
        <f t="shared" si="199"/>
        <v/>
      </c>
      <c r="DP83" s="2692" t="str">
        <f t="shared" si="200"/>
        <v/>
      </c>
      <c r="DQ83" s="2692" t="str">
        <f t="shared" si="201"/>
        <v/>
      </c>
      <c r="DR83" s="2692" t="str">
        <f t="shared" si="202"/>
        <v/>
      </c>
      <c r="DS83" s="2692" t="str">
        <f t="shared" si="203"/>
        <v/>
      </c>
      <c r="DT83" s="2696" t="str">
        <f t="shared" si="204"/>
        <v/>
      </c>
      <c r="DU83" s="2535"/>
      <c r="DV83" s="2683">
        <f t="shared" si="205"/>
        <v>0</v>
      </c>
      <c r="DW83" s="2684">
        <f t="shared" si="206"/>
        <v>0</v>
      </c>
      <c r="DX83" s="2684">
        <f t="shared" si="207"/>
        <v>0</v>
      </c>
      <c r="DY83" s="2684">
        <f t="shared" si="208"/>
        <v>0</v>
      </c>
      <c r="DZ83" s="2684">
        <f t="shared" si="209"/>
        <v>0</v>
      </c>
      <c r="EA83" s="2684">
        <f t="shared" si="210"/>
        <v>0</v>
      </c>
      <c r="EB83" s="2684">
        <f t="shared" si="211"/>
        <v>0</v>
      </c>
      <c r="EC83" s="2684">
        <f t="shared" si="212"/>
        <v>0</v>
      </c>
      <c r="ED83" s="2630"/>
      <c r="EE83" s="2685">
        <f t="shared" si="256"/>
        <v>0</v>
      </c>
      <c r="EF83" s="2686">
        <f t="shared" si="256"/>
        <v>0</v>
      </c>
      <c r="EG83" s="2686">
        <f t="shared" si="256"/>
        <v>0</v>
      </c>
      <c r="EH83" s="2686">
        <f t="shared" si="253"/>
        <v>0</v>
      </c>
      <c r="EI83" s="2686">
        <f t="shared" si="253"/>
        <v>0</v>
      </c>
      <c r="EJ83" s="2686">
        <f t="shared" si="253"/>
        <v>0</v>
      </c>
      <c r="EK83" s="2686">
        <f t="shared" si="253"/>
        <v>0</v>
      </c>
      <c r="EL83" s="2687">
        <f t="shared" si="135"/>
        <v>0</v>
      </c>
      <c r="EM83" s="2601"/>
      <c r="EN83" s="2681" t="str">
        <f t="shared" si="213"/>
        <v/>
      </c>
      <c r="EO83" s="2688">
        <f t="shared" si="214"/>
        <v>0</v>
      </c>
      <c r="EP83" s="2689">
        <f t="shared" si="215"/>
        <v>0</v>
      </c>
      <c r="EQ83" s="2689">
        <f t="shared" si="216"/>
        <v>0</v>
      </c>
      <c r="ER83" s="2689">
        <f t="shared" si="217"/>
        <v>0</v>
      </c>
      <c r="ES83" s="2689">
        <f t="shared" si="218"/>
        <v>0</v>
      </c>
      <c r="ET83" s="2689">
        <f t="shared" si="219"/>
        <v>0</v>
      </c>
      <c r="EU83" s="2689">
        <f t="shared" si="220"/>
        <v>0</v>
      </c>
      <c r="EV83" s="2689">
        <f t="shared" si="221"/>
        <v>0</v>
      </c>
      <c r="EW83" s="2689">
        <f t="shared" si="222"/>
        <v>0</v>
      </c>
      <c r="EX83" s="2705">
        <f>IF(X83=EX8,X83,0)</f>
        <v>0</v>
      </c>
      <c r="EY83" s="2703" t="str">
        <f t="shared" si="223"/>
        <v/>
      </c>
      <c r="EZ83" s="2678" t="str">
        <f t="shared" si="224"/>
        <v/>
      </c>
      <c r="FA83" s="2692" t="str">
        <f t="shared" si="225"/>
        <v/>
      </c>
      <c r="FB83" s="2692" t="str">
        <f t="shared" si="226"/>
        <v/>
      </c>
      <c r="FC83" s="2692" t="str">
        <f t="shared" si="227"/>
        <v/>
      </c>
      <c r="FD83" s="2692" t="str">
        <f t="shared" si="228"/>
        <v/>
      </c>
      <c r="FE83" s="2692" t="str">
        <f t="shared" si="229"/>
        <v/>
      </c>
      <c r="FF83" s="2692" t="str">
        <f t="shared" si="230"/>
        <v/>
      </c>
      <c r="FG83" s="2692" t="str">
        <f t="shared" si="231"/>
        <v/>
      </c>
      <c r="FH83" s="2601"/>
      <c r="FI83" s="2681" t="str">
        <f t="shared" si="232"/>
        <v/>
      </c>
      <c r="FJ83" s="2694">
        <f t="shared" si="233"/>
        <v>0</v>
      </c>
      <c r="FK83" s="2527" t="str">
        <f t="shared" si="234"/>
        <v/>
      </c>
      <c r="FL83" s="2527" t="str">
        <f t="shared" si="235"/>
        <v/>
      </c>
      <c r="FM83" s="2527" t="str">
        <f t="shared" si="236"/>
        <v/>
      </c>
      <c r="FN83" s="2527" t="str">
        <f t="shared" si="237"/>
        <v/>
      </c>
      <c r="FO83" s="2527" t="str">
        <f t="shared" si="238"/>
        <v/>
      </c>
      <c r="FP83" s="2527" t="str">
        <f t="shared" si="239"/>
        <v/>
      </c>
      <c r="FQ83" s="2527" t="str">
        <f t="shared" si="240"/>
        <v/>
      </c>
      <c r="FR83" s="2527" t="str">
        <f t="shared" si="241"/>
        <v/>
      </c>
      <c r="FS83" s="2704">
        <f>IF(X83=FS8,X83,0)</f>
        <v>0</v>
      </c>
      <c r="FT83" s="2703" t="str">
        <f t="shared" si="242"/>
        <v/>
      </c>
      <c r="FU83" s="2692" t="str">
        <f t="shared" si="243"/>
        <v/>
      </c>
      <c r="FV83" s="2692" t="str">
        <f t="shared" si="244"/>
        <v/>
      </c>
      <c r="FW83" s="2692" t="str">
        <f t="shared" si="245"/>
        <v/>
      </c>
      <c r="FX83" s="2692" t="str">
        <f t="shared" si="246"/>
        <v/>
      </c>
      <c r="FY83" s="2692" t="str">
        <f t="shared" si="247"/>
        <v/>
      </c>
      <c r="FZ83" s="2692" t="str">
        <f t="shared" si="248"/>
        <v/>
      </c>
      <c r="GA83" s="2692" t="str">
        <f t="shared" si="249"/>
        <v/>
      </c>
      <c r="GB83" s="2696" t="str">
        <f t="shared" si="250"/>
        <v/>
      </c>
      <c r="GC83" s="2535"/>
    </row>
    <row r="84" spans="1:185" ht="45" customHeight="1" x14ac:dyDescent="0.25">
      <c r="A84" s="2633">
        <f>ROW()</f>
        <v>84</v>
      </c>
      <c r="B84" s="2667" t="str">
        <f>IF(C84="I","",IF(ISBLANK(D84),"",IF(ISTEXT(D84),LARGE(B9:B83,1)+1,0)))</f>
        <v/>
      </c>
      <c r="C84" s="2698"/>
      <c r="D84" s="2715"/>
      <c r="E84" s="2669"/>
      <c r="F84" s="2670"/>
      <c r="G84" s="2671"/>
      <c r="H84" s="2672"/>
      <c r="I84" s="2671"/>
      <c r="J84" s="2672"/>
      <c r="K84" s="2673">
        <f t="shared" si="132"/>
        <v>0</v>
      </c>
      <c r="L84" s="2532"/>
      <c r="M84" s="2674">
        <f t="shared" si="139"/>
        <v>0</v>
      </c>
      <c r="N84" s="2675">
        <f t="shared" si="139"/>
        <v>0</v>
      </c>
      <c r="O84" s="2676"/>
      <c r="P84" s="2676"/>
      <c r="Q84" s="2676"/>
      <c r="R84" s="2676"/>
      <c r="S84" s="2676"/>
      <c r="T84" s="2676"/>
      <c r="U84" s="2676"/>
      <c r="V84" s="2676"/>
      <c r="W84" s="2532"/>
      <c r="X84" s="2674">
        <f t="shared" si="140"/>
        <v>0</v>
      </c>
      <c r="Y84" s="2675">
        <f t="shared" si="140"/>
        <v>0</v>
      </c>
      <c r="Z84" s="2677"/>
      <c r="AA84" s="2677"/>
      <c r="AB84" s="2677"/>
      <c r="AC84" s="2677"/>
      <c r="AD84" s="2677"/>
      <c r="AE84" s="2677"/>
      <c r="AF84" s="2677"/>
      <c r="AG84" s="2677"/>
      <c r="AH84" s="2532"/>
      <c r="AI84" s="2535"/>
      <c r="AJ84" s="2678">
        <f t="shared" si="141"/>
        <v>0</v>
      </c>
      <c r="AK84" s="2679">
        <f t="shared" si="142"/>
        <v>0</v>
      </c>
      <c r="AL84" s="2678">
        <f t="shared" si="143"/>
        <v>0</v>
      </c>
      <c r="AM84" s="2679">
        <f t="shared" si="144"/>
        <v>0</v>
      </c>
      <c r="AN84" s="2678">
        <f t="shared" si="145"/>
        <v>0</v>
      </c>
      <c r="AO84" s="2679">
        <f t="shared" si="146"/>
        <v>0</v>
      </c>
      <c r="AP84" s="2678">
        <f t="shared" si="147"/>
        <v>0</v>
      </c>
      <c r="AQ84" s="2679">
        <f t="shared" si="148"/>
        <v>0</v>
      </c>
      <c r="AR84" s="2678">
        <f t="shared" si="149"/>
        <v>0</v>
      </c>
      <c r="AS84" s="2679">
        <f t="shared" si="150"/>
        <v>0</v>
      </c>
      <c r="AT84" s="2678">
        <f t="shared" si="151"/>
        <v>0</v>
      </c>
      <c r="AU84" s="2679">
        <f t="shared" si="152"/>
        <v>0</v>
      </c>
      <c r="AV84" s="2678">
        <f t="shared" si="153"/>
        <v>0</v>
      </c>
      <c r="AW84" s="2679">
        <f t="shared" si="154"/>
        <v>0</v>
      </c>
      <c r="AX84" s="2678">
        <f t="shared" si="155"/>
        <v>0</v>
      </c>
      <c r="AY84" s="2679">
        <f t="shared" si="156"/>
        <v>0</v>
      </c>
      <c r="AZ84" s="2680"/>
      <c r="BA84" s="2681">
        <f>BA9</f>
        <v>20</v>
      </c>
      <c r="BB84" s="2681">
        <f t="shared" si="157"/>
        <v>0</v>
      </c>
      <c r="BC84" s="2681" t="str">
        <f t="shared" si="158"/>
        <v/>
      </c>
      <c r="BD84" s="2682">
        <f t="shared" si="254"/>
        <v>0</v>
      </c>
      <c r="BE84" s="2682">
        <f t="shared" si="254"/>
        <v>0</v>
      </c>
      <c r="BF84" s="2682">
        <f t="shared" si="254"/>
        <v>0</v>
      </c>
      <c r="BG84" s="2682">
        <f t="shared" si="251"/>
        <v>0</v>
      </c>
      <c r="BH84" s="2682">
        <f t="shared" si="251"/>
        <v>0</v>
      </c>
      <c r="BI84" s="2682">
        <f t="shared" si="251"/>
        <v>0</v>
      </c>
      <c r="BJ84" s="2682">
        <f t="shared" si="251"/>
        <v>0</v>
      </c>
      <c r="BK84" s="2682">
        <f t="shared" si="133"/>
        <v>0</v>
      </c>
      <c r="BL84" s="2535"/>
      <c r="BM84" s="2683">
        <f t="shared" si="159"/>
        <v>0</v>
      </c>
      <c r="BN84" s="2684">
        <f t="shared" si="160"/>
        <v>0</v>
      </c>
      <c r="BO84" s="2684">
        <f t="shared" si="161"/>
        <v>0</v>
      </c>
      <c r="BP84" s="2684">
        <f t="shared" si="162"/>
        <v>0</v>
      </c>
      <c r="BQ84" s="2684">
        <f t="shared" si="163"/>
        <v>0</v>
      </c>
      <c r="BR84" s="2684">
        <f t="shared" si="164"/>
        <v>0</v>
      </c>
      <c r="BS84" s="2684">
        <f t="shared" si="165"/>
        <v>0</v>
      </c>
      <c r="BT84" s="2684">
        <f t="shared" si="166"/>
        <v>0</v>
      </c>
      <c r="BU84" s="2617"/>
      <c r="BV84" s="2685">
        <f t="shared" si="255"/>
        <v>0</v>
      </c>
      <c r="BW84" s="2686">
        <f t="shared" si="255"/>
        <v>0</v>
      </c>
      <c r="BX84" s="2686">
        <f t="shared" si="255"/>
        <v>0</v>
      </c>
      <c r="BY84" s="2686">
        <f t="shared" si="252"/>
        <v>0</v>
      </c>
      <c r="BZ84" s="2686">
        <f t="shared" si="252"/>
        <v>0</v>
      </c>
      <c r="CA84" s="2686">
        <f t="shared" si="252"/>
        <v>0</v>
      </c>
      <c r="CB84" s="2686">
        <f t="shared" si="252"/>
        <v>0</v>
      </c>
      <c r="CC84" s="2687">
        <f t="shared" si="134"/>
        <v>0</v>
      </c>
      <c r="CD84" s="2525"/>
      <c r="CE84" s="2681" t="str">
        <f t="shared" si="167"/>
        <v/>
      </c>
      <c r="CF84" s="2688">
        <f t="shared" si="168"/>
        <v>0</v>
      </c>
      <c r="CG84" s="2689">
        <f t="shared" si="169"/>
        <v>0</v>
      </c>
      <c r="CH84" s="2689">
        <f t="shared" si="170"/>
        <v>0</v>
      </c>
      <c r="CI84" s="2689">
        <f t="shared" si="171"/>
        <v>0</v>
      </c>
      <c r="CJ84" s="2689">
        <f t="shared" si="172"/>
        <v>0</v>
      </c>
      <c r="CK84" s="2689">
        <f t="shared" si="173"/>
        <v>0</v>
      </c>
      <c r="CL84" s="2689">
        <f t="shared" si="174"/>
        <v>0</v>
      </c>
      <c r="CM84" s="2689">
        <f t="shared" si="175"/>
        <v>0</v>
      </c>
      <c r="CN84" s="2689">
        <f t="shared" si="176"/>
        <v>0</v>
      </c>
      <c r="CO84" s="2702">
        <f>IF(M84=CO8,M84,0)</f>
        <v>0</v>
      </c>
      <c r="CP84" s="2703" t="str">
        <f t="shared" si="177"/>
        <v/>
      </c>
      <c r="CQ84" s="2678" t="str">
        <f t="shared" si="178"/>
        <v/>
      </c>
      <c r="CR84" s="2692" t="str">
        <f t="shared" si="179"/>
        <v/>
      </c>
      <c r="CS84" s="2692" t="str">
        <f t="shared" si="180"/>
        <v/>
      </c>
      <c r="CT84" s="2692" t="str">
        <f t="shared" si="181"/>
        <v/>
      </c>
      <c r="CU84" s="2692" t="str">
        <f t="shared" si="182"/>
        <v/>
      </c>
      <c r="CV84" s="2692" t="str">
        <f t="shared" si="183"/>
        <v/>
      </c>
      <c r="CW84" s="2692" t="str">
        <f t="shared" si="184"/>
        <v/>
      </c>
      <c r="CX84" s="2693" t="str">
        <f t="shared" si="185"/>
        <v/>
      </c>
      <c r="CY84" s="2601"/>
      <c r="CZ84" s="2681" t="str">
        <f t="shared" si="186"/>
        <v/>
      </c>
      <c r="DA84" s="2694">
        <f t="shared" si="187"/>
        <v>0</v>
      </c>
      <c r="DB84" s="2527" t="str">
        <f t="shared" si="188"/>
        <v/>
      </c>
      <c r="DC84" s="2527" t="str">
        <f t="shared" si="189"/>
        <v/>
      </c>
      <c r="DD84" s="2527" t="str">
        <f t="shared" si="190"/>
        <v/>
      </c>
      <c r="DE84" s="2527" t="str">
        <f t="shared" si="191"/>
        <v/>
      </c>
      <c r="DF84" s="2527" t="str">
        <f t="shared" si="192"/>
        <v/>
      </c>
      <c r="DG84" s="2527" t="str">
        <f t="shared" si="193"/>
        <v/>
      </c>
      <c r="DH84" s="2527" t="str">
        <f t="shared" si="194"/>
        <v/>
      </c>
      <c r="DI84" s="2527" t="str">
        <f t="shared" si="195"/>
        <v/>
      </c>
      <c r="DJ84" s="2549"/>
      <c r="DK84" s="2704">
        <f>IF(M84=DK8,M84,0)</f>
        <v>0</v>
      </c>
      <c r="DL84" s="2703" t="str">
        <f t="shared" si="196"/>
        <v/>
      </c>
      <c r="DM84" s="2692" t="str">
        <f t="shared" si="197"/>
        <v/>
      </c>
      <c r="DN84" s="2692" t="str">
        <f t="shared" si="198"/>
        <v/>
      </c>
      <c r="DO84" s="2692" t="str">
        <f t="shared" si="199"/>
        <v/>
      </c>
      <c r="DP84" s="2692" t="str">
        <f t="shared" si="200"/>
        <v/>
      </c>
      <c r="DQ84" s="2692" t="str">
        <f t="shared" si="201"/>
        <v/>
      </c>
      <c r="DR84" s="2692" t="str">
        <f t="shared" si="202"/>
        <v/>
      </c>
      <c r="DS84" s="2692" t="str">
        <f t="shared" si="203"/>
        <v/>
      </c>
      <c r="DT84" s="2696" t="str">
        <f t="shared" si="204"/>
        <v/>
      </c>
      <c r="DU84" s="2535"/>
      <c r="DV84" s="2683">
        <f t="shared" si="205"/>
        <v>0</v>
      </c>
      <c r="DW84" s="2684">
        <f t="shared" si="206"/>
        <v>0</v>
      </c>
      <c r="DX84" s="2684">
        <f t="shared" si="207"/>
        <v>0</v>
      </c>
      <c r="DY84" s="2684">
        <f t="shared" si="208"/>
        <v>0</v>
      </c>
      <c r="DZ84" s="2684">
        <f t="shared" si="209"/>
        <v>0</v>
      </c>
      <c r="EA84" s="2684">
        <f t="shared" si="210"/>
        <v>0</v>
      </c>
      <c r="EB84" s="2684">
        <f t="shared" si="211"/>
        <v>0</v>
      </c>
      <c r="EC84" s="2684">
        <f t="shared" si="212"/>
        <v>0</v>
      </c>
      <c r="ED84" s="2630"/>
      <c r="EE84" s="2685">
        <f t="shared" si="256"/>
        <v>0</v>
      </c>
      <c r="EF84" s="2686">
        <f t="shared" si="256"/>
        <v>0</v>
      </c>
      <c r="EG84" s="2686">
        <f t="shared" si="256"/>
        <v>0</v>
      </c>
      <c r="EH84" s="2686">
        <f t="shared" si="253"/>
        <v>0</v>
      </c>
      <c r="EI84" s="2686">
        <f t="shared" si="253"/>
        <v>0</v>
      </c>
      <c r="EJ84" s="2686">
        <f t="shared" si="253"/>
        <v>0</v>
      </c>
      <c r="EK84" s="2686">
        <f t="shared" si="253"/>
        <v>0</v>
      </c>
      <c r="EL84" s="2687">
        <f t="shared" si="135"/>
        <v>0</v>
      </c>
      <c r="EM84" s="2601"/>
      <c r="EN84" s="2681" t="str">
        <f t="shared" si="213"/>
        <v/>
      </c>
      <c r="EO84" s="2688">
        <f t="shared" si="214"/>
        <v>0</v>
      </c>
      <c r="EP84" s="2689">
        <f t="shared" si="215"/>
        <v>0</v>
      </c>
      <c r="EQ84" s="2689">
        <f t="shared" si="216"/>
        <v>0</v>
      </c>
      <c r="ER84" s="2689">
        <f t="shared" si="217"/>
        <v>0</v>
      </c>
      <c r="ES84" s="2689">
        <f t="shared" si="218"/>
        <v>0</v>
      </c>
      <c r="ET84" s="2689">
        <f t="shared" si="219"/>
        <v>0</v>
      </c>
      <c r="EU84" s="2689">
        <f t="shared" si="220"/>
        <v>0</v>
      </c>
      <c r="EV84" s="2689">
        <f t="shared" si="221"/>
        <v>0</v>
      </c>
      <c r="EW84" s="2689">
        <f t="shared" si="222"/>
        <v>0</v>
      </c>
      <c r="EX84" s="2705">
        <f>IF(X84=EX8,X84,0)</f>
        <v>0</v>
      </c>
      <c r="EY84" s="2703" t="str">
        <f t="shared" si="223"/>
        <v/>
      </c>
      <c r="EZ84" s="2678" t="str">
        <f t="shared" si="224"/>
        <v/>
      </c>
      <c r="FA84" s="2692" t="str">
        <f t="shared" si="225"/>
        <v/>
      </c>
      <c r="FB84" s="2692" t="str">
        <f t="shared" si="226"/>
        <v/>
      </c>
      <c r="FC84" s="2692" t="str">
        <f t="shared" si="227"/>
        <v/>
      </c>
      <c r="FD84" s="2692" t="str">
        <f t="shared" si="228"/>
        <v/>
      </c>
      <c r="FE84" s="2692" t="str">
        <f t="shared" si="229"/>
        <v/>
      </c>
      <c r="FF84" s="2692" t="str">
        <f t="shared" si="230"/>
        <v/>
      </c>
      <c r="FG84" s="2692" t="str">
        <f t="shared" si="231"/>
        <v/>
      </c>
      <c r="FH84" s="2601"/>
      <c r="FI84" s="2681" t="str">
        <f t="shared" si="232"/>
        <v/>
      </c>
      <c r="FJ84" s="2694">
        <f t="shared" si="233"/>
        <v>0</v>
      </c>
      <c r="FK84" s="2527" t="str">
        <f t="shared" si="234"/>
        <v/>
      </c>
      <c r="FL84" s="2527" t="str">
        <f t="shared" si="235"/>
        <v/>
      </c>
      <c r="FM84" s="2527" t="str">
        <f t="shared" si="236"/>
        <v/>
      </c>
      <c r="FN84" s="2527" t="str">
        <f t="shared" si="237"/>
        <v/>
      </c>
      <c r="FO84" s="2527" t="str">
        <f t="shared" si="238"/>
        <v/>
      </c>
      <c r="FP84" s="2527" t="str">
        <f t="shared" si="239"/>
        <v/>
      </c>
      <c r="FQ84" s="2527" t="str">
        <f t="shared" si="240"/>
        <v/>
      </c>
      <c r="FR84" s="2527" t="str">
        <f t="shared" si="241"/>
        <v/>
      </c>
      <c r="FS84" s="2704">
        <f>IF(X84=FS8,X84,0)</f>
        <v>0</v>
      </c>
      <c r="FT84" s="2703" t="str">
        <f t="shared" si="242"/>
        <v/>
      </c>
      <c r="FU84" s="2692" t="str">
        <f t="shared" si="243"/>
        <v/>
      </c>
      <c r="FV84" s="2692" t="str">
        <f t="shared" si="244"/>
        <v/>
      </c>
      <c r="FW84" s="2692" t="str">
        <f t="shared" si="245"/>
        <v/>
      </c>
      <c r="FX84" s="2692" t="str">
        <f t="shared" si="246"/>
        <v/>
      </c>
      <c r="FY84" s="2692" t="str">
        <f t="shared" si="247"/>
        <v/>
      </c>
      <c r="FZ84" s="2692" t="str">
        <f t="shared" si="248"/>
        <v/>
      </c>
      <c r="GA84" s="2692" t="str">
        <f t="shared" si="249"/>
        <v/>
      </c>
      <c r="GB84" s="2696" t="str">
        <f t="shared" si="250"/>
        <v/>
      </c>
      <c r="GC84" s="2535"/>
    </row>
    <row r="85" spans="1:185" ht="45" customHeight="1" x14ac:dyDescent="0.25">
      <c r="A85" s="2633">
        <f>ROW()</f>
        <v>85</v>
      </c>
      <c r="B85" s="2667" t="str">
        <f>IF(C85="I","",IF(ISBLANK(D85),"",IF(ISTEXT(D85),LARGE(B9:B84,1)+1,0)))</f>
        <v/>
      </c>
      <c r="C85" s="2698"/>
      <c r="D85" s="2715"/>
      <c r="E85" s="2669"/>
      <c r="F85" s="2670"/>
      <c r="G85" s="2671"/>
      <c r="H85" s="2672"/>
      <c r="I85" s="2671"/>
      <c r="J85" s="2672"/>
      <c r="K85" s="2673">
        <f t="shared" si="132"/>
        <v>0</v>
      </c>
      <c r="L85" s="2532"/>
      <c r="M85" s="2674">
        <f t="shared" si="139"/>
        <v>0</v>
      </c>
      <c r="N85" s="2675">
        <f t="shared" si="139"/>
        <v>0</v>
      </c>
      <c r="O85" s="2676"/>
      <c r="P85" s="2676"/>
      <c r="Q85" s="2676"/>
      <c r="R85" s="2676"/>
      <c r="S85" s="2676"/>
      <c r="T85" s="2676"/>
      <c r="U85" s="2676"/>
      <c r="V85" s="2676"/>
      <c r="W85" s="2532"/>
      <c r="X85" s="2674">
        <f t="shared" si="140"/>
        <v>0</v>
      </c>
      <c r="Y85" s="2675">
        <f t="shared" si="140"/>
        <v>0</v>
      </c>
      <c r="Z85" s="2677"/>
      <c r="AA85" s="2677"/>
      <c r="AB85" s="2677"/>
      <c r="AC85" s="2677"/>
      <c r="AD85" s="2677"/>
      <c r="AE85" s="2677"/>
      <c r="AF85" s="2677"/>
      <c r="AG85" s="2677"/>
      <c r="AH85" s="2532"/>
      <c r="AI85" s="2535"/>
      <c r="AJ85" s="2678">
        <f t="shared" si="141"/>
        <v>0</v>
      </c>
      <c r="AK85" s="2679">
        <f t="shared" si="142"/>
        <v>0</v>
      </c>
      <c r="AL85" s="2678">
        <f t="shared" si="143"/>
        <v>0</v>
      </c>
      <c r="AM85" s="2679">
        <f t="shared" si="144"/>
        <v>0</v>
      </c>
      <c r="AN85" s="2678">
        <f t="shared" si="145"/>
        <v>0</v>
      </c>
      <c r="AO85" s="2679">
        <f t="shared" si="146"/>
        <v>0</v>
      </c>
      <c r="AP85" s="2678">
        <f t="shared" si="147"/>
        <v>0</v>
      </c>
      <c r="AQ85" s="2679">
        <f t="shared" si="148"/>
        <v>0</v>
      </c>
      <c r="AR85" s="2678">
        <f t="shared" si="149"/>
        <v>0</v>
      </c>
      <c r="AS85" s="2679">
        <f t="shared" si="150"/>
        <v>0</v>
      </c>
      <c r="AT85" s="2678">
        <f t="shared" si="151"/>
        <v>0</v>
      </c>
      <c r="AU85" s="2679">
        <f t="shared" si="152"/>
        <v>0</v>
      </c>
      <c r="AV85" s="2678">
        <f t="shared" si="153"/>
        <v>0</v>
      </c>
      <c r="AW85" s="2679">
        <f t="shared" si="154"/>
        <v>0</v>
      </c>
      <c r="AX85" s="2678">
        <f t="shared" si="155"/>
        <v>0</v>
      </c>
      <c r="AY85" s="2679">
        <f t="shared" si="156"/>
        <v>0</v>
      </c>
      <c r="AZ85" s="2680"/>
      <c r="BA85" s="2681">
        <f>BA9</f>
        <v>20</v>
      </c>
      <c r="BB85" s="2681">
        <f t="shared" si="157"/>
        <v>0</v>
      </c>
      <c r="BC85" s="2681" t="str">
        <f t="shared" si="158"/>
        <v/>
      </c>
      <c r="BD85" s="2682">
        <f t="shared" si="254"/>
        <v>0</v>
      </c>
      <c r="BE85" s="2682">
        <f t="shared" si="254"/>
        <v>0</v>
      </c>
      <c r="BF85" s="2682">
        <f t="shared" si="254"/>
        <v>0</v>
      </c>
      <c r="BG85" s="2682">
        <f t="shared" si="251"/>
        <v>0</v>
      </c>
      <c r="BH85" s="2682">
        <f t="shared" si="251"/>
        <v>0</v>
      </c>
      <c r="BI85" s="2682">
        <f t="shared" si="251"/>
        <v>0</v>
      </c>
      <c r="BJ85" s="2682">
        <f t="shared" si="251"/>
        <v>0</v>
      </c>
      <c r="BK85" s="2682">
        <f t="shared" si="133"/>
        <v>0</v>
      </c>
      <c r="BL85" s="2535"/>
      <c r="BM85" s="2683">
        <f t="shared" si="159"/>
        <v>0</v>
      </c>
      <c r="BN85" s="2684">
        <f t="shared" si="160"/>
        <v>0</v>
      </c>
      <c r="BO85" s="2684">
        <f t="shared" si="161"/>
        <v>0</v>
      </c>
      <c r="BP85" s="2684">
        <f t="shared" si="162"/>
        <v>0</v>
      </c>
      <c r="BQ85" s="2684">
        <f t="shared" si="163"/>
        <v>0</v>
      </c>
      <c r="BR85" s="2684">
        <f t="shared" si="164"/>
        <v>0</v>
      </c>
      <c r="BS85" s="2684">
        <f t="shared" si="165"/>
        <v>0</v>
      </c>
      <c r="BT85" s="2684">
        <f t="shared" si="166"/>
        <v>0</v>
      </c>
      <c r="BU85" s="2617"/>
      <c r="BV85" s="2685">
        <f t="shared" si="255"/>
        <v>0</v>
      </c>
      <c r="BW85" s="2686">
        <f t="shared" si="255"/>
        <v>0</v>
      </c>
      <c r="BX85" s="2686">
        <f t="shared" si="255"/>
        <v>0</v>
      </c>
      <c r="BY85" s="2686">
        <f t="shared" si="252"/>
        <v>0</v>
      </c>
      <c r="BZ85" s="2686">
        <f t="shared" si="252"/>
        <v>0</v>
      </c>
      <c r="CA85" s="2686">
        <f t="shared" si="252"/>
        <v>0</v>
      </c>
      <c r="CB85" s="2686">
        <f t="shared" si="252"/>
        <v>0</v>
      </c>
      <c r="CC85" s="2687">
        <f t="shared" si="134"/>
        <v>0</v>
      </c>
      <c r="CD85" s="2525"/>
      <c r="CE85" s="2681" t="str">
        <f t="shared" si="167"/>
        <v/>
      </c>
      <c r="CF85" s="2688">
        <f t="shared" si="168"/>
        <v>0</v>
      </c>
      <c r="CG85" s="2689">
        <f t="shared" si="169"/>
        <v>0</v>
      </c>
      <c r="CH85" s="2689">
        <f t="shared" si="170"/>
        <v>0</v>
      </c>
      <c r="CI85" s="2689">
        <f t="shared" si="171"/>
        <v>0</v>
      </c>
      <c r="CJ85" s="2689">
        <f t="shared" si="172"/>
        <v>0</v>
      </c>
      <c r="CK85" s="2689">
        <f t="shared" si="173"/>
        <v>0</v>
      </c>
      <c r="CL85" s="2689">
        <f t="shared" si="174"/>
        <v>0</v>
      </c>
      <c r="CM85" s="2689">
        <f t="shared" si="175"/>
        <v>0</v>
      </c>
      <c r="CN85" s="2689">
        <f t="shared" si="176"/>
        <v>0</v>
      </c>
      <c r="CO85" s="2702">
        <f>IF(M85=CO8,M85,0)</f>
        <v>0</v>
      </c>
      <c r="CP85" s="2703" t="str">
        <f t="shared" si="177"/>
        <v/>
      </c>
      <c r="CQ85" s="2678" t="str">
        <f t="shared" si="178"/>
        <v/>
      </c>
      <c r="CR85" s="2692" t="str">
        <f t="shared" si="179"/>
        <v/>
      </c>
      <c r="CS85" s="2692" t="str">
        <f t="shared" si="180"/>
        <v/>
      </c>
      <c r="CT85" s="2692" t="str">
        <f t="shared" si="181"/>
        <v/>
      </c>
      <c r="CU85" s="2692" t="str">
        <f t="shared" si="182"/>
        <v/>
      </c>
      <c r="CV85" s="2692" t="str">
        <f t="shared" si="183"/>
        <v/>
      </c>
      <c r="CW85" s="2692" t="str">
        <f t="shared" si="184"/>
        <v/>
      </c>
      <c r="CX85" s="2693" t="str">
        <f t="shared" si="185"/>
        <v/>
      </c>
      <c r="CY85" s="2601"/>
      <c r="CZ85" s="2681" t="str">
        <f t="shared" si="186"/>
        <v/>
      </c>
      <c r="DA85" s="2694">
        <f t="shared" si="187"/>
        <v>0</v>
      </c>
      <c r="DB85" s="2527" t="str">
        <f t="shared" si="188"/>
        <v/>
      </c>
      <c r="DC85" s="2527" t="str">
        <f t="shared" si="189"/>
        <v/>
      </c>
      <c r="DD85" s="2527" t="str">
        <f t="shared" si="190"/>
        <v/>
      </c>
      <c r="DE85" s="2527" t="str">
        <f t="shared" si="191"/>
        <v/>
      </c>
      <c r="DF85" s="2527" t="str">
        <f t="shared" si="192"/>
        <v/>
      </c>
      <c r="DG85" s="2527" t="str">
        <f t="shared" si="193"/>
        <v/>
      </c>
      <c r="DH85" s="2527" t="str">
        <f t="shared" si="194"/>
        <v/>
      </c>
      <c r="DI85" s="2527" t="str">
        <f t="shared" si="195"/>
        <v/>
      </c>
      <c r="DJ85" s="2549"/>
      <c r="DK85" s="2704">
        <f>IF(M85=DK8,M85,0)</f>
        <v>0</v>
      </c>
      <c r="DL85" s="2703" t="str">
        <f t="shared" si="196"/>
        <v/>
      </c>
      <c r="DM85" s="2692" t="str">
        <f t="shared" si="197"/>
        <v/>
      </c>
      <c r="DN85" s="2692" t="str">
        <f t="shared" si="198"/>
        <v/>
      </c>
      <c r="DO85" s="2692" t="str">
        <f t="shared" si="199"/>
        <v/>
      </c>
      <c r="DP85" s="2692" t="str">
        <f t="shared" si="200"/>
        <v/>
      </c>
      <c r="DQ85" s="2692" t="str">
        <f t="shared" si="201"/>
        <v/>
      </c>
      <c r="DR85" s="2692" t="str">
        <f t="shared" si="202"/>
        <v/>
      </c>
      <c r="DS85" s="2692" t="str">
        <f t="shared" si="203"/>
        <v/>
      </c>
      <c r="DT85" s="2696" t="str">
        <f t="shared" si="204"/>
        <v/>
      </c>
      <c r="DU85" s="2535"/>
      <c r="DV85" s="2683">
        <f t="shared" si="205"/>
        <v>0</v>
      </c>
      <c r="DW85" s="2684">
        <f t="shared" si="206"/>
        <v>0</v>
      </c>
      <c r="DX85" s="2684">
        <f t="shared" si="207"/>
        <v>0</v>
      </c>
      <c r="DY85" s="2684">
        <f t="shared" si="208"/>
        <v>0</v>
      </c>
      <c r="DZ85" s="2684">
        <f t="shared" si="209"/>
        <v>0</v>
      </c>
      <c r="EA85" s="2684">
        <f t="shared" si="210"/>
        <v>0</v>
      </c>
      <c r="EB85" s="2684">
        <f t="shared" si="211"/>
        <v>0</v>
      </c>
      <c r="EC85" s="2684">
        <f t="shared" si="212"/>
        <v>0</v>
      </c>
      <c r="ED85" s="2630"/>
      <c r="EE85" s="2685">
        <f t="shared" si="256"/>
        <v>0</v>
      </c>
      <c r="EF85" s="2686">
        <f t="shared" si="256"/>
        <v>0</v>
      </c>
      <c r="EG85" s="2686">
        <f t="shared" si="256"/>
        <v>0</v>
      </c>
      <c r="EH85" s="2686">
        <f t="shared" si="253"/>
        <v>0</v>
      </c>
      <c r="EI85" s="2686">
        <f t="shared" si="253"/>
        <v>0</v>
      </c>
      <c r="EJ85" s="2686">
        <f t="shared" si="253"/>
        <v>0</v>
      </c>
      <c r="EK85" s="2686">
        <f t="shared" si="253"/>
        <v>0</v>
      </c>
      <c r="EL85" s="2687">
        <f t="shared" si="135"/>
        <v>0</v>
      </c>
      <c r="EM85" s="2601"/>
      <c r="EN85" s="2681" t="str">
        <f t="shared" si="213"/>
        <v/>
      </c>
      <c r="EO85" s="2688">
        <f t="shared" si="214"/>
        <v>0</v>
      </c>
      <c r="EP85" s="2689">
        <f t="shared" si="215"/>
        <v>0</v>
      </c>
      <c r="EQ85" s="2689">
        <f t="shared" si="216"/>
        <v>0</v>
      </c>
      <c r="ER85" s="2689">
        <f t="shared" si="217"/>
        <v>0</v>
      </c>
      <c r="ES85" s="2689">
        <f t="shared" si="218"/>
        <v>0</v>
      </c>
      <c r="ET85" s="2689">
        <f t="shared" si="219"/>
        <v>0</v>
      </c>
      <c r="EU85" s="2689">
        <f t="shared" si="220"/>
        <v>0</v>
      </c>
      <c r="EV85" s="2689">
        <f t="shared" si="221"/>
        <v>0</v>
      </c>
      <c r="EW85" s="2689">
        <f t="shared" si="222"/>
        <v>0</v>
      </c>
      <c r="EX85" s="2705">
        <f>IF(X85=EX8,X85,0)</f>
        <v>0</v>
      </c>
      <c r="EY85" s="2703" t="str">
        <f t="shared" si="223"/>
        <v/>
      </c>
      <c r="EZ85" s="2678" t="str">
        <f t="shared" si="224"/>
        <v/>
      </c>
      <c r="FA85" s="2692" t="str">
        <f t="shared" si="225"/>
        <v/>
      </c>
      <c r="FB85" s="2692" t="str">
        <f t="shared" si="226"/>
        <v/>
      </c>
      <c r="FC85" s="2692" t="str">
        <f t="shared" si="227"/>
        <v/>
      </c>
      <c r="FD85" s="2692" t="str">
        <f t="shared" si="228"/>
        <v/>
      </c>
      <c r="FE85" s="2692" t="str">
        <f t="shared" si="229"/>
        <v/>
      </c>
      <c r="FF85" s="2692" t="str">
        <f t="shared" si="230"/>
        <v/>
      </c>
      <c r="FG85" s="2692" t="str">
        <f t="shared" si="231"/>
        <v/>
      </c>
      <c r="FH85" s="2601"/>
      <c r="FI85" s="2681" t="str">
        <f t="shared" si="232"/>
        <v/>
      </c>
      <c r="FJ85" s="2694">
        <f t="shared" si="233"/>
        <v>0</v>
      </c>
      <c r="FK85" s="2527" t="str">
        <f t="shared" si="234"/>
        <v/>
      </c>
      <c r="FL85" s="2527" t="str">
        <f t="shared" si="235"/>
        <v/>
      </c>
      <c r="FM85" s="2527" t="str">
        <f t="shared" si="236"/>
        <v/>
      </c>
      <c r="FN85" s="2527" t="str">
        <f t="shared" si="237"/>
        <v/>
      </c>
      <c r="FO85" s="2527" t="str">
        <f t="shared" si="238"/>
        <v/>
      </c>
      <c r="FP85" s="2527" t="str">
        <f t="shared" si="239"/>
        <v/>
      </c>
      <c r="FQ85" s="2527" t="str">
        <f t="shared" si="240"/>
        <v/>
      </c>
      <c r="FR85" s="2527" t="str">
        <f t="shared" si="241"/>
        <v/>
      </c>
      <c r="FS85" s="2704">
        <f>IF(X85=FS8,X85,0)</f>
        <v>0</v>
      </c>
      <c r="FT85" s="2703" t="str">
        <f t="shared" si="242"/>
        <v/>
      </c>
      <c r="FU85" s="2692" t="str">
        <f t="shared" si="243"/>
        <v/>
      </c>
      <c r="FV85" s="2692" t="str">
        <f t="shared" si="244"/>
        <v/>
      </c>
      <c r="FW85" s="2692" t="str">
        <f t="shared" si="245"/>
        <v/>
      </c>
      <c r="FX85" s="2692" t="str">
        <f t="shared" si="246"/>
        <v/>
      </c>
      <c r="FY85" s="2692" t="str">
        <f t="shared" si="247"/>
        <v/>
      </c>
      <c r="FZ85" s="2692" t="str">
        <f t="shared" si="248"/>
        <v/>
      </c>
      <c r="GA85" s="2692" t="str">
        <f t="shared" si="249"/>
        <v/>
      </c>
      <c r="GB85" s="2696" t="str">
        <f t="shared" si="250"/>
        <v/>
      </c>
      <c r="GC85" s="2535"/>
    </row>
    <row r="86" spans="1:185" ht="45" customHeight="1" x14ac:dyDescent="0.25">
      <c r="A86" s="2633">
        <f>ROW()</f>
        <v>86</v>
      </c>
      <c r="B86" s="2667" t="str">
        <f>IF(C86="I","",IF(ISBLANK(D86),"",IF(ISTEXT(D86),LARGE(B9:B85,1)+1,0)))</f>
        <v/>
      </c>
      <c r="C86" s="2698"/>
      <c r="D86" s="2715"/>
      <c r="E86" s="2669"/>
      <c r="F86" s="2670"/>
      <c r="G86" s="2671"/>
      <c r="H86" s="2672"/>
      <c r="I86" s="2671"/>
      <c r="J86" s="2672"/>
      <c r="K86" s="2673">
        <f t="shared" si="132"/>
        <v>0</v>
      </c>
      <c r="L86" s="2532"/>
      <c r="M86" s="2674">
        <f t="shared" si="139"/>
        <v>0</v>
      </c>
      <c r="N86" s="2675">
        <f t="shared" si="139"/>
        <v>0</v>
      </c>
      <c r="O86" s="2676"/>
      <c r="P86" s="2676"/>
      <c r="Q86" s="2676"/>
      <c r="R86" s="2676"/>
      <c r="S86" s="2676"/>
      <c r="T86" s="2676"/>
      <c r="U86" s="2676"/>
      <c r="V86" s="2676"/>
      <c r="W86" s="2532"/>
      <c r="X86" s="2674">
        <f t="shared" si="140"/>
        <v>0</v>
      </c>
      <c r="Y86" s="2675">
        <f t="shared" si="140"/>
        <v>0</v>
      </c>
      <c r="Z86" s="2677"/>
      <c r="AA86" s="2677"/>
      <c r="AB86" s="2677"/>
      <c r="AC86" s="2677"/>
      <c r="AD86" s="2677"/>
      <c r="AE86" s="2677"/>
      <c r="AF86" s="2677"/>
      <c r="AG86" s="2677"/>
      <c r="AH86" s="2532"/>
      <c r="AI86" s="2535"/>
      <c r="AJ86" s="2678">
        <f t="shared" si="141"/>
        <v>0</v>
      </c>
      <c r="AK86" s="2679">
        <f t="shared" si="142"/>
        <v>0</v>
      </c>
      <c r="AL86" s="2678">
        <f t="shared" si="143"/>
        <v>0</v>
      </c>
      <c r="AM86" s="2679">
        <f t="shared" si="144"/>
        <v>0</v>
      </c>
      <c r="AN86" s="2678">
        <f t="shared" si="145"/>
        <v>0</v>
      </c>
      <c r="AO86" s="2679">
        <f t="shared" si="146"/>
        <v>0</v>
      </c>
      <c r="AP86" s="2678">
        <f t="shared" si="147"/>
        <v>0</v>
      </c>
      <c r="AQ86" s="2679">
        <f t="shared" si="148"/>
        <v>0</v>
      </c>
      <c r="AR86" s="2678">
        <f t="shared" si="149"/>
        <v>0</v>
      </c>
      <c r="AS86" s="2679">
        <f t="shared" si="150"/>
        <v>0</v>
      </c>
      <c r="AT86" s="2678">
        <f t="shared" si="151"/>
        <v>0</v>
      </c>
      <c r="AU86" s="2679">
        <f t="shared" si="152"/>
        <v>0</v>
      </c>
      <c r="AV86" s="2678">
        <f t="shared" si="153"/>
        <v>0</v>
      </c>
      <c r="AW86" s="2679">
        <f t="shared" si="154"/>
        <v>0</v>
      </c>
      <c r="AX86" s="2678">
        <f t="shared" si="155"/>
        <v>0</v>
      </c>
      <c r="AY86" s="2679">
        <f t="shared" si="156"/>
        <v>0</v>
      </c>
      <c r="AZ86" s="2680"/>
      <c r="BA86" s="2681">
        <f>BA9</f>
        <v>20</v>
      </c>
      <c r="BB86" s="2681">
        <f t="shared" si="157"/>
        <v>0</v>
      </c>
      <c r="BC86" s="2681" t="str">
        <f t="shared" si="158"/>
        <v/>
      </c>
      <c r="BD86" s="2682">
        <f t="shared" si="254"/>
        <v>0</v>
      </c>
      <c r="BE86" s="2682">
        <f t="shared" si="254"/>
        <v>0</v>
      </c>
      <c r="BF86" s="2682">
        <f t="shared" si="254"/>
        <v>0</v>
      </c>
      <c r="BG86" s="2682">
        <f t="shared" si="251"/>
        <v>0</v>
      </c>
      <c r="BH86" s="2682">
        <f t="shared" si="251"/>
        <v>0</v>
      </c>
      <c r="BI86" s="2682">
        <f t="shared" si="251"/>
        <v>0</v>
      </c>
      <c r="BJ86" s="2682">
        <f t="shared" si="251"/>
        <v>0</v>
      </c>
      <c r="BK86" s="2682">
        <f t="shared" si="133"/>
        <v>0</v>
      </c>
      <c r="BL86" s="2535"/>
      <c r="BM86" s="2683">
        <f t="shared" si="159"/>
        <v>0</v>
      </c>
      <c r="BN86" s="2684">
        <f t="shared" si="160"/>
        <v>0</v>
      </c>
      <c r="BO86" s="2684">
        <f t="shared" si="161"/>
        <v>0</v>
      </c>
      <c r="BP86" s="2684">
        <f t="shared" si="162"/>
        <v>0</v>
      </c>
      <c r="BQ86" s="2684">
        <f t="shared" si="163"/>
        <v>0</v>
      </c>
      <c r="BR86" s="2684">
        <f t="shared" si="164"/>
        <v>0</v>
      </c>
      <c r="BS86" s="2684">
        <f t="shared" si="165"/>
        <v>0</v>
      </c>
      <c r="BT86" s="2684">
        <f t="shared" si="166"/>
        <v>0</v>
      </c>
      <c r="BU86" s="2617"/>
      <c r="BV86" s="2685">
        <f t="shared" si="255"/>
        <v>0</v>
      </c>
      <c r="BW86" s="2686">
        <f t="shared" si="255"/>
        <v>0</v>
      </c>
      <c r="BX86" s="2686">
        <f t="shared" si="255"/>
        <v>0</v>
      </c>
      <c r="BY86" s="2686">
        <f t="shared" si="252"/>
        <v>0</v>
      </c>
      <c r="BZ86" s="2686">
        <f t="shared" si="252"/>
        <v>0</v>
      </c>
      <c r="CA86" s="2686">
        <f t="shared" si="252"/>
        <v>0</v>
      </c>
      <c r="CB86" s="2686">
        <f t="shared" si="252"/>
        <v>0</v>
      </c>
      <c r="CC86" s="2687">
        <f t="shared" si="134"/>
        <v>0</v>
      </c>
      <c r="CD86" s="2525"/>
      <c r="CE86" s="2681" t="str">
        <f t="shared" si="167"/>
        <v/>
      </c>
      <c r="CF86" s="2688">
        <f t="shared" si="168"/>
        <v>0</v>
      </c>
      <c r="CG86" s="2689">
        <f t="shared" si="169"/>
        <v>0</v>
      </c>
      <c r="CH86" s="2689">
        <f t="shared" si="170"/>
        <v>0</v>
      </c>
      <c r="CI86" s="2689">
        <f t="shared" si="171"/>
        <v>0</v>
      </c>
      <c r="CJ86" s="2689">
        <f t="shared" si="172"/>
        <v>0</v>
      </c>
      <c r="CK86" s="2689">
        <f t="shared" si="173"/>
        <v>0</v>
      </c>
      <c r="CL86" s="2689">
        <f t="shared" si="174"/>
        <v>0</v>
      </c>
      <c r="CM86" s="2689">
        <f t="shared" si="175"/>
        <v>0</v>
      </c>
      <c r="CN86" s="2689">
        <f t="shared" si="176"/>
        <v>0</v>
      </c>
      <c r="CO86" s="2702">
        <f>IF(M86=CO8,M86,0)</f>
        <v>0</v>
      </c>
      <c r="CP86" s="2703" t="str">
        <f t="shared" si="177"/>
        <v/>
      </c>
      <c r="CQ86" s="2678" t="str">
        <f t="shared" si="178"/>
        <v/>
      </c>
      <c r="CR86" s="2692" t="str">
        <f t="shared" si="179"/>
        <v/>
      </c>
      <c r="CS86" s="2692" t="str">
        <f t="shared" si="180"/>
        <v/>
      </c>
      <c r="CT86" s="2692" t="str">
        <f t="shared" si="181"/>
        <v/>
      </c>
      <c r="CU86" s="2692" t="str">
        <f t="shared" si="182"/>
        <v/>
      </c>
      <c r="CV86" s="2692" t="str">
        <f t="shared" si="183"/>
        <v/>
      </c>
      <c r="CW86" s="2692" t="str">
        <f t="shared" si="184"/>
        <v/>
      </c>
      <c r="CX86" s="2693" t="str">
        <f t="shared" si="185"/>
        <v/>
      </c>
      <c r="CY86" s="2601"/>
      <c r="CZ86" s="2681" t="str">
        <f t="shared" si="186"/>
        <v/>
      </c>
      <c r="DA86" s="2694">
        <f t="shared" si="187"/>
        <v>0</v>
      </c>
      <c r="DB86" s="2527" t="str">
        <f t="shared" si="188"/>
        <v/>
      </c>
      <c r="DC86" s="2527" t="str">
        <f t="shared" si="189"/>
        <v/>
      </c>
      <c r="DD86" s="2527" t="str">
        <f t="shared" si="190"/>
        <v/>
      </c>
      <c r="DE86" s="2527" t="str">
        <f t="shared" si="191"/>
        <v/>
      </c>
      <c r="DF86" s="2527" t="str">
        <f t="shared" si="192"/>
        <v/>
      </c>
      <c r="DG86" s="2527" t="str">
        <f t="shared" si="193"/>
        <v/>
      </c>
      <c r="DH86" s="2527" t="str">
        <f t="shared" si="194"/>
        <v/>
      </c>
      <c r="DI86" s="2527" t="str">
        <f t="shared" si="195"/>
        <v/>
      </c>
      <c r="DJ86" s="2549"/>
      <c r="DK86" s="2704">
        <f>IF(M86=DK8,M86,0)</f>
        <v>0</v>
      </c>
      <c r="DL86" s="2703" t="str">
        <f t="shared" si="196"/>
        <v/>
      </c>
      <c r="DM86" s="2692" t="str">
        <f t="shared" si="197"/>
        <v/>
      </c>
      <c r="DN86" s="2692" t="str">
        <f t="shared" si="198"/>
        <v/>
      </c>
      <c r="DO86" s="2692" t="str">
        <f t="shared" si="199"/>
        <v/>
      </c>
      <c r="DP86" s="2692" t="str">
        <f t="shared" si="200"/>
        <v/>
      </c>
      <c r="DQ86" s="2692" t="str">
        <f t="shared" si="201"/>
        <v/>
      </c>
      <c r="DR86" s="2692" t="str">
        <f t="shared" si="202"/>
        <v/>
      </c>
      <c r="DS86" s="2692" t="str">
        <f t="shared" si="203"/>
        <v/>
      </c>
      <c r="DT86" s="2696" t="str">
        <f t="shared" si="204"/>
        <v/>
      </c>
      <c r="DU86" s="2535"/>
      <c r="DV86" s="2683">
        <f t="shared" si="205"/>
        <v>0</v>
      </c>
      <c r="DW86" s="2684">
        <f t="shared" si="206"/>
        <v>0</v>
      </c>
      <c r="DX86" s="2684">
        <f t="shared" si="207"/>
        <v>0</v>
      </c>
      <c r="DY86" s="2684">
        <f t="shared" si="208"/>
        <v>0</v>
      </c>
      <c r="DZ86" s="2684">
        <f t="shared" si="209"/>
        <v>0</v>
      </c>
      <c r="EA86" s="2684">
        <f t="shared" si="210"/>
        <v>0</v>
      </c>
      <c r="EB86" s="2684">
        <f t="shared" si="211"/>
        <v>0</v>
      </c>
      <c r="EC86" s="2684">
        <f t="shared" si="212"/>
        <v>0</v>
      </c>
      <c r="ED86" s="2630"/>
      <c r="EE86" s="2685">
        <f t="shared" si="256"/>
        <v>0</v>
      </c>
      <c r="EF86" s="2686">
        <f t="shared" si="256"/>
        <v>0</v>
      </c>
      <c r="EG86" s="2686">
        <f t="shared" si="256"/>
        <v>0</v>
      </c>
      <c r="EH86" s="2686">
        <f t="shared" si="253"/>
        <v>0</v>
      </c>
      <c r="EI86" s="2686">
        <f t="shared" si="253"/>
        <v>0</v>
      </c>
      <c r="EJ86" s="2686">
        <f t="shared" si="253"/>
        <v>0</v>
      </c>
      <c r="EK86" s="2686">
        <f t="shared" si="253"/>
        <v>0</v>
      </c>
      <c r="EL86" s="2687">
        <f t="shared" si="135"/>
        <v>0</v>
      </c>
      <c r="EM86" s="2601"/>
      <c r="EN86" s="2681" t="str">
        <f t="shared" si="213"/>
        <v/>
      </c>
      <c r="EO86" s="2688">
        <f t="shared" si="214"/>
        <v>0</v>
      </c>
      <c r="EP86" s="2689">
        <f t="shared" si="215"/>
        <v>0</v>
      </c>
      <c r="EQ86" s="2689">
        <f t="shared" si="216"/>
        <v>0</v>
      </c>
      <c r="ER86" s="2689">
        <f t="shared" si="217"/>
        <v>0</v>
      </c>
      <c r="ES86" s="2689">
        <f t="shared" si="218"/>
        <v>0</v>
      </c>
      <c r="ET86" s="2689">
        <f t="shared" si="219"/>
        <v>0</v>
      </c>
      <c r="EU86" s="2689">
        <f t="shared" si="220"/>
        <v>0</v>
      </c>
      <c r="EV86" s="2689">
        <f t="shared" si="221"/>
        <v>0</v>
      </c>
      <c r="EW86" s="2689">
        <f t="shared" si="222"/>
        <v>0</v>
      </c>
      <c r="EX86" s="2705">
        <f>IF(X86=EX8,X86,0)</f>
        <v>0</v>
      </c>
      <c r="EY86" s="2703" t="str">
        <f t="shared" si="223"/>
        <v/>
      </c>
      <c r="EZ86" s="2678" t="str">
        <f t="shared" si="224"/>
        <v/>
      </c>
      <c r="FA86" s="2692" t="str">
        <f t="shared" si="225"/>
        <v/>
      </c>
      <c r="FB86" s="2692" t="str">
        <f t="shared" si="226"/>
        <v/>
      </c>
      <c r="FC86" s="2692" t="str">
        <f t="shared" si="227"/>
        <v/>
      </c>
      <c r="FD86" s="2692" t="str">
        <f t="shared" si="228"/>
        <v/>
      </c>
      <c r="FE86" s="2692" t="str">
        <f t="shared" si="229"/>
        <v/>
      </c>
      <c r="FF86" s="2692" t="str">
        <f t="shared" si="230"/>
        <v/>
      </c>
      <c r="FG86" s="2692" t="str">
        <f t="shared" si="231"/>
        <v/>
      </c>
      <c r="FH86" s="2601"/>
      <c r="FI86" s="2681" t="str">
        <f t="shared" si="232"/>
        <v/>
      </c>
      <c r="FJ86" s="2694">
        <f t="shared" si="233"/>
        <v>0</v>
      </c>
      <c r="FK86" s="2527" t="str">
        <f t="shared" si="234"/>
        <v/>
      </c>
      <c r="FL86" s="2527" t="str">
        <f t="shared" si="235"/>
        <v/>
      </c>
      <c r="FM86" s="2527" t="str">
        <f t="shared" si="236"/>
        <v/>
      </c>
      <c r="FN86" s="2527" t="str">
        <f t="shared" si="237"/>
        <v/>
      </c>
      <c r="FO86" s="2527" t="str">
        <f t="shared" si="238"/>
        <v/>
      </c>
      <c r="FP86" s="2527" t="str">
        <f t="shared" si="239"/>
        <v/>
      </c>
      <c r="FQ86" s="2527" t="str">
        <f t="shared" si="240"/>
        <v/>
      </c>
      <c r="FR86" s="2527" t="str">
        <f t="shared" si="241"/>
        <v/>
      </c>
      <c r="FS86" s="2704">
        <f>IF(X86=FS8,X86,0)</f>
        <v>0</v>
      </c>
      <c r="FT86" s="2703" t="str">
        <f t="shared" si="242"/>
        <v/>
      </c>
      <c r="FU86" s="2692" t="str">
        <f t="shared" si="243"/>
        <v/>
      </c>
      <c r="FV86" s="2692" t="str">
        <f t="shared" si="244"/>
        <v/>
      </c>
      <c r="FW86" s="2692" t="str">
        <f t="shared" si="245"/>
        <v/>
      </c>
      <c r="FX86" s="2692" t="str">
        <f t="shared" si="246"/>
        <v/>
      </c>
      <c r="FY86" s="2692" t="str">
        <f t="shared" si="247"/>
        <v/>
      </c>
      <c r="FZ86" s="2692" t="str">
        <f t="shared" si="248"/>
        <v/>
      </c>
      <c r="GA86" s="2692" t="str">
        <f t="shared" si="249"/>
        <v/>
      </c>
      <c r="GB86" s="2696" t="str">
        <f t="shared" si="250"/>
        <v/>
      </c>
      <c r="GC86" s="2535"/>
    </row>
    <row r="87" spans="1:185" ht="45" customHeight="1" x14ac:dyDescent="0.25">
      <c r="A87" s="2633">
        <f>ROW()</f>
        <v>87</v>
      </c>
      <c r="B87" s="2667" t="str">
        <f>IF(C87="I","",IF(ISBLANK(D87),"",IF(ISTEXT(D87),LARGE(B9:B86,1)+1,0)))</f>
        <v/>
      </c>
      <c r="C87" s="2698"/>
      <c r="D87" s="2715"/>
      <c r="E87" s="2669"/>
      <c r="F87" s="2670"/>
      <c r="G87" s="2671"/>
      <c r="H87" s="2672"/>
      <c r="I87" s="2671"/>
      <c r="J87" s="2672"/>
      <c r="K87" s="2673">
        <f t="shared" si="132"/>
        <v>0</v>
      </c>
      <c r="L87" s="2532"/>
      <c r="M87" s="2674">
        <f t="shared" si="139"/>
        <v>0</v>
      </c>
      <c r="N87" s="2675">
        <f t="shared" si="139"/>
        <v>0</v>
      </c>
      <c r="O87" s="2676"/>
      <c r="P87" s="2676"/>
      <c r="Q87" s="2676"/>
      <c r="R87" s="2676"/>
      <c r="S87" s="2676"/>
      <c r="T87" s="2676"/>
      <c r="U87" s="2676"/>
      <c r="V87" s="2676"/>
      <c r="W87" s="2532"/>
      <c r="X87" s="2674">
        <f t="shared" si="140"/>
        <v>0</v>
      </c>
      <c r="Y87" s="2675">
        <f t="shared" si="140"/>
        <v>0</v>
      </c>
      <c r="Z87" s="2677"/>
      <c r="AA87" s="2677"/>
      <c r="AB87" s="2677"/>
      <c r="AC87" s="2677"/>
      <c r="AD87" s="2677"/>
      <c r="AE87" s="2677"/>
      <c r="AF87" s="2677"/>
      <c r="AG87" s="2677"/>
      <c r="AH87" s="2532"/>
      <c r="AI87" s="2535"/>
      <c r="AJ87" s="2678">
        <f t="shared" si="141"/>
        <v>0</v>
      </c>
      <c r="AK87" s="2679">
        <f t="shared" si="142"/>
        <v>0</v>
      </c>
      <c r="AL87" s="2678">
        <f t="shared" si="143"/>
        <v>0</v>
      </c>
      <c r="AM87" s="2679">
        <f t="shared" si="144"/>
        <v>0</v>
      </c>
      <c r="AN87" s="2678">
        <f t="shared" si="145"/>
        <v>0</v>
      </c>
      <c r="AO87" s="2679">
        <f t="shared" si="146"/>
        <v>0</v>
      </c>
      <c r="AP87" s="2678">
        <f t="shared" si="147"/>
        <v>0</v>
      </c>
      <c r="AQ87" s="2679">
        <f t="shared" si="148"/>
        <v>0</v>
      </c>
      <c r="AR87" s="2678">
        <f t="shared" si="149"/>
        <v>0</v>
      </c>
      <c r="AS87" s="2679">
        <f t="shared" si="150"/>
        <v>0</v>
      </c>
      <c r="AT87" s="2678">
        <f t="shared" si="151"/>
        <v>0</v>
      </c>
      <c r="AU87" s="2679">
        <f t="shared" si="152"/>
        <v>0</v>
      </c>
      <c r="AV87" s="2678">
        <f t="shared" si="153"/>
        <v>0</v>
      </c>
      <c r="AW87" s="2679">
        <f t="shared" si="154"/>
        <v>0</v>
      </c>
      <c r="AX87" s="2678">
        <f t="shared" si="155"/>
        <v>0</v>
      </c>
      <c r="AY87" s="2679">
        <f t="shared" si="156"/>
        <v>0</v>
      </c>
      <c r="AZ87" s="2680"/>
      <c r="BA87" s="2681">
        <f>BA9</f>
        <v>20</v>
      </c>
      <c r="BB87" s="2681">
        <f t="shared" si="157"/>
        <v>0</v>
      </c>
      <c r="BC87" s="2681" t="str">
        <f t="shared" si="158"/>
        <v/>
      </c>
      <c r="BD87" s="2682">
        <f t="shared" si="254"/>
        <v>0</v>
      </c>
      <c r="BE87" s="2682">
        <f t="shared" si="254"/>
        <v>0</v>
      </c>
      <c r="BF87" s="2682">
        <f t="shared" si="254"/>
        <v>0</v>
      </c>
      <c r="BG87" s="2682">
        <f t="shared" si="251"/>
        <v>0</v>
      </c>
      <c r="BH87" s="2682">
        <f t="shared" si="251"/>
        <v>0</v>
      </c>
      <c r="BI87" s="2682">
        <f t="shared" si="251"/>
        <v>0</v>
      </c>
      <c r="BJ87" s="2682">
        <f t="shared" si="251"/>
        <v>0</v>
      </c>
      <c r="BK87" s="2682">
        <f t="shared" si="133"/>
        <v>0</v>
      </c>
      <c r="BL87" s="2535"/>
      <c r="BM87" s="2683">
        <f t="shared" si="159"/>
        <v>0</v>
      </c>
      <c r="BN87" s="2684">
        <f t="shared" si="160"/>
        <v>0</v>
      </c>
      <c r="BO87" s="2684">
        <f t="shared" si="161"/>
        <v>0</v>
      </c>
      <c r="BP87" s="2684">
        <f t="shared" si="162"/>
        <v>0</v>
      </c>
      <c r="BQ87" s="2684">
        <f t="shared" si="163"/>
        <v>0</v>
      </c>
      <c r="BR87" s="2684">
        <f t="shared" si="164"/>
        <v>0</v>
      </c>
      <c r="BS87" s="2684">
        <f t="shared" si="165"/>
        <v>0</v>
      </c>
      <c r="BT87" s="2684">
        <f t="shared" si="166"/>
        <v>0</v>
      </c>
      <c r="BU87" s="2617"/>
      <c r="BV87" s="2685">
        <f t="shared" si="255"/>
        <v>0</v>
      </c>
      <c r="BW87" s="2686">
        <f t="shared" si="255"/>
        <v>0</v>
      </c>
      <c r="BX87" s="2686">
        <f t="shared" si="255"/>
        <v>0</v>
      </c>
      <c r="BY87" s="2686">
        <f t="shared" si="252"/>
        <v>0</v>
      </c>
      <c r="BZ87" s="2686">
        <f t="shared" si="252"/>
        <v>0</v>
      </c>
      <c r="CA87" s="2686">
        <f t="shared" si="252"/>
        <v>0</v>
      </c>
      <c r="CB87" s="2686">
        <f t="shared" si="252"/>
        <v>0</v>
      </c>
      <c r="CC87" s="2687">
        <f t="shared" si="134"/>
        <v>0</v>
      </c>
      <c r="CD87" s="2525"/>
      <c r="CE87" s="2681" t="str">
        <f t="shared" si="167"/>
        <v/>
      </c>
      <c r="CF87" s="2688">
        <f t="shared" si="168"/>
        <v>0</v>
      </c>
      <c r="CG87" s="2689">
        <f t="shared" si="169"/>
        <v>0</v>
      </c>
      <c r="CH87" s="2689">
        <f t="shared" si="170"/>
        <v>0</v>
      </c>
      <c r="CI87" s="2689">
        <f t="shared" si="171"/>
        <v>0</v>
      </c>
      <c r="CJ87" s="2689">
        <f t="shared" si="172"/>
        <v>0</v>
      </c>
      <c r="CK87" s="2689">
        <f t="shared" si="173"/>
        <v>0</v>
      </c>
      <c r="CL87" s="2689">
        <f t="shared" si="174"/>
        <v>0</v>
      </c>
      <c r="CM87" s="2689">
        <f t="shared" si="175"/>
        <v>0</v>
      </c>
      <c r="CN87" s="2689">
        <f t="shared" si="176"/>
        <v>0</v>
      </c>
      <c r="CO87" s="2702">
        <f>IF(M87=CO8,M87,0)</f>
        <v>0</v>
      </c>
      <c r="CP87" s="2703" t="str">
        <f t="shared" si="177"/>
        <v/>
      </c>
      <c r="CQ87" s="2678" t="str">
        <f t="shared" si="178"/>
        <v/>
      </c>
      <c r="CR87" s="2692" t="str">
        <f t="shared" si="179"/>
        <v/>
      </c>
      <c r="CS87" s="2692" t="str">
        <f t="shared" si="180"/>
        <v/>
      </c>
      <c r="CT87" s="2692" t="str">
        <f t="shared" si="181"/>
        <v/>
      </c>
      <c r="CU87" s="2692" t="str">
        <f t="shared" si="182"/>
        <v/>
      </c>
      <c r="CV87" s="2692" t="str">
        <f t="shared" si="183"/>
        <v/>
      </c>
      <c r="CW87" s="2692" t="str">
        <f t="shared" si="184"/>
        <v/>
      </c>
      <c r="CX87" s="2693" t="str">
        <f t="shared" si="185"/>
        <v/>
      </c>
      <c r="CY87" s="2601"/>
      <c r="CZ87" s="2681" t="str">
        <f t="shared" si="186"/>
        <v/>
      </c>
      <c r="DA87" s="2694">
        <f t="shared" si="187"/>
        <v>0</v>
      </c>
      <c r="DB87" s="2527" t="str">
        <f t="shared" si="188"/>
        <v/>
      </c>
      <c r="DC87" s="2527" t="str">
        <f t="shared" si="189"/>
        <v/>
      </c>
      <c r="DD87" s="2527" t="str">
        <f t="shared" si="190"/>
        <v/>
      </c>
      <c r="DE87" s="2527" t="str">
        <f t="shared" si="191"/>
        <v/>
      </c>
      <c r="DF87" s="2527" t="str">
        <f t="shared" si="192"/>
        <v/>
      </c>
      <c r="DG87" s="2527" t="str">
        <f t="shared" si="193"/>
        <v/>
      </c>
      <c r="DH87" s="2527" t="str">
        <f t="shared" si="194"/>
        <v/>
      </c>
      <c r="DI87" s="2527" t="str">
        <f t="shared" si="195"/>
        <v/>
      </c>
      <c r="DJ87" s="2549"/>
      <c r="DK87" s="2704">
        <f>IF(M87=DK8,M87,0)</f>
        <v>0</v>
      </c>
      <c r="DL87" s="2703" t="str">
        <f t="shared" si="196"/>
        <v/>
      </c>
      <c r="DM87" s="2692" t="str">
        <f t="shared" si="197"/>
        <v/>
      </c>
      <c r="DN87" s="2692" t="str">
        <f t="shared" si="198"/>
        <v/>
      </c>
      <c r="DO87" s="2692" t="str">
        <f t="shared" si="199"/>
        <v/>
      </c>
      <c r="DP87" s="2692" t="str">
        <f t="shared" si="200"/>
        <v/>
      </c>
      <c r="DQ87" s="2692" t="str">
        <f t="shared" si="201"/>
        <v/>
      </c>
      <c r="DR87" s="2692" t="str">
        <f t="shared" si="202"/>
        <v/>
      </c>
      <c r="DS87" s="2692" t="str">
        <f t="shared" si="203"/>
        <v/>
      </c>
      <c r="DT87" s="2696" t="str">
        <f t="shared" si="204"/>
        <v/>
      </c>
      <c r="DU87" s="2535"/>
      <c r="DV87" s="2683">
        <f t="shared" si="205"/>
        <v>0</v>
      </c>
      <c r="DW87" s="2684">
        <f t="shared" si="206"/>
        <v>0</v>
      </c>
      <c r="DX87" s="2684">
        <f t="shared" si="207"/>
        <v>0</v>
      </c>
      <c r="DY87" s="2684">
        <f t="shared" si="208"/>
        <v>0</v>
      </c>
      <c r="DZ87" s="2684">
        <f t="shared" si="209"/>
        <v>0</v>
      </c>
      <c r="EA87" s="2684">
        <f t="shared" si="210"/>
        <v>0</v>
      </c>
      <c r="EB87" s="2684">
        <f t="shared" si="211"/>
        <v>0</v>
      </c>
      <c r="EC87" s="2684">
        <f t="shared" si="212"/>
        <v>0</v>
      </c>
      <c r="ED87" s="2630"/>
      <c r="EE87" s="2685">
        <f t="shared" si="256"/>
        <v>0</v>
      </c>
      <c r="EF87" s="2686">
        <f t="shared" si="256"/>
        <v>0</v>
      </c>
      <c r="EG87" s="2686">
        <f t="shared" si="256"/>
        <v>0</v>
      </c>
      <c r="EH87" s="2686">
        <f t="shared" si="253"/>
        <v>0</v>
      </c>
      <c r="EI87" s="2686">
        <f t="shared" si="253"/>
        <v>0</v>
      </c>
      <c r="EJ87" s="2686">
        <f t="shared" si="253"/>
        <v>0</v>
      </c>
      <c r="EK87" s="2686">
        <f t="shared" si="253"/>
        <v>0</v>
      </c>
      <c r="EL87" s="2687">
        <f t="shared" si="135"/>
        <v>0</v>
      </c>
      <c r="EM87" s="2601"/>
      <c r="EN87" s="2681" t="str">
        <f t="shared" si="213"/>
        <v/>
      </c>
      <c r="EO87" s="2688">
        <f t="shared" si="214"/>
        <v>0</v>
      </c>
      <c r="EP87" s="2689">
        <f t="shared" si="215"/>
        <v>0</v>
      </c>
      <c r="EQ87" s="2689">
        <f t="shared" si="216"/>
        <v>0</v>
      </c>
      <c r="ER87" s="2689">
        <f t="shared" si="217"/>
        <v>0</v>
      </c>
      <c r="ES87" s="2689">
        <f t="shared" si="218"/>
        <v>0</v>
      </c>
      <c r="ET87" s="2689">
        <f t="shared" si="219"/>
        <v>0</v>
      </c>
      <c r="EU87" s="2689">
        <f t="shared" si="220"/>
        <v>0</v>
      </c>
      <c r="EV87" s="2689">
        <f t="shared" si="221"/>
        <v>0</v>
      </c>
      <c r="EW87" s="2689">
        <f t="shared" si="222"/>
        <v>0</v>
      </c>
      <c r="EX87" s="2705">
        <f>IF(X87=EX8,X87,0)</f>
        <v>0</v>
      </c>
      <c r="EY87" s="2703" t="str">
        <f t="shared" si="223"/>
        <v/>
      </c>
      <c r="EZ87" s="2678" t="str">
        <f t="shared" si="224"/>
        <v/>
      </c>
      <c r="FA87" s="2692" t="str">
        <f t="shared" si="225"/>
        <v/>
      </c>
      <c r="FB87" s="2692" t="str">
        <f t="shared" si="226"/>
        <v/>
      </c>
      <c r="FC87" s="2692" t="str">
        <f t="shared" si="227"/>
        <v/>
      </c>
      <c r="FD87" s="2692" t="str">
        <f t="shared" si="228"/>
        <v/>
      </c>
      <c r="FE87" s="2692" t="str">
        <f t="shared" si="229"/>
        <v/>
      </c>
      <c r="FF87" s="2692" t="str">
        <f t="shared" si="230"/>
        <v/>
      </c>
      <c r="FG87" s="2692" t="str">
        <f t="shared" si="231"/>
        <v/>
      </c>
      <c r="FH87" s="2601"/>
      <c r="FI87" s="2681" t="str">
        <f t="shared" si="232"/>
        <v/>
      </c>
      <c r="FJ87" s="2694">
        <f t="shared" si="233"/>
        <v>0</v>
      </c>
      <c r="FK87" s="2527" t="str">
        <f t="shared" si="234"/>
        <v/>
      </c>
      <c r="FL87" s="2527" t="str">
        <f t="shared" si="235"/>
        <v/>
      </c>
      <c r="FM87" s="2527" t="str">
        <f t="shared" si="236"/>
        <v/>
      </c>
      <c r="FN87" s="2527" t="str">
        <f t="shared" si="237"/>
        <v/>
      </c>
      <c r="FO87" s="2527" t="str">
        <f t="shared" si="238"/>
        <v/>
      </c>
      <c r="FP87" s="2527" t="str">
        <f t="shared" si="239"/>
        <v/>
      </c>
      <c r="FQ87" s="2527" t="str">
        <f t="shared" si="240"/>
        <v/>
      </c>
      <c r="FR87" s="2527" t="str">
        <f t="shared" si="241"/>
        <v/>
      </c>
      <c r="FS87" s="2704">
        <f>IF(X87=FS8,X87,0)</f>
        <v>0</v>
      </c>
      <c r="FT87" s="2703" t="str">
        <f t="shared" si="242"/>
        <v/>
      </c>
      <c r="FU87" s="2692" t="str">
        <f t="shared" si="243"/>
        <v/>
      </c>
      <c r="FV87" s="2692" t="str">
        <f t="shared" si="244"/>
        <v/>
      </c>
      <c r="FW87" s="2692" t="str">
        <f t="shared" si="245"/>
        <v/>
      </c>
      <c r="FX87" s="2692" t="str">
        <f t="shared" si="246"/>
        <v/>
      </c>
      <c r="FY87" s="2692" t="str">
        <f t="shared" si="247"/>
        <v/>
      </c>
      <c r="FZ87" s="2692" t="str">
        <f t="shared" si="248"/>
        <v/>
      </c>
      <c r="GA87" s="2692" t="str">
        <f t="shared" si="249"/>
        <v/>
      </c>
      <c r="GB87" s="2696" t="str">
        <f t="shared" si="250"/>
        <v/>
      </c>
      <c r="GC87" s="2535"/>
    </row>
    <row r="88" spans="1:185" ht="45" customHeight="1" x14ac:dyDescent="0.25">
      <c r="A88" s="2633">
        <f>ROW()</f>
        <v>88</v>
      </c>
      <c r="B88" s="2667" t="str">
        <f>IF(C88="I","",IF(ISBLANK(D88),"",IF(ISTEXT(D88),LARGE(B9:B87,1)+1,0)))</f>
        <v/>
      </c>
      <c r="C88" s="2698"/>
      <c r="D88" s="2715"/>
      <c r="E88" s="2669"/>
      <c r="F88" s="2670"/>
      <c r="G88" s="2671"/>
      <c r="H88" s="2672"/>
      <c r="I88" s="2671"/>
      <c r="J88" s="2672"/>
      <c r="K88" s="2673">
        <f t="shared" si="132"/>
        <v>0</v>
      </c>
      <c r="L88" s="2532"/>
      <c r="M88" s="2674">
        <f t="shared" si="139"/>
        <v>0</v>
      </c>
      <c r="N88" s="2675">
        <f t="shared" si="139"/>
        <v>0</v>
      </c>
      <c r="O88" s="2676"/>
      <c r="P88" s="2676"/>
      <c r="Q88" s="2676"/>
      <c r="R88" s="2676"/>
      <c r="S88" s="2676"/>
      <c r="T88" s="2676"/>
      <c r="U88" s="2676"/>
      <c r="V88" s="2676"/>
      <c r="W88" s="2532"/>
      <c r="X88" s="2674">
        <f t="shared" si="140"/>
        <v>0</v>
      </c>
      <c r="Y88" s="2675">
        <f t="shared" si="140"/>
        <v>0</v>
      </c>
      <c r="Z88" s="2677"/>
      <c r="AA88" s="2677"/>
      <c r="AB88" s="2677"/>
      <c r="AC88" s="2677"/>
      <c r="AD88" s="2677"/>
      <c r="AE88" s="2677"/>
      <c r="AF88" s="2677"/>
      <c r="AG88" s="2677"/>
      <c r="AH88" s="2532"/>
      <c r="AI88" s="2535"/>
      <c r="AJ88" s="2678">
        <f t="shared" si="141"/>
        <v>0</v>
      </c>
      <c r="AK88" s="2679">
        <f t="shared" si="142"/>
        <v>0</v>
      </c>
      <c r="AL88" s="2678">
        <f t="shared" si="143"/>
        <v>0</v>
      </c>
      <c r="AM88" s="2679">
        <f t="shared" si="144"/>
        <v>0</v>
      </c>
      <c r="AN88" s="2678">
        <f t="shared" si="145"/>
        <v>0</v>
      </c>
      <c r="AO88" s="2679">
        <f t="shared" si="146"/>
        <v>0</v>
      </c>
      <c r="AP88" s="2678">
        <f t="shared" si="147"/>
        <v>0</v>
      </c>
      <c r="AQ88" s="2679">
        <f t="shared" si="148"/>
        <v>0</v>
      </c>
      <c r="AR88" s="2678">
        <f t="shared" si="149"/>
        <v>0</v>
      </c>
      <c r="AS88" s="2679">
        <f t="shared" si="150"/>
        <v>0</v>
      </c>
      <c r="AT88" s="2678">
        <f t="shared" si="151"/>
        <v>0</v>
      </c>
      <c r="AU88" s="2679">
        <f t="shared" si="152"/>
        <v>0</v>
      </c>
      <c r="AV88" s="2678">
        <f t="shared" si="153"/>
        <v>0</v>
      </c>
      <c r="AW88" s="2679">
        <f t="shared" si="154"/>
        <v>0</v>
      </c>
      <c r="AX88" s="2678">
        <f t="shared" si="155"/>
        <v>0</v>
      </c>
      <c r="AY88" s="2679">
        <f t="shared" si="156"/>
        <v>0</v>
      </c>
      <c r="AZ88" s="2680"/>
      <c r="BA88" s="2681">
        <f>BA9</f>
        <v>20</v>
      </c>
      <c r="BB88" s="2681">
        <f t="shared" si="157"/>
        <v>0</v>
      </c>
      <c r="BC88" s="2681" t="str">
        <f t="shared" si="158"/>
        <v/>
      </c>
      <c r="BD88" s="2682">
        <f t="shared" si="254"/>
        <v>0</v>
      </c>
      <c r="BE88" s="2682">
        <f t="shared" si="254"/>
        <v>0</v>
      </c>
      <c r="BF88" s="2682">
        <f t="shared" si="254"/>
        <v>0</v>
      </c>
      <c r="BG88" s="2682">
        <f t="shared" si="251"/>
        <v>0</v>
      </c>
      <c r="BH88" s="2682">
        <f t="shared" si="251"/>
        <v>0</v>
      </c>
      <c r="BI88" s="2682">
        <f t="shared" si="251"/>
        <v>0</v>
      </c>
      <c r="BJ88" s="2682">
        <f t="shared" si="251"/>
        <v>0</v>
      </c>
      <c r="BK88" s="2682">
        <f t="shared" si="133"/>
        <v>0</v>
      </c>
      <c r="BL88" s="2535"/>
      <c r="BM88" s="2683">
        <f t="shared" si="159"/>
        <v>0</v>
      </c>
      <c r="BN88" s="2684">
        <f t="shared" si="160"/>
        <v>0</v>
      </c>
      <c r="BO88" s="2684">
        <f t="shared" si="161"/>
        <v>0</v>
      </c>
      <c r="BP88" s="2684">
        <f t="shared" si="162"/>
        <v>0</v>
      </c>
      <c r="BQ88" s="2684">
        <f t="shared" si="163"/>
        <v>0</v>
      </c>
      <c r="BR88" s="2684">
        <f t="shared" si="164"/>
        <v>0</v>
      </c>
      <c r="BS88" s="2684">
        <f t="shared" si="165"/>
        <v>0</v>
      </c>
      <c r="BT88" s="2684">
        <f t="shared" si="166"/>
        <v>0</v>
      </c>
      <c r="BU88" s="2617"/>
      <c r="BV88" s="2685">
        <f t="shared" si="255"/>
        <v>0</v>
      </c>
      <c r="BW88" s="2686">
        <f t="shared" si="255"/>
        <v>0</v>
      </c>
      <c r="BX88" s="2686">
        <f t="shared" si="255"/>
        <v>0</v>
      </c>
      <c r="BY88" s="2686">
        <f t="shared" si="252"/>
        <v>0</v>
      </c>
      <c r="BZ88" s="2686">
        <f t="shared" si="252"/>
        <v>0</v>
      </c>
      <c r="CA88" s="2686">
        <f t="shared" si="252"/>
        <v>0</v>
      </c>
      <c r="CB88" s="2686">
        <f t="shared" si="252"/>
        <v>0</v>
      </c>
      <c r="CC88" s="2687">
        <f t="shared" si="134"/>
        <v>0</v>
      </c>
      <c r="CD88" s="2525"/>
      <c r="CE88" s="2681" t="str">
        <f t="shared" si="167"/>
        <v/>
      </c>
      <c r="CF88" s="2688">
        <f t="shared" si="168"/>
        <v>0</v>
      </c>
      <c r="CG88" s="2689">
        <f t="shared" si="169"/>
        <v>0</v>
      </c>
      <c r="CH88" s="2689">
        <f t="shared" si="170"/>
        <v>0</v>
      </c>
      <c r="CI88" s="2689">
        <f t="shared" si="171"/>
        <v>0</v>
      </c>
      <c r="CJ88" s="2689">
        <f t="shared" si="172"/>
        <v>0</v>
      </c>
      <c r="CK88" s="2689">
        <f t="shared" si="173"/>
        <v>0</v>
      </c>
      <c r="CL88" s="2689">
        <f t="shared" si="174"/>
        <v>0</v>
      </c>
      <c r="CM88" s="2689">
        <f t="shared" si="175"/>
        <v>0</v>
      </c>
      <c r="CN88" s="2689">
        <f t="shared" si="176"/>
        <v>0</v>
      </c>
      <c r="CO88" s="2702">
        <f>IF(M88=CO8,M88,0)</f>
        <v>0</v>
      </c>
      <c r="CP88" s="2703" t="str">
        <f t="shared" si="177"/>
        <v/>
      </c>
      <c r="CQ88" s="2678" t="str">
        <f t="shared" si="178"/>
        <v/>
      </c>
      <c r="CR88" s="2692" t="str">
        <f t="shared" si="179"/>
        <v/>
      </c>
      <c r="CS88" s="2692" t="str">
        <f t="shared" si="180"/>
        <v/>
      </c>
      <c r="CT88" s="2692" t="str">
        <f t="shared" si="181"/>
        <v/>
      </c>
      <c r="CU88" s="2692" t="str">
        <f t="shared" si="182"/>
        <v/>
      </c>
      <c r="CV88" s="2692" t="str">
        <f t="shared" si="183"/>
        <v/>
      </c>
      <c r="CW88" s="2692" t="str">
        <f t="shared" si="184"/>
        <v/>
      </c>
      <c r="CX88" s="2693" t="str">
        <f t="shared" si="185"/>
        <v/>
      </c>
      <c r="CY88" s="2601"/>
      <c r="CZ88" s="2681" t="str">
        <f t="shared" si="186"/>
        <v/>
      </c>
      <c r="DA88" s="2694">
        <f t="shared" si="187"/>
        <v>0</v>
      </c>
      <c r="DB88" s="2527" t="str">
        <f t="shared" si="188"/>
        <v/>
      </c>
      <c r="DC88" s="2527" t="str">
        <f t="shared" si="189"/>
        <v/>
      </c>
      <c r="DD88" s="2527" t="str">
        <f t="shared" si="190"/>
        <v/>
      </c>
      <c r="DE88" s="2527" t="str">
        <f t="shared" si="191"/>
        <v/>
      </c>
      <c r="DF88" s="2527" t="str">
        <f t="shared" si="192"/>
        <v/>
      </c>
      <c r="DG88" s="2527" t="str">
        <f t="shared" si="193"/>
        <v/>
      </c>
      <c r="DH88" s="2527" t="str">
        <f t="shared" si="194"/>
        <v/>
      </c>
      <c r="DI88" s="2527" t="str">
        <f t="shared" si="195"/>
        <v/>
      </c>
      <c r="DJ88" s="2549"/>
      <c r="DK88" s="2704">
        <f>IF(M88=DK8,M88,0)</f>
        <v>0</v>
      </c>
      <c r="DL88" s="2703" t="str">
        <f t="shared" si="196"/>
        <v/>
      </c>
      <c r="DM88" s="2692" t="str">
        <f t="shared" si="197"/>
        <v/>
      </c>
      <c r="DN88" s="2692" t="str">
        <f t="shared" si="198"/>
        <v/>
      </c>
      <c r="DO88" s="2692" t="str">
        <f t="shared" si="199"/>
        <v/>
      </c>
      <c r="DP88" s="2692" t="str">
        <f t="shared" si="200"/>
        <v/>
      </c>
      <c r="DQ88" s="2692" t="str">
        <f t="shared" si="201"/>
        <v/>
      </c>
      <c r="DR88" s="2692" t="str">
        <f t="shared" si="202"/>
        <v/>
      </c>
      <c r="DS88" s="2692" t="str">
        <f t="shared" si="203"/>
        <v/>
      </c>
      <c r="DT88" s="2696" t="str">
        <f t="shared" si="204"/>
        <v/>
      </c>
      <c r="DU88" s="2535"/>
      <c r="DV88" s="2683">
        <f t="shared" si="205"/>
        <v>0</v>
      </c>
      <c r="DW88" s="2684">
        <f t="shared" si="206"/>
        <v>0</v>
      </c>
      <c r="DX88" s="2684">
        <f t="shared" si="207"/>
        <v>0</v>
      </c>
      <c r="DY88" s="2684">
        <f t="shared" si="208"/>
        <v>0</v>
      </c>
      <c r="DZ88" s="2684">
        <f t="shared" si="209"/>
        <v>0</v>
      </c>
      <c r="EA88" s="2684">
        <f t="shared" si="210"/>
        <v>0</v>
      </c>
      <c r="EB88" s="2684">
        <f t="shared" si="211"/>
        <v>0</v>
      </c>
      <c r="EC88" s="2684">
        <f t="shared" si="212"/>
        <v>0</v>
      </c>
      <c r="ED88" s="2630"/>
      <c r="EE88" s="2685">
        <f t="shared" si="256"/>
        <v>0</v>
      </c>
      <c r="EF88" s="2686">
        <f t="shared" si="256"/>
        <v>0</v>
      </c>
      <c r="EG88" s="2686">
        <f t="shared" si="256"/>
        <v>0</v>
      </c>
      <c r="EH88" s="2686">
        <f t="shared" si="253"/>
        <v>0</v>
      </c>
      <c r="EI88" s="2686">
        <f t="shared" si="253"/>
        <v>0</v>
      </c>
      <c r="EJ88" s="2686">
        <f t="shared" si="253"/>
        <v>0</v>
      </c>
      <c r="EK88" s="2686">
        <f t="shared" si="253"/>
        <v>0</v>
      </c>
      <c r="EL88" s="2687">
        <f t="shared" si="135"/>
        <v>0</v>
      </c>
      <c r="EM88" s="2601"/>
      <c r="EN88" s="2681" t="str">
        <f t="shared" si="213"/>
        <v/>
      </c>
      <c r="EO88" s="2688">
        <f t="shared" si="214"/>
        <v>0</v>
      </c>
      <c r="EP88" s="2689">
        <f t="shared" si="215"/>
        <v>0</v>
      </c>
      <c r="EQ88" s="2689">
        <f t="shared" si="216"/>
        <v>0</v>
      </c>
      <c r="ER88" s="2689">
        <f t="shared" si="217"/>
        <v>0</v>
      </c>
      <c r="ES88" s="2689">
        <f t="shared" si="218"/>
        <v>0</v>
      </c>
      <c r="ET88" s="2689">
        <f t="shared" si="219"/>
        <v>0</v>
      </c>
      <c r="EU88" s="2689">
        <f t="shared" si="220"/>
        <v>0</v>
      </c>
      <c r="EV88" s="2689">
        <f t="shared" si="221"/>
        <v>0</v>
      </c>
      <c r="EW88" s="2689">
        <f t="shared" si="222"/>
        <v>0</v>
      </c>
      <c r="EX88" s="2705">
        <f>IF(X88=EX8,X88,0)</f>
        <v>0</v>
      </c>
      <c r="EY88" s="2703" t="str">
        <f t="shared" si="223"/>
        <v/>
      </c>
      <c r="EZ88" s="2678" t="str">
        <f t="shared" si="224"/>
        <v/>
      </c>
      <c r="FA88" s="2692" t="str">
        <f t="shared" si="225"/>
        <v/>
      </c>
      <c r="FB88" s="2692" t="str">
        <f t="shared" si="226"/>
        <v/>
      </c>
      <c r="FC88" s="2692" t="str">
        <f t="shared" si="227"/>
        <v/>
      </c>
      <c r="FD88" s="2692" t="str">
        <f t="shared" si="228"/>
        <v/>
      </c>
      <c r="FE88" s="2692" t="str">
        <f t="shared" si="229"/>
        <v/>
      </c>
      <c r="FF88" s="2692" t="str">
        <f t="shared" si="230"/>
        <v/>
      </c>
      <c r="FG88" s="2692" t="str">
        <f t="shared" si="231"/>
        <v/>
      </c>
      <c r="FH88" s="2601"/>
      <c r="FI88" s="2681" t="str">
        <f t="shared" si="232"/>
        <v/>
      </c>
      <c r="FJ88" s="2694">
        <f t="shared" si="233"/>
        <v>0</v>
      </c>
      <c r="FK88" s="2527" t="str">
        <f t="shared" si="234"/>
        <v/>
      </c>
      <c r="FL88" s="2527" t="str">
        <f t="shared" si="235"/>
        <v/>
      </c>
      <c r="FM88" s="2527" t="str">
        <f t="shared" si="236"/>
        <v/>
      </c>
      <c r="FN88" s="2527" t="str">
        <f t="shared" si="237"/>
        <v/>
      </c>
      <c r="FO88" s="2527" t="str">
        <f t="shared" si="238"/>
        <v/>
      </c>
      <c r="FP88" s="2527" t="str">
        <f t="shared" si="239"/>
        <v/>
      </c>
      <c r="FQ88" s="2527" t="str">
        <f t="shared" si="240"/>
        <v/>
      </c>
      <c r="FR88" s="2527" t="str">
        <f t="shared" si="241"/>
        <v/>
      </c>
      <c r="FS88" s="2704">
        <f>IF(X88=FS8,X88,0)</f>
        <v>0</v>
      </c>
      <c r="FT88" s="2703" t="str">
        <f t="shared" si="242"/>
        <v/>
      </c>
      <c r="FU88" s="2692" t="str">
        <f t="shared" si="243"/>
        <v/>
      </c>
      <c r="FV88" s="2692" t="str">
        <f t="shared" si="244"/>
        <v/>
      </c>
      <c r="FW88" s="2692" t="str">
        <f t="shared" si="245"/>
        <v/>
      </c>
      <c r="FX88" s="2692" t="str">
        <f t="shared" si="246"/>
        <v/>
      </c>
      <c r="FY88" s="2692" t="str">
        <f t="shared" si="247"/>
        <v/>
      </c>
      <c r="FZ88" s="2692" t="str">
        <f t="shared" si="248"/>
        <v/>
      </c>
      <c r="GA88" s="2692" t="str">
        <f t="shared" si="249"/>
        <v/>
      </c>
      <c r="GB88" s="2696" t="str">
        <f t="shared" si="250"/>
        <v/>
      </c>
      <c r="GC88" s="2535"/>
    </row>
    <row r="89" spans="1:185" ht="45" customHeight="1" x14ac:dyDescent="0.25">
      <c r="A89" s="2633">
        <f>ROW()</f>
        <v>89</v>
      </c>
      <c r="B89" s="2667" t="str">
        <f>IF(C89="I","",IF(ISBLANK(D89),"",IF(ISTEXT(D89),LARGE(B9:B88,1)+1,0)))</f>
        <v/>
      </c>
      <c r="C89" s="2698"/>
      <c r="D89" s="2715"/>
      <c r="E89" s="2669"/>
      <c r="F89" s="2670"/>
      <c r="G89" s="2671"/>
      <c r="H89" s="2672"/>
      <c r="I89" s="2671"/>
      <c r="J89" s="2672"/>
      <c r="K89" s="2673">
        <f t="shared" si="132"/>
        <v>0</v>
      </c>
      <c r="L89" s="2532"/>
      <c r="M89" s="2674">
        <f t="shared" si="139"/>
        <v>0</v>
      </c>
      <c r="N89" s="2675">
        <f t="shared" si="139"/>
        <v>0</v>
      </c>
      <c r="O89" s="2676"/>
      <c r="P89" s="2676"/>
      <c r="Q89" s="2676"/>
      <c r="R89" s="2676"/>
      <c r="S89" s="2676"/>
      <c r="T89" s="2676"/>
      <c r="U89" s="2676"/>
      <c r="V89" s="2676"/>
      <c r="W89" s="2532"/>
      <c r="X89" s="2674">
        <f t="shared" si="140"/>
        <v>0</v>
      </c>
      <c r="Y89" s="2675">
        <f t="shared" si="140"/>
        <v>0</v>
      </c>
      <c r="Z89" s="2677"/>
      <c r="AA89" s="2677"/>
      <c r="AB89" s="2677"/>
      <c r="AC89" s="2677"/>
      <c r="AD89" s="2677"/>
      <c r="AE89" s="2677"/>
      <c r="AF89" s="2677"/>
      <c r="AG89" s="2677"/>
      <c r="AH89" s="2532"/>
      <c r="AI89" s="2535"/>
      <c r="AJ89" s="2678">
        <f t="shared" si="141"/>
        <v>0</v>
      </c>
      <c r="AK89" s="2679">
        <f t="shared" si="142"/>
        <v>0</v>
      </c>
      <c r="AL89" s="2678">
        <f t="shared" si="143"/>
        <v>0</v>
      </c>
      <c r="AM89" s="2679">
        <f t="shared" si="144"/>
        <v>0</v>
      </c>
      <c r="AN89" s="2678">
        <f t="shared" si="145"/>
        <v>0</v>
      </c>
      <c r="AO89" s="2679">
        <f t="shared" si="146"/>
        <v>0</v>
      </c>
      <c r="AP89" s="2678">
        <f t="shared" si="147"/>
        <v>0</v>
      </c>
      <c r="AQ89" s="2679">
        <f t="shared" si="148"/>
        <v>0</v>
      </c>
      <c r="AR89" s="2678">
        <f t="shared" si="149"/>
        <v>0</v>
      </c>
      <c r="AS89" s="2679">
        <f t="shared" si="150"/>
        <v>0</v>
      </c>
      <c r="AT89" s="2678">
        <f t="shared" si="151"/>
        <v>0</v>
      </c>
      <c r="AU89" s="2679">
        <f t="shared" si="152"/>
        <v>0</v>
      </c>
      <c r="AV89" s="2678">
        <f t="shared" si="153"/>
        <v>0</v>
      </c>
      <c r="AW89" s="2679">
        <f t="shared" si="154"/>
        <v>0</v>
      </c>
      <c r="AX89" s="2678">
        <f t="shared" si="155"/>
        <v>0</v>
      </c>
      <c r="AY89" s="2679">
        <f t="shared" si="156"/>
        <v>0</v>
      </c>
      <c r="AZ89" s="2680"/>
      <c r="BA89" s="2681">
        <f>BA9</f>
        <v>20</v>
      </c>
      <c r="BB89" s="2681">
        <f t="shared" si="157"/>
        <v>0</v>
      </c>
      <c r="BC89" s="2681" t="str">
        <f t="shared" si="158"/>
        <v/>
      </c>
      <c r="BD89" s="2682">
        <f t="shared" si="254"/>
        <v>0</v>
      </c>
      <c r="BE89" s="2682">
        <f t="shared" si="254"/>
        <v>0</v>
      </c>
      <c r="BF89" s="2682">
        <f t="shared" si="254"/>
        <v>0</v>
      </c>
      <c r="BG89" s="2682">
        <f t="shared" si="251"/>
        <v>0</v>
      </c>
      <c r="BH89" s="2682">
        <f t="shared" si="251"/>
        <v>0</v>
      </c>
      <c r="BI89" s="2682">
        <f t="shared" si="251"/>
        <v>0</v>
      </c>
      <c r="BJ89" s="2682">
        <f t="shared" si="251"/>
        <v>0</v>
      </c>
      <c r="BK89" s="2682">
        <f t="shared" si="133"/>
        <v>0</v>
      </c>
      <c r="BL89" s="2535"/>
      <c r="BM89" s="2683">
        <f t="shared" si="159"/>
        <v>0</v>
      </c>
      <c r="BN89" s="2684">
        <f t="shared" si="160"/>
        <v>0</v>
      </c>
      <c r="BO89" s="2684">
        <f t="shared" si="161"/>
        <v>0</v>
      </c>
      <c r="BP89" s="2684">
        <f t="shared" si="162"/>
        <v>0</v>
      </c>
      <c r="BQ89" s="2684">
        <f t="shared" si="163"/>
        <v>0</v>
      </c>
      <c r="BR89" s="2684">
        <f t="shared" si="164"/>
        <v>0</v>
      </c>
      <c r="BS89" s="2684">
        <f t="shared" si="165"/>
        <v>0</v>
      </c>
      <c r="BT89" s="2684">
        <f t="shared" si="166"/>
        <v>0</v>
      </c>
      <c r="BU89" s="2617"/>
      <c r="BV89" s="2685">
        <f t="shared" si="255"/>
        <v>0</v>
      </c>
      <c r="BW89" s="2686">
        <f t="shared" si="255"/>
        <v>0</v>
      </c>
      <c r="BX89" s="2686">
        <f t="shared" si="255"/>
        <v>0</v>
      </c>
      <c r="BY89" s="2686">
        <f t="shared" si="252"/>
        <v>0</v>
      </c>
      <c r="BZ89" s="2686">
        <f t="shared" si="252"/>
        <v>0</v>
      </c>
      <c r="CA89" s="2686">
        <f t="shared" si="252"/>
        <v>0</v>
      </c>
      <c r="CB89" s="2686">
        <f t="shared" si="252"/>
        <v>0</v>
      </c>
      <c r="CC89" s="2687">
        <f t="shared" si="134"/>
        <v>0</v>
      </c>
      <c r="CD89" s="2525"/>
      <c r="CE89" s="2681" t="str">
        <f t="shared" si="167"/>
        <v/>
      </c>
      <c r="CF89" s="2688">
        <f t="shared" si="168"/>
        <v>0</v>
      </c>
      <c r="CG89" s="2689">
        <f t="shared" si="169"/>
        <v>0</v>
      </c>
      <c r="CH89" s="2689">
        <f t="shared" si="170"/>
        <v>0</v>
      </c>
      <c r="CI89" s="2689">
        <f t="shared" si="171"/>
        <v>0</v>
      </c>
      <c r="CJ89" s="2689">
        <f t="shared" si="172"/>
        <v>0</v>
      </c>
      <c r="CK89" s="2689">
        <f t="shared" si="173"/>
        <v>0</v>
      </c>
      <c r="CL89" s="2689">
        <f t="shared" si="174"/>
        <v>0</v>
      </c>
      <c r="CM89" s="2689">
        <f t="shared" si="175"/>
        <v>0</v>
      </c>
      <c r="CN89" s="2689">
        <f t="shared" si="176"/>
        <v>0</v>
      </c>
      <c r="CO89" s="2702">
        <f>IF(M89=CO8,M89,0)</f>
        <v>0</v>
      </c>
      <c r="CP89" s="2703" t="str">
        <f t="shared" si="177"/>
        <v/>
      </c>
      <c r="CQ89" s="2678" t="str">
        <f t="shared" si="178"/>
        <v/>
      </c>
      <c r="CR89" s="2692" t="str">
        <f t="shared" si="179"/>
        <v/>
      </c>
      <c r="CS89" s="2692" t="str">
        <f t="shared" si="180"/>
        <v/>
      </c>
      <c r="CT89" s="2692" t="str">
        <f t="shared" si="181"/>
        <v/>
      </c>
      <c r="CU89" s="2692" t="str">
        <f t="shared" si="182"/>
        <v/>
      </c>
      <c r="CV89" s="2692" t="str">
        <f t="shared" si="183"/>
        <v/>
      </c>
      <c r="CW89" s="2692" t="str">
        <f t="shared" si="184"/>
        <v/>
      </c>
      <c r="CX89" s="2693" t="str">
        <f t="shared" si="185"/>
        <v/>
      </c>
      <c r="CY89" s="2601"/>
      <c r="CZ89" s="2681" t="str">
        <f t="shared" si="186"/>
        <v/>
      </c>
      <c r="DA89" s="2694">
        <f t="shared" si="187"/>
        <v>0</v>
      </c>
      <c r="DB89" s="2527" t="str">
        <f t="shared" si="188"/>
        <v/>
      </c>
      <c r="DC89" s="2527" t="str">
        <f t="shared" si="189"/>
        <v/>
      </c>
      <c r="DD89" s="2527" t="str">
        <f t="shared" si="190"/>
        <v/>
      </c>
      <c r="DE89" s="2527" t="str">
        <f t="shared" si="191"/>
        <v/>
      </c>
      <c r="DF89" s="2527" t="str">
        <f t="shared" si="192"/>
        <v/>
      </c>
      <c r="DG89" s="2527" t="str">
        <f t="shared" si="193"/>
        <v/>
      </c>
      <c r="DH89" s="2527" t="str">
        <f t="shared" si="194"/>
        <v/>
      </c>
      <c r="DI89" s="2527" t="str">
        <f t="shared" si="195"/>
        <v/>
      </c>
      <c r="DJ89" s="2549"/>
      <c r="DK89" s="2704">
        <f>IF(M89=DK8,M89,0)</f>
        <v>0</v>
      </c>
      <c r="DL89" s="2703" t="str">
        <f t="shared" si="196"/>
        <v/>
      </c>
      <c r="DM89" s="2692" t="str">
        <f t="shared" si="197"/>
        <v/>
      </c>
      <c r="DN89" s="2692" t="str">
        <f t="shared" si="198"/>
        <v/>
      </c>
      <c r="DO89" s="2692" t="str">
        <f t="shared" si="199"/>
        <v/>
      </c>
      <c r="DP89" s="2692" t="str">
        <f t="shared" si="200"/>
        <v/>
      </c>
      <c r="DQ89" s="2692" t="str">
        <f t="shared" si="201"/>
        <v/>
      </c>
      <c r="DR89" s="2692" t="str">
        <f t="shared" si="202"/>
        <v/>
      </c>
      <c r="DS89" s="2692" t="str">
        <f t="shared" si="203"/>
        <v/>
      </c>
      <c r="DT89" s="2696" t="str">
        <f t="shared" si="204"/>
        <v/>
      </c>
      <c r="DU89" s="2535"/>
      <c r="DV89" s="2683">
        <f t="shared" si="205"/>
        <v>0</v>
      </c>
      <c r="DW89" s="2684">
        <f t="shared" si="206"/>
        <v>0</v>
      </c>
      <c r="DX89" s="2684">
        <f t="shared" si="207"/>
        <v>0</v>
      </c>
      <c r="DY89" s="2684">
        <f t="shared" si="208"/>
        <v>0</v>
      </c>
      <c r="DZ89" s="2684">
        <f t="shared" si="209"/>
        <v>0</v>
      </c>
      <c r="EA89" s="2684">
        <f t="shared" si="210"/>
        <v>0</v>
      </c>
      <c r="EB89" s="2684">
        <f t="shared" si="211"/>
        <v>0</v>
      </c>
      <c r="EC89" s="2684">
        <f t="shared" si="212"/>
        <v>0</v>
      </c>
      <c r="ED89" s="2630"/>
      <c r="EE89" s="2685">
        <f t="shared" si="256"/>
        <v>0</v>
      </c>
      <c r="EF89" s="2686">
        <f t="shared" si="256"/>
        <v>0</v>
      </c>
      <c r="EG89" s="2686">
        <f t="shared" si="256"/>
        <v>0</v>
      </c>
      <c r="EH89" s="2686">
        <f t="shared" si="253"/>
        <v>0</v>
      </c>
      <c r="EI89" s="2686">
        <f t="shared" si="253"/>
        <v>0</v>
      </c>
      <c r="EJ89" s="2686">
        <f t="shared" si="253"/>
        <v>0</v>
      </c>
      <c r="EK89" s="2686">
        <f t="shared" si="253"/>
        <v>0</v>
      </c>
      <c r="EL89" s="2687">
        <f t="shared" si="135"/>
        <v>0</v>
      </c>
      <c r="EM89" s="2601"/>
      <c r="EN89" s="2681" t="str">
        <f t="shared" si="213"/>
        <v/>
      </c>
      <c r="EO89" s="2688">
        <f t="shared" si="214"/>
        <v>0</v>
      </c>
      <c r="EP89" s="2689">
        <f t="shared" si="215"/>
        <v>0</v>
      </c>
      <c r="EQ89" s="2689">
        <f t="shared" si="216"/>
        <v>0</v>
      </c>
      <c r="ER89" s="2689">
        <f t="shared" si="217"/>
        <v>0</v>
      </c>
      <c r="ES89" s="2689">
        <f t="shared" si="218"/>
        <v>0</v>
      </c>
      <c r="ET89" s="2689">
        <f t="shared" si="219"/>
        <v>0</v>
      </c>
      <c r="EU89" s="2689">
        <f t="shared" si="220"/>
        <v>0</v>
      </c>
      <c r="EV89" s="2689">
        <f t="shared" si="221"/>
        <v>0</v>
      </c>
      <c r="EW89" s="2689">
        <f t="shared" si="222"/>
        <v>0</v>
      </c>
      <c r="EX89" s="2705">
        <f>IF(X89=EX8,X89,0)</f>
        <v>0</v>
      </c>
      <c r="EY89" s="2703" t="str">
        <f t="shared" si="223"/>
        <v/>
      </c>
      <c r="EZ89" s="2678" t="str">
        <f t="shared" si="224"/>
        <v/>
      </c>
      <c r="FA89" s="2692" t="str">
        <f t="shared" si="225"/>
        <v/>
      </c>
      <c r="FB89" s="2692" t="str">
        <f t="shared" si="226"/>
        <v/>
      </c>
      <c r="FC89" s="2692" t="str">
        <f t="shared" si="227"/>
        <v/>
      </c>
      <c r="FD89" s="2692" t="str">
        <f t="shared" si="228"/>
        <v/>
      </c>
      <c r="FE89" s="2692" t="str">
        <f t="shared" si="229"/>
        <v/>
      </c>
      <c r="FF89" s="2692" t="str">
        <f t="shared" si="230"/>
        <v/>
      </c>
      <c r="FG89" s="2692" t="str">
        <f t="shared" si="231"/>
        <v/>
      </c>
      <c r="FH89" s="2601"/>
      <c r="FI89" s="2681" t="str">
        <f t="shared" si="232"/>
        <v/>
      </c>
      <c r="FJ89" s="2694">
        <f t="shared" si="233"/>
        <v>0</v>
      </c>
      <c r="FK89" s="2527" t="str">
        <f t="shared" si="234"/>
        <v/>
      </c>
      <c r="FL89" s="2527" t="str">
        <f t="shared" si="235"/>
        <v/>
      </c>
      <c r="FM89" s="2527" t="str">
        <f t="shared" si="236"/>
        <v/>
      </c>
      <c r="FN89" s="2527" t="str">
        <f t="shared" si="237"/>
        <v/>
      </c>
      <c r="FO89" s="2527" t="str">
        <f t="shared" si="238"/>
        <v/>
      </c>
      <c r="FP89" s="2527" t="str">
        <f t="shared" si="239"/>
        <v/>
      </c>
      <c r="FQ89" s="2527" t="str">
        <f t="shared" si="240"/>
        <v/>
      </c>
      <c r="FR89" s="2527" t="str">
        <f t="shared" si="241"/>
        <v/>
      </c>
      <c r="FS89" s="2704">
        <f>IF(X89=FS8,X89,0)</f>
        <v>0</v>
      </c>
      <c r="FT89" s="2703" t="str">
        <f t="shared" si="242"/>
        <v/>
      </c>
      <c r="FU89" s="2692" t="str">
        <f t="shared" si="243"/>
        <v/>
      </c>
      <c r="FV89" s="2692" t="str">
        <f t="shared" si="244"/>
        <v/>
      </c>
      <c r="FW89" s="2692" t="str">
        <f t="shared" si="245"/>
        <v/>
      </c>
      <c r="FX89" s="2692" t="str">
        <f t="shared" si="246"/>
        <v/>
      </c>
      <c r="FY89" s="2692" t="str">
        <f t="shared" si="247"/>
        <v/>
      </c>
      <c r="FZ89" s="2692" t="str">
        <f t="shared" si="248"/>
        <v/>
      </c>
      <c r="GA89" s="2692" t="str">
        <f t="shared" si="249"/>
        <v/>
      </c>
      <c r="GB89" s="2696" t="str">
        <f t="shared" si="250"/>
        <v/>
      </c>
      <c r="GC89" s="2535"/>
    </row>
    <row r="90" spans="1:185" ht="45" customHeight="1" x14ac:dyDescent="0.25">
      <c r="A90" s="2633">
        <f>ROW()</f>
        <v>90</v>
      </c>
      <c r="B90" s="2667" t="str">
        <f>IF(C90="I","",IF(ISBLANK(D90),"",IF(ISTEXT(D90),LARGE(B9:B89,1)+1,0)))</f>
        <v/>
      </c>
      <c r="C90" s="2698"/>
      <c r="D90" s="2715"/>
      <c r="E90" s="2669"/>
      <c r="F90" s="2670"/>
      <c r="G90" s="2671"/>
      <c r="H90" s="2672"/>
      <c r="I90" s="2671"/>
      <c r="J90" s="2672"/>
      <c r="K90" s="2673">
        <f t="shared" si="132"/>
        <v>0</v>
      </c>
      <c r="L90" s="2532"/>
      <c r="M90" s="2674">
        <f t="shared" si="139"/>
        <v>0</v>
      </c>
      <c r="N90" s="2675">
        <f t="shared" si="139"/>
        <v>0</v>
      </c>
      <c r="O90" s="2676"/>
      <c r="P90" s="2676"/>
      <c r="Q90" s="2676"/>
      <c r="R90" s="2676"/>
      <c r="S90" s="2676"/>
      <c r="T90" s="2676"/>
      <c r="U90" s="2676"/>
      <c r="V90" s="2676"/>
      <c r="W90" s="2532"/>
      <c r="X90" s="2674">
        <f t="shared" si="140"/>
        <v>0</v>
      </c>
      <c r="Y90" s="2675">
        <f t="shared" si="140"/>
        <v>0</v>
      </c>
      <c r="Z90" s="2677"/>
      <c r="AA90" s="2677"/>
      <c r="AB90" s="2677"/>
      <c r="AC90" s="2677"/>
      <c r="AD90" s="2677"/>
      <c r="AE90" s="2677"/>
      <c r="AF90" s="2677"/>
      <c r="AG90" s="2677"/>
      <c r="AH90" s="2532"/>
      <c r="AI90" s="2535"/>
      <c r="AJ90" s="2678">
        <f t="shared" si="141"/>
        <v>0</v>
      </c>
      <c r="AK90" s="2679">
        <f t="shared" si="142"/>
        <v>0</v>
      </c>
      <c r="AL90" s="2678">
        <f t="shared" si="143"/>
        <v>0</v>
      </c>
      <c r="AM90" s="2679">
        <f t="shared" si="144"/>
        <v>0</v>
      </c>
      <c r="AN90" s="2678">
        <f t="shared" si="145"/>
        <v>0</v>
      </c>
      <c r="AO90" s="2679">
        <f t="shared" si="146"/>
        <v>0</v>
      </c>
      <c r="AP90" s="2678">
        <f t="shared" si="147"/>
        <v>0</v>
      </c>
      <c r="AQ90" s="2679">
        <f t="shared" si="148"/>
        <v>0</v>
      </c>
      <c r="AR90" s="2678">
        <f t="shared" si="149"/>
        <v>0</v>
      </c>
      <c r="AS90" s="2679">
        <f t="shared" si="150"/>
        <v>0</v>
      </c>
      <c r="AT90" s="2678">
        <f t="shared" si="151"/>
        <v>0</v>
      </c>
      <c r="AU90" s="2679">
        <f t="shared" si="152"/>
        <v>0</v>
      </c>
      <c r="AV90" s="2678">
        <f t="shared" si="153"/>
        <v>0</v>
      </c>
      <c r="AW90" s="2679">
        <f t="shared" si="154"/>
        <v>0</v>
      </c>
      <c r="AX90" s="2678">
        <f t="shared" si="155"/>
        <v>0</v>
      </c>
      <c r="AY90" s="2679">
        <f t="shared" si="156"/>
        <v>0</v>
      </c>
      <c r="AZ90" s="2680"/>
      <c r="BA90" s="2681">
        <f>BA9</f>
        <v>20</v>
      </c>
      <c r="BB90" s="2681">
        <f t="shared" si="157"/>
        <v>0</v>
      </c>
      <c r="BC90" s="2681" t="str">
        <f t="shared" si="158"/>
        <v/>
      </c>
      <c r="BD90" s="2682">
        <f t="shared" si="254"/>
        <v>0</v>
      </c>
      <c r="BE90" s="2682">
        <f t="shared" si="254"/>
        <v>0</v>
      </c>
      <c r="BF90" s="2682">
        <f t="shared" si="254"/>
        <v>0</v>
      </c>
      <c r="BG90" s="2682">
        <f t="shared" si="251"/>
        <v>0</v>
      </c>
      <c r="BH90" s="2682">
        <f t="shared" si="251"/>
        <v>0</v>
      </c>
      <c r="BI90" s="2682">
        <f t="shared" si="251"/>
        <v>0</v>
      </c>
      <c r="BJ90" s="2682">
        <f t="shared" si="251"/>
        <v>0</v>
      </c>
      <c r="BK90" s="2682">
        <f t="shared" si="133"/>
        <v>0</v>
      </c>
      <c r="BL90" s="2535"/>
      <c r="BM90" s="2683">
        <f t="shared" si="159"/>
        <v>0</v>
      </c>
      <c r="BN90" s="2684">
        <f t="shared" si="160"/>
        <v>0</v>
      </c>
      <c r="BO90" s="2684">
        <f t="shared" si="161"/>
        <v>0</v>
      </c>
      <c r="BP90" s="2684">
        <f t="shared" si="162"/>
        <v>0</v>
      </c>
      <c r="BQ90" s="2684">
        <f t="shared" si="163"/>
        <v>0</v>
      </c>
      <c r="BR90" s="2684">
        <f t="shared" si="164"/>
        <v>0</v>
      </c>
      <c r="BS90" s="2684">
        <f t="shared" si="165"/>
        <v>0</v>
      </c>
      <c r="BT90" s="2684">
        <f t="shared" si="166"/>
        <v>0</v>
      </c>
      <c r="BU90" s="2617"/>
      <c r="BV90" s="2685">
        <f t="shared" si="255"/>
        <v>0</v>
      </c>
      <c r="BW90" s="2686">
        <f t="shared" si="255"/>
        <v>0</v>
      </c>
      <c r="BX90" s="2686">
        <f t="shared" si="255"/>
        <v>0</v>
      </c>
      <c r="BY90" s="2686">
        <f t="shared" si="252"/>
        <v>0</v>
      </c>
      <c r="BZ90" s="2686">
        <f t="shared" si="252"/>
        <v>0</v>
      </c>
      <c r="CA90" s="2686">
        <f t="shared" si="252"/>
        <v>0</v>
      </c>
      <c r="CB90" s="2686">
        <f t="shared" si="252"/>
        <v>0</v>
      </c>
      <c r="CC90" s="2687">
        <f t="shared" si="134"/>
        <v>0</v>
      </c>
      <c r="CD90" s="2525"/>
      <c r="CE90" s="2681" t="str">
        <f t="shared" si="167"/>
        <v/>
      </c>
      <c r="CF90" s="2688">
        <f t="shared" si="168"/>
        <v>0</v>
      </c>
      <c r="CG90" s="2689">
        <f t="shared" si="169"/>
        <v>0</v>
      </c>
      <c r="CH90" s="2689">
        <f t="shared" si="170"/>
        <v>0</v>
      </c>
      <c r="CI90" s="2689">
        <f t="shared" si="171"/>
        <v>0</v>
      </c>
      <c r="CJ90" s="2689">
        <f t="shared" si="172"/>
        <v>0</v>
      </c>
      <c r="CK90" s="2689">
        <f t="shared" si="173"/>
        <v>0</v>
      </c>
      <c r="CL90" s="2689">
        <f t="shared" si="174"/>
        <v>0</v>
      </c>
      <c r="CM90" s="2689">
        <f t="shared" si="175"/>
        <v>0</v>
      </c>
      <c r="CN90" s="2689">
        <f t="shared" si="176"/>
        <v>0</v>
      </c>
      <c r="CO90" s="2702">
        <f>IF(M90=CO8,M90,0)</f>
        <v>0</v>
      </c>
      <c r="CP90" s="2703" t="str">
        <f t="shared" si="177"/>
        <v/>
      </c>
      <c r="CQ90" s="2678" t="str">
        <f t="shared" si="178"/>
        <v/>
      </c>
      <c r="CR90" s="2692" t="str">
        <f t="shared" si="179"/>
        <v/>
      </c>
      <c r="CS90" s="2692" t="str">
        <f t="shared" si="180"/>
        <v/>
      </c>
      <c r="CT90" s="2692" t="str">
        <f t="shared" si="181"/>
        <v/>
      </c>
      <c r="CU90" s="2692" t="str">
        <f t="shared" si="182"/>
        <v/>
      </c>
      <c r="CV90" s="2692" t="str">
        <f t="shared" si="183"/>
        <v/>
      </c>
      <c r="CW90" s="2692" t="str">
        <f t="shared" si="184"/>
        <v/>
      </c>
      <c r="CX90" s="2693" t="str">
        <f t="shared" si="185"/>
        <v/>
      </c>
      <c r="CY90" s="2601"/>
      <c r="CZ90" s="2681" t="str">
        <f t="shared" si="186"/>
        <v/>
      </c>
      <c r="DA90" s="2694">
        <f t="shared" si="187"/>
        <v>0</v>
      </c>
      <c r="DB90" s="2527" t="str">
        <f t="shared" si="188"/>
        <v/>
      </c>
      <c r="DC90" s="2527" t="str">
        <f t="shared" si="189"/>
        <v/>
      </c>
      <c r="DD90" s="2527" t="str">
        <f t="shared" si="190"/>
        <v/>
      </c>
      <c r="DE90" s="2527" t="str">
        <f t="shared" si="191"/>
        <v/>
      </c>
      <c r="DF90" s="2527" t="str">
        <f t="shared" si="192"/>
        <v/>
      </c>
      <c r="DG90" s="2527" t="str">
        <f t="shared" si="193"/>
        <v/>
      </c>
      <c r="DH90" s="2527" t="str">
        <f t="shared" si="194"/>
        <v/>
      </c>
      <c r="DI90" s="2527" t="str">
        <f t="shared" si="195"/>
        <v/>
      </c>
      <c r="DJ90" s="2549"/>
      <c r="DK90" s="2704">
        <f>IF(M90=DK8,M90,0)</f>
        <v>0</v>
      </c>
      <c r="DL90" s="2703" t="str">
        <f t="shared" si="196"/>
        <v/>
      </c>
      <c r="DM90" s="2692" t="str">
        <f t="shared" si="197"/>
        <v/>
      </c>
      <c r="DN90" s="2692" t="str">
        <f t="shared" si="198"/>
        <v/>
      </c>
      <c r="DO90" s="2692" t="str">
        <f t="shared" si="199"/>
        <v/>
      </c>
      <c r="DP90" s="2692" t="str">
        <f t="shared" si="200"/>
        <v/>
      </c>
      <c r="DQ90" s="2692" t="str">
        <f t="shared" si="201"/>
        <v/>
      </c>
      <c r="DR90" s="2692" t="str">
        <f t="shared" si="202"/>
        <v/>
      </c>
      <c r="DS90" s="2692" t="str">
        <f t="shared" si="203"/>
        <v/>
      </c>
      <c r="DT90" s="2696" t="str">
        <f t="shared" si="204"/>
        <v/>
      </c>
      <c r="DU90" s="2535"/>
      <c r="DV90" s="2683">
        <f t="shared" si="205"/>
        <v>0</v>
      </c>
      <c r="DW90" s="2684">
        <f t="shared" si="206"/>
        <v>0</v>
      </c>
      <c r="DX90" s="2684">
        <f t="shared" si="207"/>
        <v>0</v>
      </c>
      <c r="DY90" s="2684">
        <f t="shared" si="208"/>
        <v>0</v>
      </c>
      <c r="DZ90" s="2684">
        <f t="shared" si="209"/>
        <v>0</v>
      </c>
      <c r="EA90" s="2684">
        <f t="shared" si="210"/>
        <v>0</v>
      </c>
      <c r="EB90" s="2684">
        <f t="shared" si="211"/>
        <v>0</v>
      </c>
      <c r="EC90" s="2684">
        <f t="shared" si="212"/>
        <v>0</v>
      </c>
      <c r="ED90" s="2630"/>
      <c r="EE90" s="2685">
        <f t="shared" si="256"/>
        <v>0</v>
      </c>
      <c r="EF90" s="2686">
        <f t="shared" si="256"/>
        <v>0</v>
      </c>
      <c r="EG90" s="2686">
        <f t="shared" si="256"/>
        <v>0</v>
      </c>
      <c r="EH90" s="2686">
        <f t="shared" si="253"/>
        <v>0</v>
      </c>
      <c r="EI90" s="2686">
        <f t="shared" si="253"/>
        <v>0</v>
      </c>
      <c r="EJ90" s="2686">
        <f t="shared" si="253"/>
        <v>0</v>
      </c>
      <c r="EK90" s="2686">
        <f t="shared" si="253"/>
        <v>0</v>
      </c>
      <c r="EL90" s="2687">
        <f t="shared" si="135"/>
        <v>0</v>
      </c>
      <c r="EM90" s="2601"/>
      <c r="EN90" s="2681" t="str">
        <f t="shared" si="213"/>
        <v/>
      </c>
      <c r="EO90" s="2688">
        <f t="shared" si="214"/>
        <v>0</v>
      </c>
      <c r="EP90" s="2689">
        <f t="shared" si="215"/>
        <v>0</v>
      </c>
      <c r="EQ90" s="2689">
        <f t="shared" si="216"/>
        <v>0</v>
      </c>
      <c r="ER90" s="2689">
        <f t="shared" si="217"/>
        <v>0</v>
      </c>
      <c r="ES90" s="2689">
        <f t="shared" si="218"/>
        <v>0</v>
      </c>
      <c r="ET90" s="2689">
        <f t="shared" si="219"/>
        <v>0</v>
      </c>
      <c r="EU90" s="2689">
        <f t="shared" si="220"/>
        <v>0</v>
      </c>
      <c r="EV90" s="2689">
        <f t="shared" si="221"/>
        <v>0</v>
      </c>
      <c r="EW90" s="2689">
        <f t="shared" si="222"/>
        <v>0</v>
      </c>
      <c r="EX90" s="2705">
        <f>IF(X90=EX8,X90,0)</f>
        <v>0</v>
      </c>
      <c r="EY90" s="2703" t="str">
        <f t="shared" si="223"/>
        <v/>
      </c>
      <c r="EZ90" s="2678" t="str">
        <f t="shared" si="224"/>
        <v/>
      </c>
      <c r="FA90" s="2692" t="str">
        <f t="shared" si="225"/>
        <v/>
      </c>
      <c r="FB90" s="2692" t="str">
        <f t="shared" si="226"/>
        <v/>
      </c>
      <c r="FC90" s="2692" t="str">
        <f t="shared" si="227"/>
        <v/>
      </c>
      <c r="FD90" s="2692" t="str">
        <f t="shared" si="228"/>
        <v/>
      </c>
      <c r="FE90" s="2692" t="str">
        <f t="shared" si="229"/>
        <v/>
      </c>
      <c r="FF90" s="2692" t="str">
        <f t="shared" si="230"/>
        <v/>
      </c>
      <c r="FG90" s="2692" t="str">
        <f t="shared" si="231"/>
        <v/>
      </c>
      <c r="FH90" s="2601"/>
      <c r="FI90" s="2681" t="str">
        <f t="shared" si="232"/>
        <v/>
      </c>
      <c r="FJ90" s="2694">
        <f t="shared" si="233"/>
        <v>0</v>
      </c>
      <c r="FK90" s="2527" t="str">
        <f t="shared" si="234"/>
        <v/>
      </c>
      <c r="FL90" s="2527" t="str">
        <f t="shared" si="235"/>
        <v/>
      </c>
      <c r="FM90" s="2527" t="str">
        <f t="shared" si="236"/>
        <v/>
      </c>
      <c r="FN90" s="2527" t="str">
        <f t="shared" si="237"/>
        <v/>
      </c>
      <c r="FO90" s="2527" t="str">
        <f t="shared" si="238"/>
        <v/>
      </c>
      <c r="FP90" s="2527" t="str">
        <f t="shared" si="239"/>
        <v/>
      </c>
      <c r="FQ90" s="2527" t="str">
        <f t="shared" si="240"/>
        <v/>
      </c>
      <c r="FR90" s="2527" t="str">
        <f t="shared" si="241"/>
        <v/>
      </c>
      <c r="FS90" s="2704">
        <f>IF(X90=FS8,X90,0)</f>
        <v>0</v>
      </c>
      <c r="FT90" s="2703" t="str">
        <f t="shared" si="242"/>
        <v/>
      </c>
      <c r="FU90" s="2692" t="str">
        <f t="shared" si="243"/>
        <v/>
      </c>
      <c r="FV90" s="2692" t="str">
        <f t="shared" si="244"/>
        <v/>
      </c>
      <c r="FW90" s="2692" t="str">
        <f t="shared" si="245"/>
        <v/>
      </c>
      <c r="FX90" s="2692" t="str">
        <f t="shared" si="246"/>
        <v/>
      </c>
      <c r="FY90" s="2692" t="str">
        <f t="shared" si="247"/>
        <v/>
      </c>
      <c r="FZ90" s="2692" t="str">
        <f t="shared" si="248"/>
        <v/>
      </c>
      <c r="GA90" s="2692" t="str">
        <f t="shared" si="249"/>
        <v/>
      </c>
      <c r="GB90" s="2696" t="str">
        <f t="shared" si="250"/>
        <v/>
      </c>
      <c r="GC90" s="2535"/>
    </row>
    <row r="91" spans="1:185" ht="45" customHeight="1" x14ac:dyDescent="0.25">
      <c r="A91" s="2633">
        <f>ROW()</f>
        <v>91</v>
      </c>
      <c r="B91" s="2667" t="str">
        <f>IF(C91="I","",IF(ISBLANK(D91),"",IF(ISTEXT(D91),LARGE(B9:B90,1)+1,0)))</f>
        <v/>
      </c>
      <c r="C91" s="2698"/>
      <c r="D91" s="2715"/>
      <c r="E91" s="2669"/>
      <c r="F91" s="2670"/>
      <c r="G91" s="2671"/>
      <c r="H91" s="2672"/>
      <c r="I91" s="2671"/>
      <c r="J91" s="2672"/>
      <c r="K91" s="2673">
        <f t="shared" si="132"/>
        <v>0</v>
      </c>
      <c r="L91" s="2532"/>
      <c r="M91" s="2674">
        <f t="shared" si="139"/>
        <v>0</v>
      </c>
      <c r="N91" s="2675">
        <f t="shared" si="139"/>
        <v>0</v>
      </c>
      <c r="O91" s="2676"/>
      <c r="P91" s="2676"/>
      <c r="Q91" s="2676"/>
      <c r="R91" s="2676"/>
      <c r="S91" s="2676"/>
      <c r="T91" s="2676"/>
      <c r="U91" s="2676"/>
      <c r="V91" s="2676"/>
      <c r="W91" s="2532"/>
      <c r="X91" s="2674">
        <f t="shared" si="140"/>
        <v>0</v>
      </c>
      <c r="Y91" s="2675">
        <f t="shared" si="140"/>
        <v>0</v>
      </c>
      <c r="Z91" s="2677"/>
      <c r="AA91" s="2677"/>
      <c r="AB91" s="2677"/>
      <c r="AC91" s="2677"/>
      <c r="AD91" s="2677"/>
      <c r="AE91" s="2677"/>
      <c r="AF91" s="2677"/>
      <c r="AG91" s="2677"/>
      <c r="AH91" s="2532"/>
      <c r="AI91" s="2535"/>
      <c r="AJ91" s="2678">
        <f t="shared" si="141"/>
        <v>0</v>
      </c>
      <c r="AK91" s="2679">
        <f t="shared" si="142"/>
        <v>0</v>
      </c>
      <c r="AL91" s="2678">
        <f t="shared" si="143"/>
        <v>0</v>
      </c>
      <c r="AM91" s="2679">
        <f t="shared" si="144"/>
        <v>0</v>
      </c>
      <c r="AN91" s="2678">
        <f t="shared" si="145"/>
        <v>0</v>
      </c>
      <c r="AO91" s="2679">
        <f t="shared" si="146"/>
        <v>0</v>
      </c>
      <c r="AP91" s="2678">
        <f t="shared" si="147"/>
        <v>0</v>
      </c>
      <c r="AQ91" s="2679">
        <f t="shared" si="148"/>
        <v>0</v>
      </c>
      <c r="AR91" s="2678">
        <f t="shared" si="149"/>
        <v>0</v>
      </c>
      <c r="AS91" s="2679">
        <f t="shared" si="150"/>
        <v>0</v>
      </c>
      <c r="AT91" s="2678">
        <f t="shared" si="151"/>
        <v>0</v>
      </c>
      <c r="AU91" s="2679">
        <f t="shared" si="152"/>
        <v>0</v>
      </c>
      <c r="AV91" s="2678">
        <f t="shared" si="153"/>
        <v>0</v>
      </c>
      <c r="AW91" s="2679">
        <f t="shared" si="154"/>
        <v>0</v>
      </c>
      <c r="AX91" s="2678">
        <f t="shared" si="155"/>
        <v>0</v>
      </c>
      <c r="AY91" s="2679">
        <f t="shared" si="156"/>
        <v>0</v>
      </c>
      <c r="AZ91" s="2680"/>
      <c r="BA91" s="2681">
        <f>BA9</f>
        <v>20</v>
      </c>
      <c r="BB91" s="2681">
        <f t="shared" si="157"/>
        <v>0</v>
      </c>
      <c r="BC91" s="2681" t="str">
        <f t="shared" si="158"/>
        <v/>
      </c>
      <c r="BD91" s="2682">
        <f t="shared" si="254"/>
        <v>0</v>
      </c>
      <c r="BE91" s="2682">
        <f t="shared" si="254"/>
        <v>0</v>
      </c>
      <c r="BF91" s="2682">
        <f t="shared" si="254"/>
        <v>0</v>
      </c>
      <c r="BG91" s="2682">
        <f t="shared" si="251"/>
        <v>0</v>
      </c>
      <c r="BH91" s="2682">
        <f t="shared" si="251"/>
        <v>0</v>
      </c>
      <c r="BI91" s="2682">
        <f t="shared" si="251"/>
        <v>0</v>
      </c>
      <c r="BJ91" s="2682">
        <f t="shared" si="251"/>
        <v>0</v>
      </c>
      <c r="BK91" s="2682">
        <f t="shared" si="133"/>
        <v>0</v>
      </c>
      <c r="BL91" s="2535"/>
      <c r="BM91" s="2683">
        <f t="shared" si="159"/>
        <v>0</v>
      </c>
      <c r="BN91" s="2684">
        <f t="shared" si="160"/>
        <v>0</v>
      </c>
      <c r="BO91" s="2684">
        <f t="shared" si="161"/>
        <v>0</v>
      </c>
      <c r="BP91" s="2684">
        <f t="shared" si="162"/>
        <v>0</v>
      </c>
      <c r="BQ91" s="2684">
        <f t="shared" si="163"/>
        <v>0</v>
      </c>
      <c r="BR91" s="2684">
        <f t="shared" si="164"/>
        <v>0</v>
      </c>
      <c r="BS91" s="2684">
        <f t="shared" si="165"/>
        <v>0</v>
      </c>
      <c r="BT91" s="2684">
        <f t="shared" si="166"/>
        <v>0</v>
      </c>
      <c r="BU91" s="2617"/>
      <c r="BV91" s="2685">
        <f t="shared" si="255"/>
        <v>0</v>
      </c>
      <c r="BW91" s="2686">
        <f t="shared" si="255"/>
        <v>0</v>
      </c>
      <c r="BX91" s="2686">
        <f t="shared" si="255"/>
        <v>0</v>
      </c>
      <c r="BY91" s="2686">
        <f t="shared" si="252"/>
        <v>0</v>
      </c>
      <c r="BZ91" s="2686">
        <f t="shared" si="252"/>
        <v>0</v>
      </c>
      <c r="CA91" s="2686">
        <f t="shared" si="252"/>
        <v>0</v>
      </c>
      <c r="CB91" s="2686">
        <f t="shared" si="252"/>
        <v>0</v>
      </c>
      <c r="CC91" s="2687">
        <f t="shared" si="134"/>
        <v>0</v>
      </c>
      <c r="CD91" s="2525"/>
      <c r="CE91" s="2681" t="str">
        <f t="shared" si="167"/>
        <v/>
      </c>
      <c r="CF91" s="2688">
        <f t="shared" si="168"/>
        <v>0</v>
      </c>
      <c r="CG91" s="2689">
        <f t="shared" si="169"/>
        <v>0</v>
      </c>
      <c r="CH91" s="2689">
        <f t="shared" si="170"/>
        <v>0</v>
      </c>
      <c r="CI91" s="2689">
        <f t="shared" si="171"/>
        <v>0</v>
      </c>
      <c r="CJ91" s="2689">
        <f t="shared" si="172"/>
        <v>0</v>
      </c>
      <c r="CK91" s="2689">
        <f t="shared" si="173"/>
        <v>0</v>
      </c>
      <c r="CL91" s="2689">
        <f t="shared" si="174"/>
        <v>0</v>
      </c>
      <c r="CM91" s="2689">
        <f t="shared" si="175"/>
        <v>0</v>
      </c>
      <c r="CN91" s="2689">
        <f t="shared" si="176"/>
        <v>0</v>
      </c>
      <c r="CO91" s="2702">
        <f>IF(M91=CO8,M91,0)</f>
        <v>0</v>
      </c>
      <c r="CP91" s="2703" t="str">
        <f t="shared" si="177"/>
        <v/>
      </c>
      <c r="CQ91" s="2678" t="str">
        <f t="shared" si="178"/>
        <v/>
      </c>
      <c r="CR91" s="2692" t="str">
        <f t="shared" si="179"/>
        <v/>
      </c>
      <c r="CS91" s="2692" t="str">
        <f t="shared" si="180"/>
        <v/>
      </c>
      <c r="CT91" s="2692" t="str">
        <f t="shared" si="181"/>
        <v/>
      </c>
      <c r="CU91" s="2692" t="str">
        <f t="shared" si="182"/>
        <v/>
      </c>
      <c r="CV91" s="2692" t="str">
        <f t="shared" si="183"/>
        <v/>
      </c>
      <c r="CW91" s="2692" t="str">
        <f t="shared" si="184"/>
        <v/>
      </c>
      <c r="CX91" s="2693" t="str">
        <f t="shared" si="185"/>
        <v/>
      </c>
      <c r="CY91" s="2601"/>
      <c r="CZ91" s="2681" t="str">
        <f t="shared" si="186"/>
        <v/>
      </c>
      <c r="DA91" s="2694">
        <f t="shared" si="187"/>
        <v>0</v>
      </c>
      <c r="DB91" s="2527" t="str">
        <f t="shared" si="188"/>
        <v/>
      </c>
      <c r="DC91" s="2527" t="str">
        <f t="shared" si="189"/>
        <v/>
      </c>
      <c r="DD91" s="2527" t="str">
        <f t="shared" si="190"/>
        <v/>
      </c>
      <c r="DE91" s="2527" t="str">
        <f t="shared" si="191"/>
        <v/>
      </c>
      <c r="DF91" s="2527" t="str">
        <f t="shared" si="192"/>
        <v/>
      </c>
      <c r="DG91" s="2527" t="str">
        <f t="shared" si="193"/>
        <v/>
      </c>
      <c r="DH91" s="2527" t="str">
        <f t="shared" si="194"/>
        <v/>
      </c>
      <c r="DI91" s="2527" t="str">
        <f t="shared" si="195"/>
        <v/>
      </c>
      <c r="DJ91" s="2549"/>
      <c r="DK91" s="2704">
        <f>IF(M91=DK8,M91,0)</f>
        <v>0</v>
      </c>
      <c r="DL91" s="2703" t="str">
        <f t="shared" si="196"/>
        <v/>
      </c>
      <c r="DM91" s="2692" t="str">
        <f t="shared" si="197"/>
        <v/>
      </c>
      <c r="DN91" s="2692" t="str">
        <f t="shared" si="198"/>
        <v/>
      </c>
      <c r="DO91" s="2692" t="str">
        <f t="shared" si="199"/>
        <v/>
      </c>
      <c r="DP91" s="2692" t="str">
        <f t="shared" si="200"/>
        <v/>
      </c>
      <c r="DQ91" s="2692" t="str">
        <f t="shared" si="201"/>
        <v/>
      </c>
      <c r="DR91" s="2692" t="str">
        <f t="shared" si="202"/>
        <v/>
      </c>
      <c r="DS91" s="2692" t="str">
        <f t="shared" si="203"/>
        <v/>
      </c>
      <c r="DT91" s="2696" t="str">
        <f t="shared" si="204"/>
        <v/>
      </c>
      <c r="DU91" s="2535"/>
      <c r="DV91" s="2683">
        <f t="shared" si="205"/>
        <v>0</v>
      </c>
      <c r="DW91" s="2684">
        <f t="shared" si="206"/>
        <v>0</v>
      </c>
      <c r="DX91" s="2684">
        <f t="shared" si="207"/>
        <v>0</v>
      </c>
      <c r="DY91" s="2684">
        <f t="shared" si="208"/>
        <v>0</v>
      </c>
      <c r="DZ91" s="2684">
        <f t="shared" si="209"/>
        <v>0</v>
      </c>
      <c r="EA91" s="2684">
        <f t="shared" si="210"/>
        <v>0</v>
      </c>
      <c r="EB91" s="2684">
        <f t="shared" si="211"/>
        <v>0</v>
      </c>
      <c r="EC91" s="2684">
        <f t="shared" si="212"/>
        <v>0</v>
      </c>
      <c r="ED91" s="2630"/>
      <c r="EE91" s="2685">
        <f t="shared" si="256"/>
        <v>0</v>
      </c>
      <c r="EF91" s="2686">
        <f t="shared" si="256"/>
        <v>0</v>
      </c>
      <c r="EG91" s="2686">
        <f t="shared" si="256"/>
        <v>0</v>
      </c>
      <c r="EH91" s="2686">
        <f t="shared" si="253"/>
        <v>0</v>
      </c>
      <c r="EI91" s="2686">
        <f t="shared" si="253"/>
        <v>0</v>
      </c>
      <c r="EJ91" s="2686">
        <f t="shared" si="253"/>
        <v>0</v>
      </c>
      <c r="EK91" s="2686">
        <f t="shared" si="253"/>
        <v>0</v>
      </c>
      <c r="EL91" s="2687">
        <f t="shared" si="135"/>
        <v>0</v>
      </c>
      <c r="EM91" s="2601"/>
      <c r="EN91" s="2681" t="str">
        <f t="shared" si="213"/>
        <v/>
      </c>
      <c r="EO91" s="2688">
        <f t="shared" si="214"/>
        <v>0</v>
      </c>
      <c r="EP91" s="2689">
        <f t="shared" si="215"/>
        <v>0</v>
      </c>
      <c r="EQ91" s="2689">
        <f t="shared" si="216"/>
        <v>0</v>
      </c>
      <c r="ER91" s="2689">
        <f t="shared" si="217"/>
        <v>0</v>
      </c>
      <c r="ES91" s="2689">
        <f t="shared" si="218"/>
        <v>0</v>
      </c>
      <c r="ET91" s="2689">
        <f t="shared" si="219"/>
        <v>0</v>
      </c>
      <c r="EU91" s="2689">
        <f t="shared" si="220"/>
        <v>0</v>
      </c>
      <c r="EV91" s="2689">
        <f t="shared" si="221"/>
        <v>0</v>
      </c>
      <c r="EW91" s="2689">
        <f t="shared" si="222"/>
        <v>0</v>
      </c>
      <c r="EX91" s="2705">
        <f>IF(X91=EX8,X91,0)</f>
        <v>0</v>
      </c>
      <c r="EY91" s="2703" t="str">
        <f t="shared" si="223"/>
        <v/>
      </c>
      <c r="EZ91" s="2678" t="str">
        <f t="shared" si="224"/>
        <v/>
      </c>
      <c r="FA91" s="2692" t="str">
        <f t="shared" si="225"/>
        <v/>
      </c>
      <c r="FB91" s="2692" t="str">
        <f t="shared" si="226"/>
        <v/>
      </c>
      <c r="FC91" s="2692" t="str">
        <f t="shared" si="227"/>
        <v/>
      </c>
      <c r="FD91" s="2692" t="str">
        <f t="shared" si="228"/>
        <v/>
      </c>
      <c r="FE91" s="2692" t="str">
        <f t="shared" si="229"/>
        <v/>
      </c>
      <c r="FF91" s="2692" t="str">
        <f t="shared" si="230"/>
        <v/>
      </c>
      <c r="FG91" s="2692" t="str">
        <f t="shared" si="231"/>
        <v/>
      </c>
      <c r="FH91" s="2601"/>
      <c r="FI91" s="2681" t="str">
        <f t="shared" si="232"/>
        <v/>
      </c>
      <c r="FJ91" s="2694">
        <f t="shared" si="233"/>
        <v>0</v>
      </c>
      <c r="FK91" s="2527" t="str">
        <f t="shared" si="234"/>
        <v/>
      </c>
      <c r="FL91" s="2527" t="str">
        <f t="shared" si="235"/>
        <v/>
      </c>
      <c r="FM91" s="2527" t="str">
        <f t="shared" si="236"/>
        <v/>
      </c>
      <c r="FN91" s="2527" t="str">
        <f t="shared" si="237"/>
        <v/>
      </c>
      <c r="FO91" s="2527" t="str">
        <f t="shared" si="238"/>
        <v/>
      </c>
      <c r="FP91" s="2527" t="str">
        <f t="shared" si="239"/>
        <v/>
      </c>
      <c r="FQ91" s="2527" t="str">
        <f t="shared" si="240"/>
        <v/>
      </c>
      <c r="FR91" s="2527" t="str">
        <f t="shared" si="241"/>
        <v/>
      </c>
      <c r="FS91" s="2704">
        <f>IF(X91=FS8,X91,0)</f>
        <v>0</v>
      </c>
      <c r="FT91" s="2703" t="str">
        <f t="shared" si="242"/>
        <v/>
      </c>
      <c r="FU91" s="2692" t="str">
        <f t="shared" si="243"/>
        <v/>
      </c>
      <c r="FV91" s="2692" t="str">
        <f t="shared" si="244"/>
        <v/>
      </c>
      <c r="FW91" s="2692" t="str">
        <f t="shared" si="245"/>
        <v/>
      </c>
      <c r="FX91" s="2692" t="str">
        <f t="shared" si="246"/>
        <v/>
      </c>
      <c r="FY91" s="2692" t="str">
        <f t="shared" si="247"/>
        <v/>
      </c>
      <c r="FZ91" s="2692" t="str">
        <f t="shared" si="248"/>
        <v/>
      </c>
      <c r="GA91" s="2692" t="str">
        <f t="shared" si="249"/>
        <v/>
      </c>
      <c r="GB91" s="2696" t="str">
        <f t="shared" si="250"/>
        <v/>
      </c>
      <c r="GC91" s="2535"/>
    </row>
    <row r="92" spans="1:185" ht="45" customHeight="1" x14ac:dyDescent="0.25">
      <c r="A92" s="2633">
        <f>ROW()</f>
        <v>92</v>
      </c>
      <c r="B92" s="2667" t="str">
        <f>IF(C92="I","",IF(ISBLANK(D92),"",IF(ISTEXT(D92),LARGE(B9:B91,1)+1,0)))</f>
        <v/>
      </c>
      <c r="C92" s="2698"/>
      <c r="D92" s="2715"/>
      <c r="E92" s="2669"/>
      <c r="F92" s="2670"/>
      <c r="G92" s="2671"/>
      <c r="H92" s="2672"/>
      <c r="I92" s="2671"/>
      <c r="J92" s="2672"/>
      <c r="K92" s="2673">
        <f t="shared" si="132"/>
        <v>0</v>
      </c>
      <c r="L92" s="2532"/>
      <c r="M92" s="2674">
        <f t="shared" si="139"/>
        <v>0</v>
      </c>
      <c r="N92" s="2675">
        <f t="shared" si="139"/>
        <v>0</v>
      </c>
      <c r="O92" s="2676"/>
      <c r="P92" s="2676"/>
      <c r="Q92" s="2676"/>
      <c r="R92" s="2676"/>
      <c r="S92" s="2676"/>
      <c r="T92" s="2676"/>
      <c r="U92" s="2676"/>
      <c r="V92" s="2676"/>
      <c r="W92" s="2532"/>
      <c r="X92" s="2674">
        <f t="shared" si="140"/>
        <v>0</v>
      </c>
      <c r="Y92" s="2675">
        <f t="shared" si="140"/>
        <v>0</v>
      </c>
      <c r="Z92" s="2677"/>
      <c r="AA92" s="2677"/>
      <c r="AB92" s="2677"/>
      <c r="AC92" s="2677"/>
      <c r="AD92" s="2677"/>
      <c r="AE92" s="2677"/>
      <c r="AF92" s="2677"/>
      <c r="AG92" s="2677"/>
      <c r="AH92" s="2532"/>
      <c r="AI92" s="2535"/>
      <c r="AJ92" s="2678">
        <f t="shared" si="141"/>
        <v>0</v>
      </c>
      <c r="AK92" s="2679">
        <f t="shared" si="142"/>
        <v>0</v>
      </c>
      <c r="AL92" s="2678">
        <f t="shared" si="143"/>
        <v>0</v>
      </c>
      <c r="AM92" s="2679">
        <f t="shared" si="144"/>
        <v>0</v>
      </c>
      <c r="AN92" s="2678">
        <f t="shared" si="145"/>
        <v>0</v>
      </c>
      <c r="AO92" s="2679">
        <f t="shared" si="146"/>
        <v>0</v>
      </c>
      <c r="AP92" s="2678">
        <f t="shared" si="147"/>
        <v>0</v>
      </c>
      <c r="AQ92" s="2679">
        <f t="shared" si="148"/>
        <v>0</v>
      </c>
      <c r="AR92" s="2678">
        <f t="shared" si="149"/>
        <v>0</v>
      </c>
      <c r="AS92" s="2679">
        <f t="shared" si="150"/>
        <v>0</v>
      </c>
      <c r="AT92" s="2678">
        <f t="shared" si="151"/>
        <v>0</v>
      </c>
      <c r="AU92" s="2679">
        <f t="shared" si="152"/>
        <v>0</v>
      </c>
      <c r="AV92" s="2678">
        <f t="shared" si="153"/>
        <v>0</v>
      </c>
      <c r="AW92" s="2679">
        <f t="shared" si="154"/>
        <v>0</v>
      </c>
      <c r="AX92" s="2678">
        <f t="shared" si="155"/>
        <v>0</v>
      </c>
      <c r="AY92" s="2679">
        <f t="shared" si="156"/>
        <v>0</v>
      </c>
      <c r="AZ92" s="2680"/>
      <c r="BA92" s="2681">
        <f>BA9</f>
        <v>20</v>
      </c>
      <c r="BB92" s="2681">
        <f t="shared" si="157"/>
        <v>0</v>
      </c>
      <c r="BC92" s="2681" t="str">
        <f t="shared" si="158"/>
        <v/>
      </c>
      <c r="BD92" s="2682">
        <f t="shared" si="254"/>
        <v>0</v>
      </c>
      <c r="BE92" s="2682">
        <f t="shared" si="254"/>
        <v>0</v>
      </c>
      <c r="BF92" s="2682">
        <f t="shared" si="254"/>
        <v>0</v>
      </c>
      <c r="BG92" s="2682">
        <f t="shared" si="251"/>
        <v>0</v>
      </c>
      <c r="BH92" s="2682">
        <f t="shared" si="251"/>
        <v>0</v>
      </c>
      <c r="BI92" s="2682">
        <f t="shared" si="251"/>
        <v>0</v>
      </c>
      <c r="BJ92" s="2682">
        <f t="shared" si="251"/>
        <v>0</v>
      </c>
      <c r="BK92" s="2682">
        <f t="shared" si="133"/>
        <v>0</v>
      </c>
      <c r="BL92" s="2535"/>
      <c r="BM92" s="2683">
        <f t="shared" si="159"/>
        <v>0</v>
      </c>
      <c r="BN92" s="2684">
        <f t="shared" si="160"/>
        <v>0</v>
      </c>
      <c r="BO92" s="2684">
        <f t="shared" si="161"/>
        <v>0</v>
      </c>
      <c r="BP92" s="2684">
        <f t="shared" si="162"/>
        <v>0</v>
      </c>
      <c r="BQ92" s="2684">
        <f t="shared" si="163"/>
        <v>0</v>
      </c>
      <c r="BR92" s="2684">
        <f t="shared" si="164"/>
        <v>0</v>
      </c>
      <c r="BS92" s="2684">
        <f t="shared" si="165"/>
        <v>0</v>
      </c>
      <c r="BT92" s="2684">
        <f t="shared" si="166"/>
        <v>0</v>
      </c>
      <c r="BU92" s="2617"/>
      <c r="BV92" s="2685">
        <f t="shared" si="255"/>
        <v>0</v>
      </c>
      <c r="BW92" s="2686">
        <f t="shared" si="255"/>
        <v>0</v>
      </c>
      <c r="BX92" s="2686">
        <f t="shared" si="255"/>
        <v>0</v>
      </c>
      <c r="BY92" s="2686">
        <f t="shared" si="252"/>
        <v>0</v>
      </c>
      <c r="BZ92" s="2686">
        <f t="shared" si="252"/>
        <v>0</v>
      </c>
      <c r="CA92" s="2686">
        <f t="shared" si="252"/>
        <v>0</v>
      </c>
      <c r="CB92" s="2686">
        <f t="shared" si="252"/>
        <v>0</v>
      </c>
      <c r="CC92" s="2687">
        <f t="shared" si="134"/>
        <v>0</v>
      </c>
      <c r="CD92" s="2525"/>
      <c r="CE92" s="2681" t="str">
        <f t="shared" si="167"/>
        <v/>
      </c>
      <c r="CF92" s="2688">
        <f t="shared" si="168"/>
        <v>0</v>
      </c>
      <c r="CG92" s="2689">
        <f t="shared" si="169"/>
        <v>0</v>
      </c>
      <c r="CH92" s="2689">
        <f t="shared" si="170"/>
        <v>0</v>
      </c>
      <c r="CI92" s="2689">
        <f t="shared" si="171"/>
        <v>0</v>
      </c>
      <c r="CJ92" s="2689">
        <f t="shared" si="172"/>
        <v>0</v>
      </c>
      <c r="CK92" s="2689">
        <f t="shared" si="173"/>
        <v>0</v>
      </c>
      <c r="CL92" s="2689">
        <f t="shared" si="174"/>
        <v>0</v>
      </c>
      <c r="CM92" s="2689">
        <f t="shared" si="175"/>
        <v>0</v>
      </c>
      <c r="CN92" s="2689">
        <f t="shared" si="176"/>
        <v>0</v>
      </c>
      <c r="CO92" s="2702">
        <f>IF(M92=CO8,M92,0)</f>
        <v>0</v>
      </c>
      <c r="CP92" s="2703" t="str">
        <f t="shared" si="177"/>
        <v/>
      </c>
      <c r="CQ92" s="2678" t="str">
        <f t="shared" si="178"/>
        <v/>
      </c>
      <c r="CR92" s="2692" t="str">
        <f t="shared" si="179"/>
        <v/>
      </c>
      <c r="CS92" s="2692" t="str">
        <f t="shared" si="180"/>
        <v/>
      </c>
      <c r="CT92" s="2692" t="str">
        <f t="shared" si="181"/>
        <v/>
      </c>
      <c r="CU92" s="2692" t="str">
        <f t="shared" si="182"/>
        <v/>
      </c>
      <c r="CV92" s="2692" t="str">
        <f t="shared" si="183"/>
        <v/>
      </c>
      <c r="CW92" s="2692" t="str">
        <f t="shared" si="184"/>
        <v/>
      </c>
      <c r="CX92" s="2693" t="str">
        <f t="shared" si="185"/>
        <v/>
      </c>
      <c r="CY92" s="2601"/>
      <c r="CZ92" s="2681" t="str">
        <f t="shared" si="186"/>
        <v/>
      </c>
      <c r="DA92" s="2694">
        <f t="shared" si="187"/>
        <v>0</v>
      </c>
      <c r="DB92" s="2527" t="str">
        <f t="shared" si="188"/>
        <v/>
      </c>
      <c r="DC92" s="2527" t="str">
        <f t="shared" si="189"/>
        <v/>
      </c>
      <c r="DD92" s="2527" t="str">
        <f t="shared" si="190"/>
        <v/>
      </c>
      <c r="DE92" s="2527" t="str">
        <f t="shared" si="191"/>
        <v/>
      </c>
      <c r="DF92" s="2527" t="str">
        <f t="shared" si="192"/>
        <v/>
      </c>
      <c r="DG92" s="2527" t="str">
        <f t="shared" si="193"/>
        <v/>
      </c>
      <c r="DH92" s="2527" t="str">
        <f t="shared" si="194"/>
        <v/>
      </c>
      <c r="DI92" s="2527" t="str">
        <f t="shared" si="195"/>
        <v/>
      </c>
      <c r="DJ92" s="2549"/>
      <c r="DK92" s="2704">
        <f>IF(M92=DK8,M92,0)</f>
        <v>0</v>
      </c>
      <c r="DL92" s="2703" t="str">
        <f t="shared" si="196"/>
        <v/>
      </c>
      <c r="DM92" s="2692" t="str">
        <f t="shared" si="197"/>
        <v/>
      </c>
      <c r="DN92" s="2692" t="str">
        <f t="shared" si="198"/>
        <v/>
      </c>
      <c r="DO92" s="2692" t="str">
        <f t="shared" si="199"/>
        <v/>
      </c>
      <c r="DP92" s="2692" t="str">
        <f t="shared" si="200"/>
        <v/>
      </c>
      <c r="DQ92" s="2692" t="str">
        <f t="shared" si="201"/>
        <v/>
      </c>
      <c r="DR92" s="2692" t="str">
        <f t="shared" si="202"/>
        <v/>
      </c>
      <c r="DS92" s="2692" t="str">
        <f t="shared" si="203"/>
        <v/>
      </c>
      <c r="DT92" s="2696" t="str">
        <f t="shared" si="204"/>
        <v/>
      </c>
      <c r="DU92" s="2535"/>
      <c r="DV92" s="2683">
        <f t="shared" si="205"/>
        <v>0</v>
      </c>
      <c r="DW92" s="2684">
        <f t="shared" si="206"/>
        <v>0</v>
      </c>
      <c r="DX92" s="2684">
        <f t="shared" si="207"/>
        <v>0</v>
      </c>
      <c r="DY92" s="2684">
        <f t="shared" si="208"/>
        <v>0</v>
      </c>
      <c r="DZ92" s="2684">
        <f t="shared" si="209"/>
        <v>0</v>
      </c>
      <c r="EA92" s="2684">
        <f t="shared" si="210"/>
        <v>0</v>
      </c>
      <c r="EB92" s="2684">
        <f t="shared" si="211"/>
        <v>0</v>
      </c>
      <c r="EC92" s="2684">
        <f t="shared" si="212"/>
        <v>0</v>
      </c>
      <c r="ED92" s="2630"/>
      <c r="EE92" s="2685">
        <f t="shared" si="256"/>
        <v>0</v>
      </c>
      <c r="EF92" s="2686">
        <f t="shared" si="256"/>
        <v>0</v>
      </c>
      <c r="EG92" s="2686">
        <f t="shared" si="256"/>
        <v>0</v>
      </c>
      <c r="EH92" s="2686">
        <f t="shared" si="253"/>
        <v>0</v>
      </c>
      <c r="EI92" s="2686">
        <f t="shared" si="253"/>
        <v>0</v>
      </c>
      <c r="EJ92" s="2686">
        <f t="shared" si="253"/>
        <v>0</v>
      </c>
      <c r="EK92" s="2686">
        <f t="shared" si="253"/>
        <v>0</v>
      </c>
      <c r="EL92" s="2687">
        <f t="shared" si="135"/>
        <v>0</v>
      </c>
      <c r="EM92" s="2601"/>
      <c r="EN92" s="2681" t="str">
        <f t="shared" si="213"/>
        <v/>
      </c>
      <c r="EO92" s="2688">
        <f t="shared" si="214"/>
        <v>0</v>
      </c>
      <c r="EP92" s="2689">
        <f t="shared" si="215"/>
        <v>0</v>
      </c>
      <c r="EQ92" s="2689">
        <f t="shared" si="216"/>
        <v>0</v>
      </c>
      <c r="ER92" s="2689">
        <f t="shared" si="217"/>
        <v>0</v>
      </c>
      <c r="ES92" s="2689">
        <f t="shared" si="218"/>
        <v>0</v>
      </c>
      <c r="ET92" s="2689">
        <f t="shared" si="219"/>
        <v>0</v>
      </c>
      <c r="EU92" s="2689">
        <f t="shared" si="220"/>
        <v>0</v>
      </c>
      <c r="EV92" s="2689">
        <f t="shared" si="221"/>
        <v>0</v>
      </c>
      <c r="EW92" s="2689">
        <f t="shared" si="222"/>
        <v>0</v>
      </c>
      <c r="EX92" s="2705">
        <f>IF(X92=EX8,X92,0)</f>
        <v>0</v>
      </c>
      <c r="EY92" s="2703" t="str">
        <f t="shared" si="223"/>
        <v/>
      </c>
      <c r="EZ92" s="2678" t="str">
        <f t="shared" si="224"/>
        <v/>
      </c>
      <c r="FA92" s="2692" t="str">
        <f t="shared" si="225"/>
        <v/>
      </c>
      <c r="FB92" s="2692" t="str">
        <f t="shared" si="226"/>
        <v/>
      </c>
      <c r="FC92" s="2692" t="str">
        <f t="shared" si="227"/>
        <v/>
      </c>
      <c r="FD92" s="2692" t="str">
        <f t="shared" si="228"/>
        <v/>
      </c>
      <c r="FE92" s="2692" t="str">
        <f t="shared" si="229"/>
        <v/>
      </c>
      <c r="FF92" s="2692" t="str">
        <f t="shared" si="230"/>
        <v/>
      </c>
      <c r="FG92" s="2692" t="str">
        <f t="shared" si="231"/>
        <v/>
      </c>
      <c r="FH92" s="2601"/>
      <c r="FI92" s="2681" t="str">
        <f t="shared" si="232"/>
        <v/>
      </c>
      <c r="FJ92" s="2694">
        <f t="shared" si="233"/>
        <v>0</v>
      </c>
      <c r="FK92" s="2527" t="str">
        <f t="shared" si="234"/>
        <v/>
      </c>
      <c r="FL92" s="2527" t="str">
        <f t="shared" si="235"/>
        <v/>
      </c>
      <c r="FM92" s="2527" t="str">
        <f t="shared" si="236"/>
        <v/>
      </c>
      <c r="FN92" s="2527" t="str">
        <f t="shared" si="237"/>
        <v/>
      </c>
      <c r="FO92" s="2527" t="str">
        <f t="shared" si="238"/>
        <v/>
      </c>
      <c r="FP92" s="2527" t="str">
        <f t="shared" si="239"/>
        <v/>
      </c>
      <c r="FQ92" s="2527" t="str">
        <f t="shared" si="240"/>
        <v/>
      </c>
      <c r="FR92" s="2527" t="str">
        <f t="shared" si="241"/>
        <v/>
      </c>
      <c r="FS92" s="2704">
        <f>IF(X92=FS8,X92,0)</f>
        <v>0</v>
      </c>
      <c r="FT92" s="2703" t="str">
        <f t="shared" si="242"/>
        <v/>
      </c>
      <c r="FU92" s="2692" t="str">
        <f t="shared" si="243"/>
        <v/>
      </c>
      <c r="FV92" s="2692" t="str">
        <f t="shared" si="244"/>
        <v/>
      </c>
      <c r="FW92" s="2692" t="str">
        <f t="shared" si="245"/>
        <v/>
      </c>
      <c r="FX92" s="2692" t="str">
        <f t="shared" si="246"/>
        <v/>
      </c>
      <c r="FY92" s="2692" t="str">
        <f t="shared" si="247"/>
        <v/>
      </c>
      <c r="FZ92" s="2692" t="str">
        <f t="shared" si="248"/>
        <v/>
      </c>
      <c r="GA92" s="2692" t="str">
        <f t="shared" si="249"/>
        <v/>
      </c>
      <c r="GB92" s="2696" t="str">
        <f t="shared" si="250"/>
        <v/>
      </c>
      <c r="GC92" s="2535"/>
    </row>
    <row r="93" spans="1:185" ht="45" customHeight="1" x14ac:dyDescent="0.25">
      <c r="A93" s="2633">
        <f>ROW()</f>
        <v>93</v>
      </c>
      <c r="B93" s="2667" t="str">
        <f>IF(C93="I","",IF(ISBLANK(D93),"",IF(ISTEXT(D93),LARGE(B9:B92,1)+1,0)))</f>
        <v/>
      </c>
      <c r="C93" s="2698"/>
      <c r="D93" s="2715"/>
      <c r="E93" s="2669"/>
      <c r="F93" s="2670"/>
      <c r="G93" s="2671"/>
      <c r="H93" s="2672"/>
      <c r="I93" s="2671"/>
      <c r="J93" s="2672"/>
      <c r="K93" s="2673">
        <f t="shared" si="132"/>
        <v>0</v>
      </c>
      <c r="L93" s="2532"/>
      <c r="M93" s="2674">
        <f t="shared" si="139"/>
        <v>0</v>
      </c>
      <c r="N93" s="2675">
        <f t="shared" si="139"/>
        <v>0</v>
      </c>
      <c r="O93" s="2676"/>
      <c r="P93" s="2676"/>
      <c r="Q93" s="2676"/>
      <c r="R93" s="2676"/>
      <c r="S93" s="2676"/>
      <c r="T93" s="2676"/>
      <c r="U93" s="2676"/>
      <c r="V93" s="2676"/>
      <c r="W93" s="2532"/>
      <c r="X93" s="2674">
        <f t="shared" si="140"/>
        <v>0</v>
      </c>
      <c r="Y93" s="2675">
        <f t="shared" si="140"/>
        <v>0</v>
      </c>
      <c r="Z93" s="2677"/>
      <c r="AA93" s="2677"/>
      <c r="AB93" s="2677"/>
      <c r="AC93" s="2677"/>
      <c r="AD93" s="2677"/>
      <c r="AE93" s="2677"/>
      <c r="AF93" s="2677"/>
      <c r="AG93" s="2677"/>
      <c r="AH93" s="2532"/>
      <c r="AI93" s="2535"/>
      <c r="AJ93" s="2678">
        <f t="shared" si="141"/>
        <v>0</v>
      </c>
      <c r="AK93" s="2679">
        <f t="shared" si="142"/>
        <v>0</v>
      </c>
      <c r="AL93" s="2678">
        <f t="shared" si="143"/>
        <v>0</v>
      </c>
      <c r="AM93" s="2679">
        <f t="shared" si="144"/>
        <v>0</v>
      </c>
      <c r="AN93" s="2678">
        <f t="shared" si="145"/>
        <v>0</v>
      </c>
      <c r="AO93" s="2679">
        <f t="shared" si="146"/>
        <v>0</v>
      </c>
      <c r="AP93" s="2678">
        <f t="shared" si="147"/>
        <v>0</v>
      </c>
      <c r="AQ93" s="2679">
        <f t="shared" si="148"/>
        <v>0</v>
      </c>
      <c r="AR93" s="2678">
        <f t="shared" si="149"/>
        <v>0</v>
      </c>
      <c r="AS93" s="2679">
        <f t="shared" si="150"/>
        <v>0</v>
      </c>
      <c r="AT93" s="2678">
        <f t="shared" si="151"/>
        <v>0</v>
      </c>
      <c r="AU93" s="2679">
        <f t="shared" si="152"/>
        <v>0</v>
      </c>
      <c r="AV93" s="2678">
        <f t="shared" si="153"/>
        <v>0</v>
      </c>
      <c r="AW93" s="2679">
        <f t="shared" si="154"/>
        <v>0</v>
      </c>
      <c r="AX93" s="2678">
        <f t="shared" si="155"/>
        <v>0</v>
      </c>
      <c r="AY93" s="2679">
        <f t="shared" si="156"/>
        <v>0</v>
      </c>
      <c r="AZ93" s="2680"/>
      <c r="BA93" s="2681">
        <f>BA9</f>
        <v>20</v>
      </c>
      <c r="BB93" s="2681">
        <f t="shared" si="157"/>
        <v>0</v>
      </c>
      <c r="BC93" s="2681" t="str">
        <f t="shared" si="158"/>
        <v/>
      </c>
      <c r="BD93" s="2682">
        <f t="shared" si="254"/>
        <v>0</v>
      </c>
      <c r="BE93" s="2682">
        <f t="shared" si="254"/>
        <v>0</v>
      </c>
      <c r="BF93" s="2682">
        <f t="shared" si="254"/>
        <v>0</v>
      </c>
      <c r="BG93" s="2682">
        <f t="shared" si="251"/>
        <v>0</v>
      </c>
      <c r="BH93" s="2682">
        <f t="shared" si="251"/>
        <v>0</v>
      </c>
      <c r="BI93" s="2682">
        <f t="shared" si="251"/>
        <v>0</v>
      </c>
      <c r="BJ93" s="2682">
        <f t="shared" si="251"/>
        <v>0</v>
      </c>
      <c r="BK93" s="2682">
        <f t="shared" si="133"/>
        <v>0</v>
      </c>
      <c r="BL93" s="2535"/>
      <c r="BM93" s="2683">
        <f t="shared" si="159"/>
        <v>0</v>
      </c>
      <c r="BN93" s="2684">
        <f t="shared" si="160"/>
        <v>0</v>
      </c>
      <c r="BO93" s="2684">
        <f t="shared" si="161"/>
        <v>0</v>
      </c>
      <c r="BP93" s="2684">
        <f t="shared" si="162"/>
        <v>0</v>
      </c>
      <c r="BQ93" s="2684">
        <f t="shared" si="163"/>
        <v>0</v>
      </c>
      <c r="BR93" s="2684">
        <f t="shared" si="164"/>
        <v>0</v>
      </c>
      <c r="BS93" s="2684">
        <f t="shared" si="165"/>
        <v>0</v>
      </c>
      <c r="BT93" s="2684">
        <f t="shared" si="166"/>
        <v>0</v>
      </c>
      <c r="BU93" s="2617"/>
      <c r="BV93" s="2685">
        <f t="shared" si="255"/>
        <v>0</v>
      </c>
      <c r="BW93" s="2686">
        <f t="shared" si="255"/>
        <v>0</v>
      </c>
      <c r="BX93" s="2686">
        <f t="shared" si="255"/>
        <v>0</v>
      </c>
      <c r="BY93" s="2686">
        <f t="shared" si="252"/>
        <v>0</v>
      </c>
      <c r="BZ93" s="2686">
        <f t="shared" si="252"/>
        <v>0</v>
      </c>
      <c r="CA93" s="2686">
        <f t="shared" si="252"/>
        <v>0</v>
      </c>
      <c r="CB93" s="2686">
        <f t="shared" si="252"/>
        <v>0</v>
      </c>
      <c r="CC93" s="2687">
        <f t="shared" si="134"/>
        <v>0</v>
      </c>
      <c r="CD93" s="2525"/>
      <c r="CE93" s="2681" t="str">
        <f t="shared" si="167"/>
        <v/>
      </c>
      <c r="CF93" s="2688">
        <f t="shared" si="168"/>
        <v>0</v>
      </c>
      <c r="CG93" s="2689">
        <f t="shared" si="169"/>
        <v>0</v>
      </c>
      <c r="CH93" s="2689">
        <f t="shared" si="170"/>
        <v>0</v>
      </c>
      <c r="CI93" s="2689">
        <f t="shared" si="171"/>
        <v>0</v>
      </c>
      <c r="CJ93" s="2689">
        <f t="shared" si="172"/>
        <v>0</v>
      </c>
      <c r="CK93" s="2689">
        <f t="shared" si="173"/>
        <v>0</v>
      </c>
      <c r="CL93" s="2689">
        <f t="shared" si="174"/>
        <v>0</v>
      </c>
      <c r="CM93" s="2689">
        <f t="shared" si="175"/>
        <v>0</v>
      </c>
      <c r="CN93" s="2689">
        <f t="shared" si="176"/>
        <v>0</v>
      </c>
      <c r="CO93" s="2702">
        <f>IF(M93=CO8,M93,0)</f>
        <v>0</v>
      </c>
      <c r="CP93" s="2703" t="str">
        <f t="shared" si="177"/>
        <v/>
      </c>
      <c r="CQ93" s="2678" t="str">
        <f t="shared" si="178"/>
        <v/>
      </c>
      <c r="CR93" s="2692" t="str">
        <f t="shared" si="179"/>
        <v/>
      </c>
      <c r="CS93" s="2692" t="str">
        <f t="shared" si="180"/>
        <v/>
      </c>
      <c r="CT93" s="2692" t="str">
        <f t="shared" si="181"/>
        <v/>
      </c>
      <c r="CU93" s="2692" t="str">
        <f t="shared" si="182"/>
        <v/>
      </c>
      <c r="CV93" s="2692" t="str">
        <f t="shared" si="183"/>
        <v/>
      </c>
      <c r="CW93" s="2692" t="str">
        <f t="shared" si="184"/>
        <v/>
      </c>
      <c r="CX93" s="2693" t="str">
        <f t="shared" si="185"/>
        <v/>
      </c>
      <c r="CY93" s="2601"/>
      <c r="CZ93" s="2681" t="str">
        <f t="shared" si="186"/>
        <v/>
      </c>
      <c r="DA93" s="2694">
        <f t="shared" si="187"/>
        <v>0</v>
      </c>
      <c r="DB93" s="2527" t="str">
        <f t="shared" si="188"/>
        <v/>
      </c>
      <c r="DC93" s="2527" t="str">
        <f t="shared" si="189"/>
        <v/>
      </c>
      <c r="DD93" s="2527" t="str">
        <f t="shared" si="190"/>
        <v/>
      </c>
      <c r="DE93" s="2527" t="str">
        <f t="shared" si="191"/>
        <v/>
      </c>
      <c r="DF93" s="2527" t="str">
        <f t="shared" si="192"/>
        <v/>
      </c>
      <c r="DG93" s="2527" t="str">
        <f t="shared" si="193"/>
        <v/>
      </c>
      <c r="DH93" s="2527" t="str">
        <f t="shared" si="194"/>
        <v/>
      </c>
      <c r="DI93" s="2527" t="str">
        <f t="shared" si="195"/>
        <v/>
      </c>
      <c r="DJ93" s="2549"/>
      <c r="DK93" s="2704">
        <f>IF(M93=DK8,M93,0)</f>
        <v>0</v>
      </c>
      <c r="DL93" s="2703" t="str">
        <f t="shared" si="196"/>
        <v/>
      </c>
      <c r="DM93" s="2692" t="str">
        <f t="shared" si="197"/>
        <v/>
      </c>
      <c r="DN93" s="2692" t="str">
        <f t="shared" si="198"/>
        <v/>
      </c>
      <c r="DO93" s="2692" t="str">
        <f t="shared" si="199"/>
        <v/>
      </c>
      <c r="DP93" s="2692" t="str">
        <f t="shared" si="200"/>
        <v/>
      </c>
      <c r="DQ93" s="2692" t="str">
        <f t="shared" si="201"/>
        <v/>
      </c>
      <c r="DR93" s="2692" t="str">
        <f t="shared" si="202"/>
        <v/>
      </c>
      <c r="DS93" s="2692" t="str">
        <f t="shared" si="203"/>
        <v/>
      </c>
      <c r="DT93" s="2696" t="str">
        <f t="shared" si="204"/>
        <v/>
      </c>
      <c r="DU93" s="2535"/>
      <c r="DV93" s="2683">
        <f t="shared" si="205"/>
        <v>0</v>
      </c>
      <c r="DW93" s="2684">
        <f t="shared" si="206"/>
        <v>0</v>
      </c>
      <c r="DX93" s="2684">
        <f t="shared" si="207"/>
        <v>0</v>
      </c>
      <c r="DY93" s="2684">
        <f t="shared" si="208"/>
        <v>0</v>
      </c>
      <c r="DZ93" s="2684">
        <f t="shared" si="209"/>
        <v>0</v>
      </c>
      <c r="EA93" s="2684">
        <f t="shared" si="210"/>
        <v>0</v>
      </c>
      <c r="EB93" s="2684">
        <f t="shared" si="211"/>
        <v>0</v>
      </c>
      <c r="EC93" s="2684">
        <f t="shared" si="212"/>
        <v>0</v>
      </c>
      <c r="ED93" s="2630"/>
      <c r="EE93" s="2685">
        <f t="shared" si="256"/>
        <v>0</v>
      </c>
      <c r="EF93" s="2686">
        <f t="shared" si="256"/>
        <v>0</v>
      </c>
      <c r="EG93" s="2686">
        <f t="shared" si="256"/>
        <v>0</v>
      </c>
      <c r="EH93" s="2686">
        <f t="shared" si="253"/>
        <v>0</v>
      </c>
      <c r="EI93" s="2686">
        <f t="shared" si="253"/>
        <v>0</v>
      </c>
      <c r="EJ93" s="2686">
        <f t="shared" si="253"/>
        <v>0</v>
      </c>
      <c r="EK93" s="2686">
        <f t="shared" si="253"/>
        <v>0</v>
      </c>
      <c r="EL93" s="2687">
        <f t="shared" si="135"/>
        <v>0</v>
      </c>
      <c r="EM93" s="2601"/>
      <c r="EN93" s="2681" t="str">
        <f t="shared" si="213"/>
        <v/>
      </c>
      <c r="EO93" s="2688">
        <f t="shared" si="214"/>
        <v>0</v>
      </c>
      <c r="EP93" s="2689">
        <f t="shared" si="215"/>
        <v>0</v>
      </c>
      <c r="EQ93" s="2689">
        <f t="shared" si="216"/>
        <v>0</v>
      </c>
      <c r="ER93" s="2689">
        <f t="shared" si="217"/>
        <v>0</v>
      </c>
      <c r="ES93" s="2689">
        <f t="shared" si="218"/>
        <v>0</v>
      </c>
      <c r="ET93" s="2689">
        <f t="shared" si="219"/>
        <v>0</v>
      </c>
      <c r="EU93" s="2689">
        <f t="shared" si="220"/>
        <v>0</v>
      </c>
      <c r="EV93" s="2689">
        <f t="shared" si="221"/>
        <v>0</v>
      </c>
      <c r="EW93" s="2689">
        <f t="shared" si="222"/>
        <v>0</v>
      </c>
      <c r="EX93" s="2705">
        <f>IF(X93=EX8,X93,0)</f>
        <v>0</v>
      </c>
      <c r="EY93" s="2703" t="str">
        <f t="shared" si="223"/>
        <v/>
      </c>
      <c r="EZ93" s="2678" t="str">
        <f t="shared" si="224"/>
        <v/>
      </c>
      <c r="FA93" s="2692" t="str">
        <f t="shared" si="225"/>
        <v/>
      </c>
      <c r="FB93" s="2692" t="str">
        <f t="shared" si="226"/>
        <v/>
      </c>
      <c r="FC93" s="2692" t="str">
        <f t="shared" si="227"/>
        <v/>
      </c>
      <c r="FD93" s="2692" t="str">
        <f t="shared" si="228"/>
        <v/>
      </c>
      <c r="FE93" s="2692" t="str">
        <f t="shared" si="229"/>
        <v/>
      </c>
      <c r="FF93" s="2692" t="str">
        <f t="shared" si="230"/>
        <v/>
      </c>
      <c r="FG93" s="2692" t="str">
        <f t="shared" si="231"/>
        <v/>
      </c>
      <c r="FH93" s="2601"/>
      <c r="FI93" s="2681" t="str">
        <f t="shared" si="232"/>
        <v/>
      </c>
      <c r="FJ93" s="2694">
        <f t="shared" si="233"/>
        <v>0</v>
      </c>
      <c r="FK93" s="2527" t="str">
        <f t="shared" si="234"/>
        <v/>
      </c>
      <c r="FL93" s="2527" t="str">
        <f t="shared" si="235"/>
        <v/>
      </c>
      <c r="FM93" s="2527" t="str">
        <f t="shared" si="236"/>
        <v/>
      </c>
      <c r="FN93" s="2527" t="str">
        <f t="shared" si="237"/>
        <v/>
      </c>
      <c r="FO93" s="2527" t="str">
        <f t="shared" si="238"/>
        <v/>
      </c>
      <c r="FP93" s="2527" t="str">
        <f t="shared" si="239"/>
        <v/>
      </c>
      <c r="FQ93" s="2527" t="str">
        <f t="shared" si="240"/>
        <v/>
      </c>
      <c r="FR93" s="2527" t="str">
        <f t="shared" si="241"/>
        <v/>
      </c>
      <c r="FS93" s="2704">
        <f>IF(X93=FS8,X93,0)</f>
        <v>0</v>
      </c>
      <c r="FT93" s="2703" t="str">
        <f t="shared" si="242"/>
        <v/>
      </c>
      <c r="FU93" s="2692" t="str">
        <f t="shared" si="243"/>
        <v/>
      </c>
      <c r="FV93" s="2692" t="str">
        <f t="shared" si="244"/>
        <v/>
      </c>
      <c r="FW93" s="2692" t="str">
        <f t="shared" si="245"/>
        <v/>
      </c>
      <c r="FX93" s="2692" t="str">
        <f t="shared" si="246"/>
        <v/>
      </c>
      <c r="FY93" s="2692" t="str">
        <f t="shared" si="247"/>
        <v/>
      </c>
      <c r="FZ93" s="2692" t="str">
        <f t="shared" si="248"/>
        <v/>
      </c>
      <c r="GA93" s="2692" t="str">
        <f t="shared" si="249"/>
        <v/>
      </c>
      <c r="GB93" s="2696" t="str">
        <f t="shared" si="250"/>
        <v/>
      </c>
      <c r="GC93" s="2535"/>
    </row>
    <row r="94" spans="1:185" ht="45" customHeight="1" x14ac:dyDescent="0.25">
      <c r="A94" s="2633">
        <f>ROW()</f>
        <v>94</v>
      </c>
      <c r="B94" s="2667" t="str">
        <f>IF(C94="I","",IF(ISBLANK(D94),"",IF(ISTEXT(D94),LARGE(B9:B93,1)+1,0)))</f>
        <v/>
      </c>
      <c r="C94" s="2698"/>
      <c r="D94" s="2715"/>
      <c r="E94" s="2669"/>
      <c r="F94" s="2670"/>
      <c r="G94" s="2671"/>
      <c r="H94" s="2672"/>
      <c r="I94" s="2671"/>
      <c r="J94" s="2672"/>
      <c r="K94" s="2673">
        <f t="shared" si="132"/>
        <v>0</v>
      </c>
      <c r="L94" s="2532"/>
      <c r="M94" s="2674">
        <f t="shared" si="139"/>
        <v>0</v>
      </c>
      <c r="N94" s="2675">
        <f t="shared" si="139"/>
        <v>0</v>
      </c>
      <c r="O94" s="2676"/>
      <c r="P94" s="2676"/>
      <c r="Q94" s="2676"/>
      <c r="R94" s="2676"/>
      <c r="S94" s="2676"/>
      <c r="T94" s="2676"/>
      <c r="U94" s="2676"/>
      <c r="V94" s="2676"/>
      <c r="W94" s="2532"/>
      <c r="X94" s="2674">
        <f t="shared" si="140"/>
        <v>0</v>
      </c>
      <c r="Y94" s="2675">
        <f t="shared" si="140"/>
        <v>0</v>
      </c>
      <c r="Z94" s="2677"/>
      <c r="AA94" s="2677"/>
      <c r="AB94" s="2677"/>
      <c r="AC94" s="2677"/>
      <c r="AD94" s="2677"/>
      <c r="AE94" s="2677"/>
      <c r="AF94" s="2677"/>
      <c r="AG94" s="2677"/>
      <c r="AH94" s="2532"/>
      <c r="AI94" s="2535"/>
      <c r="AJ94" s="2678">
        <f t="shared" si="141"/>
        <v>0</v>
      </c>
      <c r="AK94" s="2679">
        <f t="shared" si="142"/>
        <v>0</v>
      </c>
      <c r="AL94" s="2678">
        <f t="shared" si="143"/>
        <v>0</v>
      </c>
      <c r="AM94" s="2679">
        <f t="shared" si="144"/>
        <v>0</v>
      </c>
      <c r="AN94" s="2678">
        <f t="shared" si="145"/>
        <v>0</v>
      </c>
      <c r="AO94" s="2679">
        <f t="shared" si="146"/>
        <v>0</v>
      </c>
      <c r="AP94" s="2678">
        <f t="shared" si="147"/>
        <v>0</v>
      </c>
      <c r="AQ94" s="2679">
        <f t="shared" si="148"/>
        <v>0</v>
      </c>
      <c r="AR94" s="2678">
        <f t="shared" si="149"/>
        <v>0</v>
      </c>
      <c r="AS94" s="2679">
        <f t="shared" si="150"/>
        <v>0</v>
      </c>
      <c r="AT94" s="2678">
        <f t="shared" si="151"/>
        <v>0</v>
      </c>
      <c r="AU94" s="2679">
        <f t="shared" si="152"/>
        <v>0</v>
      </c>
      <c r="AV94" s="2678">
        <f t="shared" si="153"/>
        <v>0</v>
      </c>
      <c r="AW94" s="2679">
        <f t="shared" si="154"/>
        <v>0</v>
      </c>
      <c r="AX94" s="2678">
        <f t="shared" si="155"/>
        <v>0</v>
      </c>
      <c r="AY94" s="2679">
        <f t="shared" si="156"/>
        <v>0</v>
      </c>
      <c r="AZ94" s="2680"/>
      <c r="BA94" s="2681">
        <f>BA9</f>
        <v>20</v>
      </c>
      <c r="BB94" s="2681">
        <f t="shared" si="157"/>
        <v>0</v>
      </c>
      <c r="BC94" s="2681" t="str">
        <f t="shared" si="158"/>
        <v/>
      </c>
      <c r="BD94" s="2682">
        <f t="shared" si="254"/>
        <v>0</v>
      </c>
      <c r="BE94" s="2682">
        <f t="shared" si="254"/>
        <v>0</v>
      </c>
      <c r="BF94" s="2682">
        <f t="shared" si="254"/>
        <v>0</v>
      </c>
      <c r="BG94" s="2682">
        <f t="shared" si="251"/>
        <v>0</v>
      </c>
      <c r="BH94" s="2682">
        <f t="shared" si="251"/>
        <v>0</v>
      </c>
      <c r="BI94" s="2682">
        <f t="shared" si="251"/>
        <v>0</v>
      </c>
      <c r="BJ94" s="2682">
        <f t="shared" si="251"/>
        <v>0</v>
      </c>
      <c r="BK94" s="2682">
        <f t="shared" si="133"/>
        <v>0</v>
      </c>
      <c r="BL94" s="2535"/>
      <c r="BM94" s="2683">
        <f t="shared" si="159"/>
        <v>0</v>
      </c>
      <c r="BN94" s="2684">
        <f t="shared" si="160"/>
        <v>0</v>
      </c>
      <c r="BO94" s="2684">
        <f t="shared" si="161"/>
        <v>0</v>
      </c>
      <c r="BP94" s="2684">
        <f t="shared" si="162"/>
        <v>0</v>
      </c>
      <c r="BQ94" s="2684">
        <f t="shared" si="163"/>
        <v>0</v>
      </c>
      <c r="BR94" s="2684">
        <f t="shared" si="164"/>
        <v>0</v>
      </c>
      <c r="BS94" s="2684">
        <f t="shared" si="165"/>
        <v>0</v>
      </c>
      <c r="BT94" s="2684">
        <f t="shared" si="166"/>
        <v>0</v>
      </c>
      <c r="BU94" s="2617"/>
      <c r="BV94" s="2685">
        <f t="shared" si="255"/>
        <v>0</v>
      </c>
      <c r="BW94" s="2686">
        <f t="shared" si="255"/>
        <v>0</v>
      </c>
      <c r="BX94" s="2686">
        <f t="shared" si="255"/>
        <v>0</v>
      </c>
      <c r="BY94" s="2686">
        <f t="shared" si="252"/>
        <v>0</v>
      </c>
      <c r="BZ94" s="2686">
        <f t="shared" si="252"/>
        <v>0</v>
      </c>
      <c r="CA94" s="2686">
        <f t="shared" si="252"/>
        <v>0</v>
      </c>
      <c r="CB94" s="2686">
        <f t="shared" si="252"/>
        <v>0</v>
      </c>
      <c r="CC94" s="2687">
        <f t="shared" si="134"/>
        <v>0</v>
      </c>
      <c r="CD94" s="2525"/>
      <c r="CE94" s="2681" t="str">
        <f t="shared" si="167"/>
        <v/>
      </c>
      <c r="CF94" s="2688">
        <f t="shared" si="168"/>
        <v>0</v>
      </c>
      <c r="CG94" s="2689">
        <f t="shared" si="169"/>
        <v>0</v>
      </c>
      <c r="CH94" s="2689">
        <f t="shared" si="170"/>
        <v>0</v>
      </c>
      <c r="CI94" s="2689">
        <f t="shared" si="171"/>
        <v>0</v>
      </c>
      <c r="CJ94" s="2689">
        <f t="shared" si="172"/>
        <v>0</v>
      </c>
      <c r="CK94" s="2689">
        <f t="shared" si="173"/>
        <v>0</v>
      </c>
      <c r="CL94" s="2689">
        <f t="shared" si="174"/>
        <v>0</v>
      </c>
      <c r="CM94" s="2689">
        <f t="shared" si="175"/>
        <v>0</v>
      </c>
      <c r="CN94" s="2689">
        <f t="shared" si="176"/>
        <v>0</v>
      </c>
      <c r="CO94" s="2702">
        <f>IF(M94=CO8,M94,0)</f>
        <v>0</v>
      </c>
      <c r="CP94" s="2703" t="str">
        <f t="shared" si="177"/>
        <v/>
      </c>
      <c r="CQ94" s="2678" t="str">
        <f t="shared" si="178"/>
        <v/>
      </c>
      <c r="CR94" s="2692" t="str">
        <f t="shared" si="179"/>
        <v/>
      </c>
      <c r="CS94" s="2692" t="str">
        <f t="shared" si="180"/>
        <v/>
      </c>
      <c r="CT94" s="2692" t="str">
        <f t="shared" si="181"/>
        <v/>
      </c>
      <c r="CU94" s="2692" t="str">
        <f t="shared" si="182"/>
        <v/>
      </c>
      <c r="CV94" s="2692" t="str">
        <f t="shared" si="183"/>
        <v/>
      </c>
      <c r="CW94" s="2692" t="str">
        <f t="shared" si="184"/>
        <v/>
      </c>
      <c r="CX94" s="2693" t="str">
        <f t="shared" si="185"/>
        <v/>
      </c>
      <c r="CY94" s="2601"/>
      <c r="CZ94" s="2681" t="str">
        <f t="shared" si="186"/>
        <v/>
      </c>
      <c r="DA94" s="2694">
        <f t="shared" si="187"/>
        <v>0</v>
      </c>
      <c r="DB94" s="2527" t="str">
        <f t="shared" si="188"/>
        <v/>
      </c>
      <c r="DC94" s="2527" t="str">
        <f t="shared" si="189"/>
        <v/>
      </c>
      <c r="DD94" s="2527" t="str">
        <f t="shared" si="190"/>
        <v/>
      </c>
      <c r="DE94" s="2527" t="str">
        <f t="shared" si="191"/>
        <v/>
      </c>
      <c r="DF94" s="2527" t="str">
        <f t="shared" si="192"/>
        <v/>
      </c>
      <c r="DG94" s="2527" t="str">
        <f t="shared" si="193"/>
        <v/>
      </c>
      <c r="DH94" s="2527" t="str">
        <f t="shared" si="194"/>
        <v/>
      </c>
      <c r="DI94" s="2527" t="str">
        <f t="shared" si="195"/>
        <v/>
      </c>
      <c r="DJ94" s="2549"/>
      <c r="DK94" s="2704">
        <f>IF(M94=DK8,M94,0)</f>
        <v>0</v>
      </c>
      <c r="DL94" s="2703" t="str">
        <f t="shared" si="196"/>
        <v/>
      </c>
      <c r="DM94" s="2692" t="str">
        <f t="shared" si="197"/>
        <v/>
      </c>
      <c r="DN94" s="2692" t="str">
        <f t="shared" si="198"/>
        <v/>
      </c>
      <c r="DO94" s="2692" t="str">
        <f t="shared" si="199"/>
        <v/>
      </c>
      <c r="DP94" s="2692" t="str">
        <f t="shared" si="200"/>
        <v/>
      </c>
      <c r="DQ94" s="2692" t="str">
        <f t="shared" si="201"/>
        <v/>
      </c>
      <c r="DR94" s="2692" t="str">
        <f t="shared" si="202"/>
        <v/>
      </c>
      <c r="DS94" s="2692" t="str">
        <f t="shared" si="203"/>
        <v/>
      </c>
      <c r="DT94" s="2696" t="str">
        <f t="shared" si="204"/>
        <v/>
      </c>
      <c r="DU94" s="2535"/>
      <c r="DV94" s="2683">
        <f t="shared" si="205"/>
        <v>0</v>
      </c>
      <c r="DW94" s="2684">
        <f t="shared" si="206"/>
        <v>0</v>
      </c>
      <c r="DX94" s="2684">
        <f t="shared" si="207"/>
        <v>0</v>
      </c>
      <c r="DY94" s="2684">
        <f t="shared" si="208"/>
        <v>0</v>
      </c>
      <c r="DZ94" s="2684">
        <f t="shared" si="209"/>
        <v>0</v>
      </c>
      <c r="EA94" s="2684">
        <f t="shared" si="210"/>
        <v>0</v>
      </c>
      <c r="EB94" s="2684">
        <f t="shared" si="211"/>
        <v>0</v>
      </c>
      <c r="EC94" s="2684">
        <f t="shared" si="212"/>
        <v>0</v>
      </c>
      <c r="ED94" s="2630"/>
      <c r="EE94" s="2685">
        <f t="shared" si="256"/>
        <v>0</v>
      </c>
      <c r="EF94" s="2686">
        <f t="shared" si="256"/>
        <v>0</v>
      </c>
      <c r="EG94" s="2686">
        <f t="shared" si="256"/>
        <v>0</v>
      </c>
      <c r="EH94" s="2686">
        <f t="shared" si="253"/>
        <v>0</v>
      </c>
      <c r="EI94" s="2686">
        <f t="shared" si="253"/>
        <v>0</v>
      </c>
      <c r="EJ94" s="2686">
        <f t="shared" si="253"/>
        <v>0</v>
      </c>
      <c r="EK94" s="2686">
        <f t="shared" si="253"/>
        <v>0</v>
      </c>
      <c r="EL94" s="2687">
        <f t="shared" si="135"/>
        <v>0</v>
      </c>
      <c r="EM94" s="2601"/>
      <c r="EN94" s="2681" t="str">
        <f t="shared" si="213"/>
        <v/>
      </c>
      <c r="EO94" s="2688">
        <f t="shared" si="214"/>
        <v>0</v>
      </c>
      <c r="EP94" s="2689">
        <f t="shared" si="215"/>
        <v>0</v>
      </c>
      <c r="EQ94" s="2689">
        <f t="shared" si="216"/>
        <v>0</v>
      </c>
      <c r="ER94" s="2689">
        <f t="shared" si="217"/>
        <v>0</v>
      </c>
      <c r="ES94" s="2689">
        <f t="shared" si="218"/>
        <v>0</v>
      </c>
      <c r="ET94" s="2689">
        <f t="shared" si="219"/>
        <v>0</v>
      </c>
      <c r="EU94" s="2689">
        <f t="shared" si="220"/>
        <v>0</v>
      </c>
      <c r="EV94" s="2689">
        <f t="shared" si="221"/>
        <v>0</v>
      </c>
      <c r="EW94" s="2689">
        <f t="shared" si="222"/>
        <v>0</v>
      </c>
      <c r="EX94" s="2705">
        <f>IF(X94=EX8,X94,0)</f>
        <v>0</v>
      </c>
      <c r="EY94" s="2703" t="str">
        <f t="shared" si="223"/>
        <v/>
      </c>
      <c r="EZ94" s="2678" t="str">
        <f t="shared" si="224"/>
        <v/>
      </c>
      <c r="FA94" s="2692" t="str">
        <f t="shared" si="225"/>
        <v/>
      </c>
      <c r="FB94" s="2692" t="str">
        <f t="shared" si="226"/>
        <v/>
      </c>
      <c r="FC94" s="2692" t="str">
        <f t="shared" si="227"/>
        <v/>
      </c>
      <c r="FD94" s="2692" t="str">
        <f t="shared" si="228"/>
        <v/>
      </c>
      <c r="FE94" s="2692" t="str">
        <f t="shared" si="229"/>
        <v/>
      </c>
      <c r="FF94" s="2692" t="str">
        <f t="shared" si="230"/>
        <v/>
      </c>
      <c r="FG94" s="2692" t="str">
        <f t="shared" si="231"/>
        <v/>
      </c>
      <c r="FH94" s="2601"/>
      <c r="FI94" s="2681" t="str">
        <f t="shared" si="232"/>
        <v/>
      </c>
      <c r="FJ94" s="2694">
        <f t="shared" si="233"/>
        <v>0</v>
      </c>
      <c r="FK94" s="2527" t="str">
        <f t="shared" si="234"/>
        <v/>
      </c>
      <c r="FL94" s="2527" t="str">
        <f t="shared" si="235"/>
        <v/>
      </c>
      <c r="FM94" s="2527" t="str">
        <f t="shared" si="236"/>
        <v/>
      </c>
      <c r="FN94" s="2527" t="str">
        <f t="shared" si="237"/>
        <v/>
      </c>
      <c r="FO94" s="2527" t="str">
        <f t="shared" si="238"/>
        <v/>
      </c>
      <c r="FP94" s="2527" t="str">
        <f t="shared" si="239"/>
        <v/>
      </c>
      <c r="FQ94" s="2527" t="str">
        <f t="shared" si="240"/>
        <v/>
      </c>
      <c r="FR94" s="2527" t="str">
        <f t="shared" si="241"/>
        <v/>
      </c>
      <c r="FS94" s="2704">
        <f>IF(X94=FS8,X94,0)</f>
        <v>0</v>
      </c>
      <c r="FT94" s="2703" t="str">
        <f t="shared" si="242"/>
        <v/>
      </c>
      <c r="FU94" s="2692" t="str">
        <f t="shared" si="243"/>
        <v/>
      </c>
      <c r="FV94" s="2692" t="str">
        <f t="shared" si="244"/>
        <v/>
      </c>
      <c r="FW94" s="2692" t="str">
        <f t="shared" si="245"/>
        <v/>
      </c>
      <c r="FX94" s="2692" t="str">
        <f t="shared" si="246"/>
        <v/>
      </c>
      <c r="FY94" s="2692" t="str">
        <f t="shared" si="247"/>
        <v/>
      </c>
      <c r="FZ94" s="2692" t="str">
        <f t="shared" si="248"/>
        <v/>
      </c>
      <c r="GA94" s="2692" t="str">
        <f t="shared" si="249"/>
        <v/>
      </c>
      <c r="GB94" s="2696" t="str">
        <f t="shared" si="250"/>
        <v/>
      </c>
      <c r="GC94" s="2535"/>
    </row>
    <row r="95" spans="1:185" ht="45" customHeight="1" x14ac:dyDescent="0.25">
      <c r="A95" s="2633">
        <f>ROW()</f>
        <v>95</v>
      </c>
      <c r="B95" s="2667" t="str">
        <f>IF(C95="I","",IF(ISBLANK(D95),"",IF(ISTEXT(D95),LARGE(B9:B94,1)+1,0)))</f>
        <v/>
      </c>
      <c r="C95" s="2698"/>
      <c r="D95" s="2715"/>
      <c r="E95" s="2669"/>
      <c r="F95" s="2670"/>
      <c r="G95" s="2671"/>
      <c r="H95" s="2672"/>
      <c r="I95" s="2671"/>
      <c r="J95" s="2672"/>
      <c r="K95" s="2673">
        <f t="shared" ref="K95:K158" si="257">COUNTA(G95,I95)</f>
        <v>0</v>
      </c>
      <c r="L95" s="2532"/>
      <c r="M95" s="2674">
        <f t="shared" si="139"/>
        <v>0</v>
      </c>
      <c r="N95" s="2675">
        <f t="shared" si="139"/>
        <v>0</v>
      </c>
      <c r="O95" s="2676"/>
      <c r="P95" s="2676"/>
      <c r="Q95" s="2676"/>
      <c r="R95" s="2676"/>
      <c r="S95" s="2676"/>
      <c r="T95" s="2676"/>
      <c r="U95" s="2676"/>
      <c r="V95" s="2676"/>
      <c r="W95" s="2532"/>
      <c r="X95" s="2674">
        <f t="shared" si="140"/>
        <v>0</v>
      </c>
      <c r="Y95" s="2675">
        <f t="shared" si="140"/>
        <v>0</v>
      </c>
      <c r="Z95" s="2677"/>
      <c r="AA95" s="2677"/>
      <c r="AB95" s="2677"/>
      <c r="AC95" s="2677"/>
      <c r="AD95" s="2677"/>
      <c r="AE95" s="2677"/>
      <c r="AF95" s="2677"/>
      <c r="AG95" s="2677"/>
      <c r="AH95" s="2532"/>
      <c r="AI95" s="2535"/>
      <c r="AJ95" s="2678">
        <f t="shared" si="141"/>
        <v>0</v>
      </c>
      <c r="AK95" s="2679">
        <f t="shared" si="142"/>
        <v>0</v>
      </c>
      <c r="AL95" s="2678">
        <f t="shared" si="143"/>
        <v>0</v>
      </c>
      <c r="AM95" s="2679">
        <f t="shared" si="144"/>
        <v>0</v>
      </c>
      <c r="AN95" s="2678">
        <f t="shared" si="145"/>
        <v>0</v>
      </c>
      <c r="AO95" s="2679">
        <f t="shared" si="146"/>
        <v>0</v>
      </c>
      <c r="AP95" s="2678">
        <f t="shared" si="147"/>
        <v>0</v>
      </c>
      <c r="AQ95" s="2679">
        <f t="shared" si="148"/>
        <v>0</v>
      </c>
      <c r="AR95" s="2678">
        <f t="shared" si="149"/>
        <v>0</v>
      </c>
      <c r="AS95" s="2679">
        <f t="shared" si="150"/>
        <v>0</v>
      </c>
      <c r="AT95" s="2678">
        <f t="shared" si="151"/>
        <v>0</v>
      </c>
      <c r="AU95" s="2679">
        <f t="shared" si="152"/>
        <v>0</v>
      </c>
      <c r="AV95" s="2678">
        <f t="shared" si="153"/>
        <v>0</v>
      </c>
      <c r="AW95" s="2679">
        <f t="shared" si="154"/>
        <v>0</v>
      </c>
      <c r="AX95" s="2678">
        <f t="shared" si="155"/>
        <v>0</v>
      </c>
      <c r="AY95" s="2679">
        <f t="shared" si="156"/>
        <v>0</v>
      </c>
      <c r="AZ95" s="2680"/>
      <c r="BA95" s="2681">
        <f>BA9</f>
        <v>20</v>
      </c>
      <c r="BB95" s="2681">
        <f t="shared" si="157"/>
        <v>0</v>
      </c>
      <c r="BC95" s="2681" t="str">
        <f t="shared" si="158"/>
        <v/>
      </c>
      <c r="BD95" s="2682">
        <f t="shared" si="254"/>
        <v>0</v>
      </c>
      <c r="BE95" s="2682">
        <f t="shared" si="254"/>
        <v>0</v>
      </c>
      <c r="BF95" s="2682">
        <f t="shared" si="254"/>
        <v>0</v>
      </c>
      <c r="BG95" s="2682">
        <f t="shared" si="251"/>
        <v>0</v>
      </c>
      <c r="BH95" s="2682">
        <f t="shared" si="251"/>
        <v>0</v>
      </c>
      <c r="BI95" s="2682">
        <f t="shared" si="251"/>
        <v>0</v>
      </c>
      <c r="BJ95" s="2682">
        <f t="shared" si="251"/>
        <v>0</v>
      </c>
      <c r="BK95" s="2682">
        <f t="shared" si="133"/>
        <v>0</v>
      </c>
      <c r="BL95" s="2535"/>
      <c r="BM95" s="2683">
        <f t="shared" si="159"/>
        <v>0</v>
      </c>
      <c r="BN95" s="2684">
        <f t="shared" si="160"/>
        <v>0</v>
      </c>
      <c r="BO95" s="2684">
        <f t="shared" si="161"/>
        <v>0</v>
      </c>
      <c r="BP95" s="2684">
        <f t="shared" si="162"/>
        <v>0</v>
      </c>
      <c r="BQ95" s="2684">
        <f t="shared" si="163"/>
        <v>0</v>
      </c>
      <c r="BR95" s="2684">
        <f t="shared" si="164"/>
        <v>0</v>
      </c>
      <c r="BS95" s="2684">
        <f t="shared" si="165"/>
        <v>0</v>
      </c>
      <c r="BT95" s="2684">
        <f t="shared" si="166"/>
        <v>0</v>
      </c>
      <c r="BU95" s="2617"/>
      <c r="BV95" s="2685">
        <f t="shared" si="255"/>
        <v>0</v>
      </c>
      <c r="BW95" s="2686">
        <f t="shared" si="255"/>
        <v>0</v>
      </c>
      <c r="BX95" s="2686">
        <f t="shared" si="255"/>
        <v>0</v>
      </c>
      <c r="BY95" s="2686">
        <f t="shared" si="252"/>
        <v>0</v>
      </c>
      <c r="BZ95" s="2686">
        <f t="shared" si="252"/>
        <v>0</v>
      </c>
      <c r="CA95" s="2686">
        <f t="shared" si="252"/>
        <v>0</v>
      </c>
      <c r="CB95" s="2686">
        <f t="shared" si="252"/>
        <v>0</v>
      </c>
      <c r="CC95" s="2687">
        <f t="shared" si="134"/>
        <v>0</v>
      </c>
      <c r="CD95" s="2525"/>
      <c r="CE95" s="2681" t="str">
        <f t="shared" si="167"/>
        <v/>
      </c>
      <c r="CF95" s="2688">
        <f t="shared" si="168"/>
        <v>0</v>
      </c>
      <c r="CG95" s="2689">
        <f t="shared" si="169"/>
        <v>0</v>
      </c>
      <c r="CH95" s="2689">
        <f t="shared" si="170"/>
        <v>0</v>
      </c>
      <c r="CI95" s="2689">
        <f t="shared" si="171"/>
        <v>0</v>
      </c>
      <c r="CJ95" s="2689">
        <f t="shared" si="172"/>
        <v>0</v>
      </c>
      <c r="CK95" s="2689">
        <f t="shared" si="173"/>
        <v>0</v>
      </c>
      <c r="CL95" s="2689">
        <f t="shared" si="174"/>
        <v>0</v>
      </c>
      <c r="CM95" s="2689">
        <f t="shared" si="175"/>
        <v>0</v>
      </c>
      <c r="CN95" s="2689">
        <f t="shared" si="176"/>
        <v>0</v>
      </c>
      <c r="CO95" s="2702">
        <f>IF(M95=CO8,M95,0)</f>
        <v>0</v>
      </c>
      <c r="CP95" s="2703" t="str">
        <f t="shared" si="177"/>
        <v/>
      </c>
      <c r="CQ95" s="2678" t="str">
        <f t="shared" si="178"/>
        <v/>
      </c>
      <c r="CR95" s="2692" t="str">
        <f t="shared" si="179"/>
        <v/>
      </c>
      <c r="CS95" s="2692" t="str">
        <f t="shared" si="180"/>
        <v/>
      </c>
      <c r="CT95" s="2692" t="str">
        <f t="shared" si="181"/>
        <v/>
      </c>
      <c r="CU95" s="2692" t="str">
        <f t="shared" si="182"/>
        <v/>
      </c>
      <c r="CV95" s="2692" t="str">
        <f t="shared" si="183"/>
        <v/>
      </c>
      <c r="CW95" s="2692" t="str">
        <f t="shared" si="184"/>
        <v/>
      </c>
      <c r="CX95" s="2693" t="str">
        <f t="shared" si="185"/>
        <v/>
      </c>
      <c r="CY95" s="2601"/>
      <c r="CZ95" s="2681" t="str">
        <f t="shared" si="186"/>
        <v/>
      </c>
      <c r="DA95" s="2694">
        <f t="shared" si="187"/>
        <v>0</v>
      </c>
      <c r="DB95" s="2527" t="str">
        <f t="shared" si="188"/>
        <v/>
      </c>
      <c r="DC95" s="2527" t="str">
        <f t="shared" si="189"/>
        <v/>
      </c>
      <c r="DD95" s="2527" t="str">
        <f t="shared" si="190"/>
        <v/>
      </c>
      <c r="DE95" s="2527" t="str">
        <f t="shared" si="191"/>
        <v/>
      </c>
      <c r="DF95" s="2527" t="str">
        <f t="shared" si="192"/>
        <v/>
      </c>
      <c r="DG95" s="2527" t="str">
        <f t="shared" si="193"/>
        <v/>
      </c>
      <c r="DH95" s="2527" t="str">
        <f t="shared" si="194"/>
        <v/>
      </c>
      <c r="DI95" s="2527" t="str">
        <f t="shared" si="195"/>
        <v/>
      </c>
      <c r="DJ95" s="2549"/>
      <c r="DK95" s="2704">
        <f>IF(M95=DK8,M95,0)</f>
        <v>0</v>
      </c>
      <c r="DL95" s="2703" t="str">
        <f t="shared" si="196"/>
        <v/>
      </c>
      <c r="DM95" s="2692" t="str">
        <f t="shared" si="197"/>
        <v/>
      </c>
      <c r="DN95" s="2692" t="str">
        <f t="shared" si="198"/>
        <v/>
      </c>
      <c r="DO95" s="2692" t="str">
        <f t="shared" si="199"/>
        <v/>
      </c>
      <c r="DP95" s="2692" t="str">
        <f t="shared" si="200"/>
        <v/>
      </c>
      <c r="DQ95" s="2692" t="str">
        <f t="shared" si="201"/>
        <v/>
      </c>
      <c r="DR95" s="2692" t="str">
        <f t="shared" si="202"/>
        <v/>
      </c>
      <c r="DS95" s="2692" t="str">
        <f t="shared" si="203"/>
        <v/>
      </c>
      <c r="DT95" s="2696" t="str">
        <f t="shared" si="204"/>
        <v/>
      </c>
      <c r="DU95" s="2535"/>
      <c r="DV95" s="2683">
        <f t="shared" si="205"/>
        <v>0</v>
      </c>
      <c r="DW95" s="2684">
        <f t="shared" si="206"/>
        <v>0</v>
      </c>
      <c r="DX95" s="2684">
        <f t="shared" si="207"/>
        <v>0</v>
      </c>
      <c r="DY95" s="2684">
        <f t="shared" si="208"/>
        <v>0</v>
      </c>
      <c r="DZ95" s="2684">
        <f t="shared" si="209"/>
        <v>0</v>
      </c>
      <c r="EA95" s="2684">
        <f t="shared" si="210"/>
        <v>0</v>
      </c>
      <c r="EB95" s="2684">
        <f t="shared" si="211"/>
        <v>0</v>
      </c>
      <c r="EC95" s="2684">
        <f t="shared" si="212"/>
        <v>0</v>
      </c>
      <c r="ED95" s="2630"/>
      <c r="EE95" s="2685">
        <f t="shared" si="256"/>
        <v>0</v>
      </c>
      <c r="EF95" s="2686">
        <f t="shared" si="256"/>
        <v>0</v>
      </c>
      <c r="EG95" s="2686">
        <f t="shared" si="256"/>
        <v>0</v>
      </c>
      <c r="EH95" s="2686">
        <f t="shared" si="253"/>
        <v>0</v>
      </c>
      <c r="EI95" s="2686">
        <f t="shared" si="253"/>
        <v>0</v>
      </c>
      <c r="EJ95" s="2686">
        <f t="shared" si="253"/>
        <v>0</v>
      </c>
      <c r="EK95" s="2686">
        <f t="shared" si="253"/>
        <v>0</v>
      </c>
      <c r="EL95" s="2687">
        <f t="shared" si="135"/>
        <v>0</v>
      </c>
      <c r="EM95" s="2601"/>
      <c r="EN95" s="2681" t="str">
        <f t="shared" si="213"/>
        <v/>
      </c>
      <c r="EO95" s="2688">
        <f t="shared" si="214"/>
        <v>0</v>
      </c>
      <c r="EP95" s="2689">
        <f t="shared" si="215"/>
        <v>0</v>
      </c>
      <c r="EQ95" s="2689">
        <f t="shared" si="216"/>
        <v>0</v>
      </c>
      <c r="ER95" s="2689">
        <f t="shared" si="217"/>
        <v>0</v>
      </c>
      <c r="ES95" s="2689">
        <f t="shared" si="218"/>
        <v>0</v>
      </c>
      <c r="ET95" s="2689">
        <f t="shared" si="219"/>
        <v>0</v>
      </c>
      <c r="EU95" s="2689">
        <f t="shared" si="220"/>
        <v>0</v>
      </c>
      <c r="EV95" s="2689">
        <f t="shared" si="221"/>
        <v>0</v>
      </c>
      <c r="EW95" s="2689">
        <f t="shared" si="222"/>
        <v>0</v>
      </c>
      <c r="EX95" s="2705">
        <f>IF(X95=EX8,X95,0)</f>
        <v>0</v>
      </c>
      <c r="EY95" s="2703" t="str">
        <f t="shared" si="223"/>
        <v/>
      </c>
      <c r="EZ95" s="2678" t="str">
        <f t="shared" si="224"/>
        <v/>
      </c>
      <c r="FA95" s="2692" t="str">
        <f t="shared" si="225"/>
        <v/>
      </c>
      <c r="FB95" s="2692" t="str">
        <f t="shared" si="226"/>
        <v/>
      </c>
      <c r="FC95" s="2692" t="str">
        <f t="shared" si="227"/>
        <v/>
      </c>
      <c r="FD95" s="2692" t="str">
        <f t="shared" si="228"/>
        <v/>
      </c>
      <c r="FE95" s="2692" t="str">
        <f t="shared" si="229"/>
        <v/>
      </c>
      <c r="FF95" s="2692" t="str">
        <f t="shared" si="230"/>
        <v/>
      </c>
      <c r="FG95" s="2692" t="str">
        <f t="shared" si="231"/>
        <v/>
      </c>
      <c r="FH95" s="2601"/>
      <c r="FI95" s="2681" t="str">
        <f t="shared" si="232"/>
        <v/>
      </c>
      <c r="FJ95" s="2694">
        <f t="shared" si="233"/>
        <v>0</v>
      </c>
      <c r="FK95" s="2527" t="str">
        <f t="shared" si="234"/>
        <v/>
      </c>
      <c r="FL95" s="2527" t="str">
        <f t="shared" si="235"/>
        <v/>
      </c>
      <c r="FM95" s="2527" t="str">
        <f t="shared" si="236"/>
        <v/>
      </c>
      <c r="FN95" s="2527" t="str">
        <f t="shared" si="237"/>
        <v/>
      </c>
      <c r="FO95" s="2527" t="str">
        <f t="shared" si="238"/>
        <v/>
      </c>
      <c r="FP95" s="2527" t="str">
        <f t="shared" si="239"/>
        <v/>
      </c>
      <c r="FQ95" s="2527" t="str">
        <f t="shared" si="240"/>
        <v/>
      </c>
      <c r="FR95" s="2527" t="str">
        <f t="shared" si="241"/>
        <v/>
      </c>
      <c r="FS95" s="2704">
        <f>IF(X95=FS8,X95,0)</f>
        <v>0</v>
      </c>
      <c r="FT95" s="2703" t="str">
        <f t="shared" si="242"/>
        <v/>
      </c>
      <c r="FU95" s="2692" t="str">
        <f t="shared" si="243"/>
        <v/>
      </c>
      <c r="FV95" s="2692" t="str">
        <f t="shared" si="244"/>
        <v/>
      </c>
      <c r="FW95" s="2692" t="str">
        <f t="shared" si="245"/>
        <v/>
      </c>
      <c r="FX95" s="2692" t="str">
        <f t="shared" si="246"/>
        <v/>
      </c>
      <c r="FY95" s="2692" t="str">
        <f t="shared" si="247"/>
        <v/>
      </c>
      <c r="FZ95" s="2692" t="str">
        <f t="shared" si="248"/>
        <v/>
      </c>
      <c r="GA95" s="2692" t="str">
        <f t="shared" si="249"/>
        <v/>
      </c>
      <c r="GB95" s="2696" t="str">
        <f t="shared" si="250"/>
        <v/>
      </c>
      <c r="GC95" s="2535"/>
    </row>
    <row r="96" spans="1:185" ht="45" customHeight="1" x14ac:dyDescent="0.25">
      <c r="A96" s="2633">
        <f>ROW()</f>
        <v>96</v>
      </c>
      <c r="B96" s="2667" t="str">
        <f>IF(C96="I","",IF(ISBLANK(D96),"",IF(ISTEXT(D96),LARGE(B9:B95,1)+1,0)))</f>
        <v/>
      </c>
      <c r="C96" s="2698"/>
      <c r="D96" s="2715"/>
      <c r="E96" s="2669"/>
      <c r="F96" s="2670"/>
      <c r="G96" s="2671"/>
      <c r="H96" s="2672"/>
      <c r="I96" s="2671"/>
      <c r="J96" s="2672"/>
      <c r="K96" s="2673">
        <f t="shared" si="257"/>
        <v>0</v>
      </c>
      <c r="L96" s="2532"/>
      <c r="M96" s="2674">
        <f t="shared" si="139"/>
        <v>0</v>
      </c>
      <c r="N96" s="2675">
        <f t="shared" si="139"/>
        <v>0</v>
      </c>
      <c r="O96" s="2676"/>
      <c r="P96" s="2676"/>
      <c r="Q96" s="2676"/>
      <c r="R96" s="2676"/>
      <c r="S96" s="2676"/>
      <c r="T96" s="2676"/>
      <c r="U96" s="2676"/>
      <c r="V96" s="2676"/>
      <c r="W96" s="2532"/>
      <c r="X96" s="2674">
        <f t="shared" si="140"/>
        <v>0</v>
      </c>
      <c r="Y96" s="2675">
        <f t="shared" si="140"/>
        <v>0</v>
      </c>
      <c r="Z96" s="2677"/>
      <c r="AA96" s="2677"/>
      <c r="AB96" s="2677"/>
      <c r="AC96" s="2677"/>
      <c r="AD96" s="2677"/>
      <c r="AE96" s="2677"/>
      <c r="AF96" s="2677"/>
      <c r="AG96" s="2677"/>
      <c r="AH96" s="2532"/>
      <c r="AI96" s="2535"/>
      <c r="AJ96" s="2678">
        <f t="shared" si="141"/>
        <v>0</v>
      </c>
      <c r="AK96" s="2679">
        <f t="shared" si="142"/>
        <v>0</v>
      </c>
      <c r="AL96" s="2678">
        <f t="shared" si="143"/>
        <v>0</v>
      </c>
      <c r="AM96" s="2679">
        <f t="shared" si="144"/>
        <v>0</v>
      </c>
      <c r="AN96" s="2678">
        <f t="shared" si="145"/>
        <v>0</v>
      </c>
      <c r="AO96" s="2679">
        <f t="shared" si="146"/>
        <v>0</v>
      </c>
      <c r="AP96" s="2678">
        <f t="shared" si="147"/>
        <v>0</v>
      </c>
      <c r="AQ96" s="2679">
        <f t="shared" si="148"/>
        <v>0</v>
      </c>
      <c r="AR96" s="2678">
        <f t="shared" si="149"/>
        <v>0</v>
      </c>
      <c r="AS96" s="2679">
        <f t="shared" si="150"/>
        <v>0</v>
      </c>
      <c r="AT96" s="2678">
        <f t="shared" si="151"/>
        <v>0</v>
      </c>
      <c r="AU96" s="2679">
        <f t="shared" si="152"/>
        <v>0</v>
      </c>
      <c r="AV96" s="2678">
        <f t="shared" si="153"/>
        <v>0</v>
      </c>
      <c r="AW96" s="2679">
        <f t="shared" si="154"/>
        <v>0</v>
      </c>
      <c r="AX96" s="2678">
        <f t="shared" si="155"/>
        <v>0</v>
      </c>
      <c r="AY96" s="2679">
        <f t="shared" si="156"/>
        <v>0</v>
      </c>
      <c r="AZ96" s="2680"/>
      <c r="BA96" s="2681">
        <f>BA9</f>
        <v>20</v>
      </c>
      <c r="BB96" s="2681">
        <f t="shared" si="157"/>
        <v>0</v>
      </c>
      <c r="BC96" s="2681" t="str">
        <f t="shared" si="158"/>
        <v/>
      </c>
      <c r="BD96" s="2682">
        <f t="shared" si="254"/>
        <v>0</v>
      </c>
      <c r="BE96" s="2682">
        <f t="shared" si="254"/>
        <v>0</v>
      </c>
      <c r="BF96" s="2682">
        <f t="shared" si="254"/>
        <v>0</v>
      </c>
      <c r="BG96" s="2682">
        <f t="shared" si="251"/>
        <v>0</v>
      </c>
      <c r="BH96" s="2682">
        <f t="shared" si="251"/>
        <v>0</v>
      </c>
      <c r="BI96" s="2682">
        <f t="shared" si="251"/>
        <v>0</v>
      </c>
      <c r="BJ96" s="2682">
        <f t="shared" si="251"/>
        <v>0</v>
      </c>
      <c r="BK96" s="2682">
        <f t="shared" si="133"/>
        <v>0</v>
      </c>
      <c r="BL96" s="2535"/>
      <c r="BM96" s="2683">
        <f t="shared" si="159"/>
        <v>0</v>
      </c>
      <c r="BN96" s="2684">
        <f t="shared" si="160"/>
        <v>0</v>
      </c>
      <c r="BO96" s="2684">
        <f t="shared" si="161"/>
        <v>0</v>
      </c>
      <c r="BP96" s="2684">
        <f t="shared" si="162"/>
        <v>0</v>
      </c>
      <c r="BQ96" s="2684">
        <f t="shared" si="163"/>
        <v>0</v>
      </c>
      <c r="BR96" s="2684">
        <f t="shared" si="164"/>
        <v>0</v>
      </c>
      <c r="BS96" s="2684">
        <f t="shared" si="165"/>
        <v>0</v>
      </c>
      <c r="BT96" s="2684">
        <f t="shared" si="166"/>
        <v>0</v>
      </c>
      <c r="BU96" s="2617"/>
      <c r="BV96" s="2685">
        <f t="shared" si="255"/>
        <v>0</v>
      </c>
      <c r="BW96" s="2686">
        <f t="shared" si="255"/>
        <v>0</v>
      </c>
      <c r="BX96" s="2686">
        <f t="shared" si="255"/>
        <v>0</v>
      </c>
      <c r="BY96" s="2686">
        <f t="shared" si="252"/>
        <v>0</v>
      </c>
      <c r="BZ96" s="2686">
        <f t="shared" si="252"/>
        <v>0</v>
      </c>
      <c r="CA96" s="2686">
        <f t="shared" si="252"/>
        <v>0</v>
      </c>
      <c r="CB96" s="2686">
        <f t="shared" si="252"/>
        <v>0</v>
      </c>
      <c r="CC96" s="2687">
        <f t="shared" si="134"/>
        <v>0</v>
      </c>
      <c r="CD96" s="2525"/>
      <c r="CE96" s="2681" t="str">
        <f t="shared" si="167"/>
        <v/>
      </c>
      <c r="CF96" s="2688">
        <f t="shared" si="168"/>
        <v>0</v>
      </c>
      <c r="CG96" s="2689">
        <f t="shared" si="169"/>
        <v>0</v>
      </c>
      <c r="CH96" s="2689">
        <f t="shared" si="170"/>
        <v>0</v>
      </c>
      <c r="CI96" s="2689">
        <f t="shared" si="171"/>
        <v>0</v>
      </c>
      <c r="CJ96" s="2689">
        <f t="shared" si="172"/>
        <v>0</v>
      </c>
      <c r="CK96" s="2689">
        <f t="shared" si="173"/>
        <v>0</v>
      </c>
      <c r="CL96" s="2689">
        <f t="shared" si="174"/>
        <v>0</v>
      </c>
      <c r="CM96" s="2689">
        <f t="shared" si="175"/>
        <v>0</v>
      </c>
      <c r="CN96" s="2689">
        <f t="shared" si="176"/>
        <v>0</v>
      </c>
      <c r="CO96" s="2702">
        <f>IF(M96=CO8,M96,0)</f>
        <v>0</v>
      </c>
      <c r="CP96" s="2703" t="str">
        <f t="shared" si="177"/>
        <v/>
      </c>
      <c r="CQ96" s="2678" t="str">
        <f t="shared" si="178"/>
        <v/>
      </c>
      <c r="CR96" s="2692" t="str">
        <f t="shared" si="179"/>
        <v/>
      </c>
      <c r="CS96" s="2692" t="str">
        <f t="shared" si="180"/>
        <v/>
      </c>
      <c r="CT96" s="2692" t="str">
        <f t="shared" si="181"/>
        <v/>
      </c>
      <c r="CU96" s="2692" t="str">
        <f t="shared" si="182"/>
        <v/>
      </c>
      <c r="CV96" s="2692" t="str">
        <f t="shared" si="183"/>
        <v/>
      </c>
      <c r="CW96" s="2692" t="str">
        <f t="shared" si="184"/>
        <v/>
      </c>
      <c r="CX96" s="2693" t="str">
        <f t="shared" si="185"/>
        <v/>
      </c>
      <c r="CY96" s="2601"/>
      <c r="CZ96" s="2681" t="str">
        <f t="shared" si="186"/>
        <v/>
      </c>
      <c r="DA96" s="2694">
        <f t="shared" si="187"/>
        <v>0</v>
      </c>
      <c r="DB96" s="2527" t="str">
        <f t="shared" si="188"/>
        <v/>
      </c>
      <c r="DC96" s="2527" t="str">
        <f t="shared" si="189"/>
        <v/>
      </c>
      <c r="DD96" s="2527" t="str">
        <f t="shared" si="190"/>
        <v/>
      </c>
      <c r="DE96" s="2527" t="str">
        <f t="shared" si="191"/>
        <v/>
      </c>
      <c r="DF96" s="2527" t="str">
        <f t="shared" si="192"/>
        <v/>
      </c>
      <c r="DG96" s="2527" t="str">
        <f t="shared" si="193"/>
        <v/>
      </c>
      <c r="DH96" s="2527" t="str">
        <f t="shared" si="194"/>
        <v/>
      </c>
      <c r="DI96" s="2527" t="str">
        <f t="shared" si="195"/>
        <v/>
      </c>
      <c r="DJ96" s="2549"/>
      <c r="DK96" s="2704">
        <f>IF(M96=DK8,M96,0)</f>
        <v>0</v>
      </c>
      <c r="DL96" s="2703" t="str">
        <f t="shared" si="196"/>
        <v/>
      </c>
      <c r="DM96" s="2692" t="str">
        <f t="shared" si="197"/>
        <v/>
      </c>
      <c r="DN96" s="2692" t="str">
        <f t="shared" si="198"/>
        <v/>
      </c>
      <c r="DO96" s="2692" t="str">
        <f t="shared" si="199"/>
        <v/>
      </c>
      <c r="DP96" s="2692" t="str">
        <f t="shared" si="200"/>
        <v/>
      </c>
      <c r="DQ96" s="2692" t="str">
        <f t="shared" si="201"/>
        <v/>
      </c>
      <c r="DR96" s="2692" t="str">
        <f t="shared" si="202"/>
        <v/>
      </c>
      <c r="DS96" s="2692" t="str">
        <f t="shared" si="203"/>
        <v/>
      </c>
      <c r="DT96" s="2696" t="str">
        <f t="shared" si="204"/>
        <v/>
      </c>
      <c r="DU96" s="2535"/>
      <c r="DV96" s="2683">
        <f t="shared" si="205"/>
        <v>0</v>
      </c>
      <c r="DW96" s="2684">
        <f t="shared" si="206"/>
        <v>0</v>
      </c>
      <c r="DX96" s="2684">
        <f t="shared" si="207"/>
        <v>0</v>
      </c>
      <c r="DY96" s="2684">
        <f t="shared" si="208"/>
        <v>0</v>
      </c>
      <c r="DZ96" s="2684">
        <f t="shared" si="209"/>
        <v>0</v>
      </c>
      <c r="EA96" s="2684">
        <f t="shared" si="210"/>
        <v>0</v>
      </c>
      <c r="EB96" s="2684">
        <f t="shared" si="211"/>
        <v>0</v>
      </c>
      <c r="EC96" s="2684">
        <f t="shared" si="212"/>
        <v>0</v>
      </c>
      <c r="ED96" s="2630"/>
      <c r="EE96" s="2685">
        <f t="shared" si="256"/>
        <v>0</v>
      </c>
      <c r="EF96" s="2686">
        <f t="shared" si="256"/>
        <v>0</v>
      </c>
      <c r="EG96" s="2686">
        <f t="shared" si="256"/>
        <v>0</v>
      </c>
      <c r="EH96" s="2686">
        <f t="shared" si="253"/>
        <v>0</v>
      </c>
      <c r="EI96" s="2686">
        <f t="shared" si="253"/>
        <v>0</v>
      </c>
      <c r="EJ96" s="2686">
        <f t="shared" si="253"/>
        <v>0</v>
      </c>
      <c r="EK96" s="2686">
        <f t="shared" si="253"/>
        <v>0</v>
      </c>
      <c r="EL96" s="2687">
        <f t="shared" si="135"/>
        <v>0</v>
      </c>
      <c r="EM96" s="2601"/>
      <c r="EN96" s="2681" t="str">
        <f t="shared" si="213"/>
        <v/>
      </c>
      <c r="EO96" s="2688">
        <f t="shared" si="214"/>
        <v>0</v>
      </c>
      <c r="EP96" s="2689">
        <f t="shared" si="215"/>
        <v>0</v>
      </c>
      <c r="EQ96" s="2689">
        <f t="shared" si="216"/>
        <v>0</v>
      </c>
      <c r="ER96" s="2689">
        <f t="shared" si="217"/>
        <v>0</v>
      </c>
      <c r="ES96" s="2689">
        <f t="shared" si="218"/>
        <v>0</v>
      </c>
      <c r="ET96" s="2689">
        <f t="shared" si="219"/>
        <v>0</v>
      </c>
      <c r="EU96" s="2689">
        <f t="shared" si="220"/>
        <v>0</v>
      </c>
      <c r="EV96" s="2689">
        <f t="shared" si="221"/>
        <v>0</v>
      </c>
      <c r="EW96" s="2689">
        <f t="shared" si="222"/>
        <v>0</v>
      </c>
      <c r="EX96" s="2705">
        <f>IF(X96=EX8,X96,0)</f>
        <v>0</v>
      </c>
      <c r="EY96" s="2703" t="str">
        <f t="shared" si="223"/>
        <v/>
      </c>
      <c r="EZ96" s="2678" t="str">
        <f t="shared" si="224"/>
        <v/>
      </c>
      <c r="FA96" s="2692" t="str">
        <f t="shared" si="225"/>
        <v/>
      </c>
      <c r="FB96" s="2692" t="str">
        <f t="shared" si="226"/>
        <v/>
      </c>
      <c r="FC96" s="2692" t="str">
        <f t="shared" si="227"/>
        <v/>
      </c>
      <c r="FD96" s="2692" t="str">
        <f t="shared" si="228"/>
        <v/>
      </c>
      <c r="FE96" s="2692" t="str">
        <f t="shared" si="229"/>
        <v/>
      </c>
      <c r="FF96" s="2692" t="str">
        <f t="shared" si="230"/>
        <v/>
      </c>
      <c r="FG96" s="2692" t="str">
        <f t="shared" si="231"/>
        <v/>
      </c>
      <c r="FH96" s="2601"/>
      <c r="FI96" s="2681" t="str">
        <f t="shared" si="232"/>
        <v/>
      </c>
      <c r="FJ96" s="2694">
        <f t="shared" si="233"/>
        <v>0</v>
      </c>
      <c r="FK96" s="2527" t="str">
        <f t="shared" si="234"/>
        <v/>
      </c>
      <c r="FL96" s="2527" t="str">
        <f t="shared" si="235"/>
        <v/>
      </c>
      <c r="FM96" s="2527" t="str">
        <f t="shared" si="236"/>
        <v/>
      </c>
      <c r="FN96" s="2527" t="str">
        <f t="shared" si="237"/>
        <v/>
      </c>
      <c r="FO96" s="2527" t="str">
        <f t="shared" si="238"/>
        <v/>
      </c>
      <c r="FP96" s="2527" t="str">
        <f t="shared" si="239"/>
        <v/>
      </c>
      <c r="FQ96" s="2527" t="str">
        <f t="shared" si="240"/>
        <v/>
      </c>
      <c r="FR96" s="2527" t="str">
        <f t="shared" si="241"/>
        <v/>
      </c>
      <c r="FS96" s="2704">
        <f>IF(X96=FS8,X96,0)</f>
        <v>0</v>
      </c>
      <c r="FT96" s="2703" t="str">
        <f t="shared" si="242"/>
        <v/>
      </c>
      <c r="FU96" s="2692" t="str">
        <f t="shared" si="243"/>
        <v/>
      </c>
      <c r="FV96" s="2692" t="str">
        <f t="shared" si="244"/>
        <v/>
      </c>
      <c r="FW96" s="2692" t="str">
        <f t="shared" si="245"/>
        <v/>
      </c>
      <c r="FX96" s="2692" t="str">
        <f t="shared" si="246"/>
        <v/>
      </c>
      <c r="FY96" s="2692" t="str">
        <f t="shared" si="247"/>
        <v/>
      </c>
      <c r="FZ96" s="2692" t="str">
        <f t="shared" si="248"/>
        <v/>
      </c>
      <c r="GA96" s="2692" t="str">
        <f t="shared" si="249"/>
        <v/>
      </c>
      <c r="GB96" s="2696" t="str">
        <f t="shared" si="250"/>
        <v/>
      </c>
      <c r="GC96" s="2535"/>
    </row>
    <row r="97" spans="1:185" ht="45" customHeight="1" x14ac:dyDescent="0.25">
      <c r="A97" s="2633">
        <f>ROW()</f>
        <v>97</v>
      </c>
      <c r="B97" s="2667" t="str">
        <f>IF(C97="I","",IF(ISBLANK(D97),"",IF(ISTEXT(D97),LARGE(B9:B96,1)+1,0)))</f>
        <v/>
      </c>
      <c r="C97" s="2698"/>
      <c r="D97" s="2715"/>
      <c r="E97" s="2669"/>
      <c r="F97" s="2670"/>
      <c r="G97" s="2671"/>
      <c r="H97" s="2672"/>
      <c r="I97" s="2671"/>
      <c r="J97" s="2672"/>
      <c r="K97" s="2673">
        <f t="shared" si="257"/>
        <v>0</v>
      </c>
      <c r="L97" s="2532"/>
      <c r="M97" s="2674">
        <f t="shared" si="139"/>
        <v>0</v>
      </c>
      <c r="N97" s="2675">
        <f t="shared" si="139"/>
        <v>0</v>
      </c>
      <c r="O97" s="2676"/>
      <c r="P97" s="2676"/>
      <c r="Q97" s="2676"/>
      <c r="R97" s="2676"/>
      <c r="S97" s="2676"/>
      <c r="T97" s="2676"/>
      <c r="U97" s="2676"/>
      <c r="V97" s="2676"/>
      <c r="W97" s="2532"/>
      <c r="X97" s="2674">
        <f t="shared" si="140"/>
        <v>0</v>
      </c>
      <c r="Y97" s="2675">
        <f t="shared" si="140"/>
        <v>0</v>
      </c>
      <c r="Z97" s="2677"/>
      <c r="AA97" s="2677"/>
      <c r="AB97" s="2677"/>
      <c r="AC97" s="2677"/>
      <c r="AD97" s="2677"/>
      <c r="AE97" s="2677"/>
      <c r="AF97" s="2677"/>
      <c r="AG97" s="2677"/>
      <c r="AH97" s="2532"/>
      <c r="AI97" s="2535"/>
      <c r="AJ97" s="2678">
        <f t="shared" si="141"/>
        <v>0</v>
      </c>
      <c r="AK97" s="2679">
        <f t="shared" si="142"/>
        <v>0</v>
      </c>
      <c r="AL97" s="2678">
        <f t="shared" si="143"/>
        <v>0</v>
      </c>
      <c r="AM97" s="2679">
        <f t="shared" si="144"/>
        <v>0</v>
      </c>
      <c r="AN97" s="2678">
        <f t="shared" si="145"/>
        <v>0</v>
      </c>
      <c r="AO97" s="2679">
        <f t="shared" si="146"/>
        <v>0</v>
      </c>
      <c r="AP97" s="2678">
        <f t="shared" si="147"/>
        <v>0</v>
      </c>
      <c r="AQ97" s="2679">
        <f t="shared" si="148"/>
        <v>0</v>
      </c>
      <c r="AR97" s="2678">
        <f t="shared" si="149"/>
        <v>0</v>
      </c>
      <c r="AS97" s="2679">
        <f t="shared" si="150"/>
        <v>0</v>
      </c>
      <c r="AT97" s="2678">
        <f t="shared" si="151"/>
        <v>0</v>
      </c>
      <c r="AU97" s="2679">
        <f t="shared" si="152"/>
        <v>0</v>
      </c>
      <c r="AV97" s="2678">
        <f t="shared" si="153"/>
        <v>0</v>
      </c>
      <c r="AW97" s="2679">
        <f t="shared" si="154"/>
        <v>0</v>
      </c>
      <c r="AX97" s="2678">
        <f t="shared" si="155"/>
        <v>0</v>
      </c>
      <c r="AY97" s="2679">
        <f t="shared" si="156"/>
        <v>0</v>
      </c>
      <c r="AZ97" s="2680"/>
      <c r="BA97" s="2681">
        <f>BA9</f>
        <v>20</v>
      </c>
      <c r="BB97" s="2681">
        <f t="shared" si="157"/>
        <v>0</v>
      </c>
      <c r="BC97" s="2681" t="str">
        <f t="shared" si="158"/>
        <v/>
      </c>
      <c r="BD97" s="2682">
        <f t="shared" si="254"/>
        <v>0</v>
      </c>
      <c r="BE97" s="2682">
        <f t="shared" si="254"/>
        <v>0</v>
      </c>
      <c r="BF97" s="2682">
        <f t="shared" si="254"/>
        <v>0</v>
      </c>
      <c r="BG97" s="2682">
        <f t="shared" si="251"/>
        <v>0</v>
      </c>
      <c r="BH97" s="2682">
        <f t="shared" si="251"/>
        <v>0</v>
      </c>
      <c r="BI97" s="2682">
        <f t="shared" si="251"/>
        <v>0</v>
      </c>
      <c r="BJ97" s="2682">
        <f t="shared" si="251"/>
        <v>0</v>
      </c>
      <c r="BK97" s="2682">
        <f t="shared" si="133"/>
        <v>0</v>
      </c>
      <c r="BL97" s="2535"/>
      <c r="BM97" s="2683">
        <f t="shared" si="159"/>
        <v>0</v>
      </c>
      <c r="BN97" s="2684">
        <f t="shared" si="160"/>
        <v>0</v>
      </c>
      <c r="BO97" s="2684">
        <f t="shared" si="161"/>
        <v>0</v>
      </c>
      <c r="BP97" s="2684">
        <f t="shared" si="162"/>
        <v>0</v>
      </c>
      <c r="BQ97" s="2684">
        <f t="shared" si="163"/>
        <v>0</v>
      </c>
      <c r="BR97" s="2684">
        <f t="shared" si="164"/>
        <v>0</v>
      </c>
      <c r="BS97" s="2684">
        <f t="shared" si="165"/>
        <v>0</v>
      </c>
      <c r="BT97" s="2684">
        <f t="shared" si="166"/>
        <v>0</v>
      </c>
      <c r="BU97" s="2617"/>
      <c r="BV97" s="2685">
        <f t="shared" si="255"/>
        <v>0</v>
      </c>
      <c r="BW97" s="2686">
        <f t="shared" si="255"/>
        <v>0</v>
      </c>
      <c r="BX97" s="2686">
        <f t="shared" si="255"/>
        <v>0</v>
      </c>
      <c r="BY97" s="2686">
        <f t="shared" si="252"/>
        <v>0</v>
      </c>
      <c r="BZ97" s="2686">
        <f t="shared" si="252"/>
        <v>0</v>
      </c>
      <c r="CA97" s="2686">
        <f t="shared" si="252"/>
        <v>0</v>
      </c>
      <c r="CB97" s="2686">
        <f t="shared" si="252"/>
        <v>0</v>
      </c>
      <c r="CC97" s="2687">
        <f t="shared" si="134"/>
        <v>0</v>
      </c>
      <c r="CD97" s="2525"/>
      <c r="CE97" s="2681" t="str">
        <f t="shared" si="167"/>
        <v/>
      </c>
      <c r="CF97" s="2688">
        <f t="shared" si="168"/>
        <v>0</v>
      </c>
      <c r="CG97" s="2689">
        <f t="shared" si="169"/>
        <v>0</v>
      </c>
      <c r="CH97" s="2689">
        <f t="shared" si="170"/>
        <v>0</v>
      </c>
      <c r="CI97" s="2689">
        <f t="shared" si="171"/>
        <v>0</v>
      </c>
      <c r="CJ97" s="2689">
        <f t="shared" si="172"/>
        <v>0</v>
      </c>
      <c r="CK97" s="2689">
        <f t="shared" si="173"/>
        <v>0</v>
      </c>
      <c r="CL97" s="2689">
        <f t="shared" si="174"/>
        <v>0</v>
      </c>
      <c r="CM97" s="2689">
        <f t="shared" si="175"/>
        <v>0</v>
      </c>
      <c r="CN97" s="2689">
        <f t="shared" si="176"/>
        <v>0</v>
      </c>
      <c r="CO97" s="2702">
        <f>IF(M97=CO8,M97,0)</f>
        <v>0</v>
      </c>
      <c r="CP97" s="2703" t="str">
        <f t="shared" si="177"/>
        <v/>
      </c>
      <c r="CQ97" s="2678" t="str">
        <f t="shared" si="178"/>
        <v/>
      </c>
      <c r="CR97" s="2692" t="str">
        <f t="shared" si="179"/>
        <v/>
      </c>
      <c r="CS97" s="2692" t="str">
        <f t="shared" si="180"/>
        <v/>
      </c>
      <c r="CT97" s="2692" t="str">
        <f t="shared" si="181"/>
        <v/>
      </c>
      <c r="CU97" s="2692" t="str">
        <f t="shared" si="182"/>
        <v/>
      </c>
      <c r="CV97" s="2692" t="str">
        <f t="shared" si="183"/>
        <v/>
      </c>
      <c r="CW97" s="2692" t="str">
        <f t="shared" si="184"/>
        <v/>
      </c>
      <c r="CX97" s="2693" t="str">
        <f t="shared" si="185"/>
        <v/>
      </c>
      <c r="CY97" s="2601"/>
      <c r="CZ97" s="2681" t="str">
        <f t="shared" si="186"/>
        <v/>
      </c>
      <c r="DA97" s="2694">
        <f t="shared" si="187"/>
        <v>0</v>
      </c>
      <c r="DB97" s="2527" t="str">
        <f t="shared" si="188"/>
        <v/>
      </c>
      <c r="DC97" s="2527" t="str">
        <f t="shared" si="189"/>
        <v/>
      </c>
      <c r="DD97" s="2527" t="str">
        <f t="shared" si="190"/>
        <v/>
      </c>
      <c r="DE97" s="2527" t="str">
        <f t="shared" si="191"/>
        <v/>
      </c>
      <c r="DF97" s="2527" t="str">
        <f t="shared" si="192"/>
        <v/>
      </c>
      <c r="DG97" s="2527" t="str">
        <f t="shared" si="193"/>
        <v/>
      </c>
      <c r="DH97" s="2527" t="str">
        <f t="shared" si="194"/>
        <v/>
      </c>
      <c r="DI97" s="2527" t="str">
        <f t="shared" si="195"/>
        <v/>
      </c>
      <c r="DJ97" s="2549"/>
      <c r="DK97" s="2704">
        <f>IF(M97=DK8,M97,0)</f>
        <v>0</v>
      </c>
      <c r="DL97" s="2703" t="str">
        <f t="shared" si="196"/>
        <v/>
      </c>
      <c r="DM97" s="2692" t="str">
        <f t="shared" si="197"/>
        <v/>
      </c>
      <c r="DN97" s="2692" t="str">
        <f t="shared" si="198"/>
        <v/>
      </c>
      <c r="DO97" s="2692" t="str">
        <f t="shared" si="199"/>
        <v/>
      </c>
      <c r="DP97" s="2692" t="str">
        <f t="shared" si="200"/>
        <v/>
      </c>
      <c r="DQ97" s="2692" t="str">
        <f t="shared" si="201"/>
        <v/>
      </c>
      <c r="DR97" s="2692" t="str">
        <f t="shared" si="202"/>
        <v/>
      </c>
      <c r="DS97" s="2692" t="str">
        <f t="shared" si="203"/>
        <v/>
      </c>
      <c r="DT97" s="2696" t="str">
        <f t="shared" si="204"/>
        <v/>
      </c>
      <c r="DU97" s="2535"/>
      <c r="DV97" s="2683">
        <f t="shared" si="205"/>
        <v>0</v>
      </c>
      <c r="DW97" s="2684">
        <f t="shared" si="206"/>
        <v>0</v>
      </c>
      <c r="DX97" s="2684">
        <f t="shared" si="207"/>
        <v>0</v>
      </c>
      <c r="DY97" s="2684">
        <f t="shared" si="208"/>
        <v>0</v>
      </c>
      <c r="DZ97" s="2684">
        <f t="shared" si="209"/>
        <v>0</v>
      </c>
      <c r="EA97" s="2684">
        <f t="shared" si="210"/>
        <v>0</v>
      </c>
      <c r="EB97" s="2684">
        <f t="shared" si="211"/>
        <v>0</v>
      </c>
      <c r="EC97" s="2684">
        <f t="shared" si="212"/>
        <v>0</v>
      </c>
      <c r="ED97" s="2630"/>
      <c r="EE97" s="2685">
        <f t="shared" si="256"/>
        <v>0</v>
      </c>
      <c r="EF97" s="2686">
        <f t="shared" si="256"/>
        <v>0</v>
      </c>
      <c r="EG97" s="2686">
        <f t="shared" si="256"/>
        <v>0</v>
      </c>
      <c r="EH97" s="2686">
        <f t="shared" si="253"/>
        <v>0</v>
      </c>
      <c r="EI97" s="2686">
        <f t="shared" si="253"/>
        <v>0</v>
      </c>
      <c r="EJ97" s="2686">
        <f t="shared" si="253"/>
        <v>0</v>
      </c>
      <c r="EK97" s="2686">
        <f t="shared" si="253"/>
        <v>0</v>
      </c>
      <c r="EL97" s="2687">
        <f t="shared" si="135"/>
        <v>0</v>
      </c>
      <c r="EM97" s="2601"/>
      <c r="EN97" s="2681" t="str">
        <f t="shared" si="213"/>
        <v/>
      </c>
      <c r="EO97" s="2688">
        <f t="shared" si="214"/>
        <v>0</v>
      </c>
      <c r="EP97" s="2689">
        <f t="shared" si="215"/>
        <v>0</v>
      </c>
      <c r="EQ97" s="2689">
        <f t="shared" si="216"/>
        <v>0</v>
      </c>
      <c r="ER97" s="2689">
        <f t="shared" si="217"/>
        <v>0</v>
      </c>
      <c r="ES97" s="2689">
        <f t="shared" si="218"/>
        <v>0</v>
      </c>
      <c r="ET97" s="2689">
        <f t="shared" si="219"/>
        <v>0</v>
      </c>
      <c r="EU97" s="2689">
        <f t="shared" si="220"/>
        <v>0</v>
      </c>
      <c r="EV97" s="2689">
        <f t="shared" si="221"/>
        <v>0</v>
      </c>
      <c r="EW97" s="2689">
        <f t="shared" si="222"/>
        <v>0</v>
      </c>
      <c r="EX97" s="2705">
        <f>IF(X97=EX8,X97,0)</f>
        <v>0</v>
      </c>
      <c r="EY97" s="2703" t="str">
        <f t="shared" si="223"/>
        <v/>
      </c>
      <c r="EZ97" s="2678" t="str">
        <f t="shared" si="224"/>
        <v/>
      </c>
      <c r="FA97" s="2692" t="str">
        <f t="shared" si="225"/>
        <v/>
      </c>
      <c r="FB97" s="2692" t="str">
        <f t="shared" si="226"/>
        <v/>
      </c>
      <c r="FC97" s="2692" t="str">
        <f t="shared" si="227"/>
        <v/>
      </c>
      <c r="FD97" s="2692" t="str">
        <f t="shared" si="228"/>
        <v/>
      </c>
      <c r="FE97" s="2692" t="str">
        <f t="shared" si="229"/>
        <v/>
      </c>
      <c r="FF97" s="2692" t="str">
        <f t="shared" si="230"/>
        <v/>
      </c>
      <c r="FG97" s="2692" t="str">
        <f t="shared" si="231"/>
        <v/>
      </c>
      <c r="FH97" s="2601"/>
      <c r="FI97" s="2681" t="str">
        <f t="shared" si="232"/>
        <v/>
      </c>
      <c r="FJ97" s="2694">
        <f t="shared" si="233"/>
        <v>0</v>
      </c>
      <c r="FK97" s="2527" t="str">
        <f t="shared" si="234"/>
        <v/>
      </c>
      <c r="FL97" s="2527" t="str">
        <f t="shared" si="235"/>
        <v/>
      </c>
      <c r="FM97" s="2527" t="str">
        <f t="shared" si="236"/>
        <v/>
      </c>
      <c r="FN97" s="2527" t="str">
        <f t="shared" si="237"/>
        <v/>
      </c>
      <c r="FO97" s="2527" t="str">
        <f t="shared" si="238"/>
        <v/>
      </c>
      <c r="FP97" s="2527" t="str">
        <f t="shared" si="239"/>
        <v/>
      </c>
      <c r="FQ97" s="2527" t="str">
        <f t="shared" si="240"/>
        <v/>
      </c>
      <c r="FR97" s="2527" t="str">
        <f t="shared" si="241"/>
        <v/>
      </c>
      <c r="FS97" s="2704">
        <f>IF(X97=FS8,X97,0)</f>
        <v>0</v>
      </c>
      <c r="FT97" s="2703" t="str">
        <f t="shared" si="242"/>
        <v/>
      </c>
      <c r="FU97" s="2692" t="str">
        <f t="shared" si="243"/>
        <v/>
      </c>
      <c r="FV97" s="2692" t="str">
        <f t="shared" si="244"/>
        <v/>
      </c>
      <c r="FW97" s="2692" t="str">
        <f t="shared" si="245"/>
        <v/>
      </c>
      <c r="FX97" s="2692" t="str">
        <f t="shared" si="246"/>
        <v/>
      </c>
      <c r="FY97" s="2692" t="str">
        <f t="shared" si="247"/>
        <v/>
      </c>
      <c r="FZ97" s="2692" t="str">
        <f t="shared" si="248"/>
        <v/>
      </c>
      <c r="GA97" s="2692" t="str">
        <f t="shared" si="249"/>
        <v/>
      </c>
      <c r="GB97" s="2696" t="str">
        <f t="shared" si="250"/>
        <v/>
      </c>
      <c r="GC97" s="2535"/>
    </row>
    <row r="98" spans="1:185" ht="45" customHeight="1" x14ac:dyDescent="0.25">
      <c r="A98" s="2633">
        <f>ROW()</f>
        <v>98</v>
      </c>
      <c r="B98" s="2667" t="str">
        <f>IF(C98="I","",IF(ISBLANK(D98),"",IF(ISTEXT(D98),LARGE(B9:B97,1)+1,0)))</f>
        <v/>
      </c>
      <c r="C98" s="2698"/>
      <c r="D98" s="2715"/>
      <c r="E98" s="2669"/>
      <c r="F98" s="2670"/>
      <c r="G98" s="2671"/>
      <c r="H98" s="2672"/>
      <c r="I98" s="2671"/>
      <c r="J98" s="2672"/>
      <c r="K98" s="2673">
        <f t="shared" si="257"/>
        <v>0</v>
      </c>
      <c r="L98" s="2532"/>
      <c r="M98" s="2674">
        <f t="shared" si="139"/>
        <v>0</v>
      </c>
      <c r="N98" s="2675">
        <f t="shared" si="139"/>
        <v>0</v>
      </c>
      <c r="O98" s="2676"/>
      <c r="P98" s="2676"/>
      <c r="Q98" s="2676"/>
      <c r="R98" s="2676"/>
      <c r="S98" s="2676"/>
      <c r="T98" s="2676"/>
      <c r="U98" s="2676"/>
      <c r="V98" s="2676"/>
      <c r="W98" s="2532"/>
      <c r="X98" s="2674">
        <f t="shared" si="140"/>
        <v>0</v>
      </c>
      <c r="Y98" s="2675">
        <f t="shared" si="140"/>
        <v>0</v>
      </c>
      <c r="Z98" s="2677"/>
      <c r="AA98" s="2677"/>
      <c r="AB98" s="2677"/>
      <c r="AC98" s="2677"/>
      <c r="AD98" s="2677"/>
      <c r="AE98" s="2677"/>
      <c r="AF98" s="2677"/>
      <c r="AG98" s="2677"/>
      <c r="AH98" s="2532"/>
      <c r="AI98" s="2535"/>
      <c r="AJ98" s="2678">
        <f t="shared" si="141"/>
        <v>0</v>
      </c>
      <c r="AK98" s="2679">
        <f t="shared" si="142"/>
        <v>0</v>
      </c>
      <c r="AL98" s="2678">
        <f t="shared" si="143"/>
        <v>0</v>
      </c>
      <c r="AM98" s="2679">
        <f t="shared" si="144"/>
        <v>0</v>
      </c>
      <c r="AN98" s="2678">
        <f t="shared" si="145"/>
        <v>0</v>
      </c>
      <c r="AO98" s="2679">
        <f t="shared" si="146"/>
        <v>0</v>
      </c>
      <c r="AP98" s="2678">
        <f t="shared" si="147"/>
        <v>0</v>
      </c>
      <c r="AQ98" s="2679">
        <f t="shared" si="148"/>
        <v>0</v>
      </c>
      <c r="AR98" s="2678">
        <f t="shared" si="149"/>
        <v>0</v>
      </c>
      <c r="AS98" s="2679">
        <f t="shared" si="150"/>
        <v>0</v>
      </c>
      <c r="AT98" s="2678">
        <f t="shared" si="151"/>
        <v>0</v>
      </c>
      <c r="AU98" s="2679">
        <f t="shared" si="152"/>
        <v>0</v>
      </c>
      <c r="AV98" s="2678">
        <f t="shared" si="153"/>
        <v>0</v>
      </c>
      <c r="AW98" s="2679">
        <f t="shared" si="154"/>
        <v>0</v>
      </c>
      <c r="AX98" s="2678">
        <f t="shared" si="155"/>
        <v>0</v>
      </c>
      <c r="AY98" s="2679">
        <f t="shared" si="156"/>
        <v>0</v>
      </c>
      <c r="AZ98" s="2680"/>
      <c r="BA98" s="2681">
        <f>BA9</f>
        <v>20</v>
      </c>
      <c r="BB98" s="2681">
        <f t="shared" si="157"/>
        <v>0</v>
      </c>
      <c r="BC98" s="2681" t="str">
        <f t="shared" si="158"/>
        <v/>
      </c>
      <c r="BD98" s="2682">
        <f t="shared" si="254"/>
        <v>0</v>
      </c>
      <c r="BE98" s="2682">
        <f t="shared" si="254"/>
        <v>0</v>
      </c>
      <c r="BF98" s="2682">
        <f t="shared" si="254"/>
        <v>0</v>
      </c>
      <c r="BG98" s="2682">
        <f t="shared" si="251"/>
        <v>0</v>
      </c>
      <c r="BH98" s="2682">
        <f t="shared" si="251"/>
        <v>0</v>
      </c>
      <c r="BI98" s="2682">
        <f t="shared" si="251"/>
        <v>0</v>
      </c>
      <c r="BJ98" s="2682">
        <f t="shared" si="251"/>
        <v>0</v>
      </c>
      <c r="BK98" s="2682">
        <f t="shared" si="133"/>
        <v>0</v>
      </c>
      <c r="BL98" s="2535"/>
      <c r="BM98" s="2683">
        <f t="shared" si="159"/>
        <v>0</v>
      </c>
      <c r="BN98" s="2684">
        <f t="shared" si="160"/>
        <v>0</v>
      </c>
      <c r="BO98" s="2684">
        <f t="shared" si="161"/>
        <v>0</v>
      </c>
      <c r="BP98" s="2684">
        <f t="shared" si="162"/>
        <v>0</v>
      </c>
      <c r="BQ98" s="2684">
        <f t="shared" si="163"/>
        <v>0</v>
      </c>
      <c r="BR98" s="2684">
        <f t="shared" si="164"/>
        <v>0</v>
      </c>
      <c r="BS98" s="2684">
        <f t="shared" si="165"/>
        <v>0</v>
      </c>
      <c r="BT98" s="2684">
        <f t="shared" si="166"/>
        <v>0</v>
      </c>
      <c r="BU98" s="2617"/>
      <c r="BV98" s="2685">
        <f t="shared" si="255"/>
        <v>0</v>
      </c>
      <c r="BW98" s="2686">
        <f t="shared" si="255"/>
        <v>0</v>
      </c>
      <c r="BX98" s="2686">
        <f t="shared" si="255"/>
        <v>0</v>
      </c>
      <c r="BY98" s="2686">
        <f t="shared" si="252"/>
        <v>0</v>
      </c>
      <c r="BZ98" s="2686">
        <f t="shared" si="252"/>
        <v>0</v>
      </c>
      <c r="CA98" s="2686">
        <f t="shared" si="252"/>
        <v>0</v>
      </c>
      <c r="CB98" s="2686">
        <f t="shared" si="252"/>
        <v>0</v>
      </c>
      <c r="CC98" s="2687">
        <f t="shared" si="134"/>
        <v>0</v>
      </c>
      <c r="CD98" s="2525"/>
      <c r="CE98" s="2681" t="str">
        <f t="shared" si="167"/>
        <v/>
      </c>
      <c r="CF98" s="2688">
        <f t="shared" si="168"/>
        <v>0</v>
      </c>
      <c r="CG98" s="2689">
        <f t="shared" si="169"/>
        <v>0</v>
      </c>
      <c r="CH98" s="2689">
        <f t="shared" si="170"/>
        <v>0</v>
      </c>
      <c r="CI98" s="2689">
        <f t="shared" si="171"/>
        <v>0</v>
      </c>
      <c r="CJ98" s="2689">
        <f t="shared" si="172"/>
        <v>0</v>
      </c>
      <c r="CK98" s="2689">
        <f t="shared" si="173"/>
        <v>0</v>
      </c>
      <c r="CL98" s="2689">
        <f t="shared" si="174"/>
        <v>0</v>
      </c>
      <c r="CM98" s="2689">
        <f t="shared" si="175"/>
        <v>0</v>
      </c>
      <c r="CN98" s="2689">
        <f t="shared" si="176"/>
        <v>0</v>
      </c>
      <c r="CO98" s="2702">
        <f>IF(M98=CO8,M98,0)</f>
        <v>0</v>
      </c>
      <c r="CP98" s="2703" t="str">
        <f t="shared" si="177"/>
        <v/>
      </c>
      <c r="CQ98" s="2678" t="str">
        <f t="shared" si="178"/>
        <v/>
      </c>
      <c r="CR98" s="2692" t="str">
        <f t="shared" si="179"/>
        <v/>
      </c>
      <c r="CS98" s="2692" t="str">
        <f t="shared" si="180"/>
        <v/>
      </c>
      <c r="CT98" s="2692" t="str">
        <f t="shared" si="181"/>
        <v/>
      </c>
      <c r="CU98" s="2692" t="str">
        <f t="shared" si="182"/>
        <v/>
      </c>
      <c r="CV98" s="2692" t="str">
        <f t="shared" si="183"/>
        <v/>
      </c>
      <c r="CW98" s="2692" t="str">
        <f t="shared" si="184"/>
        <v/>
      </c>
      <c r="CX98" s="2693" t="str">
        <f t="shared" si="185"/>
        <v/>
      </c>
      <c r="CY98" s="2601"/>
      <c r="CZ98" s="2681" t="str">
        <f t="shared" si="186"/>
        <v/>
      </c>
      <c r="DA98" s="2694">
        <f t="shared" si="187"/>
        <v>0</v>
      </c>
      <c r="DB98" s="2527" t="str">
        <f t="shared" si="188"/>
        <v/>
      </c>
      <c r="DC98" s="2527" t="str">
        <f t="shared" si="189"/>
        <v/>
      </c>
      <c r="DD98" s="2527" t="str">
        <f t="shared" si="190"/>
        <v/>
      </c>
      <c r="DE98" s="2527" t="str">
        <f t="shared" si="191"/>
        <v/>
      </c>
      <c r="DF98" s="2527" t="str">
        <f t="shared" si="192"/>
        <v/>
      </c>
      <c r="DG98" s="2527" t="str">
        <f t="shared" si="193"/>
        <v/>
      </c>
      <c r="DH98" s="2527" t="str">
        <f t="shared" si="194"/>
        <v/>
      </c>
      <c r="DI98" s="2527" t="str">
        <f t="shared" si="195"/>
        <v/>
      </c>
      <c r="DJ98" s="2549"/>
      <c r="DK98" s="2704">
        <f>IF(M98=DK8,M98,0)</f>
        <v>0</v>
      </c>
      <c r="DL98" s="2703" t="str">
        <f t="shared" si="196"/>
        <v/>
      </c>
      <c r="DM98" s="2692" t="str">
        <f t="shared" si="197"/>
        <v/>
      </c>
      <c r="DN98" s="2692" t="str">
        <f t="shared" si="198"/>
        <v/>
      </c>
      <c r="DO98" s="2692" t="str">
        <f t="shared" si="199"/>
        <v/>
      </c>
      <c r="DP98" s="2692" t="str">
        <f t="shared" si="200"/>
        <v/>
      </c>
      <c r="DQ98" s="2692" t="str">
        <f t="shared" si="201"/>
        <v/>
      </c>
      <c r="DR98" s="2692" t="str">
        <f t="shared" si="202"/>
        <v/>
      </c>
      <c r="DS98" s="2692" t="str">
        <f t="shared" si="203"/>
        <v/>
      </c>
      <c r="DT98" s="2696" t="str">
        <f t="shared" si="204"/>
        <v/>
      </c>
      <c r="DU98" s="2535"/>
      <c r="DV98" s="2683">
        <f t="shared" si="205"/>
        <v>0</v>
      </c>
      <c r="DW98" s="2684">
        <f t="shared" si="206"/>
        <v>0</v>
      </c>
      <c r="DX98" s="2684">
        <f t="shared" si="207"/>
        <v>0</v>
      </c>
      <c r="DY98" s="2684">
        <f t="shared" si="208"/>
        <v>0</v>
      </c>
      <c r="DZ98" s="2684">
        <f t="shared" si="209"/>
        <v>0</v>
      </c>
      <c r="EA98" s="2684">
        <f t="shared" si="210"/>
        <v>0</v>
      </c>
      <c r="EB98" s="2684">
        <f t="shared" si="211"/>
        <v>0</v>
      </c>
      <c r="EC98" s="2684">
        <f t="shared" si="212"/>
        <v>0</v>
      </c>
      <c r="ED98" s="2630"/>
      <c r="EE98" s="2685">
        <f t="shared" si="256"/>
        <v>0</v>
      </c>
      <c r="EF98" s="2686">
        <f t="shared" si="256"/>
        <v>0</v>
      </c>
      <c r="EG98" s="2686">
        <f t="shared" si="256"/>
        <v>0</v>
      </c>
      <c r="EH98" s="2686">
        <f t="shared" si="253"/>
        <v>0</v>
      </c>
      <c r="EI98" s="2686">
        <f t="shared" si="253"/>
        <v>0</v>
      </c>
      <c r="EJ98" s="2686">
        <f t="shared" si="253"/>
        <v>0</v>
      </c>
      <c r="EK98" s="2686">
        <f t="shared" si="253"/>
        <v>0</v>
      </c>
      <c r="EL98" s="2687">
        <f t="shared" si="135"/>
        <v>0</v>
      </c>
      <c r="EM98" s="2601"/>
      <c r="EN98" s="2681" t="str">
        <f t="shared" si="213"/>
        <v/>
      </c>
      <c r="EO98" s="2688">
        <f t="shared" si="214"/>
        <v>0</v>
      </c>
      <c r="EP98" s="2689">
        <f t="shared" si="215"/>
        <v>0</v>
      </c>
      <c r="EQ98" s="2689">
        <f t="shared" si="216"/>
        <v>0</v>
      </c>
      <c r="ER98" s="2689">
        <f t="shared" si="217"/>
        <v>0</v>
      </c>
      <c r="ES98" s="2689">
        <f t="shared" si="218"/>
        <v>0</v>
      </c>
      <c r="ET98" s="2689">
        <f t="shared" si="219"/>
        <v>0</v>
      </c>
      <c r="EU98" s="2689">
        <f t="shared" si="220"/>
        <v>0</v>
      </c>
      <c r="EV98" s="2689">
        <f t="shared" si="221"/>
        <v>0</v>
      </c>
      <c r="EW98" s="2689">
        <f t="shared" si="222"/>
        <v>0</v>
      </c>
      <c r="EX98" s="2705">
        <f>IF(X98=EX8,X98,0)</f>
        <v>0</v>
      </c>
      <c r="EY98" s="2703" t="str">
        <f t="shared" si="223"/>
        <v/>
      </c>
      <c r="EZ98" s="2678" t="str">
        <f t="shared" si="224"/>
        <v/>
      </c>
      <c r="FA98" s="2692" t="str">
        <f t="shared" si="225"/>
        <v/>
      </c>
      <c r="FB98" s="2692" t="str">
        <f t="shared" si="226"/>
        <v/>
      </c>
      <c r="FC98" s="2692" t="str">
        <f t="shared" si="227"/>
        <v/>
      </c>
      <c r="FD98" s="2692" t="str">
        <f t="shared" si="228"/>
        <v/>
      </c>
      <c r="FE98" s="2692" t="str">
        <f t="shared" si="229"/>
        <v/>
      </c>
      <c r="FF98" s="2692" t="str">
        <f t="shared" si="230"/>
        <v/>
      </c>
      <c r="FG98" s="2692" t="str">
        <f t="shared" si="231"/>
        <v/>
      </c>
      <c r="FH98" s="2601"/>
      <c r="FI98" s="2681" t="str">
        <f t="shared" si="232"/>
        <v/>
      </c>
      <c r="FJ98" s="2694">
        <f t="shared" si="233"/>
        <v>0</v>
      </c>
      <c r="FK98" s="2527" t="str">
        <f t="shared" si="234"/>
        <v/>
      </c>
      <c r="FL98" s="2527" t="str">
        <f t="shared" si="235"/>
        <v/>
      </c>
      <c r="FM98" s="2527" t="str">
        <f t="shared" si="236"/>
        <v/>
      </c>
      <c r="FN98" s="2527" t="str">
        <f t="shared" si="237"/>
        <v/>
      </c>
      <c r="FO98" s="2527" t="str">
        <f t="shared" si="238"/>
        <v/>
      </c>
      <c r="FP98" s="2527" t="str">
        <f t="shared" si="239"/>
        <v/>
      </c>
      <c r="FQ98" s="2527" t="str">
        <f t="shared" si="240"/>
        <v/>
      </c>
      <c r="FR98" s="2527" t="str">
        <f t="shared" si="241"/>
        <v/>
      </c>
      <c r="FS98" s="2704">
        <f>IF(X98=FS8,X98,0)</f>
        <v>0</v>
      </c>
      <c r="FT98" s="2703" t="str">
        <f t="shared" si="242"/>
        <v/>
      </c>
      <c r="FU98" s="2692" t="str">
        <f t="shared" si="243"/>
        <v/>
      </c>
      <c r="FV98" s="2692" t="str">
        <f t="shared" si="244"/>
        <v/>
      </c>
      <c r="FW98" s="2692" t="str">
        <f t="shared" si="245"/>
        <v/>
      </c>
      <c r="FX98" s="2692" t="str">
        <f t="shared" si="246"/>
        <v/>
      </c>
      <c r="FY98" s="2692" t="str">
        <f t="shared" si="247"/>
        <v/>
      </c>
      <c r="FZ98" s="2692" t="str">
        <f t="shared" si="248"/>
        <v/>
      </c>
      <c r="GA98" s="2692" t="str">
        <f t="shared" si="249"/>
        <v/>
      </c>
      <c r="GB98" s="2696" t="str">
        <f t="shared" si="250"/>
        <v/>
      </c>
      <c r="GC98" s="2535"/>
    </row>
    <row r="99" spans="1:185" ht="45" customHeight="1" x14ac:dyDescent="0.25">
      <c r="A99" s="2633">
        <f>ROW()</f>
        <v>99</v>
      </c>
      <c r="B99" s="2667" t="str">
        <f>IF(C99="I","",IF(ISBLANK(D99),"",IF(ISTEXT(D99),LARGE(B9:B98,1)+1,0)))</f>
        <v/>
      </c>
      <c r="C99" s="2698"/>
      <c r="D99" s="2715"/>
      <c r="E99" s="2669"/>
      <c r="F99" s="2670"/>
      <c r="G99" s="2671"/>
      <c r="H99" s="2672"/>
      <c r="I99" s="2671"/>
      <c r="J99" s="2672"/>
      <c r="K99" s="2673">
        <f t="shared" si="257"/>
        <v>0</v>
      </c>
      <c r="L99" s="2532"/>
      <c r="M99" s="2674">
        <f t="shared" si="139"/>
        <v>0</v>
      </c>
      <c r="N99" s="2675">
        <f t="shared" si="139"/>
        <v>0</v>
      </c>
      <c r="O99" s="2676"/>
      <c r="P99" s="2676"/>
      <c r="Q99" s="2676"/>
      <c r="R99" s="2676"/>
      <c r="S99" s="2676"/>
      <c r="T99" s="2676"/>
      <c r="U99" s="2676"/>
      <c r="V99" s="2676"/>
      <c r="W99" s="2532"/>
      <c r="X99" s="2674">
        <f t="shared" si="140"/>
        <v>0</v>
      </c>
      <c r="Y99" s="2675">
        <f t="shared" si="140"/>
        <v>0</v>
      </c>
      <c r="Z99" s="2677"/>
      <c r="AA99" s="2677"/>
      <c r="AB99" s="2677"/>
      <c r="AC99" s="2677"/>
      <c r="AD99" s="2677"/>
      <c r="AE99" s="2677"/>
      <c r="AF99" s="2677"/>
      <c r="AG99" s="2677"/>
      <c r="AH99" s="2532"/>
      <c r="AI99" s="2535"/>
      <c r="AJ99" s="2678">
        <f t="shared" si="141"/>
        <v>0</v>
      </c>
      <c r="AK99" s="2679">
        <f t="shared" si="142"/>
        <v>0</v>
      </c>
      <c r="AL99" s="2678">
        <f t="shared" si="143"/>
        <v>0</v>
      </c>
      <c r="AM99" s="2679">
        <f t="shared" si="144"/>
        <v>0</v>
      </c>
      <c r="AN99" s="2678">
        <f t="shared" si="145"/>
        <v>0</v>
      </c>
      <c r="AO99" s="2679">
        <f t="shared" si="146"/>
        <v>0</v>
      </c>
      <c r="AP99" s="2678">
        <f t="shared" si="147"/>
        <v>0</v>
      </c>
      <c r="AQ99" s="2679">
        <f t="shared" si="148"/>
        <v>0</v>
      </c>
      <c r="AR99" s="2678">
        <f t="shared" si="149"/>
        <v>0</v>
      </c>
      <c r="AS99" s="2679">
        <f t="shared" si="150"/>
        <v>0</v>
      </c>
      <c r="AT99" s="2678">
        <f t="shared" si="151"/>
        <v>0</v>
      </c>
      <c r="AU99" s="2679">
        <f t="shared" si="152"/>
        <v>0</v>
      </c>
      <c r="AV99" s="2678">
        <f t="shared" si="153"/>
        <v>0</v>
      </c>
      <c r="AW99" s="2679">
        <f t="shared" si="154"/>
        <v>0</v>
      </c>
      <c r="AX99" s="2678">
        <f t="shared" si="155"/>
        <v>0</v>
      </c>
      <c r="AY99" s="2679">
        <f t="shared" si="156"/>
        <v>0</v>
      </c>
      <c r="AZ99" s="2680"/>
      <c r="BA99" s="2681">
        <f>BA9</f>
        <v>20</v>
      </c>
      <c r="BB99" s="2681">
        <f t="shared" si="157"/>
        <v>0</v>
      </c>
      <c r="BC99" s="2681" t="str">
        <f t="shared" si="158"/>
        <v/>
      </c>
      <c r="BD99" s="2682">
        <f t="shared" si="254"/>
        <v>0</v>
      </c>
      <c r="BE99" s="2682">
        <f t="shared" si="254"/>
        <v>0</v>
      </c>
      <c r="BF99" s="2682">
        <f t="shared" si="254"/>
        <v>0</v>
      </c>
      <c r="BG99" s="2682">
        <f t="shared" si="251"/>
        <v>0</v>
      </c>
      <c r="BH99" s="2682">
        <f t="shared" si="251"/>
        <v>0</v>
      </c>
      <c r="BI99" s="2682">
        <f t="shared" si="251"/>
        <v>0</v>
      </c>
      <c r="BJ99" s="2682">
        <f t="shared" si="251"/>
        <v>0</v>
      </c>
      <c r="BK99" s="2682">
        <f t="shared" si="133"/>
        <v>0</v>
      </c>
      <c r="BL99" s="2535"/>
      <c r="BM99" s="2683">
        <f t="shared" si="159"/>
        <v>0</v>
      </c>
      <c r="BN99" s="2684">
        <f t="shared" si="160"/>
        <v>0</v>
      </c>
      <c r="BO99" s="2684">
        <f t="shared" si="161"/>
        <v>0</v>
      </c>
      <c r="BP99" s="2684">
        <f t="shared" si="162"/>
        <v>0</v>
      </c>
      <c r="BQ99" s="2684">
        <f t="shared" si="163"/>
        <v>0</v>
      </c>
      <c r="BR99" s="2684">
        <f t="shared" si="164"/>
        <v>0</v>
      </c>
      <c r="BS99" s="2684">
        <f t="shared" si="165"/>
        <v>0</v>
      </c>
      <c r="BT99" s="2684">
        <f t="shared" si="166"/>
        <v>0</v>
      </c>
      <c r="BU99" s="2617"/>
      <c r="BV99" s="2685">
        <f t="shared" si="255"/>
        <v>0</v>
      </c>
      <c r="BW99" s="2686">
        <f t="shared" si="255"/>
        <v>0</v>
      </c>
      <c r="BX99" s="2686">
        <f t="shared" si="255"/>
        <v>0</v>
      </c>
      <c r="BY99" s="2686">
        <f t="shared" si="252"/>
        <v>0</v>
      </c>
      <c r="BZ99" s="2686">
        <f t="shared" si="252"/>
        <v>0</v>
      </c>
      <c r="CA99" s="2686">
        <f t="shared" si="252"/>
        <v>0</v>
      </c>
      <c r="CB99" s="2686">
        <f t="shared" si="252"/>
        <v>0</v>
      </c>
      <c r="CC99" s="2687">
        <f t="shared" si="134"/>
        <v>0</v>
      </c>
      <c r="CD99" s="2525"/>
      <c r="CE99" s="2681" t="str">
        <f t="shared" si="167"/>
        <v/>
      </c>
      <c r="CF99" s="2688">
        <f t="shared" si="168"/>
        <v>0</v>
      </c>
      <c r="CG99" s="2689">
        <f t="shared" si="169"/>
        <v>0</v>
      </c>
      <c r="CH99" s="2689">
        <f t="shared" si="170"/>
        <v>0</v>
      </c>
      <c r="CI99" s="2689">
        <f t="shared" si="171"/>
        <v>0</v>
      </c>
      <c r="CJ99" s="2689">
        <f t="shared" si="172"/>
        <v>0</v>
      </c>
      <c r="CK99" s="2689">
        <f t="shared" si="173"/>
        <v>0</v>
      </c>
      <c r="CL99" s="2689">
        <f t="shared" si="174"/>
        <v>0</v>
      </c>
      <c r="CM99" s="2689">
        <f t="shared" si="175"/>
        <v>0</v>
      </c>
      <c r="CN99" s="2689">
        <f t="shared" si="176"/>
        <v>0</v>
      </c>
      <c r="CO99" s="2702">
        <f>IF(M99=CO8,M99,0)</f>
        <v>0</v>
      </c>
      <c r="CP99" s="2703" t="str">
        <f t="shared" si="177"/>
        <v/>
      </c>
      <c r="CQ99" s="2678" t="str">
        <f t="shared" si="178"/>
        <v/>
      </c>
      <c r="CR99" s="2692" t="str">
        <f t="shared" si="179"/>
        <v/>
      </c>
      <c r="CS99" s="2692" t="str">
        <f t="shared" si="180"/>
        <v/>
      </c>
      <c r="CT99" s="2692" t="str">
        <f t="shared" si="181"/>
        <v/>
      </c>
      <c r="CU99" s="2692" t="str">
        <f t="shared" si="182"/>
        <v/>
      </c>
      <c r="CV99" s="2692" t="str">
        <f t="shared" si="183"/>
        <v/>
      </c>
      <c r="CW99" s="2692" t="str">
        <f t="shared" si="184"/>
        <v/>
      </c>
      <c r="CX99" s="2693" t="str">
        <f t="shared" si="185"/>
        <v/>
      </c>
      <c r="CY99" s="2601"/>
      <c r="CZ99" s="2681" t="str">
        <f t="shared" si="186"/>
        <v/>
      </c>
      <c r="DA99" s="2694">
        <f t="shared" si="187"/>
        <v>0</v>
      </c>
      <c r="DB99" s="2527" t="str">
        <f t="shared" si="188"/>
        <v/>
      </c>
      <c r="DC99" s="2527" t="str">
        <f t="shared" si="189"/>
        <v/>
      </c>
      <c r="DD99" s="2527" t="str">
        <f t="shared" si="190"/>
        <v/>
      </c>
      <c r="DE99" s="2527" t="str">
        <f t="shared" si="191"/>
        <v/>
      </c>
      <c r="DF99" s="2527" t="str">
        <f t="shared" si="192"/>
        <v/>
      </c>
      <c r="DG99" s="2527" t="str">
        <f t="shared" si="193"/>
        <v/>
      </c>
      <c r="DH99" s="2527" t="str">
        <f t="shared" si="194"/>
        <v/>
      </c>
      <c r="DI99" s="2527" t="str">
        <f t="shared" si="195"/>
        <v/>
      </c>
      <c r="DJ99" s="2549"/>
      <c r="DK99" s="2704">
        <f>IF(M99=DK8,M99,0)</f>
        <v>0</v>
      </c>
      <c r="DL99" s="2703" t="str">
        <f t="shared" si="196"/>
        <v/>
      </c>
      <c r="DM99" s="2692" t="str">
        <f t="shared" si="197"/>
        <v/>
      </c>
      <c r="DN99" s="2692" t="str">
        <f t="shared" si="198"/>
        <v/>
      </c>
      <c r="DO99" s="2692" t="str">
        <f t="shared" si="199"/>
        <v/>
      </c>
      <c r="DP99" s="2692" t="str">
        <f t="shared" si="200"/>
        <v/>
      </c>
      <c r="DQ99" s="2692" t="str">
        <f t="shared" si="201"/>
        <v/>
      </c>
      <c r="DR99" s="2692" t="str">
        <f t="shared" si="202"/>
        <v/>
      </c>
      <c r="DS99" s="2692" t="str">
        <f t="shared" si="203"/>
        <v/>
      </c>
      <c r="DT99" s="2696" t="str">
        <f t="shared" si="204"/>
        <v/>
      </c>
      <c r="DU99" s="2535"/>
      <c r="DV99" s="2683">
        <f t="shared" si="205"/>
        <v>0</v>
      </c>
      <c r="DW99" s="2684">
        <f t="shared" si="206"/>
        <v>0</v>
      </c>
      <c r="DX99" s="2684">
        <f t="shared" si="207"/>
        <v>0</v>
      </c>
      <c r="DY99" s="2684">
        <f t="shared" si="208"/>
        <v>0</v>
      </c>
      <c r="DZ99" s="2684">
        <f t="shared" si="209"/>
        <v>0</v>
      </c>
      <c r="EA99" s="2684">
        <f t="shared" si="210"/>
        <v>0</v>
      </c>
      <c r="EB99" s="2684">
        <f t="shared" si="211"/>
        <v>0</v>
      </c>
      <c r="EC99" s="2684">
        <f t="shared" si="212"/>
        <v>0</v>
      </c>
      <c r="ED99" s="2630"/>
      <c r="EE99" s="2685">
        <f t="shared" si="256"/>
        <v>0</v>
      </c>
      <c r="EF99" s="2686">
        <f t="shared" si="256"/>
        <v>0</v>
      </c>
      <c r="EG99" s="2686">
        <f t="shared" si="256"/>
        <v>0</v>
      </c>
      <c r="EH99" s="2686">
        <f t="shared" si="253"/>
        <v>0</v>
      </c>
      <c r="EI99" s="2686">
        <f t="shared" si="253"/>
        <v>0</v>
      </c>
      <c r="EJ99" s="2686">
        <f t="shared" si="253"/>
        <v>0</v>
      </c>
      <c r="EK99" s="2686">
        <f t="shared" si="253"/>
        <v>0</v>
      </c>
      <c r="EL99" s="2687">
        <f t="shared" si="135"/>
        <v>0</v>
      </c>
      <c r="EM99" s="2601"/>
      <c r="EN99" s="2681" t="str">
        <f t="shared" si="213"/>
        <v/>
      </c>
      <c r="EO99" s="2688">
        <f t="shared" si="214"/>
        <v>0</v>
      </c>
      <c r="EP99" s="2689">
        <f t="shared" si="215"/>
        <v>0</v>
      </c>
      <c r="EQ99" s="2689">
        <f t="shared" si="216"/>
        <v>0</v>
      </c>
      <c r="ER99" s="2689">
        <f t="shared" si="217"/>
        <v>0</v>
      </c>
      <c r="ES99" s="2689">
        <f t="shared" si="218"/>
        <v>0</v>
      </c>
      <c r="ET99" s="2689">
        <f t="shared" si="219"/>
        <v>0</v>
      </c>
      <c r="EU99" s="2689">
        <f t="shared" si="220"/>
        <v>0</v>
      </c>
      <c r="EV99" s="2689">
        <f t="shared" si="221"/>
        <v>0</v>
      </c>
      <c r="EW99" s="2689">
        <f t="shared" si="222"/>
        <v>0</v>
      </c>
      <c r="EX99" s="2705">
        <f>IF(X99=EX8,X99,0)</f>
        <v>0</v>
      </c>
      <c r="EY99" s="2703" t="str">
        <f t="shared" si="223"/>
        <v/>
      </c>
      <c r="EZ99" s="2678" t="str">
        <f t="shared" si="224"/>
        <v/>
      </c>
      <c r="FA99" s="2692" t="str">
        <f t="shared" si="225"/>
        <v/>
      </c>
      <c r="FB99" s="2692" t="str">
        <f t="shared" si="226"/>
        <v/>
      </c>
      <c r="FC99" s="2692" t="str">
        <f t="shared" si="227"/>
        <v/>
      </c>
      <c r="FD99" s="2692" t="str">
        <f t="shared" si="228"/>
        <v/>
      </c>
      <c r="FE99" s="2692" t="str">
        <f t="shared" si="229"/>
        <v/>
      </c>
      <c r="FF99" s="2692" t="str">
        <f t="shared" si="230"/>
        <v/>
      </c>
      <c r="FG99" s="2692" t="str">
        <f t="shared" si="231"/>
        <v/>
      </c>
      <c r="FH99" s="2601"/>
      <c r="FI99" s="2681" t="str">
        <f t="shared" si="232"/>
        <v/>
      </c>
      <c r="FJ99" s="2694">
        <f t="shared" si="233"/>
        <v>0</v>
      </c>
      <c r="FK99" s="2527" t="str">
        <f t="shared" si="234"/>
        <v/>
      </c>
      <c r="FL99" s="2527" t="str">
        <f t="shared" si="235"/>
        <v/>
      </c>
      <c r="FM99" s="2527" t="str">
        <f t="shared" si="236"/>
        <v/>
      </c>
      <c r="FN99" s="2527" t="str">
        <f t="shared" si="237"/>
        <v/>
      </c>
      <c r="FO99" s="2527" t="str">
        <f t="shared" si="238"/>
        <v/>
      </c>
      <c r="FP99" s="2527" t="str">
        <f t="shared" si="239"/>
        <v/>
      </c>
      <c r="FQ99" s="2527" t="str">
        <f t="shared" si="240"/>
        <v/>
      </c>
      <c r="FR99" s="2527" t="str">
        <f t="shared" si="241"/>
        <v/>
      </c>
      <c r="FS99" s="2704">
        <f>IF(X99=FS8,X99,0)</f>
        <v>0</v>
      </c>
      <c r="FT99" s="2703" t="str">
        <f t="shared" si="242"/>
        <v/>
      </c>
      <c r="FU99" s="2692" t="str">
        <f t="shared" si="243"/>
        <v/>
      </c>
      <c r="FV99" s="2692" t="str">
        <f t="shared" si="244"/>
        <v/>
      </c>
      <c r="FW99" s="2692" t="str">
        <f t="shared" si="245"/>
        <v/>
      </c>
      <c r="FX99" s="2692" t="str">
        <f t="shared" si="246"/>
        <v/>
      </c>
      <c r="FY99" s="2692" t="str">
        <f t="shared" si="247"/>
        <v/>
      </c>
      <c r="FZ99" s="2692" t="str">
        <f t="shared" si="248"/>
        <v/>
      </c>
      <c r="GA99" s="2692" t="str">
        <f t="shared" si="249"/>
        <v/>
      </c>
      <c r="GB99" s="2696" t="str">
        <f t="shared" si="250"/>
        <v/>
      </c>
      <c r="GC99" s="2535"/>
    </row>
    <row r="100" spans="1:185" ht="45" customHeight="1" x14ac:dyDescent="0.25">
      <c r="A100" s="2633">
        <f>ROW()</f>
        <v>100</v>
      </c>
      <c r="B100" s="2667" t="str">
        <f>IF(C100="I","",IF(ISBLANK(D100),"",IF(ISTEXT(D100),LARGE(B9:B99,1)+1,0)))</f>
        <v/>
      </c>
      <c r="C100" s="2698"/>
      <c r="D100" s="2715"/>
      <c r="E100" s="2669"/>
      <c r="F100" s="2670"/>
      <c r="G100" s="2671"/>
      <c r="H100" s="2672"/>
      <c r="I100" s="2671"/>
      <c r="J100" s="2672"/>
      <c r="K100" s="2673">
        <f t="shared" si="257"/>
        <v>0</v>
      </c>
      <c r="L100" s="2532"/>
      <c r="M100" s="2674">
        <f t="shared" si="139"/>
        <v>0</v>
      </c>
      <c r="N100" s="2675">
        <f t="shared" si="139"/>
        <v>0</v>
      </c>
      <c r="O100" s="2676"/>
      <c r="P100" s="2676"/>
      <c r="Q100" s="2676"/>
      <c r="R100" s="2676"/>
      <c r="S100" s="2676"/>
      <c r="T100" s="2676"/>
      <c r="U100" s="2676"/>
      <c r="V100" s="2676"/>
      <c r="W100" s="2532"/>
      <c r="X100" s="2674">
        <f t="shared" si="140"/>
        <v>0</v>
      </c>
      <c r="Y100" s="2675">
        <f t="shared" si="140"/>
        <v>0</v>
      </c>
      <c r="Z100" s="2677"/>
      <c r="AA100" s="2677"/>
      <c r="AB100" s="2677"/>
      <c r="AC100" s="2677"/>
      <c r="AD100" s="2677"/>
      <c r="AE100" s="2677"/>
      <c r="AF100" s="2677"/>
      <c r="AG100" s="2677"/>
      <c r="AH100" s="2532"/>
      <c r="AI100" s="2535"/>
      <c r="AJ100" s="2678">
        <f t="shared" si="141"/>
        <v>0</v>
      </c>
      <c r="AK100" s="2679">
        <f t="shared" si="142"/>
        <v>0</v>
      </c>
      <c r="AL100" s="2678">
        <f t="shared" si="143"/>
        <v>0</v>
      </c>
      <c r="AM100" s="2679">
        <f t="shared" si="144"/>
        <v>0</v>
      </c>
      <c r="AN100" s="2678">
        <f t="shared" si="145"/>
        <v>0</v>
      </c>
      <c r="AO100" s="2679">
        <f t="shared" si="146"/>
        <v>0</v>
      </c>
      <c r="AP100" s="2678">
        <f t="shared" si="147"/>
        <v>0</v>
      </c>
      <c r="AQ100" s="2679">
        <f t="shared" si="148"/>
        <v>0</v>
      </c>
      <c r="AR100" s="2678">
        <f t="shared" si="149"/>
        <v>0</v>
      </c>
      <c r="AS100" s="2679">
        <f t="shared" si="150"/>
        <v>0</v>
      </c>
      <c r="AT100" s="2678">
        <f t="shared" si="151"/>
        <v>0</v>
      </c>
      <c r="AU100" s="2679">
        <f t="shared" si="152"/>
        <v>0</v>
      </c>
      <c r="AV100" s="2678">
        <f t="shared" si="153"/>
        <v>0</v>
      </c>
      <c r="AW100" s="2679">
        <f t="shared" si="154"/>
        <v>0</v>
      </c>
      <c r="AX100" s="2678">
        <f t="shared" si="155"/>
        <v>0</v>
      </c>
      <c r="AY100" s="2679">
        <f t="shared" si="156"/>
        <v>0</v>
      </c>
      <c r="AZ100" s="2680"/>
      <c r="BA100" s="2681">
        <f>BA9</f>
        <v>20</v>
      </c>
      <c r="BB100" s="2681">
        <f t="shared" si="157"/>
        <v>0</v>
      </c>
      <c r="BC100" s="2681" t="str">
        <f t="shared" si="158"/>
        <v/>
      </c>
      <c r="BD100" s="2682">
        <f t="shared" si="254"/>
        <v>0</v>
      </c>
      <c r="BE100" s="2682">
        <f t="shared" si="254"/>
        <v>0</v>
      </c>
      <c r="BF100" s="2682">
        <f t="shared" si="254"/>
        <v>0</v>
      </c>
      <c r="BG100" s="2682">
        <f t="shared" si="251"/>
        <v>0</v>
      </c>
      <c r="BH100" s="2682">
        <f t="shared" si="251"/>
        <v>0</v>
      </c>
      <c r="BI100" s="2682">
        <f t="shared" si="251"/>
        <v>0</v>
      </c>
      <c r="BJ100" s="2682">
        <f t="shared" si="251"/>
        <v>0</v>
      </c>
      <c r="BK100" s="2682">
        <f t="shared" si="133"/>
        <v>0</v>
      </c>
      <c r="BL100" s="2535"/>
      <c r="BM100" s="2683">
        <f t="shared" si="159"/>
        <v>0</v>
      </c>
      <c r="BN100" s="2684">
        <f t="shared" si="160"/>
        <v>0</v>
      </c>
      <c r="BO100" s="2684">
        <f t="shared" si="161"/>
        <v>0</v>
      </c>
      <c r="BP100" s="2684">
        <f t="shared" si="162"/>
        <v>0</v>
      </c>
      <c r="BQ100" s="2684">
        <f t="shared" si="163"/>
        <v>0</v>
      </c>
      <c r="BR100" s="2684">
        <f t="shared" si="164"/>
        <v>0</v>
      </c>
      <c r="BS100" s="2684">
        <f t="shared" si="165"/>
        <v>0</v>
      </c>
      <c r="BT100" s="2684">
        <f t="shared" si="166"/>
        <v>0</v>
      </c>
      <c r="BU100" s="2617"/>
      <c r="BV100" s="2685">
        <f t="shared" si="255"/>
        <v>0</v>
      </c>
      <c r="BW100" s="2686">
        <f t="shared" si="255"/>
        <v>0</v>
      </c>
      <c r="BX100" s="2686">
        <f t="shared" si="255"/>
        <v>0</v>
      </c>
      <c r="BY100" s="2686">
        <f t="shared" si="252"/>
        <v>0</v>
      </c>
      <c r="BZ100" s="2686">
        <f t="shared" si="252"/>
        <v>0</v>
      </c>
      <c r="CA100" s="2686">
        <f t="shared" si="252"/>
        <v>0</v>
      </c>
      <c r="CB100" s="2686">
        <f t="shared" si="252"/>
        <v>0</v>
      </c>
      <c r="CC100" s="2687">
        <f t="shared" si="134"/>
        <v>0</v>
      </c>
      <c r="CD100" s="2525"/>
      <c r="CE100" s="2681" t="str">
        <f t="shared" si="167"/>
        <v/>
      </c>
      <c r="CF100" s="2688">
        <f t="shared" si="168"/>
        <v>0</v>
      </c>
      <c r="CG100" s="2689">
        <f t="shared" si="169"/>
        <v>0</v>
      </c>
      <c r="CH100" s="2689">
        <f t="shared" si="170"/>
        <v>0</v>
      </c>
      <c r="CI100" s="2689">
        <f t="shared" si="171"/>
        <v>0</v>
      </c>
      <c r="CJ100" s="2689">
        <f t="shared" si="172"/>
        <v>0</v>
      </c>
      <c r="CK100" s="2689">
        <f t="shared" si="173"/>
        <v>0</v>
      </c>
      <c r="CL100" s="2689">
        <f t="shared" si="174"/>
        <v>0</v>
      </c>
      <c r="CM100" s="2689">
        <f t="shared" si="175"/>
        <v>0</v>
      </c>
      <c r="CN100" s="2689">
        <f t="shared" si="176"/>
        <v>0</v>
      </c>
      <c r="CO100" s="2702">
        <f>IF(M100=CO8,M100,0)</f>
        <v>0</v>
      </c>
      <c r="CP100" s="2703" t="str">
        <f t="shared" si="177"/>
        <v/>
      </c>
      <c r="CQ100" s="2678" t="str">
        <f t="shared" si="178"/>
        <v/>
      </c>
      <c r="CR100" s="2692" t="str">
        <f t="shared" si="179"/>
        <v/>
      </c>
      <c r="CS100" s="2692" t="str">
        <f t="shared" si="180"/>
        <v/>
      </c>
      <c r="CT100" s="2692" t="str">
        <f t="shared" si="181"/>
        <v/>
      </c>
      <c r="CU100" s="2692" t="str">
        <f t="shared" si="182"/>
        <v/>
      </c>
      <c r="CV100" s="2692" t="str">
        <f t="shared" si="183"/>
        <v/>
      </c>
      <c r="CW100" s="2692" t="str">
        <f t="shared" si="184"/>
        <v/>
      </c>
      <c r="CX100" s="2693" t="str">
        <f t="shared" si="185"/>
        <v/>
      </c>
      <c r="CY100" s="2601"/>
      <c r="CZ100" s="2681" t="str">
        <f t="shared" si="186"/>
        <v/>
      </c>
      <c r="DA100" s="2694">
        <f t="shared" si="187"/>
        <v>0</v>
      </c>
      <c r="DB100" s="2527" t="str">
        <f t="shared" si="188"/>
        <v/>
      </c>
      <c r="DC100" s="2527" t="str">
        <f t="shared" si="189"/>
        <v/>
      </c>
      <c r="DD100" s="2527" t="str">
        <f t="shared" si="190"/>
        <v/>
      </c>
      <c r="DE100" s="2527" t="str">
        <f t="shared" si="191"/>
        <v/>
      </c>
      <c r="DF100" s="2527" t="str">
        <f t="shared" si="192"/>
        <v/>
      </c>
      <c r="DG100" s="2527" t="str">
        <f t="shared" si="193"/>
        <v/>
      </c>
      <c r="DH100" s="2527" t="str">
        <f t="shared" si="194"/>
        <v/>
      </c>
      <c r="DI100" s="2527" t="str">
        <f t="shared" si="195"/>
        <v/>
      </c>
      <c r="DJ100" s="2549"/>
      <c r="DK100" s="2704">
        <f>IF(M100=DK8,M100,0)</f>
        <v>0</v>
      </c>
      <c r="DL100" s="2703" t="str">
        <f t="shared" si="196"/>
        <v/>
      </c>
      <c r="DM100" s="2692" t="str">
        <f t="shared" si="197"/>
        <v/>
      </c>
      <c r="DN100" s="2692" t="str">
        <f t="shared" si="198"/>
        <v/>
      </c>
      <c r="DO100" s="2692" t="str">
        <f t="shared" si="199"/>
        <v/>
      </c>
      <c r="DP100" s="2692" t="str">
        <f t="shared" si="200"/>
        <v/>
      </c>
      <c r="DQ100" s="2692" t="str">
        <f t="shared" si="201"/>
        <v/>
      </c>
      <c r="DR100" s="2692" t="str">
        <f t="shared" si="202"/>
        <v/>
      </c>
      <c r="DS100" s="2692" t="str">
        <f t="shared" si="203"/>
        <v/>
      </c>
      <c r="DT100" s="2696" t="str">
        <f t="shared" si="204"/>
        <v/>
      </c>
      <c r="DU100" s="2535"/>
      <c r="DV100" s="2683">
        <f t="shared" si="205"/>
        <v>0</v>
      </c>
      <c r="DW100" s="2684">
        <f t="shared" si="206"/>
        <v>0</v>
      </c>
      <c r="DX100" s="2684">
        <f t="shared" si="207"/>
        <v>0</v>
      </c>
      <c r="DY100" s="2684">
        <f t="shared" si="208"/>
        <v>0</v>
      </c>
      <c r="DZ100" s="2684">
        <f t="shared" si="209"/>
        <v>0</v>
      </c>
      <c r="EA100" s="2684">
        <f t="shared" si="210"/>
        <v>0</v>
      </c>
      <c r="EB100" s="2684">
        <f t="shared" si="211"/>
        <v>0</v>
      </c>
      <c r="EC100" s="2684">
        <f t="shared" si="212"/>
        <v>0</v>
      </c>
      <c r="ED100" s="2630"/>
      <c r="EE100" s="2685">
        <f t="shared" si="256"/>
        <v>0</v>
      </c>
      <c r="EF100" s="2686">
        <f t="shared" si="256"/>
        <v>0</v>
      </c>
      <c r="EG100" s="2686">
        <f t="shared" si="256"/>
        <v>0</v>
      </c>
      <c r="EH100" s="2686">
        <f t="shared" si="253"/>
        <v>0</v>
      </c>
      <c r="EI100" s="2686">
        <f t="shared" si="253"/>
        <v>0</v>
      </c>
      <c r="EJ100" s="2686">
        <f t="shared" si="253"/>
        <v>0</v>
      </c>
      <c r="EK100" s="2686">
        <f t="shared" si="253"/>
        <v>0</v>
      </c>
      <c r="EL100" s="2687">
        <f t="shared" si="135"/>
        <v>0</v>
      </c>
      <c r="EM100" s="2601"/>
      <c r="EN100" s="2681" t="str">
        <f t="shared" si="213"/>
        <v/>
      </c>
      <c r="EO100" s="2688">
        <f t="shared" si="214"/>
        <v>0</v>
      </c>
      <c r="EP100" s="2689">
        <f t="shared" si="215"/>
        <v>0</v>
      </c>
      <c r="EQ100" s="2689">
        <f t="shared" si="216"/>
        <v>0</v>
      </c>
      <c r="ER100" s="2689">
        <f t="shared" si="217"/>
        <v>0</v>
      </c>
      <c r="ES100" s="2689">
        <f t="shared" si="218"/>
        <v>0</v>
      </c>
      <c r="ET100" s="2689">
        <f t="shared" si="219"/>
        <v>0</v>
      </c>
      <c r="EU100" s="2689">
        <f t="shared" si="220"/>
        <v>0</v>
      </c>
      <c r="EV100" s="2689">
        <f t="shared" si="221"/>
        <v>0</v>
      </c>
      <c r="EW100" s="2689">
        <f t="shared" si="222"/>
        <v>0</v>
      </c>
      <c r="EX100" s="2705">
        <f>IF(X100=EX8,X100,0)</f>
        <v>0</v>
      </c>
      <c r="EY100" s="2703" t="str">
        <f t="shared" si="223"/>
        <v/>
      </c>
      <c r="EZ100" s="2678" t="str">
        <f t="shared" si="224"/>
        <v/>
      </c>
      <c r="FA100" s="2692" t="str">
        <f t="shared" si="225"/>
        <v/>
      </c>
      <c r="FB100" s="2692" t="str">
        <f t="shared" si="226"/>
        <v/>
      </c>
      <c r="FC100" s="2692" t="str">
        <f t="shared" si="227"/>
        <v/>
      </c>
      <c r="FD100" s="2692" t="str">
        <f t="shared" si="228"/>
        <v/>
      </c>
      <c r="FE100" s="2692" t="str">
        <f t="shared" si="229"/>
        <v/>
      </c>
      <c r="FF100" s="2692" t="str">
        <f t="shared" si="230"/>
        <v/>
      </c>
      <c r="FG100" s="2692" t="str">
        <f t="shared" si="231"/>
        <v/>
      </c>
      <c r="FH100" s="2601"/>
      <c r="FI100" s="2681" t="str">
        <f t="shared" si="232"/>
        <v/>
      </c>
      <c r="FJ100" s="2694">
        <f t="shared" si="233"/>
        <v>0</v>
      </c>
      <c r="FK100" s="2527" t="str">
        <f t="shared" si="234"/>
        <v/>
      </c>
      <c r="FL100" s="2527" t="str">
        <f t="shared" si="235"/>
        <v/>
      </c>
      <c r="FM100" s="2527" t="str">
        <f t="shared" si="236"/>
        <v/>
      </c>
      <c r="FN100" s="2527" t="str">
        <f t="shared" si="237"/>
        <v/>
      </c>
      <c r="FO100" s="2527" t="str">
        <f t="shared" si="238"/>
        <v/>
      </c>
      <c r="FP100" s="2527" t="str">
        <f t="shared" si="239"/>
        <v/>
      </c>
      <c r="FQ100" s="2527" t="str">
        <f t="shared" si="240"/>
        <v/>
      </c>
      <c r="FR100" s="2527" t="str">
        <f t="shared" si="241"/>
        <v/>
      </c>
      <c r="FS100" s="2704">
        <f>IF(X100=FS8,X100,0)</f>
        <v>0</v>
      </c>
      <c r="FT100" s="2703" t="str">
        <f t="shared" si="242"/>
        <v/>
      </c>
      <c r="FU100" s="2692" t="str">
        <f t="shared" si="243"/>
        <v/>
      </c>
      <c r="FV100" s="2692" t="str">
        <f t="shared" si="244"/>
        <v/>
      </c>
      <c r="FW100" s="2692" t="str">
        <f t="shared" si="245"/>
        <v/>
      </c>
      <c r="FX100" s="2692" t="str">
        <f t="shared" si="246"/>
        <v/>
      </c>
      <c r="FY100" s="2692" t="str">
        <f t="shared" si="247"/>
        <v/>
      </c>
      <c r="FZ100" s="2692" t="str">
        <f t="shared" si="248"/>
        <v/>
      </c>
      <c r="GA100" s="2692" t="str">
        <f t="shared" si="249"/>
        <v/>
      </c>
      <c r="GB100" s="2696" t="str">
        <f t="shared" si="250"/>
        <v/>
      </c>
      <c r="GC100" s="2535"/>
    </row>
    <row r="101" spans="1:185" ht="45" customHeight="1" x14ac:dyDescent="0.25">
      <c r="A101" s="2633">
        <f>ROW()</f>
        <v>101</v>
      </c>
      <c r="B101" s="2667" t="str">
        <f>IF(C101="I","",IF(ISBLANK(D101),"",IF(ISTEXT(D101),LARGE(B9:B100,1)+1,0)))</f>
        <v/>
      </c>
      <c r="C101" s="2698"/>
      <c r="D101" s="2715"/>
      <c r="E101" s="2669"/>
      <c r="F101" s="2670"/>
      <c r="G101" s="2671"/>
      <c r="H101" s="2672"/>
      <c r="I101" s="2671"/>
      <c r="J101" s="2672"/>
      <c r="K101" s="2673">
        <f t="shared" si="257"/>
        <v>0</v>
      </c>
      <c r="L101" s="2532"/>
      <c r="M101" s="2674">
        <f t="shared" si="139"/>
        <v>0</v>
      </c>
      <c r="N101" s="2675">
        <f t="shared" si="139"/>
        <v>0</v>
      </c>
      <c r="O101" s="2676"/>
      <c r="P101" s="2676"/>
      <c r="Q101" s="2676"/>
      <c r="R101" s="2676"/>
      <c r="S101" s="2676"/>
      <c r="T101" s="2676"/>
      <c r="U101" s="2676"/>
      <c r="V101" s="2676"/>
      <c r="W101" s="2532"/>
      <c r="X101" s="2674">
        <f t="shared" si="140"/>
        <v>0</v>
      </c>
      <c r="Y101" s="2675">
        <f t="shared" si="140"/>
        <v>0</v>
      </c>
      <c r="Z101" s="2677"/>
      <c r="AA101" s="2677"/>
      <c r="AB101" s="2677"/>
      <c r="AC101" s="2677"/>
      <c r="AD101" s="2677"/>
      <c r="AE101" s="2677"/>
      <c r="AF101" s="2677"/>
      <c r="AG101" s="2677"/>
      <c r="AH101" s="2532"/>
      <c r="AI101" s="2535"/>
      <c r="AJ101" s="2678">
        <f t="shared" si="141"/>
        <v>0</v>
      </c>
      <c r="AK101" s="2679">
        <f t="shared" si="142"/>
        <v>0</v>
      </c>
      <c r="AL101" s="2678">
        <f t="shared" si="143"/>
        <v>0</v>
      </c>
      <c r="AM101" s="2679">
        <f t="shared" si="144"/>
        <v>0</v>
      </c>
      <c r="AN101" s="2678">
        <f t="shared" si="145"/>
        <v>0</v>
      </c>
      <c r="AO101" s="2679">
        <f t="shared" si="146"/>
        <v>0</v>
      </c>
      <c r="AP101" s="2678">
        <f t="shared" si="147"/>
        <v>0</v>
      </c>
      <c r="AQ101" s="2679">
        <f t="shared" si="148"/>
        <v>0</v>
      </c>
      <c r="AR101" s="2678">
        <f t="shared" si="149"/>
        <v>0</v>
      </c>
      <c r="AS101" s="2679">
        <f t="shared" si="150"/>
        <v>0</v>
      </c>
      <c r="AT101" s="2678">
        <f t="shared" si="151"/>
        <v>0</v>
      </c>
      <c r="AU101" s="2679">
        <f t="shared" si="152"/>
        <v>0</v>
      </c>
      <c r="AV101" s="2678">
        <f t="shared" si="153"/>
        <v>0</v>
      </c>
      <c r="AW101" s="2679">
        <f t="shared" si="154"/>
        <v>0</v>
      </c>
      <c r="AX101" s="2678">
        <f t="shared" si="155"/>
        <v>0</v>
      </c>
      <c r="AY101" s="2679">
        <f t="shared" si="156"/>
        <v>0</v>
      </c>
      <c r="AZ101" s="2680"/>
      <c r="BA101" s="2681">
        <f>BA9</f>
        <v>20</v>
      </c>
      <c r="BB101" s="2681">
        <f t="shared" si="157"/>
        <v>0</v>
      </c>
      <c r="BC101" s="2681" t="str">
        <f t="shared" si="158"/>
        <v/>
      </c>
      <c r="BD101" s="2682">
        <f t="shared" si="254"/>
        <v>0</v>
      </c>
      <c r="BE101" s="2682">
        <f t="shared" si="254"/>
        <v>0</v>
      </c>
      <c r="BF101" s="2682">
        <f t="shared" si="254"/>
        <v>0</v>
      </c>
      <c r="BG101" s="2682">
        <f t="shared" si="251"/>
        <v>0</v>
      </c>
      <c r="BH101" s="2682">
        <f t="shared" si="251"/>
        <v>0</v>
      </c>
      <c r="BI101" s="2682">
        <f t="shared" si="251"/>
        <v>0</v>
      </c>
      <c r="BJ101" s="2682">
        <f t="shared" si="251"/>
        <v>0</v>
      </c>
      <c r="BK101" s="2682">
        <f t="shared" si="133"/>
        <v>0</v>
      </c>
      <c r="BL101" s="2535"/>
      <c r="BM101" s="2683">
        <f t="shared" si="159"/>
        <v>0</v>
      </c>
      <c r="BN101" s="2684">
        <f t="shared" si="160"/>
        <v>0</v>
      </c>
      <c r="BO101" s="2684">
        <f t="shared" si="161"/>
        <v>0</v>
      </c>
      <c r="BP101" s="2684">
        <f t="shared" si="162"/>
        <v>0</v>
      </c>
      <c r="BQ101" s="2684">
        <f t="shared" si="163"/>
        <v>0</v>
      </c>
      <c r="BR101" s="2684">
        <f t="shared" si="164"/>
        <v>0</v>
      </c>
      <c r="BS101" s="2684">
        <f t="shared" si="165"/>
        <v>0</v>
      </c>
      <c r="BT101" s="2684">
        <f t="shared" si="166"/>
        <v>0</v>
      </c>
      <c r="BU101" s="2617"/>
      <c r="BV101" s="2685">
        <f t="shared" si="255"/>
        <v>0</v>
      </c>
      <c r="BW101" s="2686">
        <f t="shared" si="255"/>
        <v>0</v>
      </c>
      <c r="BX101" s="2686">
        <f t="shared" si="255"/>
        <v>0</v>
      </c>
      <c r="BY101" s="2686">
        <f t="shared" si="252"/>
        <v>0</v>
      </c>
      <c r="BZ101" s="2686">
        <f t="shared" si="252"/>
        <v>0</v>
      </c>
      <c r="CA101" s="2686">
        <f t="shared" si="252"/>
        <v>0</v>
      </c>
      <c r="CB101" s="2686">
        <f t="shared" si="252"/>
        <v>0</v>
      </c>
      <c r="CC101" s="2687">
        <f t="shared" si="134"/>
        <v>0</v>
      </c>
      <c r="CD101" s="2525"/>
      <c r="CE101" s="2681" t="str">
        <f t="shared" si="167"/>
        <v/>
      </c>
      <c r="CF101" s="2688">
        <f t="shared" si="168"/>
        <v>0</v>
      </c>
      <c r="CG101" s="2689">
        <f t="shared" si="169"/>
        <v>0</v>
      </c>
      <c r="CH101" s="2689">
        <f t="shared" si="170"/>
        <v>0</v>
      </c>
      <c r="CI101" s="2689">
        <f t="shared" si="171"/>
        <v>0</v>
      </c>
      <c r="CJ101" s="2689">
        <f t="shared" si="172"/>
        <v>0</v>
      </c>
      <c r="CK101" s="2689">
        <f t="shared" si="173"/>
        <v>0</v>
      </c>
      <c r="CL101" s="2689">
        <f t="shared" si="174"/>
        <v>0</v>
      </c>
      <c r="CM101" s="2689">
        <f t="shared" si="175"/>
        <v>0</v>
      </c>
      <c r="CN101" s="2689">
        <f t="shared" si="176"/>
        <v>0</v>
      </c>
      <c r="CO101" s="2702">
        <f>IF(M101=CO8,M101,0)</f>
        <v>0</v>
      </c>
      <c r="CP101" s="2703" t="str">
        <f t="shared" si="177"/>
        <v/>
      </c>
      <c r="CQ101" s="2678" t="str">
        <f t="shared" si="178"/>
        <v/>
      </c>
      <c r="CR101" s="2692" t="str">
        <f t="shared" si="179"/>
        <v/>
      </c>
      <c r="CS101" s="2692" t="str">
        <f t="shared" si="180"/>
        <v/>
      </c>
      <c r="CT101" s="2692" t="str">
        <f t="shared" si="181"/>
        <v/>
      </c>
      <c r="CU101" s="2692" t="str">
        <f t="shared" si="182"/>
        <v/>
      </c>
      <c r="CV101" s="2692" t="str">
        <f t="shared" si="183"/>
        <v/>
      </c>
      <c r="CW101" s="2692" t="str">
        <f t="shared" si="184"/>
        <v/>
      </c>
      <c r="CX101" s="2693" t="str">
        <f t="shared" si="185"/>
        <v/>
      </c>
      <c r="CY101" s="2601"/>
      <c r="CZ101" s="2681" t="str">
        <f t="shared" si="186"/>
        <v/>
      </c>
      <c r="DA101" s="2694">
        <f t="shared" si="187"/>
        <v>0</v>
      </c>
      <c r="DB101" s="2527" t="str">
        <f t="shared" si="188"/>
        <v/>
      </c>
      <c r="DC101" s="2527" t="str">
        <f t="shared" si="189"/>
        <v/>
      </c>
      <c r="DD101" s="2527" t="str">
        <f t="shared" si="190"/>
        <v/>
      </c>
      <c r="DE101" s="2527" t="str">
        <f t="shared" si="191"/>
        <v/>
      </c>
      <c r="DF101" s="2527" t="str">
        <f t="shared" si="192"/>
        <v/>
      </c>
      <c r="DG101" s="2527" t="str">
        <f t="shared" si="193"/>
        <v/>
      </c>
      <c r="DH101" s="2527" t="str">
        <f t="shared" si="194"/>
        <v/>
      </c>
      <c r="DI101" s="2527" t="str">
        <f t="shared" si="195"/>
        <v/>
      </c>
      <c r="DJ101" s="2549"/>
      <c r="DK101" s="2704">
        <f>IF(M101=DK8,M101,0)</f>
        <v>0</v>
      </c>
      <c r="DL101" s="2703" t="str">
        <f t="shared" si="196"/>
        <v/>
      </c>
      <c r="DM101" s="2692" t="str">
        <f t="shared" si="197"/>
        <v/>
      </c>
      <c r="DN101" s="2692" t="str">
        <f t="shared" si="198"/>
        <v/>
      </c>
      <c r="DO101" s="2692" t="str">
        <f t="shared" si="199"/>
        <v/>
      </c>
      <c r="DP101" s="2692" t="str">
        <f t="shared" si="200"/>
        <v/>
      </c>
      <c r="DQ101" s="2692" t="str">
        <f t="shared" si="201"/>
        <v/>
      </c>
      <c r="DR101" s="2692" t="str">
        <f t="shared" si="202"/>
        <v/>
      </c>
      <c r="DS101" s="2692" t="str">
        <f t="shared" si="203"/>
        <v/>
      </c>
      <c r="DT101" s="2696" t="str">
        <f t="shared" si="204"/>
        <v/>
      </c>
      <c r="DU101" s="2535"/>
      <c r="DV101" s="2683">
        <f t="shared" si="205"/>
        <v>0</v>
      </c>
      <c r="DW101" s="2684">
        <f t="shared" si="206"/>
        <v>0</v>
      </c>
      <c r="DX101" s="2684">
        <f t="shared" si="207"/>
        <v>0</v>
      </c>
      <c r="DY101" s="2684">
        <f t="shared" si="208"/>
        <v>0</v>
      </c>
      <c r="DZ101" s="2684">
        <f t="shared" si="209"/>
        <v>0</v>
      </c>
      <c r="EA101" s="2684">
        <f t="shared" si="210"/>
        <v>0</v>
      </c>
      <c r="EB101" s="2684">
        <f t="shared" si="211"/>
        <v>0</v>
      </c>
      <c r="EC101" s="2684">
        <f t="shared" si="212"/>
        <v>0</v>
      </c>
      <c r="ED101" s="2630"/>
      <c r="EE101" s="2685">
        <f t="shared" si="256"/>
        <v>0</v>
      </c>
      <c r="EF101" s="2686">
        <f t="shared" si="256"/>
        <v>0</v>
      </c>
      <c r="EG101" s="2686">
        <f t="shared" si="256"/>
        <v>0</v>
      </c>
      <c r="EH101" s="2686">
        <f t="shared" si="253"/>
        <v>0</v>
      </c>
      <c r="EI101" s="2686">
        <f t="shared" si="253"/>
        <v>0</v>
      </c>
      <c r="EJ101" s="2686">
        <f t="shared" si="253"/>
        <v>0</v>
      </c>
      <c r="EK101" s="2686">
        <f t="shared" si="253"/>
        <v>0</v>
      </c>
      <c r="EL101" s="2687">
        <f t="shared" si="135"/>
        <v>0</v>
      </c>
      <c r="EM101" s="2601"/>
      <c r="EN101" s="2681" t="str">
        <f t="shared" si="213"/>
        <v/>
      </c>
      <c r="EO101" s="2688">
        <f t="shared" si="214"/>
        <v>0</v>
      </c>
      <c r="EP101" s="2689">
        <f t="shared" si="215"/>
        <v>0</v>
      </c>
      <c r="EQ101" s="2689">
        <f t="shared" si="216"/>
        <v>0</v>
      </c>
      <c r="ER101" s="2689">
        <f t="shared" si="217"/>
        <v>0</v>
      </c>
      <c r="ES101" s="2689">
        <f t="shared" si="218"/>
        <v>0</v>
      </c>
      <c r="ET101" s="2689">
        <f t="shared" si="219"/>
        <v>0</v>
      </c>
      <c r="EU101" s="2689">
        <f t="shared" si="220"/>
        <v>0</v>
      </c>
      <c r="EV101" s="2689">
        <f t="shared" si="221"/>
        <v>0</v>
      </c>
      <c r="EW101" s="2689">
        <f t="shared" si="222"/>
        <v>0</v>
      </c>
      <c r="EX101" s="2705">
        <f>IF(X101=EX8,X101,0)</f>
        <v>0</v>
      </c>
      <c r="EY101" s="2703" t="str">
        <f t="shared" si="223"/>
        <v/>
      </c>
      <c r="EZ101" s="2678" t="str">
        <f t="shared" si="224"/>
        <v/>
      </c>
      <c r="FA101" s="2692" t="str">
        <f t="shared" si="225"/>
        <v/>
      </c>
      <c r="FB101" s="2692" t="str">
        <f t="shared" si="226"/>
        <v/>
      </c>
      <c r="FC101" s="2692" t="str">
        <f t="shared" si="227"/>
        <v/>
      </c>
      <c r="FD101" s="2692" t="str">
        <f t="shared" si="228"/>
        <v/>
      </c>
      <c r="FE101" s="2692" t="str">
        <f t="shared" si="229"/>
        <v/>
      </c>
      <c r="FF101" s="2692" t="str">
        <f t="shared" si="230"/>
        <v/>
      </c>
      <c r="FG101" s="2692" t="str">
        <f t="shared" si="231"/>
        <v/>
      </c>
      <c r="FH101" s="2601"/>
      <c r="FI101" s="2681" t="str">
        <f t="shared" si="232"/>
        <v/>
      </c>
      <c r="FJ101" s="2694">
        <f t="shared" si="233"/>
        <v>0</v>
      </c>
      <c r="FK101" s="2527" t="str">
        <f t="shared" si="234"/>
        <v/>
      </c>
      <c r="FL101" s="2527" t="str">
        <f t="shared" si="235"/>
        <v/>
      </c>
      <c r="FM101" s="2527" t="str">
        <f t="shared" si="236"/>
        <v/>
      </c>
      <c r="FN101" s="2527" t="str">
        <f t="shared" si="237"/>
        <v/>
      </c>
      <c r="FO101" s="2527" t="str">
        <f t="shared" si="238"/>
        <v/>
      </c>
      <c r="FP101" s="2527" t="str">
        <f t="shared" si="239"/>
        <v/>
      </c>
      <c r="FQ101" s="2527" t="str">
        <f t="shared" si="240"/>
        <v/>
      </c>
      <c r="FR101" s="2527" t="str">
        <f t="shared" si="241"/>
        <v/>
      </c>
      <c r="FS101" s="2704">
        <f>IF(X101=FS8,X101,0)</f>
        <v>0</v>
      </c>
      <c r="FT101" s="2703" t="str">
        <f t="shared" si="242"/>
        <v/>
      </c>
      <c r="FU101" s="2692" t="str">
        <f t="shared" si="243"/>
        <v/>
      </c>
      <c r="FV101" s="2692" t="str">
        <f t="shared" si="244"/>
        <v/>
      </c>
      <c r="FW101" s="2692" t="str">
        <f t="shared" si="245"/>
        <v/>
      </c>
      <c r="FX101" s="2692" t="str">
        <f t="shared" si="246"/>
        <v/>
      </c>
      <c r="FY101" s="2692" t="str">
        <f t="shared" si="247"/>
        <v/>
      </c>
      <c r="FZ101" s="2692" t="str">
        <f t="shared" si="248"/>
        <v/>
      </c>
      <c r="GA101" s="2692" t="str">
        <f t="shared" si="249"/>
        <v/>
      </c>
      <c r="GB101" s="2696" t="str">
        <f t="shared" si="250"/>
        <v/>
      </c>
      <c r="GC101" s="2535"/>
    </row>
    <row r="102" spans="1:185" ht="45" customHeight="1" x14ac:dyDescent="0.25">
      <c r="A102" s="2633">
        <f>ROW()</f>
        <v>102</v>
      </c>
      <c r="B102" s="2667" t="str">
        <f>IF(C102="I","",IF(ISBLANK(D102),"",IF(ISTEXT(D102),LARGE(B9:B101,1)+1,0)))</f>
        <v/>
      </c>
      <c r="C102" s="2698"/>
      <c r="D102" s="2715"/>
      <c r="E102" s="2669"/>
      <c r="F102" s="2670"/>
      <c r="G102" s="2671"/>
      <c r="H102" s="2672"/>
      <c r="I102" s="2671"/>
      <c r="J102" s="2672"/>
      <c r="K102" s="2673">
        <f t="shared" si="257"/>
        <v>0</v>
      </c>
      <c r="L102" s="2532"/>
      <c r="M102" s="2674">
        <f t="shared" si="139"/>
        <v>0</v>
      </c>
      <c r="N102" s="2675">
        <f t="shared" si="139"/>
        <v>0</v>
      </c>
      <c r="O102" s="2676"/>
      <c r="P102" s="2676"/>
      <c r="Q102" s="2676"/>
      <c r="R102" s="2676"/>
      <c r="S102" s="2676"/>
      <c r="T102" s="2676"/>
      <c r="U102" s="2676"/>
      <c r="V102" s="2676"/>
      <c r="W102" s="2532"/>
      <c r="X102" s="2674">
        <f t="shared" si="140"/>
        <v>0</v>
      </c>
      <c r="Y102" s="2675">
        <f t="shared" si="140"/>
        <v>0</v>
      </c>
      <c r="Z102" s="2677"/>
      <c r="AA102" s="2677"/>
      <c r="AB102" s="2677"/>
      <c r="AC102" s="2677"/>
      <c r="AD102" s="2677"/>
      <c r="AE102" s="2677"/>
      <c r="AF102" s="2677"/>
      <c r="AG102" s="2677"/>
      <c r="AH102" s="2532"/>
      <c r="AI102" s="2535"/>
      <c r="AJ102" s="2678">
        <f t="shared" si="141"/>
        <v>0</v>
      </c>
      <c r="AK102" s="2679">
        <f t="shared" si="142"/>
        <v>0</v>
      </c>
      <c r="AL102" s="2678">
        <f t="shared" si="143"/>
        <v>0</v>
      </c>
      <c r="AM102" s="2679">
        <f t="shared" si="144"/>
        <v>0</v>
      </c>
      <c r="AN102" s="2678">
        <f t="shared" si="145"/>
        <v>0</v>
      </c>
      <c r="AO102" s="2679">
        <f t="shared" si="146"/>
        <v>0</v>
      </c>
      <c r="AP102" s="2678">
        <f t="shared" si="147"/>
        <v>0</v>
      </c>
      <c r="AQ102" s="2679">
        <f t="shared" si="148"/>
        <v>0</v>
      </c>
      <c r="AR102" s="2678">
        <f t="shared" si="149"/>
        <v>0</v>
      </c>
      <c r="AS102" s="2679">
        <f t="shared" si="150"/>
        <v>0</v>
      </c>
      <c r="AT102" s="2678">
        <f t="shared" si="151"/>
        <v>0</v>
      </c>
      <c r="AU102" s="2679">
        <f t="shared" si="152"/>
        <v>0</v>
      </c>
      <c r="AV102" s="2678">
        <f t="shared" si="153"/>
        <v>0</v>
      </c>
      <c r="AW102" s="2679">
        <f t="shared" si="154"/>
        <v>0</v>
      </c>
      <c r="AX102" s="2678">
        <f t="shared" si="155"/>
        <v>0</v>
      </c>
      <c r="AY102" s="2679">
        <f t="shared" si="156"/>
        <v>0</v>
      </c>
      <c r="AZ102" s="2680"/>
      <c r="BA102" s="2681">
        <f>BA9</f>
        <v>20</v>
      </c>
      <c r="BB102" s="2681">
        <f t="shared" si="157"/>
        <v>0</v>
      </c>
      <c r="BC102" s="2681" t="str">
        <f t="shared" si="158"/>
        <v/>
      </c>
      <c r="BD102" s="2682">
        <f t="shared" si="254"/>
        <v>0</v>
      </c>
      <c r="BE102" s="2682">
        <f t="shared" si="254"/>
        <v>0</v>
      </c>
      <c r="BF102" s="2682">
        <f t="shared" si="254"/>
        <v>0</v>
      </c>
      <c r="BG102" s="2682">
        <f t="shared" si="251"/>
        <v>0</v>
      </c>
      <c r="BH102" s="2682">
        <f t="shared" si="251"/>
        <v>0</v>
      </c>
      <c r="BI102" s="2682">
        <f t="shared" si="251"/>
        <v>0</v>
      </c>
      <c r="BJ102" s="2682">
        <f t="shared" si="251"/>
        <v>0</v>
      </c>
      <c r="BK102" s="2682">
        <f t="shared" si="133"/>
        <v>0</v>
      </c>
      <c r="BL102" s="2535"/>
      <c r="BM102" s="2683">
        <f t="shared" si="159"/>
        <v>0</v>
      </c>
      <c r="BN102" s="2684">
        <f t="shared" si="160"/>
        <v>0</v>
      </c>
      <c r="BO102" s="2684">
        <f t="shared" si="161"/>
        <v>0</v>
      </c>
      <c r="BP102" s="2684">
        <f t="shared" si="162"/>
        <v>0</v>
      </c>
      <c r="BQ102" s="2684">
        <f t="shared" si="163"/>
        <v>0</v>
      </c>
      <c r="BR102" s="2684">
        <f t="shared" si="164"/>
        <v>0</v>
      </c>
      <c r="BS102" s="2684">
        <f t="shared" si="165"/>
        <v>0</v>
      </c>
      <c r="BT102" s="2684">
        <f t="shared" si="166"/>
        <v>0</v>
      </c>
      <c r="BU102" s="2617"/>
      <c r="BV102" s="2685">
        <f t="shared" si="255"/>
        <v>0</v>
      </c>
      <c r="BW102" s="2686">
        <f t="shared" si="255"/>
        <v>0</v>
      </c>
      <c r="BX102" s="2686">
        <f t="shared" si="255"/>
        <v>0</v>
      </c>
      <c r="BY102" s="2686">
        <f t="shared" si="252"/>
        <v>0</v>
      </c>
      <c r="BZ102" s="2686">
        <f t="shared" si="252"/>
        <v>0</v>
      </c>
      <c r="CA102" s="2686">
        <f t="shared" si="252"/>
        <v>0</v>
      </c>
      <c r="CB102" s="2686">
        <f t="shared" si="252"/>
        <v>0</v>
      </c>
      <c r="CC102" s="2687">
        <f t="shared" si="134"/>
        <v>0</v>
      </c>
      <c r="CD102" s="2525"/>
      <c r="CE102" s="2681" t="str">
        <f t="shared" si="167"/>
        <v/>
      </c>
      <c r="CF102" s="2688">
        <f t="shared" si="168"/>
        <v>0</v>
      </c>
      <c r="CG102" s="2689">
        <f t="shared" si="169"/>
        <v>0</v>
      </c>
      <c r="CH102" s="2689">
        <f t="shared" si="170"/>
        <v>0</v>
      </c>
      <c r="CI102" s="2689">
        <f t="shared" si="171"/>
        <v>0</v>
      </c>
      <c r="CJ102" s="2689">
        <f t="shared" si="172"/>
        <v>0</v>
      </c>
      <c r="CK102" s="2689">
        <f t="shared" si="173"/>
        <v>0</v>
      </c>
      <c r="CL102" s="2689">
        <f t="shared" si="174"/>
        <v>0</v>
      </c>
      <c r="CM102" s="2689">
        <f t="shared" si="175"/>
        <v>0</v>
      </c>
      <c r="CN102" s="2689">
        <f t="shared" si="176"/>
        <v>0</v>
      </c>
      <c r="CO102" s="2702">
        <f>IF(M102=CO8,M102,0)</f>
        <v>0</v>
      </c>
      <c r="CP102" s="2703" t="str">
        <f t="shared" si="177"/>
        <v/>
      </c>
      <c r="CQ102" s="2678" t="str">
        <f t="shared" si="178"/>
        <v/>
      </c>
      <c r="CR102" s="2692" t="str">
        <f t="shared" si="179"/>
        <v/>
      </c>
      <c r="CS102" s="2692" t="str">
        <f t="shared" si="180"/>
        <v/>
      </c>
      <c r="CT102" s="2692" t="str">
        <f t="shared" si="181"/>
        <v/>
      </c>
      <c r="CU102" s="2692" t="str">
        <f t="shared" si="182"/>
        <v/>
      </c>
      <c r="CV102" s="2692" t="str">
        <f t="shared" si="183"/>
        <v/>
      </c>
      <c r="CW102" s="2692" t="str">
        <f t="shared" si="184"/>
        <v/>
      </c>
      <c r="CX102" s="2693" t="str">
        <f t="shared" si="185"/>
        <v/>
      </c>
      <c r="CY102" s="2601"/>
      <c r="CZ102" s="2681" t="str">
        <f t="shared" si="186"/>
        <v/>
      </c>
      <c r="DA102" s="2694">
        <f t="shared" si="187"/>
        <v>0</v>
      </c>
      <c r="DB102" s="2527" t="str">
        <f t="shared" si="188"/>
        <v/>
      </c>
      <c r="DC102" s="2527" t="str">
        <f t="shared" si="189"/>
        <v/>
      </c>
      <c r="DD102" s="2527" t="str">
        <f t="shared" si="190"/>
        <v/>
      </c>
      <c r="DE102" s="2527" t="str">
        <f t="shared" si="191"/>
        <v/>
      </c>
      <c r="DF102" s="2527" t="str">
        <f t="shared" si="192"/>
        <v/>
      </c>
      <c r="DG102" s="2527" t="str">
        <f t="shared" si="193"/>
        <v/>
      </c>
      <c r="DH102" s="2527" t="str">
        <f t="shared" si="194"/>
        <v/>
      </c>
      <c r="DI102" s="2527" t="str">
        <f t="shared" si="195"/>
        <v/>
      </c>
      <c r="DJ102" s="2549"/>
      <c r="DK102" s="2704">
        <f>IF(M102=DK8,M102,0)</f>
        <v>0</v>
      </c>
      <c r="DL102" s="2703" t="str">
        <f t="shared" si="196"/>
        <v/>
      </c>
      <c r="DM102" s="2692" t="str">
        <f t="shared" si="197"/>
        <v/>
      </c>
      <c r="DN102" s="2692" t="str">
        <f t="shared" si="198"/>
        <v/>
      </c>
      <c r="DO102" s="2692" t="str">
        <f t="shared" si="199"/>
        <v/>
      </c>
      <c r="DP102" s="2692" t="str">
        <f t="shared" si="200"/>
        <v/>
      </c>
      <c r="DQ102" s="2692" t="str">
        <f t="shared" si="201"/>
        <v/>
      </c>
      <c r="DR102" s="2692" t="str">
        <f t="shared" si="202"/>
        <v/>
      </c>
      <c r="DS102" s="2692" t="str">
        <f t="shared" si="203"/>
        <v/>
      </c>
      <c r="DT102" s="2696" t="str">
        <f t="shared" si="204"/>
        <v/>
      </c>
      <c r="DU102" s="2535"/>
      <c r="DV102" s="2683">
        <f t="shared" si="205"/>
        <v>0</v>
      </c>
      <c r="DW102" s="2684">
        <f t="shared" si="206"/>
        <v>0</v>
      </c>
      <c r="DX102" s="2684">
        <f t="shared" si="207"/>
        <v>0</v>
      </c>
      <c r="DY102" s="2684">
        <f t="shared" si="208"/>
        <v>0</v>
      </c>
      <c r="DZ102" s="2684">
        <f t="shared" si="209"/>
        <v>0</v>
      </c>
      <c r="EA102" s="2684">
        <f t="shared" si="210"/>
        <v>0</v>
      </c>
      <c r="EB102" s="2684">
        <f t="shared" si="211"/>
        <v>0</v>
      </c>
      <c r="EC102" s="2684">
        <f t="shared" si="212"/>
        <v>0</v>
      </c>
      <c r="ED102" s="2630"/>
      <c r="EE102" s="2685">
        <f t="shared" si="256"/>
        <v>0</v>
      </c>
      <c r="EF102" s="2686">
        <f t="shared" si="256"/>
        <v>0</v>
      </c>
      <c r="EG102" s="2686">
        <f t="shared" si="256"/>
        <v>0</v>
      </c>
      <c r="EH102" s="2686">
        <f t="shared" si="253"/>
        <v>0</v>
      </c>
      <c r="EI102" s="2686">
        <f t="shared" si="253"/>
        <v>0</v>
      </c>
      <c r="EJ102" s="2686">
        <f t="shared" si="253"/>
        <v>0</v>
      </c>
      <c r="EK102" s="2686">
        <f t="shared" si="253"/>
        <v>0</v>
      </c>
      <c r="EL102" s="2687">
        <f t="shared" si="135"/>
        <v>0</v>
      </c>
      <c r="EM102" s="2601"/>
      <c r="EN102" s="2681" t="str">
        <f t="shared" si="213"/>
        <v/>
      </c>
      <c r="EO102" s="2688">
        <f t="shared" si="214"/>
        <v>0</v>
      </c>
      <c r="EP102" s="2689">
        <f t="shared" si="215"/>
        <v>0</v>
      </c>
      <c r="EQ102" s="2689">
        <f t="shared" si="216"/>
        <v>0</v>
      </c>
      <c r="ER102" s="2689">
        <f t="shared" si="217"/>
        <v>0</v>
      </c>
      <c r="ES102" s="2689">
        <f t="shared" si="218"/>
        <v>0</v>
      </c>
      <c r="ET102" s="2689">
        <f t="shared" si="219"/>
        <v>0</v>
      </c>
      <c r="EU102" s="2689">
        <f t="shared" si="220"/>
        <v>0</v>
      </c>
      <c r="EV102" s="2689">
        <f t="shared" si="221"/>
        <v>0</v>
      </c>
      <c r="EW102" s="2689">
        <f t="shared" si="222"/>
        <v>0</v>
      </c>
      <c r="EX102" s="2705">
        <f>IF(X102=EX8,X102,0)</f>
        <v>0</v>
      </c>
      <c r="EY102" s="2703" t="str">
        <f t="shared" si="223"/>
        <v/>
      </c>
      <c r="EZ102" s="2678" t="str">
        <f t="shared" si="224"/>
        <v/>
      </c>
      <c r="FA102" s="2692" t="str">
        <f t="shared" si="225"/>
        <v/>
      </c>
      <c r="FB102" s="2692" t="str">
        <f t="shared" si="226"/>
        <v/>
      </c>
      <c r="FC102" s="2692" t="str">
        <f t="shared" si="227"/>
        <v/>
      </c>
      <c r="FD102" s="2692" t="str">
        <f t="shared" si="228"/>
        <v/>
      </c>
      <c r="FE102" s="2692" t="str">
        <f t="shared" si="229"/>
        <v/>
      </c>
      <c r="FF102" s="2692" t="str">
        <f t="shared" si="230"/>
        <v/>
      </c>
      <c r="FG102" s="2692" t="str">
        <f t="shared" si="231"/>
        <v/>
      </c>
      <c r="FH102" s="2601"/>
      <c r="FI102" s="2681" t="str">
        <f t="shared" si="232"/>
        <v/>
      </c>
      <c r="FJ102" s="2694">
        <f t="shared" si="233"/>
        <v>0</v>
      </c>
      <c r="FK102" s="2527" t="str">
        <f t="shared" si="234"/>
        <v/>
      </c>
      <c r="FL102" s="2527" t="str">
        <f t="shared" si="235"/>
        <v/>
      </c>
      <c r="FM102" s="2527" t="str">
        <f t="shared" si="236"/>
        <v/>
      </c>
      <c r="FN102" s="2527" t="str">
        <f t="shared" si="237"/>
        <v/>
      </c>
      <c r="FO102" s="2527" t="str">
        <f t="shared" si="238"/>
        <v/>
      </c>
      <c r="FP102" s="2527" t="str">
        <f t="shared" si="239"/>
        <v/>
      </c>
      <c r="FQ102" s="2527" t="str">
        <f t="shared" si="240"/>
        <v/>
      </c>
      <c r="FR102" s="2527" t="str">
        <f t="shared" si="241"/>
        <v/>
      </c>
      <c r="FS102" s="2704">
        <f>IF(X102=FS8,X102,0)</f>
        <v>0</v>
      </c>
      <c r="FT102" s="2703" t="str">
        <f t="shared" si="242"/>
        <v/>
      </c>
      <c r="FU102" s="2692" t="str">
        <f t="shared" si="243"/>
        <v/>
      </c>
      <c r="FV102" s="2692" t="str">
        <f t="shared" si="244"/>
        <v/>
      </c>
      <c r="FW102" s="2692" t="str">
        <f t="shared" si="245"/>
        <v/>
      </c>
      <c r="FX102" s="2692" t="str">
        <f t="shared" si="246"/>
        <v/>
      </c>
      <c r="FY102" s="2692" t="str">
        <f t="shared" si="247"/>
        <v/>
      </c>
      <c r="FZ102" s="2692" t="str">
        <f t="shared" si="248"/>
        <v/>
      </c>
      <c r="GA102" s="2692" t="str">
        <f t="shared" si="249"/>
        <v/>
      </c>
      <c r="GB102" s="2696" t="str">
        <f t="shared" si="250"/>
        <v/>
      </c>
      <c r="GC102" s="2535"/>
    </row>
    <row r="103" spans="1:185" ht="45" customHeight="1" x14ac:dyDescent="0.25">
      <c r="A103" s="2633">
        <f>ROW()</f>
        <v>103</v>
      </c>
      <c r="B103" s="2667" t="str">
        <f>IF(C103="I","",IF(ISBLANK(D103),"",IF(ISTEXT(D103),LARGE(B9:B102,1)+1,0)))</f>
        <v/>
      </c>
      <c r="C103" s="2698"/>
      <c r="D103" s="2715"/>
      <c r="E103" s="2669"/>
      <c r="F103" s="2670"/>
      <c r="G103" s="2671"/>
      <c r="H103" s="2672"/>
      <c r="I103" s="2671"/>
      <c r="J103" s="2672"/>
      <c r="K103" s="2673">
        <f t="shared" si="257"/>
        <v>0</v>
      </c>
      <c r="L103" s="2532"/>
      <c r="M103" s="2674">
        <f t="shared" si="139"/>
        <v>0</v>
      </c>
      <c r="N103" s="2675">
        <f t="shared" si="139"/>
        <v>0</v>
      </c>
      <c r="O103" s="2676"/>
      <c r="P103" s="2676"/>
      <c r="Q103" s="2676"/>
      <c r="R103" s="2676"/>
      <c r="S103" s="2676"/>
      <c r="T103" s="2676"/>
      <c r="U103" s="2676"/>
      <c r="V103" s="2676"/>
      <c r="W103" s="2532"/>
      <c r="X103" s="2674">
        <f t="shared" si="140"/>
        <v>0</v>
      </c>
      <c r="Y103" s="2675">
        <f t="shared" si="140"/>
        <v>0</v>
      </c>
      <c r="Z103" s="2677"/>
      <c r="AA103" s="2677"/>
      <c r="AB103" s="2677"/>
      <c r="AC103" s="2677"/>
      <c r="AD103" s="2677"/>
      <c r="AE103" s="2677"/>
      <c r="AF103" s="2677"/>
      <c r="AG103" s="2677"/>
      <c r="AH103" s="2532"/>
      <c r="AI103" s="2535"/>
      <c r="AJ103" s="2678">
        <f t="shared" si="141"/>
        <v>0</v>
      </c>
      <c r="AK103" s="2679">
        <f t="shared" si="142"/>
        <v>0</v>
      </c>
      <c r="AL103" s="2678">
        <f t="shared" si="143"/>
        <v>0</v>
      </c>
      <c r="AM103" s="2679">
        <f t="shared" si="144"/>
        <v>0</v>
      </c>
      <c r="AN103" s="2678">
        <f t="shared" si="145"/>
        <v>0</v>
      </c>
      <c r="AO103" s="2679">
        <f t="shared" si="146"/>
        <v>0</v>
      </c>
      <c r="AP103" s="2678">
        <f t="shared" si="147"/>
        <v>0</v>
      </c>
      <c r="AQ103" s="2679">
        <f t="shared" si="148"/>
        <v>0</v>
      </c>
      <c r="AR103" s="2678">
        <f t="shared" si="149"/>
        <v>0</v>
      </c>
      <c r="AS103" s="2679">
        <f t="shared" si="150"/>
        <v>0</v>
      </c>
      <c r="AT103" s="2678">
        <f t="shared" si="151"/>
        <v>0</v>
      </c>
      <c r="AU103" s="2679">
        <f t="shared" si="152"/>
        <v>0</v>
      </c>
      <c r="AV103" s="2678">
        <f t="shared" si="153"/>
        <v>0</v>
      </c>
      <c r="AW103" s="2679">
        <f t="shared" si="154"/>
        <v>0</v>
      </c>
      <c r="AX103" s="2678">
        <f t="shared" si="155"/>
        <v>0</v>
      </c>
      <c r="AY103" s="2679">
        <f t="shared" si="156"/>
        <v>0</v>
      </c>
      <c r="AZ103" s="2680"/>
      <c r="BA103" s="2681">
        <f>BA9</f>
        <v>20</v>
      </c>
      <c r="BB103" s="2681">
        <f t="shared" si="157"/>
        <v>0</v>
      </c>
      <c r="BC103" s="2681" t="str">
        <f t="shared" si="158"/>
        <v/>
      </c>
      <c r="BD103" s="2682">
        <f t="shared" si="254"/>
        <v>0</v>
      </c>
      <c r="BE103" s="2682">
        <f t="shared" si="254"/>
        <v>0</v>
      </c>
      <c r="BF103" s="2682">
        <f t="shared" si="254"/>
        <v>0</v>
      </c>
      <c r="BG103" s="2682">
        <f t="shared" si="251"/>
        <v>0</v>
      </c>
      <c r="BH103" s="2682">
        <f t="shared" si="251"/>
        <v>0</v>
      </c>
      <c r="BI103" s="2682">
        <f t="shared" si="251"/>
        <v>0</v>
      </c>
      <c r="BJ103" s="2682">
        <f t="shared" si="251"/>
        <v>0</v>
      </c>
      <c r="BK103" s="2682">
        <f t="shared" si="133"/>
        <v>0</v>
      </c>
      <c r="BL103" s="2535"/>
      <c r="BM103" s="2683">
        <f t="shared" si="159"/>
        <v>0</v>
      </c>
      <c r="BN103" s="2684">
        <f t="shared" si="160"/>
        <v>0</v>
      </c>
      <c r="BO103" s="2684">
        <f t="shared" si="161"/>
        <v>0</v>
      </c>
      <c r="BP103" s="2684">
        <f t="shared" si="162"/>
        <v>0</v>
      </c>
      <c r="BQ103" s="2684">
        <f t="shared" si="163"/>
        <v>0</v>
      </c>
      <c r="BR103" s="2684">
        <f t="shared" si="164"/>
        <v>0</v>
      </c>
      <c r="BS103" s="2684">
        <f t="shared" si="165"/>
        <v>0</v>
      </c>
      <c r="BT103" s="2684">
        <f t="shared" si="166"/>
        <v>0</v>
      </c>
      <c r="BU103" s="2617"/>
      <c r="BV103" s="2685">
        <f t="shared" si="255"/>
        <v>0</v>
      </c>
      <c r="BW103" s="2686">
        <f t="shared" si="255"/>
        <v>0</v>
      </c>
      <c r="BX103" s="2686">
        <f t="shared" si="255"/>
        <v>0</v>
      </c>
      <c r="BY103" s="2686">
        <f t="shared" si="252"/>
        <v>0</v>
      </c>
      <c r="BZ103" s="2686">
        <f t="shared" si="252"/>
        <v>0</v>
      </c>
      <c r="CA103" s="2686">
        <f t="shared" si="252"/>
        <v>0</v>
      </c>
      <c r="CB103" s="2686">
        <f t="shared" si="252"/>
        <v>0</v>
      </c>
      <c r="CC103" s="2687">
        <f t="shared" si="134"/>
        <v>0</v>
      </c>
      <c r="CD103" s="2525"/>
      <c r="CE103" s="2681" t="str">
        <f t="shared" si="167"/>
        <v/>
      </c>
      <c r="CF103" s="2688">
        <f t="shared" si="168"/>
        <v>0</v>
      </c>
      <c r="CG103" s="2689">
        <f t="shared" si="169"/>
        <v>0</v>
      </c>
      <c r="CH103" s="2689">
        <f t="shared" si="170"/>
        <v>0</v>
      </c>
      <c r="CI103" s="2689">
        <f t="shared" si="171"/>
        <v>0</v>
      </c>
      <c r="CJ103" s="2689">
        <f t="shared" si="172"/>
        <v>0</v>
      </c>
      <c r="CK103" s="2689">
        <f t="shared" si="173"/>
        <v>0</v>
      </c>
      <c r="CL103" s="2689">
        <f t="shared" si="174"/>
        <v>0</v>
      </c>
      <c r="CM103" s="2689">
        <f t="shared" si="175"/>
        <v>0</v>
      </c>
      <c r="CN103" s="2689">
        <f t="shared" si="176"/>
        <v>0</v>
      </c>
      <c r="CO103" s="2702">
        <f>IF(M103=CO8,M103,0)</f>
        <v>0</v>
      </c>
      <c r="CP103" s="2703" t="str">
        <f t="shared" si="177"/>
        <v/>
      </c>
      <c r="CQ103" s="2678" t="str">
        <f t="shared" si="178"/>
        <v/>
      </c>
      <c r="CR103" s="2692" t="str">
        <f t="shared" si="179"/>
        <v/>
      </c>
      <c r="CS103" s="2692" t="str">
        <f t="shared" si="180"/>
        <v/>
      </c>
      <c r="CT103" s="2692" t="str">
        <f t="shared" si="181"/>
        <v/>
      </c>
      <c r="CU103" s="2692" t="str">
        <f t="shared" si="182"/>
        <v/>
      </c>
      <c r="CV103" s="2692" t="str">
        <f t="shared" si="183"/>
        <v/>
      </c>
      <c r="CW103" s="2692" t="str">
        <f t="shared" si="184"/>
        <v/>
      </c>
      <c r="CX103" s="2693" t="str">
        <f t="shared" si="185"/>
        <v/>
      </c>
      <c r="CY103" s="2601"/>
      <c r="CZ103" s="2681" t="str">
        <f t="shared" si="186"/>
        <v/>
      </c>
      <c r="DA103" s="2694">
        <f t="shared" si="187"/>
        <v>0</v>
      </c>
      <c r="DB103" s="2527" t="str">
        <f t="shared" si="188"/>
        <v/>
      </c>
      <c r="DC103" s="2527" t="str">
        <f t="shared" si="189"/>
        <v/>
      </c>
      <c r="DD103" s="2527" t="str">
        <f t="shared" si="190"/>
        <v/>
      </c>
      <c r="DE103" s="2527" t="str">
        <f t="shared" si="191"/>
        <v/>
      </c>
      <c r="DF103" s="2527" t="str">
        <f t="shared" si="192"/>
        <v/>
      </c>
      <c r="DG103" s="2527" t="str">
        <f t="shared" si="193"/>
        <v/>
      </c>
      <c r="DH103" s="2527" t="str">
        <f t="shared" si="194"/>
        <v/>
      </c>
      <c r="DI103" s="2527" t="str">
        <f t="shared" si="195"/>
        <v/>
      </c>
      <c r="DJ103" s="2549"/>
      <c r="DK103" s="2704">
        <f>IF(M103=DK8,M103,0)</f>
        <v>0</v>
      </c>
      <c r="DL103" s="2703" t="str">
        <f t="shared" si="196"/>
        <v/>
      </c>
      <c r="DM103" s="2692" t="str">
        <f t="shared" si="197"/>
        <v/>
      </c>
      <c r="DN103" s="2692" t="str">
        <f t="shared" si="198"/>
        <v/>
      </c>
      <c r="DO103" s="2692" t="str">
        <f t="shared" si="199"/>
        <v/>
      </c>
      <c r="DP103" s="2692" t="str">
        <f t="shared" si="200"/>
        <v/>
      </c>
      <c r="DQ103" s="2692" t="str">
        <f t="shared" si="201"/>
        <v/>
      </c>
      <c r="DR103" s="2692" t="str">
        <f t="shared" si="202"/>
        <v/>
      </c>
      <c r="DS103" s="2692" t="str">
        <f t="shared" si="203"/>
        <v/>
      </c>
      <c r="DT103" s="2696" t="str">
        <f t="shared" si="204"/>
        <v/>
      </c>
      <c r="DU103" s="2535"/>
      <c r="DV103" s="2683">
        <f t="shared" si="205"/>
        <v>0</v>
      </c>
      <c r="DW103" s="2684">
        <f t="shared" si="206"/>
        <v>0</v>
      </c>
      <c r="DX103" s="2684">
        <f t="shared" si="207"/>
        <v>0</v>
      </c>
      <c r="DY103" s="2684">
        <f t="shared" si="208"/>
        <v>0</v>
      </c>
      <c r="DZ103" s="2684">
        <f t="shared" si="209"/>
        <v>0</v>
      </c>
      <c r="EA103" s="2684">
        <f t="shared" si="210"/>
        <v>0</v>
      </c>
      <c r="EB103" s="2684">
        <f t="shared" si="211"/>
        <v>0</v>
      </c>
      <c r="EC103" s="2684">
        <f t="shared" si="212"/>
        <v>0</v>
      </c>
      <c r="ED103" s="2630"/>
      <c r="EE103" s="2685">
        <f t="shared" si="256"/>
        <v>0</v>
      </c>
      <c r="EF103" s="2686">
        <f t="shared" si="256"/>
        <v>0</v>
      </c>
      <c r="EG103" s="2686">
        <f t="shared" si="256"/>
        <v>0</v>
      </c>
      <c r="EH103" s="2686">
        <f t="shared" si="253"/>
        <v>0</v>
      </c>
      <c r="EI103" s="2686">
        <f t="shared" si="253"/>
        <v>0</v>
      </c>
      <c r="EJ103" s="2686">
        <f t="shared" si="253"/>
        <v>0</v>
      </c>
      <c r="EK103" s="2686">
        <f t="shared" si="253"/>
        <v>0</v>
      </c>
      <c r="EL103" s="2687">
        <f t="shared" si="135"/>
        <v>0</v>
      </c>
      <c r="EM103" s="2601"/>
      <c r="EN103" s="2681" t="str">
        <f t="shared" si="213"/>
        <v/>
      </c>
      <c r="EO103" s="2688">
        <f t="shared" si="214"/>
        <v>0</v>
      </c>
      <c r="EP103" s="2689">
        <f t="shared" si="215"/>
        <v>0</v>
      </c>
      <c r="EQ103" s="2689">
        <f t="shared" si="216"/>
        <v>0</v>
      </c>
      <c r="ER103" s="2689">
        <f t="shared" si="217"/>
        <v>0</v>
      </c>
      <c r="ES103" s="2689">
        <f t="shared" si="218"/>
        <v>0</v>
      </c>
      <c r="ET103" s="2689">
        <f t="shared" si="219"/>
        <v>0</v>
      </c>
      <c r="EU103" s="2689">
        <f t="shared" si="220"/>
        <v>0</v>
      </c>
      <c r="EV103" s="2689">
        <f t="shared" si="221"/>
        <v>0</v>
      </c>
      <c r="EW103" s="2689">
        <f t="shared" si="222"/>
        <v>0</v>
      </c>
      <c r="EX103" s="2705">
        <f>IF(X103=EX8,X103,0)</f>
        <v>0</v>
      </c>
      <c r="EY103" s="2703" t="str">
        <f t="shared" si="223"/>
        <v/>
      </c>
      <c r="EZ103" s="2678" t="str">
        <f t="shared" si="224"/>
        <v/>
      </c>
      <c r="FA103" s="2692" t="str">
        <f t="shared" si="225"/>
        <v/>
      </c>
      <c r="FB103" s="2692" t="str">
        <f t="shared" si="226"/>
        <v/>
      </c>
      <c r="FC103" s="2692" t="str">
        <f t="shared" si="227"/>
        <v/>
      </c>
      <c r="FD103" s="2692" t="str">
        <f t="shared" si="228"/>
        <v/>
      </c>
      <c r="FE103" s="2692" t="str">
        <f t="shared" si="229"/>
        <v/>
      </c>
      <c r="FF103" s="2692" t="str">
        <f t="shared" si="230"/>
        <v/>
      </c>
      <c r="FG103" s="2692" t="str">
        <f t="shared" si="231"/>
        <v/>
      </c>
      <c r="FH103" s="2601"/>
      <c r="FI103" s="2681" t="str">
        <f t="shared" si="232"/>
        <v/>
      </c>
      <c r="FJ103" s="2694">
        <f t="shared" si="233"/>
        <v>0</v>
      </c>
      <c r="FK103" s="2527" t="str">
        <f t="shared" si="234"/>
        <v/>
      </c>
      <c r="FL103" s="2527" t="str">
        <f t="shared" si="235"/>
        <v/>
      </c>
      <c r="FM103" s="2527" t="str">
        <f t="shared" si="236"/>
        <v/>
      </c>
      <c r="FN103" s="2527" t="str">
        <f t="shared" si="237"/>
        <v/>
      </c>
      <c r="FO103" s="2527" t="str">
        <f t="shared" si="238"/>
        <v/>
      </c>
      <c r="FP103" s="2527" t="str">
        <f t="shared" si="239"/>
        <v/>
      </c>
      <c r="FQ103" s="2527" t="str">
        <f t="shared" si="240"/>
        <v/>
      </c>
      <c r="FR103" s="2527" t="str">
        <f t="shared" si="241"/>
        <v/>
      </c>
      <c r="FS103" s="2704">
        <f>IF(X103=FS8,X103,0)</f>
        <v>0</v>
      </c>
      <c r="FT103" s="2703" t="str">
        <f t="shared" si="242"/>
        <v/>
      </c>
      <c r="FU103" s="2692" t="str">
        <f t="shared" si="243"/>
        <v/>
      </c>
      <c r="FV103" s="2692" t="str">
        <f t="shared" si="244"/>
        <v/>
      </c>
      <c r="FW103" s="2692" t="str">
        <f t="shared" si="245"/>
        <v/>
      </c>
      <c r="FX103" s="2692" t="str">
        <f t="shared" si="246"/>
        <v/>
      </c>
      <c r="FY103" s="2692" t="str">
        <f t="shared" si="247"/>
        <v/>
      </c>
      <c r="FZ103" s="2692" t="str">
        <f t="shared" si="248"/>
        <v/>
      </c>
      <c r="GA103" s="2692" t="str">
        <f t="shared" si="249"/>
        <v/>
      </c>
      <c r="GB103" s="2696" t="str">
        <f t="shared" si="250"/>
        <v/>
      </c>
      <c r="GC103" s="2535"/>
    </row>
    <row r="104" spans="1:185" ht="45" customHeight="1" x14ac:dyDescent="0.25">
      <c r="A104" s="2633">
        <f>ROW()</f>
        <v>104</v>
      </c>
      <c r="B104" s="2667" t="str">
        <f>IF(C104="I","",IF(ISBLANK(D104),"",IF(ISTEXT(D104),LARGE(B9:B103,1)+1,0)))</f>
        <v/>
      </c>
      <c r="C104" s="2698"/>
      <c r="D104" s="2715"/>
      <c r="E104" s="2669"/>
      <c r="F104" s="2670"/>
      <c r="G104" s="2671"/>
      <c r="H104" s="2672"/>
      <c r="I104" s="2671"/>
      <c r="J104" s="2672"/>
      <c r="K104" s="2673">
        <f t="shared" si="257"/>
        <v>0</v>
      </c>
      <c r="L104" s="2532"/>
      <c r="M104" s="2674">
        <f t="shared" si="139"/>
        <v>0</v>
      </c>
      <c r="N104" s="2675">
        <f t="shared" si="139"/>
        <v>0</v>
      </c>
      <c r="O104" s="2676"/>
      <c r="P104" s="2676"/>
      <c r="Q104" s="2676"/>
      <c r="R104" s="2676"/>
      <c r="S104" s="2676"/>
      <c r="T104" s="2676"/>
      <c r="U104" s="2676"/>
      <c r="V104" s="2676"/>
      <c r="W104" s="2532"/>
      <c r="X104" s="2674">
        <f t="shared" si="140"/>
        <v>0</v>
      </c>
      <c r="Y104" s="2675">
        <f t="shared" si="140"/>
        <v>0</v>
      </c>
      <c r="Z104" s="2677"/>
      <c r="AA104" s="2677"/>
      <c r="AB104" s="2677"/>
      <c r="AC104" s="2677"/>
      <c r="AD104" s="2677"/>
      <c r="AE104" s="2677"/>
      <c r="AF104" s="2677"/>
      <c r="AG104" s="2677"/>
      <c r="AH104" s="2532"/>
      <c r="AI104" s="2535"/>
      <c r="AJ104" s="2678">
        <f t="shared" si="141"/>
        <v>0</v>
      </c>
      <c r="AK104" s="2679">
        <f t="shared" si="142"/>
        <v>0</v>
      </c>
      <c r="AL104" s="2678">
        <f t="shared" si="143"/>
        <v>0</v>
      </c>
      <c r="AM104" s="2679">
        <f t="shared" si="144"/>
        <v>0</v>
      </c>
      <c r="AN104" s="2678">
        <f t="shared" si="145"/>
        <v>0</v>
      </c>
      <c r="AO104" s="2679">
        <f t="shared" si="146"/>
        <v>0</v>
      </c>
      <c r="AP104" s="2678">
        <f t="shared" si="147"/>
        <v>0</v>
      </c>
      <c r="AQ104" s="2679">
        <f t="shared" si="148"/>
        <v>0</v>
      </c>
      <c r="AR104" s="2678">
        <f t="shared" si="149"/>
        <v>0</v>
      </c>
      <c r="AS104" s="2679">
        <f t="shared" si="150"/>
        <v>0</v>
      </c>
      <c r="AT104" s="2678">
        <f t="shared" si="151"/>
        <v>0</v>
      </c>
      <c r="AU104" s="2679">
        <f t="shared" si="152"/>
        <v>0</v>
      </c>
      <c r="AV104" s="2678">
        <f t="shared" si="153"/>
        <v>0</v>
      </c>
      <c r="AW104" s="2679">
        <f t="shared" si="154"/>
        <v>0</v>
      </c>
      <c r="AX104" s="2678">
        <f t="shared" si="155"/>
        <v>0</v>
      </c>
      <c r="AY104" s="2679">
        <f t="shared" si="156"/>
        <v>0</v>
      </c>
      <c r="AZ104" s="2680"/>
      <c r="BA104" s="2681">
        <f>BA9</f>
        <v>20</v>
      </c>
      <c r="BB104" s="2681">
        <f t="shared" si="157"/>
        <v>0</v>
      </c>
      <c r="BC104" s="2681" t="str">
        <f t="shared" si="158"/>
        <v/>
      </c>
      <c r="BD104" s="2682">
        <f t="shared" si="254"/>
        <v>0</v>
      </c>
      <c r="BE104" s="2682">
        <f t="shared" si="254"/>
        <v>0</v>
      </c>
      <c r="BF104" s="2682">
        <f t="shared" si="254"/>
        <v>0</v>
      </c>
      <c r="BG104" s="2682">
        <f t="shared" si="251"/>
        <v>0</v>
      </c>
      <c r="BH104" s="2682">
        <f t="shared" si="251"/>
        <v>0</v>
      </c>
      <c r="BI104" s="2682">
        <f t="shared" si="251"/>
        <v>0</v>
      </c>
      <c r="BJ104" s="2682">
        <f t="shared" si="251"/>
        <v>0</v>
      </c>
      <c r="BK104" s="2682">
        <f t="shared" si="133"/>
        <v>0</v>
      </c>
      <c r="BL104" s="2535"/>
      <c r="BM104" s="2683">
        <f t="shared" si="159"/>
        <v>0</v>
      </c>
      <c r="BN104" s="2684">
        <f t="shared" si="160"/>
        <v>0</v>
      </c>
      <c r="BO104" s="2684">
        <f t="shared" si="161"/>
        <v>0</v>
      </c>
      <c r="BP104" s="2684">
        <f t="shared" si="162"/>
        <v>0</v>
      </c>
      <c r="BQ104" s="2684">
        <f t="shared" si="163"/>
        <v>0</v>
      </c>
      <c r="BR104" s="2684">
        <f t="shared" si="164"/>
        <v>0</v>
      </c>
      <c r="BS104" s="2684">
        <f t="shared" si="165"/>
        <v>0</v>
      </c>
      <c r="BT104" s="2684">
        <f t="shared" si="166"/>
        <v>0</v>
      </c>
      <c r="BU104" s="2617"/>
      <c r="BV104" s="2685">
        <f t="shared" si="255"/>
        <v>0</v>
      </c>
      <c r="BW104" s="2686">
        <f t="shared" si="255"/>
        <v>0</v>
      </c>
      <c r="BX104" s="2686">
        <f t="shared" si="255"/>
        <v>0</v>
      </c>
      <c r="BY104" s="2686">
        <f t="shared" si="252"/>
        <v>0</v>
      </c>
      <c r="BZ104" s="2686">
        <f t="shared" si="252"/>
        <v>0</v>
      </c>
      <c r="CA104" s="2686">
        <f t="shared" si="252"/>
        <v>0</v>
      </c>
      <c r="CB104" s="2686">
        <f t="shared" si="252"/>
        <v>0</v>
      </c>
      <c r="CC104" s="2687">
        <f t="shared" si="134"/>
        <v>0</v>
      </c>
      <c r="CD104" s="2525"/>
      <c r="CE104" s="2681" t="str">
        <f t="shared" si="167"/>
        <v/>
      </c>
      <c r="CF104" s="2688">
        <f t="shared" si="168"/>
        <v>0</v>
      </c>
      <c r="CG104" s="2689">
        <f t="shared" si="169"/>
        <v>0</v>
      </c>
      <c r="CH104" s="2689">
        <f t="shared" si="170"/>
        <v>0</v>
      </c>
      <c r="CI104" s="2689">
        <f t="shared" si="171"/>
        <v>0</v>
      </c>
      <c r="CJ104" s="2689">
        <f t="shared" si="172"/>
        <v>0</v>
      </c>
      <c r="CK104" s="2689">
        <f t="shared" si="173"/>
        <v>0</v>
      </c>
      <c r="CL104" s="2689">
        <f t="shared" si="174"/>
        <v>0</v>
      </c>
      <c r="CM104" s="2689">
        <f t="shared" si="175"/>
        <v>0</v>
      </c>
      <c r="CN104" s="2689">
        <f t="shared" si="176"/>
        <v>0</v>
      </c>
      <c r="CO104" s="2702">
        <f>IF(M104=CO8,M104,0)</f>
        <v>0</v>
      </c>
      <c r="CP104" s="2703" t="str">
        <f t="shared" si="177"/>
        <v/>
      </c>
      <c r="CQ104" s="2678" t="str">
        <f t="shared" si="178"/>
        <v/>
      </c>
      <c r="CR104" s="2692" t="str">
        <f t="shared" si="179"/>
        <v/>
      </c>
      <c r="CS104" s="2692" t="str">
        <f t="shared" si="180"/>
        <v/>
      </c>
      <c r="CT104" s="2692" t="str">
        <f t="shared" si="181"/>
        <v/>
      </c>
      <c r="CU104" s="2692" t="str">
        <f t="shared" si="182"/>
        <v/>
      </c>
      <c r="CV104" s="2692" t="str">
        <f t="shared" si="183"/>
        <v/>
      </c>
      <c r="CW104" s="2692" t="str">
        <f t="shared" si="184"/>
        <v/>
      </c>
      <c r="CX104" s="2693" t="str">
        <f t="shared" si="185"/>
        <v/>
      </c>
      <c r="CY104" s="2601"/>
      <c r="CZ104" s="2681" t="str">
        <f t="shared" si="186"/>
        <v/>
      </c>
      <c r="DA104" s="2694">
        <f t="shared" si="187"/>
        <v>0</v>
      </c>
      <c r="DB104" s="2527" t="str">
        <f t="shared" si="188"/>
        <v/>
      </c>
      <c r="DC104" s="2527" t="str">
        <f t="shared" si="189"/>
        <v/>
      </c>
      <c r="DD104" s="2527" t="str">
        <f t="shared" si="190"/>
        <v/>
      </c>
      <c r="DE104" s="2527" t="str">
        <f t="shared" si="191"/>
        <v/>
      </c>
      <c r="DF104" s="2527" t="str">
        <f t="shared" si="192"/>
        <v/>
      </c>
      <c r="DG104" s="2527" t="str">
        <f t="shared" si="193"/>
        <v/>
      </c>
      <c r="DH104" s="2527" t="str">
        <f t="shared" si="194"/>
        <v/>
      </c>
      <c r="DI104" s="2527" t="str">
        <f t="shared" si="195"/>
        <v/>
      </c>
      <c r="DJ104" s="2549"/>
      <c r="DK104" s="2704">
        <f>IF(M104=DK8,M104,0)</f>
        <v>0</v>
      </c>
      <c r="DL104" s="2703" t="str">
        <f t="shared" si="196"/>
        <v/>
      </c>
      <c r="DM104" s="2692" t="str">
        <f t="shared" si="197"/>
        <v/>
      </c>
      <c r="DN104" s="2692" t="str">
        <f t="shared" si="198"/>
        <v/>
      </c>
      <c r="DO104" s="2692" t="str">
        <f t="shared" si="199"/>
        <v/>
      </c>
      <c r="DP104" s="2692" t="str">
        <f t="shared" si="200"/>
        <v/>
      </c>
      <c r="DQ104" s="2692" t="str">
        <f t="shared" si="201"/>
        <v/>
      </c>
      <c r="DR104" s="2692" t="str">
        <f t="shared" si="202"/>
        <v/>
      </c>
      <c r="DS104" s="2692" t="str">
        <f t="shared" si="203"/>
        <v/>
      </c>
      <c r="DT104" s="2696" t="str">
        <f t="shared" si="204"/>
        <v/>
      </c>
      <c r="DU104" s="2535"/>
      <c r="DV104" s="2683">
        <f t="shared" si="205"/>
        <v>0</v>
      </c>
      <c r="DW104" s="2684">
        <f t="shared" si="206"/>
        <v>0</v>
      </c>
      <c r="DX104" s="2684">
        <f t="shared" si="207"/>
        <v>0</v>
      </c>
      <c r="DY104" s="2684">
        <f t="shared" si="208"/>
        <v>0</v>
      </c>
      <c r="DZ104" s="2684">
        <f t="shared" si="209"/>
        <v>0</v>
      </c>
      <c r="EA104" s="2684">
        <f t="shared" si="210"/>
        <v>0</v>
      </c>
      <c r="EB104" s="2684">
        <f t="shared" si="211"/>
        <v>0</v>
      </c>
      <c r="EC104" s="2684">
        <f t="shared" si="212"/>
        <v>0</v>
      </c>
      <c r="ED104" s="2630"/>
      <c r="EE104" s="2685">
        <f t="shared" si="256"/>
        <v>0</v>
      </c>
      <c r="EF104" s="2686">
        <f t="shared" si="256"/>
        <v>0</v>
      </c>
      <c r="EG104" s="2686">
        <f t="shared" si="256"/>
        <v>0</v>
      </c>
      <c r="EH104" s="2686">
        <f t="shared" si="253"/>
        <v>0</v>
      </c>
      <c r="EI104" s="2686">
        <f t="shared" si="253"/>
        <v>0</v>
      </c>
      <c r="EJ104" s="2686">
        <f t="shared" si="253"/>
        <v>0</v>
      </c>
      <c r="EK104" s="2686">
        <f t="shared" si="253"/>
        <v>0</v>
      </c>
      <c r="EL104" s="2687">
        <f t="shared" si="135"/>
        <v>0</v>
      </c>
      <c r="EM104" s="2601"/>
      <c r="EN104" s="2681" t="str">
        <f t="shared" si="213"/>
        <v/>
      </c>
      <c r="EO104" s="2688">
        <f t="shared" si="214"/>
        <v>0</v>
      </c>
      <c r="EP104" s="2689">
        <f t="shared" si="215"/>
        <v>0</v>
      </c>
      <c r="EQ104" s="2689">
        <f t="shared" si="216"/>
        <v>0</v>
      </c>
      <c r="ER104" s="2689">
        <f t="shared" si="217"/>
        <v>0</v>
      </c>
      <c r="ES104" s="2689">
        <f t="shared" si="218"/>
        <v>0</v>
      </c>
      <c r="ET104" s="2689">
        <f t="shared" si="219"/>
        <v>0</v>
      </c>
      <c r="EU104" s="2689">
        <f t="shared" si="220"/>
        <v>0</v>
      </c>
      <c r="EV104" s="2689">
        <f t="shared" si="221"/>
        <v>0</v>
      </c>
      <c r="EW104" s="2689">
        <f t="shared" si="222"/>
        <v>0</v>
      </c>
      <c r="EX104" s="2705">
        <f>IF(X104=EX8,X104,0)</f>
        <v>0</v>
      </c>
      <c r="EY104" s="2703" t="str">
        <f t="shared" si="223"/>
        <v/>
      </c>
      <c r="EZ104" s="2678" t="str">
        <f t="shared" si="224"/>
        <v/>
      </c>
      <c r="FA104" s="2692" t="str">
        <f t="shared" si="225"/>
        <v/>
      </c>
      <c r="FB104" s="2692" t="str">
        <f t="shared" si="226"/>
        <v/>
      </c>
      <c r="FC104" s="2692" t="str">
        <f t="shared" si="227"/>
        <v/>
      </c>
      <c r="FD104" s="2692" t="str">
        <f t="shared" si="228"/>
        <v/>
      </c>
      <c r="FE104" s="2692" t="str">
        <f t="shared" si="229"/>
        <v/>
      </c>
      <c r="FF104" s="2692" t="str">
        <f t="shared" si="230"/>
        <v/>
      </c>
      <c r="FG104" s="2692" t="str">
        <f t="shared" si="231"/>
        <v/>
      </c>
      <c r="FH104" s="2601"/>
      <c r="FI104" s="2681" t="str">
        <f t="shared" si="232"/>
        <v/>
      </c>
      <c r="FJ104" s="2694">
        <f t="shared" si="233"/>
        <v>0</v>
      </c>
      <c r="FK104" s="2527" t="str">
        <f t="shared" si="234"/>
        <v/>
      </c>
      <c r="FL104" s="2527" t="str">
        <f t="shared" si="235"/>
        <v/>
      </c>
      <c r="FM104" s="2527" t="str">
        <f t="shared" si="236"/>
        <v/>
      </c>
      <c r="FN104" s="2527" t="str">
        <f t="shared" si="237"/>
        <v/>
      </c>
      <c r="FO104" s="2527" t="str">
        <f t="shared" si="238"/>
        <v/>
      </c>
      <c r="FP104" s="2527" t="str">
        <f t="shared" si="239"/>
        <v/>
      </c>
      <c r="FQ104" s="2527" t="str">
        <f t="shared" si="240"/>
        <v/>
      </c>
      <c r="FR104" s="2527" t="str">
        <f t="shared" si="241"/>
        <v/>
      </c>
      <c r="FS104" s="2704">
        <f>IF(X104=FS8,X104,0)</f>
        <v>0</v>
      </c>
      <c r="FT104" s="2703" t="str">
        <f t="shared" si="242"/>
        <v/>
      </c>
      <c r="FU104" s="2692" t="str">
        <f t="shared" si="243"/>
        <v/>
      </c>
      <c r="FV104" s="2692" t="str">
        <f t="shared" si="244"/>
        <v/>
      </c>
      <c r="FW104" s="2692" t="str">
        <f t="shared" si="245"/>
        <v/>
      </c>
      <c r="FX104" s="2692" t="str">
        <f t="shared" si="246"/>
        <v/>
      </c>
      <c r="FY104" s="2692" t="str">
        <f t="shared" si="247"/>
        <v/>
      </c>
      <c r="FZ104" s="2692" t="str">
        <f t="shared" si="248"/>
        <v/>
      </c>
      <c r="GA104" s="2692" t="str">
        <f t="shared" si="249"/>
        <v/>
      </c>
      <c r="GB104" s="2696" t="str">
        <f t="shared" si="250"/>
        <v/>
      </c>
      <c r="GC104" s="2535"/>
    </row>
    <row r="105" spans="1:185" ht="45" customHeight="1" x14ac:dyDescent="0.25">
      <c r="A105" s="2633">
        <f>ROW()</f>
        <v>105</v>
      </c>
      <c r="B105" s="2667" t="str">
        <f>IF(C105="I","",IF(ISBLANK(D105),"",IF(ISTEXT(D105),LARGE(B9:B104,1)+1,0)))</f>
        <v/>
      </c>
      <c r="C105" s="2698"/>
      <c r="D105" s="2715"/>
      <c r="E105" s="2669"/>
      <c r="F105" s="2670"/>
      <c r="G105" s="2671"/>
      <c r="H105" s="2672"/>
      <c r="I105" s="2671"/>
      <c r="J105" s="2672"/>
      <c r="K105" s="2673">
        <f t="shared" si="257"/>
        <v>0</v>
      </c>
      <c r="L105" s="2532"/>
      <c r="M105" s="2674">
        <f t="shared" si="139"/>
        <v>0</v>
      </c>
      <c r="N105" s="2675">
        <f t="shared" si="139"/>
        <v>0</v>
      </c>
      <c r="O105" s="2676"/>
      <c r="P105" s="2676"/>
      <c r="Q105" s="2676"/>
      <c r="R105" s="2676"/>
      <c r="S105" s="2676"/>
      <c r="T105" s="2676"/>
      <c r="U105" s="2676"/>
      <c r="V105" s="2676"/>
      <c r="W105" s="2532"/>
      <c r="X105" s="2674">
        <f t="shared" si="140"/>
        <v>0</v>
      </c>
      <c r="Y105" s="2675">
        <f t="shared" si="140"/>
        <v>0</v>
      </c>
      <c r="Z105" s="2677"/>
      <c r="AA105" s="2677"/>
      <c r="AB105" s="2677"/>
      <c r="AC105" s="2677"/>
      <c r="AD105" s="2677"/>
      <c r="AE105" s="2677"/>
      <c r="AF105" s="2677"/>
      <c r="AG105" s="2677"/>
      <c r="AH105" s="2532"/>
      <c r="AI105" s="2535"/>
      <c r="AJ105" s="2678">
        <f t="shared" si="141"/>
        <v>0</v>
      </c>
      <c r="AK105" s="2679">
        <f t="shared" si="142"/>
        <v>0</v>
      </c>
      <c r="AL105" s="2678">
        <f t="shared" si="143"/>
        <v>0</v>
      </c>
      <c r="AM105" s="2679">
        <f t="shared" si="144"/>
        <v>0</v>
      </c>
      <c r="AN105" s="2678">
        <f t="shared" si="145"/>
        <v>0</v>
      </c>
      <c r="AO105" s="2679">
        <f t="shared" si="146"/>
        <v>0</v>
      </c>
      <c r="AP105" s="2678">
        <f t="shared" si="147"/>
        <v>0</v>
      </c>
      <c r="AQ105" s="2679">
        <f t="shared" si="148"/>
        <v>0</v>
      </c>
      <c r="AR105" s="2678">
        <f t="shared" si="149"/>
        <v>0</v>
      </c>
      <c r="AS105" s="2679">
        <f t="shared" si="150"/>
        <v>0</v>
      </c>
      <c r="AT105" s="2678">
        <f t="shared" si="151"/>
        <v>0</v>
      </c>
      <c r="AU105" s="2679">
        <f t="shared" si="152"/>
        <v>0</v>
      </c>
      <c r="AV105" s="2678">
        <f t="shared" si="153"/>
        <v>0</v>
      </c>
      <c r="AW105" s="2679">
        <f t="shared" si="154"/>
        <v>0</v>
      </c>
      <c r="AX105" s="2678">
        <f t="shared" si="155"/>
        <v>0</v>
      </c>
      <c r="AY105" s="2679">
        <f t="shared" si="156"/>
        <v>0</v>
      </c>
      <c r="AZ105" s="2680"/>
      <c r="BA105" s="2681">
        <f>BA9</f>
        <v>20</v>
      </c>
      <c r="BB105" s="2681">
        <f t="shared" si="157"/>
        <v>0</v>
      </c>
      <c r="BC105" s="2681" t="str">
        <f t="shared" si="158"/>
        <v/>
      </c>
      <c r="BD105" s="2682">
        <f t="shared" si="254"/>
        <v>0</v>
      </c>
      <c r="BE105" s="2682">
        <f t="shared" si="254"/>
        <v>0</v>
      </c>
      <c r="BF105" s="2682">
        <f t="shared" si="254"/>
        <v>0</v>
      </c>
      <c r="BG105" s="2682">
        <f t="shared" si="251"/>
        <v>0</v>
      </c>
      <c r="BH105" s="2682">
        <f t="shared" si="251"/>
        <v>0</v>
      </c>
      <c r="BI105" s="2682">
        <f t="shared" si="251"/>
        <v>0</v>
      </c>
      <c r="BJ105" s="2682">
        <f t="shared" si="251"/>
        <v>0</v>
      </c>
      <c r="BK105" s="2682">
        <f t="shared" si="251"/>
        <v>0</v>
      </c>
      <c r="BL105" s="2535"/>
      <c r="BM105" s="2683">
        <f t="shared" si="159"/>
        <v>0</v>
      </c>
      <c r="BN105" s="2684">
        <f t="shared" si="160"/>
        <v>0</v>
      </c>
      <c r="BO105" s="2684">
        <f t="shared" si="161"/>
        <v>0</v>
      </c>
      <c r="BP105" s="2684">
        <f t="shared" si="162"/>
        <v>0</v>
      </c>
      <c r="BQ105" s="2684">
        <f t="shared" si="163"/>
        <v>0</v>
      </c>
      <c r="BR105" s="2684">
        <f t="shared" si="164"/>
        <v>0</v>
      </c>
      <c r="BS105" s="2684">
        <f t="shared" si="165"/>
        <v>0</v>
      </c>
      <c r="BT105" s="2684">
        <f t="shared" si="166"/>
        <v>0</v>
      </c>
      <c r="BU105" s="2617"/>
      <c r="BV105" s="2685">
        <f t="shared" si="255"/>
        <v>0</v>
      </c>
      <c r="BW105" s="2686">
        <f t="shared" si="255"/>
        <v>0</v>
      </c>
      <c r="BX105" s="2686">
        <f t="shared" si="255"/>
        <v>0</v>
      </c>
      <c r="BY105" s="2686">
        <f t="shared" si="252"/>
        <v>0</v>
      </c>
      <c r="BZ105" s="2686">
        <f t="shared" si="252"/>
        <v>0</v>
      </c>
      <c r="CA105" s="2686">
        <f t="shared" si="252"/>
        <v>0</v>
      </c>
      <c r="CB105" s="2686">
        <f t="shared" si="252"/>
        <v>0</v>
      </c>
      <c r="CC105" s="2687">
        <f t="shared" si="252"/>
        <v>0</v>
      </c>
      <c r="CD105" s="2525"/>
      <c r="CE105" s="2681" t="str">
        <f t="shared" si="167"/>
        <v/>
      </c>
      <c r="CF105" s="2688">
        <f t="shared" si="168"/>
        <v>0</v>
      </c>
      <c r="CG105" s="2689">
        <f t="shared" si="169"/>
        <v>0</v>
      </c>
      <c r="CH105" s="2689">
        <f t="shared" si="170"/>
        <v>0</v>
      </c>
      <c r="CI105" s="2689">
        <f t="shared" si="171"/>
        <v>0</v>
      </c>
      <c r="CJ105" s="2689">
        <f t="shared" si="172"/>
        <v>0</v>
      </c>
      <c r="CK105" s="2689">
        <f t="shared" si="173"/>
        <v>0</v>
      </c>
      <c r="CL105" s="2689">
        <f t="shared" si="174"/>
        <v>0</v>
      </c>
      <c r="CM105" s="2689">
        <f t="shared" si="175"/>
        <v>0</v>
      </c>
      <c r="CN105" s="2689">
        <f t="shared" si="176"/>
        <v>0</v>
      </c>
      <c r="CO105" s="2702">
        <f>IF(M105=CO8,M105,0)</f>
        <v>0</v>
      </c>
      <c r="CP105" s="2703" t="str">
        <f t="shared" si="177"/>
        <v/>
      </c>
      <c r="CQ105" s="2678" t="str">
        <f t="shared" si="178"/>
        <v/>
      </c>
      <c r="CR105" s="2692" t="str">
        <f t="shared" si="179"/>
        <v/>
      </c>
      <c r="CS105" s="2692" t="str">
        <f t="shared" si="180"/>
        <v/>
      </c>
      <c r="CT105" s="2692" t="str">
        <f t="shared" si="181"/>
        <v/>
      </c>
      <c r="CU105" s="2692" t="str">
        <f t="shared" si="182"/>
        <v/>
      </c>
      <c r="CV105" s="2692" t="str">
        <f t="shared" si="183"/>
        <v/>
      </c>
      <c r="CW105" s="2692" t="str">
        <f t="shared" si="184"/>
        <v/>
      </c>
      <c r="CX105" s="2693" t="str">
        <f t="shared" si="185"/>
        <v/>
      </c>
      <c r="CY105" s="2601"/>
      <c r="CZ105" s="2681" t="str">
        <f t="shared" si="186"/>
        <v/>
      </c>
      <c r="DA105" s="2694">
        <f t="shared" si="187"/>
        <v>0</v>
      </c>
      <c r="DB105" s="2527" t="str">
        <f t="shared" si="188"/>
        <v/>
      </c>
      <c r="DC105" s="2527" t="str">
        <f t="shared" si="189"/>
        <v/>
      </c>
      <c r="DD105" s="2527" t="str">
        <f t="shared" si="190"/>
        <v/>
      </c>
      <c r="DE105" s="2527" t="str">
        <f t="shared" si="191"/>
        <v/>
      </c>
      <c r="DF105" s="2527" t="str">
        <f t="shared" si="192"/>
        <v/>
      </c>
      <c r="DG105" s="2527" t="str">
        <f t="shared" si="193"/>
        <v/>
      </c>
      <c r="DH105" s="2527" t="str">
        <f t="shared" si="194"/>
        <v/>
      </c>
      <c r="DI105" s="2527" t="str">
        <f t="shared" si="195"/>
        <v/>
      </c>
      <c r="DJ105" s="2549"/>
      <c r="DK105" s="2704">
        <f>IF(M105=DK8,M105,0)</f>
        <v>0</v>
      </c>
      <c r="DL105" s="2703" t="str">
        <f t="shared" si="196"/>
        <v/>
      </c>
      <c r="DM105" s="2692" t="str">
        <f t="shared" si="197"/>
        <v/>
      </c>
      <c r="DN105" s="2692" t="str">
        <f t="shared" si="198"/>
        <v/>
      </c>
      <c r="DO105" s="2692" t="str">
        <f t="shared" si="199"/>
        <v/>
      </c>
      <c r="DP105" s="2692" t="str">
        <f t="shared" si="200"/>
        <v/>
      </c>
      <c r="DQ105" s="2692" t="str">
        <f t="shared" si="201"/>
        <v/>
      </c>
      <c r="DR105" s="2692" t="str">
        <f t="shared" si="202"/>
        <v/>
      </c>
      <c r="DS105" s="2692" t="str">
        <f t="shared" si="203"/>
        <v/>
      </c>
      <c r="DT105" s="2696" t="str">
        <f t="shared" si="204"/>
        <v/>
      </c>
      <c r="DU105" s="2535"/>
      <c r="DV105" s="2683">
        <f t="shared" si="205"/>
        <v>0</v>
      </c>
      <c r="DW105" s="2684">
        <f t="shared" si="206"/>
        <v>0</v>
      </c>
      <c r="DX105" s="2684">
        <f t="shared" si="207"/>
        <v>0</v>
      </c>
      <c r="DY105" s="2684">
        <f t="shared" si="208"/>
        <v>0</v>
      </c>
      <c r="DZ105" s="2684">
        <f t="shared" si="209"/>
        <v>0</v>
      </c>
      <c r="EA105" s="2684">
        <f t="shared" si="210"/>
        <v>0</v>
      </c>
      <c r="EB105" s="2684">
        <f t="shared" si="211"/>
        <v>0</v>
      </c>
      <c r="EC105" s="2684">
        <f t="shared" si="212"/>
        <v>0</v>
      </c>
      <c r="ED105" s="2630"/>
      <c r="EE105" s="2685">
        <f t="shared" si="256"/>
        <v>0</v>
      </c>
      <c r="EF105" s="2686">
        <f t="shared" si="256"/>
        <v>0</v>
      </c>
      <c r="EG105" s="2686">
        <f t="shared" si="256"/>
        <v>0</v>
      </c>
      <c r="EH105" s="2686">
        <f t="shared" si="253"/>
        <v>0</v>
      </c>
      <c r="EI105" s="2686">
        <f t="shared" si="253"/>
        <v>0</v>
      </c>
      <c r="EJ105" s="2686">
        <f t="shared" si="253"/>
        <v>0</v>
      </c>
      <c r="EK105" s="2686">
        <f t="shared" si="253"/>
        <v>0</v>
      </c>
      <c r="EL105" s="2687">
        <f t="shared" si="253"/>
        <v>0</v>
      </c>
      <c r="EM105" s="2601"/>
      <c r="EN105" s="2681" t="str">
        <f t="shared" si="213"/>
        <v/>
      </c>
      <c r="EO105" s="2688">
        <f t="shared" si="214"/>
        <v>0</v>
      </c>
      <c r="EP105" s="2689">
        <f t="shared" si="215"/>
        <v>0</v>
      </c>
      <c r="EQ105" s="2689">
        <f t="shared" si="216"/>
        <v>0</v>
      </c>
      <c r="ER105" s="2689">
        <f t="shared" si="217"/>
        <v>0</v>
      </c>
      <c r="ES105" s="2689">
        <f t="shared" si="218"/>
        <v>0</v>
      </c>
      <c r="ET105" s="2689">
        <f t="shared" si="219"/>
        <v>0</v>
      </c>
      <c r="EU105" s="2689">
        <f t="shared" si="220"/>
        <v>0</v>
      </c>
      <c r="EV105" s="2689">
        <f t="shared" si="221"/>
        <v>0</v>
      </c>
      <c r="EW105" s="2689">
        <f t="shared" si="222"/>
        <v>0</v>
      </c>
      <c r="EX105" s="2705">
        <f>IF(X105=EX8,X105,0)</f>
        <v>0</v>
      </c>
      <c r="EY105" s="2703" t="str">
        <f t="shared" si="223"/>
        <v/>
      </c>
      <c r="EZ105" s="2678" t="str">
        <f t="shared" si="224"/>
        <v/>
      </c>
      <c r="FA105" s="2692" t="str">
        <f t="shared" si="225"/>
        <v/>
      </c>
      <c r="FB105" s="2692" t="str">
        <f t="shared" si="226"/>
        <v/>
      </c>
      <c r="FC105" s="2692" t="str">
        <f t="shared" si="227"/>
        <v/>
      </c>
      <c r="FD105" s="2692" t="str">
        <f t="shared" si="228"/>
        <v/>
      </c>
      <c r="FE105" s="2692" t="str">
        <f t="shared" si="229"/>
        <v/>
      </c>
      <c r="FF105" s="2692" t="str">
        <f t="shared" si="230"/>
        <v/>
      </c>
      <c r="FG105" s="2692" t="str">
        <f t="shared" si="231"/>
        <v/>
      </c>
      <c r="FH105" s="2601"/>
      <c r="FI105" s="2681" t="str">
        <f t="shared" si="232"/>
        <v/>
      </c>
      <c r="FJ105" s="2694">
        <f t="shared" si="233"/>
        <v>0</v>
      </c>
      <c r="FK105" s="2527" t="str">
        <f t="shared" si="234"/>
        <v/>
      </c>
      <c r="FL105" s="2527" t="str">
        <f t="shared" si="235"/>
        <v/>
      </c>
      <c r="FM105" s="2527" t="str">
        <f t="shared" si="236"/>
        <v/>
      </c>
      <c r="FN105" s="2527" t="str">
        <f t="shared" si="237"/>
        <v/>
      </c>
      <c r="FO105" s="2527" t="str">
        <f t="shared" si="238"/>
        <v/>
      </c>
      <c r="FP105" s="2527" t="str">
        <f t="shared" si="239"/>
        <v/>
      </c>
      <c r="FQ105" s="2527" t="str">
        <f t="shared" si="240"/>
        <v/>
      </c>
      <c r="FR105" s="2527" t="str">
        <f t="shared" si="241"/>
        <v/>
      </c>
      <c r="FS105" s="2704">
        <f>IF(X105=FS8,X105,0)</f>
        <v>0</v>
      </c>
      <c r="FT105" s="2703" t="str">
        <f t="shared" si="242"/>
        <v/>
      </c>
      <c r="FU105" s="2692" t="str">
        <f t="shared" si="243"/>
        <v/>
      </c>
      <c r="FV105" s="2692" t="str">
        <f t="shared" si="244"/>
        <v/>
      </c>
      <c r="FW105" s="2692" t="str">
        <f t="shared" si="245"/>
        <v/>
      </c>
      <c r="FX105" s="2692" t="str">
        <f t="shared" si="246"/>
        <v/>
      </c>
      <c r="FY105" s="2692" t="str">
        <f t="shared" si="247"/>
        <v/>
      </c>
      <c r="FZ105" s="2692" t="str">
        <f t="shared" si="248"/>
        <v/>
      </c>
      <c r="GA105" s="2692" t="str">
        <f t="shared" si="249"/>
        <v/>
      </c>
      <c r="GB105" s="2696" t="str">
        <f t="shared" si="250"/>
        <v/>
      </c>
      <c r="GC105" s="2535"/>
    </row>
    <row r="106" spans="1:185" ht="45" customHeight="1" x14ac:dyDescent="0.25">
      <c r="A106" s="2633">
        <f>ROW()</f>
        <v>106</v>
      </c>
      <c r="B106" s="2667" t="str">
        <f>IF(C106="I","",IF(ISBLANK(D106),"",IF(ISTEXT(D106),LARGE(B9:B105,1)+1,0)))</f>
        <v/>
      </c>
      <c r="C106" s="2698"/>
      <c r="D106" s="2715"/>
      <c r="E106" s="2669"/>
      <c r="F106" s="2670"/>
      <c r="G106" s="2671"/>
      <c r="H106" s="2672"/>
      <c r="I106" s="2671"/>
      <c r="J106" s="2672"/>
      <c r="K106" s="2673">
        <f t="shared" si="257"/>
        <v>0</v>
      </c>
      <c r="L106" s="2532"/>
      <c r="M106" s="2674">
        <f t="shared" si="139"/>
        <v>0</v>
      </c>
      <c r="N106" s="2675">
        <f t="shared" si="139"/>
        <v>0</v>
      </c>
      <c r="O106" s="2676"/>
      <c r="P106" s="2676"/>
      <c r="Q106" s="2676"/>
      <c r="R106" s="2676"/>
      <c r="S106" s="2676"/>
      <c r="T106" s="2676"/>
      <c r="U106" s="2676"/>
      <c r="V106" s="2676"/>
      <c r="W106" s="2532"/>
      <c r="X106" s="2674">
        <f t="shared" si="140"/>
        <v>0</v>
      </c>
      <c r="Y106" s="2675">
        <f t="shared" si="140"/>
        <v>0</v>
      </c>
      <c r="Z106" s="2677"/>
      <c r="AA106" s="2677"/>
      <c r="AB106" s="2677"/>
      <c r="AC106" s="2677"/>
      <c r="AD106" s="2677"/>
      <c r="AE106" s="2677"/>
      <c r="AF106" s="2677"/>
      <c r="AG106" s="2677"/>
      <c r="AH106" s="2532"/>
      <c r="AI106" s="2535"/>
      <c r="AJ106" s="2678">
        <f t="shared" si="141"/>
        <v>0</v>
      </c>
      <c r="AK106" s="2679">
        <f t="shared" si="142"/>
        <v>0</v>
      </c>
      <c r="AL106" s="2678">
        <f t="shared" si="143"/>
        <v>0</v>
      </c>
      <c r="AM106" s="2679">
        <f t="shared" si="144"/>
        <v>0</v>
      </c>
      <c r="AN106" s="2678">
        <f t="shared" si="145"/>
        <v>0</v>
      </c>
      <c r="AO106" s="2679">
        <f t="shared" si="146"/>
        <v>0</v>
      </c>
      <c r="AP106" s="2678">
        <f t="shared" si="147"/>
        <v>0</v>
      </c>
      <c r="AQ106" s="2679">
        <f t="shared" si="148"/>
        <v>0</v>
      </c>
      <c r="AR106" s="2678">
        <f t="shared" si="149"/>
        <v>0</v>
      </c>
      <c r="AS106" s="2679">
        <f t="shared" si="150"/>
        <v>0</v>
      </c>
      <c r="AT106" s="2678">
        <f t="shared" si="151"/>
        <v>0</v>
      </c>
      <c r="AU106" s="2679">
        <f t="shared" si="152"/>
        <v>0</v>
      </c>
      <c r="AV106" s="2678">
        <f t="shared" si="153"/>
        <v>0</v>
      </c>
      <c r="AW106" s="2679">
        <f t="shared" si="154"/>
        <v>0</v>
      </c>
      <c r="AX106" s="2678">
        <f t="shared" si="155"/>
        <v>0</v>
      </c>
      <c r="AY106" s="2679">
        <f t="shared" si="156"/>
        <v>0</v>
      </c>
      <c r="AZ106" s="2680"/>
      <c r="BA106" s="2681">
        <f>BA9</f>
        <v>20</v>
      </c>
      <c r="BB106" s="2681">
        <f t="shared" si="157"/>
        <v>0</v>
      </c>
      <c r="BC106" s="2681" t="str">
        <f t="shared" si="158"/>
        <v/>
      </c>
      <c r="BD106" s="2682">
        <f t="shared" si="254"/>
        <v>0</v>
      </c>
      <c r="BE106" s="2682">
        <f t="shared" si="254"/>
        <v>0</v>
      </c>
      <c r="BF106" s="2682">
        <f t="shared" si="254"/>
        <v>0</v>
      </c>
      <c r="BG106" s="2682">
        <f t="shared" si="251"/>
        <v>0</v>
      </c>
      <c r="BH106" s="2682">
        <f t="shared" si="251"/>
        <v>0</v>
      </c>
      <c r="BI106" s="2682">
        <f t="shared" si="251"/>
        <v>0</v>
      </c>
      <c r="BJ106" s="2682">
        <f t="shared" si="251"/>
        <v>0</v>
      </c>
      <c r="BK106" s="2682">
        <f t="shared" si="251"/>
        <v>0</v>
      </c>
      <c r="BL106" s="2535"/>
      <c r="BM106" s="2683">
        <f t="shared" si="159"/>
        <v>0</v>
      </c>
      <c r="BN106" s="2684">
        <f t="shared" si="160"/>
        <v>0</v>
      </c>
      <c r="BO106" s="2684">
        <f t="shared" si="161"/>
        <v>0</v>
      </c>
      <c r="BP106" s="2684">
        <f t="shared" si="162"/>
        <v>0</v>
      </c>
      <c r="BQ106" s="2684">
        <f t="shared" si="163"/>
        <v>0</v>
      </c>
      <c r="BR106" s="2684">
        <f t="shared" si="164"/>
        <v>0</v>
      </c>
      <c r="BS106" s="2684">
        <f t="shared" si="165"/>
        <v>0</v>
      </c>
      <c r="BT106" s="2684">
        <f t="shared" si="166"/>
        <v>0</v>
      </c>
      <c r="BU106" s="2617"/>
      <c r="BV106" s="2685">
        <f t="shared" si="255"/>
        <v>0</v>
      </c>
      <c r="BW106" s="2686">
        <f t="shared" si="255"/>
        <v>0</v>
      </c>
      <c r="BX106" s="2686">
        <f t="shared" si="255"/>
        <v>0</v>
      </c>
      <c r="BY106" s="2686">
        <f t="shared" si="252"/>
        <v>0</v>
      </c>
      <c r="BZ106" s="2686">
        <f t="shared" si="252"/>
        <v>0</v>
      </c>
      <c r="CA106" s="2686">
        <f t="shared" si="252"/>
        <v>0</v>
      </c>
      <c r="CB106" s="2686">
        <f t="shared" si="252"/>
        <v>0</v>
      </c>
      <c r="CC106" s="2687">
        <f t="shared" si="252"/>
        <v>0</v>
      </c>
      <c r="CD106" s="2525"/>
      <c r="CE106" s="2681" t="str">
        <f t="shared" si="167"/>
        <v/>
      </c>
      <c r="CF106" s="2688">
        <f t="shared" si="168"/>
        <v>0</v>
      </c>
      <c r="CG106" s="2689">
        <f t="shared" si="169"/>
        <v>0</v>
      </c>
      <c r="CH106" s="2689">
        <f t="shared" si="170"/>
        <v>0</v>
      </c>
      <c r="CI106" s="2689">
        <f t="shared" si="171"/>
        <v>0</v>
      </c>
      <c r="CJ106" s="2689">
        <f t="shared" si="172"/>
        <v>0</v>
      </c>
      <c r="CK106" s="2689">
        <f t="shared" si="173"/>
        <v>0</v>
      </c>
      <c r="CL106" s="2689">
        <f t="shared" si="174"/>
        <v>0</v>
      </c>
      <c r="CM106" s="2689">
        <f t="shared" si="175"/>
        <v>0</v>
      </c>
      <c r="CN106" s="2689">
        <f t="shared" si="176"/>
        <v>0</v>
      </c>
      <c r="CO106" s="2702">
        <f>IF(M106=CO8,M106,0)</f>
        <v>0</v>
      </c>
      <c r="CP106" s="2703" t="str">
        <f t="shared" si="177"/>
        <v/>
      </c>
      <c r="CQ106" s="2678" t="str">
        <f t="shared" si="178"/>
        <v/>
      </c>
      <c r="CR106" s="2692" t="str">
        <f t="shared" si="179"/>
        <v/>
      </c>
      <c r="CS106" s="2692" t="str">
        <f t="shared" si="180"/>
        <v/>
      </c>
      <c r="CT106" s="2692" t="str">
        <f t="shared" si="181"/>
        <v/>
      </c>
      <c r="CU106" s="2692" t="str">
        <f t="shared" si="182"/>
        <v/>
      </c>
      <c r="CV106" s="2692" t="str">
        <f t="shared" si="183"/>
        <v/>
      </c>
      <c r="CW106" s="2692" t="str">
        <f t="shared" si="184"/>
        <v/>
      </c>
      <c r="CX106" s="2693" t="str">
        <f t="shared" si="185"/>
        <v/>
      </c>
      <c r="CY106" s="2601"/>
      <c r="CZ106" s="2681" t="str">
        <f t="shared" si="186"/>
        <v/>
      </c>
      <c r="DA106" s="2694">
        <f t="shared" si="187"/>
        <v>0</v>
      </c>
      <c r="DB106" s="2527" t="str">
        <f t="shared" si="188"/>
        <v/>
      </c>
      <c r="DC106" s="2527" t="str">
        <f t="shared" si="189"/>
        <v/>
      </c>
      <c r="DD106" s="2527" t="str">
        <f t="shared" si="190"/>
        <v/>
      </c>
      <c r="DE106" s="2527" t="str">
        <f t="shared" si="191"/>
        <v/>
      </c>
      <c r="DF106" s="2527" t="str">
        <f t="shared" si="192"/>
        <v/>
      </c>
      <c r="DG106" s="2527" t="str">
        <f t="shared" si="193"/>
        <v/>
      </c>
      <c r="DH106" s="2527" t="str">
        <f t="shared" si="194"/>
        <v/>
      </c>
      <c r="DI106" s="2527" t="str">
        <f t="shared" si="195"/>
        <v/>
      </c>
      <c r="DJ106" s="2549"/>
      <c r="DK106" s="2704">
        <f>IF(M106=DK8,M106,0)</f>
        <v>0</v>
      </c>
      <c r="DL106" s="2703" t="str">
        <f t="shared" si="196"/>
        <v/>
      </c>
      <c r="DM106" s="2692" t="str">
        <f t="shared" si="197"/>
        <v/>
      </c>
      <c r="DN106" s="2692" t="str">
        <f t="shared" si="198"/>
        <v/>
      </c>
      <c r="DO106" s="2692" t="str">
        <f t="shared" si="199"/>
        <v/>
      </c>
      <c r="DP106" s="2692" t="str">
        <f t="shared" si="200"/>
        <v/>
      </c>
      <c r="DQ106" s="2692" t="str">
        <f t="shared" si="201"/>
        <v/>
      </c>
      <c r="DR106" s="2692" t="str">
        <f t="shared" si="202"/>
        <v/>
      </c>
      <c r="DS106" s="2692" t="str">
        <f t="shared" si="203"/>
        <v/>
      </c>
      <c r="DT106" s="2696" t="str">
        <f t="shared" si="204"/>
        <v/>
      </c>
      <c r="DU106" s="2535"/>
      <c r="DV106" s="2683">
        <f t="shared" si="205"/>
        <v>0</v>
      </c>
      <c r="DW106" s="2684">
        <f t="shared" si="206"/>
        <v>0</v>
      </c>
      <c r="DX106" s="2684">
        <f t="shared" si="207"/>
        <v>0</v>
      </c>
      <c r="DY106" s="2684">
        <f t="shared" si="208"/>
        <v>0</v>
      </c>
      <c r="DZ106" s="2684">
        <f t="shared" si="209"/>
        <v>0</v>
      </c>
      <c r="EA106" s="2684">
        <f t="shared" si="210"/>
        <v>0</v>
      </c>
      <c r="EB106" s="2684">
        <f t="shared" si="211"/>
        <v>0</v>
      </c>
      <c r="EC106" s="2684">
        <f t="shared" si="212"/>
        <v>0</v>
      </c>
      <c r="ED106" s="2630"/>
      <c r="EE106" s="2685">
        <f t="shared" si="256"/>
        <v>0</v>
      </c>
      <c r="EF106" s="2686">
        <f t="shared" si="256"/>
        <v>0</v>
      </c>
      <c r="EG106" s="2686">
        <f t="shared" si="256"/>
        <v>0</v>
      </c>
      <c r="EH106" s="2686">
        <f t="shared" si="253"/>
        <v>0</v>
      </c>
      <c r="EI106" s="2686">
        <f t="shared" si="253"/>
        <v>0</v>
      </c>
      <c r="EJ106" s="2686">
        <f t="shared" si="253"/>
        <v>0</v>
      </c>
      <c r="EK106" s="2686">
        <f t="shared" si="253"/>
        <v>0</v>
      </c>
      <c r="EL106" s="2687">
        <f t="shared" si="253"/>
        <v>0</v>
      </c>
      <c r="EM106" s="2601"/>
      <c r="EN106" s="2681" t="str">
        <f t="shared" si="213"/>
        <v/>
      </c>
      <c r="EO106" s="2688">
        <f t="shared" si="214"/>
        <v>0</v>
      </c>
      <c r="EP106" s="2689">
        <f t="shared" si="215"/>
        <v>0</v>
      </c>
      <c r="EQ106" s="2689">
        <f t="shared" si="216"/>
        <v>0</v>
      </c>
      <c r="ER106" s="2689">
        <f t="shared" si="217"/>
        <v>0</v>
      </c>
      <c r="ES106" s="2689">
        <f t="shared" si="218"/>
        <v>0</v>
      </c>
      <c r="ET106" s="2689">
        <f t="shared" si="219"/>
        <v>0</v>
      </c>
      <c r="EU106" s="2689">
        <f t="shared" si="220"/>
        <v>0</v>
      </c>
      <c r="EV106" s="2689">
        <f t="shared" si="221"/>
        <v>0</v>
      </c>
      <c r="EW106" s="2689">
        <f t="shared" si="222"/>
        <v>0</v>
      </c>
      <c r="EX106" s="2705">
        <f>IF(X106=EX8,X106,0)</f>
        <v>0</v>
      </c>
      <c r="EY106" s="2703" t="str">
        <f t="shared" si="223"/>
        <v/>
      </c>
      <c r="EZ106" s="2678" t="str">
        <f t="shared" si="224"/>
        <v/>
      </c>
      <c r="FA106" s="2692" t="str">
        <f t="shared" si="225"/>
        <v/>
      </c>
      <c r="FB106" s="2692" t="str">
        <f t="shared" si="226"/>
        <v/>
      </c>
      <c r="FC106" s="2692" t="str">
        <f t="shared" si="227"/>
        <v/>
      </c>
      <c r="FD106" s="2692" t="str">
        <f t="shared" si="228"/>
        <v/>
      </c>
      <c r="FE106" s="2692" t="str">
        <f t="shared" si="229"/>
        <v/>
      </c>
      <c r="FF106" s="2692" t="str">
        <f t="shared" si="230"/>
        <v/>
      </c>
      <c r="FG106" s="2692" t="str">
        <f t="shared" si="231"/>
        <v/>
      </c>
      <c r="FH106" s="2601"/>
      <c r="FI106" s="2681" t="str">
        <f t="shared" si="232"/>
        <v/>
      </c>
      <c r="FJ106" s="2694">
        <f t="shared" si="233"/>
        <v>0</v>
      </c>
      <c r="FK106" s="2527" t="str">
        <f t="shared" si="234"/>
        <v/>
      </c>
      <c r="FL106" s="2527" t="str">
        <f t="shared" si="235"/>
        <v/>
      </c>
      <c r="FM106" s="2527" t="str">
        <f t="shared" si="236"/>
        <v/>
      </c>
      <c r="FN106" s="2527" t="str">
        <f t="shared" si="237"/>
        <v/>
      </c>
      <c r="FO106" s="2527" t="str">
        <f t="shared" si="238"/>
        <v/>
      </c>
      <c r="FP106" s="2527" t="str">
        <f t="shared" si="239"/>
        <v/>
      </c>
      <c r="FQ106" s="2527" t="str">
        <f t="shared" si="240"/>
        <v/>
      </c>
      <c r="FR106" s="2527" t="str">
        <f t="shared" si="241"/>
        <v/>
      </c>
      <c r="FS106" s="2704">
        <f>IF(X106=FS8,X106,0)</f>
        <v>0</v>
      </c>
      <c r="FT106" s="2703" t="str">
        <f t="shared" si="242"/>
        <v/>
      </c>
      <c r="FU106" s="2692" t="str">
        <f t="shared" si="243"/>
        <v/>
      </c>
      <c r="FV106" s="2692" t="str">
        <f t="shared" si="244"/>
        <v/>
      </c>
      <c r="FW106" s="2692" t="str">
        <f t="shared" si="245"/>
        <v/>
      </c>
      <c r="FX106" s="2692" t="str">
        <f t="shared" si="246"/>
        <v/>
      </c>
      <c r="FY106" s="2692" t="str">
        <f t="shared" si="247"/>
        <v/>
      </c>
      <c r="FZ106" s="2692" t="str">
        <f t="shared" si="248"/>
        <v/>
      </c>
      <c r="GA106" s="2692" t="str">
        <f t="shared" si="249"/>
        <v/>
      </c>
      <c r="GB106" s="2696" t="str">
        <f t="shared" si="250"/>
        <v/>
      </c>
      <c r="GC106" s="2535"/>
    </row>
    <row r="107" spans="1:185" ht="45" customHeight="1" x14ac:dyDescent="0.25">
      <c r="A107" s="2633">
        <f>ROW()</f>
        <v>107</v>
      </c>
      <c r="B107" s="2667" t="str">
        <f>IF(C107="I","",IF(ISBLANK(D107),"",IF(ISTEXT(D107),LARGE(B9:B106,1)+1,0)))</f>
        <v/>
      </c>
      <c r="C107" s="2698"/>
      <c r="D107" s="2715"/>
      <c r="E107" s="2669"/>
      <c r="F107" s="2670"/>
      <c r="G107" s="2671"/>
      <c r="H107" s="2672"/>
      <c r="I107" s="2671"/>
      <c r="J107" s="2672"/>
      <c r="K107" s="2673">
        <f t="shared" si="257"/>
        <v>0</v>
      </c>
      <c r="L107" s="2532"/>
      <c r="M107" s="2674">
        <f t="shared" si="139"/>
        <v>0</v>
      </c>
      <c r="N107" s="2675">
        <f t="shared" si="139"/>
        <v>0</v>
      </c>
      <c r="O107" s="2676"/>
      <c r="P107" s="2676"/>
      <c r="Q107" s="2676"/>
      <c r="R107" s="2676"/>
      <c r="S107" s="2676"/>
      <c r="T107" s="2676"/>
      <c r="U107" s="2676"/>
      <c r="V107" s="2676"/>
      <c r="W107" s="2532"/>
      <c r="X107" s="2674">
        <f t="shared" si="140"/>
        <v>0</v>
      </c>
      <c r="Y107" s="2675">
        <f t="shared" si="140"/>
        <v>0</v>
      </c>
      <c r="Z107" s="2677"/>
      <c r="AA107" s="2677"/>
      <c r="AB107" s="2677"/>
      <c r="AC107" s="2677"/>
      <c r="AD107" s="2677"/>
      <c r="AE107" s="2677"/>
      <c r="AF107" s="2677"/>
      <c r="AG107" s="2677"/>
      <c r="AH107" s="2532"/>
      <c r="AI107" s="2535"/>
      <c r="AJ107" s="2678">
        <f t="shared" si="141"/>
        <v>0</v>
      </c>
      <c r="AK107" s="2679">
        <f t="shared" si="142"/>
        <v>0</v>
      </c>
      <c r="AL107" s="2678">
        <f t="shared" si="143"/>
        <v>0</v>
      </c>
      <c r="AM107" s="2679">
        <f t="shared" si="144"/>
        <v>0</v>
      </c>
      <c r="AN107" s="2678">
        <f t="shared" si="145"/>
        <v>0</v>
      </c>
      <c r="AO107" s="2679">
        <f t="shared" si="146"/>
        <v>0</v>
      </c>
      <c r="AP107" s="2678">
        <f t="shared" si="147"/>
        <v>0</v>
      </c>
      <c r="AQ107" s="2679">
        <f t="shared" si="148"/>
        <v>0</v>
      </c>
      <c r="AR107" s="2678">
        <f t="shared" si="149"/>
        <v>0</v>
      </c>
      <c r="AS107" s="2679">
        <f t="shared" si="150"/>
        <v>0</v>
      </c>
      <c r="AT107" s="2678">
        <f t="shared" si="151"/>
        <v>0</v>
      </c>
      <c r="AU107" s="2679">
        <f t="shared" si="152"/>
        <v>0</v>
      </c>
      <c r="AV107" s="2678">
        <f t="shared" si="153"/>
        <v>0</v>
      </c>
      <c r="AW107" s="2679">
        <f t="shared" si="154"/>
        <v>0</v>
      </c>
      <c r="AX107" s="2678">
        <f t="shared" si="155"/>
        <v>0</v>
      </c>
      <c r="AY107" s="2679">
        <f t="shared" si="156"/>
        <v>0</v>
      </c>
      <c r="AZ107" s="2680"/>
      <c r="BA107" s="2681">
        <f>BA9</f>
        <v>20</v>
      </c>
      <c r="BB107" s="2681">
        <f t="shared" si="157"/>
        <v>0</v>
      </c>
      <c r="BC107" s="2681" t="str">
        <f t="shared" si="158"/>
        <v/>
      </c>
      <c r="BD107" s="2682">
        <f t="shared" si="254"/>
        <v>0</v>
      </c>
      <c r="BE107" s="2682">
        <f t="shared" si="254"/>
        <v>0</v>
      </c>
      <c r="BF107" s="2682">
        <f t="shared" si="254"/>
        <v>0</v>
      </c>
      <c r="BG107" s="2682">
        <f t="shared" si="251"/>
        <v>0</v>
      </c>
      <c r="BH107" s="2682">
        <f t="shared" si="251"/>
        <v>0</v>
      </c>
      <c r="BI107" s="2682">
        <f t="shared" si="251"/>
        <v>0</v>
      </c>
      <c r="BJ107" s="2682">
        <f t="shared" si="251"/>
        <v>0</v>
      </c>
      <c r="BK107" s="2682">
        <f t="shared" si="251"/>
        <v>0</v>
      </c>
      <c r="BL107" s="2535"/>
      <c r="BM107" s="2683">
        <f t="shared" si="159"/>
        <v>0</v>
      </c>
      <c r="BN107" s="2684">
        <f t="shared" si="160"/>
        <v>0</v>
      </c>
      <c r="BO107" s="2684">
        <f t="shared" si="161"/>
        <v>0</v>
      </c>
      <c r="BP107" s="2684">
        <f t="shared" si="162"/>
        <v>0</v>
      </c>
      <c r="BQ107" s="2684">
        <f t="shared" si="163"/>
        <v>0</v>
      </c>
      <c r="BR107" s="2684">
        <f t="shared" si="164"/>
        <v>0</v>
      </c>
      <c r="BS107" s="2684">
        <f t="shared" si="165"/>
        <v>0</v>
      </c>
      <c r="BT107" s="2684">
        <f t="shared" si="166"/>
        <v>0</v>
      </c>
      <c r="BU107" s="2617"/>
      <c r="BV107" s="2685">
        <f t="shared" si="255"/>
        <v>0</v>
      </c>
      <c r="BW107" s="2686">
        <f t="shared" si="255"/>
        <v>0</v>
      </c>
      <c r="BX107" s="2686">
        <f t="shared" si="255"/>
        <v>0</v>
      </c>
      <c r="BY107" s="2686">
        <f t="shared" si="252"/>
        <v>0</v>
      </c>
      <c r="BZ107" s="2686">
        <f t="shared" si="252"/>
        <v>0</v>
      </c>
      <c r="CA107" s="2686">
        <f t="shared" si="252"/>
        <v>0</v>
      </c>
      <c r="CB107" s="2686">
        <f t="shared" si="252"/>
        <v>0</v>
      </c>
      <c r="CC107" s="2687">
        <f t="shared" si="252"/>
        <v>0</v>
      </c>
      <c r="CD107" s="2525"/>
      <c r="CE107" s="2681" t="str">
        <f t="shared" si="167"/>
        <v/>
      </c>
      <c r="CF107" s="2688">
        <f t="shared" si="168"/>
        <v>0</v>
      </c>
      <c r="CG107" s="2689">
        <f t="shared" si="169"/>
        <v>0</v>
      </c>
      <c r="CH107" s="2689">
        <f t="shared" si="170"/>
        <v>0</v>
      </c>
      <c r="CI107" s="2689">
        <f t="shared" si="171"/>
        <v>0</v>
      </c>
      <c r="CJ107" s="2689">
        <f t="shared" si="172"/>
        <v>0</v>
      </c>
      <c r="CK107" s="2689">
        <f t="shared" si="173"/>
        <v>0</v>
      </c>
      <c r="CL107" s="2689">
        <f t="shared" si="174"/>
        <v>0</v>
      </c>
      <c r="CM107" s="2689">
        <f t="shared" si="175"/>
        <v>0</v>
      </c>
      <c r="CN107" s="2689">
        <f t="shared" si="176"/>
        <v>0</v>
      </c>
      <c r="CO107" s="2702">
        <f>IF(M107=CO8,M107,0)</f>
        <v>0</v>
      </c>
      <c r="CP107" s="2703" t="str">
        <f t="shared" si="177"/>
        <v/>
      </c>
      <c r="CQ107" s="2678" t="str">
        <f t="shared" si="178"/>
        <v/>
      </c>
      <c r="CR107" s="2692" t="str">
        <f t="shared" si="179"/>
        <v/>
      </c>
      <c r="CS107" s="2692" t="str">
        <f t="shared" si="180"/>
        <v/>
      </c>
      <c r="CT107" s="2692" t="str">
        <f t="shared" si="181"/>
        <v/>
      </c>
      <c r="CU107" s="2692" t="str">
        <f t="shared" si="182"/>
        <v/>
      </c>
      <c r="CV107" s="2692" t="str">
        <f t="shared" si="183"/>
        <v/>
      </c>
      <c r="CW107" s="2692" t="str">
        <f t="shared" si="184"/>
        <v/>
      </c>
      <c r="CX107" s="2693" t="str">
        <f t="shared" si="185"/>
        <v/>
      </c>
      <c r="CY107" s="2601"/>
      <c r="CZ107" s="2681" t="str">
        <f t="shared" si="186"/>
        <v/>
      </c>
      <c r="DA107" s="2694">
        <f t="shared" si="187"/>
        <v>0</v>
      </c>
      <c r="DB107" s="2527" t="str">
        <f t="shared" si="188"/>
        <v/>
      </c>
      <c r="DC107" s="2527" t="str">
        <f t="shared" si="189"/>
        <v/>
      </c>
      <c r="DD107" s="2527" t="str">
        <f t="shared" si="190"/>
        <v/>
      </c>
      <c r="DE107" s="2527" t="str">
        <f t="shared" si="191"/>
        <v/>
      </c>
      <c r="DF107" s="2527" t="str">
        <f t="shared" si="192"/>
        <v/>
      </c>
      <c r="DG107" s="2527" t="str">
        <f t="shared" si="193"/>
        <v/>
      </c>
      <c r="DH107" s="2527" t="str">
        <f t="shared" si="194"/>
        <v/>
      </c>
      <c r="DI107" s="2527" t="str">
        <f t="shared" si="195"/>
        <v/>
      </c>
      <c r="DJ107" s="2549"/>
      <c r="DK107" s="2704">
        <f>IF(M107=DK8,M107,0)</f>
        <v>0</v>
      </c>
      <c r="DL107" s="2703" t="str">
        <f t="shared" si="196"/>
        <v/>
      </c>
      <c r="DM107" s="2692" t="str">
        <f t="shared" si="197"/>
        <v/>
      </c>
      <c r="DN107" s="2692" t="str">
        <f t="shared" si="198"/>
        <v/>
      </c>
      <c r="DO107" s="2692" t="str">
        <f t="shared" si="199"/>
        <v/>
      </c>
      <c r="DP107" s="2692" t="str">
        <f t="shared" si="200"/>
        <v/>
      </c>
      <c r="DQ107" s="2692" t="str">
        <f t="shared" si="201"/>
        <v/>
      </c>
      <c r="DR107" s="2692" t="str">
        <f t="shared" si="202"/>
        <v/>
      </c>
      <c r="DS107" s="2692" t="str">
        <f t="shared" si="203"/>
        <v/>
      </c>
      <c r="DT107" s="2696" t="str">
        <f t="shared" si="204"/>
        <v/>
      </c>
      <c r="DU107" s="2535"/>
      <c r="DV107" s="2683">
        <f t="shared" si="205"/>
        <v>0</v>
      </c>
      <c r="DW107" s="2684">
        <f t="shared" si="206"/>
        <v>0</v>
      </c>
      <c r="DX107" s="2684">
        <f t="shared" si="207"/>
        <v>0</v>
      </c>
      <c r="DY107" s="2684">
        <f t="shared" si="208"/>
        <v>0</v>
      </c>
      <c r="DZ107" s="2684">
        <f t="shared" si="209"/>
        <v>0</v>
      </c>
      <c r="EA107" s="2684">
        <f t="shared" si="210"/>
        <v>0</v>
      </c>
      <c r="EB107" s="2684">
        <f t="shared" si="211"/>
        <v>0</v>
      </c>
      <c r="EC107" s="2684">
        <f t="shared" si="212"/>
        <v>0</v>
      </c>
      <c r="ED107" s="2630"/>
      <c r="EE107" s="2685">
        <f t="shared" si="256"/>
        <v>0</v>
      </c>
      <c r="EF107" s="2686">
        <f t="shared" si="256"/>
        <v>0</v>
      </c>
      <c r="EG107" s="2686">
        <f t="shared" si="256"/>
        <v>0</v>
      </c>
      <c r="EH107" s="2686">
        <f t="shared" si="253"/>
        <v>0</v>
      </c>
      <c r="EI107" s="2686">
        <f t="shared" si="253"/>
        <v>0</v>
      </c>
      <c r="EJ107" s="2686">
        <f t="shared" si="253"/>
        <v>0</v>
      </c>
      <c r="EK107" s="2686">
        <f t="shared" si="253"/>
        <v>0</v>
      </c>
      <c r="EL107" s="2687">
        <f t="shared" si="253"/>
        <v>0</v>
      </c>
      <c r="EM107" s="2601"/>
      <c r="EN107" s="2681" t="str">
        <f t="shared" si="213"/>
        <v/>
      </c>
      <c r="EO107" s="2688">
        <f t="shared" si="214"/>
        <v>0</v>
      </c>
      <c r="EP107" s="2689">
        <f t="shared" si="215"/>
        <v>0</v>
      </c>
      <c r="EQ107" s="2689">
        <f t="shared" si="216"/>
        <v>0</v>
      </c>
      <c r="ER107" s="2689">
        <f t="shared" si="217"/>
        <v>0</v>
      </c>
      <c r="ES107" s="2689">
        <f t="shared" si="218"/>
        <v>0</v>
      </c>
      <c r="ET107" s="2689">
        <f t="shared" si="219"/>
        <v>0</v>
      </c>
      <c r="EU107" s="2689">
        <f t="shared" si="220"/>
        <v>0</v>
      </c>
      <c r="EV107" s="2689">
        <f t="shared" si="221"/>
        <v>0</v>
      </c>
      <c r="EW107" s="2689">
        <f t="shared" si="222"/>
        <v>0</v>
      </c>
      <c r="EX107" s="2705">
        <f>IF(X107=EX8,X107,0)</f>
        <v>0</v>
      </c>
      <c r="EY107" s="2703" t="str">
        <f t="shared" si="223"/>
        <v/>
      </c>
      <c r="EZ107" s="2678" t="str">
        <f t="shared" si="224"/>
        <v/>
      </c>
      <c r="FA107" s="2692" t="str">
        <f t="shared" si="225"/>
        <v/>
      </c>
      <c r="FB107" s="2692" t="str">
        <f t="shared" si="226"/>
        <v/>
      </c>
      <c r="FC107" s="2692" t="str">
        <f t="shared" si="227"/>
        <v/>
      </c>
      <c r="FD107" s="2692" t="str">
        <f t="shared" si="228"/>
        <v/>
      </c>
      <c r="FE107" s="2692" t="str">
        <f t="shared" si="229"/>
        <v/>
      </c>
      <c r="FF107" s="2692" t="str">
        <f t="shared" si="230"/>
        <v/>
      </c>
      <c r="FG107" s="2692" t="str">
        <f t="shared" si="231"/>
        <v/>
      </c>
      <c r="FH107" s="2601"/>
      <c r="FI107" s="2681" t="str">
        <f t="shared" si="232"/>
        <v/>
      </c>
      <c r="FJ107" s="2694">
        <f t="shared" si="233"/>
        <v>0</v>
      </c>
      <c r="FK107" s="2527" t="str">
        <f t="shared" si="234"/>
        <v/>
      </c>
      <c r="FL107" s="2527" t="str">
        <f t="shared" si="235"/>
        <v/>
      </c>
      <c r="FM107" s="2527" t="str">
        <f t="shared" si="236"/>
        <v/>
      </c>
      <c r="FN107" s="2527" t="str">
        <f t="shared" si="237"/>
        <v/>
      </c>
      <c r="FO107" s="2527" t="str">
        <f t="shared" si="238"/>
        <v/>
      </c>
      <c r="FP107" s="2527" t="str">
        <f t="shared" si="239"/>
        <v/>
      </c>
      <c r="FQ107" s="2527" t="str">
        <f t="shared" si="240"/>
        <v/>
      </c>
      <c r="FR107" s="2527" t="str">
        <f t="shared" si="241"/>
        <v/>
      </c>
      <c r="FS107" s="2704">
        <f>IF(X107=FS8,X107,0)</f>
        <v>0</v>
      </c>
      <c r="FT107" s="2703" t="str">
        <f t="shared" si="242"/>
        <v/>
      </c>
      <c r="FU107" s="2692" t="str">
        <f t="shared" si="243"/>
        <v/>
      </c>
      <c r="FV107" s="2692" t="str">
        <f t="shared" si="244"/>
        <v/>
      </c>
      <c r="FW107" s="2692" t="str">
        <f t="shared" si="245"/>
        <v/>
      </c>
      <c r="FX107" s="2692" t="str">
        <f t="shared" si="246"/>
        <v/>
      </c>
      <c r="FY107" s="2692" t="str">
        <f t="shared" si="247"/>
        <v/>
      </c>
      <c r="FZ107" s="2692" t="str">
        <f t="shared" si="248"/>
        <v/>
      </c>
      <c r="GA107" s="2692" t="str">
        <f t="shared" si="249"/>
        <v/>
      </c>
      <c r="GB107" s="2696" t="str">
        <f t="shared" si="250"/>
        <v/>
      </c>
      <c r="GC107" s="2535"/>
    </row>
    <row r="108" spans="1:185" ht="45" customHeight="1" x14ac:dyDescent="0.25">
      <c r="A108" s="2633">
        <f>ROW()</f>
        <v>108</v>
      </c>
      <c r="B108" s="2667" t="str">
        <f>IF(C108="I","",IF(ISBLANK(D108),"",IF(ISTEXT(D108),LARGE(B9:B107,1)+1,0)))</f>
        <v/>
      </c>
      <c r="C108" s="2698"/>
      <c r="D108" s="2715"/>
      <c r="E108" s="2669"/>
      <c r="F108" s="2670"/>
      <c r="G108" s="2671"/>
      <c r="H108" s="2672"/>
      <c r="I108" s="2671"/>
      <c r="J108" s="2672"/>
      <c r="K108" s="2673">
        <f t="shared" si="257"/>
        <v>0</v>
      </c>
      <c r="L108" s="2532"/>
      <c r="M108" s="2674">
        <f t="shared" si="139"/>
        <v>0</v>
      </c>
      <c r="N108" s="2675">
        <f t="shared" si="139"/>
        <v>0</v>
      </c>
      <c r="O108" s="2676"/>
      <c r="P108" s="2676"/>
      <c r="Q108" s="2676"/>
      <c r="R108" s="2676"/>
      <c r="S108" s="2676"/>
      <c r="T108" s="2676"/>
      <c r="U108" s="2676"/>
      <c r="V108" s="2676"/>
      <c r="W108" s="2532"/>
      <c r="X108" s="2674">
        <f t="shared" si="140"/>
        <v>0</v>
      </c>
      <c r="Y108" s="2675">
        <f t="shared" si="140"/>
        <v>0</v>
      </c>
      <c r="Z108" s="2677"/>
      <c r="AA108" s="2677"/>
      <c r="AB108" s="2677"/>
      <c r="AC108" s="2677"/>
      <c r="AD108" s="2677"/>
      <c r="AE108" s="2677"/>
      <c r="AF108" s="2677"/>
      <c r="AG108" s="2677"/>
      <c r="AH108" s="2532"/>
      <c r="AI108" s="2535"/>
      <c r="AJ108" s="2678">
        <f t="shared" si="141"/>
        <v>0</v>
      </c>
      <c r="AK108" s="2679">
        <f t="shared" si="142"/>
        <v>0</v>
      </c>
      <c r="AL108" s="2678">
        <f t="shared" si="143"/>
        <v>0</v>
      </c>
      <c r="AM108" s="2679">
        <f t="shared" si="144"/>
        <v>0</v>
      </c>
      <c r="AN108" s="2678">
        <f t="shared" si="145"/>
        <v>0</v>
      </c>
      <c r="AO108" s="2679">
        <f t="shared" si="146"/>
        <v>0</v>
      </c>
      <c r="AP108" s="2678">
        <f t="shared" si="147"/>
        <v>0</v>
      </c>
      <c r="AQ108" s="2679">
        <f t="shared" si="148"/>
        <v>0</v>
      </c>
      <c r="AR108" s="2678">
        <f t="shared" si="149"/>
        <v>0</v>
      </c>
      <c r="AS108" s="2679">
        <f t="shared" si="150"/>
        <v>0</v>
      </c>
      <c r="AT108" s="2678">
        <f t="shared" si="151"/>
        <v>0</v>
      </c>
      <c r="AU108" s="2679">
        <f t="shared" si="152"/>
        <v>0</v>
      </c>
      <c r="AV108" s="2678">
        <f t="shared" si="153"/>
        <v>0</v>
      </c>
      <c r="AW108" s="2679">
        <f t="shared" si="154"/>
        <v>0</v>
      </c>
      <c r="AX108" s="2678">
        <f t="shared" si="155"/>
        <v>0</v>
      </c>
      <c r="AY108" s="2679">
        <f t="shared" si="156"/>
        <v>0</v>
      </c>
      <c r="AZ108" s="2680"/>
      <c r="BA108" s="2681">
        <f>BA9</f>
        <v>20</v>
      </c>
      <c r="BB108" s="2681">
        <f t="shared" si="157"/>
        <v>0</v>
      </c>
      <c r="BC108" s="2681" t="str">
        <f t="shared" si="158"/>
        <v/>
      </c>
      <c r="BD108" s="2682">
        <f t="shared" si="254"/>
        <v>0</v>
      </c>
      <c r="BE108" s="2682">
        <f t="shared" si="254"/>
        <v>0</v>
      </c>
      <c r="BF108" s="2682">
        <f t="shared" si="254"/>
        <v>0</v>
      </c>
      <c r="BG108" s="2682">
        <f t="shared" si="251"/>
        <v>0</v>
      </c>
      <c r="BH108" s="2682">
        <f t="shared" si="251"/>
        <v>0</v>
      </c>
      <c r="BI108" s="2682">
        <f t="shared" si="251"/>
        <v>0</v>
      </c>
      <c r="BJ108" s="2682">
        <f t="shared" si="251"/>
        <v>0</v>
      </c>
      <c r="BK108" s="2682">
        <f t="shared" si="251"/>
        <v>0</v>
      </c>
      <c r="BL108" s="2535"/>
      <c r="BM108" s="2683">
        <f t="shared" si="159"/>
        <v>0</v>
      </c>
      <c r="BN108" s="2684">
        <f t="shared" si="160"/>
        <v>0</v>
      </c>
      <c r="BO108" s="2684">
        <f t="shared" si="161"/>
        <v>0</v>
      </c>
      <c r="BP108" s="2684">
        <f t="shared" si="162"/>
        <v>0</v>
      </c>
      <c r="BQ108" s="2684">
        <f t="shared" si="163"/>
        <v>0</v>
      </c>
      <c r="BR108" s="2684">
        <f t="shared" si="164"/>
        <v>0</v>
      </c>
      <c r="BS108" s="2684">
        <f t="shared" si="165"/>
        <v>0</v>
      </c>
      <c r="BT108" s="2684">
        <f t="shared" si="166"/>
        <v>0</v>
      </c>
      <c r="BU108" s="2617"/>
      <c r="BV108" s="2685">
        <f t="shared" si="255"/>
        <v>0</v>
      </c>
      <c r="BW108" s="2686">
        <f t="shared" si="255"/>
        <v>0</v>
      </c>
      <c r="BX108" s="2686">
        <f t="shared" si="255"/>
        <v>0</v>
      </c>
      <c r="BY108" s="2686">
        <f t="shared" si="252"/>
        <v>0</v>
      </c>
      <c r="BZ108" s="2686">
        <f t="shared" si="252"/>
        <v>0</v>
      </c>
      <c r="CA108" s="2686">
        <f t="shared" si="252"/>
        <v>0</v>
      </c>
      <c r="CB108" s="2686">
        <f t="shared" si="252"/>
        <v>0</v>
      </c>
      <c r="CC108" s="2687">
        <f t="shared" si="252"/>
        <v>0</v>
      </c>
      <c r="CD108" s="2525"/>
      <c r="CE108" s="2681" t="str">
        <f t="shared" si="167"/>
        <v/>
      </c>
      <c r="CF108" s="2688">
        <f t="shared" si="168"/>
        <v>0</v>
      </c>
      <c r="CG108" s="2689">
        <f t="shared" si="169"/>
        <v>0</v>
      </c>
      <c r="CH108" s="2689">
        <f t="shared" si="170"/>
        <v>0</v>
      </c>
      <c r="CI108" s="2689">
        <f t="shared" si="171"/>
        <v>0</v>
      </c>
      <c r="CJ108" s="2689">
        <f t="shared" si="172"/>
        <v>0</v>
      </c>
      <c r="CK108" s="2689">
        <f t="shared" si="173"/>
        <v>0</v>
      </c>
      <c r="CL108" s="2689">
        <f t="shared" si="174"/>
        <v>0</v>
      </c>
      <c r="CM108" s="2689">
        <f t="shared" si="175"/>
        <v>0</v>
      </c>
      <c r="CN108" s="2689">
        <f t="shared" si="176"/>
        <v>0</v>
      </c>
      <c r="CO108" s="2702">
        <f>IF(M108=CO8,M108,0)</f>
        <v>0</v>
      </c>
      <c r="CP108" s="2703" t="str">
        <f t="shared" si="177"/>
        <v/>
      </c>
      <c r="CQ108" s="2678" t="str">
        <f t="shared" si="178"/>
        <v/>
      </c>
      <c r="CR108" s="2692" t="str">
        <f t="shared" si="179"/>
        <v/>
      </c>
      <c r="CS108" s="2692" t="str">
        <f t="shared" si="180"/>
        <v/>
      </c>
      <c r="CT108" s="2692" t="str">
        <f t="shared" si="181"/>
        <v/>
      </c>
      <c r="CU108" s="2692" t="str">
        <f t="shared" si="182"/>
        <v/>
      </c>
      <c r="CV108" s="2692" t="str">
        <f t="shared" si="183"/>
        <v/>
      </c>
      <c r="CW108" s="2692" t="str">
        <f t="shared" si="184"/>
        <v/>
      </c>
      <c r="CX108" s="2693" t="str">
        <f t="shared" si="185"/>
        <v/>
      </c>
      <c r="CY108" s="2601"/>
      <c r="CZ108" s="2681" t="str">
        <f t="shared" si="186"/>
        <v/>
      </c>
      <c r="DA108" s="2694">
        <f t="shared" si="187"/>
        <v>0</v>
      </c>
      <c r="DB108" s="2527" t="str">
        <f t="shared" si="188"/>
        <v/>
      </c>
      <c r="DC108" s="2527" t="str">
        <f t="shared" si="189"/>
        <v/>
      </c>
      <c r="DD108" s="2527" t="str">
        <f t="shared" si="190"/>
        <v/>
      </c>
      <c r="DE108" s="2527" t="str">
        <f t="shared" si="191"/>
        <v/>
      </c>
      <c r="DF108" s="2527" t="str">
        <f t="shared" si="192"/>
        <v/>
      </c>
      <c r="DG108" s="2527" t="str">
        <f t="shared" si="193"/>
        <v/>
      </c>
      <c r="DH108" s="2527" t="str">
        <f t="shared" si="194"/>
        <v/>
      </c>
      <c r="DI108" s="2527" t="str">
        <f t="shared" si="195"/>
        <v/>
      </c>
      <c r="DJ108" s="2549"/>
      <c r="DK108" s="2704">
        <f>IF(M108=DK8,M108,0)</f>
        <v>0</v>
      </c>
      <c r="DL108" s="2703" t="str">
        <f t="shared" si="196"/>
        <v/>
      </c>
      <c r="DM108" s="2692" t="str">
        <f t="shared" si="197"/>
        <v/>
      </c>
      <c r="DN108" s="2692" t="str">
        <f t="shared" si="198"/>
        <v/>
      </c>
      <c r="DO108" s="2692" t="str">
        <f t="shared" si="199"/>
        <v/>
      </c>
      <c r="DP108" s="2692" t="str">
        <f t="shared" si="200"/>
        <v/>
      </c>
      <c r="DQ108" s="2692" t="str">
        <f t="shared" si="201"/>
        <v/>
      </c>
      <c r="DR108" s="2692" t="str">
        <f t="shared" si="202"/>
        <v/>
      </c>
      <c r="DS108" s="2692" t="str">
        <f t="shared" si="203"/>
        <v/>
      </c>
      <c r="DT108" s="2696" t="str">
        <f t="shared" si="204"/>
        <v/>
      </c>
      <c r="DU108" s="2535"/>
      <c r="DV108" s="2683">
        <f t="shared" si="205"/>
        <v>0</v>
      </c>
      <c r="DW108" s="2684">
        <f t="shared" si="206"/>
        <v>0</v>
      </c>
      <c r="DX108" s="2684">
        <f t="shared" si="207"/>
        <v>0</v>
      </c>
      <c r="DY108" s="2684">
        <f t="shared" si="208"/>
        <v>0</v>
      </c>
      <c r="DZ108" s="2684">
        <f t="shared" si="209"/>
        <v>0</v>
      </c>
      <c r="EA108" s="2684">
        <f t="shared" si="210"/>
        <v>0</v>
      </c>
      <c r="EB108" s="2684">
        <f t="shared" si="211"/>
        <v>0</v>
      </c>
      <c r="EC108" s="2684">
        <f t="shared" si="212"/>
        <v>0</v>
      </c>
      <c r="ED108" s="2630"/>
      <c r="EE108" s="2685">
        <f t="shared" si="256"/>
        <v>0</v>
      </c>
      <c r="EF108" s="2686">
        <f t="shared" si="256"/>
        <v>0</v>
      </c>
      <c r="EG108" s="2686">
        <f t="shared" si="256"/>
        <v>0</v>
      </c>
      <c r="EH108" s="2686">
        <f t="shared" si="253"/>
        <v>0</v>
      </c>
      <c r="EI108" s="2686">
        <f t="shared" si="253"/>
        <v>0</v>
      </c>
      <c r="EJ108" s="2686">
        <f t="shared" si="253"/>
        <v>0</v>
      </c>
      <c r="EK108" s="2686">
        <f t="shared" si="253"/>
        <v>0</v>
      </c>
      <c r="EL108" s="2687">
        <f t="shared" si="253"/>
        <v>0</v>
      </c>
      <c r="EM108" s="2601"/>
      <c r="EN108" s="2681" t="str">
        <f t="shared" si="213"/>
        <v/>
      </c>
      <c r="EO108" s="2688">
        <f t="shared" si="214"/>
        <v>0</v>
      </c>
      <c r="EP108" s="2689">
        <f t="shared" si="215"/>
        <v>0</v>
      </c>
      <c r="EQ108" s="2689">
        <f t="shared" si="216"/>
        <v>0</v>
      </c>
      <c r="ER108" s="2689">
        <f t="shared" si="217"/>
        <v>0</v>
      </c>
      <c r="ES108" s="2689">
        <f t="shared" si="218"/>
        <v>0</v>
      </c>
      <c r="ET108" s="2689">
        <f t="shared" si="219"/>
        <v>0</v>
      </c>
      <c r="EU108" s="2689">
        <f t="shared" si="220"/>
        <v>0</v>
      </c>
      <c r="EV108" s="2689">
        <f t="shared" si="221"/>
        <v>0</v>
      </c>
      <c r="EW108" s="2689">
        <f t="shared" si="222"/>
        <v>0</v>
      </c>
      <c r="EX108" s="2705">
        <f>IF(X108=EX8,X108,0)</f>
        <v>0</v>
      </c>
      <c r="EY108" s="2703" t="str">
        <f t="shared" si="223"/>
        <v/>
      </c>
      <c r="EZ108" s="2678" t="str">
        <f t="shared" si="224"/>
        <v/>
      </c>
      <c r="FA108" s="2692" t="str">
        <f t="shared" si="225"/>
        <v/>
      </c>
      <c r="FB108" s="2692" t="str">
        <f t="shared" si="226"/>
        <v/>
      </c>
      <c r="FC108" s="2692" t="str">
        <f t="shared" si="227"/>
        <v/>
      </c>
      <c r="FD108" s="2692" t="str">
        <f t="shared" si="228"/>
        <v/>
      </c>
      <c r="FE108" s="2692" t="str">
        <f t="shared" si="229"/>
        <v/>
      </c>
      <c r="FF108" s="2692" t="str">
        <f t="shared" si="230"/>
        <v/>
      </c>
      <c r="FG108" s="2692" t="str">
        <f t="shared" si="231"/>
        <v/>
      </c>
      <c r="FH108" s="2601"/>
      <c r="FI108" s="2681" t="str">
        <f t="shared" si="232"/>
        <v/>
      </c>
      <c r="FJ108" s="2694">
        <f t="shared" si="233"/>
        <v>0</v>
      </c>
      <c r="FK108" s="2527" t="str">
        <f t="shared" si="234"/>
        <v/>
      </c>
      <c r="FL108" s="2527" t="str">
        <f t="shared" si="235"/>
        <v/>
      </c>
      <c r="FM108" s="2527" t="str">
        <f t="shared" si="236"/>
        <v/>
      </c>
      <c r="FN108" s="2527" t="str">
        <f t="shared" si="237"/>
        <v/>
      </c>
      <c r="FO108" s="2527" t="str">
        <f t="shared" si="238"/>
        <v/>
      </c>
      <c r="FP108" s="2527" t="str">
        <f t="shared" si="239"/>
        <v/>
      </c>
      <c r="FQ108" s="2527" t="str">
        <f t="shared" si="240"/>
        <v/>
      </c>
      <c r="FR108" s="2527" t="str">
        <f t="shared" si="241"/>
        <v/>
      </c>
      <c r="FS108" s="2704">
        <f>IF(X108=FS8,X108,0)</f>
        <v>0</v>
      </c>
      <c r="FT108" s="2703" t="str">
        <f t="shared" si="242"/>
        <v/>
      </c>
      <c r="FU108" s="2692" t="str">
        <f t="shared" si="243"/>
        <v/>
      </c>
      <c r="FV108" s="2692" t="str">
        <f t="shared" si="244"/>
        <v/>
      </c>
      <c r="FW108" s="2692" t="str">
        <f t="shared" si="245"/>
        <v/>
      </c>
      <c r="FX108" s="2692" t="str">
        <f t="shared" si="246"/>
        <v/>
      </c>
      <c r="FY108" s="2692" t="str">
        <f t="shared" si="247"/>
        <v/>
      </c>
      <c r="FZ108" s="2692" t="str">
        <f t="shared" si="248"/>
        <v/>
      </c>
      <c r="GA108" s="2692" t="str">
        <f t="shared" si="249"/>
        <v/>
      </c>
      <c r="GB108" s="2696" t="str">
        <f t="shared" si="250"/>
        <v/>
      </c>
      <c r="GC108" s="2535"/>
    </row>
    <row r="109" spans="1:185" ht="45" customHeight="1" x14ac:dyDescent="0.25">
      <c r="A109" s="2633">
        <f>ROW()</f>
        <v>109</v>
      </c>
      <c r="B109" s="2667" t="str">
        <f>IF(C109="I","",IF(ISBLANK(D109),"",IF(ISTEXT(D109),LARGE(B9:B108,1)+1,0)))</f>
        <v/>
      </c>
      <c r="C109" s="2698"/>
      <c r="D109" s="2715"/>
      <c r="E109" s="2669"/>
      <c r="F109" s="2670"/>
      <c r="G109" s="2671"/>
      <c r="H109" s="2672"/>
      <c r="I109" s="2671"/>
      <c r="J109" s="2672"/>
      <c r="K109" s="2673">
        <f t="shared" si="257"/>
        <v>0</v>
      </c>
      <c r="L109" s="2532"/>
      <c r="M109" s="2674">
        <f t="shared" si="139"/>
        <v>0</v>
      </c>
      <c r="N109" s="2675">
        <f t="shared" si="139"/>
        <v>0</v>
      </c>
      <c r="O109" s="2676"/>
      <c r="P109" s="2676"/>
      <c r="Q109" s="2676"/>
      <c r="R109" s="2676"/>
      <c r="S109" s="2676"/>
      <c r="T109" s="2676"/>
      <c r="U109" s="2676"/>
      <c r="V109" s="2676"/>
      <c r="W109" s="2532"/>
      <c r="X109" s="2674">
        <f t="shared" si="140"/>
        <v>0</v>
      </c>
      <c r="Y109" s="2675">
        <f t="shared" si="140"/>
        <v>0</v>
      </c>
      <c r="Z109" s="2677"/>
      <c r="AA109" s="2677"/>
      <c r="AB109" s="2677"/>
      <c r="AC109" s="2677"/>
      <c r="AD109" s="2677"/>
      <c r="AE109" s="2677"/>
      <c r="AF109" s="2677"/>
      <c r="AG109" s="2677"/>
      <c r="AH109" s="2532"/>
      <c r="AI109" s="2535"/>
      <c r="AJ109" s="2678">
        <f t="shared" si="141"/>
        <v>0</v>
      </c>
      <c r="AK109" s="2679">
        <f t="shared" si="142"/>
        <v>0</v>
      </c>
      <c r="AL109" s="2678">
        <f t="shared" si="143"/>
        <v>0</v>
      </c>
      <c r="AM109" s="2679">
        <f t="shared" si="144"/>
        <v>0</v>
      </c>
      <c r="AN109" s="2678">
        <f t="shared" si="145"/>
        <v>0</v>
      </c>
      <c r="AO109" s="2679">
        <f t="shared" si="146"/>
        <v>0</v>
      </c>
      <c r="AP109" s="2678">
        <f t="shared" si="147"/>
        <v>0</v>
      </c>
      <c r="AQ109" s="2679">
        <f t="shared" si="148"/>
        <v>0</v>
      </c>
      <c r="AR109" s="2678">
        <f t="shared" si="149"/>
        <v>0</v>
      </c>
      <c r="AS109" s="2679">
        <f t="shared" si="150"/>
        <v>0</v>
      </c>
      <c r="AT109" s="2678">
        <f t="shared" si="151"/>
        <v>0</v>
      </c>
      <c r="AU109" s="2679">
        <f t="shared" si="152"/>
        <v>0</v>
      </c>
      <c r="AV109" s="2678">
        <f t="shared" si="153"/>
        <v>0</v>
      </c>
      <c r="AW109" s="2679">
        <f t="shared" si="154"/>
        <v>0</v>
      </c>
      <c r="AX109" s="2678">
        <f t="shared" si="155"/>
        <v>0</v>
      </c>
      <c r="AY109" s="2679">
        <f t="shared" si="156"/>
        <v>0</v>
      </c>
      <c r="AZ109" s="2680"/>
      <c r="BA109" s="2681">
        <f>BA9</f>
        <v>20</v>
      </c>
      <c r="BB109" s="2681">
        <f t="shared" si="157"/>
        <v>0</v>
      </c>
      <c r="BC109" s="2681" t="str">
        <f t="shared" si="158"/>
        <v/>
      </c>
      <c r="BD109" s="2682">
        <f t="shared" si="254"/>
        <v>0</v>
      </c>
      <c r="BE109" s="2682">
        <f t="shared" si="254"/>
        <v>0</v>
      </c>
      <c r="BF109" s="2682">
        <f t="shared" si="254"/>
        <v>0</v>
      </c>
      <c r="BG109" s="2682">
        <f t="shared" si="251"/>
        <v>0</v>
      </c>
      <c r="BH109" s="2682">
        <f t="shared" si="251"/>
        <v>0</v>
      </c>
      <c r="BI109" s="2682">
        <f t="shared" si="251"/>
        <v>0</v>
      </c>
      <c r="BJ109" s="2682">
        <f t="shared" si="251"/>
        <v>0</v>
      </c>
      <c r="BK109" s="2682">
        <f t="shared" si="251"/>
        <v>0</v>
      </c>
      <c r="BL109" s="2535"/>
      <c r="BM109" s="2683">
        <f t="shared" si="159"/>
        <v>0</v>
      </c>
      <c r="BN109" s="2684">
        <f t="shared" si="160"/>
        <v>0</v>
      </c>
      <c r="BO109" s="2684">
        <f t="shared" si="161"/>
        <v>0</v>
      </c>
      <c r="BP109" s="2684">
        <f t="shared" si="162"/>
        <v>0</v>
      </c>
      <c r="BQ109" s="2684">
        <f t="shared" si="163"/>
        <v>0</v>
      </c>
      <c r="BR109" s="2684">
        <f t="shared" si="164"/>
        <v>0</v>
      </c>
      <c r="BS109" s="2684">
        <f t="shared" si="165"/>
        <v>0</v>
      </c>
      <c r="BT109" s="2684">
        <f t="shared" si="166"/>
        <v>0</v>
      </c>
      <c r="BU109" s="2617"/>
      <c r="BV109" s="2685">
        <f t="shared" si="255"/>
        <v>0</v>
      </c>
      <c r="BW109" s="2686">
        <f t="shared" si="255"/>
        <v>0</v>
      </c>
      <c r="BX109" s="2686">
        <f t="shared" si="255"/>
        <v>0</v>
      </c>
      <c r="BY109" s="2686">
        <f t="shared" si="252"/>
        <v>0</v>
      </c>
      <c r="BZ109" s="2686">
        <f t="shared" si="252"/>
        <v>0</v>
      </c>
      <c r="CA109" s="2686">
        <f t="shared" si="252"/>
        <v>0</v>
      </c>
      <c r="CB109" s="2686">
        <f t="shared" si="252"/>
        <v>0</v>
      </c>
      <c r="CC109" s="2687">
        <f t="shared" si="252"/>
        <v>0</v>
      </c>
      <c r="CD109" s="2525"/>
      <c r="CE109" s="2681" t="str">
        <f t="shared" si="167"/>
        <v/>
      </c>
      <c r="CF109" s="2688">
        <f t="shared" si="168"/>
        <v>0</v>
      </c>
      <c r="CG109" s="2689">
        <f t="shared" si="169"/>
        <v>0</v>
      </c>
      <c r="CH109" s="2689">
        <f t="shared" si="170"/>
        <v>0</v>
      </c>
      <c r="CI109" s="2689">
        <f t="shared" si="171"/>
        <v>0</v>
      </c>
      <c r="CJ109" s="2689">
        <f t="shared" si="172"/>
        <v>0</v>
      </c>
      <c r="CK109" s="2689">
        <f t="shared" si="173"/>
        <v>0</v>
      </c>
      <c r="CL109" s="2689">
        <f t="shared" si="174"/>
        <v>0</v>
      </c>
      <c r="CM109" s="2689">
        <f t="shared" si="175"/>
        <v>0</v>
      </c>
      <c r="CN109" s="2689">
        <f t="shared" si="176"/>
        <v>0</v>
      </c>
      <c r="CO109" s="2702">
        <f>IF(M109=CO8,M109,0)</f>
        <v>0</v>
      </c>
      <c r="CP109" s="2703" t="str">
        <f t="shared" si="177"/>
        <v/>
      </c>
      <c r="CQ109" s="2678" t="str">
        <f t="shared" si="178"/>
        <v/>
      </c>
      <c r="CR109" s="2692" t="str">
        <f t="shared" si="179"/>
        <v/>
      </c>
      <c r="CS109" s="2692" t="str">
        <f t="shared" si="180"/>
        <v/>
      </c>
      <c r="CT109" s="2692" t="str">
        <f t="shared" si="181"/>
        <v/>
      </c>
      <c r="CU109" s="2692" t="str">
        <f t="shared" si="182"/>
        <v/>
      </c>
      <c r="CV109" s="2692" t="str">
        <f t="shared" si="183"/>
        <v/>
      </c>
      <c r="CW109" s="2692" t="str">
        <f t="shared" si="184"/>
        <v/>
      </c>
      <c r="CX109" s="2693" t="str">
        <f t="shared" si="185"/>
        <v/>
      </c>
      <c r="CY109" s="2601"/>
      <c r="CZ109" s="2681" t="str">
        <f t="shared" si="186"/>
        <v/>
      </c>
      <c r="DA109" s="2694">
        <f t="shared" si="187"/>
        <v>0</v>
      </c>
      <c r="DB109" s="2527" t="str">
        <f t="shared" si="188"/>
        <v/>
      </c>
      <c r="DC109" s="2527" t="str">
        <f t="shared" si="189"/>
        <v/>
      </c>
      <c r="DD109" s="2527" t="str">
        <f t="shared" si="190"/>
        <v/>
      </c>
      <c r="DE109" s="2527" t="str">
        <f t="shared" si="191"/>
        <v/>
      </c>
      <c r="DF109" s="2527" t="str">
        <f t="shared" si="192"/>
        <v/>
      </c>
      <c r="DG109" s="2527" t="str">
        <f t="shared" si="193"/>
        <v/>
      </c>
      <c r="DH109" s="2527" t="str">
        <f t="shared" si="194"/>
        <v/>
      </c>
      <c r="DI109" s="2527" t="str">
        <f t="shared" si="195"/>
        <v/>
      </c>
      <c r="DJ109" s="2549"/>
      <c r="DK109" s="2704">
        <f>IF(M109=DK8,M109,0)</f>
        <v>0</v>
      </c>
      <c r="DL109" s="2703" t="str">
        <f t="shared" si="196"/>
        <v/>
      </c>
      <c r="DM109" s="2692" t="str">
        <f t="shared" si="197"/>
        <v/>
      </c>
      <c r="DN109" s="2692" t="str">
        <f t="shared" si="198"/>
        <v/>
      </c>
      <c r="DO109" s="2692" t="str">
        <f t="shared" si="199"/>
        <v/>
      </c>
      <c r="DP109" s="2692" t="str">
        <f t="shared" si="200"/>
        <v/>
      </c>
      <c r="DQ109" s="2692" t="str">
        <f t="shared" si="201"/>
        <v/>
      </c>
      <c r="DR109" s="2692" t="str">
        <f t="shared" si="202"/>
        <v/>
      </c>
      <c r="DS109" s="2692" t="str">
        <f t="shared" si="203"/>
        <v/>
      </c>
      <c r="DT109" s="2696" t="str">
        <f t="shared" si="204"/>
        <v/>
      </c>
      <c r="DU109" s="2535"/>
      <c r="DV109" s="2683">
        <f t="shared" si="205"/>
        <v>0</v>
      </c>
      <c r="DW109" s="2684">
        <f t="shared" si="206"/>
        <v>0</v>
      </c>
      <c r="DX109" s="2684">
        <f t="shared" si="207"/>
        <v>0</v>
      </c>
      <c r="DY109" s="2684">
        <f t="shared" si="208"/>
        <v>0</v>
      </c>
      <c r="DZ109" s="2684">
        <f t="shared" si="209"/>
        <v>0</v>
      </c>
      <c r="EA109" s="2684">
        <f t="shared" si="210"/>
        <v>0</v>
      </c>
      <c r="EB109" s="2684">
        <f t="shared" si="211"/>
        <v>0</v>
      </c>
      <c r="EC109" s="2684">
        <f t="shared" si="212"/>
        <v>0</v>
      </c>
      <c r="ED109" s="2630"/>
      <c r="EE109" s="2685">
        <f t="shared" si="256"/>
        <v>0</v>
      </c>
      <c r="EF109" s="2686">
        <f t="shared" si="256"/>
        <v>0</v>
      </c>
      <c r="EG109" s="2686">
        <f t="shared" si="256"/>
        <v>0</v>
      </c>
      <c r="EH109" s="2686">
        <f t="shared" si="253"/>
        <v>0</v>
      </c>
      <c r="EI109" s="2686">
        <f t="shared" si="253"/>
        <v>0</v>
      </c>
      <c r="EJ109" s="2686">
        <f t="shared" si="253"/>
        <v>0</v>
      </c>
      <c r="EK109" s="2686">
        <f t="shared" si="253"/>
        <v>0</v>
      </c>
      <c r="EL109" s="2687">
        <f t="shared" si="253"/>
        <v>0</v>
      </c>
      <c r="EM109" s="2601"/>
      <c r="EN109" s="2681" t="str">
        <f t="shared" si="213"/>
        <v/>
      </c>
      <c r="EO109" s="2688">
        <f t="shared" si="214"/>
        <v>0</v>
      </c>
      <c r="EP109" s="2689">
        <f t="shared" si="215"/>
        <v>0</v>
      </c>
      <c r="EQ109" s="2689">
        <f t="shared" si="216"/>
        <v>0</v>
      </c>
      <c r="ER109" s="2689">
        <f t="shared" si="217"/>
        <v>0</v>
      </c>
      <c r="ES109" s="2689">
        <f t="shared" si="218"/>
        <v>0</v>
      </c>
      <c r="ET109" s="2689">
        <f t="shared" si="219"/>
        <v>0</v>
      </c>
      <c r="EU109" s="2689">
        <f t="shared" si="220"/>
        <v>0</v>
      </c>
      <c r="EV109" s="2689">
        <f t="shared" si="221"/>
        <v>0</v>
      </c>
      <c r="EW109" s="2689">
        <f t="shared" si="222"/>
        <v>0</v>
      </c>
      <c r="EX109" s="2705">
        <f>IF(X109=EX8,X109,0)</f>
        <v>0</v>
      </c>
      <c r="EY109" s="2703" t="str">
        <f t="shared" si="223"/>
        <v/>
      </c>
      <c r="EZ109" s="2678" t="str">
        <f t="shared" si="224"/>
        <v/>
      </c>
      <c r="FA109" s="2692" t="str">
        <f t="shared" si="225"/>
        <v/>
      </c>
      <c r="FB109" s="2692" t="str">
        <f t="shared" si="226"/>
        <v/>
      </c>
      <c r="FC109" s="2692" t="str">
        <f t="shared" si="227"/>
        <v/>
      </c>
      <c r="FD109" s="2692" t="str">
        <f t="shared" si="228"/>
        <v/>
      </c>
      <c r="FE109" s="2692" t="str">
        <f t="shared" si="229"/>
        <v/>
      </c>
      <c r="FF109" s="2692" t="str">
        <f t="shared" si="230"/>
        <v/>
      </c>
      <c r="FG109" s="2692" t="str">
        <f t="shared" si="231"/>
        <v/>
      </c>
      <c r="FH109" s="2601"/>
      <c r="FI109" s="2681" t="str">
        <f t="shared" si="232"/>
        <v/>
      </c>
      <c r="FJ109" s="2694">
        <f t="shared" si="233"/>
        <v>0</v>
      </c>
      <c r="FK109" s="2527" t="str">
        <f t="shared" si="234"/>
        <v/>
      </c>
      <c r="FL109" s="2527" t="str">
        <f t="shared" si="235"/>
        <v/>
      </c>
      <c r="FM109" s="2527" t="str">
        <f t="shared" si="236"/>
        <v/>
      </c>
      <c r="FN109" s="2527" t="str">
        <f t="shared" si="237"/>
        <v/>
      </c>
      <c r="FO109" s="2527" t="str">
        <f t="shared" si="238"/>
        <v/>
      </c>
      <c r="FP109" s="2527" t="str">
        <f t="shared" si="239"/>
        <v/>
      </c>
      <c r="FQ109" s="2527" t="str">
        <f t="shared" si="240"/>
        <v/>
      </c>
      <c r="FR109" s="2527" t="str">
        <f t="shared" si="241"/>
        <v/>
      </c>
      <c r="FS109" s="2704">
        <f>IF(X109=FS8,X109,0)</f>
        <v>0</v>
      </c>
      <c r="FT109" s="2703" t="str">
        <f t="shared" si="242"/>
        <v/>
      </c>
      <c r="FU109" s="2692" t="str">
        <f t="shared" si="243"/>
        <v/>
      </c>
      <c r="FV109" s="2692" t="str">
        <f t="shared" si="244"/>
        <v/>
      </c>
      <c r="FW109" s="2692" t="str">
        <f t="shared" si="245"/>
        <v/>
      </c>
      <c r="FX109" s="2692" t="str">
        <f t="shared" si="246"/>
        <v/>
      </c>
      <c r="FY109" s="2692" t="str">
        <f t="shared" si="247"/>
        <v/>
      </c>
      <c r="FZ109" s="2692" t="str">
        <f t="shared" si="248"/>
        <v/>
      </c>
      <c r="GA109" s="2692" t="str">
        <f t="shared" si="249"/>
        <v/>
      </c>
      <c r="GB109" s="2696" t="str">
        <f t="shared" si="250"/>
        <v/>
      </c>
      <c r="GC109" s="2535"/>
    </row>
    <row r="110" spans="1:185" ht="45" customHeight="1" x14ac:dyDescent="0.25">
      <c r="A110" s="2633">
        <f>ROW()</f>
        <v>110</v>
      </c>
      <c r="B110" s="2667" t="str">
        <f>IF(C110="I","",IF(ISBLANK(D110),"",IF(ISTEXT(D110),LARGE(B9:B109,1)+1,0)))</f>
        <v/>
      </c>
      <c r="C110" s="2698"/>
      <c r="D110" s="2715"/>
      <c r="E110" s="2669"/>
      <c r="F110" s="2670"/>
      <c r="G110" s="2671"/>
      <c r="H110" s="2672"/>
      <c r="I110" s="2671"/>
      <c r="J110" s="2672"/>
      <c r="K110" s="2673">
        <f t="shared" si="257"/>
        <v>0</v>
      </c>
      <c r="L110" s="2532"/>
      <c r="M110" s="2674">
        <f t="shared" si="139"/>
        <v>0</v>
      </c>
      <c r="N110" s="2675">
        <f t="shared" si="139"/>
        <v>0</v>
      </c>
      <c r="O110" s="2676"/>
      <c r="P110" s="2676"/>
      <c r="Q110" s="2676"/>
      <c r="R110" s="2676"/>
      <c r="S110" s="2676"/>
      <c r="T110" s="2676"/>
      <c r="U110" s="2676"/>
      <c r="V110" s="2676"/>
      <c r="W110" s="2532"/>
      <c r="X110" s="2674">
        <f t="shared" si="140"/>
        <v>0</v>
      </c>
      <c r="Y110" s="2675">
        <f t="shared" si="140"/>
        <v>0</v>
      </c>
      <c r="Z110" s="2677"/>
      <c r="AA110" s="2677"/>
      <c r="AB110" s="2677"/>
      <c r="AC110" s="2677"/>
      <c r="AD110" s="2677"/>
      <c r="AE110" s="2677"/>
      <c r="AF110" s="2677"/>
      <c r="AG110" s="2677"/>
      <c r="AH110" s="2532"/>
      <c r="AI110" s="2535"/>
      <c r="AJ110" s="2678">
        <f t="shared" si="141"/>
        <v>0</v>
      </c>
      <c r="AK110" s="2679">
        <f t="shared" si="142"/>
        <v>0</v>
      </c>
      <c r="AL110" s="2678">
        <f t="shared" si="143"/>
        <v>0</v>
      </c>
      <c r="AM110" s="2679">
        <f t="shared" si="144"/>
        <v>0</v>
      </c>
      <c r="AN110" s="2678">
        <f t="shared" si="145"/>
        <v>0</v>
      </c>
      <c r="AO110" s="2679">
        <f t="shared" si="146"/>
        <v>0</v>
      </c>
      <c r="AP110" s="2678">
        <f t="shared" si="147"/>
        <v>0</v>
      </c>
      <c r="AQ110" s="2679">
        <f t="shared" si="148"/>
        <v>0</v>
      </c>
      <c r="AR110" s="2678">
        <f t="shared" si="149"/>
        <v>0</v>
      </c>
      <c r="AS110" s="2679">
        <f t="shared" si="150"/>
        <v>0</v>
      </c>
      <c r="AT110" s="2678">
        <f t="shared" si="151"/>
        <v>0</v>
      </c>
      <c r="AU110" s="2679">
        <f t="shared" si="152"/>
        <v>0</v>
      </c>
      <c r="AV110" s="2678">
        <f t="shared" si="153"/>
        <v>0</v>
      </c>
      <c r="AW110" s="2679">
        <f t="shared" si="154"/>
        <v>0</v>
      </c>
      <c r="AX110" s="2678">
        <f t="shared" si="155"/>
        <v>0</v>
      </c>
      <c r="AY110" s="2679">
        <f t="shared" si="156"/>
        <v>0</v>
      </c>
      <c r="AZ110" s="2680"/>
      <c r="BA110" s="2681">
        <f>BA9</f>
        <v>20</v>
      </c>
      <c r="BB110" s="2681">
        <f t="shared" si="157"/>
        <v>0</v>
      </c>
      <c r="BC110" s="2681" t="str">
        <f t="shared" si="158"/>
        <v/>
      </c>
      <c r="BD110" s="2682">
        <f t="shared" si="254"/>
        <v>0</v>
      </c>
      <c r="BE110" s="2682">
        <f t="shared" si="254"/>
        <v>0</v>
      </c>
      <c r="BF110" s="2682">
        <f t="shared" si="254"/>
        <v>0</v>
      </c>
      <c r="BG110" s="2682">
        <f t="shared" si="251"/>
        <v>0</v>
      </c>
      <c r="BH110" s="2682">
        <f t="shared" si="251"/>
        <v>0</v>
      </c>
      <c r="BI110" s="2682">
        <f t="shared" si="251"/>
        <v>0</v>
      </c>
      <c r="BJ110" s="2682">
        <f t="shared" si="251"/>
        <v>0</v>
      </c>
      <c r="BK110" s="2682">
        <f t="shared" si="251"/>
        <v>0</v>
      </c>
      <c r="BL110" s="2535"/>
      <c r="BM110" s="2683">
        <f t="shared" si="159"/>
        <v>0</v>
      </c>
      <c r="BN110" s="2684">
        <f t="shared" si="160"/>
        <v>0</v>
      </c>
      <c r="BO110" s="2684">
        <f t="shared" si="161"/>
        <v>0</v>
      </c>
      <c r="BP110" s="2684">
        <f t="shared" si="162"/>
        <v>0</v>
      </c>
      <c r="BQ110" s="2684">
        <f t="shared" si="163"/>
        <v>0</v>
      </c>
      <c r="BR110" s="2684">
        <f t="shared" si="164"/>
        <v>0</v>
      </c>
      <c r="BS110" s="2684">
        <f t="shared" si="165"/>
        <v>0</v>
      </c>
      <c r="BT110" s="2684">
        <f t="shared" si="166"/>
        <v>0</v>
      </c>
      <c r="BU110" s="2617"/>
      <c r="BV110" s="2685">
        <f t="shared" si="255"/>
        <v>0</v>
      </c>
      <c r="BW110" s="2686">
        <f t="shared" si="255"/>
        <v>0</v>
      </c>
      <c r="BX110" s="2686">
        <f t="shared" si="255"/>
        <v>0</v>
      </c>
      <c r="BY110" s="2686">
        <f t="shared" si="252"/>
        <v>0</v>
      </c>
      <c r="BZ110" s="2686">
        <f t="shared" si="252"/>
        <v>0</v>
      </c>
      <c r="CA110" s="2686">
        <f t="shared" si="252"/>
        <v>0</v>
      </c>
      <c r="CB110" s="2686">
        <f t="shared" si="252"/>
        <v>0</v>
      </c>
      <c r="CC110" s="2687">
        <f t="shared" si="252"/>
        <v>0</v>
      </c>
      <c r="CD110" s="2525"/>
      <c r="CE110" s="2681" t="str">
        <f t="shared" si="167"/>
        <v/>
      </c>
      <c r="CF110" s="2688">
        <f t="shared" si="168"/>
        <v>0</v>
      </c>
      <c r="CG110" s="2689">
        <f t="shared" si="169"/>
        <v>0</v>
      </c>
      <c r="CH110" s="2689">
        <f t="shared" si="170"/>
        <v>0</v>
      </c>
      <c r="CI110" s="2689">
        <f t="shared" si="171"/>
        <v>0</v>
      </c>
      <c r="CJ110" s="2689">
        <f t="shared" si="172"/>
        <v>0</v>
      </c>
      <c r="CK110" s="2689">
        <f t="shared" si="173"/>
        <v>0</v>
      </c>
      <c r="CL110" s="2689">
        <f t="shared" si="174"/>
        <v>0</v>
      </c>
      <c r="CM110" s="2689">
        <f t="shared" si="175"/>
        <v>0</v>
      </c>
      <c r="CN110" s="2689">
        <f t="shared" si="176"/>
        <v>0</v>
      </c>
      <c r="CO110" s="2702">
        <f>IF(M110=CO8,M110,0)</f>
        <v>0</v>
      </c>
      <c r="CP110" s="2703" t="str">
        <f t="shared" si="177"/>
        <v/>
      </c>
      <c r="CQ110" s="2678" t="str">
        <f t="shared" si="178"/>
        <v/>
      </c>
      <c r="CR110" s="2692" t="str">
        <f t="shared" si="179"/>
        <v/>
      </c>
      <c r="CS110" s="2692" t="str">
        <f t="shared" si="180"/>
        <v/>
      </c>
      <c r="CT110" s="2692" t="str">
        <f t="shared" si="181"/>
        <v/>
      </c>
      <c r="CU110" s="2692" t="str">
        <f t="shared" si="182"/>
        <v/>
      </c>
      <c r="CV110" s="2692" t="str">
        <f t="shared" si="183"/>
        <v/>
      </c>
      <c r="CW110" s="2692" t="str">
        <f t="shared" si="184"/>
        <v/>
      </c>
      <c r="CX110" s="2693" t="str">
        <f t="shared" si="185"/>
        <v/>
      </c>
      <c r="CY110" s="2601"/>
      <c r="CZ110" s="2681" t="str">
        <f t="shared" si="186"/>
        <v/>
      </c>
      <c r="DA110" s="2694">
        <f t="shared" si="187"/>
        <v>0</v>
      </c>
      <c r="DB110" s="2527" t="str">
        <f t="shared" si="188"/>
        <v/>
      </c>
      <c r="DC110" s="2527" t="str">
        <f t="shared" si="189"/>
        <v/>
      </c>
      <c r="DD110" s="2527" t="str">
        <f t="shared" si="190"/>
        <v/>
      </c>
      <c r="DE110" s="2527" t="str">
        <f t="shared" si="191"/>
        <v/>
      </c>
      <c r="DF110" s="2527" t="str">
        <f t="shared" si="192"/>
        <v/>
      </c>
      <c r="DG110" s="2527" t="str">
        <f t="shared" si="193"/>
        <v/>
      </c>
      <c r="DH110" s="2527" t="str">
        <f t="shared" si="194"/>
        <v/>
      </c>
      <c r="DI110" s="2527" t="str">
        <f t="shared" si="195"/>
        <v/>
      </c>
      <c r="DJ110" s="2549"/>
      <c r="DK110" s="2704">
        <f>IF(M110=DK8,M110,0)</f>
        <v>0</v>
      </c>
      <c r="DL110" s="2703" t="str">
        <f t="shared" si="196"/>
        <v/>
      </c>
      <c r="DM110" s="2692" t="str">
        <f t="shared" si="197"/>
        <v/>
      </c>
      <c r="DN110" s="2692" t="str">
        <f t="shared" si="198"/>
        <v/>
      </c>
      <c r="DO110" s="2692" t="str">
        <f t="shared" si="199"/>
        <v/>
      </c>
      <c r="DP110" s="2692" t="str">
        <f t="shared" si="200"/>
        <v/>
      </c>
      <c r="DQ110" s="2692" t="str">
        <f t="shared" si="201"/>
        <v/>
      </c>
      <c r="DR110" s="2692" t="str">
        <f t="shared" si="202"/>
        <v/>
      </c>
      <c r="DS110" s="2692" t="str">
        <f t="shared" si="203"/>
        <v/>
      </c>
      <c r="DT110" s="2696" t="str">
        <f t="shared" si="204"/>
        <v/>
      </c>
      <c r="DU110" s="2535"/>
      <c r="DV110" s="2683">
        <f t="shared" si="205"/>
        <v>0</v>
      </c>
      <c r="DW110" s="2684">
        <f t="shared" si="206"/>
        <v>0</v>
      </c>
      <c r="DX110" s="2684">
        <f t="shared" si="207"/>
        <v>0</v>
      </c>
      <c r="DY110" s="2684">
        <f t="shared" si="208"/>
        <v>0</v>
      </c>
      <c r="DZ110" s="2684">
        <f t="shared" si="209"/>
        <v>0</v>
      </c>
      <c r="EA110" s="2684">
        <f t="shared" si="210"/>
        <v>0</v>
      </c>
      <c r="EB110" s="2684">
        <f t="shared" si="211"/>
        <v>0</v>
      </c>
      <c r="EC110" s="2684">
        <f t="shared" si="212"/>
        <v>0</v>
      </c>
      <c r="ED110" s="2630"/>
      <c r="EE110" s="2685">
        <f t="shared" si="256"/>
        <v>0</v>
      </c>
      <c r="EF110" s="2686">
        <f t="shared" si="256"/>
        <v>0</v>
      </c>
      <c r="EG110" s="2686">
        <f t="shared" si="256"/>
        <v>0</v>
      </c>
      <c r="EH110" s="2686">
        <f t="shared" si="253"/>
        <v>0</v>
      </c>
      <c r="EI110" s="2686">
        <f t="shared" si="253"/>
        <v>0</v>
      </c>
      <c r="EJ110" s="2686">
        <f t="shared" si="253"/>
        <v>0</v>
      </c>
      <c r="EK110" s="2686">
        <f t="shared" si="253"/>
        <v>0</v>
      </c>
      <c r="EL110" s="2687">
        <f t="shared" si="253"/>
        <v>0</v>
      </c>
      <c r="EM110" s="2601"/>
      <c r="EN110" s="2681" t="str">
        <f t="shared" si="213"/>
        <v/>
      </c>
      <c r="EO110" s="2688">
        <f t="shared" si="214"/>
        <v>0</v>
      </c>
      <c r="EP110" s="2689">
        <f t="shared" si="215"/>
        <v>0</v>
      </c>
      <c r="EQ110" s="2689">
        <f t="shared" si="216"/>
        <v>0</v>
      </c>
      <c r="ER110" s="2689">
        <f t="shared" si="217"/>
        <v>0</v>
      </c>
      <c r="ES110" s="2689">
        <f t="shared" si="218"/>
        <v>0</v>
      </c>
      <c r="ET110" s="2689">
        <f t="shared" si="219"/>
        <v>0</v>
      </c>
      <c r="EU110" s="2689">
        <f t="shared" si="220"/>
        <v>0</v>
      </c>
      <c r="EV110" s="2689">
        <f t="shared" si="221"/>
        <v>0</v>
      </c>
      <c r="EW110" s="2689">
        <f t="shared" si="222"/>
        <v>0</v>
      </c>
      <c r="EX110" s="2705">
        <f>IF(X110=EX8,X110,0)</f>
        <v>0</v>
      </c>
      <c r="EY110" s="2703" t="str">
        <f t="shared" si="223"/>
        <v/>
      </c>
      <c r="EZ110" s="2678" t="str">
        <f t="shared" si="224"/>
        <v/>
      </c>
      <c r="FA110" s="2692" t="str">
        <f t="shared" si="225"/>
        <v/>
      </c>
      <c r="FB110" s="2692" t="str">
        <f t="shared" si="226"/>
        <v/>
      </c>
      <c r="FC110" s="2692" t="str">
        <f t="shared" si="227"/>
        <v/>
      </c>
      <c r="FD110" s="2692" t="str">
        <f t="shared" si="228"/>
        <v/>
      </c>
      <c r="FE110" s="2692" t="str">
        <f t="shared" si="229"/>
        <v/>
      </c>
      <c r="FF110" s="2692" t="str">
        <f t="shared" si="230"/>
        <v/>
      </c>
      <c r="FG110" s="2692" t="str">
        <f t="shared" si="231"/>
        <v/>
      </c>
      <c r="FH110" s="2601"/>
      <c r="FI110" s="2681" t="str">
        <f t="shared" si="232"/>
        <v/>
      </c>
      <c r="FJ110" s="2694">
        <f t="shared" si="233"/>
        <v>0</v>
      </c>
      <c r="FK110" s="2527" t="str">
        <f t="shared" si="234"/>
        <v/>
      </c>
      <c r="FL110" s="2527" t="str">
        <f t="shared" si="235"/>
        <v/>
      </c>
      <c r="FM110" s="2527" t="str">
        <f t="shared" si="236"/>
        <v/>
      </c>
      <c r="FN110" s="2527" t="str">
        <f t="shared" si="237"/>
        <v/>
      </c>
      <c r="FO110" s="2527" t="str">
        <f t="shared" si="238"/>
        <v/>
      </c>
      <c r="FP110" s="2527" t="str">
        <f t="shared" si="239"/>
        <v/>
      </c>
      <c r="FQ110" s="2527" t="str">
        <f t="shared" si="240"/>
        <v/>
      </c>
      <c r="FR110" s="2527" t="str">
        <f t="shared" si="241"/>
        <v/>
      </c>
      <c r="FS110" s="2704">
        <f>IF(X110=FS8,X110,0)</f>
        <v>0</v>
      </c>
      <c r="FT110" s="2703" t="str">
        <f t="shared" si="242"/>
        <v/>
      </c>
      <c r="FU110" s="2692" t="str">
        <f t="shared" si="243"/>
        <v/>
      </c>
      <c r="FV110" s="2692" t="str">
        <f t="shared" si="244"/>
        <v/>
      </c>
      <c r="FW110" s="2692" t="str">
        <f t="shared" si="245"/>
        <v/>
      </c>
      <c r="FX110" s="2692" t="str">
        <f t="shared" si="246"/>
        <v/>
      </c>
      <c r="FY110" s="2692" t="str">
        <f t="shared" si="247"/>
        <v/>
      </c>
      <c r="FZ110" s="2692" t="str">
        <f t="shared" si="248"/>
        <v/>
      </c>
      <c r="GA110" s="2692" t="str">
        <f t="shared" si="249"/>
        <v/>
      </c>
      <c r="GB110" s="2696" t="str">
        <f t="shared" si="250"/>
        <v/>
      </c>
      <c r="GC110" s="2535"/>
    </row>
    <row r="111" spans="1:185" ht="45" customHeight="1" x14ac:dyDescent="0.25">
      <c r="A111" s="2633">
        <f>ROW()</f>
        <v>111</v>
      </c>
      <c r="B111" s="2667" t="str">
        <f>IF(C111="I","",IF(ISBLANK(D111),"",IF(ISTEXT(D111),LARGE(B9:B110,1)+1,0)))</f>
        <v/>
      </c>
      <c r="C111" s="2698"/>
      <c r="D111" s="2715"/>
      <c r="E111" s="2669"/>
      <c r="F111" s="2670"/>
      <c r="G111" s="2671"/>
      <c r="H111" s="2672"/>
      <c r="I111" s="2671"/>
      <c r="J111" s="2672"/>
      <c r="K111" s="2673">
        <f t="shared" si="257"/>
        <v>0</v>
      </c>
      <c r="L111" s="2532"/>
      <c r="M111" s="2674">
        <f t="shared" si="139"/>
        <v>0</v>
      </c>
      <c r="N111" s="2675">
        <f t="shared" si="139"/>
        <v>0</v>
      </c>
      <c r="O111" s="2676"/>
      <c r="P111" s="2676"/>
      <c r="Q111" s="2676"/>
      <c r="R111" s="2676"/>
      <c r="S111" s="2676"/>
      <c r="T111" s="2676"/>
      <c r="U111" s="2676"/>
      <c r="V111" s="2676"/>
      <c r="W111" s="2532"/>
      <c r="X111" s="2674">
        <f t="shared" si="140"/>
        <v>0</v>
      </c>
      <c r="Y111" s="2675">
        <f t="shared" si="140"/>
        <v>0</v>
      </c>
      <c r="Z111" s="2677"/>
      <c r="AA111" s="2677"/>
      <c r="AB111" s="2677"/>
      <c r="AC111" s="2677"/>
      <c r="AD111" s="2677"/>
      <c r="AE111" s="2677"/>
      <c r="AF111" s="2677"/>
      <c r="AG111" s="2677"/>
      <c r="AH111" s="2532"/>
      <c r="AI111" s="2535"/>
      <c r="AJ111" s="2678">
        <f t="shared" si="141"/>
        <v>0</v>
      </c>
      <c r="AK111" s="2679">
        <f t="shared" si="142"/>
        <v>0</v>
      </c>
      <c r="AL111" s="2678">
        <f t="shared" si="143"/>
        <v>0</v>
      </c>
      <c r="AM111" s="2679">
        <f t="shared" si="144"/>
        <v>0</v>
      </c>
      <c r="AN111" s="2678">
        <f t="shared" si="145"/>
        <v>0</v>
      </c>
      <c r="AO111" s="2679">
        <f t="shared" si="146"/>
        <v>0</v>
      </c>
      <c r="AP111" s="2678">
        <f t="shared" si="147"/>
        <v>0</v>
      </c>
      <c r="AQ111" s="2679">
        <f t="shared" si="148"/>
        <v>0</v>
      </c>
      <c r="AR111" s="2678">
        <f t="shared" si="149"/>
        <v>0</v>
      </c>
      <c r="AS111" s="2679">
        <f t="shared" si="150"/>
        <v>0</v>
      </c>
      <c r="AT111" s="2678">
        <f t="shared" si="151"/>
        <v>0</v>
      </c>
      <c r="AU111" s="2679">
        <f t="shared" si="152"/>
        <v>0</v>
      </c>
      <c r="AV111" s="2678">
        <f t="shared" si="153"/>
        <v>0</v>
      </c>
      <c r="AW111" s="2679">
        <f t="shared" si="154"/>
        <v>0</v>
      </c>
      <c r="AX111" s="2678">
        <f t="shared" si="155"/>
        <v>0</v>
      </c>
      <c r="AY111" s="2679">
        <f t="shared" si="156"/>
        <v>0</v>
      </c>
      <c r="AZ111" s="2680"/>
      <c r="BA111" s="2681">
        <f>BA9</f>
        <v>20</v>
      </c>
      <c r="BB111" s="2681">
        <f t="shared" si="157"/>
        <v>0</v>
      </c>
      <c r="BC111" s="2681" t="str">
        <f t="shared" si="158"/>
        <v/>
      </c>
      <c r="BD111" s="2682">
        <f t="shared" si="254"/>
        <v>0</v>
      </c>
      <c r="BE111" s="2682">
        <f t="shared" si="254"/>
        <v>0</v>
      </c>
      <c r="BF111" s="2682">
        <f t="shared" si="254"/>
        <v>0</v>
      </c>
      <c r="BG111" s="2682">
        <f t="shared" si="251"/>
        <v>0</v>
      </c>
      <c r="BH111" s="2682">
        <f t="shared" si="251"/>
        <v>0</v>
      </c>
      <c r="BI111" s="2682">
        <f t="shared" si="251"/>
        <v>0</v>
      </c>
      <c r="BJ111" s="2682">
        <f t="shared" si="251"/>
        <v>0</v>
      </c>
      <c r="BK111" s="2682">
        <f t="shared" si="251"/>
        <v>0</v>
      </c>
      <c r="BL111" s="2535"/>
      <c r="BM111" s="2683">
        <f t="shared" si="159"/>
        <v>0</v>
      </c>
      <c r="BN111" s="2684">
        <f t="shared" si="160"/>
        <v>0</v>
      </c>
      <c r="BO111" s="2684">
        <f t="shared" si="161"/>
        <v>0</v>
      </c>
      <c r="BP111" s="2684">
        <f t="shared" si="162"/>
        <v>0</v>
      </c>
      <c r="BQ111" s="2684">
        <f t="shared" si="163"/>
        <v>0</v>
      </c>
      <c r="BR111" s="2684">
        <f t="shared" si="164"/>
        <v>0</v>
      </c>
      <c r="BS111" s="2684">
        <f t="shared" si="165"/>
        <v>0</v>
      </c>
      <c r="BT111" s="2684">
        <f t="shared" si="166"/>
        <v>0</v>
      </c>
      <c r="BU111" s="2617"/>
      <c r="BV111" s="2685">
        <f t="shared" si="255"/>
        <v>0</v>
      </c>
      <c r="BW111" s="2686">
        <f t="shared" si="255"/>
        <v>0</v>
      </c>
      <c r="BX111" s="2686">
        <f t="shared" si="255"/>
        <v>0</v>
      </c>
      <c r="BY111" s="2686">
        <f t="shared" si="252"/>
        <v>0</v>
      </c>
      <c r="BZ111" s="2686">
        <f t="shared" si="252"/>
        <v>0</v>
      </c>
      <c r="CA111" s="2686">
        <f t="shared" si="252"/>
        <v>0</v>
      </c>
      <c r="CB111" s="2686">
        <f t="shared" si="252"/>
        <v>0</v>
      </c>
      <c r="CC111" s="2687">
        <f t="shared" si="252"/>
        <v>0</v>
      </c>
      <c r="CD111" s="2525"/>
      <c r="CE111" s="2681" t="str">
        <f t="shared" si="167"/>
        <v/>
      </c>
      <c r="CF111" s="2688">
        <f t="shared" si="168"/>
        <v>0</v>
      </c>
      <c r="CG111" s="2689">
        <f t="shared" si="169"/>
        <v>0</v>
      </c>
      <c r="CH111" s="2689">
        <f t="shared" si="170"/>
        <v>0</v>
      </c>
      <c r="CI111" s="2689">
        <f t="shared" si="171"/>
        <v>0</v>
      </c>
      <c r="CJ111" s="2689">
        <f t="shared" si="172"/>
        <v>0</v>
      </c>
      <c r="CK111" s="2689">
        <f t="shared" si="173"/>
        <v>0</v>
      </c>
      <c r="CL111" s="2689">
        <f t="shared" si="174"/>
        <v>0</v>
      </c>
      <c r="CM111" s="2689">
        <f t="shared" si="175"/>
        <v>0</v>
      </c>
      <c r="CN111" s="2689">
        <f t="shared" si="176"/>
        <v>0</v>
      </c>
      <c r="CO111" s="2702">
        <f>IF(M111=CO8,M111,0)</f>
        <v>0</v>
      </c>
      <c r="CP111" s="2703" t="str">
        <f t="shared" si="177"/>
        <v/>
      </c>
      <c r="CQ111" s="2678" t="str">
        <f t="shared" si="178"/>
        <v/>
      </c>
      <c r="CR111" s="2692" t="str">
        <f t="shared" si="179"/>
        <v/>
      </c>
      <c r="CS111" s="2692" t="str">
        <f t="shared" si="180"/>
        <v/>
      </c>
      <c r="CT111" s="2692" t="str">
        <f t="shared" si="181"/>
        <v/>
      </c>
      <c r="CU111" s="2692" t="str">
        <f t="shared" si="182"/>
        <v/>
      </c>
      <c r="CV111" s="2692" t="str">
        <f t="shared" si="183"/>
        <v/>
      </c>
      <c r="CW111" s="2692" t="str">
        <f t="shared" si="184"/>
        <v/>
      </c>
      <c r="CX111" s="2693" t="str">
        <f t="shared" si="185"/>
        <v/>
      </c>
      <c r="CY111" s="2601"/>
      <c r="CZ111" s="2681" t="str">
        <f t="shared" si="186"/>
        <v/>
      </c>
      <c r="DA111" s="2694">
        <f t="shared" si="187"/>
        <v>0</v>
      </c>
      <c r="DB111" s="2527" t="str">
        <f t="shared" si="188"/>
        <v/>
      </c>
      <c r="DC111" s="2527" t="str">
        <f t="shared" si="189"/>
        <v/>
      </c>
      <c r="DD111" s="2527" t="str">
        <f t="shared" si="190"/>
        <v/>
      </c>
      <c r="DE111" s="2527" t="str">
        <f t="shared" si="191"/>
        <v/>
      </c>
      <c r="DF111" s="2527" t="str">
        <f t="shared" si="192"/>
        <v/>
      </c>
      <c r="DG111" s="2527" t="str">
        <f t="shared" si="193"/>
        <v/>
      </c>
      <c r="DH111" s="2527" t="str">
        <f t="shared" si="194"/>
        <v/>
      </c>
      <c r="DI111" s="2527" t="str">
        <f t="shared" si="195"/>
        <v/>
      </c>
      <c r="DJ111" s="2549"/>
      <c r="DK111" s="2704">
        <f>IF(M111=DK8,M111,0)</f>
        <v>0</v>
      </c>
      <c r="DL111" s="2703" t="str">
        <f t="shared" si="196"/>
        <v/>
      </c>
      <c r="DM111" s="2692" t="str">
        <f t="shared" si="197"/>
        <v/>
      </c>
      <c r="DN111" s="2692" t="str">
        <f t="shared" si="198"/>
        <v/>
      </c>
      <c r="DO111" s="2692" t="str">
        <f t="shared" si="199"/>
        <v/>
      </c>
      <c r="DP111" s="2692" t="str">
        <f t="shared" si="200"/>
        <v/>
      </c>
      <c r="DQ111" s="2692" t="str">
        <f t="shared" si="201"/>
        <v/>
      </c>
      <c r="DR111" s="2692" t="str">
        <f t="shared" si="202"/>
        <v/>
      </c>
      <c r="DS111" s="2692" t="str">
        <f t="shared" si="203"/>
        <v/>
      </c>
      <c r="DT111" s="2696" t="str">
        <f t="shared" si="204"/>
        <v/>
      </c>
      <c r="DU111" s="2535"/>
      <c r="DV111" s="2683">
        <f t="shared" si="205"/>
        <v>0</v>
      </c>
      <c r="DW111" s="2684">
        <f t="shared" si="206"/>
        <v>0</v>
      </c>
      <c r="DX111" s="2684">
        <f t="shared" si="207"/>
        <v>0</v>
      </c>
      <c r="DY111" s="2684">
        <f t="shared" si="208"/>
        <v>0</v>
      </c>
      <c r="DZ111" s="2684">
        <f t="shared" si="209"/>
        <v>0</v>
      </c>
      <c r="EA111" s="2684">
        <f t="shared" si="210"/>
        <v>0</v>
      </c>
      <c r="EB111" s="2684">
        <f t="shared" si="211"/>
        <v>0</v>
      </c>
      <c r="EC111" s="2684">
        <f t="shared" si="212"/>
        <v>0</v>
      </c>
      <c r="ED111" s="2630"/>
      <c r="EE111" s="2685">
        <f t="shared" si="256"/>
        <v>0</v>
      </c>
      <c r="EF111" s="2686">
        <f t="shared" si="256"/>
        <v>0</v>
      </c>
      <c r="EG111" s="2686">
        <f t="shared" si="256"/>
        <v>0</v>
      </c>
      <c r="EH111" s="2686">
        <f t="shared" si="253"/>
        <v>0</v>
      </c>
      <c r="EI111" s="2686">
        <f t="shared" si="253"/>
        <v>0</v>
      </c>
      <c r="EJ111" s="2686">
        <f t="shared" si="253"/>
        <v>0</v>
      </c>
      <c r="EK111" s="2686">
        <f t="shared" si="253"/>
        <v>0</v>
      </c>
      <c r="EL111" s="2687">
        <f t="shared" si="253"/>
        <v>0</v>
      </c>
      <c r="EM111" s="2601"/>
      <c r="EN111" s="2681" t="str">
        <f t="shared" si="213"/>
        <v/>
      </c>
      <c r="EO111" s="2688">
        <f t="shared" si="214"/>
        <v>0</v>
      </c>
      <c r="EP111" s="2689">
        <f t="shared" si="215"/>
        <v>0</v>
      </c>
      <c r="EQ111" s="2689">
        <f t="shared" si="216"/>
        <v>0</v>
      </c>
      <c r="ER111" s="2689">
        <f t="shared" si="217"/>
        <v>0</v>
      </c>
      <c r="ES111" s="2689">
        <f t="shared" si="218"/>
        <v>0</v>
      </c>
      <c r="ET111" s="2689">
        <f t="shared" si="219"/>
        <v>0</v>
      </c>
      <c r="EU111" s="2689">
        <f t="shared" si="220"/>
        <v>0</v>
      </c>
      <c r="EV111" s="2689">
        <f t="shared" si="221"/>
        <v>0</v>
      </c>
      <c r="EW111" s="2689">
        <f t="shared" si="222"/>
        <v>0</v>
      </c>
      <c r="EX111" s="2705">
        <f>IF(X111=EX8,X111,0)</f>
        <v>0</v>
      </c>
      <c r="EY111" s="2703" t="str">
        <f t="shared" si="223"/>
        <v/>
      </c>
      <c r="EZ111" s="2678" t="str">
        <f t="shared" si="224"/>
        <v/>
      </c>
      <c r="FA111" s="2692" t="str">
        <f t="shared" si="225"/>
        <v/>
      </c>
      <c r="FB111" s="2692" t="str">
        <f t="shared" si="226"/>
        <v/>
      </c>
      <c r="FC111" s="2692" t="str">
        <f t="shared" si="227"/>
        <v/>
      </c>
      <c r="FD111" s="2692" t="str">
        <f t="shared" si="228"/>
        <v/>
      </c>
      <c r="FE111" s="2692" t="str">
        <f t="shared" si="229"/>
        <v/>
      </c>
      <c r="FF111" s="2692" t="str">
        <f t="shared" si="230"/>
        <v/>
      </c>
      <c r="FG111" s="2692" t="str">
        <f t="shared" si="231"/>
        <v/>
      </c>
      <c r="FH111" s="2601"/>
      <c r="FI111" s="2681" t="str">
        <f t="shared" si="232"/>
        <v/>
      </c>
      <c r="FJ111" s="2694">
        <f t="shared" si="233"/>
        <v>0</v>
      </c>
      <c r="FK111" s="2527" t="str">
        <f t="shared" si="234"/>
        <v/>
      </c>
      <c r="FL111" s="2527" t="str">
        <f t="shared" si="235"/>
        <v/>
      </c>
      <c r="FM111" s="2527" t="str">
        <f t="shared" si="236"/>
        <v/>
      </c>
      <c r="FN111" s="2527" t="str">
        <f t="shared" si="237"/>
        <v/>
      </c>
      <c r="FO111" s="2527" t="str">
        <f t="shared" si="238"/>
        <v/>
      </c>
      <c r="FP111" s="2527" t="str">
        <f t="shared" si="239"/>
        <v/>
      </c>
      <c r="FQ111" s="2527" t="str">
        <f t="shared" si="240"/>
        <v/>
      </c>
      <c r="FR111" s="2527" t="str">
        <f t="shared" si="241"/>
        <v/>
      </c>
      <c r="FS111" s="2704">
        <f>IF(X111=FS8,X111,0)</f>
        <v>0</v>
      </c>
      <c r="FT111" s="2703" t="str">
        <f t="shared" si="242"/>
        <v/>
      </c>
      <c r="FU111" s="2692" t="str">
        <f t="shared" si="243"/>
        <v/>
      </c>
      <c r="FV111" s="2692" t="str">
        <f t="shared" si="244"/>
        <v/>
      </c>
      <c r="FW111" s="2692" t="str">
        <f t="shared" si="245"/>
        <v/>
      </c>
      <c r="FX111" s="2692" t="str">
        <f t="shared" si="246"/>
        <v/>
      </c>
      <c r="FY111" s="2692" t="str">
        <f t="shared" si="247"/>
        <v/>
      </c>
      <c r="FZ111" s="2692" t="str">
        <f t="shared" si="248"/>
        <v/>
      </c>
      <c r="GA111" s="2692" t="str">
        <f t="shared" si="249"/>
        <v/>
      </c>
      <c r="GB111" s="2696" t="str">
        <f t="shared" si="250"/>
        <v/>
      </c>
      <c r="GC111" s="2535"/>
    </row>
    <row r="112" spans="1:185" ht="45" customHeight="1" x14ac:dyDescent="0.25">
      <c r="A112" s="2633">
        <f>ROW()</f>
        <v>112</v>
      </c>
      <c r="B112" s="2667" t="str">
        <f>IF(C112="I","",IF(ISBLANK(D112),"",IF(ISTEXT(D112),LARGE(B9:B111,1)+1,0)))</f>
        <v/>
      </c>
      <c r="C112" s="2698"/>
      <c r="D112" s="2715"/>
      <c r="E112" s="2669"/>
      <c r="F112" s="2670"/>
      <c r="G112" s="2671"/>
      <c r="H112" s="2672"/>
      <c r="I112" s="2671"/>
      <c r="J112" s="2672"/>
      <c r="K112" s="2673">
        <f t="shared" si="257"/>
        <v>0</v>
      </c>
      <c r="L112" s="2532"/>
      <c r="M112" s="2674">
        <f t="shared" si="139"/>
        <v>0</v>
      </c>
      <c r="N112" s="2675">
        <f t="shared" si="139"/>
        <v>0</v>
      </c>
      <c r="O112" s="2676"/>
      <c r="P112" s="2676"/>
      <c r="Q112" s="2676"/>
      <c r="R112" s="2676"/>
      <c r="S112" s="2676"/>
      <c r="T112" s="2676"/>
      <c r="U112" s="2676"/>
      <c r="V112" s="2676"/>
      <c r="W112" s="2532"/>
      <c r="X112" s="2674">
        <f t="shared" si="140"/>
        <v>0</v>
      </c>
      <c r="Y112" s="2675">
        <f t="shared" si="140"/>
        <v>0</v>
      </c>
      <c r="Z112" s="2677"/>
      <c r="AA112" s="2677"/>
      <c r="AB112" s="2677"/>
      <c r="AC112" s="2677"/>
      <c r="AD112" s="2677"/>
      <c r="AE112" s="2677"/>
      <c r="AF112" s="2677"/>
      <c r="AG112" s="2677"/>
      <c r="AH112" s="2532"/>
      <c r="AI112" s="2535"/>
      <c r="AJ112" s="2678">
        <f t="shared" si="141"/>
        <v>0</v>
      </c>
      <c r="AK112" s="2679">
        <f t="shared" si="142"/>
        <v>0</v>
      </c>
      <c r="AL112" s="2678">
        <f t="shared" si="143"/>
        <v>0</v>
      </c>
      <c r="AM112" s="2679">
        <f t="shared" si="144"/>
        <v>0</v>
      </c>
      <c r="AN112" s="2678">
        <f t="shared" si="145"/>
        <v>0</v>
      </c>
      <c r="AO112" s="2679">
        <f t="shared" si="146"/>
        <v>0</v>
      </c>
      <c r="AP112" s="2678">
        <f t="shared" si="147"/>
        <v>0</v>
      </c>
      <c r="AQ112" s="2679">
        <f t="shared" si="148"/>
        <v>0</v>
      </c>
      <c r="AR112" s="2678">
        <f t="shared" si="149"/>
        <v>0</v>
      </c>
      <c r="AS112" s="2679">
        <f t="shared" si="150"/>
        <v>0</v>
      </c>
      <c r="AT112" s="2678">
        <f t="shared" si="151"/>
        <v>0</v>
      </c>
      <c r="AU112" s="2679">
        <f t="shared" si="152"/>
        <v>0</v>
      </c>
      <c r="AV112" s="2678">
        <f t="shared" si="153"/>
        <v>0</v>
      </c>
      <c r="AW112" s="2679">
        <f t="shared" si="154"/>
        <v>0</v>
      </c>
      <c r="AX112" s="2678">
        <f t="shared" si="155"/>
        <v>0</v>
      </c>
      <c r="AY112" s="2679">
        <f t="shared" si="156"/>
        <v>0</v>
      </c>
      <c r="AZ112" s="2680"/>
      <c r="BA112" s="2681">
        <f>BA9</f>
        <v>20</v>
      </c>
      <c r="BB112" s="2681">
        <f t="shared" si="157"/>
        <v>0</v>
      </c>
      <c r="BC112" s="2681" t="str">
        <f t="shared" si="158"/>
        <v/>
      </c>
      <c r="BD112" s="2682">
        <f t="shared" si="254"/>
        <v>0</v>
      </c>
      <c r="BE112" s="2682">
        <f t="shared" si="254"/>
        <v>0</v>
      </c>
      <c r="BF112" s="2682">
        <f t="shared" si="254"/>
        <v>0</v>
      </c>
      <c r="BG112" s="2682">
        <f t="shared" si="251"/>
        <v>0</v>
      </c>
      <c r="BH112" s="2682">
        <f t="shared" si="251"/>
        <v>0</v>
      </c>
      <c r="BI112" s="2682">
        <f t="shared" si="251"/>
        <v>0</v>
      </c>
      <c r="BJ112" s="2682">
        <f t="shared" si="251"/>
        <v>0</v>
      </c>
      <c r="BK112" s="2682">
        <f t="shared" si="251"/>
        <v>0</v>
      </c>
      <c r="BL112" s="2535"/>
      <c r="BM112" s="2683">
        <f t="shared" si="159"/>
        <v>0</v>
      </c>
      <c r="BN112" s="2684">
        <f t="shared" si="160"/>
        <v>0</v>
      </c>
      <c r="BO112" s="2684">
        <f t="shared" si="161"/>
        <v>0</v>
      </c>
      <c r="BP112" s="2684">
        <f t="shared" si="162"/>
        <v>0</v>
      </c>
      <c r="BQ112" s="2684">
        <f t="shared" si="163"/>
        <v>0</v>
      </c>
      <c r="BR112" s="2684">
        <f t="shared" si="164"/>
        <v>0</v>
      </c>
      <c r="BS112" s="2684">
        <f t="shared" si="165"/>
        <v>0</v>
      </c>
      <c r="BT112" s="2684">
        <f t="shared" si="166"/>
        <v>0</v>
      </c>
      <c r="BU112" s="2617"/>
      <c r="BV112" s="2685">
        <f t="shared" si="255"/>
        <v>0</v>
      </c>
      <c r="BW112" s="2686">
        <f t="shared" si="255"/>
        <v>0</v>
      </c>
      <c r="BX112" s="2686">
        <f t="shared" si="255"/>
        <v>0</v>
      </c>
      <c r="BY112" s="2686">
        <f t="shared" si="252"/>
        <v>0</v>
      </c>
      <c r="BZ112" s="2686">
        <f t="shared" si="252"/>
        <v>0</v>
      </c>
      <c r="CA112" s="2686">
        <f t="shared" si="252"/>
        <v>0</v>
      </c>
      <c r="CB112" s="2686">
        <f t="shared" si="252"/>
        <v>0</v>
      </c>
      <c r="CC112" s="2687">
        <f t="shared" si="252"/>
        <v>0</v>
      </c>
      <c r="CD112" s="2525"/>
      <c r="CE112" s="2681" t="str">
        <f t="shared" si="167"/>
        <v/>
      </c>
      <c r="CF112" s="2688">
        <f t="shared" si="168"/>
        <v>0</v>
      </c>
      <c r="CG112" s="2689">
        <f t="shared" si="169"/>
        <v>0</v>
      </c>
      <c r="CH112" s="2689">
        <f t="shared" si="170"/>
        <v>0</v>
      </c>
      <c r="CI112" s="2689">
        <f t="shared" si="171"/>
        <v>0</v>
      </c>
      <c r="CJ112" s="2689">
        <f t="shared" si="172"/>
        <v>0</v>
      </c>
      <c r="CK112" s="2689">
        <f t="shared" si="173"/>
        <v>0</v>
      </c>
      <c r="CL112" s="2689">
        <f t="shared" si="174"/>
        <v>0</v>
      </c>
      <c r="CM112" s="2689">
        <f t="shared" si="175"/>
        <v>0</v>
      </c>
      <c r="CN112" s="2689">
        <f t="shared" si="176"/>
        <v>0</v>
      </c>
      <c r="CO112" s="2702">
        <f>IF(M112=CO8,M112,0)</f>
        <v>0</v>
      </c>
      <c r="CP112" s="2703" t="str">
        <f t="shared" si="177"/>
        <v/>
      </c>
      <c r="CQ112" s="2678" t="str">
        <f t="shared" si="178"/>
        <v/>
      </c>
      <c r="CR112" s="2692" t="str">
        <f t="shared" si="179"/>
        <v/>
      </c>
      <c r="CS112" s="2692" t="str">
        <f t="shared" si="180"/>
        <v/>
      </c>
      <c r="CT112" s="2692" t="str">
        <f t="shared" si="181"/>
        <v/>
      </c>
      <c r="CU112" s="2692" t="str">
        <f t="shared" si="182"/>
        <v/>
      </c>
      <c r="CV112" s="2692" t="str">
        <f t="shared" si="183"/>
        <v/>
      </c>
      <c r="CW112" s="2692" t="str">
        <f t="shared" si="184"/>
        <v/>
      </c>
      <c r="CX112" s="2693" t="str">
        <f t="shared" si="185"/>
        <v/>
      </c>
      <c r="CY112" s="2601"/>
      <c r="CZ112" s="2681" t="str">
        <f t="shared" si="186"/>
        <v/>
      </c>
      <c r="DA112" s="2694">
        <f t="shared" si="187"/>
        <v>0</v>
      </c>
      <c r="DB112" s="2527" t="str">
        <f t="shared" si="188"/>
        <v/>
      </c>
      <c r="DC112" s="2527" t="str">
        <f t="shared" si="189"/>
        <v/>
      </c>
      <c r="DD112" s="2527" t="str">
        <f t="shared" si="190"/>
        <v/>
      </c>
      <c r="DE112" s="2527" t="str">
        <f t="shared" si="191"/>
        <v/>
      </c>
      <c r="DF112" s="2527" t="str">
        <f t="shared" si="192"/>
        <v/>
      </c>
      <c r="DG112" s="2527" t="str">
        <f t="shared" si="193"/>
        <v/>
      </c>
      <c r="DH112" s="2527" t="str">
        <f t="shared" si="194"/>
        <v/>
      </c>
      <c r="DI112" s="2527" t="str">
        <f t="shared" si="195"/>
        <v/>
      </c>
      <c r="DJ112" s="2549"/>
      <c r="DK112" s="2704">
        <f>IF(M112=DK8,M112,0)</f>
        <v>0</v>
      </c>
      <c r="DL112" s="2703" t="str">
        <f t="shared" si="196"/>
        <v/>
      </c>
      <c r="DM112" s="2692" t="str">
        <f t="shared" si="197"/>
        <v/>
      </c>
      <c r="DN112" s="2692" t="str">
        <f t="shared" si="198"/>
        <v/>
      </c>
      <c r="DO112" s="2692" t="str">
        <f t="shared" si="199"/>
        <v/>
      </c>
      <c r="DP112" s="2692" t="str">
        <f t="shared" si="200"/>
        <v/>
      </c>
      <c r="DQ112" s="2692" t="str">
        <f t="shared" si="201"/>
        <v/>
      </c>
      <c r="DR112" s="2692" t="str">
        <f t="shared" si="202"/>
        <v/>
      </c>
      <c r="DS112" s="2692" t="str">
        <f t="shared" si="203"/>
        <v/>
      </c>
      <c r="DT112" s="2696" t="str">
        <f t="shared" si="204"/>
        <v/>
      </c>
      <c r="DU112" s="2535"/>
      <c r="DV112" s="2683">
        <f t="shared" si="205"/>
        <v>0</v>
      </c>
      <c r="DW112" s="2684">
        <f t="shared" si="206"/>
        <v>0</v>
      </c>
      <c r="DX112" s="2684">
        <f t="shared" si="207"/>
        <v>0</v>
      </c>
      <c r="DY112" s="2684">
        <f t="shared" si="208"/>
        <v>0</v>
      </c>
      <c r="DZ112" s="2684">
        <f t="shared" si="209"/>
        <v>0</v>
      </c>
      <c r="EA112" s="2684">
        <f t="shared" si="210"/>
        <v>0</v>
      </c>
      <c r="EB112" s="2684">
        <f t="shared" si="211"/>
        <v>0</v>
      </c>
      <c r="EC112" s="2684">
        <f t="shared" si="212"/>
        <v>0</v>
      </c>
      <c r="ED112" s="2630"/>
      <c r="EE112" s="2685">
        <f t="shared" si="256"/>
        <v>0</v>
      </c>
      <c r="EF112" s="2686">
        <f t="shared" si="256"/>
        <v>0</v>
      </c>
      <c r="EG112" s="2686">
        <f t="shared" si="256"/>
        <v>0</v>
      </c>
      <c r="EH112" s="2686">
        <f t="shared" si="253"/>
        <v>0</v>
      </c>
      <c r="EI112" s="2686">
        <f t="shared" si="253"/>
        <v>0</v>
      </c>
      <c r="EJ112" s="2686">
        <f t="shared" si="253"/>
        <v>0</v>
      </c>
      <c r="EK112" s="2686">
        <f t="shared" si="253"/>
        <v>0</v>
      </c>
      <c r="EL112" s="2687">
        <f t="shared" si="253"/>
        <v>0</v>
      </c>
      <c r="EM112" s="2601"/>
      <c r="EN112" s="2681" t="str">
        <f t="shared" si="213"/>
        <v/>
      </c>
      <c r="EO112" s="2688">
        <f t="shared" si="214"/>
        <v>0</v>
      </c>
      <c r="EP112" s="2689">
        <f t="shared" si="215"/>
        <v>0</v>
      </c>
      <c r="EQ112" s="2689">
        <f t="shared" si="216"/>
        <v>0</v>
      </c>
      <c r="ER112" s="2689">
        <f t="shared" si="217"/>
        <v>0</v>
      </c>
      <c r="ES112" s="2689">
        <f t="shared" si="218"/>
        <v>0</v>
      </c>
      <c r="ET112" s="2689">
        <f t="shared" si="219"/>
        <v>0</v>
      </c>
      <c r="EU112" s="2689">
        <f t="shared" si="220"/>
        <v>0</v>
      </c>
      <c r="EV112" s="2689">
        <f t="shared" si="221"/>
        <v>0</v>
      </c>
      <c r="EW112" s="2689">
        <f t="shared" si="222"/>
        <v>0</v>
      </c>
      <c r="EX112" s="2705">
        <f>IF(X112=EX8,X112,0)</f>
        <v>0</v>
      </c>
      <c r="EY112" s="2703" t="str">
        <f t="shared" si="223"/>
        <v/>
      </c>
      <c r="EZ112" s="2678" t="str">
        <f t="shared" si="224"/>
        <v/>
      </c>
      <c r="FA112" s="2692" t="str">
        <f t="shared" si="225"/>
        <v/>
      </c>
      <c r="FB112" s="2692" t="str">
        <f t="shared" si="226"/>
        <v/>
      </c>
      <c r="FC112" s="2692" t="str">
        <f t="shared" si="227"/>
        <v/>
      </c>
      <c r="FD112" s="2692" t="str">
        <f t="shared" si="228"/>
        <v/>
      </c>
      <c r="FE112" s="2692" t="str">
        <f t="shared" si="229"/>
        <v/>
      </c>
      <c r="FF112" s="2692" t="str">
        <f t="shared" si="230"/>
        <v/>
      </c>
      <c r="FG112" s="2692" t="str">
        <f t="shared" si="231"/>
        <v/>
      </c>
      <c r="FH112" s="2601"/>
      <c r="FI112" s="2681" t="str">
        <f t="shared" si="232"/>
        <v/>
      </c>
      <c r="FJ112" s="2694">
        <f t="shared" si="233"/>
        <v>0</v>
      </c>
      <c r="FK112" s="2527" t="str">
        <f t="shared" si="234"/>
        <v/>
      </c>
      <c r="FL112" s="2527" t="str">
        <f t="shared" si="235"/>
        <v/>
      </c>
      <c r="FM112" s="2527" t="str">
        <f t="shared" si="236"/>
        <v/>
      </c>
      <c r="FN112" s="2527" t="str">
        <f t="shared" si="237"/>
        <v/>
      </c>
      <c r="FO112" s="2527" t="str">
        <f t="shared" si="238"/>
        <v/>
      </c>
      <c r="FP112" s="2527" t="str">
        <f t="shared" si="239"/>
        <v/>
      </c>
      <c r="FQ112" s="2527" t="str">
        <f t="shared" si="240"/>
        <v/>
      </c>
      <c r="FR112" s="2527" t="str">
        <f t="shared" si="241"/>
        <v/>
      </c>
      <c r="FS112" s="2704">
        <f>IF(X112=FS8,X112,0)</f>
        <v>0</v>
      </c>
      <c r="FT112" s="2703" t="str">
        <f t="shared" si="242"/>
        <v/>
      </c>
      <c r="FU112" s="2692" t="str">
        <f t="shared" si="243"/>
        <v/>
      </c>
      <c r="FV112" s="2692" t="str">
        <f t="shared" si="244"/>
        <v/>
      </c>
      <c r="FW112" s="2692" t="str">
        <f t="shared" si="245"/>
        <v/>
      </c>
      <c r="FX112" s="2692" t="str">
        <f t="shared" si="246"/>
        <v/>
      </c>
      <c r="FY112" s="2692" t="str">
        <f t="shared" si="247"/>
        <v/>
      </c>
      <c r="FZ112" s="2692" t="str">
        <f t="shared" si="248"/>
        <v/>
      </c>
      <c r="GA112" s="2692" t="str">
        <f t="shared" si="249"/>
        <v/>
      </c>
      <c r="GB112" s="2696" t="str">
        <f t="shared" si="250"/>
        <v/>
      </c>
      <c r="GC112" s="2535"/>
    </row>
    <row r="113" spans="1:185" ht="45" customHeight="1" x14ac:dyDescent="0.25">
      <c r="A113" s="2633">
        <f>ROW()</f>
        <v>113</v>
      </c>
      <c r="B113" s="2667" t="str">
        <f>IF(C113="I","",IF(ISBLANK(D113),"",IF(ISTEXT(D113),LARGE(B9:B112,1)+1,0)))</f>
        <v/>
      </c>
      <c r="C113" s="2698"/>
      <c r="D113" s="2715"/>
      <c r="E113" s="2669"/>
      <c r="F113" s="2670"/>
      <c r="G113" s="2671"/>
      <c r="H113" s="2672"/>
      <c r="I113" s="2671"/>
      <c r="J113" s="2672"/>
      <c r="K113" s="2673">
        <f t="shared" si="257"/>
        <v>0</v>
      </c>
      <c r="L113" s="2532"/>
      <c r="M113" s="2674">
        <f t="shared" si="139"/>
        <v>0</v>
      </c>
      <c r="N113" s="2675">
        <f t="shared" si="139"/>
        <v>0</v>
      </c>
      <c r="O113" s="2676"/>
      <c r="P113" s="2676"/>
      <c r="Q113" s="2676"/>
      <c r="R113" s="2676"/>
      <c r="S113" s="2676"/>
      <c r="T113" s="2676"/>
      <c r="U113" s="2676"/>
      <c r="V113" s="2676"/>
      <c r="W113" s="2532"/>
      <c r="X113" s="2674">
        <f t="shared" si="140"/>
        <v>0</v>
      </c>
      <c r="Y113" s="2675">
        <f t="shared" si="140"/>
        <v>0</v>
      </c>
      <c r="Z113" s="2677"/>
      <c r="AA113" s="2677"/>
      <c r="AB113" s="2677"/>
      <c r="AC113" s="2677"/>
      <c r="AD113" s="2677"/>
      <c r="AE113" s="2677"/>
      <c r="AF113" s="2677"/>
      <c r="AG113" s="2677"/>
      <c r="AH113" s="2532"/>
      <c r="AI113" s="2535"/>
      <c r="AJ113" s="2678">
        <f t="shared" si="141"/>
        <v>0</v>
      </c>
      <c r="AK113" s="2679">
        <f t="shared" si="142"/>
        <v>0</v>
      </c>
      <c r="AL113" s="2678">
        <f t="shared" si="143"/>
        <v>0</v>
      </c>
      <c r="AM113" s="2679">
        <f t="shared" si="144"/>
        <v>0</v>
      </c>
      <c r="AN113" s="2678">
        <f t="shared" si="145"/>
        <v>0</v>
      </c>
      <c r="AO113" s="2679">
        <f t="shared" si="146"/>
        <v>0</v>
      </c>
      <c r="AP113" s="2678">
        <f t="shared" si="147"/>
        <v>0</v>
      </c>
      <c r="AQ113" s="2679">
        <f t="shared" si="148"/>
        <v>0</v>
      </c>
      <c r="AR113" s="2678">
        <f t="shared" si="149"/>
        <v>0</v>
      </c>
      <c r="AS113" s="2679">
        <f t="shared" si="150"/>
        <v>0</v>
      </c>
      <c r="AT113" s="2678">
        <f t="shared" si="151"/>
        <v>0</v>
      </c>
      <c r="AU113" s="2679">
        <f t="shared" si="152"/>
        <v>0</v>
      </c>
      <c r="AV113" s="2678">
        <f t="shared" si="153"/>
        <v>0</v>
      </c>
      <c r="AW113" s="2679">
        <f t="shared" si="154"/>
        <v>0</v>
      </c>
      <c r="AX113" s="2678">
        <f t="shared" si="155"/>
        <v>0</v>
      </c>
      <c r="AY113" s="2679">
        <f t="shared" si="156"/>
        <v>0</v>
      </c>
      <c r="AZ113" s="2680"/>
      <c r="BA113" s="2681">
        <f>BA9</f>
        <v>20</v>
      </c>
      <c r="BB113" s="2681">
        <f t="shared" si="157"/>
        <v>0</v>
      </c>
      <c r="BC113" s="2681" t="str">
        <f t="shared" si="158"/>
        <v/>
      </c>
      <c r="BD113" s="2682">
        <f t="shared" si="254"/>
        <v>0</v>
      </c>
      <c r="BE113" s="2682">
        <f t="shared" si="254"/>
        <v>0</v>
      </c>
      <c r="BF113" s="2682">
        <f t="shared" si="254"/>
        <v>0</v>
      </c>
      <c r="BG113" s="2682">
        <f t="shared" si="251"/>
        <v>0</v>
      </c>
      <c r="BH113" s="2682">
        <f t="shared" si="251"/>
        <v>0</v>
      </c>
      <c r="BI113" s="2682">
        <f t="shared" si="251"/>
        <v>0</v>
      </c>
      <c r="BJ113" s="2682">
        <f t="shared" si="251"/>
        <v>0</v>
      </c>
      <c r="BK113" s="2682">
        <f t="shared" si="251"/>
        <v>0</v>
      </c>
      <c r="BL113" s="2535"/>
      <c r="BM113" s="2683">
        <f t="shared" si="159"/>
        <v>0</v>
      </c>
      <c r="BN113" s="2684">
        <f t="shared" si="160"/>
        <v>0</v>
      </c>
      <c r="BO113" s="2684">
        <f t="shared" si="161"/>
        <v>0</v>
      </c>
      <c r="BP113" s="2684">
        <f t="shared" si="162"/>
        <v>0</v>
      </c>
      <c r="BQ113" s="2684">
        <f t="shared" si="163"/>
        <v>0</v>
      </c>
      <c r="BR113" s="2684">
        <f t="shared" si="164"/>
        <v>0</v>
      </c>
      <c r="BS113" s="2684">
        <f t="shared" si="165"/>
        <v>0</v>
      </c>
      <c r="BT113" s="2684">
        <f t="shared" si="166"/>
        <v>0</v>
      </c>
      <c r="BU113" s="2617"/>
      <c r="BV113" s="2685">
        <f t="shared" si="255"/>
        <v>0</v>
      </c>
      <c r="BW113" s="2686">
        <f t="shared" si="255"/>
        <v>0</v>
      </c>
      <c r="BX113" s="2686">
        <f t="shared" si="255"/>
        <v>0</v>
      </c>
      <c r="BY113" s="2686">
        <f t="shared" si="252"/>
        <v>0</v>
      </c>
      <c r="BZ113" s="2686">
        <f t="shared" si="252"/>
        <v>0</v>
      </c>
      <c r="CA113" s="2686">
        <f t="shared" si="252"/>
        <v>0</v>
      </c>
      <c r="CB113" s="2686">
        <f t="shared" si="252"/>
        <v>0</v>
      </c>
      <c r="CC113" s="2687">
        <f t="shared" si="252"/>
        <v>0</v>
      </c>
      <c r="CD113" s="2525"/>
      <c r="CE113" s="2681" t="str">
        <f t="shared" si="167"/>
        <v/>
      </c>
      <c r="CF113" s="2688">
        <f t="shared" si="168"/>
        <v>0</v>
      </c>
      <c r="CG113" s="2689">
        <f t="shared" si="169"/>
        <v>0</v>
      </c>
      <c r="CH113" s="2689">
        <f t="shared" si="170"/>
        <v>0</v>
      </c>
      <c r="CI113" s="2689">
        <f t="shared" si="171"/>
        <v>0</v>
      </c>
      <c r="CJ113" s="2689">
        <f t="shared" si="172"/>
        <v>0</v>
      </c>
      <c r="CK113" s="2689">
        <f t="shared" si="173"/>
        <v>0</v>
      </c>
      <c r="CL113" s="2689">
        <f t="shared" si="174"/>
        <v>0</v>
      </c>
      <c r="CM113" s="2689">
        <f t="shared" si="175"/>
        <v>0</v>
      </c>
      <c r="CN113" s="2689">
        <f t="shared" si="176"/>
        <v>0</v>
      </c>
      <c r="CO113" s="2702">
        <f>IF(M113=CO8,M113,0)</f>
        <v>0</v>
      </c>
      <c r="CP113" s="2703" t="str">
        <f t="shared" si="177"/>
        <v/>
      </c>
      <c r="CQ113" s="2678" t="str">
        <f t="shared" si="178"/>
        <v/>
      </c>
      <c r="CR113" s="2692" t="str">
        <f t="shared" si="179"/>
        <v/>
      </c>
      <c r="CS113" s="2692" t="str">
        <f t="shared" si="180"/>
        <v/>
      </c>
      <c r="CT113" s="2692" t="str">
        <f t="shared" si="181"/>
        <v/>
      </c>
      <c r="CU113" s="2692" t="str">
        <f t="shared" si="182"/>
        <v/>
      </c>
      <c r="CV113" s="2692" t="str">
        <f t="shared" si="183"/>
        <v/>
      </c>
      <c r="CW113" s="2692" t="str">
        <f t="shared" si="184"/>
        <v/>
      </c>
      <c r="CX113" s="2693" t="str">
        <f t="shared" si="185"/>
        <v/>
      </c>
      <c r="CY113" s="2601"/>
      <c r="CZ113" s="2681" t="str">
        <f t="shared" si="186"/>
        <v/>
      </c>
      <c r="DA113" s="2694">
        <f t="shared" si="187"/>
        <v>0</v>
      </c>
      <c r="DB113" s="2527" t="str">
        <f t="shared" si="188"/>
        <v/>
      </c>
      <c r="DC113" s="2527" t="str">
        <f t="shared" si="189"/>
        <v/>
      </c>
      <c r="DD113" s="2527" t="str">
        <f t="shared" si="190"/>
        <v/>
      </c>
      <c r="DE113" s="2527" t="str">
        <f t="shared" si="191"/>
        <v/>
      </c>
      <c r="DF113" s="2527" t="str">
        <f t="shared" si="192"/>
        <v/>
      </c>
      <c r="DG113" s="2527" t="str">
        <f t="shared" si="193"/>
        <v/>
      </c>
      <c r="DH113" s="2527" t="str">
        <f t="shared" si="194"/>
        <v/>
      </c>
      <c r="DI113" s="2527" t="str">
        <f t="shared" si="195"/>
        <v/>
      </c>
      <c r="DJ113" s="2549"/>
      <c r="DK113" s="2704">
        <f>IF(M113=DK8,M113,0)</f>
        <v>0</v>
      </c>
      <c r="DL113" s="2703" t="str">
        <f t="shared" si="196"/>
        <v/>
      </c>
      <c r="DM113" s="2692" t="str">
        <f t="shared" si="197"/>
        <v/>
      </c>
      <c r="DN113" s="2692" t="str">
        <f t="shared" si="198"/>
        <v/>
      </c>
      <c r="DO113" s="2692" t="str">
        <f t="shared" si="199"/>
        <v/>
      </c>
      <c r="DP113" s="2692" t="str">
        <f t="shared" si="200"/>
        <v/>
      </c>
      <c r="DQ113" s="2692" t="str">
        <f t="shared" si="201"/>
        <v/>
      </c>
      <c r="DR113" s="2692" t="str">
        <f t="shared" si="202"/>
        <v/>
      </c>
      <c r="DS113" s="2692" t="str">
        <f t="shared" si="203"/>
        <v/>
      </c>
      <c r="DT113" s="2696" t="str">
        <f t="shared" si="204"/>
        <v/>
      </c>
      <c r="DU113" s="2535"/>
      <c r="DV113" s="2683">
        <f t="shared" si="205"/>
        <v>0</v>
      </c>
      <c r="DW113" s="2684">
        <f t="shared" si="206"/>
        <v>0</v>
      </c>
      <c r="DX113" s="2684">
        <f t="shared" si="207"/>
        <v>0</v>
      </c>
      <c r="DY113" s="2684">
        <f t="shared" si="208"/>
        <v>0</v>
      </c>
      <c r="DZ113" s="2684">
        <f t="shared" si="209"/>
        <v>0</v>
      </c>
      <c r="EA113" s="2684">
        <f t="shared" si="210"/>
        <v>0</v>
      </c>
      <c r="EB113" s="2684">
        <f t="shared" si="211"/>
        <v>0</v>
      </c>
      <c r="EC113" s="2684">
        <f t="shared" si="212"/>
        <v>0</v>
      </c>
      <c r="ED113" s="2630"/>
      <c r="EE113" s="2685">
        <f t="shared" si="256"/>
        <v>0</v>
      </c>
      <c r="EF113" s="2686">
        <f t="shared" si="256"/>
        <v>0</v>
      </c>
      <c r="EG113" s="2686">
        <f t="shared" si="256"/>
        <v>0</v>
      </c>
      <c r="EH113" s="2686">
        <f t="shared" si="253"/>
        <v>0</v>
      </c>
      <c r="EI113" s="2686">
        <f t="shared" si="253"/>
        <v>0</v>
      </c>
      <c r="EJ113" s="2686">
        <f t="shared" si="253"/>
        <v>0</v>
      </c>
      <c r="EK113" s="2686">
        <f t="shared" si="253"/>
        <v>0</v>
      </c>
      <c r="EL113" s="2687">
        <f t="shared" si="253"/>
        <v>0</v>
      </c>
      <c r="EM113" s="2601"/>
      <c r="EN113" s="2681" t="str">
        <f t="shared" si="213"/>
        <v/>
      </c>
      <c r="EO113" s="2688">
        <f t="shared" si="214"/>
        <v>0</v>
      </c>
      <c r="EP113" s="2689">
        <f t="shared" si="215"/>
        <v>0</v>
      </c>
      <c r="EQ113" s="2689">
        <f t="shared" si="216"/>
        <v>0</v>
      </c>
      <c r="ER113" s="2689">
        <f t="shared" si="217"/>
        <v>0</v>
      </c>
      <c r="ES113" s="2689">
        <f t="shared" si="218"/>
        <v>0</v>
      </c>
      <c r="ET113" s="2689">
        <f t="shared" si="219"/>
        <v>0</v>
      </c>
      <c r="EU113" s="2689">
        <f t="shared" si="220"/>
        <v>0</v>
      </c>
      <c r="EV113" s="2689">
        <f t="shared" si="221"/>
        <v>0</v>
      </c>
      <c r="EW113" s="2689">
        <f t="shared" si="222"/>
        <v>0</v>
      </c>
      <c r="EX113" s="2705">
        <f>IF(X113=EX8,X113,0)</f>
        <v>0</v>
      </c>
      <c r="EY113" s="2703" t="str">
        <f t="shared" si="223"/>
        <v/>
      </c>
      <c r="EZ113" s="2678" t="str">
        <f t="shared" si="224"/>
        <v/>
      </c>
      <c r="FA113" s="2692" t="str">
        <f t="shared" si="225"/>
        <v/>
      </c>
      <c r="FB113" s="2692" t="str">
        <f t="shared" si="226"/>
        <v/>
      </c>
      <c r="FC113" s="2692" t="str">
        <f t="shared" si="227"/>
        <v/>
      </c>
      <c r="FD113" s="2692" t="str">
        <f t="shared" si="228"/>
        <v/>
      </c>
      <c r="FE113" s="2692" t="str">
        <f t="shared" si="229"/>
        <v/>
      </c>
      <c r="FF113" s="2692" t="str">
        <f t="shared" si="230"/>
        <v/>
      </c>
      <c r="FG113" s="2692" t="str">
        <f t="shared" si="231"/>
        <v/>
      </c>
      <c r="FH113" s="2601"/>
      <c r="FI113" s="2681" t="str">
        <f t="shared" si="232"/>
        <v/>
      </c>
      <c r="FJ113" s="2694">
        <f t="shared" si="233"/>
        <v>0</v>
      </c>
      <c r="FK113" s="2527" t="str">
        <f t="shared" si="234"/>
        <v/>
      </c>
      <c r="FL113" s="2527" t="str">
        <f t="shared" si="235"/>
        <v/>
      </c>
      <c r="FM113" s="2527" t="str">
        <f t="shared" si="236"/>
        <v/>
      </c>
      <c r="FN113" s="2527" t="str">
        <f t="shared" si="237"/>
        <v/>
      </c>
      <c r="FO113" s="2527" t="str">
        <f t="shared" si="238"/>
        <v/>
      </c>
      <c r="FP113" s="2527" t="str">
        <f t="shared" si="239"/>
        <v/>
      </c>
      <c r="FQ113" s="2527" t="str">
        <f t="shared" si="240"/>
        <v/>
      </c>
      <c r="FR113" s="2527" t="str">
        <f t="shared" si="241"/>
        <v/>
      </c>
      <c r="FS113" s="2704">
        <f>IF(X113=FS8,X113,0)</f>
        <v>0</v>
      </c>
      <c r="FT113" s="2703" t="str">
        <f t="shared" si="242"/>
        <v/>
      </c>
      <c r="FU113" s="2692" t="str">
        <f t="shared" si="243"/>
        <v/>
      </c>
      <c r="FV113" s="2692" t="str">
        <f t="shared" si="244"/>
        <v/>
      </c>
      <c r="FW113" s="2692" t="str">
        <f t="shared" si="245"/>
        <v/>
      </c>
      <c r="FX113" s="2692" t="str">
        <f t="shared" si="246"/>
        <v/>
      </c>
      <c r="FY113" s="2692" t="str">
        <f t="shared" si="247"/>
        <v/>
      </c>
      <c r="FZ113" s="2692" t="str">
        <f t="shared" si="248"/>
        <v/>
      </c>
      <c r="GA113" s="2692" t="str">
        <f t="shared" si="249"/>
        <v/>
      </c>
      <c r="GB113" s="2696" t="str">
        <f t="shared" si="250"/>
        <v/>
      </c>
      <c r="GC113" s="2535"/>
    </row>
    <row r="114" spans="1:185" ht="45" customHeight="1" x14ac:dyDescent="0.25">
      <c r="A114" s="2633">
        <f>ROW()</f>
        <v>114</v>
      </c>
      <c r="B114" s="2667" t="str">
        <f>IF(C114="I","",IF(ISBLANK(D114),"",IF(ISTEXT(D114),LARGE(B9:B113,1)+1,0)))</f>
        <v/>
      </c>
      <c r="C114" s="2698"/>
      <c r="D114" s="2715"/>
      <c r="E114" s="2669"/>
      <c r="F114" s="2670"/>
      <c r="G114" s="2671"/>
      <c r="H114" s="2672"/>
      <c r="I114" s="2671"/>
      <c r="J114" s="2672"/>
      <c r="K114" s="2673">
        <f t="shared" si="257"/>
        <v>0</v>
      </c>
      <c r="L114" s="2532"/>
      <c r="M114" s="2674">
        <f t="shared" si="139"/>
        <v>0</v>
      </c>
      <c r="N114" s="2675">
        <f t="shared" si="139"/>
        <v>0</v>
      </c>
      <c r="O114" s="2676"/>
      <c r="P114" s="2676"/>
      <c r="Q114" s="2676"/>
      <c r="R114" s="2676"/>
      <c r="S114" s="2676"/>
      <c r="T114" s="2676"/>
      <c r="U114" s="2676"/>
      <c r="V114" s="2676"/>
      <c r="W114" s="2532"/>
      <c r="X114" s="2674">
        <f t="shared" si="140"/>
        <v>0</v>
      </c>
      <c r="Y114" s="2675">
        <f t="shared" si="140"/>
        <v>0</v>
      </c>
      <c r="Z114" s="2677"/>
      <c r="AA114" s="2677"/>
      <c r="AB114" s="2677"/>
      <c r="AC114" s="2677"/>
      <c r="AD114" s="2677"/>
      <c r="AE114" s="2677"/>
      <c r="AF114" s="2677"/>
      <c r="AG114" s="2677"/>
      <c r="AH114" s="2532"/>
      <c r="AI114" s="2535"/>
      <c r="AJ114" s="2678">
        <f t="shared" si="141"/>
        <v>0</v>
      </c>
      <c r="AK114" s="2679">
        <f t="shared" si="142"/>
        <v>0</v>
      </c>
      <c r="AL114" s="2678">
        <f t="shared" si="143"/>
        <v>0</v>
      </c>
      <c r="AM114" s="2679">
        <f t="shared" si="144"/>
        <v>0</v>
      </c>
      <c r="AN114" s="2678">
        <f t="shared" si="145"/>
        <v>0</v>
      </c>
      <c r="AO114" s="2679">
        <f t="shared" si="146"/>
        <v>0</v>
      </c>
      <c r="AP114" s="2678">
        <f t="shared" si="147"/>
        <v>0</v>
      </c>
      <c r="AQ114" s="2679">
        <f t="shared" si="148"/>
        <v>0</v>
      </c>
      <c r="AR114" s="2678">
        <f t="shared" si="149"/>
        <v>0</v>
      </c>
      <c r="AS114" s="2679">
        <f t="shared" si="150"/>
        <v>0</v>
      </c>
      <c r="AT114" s="2678">
        <f t="shared" si="151"/>
        <v>0</v>
      </c>
      <c r="AU114" s="2679">
        <f t="shared" si="152"/>
        <v>0</v>
      </c>
      <c r="AV114" s="2678">
        <f t="shared" si="153"/>
        <v>0</v>
      </c>
      <c r="AW114" s="2679">
        <f t="shared" si="154"/>
        <v>0</v>
      </c>
      <c r="AX114" s="2678">
        <f t="shared" si="155"/>
        <v>0</v>
      </c>
      <c r="AY114" s="2679">
        <f t="shared" si="156"/>
        <v>0</v>
      </c>
      <c r="AZ114" s="2680"/>
      <c r="BA114" s="2681">
        <f>BA9</f>
        <v>20</v>
      </c>
      <c r="BB114" s="2681">
        <f t="shared" si="157"/>
        <v>0</v>
      </c>
      <c r="BC114" s="2681" t="str">
        <f t="shared" si="158"/>
        <v/>
      </c>
      <c r="BD114" s="2682">
        <f t="shared" si="254"/>
        <v>0</v>
      </c>
      <c r="BE114" s="2682">
        <f t="shared" si="254"/>
        <v>0</v>
      </c>
      <c r="BF114" s="2682">
        <f t="shared" si="254"/>
        <v>0</v>
      </c>
      <c r="BG114" s="2682">
        <f t="shared" si="251"/>
        <v>0</v>
      </c>
      <c r="BH114" s="2682">
        <f t="shared" si="251"/>
        <v>0</v>
      </c>
      <c r="BI114" s="2682">
        <f t="shared" si="251"/>
        <v>0</v>
      </c>
      <c r="BJ114" s="2682">
        <f t="shared" si="251"/>
        <v>0</v>
      </c>
      <c r="BK114" s="2682">
        <f t="shared" si="251"/>
        <v>0</v>
      </c>
      <c r="BL114" s="2535"/>
      <c r="BM114" s="2683">
        <f t="shared" si="159"/>
        <v>0</v>
      </c>
      <c r="BN114" s="2684">
        <f t="shared" si="160"/>
        <v>0</v>
      </c>
      <c r="BO114" s="2684">
        <f t="shared" si="161"/>
        <v>0</v>
      </c>
      <c r="BP114" s="2684">
        <f t="shared" si="162"/>
        <v>0</v>
      </c>
      <c r="BQ114" s="2684">
        <f t="shared" si="163"/>
        <v>0</v>
      </c>
      <c r="BR114" s="2684">
        <f t="shared" si="164"/>
        <v>0</v>
      </c>
      <c r="BS114" s="2684">
        <f t="shared" si="165"/>
        <v>0</v>
      </c>
      <c r="BT114" s="2684">
        <f t="shared" si="166"/>
        <v>0</v>
      </c>
      <c r="BU114" s="2617"/>
      <c r="BV114" s="2685">
        <f t="shared" si="255"/>
        <v>0</v>
      </c>
      <c r="BW114" s="2686">
        <f t="shared" si="255"/>
        <v>0</v>
      </c>
      <c r="BX114" s="2686">
        <f t="shared" si="255"/>
        <v>0</v>
      </c>
      <c r="BY114" s="2686">
        <f t="shared" si="252"/>
        <v>0</v>
      </c>
      <c r="BZ114" s="2686">
        <f t="shared" si="252"/>
        <v>0</v>
      </c>
      <c r="CA114" s="2686">
        <f t="shared" si="252"/>
        <v>0</v>
      </c>
      <c r="CB114" s="2686">
        <f t="shared" si="252"/>
        <v>0</v>
      </c>
      <c r="CC114" s="2687">
        <f t="shared" si="252"/>
        <v>0</v>
      </c>
      <c r="CD114" s="2525"/>
      <c r="CE114" s="2681" t="str">
        <f t="shared" si="167"/>
        <v/>
      </c>
      <c r="CF114" s="2688">
        <f t="shared" si="168"/>
        <v>0</v>
      </c>
      <c r="CG114" s="2689">
        <f t="shared" si="169"/>
        <v>0</v>
      </c>
      <c r="CH114" s="2689">
        <f t="shared" si="170"/>
        <v>0</v>
      </c>
      <c r="CI114" s="2689">
        <f t="shared" si="171"/>
        <v>0</v>
      </c>
      <c r="CJ114" s="2689">
        <f t="shared" si="172"/>
        <v>0</v>
      </c>
      <c r="CK114" s="2689">
        <f t="shared" si="173"/>
        <v>0</v>
      </c>
      <c r="CL114" s="2689">
        <f t="shared" si="174"/>
        <v>0</v>
      </c>
      <c r="CM114" s="2689">
        <f t="shared" si="175"/>
        <v>0</v>
      </c>
      <c r="CN114" s="2689">
        <f t="shared" si="176"/>
        <v>0</v>
      </c>
      <c r="CO114" s="2702">
        <f>IF(M114=CO8,M114,0)</f>
        <v>0</v>
      </c>
      <c r="CP114" s="2703" t="str">
        <f t="shared" si="177"/>
        <v/>
      </c>
      <c r="CQ114" s="2678" t="str">
        <f t="shared" si="178"/>
        <v/>
      </c>
      <c r="CR114" s="2692" t="str">
        <f t="shared" si="179"/>
        <v/>
      </c>
      <c r="CS114" s="2692" t="str">
        <f t="shared" si="180"/>
        <v/>
      </c>
      <c r="CT114" s="2692" t="str">
        <f t="shared" si="181"/>
        <v/>
      </c>
      <c r="CU114" s="2692" t="str">
        <f t="shared" si="182"/>
        <v/>
      </c>
      <c r="CV114" s="2692" t="str">
        <f t="shared" si="183"/>
        <v/>
      </c>
      <c r="CW114" s="2692" t="str">
        <f t="shared" si="184"/>
        <v/>
      </c>
      <c r="CX114" s="2693" t="str">
        <f t="shared" si="185"/>
        <v/>
      </c>
      <c r="CY114" s="2601"/>
      <c r="CZ114" s="2681" t="str">
        <f t="shared" si="186"/>
        <v/>
      </c>
      <c r="DA114" s="2694">
        <f t="shared" si="187"/>
        <v>0</v>
      </c>
      <c r="DB114" s="2527" t="str">
        <f t="shared" si="188"/>
        <v/>
      </c>
      <c r="DC114" s="2527" t="str">
        <f t="shared" si="189"/>
        <v/>
      </c>
      <c r="DD114" s="2527" t="str">
        <f t="shared" si="190"/>
        <v/>
      </c>
      <c r="DE114" s="2527" t="str">
        <f t="shared" si="191"/>
        <v/>
      </c>
      <c r="DF114" s="2527" t="str">
        <f t="shared" si="192"/>
        <v/>
      </c>
      <c r="DG114" s="2527" t="str">
        <f t="shared" si="193"/>
        <v/>
      </c>
      <c r="DH114" s="2527" t="str">
        <f t="shared" si="194"/>
        <v/>
      </c>
      <c r="DI114" s="2527" t="str">
        <f t="shared" si="195"/>
        <v/>
      </c>
      <c r="DJ114" s="2549"/>
      <c r="DK114" s="2704">
        <f>IF(M114=DK8,M114,0)</f>
        <v>0</v>
      </c>
      <c r="DL114" s="2703" t="str">
        <f t="shared" si="196"/>
        <v/>
      </c>
      <c r="DM114" s="2692" t="str">
        <f t="shared" si="197"/>
        <v/>
      </c>
      <c r="DN114" s="2692" t="str">
        <f t="shared" si="198"/>
        <v/>
      </c>
      <c r="DO114" s="2692" t="str">
        <f t="shared" si="199"/>
        <v/>
      </c>
      <c r="DP114" s="2692" t="str">
        <f t="shared" si="200"/>
        <v/>
      </c>
      <c r="DQ114" s="2692" t="str">
        <f t="shared" si="201"/>
        <v/>
      </c>
      <c r="DR114" s="2692" t="str">
        <f t="shared" si="202"/>
        <v/>
      </c>
      <c r="DS114" s="2692" t="str">
        <f t="shared" si="203"/>
        <v/>
      </c>
      <c r="DT114" s="2696" t="str">
        <f t="shared" si="204"/>
        <v/>
      </c>
      <c r="DU114" s="2535"/>
      <c r="DV114" s="2683">
        <f t="shared" si="205"/>
        <v>0</v>
      </c>
      <c r="DW114" s="2684">
        <f t="shared" si="206"/>
        <v>0</v>
      </c>
      <c r="DX114" s="2684">
        <f t="shared" si="207"/>
        <v>0</v>
      </c>
      <c r="DY114" s="2684">
        <f t="shared" si="208"/>
        <v>0</v>
      </c>
      <c r="DZ114" s="2684">
        <f t="shared" si="209"/>
        <v>0</v>
      </c>
      <c r="EA114" s="2684">
        <f t="shared" si="210"/>
        <v>0</v>
      </c>
      <c r="EB114" s="2684">
        <f t="shared" si="211"/>
        <v>0</v>
      </c>
      <c r="EC114" s="2684">
        <f t="shared" si="212"/>
        <v>0</v>
      </c>
      <c r="ED114" s="2630"/>
      <c r="EE114" s="2685">
        <f t="shared" si="256"/>
        <v>0</v>
      </c>
      <c r="EF114" s="2686">
        <f t="shared" si="256"/>
        <v>0</v>
      </c>
      <c r="EG114" s="2686">
        <f t="shared" si="256"/>
        <v>0</v>
      </c>
      <c r="EH114" s="2686">
        <f t="shared" si="253"/>
        <v>0</v>
      </c>
      <c r="EI114" s="2686">
        <f t="shared" si="253"/>
        <v>0</v>
      </c>
      <c r="EJ114" s="2686">
        <f t="shared" si="253"/>
        <v>0</v>
      </c>
      <c r="EK114" s="2686">
        <f t="shared" si="253"/>
        <v>0</v>
      </c>
      <c r="EL114" s="2687">
        <f t="shared" si="253"/>
        <v>0</v>
      </c>
      <c r="EM114" s="2601"/>
      <c r="EN114" s="2681" t="str">
        <f t="shared" si="213"/>
        <v/>
      </c>
      <c r="EO114" s="2688">
        <f t="shared" si="214"/>
        <v>0</v>
      </c>
      <c r="EP114" s="2689">
        <f t="shared" si="215"/>
        <v>0</v>
      </c>
      <c r="EQ114" s="2689">
        <f t="shared" si="216"/>
        <v>0</v>
      </c>
      <c r="ER114" s="2689">
        <f t="shared" si="217"/>
        <v>0</v>
      </c>
      <c r="ES114" s="2689">
        <f t="shared" si="218"/>
        <v>0</v>
      </c>
      <c r="ET114" s="2689">
        <f t="shared" si="219"/>
        <v>0</v>
      </c>
      <c r="EU114" s="2689">
        <f t="shared" si="220"/>
        <v>0</v>
      </c>
      <c r="EV114" s="2689">
        <f t="shared" si="221"/>
        <v>0</v>
      </c>
      <c r="EW114" s="2689">
        <f t="shared" si="222"/>
        <v>0</v>
      </c>
      <c r="EX114" s="2705">
        <f>IF(X114=EX8,X114,0)</f>
        <v>0</v>
      </c>
      <c r="EY114" s="2703" t="str">
        <f t="shared" si="223"/>
        <v/>
      </c>
      <c r="EZ114" s="2678" t="str">
        <f t="shared" si="224"/>
        <v/>
      </c>
      <c r="FA114" s="2692" t="str">
        <f t="shared" si="225"/>
        <v/>
      </c>
      <c r="FB114" s="2692" t="str">
        <f t="shared" si="226"/>
        <v/>
      </c>
      <c r="FC114" s="2692" t="str">
        <f t="shared" si="227"/>
        <v/>
      </c>
      <c r="FD114" s="2692" t="str">
        <f t="shared" si="228"/>
        <v/>
      </c>
      <c r="FE114" s="2692" t="str">
        <f t="shared" si="229"/>
        <v/>
      </c>
      <c r="FF114" s="2692" t="str">
        <f t="shared" si="230"/>
        <v/>
      </c>
      <c r="FG114" s="2692" t="str">
        <f t="shared" si="231"/>
        <v/>
      </c>
      <c r="FH114" s="2601"/>
      <c r="FI114" s="2681" t="str">
        <f t="shared" si="232"/>
        <v/>
      </c>
      <c r="FJ114" s="2694">
        <f t="shared" si="233"/>
        <v>0</v>
      </c>
      <c r="FK114" s="2527" t="str">
        <f t="shared" si="234"/>
        <v/>
      </c>
      <c r="FL114" s="2527" t="str">
        <f t="shared" si="235"/>
        <v/>
      </c>
      <c r="FM114" s="2527" t="str">
        <f t="shared" si="236"/>
        <v/>
      </c>
      <c r="FN114" s="2527" t="str">
        <f t="shared" si="237"/>
        <v/>
      </c>
      <c r="FO114" s="2527" t="str">
        <f t="shared" si="238"/>
        <v/>
      </c>
      <c r="FP114" s="2527" t="str">
        <f t="shared" si="239"/>
        <v/>
      </c>
      <c r="FQ114" s="2527" t="str">
        <f t="shared" si="240"/>
        <v/>
      </c>
      <c r="FR114" s="2527" t="str">
        <f t="shared" si="241"/>
        <v/>
      </c>
      <c r="FS114" s="2704">
        <f>IF(X114=FS8,X114,0)</f>
        <v>0</v>
      </c>
      <c r="FT114" s="2703" t="str">
        <f t="shared" si="242"/>
        <v/>
      </c>
      <c r="FU114" s="2692" t="str">
        <f t="shared" si="243"/>
        <v/>
      </c>
      <c r="FV114" s="2692" t="str">
        <f t="shared" si="244"/>
        <v/>
      </c>
      <c r="FW114" s="2692" t="str">
        <f t="shared" si="245"/>
        <v/>
      </c>
      <c r="FX114" s="2692" t="str">
        <f t="shared" si="246"/>
        <v/>
      </c>
      <c r="FY114" s="2692" t="str">
        <f t="shared" si="247"/>
        <v/>
      </c>
      <c r="FZ114" s="2692" t="str">
        <f t="shared" si="248"/>
        <v/>
      </c>
      <c r="GA114" s="2692" t="str">
        <f t="shared" si="249"/>
        <v/>
      </c>
      <c r="GB114" s="2696" t="str">
        <f t="shared" si="250"/>
        <v/>
      </c>
      <c r="GC114" s="2535"/>
    </row>
    <row r="115" spans="1:185" ht="45" customHeight="1" x14ac:dyDescent="0.25">
      <c r="A115" s="2633">
        <f>ROW()</f>
        <v>115</v>
      </c>
      <c r="B115" s="2667" t="str">
        <f>IF(C115="I","",IF(ISBLANK(D115),"",IF(ISTEXT(D115),LARGE(B9:B114,1)+1,0)))</f>
        <v/>
      </c>
      <c r="C115" s="2698"/>
      <c r="D115" s="2715"/>
      <c r="E115" s="2669"/>
      <c r="F115" s="2670"/>
      <c r="G115" s="2671"/>
      <c r="H115" s="2672"/>
      <c r="I115" s="2671"/>
      <c r="J115" s="2672"/>
      <c r="K115" s="2673">
        <f t="shared" si="257"/>
        <v>0</v>
      </c>
      <c r="L115" s="2532"/>
      <c r="M115" s="2674">
        <f t="shared" si="139"/>
        <v>0</v>
      </c>
      <c r="N115" s="2675">
        <f t="shared" si="139"/>
        <v>0</v>
      </c>
      <c r="O115" s="2676"/>
      <c r="P115" s="2676"/>
      <c r="Q115" s="2676"/>
      <c r="R115" s="2676"/>
      <c r="S115" s="2676"/>
      <c r="T115" s="2676"/>
      <c r="U115" s="2676"/>
      <c r="V115" s="2676"/>
      <c r="W115" s="2532"/>
      <c r="X115" s="2674">
        <f t="shared" si="140"/>
        <v>0</v>
      </c>
      <c r="Y115" s="2675">
        <f t="shared" si="140"/>
        <v>0</v>
      </c>
      <c r="Z115" s="2677"/>
      <c r="AA115" s="2677"/>
      <c r="AB115" s="2677"/>
      <c r="AC115" s="2677"/>
      <c r="AD115" s="2677"/>
      <c r="AE115" s="2677"/>
      <c r="AF115" s="2677"/>
      <c r="AG115" s="2677"/>
      <c r="AH115" s="2532"/>
      <c r="AI115" s="2535"/>
      <c r="AJ115" s="2678">
        <f t="shared" si="141"/>
        <v>0</v>
      </c>
      <c r="AK115" s="2679">
        <f t="shared" si="142"/>
        <v>0</v>
      </c>
      <c r="AL115" s="2678">
        <f t="shared" si="143"/>
        <v>0</v>
      </c>
      <c r="AM115" s="2679">
        <f t="shared" si="144"/>
        <v>0</v>
      </c>
      <c r="AN115" s="2678">
        <f t="shared" si="145"/>
        <v>0</v>
      </c>
      <c r="AO115" s="2679">
        <f t="shared" si="146"/>
        <v>0</v>
      </c>
      <c r="AP115" s="2678">
        <f t="shared" si="147"/>
        <v>0</v>
      </c>
      <c r="AQ115" s="2679">
        <f t="shared" si="148"/>
        <v>0</v>
      </c>
      <c r="AR115" s="2678">
        <f t="shared" si="149"/>
        <v>0</v>
      </c>
      <c r="AS115" s="2679">
        <f t="shared" si="150"/>
        <v>0</v>
      </c>
      <c r="AT115" s="2678">
        <f t="shared" si="151"/>
        <v>0</v>
      </c>
      <c r="AU115" s="2679">
        <f t="shared" si="152"/>
        <v>0</v>
      </c>
      <c r="AV115" s="2678">
        <f t="shared" si="153"/>
        <v>0</v>
      </c>
      <c r="AW115" s="2679">
        <f t="shared" si="154"/>
        <v>0</v>
      </c>
      <c r="AX115" s="2678">
        <f t="shared" si="155"/>
        <v>0</v>
      </c>
      <c r="AY115" s="2679">
        <f t="shared" si="156"/>
        <v>0</v>
      </c>
      <c r="AZ115" s="2680"/>
      <c r="BA115" s="2681">
        <f>BA9</f>
        <v>20</v>
      </c>
      <c r="BB115" s="2681">
        <f t="shared" si="157"/>
        <v>0</v>
      </c>
      <c r="BC115" s="2681" t="str">
        <f t="shared" si="158"/>
        <v/>
      </c>
      <c r="BD115" s="2682">
        <f t="shared" si="254"/>
        <v>0</v>
      </c>
      <c r="BE115" s="2682">
        <f t="shared" si="254"/>
        <v>0</v>
      </c>
      <c r="BF115" s="2682">
        <f t="shared" si="254"/>
        <v>0</v>
      </c>
      <c r="BG115" s="2682">
        <f t="shared" si="251"/>
        <v>0</v>
      </c>
      <c r="BH115" s="2682">
        <f t="shared" si="251"/>
        <v>0</v>
      </c>
      <c r="BI115" s="2682">
        <f t="shared" si="251"/>
        <v>0</v>
      </c>
      <c r="BJ115" s="2682">
        <f t="shared" si="251"/>
        <v>0</v>
      </c>
      <c r="BK115" s="2682">
        <f t="shared" si="251"/>
        <v>0</v>
      </c>
      <c r="BL115" s="2535"/>
      <c r="BM115" s="2683">
        <f t="shared" si="159"/>
        <v>0</v>
      </c>
      <c r="BN115" s="2684">
        <f t="shared" si="160"/>
        <v>0</v>
      </c>
      <c r="BO115" s="2684">
        <f t="shared" si="161"/>
        <v>0</v>
      </c>
      <c r="BP115" s="2684">
        <f t="shared" si="162"/>
        <v>0</v>
      </c>
      <c r="BQ115" s="2684">
        <f t="shared" si="163"/>
        <v>0</v>
      </c>
      <c r="BR115" s="2684">
        <f t="shared" si="164"/>
        <v>0</v>
      </c>
      <c r="BS115" s="2684">
        <f t="shared" si="165"/>
        <v>0</v>
      </c>
      <c r="BT115" s="2684">
        <f t="shared" si="166"/>
        <v>0</v>
      </c>
      <c r="BU115" s="2617"/>
      <c r="BV115" s="2685">
        <f t="shared" si="255"/>
        <v>0</v>
      </c>
      <c r="BW115" s="2686">
        <f t="shared" si="255"/>
        <v>0</v>
      </c>
      <c r="BX115" s="2686">
        <f t="shared" si="255"/>
        <v>0</v>
      </c>
      <c r="BY115" s="2686">
        <f t="shared" si="252"/>
        <v>0</v>
      </c>
      <c r="BZ115" s="2686">
        <f t="shared" si="252"/>
        <v>0</v>
      </c>
      <c r="CA115" s="2686">
        <f t="shared" si="252"/>
        <v>0</v>
      </c>
      <c r="CB115" s="2686">
        <f t="shared" si="252"/>
        <v>0</v>
      </c>
      <c r="CC115" s="2687">
        <f t="shared" si="252"/>
        <v>0</v>
      </c>
      <c r="CD115" s="2525"/>
      <c r="CE115" s="2681" t="str">
        <f t="shared" si="167"/>
        <v/>
      </c>
      <c r="CF115" s="2688">
        <f t="shared" si="168"/>
        <v>0</v>
      </c>
      <c r="CG115" s="2689">
        <f t="shared" si="169"/>
        <v>0</v>
      </c>
      <c r="CH115" s="2689">
        <f t="shared" si="170"/>
        <v>0</v>
      </c>
      <c r="CI115" s="2689">
        <f t="shared" si="171"/>
        <v>0</v>
      </c>
      <c r="CJ115" s="2689">
        <f t="shared" si="172"/>
        <v>0</v>
      </c>
      <c r="CK115" s="2689">
        <f t="shared" si="173"/>
        <v>0</v>
      </c>
      <c r="CL115" s="2689">
        <f t="shared" si="174"/>
        <v>0</v>
      </c>
      <c r="CM115" s="2689">
        <f t="shared" si="175"/>
        <v>0</v>
      </c>
      <c r="CN115" s="2689">
        <f t="shared" si="176"/>
        <v>0</v>
      </c>
      <c r="CO115" s="2702">
        <f>IF(M115=CO8,M115,0)</f>
        <v>0</v>
      </c>
      <c r="CP115" s="2703" t="str">
        <f t="shared" si="177"/>
        <v/>
      </c>
      <c r="CQ115" s="2678" t="str">
        <f t="shared" si="178"/>
        <v/>
      </c>
      <c r="CR115" s="2692" t="str">
        <f t="shared" si="179"/>
        <v/>
      </c>
      <c r="CS115" s="2692" t="str">
        <f t="shared" si="180"/>
        <v/>
      </c>
      <c r="CT115" s="2692" t="str">
        <f t="shared" si="181"/>
        <v/>
      </c>
      <c r="CU115" s="2692" t="str">
        <f t="shared" si="182"/>
        <v/>
      </c>
      <c r="CV115" s="2692" t="str">
        <f t="shared" si="183"/>
        <v/>
      </c>
      <c r="CW115" s="2692" t="str">
        <f t="shared" si="184"/>
        <v/>
      </c>
      <c r="CX115" s="2693" t="str">
        <f t="shared" si="185"/>
        <v/>
      </c>
      <c r="CY115" s="2601"/>
      <c r="CZ115" s="2681" t="str">
        <f t="shared" si="186"/>
        <v/>
      </c>
      <c r="DA115" s="2694">
        <f t="shared" si="187"/>
        <v>0</v>
      </c>
      <c r="DB115" s="2527" t="str">
        <f t="shared" si="188"/>
        <v/>
      </c>
      <c r="DC115" s="2527" t="str">
        <f t="shared" si="189"/>
        <v/>
      </c>
      <c r="DD115" s="2527" t="str">
        <f t="shared" si="190"/>
        <v/>
      </c>
      <c r="DE115" s="2527" t="str">
        <f t="shared" si="191"/>
        <v/>
      </c>
      <c r="DF115" s="2527" t="str">
        <f t="shared" si="192"/>
        <v/>
      </c>
      <c r="DG115" s="2527" t="str">
        <f t="shared" si="193"/>
        <v/>
      </c>
      <c r="DH115" s="2527" t="str">
        <f t="shared" si="194"/>
        <v/>
      </c>
      <c r="DI115" s="2527" t="str">
        <f t="shared" si="195"/>
        <v/>
      </c>
      <c r="DJ115" s="2549"/>
      <c r="DK115" s="2704">
        <f>IF(M115=DK8,M115,0)</f>
        <v>0</v>
      </c>
      <c r="DL115" s="2703" t="str">
        <f t="shared" si="196"/>
        <v/>
      </c>
      <c r="DM115" s="2692" t="str">
        <f t="shared" si="197"/>
        <v/>
      </c>
      <c r="DN115" s="2692" t="str">
        <f t="shared" si="198"/>
        <v/>
      </c>
      <c r="DO115" s="2692" t="str">
        <f t="shared" si="199"/>
        <v/>
      </c>
      <c r="DP115" s="2692" t="str">
        <f t="shared" si="200"/>
        <v/>
      </c>
      <c r="DQ115" s="2692" t="str">
        <f t="shared" si="201"/>
        <v/>
      </c>
      <c r="DR115" s="2692" t="str">
        <f t="shared" si="202"/>
        <v/>
      </c>
      <c r="DS115" s="2692" t="str">
        <f t="shared" si="203"/>
        <v/>
      </c>
      <c r="DT115" s="2696" t="str">
        <f t="shared" si="204"/>
        <v/>
      </c>
      <c r="DU115" s="2535"/>
      <c r="DV115" s="2683">
        <f t="shared" si="205"/>
        <v>0</v>
      </c>
      <c r="DW115" s="2684">
        <f t="shared" si="206"/>
        <v>0</v>
      </c>
      <c r="DX115" s="2684">
        <f t="shared" si="207"/>
        <v>0</v>
      </c>
      <c r="DY115" s="2684">
        <f t="shared" si="208"/>
        <v>0</v>
      </c>
      <c r="DZ115" s="2684">
        <f t="shared" si="209"/>
        <v>0</v>
      </c>
      <c r="EA115" s="2684">
        <f t="shared" si="210"/>
        <v>0</v>
      </c>
      <c r="EB115" s="2684">
        <f t="shared" si="211"/>
        <v>0</v>
      </c>
      <c r="EC115" s="2684">
        <f t="shared" si="212"/>
        <v>0</v>
      </c>
      <c r="ED115" s="2630"/>
      <c r="EE115" s="2685">
        <f t="shared" si="256"/>
        <v>0</v>
      </c>
      <c r="EF115" s="2686">
        <f t="shared" si="256"/>
        <v>0</v>
      </c>
      <c r="EG115" s="2686">
        <f t="shared" si="256"/>
        <v>0</v>
      </c>
      <c r="EH115" s="2686">
        <f t="shared" si="253"/>
        <v>0</v>
      </c>
      <c r="EI115" s="2686">
        <f t="shared" si="253"/>
        <v>0</v>
      </c>
      <c r="EJ115" s="2686">
        <f t="shared" si="253"/>
        <v>0</v>
      </c>
      <c r="EK115" s="2686">
        <f t="shared" si="253"/>
        <v>0</v>
      </c>
      <c r="EL115" s="2687">
        <f t="shared" si="253"/>
        <v>0</v>
      </c>
      <c r="EM115" s="2601"/>
      <c r="EN115" s="2681" t="str">
        <f t="shared" si="213"/>
        <v/>
      </c>
      <c r="EO115" s="2688">
        <f t="shared" si="214"/>
        <v>0</v>
      </c>
      <c r="EP115" s="2689">
        <f t="shared" si="215"/>
        <v>0</v>
      </c>
      <c r="EQ115" s="2689">
        <f t="shared" si="216"/>
        <v>0</v>
      </c>
      <c r="ER115" s="2689">
        <f t="shared" si="217"/>
        <v>0</v>
      </c>
      <c r="ES115" s="2689">
        <f t="shared" si="218"/>
        <v>0</v>
      </c>
      <c r="ET115" s="2689">
        <f t="shared" si="219"/>
        <v>0</v>
      </c>
      <c r="EU115" s="2689">
        <f t="shared" si="220"/>
        <v>0</v>
      </c>
      <c r="EV115" s="2689">
        <f t="shared" si="221"/>
        <v>0</v>
      </c>
      <c r="EW115" s="2689">
        <f t="shared" si="222"/>
        <v>0</v>
      </c>
      <c r="EX115" s="2705">
        <f>IF(X115=EX8,X115,0)</f>
        <v>0</v>
      </c>
      <c r="EY115" s="2703" t="str">
        <f t="shared" si="223"/>
        <v/>
      </c>
      <c r="EZ115" s="2678" t="str">
        <f t="shared" si="224"/>
        <v/>
      </c>
      <c r="FA115" s="2692" t="str">
        <f t="shared" si="225"/>
        <v/>
      </c>
      <c r="FB115" s="2692" t="str">
        <f t="shared" si="226"/>
        <v/>
      </c>
      <c r="FC115" s="2692" t="str">
        <f t="shared" si="227"/>
        <v/>
      </c>
      <c r="FD115" s="2692" t="str">
        <f t="shared" si="228"/>
        <v/>
      </c>
      <c r="FE115" s="2692" t="str">
        <f t="shared" si="229"/>
        <v/>
      </c>
      <c r="FF115" s="2692" t="str">
        <f t="shared" si="230"/>
        <v/>
      </c>
      <c r="FG115" s="2692" t="str">
        <f t="shared" si="231"/>
        <v/>
      </c>
      <c r="FH115" s="2601"/>
      <c r="FI115" s="2681" t="str">
        <f t="shared" si="232"/>
        <v/>
      </c>
      <c r="FJ115" s="2694">
        <f t="shared" si="233"/>
        <v>0</v>
      </c>
      <c r="FK115" s="2527" t="str">
        <f t="shared" si="234"/>
        <v/>
      </c>
      <c r="FL115" s="2527" t="str">
        <f t="shared" si="235"/>
        <v/>
      </c>
      <c r="FM115" s="2527" t="str">
        <f t="shared" si="236"/>
        <v/>
      </c>
      <c r="FN115" s="2527" t="str">
        <f t="shared" si="237"/>
        <v/>
      </c>
      <c r="FO115" s="2527" t="str">
        <f t="shared" si="238"/>
        <v/>
      </c>
      <c r="FP115" s="2527" t="str">
        <f t="shared" si="239"/>
        <v/>
      </c>
      <c r="FQ115" s="2527" t="str">
        <f t="shared" si="240"/>
        <v/>
      </c>
      <c r="FR115" s="2527" t="str">
        <f t="shared" si="241"/>
        <v/>
      </c>
      <c r="FS115" s="2704">
        <f>IF(X115=FS8,X115,0)</f>
        <v>0</v>
      </c>
      <c r="FT115" s="2703" t="str">
        <f t="shared" si="242"/>
        <v/>
      </c>
      <c r="FU115" s="2692" t="str">
        <f t="shared" si="243"/>
        <v/>
      </c>
      <c r="FV115" s="2692" t="str">
        <f t="shared" si="244"/>
        <v/>
      </c>
      <c r="FW115" s="2692" t="str">
        <f t="shared" si="245"/>
        <v/>
      </c>
      <c r="FX115" s="2692" t="str">
        <f t="shared" si="246"/>
        <v/>
      </c>
      <c r="FY115" s="2692" t="str">
        <f t="shared" si="247"/>
        <v/>
      </c>
      <c r="FZ115" s="2692" t="str">
        <f t="shared" si="248"/>
        <v/>
      </c>
      <c r="GA115" s="2692" t="str">
        <f t="shared" si="249"/>
        <v/>
      </c>
      <c r="GB115" s="2696" t="str">
        <f t="shared" si="250"/>
        <v/>
      </c>
      <c r="GC115" s="2535"/>
    </row>
    <row r="116" spans="1:185" ht="45" customHeight="1" x14ac:dyDescent="0.25">
      <c r="A116" s="2633">
        <f>ROW()</f>
        <v>116</v>
      </c>
      <c r="B116" s="2667" t="str">
        <f>IF(C116="I","",IF(ISBLANK(D116),"",IF(ISTEXT(D116),LARGE(B9:B115,1)+1,0)))</f>
        <v/>
      </c>
      <c r="C116" s="2698"/>
      <c r="D116" s="2715"/>
      <c r="E116" s="2669"/>
      <c r="F116" s="2670"/>
      <c r="G116" s="2671"/>
      <c r="H116" s="2672"/>
      <c r="I116" s="2671"/>
      <c r="J116" s="2672"/>
      <c r="K116" s="2673">
        <f t="shared" si="257"/>
        <v>0</v>
      </c>
      <c r="L116" s="2532"/>
      <c r="M116" s="2674">
        <f t="shared" si="139"/>
        <v>0</v>
      </c>
      <c r="N116" s="2675">
        <f t="shared" si="139"/>
        <v>0</v>
      </c>
      <c r="O116" s="2676"/>
      <c r="P116" s="2676"/>
      <c r="Q116" s="2676"/>
      <c r="R116" s="2676"/>
      <c r="S116" s="2676"/>
      <c r="T116" s="2676"/>
      <c r="U116" s="2676"/>
      <c r="V116" s="2676"/>
      <c r="W116" s="2532"/>
      <c r="X116" s="2674">
        <f t="shared" si="140"/>
        <v>0</v>
      </c>
      <c r="Y116" s="2675">
        <f t="shared" si="140"/>
        <v>0</v>
      </c>
      <c r="Z116" s="2677"/>
      <c r="AA116" s="2677"/>
      <c r="AB116" s="2677"/>
      <c r="AC116" s="2677"/>
      <c r="AD116" s="2677"/>
      <c r="AE116" s="2677"/>
      <c r="AF116" s="2677"/>
      <c r="AG116" s="2677"/>
      <c r="AH116" s="2532"/>
      <c r="AI116" s="2535"/>
      <c r="AJ116" s="2678">
        <f t="shared" si="141"/>
        <v>0</v>
      </c>
      <c r="AK116" s="2679">
        <f t="shared" si="142"/>
        <v>0</v>
      </c>
      <c r="AL116" s="2678">
        <f t="shared" si="143"/>
        <v>0</v>
      </c>
      <c r="AM116" s="2679">
        <f t="shared" si="144"/>
        <v>0</v>
      </c>
      <c r="AN116" s="2678">
        <f t="shared" si="145"/>
        <v>0</v>
      </c>
      <c r="AO116" s="2679">
        <f t="shared" si="146"/>
        <v>0</v>
      </c>
      <c r="AP116" s="2678">
        <f t="shared" si="147"/>
        <v>0</v>
      </c>
      <c r="AQ116" s="2679">
        <f t="shared" si="148"/>
        <v>0</v>
      </c>
      <c r="AR116" s="2678">
        <f t="shared" si="149"/>
        <v>0</v>
      </c>
      <c r="AS116" s="2679">
        <f t="shared" si="150"/>
        <v>0</v>
      </c>
      <c r="AT116" s="2678">
        <f t="shared" si="151"/>
        <v>0</v>
      </c>
      <c r="AU116" s="2679">
        <f t="shared" si="152"/>
        <v>0</v>
      </c>
      <c r="AV116" s="2678">
        <f t="shared" si="153"/>
        <v>0</v>
      </c>
      <c r="AW116" s="2679">
        <f t="shared" si="154"/>
        <v>0</v>
      </c>
      <c r="AX116" s="2678">
        <f t="shared" si="155"/>
        <v>0</v>
      </c>
      <c r="AY116" s="2679">
        <f t="shared" si="156"/>
        <v>0</v>
      </c>
      <c r="AZ116" s="2680"/>
      <c r="BA116" s="2681">
        <f>BA9</f>
        <v>20</v>
      </c>
      <c r="BB116" s="2681">
        <f t="shared" si="157"/>
        <v>0</v>
      </c>
      <c r="BC116" s="2681" t="str">
        <f t="shared" si="158"/>
        <v/>
      </c>
      <c r="BD116" s="2682">
        <f t="shared" si="254"/>
        <v>0</v>
      </c>
      <c r="BE116" s="2682">
        <f t="shared" si="254"/>
        <v>0</v>
      </c>
      <c r="BF116" s="2682">
        <f t="shared" si="254"/>
        <v>0</v>
      </c>
      <c r="BG116" s="2682">
        <f t="shared" si="251"/>
        <v>0</v>
      </c>
      <c r="BH116" s="2682">
        <f t="shared" si="251"/>
        <v>0</v>
      </c>
      <c r="BI116" s="2682">
        <f t="shared" si="251"/>
        <v>0</v>
      </c>
      <c r="BJ116" s="2682">
        <f t="shared" si="251"/>
        <v>0</v>
      </c>
      <c r="BK116" s="2682">
        <f t="shared" si="251"/>
        <v>0</v>
      </c>
      <c r="BL116" s="2535"/>
      <c r="BM116" s="2683">
        <f t="shared" si="159"/>
        <v>0</v>
      </c>
      <c r="BN116" s="2684">
        <f t="shared" si="160"/>
        <v>0</v>
      </c>
      <c r="BO116" s="2684">
        <f t="shared" si="161"/>
        <v>0</v>
      </c>
      <c r="BP116" s="2684">
        <f t="shared" si="162"/>
        <v>0</v>
      </c>
      <c r="BQ116" s="2684">
        <f t="shared" si="163"/>
        <v>0</v>
      </c>
      <c r="BR116" s="2684">
        <f t="shared" si="164"/>
        <v>0</v>
      </c>
      <c r="BS116" s="2684">
        <f t="shared" si="165"/>
        <v>0</v>
      </c>
      <c r="BT116" s="2684">
        <f t="shared" si="166"/>
        <v>0</v>
      </c>
      <c r="BU116" s="2617"/>
      <c r="BV116" s="2685">
        <f t="shared" si="255"/>
        <v>0</v>
      </c>
      <c r="BW116" s="2686">
        <f t="shared" si="255"/>
        <v>0</v>
      </c>
      <c r="BX116" s="2686">
        <f t="shared" si="255"/>
        <v>0</v>
      </c>
      <c r="BY116" s="2686">
        <f t="shared" si="252"/>
        <v>0</v>
      </c>
      <c r="BZ116" s="2686">
        <f t="shared" si="252"/>
        <v>0</v>
      </c>
      <c r="CA116" s="2686">
        <f t="shared" si="252"/>
        <v>0</v>
      </c>
      <c r="CB116" s="2686">
        <f t="shared" si="252"/>
        <v>0</v>
      </c>
      <c r="CC116" s="2687">
        <f t="shared" si="252"/>
        <v>0</v>
      </c>
      <c r="CD116" s="2525"/>
      <c r="CE116" s="2681" t="str">
        <f t="shared" si="167"/>
        <v/>
      </c>
      <c r="CF116" s="2688">
        <f t="shared" si="168"/>
        <v>0</v>
      </c>
      <c r="CG116" s="2689">
        <f t="shared" si="169"/>
        <v>0</v>
      </c>
      <c r="CH116" s="2689">
        <f t="shared" si="170"/>
        <v>0</v>
      </c>
      <c r="CI116" s="2689">
        <f t="shared" si="171"/>
        <v>0</v>
      </c>
      <c r="CJ116" s="2689">
        <f t="shared" si="172"/>
        <v>0</v>
      </c>
      <c r="CK116" s="2689">
        <f t="shared" si="173"/>
        <v>0</v>
      </c>
      <c r="CL116" s="2689">
        <f t="shared" si="174"/>
        <v>0</v>
      </c>
      <c r="CM116" s="2689">
        <f t="shared" si="175"/>
        <v>0</v>
      </c>
      <c r="CN116" s="2689">
        <f t="shared" si="176"/>
        <v>0</v>
      </c>
      <c r="CO116" s="2702">
        <f>IF(M116=CO8,M116,0)</f>
        <v>0</v>
      </c>
      <c r="CP116" s="2703" t="str">
        <f t="shared" si="177"/>
        <v/>
      </c>
      <c r="CQ116" s="2678" t="str">
        <f t="shared" si="178"/>
        <v/>
      </c>
      <c r="CR116" s="2692" t="str">
        <f t="shared" si="179"/>
        <v/>
      </c>
      <c r="CS116" s="2692" t="str">
        <f t="shared" si="180"/>
        <v/>
      </c>
      <c r="CT116" s="2692" t="str">
        <f t="shared" si="181"/>
        <v/>
      </c>
      <c r="CU116" s="2692" t="str">
        <f t="shared" si="182"/>
        <v/>
      </c>
      <c r="CV116" s="2692" t="str">
        <f t="shared" si="183"/>
        <v/>
      </c>
      <c r="CW116" s="2692" t="str">
        <f t="shared" si="184"/>
        <v/>
      </c>
      <c r="CX116" s="2693" t="str">
        <f t="shared" si="185"/>
        <v/>
      </c>
      <c r="CY116" s="2601"/>
      <c r="CZ116" s="2681" t="str">
        <f t="shared" si="186"/>
        <v/>
      </c>
      <c r="DA116" s="2694">
        <f t="shared" si="187"/>
        <v>0</v>
      </c>
      <c r="DB116" s="2527" t="str">
        <f t="shared" si="188"/>
        <v/>
      </c>
      <c r="DC116" s="2527" t="str">
        <f t="shared" si="189"/>
        <v/>
      </c>
      <c r="DD116" s="2527" t="str">
        <f t="shared" si="190"/>
        <v/>
      </c>
      <c r="DE116" s="2527" t="str">
        <f t="shared" si="191"/>
        <v/>
      </c>
      <c r="DF116" s="2527" t="str">
        <f t="shared" si="192"/>
        <v/>
      </c>
      <c r="DG116" s="2527" t="str">
        <f t="shared" si="193"/>
        <v/>
      </c>
      <c r="DH116" s="2527" t="str">
        <f t="shared" si="194"/>
        <v/>
      </c>
      <c r="DI116" s="2527" t="str">
        <f t="shared" si="195"/>
        <v/>
      </c>
      <c r="DJ116" s="2549"/>
      <c r="DK116" s="2704">
        <f>IF(M116=DK8,M116,0)</f>
        <v>0</v>
      </c>
      <c r="DL116" s="2703" t="str">
        <f t="shared" si="196"/>
        <v/>
      </c>
      <c r="DM116" s="2692" t="str">
        <f t="shared" si="197"/>
        <v/>
      </c>
      <c r="DN116" s="2692" t="str">
        <f t="shared" si="198"/>
        <v/>
      </c>
      <c r="DO116" s="2692" t="str">
        <f t="shared" si="199"/>
        <v/>
      </c>
      <c r="DP116" s="2692" t="str">
        <f t="shared" si="200"/>
        <v/>
      </c>
      <c r="DQ116" s="2692" t="str">
        <f t="shared" si="201"/>
        <v/>
      </c>
      <c r="DR116" s="2692" t="str">
        <f t="shared" si="202"/>
        <v/>
      </c>
      <c r="DS116" s="2692" t="str">
        <f t="shared" si="203"/>
        <v/>
      </c>
      <c r="DT116" s="2696" t="str">
        <f t="shared" si="204"/>
        <v/>
      </c>
      <c r="DU116" s="2535"/>
      <c r="DV116" s="2683">
        <f t="shared" si="205"/>
        <v>0</v>
      </c>
      <c r="DW116" s="2684">
        <f t="shared" si="206"/>
        <v>0</v>
      </c>
      <c r="DX116" s="2684">
        <f t="shared" si="207"/>
        <v>0</v>
      </c>
      <c r="DY116" s="2684">
        <f t="shared" si="208"/>
        <v>0</v>
      </c>
      <c r="DZ116" s="2684">
        <f t="shared" si="209"/>
        <v>0</v>
      </c>
      <c r="EA116" s="2684">
        <f t="shared" si="210"/>
        <v>0</v>
      </c>
      <c r="EB116" s="2684">
        <f t="shared" si="211"/>
        <v>0</v>
      </c>
      <c r="EC116" s="2684">
        <f t="shared" si="212"/>
        <v>0</v>
      </c>
      <c r="ED116" s="2630"/>
      <c r="EE116" s="2685">
        <f t="shared" si="256"/>
        <v>0</v>
      </c>
      <c r="EF116" s="2686">
        <f t="shared" si="256"/>
        <v>0</v>
      </c>
      <c r="EG116" s="2686">
        <f t="shared" si="256"/>
        <v>0</v>
      </c>
      <c r="EH116" s="2686">
        <f t="shared" si="253"/>
        <v>0</v>
      </c>
      <c r="EI116" s="2686">
        <f t="shared" si="253"/>
        <v>0</v>
      </c>
      <c r="EJ116" s="2686">
        <f t="shared" si="253"/>
        <v>0</v>
      </c>
      <c r="EK116" s="2686">
        <f t="shared" si="253"/>
        <v>0</v>
      </c>
      <c r="EL116" s="2687">
        <f t="shared" si="253"/>
        <v>0</v>
      </c>
      <c r="EM116" s="2601"/>
      <c r="EN116" s="2681" t="str">
        <f t="shared" si="213"/>
        <v/>
      </c>
      <c r="EO116" s="2688">
        <f t="shared" si="214"/>
        <v>0</v>
      </c>
      <c r="EP116" s="2689">
        <f t="shared" si="215"/>
        <v>0</v>
      </c>
      <c r="EQ116" s="2689">
        <f t="shared" si="216"/>
        <v>0</v>
      </c>
      <c r="ER116" s="2689">
        <f t="shared" si="217"/>
        <v>0</v>
      </c>
      <c r="ES116" s="2689">
        <f t="shared" si="218"/>
        <v>0</v>
      </c>
      <c r="ET116" s="2689">
        <f t="shared" si="219"/>
        <v>0</v>
      </c>
      <c r="EU116" s="2689">
        <f t="shared" si="220"/>
        <v>0</v>
      </c>
      <c r="EV116" s="2689">
        <f t="shared" si="221"/>
        <v>0</v>
      </c>
      <c r="EW116" s="2689">
        <f t="shared" si="222"/>
        <v>0</v>
      </c>
      <c r="EX116" s="2705">
        <f>IF(X116=EX8,X116,0)</f>
        <v>0</v>
      </c>
      <c r="EY116" s="2703" t="str">
        <f t="shared" si="223"/>
        <v/>
      </c>
      <c r="EZ116" s="2678" t="str">
        <f t="shared" si="224"/>
        <v/>
      </c>
      <c r="FA116" s="2692" t="str">
        <f t="shared" si="225"/>
        <v/>
      </c>
      <c r="FB116" s="2692" t="str">
        <f t="shared" si="226"/>
        <v/>
      </c>
      <c r="FC116" s="2692" t="str">
        <f t="shared" si="227"/>
        <v/>
      </c>
      <c r="FD116" s="2692" t="str">
        <f t="shared" si="228"/>
        <v/>
      </c>
      <c r="FE116" s="2692" t="str">
        <f t="shared" si="229"/>
        <v/>
      </c>
      <c r="FF116" s="2692" t="str">
        <f t="shared" si="230"/>
        <v/>
      </c>
      <c r="FG116" s="2692" t="str">
        <f t="shared" si="231"/>
        <v/>
      </c>
      <c r="FH116" s="2601"/>
      <c r="FI116" s="2681" t="str">
        <f t="shared" si="232"/>
        <v/>
      </c>
      <c r="FJ116" s="2694">
        <f t="shared" si="233"/>
        <v>0</v>
      </c>
      <c r="FK116" s="2527" t="str">
        <f t="shared" si="234"/>
        <v/>
      </c>
      <c r="FL116" s="2527" t="str">
        <f t="shared" si="235"/>
        <v/>
      </c>
      <c r="FM116" s="2527" t="str">
        <f t="shared" si="236"/>
        <v/>
      </c>
      <c r="FN116" s="2527" t="str">
        <f t="shared" si="237"/>
        <v/>
      </c>
      <c r="FO116" s="2527" t="str">
        <f t="shared" si="238"/>
        <v/>
      </c>
      <c r="FP116" s="2527" t="str">
        <f t="shared" si="239"/>
        <v/>
      </c>
      <c r="FQ116" s="2527" t="str">
        <f t="shared" si="240"/>
        <v/>
      </c>
      <c r="FR116" s="2527" t="str">
        <f t="shared" si="241"/>
        <v/>
      </c>
      <c r="FS116" s="2704">
        <f>IF(X116=FS8,X116,0)</f>
        <v>0</v>
      </c>
      <c r="FT116" s="2703" t="str">
        <f t="shared" si="242"/>
        <v/>
      </c>
      <c r="FU116" s="2692" t="str">
        <f t="shared" si="243"/>
        <v/>
      </c>
      <c r="FV116" s="2692" t="str">
        <f t="shared" si="244"/>
        <v/>
      </c>
      <c r="FW116" s="2692" t="str">
        <f t="shared" si="245"/>
        <v/>
      </c>
      <c r="FX116" s="2692" t="str">
        <f t="shared" si="246"/>
        <v/>
      </c>
      <c r="FY116" s="2692" t="str">
        <f t="shared" si="247"/>
        <v/>
      </c>
      <c r="FZ116" s="2692" t="str">
        <f t="shared" si="248"/>
        <v/>
      </c>
      <c r="GA116" s="2692" t="str">
        <f t="shared" si="249"/>
        <v/>
      </c>
      <c r="GB116" s="2696" t="str">
        <f t="shared" si="250"/>
        <v/>
      </c>
      <c r="GC116" s="2535"/>
    </row>
    <row r="117" spans="1:185" ht="45" customHeight="1" x14ac:dyDescent="0.25">
      <c r="A117" s="2633">
        <f>ROW()</f>
        <v>117</v>
      </c>
      <c r="B117" s="2667" t="str">
        <f>IF(C117="I","",IF(ISBLANK(D117),"",IF(ISTEXT(D117),LARGE(B9:B116,1)+1,0)))</f>
        <v/>
      </c>
      <c r="C117" s="2698"/>
      <c r="D117" s="2715"/>
      <c r="E117" s="2669"/>
      <c r="F117" s="2670"/>
      <c r="G117" s="2671"/>
      <c r="H117" s="2672"/>
      <c r="I117" s="2671"/>
      <c r="J117" s="2672"/>
      <c r="K117" s="2673">
        <f t="shared" si="257"/>
        <v>0</v>
      </c>
      <c r="L117" s="2532"/>
      <c r="M117" s="2674">
        <f t="shared" si="139"/>
        <v>0</v>
      </c>
      <c r="N117" s="2675">
        <f t="shared" si="139"/>
        <v>0</v>
      </c>
      <c r="O117" s="2676"/>
      <c r="P117" s="2676"/>
      <c r="Q117" s="2676"/>
      <c r="R117" s="2676"/>
      <c r="S117" s="2676"/>
      <c r="T117" s="2676"/>
      <c r="U117" s="2676"/>
      <c r="V117" s="2676"/>
      <c r="W117" s="2532"/>
      <c r="X117" s="2674">
        <f t="shared" si="140"/>
        <v>0</v>
      </c>
      <c r="Y117" s="2675">
        <f t="shared" si="140"/>
        <v>0</v>
      </c>
      <c r="Z117" s="2677"/>
      <c r="AA117" s="2677"/>
      <c r="AB117" s="2677"/>
      <c r="AC117" s="2677"/>
      <c r="AD117" s="2677"/>
      <c r="AE117" s="2677"/>
      <c r="AF117" s="2677"/>
      <c r="AG117" s="2677"/>
      <c r="AH117" s="2532"/>
      <c r="AI117" s="2535"/>
      <c r="AJ117" s="2678">
        <f t="shared" si="141"/>
        <v>0</v>
      </c>
      <c r="AK117" s="2679">
        <f t="shared" si="142"/>
        <v>0</v>
      </c>
      <c r="AL117" s="2678">
        <f t="shared" si="143"/>
        <v>0</v>
      </c>
      <c r="AM117" s="2679">
        <f t="shared" si="144"/>
        <v>0</v>
      </c>
      <c r="AN117" s="2678">
        <f t="shared" si="145"/>
        <v>0</v>
      </c>
      <c r="AO117" s="2679">
        <f t="shared" si="146"/>
        <v>0</v>
      </c>
      <c r="AP117" s="2678">
        <f t="shared" si="147"/>
        <v>0</v>
      </c>
      <c r="AQ117" s="2679">
        <f t="shared" si="148"/>
        <v>0</v>
      </c>
      <c r="AR117" s="2678">
        <f t="shared" si="149"/>
        <v>0</v>
      </c>
      <c r="AS117" s="2679">
        <f t="shared" si="150"/>
        <v>0</v>
      </c>
      <c r="AT117" s="2678">
        <f t="shared" si="151"/>
        <v>0</v>
      </c>
      <c r="AU117" s="2679">
        <f t="shared" si="152"/>
        <v>0</v>
      </c>
      <c r="AV117" s="2678">
        <f t="shared" si="153"/>
        <v>0</v>
      </c>
      <c r="AW117" s="2679">
        <f t="shared" si="154"/>
        <v>0</v>
      </c>
      <c r="AX117" s="2678">
        <f t="shared" si="155"/>
        <v>0</v>
      </c>
      <c r="AY117" s="2679">
        <f t="shared" si="156"/>
        <v>0</v>
      </c>
      <c r="AZ117" s="2680"/>
      <c r="BA117" s="2681">
        <f>BA9</f>
        <v>20</v>
      </c>
      <c r="BB117" s="2681">
        <f t="shared" si="157"/>
        <v>0</v>
      </c>
      <c r="BC117" s="2681" t="str">
        <f t="shared" si="158"/>
        <v/>
      </c>
      <c r="BD117" s="2682">
        <f t="shared" si="254"/>
        <v>0</v>
      </c>
      <c r="BE117" s="2682">
        <f t="shared" si="254"/>
        <v>0</v>
      </c>
      <c r="BF117" s="2682">
        <f t="shared" si="254"/>
        <v>0</v>
      </c>
      <c r="BG117" s="2682">
        <f t="shared" si="251"/>
        <v>0</v>
      </c>
      <c r="BH117" s="2682">
        <f t="shared" si="251"/>
        <v>0</v>
      </c>
      <c r="BI117" s="2682">
        <f t="shared" si="251"/>
        <v>0</v>
      </c>
      <c r="BJ117" s="2682">
        <f t="shared" si="251"/>
        <v>0</v>
      </c>
      <c r="BK117" s="2682">
        <f t="shared" si="251"/>
        <v>0</v>
      </c>
      <c r="BL117" s="2535"/>
      <c r="BM117" s="2683">
        <f t="shared" si="159"/>
        <v>0</v>
      </c>
      <c r="BN117" s="2684">
        <f t="shared" si="160"/>
        <v>0</v>
      </c>
      <c r="BO117" s="2684">
        <f t="shared" si="161"/>
        <v>0</v>
      </c>
      <c r="BP117" s="2684">
        <f t="shared" si="162"/>
        <v>0</v>
      </c>
      <c r="BQ117" s="2684">
        <f t="shared" si="163"/>
        <v>0</v>
      </c>
      <c r="BR117" s="2684">
        <f t="shared" si="164"/>
        <v>0</v>
      </c>
      <c r="BS117" s="2684">
        <f t="shared" si="165"/>
        <v>0</v>
      </c>
      <c r="BT117" s="2684">
        <f t="shared" si="166"/>
        <v>0</v>
      </c>
      <c r="BU117" s="2617"/>
      <c r="BV117" s="2685">
        <f t="shared" si="255"/>
        <v>0</v>
      </c>
      <c r="BW117" s="2686">
        <f t="shared" si="255"/>
        <v>0</v>
      </c>
      <c r="BX117" s="2686">
        <f t="shared" si="255"/>
        <v>0</v>
      </c>
      <c r="BY117" s="2686">
        <f t="shared" si="252"/>
        <v>0</v>
      </c>
      <c r="BZ117" s="2686">
        <f t="shared" si="252"/>
        <v>0</v>
      </c>
      <c r="CA117" s="2686">
        <f t="shared" si="252"/>
        <v>0</v>
      </c>
      <c r="CB117" s="2686">
        <f t="shared" si="252"/>
        <v>0</v>
      </c>
      <c r="CC117" s="2687">
        <f t="shared" si="252"/>
        <v>0</v>
      </c>
      <c r="CD117" s="2525"/>
      <c r="CE117" s="2681" t="str">
        <f t="shared" si="167"/>
        <v/>
      </c>
      <c r="CF117" s="2688">
        <f t="shared" si="168"/>
        <v>0</v>
      </c>
      <c r="CG117" s="2689">
        <f t="shared" si="169"/>
        <v>0</v>
      </c>
      <c r="CH117" s="2689">
        <f t="shared" si="170"/>
        <v>0</v>
      </c>
      <c r="CI117" s="2689">
        <f t="shared" si="171"/>
        <v>0</v>
      </c>
      <c r="CJ117" s="2689">
        <f t="shared" si="172"/>
        <v>0</v>
      </c>
      <c r="CK117" s="2689">
        <f t="shared" si="173"/>
        <v>0</v>
      </c>
      <c r="CL117" s="2689">
        <f t="shared" si="174"/>
        <v>0</v>
      </c>
      <c r="CM117" s="2689">
        <f t="shared" si="175"/>
        <v>0</v>
      </c>
      <c r="CN117" s="2689">
        <f t="shared" si="176"/>
        <v>0</v>
      </c>
      <c r="CO117" s="2702">
        <f>IF(M117=CO8,M117,0)</f>
        <v>0</v>
      </c>
      <c r="CP117" s="2703" t="str">
        <f t="shared" si="177"/>
        <v/>
      </c>
      <c r="CQ117" s="2678" t="str">
        <f t="shared" si="178"/>
        <v/>
      </c>
      <c r="CR117" s="2692" t="str">
        <f t="shared" si="179"/>
        <v/>
      </c>
      <c r="CS117" s="2692" t="str">
        <f t="shared" si="180"/>
        <v/>
      </c>
      <c r="CT117" s="2692" t="str">
        <f t="shared" si="181"/>
        <v/>
      </c>
      <c r="CU117" s="2692" t="str">
        <f t="shared" si="182"/>
        <v/>
      </c>
      <c r="CV117" s="2692" t="str">
        <f t="shared" si="183"/>
        <v/>
      </c>
      <c r="CW117" s="2692" t="str">
        <f t="shared" si="184"/>
        <v/>
      </c>
      <c r="CX117" s="2693" t="str">
        <f t="shared" si="185"/>
        <v/>
      </c>
      <c r="CY117" s="2601"/>
      <c r="CZ117" s="2681" t="str">
        <f t="shared" si="186"/>
        <v/>
      </c>
      <c r="DA117" s="2694">
        <f t="shared" si="187"/>
        <v>0</v>
      </c>
      <c r="DB117" s="2527" t="str">
        <f t="shared" si="188"/>
        <v/>
      </c>
      <c r="DC117" s="2527" t="str">
        <f t="shared" si="189"/>
        <v/>
      </c>
      <c r="DD117" s="2527" t="str">
        <f t="shared" si="190"/>
        <v/>
      </c>
      <c r="DE117" s="2527" t="str">
        <f t="shared" si="191"/>
        <v/>
      </c>
      <c r="DF117" s="2527" t="str">
        <f t="shared" si="192"/>
        <v/>
      </c>
      <c r="DG117" s="2527" t="str">
        <f t="shared" si="193"/>
        <v/>
      </c>
      <c r="DH117" s="2527" t="str">
        <f t="shared" si="194"/>
        <v/>
      </c>
      <c r="DI117" s="2527" t="str">
        <f t="shared" si="195"/>
        <v/>
      </c>
      <c r="DJ117" s="2549"/>
      <c r="DK117" s="2704">
        <f>IF(M117=DK8,M117,0)</f>
        <v>0</v>
      </c>
      <c r="DL117" s="2703" t="str">
        <f t="shared" si="196"/>
        <v/>
      </c>
      <c r="DM117" s="2692" t="str">
        <f t="shared" si="197"/>
        <v/>
      </c>
      <c r="DN117" s="2692" t="str">
        <f t="shared" si="198"/>
        <v/>
      </c>
      <c r="DO117" s="2692" t="str">
        <f t="shared" si="199"/>
        <v/>
      </c>
      <c r="DP117" s="2692" t="str">
        <f t="shared" si="200"/>
        <v/>
      </c>
      <c r="DQ117" s="2692" t="str">
        <f t="shared" si="201"/>
        <v/>
      </c>
      <c r="DR117" s="2692" t="str">
        <f t="shared" si="202"/>
        <v/>
      </c>
      <c r="DS117" s="2692" t="str">
        <f t="shared" si="203"/>
        <v/>
      </c>
      <c r="DT117" s="2696" t="str">
        <f t="shared" si="204"/>
        <v/>
      </c>
      <c r="DU117" s="2535"/>
      <c r="DV117" s="2683">
        <f t="shared" si="205"/>
        <v>0</v>
      </c>
      <c r="DW117" s="2684">
        <f t="shared" si="206"/>
        <v>0</v>
      </c>
      <c r="DX117" s="2684">
        <f t="shared" si="207"/>
        <v>0</v>
      </c>
      <c r="DY117" s="2684">
        <f t="shared" si="208"/>
        <v>0</v>
      </c>
      <c r="DZ117" s="2684">
        <f t="shared" si="209"/>
        <v>0</v>
      </c>
      <c r="EA117" s="2684">
        <f t="shared" si="210"/>
        <v>0</v>
      </c>
      <c r="EB117" s="2684">
        <f t="shared" si="211"/>
        <v>0</v>
      </c>
      <c r="EC117" s="2684">
        <f t="shared" si="212"/>
        <v>0</v>
      </c>
      <c r="ED117" s="2630"/>
      <c r="EE117" s="2685">
        <f t="shared" si="256"/>
        <v>0</v>
      </c>
      <c r="EF117" s="2686">
        <f t="shared" si="256"/>
        <v>0</v>
      </c>
      <c r="EG117" s="2686">
        <f t="shared" si="256"/>
        <v>0</v>
      </c>
      <c r="EH117" s="2686">
        <f t="shared" si="253"/>
        <v>0</v>
      </c>
      <c r="EI117" s="2686">
        <f t="shared" si="253"/>
        <v>0</v>
      </c>
      <c r="EJ117" s="2686">
        <f t="shared" si="253"/>
        <v>0</v>
      </c>
      <c r="EK117" s="2686">
        <f t="shared" si="253"/>
        <v>0</v>
      </c>
      <c r="EL117" s="2687">
        <f t="shared" si="253"/>
        <v>0</v>
      </c>
      <c r="EM117" s="2601"/>
      <c r="EN117" s="2681" t="str">
        <f t="shared" si="213"/>
        <v/>
      </c>
      <c r="EO117" s="2688">
        <f t="shared" si="214"/>
        <v>0</v>
      </c>
      <c r="EP117" s="2689">
        <f t="shared" si="215"/>
        <v>0</v>
      </c>
      <c r="EQ117" s="2689">
        <f t="shared" si="216"/>
        <v>0</v>
      </c>
      <c r="ER117" s="2689">
        <f t="shared" si="217"/>
        <v>0</v>
      </c>
      <c r="ES117" s="2689">
        <f t="shared" si="218"/>
        <v>0</v>
      </c>
      <c r="ET117" s="2689">
        <f t="shared" si="219"/>
        <v>0</v>
      </c>
      <c r="EU117" s="2689">
        <f t="shared" si="220"/>
        <v>0</v>
      </c>
      <c r="EV117" s="2689">
        <f t="shared" si="221"/>
        <v>0</v>
      </c>
      <c r="EW117" s="2689">
        <f t="shared" si="222"/>
        <v>0</v>
      </c>
      <c r="EX117" s="2705">
        <f>IF(X117=EX8,X117,0)</f>
        <v>0</v>
      </c>
      <c r="EY117" s="2703" t="str">
        <f t="shared" si="223"/>
        <v/>
      </c>
      <c r="EZ117" s="2678" t="str">
        <f t="shared" si="224"/>
        <v/>
      </c>
      <c r="FA117" s="2692" t="str">
        <f t="shared" si="225"/>
        <v/>
      </c>
      <c r="FB117" s="2692" t="str">
        <f t="shared" si="226"/>
        <v/>
      </c>
      <c r="FC117" s="2692" t="str">
        <f t="shared" si="227"/>
        <v/>
      </c>
      <c r="FD117" s="2692" t="str">
        <f t="shared" si="228"/>
        <v/>
      </c>
      <c r="FE117" s="2692" t="str">
        <f t="shared" si="229"/>
        <v/>
      </c>
      <c r="FF117" s="2692" t="str">
        <f t="shared" si="230"/>
        <v/>
      </c>
      <c r="FG117" s="2692" t="str">
        <f t="shared" si="231"/>
        <v/>
      </c>
      <c r="FH117" s="2601"/>
      <c r="FI117" s="2681" t="str">
        <f t="shared" si="232"/>
        <v/>
      </c>
      <c r="FJ117" s="2694">
        <f t="shared" si="233"/>
        <v>0</v>
      </c>
      <c r="FK117" s="2527" t="str">
        <f t="shared" si="234"/>
        <v/>
      </c>
      <c r="FL117" s="2527" t="str">
        <f t="shared" si="235"/>
        <v/>
      </c>
      <c r="FM117" s="2527" t="str">
        <f t="shared" si="236"/>
        <v/>
      </c>
      <c r="FN117" s="2527" t="str">
        <f t="shared" si="237"/>
        <v/>
      </c>
      <c r="FO117" s="2527" t="str">
        <f t="shared" si="238"/>
        <v/>
      </c>
      <c r="FP117" s="2527" t="str">
        <f t="shared" si="239"/>
        <v/>
      </c>
      <c r="FQ117" s="2527" t="str">
        <f t="shared" si="240"/>
        <v/>
      </c>
      <c r="FR117" s="2527" t="str">
        <f t="shared" si="241"/>
        <v/>
      </c>
      <c r="FS117" s="2704">
        <f>IF(X117=FS8,X117,0)</f>
        <v>0</v>
      </c>
      <c r="FT117" s="2703" t="str">
        <f t="shared" si="242"/>
        <v/>
      </c>
      <c r="FU117" s="2692" t="str">
        <f t="shared" si="243"/>
        <v/>
      </c>
      <c r="FV117" s="2692" t="str">
        <f t="shared" si="244"/>
        <v/>
      </c>
      <c r="FW117" s="2692" t="str">
        <f t="shared" si="245"/>
        <v/>
      </c>
      <c r="FX117" s="2692" t="str">
        <f t="shared" si="246"/>
        <v/>
      </c>
      <c r="FY117" s="2692" t="str">
        <f t="shared" si="247"/>
        <v/>
      </c>
      <c r="FZ117" s="2692" t="str">
        <f t="shared" si="248"/>
        <v/>
      </c>
      <c r="GA117" s="2692" t="str">
        <f t="shared" si="249"/>
        <v/>
      </c>
      <c r="GB117" s="2696" t="str">
        <f t="shared" si="250"/>
        <v/>
      </c>
      <c r="GC117" s="2535"/>
    </row>
    <row r="118" spans="1:185" ht="45" customHeight="1" x14ac:dyDescent="0.25">
      <c r="A118" s="2633">
        <f>ROW()</f>
        <v>118</v>
      </c>
      <c r="B118" s="2667" t="str">
        <f>IF(C118="I","",IF(ISBLANK(D118),"",IF(ISTEXT(D118),LARGE(B9:B117,1)+1,0)))</f>
        <v/>
      </c>
      <c r="C118" s="2698"/>
      <c r="D118" s="2715"/>
      <c r="E118" s="2669"/>
      <c r="F118" s="2670"/>
      <c r="G118" s="2671"/>
      <c r="H118" s="2672"/>
      <c r="I118" s="2671"/>
      <c r="J118" s="2672"/>
      <c r="K118" s="2673">
        <f t="shared" si="257"/>
        <v>0</v>
      </c>
      <c r="L118" s="2532"/>
      <c r="M118" s="2674">
        <f t="shared" si="139"/>
        <v>0</v>
      </c>
      <c r="N118" s="2675">
        <f t="shared" si="139"/>
        <v>0</v>
      </c>
      <c r="O118" s="2676"/>
      <c r="P118" s="2676"/>
      <c r="Q118" s="2676"/>
      <c r="R118" s="2676"/>
      <c r="S118" s="2676"/>
      <c r="T118" s="2676"/>
      <c r="U118" s="2676"/>
      <c r="V118" s="2676"/>
      <c r="W118" s="2532"/>
      <c r="X118" s="2674">
        <f t="shared" si="140"/>
        <v>0</v>
      </c>
      <c r="Y118" s="2675">
        <f t="shared" si="140"/>
        <v>0</v>
      </c>
      <c r="Z118" s="2677"/>
      <c r="AA118" s="2677"/>
      <c r="AB118" s="2677"/>
      <c r="AC118" s="2677"/>
      <c r="AD118" s="2677"/>
      <c r="AE118" s="2677"/>
      <c r="AF118" s="2677"/>
      <c r="AG118" s="2677"/>
      <c r="AH118" s="2532"/>
      <c r="AI118" s="2535"/>
      <c r="AJ118" s="2678">
        <f t="shared" si="141"/>
        <v>0</v>
      </c>
      <c r="AK118" s="2679">
        <f t="shared" si="142"/>
        <v>0</v>
      </c>
      <c r="AL118" s="2678">
        <f t="shared" si="143"/>
        <v>0</v>
      </c>
      <c r="AM118" s="2679">
        <f t="shared" si="144"/>
        <v>0</v>
      </c>
      <c r="AN118" s="2678">
        <f t="shared" si="145"/>
        <v>0</v>
      </c>
      <c r="AO118" s="2679">
        <f t="shared" si="146"/>
        <v>0</v>
      </c>
      <c r="AP118" s="2678">
        <f t="shared" si="147"/>
        <v>0</v>
      </c>
      <c r="AQ118" s="2679">
        <f t="shared" si="148"/>
        <v>0</v>
      </c>
      <c r="AR118" s="2678">
        <f t="shared" si="149"/>
        <v>0</v>
      </c>
      <c r="AS118" s="2679">
        <f t="shared" si="150"/>
        <v>0</v>
      </c>
      <c r="AT118" s="2678">
        <f t="shared" si="151"/>
        <v>0</v>
      </c>
      <c r="AU118" s="2679">
        <f t="shared" si="152"/>
        <v>0</v>
      </c>
      <c r="AV118" s="2678">
        <f t="shared" si="153"/>
        <v>0</v>
      </c>
      <c r="AW118" s="2679">
        <f t="shared" si="154"/>
        <v>0</v>
      </c>
      <c r="AX118" s="2678">
        <f t="shared" si="155"/>
        <v>0</v>
      </c>
      <c r="AY118" s="2679">
        <f t="shared" si="156"/>
        <v>0</v>
      </c>
      <c r="AZ118" s="2680"/>
      <c r="BA118" s="2681">
        <f>BA9</f>
        <v>20</v>
      </c>
      <c r="BB118" s="2681">
        <f t="shared" si="157"/>
        <v>0</v>
      </c>
      <c r="BC118" s="2681" t="str">
        <f t="shared" si="158"/>
        <v/>
      </c>
      <c r="BD118" s="2682">
        <f t="shared" si="254"/>
        <v>0</v>
      </c>
      <c r="BE118" s="2682">
        <f t="shared" si="254"/>
        <v>0</v>
      </c>
      <c r="BF118" s="2682">
        <f t="shared" si="254"/>
        <v>0</v>
      </c>
      <c r="BG118" s="2682">
        <f t="shared" si="251"/>
        <v>0</v>
      </c>
      <c r="BH118" s="2682">
        <f t="shared" si="251"/>
        <v>0</v>
      </c>
      <c r="BI118" s="2682">
        <f t="shared" si="251"/>
        <v>0</v>
      </c>
      <c r="BJ118" s="2682">
        <f t="shared" si="251"/>
        <v>0</v>
      </c>
      <c r="BK118" s="2682">
        <f t="shared" si="251"/>
        <v>0</v>
      </c>
      <c r="BL118" s="2535"/>
      <c r="BM118" s="2683">
        <f t="shared" si="159"/>
        <v>0</v>
      </c>
      <c r="BN118" s="2684">
        <f t="shared" si="160"/>
        <v>0</v>
      </c>
      <c r="BO118" s="2684">
        <f t="shared" si="161"/>
        <v>0</v>
      </c>
      <c r="BP118" s="2684">
        <f t="shared" si="162"/>
        <v>0</v>
      </c>
      <c r="BQ118" s="2684">
        <f t="shared" si="163"/>
        <v>0</v>
      </c>
      <c r="BR118" s="2684">
        <f t="shared" si="164"/>
        <v>0</v>
      </c>
      <c r="BS118" s="2684">
        <f t="shared" si="165"/>
        <v>0</v>
      </c>
      <c r="BT118" s="2684">
        <f t="shared" si="166"/>
        <v>0</v>
      </c>
      <c r="BU118" s="2617"/>
      <c r="BV118" s="2685">
        <f t="shared" si="255"/>
        <v>0</v>
      </c>
      <c r="BW118" s="2686">
        <f t="shared" si="255"/>
        <v>0</v>
      </c>
      <c r="BX118" s="2686">
        <f t="shared" si="255"/>
        <v>0</v>
      </c>
      <c r="BY118" s="2686">
        <f t="shared" si="252"/>
        <v>0</v>
      </c>
      <c r="BZ118" s="2686">
        <f t="shared" si="252"/>
        <v>0</v>
      </c>
      <c r="CA118" s="2686">
        <f t="shared" si="252"/>
        <v>0</v>
      </c>
      <c r="CB118" s="2686">
        <f t="shared" si="252"/>
        <v>0</v>
      </c>
      <c r="CC118" s="2687">
        <f t="shared" si="252"/>
        <v>0</v>
      </c>
      <c r="CD118" s="2525"/>
      <c r="CE118" s="2681" t="str">
        <f t="shared" si="167"/>
        <v/>
      </c>
      <c r="CF118" s="2688">
        <f t="shared" si="168"/>
        <v>0</v>
      </c>
      <c r="CG118" s="2689">
        <f t="shared" si="169"/>
        <v>0</v>
      </c>
      <c r="CH118" s="2689">
        <f t="shared" si="170"/>
        <v>0</v>
      </c>
      <c r="CI118" s="2689">
        <f t="shared" si="171"/>
        <v>0</v>
      </c>
      <c r="CJ118" s="2689">
        <f t="shared" si="172"/>
        <v>0</v>
      </c>
      <c r="CK118" s="2689">
        <f t="shared" si="173"/>
        <v>0</v>
      </c>
      <c r="CL118" s="2689">
        <f t="shared" si="174"/>
        <v>0</v>
      </c>
      <c r="CM118" s="2689">
        <f t="shared" si="175"/>
        <v>0</v>
      </c>
      <c r="CN118" s="2689">
        <f t="shared" si="176"/>
        <v>0</v>
      </c>
      <c r="CO118" s="2702">
        <f>IF(M118=CO8,M118,0)</f>
        <v>0</v>
      </c>
      <c r="CP118" s="2703" t="str">
        <f t="shared" si="177"/>
        <v/>
      </c>
      <c r="CQ118" s="2678" t="str">
        <f t="shared" si="178"/>
        <v/>
      </c>
      <c r="CR118" s="2692" t="str">
        <f t="shared" si="179"/>
        <v/>
      </c>
      <c r="CS118" s="2692" t="str">
        <f t="shared" si="180"/>
        <v/>
      </c>
      <c r="CT118" s="2692" t="str">
        <f t="shared" si="181"/>
        <v/>
      </c>
      <c r="CU118" s="2692" t="str">
        <f t="shared" si="182"/>
        <v/>
      </c>
      <c r="CV118" s="2692" t="str">
        <f t="shared" si="183"/>
        <v/>
      </c>
      <c r="CW118" s="2692" t="str">
        <f t="shared" si="184"/>
        <v/>
      </c>
      <c r="CX118" s="2693" t="str">
        <f t="shared" si="185"/>
        <v/>
      </c>
      <c r="CY118" s="2601"/>
      <c r="CZ118" s="2681" t="str">
        <f t="shared" si="186"/>
        <v/>
      </c>
      <c r="DA118" s="2694">
        <f t="shared" si="187"/>
        <v>0</v>
      </c>
      <c r="DB118" s="2527" t="str">
        <f t="shared" si="188"/>
        <v/>
      </c>
      <c r="DC118" s="2527" t="str">
        <f t="shared" si="189"/>
        <v/>
      </c>
      <c r="DD118" s="2527" t="str">
        <f t="shared" si="190"/>
        <v/>
      </c>
      <c r="DE118" s="2527" t="str">
        <f t="shared" si="191"/>
        <v/>
      </c>
      <c r="DF118" s="2527" t="str">
        <f t="shared" si="192"/>
        <v/>
      </c>
      <c r="DG118" s="2527" t="str">
        <f t="shared" si="193"/>
        <v/>
      </c>
      <c r="DH118" s="2527" t="str">
        <f t="shared" si="194"/>
        <v/>
      </c>
      <c r="DI118" s="2527" t="str">
        <f t="shared" si="195"/>
        <v/>
      </c>
      <c r="DJ118" s="2549"/>
      <c r="DK118" s="2704">
        <f>IF(M118=DK8,M118,0)</f>
        <v>0</v>
      </c>
      <c r="DL118" s="2703" t="str">
        <f t="shared" si="196"/>
        <v/>
      </c>
      <c r="DM118" s="2692" t="str">
        <f t="shared" si="197"/>
        <v/>
      </c>
      <c r="DN118" s="2692" t="str">
        <f t="shared" si="198"/>
        <v/>
      </c>
      <c r="DO118" s="2692" t="str">
        <f t="shared" si="199"/>
        <v/>
      </c>
      <c r="DP118" s="2692" t="str">
        <f t="shared" si="200"/>
        <v/>
      </c>
      <c r="DQ118" s="2692" t="str">
        <f t="shared" si="201"/>
        <v/>
      </c>
      <c r="DR118" s="2692" t="str">
        <f t="shared" si="202"/>
        <v/>
      </c>
      <c r="DS118" s="2692" t="str">
        <f t="shared" si="203"/>
        <v/>
      </c>
      <c r="DT118" s="2696" t="str">
        <f t="shared" si="204"/>
        <v/>
      </c>
      <c r="DU118" s="2535"/>
      <c r="DV118" s="2683">
        <f t="shared" si="205"/>
        <v>0</v>
      </c>
      <c r="DW118" s="2684">
        <f t="shared" si="206"/>
        <v>0</v>
      </c>
      <c r="DX118" s="2684">
        <f t="shared" si="207"/>
        <v>0</v>
      </c>
      <c r="DY118" s="2684">
        <f t="shared" si="208"/>
        <v>0</v>
      </c>
      <c r="DZ118" s="2684">
        <f t="shared" si="209"/>
        <v>0</v>
      </c>
      <c r="EA118" s="2684">
        <f t="shared" si="210"/>
        <v>0</v>
      </c>
      <c r="EB118" s="2684">
        <f t="shared" si="211"/>
        <v>0</v>
      </c>
      <c r="EC118" s="2684">
        <f t="shared" si="212"/>
        <v>0</v>
      </c>
      <c r="ED118" s="2630"/>
      <c r="EE118" s="2685">
        <f t="shared" si="256"/>
        <v>0</v>
      </c>
      <c r="EF118" s="2686">
        <f t="shared" si="256"/>
        <v>0</v>
      </c>
      <c r="EG118" s="2686">
        <f t="shared" si="256"/>
        <v>0</v>
      </c>
      <c r="EH118" s="2686">
        <f t="shared" si="253"/>
        <v>0</v>
      </c>
      <c r="EI118" s="2686">
        <f t="shared" si="253"/>
        <v>0</v>
      </c>
      <c r="EJ118" s="2686">
        <f t="shared" si="253"/>
        <v>0</v>
      </c>
      <c r="EK118" s="2686">
        <f t="shared" si="253"/>
        <v>0</v>
      </c>
      <c r="EL118" s="2687">
        <f t="shared" si="253"/>
        <v>0</v>
      </c>
      <c r="EM118" s="2601"/>
      <c r="EN118" s="2681" t="str">
        <f t="shared" si="213"/>
        <v/>
      </c>
      <c r="EO118" s="2688">
        <f t="shared" si="214"/>
        <v>0</v>
      </c>
      <c r="EP118" s="2689">
        <f t="shared" si="215"/>
        <v>0</v>
      </c>
      <c r="EQ118" s="2689">
        <f t="shared" si="216"/>
        <v>0</v>
      </c>
      <c r="ER118" s="2689">
        <f t="shared" si="217"/>
        <v>0</v>
      </c>
      <c r="ES118" s="2689">
        <f t="shared" si="218"/>
        <v>0</v>
      </c>
      <c r="ET118" s="2689">
        <f t="shared" si="219"/>
        <v>0</v>
      </c>
      <c r="EU118" s="2689">
        <f t="shared" si="220"/>
        <v>0</v>
      </c>
      <c r="EV118" s="2689">
        <f t="shared" si="221"/>
        <v>0</v>
      </c>
      <c r="EW118" s="2689">
        <f t="shared" si="222"/>
        <v>0</v>
      </c>
      <c r="EX118" s="2705">
        <f>IF(X118=EX8,X118,0)</f>
        <v>0</v>
      </c>
      <c r="EY118" s="2703" t="str">
        <f t="shared" si="223"/>
        <v/>
      </c>
      <c r="EZ118" s="2678" t="str">
        <f t="shared" si="224"/>
        <v/>
      </c>
      <c r="FA118" s="2692" t="str">
        <f t="shared" si="225"/>
        <v/>
      </c>
      <c r="FB118" s="2692" t="str">
        <f t="shared" si="226"/>
        <v/>
      </c>
      <c r="FC118" s="2692" t="str">
        <f t="shared" si="227"/>
        <v/>
      </c>
      <c r="FD118" s="2692" t="str">
        <f t="shared" si="228"/>
        <v/>
      </c>
      <c r="FE118" s="2692" t="str">
        <f t="shared" si="229"/>
        <v/>
      </c>
      <c r="FF118" s="2692" t="str">
        <f t="shared" si="230"/>
        <v/>
      </c>
      <c r="FG118" s="2692" t="str">
        <f t="shared" si="231"/>
        <v/>
      </c>
      <c r="FH118" s="2601"/>
      <c r="FI118" s="2681" t="str">
        <f t="shared" si="232"/>
        <v/>
      </c>
      <c r="FJ118" s="2694">
        <f t="shared" si="233"/>
        <v>0</v>
      </c>
      <c r="FK118" s="2527" t="str">
        <f t="shared" si="234"/>
        <v/>
      </c>
      <c r="FL118" s="2527" t="str">
        <f t="shared" si="235"/>
        <v/>
      </c>
      <c r="FM118" s="2527" t="str">
        <f t="shared" si="236"/>
        <v/>
      </c>
      <c r="FN118" s="2527" t="str">
        <f t="shared" si="237"/>
        <v/>
      </c>
      <c r="FO118" s="2527" t="str">
        <f t="shared" si="238"/>
        <v/>
      </c>
      <c r="FP118" s="2527" t="str">
        <f t="shared" si="239"/>
        <v/>
      </c>
      <c r="FQ118" s="2527" t="str">
        <f t="shared" si="240"/>
        <v/>
      </c>
      <c r="FR118" s="2527" t="str">
        <f t="shared" si="241"/>
        <v/>
      </c>
      <c r="FS118" s="2704">
        <f>IF(X118=FS8,X118,0)</f>
        <v>0</v>
      </c>
      <c r="FT118" s="2703" t="str">
        <f t="shared" si="242"/>
        <v/>
      </c>
      <c r="FU118" s="2692" t="str">
        <f t="shared" si="243"/>
        <v/>
      </c>
      <c r="FV118" s="2692" t="str">
        <f t="shared" si="244"/>
        <v/>
      </c>
      <c r="FW118" s="2692" t="str">
        <f t="shared" si="245"/>
        <v/>
      </c>
      <c r="FX118" s="2692" t="str">
        <f t="shared" si="246"/>
        <v/>
      </c>
      <c r="FY118" s="2692" t="str">
        <f t="shared" si="247"/>
        <v/>
      </c>
      <c r="FZ118" s="2692" t="str">
        <f t="shared" si="248"/>
        <v/>
      </c>
      <c r="GA118" s="2692" t="str">
        <f t="shared" si="249"/>
        <v/>
      </c>
      <c r="GB118" s="2696" t="str">
        <f t="shared" si="250"/>
        <v/>
      </c>
      <c r="GC118" s="2535"/>
    </row>
    <row r="119" spans="1:185" ht="45" customHeight="1" x14ac:dyDescent="0.25">
      <c r="A119" s="2633">
        <f>ROW()</f>
        <v>119</v>
      </c>
      <c r="B119" s="2667" t="str">
        <f>IF(C119="I","",IF(ISBLANK(D119),"",IF(ISTEXT(D119),LARGE(B9:B118,1)+1,0)))</f>
        <v/>
      </c>
      <c r="C119" s="2698"/>
      <c r="D119" s="2715"/>
      <c r="E119" s="2669"/>
      <c r="F119" s="2670"/>
      <c r="G119" s="2671"/>
      <c r="H119" s="2672"/>
      <c r="I119" s="2671"/>
      <c r="J119" s="2672"/>
      <c r="K119" s="2673">
        <f t="shared" si="257"/>
        <v>0</v>
      </c>
      <c r="L119" s="2532"/>
      <c r="M119" s="2674">
        <f t="shared" si="139"/>
        <v>0</v>
      </c>
      <c r="N119" s="2675">
        <f t="shared" si="139"/>
        <v>0</v>
      </c>
      <c r="O119" s="2676"/>
      <c r="P119" s="2676"/>
      <c r="Q119" s="2676"/>
      <c r="R119" s="2676"/>
      <c r="S119" s="2676"/>
      <c r="T119" s="2676"/>
      <c r="U119" s="2676"/>
      <c r="V119" s="2676"/>
      <c r="W119" s="2532"/>
      <c r="X119" s="2674">
        <f t="shared" si="140"/>
        <v>0</v>
      </c>
      <c r="Y119" s="2675">
        <f t="shared" si="140"/>
        <v>0</v>
      </c>
      <c r="Z119" s="2677"/>
      <c r="AA119" s="2677"/>
      <c r="AB119" s="2677"/>
      <c r="AC119" s="2677"/>
      <c r="AD119" s="2677"/>
      <c r="AE119" s="2677"/>
      <c r="AF119" s="2677"/>
      <c r="AG119" s="2677"/>
      <c r="AH119" s="2532"/>
      <c r="AI119" s="2535"/>
      <c r="AJ119" s="2678">
        <f t="shared" si="141"/>
        <v>0</v>
      </c>
      <c r="AK119" s="2679">
        <f t="shared" si="142"/>
        <v>0</v>
      </c>
      <c r="AL119" s="2678">
        <f t="shared" si="143"/>
        <v>0</v>
      </c>
      <c r="AM119" s="2679">
        <f t="shared" si="144"/>
        <v>0</v>
      </c>
      <c r="AN119" s="2678">
        <f t="shared" si="145"/>
        <v>0</v>
      </c>
      <c r="AO119" s="2679">
        <f t="shared" si="146"/>
        <v>0</v>
      </c>
      <c r="AP119" s="2678">
        <f t="shared" si="147"/>
        <v>0</v>
      </c>
      <c r="AQ119" s="2679">
        <f t="shared" si="148"/>
        <v>0</v>
      </c>
      <c r="AR119" s="2678">
        <f t="shared" si="149"/>
        <v>0</v>
      </c>
      <c r="AS119" s="2679">
        <f t="shared" si="150"/>
        <v>0</v>
      </c>
      <c r="AT119" s="2678">
        <f t="shared" si="151"/>
        <v>0</v>
      </c>
      <c r="AU119" s="2679">
        <f t="shared" si="152"/>
        <v>0</v>
      </c>
      <c r="AV119" s="2678">
        <f t="shared" si="153"/>
        <v>0</v>
      </c>
      <c r="AW119" s="2679">
        <f t="shared" si="154"/>
        <v>0</v>
      </c>
      <c r="AX119" s="2678">
        <f t="shared" si="155"/>
        <v>0</v>
      </c>
      <c r="AY119" s="2679">
        <f t="shared" si="156"/>
        <v>0</v>
      </c>
      <c r="AZ119" s="2680"/>
      <c r="BA119" s="2681">
        <f>BA9</f>
        <v>20</v>
      </c>
      <c r="BB119" s="2681">
        <f t="shared" si="157"/>
        <v>0</v>
      </c>
      <c r="BC119" s="2681" t="str">
        <f t="shared" si="158"/>
        <v/>
      </c>
      <c r="BD119" s="2682">
        <f t="shared" si="254"/>
        <v>0</v>
      </c>
      <c r="BE119" s="2682">
        <f t="shared" si="254"/>
        <v>0</v>
      </c>
      <c r="BF119" s="2682">
        <f t="shared" si="254"/>
        <v>0</v>
      </c>
      <c r="BG119" s="2682">
        <f t="shared" si="251"/>
        <v>0</v>
      </c>
      <c r="BH119" s="2682">
        <f t="shared" si="251"/>
        <v>0</v>
      </c>
      <c r="BI119" s="2682">
        <f t="shared" si="251"/>
        <v>0</v>
      </c>
      <c r="BJ119" s="2682">
        <f t="shared" si="251"/>
        <v>0</v>
      </c>
      <c r="BK119" s="2682">
        <f t="shared" si="251"/>
        <v>0</v>
      </c>
      <c r="BL119" s="2535"/>
      <c r="BM119" s="2683">
        <f t="shared" si="159"/>
        <v>0</v>
      </c>
      <c r="BN119" s="2684">
        <f t="shared" si="160"/>
        <v>0</v>
      </c>
      <c r="BO119" s="2684">
        <f t="shared" si="161"/>
        <v>0</v>
      </c>
      <c r="BP119" s="2684">
        <f t="shared" si="162"/>
        <v>0</v>
      </c>
      <c r="BQ119" s="2684">
        <f t="shared" si="163"/>
        <v>0</v>
      </c>
      <c r="BR119" s="2684">
        <f t="shared" si="164"/>
        <v>0</v>
      </c>
      <c r="BS119" s="2684">
        <f t="shared" si="165"/>
        <v>0</v>
      </c>
      <c r="BT119" s="2684">
        <f t="shared" si="166"/>
        <v>0</v>
      </c>
      <c r="BU119" s="2617"/>
      <c r="BV119" s="2685">
        <f t="shared" si="255"/>
        <v>0</v>
      </c>
      <c r="BW119" s="2686">
        <f t="shared" si="255"/>
        <v>0</v>
      </c>
      <c r="BX119" s="2686">
        <f t="shared" si="255"/>
        <v>0</v>
      </c>
      <c r="BY119" s="2686">
        <f t="shared" si="252"/>
        <v>0</v>
      </c>
      <c r="BZ119" s="2686">
        <f t="shared" si="252"/>
        <v>0</v>
      </c>
      <c r="CA119" s="2686">
        <f t="shared" si="252"/>
        <v>0</v>
      </c>
      <c r="CB119" s="2686">
        <f t="shared" si="252"/>
        <v>0</v>
      </c>
      <c r="CC119" s="2687">
        <f t="shared" si="252"/>
        <v>0</v>
      </c>
      <c r="CD119" s="2525"/>
      <c r="CE119" s="2681" t="str">
        <f t="shared" si="167"/>
        <v/>
      </c>
      <c r="CF119" s="2688">
        <f t="shared" si="168"/>
        <v>0</v>
      </c>
      <c r="CG119" s="2689">
        <f t="shared" si="169"/>
        <v>0</v>
      </c>
      <c r="CH119" s="2689">
        <f t="shared" si="170"/>
        <v>0</v>
      </c>
      <c r="CI119" s="2689">
        <f t="shared" si="171"/>
        <v>0</v>
      </c>
      <c r="CJ119" s="2689">
        <f t="shared" si="172"/>
        <v>0</v>
      </c>
      <c r="CK119" s="2689">
        <f t="shared" si="173"/>
        <v>0</v>
      </c>
      <c r="CL119" s="2689">
        <f t="shared" si="174"/>
        <v>0</v>
      </c>
      <c r="CM119" s="2689">
        <f t="shared" si="175"/>
        <v>0</v>
      </c>
      <c r="CN119" s="2689">
        <f t="shared" si="176"/>
        <v>0</v>
      </c>
      <c r="CO119" s="2702">
        <f>IF(M119=CO8,M119,0)</f>
        <v>0</v>
      </c>
      <c r="CP119" s="2703" t="str">
        <f t="shared" si="177"/>
        <v/>
      </c>
      <c r="CQ119" s="2678" t="str">
        <f t="shared" si="178"/>
        <v/>
      </c>
      <c r="CR119" s="2692" t="str">
        <f t="shared" si="179"/>
        <v/>
      </c>
      <c r="CS119" s="2692" t="str">
        <f t="shared" si="180"/>
        <v/>
      </c>
      <c r="CT119" s="2692" t="str">
        <f t="shared" si="181"/>
        <v/>
      </c>
      <c r="CU119" s="2692" t="str">
        <f t="shared" si="182"/>
        <v/>
      </c>
      <c r="CV119" s="2692" t="str">
        <f t="shared" si="183"/>
        <v/>
      </c>
      <c r="CW119" s="2692" t="str">
        <f t="shared" si="184"/>
        <v/>
      </c>
      <c r="CX119" s="2693" t="str">
        <f t="shared" si="185"/>
        <v/>
      </c>
      <c r="CY119" s="2601"/>
      <c r="CZ119" s="2681" t="str">
        <f t="shared" si="186"/>
        <v/>
      </c>
      <c r="DA119" s="2694">
        <f t="shared" si="187"/>
        <v>0</v>
      </c>
      <c r="DB119" s="2527" t="str">
        <f t="shared" si="188"/>
        <v/>
      </c>
      <c r="DC119" s="2527" t="str">
        <f t="shared" si="189"/>
        <v/>
      </c>
      <c r="DD119" s="2527" t="str">
        <f t="shared" si="190"/>
        <v/>
      </c>
      <c r="DE119" s="2527" t="str">
        <f t="shared" si="191"/>
        <v/>
      </c>
      <c r="DF119" s="2527" t="str">
        <f t="shared" si="192"/>
        <v/>
      </c>
      <c r="DG119" s="2527" t="str">
        <f t="shared" si="193"/>
        <v/>
      </c>
      <c r="DH119" s="2527" t="str">
        <f t="shared" si="194"/>
        <v/>
      </c>
      <c r="DI119" s="2527" t="str">
        <f t="shared" si="195"/>
        <v/>
      </c>
      <c r="DJ119" s="2549"/>
      <c r="DK119" s="2704">
        <f>IF(M119=DK8,M119,0)</f>
        <v>0</v>
      </c>
      <c r="DL119" s="2703" t="str">
        <f t="shared" si="196"/>
        <v/>
      </c>
      <c r="DM119" s="2692" t="str">
        <f t="shared" si="197"/>
        <v/>
      </c>
      <c r="DN119" s="2692" t="str">
        <f t="shared" si="198"/>
        <v/>
      </c>
      <c r="DO119" s="2692" t="str">
        <f t="shared" si="199"/>
        <v/>
      </c>
      <c r="DP119" s="2692" t="str">
        <f t="shared" si="200"/>
        <v/>
      </c>
      <c r="DQ119" s="2692" t="str">
        <f t="shared" si="201"/>
        <v/>
      </c>
      <c r="DR119" s="2692" t="str">
        <f t="shared" si="202"/>
        <v/>
      </c>
      <c r="DS119" s="2692" t="str">
        <f t="shared" si="203"/>
        <v/>
      </c>
      <c r="DT119" s="2696" t="str">
        <f t="shared" si="204"/>
        <v/>
      </c>
      <c r="DU119" s="2535"/>
      <c r="DV119" s="2683">
        <f t="shared" si="205"/>
        <v>0</v>
      </c>
      <c r="DW119" s="2684">
        <f t="shared" si="206"/>
        <v>0</v>
      </c>
      <c r="DX119" s="2684">
        <f t="shared" si="207"/>
        <v>0</v>
      </c>
      <c r="DY119" s="2684">
        <f t="shared" si="208"/>
        <v>0</v>
      </c>
      <c r="DZ119" s="2684">
        <f t="shared" si="209"/>
        <v>0</v>
      </c>
      <c r="EA119" s="2684">
        <f t="shared" si="210"/>
        <v>0</v>
      </c>
      <c r="EB119" s="2684">
        <f t="shared" si="211"/>
        <v>0</v>
      </c>
      <c r="EC119" s="2684">
        <f t="shared" si="212"/>
        <v>0</v>
      </c>
      <c r="ED119" s="2630"/>
      <c r="EE119" s="2685">
        <f t="shared" si="256"/>
        <v>0</v>
      </c>
      <c r="EF119" s="2686">
        <f t="shared" si="256"/>
        <v>0</v>
      </c>
      <c r="EG119" s="2686">
        <f t="shared" si="256"/>
        <v>0</v>
      </c>
      <c r="EH119" s="2686">
        <f t="shared" si="253"/>
        <v>0</v>
      </c>
      <c r="EI119" s="2686">
        <f t="shared" si="253"/>
        <v>0</v>
      </c>
      <c r="EJ119" s="2686">
        <f t="shared" si="253"/>
        <v>0</v>
      </c>
      <c r="EK119" s="2686">
        <f t="shared" si="253"/>
        <v>0</v>
      </c>
      <c r="EL119" s="2687">
        <f t="shared" si="253"/>
        <v>0</v>
      </c>
      <c r="EM119" s="2601"/>
      <c r="EN119" s="2681" t="str">
        <f t="shared" si="213"/>
        <v/>
      </c>
      <c r="EO119" s="2688">
        <f t="shared" si="214"/>
        <v>0</v>
      </c>
      <c r="EP119" s="2689">
        <f t="shared" si="215"/>
        <v>0</v>
      </c>
      <c r="EQ119" s="2689">
        <f t="shared" si="216"/>
        <v>0</v>
      </c>
      <c r="ER119" s="2689">
        <f t="shared" si="217"/>
        <v>0</v>
      </c>
      <c r="ES119" s="2689">
        <f t="shared" si="218"/>
        <v>0</v>
      </c>
      <c r="ET119" s="2689">
        <f t="shared" si="219"/>
        <v>0</v>
      </c>
      <c r="EU119" s="2689">
        <f t="shared" si="220"/>
        <v>0</v>
      </c>
      <c r="EV119" s="2689">
        <f t="shared" si="221"/>
        <v>0</v>
      </c>
      <c r="EW119" s="2689">
        <f t="shared" si="222"/>
        <v>0</v>
      </c>
      <c r="EX119" s="2705">
        <f>IF(X119=EX8,X119,0)</f>
        <v>0</v>
      </c>
      <c r="EY119" s="2703" t="str">
        <f t="shared" si="223"/>
        <v/>
      </c>
      <c r="EZ119" s="2678" t="str">
        <f t="shared" si="224"/>
        <v/>
      </c>
      <c r="FA119" s="2692" t="str">
        <f t="shared" si="225"/>
        <v/>
      </c>
      <c r="FB119" s="2692" t="str">
        <f t="shared" si="226"/>
        <v/>
      </c>
      <c r="FC119" s="2692" t="str">
        <f t="shared" si="227"/>
        <v/>
      </c>
      <c r="FD119" s="2692" t="str">
        <f t="shared" si="228"/>
        <v/>
      </c>
      <c r="FE119" s="2692" t="str">
        <f t="shared" si="229"/>
        <v/>
      </c>
      <c r="FF119" s="2692" t="str">
        <f t="shared" si="230"/>
        <v/>
      </c>
      <c r="FG119" s="2692" t="str">
        <f t="shared" si="231"/>
        <v/>
      </c>
      <c r="FH119" s="2601"/>
      <c r="FI119" s="2681" t="str">
        <f t="shared" si="232"/>
        <v/>
      </c>
      <c r="FJ119" s="2694">
        <f t="shared" si="233"/>
        <v>0</v>
      </c>
      <c r="FK119" s="2527" t="str">
        <f t="shared" si="234"/>
        <v/>
      </c>
      <c r="FL119" s="2527" t="str">
        <f t="shared" si="235"/>
        <v/>
      </c>
      <c r="FM119" s="2527" t="str">
        <f t="shared" si="236"/>
        <v/>
      </c>
      <c r="FN119" s="2527" t="str">
        <f t="shared" si="237"/>
        <v/>
      </c>
      <c r="FO119" s="2527" t="str">
        <f t="shared" si="238"/>
        <v/>
      </c>
      <c r="FP119" s="2527" t="str">
        <f t="shared" si="239"/>
        <v/>
      </c>
      <c r="FQ119" s="2527" t="str">
        <f t="shared" si="240"/>
        <v/>
      </c>
      <c r="FR119" s="2527" t="str">
        <f t="shared" si="241"/>
        <v/>
      </c>
      <c r="FS119" s="2704">
        <f>IF(X119=FS8,X119,0)</f>
        <v>0</v>
      </c>
      <c r="FT119" s="2703" t="str">
        <f t="shared" si="242"/>
        <v/>
      </c>
      <c r="FU119" s="2692" t="str">
        <f t="shared" si="243"/>
        <v/>
      </c>
      <c r="FV119" s="2692" t="str">
        <f t="shared" si="244"/>
        <v/>
      </c>
      <c r="FW119" s="2692" t="str">
        <f t="shared" si="245"/>
        <v/>
      </c>
      <c r="FX119" s="2692" t="str">
        <f t="shared" si="246"/>
        <v/>
      </c>
      <c r="FY119" s="2692" t="str">
        <f t="shared" si="247"/>
        <v/>
      </c>
      <c r="FZ119" s="2692" t="str">
        <f t="shared" si="248"/>
        <v/>
      </c>
      <c r="GA119" s="2692" t="str">
        <f t="shared" si="249"/>
        <v/>
      </c>
      <c r="GB119" s="2696" t="str">
        <f t="shared" si="250"/>
        <v/>
      </c>
      <c r="GC119" s="2535"/>
    </row>
    <row r="120" spans="1:185" ht="45" customHeight="1" x14ac:dyDescent="0.25">
      <c r="A120" s="2633">
        <f>ROW()</f>
        <v>120</v>
      </c>
      <c r="B120" s="2667" t="str">
        <f>IF(C120="I","",IF(ISBLANK(D120),"",IF(ISTEXT(D120),LARGE(B9:B119,1)+1,0)))</f>
        <v/>
      </c>
      <c r="C120" s="2698"/>
      <c r="D120" s="2715"/>
      <c r="E120" s="2669"/>
      <c r="F120" s="2670"/>
      <c r="G120" s="2671"/>
      <c r="H120" s="2672"/>
      <c r="I120" s="2671"/>
      <c r="J120" s="2672"/>
      <c r="K120" s="2673">
        <f t="shared" si="257"/>
        <v>0</v>
      </c>
      <c r="L120" s="2532"/>
      <c r="M120" s="2674">
        <f t="shared" si="139"/>
        <v>0</v>
      </c>
      <c r="N120" s="2675">
        <f t="shared" si="139"/>
        <v>0</v>
      </c>
      <c r="O120" s="2676"/>
      <c r="P120" s="2676"/>
      <c r="Q120" s="2676"/>
      <c r="R120" s="2676"/>
      <c r="S120" s="2676"/>
      <c r="T120" s="2676"/>
      <c r="U120" s="2676"/>
      <c r="V120" s="2676"/>
      <c r="W120" s="2532"/>
      <c r="X120" s="2674">
        <f t="shared" si="140"/>
        <v>0</v>
      </c>
      <c r="Y120" s="2675">
        <f t="shared" si="140"/>
        <v>0</v>
      </c>
      <c r="Z120" s="2677"/>
      <c r="AA120" s="2677"/>
      <c r="AB120" s="2677"/>
      <c r="AC120" s="2677"/>
      <c r="AD120" s="2677"/>
      <c r="AE120" s="2677"/>
      <c r="AF120" s="2677"/>
      <c r="AG120" s="2677"/>
      <c r="AH120" s="2532"/>
      <c r="AI120" s="2535"/>
      <c r="AJ120" s="2678">
        <f t="shared" si="141"/>
        <v>0</v>
      </c>
      <c r="AK120" s="2679">
        <f t="shared" si="142"/>
        <v>0</v>
      </c>
      <c r="AL120" s="2678">
        <f t="shared" si="143"/>
        <v>0</v>
      </c>
      <c r="AM120" s="2679">
        <f t="shared" si="144"/>
        <v>0</v>
      </c>
      <c r="AN120" s="2678">
        <f t="shared" si="145"/>
        <v>0</v>
      </c>
      <c r="AO120" s="2679">
        <f t="shared" si="146"/>
        <v>0</v>
      </c>
      <c r="AP120" s="2678">
        <f t="shared" si="147"/>
        <v>0</v>
      </c>
      <c r="AQ120" s="2679">
        <f t="shared" si="148"/>
        <v>0</v>
      </c>
      <c r="AR120" s="2678">
        <f t="shared" si="149"/>
        <v>0</v>
      </c>
      <c r="AS120" s="2679">
        <f t="shared" si="150"/>
        <v>0</v>
      </c>
      <c r="AT120" s="2678">
        <f t="shared" si="151"/>
        <v>0</v>
      </c>
      <c r="AU120" s="2679">
        <f t="shared" si="152"/>
        <v>0</v>
      </c>
      <c r="AV120" s="2678">
        <f t="shared" si="153"/>
        <v>0</v>
      </c>
      <c r="AW120" s="2679">
        <f t="shared" si="154"/>
        <v>0</v>
      </c>
      <c r="AX120" s="2678">
        <f t="shared" si="155"/>
        <v>0</v>
      </c>
      <c r="AY120" s="2679">
        <f t="shared" si="156"/>
        <v>0</v>
      </c>
      <c r="AZ120" s="2680"/>
      <c r="BA120" s="2681">
        <f>BA9</f>
        <v>20</v>
      </c>
      <c r="BB120" s="2681">
        <f t="shared" si="157"/>
        <v>0</v>
      </c>
      <c r="BC120" s="2681" t="str">
        <f t="shared" si="158"/>
        <v/>
      </c>
      <c r="BD120" s="2682">
        <f t="shared" si="254"/>
        <v>0</v>
      </c>
      <c r="BE120" s="2682">
        <f t="shared" si="254"/>
        <v>0</v>
      </c>
      <c r="BF120" s="2682">
        <f t="shared" si="254"/>
        <v>0</v>
      </c>
      <c r="BG120" s="2682">
        <f t="shared" si="251"/>
        <v>0</v>
      </c>
      <c r="BH120" s="2682">
        <f t="shared" si="251"/>
        <v>0</v>
      </c>
      <c r="BI120" s="2682">
        <f t="shared" si="251"/>
        <v>0</v>
      </c>
      <c r="BJ120" s="2682">
        <f t="shared" si="251"/>
        <v>0</v>
      </c>
      <c r="BK120" s="2682">
        <f t="shared" si="251"/>
        <v>0</v>
      </c>
      <c r="BL120" s="2535"/>
      <c r="BM120" s="2683">
        <f t="shared" si="159"/>
        <v>0</v>
      </c>
      <c r="BN120" s="2684">
        <f t="shared" si="160"/>
        <v>0</v>
      </c>
      <c r="BO120" s="2684">
        <f t="shared" si="161"/>
        <v>0</v>
      </c>
      <c r="BP120" s="2684">
        <f t="shared" si="162"/>
        <v>0</v>
      </c>
      <c r="BQ120" s="2684">
        <f t="shared" si="163"/>
        <v>0</v>
      </c>
      <c r="BR120" s="2684">
        <f t="shared" si="164"/>
        <v>0</v>
      </c>
      <c r="BS120" s="2684">
        <f t="shared" si="165"/>
        <v>0</v>
      </c>
      <c r="BT120" s="2684">
        <f t="shared" si="166"/>
        <v>0</v>
      </c>
      <c r="BU120" s="2617"/>
      <c r="BV120" s="2685">
        <f t="shared" si="255"/>
        <v>0</v>
      </c>
      <c r="BW120" s="2686">
        <f t="shared" si="255"/>
        <v>0</v>
      </c>
      <c r="BX120" s="2686">
        <f t="shared" si="255"/>
        <v>0</v>
      </c>
      <c r="BY120" s="2686">
        <f t="shared" si="252"/>
        <v>0</v>
      </c>
      <c r="BZ120" s="2686">
        <f t="shared" si="252"/>
        <v>0</v>
      </c>
      <c r="CA120" s="2686">
        <f t="shared" si="252"/>
        <v>0</v>
      </c>
      <c r="CB120" s="2686">
        <f t="shared" si="252"/>
        <v>0</v>
      </c>
      <c r="CC120" s="2687">
        <f t="shared" si="252"/>
        <v>0</v>
      </c>
      <c r="CD120" s="2525"/>
      <c r="CE120" s="2681" t="str">
        <f t="shared" si="167"/>
        <v/>
      </c>
      <c r="CF120" s="2688">
        <f t="shared" si="168"/>
        <v>0</v>
      </c>
      <c r="CG120" s="2689">
        <f t="shared" si="169"/>
        <v>0</v>
      </c>
      <c r="CH120" s="2689">
        <f t="shared" si="170"/>
        <v>0</v>
      </c>
      <c r="CI120" s="2689">
        <f t="shared" si="171"/>
        <v>0</v>
      </c>
      <c r="CJ120" s="2689">
        <f t="shared" si="172"/>
        <v>0</v>
      </c>
      <c r="CK120" s="2689">
        <f t="shared" si="173"/>
        <v>0</v>
      </c>
      <c r="CL120" s="2689">
        <f t="shared" si="174"/>
        <v>0</v>
      </c>
      <c r="CM120" s="2689">
        <f t="shared" si="175"/>
        <v>0</v>
      </c>
      <c r="CN120" s="2689">
        <f t="shared" si="176"/>
        <v>0</v>
      </c>
      <c r="CO120" s="2702">
        <f>IF(M120=CO8,M120,0)</f>
        <v>0</v>
      </c>
      <c r="CP120" s="2703" t="str">
        <f t="shared" si="177"/>
        <v/>
      </c>
      <c r="CQ120" s="2678" t="str">
        <f t="shared" si="178"/>
        <v/>
      </c>
      <c r="CR120" s="2692" t="str">
        <f t="shared" si="179"/>
        <v/>
      </c>
      <c r="CS120" s="2692" t="str">
        <f t="shared" si="180"/>
        <v/>
      </c>
      <c r="CT120" s="2692" t="str">
        <f t="shared" si="181"/>
        <v/>
      </c>
      <c r="CU120" s="2692" t="str">
        <f t="shared" si="182"/>
        <v/>
      </c>
      <c r="CV120" s="2692" t="str">
        <f t="shared" si="183"/>
        <v/>
      </c>
      <c r="CW120" s="2692" t="str">
        <f t="shared" si="184"/>
        <v/>
      </c>
      <c r="CX120" s="2693" t="str">
        <f t="shared" si="185"/>
        <v/>
      </c>
      <c r="CY120" s="2601"/>
      <c r="CZ120" s="2681" t="str">
        <f t="shared" si="186"/>
        <v/>
      </c>
      <c r="DA120" s="2694">
        <f t="shared" si="187"/>
        <v>0</v>
      </c>
      <c r="DB120" s="2527" t="str">
        <f t="shared" si="188"/>
        <v/>
      </c>
      <c r="DC120" s="2527" t="str">
        <f t="shared" si="189"/>
        <v/>
      </c>
      <c r="DD120" s="2527" t="str">
        <f t="shared" si="190"/>
        <v/>
      </c>
      <c r="DE120" s="2527" t="str">
        <f t="shared" si="191"/>
        <v/>
      </c>
      <c r="DF120" s="2527" t="str">
        <f t="shared" si="192"/>
        <v/>
      </c>
      <c r="DG120" s="2527" t="str">
        <f t="shared" si="193"/>
        <v/>
      </c>
      <c r="DH120" s="2527" t="str">
        <f t="shared" si="194"/>
        <v/>
      </c>
      <c r="DI120" s="2527" t="str">
        <f t="shared" si="195"/>
        <v/>
      </c>
      <c r="DJ120" s="2549"/>
      <c r="DK120" s="2704">
        <f>IF(M120=DK8,M120,0)</f>
        <v>0</v>
      </c>
      <c r="DL120" s="2703" t="str">
        <f t="shared" si="196"/>
        <v/>
      </c>
      <c r="DM120" s="2692" t="str">
        <f t="shared" si="197"/>
        <v/>
      </c>
      <c r="DN120" s="2692" t="str">
        <f t="shared" si="198"/>
        <v/>
      </c>
      <c r="DO120" s="2692" t="str">
        <f t="shared" si="199"/>
        <v/>
      </c>
      <c r="DP120" s="2692" t="str">
        <f t="shared" si="200"/>
        <v/>
      </c>
      <c r="DQ120" s="2692" t="str">
        <f t="shared" si="201"/>
        <v/>
      </c>
      <c r="DR120" s="2692" t="str">
        <f t="shared" si="202"/>
        <v/>
      </c>
      <c r="DS120" s="2692" t="str">
        <f t="shared" si="203"/>
        <v/>
      </c>
      <c r="DT120" s="2696" t="str">
        <f t="shared" si="204"/>
        <v/>
      </c>
      <c r="DU120" s="2535"/>
      <c r="DV120" s="2683">
        <f t="shared" si="205"/>
        <v>0</v>
      </c>
      <c r="DW120" s="2684">
        <f t="shared" si="206"/>
        <v>0</v>
      </c>
      <c r="DX120" s="2684">
        <f t="shared" si="207"/>
        <v>0</v>
      </c>
      <c r="DY120" s="2684">
        <f t="shared" si="208"/>
        <v>0</v>
      </c>
      <c r="DZ120" s="2684">
        <f t="shared" si="209"/>
        <v>0</v>
      </c>
      <c r="EA120" s="2684">
        <f t="shared" si="210"/>
        <v>0</v>
      </c>
      <c r="EB120" s="2684">
        <f t="shared" si="211"/>
        <v>0</v>
      </c>
      <c r="EC120" s="2684">
        <f t="shared" si="212"/>
        <v>0</v>
      </c>
      <c r="ED120" s="2630"/>
      <c r="EE120" s="2685">
        <f t="shared" si="256"/>
        <v>0</v>
      </c>
      <c r="EF120" s="2686">
        <f t="shared" si="256"/>
        <v>0</v>
      </c>
      <c r="EG120" s="2686">
        <f t="shared" si="256"/>
        <v>0</v>
      </c>
      <c r="EH120" s="2686">
        <f t="shared" si="253"/>
        <v>0</v>
      </c>
      <c r="EI120" s="2686">
        <f t="shared" si="253"/>
        <v>0</v>
      </c>
      <c r="EJ120" s="2686">
        <f t="shared" si="253"/>
        <v>0</v>
      </c>
      <c r="EK120" s="2686">
        <f t="shared" si="253"/>
        <v>0</v>
      </c>
      <c r="EL120" s="2687">
        <f t="shared" si="253"/>
        <v>0</v>
      </c>
      <c r="EM120" s="2601"/>
      <c r="EN120" s="2681" t="str">
        <f t="shared" si="213"/>
        <v/>
      </c>
      <c r="EO120" s="2688">
        <f t="shared" si="214"/>
        <v>0</v>
      </c>
      <c r="EP120" s="2689">
        <f t="shared" si="215"/>
        <v>0</v>
      </c>
      <c r="EQ120" s="2689">
        <f t="shared" si="216"/>
        <v>0</v>
      </c>
      <c r="ER120" s="2689">
        <f t="shared" si="217"/>
        <v>0</v>
      </c>
      <c r="ES120" s="2689">
        <f t="shared" si="218"/>
        <v>0</v>
      </c>
      <c r="ET120" s="2689">
        <f t="shared" si="219"/>
        <v>0</v>
      </c>
      <c r="EU120" s="2689">
        <f t="shared" si="220"/>
        <v>0</v>
      </c>
      <c r="EV120" s="2689">
        <f t="shared" si="221"/>
        <v>0</v>
      </c>
      <c r="EW120" s="2689">
        <f t="shared" si="222"/>
        <v>0</v>
      </c>
      <c r="EX120" s="2705">
        <f>IF(X120=EX8,X120,0)</f>
        <v>0</v>
      </c>
      <c r="EY120" s="2703" t="str">
        <f t="shared" si="223"/>
        <v/>
      </c>
      <c r="EZ120" s="2678" t="str">
        <f t="shared" si="224"/>
        <v/>
      </c>
      <c r="FA120" s="2692" t="str">
        <f t="shared" si="225"/>
        <v/>
      </c>
      <c r="FB120" s="2692" t="str">
        <f t="shared" si="226"/>
        <v/>
      </c>
      <c r="FC120" s="2692" t="str">
        <f t="shared" si="227"/>
        <v/>
      </c>
      <c r="FD120" s="2692" t="str">
        <f t="shared" si="228"/>
        <v/>
      </c>
      <c r="FE120" s="2692" t="str">
        <f t="shared" si="229"/>
        <v/>
      </c>
      <c r="FF120" s="2692" t="str">
        <f t="shared" si="230"/>
        <v/>
      </c>
      <c r="FG120" s="2692" t="str">
        <f t="shared" si="231"/>
        <v/>
      </c>
      <c r="FH120" s="2601"/>
      <c r="FI120" s="2681" t="str">
        <f t="shared" si="232"/>
        <v/>
      </c>
      <c r="FJ120" s="2694">
        <f t="shared" si="233"/>
        <v>0</v>
      </c>
      <c r="FK120" s="2527" t="str">
        <f t="shared" si="234"/>
        <v/>
      </c>
      <c r="FL120" s="2527" t="str">
        <f t="shared" si="235"/>
        <v/>
      </c>
      <c r="FM120" s="2527" t="str">
        <f t="shared" si="236"/>
        <v/>
      </c>
      <c r="FN120" s="2527" t="str">
        <f t="shared" si="237"/>
        <v/>
      </c>
      <c r="FO120" s="2527" t="str">
        <f t="shared" si="238"/>
        <v/>
      </c>
      <c r="FP120" s="2527" t="str">
        <f t="shared" si="239"/>
        <v/>
      </c>
      <c r="FQ120" s="2527" t="str">
        <f t="shared" si="240"/>
        <v/>
      </c>
      <c r="FR120" s="2527" t="str">
        <f t="shared" si="241"/>
        <v/>
      </c>
      <c r="FS120" s="2704">
        <f>IF(X120=FS8,X120,0)</f>
        <v>0</v>
      </c>
      <c r="FT120" s="2703" t="str">
        <f t="shared" si="242"/>
        <v/>
      </c>
      <c r="FU120" s="2692" t="str">
        <f t="shared" si="243"/>
        <v/>
      </c>
      <c r="FV120" s="2692" t="str">
        <f t="shared" si="244"/>
        <v/>
      </c>
      <c r="FW120" s="2692" t="str">
        <f t="shared" si="245"/>
        <v/>
      </c>
      <c r="FX120" s="2692" t="str">
        <f t="shared" si="246"/>
        <v/>
      </c>
      <c r="FY120" s="2692" t="str">
        <f t="shared" si="247"/>
        <v/>
      </c>
      <c r="FZ120" s="2692" t="str">
        <f t="shared" si="248"/>
        <v/>
      </c>
      <c r="GA120" s="2692" t="str">
        <f t="shared" si="249"/>
        <v/>
      </c>
      <c r="GB120" s="2696" t="str">
        <f t="shared" si="250"/>
        <v/>
      </c>
      <c r="GC120" s="2535"/>
    </row>
    <row r="121" spans="1:185" ht="45" customHeight="1" x14ac:dyDescent="0.25">
      <c r="A121" s="2633">
        <f>ROW()</f>
        <v>121</v>
      </c>
      <c r="B121" s="2667" t="str">
        <f>IF(C121="I","",IF(ISBLANK(D121),"",IF(ISTEXT(D121),LARGE(B9:B120,1)+1,0)))</f>
        <v/>
      </c>
      <c r="C121" s="2698"/>
      <c r="D121" s="2715"/>
      <c r="E121" s="2669"/>
      <c r="F121" s="2670"/>
      <c r="G121" s="2671"/>
      <c r="H121" s="2672"/>
      <c r="I121" s="2671"/>
      <c r="J121" s="2672"/>
      <c r="K121" s="2673">
        <f t="shared" si="257"/>
        <v>0</v>
      </c>
      <c r="L121" s="2532"/>
      <c r="M121" s="2674">
        <f t="shared" si="139"/>
        <v>0</v>
      </c>
      <c r="N121" s="2675">
        <f t="shared" si="139"/>
        <v>0</v>
      </c>
      <c r="O121" s="2676"/>
      <c r="P121" s="2676"/>
      <c r="Q121" s="2676"/>
      <c r="R121" s="2676"/>
      <c r="S121" s="2676"/>
      <c r="T121" s="2676"/>
      <c r="U121" s="2676"/>
      <c r="V121" s="2676"/>
      <c r="W121" s="2532"/>
      <c r="X121" s="2674">
        <f t="shared" si="140"/>
        <v>0</v>
      </c>
      <c r="Y121" s="2675">
        <f t="shared" si="140"/>
        <v>0</v>
      </c>
      <c r="Z121" s="2677"/>
      <c r="AA121" s="2677"/>
      <c r="AB121" s="2677"/>
      <c r="AC121" s="2677"/>
      <c r="AD121" s="2677"/>
      <c r="AE121" s="2677"/>
      <c r="AF121" s="2677"/>
      <c r="AG121" s="2677"/>
      <c r="AH121" s="2532"/>
      <c r="AI121" s="2535"/>
      <c r="AJ121" s="2678">
        <f t="shared" si="141"/>
        <v>0</v>
      </c>
      <c r="AK121" s="2679">
        <f t="shared" si="142"/>
        <v>0</v>
      </c>
      <c r="AL121" s="2678">
        <f t="shared" si="143"/>
        <v>0</v>
      </c>
      <c r="AM121" s="2679">
        <f t="shared" si="144"/>
        <v>0</v>
      </c>
      <c r="AN121" s="2678">
        <f t="shared" si="145"/>
        <v>0</v>
      </c>
      <c r="AO121" s="2679">
        <f t="shared" si="146"/>
        <v>0</v>
      </c>
      <c r="AP121" s="2678">
        <f t="shared" si="147"/>
        <v>0</v>
      </c>
      <c r="AQ121" s="2679">
        <f t="shared" si="148"/>
        <v>0</v>
      </c>
      <c r="AR121" s="2678">
        <f t="shared" si="149"/>
        <v>0</v>
      </c>
      <c r="AS121" s="2679">
        <f t="shared" si="150"/>
        <v>0</v>
      </c>
      <c r="AT121" s="2678">
        <f t="shared" si="151"/>
        <v>0</v>
      </c>
      <c r="AU121" s="2679">
        <f t="shared" si="152"/>
        <v>0</v>
      </c>
      <c r="AV121" s="2678">
        <f t="shared" si="153"/>
        <v>0</v>
      </c>
      <c r="AW121" s="2679">
        <f t="shared" si="154"/>
        <v>0</v>
      </c>
      <c r="AX121" s="2678">
        <f t="shared" si="155"/>
        <v>0</v>
      </c>
      <c r="AY121" s="2679">
        <f t="shared" si="156"/>
        <v>0</v>
      </c>
      <c r="AZ121" s="2680"/>
      <c r="BA121" s="2681">
        <f>BA9</f>
        <v>20</v>
      </c>
      <c r="BB121" s="2681">
        <f t="shared" si="157"/>
        <v>0</v>
      </c>
      <c r="BC121" s="2681" t="str">
        <f t="shared" si="158"/>
        <v/>
      </c>
      <c r="BD121" s="2682">
        <f t="shared" si="254"/>
        <v>0</v>
      </c>
      <c r="BE121" s="2682">
        <f t="shared" si="254"/>
        <v>0</v>
      </c>
      <c r="BF121" s="2682">
        <f t="shared" si="254"/>
        <v>0</v>
      </c>
      <c r="BG121" s="2682">
        <f t="shared" si="251"/>
        <v>0</v>
      </c>
      <c r="BH121" s="2682">
        <f t="shared" si="251"/>
        <v>0</v>
      </c>
      <c r="BI121" s="2682">
        <f t="shared" si="251"/>
        <v>0</v>
      </c>
      <c r="BJ121" s="2682">
        <f t="shared" si="251"/>
        <v>0</v>
      </c>
      <c r="BK121" s="2682">
        <f t="shared" si="251"/>
        <v>0</v>
      </c>
      <c r="BL121" s="2535"/>
      <c r="BM121" s="2683">
        <f t="shared" si="159"/>
        <v>0</v>
      </c>
      <c r="BN121" s="2684">
        <f t="shared" si="160"/>
        <v>0</v>
      </c>
      <c r="BO121" s="2684">
        <f t="shared" si="161"/>
        <v>0</v>
      </c>
      <c r="BP121" s="2684">
        <f t="shared" si="162"/>
        <v>0</v>
      </c>
      <c r="BQ121" s="2684">
        <f t="shared" si="163"/>
        <v>0</v>
      </c>
      <c r="BR121" s="2684">
        <f t="shared" si="164"/>
        <v>0</v>
      </c>
      <c r="BS121" s="2684">
        <f t="shared" si="165"/>
        <v>0</v>
      </c>
      <c r="BT121" s="2684">
        <f t="shared" si="166"/>
        <v>0</v>
      </c>
      <c r="BU121" s="2617"/>
      <c r="BV121" s="2685">
        <f t="shared" si="255"/>
        <v>0</v>
      </c>
      <c r="BW121" s="2686">
        <f t="shared" si="255"/>
        <v>0</v>
      </c>
      <c r="BX121" s="2686">
        <f t="shared" si="255"/>
        <v>0</v>
      </c>
      <c r="BY121" s="2686">
        <f t="shared" si="252"/>
        <v>0</v>
      </c>
      <c r="BZ121" s="2686">
        <f t="shared" si="252"/>
        <v>0</v>
      </c>
      <c r="CA121" s="2686">
        <f t="shared" si="252"/>
        <v>0</v>
      </c>
      <c r="CB121" s="2686">
        <f t="shared" si="252"/>
        <v>0</v>
      </c>
      <c r="CC121" s="2687">
        <f t="shared" si="252"/>
        <v>0</v>
      </c>
      <c r="CD121" s="2525"/>
      <c r="CE121" s="2681" t="str">
        <f t="shared" si="167"/>
        <v/>
      </c>
      <c r="CF121" s="2688">
        <f t="shared" si="168"/>
        <v>0</v>
      </c>
      <c r="CG121" s="2689">
        <f t="shared" si="169"/>
        <v>0</v>
      </c>
      <c r="CH121" s="2689">
        <f t="shared" si="170"/>
        <v>0</v>
      </c>
      <c r="CI121" s="2689">
        <f t="shared" si="171"/>
        <v>0</v>
      </c>
      <c r="CJ121" s="2689">
        <f t="shared" si="172"/>
        <v>0</v>
      </c>
      <c r="CK121" s="2689">
        <f t="shared" si="173"/>
        <v>0</v>
      </c>
      <c r="CL121" s="2689">
        <f t="shared" si="174"/>
        <v>0</v>
      </c>
      <c r="CM121" s="2689">
        <f t="shared" si="175"/>
        <v>0</v>
      </c>
      <c r="CN121" s="2689">
        <f t="shared" si="176"/>
        <v>0</v>
      </c>
      <c r="CO121" s="2702">
        <f>IF(M121=CO8,M121,0)</f>
        <v>0</v>
      </c>
      <c r="CP121" s="2703" t="str">
        <f t="shared" si="177"/>
        <v/>
      </c>
      <c r="CQ121" s="2678" t="str">
        <f t="shared" si="178"/>
        <v/>
      </c>
      <c r="CR121" s="2692" t="str">
        <f t="shared" si="179"/>
        <v/>
      </c>
      <c r="CS121" s="2692" t="str">
        <f t="shared" si="180"/>
        <v/>
      </c>
      <c r="CT121" s="2692" t="str">
        <f t="shared" si="181"/>
        <v/>
      </c>
      <c r="CU121" s="2692" t="str">
        <f t="shared" si="182"/>
        <v/>
      </c>
      <c r="CV121" s="2692" t="str">
        <f t="shared" si="183"/>
        <v/>
      </c>
      <c r="CW121" s="2692" t="str">
        <f t="shared" si="184"/>
        <v/>
      </c>
      <c r="CX121" s="2693" t="str">
        <f t="shared" si="185"/>
        <v/>
      </c>
      <c r="CY121" s="2601"/>
      <c r="CZ121" s="2681" t="str">
        <f t="shared" si="186"/>
        <v/>
      </c>
      <c r="DA121" s="2694">
        <f t="shared" si="187"/>
        <v>0</v>
      </c>
      <c r="DB121" s="2527" t="str">
        <f t="shared" si="188"/>
        <v/>
      </c>
      <c r="DC121" s="2527" t="str">
        <f t="shared" si="189"/>
        <v/>
      </c>
      <c r="DD121" s="2527" t="str">
        <f t="shared" si="190"/>
        <v/>
      </c>
      <c r="DE121" s="2527" t="str">
        <f t="shared" si="191"/>
        <v/>
      </c>
      <c r="DF121" s="2527" t="str">
        <f t="shared" si="192"/>
        <v/>
      </c>
      <c r="DG121" s="2527" t="str">
        <f t="shared" si="193"/>
        <v/>
      </c>
      <c r="DH121" s="2527" t="str">
        <f t="shared" si="194"/>
        <v/>
      </c>
      <c r="DI121" s="2527" t="str">
        <f t="shared" si="195"/>
        <v/>
      </c>
      <c r="DJ121" s="2549"/>
      <c r="DK121" s="2704">
        <f>IF(M121=DK8,M121,0)</f>
        <v>0</v>
      </c>
      <c r="DL121" s="2703" t="str">
        <f t="shared" si="196"/>
        <v/>
      </c>
      <c r="DM121" s="2692" t="str">
        <f t="shared" si="197"/>
        <v/>
      </c>
      <c r="DN121" s="2692" t="str">
        <f t="shared" si="198"/>
        <v/>
      </c>
      <c r="DO121" s="2692" t="str">
        <f t="shared" si="199"/>
        <v/>
      </c>
      <c r="DP121" s="2692" t="str">
        <f t="shared" si="200"/>
        <v/>
      </c>
      <c r="DQ121" s="2692" t="str">
        <f t="shared" si="201"/>
        <v/>
      </c>
      <c r="DR121" s="2692" t="str">
        <f t="shared" si="202"/>
        <v/>
      </c>
      <c r="DS121" s="2692" t="str">
        <f t="shared" si="203"/>
        <v/>
      </c>
      <c r="DT121" s="2696" t="str">
        <f t="shared" si="204"/>
        <v/>
      </c>
      <c r="DU121" s="2535"/>
      <c r="DV121" s="2683">
        <f t="shared" si="205"/>
        <v>0</v>
      </c>
      <c r="DW121" s="2684">
        <f t="shared" si="206"/>
        <v>0</v>
      </c>
      <c r="DX121" s="2684">
        <f t="shared" si="207"/>
        <v>0</v>
      </c>
      <c r="DY121" s="2684">
        <f t="shared" si="208"/>
        <v>0</v>
      </c>
      <c r="DZ121" s="2684">
        <f t="shared" si="209"/>
        <v>0</v>
      </c>
      <c r="EA121" s="2684">
        <f t="shared" si="210"/>
        <v>0</v>
      </c>
      <c r="EB121" s="2684">
        <f t="shared" si="211"/>
        <v>0</v>
      </c>
      <c r="EC121" s="2684">
        <f t="shared" si="212"/>
        <v>0</v>
      </c>
      <c r="ED121" s="2630"/>
      <c r="EE121" s="2685">
        <f t="shared" si="256"/>
        <v>0</v>
      </c>
      <c r="EF121" s="2686">
        <f t="shared" si="256"/>
        <v>0</v>
      </c>
      <c r="EG121" s="2686">
        <f t="shared" si="256"/>
        <v>0</v>
      </c>
      <c r="EH121" s="2686">
        <f t="shared" si="253"/>
        <v>0</v>
      </c>
      <c r="EI121" s="2686">
        <f t="shared" si="253"/>
        <v>0</v>
      </c>
      <c r="EJ121" s="2686">
        <f t="shared" si="253"/>
        <v>0</v>
      </c>
      <c r="EK121" s="2686">
        <f t="shared" si="253"/>
        <v>0</v>
      </c>
      <c r="EL121" s="2687">
        <f t="shared" si="253"/>
        <v>0</v>
      </c>
      <c r="EM121" s="2601"/>
      <c r="EN121" s="2681" t="str">
        <f t="shared" si="213"/>
        <v/>
      </c>
      <c r="EO121" s="2688">
        <f t="shared" si="214"/>
        <v>0</v>
      </c>
      <c r="EP121" s="2689">
        <f t="shared" si="215"/>
        <v>0</v>
      </c>
      <c r="EQ121" s="2689">
        <f t="shared" si="216"/>
        <v>0</v>
      </c>
      <c r="ER121" s="2689">
        <f t="shared" si="217"/>
        <v>0</v>
      </c>
      <c r="ES121" s="2689">
        <f t="shared" si="218"/>
        <v>0</v>
      </c>
      <c r="ET121" s="2689">
        <f t="shared" si="219"/>
        <v>0</v>
      </c>
      <c r="EU121" s="2689">
        <f t="shared" si="220"/>
        <v>0</v>
      </c>
      <c r="EV121" s="2689">
        <f t="shared" si="221"/>
        <v>0</v>
      </c>
      <c r="EW121" s="2689">
        <f t="shared" si="222"/>
        <v>0</v>
      </c>
      <c r="EX121" s="2705">
        <f>IF(X121=EX8,X121,0)</f>
        <v>0</v>
      </c>
      <c r="EY121" s="2703" t="str">
        <f t="shared" si="223"/>
        <v/>
      </c>
      <c r="EZ121" s="2678" t="str">
        <f t="shared" si="224"/>
        <v/>
      </c>
      <c r="FA121" s="2692" t="str">
        <f t="shared" si="225"/>
        <v/>
      </c>
      <c r="FB121" s="2692" t="str">
        <f t="shared" si="226"/>
        <v/>
      </c>
      <c r="FC121" s="2692" t="str">
        <f t="shared" si="227"/>
        <v/>
      </c>
      <c r="FD121" s="2692" t="str">
        <f t="shared" si="228"/>
        <v/>
      </c>
      <c r="FE121" s="2692" t="str">
        <f t="shared" si="229"/>
        <v/>
      </c>
      <c r="FF121" s="2692" t="str">
        <f t="shared" si="230"/>
        <v/>
      </c>
      <c r="FG121" s="2692" t="str">
        <f t="shared" si="231"/>
        <v/>
      </c>
      <c r="FH121" s="2601"/>
      <c r="FI121" s="2681" t="str">
        <f t="shared" si="232"/>
        <v/>
      </c>
      <c r="FJ121" s="2694">
        <f t="shared" si="233"/>
        <v>0</v>
      </c>
      <c r="FK121" s="2527" t="str">
        <f t="shared" si="234"/>
        <v/>
      </c>
      <c r="FL121" s="2527" t="str">
        <f t="shared" si="235"/>
        <v/>
      </c>
      <c r="FM121" s="2527" t="str">
        <f t="shared" si="236"/>
        <v/>
      </c>
      <c r="FN121" s="2527" t="str">
        <f t="shared" si="237"/>
        <v/>
      </c>
      <c r="FO121" s="2527" t="str">
        <f t="shared" si="238"/>
        <v/>
      </c>
      <c r="FP121" s="2527" t="str">
        <f t="shared" si="239"/>
        <v/>
      </c>
      <c r="FQ121" s="2527" t="str">
        <f t="shared" si="240"/>
        <v/>
      </c>
      <c r="FR121" s="2527" t="str">
        <f t="shared" si="241"/>
        <v/>
      </c>
      <c r="FS121" s="2704">
        <f>IF(X121=FS8,X121,0)</f>
        <v>0</v>
      </c>
      <c r="FT121" s="2703" t="str">
        <f t="shared" si="242"/>
        <v/>
      </c>
      <c r="FU121" s="2692" t="str">
        <f t="shared" si="243"/>
        <v/>
      </c>
      <c r="FV121" s="2692" t="str">
        <f t="shared" si="244"/>
        <v/>
      </c>
      <c r="FW121" s="2692" t="str">
        <f t="shared" si="245"/>
        <v/>
      </c>
      <c r="FX121" s="2692" t="str">
        <f t="shared" si="246"/>
        <v/>
      </c>
      <c r="FY121" s="2692" t="str">
        <f t="shared" si="247"/>
        <v/>
      </c>
      <c r="FZ121" s="2692" t="str">
        <f t="shared" si="248"/>
        <v/>
      </c>
      <c r="GA121" s="2692" t="str">
        <f t="shared" si="249"/>
        <v/>
      </c>
      <c r="GB121" s="2696" t="str">
        <f t="shared" si="250"/>
        <v/>
      </c>
      <c r="GC121" s="2535"/>
    </row>
    <row r="122" spans="1:185" ht="45" customHeight="1" x14ac:dyDescent="0.25">
      <c r="A122" s="2633">
        <f>ROW()</f>
        <v>122</v>
      </c>
      <c r="B122" s="2667" t="str">
        <f>IF(C122="I","",IF(ISBLANK(D122),"",IF(ISTEXT(D122),LARGE(B9:B121,1)+1,0)))</f>
        <v/>
      </c>
      <c r="C122" s="2698"/>
      <c r="D122" s="2715"/>
      <c r="E122" s="2669"/>
      <c r="F122" s="2670"/>
      <c r="G122" s="2671"/>
      <c r="H122" s="2672"/>
      <c r="I122" s="2671"/>
      <c r="J122" s="2672"/>
      <c r="K122" s="2673">
        <f t="shared" si="257"/>
        <v>0</v>
      </c>
      <c r="L122" s="2532"/>
      <c r="M122" s="2674">
        <f t="shared" si="139"/>
        <v>0</v>
      </c>
      <c r="N122" s="2675">
        <f t="shared" si="139"/>
        <v>0</v>
      </c>
      <c r="O122" s="2676"/>
      <c r="P122" s="2676"/>
      <c r="Q122" s="2676"/>
      <c r="R122" s="2676"/>
      <c r="S122" s="2676"/>
      <c r="T122" s="2676"/>
      <c r="U122" s="2676"/>
      <c r="V122" s="2676"/>
      <c r="W122" s="2532"/>
      <c r="X122" s="2674">
        <f t="shared" si="140"/>
        <v>0</v>
      </c>
      <c r="Y122" s="2675">
        <f t="shared" si="140"/>
        <v>0</v>
      </c>
      <c r="Z122" s="2677"/>
      <c r="AA122" s="2677"/>
      <c r="AB122" s="2677"/>
      <c r="AC122" s="2677"/>
      <c r="AD122" s="2677"/>
      <c r="AE122" s="2677"/>
      <c r="AF122" s="2677"/>
      <c r="AG122" s="2677"/>
      <c r="AH122" s="2532"/>
      <c r="AI122" s="2535"/>
      <c r="AJ122" s="2678">
        <f t="shared" si="141"/>
        <v>0</v>
      </c>
      <c r="AK122" s="2679">
        <f t="shared" si="142"/>
        <v>0</v>
      </c>
      <c r="AL122" s="2678">
        <f t="shared" si="143"/>
        <v>0</v>
      </c>
      <c r="AM122" s="2679">
        <f t="shared" si="144"/>
        <v>0</v>
      </c>
      <c r="AN122" s="2678">
        <f t="shared" si="145"/>
        <v>0</v>
      </c>
      <c r="AO122" s="2679">
        <f t="shared" si="146"/>
        <v>0</v>
      </c>
      <c r="AP122" s="2678">
        <f t="shared" si="147"/>
        <v>0</v>
      </c>
      <c r="AQ122" s="2679">
        <f t="shared" si="148"/>
        <v>0</v>
      </c>
      <c r="AR122" s="2678">
        <f t="shared" si="149"/>
        <v>0</v>
      </c>
      <c r="AS122" s="2679">
        <f t="shared" si="150"/>
        <v>0</v>
      </c>
      <c r="AT122" s="2678">
        <f t="shared" si="151"/>
        <v>0</v>
      </c>
      <c r="AU122" s="2679">
        <f t="shared" si="152"/>
        <v>0</v>
      </c>
      <c r="AV122" s="2678">
        <f t="shared" si="153"/>
        <v>0</v>
      </c>
      <c r="AW122" s="2679">
        <f t="shared" si="154"/>
        <v>0</v>
      </c>
      <c r="AX122" s="2678">
        <f t="shared" si="155"/>
        <v>0</v>
      </c>
      <c r="AY122" s="2679">
        <f t="shared" si="156"/>
        <v>0</v>
      </c>
      <c r="AZ122" s="2680"/>
      <c r="BA122" s="2681">
        <f>BA9</f>
        <v>20</v>
      </c>
      <c r="BB122" s="2681">
        <f t="shared" si="157"/>
        <v>0</v>
      </c>
      <c r="BC122" s="2681" t="str">
        <f t="shared" si="158"/>
        <v/>
      </c>
      <c r="BD122" s="2682">
        <f t="shared" si="254"/>
        <v>0</v>
      </c>
      <c r="BE122" s="2682">
        <f t="shared" si="254"/>
        <v>0</v>
      </c>
      <c r="BF122" s="2682">
        <f t="shared" si="254"/>
        <v>0</v>
      </c>
      <c r="BG122" s="2682">
        <f t="shared" si="251"/>
        <v>0</v>
      </c>
      <c r="BH122" s="2682">
        <f t="shared" si="251"/>
        <v>0</v>
      </c>
      <c r="BI122" s="2682">
        <f t="shared" si="251"/>
        <v>0</v>
      </c>
      <c r="BJ122" s="2682">
        <f t="shared" si="251"/>
        <v>0</v>
      </c>
      <c r="BK122" s="2682">
        <f t="shared" si="251"/>
        <v>0</v>
      </c>
      <c r="BL122" s="2535"/>
      <c r="BM122" s="2683">
        <f t="shared" si="159"/>
        <v>0</v>
      </c>
      <c r="BN122" s="2684">
        <f t="shared" si="160"/>
        <v>0</v>
      </c>
      <c r="BO122" s="2684">
        <f t="shared" si="161"/>
        <v>0</v>
      </c>
      <c r="BP122" s="2684">
        <f t="shared" si="162"/>
        <v>0</v>
      </c>
      <c r="BQ122" s="2684">
        <f t="shared" si="163"/>
        <v>0</v>
      </c>
      <c r="BR122" s="2684">
        <f t="shared" si="164"/>
        <v>0</v>
      </c>
      <c r="BS122" s="2684">
        <f t="shared" si="165"/>
        <v>0</v>
      </c>
      <c r="BT122" s="2684">
        <f t="shared" si="166"/>
        <v>0</v>
      </c>
      <c r="BU122" s="2617"/>
      <c r="BV122" s="2685">
        <f t="shared" si="255"/>
        <v>0</v>
      </c>
      <c r="BW122" s="2686">
        <f t="shared" si="255"/>
        <v>0</v>
      </c>
      <c r="BX122" s="2686">
        <f t="shared" si="255"/>
        <v>0</v>
      </c>
      <c r="BY122" s="2686">
        <f t="shared" si="252"/>
        <v>0</v>
      </c>
      <c r="BZ122" s="2686">
        <f t="shared" si="252"/>
        <v>0</v>
      </c>
      <c r="CA122" s="2686">
        <f t="shared" si="252"/>
        <v>0</v>
      </c>
      <c r="CB122" s="2686">
        <f t="shared" si="252"/>
        <v>0</v>
      </c>
      <c r="CC122" s="2687">
        <f t="shared" si="252"/>
        <v>0</v>
      </c>
      <c r="CD122" s="2525"/>
      <c r="CE122" s="2681" t="str">
        <f t="shared" si="167"/>
        <v/>
      </c>
      <c r="CF122" s="2688">
        <f t="shared" si="168"/>
        <v>0</v>
      </c>
      <c r="CG122" s="2689">
        <f t="shared" si="169"/>
        <v>0</v>
      </c>
      <c r="CH122" s="2689">
        <f t="shared" si="170"/>
        <v>0</v>
      </c>
      <c r="CI122" s="2689">
        <f t="shared" si="171"/>
        <v>0</v>
      </c>
      <c r="CJ122" s="2689">
        <f t="shared" si="172"/>
        <v>0</v>
      </c>
      <c r="CK122" s="2689">
        <f t="shared" si="173"/>
        <v>0</v>
      </c>
      <c r="CL122" s="2689">
        <f t="shared" si="174"/>
        <v>0</v>
      </c>
      <c r="CM122" s="2689">
        <f t="shared" si="175"/>
        <v>0</v>
      </c>
      <c r="CN122" s="2689">
        <f t="shared" si="176"/>
        <v>0</v>
      </c>
      <c r="CO122" s="2702">
        <f>IF(M122=CO8,M122,0)</f>
        <v>0</v>
      </c>
      <c r="CP122" s="2703" t="str">
        <f t="shared" si="177"/>
        <v/>
      </c>
      <c r="CQ122" s="2678" t="str">
        <f t="shared" si="178"/>
        <v/>
      </c>
      <c r="CR122" s="2692" t="str">
        <f t="shared" si="179"/>
        <v/>
      </c>
      <c r="CS122" s="2692" t="str">
        <f t="shared" si="180"/>
        <v/>
      </c>
      <c r="CT122" s="2692" t="str">
        <f t="shared" si="181"/>
        <v/>
      </c>
      <c r="CU122" s="2692" t="str">
        <f t="shared" si="182"/>
        <v/>
      </c>
      <c r="CV122" s="2692" t="str">
        <f t="shared" si="183"/>
        <v/>
      </c>
      <c r="CW122" s="2692" t="str">
        <f t="shared" si="184"/>
        <v/>
      </c>
      <c r="CX122" s="2693" t="str">
        <f t="shared" si="185"/>
        <v/>
      </c>
      <c r="CY122" s="2601"/>
      <c r="CZ122" s="2681" t="str">
        <f t="shared" si="186"/>
        <v/>
      </c>
      <c r="DA122" s="2694">
        <f t="shared" si="187"/>
        <v>0</v>
      </c>
      <c r="DB122" s="2527" t="str">
        <f t="shared" si="188"/>
        <v/>
      </c>
      <c r="DC122" s="2527" t="str">
        <f t="shared" si="189"/>
        <v/>
      </c>
      <c r="DD122" s="2527" t="str">
        <f t="shared" si="190"/>
        <v/>
      </c>
      <c r="DE122" s="2527" t="str">
        <f t="shared" si="191"/>
        <v/>
      </c>
      <c r="DF122" s="2527" t="str">
        <f t="shared" si="192"/>
        <v/>
      </c>
      <c r="DG122" s="2527" t="str">
        <f t="shared" si="193"/>
        <v/>
      </c>
      <c r="DH122" s="2527" t="str">
        <f t="shared" si="194"/>
        <v/>
      </c>
      <c r="DI122" s="2527" t="str">
        <f t="shared" si="195"/>
        <v/>
      </c>
      <c r="DJ122" s="2549"/>
      <c r="DK122" s="2704">
        <f>IF(M122=DK8,M122,0)</f>
        <v>0</v>
      </c>
      <c r="DL122" s="2703" t="str">
        <f t="shared" si="196"/>
        <v/>
      </c>
      <c r="DM122" s="2692" t="str">
        <f t="shared" si="197"/>
        <v/>
      </c>
      <c r="DN122" s="2692" t="str">
        <f t="shared" si="198"/>
        <v/>
      </c>
      <c r="DO122" s="2692" t="str">
        <f t="shared" si="199"/>
        <v/>
      </c>
      <c r="DP122" s="2692" t="str">
        <f t="shared" si="200"/>
        <v/>
      </c>
      <c r="DQ122" s="2692" t="str">
        <f t="shared" si="201"/>
        <v/>
      </c>
      <c r="DR122" s="2692" t="str">
        <f t="shared" si="202"/>
        <v/>
      </c>
      <c r="DS122" s="2692" t="str">
        <f t="shared" si="203"/>
        <v/>
      </c>
      <c r="DT122" s="2696" t="str">
        <f t="shared" si="204"/>
        <v/>
      </c>
      <c r="DU122" s="2535"/>
      <c r="DV122" s="2683">
        <f t="shared" si="205"/>
        <v>0</v>
      </c>
      <c r="DW122" s="2684">
        <f t="shared" si="206"/>
        <v>0</v>
      </c>
      <c r="DX122" s="2684">
        <f t="shared" si="207"/>
        <v>0</v>
      </c>
      <c r="DY122" s="2684">
        <f t="shared" si="208"/>
        <v>0</v>
      </c>
      <c r="DZ122" s="2684">
        <f t="shared" si="209"/>
        <v>0</v>
      </c>
      <c r="EA122" s="2684">
        <f t="shared" si="210"/>
        <v>0</v>
      </c>
      <c r="EB122" s="2684">
        <f t="shared" si="211"/>
        <v>0</v>
      </c>
      <c r="EC122" s="2684">
        <f t="shared" si="212"/>
        <v>0</v>
      </c>
      <c r="ED122" s="2630"/>
      <c r="EE122" s="2685">
        <f t="shared" si="256"/>
        <v>0</v>
      </c>
      <c r="EF122" s="2686">
        <f t="shared" si="256"/>
        <v>0</v>
      </c>
      <c r="EG122" s="2686">
        <f t="shared" si="256"/>
        <v>0</v>
      </c>
      <c r="EH122" s="2686">
        <f t="shared" si="253"/>
        <v>0</v>
      </c>
      <c r="EI122" s="2686">
        <f t="shared" si="253"/>
        <v>0</v>
      </c>
      <c r="EJ122" s="2686">
        <f t="shared" si="253"/>
        <v>0</v>
      </c>
      <c r="EK122" s="2686">
        <f t="shared" si="253"/>
        <v>0</v>
      </c>
      <c r="EL122" s="2687">
        <f t="shared" si="253"/>
        <v>0</v>
      </c>
      <c r="EM122" s="2601"/>
      <c r="EN122" s="2681" t="str">
        <f t="shared" si="213"/>
        <v/>
      </c>
      <c r="EO122" s="2688">
        <f t="shared" si="214"/>
        <v>0</v>
      </c>
      <c r="EP122" s="2689">
        <f t="shared" si="215"/>
        <v>0</v>
      </c>
      <c r="EQ122" s="2689">
        <f t="shared" si="216"/>
        <v>0</v>
      </c>
      <c r="ER122" s="2689">
        <f t="shared" si="217"/>
        <v>0</v>
      </c>
      <c r="ES122" s="2689">
        <f t="shared" si="218"/>
        <v>0</v>
      </c>
      <c r="ET122" s="2689">
        <f t="shared" si="219"/>
        <v>0</v>
      </c>
      <c r="EU122" s="2689">
        <f t="shared" si="220"/>
        <v>0</v>
      </c>
      <c r="EV122" s="2689">
        <f t="shared" si="221"/>
        <v>0</v>
      </c>
      <c r="EW122" s="2689">
        <f t="shared" si="222"/>
        <v>0</v>
      </c>
      <c r="EX122" s="2705">
        <f>IF(X122=EX8,X122,0)</f>
        <v>0</v>
      </c>
      <c r="EY122" s="2703" t="str">
        <f t="shared" si="223"/>
        <v/>
      </c>
      <c r="EZ122" s="2678" t="str">
        <f t="shared" si="224"/>
        <v/>
      </c>
      <c r="FA122" s="2692" t="str">
        <f t="shared" si="225"/>
        <v/>
      </c>
      <c r="FB122" s="2692" t="str">
        <f t="shared" si="226"/>
        <v/>
      </c>
      <c r="FC122" s="2692" t="str">
        <f t="shared" si="227"/>
        <v/>
      </c>
      <c r="FD122" s="2692" t="str">
        <f t="shared" si="228"/>
        <v/>
      </c>
      <c r="FE122" s="2692" t="str">
        <f t="shared" si="229"/>
        <v/>
      </c>
      <c r="FF122" s="2692" t="str">
        <f t="shared" si="230"/>
        <v/>
      </c>
      <c r="FG122" s="2692" t="str">
        <f t="shared" si="231"/>
        <v/>
      </c>
      <c r="FH122" s="2601"/>
      <c r="FI122" s="2681" t="str">
        <f t="shared" si="232"/>
        <v/>
      </c>
      <c r="FJ122" s="2694">
        <f t="shared" si="233"/>
        <v>0</v>
      </c>
      <c r="FK122" s="2527" t="str">
        <f t="shared" si="234"/>
        <v/>
      </c>
      <c r="FL122" s="2527" t="str">
        <f t="shared" si="235"/>
        <v/>
      </c>
      <c r="FM122" s="2527" t="str">
        <f t="shared" si="236"/>
        <v/>
      </c>
      <c r="FN122" s="2527" t="str">
        <f t="shared" si="237"/>
        <v/>
      </c>
      <c r="FO122" s="2527" t="str">
        <f t="shared" si="238"/>
        <v/>
      </c>
      <c r="FP122" s="2527" t="str">
        <f t="shared" si="239"/>
        <v/>
      </c>
      <c r="FQ122" s="2527" t="str">
        <f t="shared" si="240"/>
        <v/>
      </c>
      <c r="FR122" s="2527" t="str">
        <f t="shared" si="241"/>
        <v/>
      </c>
      <c r="FS122" s="2704">
        <f>IF(X122=FS8,X122,0)</f>
        <v>0</v>
      </c>
      <c r="FT122" s="2703" t="str">
        <f t="shared" si="242"/>
        <v/>
      </c>
      <c r="FU122" s="2692" t="str">
        <f t="shared" si="243"/>
        <v/>
      </c>
      <c r="FV122" s="2692" t="str">
        <f t="shared" si="244"/>
        <v/>
      </c>
      <c r="FW122" s="2692" t="str">
        <f t="shared" si="245"/>
        <v/>
      </c>
      <c r="FX122" s="2692" t="str">
        <f t="shared" si="246"/>
        <v/>
      </c>
      <c r="FY122" s="2692" t="str">
        <f t="shared" si="247"/>
        <v/>
      </c>
      <c r="FZ122" s="2692" t="str">
        <f t="shared" si="248"/>
        <v/>
      </c>
      <c r="GA122" s="2692" t="str">
        <f t="shared" si="249"/>
        <v/>
      </c>
      <c r="GB122" s="2696" t="str">
        <f t="shared" si="250"/>
        <v/>
      </c>
      <c r="GC122" s="2535"/>
    </row>
    <row r="123" spans="1:185" ht="45" customHeight="1" x14ac:dyDescent="0.25">
      <c r="A123" s="2633">
        <f>ROW()</f>
        <v>123</v>
      </c>
      <c r="B123" s="2667" t="str">
        <f>IF(C123="I","",IF(ISBLANK(D123),"",IF(ISTEXT(D123),LARGE(B9:B122,1)+1,0)))</f>
        <v/>
      </c>
      <c r="C123" s="2698"/>
      <c r="D123" s="2715"/>
      <c r="E123" s="2669"/>
      <c r="F123" s="2670"/>
      <c r="G123" s="2671"/>
      <c r="H123" s="2672"/>
      <c r="I123" s="2671"/>
      <c r="J123" s="2672"/>
      <c r="K123" s="2673">
        <f t="shared" si="257"/>
        <v>0</v>
      </c>
      <c r="L123" s="2532"/>
      <c r="M123" s="2674">
        <f t="shared" si="139"/>
        <v>0</v>
      </c>
      <c r="N123" s="2675">
        <f t="shared" si="139"/>
        <v>0</v>
      </c>
      <c r="O123" s="2676"/>
      <c r="P123" s="2676"/>
      <c r="Q123" s="2676"/>
      <c r="R123" s="2676"/>
      <c r="S123" s="2676"/>
      <c r="T123" s="2676"/>
      <c r="U123" s="2676"/>
      <c r="V123" s="2676"/>
      <c r="W123" s="2532"/>
      <c r="X123" s="2674">
        <f t="shared" si="140"/>
        <v>0</v>
      </c>
      <c r="Y123" s="2675">
        <f t="shared" si="140"/>
        <v>0</v>
      </c>
      <c r="Z123" s="2677"/>
      <c r="AA123" s="2677"/>
      <c r="AB123" s="2677"/>
      <c r="AC123" s="2677"/>
      <c r="AD123" s="2677"/>
      <c r="AE123" s="2677"/>
      <c r="AF123" s="2677"/>
      <c r="AG123" s="2677"/>
      <c r="AH123" s="2532"/>
      <c r="AI123" s="2535"/>
      <c r="AJ123" s="2678">
        <f t="shared" si="141"/>
        <v>0</v>
      </c>
      <c r="AK123" s="2679">
        <f t="shared" si="142"/>
        <v>0</v>
      </c>
      <c r="AL123" s="2678">
        <f t="shared" si="143"/>
        <v>0</v>
      </c>
      <c r="AM123" s="2679">
        <f t="shared" si="144"/>
        <v>0</v>
      </c>
      <c r="AN123" s="2678">
        <f t="shared" si="145"/>
        <v>0</v>
      </c>
      <c r="AO123" s="2679">
        <f t="shared" si="146"/>
        <v>0</v>
      </c>
      <c r="AP123" s="2678">
        <f t="shared" si="147"/>
        <v>0</v>
      </c>
      <c r="AQ123" s="2679">
        <f t="shared" si="148"/>
        <v>0</v>
      </c>
      <c r="AR123" s="2678">
        <f t="shared" si="149"/>
        <v>0</v>
      </c>
      <c r="AS123" s="2679">
        <f t="shared" si="150"/>
        <v>0</v>
      </c>
      <c r="AT123" s="2678">
        <f t="shared" si="151"/>
        <v>0</v>
      </c>
      <c r="AU123" s="2679">
        <f t="shared" si="152"/>
        <v>0</v>
      </c>
      <c r="AV123" s="2678">
        <f t="shared" si="153"/>
        <v>0</v>
      </c>
      <c r="AW123" s="2679">
        <f t="shared" si="154"/>
        <v>0</v>
      </c>
      <c r="AX123" s="2678">
        <f t="shared" si="155"/>
        <v>0</v>
      </c>
      <c r="AY123" s="2679">
        <f t="shared" si="156"/>
        <v>0</v>
      </c>
      <c r="AZ123" s="2680"/>
      <c r="BA123" s="2681">
        <f>BA9</f>
        <v>20</v>
      </c>
      <c r="BB123" s="2681">
        <f t="shared" si="157"/>
        <v>0</v>
      </c>
      <c r="BC123" s="2681" t="str">
        <f t="shared" si="158"/>
        <v/>
      </c>
      <c r="BD123" s="2682">
        <f t="shared" si="254"/>
        <v>0</v>
      </c>
      <c r="BE123" s="2682">
        <f t="shared" si="254"/>
        <v>0</v>
      </c>
      <c r="BF123" s="2682">
        <f t="shared" si="254"/>
        <v>0</v>
      </c>
      <c r="BG123" s="2682">
        <f t="shared" si="251"/>
        <v>0</v>
      </c>
      <c r="BH123" s="2682">
        <f t="shared" si="251"/>
        <v>0</v>
      </c>
      <c r="BI123" s="2682">
        <f t="shared" si="251"/>
        <v>0</v>
      </c>
      <c r="BJ123" s="2682">
        <f t="shared" si="251"/>
        <v>0</v>
      </c>
      <c r="BK123" s="2682">
        <f t="shared" si="251"/>
        <v>0</v>
      </c>
      <c r="BL123" s="2535"/>
      <c r="BM123" s="2683">
        <f t="shared" si="159"/>
        <v>0</v>
      </c>
      <c r="BN123" s="2684">
        <f t="shared" si="160"/>
        <v>0</v>
      </c>
      <c r="BO123" s="2684">
        <f t="shared" si="161"/>
        <v>0</v>
      </c>
      <c r="BP123" s="2684">
        <f t="shared" si="162"/>
        <v>0</v>
      </c>
      <c r="BQ123" s="2684">
        <f t="shared" si="163"/>
        <v>0</v>
      </c>
      <c r="BR123" s="2684">
        <f t="shared" si="164"/>
        <v>0</v>
      </c>
      <c r="BS123" s="2684">
        <f t="shared" si="165"/>
        <v>0</v>
      </c>
      <c r="BT123" s="2684">
        <f t="shared" si="166"/>
        <v>0</v>
      </c>
      <c r="BU123" s="2617"/>
      <c r="BV123" s="2685">
        <f t="shared" si="255"/>
        <v>0</v>
      </c>
      <c r="BW123" s="2686">
        <f t="shared" si="255"/>
        <v>0</v>
      </c>
      <c r="BX123" s="2686">
        <f t="shared" si="255"/>
        <v>0</v>
      </c>
      <c r="BY123" s="2686">
        <f t="shared" si="252"/>
        <v>0</v>
      </c>
      <c r="BZ123" s="2686">
        <f t="shared" si="252"/>
        <v>0</v>
      </c>
      <c r="CA123" s="2686">
        <f t="shared" si="252"/>
        <v>0</v>
      </c>
      <c r="CB123" s="2686">
        <f t="shared" si="252"/>
        <v>0</v>
      </c>
      <c r="CC123" s="2687">
        <f t="shared" si="252"/>
        <v>0</v>
      </c>
      <c r="CD123" s="2525"/>
      <c r="CE123" s="2681" t="str">
        <f t="shared" si="167"/>
        <v/>
      </c>
      <c r="CF123" s="2688">
        <f t="shared" si="168"/>
        <v>0</v>
      </c>
      <c r="CG123" s="2689">
        <f t="shared" si="169"/>
        <v>0</v>
      </c>
      <c r="CH123" s="2689">
        <f t="shared" si="170"/>
        <v>0</v>
      </c>
      <c r="CI123" s="2689">
        <f t="shared" si="171"/>
        <v>0</v>
      </c>
      <c r="CJ123" s="2689">
        <f t="shared" si="172"/>
        <v>0</v>
      </c>
      <c r="CK123" s="2689">
        <f t="shared" si="173"/>
        <v>0</v>
      </c>
      <c r="CL123" s="2689">
        <f t="shared" si="174"/>
        <v>0</v>
      </c>
      <c r="CM123" s="2689">
        <f t="shared" si="175"/>
        <v>0</v>
      </c>
      <c r="CN123" s="2689">
        <f t="shared" si="176"/>
        <v>0</v>
      </c>
      <c r="CO123" s="2702">
        <f>IF(M123=CO8,M123,0)</f>
        <v>0</v>
      </c>
      <c r="CP123" s="2703" t="str">
        <f t="shared" si="177"/>
        <v/>
      </c>
      <c r="CQ123" s="2678" t="str">
        <f t="shared" si="178"/>
        <v/>
      </c>
      <c r="CR123" s="2692" t="str">
        <f t="shared" si="179"/>
        <v/>
      </c>
      <c r="CS123" s="2692" t="str">
        <f t="shared" si="180"/>
        <v/>
      </c>
      <c r="CT123" s="2692" t="str">
        <f t="shared" si="181"/>
        <v/>
      </c>
      <c r="CU123" s="2692" t="str">
        <f t="shared" si="182"/>
        <v/>
      </c>
      <c r="CV123" s="2692" t="str">
        <f t="shared" si="183"/>
        <v/>
      </c>
      <c r="CW123" s="2692" t="str">
        <f t="shared" si="184"/>
        <v/>
      </c>
      <c r="CX123" s="2693" t="str">
        <f t="shared" si="185"/>
        <v/>
      </c>
      <c r="CY123" s="2601"/>
      <c r="CZ123" s="2681" t="str">
        <f t="shared" si="186"/>
        <v/>
      </c>
      <c r="DA123" s="2694">
        <f t="shared" si="187"/>
        <v>0</v>
      </c>
      <c r="DB123" s="2527" t="str">
        <f t="shared" si="188"/>
        <v/>
      </c>
      <c r="DC123" s="2527" t="str">
        <f t="shared" si="189"/>
        <v/>
      </c>
      <c r="DD123" s="2527" t="str">
        <f t="shared" si="190"/>
        <v/>
      </c>
      <c r="DE123" s="2527" t="str">
        <f t="shared" si="191"/>
        <v/>
      </c>
      <c r="DF123" s="2527" t="str">
        <f t="shared" si="192"/>
        <v/>
      </c>
      <c r="DG123" s="2527" t="str">
        <f t="shared" si="193"/>
        <v/>
      </c>
      <c r="DH123" s="2527" t="str">
        <f t="shared" si="194"/>
        <v/>
      </c>
      <c r="DI123" s="2527" t="str">
        <f t="shared" si="195"/>
        <v/>
      </c>
      <c r="DJ123" s="2549"/>
      <c r="DK123" s="2704">
        <f>IF(M123=DK8,M123,0)</f>
        <v>0</v>
      </c>
      <c r="DL123" s="2703" t="str">
        <f t="shared" si="196"/>
        <v/>
      </c>
      <c r="DM123" s="2692" t="str">
        <f t="shared" si="197"/>
        <v/>
      </c>
      <c r="DN123" s="2692" t="str">
        <f t="shared" si="198"/>
        <v/>
      </c>
      <c r="DO123" s="2692" t="str">
        <f t="shared" si="199"/>
        <v/>
      </c>
      <c r="DP123" s="2692" t="str">
        <f t="shared" si="200"/>
        <v/>
      </c>
      <c r="DQ123" s="2692" t="str">
        <f t="shared" si="201"/>
        <v/>
      </c>
      <c r="DR123" s="2692" t="str">
        <f t="shared" si="202"/>
        <v/>
      </c>
      <c r="DS123" s="2692" t="str">
        <f t="shared" si="203"/>
        <v/>
      </c>
      <c r="DT123" s="2696" t="str">
        <f t="shared" si="204"/>
        <v/>
      </c>
      <c r="DU123" s="2535"/>
      <c r="DV123" s="2683">
        <f t="shared" si="205"/>
        <v>0</v>
      </c>
      <c r="DW123" s="2684">
        <f t="shared" si="206"/>
        <v>0</v>
      </c>
      <c r="DX123" s="2684">
        <f t="shared" si="207"/>
        <v>0</v>
      </c>
      <c r="DY123" s="2684">
        <f t="shared" si="208"/>
        <v>0</v>
      </c>
      <c r="DZ123" s="2684">
        <f t="shared" si="209"/>
        <v>0</v>
      </c>
      <c r="EA123" s="2684">
        <f t="shared" si="210"/>
        <v>0</v>
      </c>
      <c r="EB123" s="2684">
        <f t="shared" si="211"/>
        <v>0</v>
      </c>
      <c r="EC123" s="2684">
        <f t="shared" si="212"/>
        <v>0</v>
      </c>
      <c r="ED123" s="2630"/>
      <c r="EE123" s="2685">
        <f t="shared" si="256"/>
        <v>0</v>
      </c>
      <c r="EF123" s="2686">
        <f t="shared" si="256"/>
        <v>0</v>
      </c>
      <c r="EG123" s="2686">
        <f t="shared" si="256"/>
        <v>0</v>
      </c>
      <c r="EH123" s="2686">
        <f t="shared" si="253"/>
        <v>0</v>
      </c>
      <c r="EI123" s="2686">
        <f t="shared" si="253"/>
        <v>0</v>
      </c>
      <c r="EJ123" s="2686">
        <f t="shared" si="253"/>
        <v>0</v>
      </c>
      <c r="EK123" s="2686">
        <f t="shared" si="253"/>
        <v>0</v>
      </c>
      <c r="EL123" s="2687">
        <f t="shared" si="253"/>
        <v>0</v>
      </c>
      <c r="EM123" s="2601"/>
      <c r="EN123" s="2681" t="str">
        <f t="shared" si="213"/>
        <v/>
      </c>
      <c r="EO123" s="2688">
        <f t="shared" si="214"/>
        <v>0</v>
      </c>
      <c r="EP123" s="2689">
        <f t="shared" si="215"/>
        <v>0</v>
      </c>
      <c r="EQ123" s="2689">
        <f t="shared" si="216"/>
        <v>0</v>
      </c>
      <c r="ER123" s="2689">
        <f t="shared" si="217"/>
        <v>0</v>
      </c>
      <c r="ES123" s="2689">
        <f t="shared" si="218"/>
        <v>0</v>
      </c>
      <c r="ET123" s="2689">
        <f t="shared" si="219"/>
        <v>0</v>
      </c>
      <c r="EU123" s="2689">
        <f t="shared" si="220"/>
        <v>0</v>
      </c>
      <c r="EV123" s="2689">
        <f t="shared" si="221"/>
        <v>0</v>
      </c>
      <c r="EW123" s="2689">
        <f t="shared" si="222"/>
        <v>0</v>
      </c>
      <c r="EX123" s="2705">
        <f>IF(X123=EX8,X123,0)</f>
        <v>0</v>
      </c>
      <c r="EY123" s="2703" t="str">
        <f t="shared" si="223"/>
        <v/>
      </c>
      <c r="EZ123" s="2678" t="str">
        <f t="shared" si="224"/>
        <v/>
      </c>
      <c r="FA123" s="2692" t="str">
        <f t="shared" si="225"/>
        <v/>
      </c>
      <c r="FB123" s="2692" t="str">
        <f t="shared" si="226"/>
        <v/>
      </c>
      <c r="FC123" s="2692" t="str">
        <f t="shared" si="227"/>
        <v/>
      </c>
      <c r="FD123" s="2692" t="str">
        <f t="shared" si="228"/>
        <v/>
      </c>
      <c r="FE123" s="2692" t="str">
        <f t="shared" si="229"/>
        <v/>
      </c>
      <c r="FF123" s="2692" t="str">
        <f t="shared" si="230"/>
        <v/>
      </c>
      <c r="FG123" s="2692" t="str">
        <f t="shared" si="231"/>
        <v/>
      </c>
      <c r="FH123" s="2601"/>
      <c r="FI123" s="2681" t="str">
        <f t="shared" si="232"/>
        <v/>
      </c>
      <c r="FJ123" s="2694">
        <f t="shared" si="233"/>
        <v>0</v>
      </c>
      <c r="FK123" s="2527" t="str">
        <f t="shared" si="234"/>
        <v/>
      </c>
      <c r="FL123" s="2527" t="str">
        <f t="shared" si="235"/>
        <v/>
      </c>
      <c r="FM123" s="2527" t="str">
        <f t="shared" si="236"/>
        <v/>
      </c>
      <c r="FN123" s="2527" t="str">
        <f t="shared" si="237"/>
        <v/>
      </c>
      <c r="FO123" s="2527" t="str">
        <f t="shared" si="238"/>
        <v/>
      </c>
      <c r="FP123" s="2527" t="str">
        <f t="shared" si="239"/>
        <v/>
      </c>
      <c r="FQ123" s="2527" t="str">
        <f t="shared" si="240"/>
        <v/>
      </c>
      <c r="FR123" s="2527" t="str">
        <f t="shared" si="241"/>
        <v/>
      </c>
      <c r="FS123" s="2704">
        <f>IF(X123=FS8,X123,0)</f>
        <v>0</v>
      </c>
      <c r="FT123" s="2703" t="str">
        <f t="shared" si="242"/>
        <v/>
      </c>
      <c r="FU123" s="2692" t="str">
        <f t="shared" si="243"/>
        <v/>
      </c>
      <c r="FV123" s="2692" t="str">
        <f t="shared" si="244"/>
        <v/>
      </c>
      <c r="FW123" s="2692" t="str">
        <f t="shared" si="245"/>
        <v/>
      </c>
      <c r="FX123" s="2692" t="str">
        <f t="shared" si="246"/>
        <v/>
      </c>
      <c r="FY123" s="2692" t="str">
        <f t="shared" si="247"/>
        <v/>
      </c>
      <c r="FZ123" s="2692" t="str">
        <f t="shared" si="248"/>
        <v/>
      </c>
      <c r="GA123" s="2692" t="str">
        <f t="shared" si="249"/>
        <v/>
      </c>
      <c r="GB123" s="2696" t="str">
        <f t="shared" si="250"/>
        <v/>
      </c>
      <c r="GC123" s="2535"/>
    </row>
    <row r="124" spans="1:185" ht="45" customHeight="1" x14ac:dyDescent="0.25">
      <c r="A124" s="2633">
        <f>ROW()</f>
        <v>124</v>
      </c>
      <c r="B124" s="2667" t="str">
        <f>IF(C124="I","",IF(ISBLANK(D124),"",IF(ISTEXT(D124),LARGE(B9:B123,1)+1,0)))</f>
        <v/>
      </c>
      <c r="C124" s="2698"/>
      <c r="D124" s="2715"/>
      <c r="E124" s="2669"/>
      <c r="F124" s="2670"/>
      <c r="G124" s="2671"/>
      <c r="H124" s="2672"/>
      <c r="I124" s="2671"/>
      <c r="J124" s="2672"/>
      <c r="K124" s="2673">
        <f t="shared" si="257"/>
        <v>0</v>
      </c>
      <c r="L124" s="2532"/>
      <c r="M124" s="2674">
        <f t="shared" si="139"/>
        <v>0</v>
      </c>
      <c r="N124" s="2675">
        <f t="shared" si="139"/>
        <v>0</v>
      </c>
      <c r="O124" s="2676"/>
      <c r="P124" s="2676"/>
      <c r="Q124" s="2676"/>
      <c r="R124" s="2676"/>
      <c r="S124" s="2676"/>
      <c r="T124" s="2676"/>
      <c r="U124" s="2676"/>
      <c r="V124" s="2676"/>
      <c r="W124" s="2532"/>
      <c r="X124" s="2674">
        <f t="shared" si="140"/>
        <v>0</v>
      </c>
      <c r="Y124" s="2675">
        <f t="shared" si="140"/>
        <v>0</v>
      </c>
      <c r="Z124" s="2677"/>
      <c r="AA124" s="2677"/>
      <c r="AB124" s="2677"/>
      <c r="AC124" s="2677"/>
      <c r="AD124" s="2677"/>
      <c r="AE124" s="2677"/>
      <c r="AF124" s="2677"/>
      <c r="AG124" s="2677"/>
      <c r="AH124" s="2532"/>
      <c r="AI124" s="2535"/>
      <c r="AJ124" s="2678">
        <f t="shared" si="141"/>
        <v>0</v>
      </c>
      <c r="AK124" s="2679">
        <f t="shared" si="142"/>
        <v>0</v>
      </c>
      <c r="AL124" s="2678">
        <f t="shared" si="143"/>
        <v>0</v>
      </c>
      <c r="AM124" s="2679">
        <f t="shared" si="144"/>
        <v>0</v>
      </c>
      <c r="AN124" s="2678">
        <f t="shared" si="145"/>
        <v>0</v>
      </c>
      <c r="AO124" s="2679">
        <f t="shared" si="146"/>
        <v>0</v>
      </c>
      <c r="AP124" s="2678">
        <f t="shared" si="147"/>
        <v>0</v>
      </c>
      <c r="AQ124" s="2679">
        <f t="shared" si="148"/>
        <v>0</v>
      </c>
      <c r="AR124" s="2678">
        <f t="shared" si="149"/>
        <v>0</v>
      </c>
      <c r="AS124" s="2679">
        <f t="shared" si="150"/>
        <v>0</v>
      </c>
      <c r="AT124" s="2678">
        <f t="shared" si="151"/>
        <v>0</v>
      </c>
      <c r="AU124" s="2679">
        <f t="shared" si="152"/>
        <v>0</v>
      </c>
      <c r="AV124" s="2678">
        <f t="shared" si="153"/>
        <v>0</v>
      </c>
      <c r="AW124" s="2679">
        <f t="shared" si="154"/>
        <v>0</v>
      </c>
      <c r="AX124" s="2678">
        <f t="shared" si="155"/>
        <v>0</v>
      </c>
      <c r="AY124" s="2679">
        <f t="shared" si="156"/>
        <v>0</v>
      </c>
      <c r="AZ124" s="2680"/>
      <c r="BA124" s="2681">
        <f>BA9</f>
        <v>20</v>
      </c>
      <c r="BB124" s="2681">
        <f t="shared" si="157"/>
        <v>0</v>
      </c>
      <c r="BC124" s="2681" t="str">
        <f t="shared" si="158"/>
        <v/>
      </c>
      <c r="BD124" s="2682">
        <f t="shared" si="254"/>
        <v>0</v>
      </c>
      <c r="BE124" s="2682">
        <f t="shared" si="254"/>
        <v>0</v>
      </c>
      <c r="BF124" s="2682">
        <f t="shared" si="254"/>
        <v>0</v>
      </c>
      <c r="BG124" s="2682">
        <f t="shared" si="251"/>
        <v>0</v>
      </c>
      <c r="BH124" s="2682">
        <f t="shared" si="251"/>
        <v>0</v>
      </c>
      <c r="BI124" s="2682">
        <f t="shared" si="251"/>
        <v>0</v>
      </c>
      <c r="BJ124" s="2682">
        <f t="shared" si="251"/>
        <v>0</v>
      </c>
      <c r="BK124" s="2682">
        <f t="shared" si="251"/>
        <v>0</v>
      </c>
      <c r="BL124" s="2535"/>
      <c r="BM124" s="2683">
        <f t="shared" si="159"/>
        <v>0</v>
      </c>
      <c r="BN124" s="2684">
        <f t="shared" si="160"/>
        <v>0</v>
      </c>
      <c r="BO124" s="2684">
        <f t="shared" si="161"/>
        <v>0</v>
      </c>
      <c r="BP124" s="2684">
        <f t="shared" si="162"/>
        <v>0</v>
      </c>
      <c r="BQ124" s="2684">
        <f t="shared" si="163"/>
        <v>0</v>
      </c>
      <c r="BR124" s="2684">
        <f t="shared" si="164"/>
        <v>0</v>
      </c>
      <c r="BS124" s="2684">
        <f t="shared" si="165"/>
        <v>0</v>
      </c>
      <c r="BT124" s="2684">
        <f t="shared" si="166"/>
        <v>0</v>
      </c>
      <c r="BU124" s="2617"/>
      <c r="BV124" s="2685">
        <f t="shared" si="255"/>
        <v>0</v>
      </c>
      <c r="BW124" s="2686">
        <f t="shared" si="255"/>
        <v>0</v>
      </c>
      <c r="BX124" s="2686">
        <f t="shared" si="255"/>
        <v>0</v>
      </c>
      <c r="BY124" s="2686">
        <f t="shared" si="252"/>
        <v>0</v>
      </c>
      <c r="BZ124" s="2686">
        <f t="shared" si="252"/>
        <v>0</v>
      </c>
      <c r="CA124" s="2686">
        <f t="shared" si="252"/>
        <v>0</v>
      </c>
      <c r="CB124" s="2686">
        <f t="shared" si="252"/>
        <v>0</v>
      </c>
      <c r="CC124" s="2687">
        <f t="shared" si="252"/>
        <v>0</v>
      </c>
      <c r="CD124" s="2525"/>
      <c r="CE124" s="2681" t="str">
        <f t="shared" si="167"/>
        <v/>
      </c>
      <c r="CF124" s="2688">
        <f t="shared" si="168"/>
        <v>0</v>
      </c>
      <c r="CG124" s="2689">
        <f t="shared" si="169"/>
        <v>0</v>
      </c>
      <c r="CH124" s="2689">
        <f t="shared" si="170"/>
        <v>0</v>
      </c>
      <c r="CI124" s="2689">
        <f t="shared" si="171"/>
        <v>0</v>
      </c>
      <c r="CJ124" s="2689">
        <f t="shared" si="172"/>
        <v>0</v>
      </c>
      <c r="CK124" s="2689">
        <f t="shared" si="173"/>
        <v>0</v>
      </c>
      <c r="CL124" s="2689">
        <f t="shared" si="174"/>
        <v>0</v>
      </c>
      <c r="CM124" s="2689">
        <f t="shared" si="175"/>
        <v>0</v>
      </c>
      <c r="CN124" s="2689">
        <f t="shared" si="176"/>
        <v>0</v>
      </c>
      <c r="CO124" s="2702">
        <f>IF(M124=CO8,M124,0)</f>
        <v>0</v>
      </c>
      <c r="CP124" s="2703" t="str">
        <f t="shared" si="177"/>
        <v/>
      </c>
      <c r="CQ124" s="2678" t="str">
        <f t="shared" si="178"/>
        <v/>
      </c>
      <c r="CR124" s="2692" t="str">
        <f t="shared" si="179"/>
        <v/>
      </c>
      <c r="CS124" s="2692" t="str">
        <f t="shared" si="180"/>
        <v/>
      </c>
      <c r="CT124" s="2692" t="str">
        <f t="shared" si="181"/>
        <v/>
      </c>
      <c r="CU124" s="2692" t="str">
        <f t="shared" si="182"/>
        <v/>
      </c>
      <c r="CV124" s="2692" t="str">
        <f t="shared" si="183"/>
        <v/>
      </c>
      <c r="CW124" s="2692" t="str">
        <f t="shared" si="184"/>
        <v/>
      </c>
      <c r="CX124" s="2693" t="str">
        <f t="shared" si="185"/>
        <v/>
      </c>
      <c r="CY124" s="2601"/>
      <c r="CZ124" s="2681" t="str">
        <f t="shared" si="186"/>
        <v/>
      </c>
      <c r="DA124" s="2694">
        <f t="shared" si="187"/>
        <v>0</v>
      </c>
      <c r="DB124" s="2527" t="str">
        <f t="shared" si="188"/>
        <v/>
      </c>
      <c r="DC124" s="2527" t="str">
        <f t="shared" si="189"/>
        <v/>
      </c>
      <c r="DD124" s="2527" t="str">
        <f t="shared" si="190"/>
        <v/>
      </c>
      <c r="DE124" s="2527" t="str">
        <f t="shared" si="191"/>
        <v/>
      </c>
      <c r="DF124" s="2527" t="str">
        <f t="shared" si="192"/>
        <v/>
      </c>
      <c r="DG124" s="2527" t="str">
        <f t="shared" si="193"/>
        <v/>
      </c>
      <c r="DH124" s="2527" t="str">
        <f t="shared" si="194"/>
        <v/>
      </c>
      <c r="DI124" s="2527" t="str">
        <f t="shared" si="195"/>
        <v/>
      </c>
      <c r="DJ124" s="2549"/>
      <c r="DK124" s="2704">
        <f>IF(M124=DK8,M124,0)</f>
        <v>0</v>
      </c>
      <c r="DL124" s="2703" t="str">
        <f t="shared" si="196"/>
        <v/>
      </c>
      <c r="DM124" s="2692" t="str">
        <f t="shared" si="197"/>
        <v/>
      </c>
      <c r="DN124" s="2692" t="str">
        <f t="shared" si="198"/>
        <v/>
      </c>
      <c r="DO124" s="2692" t="str">
        <f t="shared" si="199"/>
        <v/>
      </c>
      <c r="DP124" s="2692" t="str">
        <f t="shared" si="200"/>
        <v/>
      </c>
      <c r="DQ124" s="2692" t="str">
        <f t="shared" si="201"/>
        <v/>
      </c>
      <c r="DR124" s="2692" t="str">
        <f t="shared" si="202"/>
        <v/>
      </c>
      <c r="DS124" s="2692" t="str">
        <f t="shared" si="203"/>
        <v/>
      </c>
      <c r="DT124" s="2696" t="str">
        <f t="shared" si="204"/>
        <v/>
      </c>
      <c r="DU124" s="2535"/>
      <c r="DV124" s="2683">
        <f t="shared" si="205"/>
        <v>0</v>
      </c>
      <c r="DW124" s="2684">
        <f t="shared" si="206"/>
        <v>0</v>
      </c>
      <c r="DX124" s="2684">
        <f t="shared" si="207"/>
        <v>0</v>
      </c>
      <c r="DY124" s="2684">
        <f t="shared" si="208"/>
        <v>0</v>
      </c>
      <c r="DZ124" s="2684">
        <f t="shared" si="209"/>
        <v>0</v>
      </c>
      <c r="EA124" s="2684">
        <f t="shared" si="210"/>
        <v>0</v>
      </c>
      <c r="EB124" s="2684">
        <f t="shared" si="211"/>
        <v>0</v>
      </c>
      <c r="EC124" s="2684">
        <f t="shared" si="212"/>
        <v>0</v>
      </c>
      <c r="ED124" s="2630"/>
      <c r="EE124" s="2685">
        <f t="shared" si="256"/>
        <v>0</v>
      </c>
      <c r="EF124" s="2686">
        <f t="shared" si="256"/>
        <v>0</v>
      </c>
      <c r="EG124" s="2686">
        <f t="shared" si="256"/>
        <v>0</v>
      </c>
      <c r="EH124" s="2686">
        <f t="shared" si="253"/>
        <v>0</v>
      </c>
      <c r="EI124" s="2686">
        <f t="shared" si="253"/>
        <v>0</v>
      </c>
      <c r="EJ124" s="2686">
        <f t="shared" si="253"/>
        <v>0</v>
      </c>
      <c r="EK124" s="2686">
        <f t="shared" si="253"/>
        <v>0</v>
      </c>
      <c r="EL124" s="2687">
        <f t="shared" si="253"/>
        <v>0</v>
      </c>
      <c r="EM124" s="2601"/>
      <c r="EN124" s="2681" t="str">
        <f t="shared" si="213"/>
        <v/>
      </c>
      <c r="EO124" s="2688">
        <f t="shared" si="214"/>
        <v>0</v>
      </c>
      <c r="EP124" s="2689">
        <f t="shared" si="215"/>
        <v>0</v>
      </c>
      <c r="EQ124" s="2689">
        <f t="shared" si="216"/>
        <v>0</v>
      </c>
      <c r="ER124" s="2689">
        <f t="shared" si="217"/>
        <v>0</v>
      </c>
      <c r="ES124" s="2689">
        <f t="shared" si="218"/>
        <v>0</v>
      </c>
      <c r="ET124" s="2689">
        <f t="shared" si="219"/>
        <v>0</v>
      </c>
      <c r="EU124" s="2689">
        <f t="shared" si="220"/>
        <v>0</v>
      </c>
      <c r="EV124" s="2689">
        <f t="shared" si="221"/>
        <v>0</v>
      </c>
      <c r="EW124" s="2689">
        <f t="shared" si="222"/>
        <v>0</v>
      </c>
      <c r="EX124" s="2705">
        <f>IF(X124=EX8,X124,0)</f>
        <v>0</v>
      </c>
      <c r="EY124" s="2703" t="str">
        <f t="shared" si="223"/>
        <v/>
      </c>
      <c r="EZ124" s="2678" t="str">
        <f t="shared" si="224"/>
        <v/>
      </c>
      <c r="FA124" s="2692" t="str">
        <f t="shared" si="225"/>
        <v/>
      </c>
      <c r="FB124" s="2692" t="str">
        <f t="shared" si="226"/>
        <v/>
      </c>
      <c r="FC124" s="2692" t="str">
        <f t="shared" si="227"/>
        <v/>
      </c>
      <c r="FD124" s="2692" t="str">
        <f t="shared" si="228"/>
        <v/>
      </c>
      <c r="FE124" s="2692" t="str">
        <f t="shared" si="229"/>
        <v/>
      </c>
      <c r="FF124" s="2692" t="str">
        <f t="shared" si="230"/>
        <v/>
      </c>
      <c r="FG124" s="2692" t="str">
        <f t="shared" si="231"/>
        <v/>
      </c>
      <c r="FH124" s="2601"/>
      <c r="FI124" s="2681" t="str">
        <f t="shared" si="232"/>
        <v/>
      </c>
      <c r="FJ124" s="2694">
        <f t="shared" si="233"/>
        <v>0</v>
      </c>
      <c r="FK124" s="2527" t="str">
        <f t="shared" si="234"/>
        <v/>
      </c>
      <c r="FL124" s="2527" t="str">
        <f t="shared" si="235"/>
        <v/>
      </c>
      <c r="FM124" s="2527" t="str">
        <f t="shared" si="236"/>
        <v/>
      </c>
      <c r="FN124" s="2527" t="str">
        <f t="shared" si="237"/>
        <v/>
      </c>
      <c r="FO124" s="2527" t="str">
        <f t="shared" si="238"/>
        <v/>
      </c>
      <c r="FP124" s="2527" t="str">
        <f t="shared" si="239"/>
        <v/>
      </c>
      <c r="FQ124" s="2527" t="str">
        <f t="shared" si="240"/>
        <v/>
      </c>
      <c r="FR124" s="2527" t="str">
        <f t="shared" si="241"/>
        <v/>
      </c>
      <c r="FS124" s="2704">
        <f>IF(X124=FS8,X124,0)</f>
        <v>0</v>
      </c>
      <c r="FT124" s="2703" t="str">
        <f t="shared" si="242"/>
        <v/>
      </c>
      <c r="FU124" s="2692" t="str">
        <f t="shared" si="243"/>
        <v/>
      </c>
      <c r="FV124" s="2692" t="str">
        <f t="shared" si="244"/>
        <v/>
      </c>
      <c r="FW124" s="2692" t="str">
        <f t="shared" si="245"/>
        <v/>
      </c>
      <c r="FX124" s="2692" t="str">
        <f t="shared" si="246"/>
        <v/>
      </c>
      <c r="FY124" s="2692" t="str">
        <f t="shared" si="247"/>
        <v/>
      </c>
      <c r="FZ124" s="2692" t="str">
        <f t="shared" si="248"/>
        <v/>
      </c>
      <c r="GA124" s="2692" t="str">
        <f t="shared" si="249"/>
        <v/>
      </c>
      <c r="GB124" s="2696" t="str">
        <f t="shared" si="250"/>
        <v/>
      </c>
      <c r="GC124" s="2535"/>
    </row>
    <row r="125" spans="1:185" ht="45" customHeight="1" x14ac:dyDescent="0.25">
      <c r="A125" s="2633">
        <f>ROW()</f>
        <v>125</v>
      </c>
      <c r="B125" s="2667" t="str">
        <f>IF(C125="I","",IF(ISBLANK(D125),"",IF(ISTEXT(D125),LARGE(B9:B124,1)+1,0)))</f>
        <v/>
      </c>
      <c r="C125" s="2698"/>
      <c r="D125" s="2715"/>
      <c r="E125" s="2669"/>
      <c r="F125" s="2670"/>
      <c r="G125" s="2671"/>
      <c r="H125" s="2672"/>
      <c r="I125" s="2671"/>
      <c r="J125" s="2672"/>
      <c r="K125" s="2673">
        <f t="shared" si="257"/>
        <v>0</v>
      </c>
      <c r="L125" s="2532"/>
      <c r="M125" s="2674">
        <f t="shared" si="139"/>
        <v>0</v>
      </c>
      <c r="N125" s="2675">
        <f t="shared" si="139"/>
        <v>0</v>
      </c>
      <c r="O125" s="2676"/>
      <c r="P125" s="2676"/>
      <c r="Q125" s="2676"/>
      <c r="R125" s="2676"/>
      <c r="S125" s="2676"/>
      <c r="T125" s="2676"/>
      <c r="U125" s="2676"/>
      <c r="V125" s="2676"/>
      <c r="W125" s="2532"/>
      <c r="X125" s="2674">
        <f t="shared" si="140"/>
        <v>0</v>
      </c>
      <c r="Y125" s="2675">
        <f t="shared" si="140"/>
        <v>0</v>
      </c>
      <c r="Z125" s="2677"/>
      <c r="AA125" s="2677"/>
      <c r="AB125" s="2677"/>
      <c r="AC125" s="2677"/>
      <c r="AD125" s="2677"/>
      <c r="AE125" s="2677"/>
      <c r="AF125" s="2677"/>
      <c r="AG125" s="2677"/>
      <c r="AH125" s="2532"/>
      <c r="AI125" s="2535"/>
      <c r="AJ125" s="2678">
        <f t="shared" si="141"/>
        <v>0</v>
      </c>
      <c r="AK125" s="2679">
        <f t="shared" si="142"/>
        <v>0</v>
      </c>
      <c r="AL125" s="2678">
        <f t="shared" si="143"/>
        <v>0</v>
      </c>
      <c r="AM125" s="2679">
        <f t="shared" si="144"/>
        <v>0</v>
      </c>
      <c r="AN125" s="2678">
        <f t="shared" si="145"/>
        <v>0</v>
      </c>
      <c r="AO125" s="2679">
        <f t="shared" si="146"/>
        <v>0</v>
      </c>
      <c r="AP125" s="2678">
        <f t="shared" si="147"/>
        <v>0</v>
      </c>
      <c r="AQ125" s="2679">
        <f t="shared" si="148"/>
        <v>0</v>
      </c>
      <c r="AR125" s="2678">
        <f t="shared" si="149"/>
        <v>0</v>
      </c>
      <c r="AS125" s="2679">
        <f t="shared" si="150"/>
        <v>0</v>
      </c>
      <c r="AT125" s="2678">
        <f t="shared" si="151"/>
        <v>0</v>
      </c>
      <c r="AU125" s="2679">
        <f t="shared" si="152"/>
        <v>0</v>
      </c>
      <c r="AV125" s="2678">
        <f t="shared" si="153"/>
        <v>0</v>
      </c>
      <c r="AW125" s="2679">
        <f t="shared" si="154"/>
        <v>0</v>
      </c>
      <c r="AX125" s="2678">
        <f t="shared" si="155"/>
        <v>0</v>
      </c>
      <c r="AY125" s="2679">
        <f t="shared" si="156"/>
        <v>0</v>
      </c>
      <c r="AZ125" s="2680"/>
      <c r="BA125" s="2681">
        <f>BA9</f>
        <v>20</v>
      </c>
      <c r="BB125" s="2681">
        <f t="shared" si="157"/>
        <v>0</v>
      </c>
      <c r="BC125" s="2681" t="str">
        <f t="shared" si="158"/>
        <v/>
      </c>
      <c r="BD125" s="2682">
        <f t="shared" si="254"/>
        <v>0</v>
      </c>
      <c r="BE125" s="2682">
        <f t="shared" si="254"/>
        <v>0</v>
      </c>
      <c r="BF125" s="2682">
        <f t="shared" si="254"/>
        <v>0</v>
      </c>
      <c r="BG125" s="2682">
        <f t="shared" si="251"/>
        <v>0</v>
      </c>
      <c r="BH125" s="2682">
        <f t="shared" si="251"/>
        <v>0</v>
      </c>
      <c r="BI125" s="2682">
        <f t="shared" si="251"/>
        <v>0</v>
      </c>
      <c r="BJ125" s="2682">
        <f t="shared" si="251"/>
        <v>0</v>
      </c>
      <c r="BK125" s="2682">
        <f t="shared" si="251"/>
        <v>0</v>
      </c>
      <c r="BL125" s="2535"/>
      <c r="BM125" s="2683">
        <f t="shared" si="159"/>
        <v>0</v>
      </c>
      <c r="BN125" s="2684">
        <f t="shared" si="160"/>
        <v>0</v>
      </c>
      <c r="BO125" s="2684">
        <f t="shared" si="161"/>
        <v>0</v>
      </c>
      <c r="BP125" s="2684">
        <f t="shared" si="162"/>
        <v>0</v>
      </c>
      <c r="BQ125" s="2684">
        <f t="shared" si="163"/>
        <v>0</v>
      </c>
      <c r="BR125" s="2684">
        <f t="shared" si="164"/>
        <v>0</v>
      </c>
      <c r="BS125" s="2684">
        <f t="shared" si="165"/>
        <v>0</v>
      </c>
      <c r="BT125" s="2684">
        <f t="shared" si="166"/>
        <v>0</v>
      </c>
      <c r="BU125" s="2617"/>
      <c r="BV125" s="2685">
        <f t="shared" si="255"/>
        <v>0</v>
      </c>
      <c r="BW125" s="2686">
        <f t="shared" si="255"/>
        <v>0</v>
      </c>
      <c r="BX125" s="2686">
        <f t="shared" si="255"/>
        <v>0</v>
      </c>
      <c r="BY125" s="2686">
        <f t="shared" si="252"/>
        <v>0</v>
      </c>
      <c r="BZ125" s="2686">
        <f t="shared" si="252"/>
        <v>0</v>
      </c>
      <c r="CA125" s="2686">
        <f t="shared" si="252"/>
        <v>0</v>
      </c>
      <c r="CB125" s="2686">
        <f t="shared" si="252"/>
        <v>0</v>
      </c>
      <c r="CC125" s="2687">
        <f t="shared" si="252"/>
        <v>0</v>
      </c>
      <c r="CD125" s="2525"/>
      <c r="CE125" s="2681" t="str">
        <f t="shared" si="167"/>
        <v/>
      </c>
      <c r="CF125" s="2688">
        <f t="shared" si="168"/>
        <v>0</v>
      </c>
      <c r="CG125" s="2689">
        <f t="shared" si="169"/>
        <v>0</v>
      </c>
      <c r="CH125" s="2689">
        <f t="shared" si="170"/>
        <v>0</v>
      </c>
      <c r="CI125" s="2689">
        <f t="shared" si="171"/>
        <v>0</v>
      </c>
      <c r="CJ125" s="2689">
        <f t="shared" si="172"/>
        <v>0</v>
      </c>
      <c r="CK125" s="2689">
        <f t="shared" si="173"/>
        <v>0</v>
      </c>
      <c r="CL125" s="2689">
        <f t="shared" si="174"/>
        <v>0</v>
      </c>
      <c r="CM125" s="2689">
        <f t="shared" si="175"/>
        <v>0</v>
      </c>
      <c r="CN125" s="2689">
        <f t="shared" si="176"/>
        <v>0</v>
      </c>
      <c r="CO125" s="2702">
        <f>IF(M125=CO8,M125,0)</f>
        <v>0</v>
      </c>
      <c r="CP125" s="2703" t="str">
        <f t="shared" si="177"/>
        <v/>
      </c>
      <c r="CQ125" s="2678" t="str">
        <f t="shared" si="178"/>
        <v/>
      </c>
      <c r="CR125" s="2692" t="str">
        <f t="shared" si="179"/>
        <v/>
      </c>
      <c r="CS125" s="2692" t="str">
        <f t="shared" si="180"/>
        <v/>
      </c>
      <c r="CT125" s="2692" t="str">
        <f t="shared" si="181"/>
        <v/>
      </c>
      <c r="CU125" s="2692" t="str">
        <f t="shared" si="182"/>
        <v/>
      </c>
      <c r="CV125" s="2692" t="str">
        <f t="shared" si="183"/>
        <v/>
      </c>
      <c r="CW125" s="2692" t="str">
        <f t="shared" si="184"/>
        <v/>
      </c>
      <c r="CX125" s="2693" t="str">
        <f t="shared" si="185"/>
        <v/>
      </c>
      <c r="CY125" s="2601"/>
      <c r="CZ125" s="2681" t="str">
        <f t="shared" si="186"/>
        <v/>
      </c>
      <c r="DA125" s="2694">
        <f t="shared" si="187"/>
        <v>0</v>
      </c>
      <c r="DB125" s="2527" t="str">
        <f t="shared" si="188"/>
        <v/>
      </c>
      <c r="DC125" s="2527" t="str">
        <f t="shared" si="189"/>
        <v/>
      </c>
      <c r="DD125" s="2527" t="str">
        <f t="shared" si="190"/>
        <v/>
      </c>
      <c r="DE125" s="2527" t="str">
        <f t="shared" si="191"/>
        <v/>
      </c>
      <c r="DF125" s="2527" t="str">
        <f t="shared" si="192"/>
        <v/>
      </c>
      <c r="DG125" s="2527" t="str">
        <f t="shared" si="193"/>
        <v/>
      </c>
      <c r="DH125" s="2527" t="str">
        <f t="shared" si="194"/>
        <v/>
      </c>
      <c r="DI125" s="2527" t="str">
        <f t="shared" si="195"/>
        <v/>
      </c>
      <c r="DJ125" s="2549"/>
      <c r="DK125" s="2704">
        <f>IF(M125=DK8,M125,0)</f>
        <v>0</v>
      </c>
      <c r="DL125" s="2703" t="str">
        <f t="shared" si="196"/>
        <v/>
      </c>
      <c r="DM125" s="2692" t="str">
        <f t="shared" si="197"/>
        <v/>
      </c>
      <c r="DN125" s="2692" t="str">
        <f t="shared" si="198"/>
        <v/>
      </c>
      <c r="DO125" s="2692" t="str">
        <f t="shared" si="199"/>
        <v/>
      </c>
      <c r="DP125" s="2692" t="str">
        <f t="shared" si="200"/>
        <v/>
      </c>
      <c r="DQ125" s="2692" t="str">
        <f t="shared" si="201"/>
        <v/>
      </c>
      <c r="DR125" s="2692" t="str">
        <f t="shared" si="202"/>
        <v/>
      </c>
      <c r="DS125" s="2692" t="str">
        <f t="shared" si="203"/>
        <v/>
      </c>
      <c r="DT125" s="2696" t="str">
        <f t="shared" si="204"/>
        <v/>
      </c>
      <c r="DU125" s="2535"/>
      <c r="DV125" s="2683">
        <f t="shared" si="205"/>
        <v>0</v>
      </c>
      <c r="DW125" s="2684">
        <f t="shared" si="206"/>
        <v>0</v>
      </c>
      <c r="DX125" s="2684">
        <f t="shared" si="207"/>
        <v>0</v>
      </c>
      <c r="DY125" s="2684">
        <f t="shared" si="208"/>
        <v>0</v>
      </c>
      <c r="DZ125" s="2684">
        <f t="shared" si="209"/>
        <v>0</v>
      </c>
      <c r="EA125" s="2684">
        <f t="shared" si="210"/>
        <v>0</v>
      </c>
      <c r="EB125" s="2684">
        <f t="shared" si="211"/>
        <v>0</v>
      </c>
      <c r="EC125" s="2684">
        <f t="shared" si="212"/>
        <v>0</v>
      </c>
      <c r="ED125" s="2630"/>
      <c r="EE125" s="2685">
        <f t="shared" si="256"/>
        <v>0</v>
      </c>
      <c r="EF125" s="2686">
        <f t="shared" si="256"/>
        <v>0</v>
      </c>
      <c r="EG125" s="2686">
        <f t="shared" si="256"/>
        <v>0</v>
      </c>
      <c r="EH125" s="2686">
        <f t="shared" si="253"/>
        <v>0</v>
      </c>
      <c r="EI125" s="2686">
        <f t="shared" si="253"/>
        <v>0</v>
      </c>
      <c r="EJ125" s="2686">
        <f t="shared" si="253"/>
        <v>0</v>
      </c>
      <c r="EK125" s="2686">
        <f t="shared" si="253"/>
        <v>0</v>
      </c>
      <c r="EL125" s="2687">
        <f t="shared" si="253"/>
        <v>0</v>
      </c>
      <c r="EM125" s="2601"/>
      <c r="EN125" s="2681" t="str">
        <f t="shared" si="213"/>
        <v/>
      </c>
      <c r="EO125" s="2688">
        <f t="shared" si="214"/>
        <v>0</v>
      </c>
      <c r="EP125" s="2689">
        <f t="shared" si="215"/>
        <v>0</v>
      </c>
      <c r="EQ125" s="2689">
        <f t="shared" si="216"/>
        <v>0</v>
      </c>
      <c r="ER125" s="2689">
        <f t="shared" si="217"/>
        <v>0</v>
      </c>
      <c r="ES125" s="2689">
        <f t="shared" si="218"/>
        <v>0</v>
      </c>
      <c r="ET125" s="2689">
        <f t="shared" si="219"/>
        <v>0</v>
      </c>
      <c r="EU125" s="2689">
        <f t="shared" si="220"/>
        <v>0</v>
      </c>
      <c r="EV125" s="2689">
        <f t="shared" si="221"/>
        <v>0</v>
      </c>
      <c r="EW125" s="2689">
        <f t="shared" si="222"/>
        <v>0</v>
      </c>
      <c r="EX125" s="2705">
        <f>IF(X125=EX8,X125,0)</f>
        <v>0</v>
      </c>
      <c r="EY125" s="2703" t="str">
        <f t="shared" si="223"/>
        <v/>
      </c>
      <c r="EZ125" s="2678" t="str">
        <f t="shared" si="224"/>
        <v/>
      </c>
      <c r="FA125" s="2692" t="str">
        <f t="shared" si="225"/>
        <v/>
      </c>
      <c r="FB125" s="2692" t="str">
        <f t="shared" si="226"/>
        <v/>
      </c>
      <c r="FC125" s="2692" t="str">
        <f t="shared" si="227"/>
        <v/>
      </c>
      <c r="FD125" s="2692" t="str">
        <f t="shared" si="228"/>
        <v/>
      </c>
      <c r="FE125" s="2692" t="str">
        <f t="shared" si="229"/>
        <v/>
      </c>
      <c r="FF125" s="2692" t="str">
        <f t="shared" si="230"/>
        <v/>
      </c>
      <c r="FG125" s="2692" t="str">
        <f t="shared" si="231"/>
        <v/>
      </c>
      <c r="FH125" s="2601"/>
      <c r="FI125" s="2681" t="str">
        <f t="shared" si="232"/>
        <v/>
      </c>
      <c r="FJ125" s="2694">
        <f t="shared" si="233"/>
        <v>0</v>
      </c>
      <c r="FK125" s="2527" t="str">
        <f t="shared" si="234"/>
        <v/>
      </c>
      <c r="FL125" s="2527" t="str">
        <f t="shared" si="235"/>
        <v/>
      </c>
      <c r="FM125" s="2527" t="str">
        <f t="shared" si="236"/>
        <v/>
      </c>
      <c r="FN125" s="2527" t="str">
        <f t="shared" si="237"/>
        <v/>
      </c>
      <c r="FO125" s="2527" t="str">
        <f t="shared" si="238"/>
        <v/>
      </c>
      <c r="FP125" s="2527" t="str">
        <f t="shared" si="239"/>
        <v/>
      </c>
      <c r="FQ125" s="2527" t="str">
        <f t="shared" si="240"/>
        <v/>
      </c>
      <c r="FR125" s="2527" t="str">
        <f t="shared" si="241"/>
        <v/>
      </c>
      <c r="FS125" s="2704">
        <f>IF(X125=FS8,X125,0)</f>
        <v>0</v>
      </c>
      <c r="FT125" s="2703" t="str">
        <f t="shared" si="242"/>
        <v/>
      </c>
      <c r="FU125" s="2692" t="str">
        <f t="shared" si="243"/>
        <v/>
      </c>
      <c r="FV125" s="2692" t="str">
        <f t="shared" si="244"/>
        <v/>
      </c>
      <c r="FW125" s="2692" t="str">
        <f t="shared" si="245"/>
        <v/>
      </c>
      <c r="FX125" s="2692" t="str">
        <f t="shared" si="246"/>
        <v/>
      </c>
      <c r="FY125" s="2692" t="str">
        <f t="shared" si="247"/>
        <v/>
      </c>
      <c r="FZ125" s="2692" t="str">
        <f t="shared" si="248"/>
        <v/>
      </c>
      <c r="GA125" s="2692" t="str">
        <f t="shared" si="249"/>
        <v/>
      </c>
      <c r="GB125" s="2696" t="str">
        <f t="shared" si="250"/>
        <v/>
      </c>
      <c r="GC125" s="2535"/>
    </row>
    <row r="126" spans="1:185" ht="45" customHeight="1" x14ac:dyDescent="0.25">
      <c r="A126" s="2633">
        <f>ROW()</f>
        <v>126</v>
      </c>
      <c r="B126" s="2667" t="str">
        <f>IF(C126="I","",IF(ISBLANK(D126),"",IF(ISTEXT(D126),LARGE(B9:B125,1)+1,0)))</f>
        <v/>
      </c>
      <c r="C126" s="2698"/>
      <c r="D126" s="2715"/>
      <c r="E126" s="2669"/>
      <c r="F126" s="2670"/>
      <c r="G126" s="2671"/>
      <c r="H126" s="2672"/>
      <c r="I126" s="2671"/>
      <c r="J126" s="2672"/>
      <c r="K126" s="2673">
        <f t="shared" si="257"/>
        <v>0</v>
      </c>
      <c r="L126" s="2532"/>
      <c r="M126" s="2674">
        <f t="shared" si="139"/>
        <v>0</v>
      </c>
      <c r="N126" s="2675">
        <f t="shared" si="139"/>
        <v>0</v>
      </c>
      <c r="O126" s="2676"/>
      <c r="P126" s="2676"/>
      <c r="Q126" s="2676"/>
      <c r="R126" s="2676"/>
      <c r="S126" s="2676"/>
      <c r="T126" s="2676"/>
      <c r="U126" s="2676"/>
      <c r="V126" s="2676"/>
      <c r="W126" s="2532"/>
      <c r="X126" s="2674">
        <f t="shared" si="140"/>
        <v>0</v>
      </c>
      <c r="Y126" s="2675">
        <f t="shared" si="140"/>
        <v>0</v>
      </c>
      <c r="Z126" s="2677"/>
      <c r="AA126" s="2677"/>
      <c r="AB126" s="2677"/>
      <c r="AC126" s="2677"/>
      <c r="AD126" s="2677"/>
      <c r="AE126" s="2677"/>
      <c r="AF126" s="2677"/>
      <c r="AG126" s="2677"/>
      <c r="AH126" s="2532"/>
      <c r="AI126" s="2535"/>
      <c r="AJ126" s="2678">
        <f t="shared" si="141"/>
        <v>0</v>
      </c>
      <c r="AK126" s="2679">
        <f t="shared" si="142"/>
        <v>0</v>
      </c>
      <c r="AL126" s="2678">
        <f t="shared" si="143"/>
        <v>0</v>
      </c>
      <c r="AM126" s="2679">
        <f t="shared" si="144"/>
        <v>0</v>
      </c>
      <c r="AN126" s="2678">
        <f t="shared" si="145"/>
        <v>0</v>
      </c>
      <c r="AO126" s="2679">
        <f t="shared" si="146"/>
        <v>0</v>
      </c>
      <c r="AP126" s="2678">
        <f t="shared" si="147"/>
        <v>0</v>
      </c>
      <c r="AQ126" s="2679">
        <f t="shared" si="148"/>
        <v>0</v>
      </c>
      <c r="AR126" s="2678">
        <f t="shared" si="149"/>
        <v>0</v>
      </c>
      <c r="AS126" s="2679">
        <f t="shared" si="150"/>
        <v>0</v>
      </c>
      <c r="AT126" s="2678">
        <f t="shared" si="151"/>
        <v>0</v>
      </c>
      <c r="AU126" s="2679">
        <f t="shared" si="152"/>
        <v>0</v>
      </c>
      <c r="AV126" s="2678">
        <f t="shared" si="153"/>
        <v>0</v>
      </c>
      <c r="AW126" s="2679">
        <f t="shared" si="154"/>
        <v>0</v>
      </c>
      <c r="AX126" s="2678">
        <f t="shared" si="155"/>
        <v>0</v>
      </c>
      <c r="AY126" s="2679">
        <f t="shared" si="156"/>
        <v>0</v>
      </c>
      <c r="AZ126" s="2680"/>
      <c r="BA126" s="2681">
        <f>BA9</f>
        <v>20</v>
      </c>
      <c r="BB126" s="2681">
        <f t="shared" si="157"/>
        <v>0</v>
      </c>
      <c r="BC126" s="2681" t="str">
        <f t="shared" si="158"/>
        <v/>
      </c>
      <c r="BD126" s="2682">
        <f t="shared" si="254"/>
        <v>0</v>
      </c>
      <c r="BE126" s="2682">
        <f t="shared" si="254"/>
        <v>0</v>
      </c>
      <c r="BF126" s="2682">
        <f t="shared" si="254"/>
        <v>0</v>
      </c>
      <c r="BG126" s="2682">
        <f t="shared" si="251"/>
        <v>0</v>
      </c>
      <c r="BH126" s="2682">
        <f t="shared" si="251"/>
        <v>0</v>
      </c>
      <c r="BI126" s="2682">
        <f t="shared" si="251"/>
        <v>0</v>
      </c>
      <c r="BJ126" s="2682">
        <f t="shared" si="251"/>
        <v>0</v>
      </c>
      <c r="BK126" s="2682">
        <f t="shared" si="251"/>
        <v>0</v>
      </c>
      <c r="BL126" s="2535"/>
      <c r="BM126" s="2683">
        <f t="shared" si="159"/>
        <v>0</v>
      </c>
      <c r="BN126" s="2684">
        <f t="shared" si="160"/>
        <v>0</v>
      </c>
      <c r="BO126" s="2684">
        <f t="shared" si="161"/>
        <v>0</v>
      </c>
      <c r="BP126" s="2684">
        <f t="shared" si="162"/>
        <v>0</v>
      </c>
      <c r="BQ126" s="2684">
        <f t="shared" si="163"/>
        <v>0</v>
      </c>
      <c r="BR126" s="2684">
        <f t="shared" si="164"/>
        <v>0</v>
      </c>
      <c r="BS126" s="2684">
        <f t="shared" si="165"/>
        <v>0</v>
      </c>
      <c r="BT126" s="2684">
        <f t="shared" si="166"/>
        <v>0</v>
      </c>
      <c r="BU126" s="2617"/>
      <c r="BV126" s="2685">
        <f t="shared" si="255"/>
        <v>0</v>
      </c>
      <c r="BW126" s="2686">
        <f t="shared" si="255"/>
        <v>0</v>
      </c>
      <c r="BX126" s="2686">
        <f t="shared" si="255"/>
        <v>0</v>
      </c>
      <c r="BY126" s="2686">
        <f t="shared" si="252"/>
        <v>0</v>
      </c>
      <c r="BZ126" s="2686">
        <f t="shared" si="252"/>
        <v>0</v>
      </c>
      <c r="CA126" s="2686">
        <f t="shared" si="252"/>
        <v>0</v>
      </c>
      <c r="CB126" s="2686">
        <f t="shared" si="252"/>
        <v>0</v>
      </c>
      <c r="CC126" s="2687">
        <f t="shared" si="252"/>
        <v>0</v>
      </c>
      <c r="CD126" s="2525"/>
      <c r="CE126" s="2681" t="str">
        <f t="shared" si="167"/>
        <v/>
      </c>
      <c r="CF126" s="2688">
        <f t="shared" si="168"/>
        <v>0</v>
      </c>
      <c r="CG126" s="2689">
        <f t="shared" si="169"/>
        <v>0</v>
      </c>
      <c r="CH126" s="2689">
        <f t="shared" si="170"/>
        <v>0</v>
      </c>
      <c r="CI126" s="2689">
        <f t="shared" si="171"/>
        <v>0</v>
      </c>
      <c r="CJ126" s="2689">
        <f t="shared" si="172"/>
        <v>0</v>
      </c>
      <c r="CK126" s="2689">
        <f t="shared" si="173"/>
        <v>0</v>
      </c>
      <c r="CL126" s="2689">
        <f t="shared" si="174"/>
        <v>0</v>
      </c>
      <c r="CM126" s="2689">
        <f t="shared" si="175"/>
        <v>0</v>
      </c>
      <c r="CN126" s="2689">
        <f t="shared" si="176"/>
        <v>0</v>
      </c>
      <c r="CO126" s="2702">
        <f>IF(M126=CO8,M126,0)</f>
        <v>0</v>
      </c>
      <c r="CP126" s="2703" t="str">
        <f t="shared" si="177"/>
        <v/>
      </c>
      <c r="CQ126" s="2678" t="str">
        <f t="shared" si="178"/>
        <v/>
      </c>
      <c r="CR126" s="2692" t="str">
        <f t="shared" si="179"/>
        <v/>
      </c>
      <c r="CS126" s="2692" t="str">
        <f t="shared" si="180"/>
        <v/>
      </c>
      <c r="CT126" s="2692" t="str">
        <f t="shared" si="181"/>
        <v/>
      </c>
      <c r="CU126" s="2692" t="str">
        <f t="shared" si="182"/>
        <v/>
      </c>
      <c r="CV126" s="2692" t="str">
        <f t="shared" si="183"/>
        <v/>
      </c>
      <c r="CW126" s="2692" t="str">
        <f t="shared" si="184"/>
        <v/>
      </c>
      <c r="CX126" s="2693" t="str">
        <f t="shared" si="185"/>
        <v/>
      </c>
      <c r="CY126" s="2601"/>
      <c r="CZ126" s="2681" t="str">
        <f t="shared" si="186"/>
        <v/>
      </c>
      <c r="DA126" s="2694">
        <f t="shared" si="187"/>
        <v>0</v>
      </c>
      <c r="DB126" s="2527" t="str">
        <f t="shared" si="188"/>
        <v/>
      </c>
      <c r="DC126" s="2527" t="str">
        <f t="shared" si="189"/>
        <v/>
      </c>
      <c r="DD126" s="2527" t="str">
        <f t="shared" si="190"/>
        <v/>
      </c>
      <c r="DE126" s="2527" t="str">
        <f t="shared" si="191"/>
        <v/>
      </c>
      <c r="DF126" s="2527" t="str">
        <f t="shared" si="192"/>
        <v/>
      </c>
      <c r="DG126" s="2527" t="str">
        <f t="shared" si="193"/>
        <v/>
      </c>
      <c r="DH126" s="2527" t="str">
        <f t="shared" si="194"/>
        <v/>
      </c>
      <c r="DI126" s="2527" t="str">
        <f t="shared" si="195"/>
        <v/>
      </c>
      <c r="DJ126" s="2549"/>
      <c r="DK126" s="2704">
        <f>IF(M126=DK8,M126,0)</f>
        <v>0</v>
      </c>
      <c r="DL126" s="2703" t="str">
        <f t="shared" si="196"/>
        <v/>
      </c>
      <c r="DM126" s="2692" t="str">
        <f t="shared" si="197"/>
        <v/>
      </c>
      <c r="DN126" s="2692" t="str">
        <f t="shared" si="198"/>
        <v/>
      </c>
      <c r="DO126" s="2692" t="str">
        <f t="shared" si="199"/>
        <v/>
      </c>
      <c r="DP126" s="2692" t="str">
        <f t="shared" si="200"/>
        <v/>
      </c>
      <c r="DQ126" s="2692" t="str">
        <f t="shared" si="201"/>
        <v/>
      </c>
      <c r="DR126" s="2692" t="str">
        <f t="shared" si="202"/>
        <v/>
      </c>
      <c r="DS126" s="2692" t="str">
        <f t="shared" si="203"/>
        <v/>
      </c>
      <c r="DT126" s="2696" t="str">
        <f t="shared" si="204"/>
        <v/>
      </c>
      <c r="DU126" s="2535"/>
      <c r="DV126" s="2683">
        <f t="shared" si="205"/>
        <v>0</v>
      </c>
      <c r="DW126" s="2684">
        <f t="shared" si="206"/>
        <v>0</v>
      </c>
      <c r="DX126" s="2684">
        <f t="shared" si="207"/>
        <v>0</v>
      </c>
      <c r="DY126" s="2684">
        <f t="shared" si="208"/>
        <v>0</v>
      </c>
      <c r="DZ126" s="2684">
        <f t="shared" si="209"/>
        <v>0</v>
      </c>
      <c r="EA126" s="2684">
        <f t="shared" si="210"/>
        <v>0</v>
      </c>
      <c r="EB126" s="2684">
        <f t="shared" si="211"/>
        <v>0</v>
      </c>
      <c r="EC126" s="2684">
        <f t="shared" si="212"/>
        <v>0</v>
      </c>
      <c r="ED126" s="2630"/>
      <c r="EE126" s="2685">
        <f t="shared" si="256"/>
        <v>0</v>
      </c>
      <c r="EF126" s="2686">
        <f t="shared" si="256"/>
        <v>0</v>
      </c>
      <c r="EG126" s="2686">
        <f t="shared" si="256"/>
        <v>0</v>
      </c>
      <c r="EH126" s="2686">
        <f t="shared" si="253"/>
        <v>0</v>
      </c>
      <c r="EI126" s="2686">
        <f t="shared" si="253"/>
        <v>0</v>
      </c>
      <c r="EJ126" s="2686">
        <f t="shared" si="253"/>
        <v>0</v>
      </c>
      <c r="EK126" s="2686">
        <f t="shared" si="253"/>
        <v>0</v>
      </c>
      <c r="EL126" s="2687">
        <f t="shared" si="253"/>
        <v>0</v>
      </c>
      <c r="EM126" s="2601"/>
      <c r="EN126" s="2681" t="str">
        <f t="shared" si="213"/>
        <v/>
      </c>
      <c r="EO126" s="2688">
        <f t="shared" si="214"/>
        <v>0</v>
      </c>
      <c r="EP126" s="2689">
        <f t="shared" si="215"/>
        <v>0</v>
      </c>
      <c r="EQ126" s="2689">
        <f t="shared" si="216"/>
        <v>0</v>
      </c>
      <c r="ER126" s="2689">
        <f t="shared" si="217"/>
        <v>0</v>
      </c>
      <c r="ES126" s="2689">
        <f t="shared" si="218"/>
        <v>0</v>
      </c>
      <c r="ET126" s="2689">
        <f t="shared" si="219"/>
        <v>0</v>
      </c>
      <c r="EU126" s="2689">
        <f t="shared" si="220"/>
        <v>0</v>
      </c>
      <c r="EV126" s="2689">
        <f t="shared" si="221"/>
        <v>0</v>
      </c>
      <c r="EW126" s="2689">
        <f t="shared" si="222"/>
        <v>0</v>
      </c>
      <c r="EX126" s="2705">
        <f>IF(X126=EX8,X126,0)</f>
        <v>0</v>
      </c>
      <c r="EY126" s="2703" t="str">
        <f t="shared" si="223"/>
        <v/>
      </c>
      <c r="EZ126" s="2678" t="str">
        <f t="shared" si="224"/>
        <v/>
      </c>
      <c r="FA126" s="2692" t="str">
        <f t="shared" si="225"/>
        <v/>
      </c>
      <c r="FB126" s="2692" t="str">
        <f t="shared" si="226"/>
        <v/>
      </c>
      <c r="FC126" s="2692" t="str">
        <f t="shared" si="227"/>
        <v/>
      </c>
      <c r="FD126" s="2692" t="str">
        <f t="shared" si="228"/>
        <v/>
      </c>
      <c r="FE126" s="2692" t="str">
        <f t="shared" si="229"/>
        <v/>
      </c>
      <c r="FF126" s="2692" t="str">
        <f t="shared" si="230"/>
        <v/>
      </c>
      <c r="FG126" s="2692" t="str">
        <f t="shared" si="231"/>
        <v/>
      </c>
      <c r="FH126" s="2601"/>
      <c r="FI126" s="2681" t="str">
        <f t="shared" si="232"/>
        <v/>
      </c>
      <c r="FJ126" s="2694">
        <f t="shared" si="233"/>
        <v>0</v>
      </c>
      <c r="FK126" s="2527" t="str">
        <f t="shared" si="234"/>
        <v/>
      </c>
      <c r="FL126" s="2527" t="str">
        <f t="shared" si="235"/>
        <v/>
      </c>
      <c r="FM126" s="2527" t="str">
        <f t="shared" si="236"/>
        <v/>
      </c>
      <c r="FN126" s="2527" t="str">
        <f t="shared" si="237"/>
        <v/>
      </c>
      <c r="FO126" s="2527" t="str">
        <f t="shared" si="238"/>
        <v/>
      </c>
      <c r="FP126" s="2527" t="str">
        <f t="shared" si="239"/>
        <v/>
      </c>
      <c r="FQ126" s="2527" t="str">
        <f t="shared" si="240"/>
        <v/>
      </c>
      <c r="FR126" s="2527" t="str">
        <f t="shared" si="241"/>
        <v/>
      </c>
      <c r="FS126" s="2704">
        <f>IF(X126=FS8,X126,0)</f>
        <v>0</v>
      </c>
      <c r="FT126" s="2703" t="str">
        <f t="shared" si="242"/>
        <v/>
      </c>
      <c r="FU126" s="2692" t="str">
        <f t="shared" si="243"/>
        <v/>
      </c>
      <c r="FV126" s="2692" t="str">
        <f t="shared" si="244"/>
        <v/>
      </c>
      <c r="FW126" s="2692" t="str">
        <f t="shared" si="245"/>
        <v/>
      </c>
      <c r="FX126" s="2692" t="str">
        <f t="shared" si="246"/>
        <v/>
      </c>
      <c r="FY126" s="2692" t="str">
        <f t="shared" si="247"/>
        <v/>
      </c>
      <c r="FZ126" s="2692" t="str">
        <f t="shared" si="248"/>
        <v/>
      </c>
      <c r="GA126" s="2692" t="str">
        <f t="shared" si="249"/>
        <v/>
      </c>
      <c r="GB126" s="2696" t="str">
        <f t="shared" si="250"/>
        <v/>
      </c>
      <c r="GC126" s="2535"/>
    </row>
    <row r="127" spans="1:185" ht="45" customHeight="1" x14ac:dyDescent="0.25">
      <c r="A127" s="2633">
        <f>ROW()</f>
        <v>127</v>
      </c>
      <c r="B127" s="2667" t="str">
        <f>IF(C127="I","",IF(ISBLANK(D127),"",IF(ISTEXT(D127),LARGE(B9:B126,1)+1,0)))</f>
        <v/>
      </c>
      <c r="C127" s="2698"/>
      <c r="D127" s="2715"/>
      <c r="E127" s="2669"/>
      <c r="F127" s="2670"/>
      <c r="G127" s="2671"/>
      <c r="H127" s="2672"/>
      <c r="I127" s="2671"/>
      <c r="J127" s="2672"/>
      <c r="K127" s="2673">
        <f t="shared" si="257"/>
        <v>0</v>
      </c>
      <c r="L127" s="2532"/>
      <c r="M127" s="2674">
        <f t="shared" si="139"/>
        <v>0</v>
      </c>
      <c r="N127" s="2675">
        <f t="shared" si="139"/>
        <v>0</v>
      </c>
      <c r="O127" s="2676"/>
      <c r="P127" s="2676"/>
      <c r="Q127" s="2676"/>
      <c r="R127" s="2676"/>
      <c r="S127" s="2676"/>
      <c r="T127" s="2676"/>
      <c r="U127" s="2676"/>
      <c r="V127" s="2676"/>
      <c r="W127" s="2532"/>
      <c r="X127" s="2674">
        <f t="shared" si="140"/>
        <v>0</v>
      </c>
      <c r="Y127" s="2675">
        <f t="shared" si="140"/>
        <v>0</v>
      </c>
      <c r="Z127" s="2677"/>
      <c r="AA127" s="2677"/>
      <c r="AB127" s="2677"/>
      <c r="AC127" s="2677"/>
      <c r="AD127" s="2677"/>
      <c r="AE127" s="2677"/>
      <c r="AF127" s="2677"/>
      <c r="AG127" s="2677"/>
      <c r="AH127" s="2532"/>
      <c r="AI127" s="2535"/>
      <c r="AJ127" s="2678">
        <f t="shared" si="141"/>
        <v>0</v>
      </c>
      <c r="AK127" s="2679">
        <f t="shared" si="142"/>
        <v>0</v>
      </c>
      <c r="AL127" s="2678">
        <f t="shared" si="143"/>
        <v>0</v>
      </c>
      <c r="AM127" s="2679">
        <f t="shared" si="144"/>
        <v>0</v>
      </c>
      <c r="AN127" s="2678">
        <f t="shared" si="145"/>
        <v>0</v>
      </c>
      <c r="AO127" s="2679">
        <f t="shared" si="146"/>
        <v>0</v>
      </c>
      <c r="AP127" s="2678">
        <f t="shared" si="147"/>
        <v>0</v>
      </c>
      <c r="AQ127" s="2679">
        <f t="shared" si="148"/>
        <v>0</v>
      </c>
      <c r="AR127" s="2678">
        <f t="shared" si="149"/>
        <v>0</v>
      </c>
      <c r="AS127" s="2679">
        <f t="shared" si="150"/>
        <v>0</v>
      </c>
      <c r="AT127" s="2678">
        <f t="shared" si="151"/>
        <v>0</v>
      </c>
      <c r="AU127" s="2679">
        <f t="shared" si="152"/>
        <v>0</v>
      </c>
      <c r="AV127" s="2678">
        <f t="shared" si="153"/>
        <v>0</v>
      </c>
      <c r="AW127" s="2679">
        <f t="shared" si="154"/>
        <v>0</v>
      </c>
      <c r="AX127" s="2678">
        <f t="shared" si="155"/>
        <v>0</v>
      </c>
      <c r="AY127" s="2679">
        <f t="shared" si="156"/>
        <v>0</v>
      </c>
      <c r="AZ127" s="2680"/>
      <c r="BA127" s="2681">
        <f>BA9</f>
        <v>20</v>
      </c>
      <c r="BB127" s="2681">
        <f t="shared" si="157"/>
        <v>0</v>
      </c>
      <c r="BC127" s="2681" t="str">
        <f t="shared" si="158"/>
        <v/>
      </c>
      <c r="BD127" s="2682">
        <f t="shared" si="254"/>
        <v>0</v>
      </c>
      <c r="BE127" s="2682">
        <f t="shared" si="254"/>
        <v>0</v>
      </c>
      <c r="BF127" s="2682">
        <f t="shared" si="254"/>
        <v>0</v>
      </c>
      <c r="BG127" s="2682">
        <f t="shared" si="251"/>
        <v>0</v>
      </c>
      <c r="BH127" s="2682">
        <f t="shared" si="251"/>
        <v>0</v>
      </c>
      <c r="BI127" s="2682">
        <f t="shared" si="251"/>
        <v>0</v>
      </c>
      <c r="BJ127" s="2682">
        <f t="shared" si="251"/>
        <v>0</v>
      </c>
      <c r="BK127" s="2682">
        <f t="shared" si="251"/>
        <v>0</v>
      </c>
      <c r="BL127" s="2535"/>
      <c r="BM127" s="2683">
        <f t="shared" si="159"/>
        <v>0</v>
      </c>
      <c r="BN127" s="2684">
        <f t="shared" si="160"/>
        <v>0</v>
      </c>
      <c r="BO127" s="2684">
        <f t="shared" si="161"/>
        <v>0</v>
      </c>
      <c r="BP127" s="2684">
        <f t="shared" si="162"/>
        <v>0</v>
      </c>
      <c r="BQ127" s="2684">
        <f t="shared" si="163"/>
        <v>0</v>
      </c>
      <c r="BR127" s="2684">
        <f t="shared" si="164"/>
        <v>0</v>
      </c>
      <c r="BS127" s="2684">
        <f t="shared" si="165"/>
        <v>0</v>
      </c>
      <c r="BT127" s="2684">
        <f t="shared" si="166"/>
        <v>0</v>
      </c>
      <c r="BU127" s="2617"/>
      <c r="BV127" s="2685">
        <f t="shared" si="255"/>
        <v>0</v>
      </c>
      <c r="BW127" s="2686">
        <f t="shared" si="255"/>
        <v>0</v>
      </c>
      <c r="BX127" s="2686">
        <f t="shared" si="255"/>
        <v>0</v>
      </c>
      <c r="BY127" s="2686">
        <f t="shared" si="252"/>
        <v>0</v>
      </c>
      <c r="BZ127" s="2686">
        <f t="shared" si="252"/>
        <v>0</v>
      </c>
      <c r="CA127" s="2686">
        <f t="shared" si="252"/>
        <v>0</v>
      </c>
      <c r="CB127" s="2686">
        <f t="shared" si="252"/>
        <v>0</v>
      </c>
      <c r="CC127" s="2687">
        <f t="shared" si="252"/>
        <v>0</v>
      </c>
      <c r="CD127" s="2525"/>
      <c r="CE127" s="2681" t="str">
        <f t="shared" si="167"/>
        <v/>
      </c>
      <c r="CF127" s="2688">
        <f t="shared" si="168"/>
        <v>0</v>
      </c>
      <c r="CG127" s="2689">
        <f t="shared" si="169"/>
        <v>0</v>
      </c>
      <c r="CH127" s="2689">
        <f t="shared" si="170"/>
        <v>0</v>
      </c>
      <c r="CI127" s="2689">
        <f t="shared" si="171"/>
        <v>0</v>
      </c>
      <c r="CJ127" s="2689">
        <f t="shared" si="172"/>
        <v>0</v>
      </c>
      <c r="CK127" s="2689">
        <f t="shared" si="173"/>
        <v>0</v>
      </c>
      <c r="CL127" s="2689">
        <f t="shared" si="174"/>
        <v>0</v>
      </c>
      <c r="CM127" s="2689">
        <f t="shared" si="175"/>
        <v>0</v>
      </c>
      <c r="CN127" s="2689">
        <f t="shared" si="176"/>
        <v>0</v>
      </c>
      <c r="CO127" s="2702">
        <f>IF(M127=CO8,M127,0)</f>
        <v>0</v>
      </c>
      <c r="CP127" s="2703" t="str">
        <f t="shared" si="177"/>
        <v/>
      </c>
      <c r="CQ127" s="2678" t="str">
        <f t="shared" si="178"/>
        <v/>
      </c>
      <c r="CR127" s="2692" t="str">
        <f t="shared" si="179"/>
        <v/>
      </c>
      <c r="CS127" s="2692" t="str">
        <f t="shared" si="180"/>
        <v/>
      </c>
      <c r="CT127" s="2692" t="str">
        <f t="shared" si="181"/>
        <v/>
      </c>
      <c r="CU127" s="2692" t="str">
        <f t="shared" si="182"/>
        <v/>
      </c>
      <c r="CV127" s="2692" t="str">
        <f t="shared" si="183"/>
        <v/>
      </c>
      <c r="CW127" s="2692" t="str">
        <f t="shared" si="184"/>
        <v/>
      </c>
      <c r="CX127" s="2693" t="str">
        <f t="shared" si="185"/>
        <v/>
      </c>
      <c r="CY127" s="2601"/>
      <c r="CZ127" s="2681" t="str">
        <f t="shared" si="186"/>
        <v/>
      </c>
      <c r="DA127" s="2694">
        <f t="shared" si="187"/>
        <v>0</v>
      </c>
      <c r="DB127" s="2527" t="str">
        <f t="shared" si="188"/>
        <v/>
      </c>
      <c r="DC127" s="2527" t="str">
        <f t="shared" si="189"/>
        <v/>
      </c>
      <c r="DD127" s="2527" t="str">
        <f t="shared" si="190"/>
        <v/>
      </c>
      <c r="DE127" s="2527" t="str">
        <f t="shared" si="191"/>
        <v/>
      </c>
      <c r="DF127" s="2527" t="str">
        <f t="shared" si="192"/>
        <v/>
      </c>
      <c r="DG127" s="2527" t="str">
        <f t="shared" si="193"/>
        <v/>
      </c>
      <c r="DH127" s="2527" t="str">
        <f t="shared" si="194"/>
        <v/>
      </c>
      <c r="DI127" s="2527" t="str">
        <f t="shared" si="195"/>
        <v/>
      </c>
      <c r="DJ127" s="2549"/>
      <c r="DK127" s="2704">
        <f>IF(M127=DK8,M127,0)</f>
        <v>0</v>
      </c>
      <c r="DL127" s="2703" t="str">
        <f t="shared" si="196"/>
        <v/>
      </c>
      <c r="DM127" s="2692" t="str">
        <f t="shared" si="197"/>
        <v/>
      </c>
      <c r="DN127" s="2692" t="str">
        <f t="shared" si="198"/>
        <v/>
      </c>
      <c r="DO127" s="2692" t="str">
        <f t="shared" si="199"/>
        <v/>
      </c>
      <c r="DP127" s="2692" t="str">
        <f t="shared" si="200"/>
        <v/>
      </c>
      <c r="DQ127" s="2692" t="str">
        <f t="shared" si="201"/>
        <v/>
      </c>
      <c r="DR127" s="2692" t="str">
        <f t="shared" si="202"/>
        <v/>
      </c>
      <c r="DS127" s="2692" t="str">
        <f t="shared" si="203"/>
        <v/>
      </c>
      <c r="DT127" s="2696" t="str">
        <f t="shared" si="204"/>
        <v/>
      </c>
      <c r="DU127" s="2535"/>
      <c r="DV127" s="2683">
        <f t="shared" si="205"/>
        <v>0</v>
      </c>
      <c r="DW127" s="2684">
        <f t="shared" si="206"/>
        <v>0</v>
      </c>
      <c r="DX127" s="2684">
        <f t="shared" si="207"/>
        <v>0</v>
      </c>
      <c r="DY127" s="2684">
        <f t="shared" si="208"/>
        <v>0</v>
      </c>
      <c r="DZ127" s="2684">
        <f t="shared" si="209"/>
        <v>0</v>
      </c>
      <c r="EA127" s="2684">
        <f t="shared" si="210"/>
        <v>0</v>
      </c>
      <c r="EB127" s="2684">
        <f t="shared" si="211"/>
        <v>0</v>
      </c>
      <c r="EC127" s="2684">
        <f t="shared" si="212"/>
        <v>0</v>
      </c>
      <c r="ED127" s="2630"/>
      <c r="EE127" s="2685">
        <f t="shared" si="256"/>
        <v>0</v>
      </c>
      <c r="EF127" s="2686">
        <f t="shared" si="256"/>
        <v>0</v>
      </c>
      <c r="EG127" s="2686">
        <f t="shared" si="256"/>
        <v>0</v>
      </c>
      <c r="EH127" s="2686">
        <f t="shared" si="253"/>
        <v>0</v>
      </c>
      <c r="EI127" s="2686">
        <f t="shared" si="253"/>
        <v>0</v>
      </c>
      <c r="EJ127" s="2686">
        <f t="shared" si="253"/>
        <v>0</v>
      </c>
      <c r="EK127" s="2686">
        <f t="shared" si="253"/>
        <v>0</v>
      </c>
      <c r="EL127" s="2687">
        <f t="shared" si="253"/>
        <v>0</v>
      </c>
      <c r="EM127" s="2601"/>
      <c r="EN127" s="2681" t="str">
        <f t="shared" si="213"/>
        <v/>
      </c>
      <c r="EO127" s="2688">
        <f t="shared" si="214"/>
        <v>0</v>
      </c>
      <c r="EP127" s="2689">
        <f t="shared" si="215"/>
        <v>0</v>
      </c>
      <c r="EQ127" s="2689">
        <f t="shared" si="216"/>
        <v>0</v>
      </c>
      <c r="ER127" s="2689">
        <f t="shared" si="217"/>
        <v>0</v>
      </c>
      <c r="ES127" s="2689">
        <f t="shared" si="218"/>
        <v>0</v>
      </c>
      <c r="ET127" s="2689">
        <f t="shared" si="219"/>
        <v>0</v>
      </c>
      <c r="EU127" s="2689">
        <f t="shared" si="220"/>
        <v>0</v>
      </c>
      <c r="EV127" s="2689">
        <f t="shared" si="221"/>
        <v>0</v>
      </c>
      <c r="EW127" s="2689">
        <f t="shared" si="222"/>
        <v>0</v>
      </c>
      <c r="EX127" s="2705">
        <f>IF(X127=EX8,X127,0)</f>
        <v>0</v>
      </c>
      <c r="EY127" s="2703" t="str">
        <f t="shared" si="223"/>
        <v/>
      </c>
      <c r="EZ127" s="2678" t="str">
        <f t="shared" si="224"/>
        <v/>
      </c>
      <c r="FA127" s="2692" t="str">
        <f t="shared" si="225"/>
        <v/>
      </c>
      <c r="FB127" s="2692" t="str">
        <f t="shared" si="226"/>
        <v/>
      </c>
      <c r="FC127" s="2692" t="str">
        <f t="shared" si="227"/>
        <v/>
      </c>
      <c r="FD127" s="2692" t="str">
        <f t="shared" si="228"/>
        <v/>
      </c>
      <c r="FE127" s="2692" t="str">
        <f t="shared" si="229"/>
        <v/>
      </c>
      <c r="FF127" s="2692" t="str">
        <f t="shared" si="230"/>
        <v/>
      </c>
      <c r="FG127" s="2692" t="str">
        <f t="shared" si="231"/>
        <v/>
      </c>
      <c r="FH127" s="2601"/>
      <c r="FI127" s="2681" t="str">
        <f t="shared" si="232"/>
        <v/>
      </c>
      <c r="FJ127" s="2694">
        <f t="shared" si="233"/>
        <v>0</v>
      </c>
      <c r="FK127" s="2527" t="str">
        <f t="shared" si="234"/>
        <v/>
      </c>
      <c r="FL127" s="2527" t="str">
        <f t="shared" si="235"/>
        <v/>
      </c>
      <c r="FM127" s="2527" t="str">
        <f t="shared" si="236"/>
        <v/>
      </c>
      <c r="FN127" s="2527" t="str">
        <f t="shared" si="237"/>
        <v/>
      </c>
      <c r="FO127" s="2527" t="str">
        <f t="shared" si="238"/>
        <v/>
      </c>
      <c r="FP127" s="2527" t="str">
        <f t="shared" si="239"/>
        <v/>
      </c>
      <c r="FQ127" s="2527" t="str">
        <f t="shared" si="240"/>
        <v/>
      </c>
      <c r="FR127" s="2527" t="str">
        <f t="shared" si="241"/>
        <v/>
      </c>
      <c r="FS127" s="2704">
        <f>IF(X127=FS8,X127,0)</f>
        <v>0</v>
      </c>
      <c r="FT127" s="2703" t="str">
        <f t="shared" si="242"/>
        <v/>
      </c>
      <c r="FU127" s="2692" t="str">
        <f t="shared" si="243"/>
        <v/>
      </c>
      <c r="FV127" s="2692" t="str">
        <f t="shared" si="244"/>
        <v/>
      </c>
      <c r="FW127" s="2692" t="str">
        <f t="shared" si="245"/>
        <v/>
      </c>
      <c r="FX127" s="2692" t="str">
        <f t="shared" si="246"/>
        <v/>
      </c>
      <c r="FY127" s="2692" t="str">
        <f t="shared" si="247"/>
        <v/>
      </c>
      <c r="FZ127" s="2692" t="str">
        <f t="shared" si="248"/>
        <v/>
      </c>
      <c r="GA127" s="2692" t="str">
        <f t="shared" si="249"/>
        <v/>
      </c>
      <c r="GB127" s="2696" t="str">
        <f t="shared" si="250"/>
        <v/>
      </c>
      <c r="GC127" s="2535"/>
    </row>
    <row r="128" spans="1:185" ht="45" customHeight="1" x14ac:dyDescent="0.25">
      <c r="A128" s="2633">
        <f>ROW()</f>
        <v>128</v>
      </c>
      <c r="B128" s="2667" t="str">
        <f>IF(C128="I","",IF(ISBLANK(D128),"",IF(ISTEXT(D128),LARGE(B9:B127,1)+1,0)))</f>
        <v/>
      </c>
      <c r="C128" s="2698"/>
      <c r="D128" s="2715"/>
      <c r="E128" s="2669"/>
      <c r="F128" s="2670"/>
      <c r="G128" s="2671"/>
      <c r="H128" s="2672"/>
      <c r="I128" s="2671"/>
      <c r="J128" s="2672"/>
      <c r="K128" s="2673">
        <f t="shared" si="257"/>
        <v>0</v>
      </c>
      <c r="L128" s="2532"/>
      <c r="M128" s="2674">
        <f t="shared" si="139"/>
        <v>0</v>
      </c>
      <c r="N128" s="2675">
        <f t="shared" si="139"/>
        <v>0</v>
      </c>
      <c r="O128" s="2676"/>
      <c r="P128" s="2676"/>
      <c r="Q128" s="2676"/>
      <c r="R128" s="2676"/>
      <c r="S128" s="2676"/>
      <c r="T128" s="2676"/>
      <c r="U128" s="2676"/>
      <c r="V128" s="2676"/>
      <c r="W128" s="2532"/>
      <c r="X128" s="2674">
        <f t="shared" si="140"/>
        <v>0</v>
      </c>
      <c r="Y128" s="2675">
        <f t="shared" si="140"/>
        <v>0</v>
      </c>
      <c r="Z128" s="2677"/>
      <c r="AA128" s="2677"/>
      <c r="AB128" s="2677"/>
      <c r="AC128" s="2677"/>
      <c r="AD128" s="2677"/>
      <c r="AE128" s="2677"/>
      <c r="AF128" s="2677"/>
      <c r="AG128" s="2677"/>
      <c r="AH128" s="2532"/>
      <c r="AI128" s="2535"/>
      <c r="AJ128" s="2678">
        <f t="shared" si="141"/>
        <v>0</v>
      </c>
      <c r="AK128" s="2679">
        <f t="shared" si="142"/>
        <v>0</v>
      </c>
      <c r="AL128" s="2678">
        <f t="shared" si="143"/>
        <v>0</v>
      </c>
      <c r="AM128" s="2679">
        <f t="shared" si="144"/>
        <v>0</v>
      </c>
      <c r="AN128" s="2678">
        <f t="shared" si="145"/>
        <v>0</v>
      </c>
      <c r="AO128" s="2679">
        <f t="shared" si="146"/>
        <v>0</v>
      </c>
      <c r="AP128" s="2678">
        <f t="shared" si="147"/>
        <v>0</v>
      </c>
      <c r="AQ128" s="2679">
        <f t="shared" si="148"/>
        <v>0</v>
      </c>
      <c r="AR128" s="2678">
        <f t="shared" si="149"/>
        <v>0</v>
      </c>
      <c r="AS128" s="2679">
        <f t="shared" si="150"/>
        <v>0</v>
      </c>
      <c r="AT128" s="2678">
        <f t="shared" si="151"/>
        <v>0</v>
      </c>
      <c r="AU128" s="2679">
        <f t="shared" si="152"/>
        <v>0</v>
      </c>
      <c r="AV128" s="2678">
        <f t="shared" si="153"/>
        <v>0</v>
      </c>
      <c r="AW128" s="2679">
        <f t="shared" si="154"/>
        <v>0</v>
      </c>
      <c r="AX128" s="2678">
        <f t="shared" si="155"/>
        <v>0</v>
      </c>
      <c r="AY128" s="2679">
        <f t="shared" si="156"/>
        <v>0</v>
      </c>
      <c r="AZ128" s="2680"/>
      <c r="BA128" s="2681">
        <f>BA9</f>
        <v>20</v>
      </c>
      <c r="BB128" s="2681">
        <f t="shared" si="157"/>
        <v>0</v>
      </c>
      <c r="BC128" s="2681" t="str">
        <f t="shared" si="158"/>
        <v/>
      </c>
      <c r="BD128" s="2682">
        <f t="shared" si="254"/>
        <v>0</v>
      </c>
      <c r="BE128" s="2682">
        <f t="shared" si="254"/>
        <v>0</v>
      </c>
      <c r="BF128" s="2682">
        <f t="shared" si="254"/>
        <v>0</v>
      </c>
      <c r="BG128" s="2682">
        <f t="shared" si="251"/>
        <v>0</v>
      </c>
      <c r="BH128" s="2682">
        <f t="shared" si="251"/>
        <v>0</v>
      </c>
      <c r="BI128" s="2682">
        <f t="shared" si="251"/>
        <v>0</v>
      </c>
      <c r="BJ128" s="2682">
        <f t="shared" si="251"/>
        <v>0</v>
      </c>
      <c r="BK128" s="2682">
        <f t="shared" si="251"/>
        <v>0</v>
      </c>
      <c r="BL128" s="2535"/>
      <c r="BM128" s="2683">
        <f t="shared" si="159"/>
        <v>0</v>
      </c>
      <c r="BN128" s="2684">
        <f t="shared" si="160"/>
        <v>0</v>
      </c>
      <c r="BO128" s="2684">
        <f t="shared" si="161"/>
        <v>0</v>
      </c>
      <c r="BP128" s="2684">
        <f t="shared" si="162"/>
        <v>0</v>
      </c>
      <c r="BQ128" s="2684">
        <f t="shared" si="163"/>
        <v>0</v>
      </c>
      <c r="BR128" s="2684">
        <f t="shared" si="164"/>
        <v>0</v>
      </c>
      <c r="BS128" s="2684">
        <f t="shared" si="165"/>
        <v>0</v>
      </c>
      <c r="BT128" s="2684">
        <f t="shared" si="166"/>
        <v>0</v>
      </c>
      <c r="BU128" s="2617"/>
      <c r="BV128" s="2685">
        <f t="shared" si="255"/>
        <v>0</v>
      </c>
      <c r="BW128" s="2686">
        <f t="shared" si="255"/>
        <v>0</v>
      </c>
      <c r="BX128" s="2686">
        <f t="shared" si="255"/>
        <v>0</v>
      </c>
      <c r="BY128" s="2686">
        <f t="shared" si="252"/>
        <v>0</v>
      </c>
      <c r="BZ128" s="2686">
        <f t="shared" si="252"/>
        <v>0</v>
      </c>
      <c r="CA128" s="2686">
        <f t="shared" si="252"/>
        <v>0</v>
      </c>
      <c r="CB128" s="2686">
        <f t="shared" si="252"/>
        <v>0</v>
      </c>
      <c r="CC128" s="2687">
        <f t="shared" si="252"/>
        <v>0</v>
      </c>
      <c r="CD128" s="2525"/>
      <c r="CE128" s="2681" t="str">
        <f t="shared" si="167"/>
        <v/>
      </c>
      <c r="CF128" s="2688">
        <f t="shared" si="168"/>
        <v>0</v>
      </c>
      <c r="CG128" s="2689">
        <f t="shared" si="169"/>
        <v>0</v>
      </c>
      <c r="CH128" s="2689">
        <f t="shared" si="170"/>
        <v>0</v>
      </c>
      <c r="CI128" s="2689">
        <f t="shared" si="171"/>
        <v>0</v>
      </c>
      <c r="CJ128" s="2689">
        <f t="shared" si="172"/>
        <v>0</v>
      </c>
      <c r="CK128" s="2689">
        <f t="shared" si="173"/>
        <v>0</v>
      </c>
      <c r="CL128" s="2689">
        <f t="shared" si="174"/>
        <v>0</v>
      </c>
      <c r="CM128" s="2689">
        <f t="shared" si="175"/>
        <v>0</v>
      </c>
      <c r="CN128" s="2689">
        <f t="shared" si="176"/>
        <v>0</v>
      </c>
      <c r="CO128" s="2702">
        <f>IF(M128=CO8,M128,0)</f>
        <v>0</v>
      </c>
      <c r="CP128" s="2703" t="str">
        <f t="shared" si="177"/>
        <v/>
      </c>
      <c r="CQ128" s="2678" t="str">
        <f t="shared" si="178"/>
        <v/>
      </c>
      <c r="CR128" s="2692" t="str">
        <f t="shared" si="179"/>
        <v/>
      </c>
      <c r="CS128" s="2692" t="str">
        <f t="shared" si="180"/>
        <v/>
      </c>
      <c r="CT128" s="2692" t="str">
        <f t="shared" si="181"/>
        <v/>
      </c>
      <c r="CU128" s="2692" t="str">
        <f t="shared" si="182"/>
        <v/>
      </c>
      <c r="CV128" s="2692" t="str">
        <f t="shared" si="183"/>
        <v/>
      </c>
      <c r="CW128" s="2692" t="str">
        <f t="shared" si="184"/>
        <v/>
      </c>
      <c r="CX128" s="2693" t="str">
        <f t="shared" si="185"/>
        <v/>
      </c>
      <c r="CY128" s="2601"/>
      <c r="CZ128" s="2681" t="str">
        <f t="shared" si="186"/>
        <v/>
      </c>
      <c r="DA128" s="2694">
        <f t="shared" si="187"/>
        <v>0</v>
      </c>
      <c r="DB128" s="2527" t="str">
        <f t="shared" si="188"/>
        <v/>
      </c>
      <c r="DC128" s="2527" t="str">
        <f t="shared" si="189"/>
        <v/>
      </c>
      <c r="DD128" s="2527" t="str">
        <f t="shared" si="190"/>
        <v/>
      </c>
      <c r="DE128" s="2527" t="str">
        <f t="shared" si="191"/>
        <v/>
      </c>
      <c r="DF128" s="2527" t="str">
        <f t="shared" si="192"/>
        <v/>
      </c>
      <c r="DG128" s="2527" t="str">
        <f t="shared" si="193"/>
        <v/>
      </c>
      <c r="DH128" s="2527" t="str">
        <f t="shared" si="194"/>
        <v/>
      </c>
      <c r="DI128" s="2527" t="str">
        <f t="shared" si="195"/>
        <v/>
      </c>
      <c r="DJ128" s="2549"/>
      <c r="DK128" s="2704">
        <f>IF(M128=DK8,M128,0)</f>
        <v>0</v>
      </c>
      <c r="DL128" s="2703" t="str">
        <f t="shared" si="196"/>
        <v/>
      </c>
      <c r="DM128" s="2692" t="str">
        <f t="shared" si="197"/>
        <v/>
      </c>
      <c r="DN128" s="2692" t="str">
        <f t="shared" si="198"/>
        <v/>
      </c>
      <c r="DO128" s="2692" t="str">
        <f t="shared" si="199"/>
        <v/>
      </c>
      <c r="DP128" s="2692" t="str">
        <f t="shared" si="200"/>
        <v/>
      </c>
      <c r="DQ128" s="2692" t="str">
        <f t="shared" si="201"/>
        <v/>
      </c>
      <c r="DR128" s="2692" t="str">
        <f t="shared" si="202"/>
        <v/>
      </c>
      <c r="DS128" s="2692" t="str">
        <f t="shared" si="203"/>
        <v/>
      </c>
      <c r="DT128" s="2696" t="str">
        <f t="shared" si="204"/>
        <v/>
      </c>
      <c r="DU128" s="2535"/>
      <c r="DV128" s="2683">
        <f t="shared" si="205"/>
        <v>0</v>
      </c>
      <c r="DW128" s="2684">
        <f t="shared" si="206"/>
        <v>0</v>
      </c>
      <c r="DX128" s="2684">
        <f t="shared" si="207"/>
        <v>0</v>
      </c>
      <c r="DY128" s="2684">
        <f t="shared" si="208"/>
        <v>0</v>
      </c>
      <c r="DZ128" s="2684">
        <f t="shared" si="209"/>
        <v>0</v>
      </c>
      <c r="EA128" s="2684">
        <f t="shared" si="210"/>
        <v>0</v>
      </c>
      <c r="EB128" s="2684">
        <f t="shared" si="211"/>
        <v>0</v>
      </c>
      <c r="EC128" s="2684">
        <f t="shared" si="212"/>
        <v>0</v>
      </c>
      <c r="ED128" s="2630"/>
      <c r="EE128" s="2685">
        <f t="shared" si="256"/>
        <v>0</v>
      </c>
      <c r="EF128" s="2686">
        <f t="shared" si="256"/>
        <v>0</v>
      </c>
      <c r="EG128" s="2686">
        <f t="shared" si="256"/>
        <v>0</v>
      </c>
      <c r="EH128" s="2686">
        <f t="shared" si="253"/>
        <v>0</v>
      </c>
      <c r="EI128" s="2686">
        <f t="shared" si="253"/>
        <v>0</v>
      </c>
      <c r="EJ128" s="2686">
        <f t="shared" si="253"/>
        <v>0</v>
      </c>
      <c r="EK128" s="2686">
        <f t="shared" si="253"/>
        <v>0</v>
      </c>
      <c r="EL128" s="2687">
        <f t="shared" si="253"/>
        <v>0</v>
      </c>
      <c r="EM128" s="2601"/>
      <c r="EN128" s="2681" t="str">
        <f t="shared" si="213"/>
        <v/>
      </c>
      <c r="EO128" s="2688">
        <f t="shared" si="214"/>
        <v>0</v>
      </c>
      <c r="EP128" s="2689">
        <f t="shared" si="215"/>
        <v>0</v>
      </c>
      <c r="EQ128" s="2689">
        <f t="shared" si="216"/>
        <v>0</v>
      </c>
      <c r="ER128" s="2689">
        <f t="shared" si="217"/>
        <v>0</v>
      </c>
      <c r="ES128" s="2689">
        <f t="shared" si="218"/>
        <v>0</v>
      </c>
      <c r="ET128" s="2689">
        <f t="shared" si="219"/>
        <v>0</v>
      </c>
      <c r="EU128" s="2689">
        <f t="shared" si="220"/>
        <v>0</v>
      </c>
      <c r="EV128" s="2689">
        <f t="shared" si="221"/>
        <v>0</v>
      </c>
      <c r="EW128" s="2689">
        <f t="shared" si="222"/>
        <v>0</v>
      </c>
      <c r="EX128" s="2705">
        <f>IF(X128=EX8,X128,0)</f>
        <v>0</v>
      </c>
      <c r="EY128" s="2703" t="str">
        <f t="shared" si="223"/>
        <v/>
      </c>
      <c r="EZ128" s="2678" t="str">
        <f t="shared" si="224"/>
        <v/>
      </c>
      <c r="FA128" s="2692" t="str">
        <f t="shared" si="225"/>
        <v/>
      </c>
      <c r="FB128" s="2692" t="str">
        <f t="shared" si="226"/>
        <v/>
      </c>
      <c r="FC128" s="2692" t="str">
        <f t="shared" si="227"/>
        <v/>
      </c>
      <c r="FD128" s="2692" t="str">
        <f t="shared" si="228"/>
        <v/>
      </c>
      <c r="FE128" s="2692" t="str">
        <f t="shared" si="229"/>
        <v/>
      </c>
      <c r="FF128" s="2692" t="str">
        <f t="shared" si="230"/>
        <v/>
      </c>
      <c r="FG128" s="2692" t="str">
        <f t="shared" si="231"/>
        <v/>
      </c>
      <c r="FH128" s="2601"/>
      <c r="FI128" s="2681" t="str">
        <f t="shared" si="232"/>
        <v/>
      </c>
      <c r="FJ128" s="2694">
        <f t="shared" si="233"/>
        <v>0</v>
      </c>
      <c r="FK128" s="2527" t="str">
        <f t="shared" si="234"/>
        <v/>
      </c>
      <c r="FL128" s="2527" t="str">
        <f t="shared" si="235"/>
        <v/>
      </c>
      <c r="FM128" s="2527" t="str">
        <f t="shared" si="236"/>
        <v/>
      </c>
      <c r="FN128" s="2527" t="str">
        <f t="shared" si="237"/>
        <v/>
      </c>
      <c r="FO128" s="2527" t="str">
        <f t="shared" si="238"/>
        <v/>
      </c>
      <c r="FP128" s="2527" t="str">
        <f t="shared" si="239"/>
        <v/>
      </c>
      <c r="FQ128" s="2527" t="str">
        <f t="shared" si="240"/>
        <v/>
      </c>
      <c r="FR128" s="2527" t="str">
        <f t="shared" si="241"/>
        <v/>
      </c>
      <c r="FS128" s="2704">
        <f>IF(X128=FS8,X128,0)</f>
        <v>0</v>
      </c>
      <c r="FT128" s="2703" t="str">
        <f t="shared" si="242"/>
        <v/>
      </c>
      <c r="FU128" s="2692" t="str">
        <f t="shared" si="243"/>
        <v/>
      </c>
      <c r="FV128" s="2692" t="str">
        <f t="shared" si="244"/>
        <v/>
      </c>
      <c r="FW128" s="2692" t="str">
        <f t="shared" si="245"/>
        <v/>
      </c>
      <c r="FX128" s="2692" t="str">
        <f t="shared" si="246"/>
        <v/>
      </c>
      <c r="FY128" s="2692" t="str">
        <f t="shared" si="247"/>
        <v/>
      </c>
      <c r="FZ128" s="2692" t="str">
        <f t="shared" si="248"/>
        <v/>
      </c>
      <c r="GA128" s="2692" t="str">
        <f t="shared" si="249"/>
        <v/>
      </c>
      <c r="GB128" s="2696" t="str">
        <f t="shared" si="250"/>
        <v/>
      </c>
      <c r="GC128" s="2535"/>
    </row>
    <row r="129" spans="1:185" ht="45" customHeight="1" x14ac:dyDescent="0.25">
      <c r="A129" s="2633">
        <f>ROW()</f>
        <v>129</v>
      </c>
      <c r="B129" s="2667" t="str">
        <f>IF(C129="I","",IF(ISBLANK(D129),"",IF(ISTEXT(D129),LARGE(B9:B128,1)+1,0)))</f>
        <v/>
      </c>
      <c r="C129" s="2698"/>
      <c r="D129" s="2715"/>
      <c r="E129" s="2669"/>
      <c r="F129" s="2670"/>
      <c r="G129" s="2671"/>
      <c r="H129" s="2672"/>
      <c r="I129" s="2671"/>
      <c r="J129" s="2672"/>
      <c r="K129" s="2673">
        <f t="shared" si="257"/>
        <v>0</v>
      </c>
      <c r="L129" s="2532"/>
      <c r="M129" s="2674">
        <f t="shared" si="139"/>
        <v>0</v>
      </c>
      <c r="N129" s="2675">
        <f t="shared" si="139"/>
        <v>0</v>
      </c>
      <c r="O129" s="2676"/>
      <c r="P129" s="2676"/>
      <c r="Q129" s="2676"/>
      <c r="R129" s="2676"/>
      <c r="S129" s="2676"/>
      <c r="T129" s="2676"/>
      <c r="U129" s="2676"/>
      <c r="V129" s="2676"/>
      <c r="W129" s="2532"/>
      <c r="X129" s="2674">
        <f t="shared" si="140"/>
        <v>0</v>
      </c>
      <c r="Y129" s="2675">
        <f t="shared" si="140"/>
        <v>0</v>
      </c>
      <c r="Z129" s="2677"/>
      <c r="AA129" s="2677"/>
      <c r="AB129" s="2677"/>
      <c r="AC129" s="2677"/>
      <c r="AD129" s="2677"/>
      <c r="AE129" s="2677"/>
      <c r="AF129" s="2677"/>
      <c r="AG129" s="2677"/>
      <c r="AH129" s="2532"/>
      <c r="AI129" s="2535"/>
      <c r="AJ129" s="2678">
        <f t="shared" si="141"/>
        <v>0</v>
      </c>
      <c r="AK129" s="2679">
        <f t="shared" si="142"/>
        <v>0</v>
      </c>
      <c r="AL129" s="2678">
        <f t="shared" si="143"/>
        <v>0</v>
      </c>
      <c r="AM129" s="2679">
        <f t="shared" si="144"/>
        <v>0</v>
      </c>
      <c r="AN129" s="2678">
        <f t="shared" si="145"/>
        <v>0</v>
      </c>
      <c r="AO129" s="2679">
        <f t="shared" si="146"/>
        <v>0</v>
      </c>
      <c r="AP129" s="2678">
        <f t="shared" si="147"/>
        <v>0</v>
      </c>
      <c r="AQ129" s="2679">
        <f t="shared" si="148"/>
        <v>0</v>
      </c>
      <c r="AR129" s="2678">
        <f t="shared" si="149"/>
        <v>0</v>
      </c>
      <c r="AS129" s="2679">
        <f t="shared" si="150"/>
        <v>0</v>
      </c>
      <c r="AT129" s="2678">
        <f t="shared" si="151"/>
        <v>0</v>
      </c>
      <c r="AU129" s="2679">
        <f t="shared" si="152"/>
        <v>0</v>
      </c>
      <c r="AV129" s="2678">
        <f t="shared" si="153"/>
        <v>0</v>
      </c>
      <c r="AW129" s="2679">
        <f t="shared" si="154"/>
        <v>0</v>
      </c>
      <c r="AX129" s="2678">
        <f t="shared" si="155"/>
        <v>0</v>
      </c>
      <c r="AY129" s="2679">
        <f t="shared" si="156"/>
        <v>0</v>
      </c>
      <c r="AZ129" s="2680"/>
      <c r="BA129" s="2681">
        <f>BA9</f>
        <v>20</v>
      </c>
      <c r="BB129" s="2681">
        <f t="shared" si="157"/>
        <v>0</v>
      </c>
      <c r="BC129" s="2681" t="str">
        <f t="shared" si="158"/>
        <v/>
      </c>
      <c r="BD129" s="2682">
        <f t="shared" si="254"/>
        <v>0</v>
      </c>
      <c r="BE129" s="2682">
        <f t="shared" si="254"/>
        <v>0</v>
      </c>
      <c r="BF129" s="2682">
        <f t="shared" si="254"/>
        <v>0</v>
      </c>
      <c r="BG129" s="2682">
        <f t="shared" si="251"/>
        <v>0</v>
      </c>
      <c r="BH129" s="2682">
        <f t="shared" si="251"/>
        <v>0</v>
      </c>
      <c r="BI129" s="2682">
        <f t="shared" si="251"/>
        <v>0</v>
      </c>
      <c r="BJ129" s="2682">
        <f t="shared" si="251"/>
        <v>0</v>
      </c>
      <c r="BK129" s="2682">
        <f t="shared" si="251"/>
        <v>0</v>
      </c>
      <c r="BL129" s="2535"/>
      <c r="BM129" s="2683">
        <f t="shared" si="159"/>
        <v>0</v>
      </c>
      <c r="BN129" s="2684">
        <f t="shared" si="160"/>
        <v>0</v>
      </c>
      <c r="BO129" s="2684">
        <f t="shared" si="161"/>
        <v>0</v>
      </c>
      <c r="BP129" s="2684">
        <f t="shared" si="162"/>
        <v>0</v>
      </c>
      <c r="BQ129" s="2684">
        <f t="shared" si="163"/>
        <v>0</v>
      </c>
      <c r="BR129" s="2684">
        <f t="shared" si="164"/>
        <v>0</v>
      </c>
      <c r="BS129" s="2684">
        <f t="shared" si="165"/>
        <v>0</v>
      </c>
      <c r="BT129" s="2684">
        <f t="shared" si="166"/>
        <v>0</v>
      </c>
      <c r="BU129" s="2617"/>
      <c r="BV129" s="2685">
        <f t="shared" si="255"/>
        <v>0</v>
      </c>
      <c r="BW129" s="2686">
        <f t="shared" si="255"/>
        <v>0</v>
      </c>
      <c r="BX129" s="2686">
        <f t="shared" si="255"/>
        <v>0</v>
      </c>
      <c r="BY129" s="2686">
        <f t="shared" si="252"/>
        <v>0</v>
      </c>
      <c r="BZ129" s="2686">
        <f t="shared" si="252"/>
        <v>0</v>
      </c>
      <c r="CA129" s="2686">
        <f t="shared" si="252"/>
        <v>0</v>
      </c>
      <c r="CB129" s="2686">
        <f t="shared" si="252"/>
        <v>0</v>
      </c>
      <c r="CC129" s="2687">
        <f t="shared" si="252"/>
        <v>0</v>
      </c>
      <c r="CD129" s="2525"/>
      <c r="CE129" s="2681" t="str">
        <f t="shared" si="167"/>
        <v/>
      </c>
      <c r="CF129" s="2688">
        <f t="shared" si="168"/>
        <v>0</v>
      </c>
      <c r="CG129" s="2689">
        <f t="shared" si="169"/>
        <v>0</v>
      </c>
      <c r="CH129" s="2689">
        <f t="shared" si="170"/>
        <v>0</v>
      </c>
      <c r="CI129" s="2689">
        <f t="shared" si="171"/>
        <v>0</v>
      </c>
      <c r="CJ129" s="2689">
        <f t="shared" si="172"/>
        <v>0</v>
      </c>
      <c r="CK129" s="2689">
        <f t="shared" si="173"/>
        <v>0</v>
      </c>
      <c r="CL129" s="2689">
        <f t="shared" si="174"/>
        <v>0</v>
      </c>
      <c r="CM129" s="2689">
        <f t="shared" si="175"/>
        <v>0</v>
      </c>
      <c r="CN129" s="2689">
        <f t="shared" si="176"/>
        <v>0</v>
      </c>
      <c r="CO129" s="2702">
        <f>IF(M129=CO8,M129,0)</f>
        <v>0</v>
      </c>
      <c r="CP129" s="2703" t="str">
        <f t="shared" si="177"/>
        <v/>
      </c>
      <c r="CQ129" s="2678" t="str">
        <f t="shared" si="178"/>
        <v/>
      </c>
      <c r="CR129" s="2692" t="str">
        <f t="shared" si="179"/>
        <v/>
      </c>
      <c r="CS129" s="2692" t="str">
        <f t="shared" si="180"/>
        <v/>
      </c>
      <c r="CT129" s="2692" t="str">
        <f t="shared" si="181"/>
        <v/>
      </c>
      <c r="CU129" s="2692" t="str">
        <f t="shared" si="182"/>
        <v/>
      </c>
      <c r="CV129" s="2692" t="str">
        <f t="shared" si="183"/>
        <v/>
      </c>
      <c r="CW129" s="2692" t="str">
        <f t="shared" si="184"/>
        <v/>
      </c>
      <c r="CX129" s="2693" t="str">
        <f t="shared" si="185"/>
        <v/>
      </c>
      <c r="CY129" s="2601"/>
      <c r="CZ129" s="2681" t="str">
        <f t="shared" si="186"/>
        <v/>
      </c>
      <c r="DA129" s="2694">
        <f t="shared" si="187"/>
        <v>0</v>
      </c>
      <c r="DB129" s="2527" t="str">
        <f t="shared" si="188"/>
        <v/>
      </c>
      <c r="DC129" s="2527" t="str">
        <f t="shared" si="189"/>
        <v/>
      </c>
      <c r="DD129" s="2527" t="str">
        <f t="shared" si="190"/>
        <v/>
      </c>
      <c r="DE129" s="2527" t="str">
        <f t="shared" si="191"/>
        <v/>
      </c>
      <c r="DF129" s="2527" t="str">
        <f t="shared" si="192"/>
        <v/>
      </c>
      <c r="DG129" s="2527" t="str">
        <f t="shared" si="193"/>
        <v/>
      </c>
      <c r="DH129" s="2527" t="str">
        <f t="shared" si="194"/>
        <v/>
      </c>
      <c r="DI129" s="2527" t="str">
        <f t="shared" si="195"/>
        <v/>
      </c>
      <c r="DJ129" s="2549"/>
      <c r="DK129" s="2704">
        <f>IF(M129=DK8,M129,0)</f>
        <v>0</v>
      </c>
      <c r="DL129" s="2703" t="str">
        <f t="shared" si="196"/>
        <v/>
      </c>
      <c r="DM129" s="2692" t="str">
        <f t="shared" si="197"/>
        <v/>
      </c>
      <c r="DN129" s="2692" t="str">
        <f t="shared" si="198"/>
        <v/>
      </c>
      <c r="DO129" s="2692" t="str">
        <f t="shared" si="199"/>
        <v/>
      </c>
      <c r="DP129" s="2692" t="str">
        <f t="shared" si="200"/>
        <v/>
      </c>
      <c r="DQ129" s="2692" t="str">
        <f t="shared" si="201"/>
        <v/>
      </c>
      <c r="DR129" s="2692" t="str">
        <f t="shared" si="202"/>
        <v/>
      </c>
      <c r="DS129" s="2692" t="str">
        <f t="shared" si="203"/>
        <v/>
      </c>
      <c r="DT129" s="2696" t="str">
        <f t="shared" si="204"/>
        <v/>
      </c>
      <c r="DU129" s="2535"/>
      <c r="DV129" s="2683">
        <f t="shared" si="205"/>
        <v>0</v>
      </c>
      <c r="DW129" s="2684">
        <f t="shared" si="206"/>
        <v>0</v>
      </c>
      <c r="DX129" s="2684">
        <f t="shared" si="207"/>
        <v>0</v>
      </c>
      <c r="DY129" s="2684">
        <f t="shared" si="208"/>
        <v>0</v>
      </c>
      <c r="DZ129" s="2684">
        <f t="shared" si="209"/>
        <v>0</v>
      </c>
      <c r="EA129" s="2684">
        <f t="shared" si="210"/>
        <v>0</v>
      </c>
      <c r="EB129" s="2684">
        <f t="shared" si="211"/>
        <v>0</v>
      </c>
      <c r="EC129" s="2684">
        <f t="shared" si="212"/>
        <v>0</v>
      </c>
      <c r="ED129" s="2630"/>
      <c r="EE129" s="2685">
        <f t="shared" si="256"/>
        <v>0</v>
      </c>
      <c r="EF129" s="2686">
        <f t="shared" si="256"/>
        <v>0</v>
      </c>
      <c r="EG129" s="2686">
        <f t="shared" si="256"/>
        <v>0</v>
      </c>
      <c r="EH129" s="2686">
        <f t="shared" si="253"/>
        <v>0</v>
      </c>
      <c r="EI129" s="2686">
        <f t="shared" si="253"/>
        <v>0</v>
      </c>
      <c r="EJ129" s="2686">
        <f t="shared" si="253"/>
        <v>0</v>
      </c>
      <c r="EK129" s="2686">
        <f t="shared" si="253"/>
        <v>0</v>
      </c>
      <c r="EL129" s="2687">
        <f t="shared" si="253"/>
        <v>0</v>
      </c>
      <c r="EM129" s="2601"/>
      <c r="EN129" s="2681" t="str">
        <f t="shared" si="213"/>
        <v/>
      </c>
      <c r="EO129" s="2688">
        <f t="shared" si="214"/>
        <v>0</v>
      </c>
      <c r="EP129" s="2689">
        <f t="shared" si="215"/>
        <v>0</v>
      </c>
      <c r="EQ129" s="2689">
        <f t="shared" si="216"/>
        <v>0</v>
      </c>
      <c r="ER129" s="2689">
        <f t="shared" si="217"/>
        <v>0</v>
      </c>
      <c r="ES129" s="2689">
        <f t="shared" si="218"/>
        <v>0</v>
      </c>
      <c r="ET129" s="2689">
        <f t="shared" si="219"/>
        <v>0</v>
      </c>
      <c r="EU129" s="2689">
        <f t="shared" si="220"/>
        <v>0</v>
      </c>
      <c r="EV129" s="2689">
        <f t="shared" si="221"/>
        <v>0</v>
      </c>
      <c r="EW129" s="2689">
        <f t="shared" si="222"/>
        <v>0</v>
      </c>
      <c r="EX129" s="2705">
        <f>IF(X129=EX8,X129,0)</f>
        <v>0</v>
      </c>
      <c r="EY129" s="2703" t="str">
        <f t="shared" si="223"/>
        <v/>
      </c>
      <c r="EZ129" s="2678" t="str">
        <f t="shared" si="224"/>
        <v/>
      </c>
      <c r="FA129" s="2692" t="str">
        <f t="shared" si="225"/>
        <v/>
      </c>
      <c r="FB129" s="2692" t="str">
        <f t="shared" si="226"/>
        <v/>
      </c>
      <c r="FC129" s="2692" t="str">
        <f t="shared" si="227"/>
        <v/>
      </c>
      <c r="FD129" s="2692" t="str">
        <f t="shared" si="228"/>
        <v/>
      </c>
      <c r="FE129" s="2692" t="str">
        <f t="shared" si="229"/>
        <v/>
      </c>
      <c r="FF129" s="2692" t="str">
        <f t="shared" si="230"/>
        <v/>
      </c>
      <c r="FG129" s="2692" t="str">
        <f t="shared" si="231"/>
        <v/>
      </c>
      <c r="FH129" s="2601"/>
      <c r="FI129" s="2681" t="str">
        <f t="shared" si="232"/>
        <v/>
      </c>
      <c r="FJ129" s="2694">
        <f t="shared" si="233"/>
        <v>0</v>
      </c>
      <c r="FK129" s="2527" t="str">
        <f t="shared" si="234"/>
        <v/>
      </c>
      <c r="FL129" s="2527" t="str">
        <f t="shared" si="235"/>
        <v/>
      </c>
      <c r="FM129" s="2527" t="str">
        <f t="shared" si="236"/>
        <v/>
      </c>
      <c r="FN129" s="2527" t="str">
        <f t="shared" si="237"/>
        <v/>
      </c>
      <c r="FO129" s="2527" t="str">
        <f t="shared" si="238"/>
        <v/>
      </c>
      <c r="FP129" s="2527" t="str">
        <f t="shared" si="239"/>
        <v/>
      </c>
      <c r="FQ129" s="2527" t="str">
        <f t="shared" si="240"/>
        <v/>
      </c>
      <c r="FR129" s="2527" t="str">
        <f t="shared" si="241"/>
        <v/>
      </c>
      <c r="FS129" s="2704">
        <f>IF(X129=FS8,X129,0)</f>
        <v>0</v>
      </c>
      <c r="FT129" s="2703" t="str">
        <f t="shared" si="242"/>
        <v/>
      </c>
      <c r="FU129" s="2692" t="str">
        <f t="shared" si="243"/>
        <v/>
      </c>
      <c r="FV129" s="2692" t="str">
        <f t="shared" si="244"/>
        <v/>
      </c>
      <c r="FW129" s="2692" t="str">
        <f t="shared" si="245"/>
        <v/>
      </c>
      <c r="FX129" s="2692" t="str">
        <f t="shared" si="246"/>
        <v/>
      </c>
      <c r="FY129" s="2692" t="str">
        <f t="shared" si="247"/>
        <v/>
      </c>
      <c r="FZ129" s="2692" t="str">
        <f t="shared" si="248"/>
        <v/>
      </c>
      <c r="GA129" s="2692" t="str">
        <f t="shared" si="249"/>
        <v/>
      </c>
      <c r="GB129" s="2696" t="str">
        <f t="shared" si="250"/>
        <v/>
      </c>
      <c r="GC129" s="2535"/>
    </row>
    <row r="130" spans="1:185" ht="45" customHeight="1" x14ac:dyDescent="0.25">
      <c r="A130" s="2633">
        <f>ROW()</f>
        <v>130</v>
      </c>
      <c r="B130" s="2667" t="str">
        <f>IF(C130="I","",IF(ISBLANK(D130),"",IF(ISTEXT(D130),LARGE(B9:B129,1)+1,0)))</f>
        <v/>
      </c>
      <c r="C130" s="2698"/>
      <c r="D130" s="2715"/>
      <c r="E130" s="2669"/>
      <c r="F130" s="2670"/>
      <c r="G130" s="2671"/>
      <c r="H130" s="2672"/>
      <c r="I130" s="2671"/>
      <c r="J130" s="2672"/>
      <c r="K130" s="2673">
        <f t="shared" si="257"/>
        <v>0</v>
      </c>
      <c r="L130" s="2532"/>
      <c r="M130" s="2674">
        <f t="shared" si="139"/>
        <v>0</v>
      </c>
      <c r="N130" s="2675">
        <f t="shared" si="139"/>
        <v>0</v>
      </c>
      <c r="O130" s="2676"/>
      <c r="P130" s="2676"/>
      <c r="Q130" s="2676"/>
      <c r="R130" s="2676"/>
      <c r="S130" s="2676"/>
      <c r="T130" s="2676"/>
      <c r="U130" s="2676"/>
      <c r="V130" s="2676"/>
      <c r="W130" s="2532"/>
      <c r="X130" s="2674">
        <f t="shared" si="140"/>
        <v>0</v>
      </c>
      <c r="Y130" s="2675">
        <f t="shared" si="140"/>
        <v>0</v>
      </c>
      <c r="Z130" s="2677"/>
      <c r="AA130" s="2677"/>
      <c r="AB130" s="2677"/>
      <c r="AC130" s="2677"/>
      <c r="AD130" s="2677"/>
      <c r="AE130" s="2677"/>
      <c r="AF130" s="2677"/>
      <c r="AG130" s="2677"/>
      <c r="AH130" s="2532"/>
      <c r="AI130" s="2535"/>
      <c r="AJ130" s="2678">
        <f t="shared" si="141"/>
        <v>0</v>
      </c>
      <c r="AK130" s="2679">
        <f t="shared" si="142"/>
        <v>0</v>
      </c>
      <c r="AL130" s="2678">
        <f t="shared" si="143"/>
        <v>0</v>
      </c>
      <c r="AM130" s="2679">
        <f t="shared" si="144"/>
        <v>0</v>
      </c>
      <c r="AN130" s="2678">
        <f t="shared" si="145"/>
        <v>0</v>
      </c>
      <c r="AO130" s="2679">
        <f t="shared" si="146"/>
        <v>0</v>
      </c>
      <c r="AP130" s="2678">
        <f t="shared" si="147"/>
        <v>0</v>
      </c>
      <c r="AQ130" s="2679">
        <f t="shared" si="148"/>
        <v>0</v>
      </c>
      <c r="AR130" s="2678">
        <f t="shared" si="149"/>
        <v>0</v>
      </c>
      <c r="AS130" s="2679">
        <f t="shared" si="150"/>
        <v>0</v>
      </c>
      <c r="AT130" s="2678">
        <f t="shared" si="151"/>
        <v>0</v>
      </c>
      <c r="AU130" s="2679">
        <f t="shared" si="152"/>
        <v>0</v>
      </c>
      <c r="AV130" s="2678">
        <f t="shared" si="153"/>
        <v>0</v>
      </c>
      <c r="AW130" s="2679">
        <f t="shared" si="154"/>
        <v>0</v>
      </c>
      <c r="AX130" s="2678">
        <f t="shared" si="155"/>
        <v>0</v>
      </c>
      <c r="AY130" s="2679">
        <f t="shared" si="156"/>
        <v>0</v>
      </c>
      <c r="AZ130" s="2680"/>
      <c r="BA130" s="2681">
        <f>BA9</f>
        <v>20</v>
      </c>
      <c r="BB130" s="2681">
        <f t="shared" si="157"/>
        <v>0</v>
      </c>
      <c r="BC130" s="2681" t="str">
        <f t="shared" si="158"/>
        <v/>
      </c>
      <c r="BD130" s="2682">
        <f t="shared" si="254"/>
        <v>0</v>
      </c>
      <c r="BE130" s="2682">
        <f t="shared" si="254"/>
        <v>0</v>
      </c>
      <c r="BF130" s="2682">
        <f t="shared" si="254"/>
        <v>0</v>
      </c>
      <c r="BG130" s="2682">
        <f t="shared" si="251"/>
        <v>0</v>
      </c>
      <c r="BH130" s="2682">
        <f t="shared" si="251"/>
        <v>0</v>
      </c>
      <c r="BI130" s="2682">
        <f t="shared" si="251"/>
        <v>0</v>
      </c>
      <c r="BJ130" s="2682">
        <f t="shared" si="251"/>
        <v>0</v>
      </c>
      <c r="BK130" s="2682">
        <f t="shared" si="251"/>
        <v>0</v>
      </c>
      <c r="BL130" s="2535"/>
      <c r="BM130" s="2683">
        <f t="shared" si="159"/>
        <v>0</v>
      </c>
      <c r="BN130" s="2684">
        <f t="shared" si="160"/>
        <v>0</v>
      </c>
      <c r="BO130" s="2684">
        <f t="shared" si="161"/>
        <v>0</v>
      </c>
      <c r="BP130" s="2684">
        <f t="shared" si="162"/>
        <v>0</v>
      </c>
      <c r="BQ130" s="2684">
        <f t="shared" si="163"/>
        <v>0</v>
      </c>
      <c r="BR130" s="2684">
        <f t="shared" si="164"/>
        <v>0</v>
      </c>
      <c r="BS130" s="2684">
        <f t="shared" si="165"/>
        <v>0</v>
      </c>
      <c r="BT130" s="2684">
        <f t="shared" si="166"/>
        <v>0</v>
      </c>
      <c r="BU130" s="2617"/>
      <c r="BV130" s="2685">
        <f t="shared" si="255"/>
        <v>0</v>
      </c>
      <c r="BW130" s="2686">
        <f t="shared" si="255"/>
        <v>0</v>
      </c>
      <c r="BX130" s="2686">
        <f t="shared" si="255"/>
        <v>0</v>
      </c>
      <c r="BY130" s="2686">
        <f t="shared" si="252"/>
        <v>0</v>
      </c>
      <c r="BZ130" s="2686">
        <f t="shared" si="252"/>
        <v>0</v>
      </c>
      <c r="CA130" s="2686">
        <f t="shared" si="252"/>
        <v>0</v>
      </c>
      <c r="CB130" s="2686">
        <f t="shared" si="252"/>
        <v>0</v>
      </c>
      <c r="CC130" s="2687">
        <f t="shared" si="252"/>
        <v>0</v>
      </c>
      <c r="CD130" s="2525"/>
      <c r="CE130" s="2681" t="str">
        <f t="shared" si="167"/>
        <v/>
      </c>
      <c r="CF130" s="2688">
        <f t="shared" si="168"/>
        <v>0</v>
      </c>
      <c r="CG130" s="2689">
        <f t="shared" si="169"/>
        <v>0</v>
      </c>
      <c r="CH130" s="2689">
        <f t="shared" si="170"/>
        <v>0</v>
      </c>
      <c r="CI130" s="2689">
        <f t="shared" si="171"/>
        <v>0</v>
      </c>
      <c r="CJ130" s="2689">
        <f t="shared" si="172"/>
        <v>0</v>
      </c>
      <c r="CK130" s="2689">
        <f t="shared" si="173"/>
        <v>0</v>
      </c>
      <c r="CL130" s="2689">
        <f t="shared" si="174"/>
        <v>0</v>
      </c>
      <c r="CM130" s="2689">
        <f t="shared" si="175"/>
        <v>0</v>
      </c>
      <c r="CN130" s="2689">
        <f t="shared" si="176"/>
        <v>0</v>
      </c>
      <c r="CO130" s="2702">
        <f>IF(M130=CO8,M130,0)</f>
        <v>0</v>
      </c>
      <c r="CP130" s="2703" t="str">
        <f t="shared" si="177"/>
        <v/>
      </c>
      <c r="CQ130" s="2678" t="str">
        <f t="shared" si="178"/>
        <v/>
      </c>
      <c r="CR130" s="2692" t="str">
        <f t="shared" si="179"/>
        <v/>
      </c>
      <c r="CS130" s="2692" t="str">
        <f t="shared" si="180"/>
        <v/>
      </c>
      <c r="CT130" s="2692" t="str">
        <f t="shared" si="181"/>
        <v/>
      </c>
      <c r="CU130" s="2692" t="str">
        <f t="shared" si="182"/>
        <v/>
      </c>
      <c r="CV130" s="2692" t="str">
        <f t="shared" si="183"/>
        <v/>
      </c>
      <c r="CW130" s="2692" t="str">
        <f t="shared" si="184"/>
        <v/>
      </c>
      <c r="CX130" s="2693" t="str">
        <f t="shared" si="185"/>
        <v/>
      </c>
      <c r="CY130" s="2601"/>
      <c r="CZ130" s="2681" t="str">
        <f t="shared" si="186"/>
        <v/>
      </c>
      <c r="DA130" s="2694">
        <f t="shared" si="187"/>
        <v>0</v>
      </c>
      <c r="DB130" s="2527" t="str">
        <f t="shared" si="188"/>
        <v/>
      </c>
      <c r="DC130" s="2527" t="str">
        <f t="shared" si="189"/>
        <v/>
      </c>
      <c r="DD130" s="2527" t="str">
        <f t="shared" si="190"/>
        <v/>
      </c>
      <c r="DE130" s="2527" t="str">
        <f t="shared" si="191"/>
        <v/>
      </c>
      <c r="DF130" s="2527" t="str">
        <f t="shared" si="192"/>
        <v/>
      </c>
      <c r="DG130" s="2527" t="str">
        <f t="shared" si="193"/>
        <v/>
      </c>
      <c r="DH130" s="2527" t="str">
        <f t="shared" si="194"/>
        <v/>
      </c>
      <c r="DI130" s="2527" t="str">
        <f t="shared" si="195"/>
        <v/>
      </c>
      <c r="DJ130" s="2549"/>
      <c r="DK130" s="2704">
        <f>IF(M130=DK8,M130,0)</f>
        <v>0</v>
      </c>
      <c r="DL130" s="2703" t="str">
        <f t="shared" si="196"/>
        <v/>
      </c>
      <c r="DM130" s="2692" t="str">
        <f t="shared" si="197"/>
        <v/>
      </c>
      <c r="DN130" s="2692" t="str">
        <f t="shared" si="198"/>
        <v/>
      </c>
      <c r="DO130" s="2692" t="str">
        <f t="shared" si="199"/>
        <v/>
      </c>
      <c r="DP130" s="2692" t="str">
        <f t="shared" si="200"/>
        <v/>
      </c>
      <c r="DQ130" s="2692" t="str">
        <f t="shared" si="201"/>
        <v/>
      </c>
      <c r="DR130" s="2692" t="str">
        <f t="shared" si="202"/>
        <v/>
      </c>
      <c r="DS130" s="2692" t="str">
        <f t="shared" si="203"/>
        <v/>
      </c>
      <c r="DT130" s="2696" t="str">
        <f t="shared" si="204"/>
        <v/>
      </c>
      <c r="DU130" s="2535"/>
      <c r="DV130" s="2683">
        <f t="shared" si="205"/>
        <v>0</v>
      </c>
      <c r="DW130" s="2684">
        <f t="shared" si="206"/>
        <v>0</v>
      </c>
      <c r="DX130" s="2684">
        <f t="shared" si="207"/>
        <v>0</v>
      </c>
      <c r="DY130" s="2684">
        <f t="shared" si="208"/>
        <v>0</v>
      </c>
      <c r="DZ130" s="2684">
        <f t="shared" si="209"/>
        <v>0</v>
      </c>
      <c r="EA130" s="2684">
        <f t="shared" si="210"/>
        <v>0</v>
      </c>
      <c r="EB130" s="2684">
        <f t="shared" si="211"/>
        <v>0</v>
      </c>
      <c r="EC130" s="2684">
        <f t="shared" si="212"/>
        <v>0</v>
      </c>
      <c r="ED130" s="2630"/>
      <c r="EE130" s="2685">
        <f t="shared" si="256"/>
        <v>0</v>
      </c>
      <c r="EF130" s="2686">
        <f t="shared" si="256"/>
        <v>0</v>
      </c>
      <c r="EG130" s="2686">
        <f t="shared" si="256"/>
        <v>0</v>
      </c>
      <c r="EH130" s="2686">
        <f t="shared" si="253"/>
        <v>0</v>
      </c>
      <c r="EI130" s="2686">
        <f t="shared" si="253"/>
        <v>0</v>
      </c>
      <c r="EJ130" s="2686">
        <f t="shared" si="253"/>
        <v>0</v>
      </c>
      <c r="EK130" s="2686">
        <f t="shared" si="253"/>
        <v>0</v>
      </c>
      <c r="EL130" s="2687">
        <f t="shared" si="253"/>
        <v>0</v>
      </c>
      <c r="EM130" s="2601"/>
      <c r="EN130" s="2681" t="str">
        <f t="shared" si="213"/>
        <v/>
      </c>
      <c r="EO130" s="2688">
        <f t="shared" si="214"/>
        <v>0</v>
      </c>
      <c r="EP130" s="2689">
        <f t="shared" si="215"/>
        <v>0</v>
      </c>
      <c r="EQ130" s="2689">
        <f t="shared" si="216"/>
        <v>0</v>
      </c>
      <c r="ER130" s="2689">
        <f t="shared" si="217"/>
        <v>0</v>
      </c>
      <c r="ES130" s="2689">
        <f t="shared" si="218"/>
        <v>0</v>
      </c>
      <c r="ET130" s="2689">
        <f t="shared" si="219"/>
        <v>0</v>
      </c>
      <c r="EU130" s="2689">
        <f t="shared" si="220"/>
        <v>0</v>
      </c>
      <c r="EV130" s="2689">
        <f t="shared" si="221"/>
        <v>0</v>
      </c>
      <c r="EW130" s="2689">
        <f t="shared" si="222"/>
        <v>0</v>
      </c>
      <c r="EX130" s="2705">
        <f>IF(X130=EX8,X130,0)</f>
        <v>0</v>
      </c>
      <c r="EY130" s="2703" t="str">
        <f t="shared" si="223"/>
        <v/>
      </c>
      <c r="EZ130" s="2678" t="str">
        <f t="shared" si="224"/>
        <v/>
      </c>
      <c r="FA130" s="2692" t="str">
        <f t="shared" si="225"/>
        <v/>
      </c>
      <c r="FB130" s="2692" t="str">
        <f t="shared" si="226"/>
        <v/>
      </c>
      <c r="FC130" s="2692" t="str">
        <f t="shared" si="227"/>
        <v/>
      </c>
      <c r="FD130" s="2692" t="str">
        <f t="shared" si="228"/>
        <v/>
      </c>
      <c r="FE130" s="2692" t="str">
        <f t="shared" si="229"/>
        <v/>
      </c>
      <c r="FF130" s="2692" t="str">
        <f t="shared" si="230"/>
        <v/>
      </c>
      <c r="FG130" s="2692" t="str">
        <f t="shared" si="231"/>
        <v/>
      </c>
      <c r="FH130" s="2601"/>
      <c r="FI130" s="2681" t="str">
        <f t="shared" si="232"/>
        <v/>
      </c>
      <c r="FJ130" s="2694">
        <f t="shared" si="233"/>
        <v>0</v>
      </c>
      <c r="FK130" s="2527" t="str">
        <f t="shared" si="234"/>
        <v/>
      </c>
      <c r="FL130" s="2527" t="str">
        <f t="shared" si="235"/>
        <v/>
      </c>
      <c r="FM130" s="2527" t="str">
        <f t="shared" si="236"/>
        <v/>
      </c>
      <c r="FN130" s="2527" t="str">
        <f t="shared" si="237"/>
        <v/>
      </c>
      <c r="FO130" s="2527" t="str">
        <f t="shared" si="238"/>
        <v/>
      </c>
      <c r="FP130" s="2527" t="str">
        <f t="shared" si="239"/>
        <v/>
      </c>
      <c r="FQ130" s="2527" t="str">
        <f t="shared" si="240"/>
        <v/>
      </c>
      <c r="FR130" s="2527" t="str">
        <f t="shared" si="241"/>
        <v/>
      </c>
      <c r="FS130" s="2704">
        <f>IF(X130=FS8,X130,0)</f>
        <v>0</v>
      </c>
      <c r="FT130" s="2703" t="str">
        <f t="shared" si="242"/>
        <v/>
      </c>
      <c r="FU130" s="2692" t="str">
        <f t="shared" si="243"/>
        <v/>
      </c>
      <c r="FV130" s="2692" t="str">
        <f t="shared" si="244"/>
        <v/>
      </c>
      <c r="FW130" s="2692" t="str">
        <f t="shared" si="245"/>
        <v/>
      </c>
      <c r="FX130" s="2692" t="str">
        <f t="shared" si="246"/>
        <v/>
      </c>
      <c r="FY130" s="2692" t="str">
        <f t="shared" si="247"/>
        <v/>
      </c>
      <c r="FZ130" s="2692" t="str">
        <f t="shared" si="248"/>
        <v/>
      </c>
      <c r="GA130" s="2692" t="str">
        <f t="shared" si="249"/>
        <v/>
      </c>
      <c r="GB130" s="2696" t="str">
        <f t="shared" si="250"/>
        <v/>
      </c>
      <c r="GC130" s="2535"/>
    </row>
    <row r="131" spans="1:185" ht="45" customHeight="1" x14ac:dyDescent="0.25">
      <c r="A131" s="2633">
        <f>ROW()</f>
        <v>131</v>
      </c>
      <c r="B131" s="2667" t="str">
        <f>IF(C131="I","",IF(ISBLANK(D131),"",IF(ISTEXT(D131),LARGE(B9:B130,1)+1,0)))</f>
        <v/>
      </c>
      <c r="C131" s="2698"/>
      <c r="D131" s="2715"/>
      <c r="E131" s="2669"/>
      <c r="F131" s="2670"/>
      <c r="G131" s="2671"/>
      <c r="H131" s="2672"/>
      <c r="I131" s="2671"/>
      <c r="J131" s="2672"/>
      <c r="K131" s="2673">
        <f t="shared" si="257"/>
        <v>0</v>
      </c>
      <c r="L131" s="2532"/>
      <c r="M131" s="2674">
        <f t="shared" si="139"/>
        <v>0</v>
      </c>
      <c r="N131" s="2675">
        <f t="shared" si="139"/>
        <v>0</v>
      </c>
      <c r="O131" s="2676"/>
      <c r="P131" s="2676"/>
      <c r="Q131" s="2676"/>
      <c r="R131" s="2676"/>
      <c r="S131" s="2676"/>
      <c r="T131" s="2676"/>
      <c r="U131" s="2676"/>
      <c r="V131" s="2676"/>
      <c r="W131" s="2532"/>
      <c r="X131" s="2674">
        <f t="shared" si="140"/>
        <v>0</v>
      </c>
      <c r="Y131" s="2675">
        <f t="shared" si="140"/>
        <v>0</v>
      </c>
      <c r="Z131" s="2677"/>
      <c r="AA131" s="2677"/>
      <c r="AB131" s="2677"/>
      <c r="AC131" s="2677"/>
      <c r="AD131" s="2677"/>
      <c r="AE131" s="2677"/>
      <c r="AF131" s="2677"/>
      <c r="AG131" s="2677"/>
      <c r="AH131" s="2532"/>
      <c r="AI131" s="2535"/>
      <c r="AJ131" s="2678">
        <f t="shared" si="141"/>
        <v>0</v>
      </c>
      <c r="AK131" s="2679">
        <f t="shared" si="142"/>
        <v>0</v>
      </c>
      <c r="AL131" s="2678">
        <f t="shared" si="143"/>
        <v>0</v>
      </c>
      <c r="AM131" s="2679">
        <f t="shared" si="144"/>
        <v>0</v>
      </c>
      <c r="AN131" s="2678">
        <f t="shared" si="145"/>
        <v>0</v>
      </c>
      <c r="AO131" s="2679">
        <f t="shared" si="146"/>
        <v>0</v>
      </c>
      <c r="AP131" s="2678">
        <f t="shared" si="147"/>
        <v>0</v>
      </c>
      <c r="AQ131" s="2679">
        <f t="shared" si="148"/>
        <v>0</v>
      </c>
      <c r="AR131" s="2678">
        <f t="shared" si="149"/>
        <v>0</v>
      </c>
      <c r="AS131" s="2679">
        <f t="shared" si="150"/>
        <v>0</v>
      </c>
      <c r="AT131" s="2678">
        <f t="shared" si="151"/>
        <v>0</v>
      </c>
      <c r="AU131" s="2679">
        <f t="shared" si="152"/>
        <v>0</v>
      </c>
      <c r="AV131" s="2678">
        <f t="shared" si="153"/>
        <v>0</v>
      </c>
      <c r="AW131" s="2679">
        <f t="shared" si="154"/>
        <v>0</v>
      </c>
      <c r="AX131" s="2678">
        <f t="shared" si="155"/>
        <v>0</v>
      </c>
      <c r="AY131" s="2679">
        <f t="shared" si="156"/>
        <v>0</v>
      </c>
      <c r="AZ131" s="2680"/>
      <c r="BA131" s="2681">
        <f>BA9</f>
        <v>20</v>
      </c>
      <c r="BB131" s="2681">
        <f t="shared" si="157"/>
        <v>0</v>
      </c>
      <c r="BC131" s="2681" t="str">
        <f t="shared" si="158"/>
        <v/>
      </c>
      <c r="BD131" s="2682">
        <f t="shared" si="254"/>
        <v>0</v>
      </c>
      <c r="BE131" s="2682">
        <f t="shared" si="254"/>
        <v>0</v>
      </c>
      <c r="BF131" s="2682">
        <f t="shared" si="254"/>
        <v>0</v>
      </c>
      <c r="BG131" s="2682">
        <f t="shared" si="251"/>
        <v>0</v>
      </c>
      <c r="BH131" s="2682">
        <f t="shared" si="251"/>
        <v>0</v>
      </c>
      <c r="BI131" s="2682">
        <f t="shared" si="251"/>
        <v>0</v>
      </c>
      <c r="BJ131" s="2682">
        <f t="shared" si="251"/>
        <v>0</v>
      </c>
      <c r="BK131" s="2682">
        <f t="shared" si="251"/>
        <v>0</v>
      </c>
      <c r="BL131" s="2535"/>
      <c r="BM131" s="2683">
        <f t="shared" si="159"/>
        <v>0</v>
      </c>
      <c r="BN131" s="2684">
        <f t="shared" si="160"/>
        <v>0</v>
      </c>
      <c r="BO131" s="2684">
        <f t="shared" si="161"/>
        <v>0</v>
      </c>
      <c r="BP131" s="2684">
        <f t="shared" si="162"/>
        <v>0</v>
      </c>
      <c r="BQ131" s="2684">
        <f t="shared" si="163"/>
        <v>0</v>
      </c>
      <c r="BR131" s="2684">
        <f t="shared" si="164"/>
        <v>0</v>
      </c>
      <c r="BS131" s="2684">
        <f t="shared" si="165"/>
        <v>0</v>
      </c>
      <c r="BT131" s="2684">
        <f t="shared" si="166"/>
        <v>0</v>
      </c>
      <c r="BU131" s="2617"/>
      <c r="BV131" s="2685">
        <f t="shared" si="255"/>
        <v>0</v>
      </c>
      <c r="BW131" s="2686">
        <f t="shared" si="255"/>
        <v>0</v>
      </c>
      <c r="BX131" s="2686">
        <f t="shared" si="255"/>
        <v>0</v>
      </c>
      <c r="BY131" s="2686">
        <f t="shared" si="252"/>
        <v>0</v>
      </c>
      <c r="BZ131" s="2686">
        <f t="shared" si="252"/>
        <v>0</v>
      </c>
      <c r="CA131" s="2686">
        <f t="shared" si="252"/>
        <v>0</v>
      </c>
      <c r="CB131" s="2686">
        <f t="shared" si="252"/>
        <v>0</v>
      </c>
      <c r="CC131" s="2687">
        <f t="shared" si="252"/>
        <v>0</v>
      </c>
      <c r="CD131" s="2525"/>
      <c r="CE131" s="2681" t="str">
        <f t="shared" si="167"/>
        <v/>
      </c>
      <c r="CF131" s="2688">
        <f t="shared" si="168"/>
        <v>0</v>
      </c>
      <c r="CG131" s="2689">
        <f t="shared" si="169"/>
        <v>0</v>
      </c>
      <c r="CH131" s="2689">
        <f t="shared" si="170"/>
        <v>0</v>
      </c>
      <c r="CI131" s="2689">
        <f t="shared" si="171"/>
        <v>0</v>
      </c>
      <c r="CJ131" s="2689">
        <f t="shared" si="172"/>
        <v>0</v>
      </c>
      <c r="CK131" s="2689">
        <f t="shared" si="173"/>
        <v>0</v>
      </c>
      <c r="CL131" s="2689">
        <f t="shared" si="174"/>
        <v>0</v>
      </c>
      <c r="CM131" s="2689">
        <f t="shared" si="175"/>
        <v>0</v>
      </c>
      <c r="CN131" s="2689">
        <f t="shared" si="176"/>
        <v>0</v>
      </c>
      <c r="CO131" s="2702">
        <f>IF(M131=CO8,M131,0)</f>
        <v>0</v>
      </c>
      <c r="CP131" s="2703" t="str">
        <f t="shared" si="177"/>
        <v/>
      </c>
      <c r="CQ131" s="2678" t="str">
        <f t="shared" si="178"/>
        <v/>
      </c>
      <c r="CR131" s="2692" t="str">
        <f t="shared" si="179"/>
        <v/>
      </c>
      <c r="CS131" s="2692" t="str">
        <f t="shared" si="180"/>
        <v/>
      </c>
      <c r="CT131" s="2692" t="str">
        <f t="shared" si="181"/>
        <v/>
      </c>
      <c r="CU131" s="2692" t="str">
        <f t="shared" si="182"/>
        <v/>
      </c>
      <c r="CV131" s="2692" t="str">
        <f t="shared" si="183"/>
        <v/>
      </c>
      <c r="CW131" s="2692" t="str">
        <f t="shared" si="184"/>
        <v/>
      </c>
      <c r="CX131" s="2693" t="str">
        <f t="shared" si="185"/>
        <v/>
      </c>
      <c r="CY131" s="2601"/>
      <c r="CZ131" s="2681" t="str">
        <f t="shared" si="186"/>
        <v/>
      </c>
      <c r="DA131" s="2694">
        <f t="shared" si="187"/>
        <v>0</v>
      </c>
      <c r="DB131" s="2527" t="str">
        <f t="shared" si="188"/>
        <v/>
      </c>
      <c r="DC131" s="2527" t="str">
        <f t="shared" si="189"/>
        <v/>
      </c>
      <c r="DD131" s="2527" t="str">
        <f t="shared" si="190"/>
        <v/>
      </c>
      <c r="DE131" s="2527" t="str">
        <f t="shared" si="191"/>
        <v/>
      </c>
      <c r="DF131" s="2527" t="str">
        <f t="shared" si="192"/>
        <v/>
      </c>
      <c r="DG131" s="2527" t="str">
        <f t="shared" si="193"/>
        <v/>
      </c>
      <c r="DH131" s="2527" t="str">
        <f t="shared" si="194"/>
        <v/>
      </c>
      <c r="DI131" s="2527" t="str">
        <f t="shared" si="195"/>
        <v/>
      </c>
      <c r="DJ131" s="2549"/>
      <c r="DK131" s="2704">
        <f>IF(M131=DK8,M131,0)</f>
        <v>0</v>
      </c>
      <c r="DL131" s="2703" t="str">
        <f t="shared" si="196"/>
        <v/>
      </c>
      <c r="DM131" s="2692" t="str">
        <f t="shared" si="197"/>
        <v/>
      </c>
      <c r="DN131" s="2692" t="str">
        <f t="shared" si="198"/>
        <v/>
      </c>
      <c r="DO131" s="2692" t="str">
        <f t="shared" si="199"/>
        <v/>
      </c>
      <c r="DP131" s="2692" t="str">
        <f t="shared" si="200"/>
        <v/>
      </c>
      <c r="DQ131" s="2692" t="str">
        <f t="shared" si="201"/>
        <v/>
      </c>
      <c r="DR131" s="2692" t="str">
        <f t="shared" si="202"/>
        <v/>
      </c>
      <c r="DS131" s="2692" t="str">
        <f t="shared" si="203"/>
        <v/>
      </c>
      <c r="DT131" s="2696" t="str">
        <f t="shared" si="204"/>
        <v/>
      </c>
      <c r="DU131" s="2535"/>
      <c r="DV131" s="2683">
        <f t="shared" si="205"/>
        <v>0</v>
      </c>
      <c r="DW131" s="2684">
        <f t="shared" si="206"/>
        <v>0</v>
      </c>
      <c r="DX131" s="2684">
        <f t="shared" si="207"/>
        <v>0</v>
      </c>
      <c r="DY131" s="2684">
        <f t="shared" si="208"/>
        <v>0</v>
      </c>
      <c r="DZ131" s="2684">
        <f t="shared" si="209"/>
        <v>0</v>
      </c>
      <c r="EA131" s="2684">
        <f t="shared" si="210"/>
        <v>0</v>
      </c>
      <c r="EB131" s="2684">
        <f t="shared" si="211"/>
        <v>0</v>
      </c>
      <c r="EC131" s="2684">
        <f t="shared" si="212"/>
        <v>0</v>
      </c>
      <c r="ED131" s="2630"/>
      <c r="EE131" s="2685">
        <f t="shared" si="256"/>
        <v>0</v>
      </c>
      <c r="EF131" s="2686">
        <f t="shared" si="256"/>
        <v>0</v>
      </c>
      <c r="EG131" s="2686">
        <f t="shared" si="256"/>
        <v>0</v>
      </c>
      <c r="EH131" s="2686">
        <f t="shared" si="253"/>
        <v>0</v>
      </c>
      <c r="EI131" s="2686">
        <f t="shared" si="253"/>
        <v>0</v>
      </c>
      <c r="EJ131" s="2686">
        <f t="shared" si="253"/>
        <v>0</v>
      </c>
      <c r="EK131" s="2686">
        <f t="shared" si="253"/>
        <v>0</v>
      </c>
      <c r="EL131" s="2687">
        <f t="shared" si="253"/>
        <v>0</v>
      </c>
      <c r="EM131" s="2601"/>
      <c r="EN131" s="2681" t="str">
        <f t="shared" si="213"/>
        <v/>
      </c>
      <c r="EO131" s="2688">
        <f t="shared" si="214"/>
        <v>0</v>
      </c>
      <c r="EP131" s="2689">
        <f t="shared" si="215"/>
        <v>0</v>
      </c>
      <c r="EQ131" s="2689">
        <f t="shared" si="216"/>
        <v>0</v>
      </c>
      <c r="ER131" s="2689">
        <f t="shared" si="217"/>
        <v>0</v>
      </c>
      <c r="ES131" s="2689">
        <f t="shared" si="218"/>
        <v>0</v>
      </c>
      <c r="ET131" s="2689">
        <f t="shared" si="219"/>
        <v>0</v>
      </c>
      <c r="EU131" s="2689">
        <f t="shared" si="220"/>
        <v>0</v>
      </c>
      <c r="EV131" s="2689">
        <f t="shared" si="221"/>
        <v>0</v>
      </c>
      <c r="EW131" s="2689">
        <f t="shared" si="222"/>
        <v>0</v>
      </c>
      <c r="EX131" s="2705">
        <f>IF(X131=EX8,X131,0)</f>
        <v>0</v>
      </c>
      <c r="EY131" s="2703" t="str">
        <f t="shared" si="223"/>
        <v/>
      </c>
      <c r="EZ131" s="2678" t="str">
        <f t="shared" si="224"/>
        <v/>
      </c>
      <c r="FA131" s="2692" t="str">
        <f t="shared" si="225"/>
        <v/>
      </c>
      <c r="FB131" s="2692" t="str">
        <f t="shared" si="226"/>
        <v/>
      </c>
      <c r="FC131" s="2692" t="str">
        <f t="shared" si="227"/>
        <v/>
      </c>
      <c r="FD131" s="2692" t="str">
        <f t="shared" si="228"/>
        <v/>
      </c>
      <c r="FE131" s="2692" t="str">
        <f t="shared" si="229"/>
        <v/>
      </c>
      <c r="FF131" s="2692" t="str">
        <f t="shared" si="230"/>
        <v/>
      </c>
      <c r="FG131" s="2692" t="str">
        <f t="shared" si="231"/>
        <v/>
      </c>
      <c r="FH131" s="2601"/>
      <c r="FI131" s="2681" t="str">
        <f t="shared" si="232"/>
        <v/>
      </c>
      <c r="FJ131" s="2694">
        <f t="shared" si="233"/>
        <v>0</v>
      </c>
      <c r="FK131" s="2527" t="str">
        <f t="shared" si="234"/>
        <v/>
      </c>
      <c r="FL131" s="2527" t="str">
        <f t="shared" si="235"/>
        <v/>
      </c>
      <c r="FM131" s="2527" t="str">
        <f t="shared" si="236"/>
        <v/>
      </c>
      <c r="FN131" s="2527" t="str">
        <f t="shared" si="237"/>
        <v/>
      </c>
      <c r="FO131" s="2527" t="str">
        <f t="shared" si="238"/>
        <v/>
      </c>
      <c r="FP131" s="2527" t="str">
        <f t="shared" si="239"/>
        <v/>
      </c>
      <c r="FQ131" s="2527" t="str">
        <f t="shared" si="240"/>
        <v/>
      </c>
      <c r="FR131" s="2527" t="str">
        <f t="shared" si="241"/>
        <v/>
      </c>
      <c r="FS131" s="2704">
        <f>IF(X131=FS8,X131,0)</f>
        <v>0</v>
      </c>
      <c r="FT131" s="2703" t="str">
        <f t="shared" si="242"/>
        <v/>
      </c>
      <c r="FU131" s="2692" t="str">
        <f t="shared" si="243"/>
        <v/>
      </c>
      <c r="FV131" s="2692" t="str">
        <f t="shared" si="244"/>
        <v/>
      </c>
      <c r="FW131" s="2692" t="str">
        <f t="shared" si="245"/>
        <v/>
      </c>
      <c r="FX131" s="2692" t="str">
        <f t="shared" si="246"/>
        <v/>
      </c>
      <c r="FY131" s="2692" t="str">
        <f t="shared" si="247"/>
        <v/>
      </c>
      <c r="FZ131" s="2692" t="str">
        <f t="shared" si="248"/>
        <v/>
      </c>
      <c r="GA131" s="2692" t="str">
        <f t="shared" si="249"/>
        <v/>
      </c>
      <c r="GB131" s="2696" t="str">
        <f t="shared" si="250"/>
        <v/>
      </c>
      <c r="GC131" s="2535"/>
    </row>
    <row r="132" spans="1:185" ht="45" customHeight="1" x14ac:dyDescent="0.25">
      <c r="A132" s="2633">
        <f>ROW()</f>
        <v>132</v>
      </c>
      <c r="B132" s="2667" t="str">
        <f>IF(C132="I","",IF(ISBLANK(D132),"",IF(ISTEXT(D132),LARGE(B9:B131,1)+1,0)))</f>
        <v/>
      </c>
      <c r="C132" s="2698"/>
      <c r="D132" s="2715"/>
      <c r="E132" s="2669"/>
      <c r="F132" s="2670"/>
      <c r="G132" s="2671"/>
      <c r="H132" s="2672"/>
      <c r="I132" s="2671"/>
      <c r="J132" s="2672"/>
      <c r="K132" s="2673">
        <f t="shared" si="257"/>
        <v>0</v>
      </c>
      <c r="L132" s="2532"/>
      <c r="M132" s="2674">
        <f t="shared" si="139"/>
        <v>0</v>
      </c>
      <c r="N132" s="2675">
        <f t="shared" si="139"/>
        <v>0</v>
      </c>
      <c r="O132" s="2676"/>
      <c r="P132" s="2676"/>
      <c r="Q132" s="2676"/>
      <c r="R132" s="2676"/>
      <c r="S132" s="2676"/>
      <c r="T132" s="2676"/>
      <c r="U132" s="2676"/>
      <c r="V132" s="2676"/>
      <c r="W132" s="2532"/>
      <c r="X132" s="2674">
        <f t="shared" si="140"/>
        <v>0</v>
      </c>
      <c r="Y132" s="2675">
        <f t="shared" si="140"/>
        <v>0</v>
      </c>
      <c r="Z132" s="2677"/>
      <c r="AA132" s="2677"/>
      <c r="AB132" s="2677"/>
      <c r="AC132" s="2677"/>
      <c r="AD132" s="2677"/>
      <c r="AE132" s="2677"/>
      <c r="AF132" s="2677"/>
      <c r="AG132" s="2677"/>
      <c r="AH132" s="2532"/>
      <c r="AI132" s="2535"/>
      <c r="AJ132" s="2678">
        <f t="shared" si="141"/>
        <v>0</v>
      </c>
      <c r="AK132" s="2679">
        <f t="shared" si="142"/>
        <v>0</v>
      </c>
      <c r="AL132" s="2678">
        <f t="shared" si="143"/>
        <v>0</v>
      </c>
      <c r="AM132" s="2679">
        <f t="shared" si="144"/>
        <v>0</v>
      </c>
      <c r="AN132" s="2678">
        <f t="shared" si="145"/>
        <v>0</v>
      </c>
      <c r="AO132" s="2679">
        <f t="shared" si="146"/>
        <v>0</v>
      </c>
      <c r="AP132" s="2678">
        <f t="shared" si="147"/>
        <v>0</v>
      </c>
      <c r="AQ132" s="2679">
        <f t="shared" si="148"/>
        <v>0</v>
      </c>
      <c r="AR132" s="2678">
        <f t="shared" si="149"/>
        <v>0</v>
      </c>
      <c r="AS132" s="2679">
        <f t="shared" si="150"/>
        <v>0</v>
      </c>
      <c r="AT132" s="2678">
        <f t="shared" si="151"/>
        <v>0</v>
      </c>
      <c r="AU132" s="2679">
        <f t="shared" si="152"/>
        <v>0</v>
      </c>
      <c r="AV132" s="2678">
        <f t="shared" si="153"/>
        <v>0</v>
      </c>
      <c r="AW132" s="2679">
        <f t="shared" si="154"/>
        <v>0</v>
      </c>
      <c r="AX132" s="2678">
        <f t="shared" si="155"/>
        <v>0</v>
      </c>
      <c r="AY132" s="2679">
        <f t="shared" si="156"/>
        <v>0</v>
      </c>
      <c r="AZ132" s="2680"/>
      <c r="BA132" s="2681">
        <f>BA9</f>
        <v>20</v>
      </c>
      <c r="BB132" s="2681">
        <f t="shared" si="157"/>
        <v>0</v>
      </c>
      <c r="BC132" s="2681" t="str">
        <f t="shared" si="158"/>
        <v/>
      </c>
      <c r="BD132" s="2682">
        <f t="shared" si="254"/>
        <v>0</v>
      </c>
      <c r="BE132" s="2682">
        <f t="shared" si="254"/>
        <v>0</v>
      </c>
      <c r="BF132" s="2682">
        <f t="shared" si="254"/>
        <v>0</v>
      </c>
      <c r="BG132" s="2682">
        <f t="shared" si="251"/>
        <v>0</v>
      </c>
      <c r="BH132" s="2682">
        <f t="shared" si="251"/>
        <v>0</v>
      </c>
      <c r="BI132" s="2682">
        <f t="shared" si="251"/>
        <v>0</v>
      </c>
      <c r="BJ132" s="2682">
        <f t="shared" si="251"/>
        <v>0</v>
      </c>
      <c r="BK132" s="2682">
        <f t="shared" si="251"/>
        <v>0</v>
      </c>
      <c r="BL132" s="2535"/>
      <c r="BM132" s="2683">
        <f t="shared" si="159"/>
        <v>0</v>
      </c>
      <c r="BN132" s="2684">
        <f t="shared" si="160"/>
        <v>0</v>
      </c>
      <c r="BO132" s="2684">
        <f t="shared" si="161"/>
        <v>0</v>
      </c>
      <c r="BP132" s="2684">
        <f t="shared" si="162"/>
        <v>0</v>
      </c>
      <c r="BQ132" s="2684">
        <f t="shared" si="163"/>
        <v>0</v>
      </c>
      <c r="BR132" s="2684">
        <f t="shared" si="164"/>
        <v>0</v>
      </c>
      <c r="BS132" s="2684">
        <f t="shared" si="165"/>
        <v>0</v>
      </c>
      <c r="BT132" s="2684">
        <f t="shared" si="166"/>
        <v>0</v>
      </c>
      <c r="BU132" s="2617"/>
      <c r="BV132" s="2685">
        <f t="shared" si="255"/>
        <v>0</v>
      </c>
      <c r="BW132" s="2686">
        <f t="shared" si="255"/>
        <v>0</v>
      </c>
      <c r="BX132" s="2686">
        <f t="shared" si="255"/>
        <v>0</v>
      </c>
      <c r="BY132" s="2686">
        <f t="shared" si="252"/>
        <v>0</v>
      </c>
      <c r="BZ132" s="2686">
        <f t="shared" si="252"/>
        <v>0</v>
      </c>
      <c r="CA132" s="2686">
        <f t="shared" si="252"/>
        <v>0</v>
      </c>
      <c r="CB132" s="2686">
        <f t="shared" si="252"/>
        <v>0</v>
      </c>
      <c r="CC132" s="2687">
        <f t="shared" si="252"/>
        <v>0</v>
      </c>
      <c r="CD132" s="2525"/>
      <c r="CE132" s="2681" t="str">
        <f t="shared" si="167"/>
        <v/>
      </c>
      <c r="CF132" s="2688">
        <f t="shared" si="168"/>
        <v>0</v>
      </c>
      <c r="CG132" s="2689">
        <f t="shared" si="169"/>
        <v>0</v>
      </c>
      <c r="CH132" s="2689">
        <f t="shared" si="170"/>
        <v>0</v>
      </c>
      <c r="CI132" s="2689">
        <f t="shared" si="171"/>
        <v>0</v>
      </c>
      <c r="CJ132" s="2689">
        <f t="shared" si="172"/>
        <v>0</v>
      </c>
      <c r="CK132" s="2689">
        <f t="shared" si="173"/>
        <v>0</v>
      </c>
      <c r="CL132" s="2689">
        <f t="shared" si="174"/>
        <v>0</v>
      </c>
      <c r="CM132" s="2689">
        <f t="shared" si="175"/>
        <v>0</v>
      </c>
      <c r="CN132" s="2689">
        <f t="shared" si="176"/>
        <v>0</v>
      </c>
      <c r="CO132" s="2702">
        <f>IF(M132=CO8,M132,0)</f>
        <v>0</v>
      </c>
      <c r="CP132" s="2703" t="str">
        <f t="shared" si="177"/>
        <v/>
      </c>
      <c r="CQ132" s="2678" t="str">
        <f t="shared" si="178"/>
        <v/>
      </c>
      <c r="CR132" s="2692" t="str">
        <f t="shared" si="179"/>
        <v/>
      </c>
      <c r="CS132" s="2692" t="str">
        <f t="shared" si="180"/>
        <v/>
      </c>
      <c r="CT132" s="2692" t="str">
        <f t="shared" si="181"/>
        <v/>
      </c>
      <c r="CU132" s="2692" t="str">
        <f t="shared" si="182"/>
        <v/>
      </c>
      <c r="CV132" s="2692" t="str">
        <f t="shared" si="183"/>
        <v/>
      </c>
      <c r="CW132" s="2692" t="str">
        <f t="shared" si="184"/>
        <v/>
      </c>
      <c r="CX132" s="2693" t="str">
        <f t="shared" si="185"/>
        <v/>
      </c>
      <c r="CY132" s="2601"/>
      <c r="CZ132" s="2681" t="str">
        <f t="shared" si="186"/>
        <v/>
      </c>
      <c r="DA132" s="2694">
        <f t="shared" si="187"/>
        <v>0</v>
      </c>
      <c r="DB132" s="2527" t="str">
        <f t="shared" si="188"/>
        <v/>
      </c>
      <c r="DC132" s="2527" t="str">
        <f t="shared" si="189"/>
        <v/>
      </c>
      <c r="DD132" s="2527" t="str">
        <f t="shared" si="190"/>
        <v/>
      </c>
      <c r="DE132" s="2527" t="str">
        <f t="shared" si="191"/>
        <v/>
      </c>
      <c r="DF132" s="2527" t="str">
        <f t="shared" si="192"/>
        <v/>
      </c>
      <c r="DG132" s="2527" t="str">
        <f t="shared" si="193"/>
        <v/>
      </c>
      <c r="DH132" s="2527" t="str">
        <f t="shared" si="194"/>
        <v/>
      </c>
      <c r="DI132" s="2527" t="str">
        <f t="shared" si="195"/>
        <v/>
      </c>
      <c r="DJ132" s="2549"/>
      <c r="DK132" s="2704">
        <f>IF(M132=DK8,M132,0)</f>
        <v>0</v>
      </c>
      <c r="DL132" s="2703" t="str">
        <f t="shared" si="196"/>
        <v/>
      </c>
      <c r="DM132" s="2692" t="str">
        <f t="shared" si="197"/>
        <v/>
      </c>
      <c r="DN132" s="2692" t="str">
        <f t="shared" si="198"/>
        <v/>
      </c>
      <c r="DO132" s="2692" t="str">
        <f t="shared" si="199"/>
        <v/>
      </c>
      <c r="DP132" s="2692" t="str">
        <f t="shared" si="200"/>
        <v/>
      </c>
      <c r="DQ132" s="2692" t="str">
        <f t="shared" si="201"/>
        <v/>
      </c>
      <c r="DR132" s="2692" t="str">
        <f t="shared" si="202"/>
        <v/>
      </c>
      <c r="DS132" s="2692" t="str">
        <f t="shared" si="203"/>
        <v/>
      </c>
      <c r="DT132" s="2696" t="str">
        <f t="shared" si="204"/>
        <v/>
      </c>
      <c r="DU132" s="2535"/>
      <c r="DV132" s="2683">
        <f t="shared" si="205"/>
        <v>0</v>
      </c>
      <c r="DW132" s="2684">
        <f t="shared" si="206"/>
        <v>0</v>
      </c>
      <c r="DX132" s="2684">
        <f t="shared" si="207"/>
        <v>0</v>
      </c>
      <c r="DY132" s="2684">
        <f t="shared" si="208"/>
        <v>0</v>
      </c>
      <c r="DZ132" s="2684">
        <f t="shared" si="209"/>
        <v>0</v>
      </c>
      <c r="EA132" s="2684">
        <f t="shared" si="210"/>
        <v>0</v>
      </c>
      <c r="EB132" s="2684">
        <f t="shared" si="211"/>
        <v>0</v>
      </c>
      <c r="EC132" s="2684">
        <f t="shared" si="212"/>
        <v>0</v>
      </c>
      <c r="ED132" s="2630"/>
      <c r="EE132" s="2685">
        <f t="shared" si="256"/>
        <v>0</v>
      </c>
      <c r="EF132" s="2686">
        <f t="shared" si="256"/>
        <v>0</v>
      </c>
      <c r="EG132" s="2686">
        <f t="shared" si="256"/>
        <v>0</v>
      </c>
      <c r="EH132" s="2686">
        <f t="shared" si="253"/>
        <v>0</v>
      </c>
      <c r="EI132" s="2686">
        <f t="shared" si="253"/>
        <v>0</v>
      </c>
      <c r="EJ132" s="2686">
        <f t="shared" si="253"/>
        <v>0</v>
      </c>
      <c r="EK132" s="2686">
        <f t="shared" si="253"/>
        <v>0</v>
      </c>
      <c r="EL132" s="2687">
        <f t="shared" si="253"/>
        <v>0</v>
      </c>
      <c r="EM132" s="2601"/>
      <c r="EN132" s="2681" t="str">
        <f t="shared" si="213"/>
        <v/>
      </c>
      <c r="EO132" s="2688">
        <f t="shared" si="214"/>
        <v>0</v>
      </c>
      <c r="EP132" s="2689">
        <f t="shared" si="215"/>
        <v>0</v>
      </c>
      <c r="EQ132" s="2689">
        <f t="shared" si="216"/>
        <v>0</v>
      </c>
      <c r="ER132" s="2689">
        <f t="shared" si="217"/>
        <v>0</v>
      </c>
      <c r="ES132" s="2689">
        <f t="shared" si="218"/>
        <v>0</v>
      </c>
      <c r="ET132" s="2689">
        <f t="shared" si="219"/>
        <v>0</v>
      </c>
      <c r="EU132" s="2689">
        <f t="shared" si="220"/>
        <v>0</v>
      </c>
      <c r="EV132" s="2689">
        <f t="shared" si="221"/>
        <v>0</v>
      </c>
      <c r="EW132" s="2689">
        <f t="shared" si="222"/>
        <v>0</v>
      </c>
      <c r="EX132" s="2705">
        <f>IF(X132=EX8,X132,0)</f>
        <v>0</v>
      </c>
      <c r="EY132" s="2703" t="str">
        <f t="shared" si="223"/>
        <v/>
      </c>
      <c r="EZ132" s="2678" t="str">
        <f t="shared" si="224"/>
        <v/>
      </c>
      <c r="FA132" s="2692" t="str">
        <f t="shared" si="225"/>
        <v/>
      </c>
      <c r="FB132" s="2692" t="str">
        <f t="shared" si="226"/>
        <v/>
      </c>
      <c r="FC132" s="2692" t="str">
        <f t="shared" si="227"/>
        <v/>
      </c>
      <c r="FD132" s="2692" t="str">
        <f t="shared" si="228"/>
        <v/>
      </c>
      <c r="FE132" s="2692" t="str">
        <f t="shared" si="229"/>
        <v/>
      </c>
      <c r="FF132" s="2692" t="str">
        <f t="shared" si="230"/>
        <v/>
      </c>
      <c r="FG132" s="2692" t="str">
        <f t="shared" si="231"/>
        <v/>
      </c>
      <c r="FH132" s="2601"/>
      <c r="FI132" s="2681" t="str">
        <f t="shared" si="232"/>
        <v/>
      </c>
      <c r="FJ132" s="2694">
        <f t="shared" si="233"/>
        <v>0</v>
      </c>
      <c r="FK132" s="2527" t="str">
        <f t="shared" si="234"/>
        <v/>
      </c>
      <c r="FL132" s="2527" t="str">
        <f t="shared" si="235"/>
        <v/>
      </c>
      <c r="FM132" s="2527" t="str">
        <f t="shared" si="236"/>
        <v/>
      </c>
      <c r="FN132" s="2527" t="str">
        <f t="shared" si="237"/>
        <v/>
      </c>
      <c r="FO132" s="2527" t="str">
        <f t="shared" si="238"/>
        <v/>
      </c>
      <c r="FP132" s="2527" t="str">
        <f t="shared" si="239"/>
        <v/>
      </c>
      <c r="FQ132" s="2527" t="str">
        <f t="shared" si="240"/>
        <v/>
      </c>
      <c r="FR132" s="2527" t="str">
        <f t="shared" si="241"/>
        <v/>
      </c>
      <c r="FS132" s="2704">
        <f>IF(X132=FS8,X132,0)</f>
        <v>0</v>
      </c>
      <c r="FT132" s="2703" t="str">
        <f t="shared" si="242"/>
        <v/>
      </c>
      <c r="FU132" s="2692" t="str">
        <f t="shared" si="243"/>
        <v/>
      </c>
      <c r="FV132" s="2692" t="str">
        <f t="shared" si="244"/>
        <v/>
      </c>
      <c r="FW132" s="2692" t="str">
        <f t="shared" si="245"/>
        <v/>
      </c>
      <c r="FX132" s="2692" t="str">
        <f t="shared" si="246"/>
        <v/>
      </c>
      <c r="FY132" s="2692" t="str">
        <f t="shared" si="247"/>
        <v/>
      </c>
      <c r="FZ132" s="2692" t="str">
        <f t="shared" si="248"/>
        <v/>
      </c>
      <c r="GA132" s="2692" t="str">
        <f t="shared" si="249"/>
        <v/>
      </c>
      <c r="GB132" s="2696" t="str">
        <f t="shared" si="250"/>
        <v/>
      </c>
      <c r="GC132" s="2535"/>
    </row>
    <row r="133" spans="1:185" ht="45" customHeight="1" x14ac:dyDescent="0.25">
      <c r="A133" s="2633">
        <f>ROW()</f>
        <v>133</v>
      </c>
      <c r="B133" s="2667" t="str">
        <f>IF(C133="I","",IF(ISBLANK(D133),"",IF(ISTEXT(D133),LARGE(B9:B132,1)+1,0)))</f>
        <v/>
      </c>
      <c r="C133" s="2698"/>
      <c r="D133" s="2715"/>
      <c r="E133" s="2669"/>
      <c r="F133" s="2670"/>
      <c r="G133" s="2671"/>
      <c r="H133" s="2672"/>
      <c r="I133" s="2671"/>
      <c r="J133" s="2672"/>
      <c r="K133" s="2673">
        <f t="shared" si="257"/>
        <v>0</v>
      </c>
      <c r="L133" s="2532"/>
      <c r="M133" s="2674">
        <f t="shared" si="139"/>
        <v>0</v>
      </c>
      <c r="N133" s="2675">
        <f t="shared" si="139"/>
        <v>0</v>
      </c>
      <c r="O133" s="2676"/>
      <c r="P133" s="2676"/>
      <c r="Q133" s="2676"/>
      <c r="R133" s="2676"/>
      <c r="S133" s="2676"/>
      <c r="T133" s="2676"/>
      <c r="U133" s="2676"/>
      <c r="V133" s="2676"/>
      <c r="W133" s="2532"/>
      <c r="X133" s="2674">
        <f t="shared" si="140"/>
        <v>0</v>
      </c>
      <c r="Y133" s="2675">
        <f t="shared" si="140"/>
        <v>0</v>
      </c>
      <c r="Z133" s="2677"/>
      <c r="AA133" s="2677"/>
      <c r="AB133" s="2677"/>
      <c r="AC133" s="2677"/>
      <c r="AD133" s="2677"/>
      <c r="AE133" s="2677"/>
      <c r="AF133" s="2677"/>
      <c r="AG133" s="2677"/>
      <c r="AH133" s="2532"/>
      <c r="AI133" s="2535"/>
      <c r="AJ133" s="2678">
        <f t="shared" si="141"/>
        <v>0</v>
      </c>
      <c r="AK133" s="2679">
        <f t="shared" si="142"/>
        <v>0</v>
      </c>
      <c r="AL133" s="2678">
        <f t="shared" si="143"/>
        <v>0</v>
      </c>
      <c r="AM133" s="2679">
        <f t="shared" si="144"/>
        <v>0</v>
      </c>
      <c r="AN133" s="2678">
        <f t="shared" si="145"/>
        <v>0</v>
      </c>
      <c r="AO133" s="2679">
        <f t="shared" si="146"/>
        <v>0</v>
      </c>
      <c r="AP133" s="2678">
        <f t="shared" si="147"/>
        <v>0</v>
      </c>
      <c r="AQ133" s="2679">
        <f t="shared" si="148"/>
        <v>0</v>
      </c>
      <c r="AR133" s="2678">
        <f t="shared" si="149"/>
        <v>0</v>
      </c>
      <c r="AS133" s="2679">
        <f t="shared" si="150"/>
        <v>0</v>
      </c>
      <c r="AT133" s="2678">
        <f t="shared" si="151"/>
        <v>0</v>
      </c>
      <c r="AU133" s="2679">
        <f t="shared" si="152"/>
        <v>0</v>
      </c>
      <c r="AV133" s="2678">
        <f t="shared" si="153"/>
        <v>0</v>
      </c>
      <c r="AW133" s="2679">
        <f t="shared" si="154"/>
        <v>0</v>
      </c>
      <c r="AX133" s="2678">
        <f t="shared" si="155"/>
        <v>0</v>
      </c>
      <c r="AY133" s="2679">
        <f t="shared" si="156"/>
        <v>0</v>
      </c>
      <c r="AZ133" s="2680"/>
      <c r="BA133" s="2681">
        <f>BA9</f>
        <v>20</v>
      </c>
      <c r="BB133" s="2681">
        <f t="shared" si="157"/>
        <v>0</v>
      </c>
      <c r="BC133" s="2681" t="str">
        <f t="shared" si="158"/>
        <v/>
      </c>
      <c r="BD133" s="2682">
        <f t="shared" si="254"/>
        <v>0</v>
      </c>
      <c r="BE133" s="2682">
        <f t="shared" si="254"/>
        <v>0</v>
      </c>
      <c r="BF133" s="2682">
        <f t="shared" si="254"/>
        <v>0</v>
      </c>
      <c r="BG133" s="2682">
        <f t="shared" si="251"/>
        <v>0</v>
      </c>
      <c r="BH133" s="2682">
        <f t="shared" si="251"/>
        <v>0</v>
      </c>
      <c r="BI133" s="2682">
        <f t="shared" si="251"/>
        <v>0</v>
      </c>
      <c r="BJ133" s="2682">
        <f t="shared" si="251"/>
        <v>0</v>
      </c>
      <c r="BK133" s="2682">
        <f t="shared" si="251"/>
        <v>0</v>
      </c>
      <c r="BL133" s="2535"/>
      <c r="BM133" s="2683">
        <f t="shared" si="159"/>
        <v>0</v>
      </c>
      <c r="BN133" s="2684">
        <f t="shared" si="160"/>
        <v>0</v>
      </c>
      <c r="BO133" s="2684">
        <f t="shared" si="161"/>
        <v>0</v>
      </c>
      <c r="BP133" s="2684">
        <f t="shared" si="162"/>
        <v>0</v>
      </c>
      <c r="BQ133" s="2684">
        <f t="shared" si="163"/>
        <v>0</v>
      </c>
      <c r="BR133" s="2684">
        <f t="shared" si="164"/>
        <v>0</v>
      </c>
      <c r="BS133" s="2684">
        <f t="shared" si="165"/>
        <v>0</v>
      </c>
      <c r="BT133" s="2684">
        <f t="shared" si="166"/>
        <v>0</v>
      </c>
      <c r="BU133" s="2617"/>
      <c r="BV133" s="2685">
        <f t="shared" si="255"/>
        <v>0</v>
      </c>
      <c r="BW133" s="2686">
        <f t="shared" si="255"/>
        <v>0</v>
      </c>
      <c r="BX133" s="2686">
        <f t="shared" si="255"/>
        <v>0</v>
      </c>
      <c r="BY133" s="2686">
        <f t="shared" si="252"/>
        <v>0</v>
      </c>
      <c r="BZ133" s="2686">
        <f t="shared" si="252"/>
        <v>0</v>
      </c>
      <c r="CA133" s="2686">
        <f t="shared" si="252"/>
        <v>0</v>
      </c>
      <c r="CB133" s="2686">
        <f t="shared" si="252"/>
        <v>0</v>
      </c>
      <c r="CC133" s="2687">
        <f t="shared" si="252"/>
        <v>0</v>
      </c>
      <c r="CD133" s="2525"/>
      <c r="CE133" s="2681" t="str">
        <f t="shared" si="167"/>
        <v/>
      </c>
      <c r="CF133" s="2688">
        <f t="shared" si="168"/>
        <v>0</v>
      </c>
      <c r="CG133" s="2689">
        <f t="shared" si="169"/>
        <v>0</v>
      </c>
      <c r="CH133" s="2689">
        <f t="shared" si="170"/>
        <v>0</v>
      </c>
      <c r="CI133" s="2689">
        <f t="shared" si="171"/>
        <v>0</v>
      </c>
      <c r="CJ133" s="2689">
        <f t="shared" si="172"/>
        <v>0</v>
      </c>
      <c r="CK133" s="2689">
        <f t="shared" si="173"/>
        <v>0</v>
      </c>
      <c r="CL133" s="2689">
        <f t="shared" si="174"/>
        <v>0</v>
      </c>
      <c r="CM133" s="2689">
        <f t="shared" si="175"/>
        <v>0</v>
      </c>
      <c r="CN133" s="2689">
        <f t="shared" si="176"/>
        <v>0</v>
      </c>
      <c r="CO133" s="2702">
        <f>IF(M133=CO8,M133,0)</f>
        <v>0</v>
      </c>
      <c r="CP133" s="2703" t="str">
        <f t="shared" si="177"/>
        <v/>
      </c>
      <c r="CQ133" s="2678" t="str">
        <f t="shared" si="178"/>
        <v/>
      </c>
      <c r="CR133" s="2692" t="str">
        <f t="shared" si="179"/>
        <v/>
      </c>
      <c r="CS133" s="2692" t="str">
        <f t="shared" si="180"/>
        <v/>
      </c>
      <c r="CT133" s="2692" t="str">
        <f t="shared" si="181"/>
        <v/>
      </c>
      <c r="CU133" s="2692" t="str">
        <f t="shared" si="182"/>
        <v/>
      </c>
      <c r="CV133" s="2692" t="str">
        <f t="shared" si="183"/>
        <v/>
      </c>
      <c r="CW133" s="2692" t="str">
        <f t="shared" si="184"/>
        <v/>
      </c>
      <c r="CX133" s="2693" t="str">
        <f t="shared" si="185"/>
        <v/>
      </c>
      <c r="CY133" s="2601"/>
      <c r="CZ133" s="2681" t="str">
        <f t="shared" si="186"/>
        <v/>
      </c>
      <c r="DA133" s="2694">
        <f t="shared" si="187"/>
        <v>0</v>
      </c>
      <c r="DB133" s="2527" t="str">
        <f t="shared" si="188"/>
        <v/>
      </c>
      <c r="DC133" s="2527" t="str">
        <f t="shared" si="189"/>
        <v/>
      </c>
      <c r="DD133" s="2527" t="str">
        <f t="shared" si="190"/>
        <v/>
      </c>
      <c r="DE133" s="2527" t="str">
        <f t="shared" si="191"/>
        <v/>
      </c>
      <c r="DF133" s="2527" t="str">
        <f t="shared" si="192"/>
        <v/>
      </c>
      <c r="DG133" s="2527" t="str">
        <f t="shared" si="193"/>
        <v/>
      </c>
      <c r="DH133" s="2527" t="str">
        <f t="shared" si="194"/>
        <v/>
      </c>
      <c r="DI133" s="2527" t="str">
        <f t="shared" si="195"/>
        <v/>
      </c>
      <c r="DJ133" s="2549"/>
      <c r="DK133" s="2704">
        <f>IF(M133=DK8,M133,0)</f>
        <v>0</v>
      </c>
      <c r="DL133" s="2703" t="str">
        <f t="shared" si="196"/>
        <v/>
      </c>
      <c r="DM133" s="2692" t="str">
        <f t="shared" si="197"/>
        <v/>
      </c>
      <c r="DN133" s="2692" t="str">
        <f t="shared" si="198"/>
        <v/>
      </c>
      <c r="DO133" s="2692" t="str">
        <f t="shared" si="199"/>
        <v/>
      </c>
      <c r="DP133" s="2692" t="str">
        <f t="shared" si="200"/>
        <v/>
      </c>
      <c r="DQ133" s="2692" t="str">
        <f t="shared" si="201"/>
        <v/>
      </c>
      <c r="DR133" s="2692" t="str">
        <f t="shared" si="202"/>
        <v/>
      </c>
      <c r="DS133" s="2692" t="str">
        <f t="shared" si="203"/>
        <v/>
      </c>
      <c r="DT133" s="2696" t="str">
        <f t="shared" si="204"/>
        <v/>
      </c>
      <c r="DU133" s="2535"/>
      <c r="DV133" s="2683">
        <f t="shared" si="205"/>
        <v>0</v>
      </c>
      <c r="DW133" s="2684">
        <f t="shared" si="206"/>
        <v>0</v>
      </c>
      <c r="DX133" s="2684">
        <f t="shared" si="207"/>
        <v>0</v>
      </c>
      <c r="DY133" s="2684">
        <f t="shared" si="208"/>
        <v>0</v>
      </c>
      <c r="DZ133" s="2684">
        <f t="shared" si="209"/>
        <v>0</v>
      </c>
      <c r="EA133" s="2684">
        <f t="shared" si="210"/>
        <v>0</v>
      </c>
      <c r="EB133" s="2684">
        <f t="shared" si="211"/>
        <v>0</v>
      </c>
      <c r="EC133" s="2684">
        <f t="shared" si="212"/>
        <v>0</v>
      </c>
      <c r="ED133" s="2630"/>
      <c r="EE133" s="2685">
        <f t="shared" si="256"/>
        <v>0</v>
      </c>
      <c r="EF133" s="2686">
        <f t="shared" si="256"/>
        <v>0</v>
      </c>
      <c r="EG133" s="2686">
        <f t="shared" si="256"/>
        <v>0</v>
      </c>
      <c r="EH133" s="2686">
        <f t="shared" si="253"/>
        <v>0</v>
      </c>
      <c r="EI133" s="2686">
        <f t="shared" si="253"/>
        <v>0</v>
      </c>
      <c r="EJ133" s="2686">
        <f t="shared" si="253"/>
        <v>0</v>
      </c>
      <c r="EK133" s="2686">
        <f t="shared" si="253"/>
        <v>0</v>
      </c>
      <c r="EL133" s="2687">
        <f t="shared" si="253"/>
        <v>0</v>
      </c>
      <c r="EM133" s="2601"/>
      <c r="EN133" s="2681" t="str">
        <f t="shared" si="213"/>
        <v/>
      </c>
      <c r="EO133" s="2688">
        <f t="shared" si="214"/>
        <v>0</v>
      </c>
      <c r="EP133" s="2689">
        <f t="shared" si="215"/>
        <v>0</v>
      </c>
      <c r="EQ133" s="2689">
        <f t="shared" si="216"/>
        <v>0</v>
      </c>
      <c r="ER133" s="2689">
        <f t="shared" si="217"/>
        <v>0</v>
      </c>
      <c r="ES133" s="2689">
        <f t="shared" si="218"/>
        <v>0</v>
      </c>
      <c r="ET133" s="2689">
        <f t="shared" si="219"/>
        <v>0</v>
      </c>
      <c r="EU133" s="2689">
        <f t="shared" si="220"/>
        <v>0</v>
      </c>
      <c r="EV133" s="2689">
        <f t="shared" si="221"/>
        <v>0</v>
      </c>
      <c r="EW133" s="2689">
        <f t="shared" si="222"/>
        <v>0</v>
      </c>
      <c r="EX133" s="2705">
        <f>IF(X133=EX8,X133,0)</f>
        <v>0</v>
      </c>
      <c r="EY133" s="2703" t="str">
        <f t="shared" si="223"/>
        <v/>
      </c>
      <c r="EZ133" s="2678" t="str">
        <f t="shared" si="224"/>
        <v/>
      </c>
      <c r="FA133" s="2692" t="str">
        <f t="shared" si="225"/>
        <v/>
      </c>
      <c r="FB133" s="2692" t="str">
        <f t="shared" si="226"/>
        <v/>
      </c>
      <c r="FC133" s="2692" t="str">
        <f t="shared" si="227"/>
        <v/>
      </c>
      <c r="FD133" s="2692" t="str">
        <f t="shared" si="228"/>
        <v/>
      </c>
      <c r="FE133" s="2692" t="str">
        <f t="shared" si="229"/>
        <v/>
      </c>
      <c r="FF133" s="2692" t="str">
        <f t="shared" si="230"/>
        <v/>
      </c>
      <c r="FG133" s="2692" t="str">
        <f t="shared" si="231"/>
        <v/>
      </c>
      <c r="FH133" s="2601"/>
      <c r="FI133" s="2681" t="str">
        <f t="shared" si="232"/>
        <v/>
      </c>
      <c r="FJ133" s="2694">
        <f t="shared" si="233"/>
        <v>0</v>
      </c>
      <c r="FK133" s="2527" t="str">
        <f t="shared" si="234"/>
        <v/>
      </c>
      <c r="FL133" s="2527" t="str">
        <f t="shared" si="235"/>
        <v/>
      </c>
      <c r="FM133" s="2527" t="str">
        <f t="shared" si="236"/>
        <v/>
      </c>
      <c r="FN133" s="2527" t="str">
        <f t="shared" si="237"/>
        <v/>
      </c>
      <c r="FO133" s="2527" t="str">
        <f t="shared" si="238"/>
        <v/>
      </c>
      <c r="FP133" s="2527" t="str">
        <f t="shared" si="239"/>
        <v/>
      </c>
      <c r="FQ133" s="2527" t="str">
        <f t="shared" si="240"/>
        <v/>
      </c>
      <c r="FR133" s="2527" t="str">
        <f t="shared" si="241"/>
        <v/>
      </c>
      <c r="FS133" s="2704">
        <f>IF(X133=FS8,X133,0)</f>
        <v>0</v>
      </c>
      <c r="FT133" s="2703" t="str">
        <f t="shared" si="242"/>
        <v/>
      </c>
      <c r="FU133" s="2692" t="str">
        <f t="shared" si="243"/>
        <v/>
      </c>
      <c r="FV133" s="2692" t="str">
        <f t="shared" si="244"/>
        <v/>
      </c>
      <c r="FW133" s="2692" t="str">
        <f t="shared" si="245"/>
        <v/>
      </c>
      <c r="FX133" s="2692" t="str">
        <f t="shared" si="246"/>
        <v/>
      </c>
      <c r="FY133" s="2692" t="str">
        <f t="shared" si="247"/>
        <v/>
      </c>
      <c r="FZ133" s="2692" t="str">
        <f t="shared" si="248"/>
        <v/>
      </c>
      <c r="GA133" s="2692" t="str">
        <f t="shared" si="249"/>
        <v/>
      </c>
      <c r="GB133" s="2696" t="str">
        <f t="shared" si="250"/>
        <v/>
      </c>
      <c r="GC133" s="2535"/>
    </row>
    <row r="134" spans="1:185" ht="45" customHeight="1" x14ac:dyDescent="0.25">
      <c r="A134" s="2633">
        <f>ROW()</f>
        <v>134</v>
      </c>
      <c r="B134" s="2667" t="str">
        <f>IF(C134="I","",IF(ISBLANK(D134),"",IF(ISTEXT(D134),LARGE(B9:B133,1)+1,0)))</f>
        <v/>
      </c>
      <c r="C134" s="2698"/>
      <c r="D134" s="2715"/>
      <c r="E134" s="2669"/>
      <c r="F134" s="2670"/>
      <c r="G134" s="2671"/>
      <c r="H134" s="2672"/>
      <c r="I134" s="2671"/>
      <c r="J134" s="2672"/>
      <c r="K134" s="2673">
        <f t="shared" si="257"/>
        <v>0</v>
      </c>
      <c r="L134" s="2532"/>
      <c r="M134" s="2674">
        <f t="shared" si="139"/>
        <v>0</v>
      </c>
      <c r="N134" s="2675">
        <f t="shared" si="139"/>
        <v>0</v>
      </c>
      <c r="O134" s="2676"/>
      <c r="P134" s="2676"/>
      <c r="Q134" s="2676"/>
      <c r="R134" s="2676"/>
      <c r="S134" s="2676"/>
      <c r="T134" s="2676"/>
      <c r="U134" s="2676"/>
      <c r="V134" s="2676"/>
      <c r="W134" s="2532"/>
      <c r="X134" s="2674">
        <f t="shared" si="140"/>
        <v>0</v>
      </c>
      <c r="Y134" s="2675">
        <f t="shared" si="140"/>
        <v>0</v>
      </c>
      <c r="Z134" s="2677"/>
      <c r="AA134" s="2677"/>
      <c r="AB134" s="2677"/>
      <c r="AC134" s="2677"/>
      <c r="AD134" s="2677"/>
      <c r="AE134" s="2677"/>
      <c r="AF134" s="2677"/>
      <c r="AG134" s="2677"/>
      <c r="AH134" s="2532"/>
      <c r="AI134" s="2535"/>
      <c r="AJ134" s="2678">
        <f t="shared" si="141"/>
        <v>0</v>
      </c>
      <c r="AK134" s="2679">
        <f t="shared" si="142"/>
        <v>0</v>
      </c>
      <c r="AL134" s="2678">
        <f t="shared" si="143"/>
        <v>0</v>
      </c>
      <c r="AM134" s="2679">
        <f t="shared" si="144"/>
        <v>0</v>
      </c>
      <c r="AN134" s="2678">
        <f t="shared" si="145"/>
        <v>0</v>
      </c>
      <c r="AO134" s="2679">
        <f t="shared" si="146"/>
        <v>0</v>
      </c>
      <c r="AP134" s="2678">
        <f t="shared" si="147"/>
        <v>0</v>
      </c>
      <c r="AQ134" s="2679">
        <f t="shared" si="148"/>
        <v>0</v>
      </c>
      <c r="AR134" s="2678">
        <f t="shared" si="149"/>
        <v>0</v>
      </c>
      <c r="AS134" s="2679">
        <f t="shared" si="150"/>
        <v>0</v>
      </c>
      <c r="AT134" s="2678">
        <f t="shared" si="151"/>
        <v>0</v>
      </c>
      <c r="AU134" s="2679">
        <f t="shared" si="152"/>
        <v>0</v>
      </c>
      <c r="AV134" s="2678">
        <f t="shared" si="153"/>
        <v>0</v>
      </c>
      <c r="AW134" s="2679">
        <f t="shared" si="154"/>
        <v>0</v>
      </c>
      <c r="AX134" s="2678">
        <f t="shared" si="155"/>
        <v>0</v>
      </c>
      <c r="AY134" s="2679">
        <f t="shared" si="156"/>
        <v>0</v>
      </c>
      <c r="AZ134" s="2680"/>
      <c r="BA134" s="2681">
        <f>BA9</f>
        <v>20</v>
      </c>
      <c r="BB134" s="2681">
        <f t="shared" si="157"/>
        <v>0</v>
      </c>
      <c r="BC134" s="2681" t="str">
        <f t="shared" si="158"/>
        <v/>
      </c>
      <c r="BD134" s="2682">
        <f t="shared" si="254"/>
        <v>0</v>
      </c>
      <c r="BE134" s="2682">
        <f t="shared" si="254"/>
        <v>0</v>
      </c>
      <c r="BF134" s="2682">
        <f t="shared" si="254"/>
        <v>0</v>
      </c>
      <c r="BG134" s="2682">
        <f t="shared" si="251"/>
        <v>0</v>
      </c>
      <c r="BH134" s="2682">
        <f t="shared" si="251"/>
        <v>0</v>
      </c>
      <c r="BI134" s="2682">
        <f t="shared" ref="BI134:BK197" si="258">SUM(CA134,EJ134)</f>
        <v>0</v>
      </c>
      <c r="BJ134" s="2682">
        <f t="shared" si="258"/>
        <v>0</v>
      </c>
      <c r="BK134" s="2682">
        <f t="shared" si="258"/>
        <v>0</v>
      </c>
      <c r="BL134" s="2535"/>
      <c r="BM134" s="2683">
        <f t="shared" si="159"/>
        <v>0</v>
      </c>
      <c r="BN134" s="2684">
        <f t="shared" si="160"/>
        <v>0</v>
      </c>
      <c r="BO134" s="2684">
        <f t="shared" si="161"/>
        <v>0</v>
      </c>
      <c r="BP134" s="2684">
        <f t="shared" si="162"/>
        <v>0</v>
      </c>
      <c r="BQ134" s="2684">
        <f t="shared" si="163"/>
        <v>0</v>
      </c>
      <c r="BR134" s="2684">
        <f t="shared" si="164"/>
        <v>0</v>
      </c>
      <c r="BS134" s="2684">
        <f t="shared" si="165"/>
        <v>0</v>
      </c>
      <c r="BT134" s="2684">
        <f t="shared" si="166"/>
        <v>0</v>
      </c>
      <c r="BU134" s="2617"/>
      <c r="BV134" s="2685">
        <f t="shared" si="255"/>
        <v>0</v>
      </c>
      <c r="BW134" s="2686">
        <f t="shared" si="255"/>
        <v>0</v>
      </c>
      <c r="BX134" s="2686">
        <f t="shared" si="255"/>
        <v>0</v>
      </c>
      <c r="BY134" s="2686">
        <f t="shared" si="252"/>
        <v>0</v>
      </c>
      <c r="BZ134" s="2686">
        <f t="shared" si="252"/>
        <v>0</v>
      </c>
      <c r="CA134" s="2686">
        <f t="shared" ref="CA134:CC197" si="259">SUM(CL134,DG134)</f>
        <v>0</v>
      </c>
      <c r="CB134" s="2686">
        <f t="shared" si="259"/>
        <v>0</v>
      </c>
      <c r="CC134" s="2687">
        <f t="shared" si="259"/>
        <v>0</v>
      </c>
      <c r="CD134" s="2525"/>
      <c r="CE134" s="2681" t="str">
        <f t="shared" si="167"/>
        <v/>
      </c>
      <c r="CF134" s="2688">
        <f t="shared" si="168"/>
        <v>0</v>
      </c>
      <c r="CG134" s="2689">
        <f t="shared" si="169"/>
        <v>0</v>
      </c>
      <c r="CH134" s="2689">
        <f t="shared" si="170"/>
        <v>0</v>
      </c>
      <c r="CI134" s="2689">
        <f t="shared" si="171"/>
        <v>0</v>
      </c>
      <c r="CJ134" s="2689">
        <f t="shared" si="172"/>
        <v>0</v>
      </c>
      <c r="CK134" s="2689">
        <f t="shared" si="173"/>
        <v>0</v>
      </c>
      <c r="CL134" s="2689">
        <f t="shared" si="174"/>
        <v>0</v>
      </c>
      <c r="CM134" s="2689">
        <f t="shared" si="175"/>
        <v>0</v>
      </c>
      <c r="CN134" s="2689">
        <f t="shared" si="176"/>
        <v>0</v>
      </c>
      <c r="CO134" s="2702">
        <f>IF(M134=CO8,M134,0)</f>
        <v>0</v>
      </c>
      <c r="CP134" s="2703" t="str">
        <f t="shared" si="177"/>
        <v/>
      </c>
      <c r="CQ134" s="2678" t="str">
        <f t="shared" si="178"/>
        <v/>
      </c>
      <c r="CR134" s="2692" t="str">
        <f t="shared" si="179"/>
        <v/>
      </c>
      <c r="CS134" s="2692" t="str">
        <f t="shared" si="180"/>
        <v/>
      </c>
      <c r="CT134" s="2692" t="str">
        <f t="shared" si="181"/>
        <v/>
      </c>
      <c r="CU134" s="2692" t="str">
        <f t="shared" si="182"/>
        <v/>
      </c>
      <c r="CV134" s="2692" t="str">
        <f t="shared" si="183"/>
        <v/>
      </c>
      <c r="CW134" s="2692" t="str">
        <f t="shared" si="184"/>
        <v/>
      </c>
      <c r="CX134" s="2693" t="str">
        <f t="shared" si="185"/>
        <v/>
      </c>
      <c r="CY134" s="2601"/>
      <c r="CZ134" s="2681" t="str">
        <f t="shared" si="186"/>
        <v/>
      </c>
      <c r="DA134" s="2694">
        <f t="shared" si="187"/>
        <v>0</v>
      </c>
      <c r="DB134" s="2527" t="str">
        <f t="shared" si="188"/>
        <v/>
      </c>
      <c r="DC134" s="2527" t="str">
        <f t="shared" si="189"/>
        <v/>
      </c>
      <c r="DD134" s="2527" t="str">
        <f t="shared" si="190"/>
        <v/>
      </c>
      <c r="DE134" s="2527" t="str">
        <f t="shared" si="191"/>
        <v/>
      </c>
      <c r="DF134" s="2527" t="str">
        <f t="shared" si="192"/>
        <v/>
      </c>
      <c r="DG134" s="2527" t="str">
        <f t="shared" si="193"/>
        <v/>
      </c>
      <c r="DH134" s="2527" t="str">
        <f t="shared" si="194"/>
        <v/>
      </c>
      <c r="DI134" s="2527" t="str">
        <f t="shared" si="195"/>
        <v/>
      </c>
      <c r="DJ134" s="2549"/>
      <c r="DK134" s="2704">
        <f>IF(M134=DK8,M134,0)</f>
        <v>0</v>
      </c>
      <c r="DL134" s="2703" t="str">
        <f t="shared" si="196"/>
        <v/>
      </c>
      <c r="DM134" s="2692" t="str">
        <f t="shared" si="197"/>
        <v/>
      </c>
      <c r="DN134" s="2692" t="str">
        <f t="shared" si="198"/>
        <v/>
      </c>
      <c r="DO134" s="2692" t="str">
        <f t="shared" si="199"/>
        <v/>
      </c>
      <c r="DP134" s="2692" t="str">
        <f t="shared" si="200"/>
        <v/>
      </c>
      <c r="DQ134" s="2692" t="str">
        <f t="shared" si="201"/>
        <v/>
      </c>
      <c r="DR134" s="2692" t="str">
        <f t="shared" si="202"/>
        <v/>
      </c>
      <c r="DS134" s="2692" t="str">
        <f t="shared" si="203"/>
        <v/>
      </c>
      <c r="DT134" s="2696" t="str">
        <f t="shared" si="204"/>
        <v/>
      </c>
      <c r="DU134" s="2535"/>
      <c r="DV134" s="2683">
        <f t="shared" si="205"/>
        <v>0</v>
      </c>
      <c r="DW134" s="2684">
        <f t="shared" si="206"/>
        <v>0</v>
      </c>
      <c r="DX134" s="2684">
        <f t="shared" si="207"/>
        <v>0</v>
      </c>
      <c r="DY134" s="2684">
        <f t="shared" si="208"/>
        <v>0</v>
      </c>
      <c r="DZ134" s="2684">
        <f t="shared" si="209"/>
        <v>0</v>
      </c>
      <c r="EA134" s="2684">
        <f t="shared" si="210"/>
        <v>0</v>
      </c>
      <c r="EB134" s="2684">
        <f t="shared" si="211"/>
        <v>0</v>
      </c>
      <c r="EC134" s="2684">
        <f t="shared" si="212"/>
        <v>0</v>
      </c>
      <c r="ED134" s="2630"/>
      <c r="EE134" s="2685">
        <f t="shared" si="256"/>
        <v>0</v>
      </c>
      <c r="EF134" s="2686">
        <f t="shared" si="256"/>
        <v>0</v>
      </c>
      <c r="EG134" s="2686">
        <f t="shared" si="256"/>
        <v>0</v>
      </c>
      <c r="EH134" s="2686">
        <f t="shared" si="253"/>
        <v>0</v>
      </c>
      <c r="EI134" s="2686">
        <f t="shared" si="253"/>
        <v>0</v>
      </c>
      <c r="EJ134" s="2686">
        <f t="shared" ref="EJ134:EL197" si="260">SUM(EU134,FP134)</f>
        <v>0</v>
      </c>
      <c r="EK134" s="2686">
        <f t="shared" si="260"/>
        <v>0</v>
      </c>
      <c r="EL134" s="2687">
        <f t="shared" si="260"/>
        <v>0</v>
      </c>
      <c r="EM134" s="2601"/>
      <c r="EN134" s="2681" t="str">
        <f t="shared" si="213"/>
        <v/>
      </c>
      <c r="EO134" s="2688">
        <f t="shared" si="214"/>
        <v>0</v>
      </c>
      <c r="EP134" s="2689">
        <f t="shared" si="215"/>
        <v>0</v>
      </c>
      <c r="EQ134" s="2689">
        <f t="shared" si="216"/>
        <v>0</v>
      </c>
      <c r="ER134" s="2689">
        <f t="shared" si="217"/>
        <v>0</v>
      </c>
      <c r="ES134" s="2689">
        <f t="shared" si="218"/>
        <v>0</v>
      </c>
      <c r="ET134" s="2689">
        <f t="shared" si="219"/>
        <v>0</v>
      </c>
      <c r="EU134" s="2689">
        <f t="shared" si="220"/>
        <v>0</v>
      </c>
      <c r="EV134" s="2689">
        <f t="shared" si="221"/>
        <v>0</v>
      </c>
      <c r="EW134" s="2689">
        <f t="shared" si="222"/>
        <v>0</v>
      </c>
      <c r="EX134" s="2705">
        <f>IF(X134=EX8,X134,0)</f>
        <v>0</v>
      </c>
      <c r="EY134" s="2703" t="str">
        <f t="shared" si="223"/>
        <v/>
      </c>
      <c r="EZ134" s="2678" t="str">
        <f t="shared" si="224"/>
        <v/>
      </c>
      <c r="FA134" s="2692" t="str">
        <f t="shared" si="225"/>
        <v/>
      </c>
      <c r="FB134" s="2692" t="str">
        <f t="shared" si="226"/>
        <v/>
      </c>
      <c r="FC134" s="2692" t="str">
        <f t="shared" si="227"/>
        <v/>
      </c>
      <c r="FD134" s="2692" t="str">
        <f t="shared" si="228"/>
        <v/>
      </c>
      <c r="FE134" s="2692" t="str">
        <f t="shared" si="229"/>
        <v/>
      </c>
      <c r="FF134" s="2692" t="str">
        <f t="shared" si="230"/>
        <v/>
      </c>
      <c r="FG134" s="2692" t="str">
        <f t="shared" si="231"/>
        <v/>
      </c>
      <c r="FH134" s="2601"/>
      <c r="FI134" s="2681" t="str">
        <f t="shared" si="232"/>
        <v/>
      </c>
      <c r="FJ134" s="2694">
        <f t="shared" si="233"/>
        <v>0</v>
      </c>
      <c r="FK134" s="2527" t="str">
        <f t="shared" si="234"/>
        <v/>
      </c>
      <c r="FL134" s="2527" t="str">
        <f t="shared" si="235"/>
        <v/>
      </c>
      <c r="FM134" s="2527" t="str">
        <f t="shared" si="236"/>
        <v/>
      </c>
      <c r="FN134" s="2527" t="str">
        <f t="shared" si="237"/>
        <v/>
      </c>
      <c r="FO134" s="2527" t="str">
        <f t="shared" si="238"/>
        <v/>
      </c>
      <c r="FP134" s="2527" t="str">
        <f t="shared" si="239"/>
        <v/>
      </c>
      <c r="FQ134" s="2527" t="str">
        <f t="shared" si="240"/>
        <v/>
      </c>
      <c r="FR134" s="2527" t="str">
        <f t="shared" si="241"/>
        <v/>
      </c>
      <c r="FS134" s="2704">
        <f>IF(X134=FS8,X134,0)</f>
        <v>0</v>
      </c>
      <c r="FT134" s="2703" t="str">
        <f t="shared" si="242"/>
        <v/>
      </c>
      <c r="FU134" s="2692" t="str">
        <f t="shared" si="243"/>
        <v/>
      </c>
      <c r="FV134" s="2692" t="str">
        <f t="shared" si="244"/>
        <v/>
      </c>
      <c r="FW134" s="2692" t="str">
        <f t="shared" si="245"/>
        <v/>
      </c>
      <c r="FX134" s="2692" t="str">
        <f t="shared" si="246"/>
        <v/>
      </c>
      <c r="FY134" s="2692" t="str">
        <f t="shared" si="247"/>
        <v/>
      </c>
      <c r="FZ134" s="2692" t="str">
        <f t="shared" si="248"/>
        <v/>
      </c>
      <c r="GA134" s="2692" t="str">
        <f t="shared" si="249"/>
        <v/>
      </c>
      <c r="GB134" s="2696" t="str">
        <f t="shared" si="250"/>
        <v/>
      </c>
      <c r="GC134" s="2535"/>
    </row>
    <row r="135" spans="1:185" ht="45" customHeight="1" x14ac:dyDescent="0.25">
      <c r="A135" s="2633">
        <f>ROW()</f>
        <v>135</v>
      </c>
      <c r="B135" s="2667" t="str">
        <f>IF(C135="I","",IF(ISBLANK(D135),"",IF(ISTEXT(D135),LARGE(B9:B134,1)+1,0)))</f>
        <v/>
      </c>
      <c r="C135" s="2698"/>
      <c r="D135" s="2715"/>
      <c r="E135" s="2669"/>
      <c r="F135" s="2670"/>
      <c r="G135" s="2671"/>
      <c r="H135" s="2672"/>
      <c r="I135" s="2671"/>
      <c r="J135" s="2672"/>
      <c r="K135" s="2673">
        <f t="shared" si="257"/>
        <v>0</v>
      </c>
      <c r="L135" s="2532"/>
      <c r="M135" s="2674">
        <f t="shared" si="139"/>
        <v>0</v>
      </c>
      <c r="N135" s="2675">
        <f t="shared" si="139"/>
        <v>0</v>
      </c>
      <c r="O135" s="2676"/>
      <c r="P135" s="2676"/>
      <c r="Q135" s="2676"/>
      <c r="R135" s="2676"/>
      <c r="S135" s="2676"/>
      <c r="T135" s="2676"/>
      <c r="U135" s="2676"/>
      <c r="V135" s="2676"/>
      <c r="W135" s="2532"/>
      <c r="X135" s="2674">
        <f t="shared" si="140"/>
        <v>0</v>
      </c>
      <c r="Y135" s="2675">
        <f t="shared" si="140"/>
        <v>0</v>
      </c>
      <c r="Z135" s="2677"/>
      <c r="AA135" s="2677"/>
      <c r="AB135" s="2677"/>
      <c r="AC135" s="2677"/>
      <c r="AD135" s="2677"/>
      <c r="AE135" s="2677"/>
      <c r="AF135" s="2677"/>
      <c r="AG135" s="2677"/>
      <c r="AH135" s="2532"/>
      <c r="AI135" s="2535"/>
      <c r="AJ135" s="2678">
        <f t="shared" si="141"/>
        <v>0</v>
      </c>
      <c r="AK135" s="2679">
        <f t="shared" si="142"/>
        <v>0</v>
      </c>
      <c r="AL135" s="2678">
        <f t="shared" si="143"/>
        <v>0</v>
      </c>
      <c r="AM135" s="2679">
        <f t="shared" si="144"/>
        <v>0</v>
      </c>
      <c r="AN135" s="2678">
        <f t="shared" si="145"/>
        <v>0</v>
      </c>
      <c r="AO135" s="2679">
        <f t="shared" si="146"/>
        <v>0</v>
      </c>
      <c r="AP135" s="2678">
        <f t="shared" si="147"/>
        <v>0</v>
      </c>
      <c r="AQ135" s="2679">
        <f t="shared" si="148"/>
        <v>0</v>
      </c>
      <c r="AR135" s="2678">
        <f t="shared" si="149"/>
        <v>0</v>
      </c>
      <c r="AS135" s="2679">
        <f t="shared" si="150"/>
        <v>0</v>
      </c>
      <c r="AT135" s="2678">
        <f t="shared" si="151"/>
        <v>0</v>
      </c>
      <c r="AU135" s="2679">
        <f t="shared" si="152"/>
        <v>0</v>
      </c>
      <c r="AV135" s="2678">
        <f t="shared" si="153"/>
        <v>0</v>
      </c>
      <c r="AW135" s="2679">
        <f t="shared" si="154"/>
        <v>0</v>
      </c>
      <c r="AX135" s="2678">
        <f t="shared" si="155"/>
        <v>0</v>
      </c>
      <c r="AY135" s="2679">
        <f t="shared" si="156"/>
        <v>0</v>
      </c>
      <c r="AZ135" s="2680"/>
      <c r="BA135" s="2681">
        <f>BA9</f>
        <v>20</v>
      </c>
      <c r="BB135" s="2681">
        <f t="shared" si="157"/>
        <v>0</v>
      </c>
      <c r="BC135" s="2681" t="str">
        <f t="shared" si="158"/>
        <v/>
      </c>
      <c r="BD135" s="2682">
        <f t="shared" si="254"/>
        <v>0</v>
      </c>
      <c r="BE135" s="2682">
        <f t="shared" si="254"/>
        <v>0</v>
      </c>
      <c r="BF135" s="2682">
        <f t="shared" si="254"/>
        <v>0</v>
      </c>
      <c r="BG135" s="2682">
        <f t="shared" si="254"/>
        <v>0</v>
      </c>
      <c r="BH135" s="2682">
        <f t="shared" si="254"/>
        <v>0</v>
      </c>
      <c r="BI135" s="2682">
        <f t="shared" si="258"/>
        <v>0</v>
      </c>
      <c r="BJ135" s="2682">
        <f t="shared" si="258"/>
        <v>0</v>
      </c>
      <c r="BK135" s="2682">
        <f t="shared" si="258"/>
        <v>0</v>
      </c>
      <c r="BL135" s="2535"/>
      <c r="BM135" s="2683">
        <f t="shared" si="159"/>
        <v>0</v>
      </c>
      <c r="BN135" s="2684">
        <f t="shared" si="160"/>
        <v>0</v>
      </c>
      <c r="BO135" s="2684">
        <f t="shared" si="161"/>
        <v>0</v>
      </c>
      <c r="BP135" s="2684">
        <f t="shared" si="162"/>
        <v>0</v>
      </c>
      <c r="BQ135" s="2684">
        <f t="shared" si="163"/>
        <v>0</v>
      </c>
      <c r="BR135" s="2684">
        <f t="shared" si="164"/>
        <v>0</v>
      </c>
      <c r="BS135" s="2684">
        <f t="shared" si="165"/>
        <v>0</v>
      </c>
      <c r="BT135" s="2684">
        <f t="shared" si="166"/>
        <v>0</v>
      </c>
      <c r="BU135" s="2617"/>
      <c r="BV135" s="2685">
        <f t="shared" si="255"/>
        <v>0</v>
      </c>
      <c r="BW135" s="2686">
        <f t="shared" si="255"/>
        <v>0</v>
      </c>
      <c r="BX135" s="2686">
        <f t="shared" si="255"/>
        <v>0</v>
      </c>
      <c r="BY135" s="2686">
        <f t="shared" si="255"/>
        <v>0</v>
      </c>
      <c r="BZ135" s="2686">
        <f t="shared" si="255"/>
        <v>0</v>
      </c>
      <c r="CA135" s="2686">
        <f t="shared" si="259"/>
        <v>0</v>
      </c>
      <c r="CB135" s="2686">
        <f t="shared" si="259"/>
        <v>0</v>
      </c>
      <c r="CC135" s="2687">
        <f t="shared" si="259"/>
        <v>0</v>
      </c>
      <c r="CD135" s="2525"/>
      <c r="CE135" s="2681" t="str">
        <f t="shared" si="167"/>
        <v/>
      </c>
      <c r="CF135" s="2688">
        <f t="shared" si="168"/>
        <v>0</v>
      </c>
      <c r="CG135" s="2689">
        <f t="shared" si="169"/>
        <v>0</v>
      </c>
      <c r="CH135" s="2689">
        <f t="shared" si="170"/>
        <v>0</v>
      </c>
      <c r="CI135" s="2689">
        <f t="shared" si="171"/>
        <v>0</v>
      </c>
      <c r="CJ135" s="2689">
        <f t="shared" si="172"/>
        <v>0</v>
      </c>
      <c r="CK135" s="2689">
        <f t="shared" si="173"/>
        <v>0</v>
      </c>
      <c r="CL135" s="2689">
        <f t="shared" si="174"/>
        <v>0</v>
      </c>
      <c r="CM135" s="2689">
        <f t="shared" si="175"/>
        <v>0</v>
      </c>
      <c r="CN135" s="2689">
        <f t="shared" si="176"/>
        <v>0</v>
      </c>
      <c r="CO135" s="2702">
        <f>IF(M135=CO8,M135,0)</f>
        <v>0</v>
      </c>
      <c r="CP135" s="2703" t="str">
        <f t="shared" si="177"/>
        <v/>
      </c>
      <c r="CQ135" s="2678" t="str">
        <f t="shared" si="178"/>
        <v/>
      </c>
      <c r="CR135" s="2692" t="str">
        <f t="shared" si="179"/>
        <v/>
      </c>
      <c r="CS135" s="2692" t="str">
        <f t="shared" si="180"/>
        <v/>
      </c>
      <c r="CT135" s="2692" t="str">
        <f t="shared" si="181"/>
        <v/>
      </c>
      <c r="CU135" s="2692" t="str">
        <f t="shared" si="182"/>
        <v/>
      </c>
      <c r="CV135" s="2692" t="str">
        <f t="shared" si="183"/>
        <v/>
      </c>
      <c r="CW135" s="2692" t="str">
        <f t="shared" si="184"/>
        <v/>
      </c>
      <c r="CX135" s="2693" t="str">
        <f t="shared" si="185"/>
        <v/>
      </c>
      <c r="CY135" s="2601"/>
      <c r="CZ135" s="2681" t="str">
        <f t="shared" si="186"/>
        <v/>
      </c>
      <c r="DA135" s="2694">
        <f t="shared" si="187"/>
        <v>0</v>
      </c>
      <c r="DB135" s="2527" t="str">
        <f t="shared" si="188"/>
        <v/>
      </c>
      <c r="DC135" s="2527" t="str">
        <f t="shared" si="189"/>
        <v/>
      </c>
      <c r="DD135" s="2527" t="str">
        <f t="shared" si="190"/>
        <v/>
      </c>
      <c r="DE135" s="2527" t="str">
        <f t="shared" si="191"/>
        <v/>
      </c>
      <c r="DF135" s="2527" t="str">
        <f t="shared" si="192"/>
        <v/>
      </c>
      <c r="DG135" s="2527" t="str">
        <f t="shared" si="193"/>
        <v/>
      </c>
      <c r="DH135" s="2527" t="str">
        <f t="shared" si="194"/>
        <v/>
      </c>
      <c r="DI135" s="2527" t="str">
        <f t="shared" si="195"/>
        <v/>
      </c>
      <c r="DJ135" s="2549"/>
      <c r="DK135" s="2704">
        <f>IF(M135=DK8,M135,0)</f>
        <v>0</v>
      </c>
      <c r="DL135" s="2703" t="str">
        <f t="shared" si="196"/>
        <v/>
      </c>
      <c r="DM135" s="2692" t="str">
        <f t="shared" si="197"/>
        <v/>
      </c>
      <c r="DN135" s="2692" t="str">
        <f t="shared" si="198"/>
        <v/>
      </c>
      <c r="DO135" s="2692" t="str">
        <f t="shared" si="199"/>
        <v/>
      </c>
      <c r="DP135" s="2692" t="str">
        <f t="shared" si="200"/>
        <v/>
      </c>
      <c r="DQ135" s="2692" t="str">
        <f t="shared" si="201"/>
        <v/>
      </c>
      <c r="DR135" s="2692" t="str">
        <f t="shared" si="202"/>
        <v/>
      </c>
      <c r="DS135" s="2692" t="str">
        <f t="shared" si="203"/>
        <v/>
      </c>
      <c r="DT135" s="2696" t="str">
        <f t="shared" si="204"/>
        <v/>
      </c>
      <c r="DU135" s="2535"/>
      <c r="DV135" s="2683">
        <f t="shared" si="205"/>
        <v>0</v>
      </c>
      <c r="DW135" s="2684">
        <f t="shared" si="206"/>
        <v>0</v>
      </c>
      <c r="DX135" s="2684">
        <f t="shared" si="207"/>
        <v>0</v>
      </c>
      <c r="DY135" s="2684">
        <f t="shared" si="208"/>
        <v>0</v>
      </c>
      <c r="DZ135" s="2684">
        <f t="shared" si="209"/>
        <v>0</v>
      </c>
      <c r="EA135" s="2684">
        <f t="shared" si="210"/>
        <v>0</v>
      </c>
      <c r="EB135" s="2684">
        <f t="shared" si="211"/>
        <v>0</v>
      </c>
      <c r="EC135" s="2684">
        <f t="shared" si="212"/>
        <v>0</v>
      </c>
      <c r="ED135" s="2630"/>
      <c r="EE135" s="2685">
        <f t="shared" si="256"/>
        <v>0</v>
      </c>
      <c r="EF135" s="2686">
        <f t="shared" si="256"/>
        <v>0</v>
      </c>
      <c r="EG135" s="2686">
        <f t="shared" si="256"/>
        <v>0</v>
      </c>
      <c r="EH135" s="2686">
        <f t="shared" si="256"/>
        <v>0</v>
      </c>
      <c r="EI135" s="2686">
        <f t="shared" si="256"/>
        <v>0</v>
      </c>
      <c r="EJ135" s="2686">
        <f t="shared" si="260"/>
        <v>0</v>
      </c>
      <c r="EK135" s="2686">
        <f t="shared" si="260"/>
        <v>0</v>
      </c>
      <c r="EL135" s="2687">
        <f t="shared" si="260"/>
        <v>0</v>
      </c>
      <c r="EM135" s="2601"/>
      <c r="EN135" s="2681" t="str">
        <f t="shared" si="213"/>
        <v/>
      </c>
      <c r="EO135" s="2688">
        <f t="shared" si="214"/>
        <v>0</v>
      </c>
      <c r="EP135" s="2689">
        <f t="shared" si="215"/>
        <v>0</v>
      </c>
      <c r="EQ135" s="2689">
        <f t="shared" si="216"/>
        <v>0</v>
      </c>
      <c r="ER135" s="2689">
        <f t="shared" si="217"/>
        <v>0</v>
      </c>
      <c r="ES135" s="2689">
        <f t="shared" si="218"/>
        <v>0</v>
      </c>
      <c r="ET135" s="2689">
        <f t="shared" si="219"/>
        <v>0</v>
      </c>
      <c r="EU135" s="2689">
        <f t="shared" si="220"/>
        <v>0</v>
      </c>
      <c r="EV135" s="2689">
        <f t="shared" si="221"/>
        <v>0</v>
      </c>
      <c r="EW135" s="2689">
        <f t="shared" si="222"/>
        <v>0</v>
      </c>
      <c r="EX135" s="2705">
        <f>IF(X135=EX8,X135,0)</f>
        <v>0</v>
      </c>
      <c r="EY135" s="2703" t="str">
        <f t="shared" si="223"/>
        <v/>
      </c>
      <c r="EZ135" s="2678" t="str">
        <f t="shared" si="224"/>
        <v/>
      </c>
      <c r="FA135" s="2692" t="str">
        <f t="shared" si="225"/>
        <v/>
      </c>
      <c r="FB135" s="2692" t="str">
        <f t="shared" si="226"/>
        <v/>
      </c>
      <c r="FC135" s="2692" t="str">
        <f t="shared" si="227"/>
        <v/>
      </c>
      <c r="FD135" s="2692" t="str">
        <f t="shared" si="228"/>
        <v/>
      </c>
      <c r="FE135" s="2692" t="str">
        <f t="shared" si="229"/>
        <v/>
      </c>
      <c r="FF135" s="2692" t="str">
        <f t="shared" si="230"/>
        <v/>
      </c>
      <c r="FG135" s="2692" t="str">
        <f t="shared" si="231"/>
        <v/>
      </c>
      <c r="FH135" s="2601"/>
      <c r="FI135" s="2681" t="str">
        <f t="shared" si="232"/>
        <v/>
      </c>
      <c r="FJ135" s="2694">
        <f t="shared" si="233"/>
        <v>0</v>
      </c>
      <c r="FK135" s="2527" t="str">
        <f t="shared" si="234"/>
        <v/>
      </c>
      <c r="FL135" s="2527" t="str">
        <f t="shared" si="235"/>
        <v/>
      </c>
      <c r="FM135" s="2527" t="str">
        <f t="shared" si="236"/>
        <v/>
      </c>
      <c r="FN135" s="2527" t="str">
        <f t="shared" si="237"/>
        <v/>
      </c>
      <c r="FO135" s="2527" t="str">
        <f t="shared" si="238"/>
        <v/>
      </c>
      <c r="FP135" s="2527" t="str">
        <f t="shared" si="239"/>
        <v/>
      </c>
      <c r="FQ135" s="2527" t="str">
        <f t="shared" si="240"/>
        <v/>
      </c>
      <c r="FR135" s="2527" t="str">
        <f t="shared" si="241"/>
        <v/>
      </c>
      <c r="FS135" s="2704">
        <f>IF(X135=FS8,X135,0)</f>
        <v>0</v>
      </c>
      <c r="FT135" s="2703" t="str">
        <f t="shared" si="242"/>
        <v/>
      </c>
      <c r="FU135" s="2692" t="str">
        <f t="shared" si="243"/>
        <v/>
      </c>
      <c r="FV135" s="2692" t="str">
        <f t="shared" si="244"/>
        <v/>
      </c>
      <c r="FW135" s="2692" t="str">
        <f t="shared" si="245"/>
        <v/>
      </c>
      <c r="FX135" s="2692" t="str">
        <f t="shared" si="246"/>
        <v/>
      </c>
      <c r="FY135" s="2692" t="str">
        <f t="shared" si="247"/>
        <v/>
      </c>
      <c r="FZ135" s="2692" t="str">
        <f t="shared" si="248"/>
        <v/>
      </c>
      <c r="GA135" s="2692" t="str">
        <f t="shared" si="249"/>
        <v/>
      </c>
      <c r="GB135" s="2696" t="str">
        <f t="shared" si="250"/>
        <v/>
      </c>
      <c r="GC135" s="2535"/>
    </row>
    <row r="136" spans="1:185" ht="45" customHeight="1" x14ac:dyDescent="0.25">
      <c r="A136" s="2633">
        <f>ROW()</f>
        <v>136</v>
      </c>
      <c r="B136" s="2667" t="str">
        <f>IF(C136="I","",IF(ISBLANK(D136),"",IF(ISTEXT(D136),LARGE(B9:B135,1)+1,0)))</f>
        <v/>
      </c>
      <c r="C136" s="2698"/>
      <c r="D136" s="2715"/>
      <c r="E136" s="2669"/>
      <c r="F136" s="2670"/>
      <c r="G136" s="2671"/>
      <c r="H136" s="2672"/>
      <c r="I136" s="2671"/>
      <c r="J136" s="2672"/>
      <c r="K136" s="2673">
        <f t="shared" si="257"/>
        <v>0</v>
      </c>
      <c r="L136" s="2532"/>
      <c r="M136" s="2674">
        <f t="shared" si="139"/>
        <v>0</v>
      </c>
      <c r="N136" s="2675">
        <f t="shared" si="139"/>
        <v>0</v>
      </c>
      <c r="O136" s="2676"/>
      <c r="P136" s="2676"/>
      <c r="Q136" s="2676"/>
      <c r="R136" s="2676"/>
      <c r="S136" s="2676"/>
      <c r="T136" s="2676"/>
      <c r="U136" s="2676"/>
      <c r="V136" s="2676"/>
      <c r="W136" s="2532"/>
      <c r="X136" s="2674">
        <f t="shared" si="140"/>
        <v>0</v>
      </c>
      <c r="Y136" s="2675">
        <f t="shared" si="140"/>
        <v>0</v>
      </c>
      <c r="Z136" s="2677"/>
      <c r="AA136" s="2677"/>
      <c r="AB136" s="2677"/>
      <c r="AC136" s="2677"/>
      <c r="AD136" s="2677"/>
      <c r="AE136" s="2677"/>
      <c r="AF136" s="2677"/>
      <c r="AG136" s="2677"/>
      <c r="AH136" s="2532"/>
      <c r="AI136" s="2535"/>
      <c r="AJ136" s="2678">
        <f t="shared" si="141"/>
        <v>0</v>
      </c>
      <c r="AK136" s="2679">
        <f t="shared" si="142"/>
        <v>0</v>
      </c>
      <c r="AL136" s="2678">
        <f t="shared" si="143"/>
        <v>0</v>
      </c>
      <c r="AM136" s="2679">
        <f t="shared" si="144"/>
        <v>0</v>
      </c>
      <c r="AN136" s="2678">
        <f t="shared" si="145"/>
        <v>0</v>
      </c>
      <c r="AO136" s="2679">
        <f t="shared" si="146"/>
        <v>0</v>
      </c>
      <c r="AP136" s="2678">
        <f t="shared" si="147"/>
        <v>0</v>
      </c>
      <c r="AQ136" s="2679">
        <f t="shared" si="148"/>
        <v>0</v>
      </c>
      <c r="AR136" s="2678">
        <f t="shared" si="149"/>
        <v>0</v>
      </c>
      <c r="AS136" s="2679">
        <f t="shared" si="150"/>
        <v>0</v>
      </c>
      <c r="AT136" s="2678">
        <f t="shared" si="151"/>
        <v>0</v>
      </c>
      <c r="AU136" s="2679">
        <f t="shared" si="152"/>
        <v>0</v>
      </c>
      <c r="AV136" s="2678">
        <f t="shared" si="153"/>
        <v>0</v>
      </c>
      <c r="AW136" s="2679">
        <f t="shared" si="154"/>
        <v>0</v>
      </c>
      <c r="AX136" s="2678">
        <f t="shared" si="155"/>
        <v>0</v>
      </c>
      <c r="AY136" s="2679">
        <f t="shared" si="156"/>
        <v>0</v>
      </c>
      <c r="AZ136" s="2680"/>
      <c r="BA136" s="2681">
        <f>BA9</f>
        <v>20</v>
      </c>
      <c r="BB136" s="2681">
        <f t="shared" si="157"/>
        <v>0</v>
      </c>
      <c r="BC136" s="2681" t="str">
        <f t="shared" si="158"/>
        <v/>
      </c>
      <c r="BD136" s="2682">
        <f t="shared" si="254"/>
        <v>0</v>
      </c>
      <c r="BE136" s="2682">
        <f t="shared" si="254"/>
        <v>0</v>
      </c>
      <c r="BF136" s="2682">
        <f t="shared" si="254"/>
        <v>0</v>
      </c>
      <c r="BG136" s="2682">
        <f t="shared" si="254"/>
        <v>0</v>
      </c>
      <c r="BH136" s="2682">
        <f t="shared" si="254"/>
        <v>0</v>
      </c>
      <c r="BI136" s="2682">
        <f t="shared" si="258"/>
        <v>0</v>
      </c>
      <c r="BJ136" s="2682">
        <f t="shared" si="258"/>
        <v>0</v>
      </c>
      <c r="BK136" s="2682">
        <f t="shared" si="258"/>
        <v>0</v>
      </c>
      <c r="BL136" s="2535"/>
      <c r="BM136" s="2683">
        <f t="shared" si="159"/>
        <v>0</v>
      </c>
      <c r="BN136" s="2684">
        <f t="shared" si="160"/>
        <v>0</v>
      </c>
      <c r="BO136" s="2684">
        <f t="shared" si="161"/>
        <v>0</v>
      </c>
      <c r="BP136" s="2684">
        <f t="shared" si="162"/>
        <v>0</v>
      </c>
      <c r="BQ136" s="2684">
        <f t="shared" si="163"/>
        <v>0</v>
      </c>
      <c r="BR136" s="2684">
        <f t="shared" si="164"/>
        <v>0</v>
      </c>
      <c r="BS136" s="2684">
        <f t="shared" si="165"/>
        <v>0</v>
      </c>
      <c r="BT136" s="2684">
        <f t="shared" si="166"/>
        <v>0</v>
      </c>
      <c r="BU136" s="2617"/>
      <c r="BV136" s="2685">
        <f t="shared" si="255"/>
        <v>0</v>
      </c>
      <c r="BW136" s="2686">
        <f t="shared" si="255"/>
        <v>0</v>
      </c>
      <c r="BX136" s="2686">
        <f t="shared" si="255"/>
        <v>0</v>
      </c>
      <c r="BY136" s="2686">
        <f t="shared" si="255"/>
        <v>0</v>
      </c>
      <c r="BZ136" s="2686">
        <f t="shared" si="255"/>
        <v>0</v>
      </c>
      <c r="CA136" s="2686">
        <f t="shared" si="259"/>
        <v>0</v>
      </c>
      <c r="CB136" s="2686">
        <f t="shared" si="259"/>
        <v>0</v>
      </c>
      <c r="CC136" s="2687">
        <f t="shared" si="259"/>
        <v>0</v>
      </c>
      <c r="CD136" s="2525"/>
      <c r="CE136" s="2681" t="str">
        <f t="shared" si="167"/>
        <v/>
      </c>
      <c r="CF136" s="2688">
        <f t="shared" si="168"/>
        <v>0</v>
      </c>
      <c r="CG136" s="2689">
        <f t="shared" si="169"/>
        <v>0</v>
      </c>
      <c r="CH136" s="2689">
        <f t="shared" si="170"/>
        <v>0</v>
      </c>
      <c r="CI136" s="2689">
        <f t="shared" si="171"/>
        <v>0</v>
      </c>
      <c r="CJ136" s="2689">
        <f t="shared" si="172"/>
        <v>0</v>
      </c>
      <c r="CK136" s="2689">
        <f t="shared" si="173"/>
        <v>0</v>
      </c>
      <c r="CL136" s="2689">
        <f t="shared" si="174"/>
        <v>0</v>
      </c>
      <c r="CM136" s="2689">
        <f t="shared" si="175"/>
        <v>0</v>
      </c>
      <c r="CN136" s="2689">
        <f t="shared" si="176"/>
        <v>0</v>
      </c>
      <c r="CO136" s="2702">
        <f>IF(M136=CO8,M136,0)</f>
        <v>0</v>
      </c>
      <c r="CP136" s="2703" t="str">
        <f t="shared" si="177"/>
        <v/>
      </c>
      <c r="CQ136" s="2678" t="str">
        <f t="shared" si="178"/>
        <v/>
      </c>
      <c r="CR136" s="2692" t="str">
        <f t="shared" si="179"/>
        <v/>
      </c>
      <c r="CS136" s="2692" t="str">
        <f t="shared" si="180"/>
        <v/>
      </c>
      <c r="CT136" s="2692" t="str">
        <f t="shared" si="181"/>
        <v/>
      </c>
      <c r="CU136" s="2692" t="str">
        <f t="shared" si="182"/>
        <v/>
      </c>
      <c r="CV136" s="2692" t="str">
        <f t="shared" si="183"/>
        <v/>
      </c>
      <c r="CW136" s="2692" t="str">
        <f t="shared" si="184"/>
        <v/>
      </c>
      <c r="CX136" s="2693" t="str">
        <f t="shared" si="185"/>
        <v/>
      </c>
      <c r="CY136" s="2601"/>
      <c r="CZ136" s="2681" t="str">
        <f t="shared" si="186"/>
        <v/>
      </c>
      <c r="DA136" s="2694">
        <f t="shared" si="187"/>
        <v>0</v>
      </c>
      <c r="DB136" s="2527" t="str">
        <f t="shared" si="188"/>
        <v/>
      </c>
      <c r="DC136" s="2527" t="str">
        <f t="shared" si="189"/>
        <v/>
      </c>
      <c r="DD136" s="2527" t="str">
        <f t="shared" si="190"/>
        <v/>
      </c>
      <c r="DE136" s="2527" t="str">
        <f t="shared" si="191"/>
        <v/>
      </c>
      <c r="DF136" s="2527" t="str">
        <f t="shared" si="192"/>
        <v/>
      </c>
      <c r="DG136" s="2527" t="str">
        <f t="shared" si="193"/>
        <v/>
      </c>
      <c r="DH136" s="2527" t="str">
        <f t="shared" si="194"/>
        <v/>
      </c>
      <c r="DI136" s="2527" t="str">
        <f t="shared" si="195"/>
        <v/>
      </c>
      <c r="DJ136" s="2549"/>
      <c r="DK136" s="2704">
        <f>IF(M136=DK8,M136,0)</f>
        <v>0</v>
      </c>
      <c r="DL136" s="2703" t="str">
        <f t="shared" si="196"/>
        <v/>
      </c>
      <c r="DM136" s="2692" t="str">
        <f t="shared" si="197"/>
        <v/>
      </c>
      <c r="DN136" s="2692" t="str">
        <f t="shared" si="198"/>
        <v/>
      </c>
      <c r="DO136" s="2692" t="str">
        <f t="shared" si="199"/>
        <v/>
      </c>
      <c r="DP136" s="2692" t="str">
        <f t="shared" si="200"/>
        <v/>
      </c>
      <c r="DQ136" s="2692" t="str">
        <f t="shared" si="201"/>
        <v/>
      </c>
      <c r="DR136" s="2692" t="str">
        <f t="shared" si="202"/>
        <v/>
      </c>
      <c r="DS136" s="2692" t="str">
        <f t="shared" si="203"/>
        <v/>
      </c>
      <c r="DT136" s="2696" t="str">
        <f t="shared" si="204"/>
        <v/>
      </c>
      <c r="DU136" s="2535"/>
      <c r="DV136" s="2683">
        <f t="shared" si="205"/>
        <v>0</v>
      </c>
      <c r="DW136" s="2684">
        <f t="shared" si="206"/>
        <v>0</v>
      </c>
      <c r="DX136" s="2684">
        <f t="shared" si="207"/>
        <v>0</v>
      </c>
      <c r="DY136" s="2684">
        <f t="shared" si="208"/>
        <v>0</v>
      </c>
      <c r="DZ136" s="2684">
        <f t="shared" si="209"/>
        <v>0</v>
      </c>
      <c r="EA136" s="2684">
        <f t="shared" si="210"/>
        <v>0</v>
      </c>
      <c r="EB136" s="2684">
        <f t="shared" si="211"/>
        <v>0</v>
      </c>
      <c r="EC136" s="2684">
        <f t="shared" si="212"/>
        <v>0</v>
      </c>
      <c r="ED136" s="2630"/>
      <c r="EE136" s="2685">
        <f t="shared" si="256"/>
        <v>0</v>
      </c>
      <c r="EF136" s="2686">
        <f t="shared" si="256"/>
        <v>0</v>
      </c>
      <c r="EG136" s="2686">
        <f t="shared" si="256"/>
        <v>0</v>
      </c>
      <c r="EH136" s="2686">
        <f t="shared" si="256"/>
        <v>0</v>
      </c>
      <c r="EI136" s="2686">
        <f t="shared" si="256"/>
        <v>0</v>
      </c>
      <c r="EJ136" s="2686">
        <f t="shared" si="260"/>
        <v>0</v>
      </c>
      <c r="EK136" s="2686">
        <f t="shared" si="260"/>
        <v>0</v>
      </c>
      <c r="EL136" s="2687">
        <f t="shared" si="260"/>
        <v>0</v>
      </c>
      <c r="EM136" s="2601"/>
      <c r="EN136" s="2681" t="str">
        <f t="shared" si="213"/>
        <v/>
      </c>
      <c r="EO136" s="2688">
        <f t="shared" si="214"/>
        <v>0</v>
      </c>
      <c r="EP136" s="2689">
        <f t="shared" si="215"/>
        <v>0</v>
      </c>
      <c r="EQ136" s="2689">
        <f t="shared" si="216"/>
        <v>0</v>
      </c>
      <c r="ER136" s="2689">
        <f t="shared" si="217"/>
        <v>0</v>
      </c>
      <c r="ES136" s="2689">
        <f t="shared" si="218"/>
        <v>0</v>
      </c>
      <c r="ET136" s="2689">
        <f t="shared" si="219"/>
        <v>0</v>
      </c>
      <c r="EU136" s="2689">
        <f t="shared" si="220"/>
        <v>0</v>
      </c>
      <c r="EV136" s="2689">
        <f t="shared" si="221"/>
        <v>0</v>
      </c>
      <c r="EW136" s="2689">
        <f t="shared" si="222"/>
        <v>0</v>
      </c>
      <c r="EX136" s="2705">
        <f>IF(X136=EX8,X136,0)</f>
        <v>0</v>
      </c>
      <c r="EY136" s="2703" t="str">
        <f t="shared" si="223"/>
        <v/>
      </c>
      <c r="EZ136" s="2678" t="str">
        <f t="shared" si="224"/>
        <v/>
      </c>
      <c r="FA136" s="2692" t="str">
        <f t="shared" si="225"/>
        <v/>
      </c>
      <c r="FB136" s="2692" t="str">
        <f t="shared" si="226"/>
        <v/>
      </c>
      <c r="FC136" s="2692" t="str">
        <f t="shared" si="227"/>
        <v/>
      </c>
      <c r="FD136" s="2692" t="str">
        <f t="shared" si="228"/>
        <v/>
      </c>
      <c r="FE136" s="2692" t="str">
        <f t="shared" si="229"/>
        <v/>
      </c>
      <c r="FF136" s="2692" t="str">
        <f t="shared" si="230"/>
        <v/>
      </c>
      <c r="FG136" s="2692" t="str">
        <f t="shared" si="231"/>
        <v/>
      </c>
      <c r="FH136" s="2601"/>
      <c r="FI136" s="2681" t="str">
        <f t="shared" si="232"/>
        <v/>
      </c>
      <c r="FJ136" s="2694">
        <f t="shared" si="233"/>
        <v>0</v>
      </c>
      <c r="FK136" s="2527" t="str">
        <f t="shared" si="234"/>
        <v/>
      </c>
      <c r="FL136" s="2527" t="str">
        <f t="shared" si="235"/>
        <v/>
      </c>
      <c r="FM136" s="2527" t="str">
        <f t="shared" si="236"/>
        <v/>
      </c>
      <c r="FN136" s="2527" t="str">
        <f t="shared" si="237"/>
        <v/>
      </c>
      <c r="FO136" s="2527" t="str">
        <f t="shared" si="238"/>
        <v/>
      </c>
      <c r="FP136" s="2527" t="str">
        <f t="shared" si="239"/>
        <v/>
      </c>
      <c r="FQ136" s="2527" t="str">
        <f t="shared" si="240"/>
        <v/>
      </c>
      <c r="FR136" s="2527" t="str">
        <f t="shared" si="241"/>
        <v/>
      </c>
      <c r="FS136" s="2704">
        <f>IF(X136=FS8,X136,0)</f>
        <v>0</v>
      </c>
      <c r="FT136" s="2703" t="str">
        <f t="shared" si="242"/>
        <v/>
      </c>
      <c r="FU136" s="2692" t="str">
        <f t="shared" si="243"/>
        <v/>
      </c>
      <c r="FV136" s="2692" t="str">
        <f t="shared" si="244"/>
        <v/>
      </c>
      <c r="FW136" s="2692" t="str">
        <f t="shared" si="245"/>
        <v/>
      </c>
      <c r="FX136" s="2692" t="str">
        <f t="shared" si="246"/>
        <v/>
      </c>
      <c r="FY136" s="2692" t="str">
        <f t="shared" si="247"/>
        <v/>
      </c>
      <c r="FZ136" s="2692" t="str">
        <f t="shared" si="248"/>
        <v/>
      </c>
      <c r="GA136" s="2692" t="str">
        <f t="shared" si="249"/>
        <v/>
      </c>
      <c r="GB136" s="2696" t="str">
        <f t="shared" si="250"/>
        <v/>
      </c>
      <c r="GC136" s="2535"/>
    </row>
    <row r="137" spans="1:185" ht="45" customHeight="1" x14ac:dyDescent="0.25">
      <c r="A137" s="2633">
        <f>ROW()</f>
        <v>137</v>
      </c>
      <c r="B137" s="2667" t="str">
        <f>IF(C137="I","",IF(ISBLANK(D137),"",IF(ISTEXT(D137),LARGE(B9:B136,1)+1,0)))</f>
        <v/>
      </c>
      <c r="C137" s="2698"/>
      <c r="D137" s="2715"/>
      <c r="E137" s="2669"/>
      <c r="F137" s="2670"/>
      <c r="G137" s="2671"/>
      <c r="H137" s="2672"/>
      <c r="I137" s="2671"/>
      <c r="J137" s="2672"/>
      <c r="K137" s="2673">
        <f t="shared" si="257"/>
        <v>0</v>
      </c>
      <c r="L137" s="2532"/>
      <c r="M137" s="2674">
        <f t="shared" si="139"/>
        <v>0</v>
      </c>
      <c r="N137" s="2675">
        <f t="shared" si="139"/>
        <v>0</v>
      </c>
      <c r="O137" s="2676"/>
      <c r="P137" s="2676"/>
      <c r="Q137" s="2676"/>
      <c r="R137" s="2676"/>
      <c r="S137" s="2676"/>
      <c r="T137" s="2676"/>
      <c r="U137" s="2676"/>
      <c r="V137" s="2676"/>
      <c r="W137" s="2532"/>
      <c r="X137" s="2674">
        <f t="shared" si="140"/>
        <v>0</v>
      </c>
      <c r="Y137" s="2675">
        <f t="shared" si="140"/>
        <v>0</v>
      </c>
      <c r="Z137" s="2677"/>
      <c r="AA137" s="2677"/>
      <c r="AB137" s="2677"/>
      <c r="AC137" s="2677"/>
      <c r="AD137" s="2677"/>
      <c r="AE137" s="2677"/>
      <c r="AF137" s="2677"/>
      <c r="AG137" s="2677"/>
      <c r="AH137" s="2532"/>
      <c r="AI137" s="2535"/>
      <c r="AJ137" s="2678">
        <f t="shared" si="141"/>
        <v>0</v>
      </c>
      <c r="AK137" s="2679">
        <f t="shared" si="142"/>
        <v>0</v>
      </c>
      <c r="AL137" s="2678">
        <f t="shared" si="143"/>
        <v>0</v>
      </c>
      <c r="AM137" s="2679">
        <f t="shared" si="144"/>
        <v>0</v>
      </c>
      <c r="AN137" s="2678">
        <f t="shared" si="145"/>
        <v>0</v>
      </c>
      <c r="AO137" s="2679">
        <f t="shared" si="146"/>
        <v>0</v>
      </c>
      <c r="AP137" s="2678">
        <f t="shared" si="147"/>
        <v>0</v>
      </c>
      <c r="AQ137" s="2679">
        <f t="shared" si="148"/>
        <v>0</v>
      </c>
      <c r="AR137" s="2678">
        <f t="shared" si="149"/>
        <v>0</v>
      </c>
      <c r="AS137" s="2679">
        <f t="shared" si="150"/>
        <v>0</v>
      </c>
      <c r="AT137" s="2678">
        <f t="shared" si="151"/>
        <v>0</v>
      </c>
      <c r="AU137" s="2679">
        <f t="shared" si="152"/>
        <v>0</v>
      </c>
      <c r="AV137" s="2678">
        <f t="shared" si="153"/>
        <v>0</v>
      </c>
      <c r="AW137" s="2679">
        <f t="shared" si="154"/>
        <v>0</v>
      </c>
      <c r="AX137" s="2678">
        <f t="shared" si="155"/>
        <v>0</v>
      </c>
      <c r="AY137" s="2679">
        <f t="shared" si="156"/>
        <v>0</v>
      </c>
      <c r="AZ137" s="2680"/>
      <c r="BA137" s="2681">
        <f>BA9</f>
        <v>20</v>
      </c>
      <c r="BB137" s="2681">
        <f t="shared" si="157"/>
        <v>0</v>
      </c>
      <c r="BC137" s="2681" t="str">
        <f t="shared" si="158"/>
        <v/>
      </c>
      <c r="BD137" s="2682">
        <f t="shared" si="254"/>
        <v>0</v>
      </c>
      <c r="BE137" s="2682">
        <f t="shared" si="254"/>
        <v>0</v>
      </c>
      <c r="BF137" s="2682">
        <f t="shared" si="254"/>
        <v>0</v>
      </c>
      <c r="BG137" s="2682">
        <f t="shared" si="254"/>
        <v>0</v>
      </c>
      <c r="BH137" s="2682">
        <f t="shared" si="254"/>
        <v>0</v>
      </c>
      <c r="BI137" s="2682">
        <f t="shared" si="258"/>
        <v>0</v>
      </c>
      <c r="BJ137" s="2682">
        <f t="shared" si="258"/>
        <v>0</v>
      </c>
      <c r="BK137" s="2682">
        <f t="shared" si="258"/>
        <v>0</v>
      </c>
      <c r="BL137" s="2535"/>
      <c r="BM137" s="2683">
        <f t="shared" si="159"/>
        <v>0</v>
      </c>
      <c r="BN137" s="2684">
        <f t="shared" si="160"/>
        <v>0</v>
      </c>
      <c r="BO137" s="2684">
        <f t="shared" si="161"/>
        <v>0</v>
      </c>
      <c r="BP137" s="2684">
        <f t="shared" si="162"/>
        <v>0</v>
      </c>
      <c r="BQ137" s="2684">
        <f t="shared" si="163"/>
        <v>0</v>
      </c>
      <c r="BR137" s="2684">
        <f t="shared" si="164"/>
        <v>0</v>
      </c>
      <c r="BS137" s="2684">
        <f t="shared" si="165"/>
        <v>0</v>
      </c>
      <c r="BT137" s="2684">
        <f t="shared" si="166"/>
        <v>0</v>
      </c>
      <c r="BU137" s="2617"/>
      <c r="BV137" s="2685">
        <f t="shared" si="255"/>
        <v>0</v>
      </c>
      <c r="BW137" s="2686">
        <f t="shared" si="255"/>
        <v>0</v>
      </c>
      <c r="BX137" s="2686">
        <f t="shared" si="255"/>
        <v>0</v>
      </c>
      <c r="BY137" s="2686">
        <f t="shared" si="255"/>
        <v>0</v>
      </c>
      <c r="BZ137" s="2686">
        <f t="shared" si="255"/>
        <v>0</v>
      </c>
      <c r="CA137" s="2686">
        <f t="shared" si="259"/>
        <v>0</v>
      </c>
      <c r="CB137" s="2686">
        <f t="shared" si="259"/>
        <v>0</v>
      </c>
      <c r="CC137" s="2687">
        <f t="shared" si="259"/>
        <v>0</v>
      </c>
      <c r="CD137" s="2525"/>
      <c r="CE137" s="2681" t="str">
        <f t="shared" si="167"/>
        <v/>
      </c>
      <c r="CF137" s="2688">
        <f t="shared" si="168"/>
        <v>0</v>
      </c>
      <c r="CG137" s="2689">
        <f t="shared" si="169"/>
        <v>0</v>
      </c>
      <c r="CH137" s="2689">
        <f t="shared" si="170"/>
        <v>0</v>
      </c>
      <c r="CI137" s="2689">
        <f t="shared" si="171"/>
        <v>0</v>
      </c>
      <c r="CJ137" s="2689">
        <f t="shared" si="172"/>
        <v>0</v>
      </c>
      <c r="CK137" s="2689">
        <f t="shared" si="173"/>
        <v>0</v>
      </c>
      <c r="CL137" s="2689">
        <f t="shared" si="174"/>
        <v>0</v>
      </c>
      <c r="CM137" s="2689">
        <f t="shared" si="175"/>
        <v>0</v>
      </c>
      <c r="CN137" s="2689">
        <f t="shared" si="176"/>
        <v>0</v>
      </c>
      <c r="CO137" s="2702">
        <f>IF(M137=CO8,M137,0)</f>
        <v>0</v>
      </c>
      <c r="CP137" s="2703" t="str">
        <f t="shared" si="177"/>
        <v/>
      </c>
      <c r="CQ137" s="2678" t="str">
        <f t="shared" si="178"/>
        <v/>
      </c>
      <c r="CR137" s="2692" t="str">
        <f t="shared" si="179"/>
        <v/>
      </c>
      <c r="CS137" s="2692" t="str">
        <f t="shared" si="180"/>
        <v/>
      </c>
      <c r="CT137" s="2692" t="str">
        <f t="shared" si="181"/>
        <v/>
      </c>
      <c r="CU137" s="2692" t="str">
        <f t="shared" si="182"/>
        <v/>
      </c>
      <c r="CV137" s="2692" t="str">
        <f t="shared" si="183"/>
        <v/>
      </c>
      <c r="CW137" s="2692" t="str">
        <f t="shared" si="184"/>
        <v/>
      </c>
      <c r="CX137" s="2693" t="str">
        <f t="shared" si="185"/>
        <v/>
      </c>
      <c r="CY137" s="2601"/>
      <c r="CZ137" s="2681" t="str">
        <f t="shared" si="186"/>
        <v/>
      </c>
      <c r="DA137" s="2694">
        <f t="shared" si="187"/>
        <v>0</v>
      </c>
      <c r="DB137" s="2527" t="str">
        <f t="shared" si="188"/>
        <v/>
      </c>
      <c r="DC137" s="2527" t="str">
        <f t="shared" si="189"/>
        <v/>
      </c>
      <c r="DD137" s="2527" t="str">
        <f t="shared" si="190"/>
        <v/>
      </c>
      <c r="DE137" s="2527" t="str">
        <f t="shared" si="191"/>
        <v/>
      </c>
      <c r="DF137" s="2527" t="str">
        <f t="shared" si="192"/>
        <v/>
      </c>
      <c r="DG137" s="2527" t="str">
        <f t="shared" si="193"/>
        <v/>
      </c>
      <c r="DH137" s="2527" t="str">
        <f t="shared" si="194"/>
        <v/>
      </c>
      <c r="DI137" s="2527" t="str">
        <f t="shared" si="195"/>
        <v/>
      </c>
      <c r="DJ137" s="2549"/>
      <c r="DK137" s="2704">
        <f>IF(M137=DK8,M137,0)</f>
        <v>0</v>
      </c>
      <c r="DL137" s="2703" t="str">
        <f t="shared" si="196"/>
        <v/>
      </c>
      <c r="DM137" s="2692" t="str">
        <f t="shared" si="197"/>
        <v/>
      </c>
      <c r="DN137" s="2692" t="str">
        <f t="shared" si="198"/>
        <v/>
      </c>
      <c r="DO137" s="2692" t="str">
        <f t="shared" si="199"/>
        <v/>
      </c>
      <c r="DP137" s="2692" t="str">
        <f t="shared" si="200"/>
        <v/>
      </c>
      <c r="DQ137" s="2692" t="str">
        <f t="shared" si="201"/>
        <v/>
      </c>
      <c r="DR137" s="2692" t="str">
        <f t="shared" si="202"/>
        <v/>
      </c>
      <c r="DS137" s="2692" t="str">
        <f t="shared" si="203"/>
        <v/>
      </c>
      <c r="DT137" s="2696" t="str">
        <f t="shared" si="204"/>
        <v/>
      </c>
      <c r="DU137" s="2535"/>
      <c r="DV137" s="2683">
        <f t="shared" si="205"/>
        <v>0</v>
      </c>
      <c r="DW137" s="2684">
        <f t="shared" si="206"/>
        <v>0</v>
      </c>
      <c r="DX137" s="2684">
        <f t="shared" si="207"/>
        <v>0</v>
      </c>
      <c r="DY137" s="2684">
        <f t="shared" si="208"/>
        <v>0</v>
      </c>
      <c r="DZ137" s="2684">
        <f t="shared" si="209"/>
        <v>0</v>
      </c>
      <c r="EA137" s="2684">
        <f t="shared" si="210"/>
        <v>0</v>
      </c>
      <c r="EB137" s="2684">
        <f t="shared" si="211"/>
        <v>0</v>
      </c>
      <c r="EC137" s="2684">
        <f t="shared" si="212"/>
        <v>0</v>
      </c>
      <c r="ED137" s="2630"/>
      <c r="EE137" s="2685">
        <f t="shared" si="256"/>
        <v>0</v>
      </c>
      <c r="EF137" s="2686">
        <f t="shared" si="256"/>
        <v>0</v>
      </c>
      <c r="EG137" s="2686">
        <f t="shared" si="256"/>
        <v>0</v>
      </c>
      <c r="EH137" s="2686">
        <f t="shared" si="256"/>
        <v>0</v>
      </c>
      <c r="EI137" s="2686">
        <f t="shared" si="256"/>
        <v>0</v>
      </c>
      <c r="EJ137" s="2686">
        <f t="shared" si="260"/>
        <v>0</v>
      </c>
      <c r="EK137" s="2686">
        <f t="shared" si="260"/>
        <v>0</v>
      </c>
      <c r="EL137" s="2687">
        <f t="shared" si="260"/>
        <v>0</v>
      </c>
      <c r="EM137" s="2601"/>
      <c r="EN137" s="2681" t="str">
        <f t="shared" si="213"/>
        <v/>
      </c>
      <c r="EO137" s="2688">
        <f t="shared" si="214"/>
        <v>0</v>
      </c>
      <c r="EP137" s="2689">
        <f t="shared" si="215"/>
        <v>0</v>
      </c>
      <c r="EQ137" s="2689">
        <f t="shared" si="216"/>
        <v>0</v>
      </c>
      <c r="ER137" s="2689">
        <f t="shared" si="217"/>
        <v>0</v>
      </c>
      <c r="ES137" s="2689">
        <f t="shared" si="218"/>
        <v>0</v>
      </c>
      <c r="ET137" s="2689">
        <f t="shared" si="219"/>
        <v>0</v>
      </c>
      <c r="EU137" s="2689">
        <f t="shared" si="220"/>
        <v>0</v>
      </c>
      <c r="EV137" s="2689">
        <f t="shared" si="221"/>
        <v>0</v>
      </c>
      <c r="EW137" s="2689">
        <f t="shared" si="222"/>
        <v>0</v>
      </c>
      <c r="EX137" s="2705">
        <f>IF(X137=EX8,X137,0)</f>
        <v>0</v>
      </c>
      <c r="EY137" s="2703" t="str">
        <f t="shared" si="223"/>
        <v/>
      </c>
      <c r="EZ137" s="2678" t="str">
        <f t="shared" si="224"/>
        <v/>
      </c>
      <c r="FA137" s="2692" t="str">
        <f t="shared" si="225"/>
        <v/>
      </c>
      <c r="FB137" s="2692" t="str">
        <f t="shared" si="226"/>
        <v/>
      </c>
      <c r="FC137" s="2692" t="str">
        <f t="shared" si="227"/>
        <v/>
      </c>
      <c r="FD137" s="2692" t="str">
        <f t="shared" si="228"/>
        <v/>
      </c>
      <c r="FE137" s="2692" t="str">
        <f t="shared" si="229"/>
        <v/>
      </c>
      <c r="FF137" s="2692" t="str">
        <f t="shared" si="230"/>
        <v/>
      </c>
      <c r="FG137" s="2692" t="str">
        <f t="shared" si="231"/>
        <v/>
      </c>
      <c r="FH137" s="2601"/>
      <c r="FI137" s="2681" t="str">
        <f t="shared" si="232"/>
        <v/>
      </c>
      <c r="FJ137" s="2694">
        <f t="shared" si="233"/>
        <v>0</v>
      </c>
      <c r="FK137" s="2527" t="str">
        <f t="shared" si="234"/>
        <v/>
      </c>
      <c r="FL137" s="2527" t="str">
        <f t="shared" si="235"/>
        <v/>
      </c>
      <c r="FM137" s="2527" t="str">
        <f t="shared" si="236"/>
        <v/>
      </c>
      <c r="FN137" s="2527" t="str">
        <f t="shared" si="237"/>
        <v/>
      </c>
      <c r="FO137" s="2527" t="str">
        <f t="shared" si="238"/>
        <v/>
      </c>
      <c r="FP137" s="2527" t="str">
        <f t="shared" si="239"/>
        <v/>
      </c>
      <c r="FQ137" s="2527" t="str">
        <f t="shared" si="240"/>
        <v/>
      </c>
      <c r="FR137" s="2527" t="str">
        <f t="shared" si="241"/>
        <v/>
      </c>
      <c r="FS137" s="2704">
        <f>IF(X137=FS8,X137,0)</f>
        <v>0</v>
      </c>
      <c r="FT137" s="2703" t="str">
        <f t="shared" si="242"/>
        <v/>
      </c>
      <c r="FU137" s="2692" t="str">
        <f t="shared" si="243"/>
        <v/>
      </c>
      <c r="FV137" s="2692" t="str">
        <f t="shared" si="244"/>
        <v/>
      </c>
      <c r="FW137" s="2692" t="str">
        <f t="shared" si="245"/>
        <v/>
      </c>
      <c r="FX137" s="2692" t="str">
        <f t="shared" si="246"/>
        <v/>
      </c>
      <c r="FY137" s="2692" t="str">
        <f t="shared" si="247"/>
        <v/>
      </c>
      <c r="FZ137" s="2692" t="str">
        <f t="shared" si="248"/>
        <v/>
      </c>
      <c r="GA137" s="2692" t="str">
        <f t="shared" si="249"/>
        <v/>
      </c>
      <c r="GB137" s="2696" t="str">
        <f t="shared" si="250"/>
        <v/>
      </c>
      <c r="GC137" s="2535"/>
    </row>
    <row r="138" spans="1:185" ht="45" customHeight="1" x14ac:dyDescent="0.25">
      <c r="A138" s="2633">
        <f>ROW()</f>
        <v>138</v>
      </c>
      <c r="B138" s="2667" t="str">
        <f>IF(C138="I","",IF(ISBLANK(D138),"",IF(ISTEXT(D138),LARGE(B9:B137,1)+1,0)))</f>
        <v/>
      </c>
      <c r="C138" s="2698"/>
      <c r="D138" s="2715"/>
      <c r="E138" s="2669"/>
      <c r="F138" s="2670"/>
      <c r="G138" s="2671"/>
      <c r="H138" s="2672"/>
      <c r="I138" s="2671"/>
      <c r="J138" s="2672"/>
      <c r="K138" s="2673">
        <f t="shared" si="257"/>
        <v>0</v>
      </c>
      <c r="L138" s="2532"/>
      <c r="M138" s="2674">
        <f t="shared" ref="M138:N201" si="261">G138</f>
        <v>0</v>
      </c>
      <c r="N138" s="2675">
        <f t="shared" si="261"/>
        <v>0</v>
      </c>
      <c r="O138" s="2676"/>
      <c r="P138" s="2676"/>
      <c r="Q138" s="2676"/>
      <c r="R138" s="2676"/>
      <c r="S138" s="2676"/>
      <c r="T138" s="2676"/>
      <c r="U138" s="2676"/>
      <c r="V138" s="2676"/>
      <c r="W138" s="2532"/>
      <c r="X138" s="2674">
        <f t="shared" ref="X138:Y201" si="262">I138</f>
        <v>0</v>
      </c>
      <c r="Y138" s="2675">
        <f t="shared" si="262"/>
        <v>0</v>
      </c>
      <c r="Z138" s="2677"/>
      <c r="AA138" s="2677"/>
      <c r="AB138" s="2677"/>
      <c r="AC138" s="2677"/>
      <c r="AD138" s="2677"/>
      <c r="AE138" s="2677"/>
      <c r="AF138" s="2677"/>
      <c r="AG138" s="2677"/>
      <c r="AH138" s="2532"/>
      <c r="AI138" s="2535"/>
      <c r="AJ138" s="2678">
        <f t="shared" ref="AJ138:AJ201" si="263">BD138</f>
        <v>0</v>
      </c>
      <c r="AK138" s="2679">
        <f t="shared" ref="AK138:AK201" si="264">IF(BD138=0,0,RANK(BD138,BD138:BK138))</f>
        <v>0</v>
      </c>
      <c r="AL138" s="2678">
        <f t="shared" ref="AL138:AL201" si="265">BE138</f>
        <v>0</v>
      </c>
      <c r="AM138" s="2679">
        <f t="shared" ref="AM138:AM201" si="266">IF(BE138=0,0,RANK(BE138,BD138:BK138))</f>
        <v>0</v>
      </c>
      <c r="AN138" s="2678">
        <f t="shared" ref="AN138:AN201" si="267">BF138</f>
        <v>0</v>
      </c>
      <c r="AO138" s="2679">
        <f t="shared" ref="AO138:AO201" si="268">IF(BF138=0,0,RANK(BF138,BD138:BK138))</f>
        <v>0</v>
      </c>
      <c r="AP138" s="2678">
        <f t="shared" ref="AP138:AP201" si="269">BG138</f>
        <v>0</v>
      </c>
      <c r="AQ138" s="2679">
        <f t="shared" ref="AQ138:AQ201" si="270">IF(BG138=0,0,RANK(BG138,BD138:BK138))</f>
        <v>0</v>
      </c>
      <c r="AR138" s="2678">
        <f t="shared" ref="AR138:AR201" si="271">BH138</f>
        <v>0</v>
      </c>
      <c r="AS138" s="2679">
        <f t="shared" ref="AS138:AS201" si="272">IF(BH138=0,0,RANK(BH138,BD138:BK138))</f>
        <v>0</v>
      </c>
      <c r="AT138" s="2678">
        <f t="shared" ref="AT138:AT201" si="273">BI138</f>
        <v>0</v>
      </c>
      <c r="AU138" s="2679">
        <f t="shared" ref="AU138:AU201" si="274">IF(BI138=0,0,RANK(BI138,BD138:BK138))</f>
        <v>0</v>
      </c>
      <c r="AV138" s="2678">
        <f t="shared" ref="AV138:AV201" si="275">BJ138</f>
        <v>0</v>
      </c>
      <c r="AW138" s="2679">
        <f t="shared" ref="AW138:AW201" si="276">IF(BJ138=0,0,RANK(BJ138,BD138:BK138))</f>
        <v>0</v>
      </c>
      <c r="AX138" s="2678">
        <f t="shared" ref="AX138:AX201" si="277">BK138</f>
        <v>0</v>
      </c>
      <c r="AY138" s="2679">
        <f t="shared" ref="AY138:AY201" si="278">IF(BK138=0,0,RANK(BK138,BD138:BK138))</f>
        <v>0</v>
      </c>
      <c r="AZ138" s="2680"/>
      <c r="BA138" s="2681">
        <f>BA9</f>
        <v>20</v>
      </c>
      <c r="BB138" s="2681">
        <f t="shared" ref="BB138:BB201" si="279">K138</f>
        <v>0</v>
      </c>
      <c r="BC138" s="2681" t="str">
        <f t="shared" ref="BC138:BC201" si="280">IF(BB138=0,"",BA138/BB138)</f>
        <v/>
      </c>
      <c r="BD138" s="2682">
        <f t="shared" si="254"/>
        <v>0</v>
      </c>
      <c r="BE138" s="2682">
        <f t="shared" si="254"/>
        <v>0</v>
      </c>
      <c r="BF138" s="2682">
        <f t="shared" si="254"/>
        <v>0</v>
      </c>
      <c r="BG138" s="2682">
        <f t="shared" si="254"/>
        <v>0</v>
      </c>
      <c r="BH138" s="2682">
        <f t="shared" si="254"/>
        <v>0</v>
      </c>
      <c r="BI138" s="2682">
        <f t="shared" si="258"/>
        <v>0</v>
      </c>
      <c r="BJ138" s="2682">
        <f t="shared" si="258"/>
        <v>0</v>
      </c>
      <c r="BK138" s="2682">
        <f t="shared" si="258"/>
        <v>0</v>
      </c>
      <c r="BL138" s="2535"/>
      <c r="BM138" s="2683">
        <f t="shared" ref="BM138:BM201" si="281">IF(BV138=0,0,RANK(BV138,BV138:CC138))</f>
        <v>0</v>
      </c>
      <c r="BN138" s="2684">
        <f t="shared" ref="BN138:BN201" si="282">IF(BW138=0,0,RANK(BW138,BV138:CC138))</f>
        <v>0</v>
      </c>
      <c r="BO138" s="2684">
        <f t="shared" ref="BO138:BO201" si="283">IF(BX138=0,0,RANK(BX138,BV138:CC138))</f>
        <v>0</v>
      </c>
      <c r="BP138" s="2684">
        <f t="shared" ref="BP138:BP201" si="284">IF(BY138=0,0,RANK(BY138,BV138:CC138))</f>
        <v>0</v>
      </c>
      <c r="BQ138" s="2684">
        <f t="shared" ref="BQ138:BQ201" si="285">IF(BZ138=0,0,RANK(BZ138,BV138:CC138))</f>
        <v>0</v>
      </c>
      <c r="BR138" s="2684">
        <f t="shared" ref="BR138:BR201" si="286">IF(CA138=0,0,RANK(CA138,BV138:CC138))</f>
        <v>0</v>
      </c>
      <c r="BS138" s="2684">
        <f t="shared" ref="BS138:BS201" si="287">IF(CB138=0,0,RANK(CB138,BV138:CC138))</f>
        <v>0</v>
      </c>
      <c r="BT138" s="2684">
        <f t="shared" ref="BT138:BT201" si="288">IF(CC138=0,0,RANK(CC138,BV138:CC138))</f>
        <v>0</v>
      </c>
      <c r="BU138" s="2617"/>
      <c r="BV138" s="2685">
        <f t="shared" si="255"/>
        <v>0</v>
      </c>
      <c r="BW138" s="2686">
        <f t="shared" si="255"/>
        <v>0</v>
      </c>
      <c r="BX138" s="2686">
        <f t="shared" si="255"/>
        <v>0</v>
      </c>
      <c r="BY138" s="2686">
        <f t="shared" si="255"/>
        <v>0</v>
      </c>
      <c r="BZ138" s="2686">
        <f t="shared" si="255"/>
        <v>0</v>
      </c>
      <c r="CA138" s="2686">
        <f t="shared" si="259"/>
        <v>0</v>
      </c>
      <c r="CB138" s="2686">
        <f t="shared" si="259"/>
        <v>0</v>
      </c>
      <c r="CC138" s="2687">
        <f t="shared" si="259"/>
        <v>0</v>
      </c>
      <c r="CD138" s="2525"/>
      <c r="CE138" s="2681" t="str">
        <f t="shared" ref="CE138:CE201" si="289">BC138</f>
        <v/>
      </c>
      <c r="CF138" s="2688">
        <f t="shared" ref="CF138:CF201" si="290">MAX(CQ138:CX138)</f>
        <v>0</v>
      </c>
      <c r="CG138" s="2689">
        <f t="shared" ref="CG138:CG201" si="291">IF(CF138=0,0,IF(CQ138="",0,(CQ138/CF138)*CE138))</f>
        <v>0</v>
      </c>
      <c r="CH138" s="2689">
        <f t="shared" ref="CH138:CH201" si="292">IF(CF138=0,0,IF(CR138="",0,(CR138/CF138)*CE138))</f>
        <v>0</v>
      </c>
      <c r="CI138" s="2689">
        <f t="shared" ref="CI138:CI201" si="293">IF(CF138=0,0,IF(CS138="",0,(CS138/CF138)*CE138))</f>
        <v>0</v>
      </c>
      <c r="CJ138" s="2689">
        <f t="shared" ref="CJ138:CJ201" si="294">IF(CF138=0,0,IF(CT138="",0,(CT138/CF138)*CE138))</f>
        <v>0</v>
      </c>
      <c r="CK138" s="2689">
        <f t="shared" ref="CK138:CK201" si="295">IF(CF138=0,0,IF(CU138="",0,(CU138/CF138)*CE138))</f>
        <v>0</v>
      </c>
      <c r="CL138" s="2689">
        <f t="shared" ref="CL138:CL201" si="296">IF(CF138=0,0,IF(CV138="",0,(CV138/CF138)*CE138))</f>
        <v>0</v>
      </c>
      <c r="CM138" s="2689">
        <f t="shared" ref="CM138:CM201" si="297">IF(CF138=0,0,IF(CW138="",0,(CW138/CF138)*CE138))</f>
        <v>0</v>
      </c>
      <c r="CN138" s="2689">
        <f t="shared" ref="CN138:CN201" si="298">IF(CF138=0,0,IF(CX138="",0,(CX138/CF138)*CE138))</f>
        <v>0</v>
      </c>
      <c r="CO138" s="2702">
        <f>IF(M138=CO8,M138,0)</f>
        <v>0</v>
      </c>
      <c r="CP138" s="2703" t="str">
        <f t="shared" ref="CP138:CP201" si="299">IF(ISTEXT(CO138),N138,"")</f>
        <v/>
      </c>
      <c r="CQ138" s="2678" t="str">
        <f t="shared" ref="CQ138:CQ201" si="300">IF(ISBLANK(O138),"",IF(ISTEXT(CO138),O138,""))</f>
        <v/>
      </c>
      <c r="CR138" s="2692" t="str">
        <f t="shared" ref="CR138:CR201" si="301">IF(ISBLANK(P138),"",IF(ISTEXT(CO138),P138,""))</f>
        <v/>
      </c>
      <c r="CS138" s="2692" t="str">
        <f t="shared" ref="CS138:CS201" si="302">IF(ISBLANK(Q138),"",IF(ISTEXT(CO138),Q138,""))</f>
        <v/>
      </c>
      <c r="CT138" s="2692" t="str">
        <f t="shared" ref="CT138:CT201" si="303">IF(ISBLANK(R138),"",IF(ISTEXT(CO138),R138,""))</f>
        <v/>
      </c>
      <c r="CU138" s="2692" t="str">
        <f t="shared" ref="CU138:CU201" si="304">IF(ISBLANK(S138),"",IF(ISTEXT(CO138),S138,""))</f>
        <v/>
      </c>
      <c r="CV138" s="2692" t="str">
        <f t="shared" ref="CV138:CV201" si="305">IF(ISBLANK(T138),"",IF(ISTEXT(CO138),T138,""))</f>
        <v/>
      </c>
      <c r="CW138" s="2692" t="str">
        <f t="shared" ref="CW138:CW201" si="306">IF(ISBLANK(U138),"",IF(ISTEXT(CO138),U138,""))</f>
        <v/>
      </c>
      <c r="CX138" s="2693" t="str">
        <f t="shared" ref="CX138:CX201" si="307">IF(ISBLANK(V138),"",IF(ISTEXT(CO138),V138,""))</f>
        <v/>
      </c>
      <c r="CY138" s="2601"/>
      <c r="CZ138" s="2681" t="str">
        <f t="shared" ref="CZ138:CZ201" si="308">BC138</f>
        <v/>
      </c>
      <c r="DA138" s="2694">
        <f t="shared" ref="DA138:DA201" si="309">MIN(DM138:DT138)</f>
        <v>0</v>
      </c>
      <c r="DB138" s="2527" t="str">
        <f t="shared" ref="DB138:DB201" si="310">IF(DM138="","",IF(DM138=0,"",(DA138/DM138)*CZ138))</f>
        <v/>
      </c>
      <c r="DC138" s="2527" t="str">
        <f t="shared" ref="DC138:DC201" si="311">IF(DN138="","",IF(DN138=0,"",(DA138/DN138)*CZ138))</f>
        <v/>
      </c>
      <c r="DD138" s="2527" t="str">
        <f t="shared" ref="DD138:DD201" si="312">IF(DO138="","",IF(DO138=0,"",(DA138/DO138)*CZ138))</f>
        <v/>
      </c>
      <c r="DE138" s="2527" t="str">
        <f t="shared" ref="DE138:DE201" si="313">IF(DP138="","",IF(DP138=0,"",(DA138/DP138)*CZ138))</f>
        <v/>
      </c>
      <c r="DF138" s="2527" t="str">
        <f t="shared" ref="DF138:DF201" si="314">IF(DQ138="","",IF(DQ138=0,"",(DA138/DQ138)*CZ138))</f>
        <v/>
      </c>
      <c r="DG138" s="2527" t="str">
        <f t="shared" ref="DG138:DG201" si="315">IF(DR138="","",IF(DR138=0,"",(DA138/DR138)*CZ138))</f>
        <v/>
      </c>
      <c r="DH138" s="2527" t="str">
        <f t="shared" ref="DH138:DH201" si="316">IF(DS138="","",IF(DS138=0,"",(DA138/DS138)*CZ138))</f>
        <v/>
      </c>
      <c r="DI138" s="2527" t="str">
        <f t="shared" ref="DI138:DI201" si="317">IF(DT138="","",IF(DT138=0,"",(DA138/DT138)*CZ138))</f>
        <v/>
      </c>
      <c r="DJ138" s="2549"/>
      <c r="DK138" s="2704">
        <f>IF(M138=DK8,M138,0)</f>
        <v>0</v>
      </c>
      <c r="DL138" s="2703" t="str">
        <f t="shared" ref="DL138:DL201" si="318">IF(ISTEXT(DK138),N138,"")</f>
        <v/>
      </c>
      <c r="DM138" s="2692" t="str">
        <f t="shared" ref="DM138:DM201" si="319">IF(ISBLANK(O138),"",IF(ISTEXT(DK138),O138,""))</f>
        <v/>
      </c>
      <c r="DN138" s="2692" t="str">
        <f t="shared" ref="DN138:DN201" si="320">IF(ISBLANK(P138),"",IF(ISTEXT(DK138),P138,""))</f>
        <v/>
      </c>
      <c r="DO138" s="2692" t="str">
        <f t="shared" ref="DO138:DO201" si="321">IF(ISBLANK(Q138),"",IF(ISTEXT(DK138),Q138,""))</f>
        <v/>
      </c>
      <c r="DP138" s="2692" t="str">
        <f t="shared" ref="DP138:DP201" si="322">IF(ISBLANK(R138),"",IF(ISTEXT(DK138),R138,""))</f>
        <v/>
      </c>
      <c r="DQ138" s="2692" t="str">
        <f t="shared" ref="DQ138:DQ201" si="323">IF(ISBLANK(S138),"",IF(ISTEXT(DK138),S138,""))</f>
        <v/>
      </c>
      <c r="DR138" s="2692" t="str">
        <f t="shared" ref="DR138:DR201" si="324">IF(ISBLANK(T138),"",IF(ISTEXT(DK138),T138,""))</f>
        <v/>
      </c>
      <c r="DS138" s="2692" t="str">
        <f t="shared" ref="DS138:DS201" si="325">IF(ISBLANK(U138),"",IF(ISTEXT(DK138),U138,""))</f>
        <v/>
      </c>
      <c r="DT138" s="2696" t="str">
        <f t="shared" ref="DT138:DT201" si="326">IF(ISBLANK(V138),"",IF(ISTEXT(DK138),V138,""))</f>
        <v/>
      </c>
      <c r="DU138" s="2535"/>
      <c r="DV138" s="2683">
        <f t="shared" ref="DV138:DV201" si="327">IF(EE138=0,0,RANK(EE138,EE138:EL138))</f>
        <v>0</v>
      </c>
      <c r="DW138" s="2684">
        <f t="shared" ref="DW138:DW201" si="328">IF(EF138=0,0,RANK(EF138,EE138:EL138))</f>
        <v>0</v>
      </c>
      <c r="DX138" s="2684">
        <f t="shared" ref="DX138:DX201" si="329">IF(EG138=0,0,RANK(EG138,EE138:EL138))</f>
        <v>0</v>
      </c>
      <c r="DY138" s="2684">
        <f t="shared" ref="DY138:DY201" si="330">IF(EH138=0,0,RANK(EH138,EE138:EL138))</f>
        <v>0</v>
      </c>
      <c r="DZ138" s="2684">
        <f t="shared" ref="DZ138:DZ201" si="331">IF(EI138=0,0,RANK(EI138,EE138:EL138))</f>
        <v>0</v>
      </c>
      <c r="EA138" s="2684">
        <f t="shared" ref="EA138:EA201" si="332">IF(EJ138=0,0,RANK(EJ138,EE138:EL138))</f>
        <v>0</v>
      </c>
      <c r="EB138" s="2684">
        <f t="shared" ref="EB138:EB201" si="333">IF(EK138=0,0,RANK(EK138,EE138:EL138))</f>
        <v>0</v>
      </c>
      <c r="EC138" s="2684">
        <f t="shared" ref="EC138:EC201" si="334">IF(EL138=0,0,RANK(EL138,EE138:EL138))</f>
        <v>0</v>
      </c>
      <c r="ED138" s="2630"/>
      <c r="EE138" s="2685">
        <f t="shared" si="256"/>
        <v>0</v>
      </c>
      <c r="EF138" s="2686">
        <f t="shared" si="256"/>
        <v>0</v>
      </c>
      <c r="EG138" s="2686">
        <f t="shared" si="256"/>
        <v>0</v>
      </c>
      <c r="EH138" s="2686">
        <f t="shared" si="256"/>
        <v>0</v>
      </c>
      <c r="EI138" s="2686">
        <f t="shared" si="256"/>
        <v>0</v>
      </c>
      <c r="EJ138" s="2686">
        <f t="shared" si="260"/>
        <v>0</v>
      </c>
      <c r="EK138" s="2686">
        <f t="shared" si="260"/>
        <v>0</v>
      </c>
      <c r="EL138" s="2687">
        <f t="shared" si="260"/>
        <v>0</v>
      </c>
      <c r="EM138" s="2601"/>
      <c r="EN138" s="2681" t="str">
        <f t="shared" ref="EN138:EN201" si="335">BC138</f>
        <v/>
      </c>
      <c r="EO138" s="2688">
        <f t="shared" ref="EO138:EO201" si="336">MAX(EZ138:FG138)</f>
        <v>0</v>
      </c>
      <c r="EP138" s="2689">
        <f t="shared" ref="EP138:EP201" si="337">IF(EO138=0,0,IF(EZ138="",0,(EZ138/EO138)*EN138))</f>
        <v>0</v>
      </c>
      <c r="EQ138" s="2689">
        <f t="shared" ref="EQ138:EQ201" si="338">IF(EO138=0,0,IF(FA138="",0,(FA138/EO138)*EN138))</f>
        <v>0</v>
      </c>
      <c r="ER138" s="2689">
        <f t="shared" ref="ER138:ER201" si="339">IF(EO138=0,0,IF(FB138="",0,(FB138/EO138)*EN138))</f>
        <v>0</v>
      </c>
      <c r="ES138" s="2689">
        <f t="shared" ref="ES138:ES201" si="340">IF(EO138=0,0,IF(FC138="",0,(FC138/EO138)*EN138))</f>
        <v>0</v>
      </c>
      <c r="ET138" s="2689">
        <f t="shared" ref="ET138:ET201" si="341">IF(EO138=0,0,IF(FD138="",0,(FD138/EO138)*EN138))</f>
        <v>0</v>
      </c>
      <c r="EU138" s="2689">
        <f t="shared" ref="EU138:EU201" si="342">IF(EO138=0,0,IF(FE138="",0,(FE138/EO138)*EN138))</f>
        <v>0</v>
      </c>
      <c r="EV138" s="2689">
        <f t="shared" ref="EV138:EV201" si="343">IF(EO138=0,0,IF(FF138="",0,(FF138/EO138)*EN138))</f>
        <v>0</v>
      </c>
      <c r="EW138" s="2689">
        <f t="shared" ref="EW138:EW201" si="344">IF(EO138=0,0,IF(FG138="",0,(FG138/EO138)*EN138))</f>
        <v>0</v>
      </c>
      <c r="EX138" s="2705">
        <f>IF(X138=EX8,X138,0)</f>
        <v>0</v>
      </c>
      <c r="EY138" s="2703" t="str">
        <f t="shared" ref="EY138:EY201" si="345">IF(ISTEXT(EX138),Y138,"")</f>
        <v/>
      </c>
      <c r="EZ138" s="2678" t="str">
        <f t="shared" ref="EZ138:EZ201" si="346">IF(ISBLANK(Z138),"",IF(ISTEXT(EX138),Z138,""))</f>
        <v/>
      </c>
      <c r="FA138" s="2692" t="str">
        <f t="shared" ref="FA138:FA201" si="347">IF(ISBLANK(AA138),"",IF(ISTEXT(EX138),AA138,""))</f>
        <v/>
      </c>
      <c r="FB138" s="2692" t="str">
        <f t="shared" ref="FB138:FB201" si="348">IF(ISBLANK(AB138),"",IF(ISTEXT(EX138),AB138,""))</f>
        <v/>
      </c>
      <c r="FC138" s="2692" t="str">
        <f t="shared" ref="FC138:FC201" si="349">IF(ISBLANK(AC138),"",IF(ISTEXT(EX138),AC138,""))</f>
        <v/>
      </c>
      <c r="FD138" s="2692" t="str">
        <f t="shared" ref="FD138:FD201" si="350">IF(ISBLANK(AD138),"",IF(ISTEXT(EX138),AD138,""))</f>
        <v/>
      </c>
      <c r="FE138" s="2692" t="str">
        <f t="shared" ref="FE138:FE201" si="351">IF(ISBLANK(AE138),"",IF(ISTEXT(EX138),AE138,""))</f>
        <v/>
      </c>
      <c r="FF138" s="2692" t="str">
        <f t="shared" ref="FF138:FF201" si="352">IF(ISBLANK(AF138),"",IF(ISTEXT(EX138),AF138,""))</f>
        <v/>
      </c>
      <c r="FG138" s="2692" t="str">
        <f t="shared" ref="FG138:FG201" si="353">IF(ISBLANK(AG138),"",IF(ISTEXT(EX138),AG138,""))</f>
        <v/>
      </c>
      <c r="FH138" s="2601"/>
      <c r="FI138" s="2681" t="str">
        <f t="shared" ref="FI138:FI201" si="354">BC138</f>
        <v/>
      </c>
      <c r="FJ138" s="2694">
        <f t="shared" ref="FJ138:FJ201" si="355">MIN(FU138:GB138)</f>
        <v>0</v>
      </c>
      <c r="FK138" s="2527" t="str">
        <f t="shared" ref="FK138:FK201" si="356">IF(FU138="","",IF(FU138=0,"",(FJ138/FU138)*FI138))</f>
        <v/>
      </c>
      <c r="FL138" s="2527" t="str">
        <f t="shared" ref="FL138:FL201" si="357">IF(FV138="","",IF(FV138=0,"",(FJ138/FV138)*FI138))</f>
        <v/>
      </c>
      <c r="FM138" s="2527" t="str">
        <f t="shared" ref="FM138:FM201" si="358">IF(FW138="","",IF(FW138=0,"",(FJ138/FW138)*FI138))</f>
        <v/>
      </c>
      <c r="FN138" s="2527" t="str">
        <f t="shared" ref="FN138:FN201" si="359">IF(FX138="","",IF(FX138=0,"",(FJ138/FX138)*FI138))</f>
        <v/>
      </c>
      <c r="FO138" s="2527" t="str">
        <f t="shared" ref="FO138:FO201" si="360">IF(FY138="","",IF(FY138=0,"",(FJ138/FY138)*FI138))</f>
        <v/>
      </c>
      <c r="FP138" s="2527" t="str">
        <f t="shared" ref="FP138:FP201" si="361">IF(FZ138="","",IF(FZ138=0,"",(FJ138/FZ138)*FI138))</f>
        <v/>
      </c>
      <c r="FQ138" s="2527" t="str">
        <f t="shared" ref="FQ138:FQ201" si="362">IF(GA138="","",IF(GA138=0,"",(FJ138/GA138)*FI138))</f>
        <v/>
      </c>
      <c r="FR138" s="2527" t="str">
        <f t="shared" ref="FR138:FR201" si="363">IF(GB138="","",IF(GB138=0,"",(FJ138/GB138)*FI138))</f>
        <v/>
      </c>
      <c r="FS138" s="2704">
        <f>IF(X138=FS8,X138,0)</f>
        <v>0</v>
      </c>
      <c r="FT138" s="2703" t="str">
        <f t="shared" ref="FT138:FT201" si="364">IF(ISTEXT(FS138),Y138,"")</f>
        <v/>
      </c>
      <c r="FU138" s="2692" t="str">
        <f t="shared" ref="FU138:FU201" si="365">IF(ISBLANK(Z138),"",IF(ISTEXT(FS138),Z138,""))</f>
        <v/>
      </c>
      <c r="FV138" s="2692" t="str">
        <f t="shared" ref="FV138:FV201" si="366">IF(ISBLANK(AA138),"",IF(ISTEXT(FS138),AA138,""))</f>
        <v/>
      </c>
      <c r="FW138" s="2692" t="str">
        <f t="shared" ref="FW138:FW201" si="367">IF(ISBLANK(AB138),"",IF(ISTEXT(FS138),AB138,""))</f>
        <v/>
      </c>
      <c r="FX138" s="2692" t="str">
        <f t="shared" ref="FX138:FX201" si="368">IF(ISBLANK(AC138),"",IF(ISTEXT(FS138),AC138,""))</f>
        <v/>
      </c>
      <c r="FY138" s="2692" t="str">
        <f t="shared" ref="FY138:FY201" si="369">IF(ISBLANK(AD138),"",IF(ISTEXT(FS138),AD138,""))</f>
        <v/>
      </c>
      <c r="FZ138" s="2692" t="str">
        <f t="shared" ref="FZ138:FZ201" si="370">IF(ISBLANK(AE138),"",IF(ISTEXT(FS138),AE138,""))</f>
        <v/>
      </c>
      <c r="GA138" s="2692" t="str">
        <f t="shared" ref="GA138:GA201" si="371">IF(ISBLANK(AF138),"",IF(ISTEXT(FS138),AF138,""))</f>
        <v/>
      </c>
      <c r="GB138" s="2696" t="str">
        <f t="shared" ref="GB138:GB201" si="372">IF(ISBLANK(AG138),"",IF(ISTEXT(FS138),AG138,""))</f>
        <v/>
      </c>
      <c r="GC138" s="2535"/>
    </row>
    <row r="139" spans="1:185" ht="45" customHeight="1" x14ac:dyDescent="0.25">
      <c r="A139" s="2633">
        <f>ROW()</f>
        <v>139</v>
      </c>
      <c r="B139" s="2667" t="str">
        <f>IF(C139="I","",IF(ISBLANK(D139),"",IF(ISTEXT(D139),LARGE(B9:B138,1)+1,0)))</f>
        <v/>
      </c>
      <c r="C139" s="2698"/>
      <c r="D139" s="2715"/>
      <c r="E139" s="2669"/>
      <c r="F139" s="2670"/>
      <c r="G139" s="2671"/>
      <c r="H139" s="2672"/>
      <c r="I139" s="2671"/>
      <c r="J139" s="2672"/>
      <c r="K139" s="2673">
        <f t="shared" si="257"/>
        <v>0</v>
      </c>
      <c r="L139" s="2532"/>
      <c r="M139" s="2674">
        <f t="shared" si="261"/>
        <v>0</v>
      </c>
      <c r="N139" s="2675">
        <f t="shared" si="261"/>
        <v>0</v>
      </c>
      <c r="O139" s="2676"/>
      <c r="P139" s="2676"/>
      <c r="Q139" s="2676"/>
      <c r="R139" s="2676"/>
      <c r="S139" s="2676"/>
      <c r="T139" s="2676"/>
      <c r="U139" s="2676"/>
      <c r="V139" s="2676"/>
      <c r="W139" s="2532"/>
      <c r="X139" s="2674">
        <f t="shared" si="262"/>
        <v>0</v>
      </c>
      <c r="Y139" s="2675">
        <f t="shared" si="262"/>
        <v>0</v>
      </c>
      <c r="Z139" s="2677"/>
      <c r="AA139" s="2677"/>
      <c r="AB139" s="2677"/>
      <c r="AC139" s="2677"/>
      <c r="AD139" s="2677"/>
      <c r="AE139" s="2677"/>
      <c r="AF139" s="2677"/>
      <c r="AG139" s="2677"/>
      <c r="AH139" s="2532"/>
      <c r="AI139" s="2535"/>
      <c r="AJ139" s="2678">
        <f t="shared" si="263"/>
        <v>0</v>
      </c>
      <c r="AK139" s="2679">
        <f t="shared" si="264"/>
        <v>0</v>
      </c>
      <c r="AL139" s="2678">
        <f t="shared" si="265"/>
        <v>0</v>
      </c>
      <c r="AM139" s="2679">
        <f t="shared" si="266"/>
        <v>0</v>
      </c>
      <c r="AN139" s="2678">
        <f t="shared" si="267"/>
        <v>0</v>
      </c>
      <c r="AO139" s="2679">
        <f t="shared" si="268"/>
        <v>0</v>
      </c>
      <c r="AP139" s="2678">
        <f t="shared" si="269"/>
        <v>0</v>
      </c>
      <c r="AQ139" s="2679">
        <f t="shared" si="270"/>
        <v>0</v>
      </c>
      <c r="AR139" s="2678">
        <f t="shared" si="271"/>
        <v>0</v>
      </c>
      <c r="AS139" s="2679">
        <f t="shared" si="272"/>
        <v>0</v>
      </c>
      <c r="AT139" s="2678">
        <f t="shared" si="273"/>
        <v>0</v>
      </c>
      <c r="AU139" s="2679">
        <f t="shared" si="274"/>
        <v>0</v>
      </c>
      <c r="AV139" s="2678">
        <f t="shared" si="275"/>
        <v>0</v>
      </c>
      <c r="AW139" s="2679">
        <f t="shared" si="276"/>
        <v>0</v>
      </c>
      <c r="AX139" s="2678">
        <f t="shared" si="277"/>
        <v>0</v>
      </c>
      <c r="AY139" s="2679">
        <f t="shared" si="278"/>
        <v>0</v>
      </c>
      <c r="AZ139" s="2680"/>
      <c r="BA139" s="2681">
        <f>BA9</f>
        <v>20</v>
      </c>
      <c r="BB139" s="2681">
        <f t="shared" si="279"/>
        <v>0</v>
      </c>
      <c r="BC139" s="2681" t="str">
        <f t="shared" si="280"/>
        <v/>
      </c>
      <c r="BD139" s="2682">
        <f t="shared" si="254"/>
        <v>0</v>
      </c>
      <c r="BE139" s="2682">
        <f t="shared" si="254"/>
        <v>0</v>
      </c>
      <c r="BF139" s="2682">
        <f t="shared" si="254"/>
        <v>0</v>
      </c>
      <c r="BG139" s="2682">
        <f t="shared" si="254"/>
        <v>0</v>
      </c>
      <c r="BH139" s="2682">
        <f t="shared" si="254"/>
        <v>0</v>
      </c>
      <c r="BI139" s="2682">
        <f t="shared" si="258"/>
        <v>0</v>
      </c>
      <c r="BJ139" s="2682">
        <f t="shared" si="258"/>
        <v>0</v>
      </c>
      <c r="BK139" s="2682">
        <f t="shared" si="258"/>
        <v>0</v>
      </c>
      <c r="BL139" s="2535"/>
      <c r="BM139" s="2683">
        <f t="shared" si="281"/>
        <v>0</v>
      </c>
      <c r="BN139" s="2684">
        <f t="shared" si="282"/>
        <v>0</v>
      </c>
      <c r="BO139" s="2684">
        <f t="shared" si="283"/>
        <v>0</v>
      </c>
      <c r="BP139" s="2684">
        <f t="shared" si="284"/>
        <v>0</v>
      </c>
      <c r="BQ139" s="2684">
        <f t="shared" si="285"/>
        <v>0</v>
      </c>
      <c r="BR139" s="2684">
        <f t="shared" si="286"/>
        <v>0</v>
      </c>
      <c r="BS139" s="2684">
        <f t="shared" si="287"/>
        <v>0</v>
      </c>
      <c r="BT139" s="2684">
        <f t="shared" si="288"/>
        <v>0</v>
      </c>
      <c r="BU139" s="2617"/>
      <c r="BV139" s="2685">
        <f t="shared" si="255"/>
        <v>0</v>
      </c>
      <c r="BW139" s="2686">
        <f t="shared" si="255"/>
        <v>0</v>
      </c>
      <c r="BX139" s="2686">
        <f t="shared" si="255"/>
        <v>0</v>
      </c>
      <c r="BY139" s="2686">
        <f t="shared" si="255"/>
        <v>0</v>
      </c>
      <c r="BZ139" s="2686">
        <f t="shared" si="255"/>
        <v>0</v>
      </c>
      <c r="CA139" s="2686">
        <f t="shared" si="259"/>
        <v>0</v>
      </c>
      <c r="CB139" s="2686">
        <f t="shared" si="259"/>
        <v>0</v>
      </c>
      <c r="CC139" s="2687">
        <f t="shared" si="259"/>
        <v>0</v>
      </c>
      <c r="CD139" s="2525"/>
      <c r="CE139" s="2681" t="str">
        <f t="shared" si="289"/>
        <v/>
      </c>
      <c r="CF139" s="2688">
        <f t="shared" si="290"/>
        <v>0</v>
      </c>
      <c r="CG139" s="2689">
        <f t="shared" si="291"/>
        <v>0</v>
      </c>
      <c r="CH139" s="2689">
        <f t="shared" si="292"/>
        <v>0</v>
      </c>
      <c r="CI139" s="2689">
        <f t="shared" si="293"/>
        <v>0</v>
      </c>
      <c r="CJ139" s="2689">
        <f t="shared" si="294"/>
        <v>0</v>
      </c>
      <c r="CK139" s="2689">
        <f t="shared" si="295"/>
        <v>0</v>
      </c>
      <c r="CL139" s="2689">
        <f t="shared" si="296"/>
        <v>0</v>
      </c>
      <c r="CM139" s="2689">
        <f t="shared" si="297"/>
        <v>0</v>
      </c>
      <c r="CN139" s="2689">
        <f t="shared" si="298"/>
        <v>0</v>
      </c>
      <c r="CO139" s="2702">
        <f>IF(M139=CO8,M139,0)</f>
        <v>0</v>
      </c>
      <c r="CP139" s="2703" t="str">
        <f t="shared" si="299"/>
        <v/>
      </c>
      <c r="CQ139" s="2678" t="str">
        <f t="shared" si="300"/>
        <v/>
      </c>
      <c r="CR139" s="2692" t="str">
        <f t="shared" si="301"/>
        <v/>
      </c>
      <c r="CS139" s="2692" t="str">
        <f t="shared" si="302"/>
        <v/>
      </c>
      <c r="CT139" s="2692" t="str">
        <f t="shared" si="303"/>
        <v/>
      </c>
      <c r="CU139" s="2692" t="str">
        <f t="shared" si="304"/>
        <v/>
      </c>
      <c r="CV139" s="2692" t="str">
        <f t="shared" si="305"/>
        <v/>
      </c>
      <c r="CW139" s="2692" t="str">
        <f t="shared" si="306"/>
        <v/>
      </c>
      <c r="CX139" s="2693" t="str">
        <f t="shared" si="307"/>
        <v/>
      </c>
      <c r="CY139" s="2601"/>
      <c r="CZ139" s="2681" t="str">
        <f t="shared" si="308"/>
        <v/>
      </c>
      <c r="DA139" s="2694">
        <f t="shared" si="309"/>
        <v>0</v>
      </c>
      <c r="DB139" s="2527" t="str">
        <f t="shared" si="310"/>
        <v/>
      </c>
      <c r="DC139" s="2527" t="str">
        <f t="shared" si="311"/>
        <v/>
      </c>
      <c r="DD139" s="2527" t="str">
        <f t="shared" si="312"/>
        <v/>
      </c>
      <c r="DE139" s="2527" t="str">
        <f t="shared" si="313"/>
        <v/>
      </c>
      <c r="DF139" s="2527" t="str">
        <f t="shared" si="314"/>
        <v/>
      </c>
      <c r="DG139" s="2527" t="str">
        <f t="shared" si="315"/>
        <v/>
      </c>
      <c r="DH139" s="2527" t="str">
        <f t="shared" si="316"/>
        <v/>
      </c>
      <c r="DI139" s="2527" t="str">
        <f t="shared" si="317"/>
        <v/>
      </c>
      <c r="DJ139" s="2549"/>
      <c r="DK139" s="2704">
        <f>IF(M139=DK8,M139,0)</f>
        <v>0</v>
      </c>
      <c r="DL139" s="2703" t="str">
        <f t="shared" si="318"/>
        <v/>
      </c>
      <c r="DM139" s="2692" t="str">
        <f t="shared" si="319"/>
        <v/>
      </c>
      <c r="DN139" s="2692" t="str">
        <f t="shared" si="320"/>
        <v/>
      </c>
      <c r="DO139" s="2692" t="str">
        <f t="shared" si="321"/>
        <v/>
      </c>
      <c r="DP139" s="2692" t="str">
        <f t="shared" si="322"/>
        <v/>
      </c>
      <c r="DQ139" s="2692" t="str">
        <f t="shared" si="323"/>
        <v/>
      </c>
      <c r="DR139" s="2692" t="str">
        <f t="shared" si="324"/>
        <v/>
      </c>
      <c r="DS139" s="2692" t="str">
        <f t="shared" si="325"/>
        <v/>
      </c>
      <c r="DT139" s="2696" t="str">
        <f t="shared" si="326"/>
        <v/>
      </c>
      <c r="DU139" s="2535"/>
      <c r="DV139" s="2683">
        <f t="shared" si="327"/>
        <v>0</v>
      </c>
      <c r="DW139" s="2684">
        <f t="shared" si="328"/>
        <v>0</v>
      </c>
      <c r="DX139" s="2684">
        <f t="shared" si="329"/>
        <v>0</v>
      </c>
      <c r="DY139" s="2684">
        <f t="shared" si="330"/>
        <v>0</v>
      </c>
      <c r="DZ139" s="2684">
        <f t="shared" si="331"/>
        <v>0</v>
      </c>
      <c r="EA139" s="2684">
        <f t="shared" si="332"/>
        <v>0</v>
      </c>
      <c r="EB139" s="2684">
        <f t="shared" si="333"/>
        <v>0</v>
      </c>
      <c r="EC139" s="2684">
        <f t="shared" si="334"/>
        <v>0</v>
      </c>
      <c r="ED139" s="2630"/>
      <c r="EE139" s="2685">
        <f t="shared" si="256"/>
        <v>0</v>
      </c>
      <c r="EF139" s="2686">
        <f t="shared" si="256"/>
        <v>0</v>
      </c>
      <c r="EG139" s="2686">
        <f t="shared" si="256"/>
        <v>0</v>
      </c>
      <c r="EH139" s="2686">
        <f t="shared" si="256"/>
        <v>0</v>
      </c>
      <c r="EI139" s="2686">
        <f t="shared" si="256"/>
        <v>0</v>
      </c>
      <c r="EJ139" s="2686">
        <f t="shared" si="260"/>
        <v>0</v>
      </c>
      <c r="EK139" s="2686">
        <f t="shared" si="260"/>
        <v>0</v>
      </c>
      <c r="EL139" s="2687">
        <f t="shared" si="260"/>
        <v>0</v>
      </c>
      <c r="EM139" s="2601"/>
      <c r="EN139" s="2681" t="str">
        <f t="shared" si="335"/>
        <v/>
      </c>
      <c r="EO139" s="2688">
        <f t="shared" si="336"/>
        <v>0</v>
      </c>
      <c r="EP139" s="2689">
        <f t="shared" si="337"/>
        <v>0</v>
      </c>
      <c r="EQ139" s="2689">
        <f t="shared" si="338"/>
        <v>0</v>
      </c>
      <c r="ER139" s="2689">
        <f t="shared" si="339"/>
        <v>0</v>
      </c>
      <c r="ES139" s="2689">
        <f t="shared" si="340"/>
        <v>0</v>
      </c>
      <c r="ET139" s="2689">
        <f t="shared" si="341"/>
        <v>0</v>
      </c>
      <c r="EU139" s="2689">
        <f t="shared" si="342"/>
        <v>0</v>
      </c>
      <c r="EV139" s="2689">
        <f t="shared" si="343"/>
        <v>0</v>
      </c>
      <c r="EW139" s="2689">
        <f t="shared" si="344"/>
        <v>0</v>
      </c>
      <c r="EX139" s="2705">
        <f>IF(X139=EX8,X139,0)</f>
        <v>0</v>
      </c>
      <c r="EY139" s="2703" t="str">
        <f t="shared" si="345"/>
        <v/>
      </c>
      <c r="EZ139" s="2678" t="str">
        <f t="shared" si="346"/>
        <v/>
      </c>
      <c r="FA139" s="2692" t="str">
        <f t="shared" si="347"/>
        <v/>
      </c>
      <c r="FB139" s="2692" t="str">
        <f t="shared" si="348"/>
        <v/>
      </c>
      <c r="FC139" s="2692" t="str">
        <f t="shared" si="349"/>
        <v/>
      </c>
      <c r="FD139" s="2692" t="str">
        <f t="shared" si="350"/>
        <v/>
      </c>
      <c r="FE139" s="2692" t="str">
        <f t="shared" si="351"/>
        <v/>
      </c>
      <c r="FF139" s="2692" t="str">
        <f t="shared" si="352"/>
        <v/>
      </c>
      <c r="FG139" s="2692" t="str">
        <f t="shared" si="353"/>
        <v/>
      </c>
      <c r="FH139" s="2601"/>
      <c r="FI139" s="2681" t="str">
        <f t="shared" si="354"/>
        <v/>
      </c>
      <c r="FJ139" s="2694">
        <f t="shared" si="355"/>
        <v>0</v>
      </c>
      <c r="FK139" s="2527" t="str">
        <f t="shared" si="356"/>
        <v/>
      </c>
      <c r="FL139" s="2527" t="str">
        <f t="shared" si="357"/>
        <v/>
      </c>
      <c r="FM139" s="2527" t="str">
        <f t="shared" si="358"/>
        <v/>
      </c>
      <c r="FN139" s="2527" t="str">
        <f t="shared" si="359"/>
        <v/>
      </c>
      <c r="FO139" s="2527" t="str">
        <f t="shared" si="360"/>
        <v/>
      </c>
      <c r="FP139" s="2527" t="str">
        <f t="shared" si="361"/>
        <v/>
      </c>
      <c r="FQ139" s="2527" t="str">
        <f t="shared" si="362"/>
        <v/>
      </c>
      <c r="FR139" s="2527" t="str">
        <f t="shared" si="363"/>
        <v/>
      </c>
      <c r="FS139" s="2704">
        <f>IF(X139=FS8,X139,0)</f>
        <v>0</v>
      </c>
      <c r="FT139" s="2703" t="str">
        <f t="shared" si="364"/>
        <v/>
      </c>
      <c r="FU139" s="2692" t="str">
        <f t="shared" si="365"/>
        <v/>
      </c>
      <c r="FV139" s="2692" t="str">
        <f t="shared" si="366"/>
        <v/>
      </c>
      <c r="FW139" s="2692" t="str">
        <f t="shared" si="367"/>
        <v/>
      </c>
      <c r="FX139" s="2692" t="str">
        <f t="shared" si="368"/>
        <v/>
      </c>
      <c r="FY139" s="2692" t="str">
        <f t="shared" si="369"/>
        <v/>
      </c>
      <c r="FZ139" s="2692" t="str">
        <f t="shared" si="370"/>
        <v/>
      </c>
      <c r="GA139" s="2692" t="str">
        <f t="shared" si="371"/>
        <v/>
      </c>
      <c r="GB139" s="2696" t="str">
        <f t="shared" si="372"/>
        <v/>
      </c>
      <c r="GC139" s="2535"/>
    </row>
    <row r="140" spans="1:185" ht="45" customHeight="1" x14ac:dyDescent="0.25">
      <c r="A140" s="2633">
        <f>ROW()</f>
        <v>140</v>
      </c>
      <c r="B140" s="2667" t="str">
        <f>IF(C140="I","",IF(ISBLANK(D140),"",IF(ISTEXT(D140),LARGE(B9:B139,1)+1,0)))</f>
        <v/>
      </c>
      <c r="C140" s="2698"/>
      <c r="D140" s="2715"/>
      <c r="E140" s="2669"/>
      <c r="F140" s="2670"/>
      <c r="G140" s="2671"/>
      <c r="H140" s="2672"/>
      <c r="I140" s="2671"/>
      <c r="J140" s="2672"/>
      <c r="K140" s="2673">
        <f t="shared" si="257"/>
        <v>0</v>
      </c>
      <c r="L140" s="2532"/>
      <c r="M140" s="2674">
        <f t="shared" si="261"/>
        <v>0</v>
      </c>
      <c r="N140" s="2675">
        <f t="shared" si="261"/>
        <v>0</v>
      </c>
      <c r="O140" s="2676"/>
      <c r="P140" s="2676"/>
      <c r="Q140" s="2676"/>
      <c r="R140" s="2676"/>
      <c r="S140" s="2676"/>
      <c r="T140" s="2676"/>
      <c r="U140" s="2676"/>
      <c r="V140" s="2676"/>
      <c r="W140" s="2532"/>
      <c r="X140" s="2674">
        <f t="shared" si="262"/>
        <v>0</v>
      </c>
      <c r="Y140" s="2675">
        <f t="shared" si="262"/>
        <v>0</v>
      </c>
      <c r="Z140" s="2677"/>
      <c r="AA140" s="2677"/>
      <c r="AB140" s="2677"/>
      <c r="AC140" s="2677"/>
      <c r="AD140" s="2677"/>
      <c r="AE140" s="2677"/>
      <c r="AF140" s="2677"/>
      <c r="AG140" s="2677"/>
      <c r="AH140" s="2532"/>
      <c r="AI140" s="2535"/>
      <c r="AJ140" s="2678">
        <f t="shared" si="263"/>
        <v>0</v>
      </c>
      <c r="AK140" s="2679">
        <f t="shared" si="264"/>
        <v>0</v>
      </c>
      <c r="AL140" s="2678">
        <f t="shared" si="265"/>
        <v>0</v>
      </c>
      <c r="AM140" s="2679">
        <f t="shared" si="266"/>
        <v>0</v>
      </c>
      <c r="AN140" s="2678">
        <f t="shared" si="267"/>
        <v>0</v>
      </c>
      <c r="AO140" s="2679">
        <f t="shared" si="268"/>
        <v>0</v>
      </c>
      <c r="AP140" s="2678">
        <f t="shared" si="269"/>
        <v>0</v>
      </c>
      <c r="AQ140" s="2679">
        <f t="shared" si="270"/>
        <v>0</v>
      </c>
      <c r="AR140" s="2678">
        <f t="shared" si="271"/>
        <v>0</v>
      </c>
      <c r="AS140" s="2679">
        <f t="shared" si="272"/>
        <v>0</v>
      </c>
      <c r="AT140" s="2678">
        <f t="shared" si="273"/>
        <v>0</v>
      </c>
      <c r="AU140" s="2679">
        <f t="shared" si="274"/>
        <v>0</v>
      </c>
      <c r="AV140" s="2678">
        <f t="shared" si="275"/>
        <v>0</v>
      </c>
      <c r="AW140" s="2679">
        <f t="shared" si="276"/>
        <v>0</v>
      </c>
      <c r="AX140" s="2678">
        <f t="shared" si="277"/>
        <v>0</v>
      </c>
      <c r="AY140" s="2679">
        <f t="shared" si="278"/>
        <v>0</v>
      </c>
      <c r="AZ140" s="2680"/>
      <c r="BA140" s="2681">
        <f>BA9</f>
        <v>20</v>
      </c>
      <c r="BB140" s="2681">
        <f t="shared" si="279"/>
        <v>0</v>
      </c>
      <c r="BC140" s="2681" t="str">
        <f t="shared" si="280"/>
        <v/>
      </c>
      <c r="BD140" s="2682">
        <f t="shared" si="254"/>
        <v>0</v>
      </c>
      <c r="BE140" s="2682">
        <f t="shared" si="254"/>
        <v>0</v>
      </c>
      <c r="BF140" s="2682">
        <f t="shared" si="254"/>
        <v>0</v>
      </c>
      <c r="BG140" s="2682">
        <f t="shared" si="254"/>
        <v>0</v>
      </c>
      <c r="BH140" s="2682">
        <f t="shared" si="254"/>
        <v>0</v>
      </c>
      <c r="BI140" s="2682">
        <f t="shared" si="258"/>
        <v>0</v>
      </c>
      <c r="BJ140" s="2682">
        <f t="shared" si="258"/>
        <v>0</v>
      </c>
      <c r="BK140" s="2682">
        <f t="shared" si="258"/>
        <v>0</v>
      </c>
      <c r="BL140" s="2535"/>
      <c r="BM140" s="2683">
        <f t="shared" si="281"/>
        <v>0</v>
      </c>
      <c r="BN140" s="2684">
        <f t="shared" si="282"/>
        <v>0</v>
      </c>
      <c r="BO140" s="2684">
        <f t="shared" si="283"/>
        <v>0</v>
      </c>
      <c r="BP140" s="2684">
        <f t="shared" si="284"/>
        <v>0</v>
      </c>
      <c r="BQ140" s="2684">
        <f t="shared" si="285"/>
        <v>0</v>
      </c>
      <c r="BR140" s="2684">
        <f t="shared" si="286"/>
        <v>0</v>
      </c>
      <c r="BS140" s="2684">
        <f t="shared" si="287"/>
        <v>0</v>
      </c>
      <c r="BT140" s="2684">
        <f t="shared" si="288"/>
        <v>0</v>
      </c>
      <c r="BU140" s="2617"/>
      <c r="BV140" s="2685">
        <f t="shared" si="255"/>
        <v>0</v>
      </c>
      <c r="BW140" s="2686">
        <f t="shared" si="255"/>
        <v>0</v>
      </c>
      <c r="BX140" s="2686">
        <f t="shared" si="255"/>
        <v>0</v>
      </c>
      <c r="BY140" s="2686">
        <f t="shared" si="255"/>
        <v>0</v>
      </c>
      <c r="BZ140" s="2686">
        <f t="shared" si="255"/>
        <v>0</v>
      </c>
      <c r="CA140" s="2686">
        <f t="shared" si="259"/>
        <v>0</v>
      </c>
      <c r="CB140" s="2686">
        <f t="shared" si="259"/>
        <v>0</v>
      </c>
      <c r="CC140" s="2687">
        <f t="shared" si="259"/>
        <v>0</v>
      </c>
      <c r="CD140" s="2525"/>
      <c r="CE140" s="2681" t="str">
        <f t="shared" si="289"/>
        <v/>
      </c>
      <c r="CF140" s="2688">
        <f t="shared" si="290"/>
        <v>0</v>
      </c>
      <c r="CG140" s="2689">
        <f t="shared" si="291"/>
        <v>0</v>
      </c>
      <c r="CH140" s="2689">
        <f t="shared" si="292"/>
        <v>0</v>
      </c>
      <c r="CI140" s="2689">
        <f t="shared" si="293"/>
        <v>0</v>
      </c>
      <c r="CJ140" s="2689">
        <f t="shared" si="294"/>
        <v>0</v>
      </c>
      <c r="CK140" s="2689">
        <f t="shared" si="295"/>
        <v>0</v>
      </c>
      <c r="CL140" s="2689">
        <f t="shared" si="296"/>
        <v>0</v>
      </c>
      <c r="CM140" s="2689">
        <f t="shared" si="297"/>
        <v>0</v>
      </c>
      <c r="CN140" s="2689">
        <f t="shared" si="298"/>
        <v>0</v>
      </c>
      <c r="CO140" s="2702">
        <f>IF(M140=CO8,M140,0)</f>
        <v>0</v>
      </c>
      <c r="CP140" s="2703" t="str">
        <f t="shared" si="299"/>
        <v/>
      </c>
      <c r="CQ140" s="2678" t="str">
        <f t="shared" si="300"/>
        <v/>
      </c>
      <c r="CR140" s="2692" t="str">
        <f t="shared" si="301"/>
        <v/>
      </c>
      <c r="CS140" s="2692" t="str">
        <f t="shared" si="302"/>
        <v/>
      </c>
      <c r="CT140" s="2692" t="str">
        <f t="shared" si="303"/>
        <v/>
      </c>
      <c r="CU140" s="2692" t="str">
        <f t="shared" si="304"/>
        <v/>
      </c>
      <c r="CV140" s="2692" t="str">
        <f t="shared" si="305"/>
        <v/>
      </c>
      <c r="CW140" s="2692" t="str">
        <f t="shared" si="306"/>
        <v/>
      </c>
      <c r="CX140" s="2693" t="str">
        <f t="shared" si="307"/>
        <v/>
      </c>
      <c r="CY140" s="2601"/>
      <c r="CZ140" s="2681" t="str">
        <f t="shared" si="308"/>
        <v/>
      </c>
      <c r="DA140" s="2694">
        <f t="shared" si="309"/>
        <v>0</v>
      </c>
      <c r="DB140" s="2527" t="str">
        <f t="shared" si="310"/>
        <v/>
      </c>
      <c r="DC140" s="2527" t="str">
        <f t="shared" si="311"/>
        <v/>
      </c>
      <c r="DD140" s="2527" t="str">
        <f t="shared" si="312"/>
        <v/>
      </c>
      <c r="DE140" s="2527" t="str">
        <f t="shared" si="313"/>
        <v/>
      </c>
      <c r="DF140" s="2527" t="str">
        <f t="shared" si="314"/>
        <v/>
      </c>
      <c r="DG140" s="2527" t="str">
        <f t="shared" si="315"/>
        <v/>
      </c>
      <c r="DH140" s="2527" t="str">
        <f t="shared" si="316"/>
        <v/>
      </c>
      <c r="DI140" s="2527" t="str">
        <f t="shared" si="317"/>
        <v/>
      </c>
      <c r="DJ140" s="2549"/>
      <c r="DK140" s="2704">
        <f>IF(M140=DK8,M140,0)</f>
        <v>0</v>
      </c>
      <c r="DL140" s="2703" t="str">
        <f t="shared" si="318"/>
        <v/>
      </c>
      <c r="DM140" s="2692" t="str">
        <f t="shared" si="319"/>
        <v/>
      </c>
      <c r="DN140" s="2692" t="str">
        <f t="shared" si="320"/>
        <v/>
      </c>
      <c r="DO140" s="2692" t="str">
        <f t="shared" si="321"/>
        <v/>
      </c>
      <c r="DP140" s="2692" t="str">
        <f t="shared" si="322"/>
        <v/>
      </c>
      <c r="DQ140" s="2692" t="str">
        <f t="shared" si="323"/>
        <v/>
      </c>
      <c r="DR140" s="2692" t="str">
        <f t="shared" si="324"/>
        <v/>
      </c>
      <c r="DS140" s="2692" t="str">
        <f t="shared" si="325"/>
        <v/>
      </c>
      <c r="DT140" s="2696" t="str">
        <f t="shared" si="326"/>
        <v/>
      </c>
      <c r="DU140" s="2535"/>
      <c r="DV140" s="2683">
        <f t="shared" si="327"/>
        <v>0</v>
      </c>
      <c r="DW140" s="2684">
        <f t="shared" si="328"/>
        <v>0</v>
      </c>
      <c r="DX140" s="2684">
        <f t="shared" si="329"/>
        <v>0</v>
      </c>
      <c r="DY140" s="2684">
        <f t="shared" si="330"/>
        <v>0</v>
      </c>
      <c r="DZ140" s="2684">
        <f t="shared" si="331"/>
        <v>0</v>
      </c>
      <c r="EA140" s="2684">
        <f t="shared" si="332"/>
        <v>0</v>
      </c>
      <c r="EB140" s="2684">
        <f t="shared" si="333"/>
        <v>0</v>
      </c>
      <c r="EC140" s="2684">
        <f t="shared" si="334"/>
        <v>0</v>
      </c>
      <c r="ED140" s="2630"/>
      <c r="EE140" s="2685">
        <f t="shared" si="256"/>
        <v>0</v>
      </c>
      <c r="EF140" s="2686">
        <f t="shared" si="256"/>
        <v>0</v>
      </c>
      <c r="EG140" s="2686">
        <f t="shared" si="256"/>
        <v>0</v>
      </c>
      <c r="EH140" s="2686">
        <f t="shared" si="256"/>
        <v>0</v>
      </c>
      <c r="EI140" s="2686">
        <f t="shared" si="256"/>
        <v>0</v>
      </c>
      <c r="EJ140" s="2686">
        <f t="shared" si="260"/>
        <v>0</v>
      </c>
      <c r="EK140" s="2686">
        <f t="shared" si="260"/>
        <v>0</v>
      </c>
      <c r="EL140" s="2687">
        <f t="shared" si="260"/>
        <v>0</v>
      </c>
      <c r="EM140" s="2601"/>
      <c r="EN140" s="2681" t="str">
        <f t="shared" si="335"/>
        <v/>
      </c>
      <c r="EO140" s="2688">
        <f t="shared" si="336"/>
        <v>0</v>
      </c>
      <c r="EP140" s="2689">
        <f t="shared" si="337"/>
        <v>0</v>
      </c>
      <c r="EQ140" s="2689">
        <f t="shared" si="338"/>
        <v>0</v>
      </c>
      <c r="ER140" s="2689">
        <f t="shared" si="339"/>
        <v>0</v>
      </c>
      <c r="ES140" s="2689">
        <f t="shared" si="340"/>
        <v>0</v>
      </c>
      <c r="ET140" s="2689">
        <f t="shared" si="341"/>
        <v>0</v>
      </c>
      <c r="EU140" s="2689">
        <f t="shared" si="342"/>
        <v>0</v>
      </c>
      <c r="EV140" s="2689">
        <f t="shared" si="343"/>
        <v>0</v>
      </c>
      <c r="EW140" s="2689">
        <f t="shared" si="344"/>
        <v>0</v>
      </c>
      <c r="EX140" s="2705">
        <f>IF(X140=EX8,X140,0)</f>
        <v>0</v>
      </c>
      <c r="EY140" s="2703" t="str">
        <f t="shared" si="345"/>
        <v/>
      </c>
      <c r="EZ140" s="2678" t="str">
        <f t="shared" si="346"/>
        <v/>
      </c>
      <c r="FA140" s="2692" t="str">
        <f t="shared" si="347"/>
        <v/>
      </c>
      <c r="FB140" s="2692" t="str">
        <f t="shared" si="348"/>
        <v/>
      </c>
      <c r="FC140" s="2692" t="str">
        <f t="shared" si="349"/>
        <v/>
      </c>
      <c r="FD140" s="2692" t="str">
        <f t="shared" si="350"/>
        <v/>
      </c>
      <c r="FE140" s="2692" t="str">
        <f t="shared" si="351"/>
        <v/>
      </c>
      <c r="FF140" s="2692" t="str">
        <f t="shared" si="352"/>
        <v/>
      </c>
      <c r="FG140" s="2692" t="str">
        <f t="shared" si="353"/>
        <v/>
      </c>
      <c r="FH140" s="2601"/>
      <c r="FI140" s="2681" t="str">
        <f t="shared" si="354"/>
        <v/>
      </c>
      <c r="FJ140" s="2694">
        <f t="shared" si="355"/>
        <v>0</v>
      </c>
      <c r="FK140" s="2527" t="str">
        <f t="shared" si="356"/>
        <v/>
      </c>
      <c r="FL140" s="2527" t="str">
        <f t="shared" si="357"/>
        <v/>
      </c>
      <c r="FM140" s="2527" t="str">
        <f t="shared" si="358"/>
        <v/>
      </c>
      <c r="FN140" s="2527" t="str">
        <f t="shared" si="359"/>
        <v/>
      </c>
      <c r="FO140" s="2527" t="str">
        <f t="shared" si="360"/>
        <v/>
      </c>
      <c r="FP140" s="2527" t="str">
        <f t="shared" si="361"/>
        <v/>
      </c>
      <c r="FQ140" s="2527" t="str">
        <f t="shared" si="362"/>
        <v/>
      </c>
      <c r="FR140" s="2527" t="str">
        <f t="shared" si="363"/>
        <v/>
      </c>
      <c r="FS140" s="2704">
        <f>IF(X140=FS8,X140,0)</f>
        <v>0</v>
      </c>
      <c r="FT140" s="2703" t="str">
        <f t="shared" si="364"/>
        <v/>
      </c>
      <c r="FU140" s="2692" t="str">
        <f t="shared" si="365"/>
        <v/>
      </c>
      <c r="FV140" s="2692" t="str">
        <f t="shared" si="366"/>
        <v/>
      </c>
      <c r="FW140" s="2692" t="str">
        <f t="shared" si="367"/>
        <v/>
      </c>
      <c r="FX140" s="2692" t="str">
        <f t="shared" si="368"/>
        <v/>
      </c>
      <c r="FY140" s="2692" t="str">
        <f t="shared" si="369"/>
        <v/>
      </c>
      <c r="FZ140" s="2692" t="str">
        <f t="shared" si="370"/>
        <v/>
      </c>
      <c r="GA140" s="2692" t="str">
        <f t="shared" si="371"/>
        <v/>
      </c>
      <c r="GB140" s="2696" t="str">
        <f t="shared" si="372"/>
        <v/>
      </c>
      <c r="GC140" s="2535"/>
    </row>
    <row r="141" spans="1:185" ht="45" customHeight="1" x14ac:dyDescent="0.25">
      <c r="A141" s="2633">
        <f>ROW()</f>
        <v>141</v>
      </c>
      <c r="B141" s="2667" t="str">
        <f>IF(C141="I","",IF(ISBLANK(D141),"",IF(ISTEXT(D141),LARGE(B9:B140,1)+1,0)))</f>
        <v/>
      </c>
      <c r="C141" s="2698"/>
      <c r="D141" s="2715"/>
      <c r="E141" s="2669"/>
      <c r="F141" s="2670"/>
      <c r="G141" s="2671"/>
      <c r="H141" s="2672"/>
      <c r="I141" s="2671"/>
      <c r="J141" s="2672"/>
      <c r="K141" s="2673">
        <f t="shared" si="257"/>
        <v>0</v>
      </c>
      <c r="L141" s="2532"/>
      <c r="M141" s="2674">
        <f t="shared" si="261"/>
        <v>0</v>
      </c>
      <c r="N141" s="2675">
        <f t="shared" si="261"/>
        <v>0</v>
      </c>
      <c r="O141" s="2676"/>
      <c r="P141" s="2676"/>
      <c r="Q141" s="2676"/>
      <c r="R141" s="2676"/>
      <c r="S141" s="2676"/>
      <c r="T141" s="2676"/>
      <c r="U141" s="2676"/>
      <c r="V141" s="2676"/>
      <c r="W141" s="2532"/>
      <c r="X141" s="2674">
        <f t="shared" si="262"/>
        <v>0</v>
      </c>
      <c r="Y141" s="2675">
        <f t="shared" si="262"/>
        <v>0</v>
      </c>
      <c r="Z141" s="2677"/>
      <c r="AA141" s="2677"/>
      <c r="AB141" s="2677"/>
      <c r="AC141" s="2677"/>
      <c r="AD141" s="2677"/>
      <c r="AE141" s="2677"/>
      <c r="AF141" s="2677"/>
      <c r="AG141" s="2677"/>
      <c r="AH141" s="2532"/>
      <c r="AI141" s="2535"/>
      <c r="AJ141" s="2678">
        <f t="shared" si="263"/>
        <v>0</v>
      </c>
      <c r="AK141" s="2679">
        <f t="shared" si="264"/>
        <v>0</v>
      </c>
      <c r="AL141" s="2678">
        <f t="shared" si="265"/>
        <v>0</v>
      </c>
      <c r="AM141" s="2679">
        <f t="shared" si="266"/>
        <v>0</v>
      </c>
      <c r="AN141" s="2678">
        <f t="shared" si="267"/>
        <v>0</v>
      </c>
      <c r="AO141" s="2679">
        <f t="shared" si="268"/>
        <v>0</v>
      </c>
      <c r="AP141" s="2678">
        <f t="shared" si="269"/>
        <v>0</v>
      </c>
      <c r="AQ141" s="2679">
        <f t="shared" si="270"/>
        <v>0</v>
      </c>
      <c r="AR141" s="2678">
        <f t="shared" si="271"/>
        <v>0</v>
      </c>
      <c r="AS141" s="2679">
        <f t="shared" si="272"/>
        <v>0</v>
      </c>
      <c r="AT141" s="2678">
        <f t="shared" si="273"/>
        <v>0</v>
      </c>
      <c r="AU141" s="2679">
        <f t="shared" si="274"/>
        <v>0</v>
      </c>
      <c r="AV141" s="2678">
        <f t="shared" si="275"/>
        <v>0</v>
      </c>
      <c r="AW141" s="2679">
        <f t="shared" si="276"/>
        <v>0</v>
      </c>
      <c r="AX141" s="2678">
        <f t="shared" si="277"/>
        <v>0</v>
      </c>
      <c r="AY141" s="2679">
        <f t="shared" si="278"/>
        <v>0</v>
      </c>
      <c r="AZ141" s="2680"/>
      <c r="BA141" s="2681">
        <f>BA9</f>
        <v>20</v>
      </c>
      <c r="BB141" s="2681">
        <f t="shared" si="279"/>
        <v>0</v>
      </c>
      <c r="BC141" s="2681" t="str">
        <f t="shared" si="280"/>
        <v/>
      </c>
      <c r="BD141" s="2682">
        <f t="shared" si="254"/>
        <v>0</v>
      </c>
      <c r="BE141" s="2682">
        <f t="shared" si="254"/>
        <v>0</v>
      </c>
      <c r="BF141" s="2682">
        <f t="shared" si="254"/>
        <v>0</v>
      </c>
      <c r="BG141" s="2682">
        <f t="shared" si="254"/>
        <v>0</v>
      </c>
      <c r="BH141" s="2682">
        <f t="shared" si="254"/>
        <v>0</v>
      </c>
      <c r="BI141" s="2682">
        <f t="shared" si="258"/>
        <v>0</v>
      </c>
      <c r="BJ141" s="2682">
        <f t="shared" si="258"/>
        <v>0</v>
      </c>
      <c r="BK141" s="2682">
        <f t="shared" si="258"/>
        <v>0</v>
      </c>
      <c r="BL141" s="2535"/>
      <c r="BM141" s="2683">
        <f t="shared" si="281"/>
        <v>0</v>
      </c>
      <c r="BN141" s="2684">
        <f t="shared" si="282"/>
        <v>0</v>
      </c>
      <c r="BO141" s="2684">
        <f t="shared" si="283"/>
        <v>0</v>
      </c>
      <c r="BP141" s="2684">
        <f t="shared" si="284"/>
        <v>0</v>
      </c>
      <c r="BQ141" s="2684">
        <f t="shared" si="285"/>
        <v>0</v>
      </c>
      <c r="BR141" s="2684">
        <f t="shared" si="286"/>
        <v>0</v>
      </c>
      <c r="BS141" s="2684">
        <f t="shared" si="287"/>
        <v>0</v>
      </c>
      <c r="BT141" s="2684">
        <f t="shared" si="288"/>
        <v>0</v>
      </c>
      <c r="BU141" s="2617"/>
      <c r="BV141" s="2685">
        <f t="shared" si="255"/>
        <v>0</v>
      </c>
      <c r="BW141" s="2686">
        <f t="shared" si="255"/>
        <v>0</v>
      </c>
      <c r="BX141" s="2686">
        <f t="shared" si="255"/>
        <v>0</v>
      </c>
      <c r="BY141" s="2686">
        <f t="shared" si="255"/>
        <v>0</v>
      </c>
      <c r="BZ141" s="2686">
        <f t="shared" si="255"/>
        <v>0</v>
      </c>
      <c r="CA141" s="2686">
        <f t="shared" si="259"/>
        <v>0</v>
      </c>
      <c r="CB141" s="2686">
        <f t="shared" si="259"/>
        <v>0</v>
      </c>
      <c r="CC141" s="2687">
        <f t="shared" si="259"/>
        <v>0</v>
      </c>
      <c r="CD141" s="2525"/>
      <c r="CE141" s="2681" t="str">
        <f t="shared" si="289"/>
        <v/>
      </c>
      <c r="CF141" s="2688">
        <f t="shared" si="290"/>
        <v>0</v>
      </c>
      <c r="CG141" s="2689">
        <f t="shared" si="291"/>
        <v>0</v>
      </c>
      <c r="CH141" s="2689">
        <f t="shared" si="292"/>
        <v>0</v>
      </c>
      <c r="CI141" s="2689">
        <f t="shared" si="293"/>
        <v>0</v>
      </c>
      <c r="CJ141" s="2689">
        <f t="shared" si="294"/>
        <v>0</v>
      </c>
      <c r="CK141" s="2689">
        <f t="shared" si="295"/>
        <v>0</v>
      </c>
      <c r="CL141" s="2689">
        <f t="shared" si="296"/>
        <v>0</v>
      </c>
      <c r="CM141" s="2689">
        <f t="shared" si="297"/>
        <v>0</v>
      </c>
      <c r="CN141" s="2689">
        <f t="shared" si="298"/>
        <v>0</v>
      </c>
      <c r="CO141" s="2702">
        <f>IF(M141=CO8,M141,0)</f>
        <v>0</v>
      </c>
      <c r="CP141" s="2703" t="str">
        <f t="shared" si="299"/>
        <v/>
      </c>
      <c r="CQ141" s="2678" t="str">
        <f t="shared" si="300"/>
        <v/>
      </c>
      <c r="CR141" s="2692" t="str">
        <f t="shared" si="301"/>
        <v/>
      </c>
      <c r="CS141" s="2692" t="str">
        <f t="shared" si="302"/>
        <v/>
      </c>
      <c r="CT141" s="2692" t="str">
        <f t="shared" si="303"/>
        <v/>
      </c>
      <c r="CU141" s="2692" t="str">
        <f t="shared" si="304"/>
        <v/>
      </c>
      <c r="CV141" s="2692" t="str">
        <f t="shared" si="305"/>
        <v/>
      </c>
      <c r="CW141" s="2692" t="str">
        <f t="shared" si="306"/>
        <v/>
      </c>
      <c r="CX141" s="2693" t="str">
        <f t="shared" si="307"/>
        <v/>
      </c>
      <c r="CY141" s="2601"/>
      <c r="CZ141" s="2681" t="str">
        <f t="shared" si="308"/>
        <v/>
      </c>
      <c r="DA141" s="2694">
        <f t="shared" si="309"/>
        <v>0</v>
      </c>
      <c r="DB141" s="2527" t="str">
        <f t="shared" si="310"/>
        <v/>
      </c>
      <c r="DC141" s="2527" t="str">
        <f t="shared" si="311"/>
        <v/>
      </c>
      <c r="DD141" s="2527" t="str">
        <f t="shared" si="312"/>
        <v/>
      </c>
      <c r="DE141" s="2527" t="str">
        <f t="shared" si="313"/>
        <v/>
      </c>
      <c r="DF141" s="2527" t="str">
        <f t="shared" si="314"/>
        <v/>
      </c>
      <c r="DG141" s="2527" t="str">
        <f t="shared" si="315"/>
        <v/>
      </c>
      <c r="DH141" s="2527" t="str">
        <f t="shared" si="316"/>
        <v/>
      </c>
      <c r="DI141" s="2527" t="str">
        <f t="shared" si="317"/>
        <v/>
      </c>
      <c r="DJ141" s="2549"/>
      <c r="DK141" s="2704">
        <f>IF(M141=DK8,M141,0)</f>
        <v>0</v>
      </c>
      <c r="DL141" s="2703" t="str">
        <f t="shared" si="318"/>
        <v/>
      </c>
      <c r="DM141" s="2692" t="str">
        <f t="shared" si="319"/>
        <v/>
      </c>
      <c r="DN141" s="2692" t="str">
        <f t="shared" si="320"/>
        <v/>
      </c>
      <c r="DO141" s="2692" t="str">
        <f t="shared" si="321"/>
        <v/>
      </c>
      <c r="DP141" s="2692" t="str">
        <f t="shared" si="322"/>
        <v/>
      </c>
      <c r="DQ141" s="2692" t="str">
        <f t="shared" si="323"/>
        <v/>
      </c>
      <c r="DR141" s="2692" t="str">
        <f t="shared" si="324"/>
        <v/>
      </c>
      <c r="DS141" s="2692" t="str">
        <f t="shared" si="325"/>
        <v/>
      </c>
      <c r="DT141" s="2696" t="str">
        <f t="shared" si="326"/>
        <v/>
      </c>
      <c r="DU141" s="2535"/>
      <c r="DV141" s="2683">
        <f t="shared" si="327"/>
        <v>0</v>
      </c>
      <c r="DW141" s="2684">
        <f t="shared" si="328"/>
        <v>0</v>
      </c>
      <c r="DX141" s="2684">
        <f t="shared" si="329"/>
        <v>0</v>
      </c>
      <c r="DY141" s="2684">
        <f t="shared" si="330"/>
        <v>0</v>
      </c>
      <c r="DZ141" s="2684">
        <f t="shared" si="331"/>
        <v>0</v>
      </c>
      <c r="EA141" s="2684">
        <f t="shared" si="332"/>
        <v>0</v>
      </c>
      <c r="EB141" s="2684">
        <f t="shared" si="333"/>
        <v>0</v>
      </c>
      <c r="EC141" s="2684">
        <f t="shared" si="334"/>
        <v>0</v>
      </c>
      <c r="ED141" s="2630"/>
      <c r="EE141" s="2685">
        <f t="shared" si="256"/>
        <v>0</v>
      </c>
      <c r="EF141" s="2686">
        <f t="shared" si="256"/>
        <v>0</v>
      </c>
      <c r="EG141" s="2686">
        <f t="shared" si="256"/>
        <v>0</v>
      </c>
      <c r="EH141" s="2686">
        <f t="shared" si="256"/>
        <v>0</v>
      </c>
      <c r="EI141" s="2686">
        <f t="shared" si="256"/>
        <v>0</v>
      </c>
      <c r="EJ141" s="2686">
        <f t="shared" si="260"/>
        <v>0</v>
      </c>
      <c r="EK141" s="2686">
        <f t="shared" si="260"/>
        <v>0</v>
      </c>
      <c r="EL141" s="2687">
        <f t="shared" si="260"/>
        <v>0</v>
      </c>
      <c r="EM141" s="2601"/>
      <c r="EN141" s="2681" t="str">
        <f t="shared" si="335"/>
        <v/>
      </c>
      <c r="EO141" s="2688">
        <f t="shared" si="336"/>
        <v>0</v>
      </c>
      <c r="EP141" s="2689">
        <f t="shared" si="337"/>
        <v>0</v>
      </c>
      <c r="EQ141" s="2689">
        <f t="shared" si="338"/>
        <v>0</v>
      </c>
      <c r="ER141" s="2689">
        <f t="shared" si="339"/>
        <v>0</v>
      </c>
      <c r="ES141" s="2689">
        <f t="shared" si="340"/>
        <v>0</v>
      </c>
      <c r="ET141" s="2689">
        <f t="shared" si="341"/>
        <v>0</v>
      </c>
      <c r="EU141" s="2689">
        <f t="shared" si="342"/>
        <v>0</v>
      </c>
      <c r="EV141" s="2689">
        <f t="shared" si="343"/>
        <v>0</v>
      </c>
      <c r="EW141" s="2689">
        <f t="shared" si="344"/>
        <v>0</v>
      </c>
      <c r="EX141" s="2705">
        <f>IF(X141=EX8,X141,0)</f>
        <v>0</v>
      </c>
      <c r="EY141" s="2703" t="str">
        <f t="shared" si="345"/>
        <v/>
      </c>
      <c r="EZ141" s="2678" t="str">
        <f t="shared" si="346"/>
        <v/>
      </c>
      <c r="FA141" s="2692" t="str">
        <f t="shared" si="347"/>
        <v/>
      </c>
      <c r="FB141" s="2692" t="str">
        <f t="shared" si="348"/>
        <v/>
      </c>
      <c r="FC141" s="2692" t="str">
        <f t="shared" si="349"/>
        <v/>
      </c>
      <c r="FD141" s="2692" t="str">
        <f t="shared" si="350"/>
        <v/>
      </c>
      <c r="FE141" s="2692" t="str">
        <f t="shared" si="351"/>
        <v/>
      </c>
      <c r="FF141" s="2692" t="str">
        <f t="shared" si="352"/>
        <v/>
      </c>
      <c r="FG141" s="2692" t="str">
        <f t="shared" si="353"/>
        <v/>
      </c>
      <c r="FH141" s="2601"/>
      <c r="FI141" s="2681" t="str">
        <f t="shared" si="354"/>
        <v/>
      </c>
      <c r="FJ141" s="2694">
        <f t="shared" si="355"/>
        <v>0</v>
      </c>
      <c r="FK141" s="2527" t="str">
        <f t="shared" si="356"/>
        <v/>
      </c>
      <c r="FL141" s="2527" t="str">
        <f t="shared" si="357"/>
        <v/>
      </c>
      <c r="FM141" s="2527" t="str">
        <f t="shared" si="358"/>
        <v/>
      </c>
      <c r="FN141" s="2527" t="str">
        <f t="shared" si="359"/>
        <v/>
      </c>
      <c r="FO141" s="2527" t="str">
        <f t="shared" si="360"/>
        <v/>
      </c>
      <c r="FP141" s="2527" t="str">
        <f t="shared" si="361"/>
        <v/>
      </c>
      <c r="FQ141" s="2527" t="str">
        <f t="shared" si="362"/>
        <v/>
      </c>
      <c r="FR141" s="2527" t="str">
        <f t="shared" si="363"/>
        <v/>
      </c>
      <c r="FS141" s="2704">
        <f>IF(X141=FS8,X141,0)</f>
        <v>0</v>
      </c>
      <c r="FT141" s="2703" t="str">
        <f t="shared" si="364"/>
        <v/>
      </c>
      <c r="FU141" s="2692" t="str">
        <f t="shared" si="365"/>
        <v/>
      </c>
      <c r="FV141" s="2692" t="str">
        <f t="shared" si="366"/>
        <v/>
      </c>
      <c r="FW141" s="2692" t="str">
        <f t="shared" si="367"/>
        <v/>
      </c>
      <c r="FX141" s="2692" t="str">
        <f t="shared" si="368"/>
        <v/>
      </c>
      <c r="FY141" s="2692" t="str">
        <f t="shared" si="369"/>
        <v/>
      </c>
      <c r="FZ141" s="2692" t="str">
        <f t="shared" si="370"/>
        <v/>
      </c>
      <c r="GA141" s="2692" t="str">
        <f t="shared" si="371"/>
        <v/>
      </c>
      <c r="GB141" s="2696" t="str">
        <f t="shared" si="372"/>
        <v/>
      </c>
      <c r="GC141" s="2535"/>
    </row>
    <row r="142" spans="1:185" ht="45" customHeight="1" x14ac:dyDescent="0.25">
      <c r="A142" s="2633">
        <f>ROW()</f>
        <v>142</v>
      </c>
      <c r="B142" s="2667" t="str">
        <f>IF(C142="I","",IF(ISBLANK(D142),"",IF(ISTEXT(D142),LARGE(B9:B141,1)+1,0)))</f>
        <v/>
      </c>
      <c r="C142" s="2698"/>
      <c r="D142" s="2715"/>
      <c r="E142" s="2669"/>
      <c r="F142" s="2670"/>
      <c r="G142" s="2671"/>
      <c r="H142" s="2672"/>
      <c r="I142" s="2671"/>
      <c r="J142" s="2672"/>
      <c r="K142" s="2673">
        <f t="shared" si="257"/>
        <v>0</v>
      </c>
      <c r="L142" s="2532"/>
      <c r="M142" s="2674">
        <f t="shared" si="261"/>
        <v>0</v>
      </c>
      <c r="N142" s="2675">
        <f t="shared" si="261"/>
        <v>0</v>
      </c>
      <c r="O142" s="2676"/>
      <c r="P142" s="2676"/>
      <c r="Q142" s="2676"/>
      <c r="R142" s="2676"/>
      <c r="S142" s="2676"/>
      <c r="T142" s="2676"/>
      <c r="U142" s="2676"/>
      <c r="V142" s="2676"/>
      <c r="W142" s="2532"/>
      <c r="X142" s="2674">
        <f t="shared" si="262"/>
        <v>0</v>
      </c>
      <c r="Y142" s="2675">
        <f t="shared" si="262"/>
        <v>0</v>
      </c>
      <c r="Z142" s="2677"/>
      <c r="AA142" s="2677"/>
      <c r="AB142" s="2677"/>
      <c r="AC142" s="2677"/>
      <c r="AD142" s="2677"/>
      <c r="AE142" s="2677"/>
      <c r="AF142" s="2677"/>
      <c r="AG142" s="2677"/>
      <c r="AH142" s="2532"/>
      <c r="AI142" s="2535"/>
      <c r="AJ142" s="2678">
        <f t="shared" si="263"/>
        <v>0</v>
      </c>
      <c r="AK142" s="2679">
        <f t="shared" si="264"/>
        <v>0</v>
      </c>
      <c r="AL142" s="2678">
        <f t="shared" si="265"/>
        <v>0</v>
      </c>
      <c r="AM142" s="2679">
        <f t="shared" si="266"/>
        <v>0</v>
      </c>
      <c r="AN142" s="2678">
        <f t="shared" si="267"/>
        <v>0</v>
      </c>
      <c r="AO142" s="2679">
        <f t="shared" si="268"/>
        <v>0</v>
      </c>
      <c r="AP142" s="2678">
        <f t="shared" si="269"/>
        <v>0</v>
      </c>
      <c r="AQ142" s="2679">
        <f t="shared" si="270"/>
        <v>0</v>
      </c>
      <c r="AR142" s="2678">
        <f t="shared" si="271"/>
        <v>0</v>
      </c>
      <c r="AS142" s="2679">
        <f t="shared" si="272"/>
        <v>0</v>
      </c>
      <c r="AT142" s="2678">
        <f t="shared" si="273"/>
        <v>0</v>
      </c>
      <c r="AU142" s="2679">
        <f t="shared" si="274"/>
        <v>0</v>
      </c>
      <c r="AV142" s="2678">
        <f t="shared" si="275"/>
        <v>0</v>
      </c>
      <c r="AW142" s="2679">
        <f t="shared" si="276"/>
        <v>0</v>
      </c>
      <c r="AX142" s="2678">
        <f t="shared" si="277"/>
        <v>0</v>
      </c>
      <c r="AY142" s="2679">
        <f t="shared" si="278"/>
        <v>0</v>
      </c>
      <c r="AZ142" s="2680"/>
      <c r="BA142" s="2681">
        <f>BA9</f>
        <v>20</v>
      </c>
      <c r="BB142" s="2681">
        <f t="shared" si="279"/>
        <v>0</v>
      </c>
      <c r="BC142" s="2681" t="str">
        <f t="shared" si="280"/>
        <v/>
      </c>
      <c r="BD142" s="2682">
        <f t="shared" si="254"/>
        <v>0</v>
      </c>
      <c r="BE142" s="2682">
        <f t="shared" si="254"/>
        <v>0</v>
      </c>
      <c r="BF142" s="2682">
        <f t="shared" si="254"/>
        <v>0</v>
      </c>
      <c r="BG142" s="2682">
        <f t="shared" si="254"/>
        <v>0</v>
      </c>
      <c r="BH142" s="2682">
        <f t="shared" si="254"/>
        <v>0</v>
      </c>
      <c r="BI142" s="2682">
        <f t="shared" si="258"/>
        <v>0</v>
      </c>
      <c r="BJ142" s="2682">
        <f t="shared" si="258"/>
        <v>0</v>
      </c>
      <c r="BK142" s="2682">
        <f t="shared" si="258"/>
        <v>0</v>
      </c>
      <c r="BL142" s="2535"/>
      <c r="BM142" s="2683">
        <f t="shared" si="281"/>
        <v>0</v>
      </c>
      <c r="BN142" s="2684">
        <f t="shared" si="282"/>
        <v>0</v>
      </c>
      <c r="BO142" s="2684">
        <f t="shared" si="283"/>
        <v>0</v>
      </c>
      <c r="BP142" s="2684">
        <f t="shared" si="284"/>
        <v>0</v>
      </c>
      <c r="BQ142" s="2684">
        <f t="shared" si="285"/>
        <v>0</v>
      </c>
      <c r="BR142" s="2684">
        <f t="shared" si="286"/>
        <v>0</v>
      </c>
      <c r="BS142" s="2684">
        <f t="shared" si="287"/>
        <v>0</v>
      </c>
      <c r="BT142" s="2684">
        <f t="shared" si="288"/>
        <v>0</v>
      </c>
      <c r="BU142" s="2617"/>
      <c r="BV142" s="2685">
        <f t="shared" si="255"/>
        <v>0</v>
      </c>
      <c r="BW142" s="2686">
        <f t="shared" si="255"/>
        <v>0</v>
      </c>
      <c r="BX142" s="2686">
        <f t="shared" si="255"/>
        <v>0</v>
      </c>
      <c r="BY142" s="2686">
        <f t="shared" si="255"/>
        <v>0</v>
      </c>
      <c r="BZ142" s="2686">
        <f t="shared" si="255"/>
        <v>0</v>
      </c>
      <c r="CA142" s="2686">
        <f t="shared" si="259"/>
        <v>0</v>
      </c>
      <c r="CB142" s="2686">
        <f t="shared" si="259"/>
        <v>0</v>
      </c>
      <c r="CC142" s="2687">
        <f t="shared" si="259"/>
        <v>0</v>
      </c>
      <c r="CD142" s="2525"/>
      <c r="CE142" s="2681" t="str">
        <f t="shared" si="289"/>
        <v/>
      </c>
      <c r="CF142" s="2688">
        <f t="shared" si="290"/>
        <v>0</v>
      </c>
      <c r="CG142" s="2689">
        <f t="shared" si="291"/>
        <v>0</v>
      </c>
      <c r="CH142" s="2689">
        <f t="shared" si="292"/>
        <v>0</v>
      </c>
      <c r="CI142" s="2689">
        <f t="shared" si="293"/>
        <v>0</v>
      </c>
      <c r="CJ142" s="2689">
        <f t="shared" si="294"/>
        <v>0</v>
      </c>
      <c r="CK142" s="2689">
        <f t="shared" si="295"/>
        <v>0</v>
      </c>
      <c r="CL142" s="2689">
        <f t="shared" si="296"/>
        <v>0</v>
      </c>
      <c r="CM142" s="2689">
        <f t="shared" si="297"/>
        <v>0</v>
      </c>
      <c r="CN142" s="2689">
        <f t="shared" si="298"/>
        <v>0</v>
      </c>
      <c r="CO142" s="2702">
        <f>IF(M142=CO8,M142,0)</f>
        <v>0</v>
      </c>
      <c r="CP142" s="2703" t="str">
        <f t="shared" si="299"/>
        <v/>
      </c>
      <c r="CQ142" s="2678" t="str">
        <f t="shared" si="300"/>
        <v/>
      </c>
      <c r="CR142" s="2692" t="str">
        <f t="shared" si="301"/>
        <v/>
      </c>
      <c r="CS142" s="2692" t="str">
        <f t="shared" si="302"/>
        <v/>
      </c>
      <c r="CT142" s="2692" t="str">
        <f t="shared" si="303"/>
        <v/>
      </c>
      <c r="CU142" s="2692" t="str">
        <f t="shared" si="304"/>
        <v/>
      </c>
      <c r="CV142" s="2692" t="str">
        <f t="shared" si="305"/>
        <v/>
      </c>
      <c r="CW142" s="2692" t="str">
        <f t="shared" si="306"/>
        <v/>
      </c>
      <c r="CX142" s="2693" t="str">
        <f t="shared" si="307"/>
        <v/>
      </c>
      <c r="CY142" s="2601"/>
      <c r="CZ142" s="2681" t="str">
        <f t="shared" si="308"/>
        <v/>
      </c>
      <c r="DA142" s="2694">
        <f t="shared" si="309"/>
        <v>0</v>
      </c>
      <c r="DB142" s="2527" t="str">
        <f t="shared" si="310"/>
        <v/>
      </c>
      <c r="DC142" s="2527" t="str">
        <f t="shared" si="311"/>
        <v/>
      </c>
      <c r="DD142" s="2527" t="str">
        <f t="shared" si="312"/>
        <v/>
      </c>
      <c r="DE142" s="2527" t="str">
        <f t="shared" si="313"/>
        <v/>
      </c>
      <c r="DF142" s="2527" t="str">
        <f t="shared" si="314"/>
        <v/>
      </c>
      <c r="DG142" s="2527" t="str">
        <f t="shared" si="315"/>
        <v/>
      </c>
      <c r="DH142" s="2527" t="str">
        <f t="shared" si="316"/>
        <v/>
      </c>
      <c r="DI142" s="2527" t="str">
        <f t="shared" si="317"/>
        <v/>
      </c>
      <c r="DJ142" s="2549"/>
      <c r="DK142" s="2704">
        <f>IF(M142=DK8,M142,0)</f>
        <v>0</v>
      </c>
      <c r="DL142" s="2703" t="str">
        <f t="shared" si="318"/>
        <v/>
      </c>
      <c r="DM142" s="2692" t="str">
        <f t="shared" si="319"/>
        <v/>
      </c>
      <c r="DN142" s="2692" t="str">
        <f t="shared" si="320"/>
        <v/>
      </c>
      <c r="DO142" s="2692" t="str">
        <f t="shared" si="321"/>
        <v/>
      </c>
      <c r="DP142" s="2692" t="str">
        <f t="shared" si="322"/>
        <v/>
      </c>
      <c r="DQ142" s="2692" t="str">
        <f t="shared" si="323"/>
        <v/>
      </c>
      <c r="DR142" s="2692" t="str">
        <f t="shared" si="324"/>
        <v/>
      </c>
      <c r="DS142" s="2692" t="str">
        <f t="shared" si="325"/>
        <v/>
      </c>
      <c r="DT142" s="2696" t="str">
        <f t="shared" si="326"/>
        <v/>
      </c>
      <c r="DU142" s="2535"/>
      <c r="DV142" s="2683">
        <f t="shared" si="327"/>
        <v>0</v>
      </c>
      <c r="DW142" s="2684">
        <f t="shared" si="328"/>
        <v>0</v>
      </c>
      <c r="DX142" s="2684">
        <f t="shared" si="329"/>
        <v>0</v>
      </c>
      <c r="DY142" s="2684">
        <f t="shared" si="330"/>
        <v>0</v>
      </c>
      <c r="DZ142" s="2684">
        <f t="shared" si="331"/>
        <v>0</v>
      </c>
      <c r="EA142" s="2684">
        <f t="shared" si="332"/>
        <v>0</v>
      </c>
      <c r="EB142" s="2684">
        <f t="shared" si="333"/>
        <v>0</v>
      </c>
      <c r="EC142" s="2684">
        <f t="shared" si="334"/>
        <v>0</v>
      </c>
      <c r="ED142" s="2630"/>
      <c r="EE142" s="2685">
        <f t="shared" si="256"/>
        <v>0</v>
      </c>
      <c r="EF142" s="2686">
        <f t="shared" si="256"/>
        <v>0</v>
      </c>
      <c r="EG142" s="2686">
        <f t="shared" si="256"/>
        <v>0</v>
      </c>
      <c r="EH142" s="2686">
        <f t="shared" si="256"/>
        <v>0</v>
      </c>
      <c r="EI142" s="2686">
        <f t="shared" si="256"/>
        <v>0</v>
      </c>
      <c r="EJ142" s="2686">
        <f t="shared" si="260"/>
        <v>0</v>
      </c>
      <c r="EK142" s="2686">
        <f t="shared" si="260"/>
        <v>0</v>
      </c>
      <c r="EL142" s="2687">
        <f t="shared" si="260"/>
        <v>0</v>
      </c>
      <c r="EM142" s="2601"/>
      <c r="EN142" s="2681" t="str">
        <f t="shared" si="335"/>
        <v/>
      </c>
      <c r="EO142" s="2688">
        <f t="shared" si="336"/>
        <v>0</v>
      </c>
      <c r="EP142" s="2689">
        <f t="shared" si="337"/>
        <v>0</v>
      </c>
      <c r="EQ142" s="2689">
        <f t="shared" si="338"/>
        <v>0</v>
      </c>
      <c r="ER142" s="2689">
        <f t="shared" si="339"/>
        <v>0</v>
      </c>
      <c r="ES142" s="2689">
        <f t="shared" si="340"/>
        <v>0</v>
      </c>
      <c r="ET142" s="2689">
        <f t="shared" si="341"/>
        <v>0</v>
      </c>
      <c r="EU142" s="2689">
        <f t="shared" si="342"/>
        <v>0</v>
      </c>
      <c r="EV142" s="2689">
        <f t="shared" si="343"/>
        <v>0</v>
      </c>
      <c r="EW142" s="2689">
        <f t="shared" si="344"/>
        <v>0</v>
      </c>
      <c r="EX142" s="2705">
        <f>IF(X142=EX8,X142,0)</f>
        <v>0</v>
      </c>
      <c r="EY142" s="2703" t="str">
        <f t="shared" si="345"/>
        <v/>
      </c>
      <c r="EZ142" s="2678" t="str">
        <f t="shared" si="346"/>
        <v/>
      </c>
      <c r="FA142" s="2692" t="str">
        <f t="shared" si="347"/>
        <v/>
      </c>
      <c r="FB142" s="2692" t="str">
        <f t="shared" si="348"/>
        <v/>
      </c>
      <c r="FC142" s="2692" t="str">
        <f t="shared" si="349"/>
        <v/>
      </c>
      <c r="FD142" s="2692" t="str">
        <f t="shared" si="350"/>
        <v/>
      </c>
      <c r="FE142" s="2692" t="str">
        <f t="shared" si="351"/>
        <v/>
      </c>
      <c r="FF142" s="2692" t="str">
        <f t="shared" si="352"/>
        <v/>
      </c>
      <c r="FG142" s="2692" t="str">
        <f t="shared" si="353"/>
        <v/>
      </c>
      <c r="FH142" s="2601"/>
      <c r="FI142" s="2681" t="str">
        <f t="shared" si="354"/>
        <v/>
      </c>
      <c r="FJ142" s="2694">
        <f t="shared" si="355"/>
        <v>0</v>
      </c>
      <c r="FK142" s="2527" t="str">
        <f t="shared" si="356"/>
        <v/>
      </c>
      <c r="FL142" s="2527" t="str">
        <f t="shared" si="357"/>
        <v/>
      </c>
      <c r="FM142" s="2527" t="str">
        <f t="shared" si="358"/>
        <v/>
      </c>
      <c r="FN142" s="2527" t="str">
        <f t="shared" si="359"/>
        <v/>
      </c>
      <c r="FO142" s="2527" t="str">
        <f t="shared" si="360"/>
        <v/>
      </c>
      <c r="FP142" s="2527" t="str">
        <f t="shared" si="361"/>
        <v/>
      </c>
      <c r="FQ142" s="2527" t="str">
        <f t="shared" si="362"/>
        <v/>
      </c>
      <c r="FR142" s="2527" t="str">
        <f t="shared" si="363"/>
        <v/>
      </c>
      <c r="FS142" s="2704">
        <f>IF(X142=FS8,X142,0)</f>
        <v>0</v>
      </c>
      <c r="FT142" s="2703" t="str">
        <f t="shared" si="364"/>
        <v/>
      </c>
      <c r="FU142" s="2692" t="str">
        <f t="shared" si="365"/>
        <v/>
      </c>
      <c r="FV142" s="2692" t="str">
        <f t="shared" si="366"/>
        <v/>
      </c>
      <c r="FW142" s="2692" t="str">
        <f t="shared" si="367"/>
        <v/>
      </c>
      <c r="FX142" s="2692" t="str">
        <f t="shared" si="368"/>
        <v/>
      </c>
      <c r="FY142" s="2692" t="str">
        <f t="shared" si="369"/>
        <v/>
      </c>
      <c r="FZ142" s="2692" t="str">
        <f t="shared" si="370"/>
        <v/>
      </c>
      <c r="GA142" s="2692" t="str">
        <f t="shared" si="371"/>
        <v/>
      </c>
      <c r="GB142" s="2696" t="str">
        <f t="shared" si="372"/>
        <v/>
      </c>
      <c r="GC142" s="2535"/>
    </row>
    <row r="143" spans="1:185" ht="45" customHeight="1" x14ac:dyDescent="0.25">
      <c r="A143" s="2633">
        <f>ROW()</f>
        <v>143</v>
      </c>
      <c r="B143" s="2667" t="str">
        <f>IF(C143="I","",IF(ISBLANK(D143),"",IF(ISTEXT(D143),LARGE(B9:B142,1)+1,0)))</f>
        <v/>
      </c>
      <c r="C143" s="2698"/>
      <c r="D143" s="2715"/>
      <c r="E143" s="2669"/>
      <c r="F143" s="2670"/>
      <c r="G143" s="2671"/>
      <c r="H143" s="2672"/>
      <c r="I143" s="2671"/>
      <c r="J143" s="2672"/>
      <c r="K143" s="2673">
        <f t="shared" si="257"/>
        <v>0</v>
      </c>
      <c r="L143" s="2532"/>
      <c r="M143" s="2674">
        <f t="shared" si="261"/>
        <v>0</v>
      </c>
      <c r="N143" s="2675">
        <f t="shared" si="261"/>
        <v>0</v>
      </c>
      <c r="O143" s="2676"/>
      <c r="P143" s="2676"/>
      <c r="Q143" s="2676"/>
      <c r="R143" s="2676"/>
      <c r="S143" s="2676"/>
      <c r="T143" s="2676"/>
      <c r="U143" s="2676"/>
      <c r="V143" s="2676"/>
      <c r="W143" s="2532"/>
      <c r="X143" s="2674">
        <f t="shared" si="262"/>
        <v>0</v>
      </c>
      <c r="Y143" s="2675">
        <f t="shared" si="262"/>
        <v>0</v>
      </c>
      <c r="Z143" s="2677"/>
      <c r="AA143" s="2677"/>
      <c r="AB143" s="2677"/>
      <c r="AC143" s="2677"/>
      <c r="AD143" s="2677"/>
      <c r="AE143" s="2677"/>
      <c r="AF143" s="2677"/>
      <c r="AG143" s="2677"/>
      <c r="AH143" s="2532"/>
      <c r="AI143" s="2535"/>
      <c r="AJ143" s="2678">
        <f t="shared" si="263"/>
        <v>0</v>
      </c>
      <c r="AK143" s="2679">
        <f t="shared" si="264"/>
        <v>0</v>
      </c>
      <c r="AL143" s="2678">
        <f t="shared" si="265"/>
        <v>0</v>
      </c>
      <c r="AM143" s="2679">
        <f t="shared" si="266"/>
        <v>0</v>
      </c>
      <c r="AN143" s="2678">
        <f t="shared" si="267"/>
        <v>0</v>
      </c>
      <c r="AO143" s="2679">
        <f t="shared" si="268"/>
        <v>0</v>
      </c>
      <c r="AP143" s="2678">
        <f t="shared" si="269"/>
        <v>0</v>
      </c>
      <c r="AQ143" s="2679">
        <f t="shared" si="270"/>
        <v>0</v>
      </c>
      <c r="AR143" s="2678">
        <f t="shared" si="271"/>
        <v>0</v>
      </c>
      <c r="AS143" s="2679">
        <f t="shared" si="272"/>
        <v>0</v>
      </c>
      <c r="AT143" s="2678">
        <f t="shared" si="273"/>
        <v>0</v>
      </c>
      <c r="AU143" s="2679">
        <f t="shared" si="274"/>
        <v>0</v>
      </c>
      <c r="AV143" s="2678">
        <f t="shared" si="275"/>
        <v>0</v>
      </c>
      <c r="AW143" s="2679">
        <f t="shared" si="276"/>
        <v>0</v>
      </c>
      <c r="AX143" s="2678">
        <f t="shared" si="277"/>
        <v>0</v>
      </c>
      <c r="AY143" s="2679">
        <f t="shared" si="278"/>
        <v>0</v>
      </c>
      <c r="AZ143" s="2680"/>
      <c r="BA143" s="2681">
        <f>BA9</f>
        <v>20</v>
      </c>
      <c r="BB143" s="2681">
        <f t="shared" si="279"/>
        <v>0</v>
      </c>
      <c r="BC143" s="2681" t="str">
        <f t="shared" si="280"/>
        <v/>
      </c>
      <c r="BD143" s="2682">
        <f t="shared" ref="BD143:BH193" si="373">SUM(BV143,EE143)</f>
        <v>0</v>
      </c>
      <c r="BE143" s="2682">
        <f t="shared" si="373"/>
        <v>0</v>
      </c>
      <c r="BF143" s="2682">
        <f t="shared" si="373"/>
        <v>0</v>
      </c>
      <c r="BG143" s="2682">
        <f t="shared" si="373"/>
        <v>0</v>
      </c>
      <c r="BH143" s="2682">
        <f t="shared" si="373"/>
        <v>0</v>
      </c>
      <c r="BI143" s="2682">
        <f t="shared" si="258"/>
        <v>0</v>
      </c>
      <c r="BJ143" s="2682">
        <f t="shared" si="258"/>
        <v>0</v>
      </c>
      <c r="BK143" s="2682">
        <f t="shared" si="258"/>
        <v>0</v>
      </c>
      <c r="BL143" s="2535"/>
      <c r="BM143" s="2683">
        <f t="shared" si="281"/>
        <v>0</v>
      </c>
      <c r="BN143" s="2684">
        <f t="shared" si="282"/>
        <v>0</v>
      </c>
      <c r="BO143" s="2684">
        <f t="shared" si="283"/>
        <v>0</v>
      </c>
      <c r="BP143" s="2684">
        <f t="shared" si="284"/>
        <v>0</v>
      </c>
      <c r="BQ143" s="2684">
        <f t="shared" si="285"/>
        <v>0</v>
      </c>
      <c r="BR143" s="2684">
        <f t="shared" si="286"/>
        <v>0</v>
      </c>
      <c r="BS143" s="2684">
        <f t="shared" si="287"/>
        <v>0</v>
      </c>
      <c r="BT143" s="2684">
        <f t="shared" si="288"/>
        <v>0</v>
      </c>
      <c r="BU143" s="2617"/>
      <c r="BV143" s="2685">
        <f t="shared" ref="BV143:BZ193" si="374">SUM(CG143,DB143)</f>
        <v>0</v>
      </c>
      <c r="BW143" s="2686">
        <f t="shared" si="374"/>
        <v>0</v>
      </c>
      <c r="BX143" s="2686">
        <f t="shared" si="374"/>
        <v>0</v>
      </c>
      <c r="BY143" s="2686">
        <f t="shared" si="374"/>
        <v>0</v>
      </c>
      <c r="BZ143" s="2686">
        <f t="shared" si="374"/>
        <v>0</v>
      </c>
      <c r="CA143" s="2686">
        <f t="shared" si="259"/>
        <v>0</v>
      </c>
      <c r="CB143" s="2686">
        <f t="shared" si="259"/>
        <v>0</v>
      </c>
      <c r="CC143" s="2687">
        <f t="shared" si="259"/>
        <v>0</v>
      </c>
      <c r="CD143" s="2525"/>
      <c r="CE143" s="2681" t="str">
        <f t="shared" si="289"/>
        <v/>
      </c>
      <c r="CF143" s="2688">
        <f t="shared" si="290"/>
        <v>0</v>
      </c>
      <c r="CG143" s="2689">
        <f t="shared" si="291"/>
        <v>0</v>
      </c>
      <c r="CH143" s="2689">
        <f t="shared" si="292"/>
        <v>0</v>
      </c>
      <c r="CI143" s="2689">
        <f t="shared" si="293"/>
        <v>0</v>
      </c>
      <c r="CJ143" s="2689">
        <f t="shared" si="294"/>
        <v>0</v>
      </c>
      <c r="CK143" s="2689">
        <f t="shared" si="295"/>
        <v>0</v>
      </c>
      <c r="CL143" s="2689">
        <f t="shared" si="296"/>
        <v>0</v>
      </c>
      <c r="CM143" s="2689">
        <f t="shared" si="297"/>
        <v>0</v>
      </c>
      <c r="CN143" s="2689">
        <f t="shared" si="298"/>
        <v>0</v>
      </c>
      <c r="CO143" s="2702">
        <f>IF(M143=CO8,M143,0)</f>
        <v>0</v>
      </c>
      <c r="CP143" s="2703" t="str">
        <f t="shared" si="299"/>
        <v/>
      </c>
      <c r="CQ143" s="2678" t="str">
        <f t="shared" si="300"/>
        <v/>
      </c>
      <c r="CR143" s="2692" t="str">
        <f t="shared" si="301"/>
        <v/>
      </c>
      <c r="CS143" s="2692" t="str">
        <f t="shared" si="302"/>
        <v/>
      </c>
      <c r="CT143" s="2692" t="str">
        <f t="shared" si="303"/>
        <v/>
      </c>
      <c r="CU143" s="2692" t="str">
        <f t="shared" si="304"/>
        <v/>
      </c>
      <c r="CV143" s="2692" t="str">
        <f t="shared" si="305"/>
        <v/>
      </c>
      <c r="CW143" s="2692" t="str">
        <f t="shared" si="306"/>
        <v/>
      </c>
      <c r="CX143" s="2693" t="str">
        <f t="shared" si="307"/>
        <v/>
      </c>
      <c r="CY143" s="2601"/>
      <c r="CZ143" s="2681" t="str">
        <f t="shared" si="308"/>
        <v/>
      </c>
      <c r="DA143" s="2694">
        <f t="shared" si="309"/>
        <v>0</v>
      </c>
      <c r="DB143" s="2527" t="str">
        <f t="shared" si="310"/>
        <v/>
      </c>
      <c r="DC143" s="2527" t="str">
        <f t="shared" si="311"/>
        <v/>
      </c>
      <c r="DD143" s="2527" t="str">
        <f t="shared" si="312"/>
        <v/>
      </c>
      <c r="DE143" s="2527" t="str">
        <f t="shared" si="313"/>
        <v/>
      </c>
      <c r="DF143" s="2527" t="str">
        <f t="shared" si="314"/>
        <v/>
      </c>
      <c r="DG143" s="2527" t="str">
        <f t="shared" si="315"/>
        <v/>
      </c>
      <c r="DH143" s="2527" t="str">
        <f t="shared" si="316"/>
        <v/>
      </c>
      <c r="DI143" s="2527" t="str">
        <f t="shared" si="317"/>
        <v/>
      </c>
      <c r="DJ143" s="2549"/>
      <c r="DK143" s="2704">
        <f>IF(M143=DK8,M143,0)</f>
        <v>0</v>
      </c>
      <c r="DL143" s="2703" t="str">
        <f t="shared" si="318"/>
        <v/>
      </c>
      <c r="DM143" s="2692" t="str">
        <f t="shared" si="319"/>
        <v/>
      </c>
      <c r="DN143" s="2692" t="str">
        <f t="shared" si="320"/>
        <v/>
      </c>
      <c r="DO143" s="2692" t="str">
        <f t="shared" si="321"/>
        <v/>
      </c>
      <c r="DP143" s="2692" t="str">
        <f t="shared" si="322"/>
        <v/>
      </c>
      <c r="DQ143" s="2692" t="str">
        <f t="shared" si="323"/>
        <v/>
      </c>
      <c r="DR143" s="2692" t="str">
        <f t="shared" si="324"/>
        <v/>
      </c>
      <c r="DS143" s="2692" t="str">
        <f t="shared" si="325"/>
        <v/>
      </c>
      <c r="DT143" s="2696" t="str">
        <f t="shared" si="326"/>
        <v/>
      </c>
      <c r="DU143" s="2535"/>
      <c r="DV143" s="2683">
        <f t="shared" si="327"/>
        <v>0</v>
      </c>
      <c r="DW143" s="2684">
        <f t="shared" si="328"/>
        <v>0</v>
      </c>
      <c r="DX143" s="2684">
        <f t="shared" si="329"/>
        <v>0</v>
      </c>
      <c r="DY143" s="2684">
        <f t="shared" si="330"/>
        <v>0</v>
      </c>
      <c r="DZ143" s="2684">
        <f t="shared" si="331"/>
        <v>0</v>
      </c>
      <c r="EA143" s="2684">
        <f t="shared" si="332"/>
        <v>0</v>
      </c>
      <c r="EB143" s="2684">
        <f t="shared" si="333"/>
        <v>0</v>
      </c>
      <c r="EC143" s="2684">
        <f t="shared" si="334"/>
        <v>0</v>
      </c>
      <c r="ED143" s="2630"/>
      <c r="EE143" s="2685">
        <f t="shared" ref="EE143:EI193" si="375">SUM(EP143,FK143)</f>
        <v>0</v>
      </c>
      <c r="EF143" s="2686">
        <f t="shared" si="375"/>
        <v>0</v>
      </c>
      <c r="EG143" s="2686">
        <f t="shared" si="375"/>
        <v>0</v>
      </c>
      <c r="EH143" s="2686">
        <f t="shared" si="375"/>
        <v>0</v>
      </c>
      <c r="EI143" s="2686">
        <f t="shared" si="375"/>
        <v>0</v>
      </c>
      <c r="EJ143" s="2686">
        <f t="shared" si="260"/>
        <v>0</v>
      </c>
      <c r="EK143" s="2686">
        <f t="shared" si="260"/>
        <v>0</v>
      </c>
      <c r="EL143" s="2687">
        <f t="shared" si="260"/>
        <v>0</v>
      </c>
      <c r="EM143" s="2601"/>
      <c r="EN143" s="2681" t="str">
        <f t="shared" si="335"/>
        <v/>
      </c>
      <c r="EO143" s="2688">
        <f t="shared" si="336"/>
        <v>0</v>
      </c>
      <c r="EP143" s="2689">
        <f t="shared" si="337"/>
        <v>0</v>
      </c>
      <c r="EQ143" s="2689">
        <f t="shared" si="338"/>
        <v>0</v>
      </c>
      <c r="ER143" s="2689">
        <f t="shared" si="339"/>
        <v>0</v>
      </c>
      <c r="ES143" s="2689">
        <f t="shared" si="340"/>
        <v>0</v>
      </c>
      <c r="ET143" s="2689">
        <f t="shared" si="341"/>
        <v>0</v>
      </c>
      <c r="EU143" s="2689">
        <f t="shared" si="342"/>
        <v>0</v>
      </c>
      <c r="EV143" s="2689">
        <f t="shared" si="343"/>
        <v>0</v>
      </c>
      <c r="EW143" s="2689">
        <f t="shared" si="344"/>
        <v>0</v>
      </c>
      <c r="EX143" s="2705">
        <f>IF(X143=EX8,X143,0)</f>
        <v>0</v>
      </c>
      <c r="EY143" s="2703" t="str">
        <f t="shared" si="345"/>
        <v/>
      </c>
      <c r="EZ143" s="2678" t="str">
        <f t="shared" si="346"/>
        <v/>
      </c>
      <c r="FA143" s="2692" t="str">
        <f t="shared" si="347"/>
        <v/>
      </c>
      <c r="FB143" s="2692" t="str">
        <f t="shared" si="348"/>
        <v/>
      </c>
      <c r="FC143" s="2692" t="str">
        <f t="shared" si="349"/>
        <v/>
      </c>
      <c r="FD143" s="2692" t="str">
        <f t="shared" si="350"/>
        <v/>
      </c>
      <c r="FE143" s="2692" t="str">
        <f t="shared" si="351"/>
        <v/>
      </c>
      <c r="FF143" s="2692" t="str">
        <f t="shared" si="352"/>
        <v/>
      </c>
      <c r="FG143" s="2692" t="str">
        <f t="shared" si="353"/>
        <v/>
      </c>
      <c r="FH143" s="2601"/>
      <c r="FI143" s="2681" t="str">
        <f t="shared" si="354"/>
        <v/>
      </c>
      <c r="FJ143" s="2694">
        <f t="shared" si="355"/>
        <v>0</v>
      </c>
      <c r="FK143" s="2527" t="str">
        <f t="shared" si="356"/>
        <v/>
      </c>
      <c r="FL143" s="2527" t="str">
        <f t="shared" si="357"/>
        <v/>
      </c>
      <c r="FM143" s="2527" t="str">
        <f t="shared" si="358"/>
        <v/>
      </c>
      <c r="FN143" s="2527" t="str">
        <f t="shared" si="359"/>
        <v/>
      </c>
      <c r="FO143" s="2527" t="str">
        <f t="shared" si="360"/>
        <v/>
      </c>
      <c r="FP143" s="2527" t="str">
        <f t="shared" si="361"/>
        <v/>
      </c>
      <c r="FQ143" s="2527" t="str">
        <f t="shared" si="362"/>
        <v/>
      </c>
      <c r="FR143" s="2527" t="str">
        <f t="shared" si="363"/>
        <v/>
      </c>
      <c r="FS143" s="2704">
        <f>IF(X143=FS8,X143,0)</f>
        <v>0</v>
      </c>
      <c r="FT143" s="2703" t="str">
        <f t="shared" si="364"/>
        <v/>
      </c>
      <c r="FU143" s="2692" t="str">
        <f t="shared" si="365"/>
        <v/>
      </c>
      <c r="FV143" s="2692" t="str">
        <f t="shared" si="366"/>
        <v/>
      </c>
      <c r="FW143" s="2692" t="str">
        <f t="shared" si="367"/>
        <v/>
      </c>
      <c r="FX143" s="2692" t="str">
        <f t="shared" si="368"/>
        <v/>
      </c>
      <c r="FY143" s="2692" t="str">
        <f t="shared" si="369"/>
        <v/>
      </c>
      <c r="FZ143" s="2692" t="str">
        <f t="shared" si="370"/>
        <v/>
      </c>
      <c r="GA143" s="2692" t="str">
        <f t="shared" si="371"/>
        <v/>
      </c>
      <c r="GB143" s="2696" t="str">
        <f t="shared" si="372"/>
        <v/>
      </c>
      <c r="GC143" s="2535"/>
    </row>
    <row r="144" spans="1:185" ht="45" customHeight="1" x14ac:dyDescent="0.25">
      <c r="A144" s="2633">
        <f>ROW()</f>
        <v>144</v>
      </c>
      <c r="B144" s="2667" t="str">
        <f>IF(C144="I","",IF(ISBLANK(D144),"",IF(ISTEXT(D144),LARGE(B9:B143,1)+1,0)))</f>
        <v/>
      </c>
      <c r="C144" s="2698"/>
      <c r="D144" s="2715"/>
      <c r="E144" s="2669"/>
      <c r="F144" s="2670"/>
      <c r="G144" s="2671"/>
      <c r="H144" s="2672"/>
      <c r="I144" s="2671"/>
      <c r="J144" s="2672"/>
      <c r="K144" s="2673">
        <f t="shared" si="257"/>
        <v>0</v>
      </c>
      <c r="L144" s="2532"/>
      <c r="M144" s="2674">
        <f t="shared" si="261"/>
        <v>0</v>
      </c>
      <c r="N144" s="2675">
        <f t="shared" si="261"/>
        <v>0</v>
      </c>
      <c r="O144" s="2676"/>
      <c r="P144" s="2676"/>
      <c r="Q144" s="2676"/>
      <c r="R144" s="2676"/>
      <c r="S144" s="2676"/>
      <c r="T144" s="2676"/>
      <c r="U144" s="2676"/>
      <c r="V144" s="2676"/>
      <c r="W144" s="2532"/>
      <c r="X144" s="2674">
        <f t="shared" si="262"/>
        <v>0</v>
      </c>
      <c r="Y144" s="2675">
        <f t="shared" si="262"/>
        <v>0</v>
      </c>
      <c r="Z144" s="2677"/>
      <c r="AA144" s="2677"/>
      <c r="AB144" s="2677"/>
      <c r="AC144" s="2677"/>
      <c r="AD144" s="2677"/>
      <c r="AE144" s="2677"/>
      <c r="AF144" s="2677"/>
      <c r="AG144" s="2677"/>
      <c r="AH144" s="2532"/>
      <c r="AI144" s="2535"/>
      <c r="AJ144" s="2678">
        <f t="shared" si="263"/>
        <v>0</v>
      </c>
      <c r="AK144" s="2679">
        <f t="shared" si="264"/>
        <v>0</v>
      </c>
      <c r="AL144" s="2678">
        <f t="shared" si="265"/>
        <v>0</v>
      </c>
      <c r="AM144" s="2679">
        <f t="shared" si="266"/>
        <v>0</v>
      </c>
      <c r="AN144" s="2678">
        <f t="shared" si="267"/>
        <v>0</v>
      </c>
      <c r="AO144" s="2679">
        <f t="shared" si="268"/>
        <v>0</v>
      </c>
      <c r="AP144" s="2678">
        <f t="shared" si="269"/>
        <v>0</v>
      </c>
      <c r="AQ144" s="2679">
        <f t="shared" si="270"/>
        <v>0</v>
      </c>
      <c r="AR144" s="2678">
        <f t="shared" si="271"/>
        <v>0</v>
      </c>
      <c r="AS144" s="2679">
        <f t="shared" si="272"/>
        <v>0</v>
      </c>
      <c r="AT144" s="2678">
        <f t="shared" si="273"/>
        <v>0</v>
      </c>
      <c r="AU144" s="2679">
        <f t="shared" si="274"/>
        <v>0</v>
      </c>
      <c r="AV144" s="2678">
        <f t="shared" si="275"/>
        <v>0</v>
      </c>
      <c r="AW144" s="2679">
        <f t="shared" si="276"/>
        <v>0</v>
      </c>
      <c r="AX144" s="2678">
        <f t="shared" si="277"/>
        <v>0</v>
      </c>
      <c r="AY144" s="2679">
        <f t="shared" si="278"/>
        <v>0</v>
      </c>
      <c r="AZ144" s="2680"/>
      <c r="BA144" s="2681">
        <f>BA9</f>
        <v>20</v>
      </c>
      <c r="BB144" s="2681">
        <f t="shared" si="279"/>
        <v>0</v>
      </c>
      <c r="BC144" s="2681" t="str">
        <f t="shared" si="280"/>
        <v/>
      </c>
      <c r="BD144" s="2682">
        <f t="shared" si="373"/>
        <v>0</v>
      </c>
      <c r="BE144" s="2682">
        <f t="shared" si="373"/>
        <v>0</v>
      </c>
      <c r="BF144" s="2682">
        <f t="shared" si="373"/>
        <v>0</v>
      </c>
      <c r="BG144" s="2682">
        <f t="shared" si="373"/>
        <v>0</v>
      </c>
      <c r="BH144" s="2682">
        <f t="shared" si="373"/>
        <v>0</v>
      </c>
      <c r="BI144" s="2682">
        <f t="shared" si="258"/>
        <v>0</v>
      </c>
      <c r="BJ144" s="2682">
        <f t="shared" si="258"/>
        <v>0</v>
      </c>
      <c r="BK144" s="2682">
        <f t="shared" si="258"/>
        <v>0</v>
      </c>
      <c r="BL144" s="2535"/>
      <c r="BM144" s="2683">
        <f t="shared" si="281"/>
        <v>0</v>
      </c>
      <c r="BN144" s="2684">
        <f t="shared" si="282"/>
        <v>0</v>
      </c>
      <c r="BO144" s="2684">
        <f t="shared" si="283"/>
        <v>0</v>
      </c>
      <c r="BP144" s="2684">
        <f t="shared" si="284"/>
        <v>0</v>
      </c>
      <c r="BQ144" s="2684">
        <f t="shared" si="285"/>
        <v>0</v>
      </c>
      <c r="BR144" s="2684">
        <f t="shared" si="286"/>
        <v>0</v>
      </c>
      <c r="BS144" s="2684">
        <f t="shared" si="287"/>
        <v>0</v>
      </c>
      <c r="BT144" s="2684">
        <f t="shared" si="288"/>
        <v>0</v>
      </c>
      <c r="BU144" s="2617"/>
      <c r="BV144" s="2685">
        <f t="shared" si="374"/>
        <v>0</v>
      </c>
      <c r="BW144" s="2686">
        <f t="shared" si="374"/>
        <v>0</v>
      </c>
      <c r="BX144" s="2686">
        <f t="shared" si="374"/>
        <v>0</v>
      </c>
      <c r="BY144" s="2686">
        <f t="shared" si="374"/>
        <v>0</v>
      </c>
      <c r="BZ144" s="2686">
        <f t="shared" si="374"/>
        <v>0</v>
      </c>
      <c r="CA144" s="2686">
        <f t="shared" si="259"/>
        <v>0</v>
      </c>
      <c r="CB144" s="2686">
        <f t="shared" si="259"/>
        <v>0</v>
      </c>
      <c r="CC144" s="2687">
        <f t="shared" si="259"/>
        <v>0</v>
      </c>
      <c r="CD144" s="2525"/>
      <c r="CE144" s="2681" t="str">
        <f t="shared" si="289"/>
        <v/>
      </c>
      <c r="CF144" s="2688">
        <f t="shared" si="290"/>
        <v>0</v>
      </c>
      <c r="CG144" s="2689">
        <f t="shared" si="291"/>
        <v>0</v>
      </c>
      <c r="CH144" s="2689">
        <f t="shared" si="292"/>
        <v>0</v>
      </c>
      <c r="CI144" s="2689">
        <f t="shared" si="293"/>
        <v>0</v>
      </c>
      <c r="CJ144" s="2689">
        <f t="shared" si="294"/>
        <v>0</v>
      </c>
      <c r="CK144" s="2689">
        <f t="shared" si="295"/>
        <v>0</v>
      </c>
      <c r="CL144" s="2689">
        <f t="shared" si="296"/>
        <v>0</v>
      </c>
      <c r="CM144" s="2689">
        <f t="shared" si="297"/>
        <v>0</v>
      </c>
      <c r="CN144" s="2689">
        <f t="shared" si="298"/>
        <v>0</v>
      </c>
      <c r="CO144" s="2702">
        <f>IF(M144=CO8,M144,0)</f>
        <v>0</v>
      </c>
      <c r="CP144" s="2703" t="str">
        <f t="shared" si="299"/>
        <v/>
      </c>
      <c r="CQ144" s="2678" t="str">
        <f t="shared" si="300"/>
        <v/>
      </c>
      <c r="CR144" s="2692" t="str">
        <f t="shared" si="301"/>
        <v/>
      </c>
      <c r="CS144" s="2692" t="str">
        <f t="shared" si="302"/>
        <v/>
      </c>
      <c r="CT144" s="2692" t="str">
        <f t="shared" si="303"/>
        <v/>
      </c>
      <c r="CU144" s="2692" t="str">
        <f t="shared" si="304"/>
        <v/>
      </c>
      <c r="CV144" s="2692" t="str">
        <f t="shared" si="305"/>
        <v/>
      </c>
      <c r="CW144" s="2692" t="str">
        <f t="shared" si="306"/>
        <v/>
      </c>
      <c r="CX144" s="2693" t="str">
        <f t="shared" si="307"/>
        <v/>
      </c>
      <c r="CY144" s="2601"/>
      <c r="CZ144" s="2681" t="str">
        <f t="shared" si="308"/>
        <v/>
      </c>
      <c r="DA144" s="2694">
        <f t="shared" si="309"/>
        <v>0</v>
      </c>
      <c r="DB144" s="2527" t="str">
        <f t="shared" si="310"/>
        <v/>
      </c>
      <c r="DC144" s="2527" t="str">
        <f t="shared" si="311"/>
        <v/>
      </c>
      <c r="DD144" s="2527" t="str">
        <f t="shared" si="312"/>
        <v/>
      </c>
      <c r="DE144" s="2527" t="str">
        <f t="shared" si="313"/>
        <v/>
      </c>
      <c r="DF144" s="2527" t="str">
        <f t="shared" si="314"/>
        <v/>
      </c>
      <c r="DG144" s="2527" t="str">
        <f t="shared" si="315"/>
        <v/>
      </c>
      <c r="DH144" s="2527" t="str">
        <f t="shared" si="316"/>
        <v/>
      </c>
      <c r="DI144" s="2527" t="str">
        <f t="shared" si="317"/>
        <v/>
      </c>
      <c r="DJ144" s="2549"/>
      <c r="DK144" s="2704">
        <f>IF(M144=DK8,M144,0)</f>
        <v>0</v>
      </c>
      <c r="DL144" s="2703" t="str">
        <f t="shared" si="318"/>
        <v/>
      </c>
      <c r="DM144" s="2692" t="str">
        <f t="shared" si="319"/>
        <v/>
      </c>
      <c r="DN144" s="2692" t="str">
        <f t="shared" si="320"/>
        <v/>
      </c>
      <c r="DO144" s="2692" t="str">
        <f t="shared" si="321"/>
        <v/>
      </c>
      <c r="DP144" s="2692" t="str">
        <f t="shared" si="322"/>
        <v/>
      </c>
      <c r="DQ144" s="2692" t="str">
        <f t="shared" si="323"/>
        <v/>
      </c>
      <c r="DR144" s="2692" t="str">
        <f t="shared" si="324"/>
        <v/>
      </c>
      <c r="DS144" s="2692" t="str">
        <f t="shared" si="325"/>
        <v/>
      </c>
      <c r="DT144" s="2696" t="str">
        <f t="shared" si="326"/>
        <v/>
      </c>
      <c r="DU144" s="2535"/>
      <c r="DV144" s="2683">
        <f t="shared" si="327"/>
        <v>0</v>
      </c>
      <c r="DW144" s="2684">
        <f t="shared" si="328"/>
        <v>0</v>
      </c>
      <c r="DX144" s="2684">
        <f t="shared" si="329"/>
        <v>0</v>
      </c>
      <c r="DY144" s="2684">
        <f t="shared" si="330"/>
        <v>0</v>
      </c>
      <c r="DZ144" s="2684">
        <f t="shared" si="331"/>
        <v>0</v>
      </c>
      <c r="EA144" s="2684">
        <f t="shared" si="332"/>
        <v>0</v>
      </c>
      <c r="EB144" s="2684">
        <f t="shared" si="333"/>
        <v>0</v>
      </c>
      <c r="EC144" s="2684">
        <f t="shared" si="334"/>
        <v>0</v>
      </c>
      <c r="ED144" s="2630"/>
      <c r="EE144" s="2685">
        <f t="shared" si="375"/>
        <v>0</v>
      </c>
      <c r="EF144" s="2686">
        <f t="shared" si="375"/>
        <v>0</v>
      </c>
      <c r="EG144" s="2686">
        <f t="shared" si="375"/>
        <v>0</v>
      </c>
      <c r="EH144" s="2686">
        <f t="shared" si="375"/>
        <v>0</v>
      </c>
      <c r="EI144" s="2686">
        <f t="shared" si="375"/>
        <v>0</v>
      </c>
      <c r="EJ144" s="2686">
        <f t="shared" si="260"/>
        <v>0</v>
      </c>
      <c r="EK144" s="2686">
        <f t="shared" si="260"/>
        <v>0</v>
      </c>
      <c r="EL144" s="2687">
        <f t="shared" si="260"/>
        <v>0</v>
      </c>
      <c r="EM144" s="2601"/>
      <c r="EN144" s="2681" t="str">
        <f t="shared" si="335"/>
        <v/>
      </c>
      <c r="EO144" s="2688">
        <f t="shared" si="336"/>
        <v>0</v>
      </c>
      <c r="EP144" s="2689">
        <f t="shared" si="337"/>
        <v>0</v>
      </c>
      <c r="EQ144" s="2689">
        <f t="shared" si="338"/>
        <v>0</v>
      </c>
      <c r="ER144" s="2689">
        <f t="shared" si="339"/>
        <v>0</v>
      </c>
      <c r="ES144" s="2689">
        <f t="shared" si="340"/>
        <v>0</v>
      </c>
      <c r="ET144" s="2689">
        <f t="shared" si="341"/>
        <v>0</v>
      </c>
      <c r="EU144" s="2689">
        <f t="shared" si="342"/>
        <v>0</v>
      </c>
      <c r="EV144" s="2689">
        <f t="shared" si="343"/>
        <v>0</v>
      </c>
      <c r="EW144" s="2689">
        <f t="shared" si="344"/>
        <v>0</v>
      </c>
      <c r="EX144" s="2705">
        <f>IF(X144=EX8,X144,0)</f>
        <v>0</v>
      </c>
      <c r="EY144" s="2703" t="str">
        <f t="shared" si="345"/>
        <v/>
      </c>
      <c r="EZ144" s="2678" t="str">
        <f t="shared" si="346"/>
        <v/>
      </c>
      <c r="FA144" s="2692" t="str">
        <f t="shared" si="347"/>
        <v/>
      </c>
      <c r="FB144" s="2692" t="str">
        <f t="shared" si="348"/>
        <v/>
      </c>
      <c r="FC144" s="2692" t="str">
        <f t="shared" si="349"/>
        <v/>
      </c>
      <c r="FD144" s="2692" t="str">
        <f t="shared" si="350"/>
        <v/>
      </c>
      <c r="FE144" s="2692" t="str">
        <f t="shared" si="351"/>
        <v/>
      </c>
      <c r="FF144" s="2692" t="str">
        <f t="shared" si="352"/>
        <v/>
      </c>
      <c r="FG144" s="2692" t="str">
        <f t="shared" si="353"/>
        <v/>
      </c>
      <c r="FH144" s="2601"/>
      <c r="FI144" s="2681" t="str">
        <f t="shared" si="354"/>
        <v/>
      </c>
      <c r="FJ144" s="2694">
        <f t="shared" si="355"/>
        <v>0</v>
      </c>
      <c r="FK144" s="2527" t="str">
        <f t="shared" si="356"/>
        <v/>
      </c>
      <c r="FL144" s="2527" t="str">
        <f t="shared" si="357"/>
        <v/>
      </c>
      <c r="FM144" s="2527" t="str">
        <f t="shared" si="358"/>
        <v/>
      </c>
      <c r="FN144" s="2527" t="str">
        <f t="shared" si="359"/>
        <v/>
      </c>
      <c r="FO144" s="2527" t="str">
        <f t="shared" si="360"/>
        <v/>
      </c>
      <c r="FP144" s="2527" t="str">
        <f t="shared" si="361"/>
        <v/>
      </c>
      <c r="FQ144" s="2527" t="str">
        <f t="shared" si="362"/>
        <v/>
      </c>
      <c r="FR144" s="2527" t="str">
        <f t="shared" si="363"/>
        <v/>
      </c>
      <c r="FS144" s="2704">
        <f>IF(X144=FS8,X144,0)</f>
        <v>0</v>
      </c>
      <c r="FT144" s="2703" t="str">
        <f t="shared" si="364"/>
        <v/>
      </c>
      <c r="FU144" s="2692" t="str">
        <f t="shared" si="365"/>
        <v/>
      </c>
      <c r="FV144" s="2692" t="str">
        <f t="shared" si="366"/>
        <v/>
      </c>
      <c r="FW144" s="2692" t="str">
        <f t="shared" si="367"/>
        <v/>
      </c>
      <c r="FX144" s="2692" t="str">
        <f t="shared" si="368"/>
        <v/>
      </c>
      <c r="FY144" s="2692" t="str">
        <f t="shared" si="369"/>
        <v/>
      </c>
      <c r="FZ144" s="2692" t="str">
        <f t="shared" si="370"/>
        <v/>
      </c>
      <c r="GA144" s="2692" t="str">
        <f t="shared" si="371"/>
        <v/>
      </c>
      <c r="GB144" s="2696" t="str">
        <f t="shared" si="372"/>
        <v/>
      </c>
      <c r="GC144" s="2535"/>
    </row>
    <row r="145" spans="1:185" ht="45" customHeight="1" x14ac:dyDescent="0.25">
      <c r="A145" s="2633">
        <f>ROW()</f>
        <v>145</v>
      </c>
      <c r="B145" s="2667" t="str">
        <f>IF(C145="I","",IF(ISBLANK(D145),"",IF(ISTEXT(D145),LARGE(B9:B144,1)+1,0)))</f>
        <v/>
      </c>
      <c r="C145" s="2698"/>
      <c r="D145" s="2715"/>
      <c r="E145" s="2669"/>
      <c r="F145" s="2670"/>
      <c r="G145" s="2671"/>
      <c r="H145" s="2672"/>
      <c r="I145" s="2671"/>
      <c r="J145" s="2672"/>
      <c r="K145" s="2673">
        <f t="shared" si="257"/>
        <v>0</v>
      </c>
      <c r="L145" s="2532"/>
      <c r="M145" s="2674">
        <f t="shared" si="261"/>
        <v>0</v>
      </c>
      <c r="N145" s="2675">
        <f t="shared" si="261"/>
        <v>0</v>
      </c>
      <c r="O145" s="2676"/>
      <c r="P145" s="2676"/>
      <c r="Q145" s="2676"/>
      <c r="R145" s="2676"/>
      <c r="S145" s="2676"/>
      <c r="T145" s="2676"/>
      <c r="U145" s="2676"/>
      <c r="V145" s="2676"/>
      <c r="W145" s="2532"/>
      <c r="X145" s="2674">
        <f t="shared" si="262"/>
        <v>0</v>
      </c>
      <c r="Y145" s="2675">
        <f t="shared" si="262"/>
        <v>0</v>
      </c>
      <c r="Z145" s="2677"/>
      <c r="AA145" s="2677"/>
      <c r="AB145" s="2677"/>
      <c r="AC145" s="2677"/>
      <c r="AD145" s="2677"/>
      <c r="AE145" s="2677"/>
      <c r="AF145" s="2677"/>
      <c r="AG145" s="2677"/>
      <c r="AH145" s="2532"/>
      <c r="AI145" s="2535"/>
      <c r="AJ145" s="2678">
        <f t="shared" si="263"/>
        <v>0</v>
      </c>
      <c r="AK145" s="2679">
        <f t="shared" si="264"/>
        <v>0</v>
      </c>
      <c r="AL145" s="2678">
        <f t="shared" si="265"/>
        <v>0</v>
      </c>
      <c r="AM145" s="2679">
        <f t="shared" si="266"/>
        <v>0</v>
      </c>
      <c r="AN145" s="2678">
        <f t="shared" si="267"/>
        <v>0</v>
      </c>
      <c r="AO145" s="2679">
        <f t="shared" si="268"/>
        <v>0</v>
      </c>
      <c r="AP145" s="2678">
        <f t="shared" si="269"/>
        <v>0</v>
      </c>
      <c r="AQ145" s="2679">
        <f t="shared" si="270"/>
        <v>0</v>
      </c>
      <c r="AR145" s="2678">
        <f t="shared" si="271"/>
        <v>0</v>
      </c>
      <c r="AS145" s="2679">
        <f t="shared" si="272"/>
        <v>0</v>
      </c>
      <c r="AT145" s="2678">
        <f t="shared" si="273"/>
        <v>0</v>
      </c>
      <c r="AU145" s="2679">
        <f t="shared" si="274"/>
        <v>0</v>
      </c>
      <c r="AV145" s="2678">
        <f t="shared" si="275"/>
        <v>0</v>
      </c>
      <c r="AW145" s="2679">
        <f t="shared" si="276"/>
        <v>0</v>
      </c>
      <c r="AX145" s="2678">
        <f t="shared" si="277"/>
        <v>0</v>
      </c>
      <c r="AY145" s="2679">
        <f t="shared" si="278"/>
        <v>0</v>
      </c>
      <c r="AZ145" s="2680"/>
      <c r="BA145" s="2681">
        <f>BA9</f>
        <v>20</v>
      </c>
      <c r="BB145" s="2681">
        <f t="shared" si="279"/>
        <v>0</v>
      </c>
      <c r="BC145" s="2681" t="str">
        <f t="shared" si="280"/>
        <v/>
      </c>
      <c r="BD145" s="2682">
        <f t="shared" si="373"/>
        <v>0</v>
      </c>
      <c r="BE145" s="2682">
        <f t="shared" si="373"/>
        <v>0</v>
      </c>
      <c r="BF145" s="2682">
        <f t="shared" si="373"/>
        <v>0</v>
      </c>
      <c r="BG145" s="2682">
        <f t="shared" si="373"/>
        <v>0</v>
      </c>
      <c r="BH145" s="2682">
        <f t="shared" si="373"/>
        <v>0</v>
      </c>
      <c r="BI145" s="2682">
        <f t="shared" si="258"/>
        <v>0</v>
      </c>
      <c r="BJ145" s="2682">
        <f t="shared" si="258"/>
        <v>0</v>
      </c>
      <c r="BK145" s="2682">
        <f t="shared" si="258"/>
        <v>0</v>
      </c>
      <c r="BL145" s="2535"/>
      <c r="BM145" s="2683">
        <f t="shared" si="281"/>
        <v>0</v>
      </c>
      <c r="BN145" s="2684">
        <f t="shared" si="282"/>
        <v>0</v>
      </c>
      <c r="BO145" s="2684">
        <f t="shared" si="283"/>
        <v>0</v>
      </c>
      <c r="BP145" s="2684">
        <f t="shared" si="284"/>
        <v>0</v>
      </c>
      <c r="BQ145" s="2684">
        <f t="shared" si="285"/>
        <v>0</v>
      </c>
      <c r="BR145" s="2684">
        <f t="shared" si="286"/>
        <v>0</v>
      </c>
      <c r="BS145" s="2684">
        <f t="shared" si="287"/>
        <v>0</v>
      </c>
      <c r="BT145" s="2684">
        <f t="shared" si="288"/>
        <v>0</v>
      </c>
      <c r="BU145" s="2617"/>
      <c r="BV145" s="2685">
        <f t="shared" si="374"/>
        <v>0</v>
      </c>
      <c r="BW145" s="2686">
        <f t="shared" si="374"/>
        <v>0</v>
      </c>
      <c r="BX145" s="2686">
        <f t="shared" si="374"/>
        <v>0</v>
      </c>
      <c r="BY145" s="2686">
        <f t="shared" si="374"/>
        <v>0</v>
      </c>
      <c r="BZ145" s="2686">
        <f t="shared" si="374"/>
        <v>0</v>
      </c>
      <c r="CA145" s="2686">
        <f t="shared" si="259"/>
        <v>0</v>
      </c>
      <c r="CB145" s="2686">
        <f t="shared" si="259"/>
        <v>0</v>
      </c>
      <c r="CC145" s="2687">
        <f t="shared" si="259"/>
        <v>0</v>
      </c>
      <c r="CD145" s="2525"/>
      <c r="CE145" s="2681" t="str">
        <f t="shared" si="289"/>
        <v/>
      </c>
      <c r="CF145" s="2688">
        <f t="shared" si="290"/>
        <v>0</v>
      </c>
      <c r="CG145" s="2689">
        <f t="shared" si="291"/>
        <v>0</v>
      </c>
      <c r="CH145" s="2689">
        <f t="shared" si="292"/>
        <v>0</v>
      </c>
      <c r="CI145" s="2689">
        <f t="shared" si="293"/>
        <v>0</v>
      </c>
      <c r="CJ145" s="2689">
        <f t="shared" si="294"/>
        <v>0</v>
      </c>
      <c r="CK145" s="2689">
        <f t="shared" si="295"/>
        <v>0</v>
      </c>
      <c r="CL145" s="2689">
        <f t="shared" si="296"/>
        <v>0</v>
      </c>
      <c r="CM145" s="2689">
        <f t="shared" si="297"/>
        <v>0</v>
      </c>
      <c r="CN145" s="2689">
        <f t="shared" si="298"/>
        <v>0</v>
      </c>
      <c r="CO145" s="2702">
        <f>IF(M145=CO8,M145,0)</f>
        <v>0</v>
      </c>
      <c r="CP145" s="2703" t="str">
        <f t="shared" si="299"/>
        <v/>
      </c>
      <c r="CQ145" s="2678" t="str">
        <f t="shared" si="300"/>
        <v/>
      </c>
      <c r="CR145" s="2692" t="str">
        <f t="shared" si="301"/>
        <v/>
      </c>
      <c r="CS145" s="2692" t="str">
        <f t="shared" si="302"/>
        <v/>
      </c>
      <c r="CT145" s="2692" t="str">
        <f t="shared" si="303"/>
        <v/>
      </c>
      <c r="CU145" s="2692" t="str">
        <f t="shared" si="304"/>
        <v/>
      </c>
      <c r="CV145" s="2692" t="str">
        <f t="shared" si="305"/>
        <v/>
      </c>
      <c r="CW145" s="2692" t="str">
        <f t="shared" si="306"/>
        <v/>
      </c>
      <c r="CX145" s="2693" t="str">
        <f t="shared" si="307"/>
        <v/>
      </c>
      <c r="CY145" s="2601"/>
      <c r="CZ145" s="2681" t="str">
        <f t="shared" si="308"/>
        <v/>
      </c>
      <c r="DA145" s="2694">
        <f t="shared" si="309"/>
        <v>0</v>
      </c>
      <c r="DB145" s="2527" t="str">
        <f t="shared" si="310"/>
        <v/>
      </c>
      <c r="DC145" s="2527" t="str">
        <f t="shared" si="311"/>
        <v/>
      </c>
      <c r="DD145" s="2527" t="str">
        <f t="shared" si="312"/>
        <v/>
      </c>
      <c r="DE145" s="2527" t="str">
        <f t="shared" si="313"/>
        <v/>
      </c>
      <c r="DF145" s="2527" t="str">
        <f t="shared" si="314"/>
        <v/>
      </c>
      <c r="DG145" s="2527" t="str">
        <f t="shared" si="315"/>
        <v/>
      </c>
      <c r="DH145" s="2527" t="str">
        <f t="shared" si="316"/>
        <v/>
      </c>
      <c r="DI145" s="2527" t="str">
        <f t="shared" si="317"/>
        <v/>
      </c>
      <c r="DJ145" s="2549"/>
      <c r="DK145" s="2704">
        <f>IF(M145=DK8,M145,0)</f>
        <v>0</v>
      </c>
      <c r="DL145" s="2703" t="str">
        <f t="shared" si="318"/>
        <v/>
      </c>
      <c r="DM145" s="2692" t="str">
        <f t="shared" si="319"/>
        <v/>
      </c>
      <c r="DN145" s="2692" t="str">
        <f t="shared" si="320"/>
        <v/>
      </c>
      <c r="DO145" s="2692" t="str">
        <f t="shared" si="321"/>
        <v/>
      </c>
      <c r="DP145" s="2692" t="str">
        <f t="shared" si="322"/>
        <v/>
      </c>
      <c r="DQ145" s="2692" t="str">
        <f t="shared" si="323"/>
        <v/>
      </c>
      <c r="DR145" s="2692" t="str">
        <f t="shared" si="324"/>
        <v/>
      </c>
      <c r="DS145" s="2692" t="str">
        <f t="shared" si="325"/>
        <v/>
      </c>
      <c r="DT145" s="2696" t="str">
        <f t="shared" si="326"/>
        <v/>
      </c>
      <c r="DU145" s="2535"/>
      <c r="DV145" s="2683">
        <f t="shared" si="327"/>
        <v>0</v>
      </c>
      <c r="DW145" s="2684">
        <f t="shared" si="328"/>
        <v>0</v>
      </c>
      <c r="DX145" s="2684">
        <f t="shared" si="329"/>
        <v>0</v>
      </c>
      <c r="DY145" s="2684">
        <f t="shared" si="330"/>
        <v>0</v>
      </c>
      <c r="DZ145" s="2684">
        <f t="shared" si="331"/>
        <v>0</v>
      </c>
      <c r="EA145" s="2684">
        <f t="shared" si="332"/>
        <v>0</v>
      </c>
      <c r="EB145" s="2684">
        <f t="shared" si="333"/>
        <v>0</v>
      </c>
      <c r="EC145" s="2684">
        <f t="shared" si="334"/>
        <v>0</v>
      </c>
      <c r="ED145" s="2630"/>
      <c r="EE145" s="2685">
        <f t="shared" si="375"/>
        <v>0</v>
      </c>
      <c r="EF145" s="2686">
        <f t="shared" si="375"/>
        <v>0</v>
      </c>
      <c r="EG145" s="2686">
        <f t="shared" si="375"/>
        <v>0</v>
      </c>
      <c r="EH145" s="2686">
        <f t="shared" si="375"/>
        <v>0</v>
      </c>
      <c r="EI145" s="2686">
        <f t="shared" si="375"/>
        <v>0</v>
      </c>
      <c r="EJ145" s="2686">
        <f t="shared" si="260"/>
        <v>0</v>
      </c>
      <c r="EK145" s="2686">
        <f t="shared" si="260"/>
        <v>0</v>
      </c>
      <c r="EL145" s="2687">
        <f t="shared" si="260"/>
        <v>0</v>
      </c>
      <c r="EM145" s="2601"/>
      <c r="EN145" s="2681" t="str">
        <f t="shared" si="335"/>
        <v/>
      </c>
      <c r="EO145" s="2688">
        <f t="shared" si="336"/>
        <v>0</v>
      </c>
      <c r="EP145" s="2689">
        <f t="shared" si="337"/>
        <v>0</v>
      </c>
      <c r="EQ145" s="2689">
        <f t="shared" si="338"/>
        <v>0</v>
      </c>
      <c r="ER145" s="2689">
        <f t="shared" si="339"/>
        <v>0</v>
      </c>
      <c r="ES145" s="2689">
        <f t="shared" si="340"/>
        <v>0</v>
      </c>
      <c r="ET145" s="2689">
        <f t="shared" si="341"/>
        <v>0</v>
      </c>
      <c r="EU145" s="2689">
        <f t="shared" si="342"/>
        <v>0</v>
      </c>
      <c r="EV145" s="2689">
        <f t="shared" si="343"/>
        <v>0</v>
      </c>
      <c r="EW145" s="2689">
        <f t="shared" si="344"/>
        <v>0</v>
      </c>
      <c r="EX145" s="2705">
        <f>IF(X145=EX8,X145,0)</f>
        <v>0</v>
      </c>
      <c r="EY145" s="2703" t="str">
        <f t="shared" si="345"/>
        <v/>
      </c>
      <c r="EZ145" s="2678" t="str">
        <f t="shared" si="346"/>
        <v/>
      </c>
      <c r="FA145" s="2692" t="str">
        <f t="shared" si="347"/>
        <v/>
      </c>
      <c r="FB145" s="2692" t="str">
        <f t="shared" si="348"/>
        <v/>
      </c>
      <c r="FC145" s="2692" t="str">
        <f t="shared" si="349"/>
        <v/>
      </c>
      <c r="FD145" s="2692" t="str">
        <f t="shared" si="350"/>
        <v/>
      </c>
      <c r="FE145" s="2692" t="str">
        <f t="shared" si="351"/>
        <v/>
      </c>
      <c r="FF145" s="2692" t="str">
        <f t="shared" si="352"/>
        <v/>
      </c>
      <c r="FG145" s="2692" t="str">
        <f t="shared" si="353"/>
        <v/>
      </c>
      <c r="FH145" s="2601"/>
      <c r="FI145" s="2681" t="str">
        <f t="shared" si="354"/>
        <v/>
      </c>
      <c r="FJ145" s="2694">
        <f t="shared" si="355"/>
        <v>0</v>
      </c>
      <c r="FK145" s="2527" t="str">
        <f t="shared" si="356"/>
        <v/>
      </c>
      <c r="FL145" s="2527" t="str">
        <f t="shared" si="357"/>
        <v/>
      </c>
      <c r="FM145" s="2527" t="str">
        <f t="shared" si="358"/>
        <v/>
      </c>
      <c r="FN145" s="2527" t="str">
        <f t="shared" si="359"/>
        <v/>
      </c>
      <c r="FO145" s="2527" t="str">
        <f t="shared" si="360"/>
        <v/>
      </c>
      <c r="FP145" s="2527" t="str">
        <f t="shared" si="361"/>
        <v/>
      </c>
      <c r="FQ145" s="2527" t="str">
        <f t="shared" si="362"/>
        <v/>
      </c>
      <c r="FR145" s="2527" t="str">
        <f t="shared" si="363"/>
        <v/>
      </c>
      <c r="FS145" s="2704">
        <f>IF(X145=FS8,X145,0)</f>
        <v>0</v>
      </c>
      <c r="FT145" s="2703" t="str">
        <f t="shared" si="364"/>
        <v/>
      </c>
      <c r="FU145" s="2692" t="str">
        <f t="shared" si="365"/>
        <v/>
      </c>
      <c r="FV145" s="2692" t="str">
        <f t="shared" si="366"/>
        <v/>
      </c>
      <c r="FW145" s="2692" t="str">
        <f t="shared" si="367"/>
        <v/>
      </c>
      <c r="FX145" s="2692" t="str">
        <f t="shared" si="368"/>
        <v/>
      </c>
      <c r="FY145" s="2692" t="str">
        <f t="shared" si="369"/>
        <v/>
      </c>
      <c r="FZ145" s="2692" t="str">
        <f t="shared" si="370"/>
        <v/>
      </c>
      <c r="GA145" s="2692" t="str">
        <f t="shared" si="371"/>
        <v/>
      </c>
      <c r="GB145" s="2696" t="str">
        <f t="shared" si="372"/>
        <v/>
      </c>
      <c r="GC145" s="2535"/>
    </row>
    <row r="146" spans="1:185" ht="45" customHeight="1" x14ac:dyDescent="0.25">
      <c r="A146" s="2633">
        <f>ROW()</f>
        <v>146</v>
      </c>
      <c r="B146" s="2667" t="str">
        <f>IF(C146="I","",IF(ISBLANK(D146),"",IF(ISTEXT(D146),LARGE(B9:B145,1)+1,0)))</f>
        <v/>
      </c>
      <c r="C146" s="2698"/>
      <c r="D146" s="2715"/>
      <c r="E146" s="2669"/>
      <c r="F146" s="2670"/>
      <c r="G146" s="2671"/>
      <c r="H146" s="2672"/>
      <c r="I146" s="2671"/>
      <c r="J146" s="2672"/>
      <c r="K146" s="2673">
        <f t="shared" si="257"/>
        <v>0</v>
      </c>
      <c r="L146" s="2532"/>
      <c r="M146" s="2674">
        <f t="shared" si="261"/>
        <v>0</v>
      </c>
      <c r="N146" s="2675">
        <f t="shared" si="261"/>
        <v>0</v>
      </c>
      <c r="O146" s="2676"/>
      <c r="P146" s="2676"/>
      <c r="Q146" s="2676"/>
      <c r="R146" s="2676"/>
      <c r="S146" s="2676"/>
      <c r="T146" s="2676"/>
      <c r="U146" s="2676"/>
      <c r="V146" s="2676"/>
      <c r="W146" s="2532"/>
      <c r="X146" s="2674">
        <f t="shared" si="262"/>
        <v>0</v>
      </c>
      <c r="Y146" s="2675">
        <f t="shared" si="262"/>
        <v>0</v>
      </c>
      <c r="Z146" s="2677"/>
      <c r="AA146" s="2677"/>
      <c r="AB146" s="2677"/>
      <c r="AC146" s="2677"/>
      <c r="AD146" s="2677"/>
      <c r="AE146" s="2677"/>
      <c r="AF146" s="2677"/>
      <c r="AG146" s="2677"/>
      <c r="AH146" s="2532"/>
      <c r="AI146" s="2535"/>
      <c r="AJ146" s="2678">
        <f t="shared" si="263"/>
        <v>0</v>
      </c>
      <c r="AK146" s="2679">
        <f t="shared" si="264"/>
        <v>0</v>
      </c>
      <c r="AL146" s="2678">
        <f t="shared" si="265"/>
        <v>0</v>
      </c>
      <c r="AM146" s="2679">
        <f t="shared" si="266"/>
        <v>0</v>
      </c>
      <c r="AN146" s="2678">
        <f t="shared" si="267"/>
        <v>0</v>
      </c>
      <c r="AO146" s="2679">
        <f t="shared" si="268"/>
        <v>0</v>
      </c>
      <c r="AP146" s="2678">
        <f t="shared" si="269"/>
        <v>0</v>
      </c>
      <c r="AQ146" s="2679">
        <f t="shared" si="270"/>
        <v>0</v>
      </c>
      <c r="AR146" s="2678">
        <f t="shared" si="271"/>
        <v>0</v>
      </c>
      <c r="AS146" s="2679">
        <f t="shared" si="272"/>
        <v>0</v>
      </c>
      <c r="AT146" s="2678">
        <f t="shared" si="273"/>
        <v>0</v>
      </c>
      <c r="AU146" s="2679">
        <f t="shared" si="274"/>
        <v>0</v>
      </c>
      <c r="AV146" s="2678">
        <f t="shared" si="275"/>
        <v>0</v>
      </c>
      <c r="AW146" s="2679">
        <f t="shared" si="276"/>
        <v>0</v>
      </c>
      <c r="AX146" s="2678">
        <f t="shared" si="277"/>
        <v>0</v>
      </c>
      <c r="AY146" s="2679">
        <f t="shared" si="278"/>
        <v>0</v>
      </c>
      <c r="AZ146" s="2680"/>
      <c r="BA146" s="2681">
        <f>BA9</f>
        <v>20</v>
      </c>
      <c r="BB146" s="2681">
        <f t="shared" si="279"/>
        <v>0</v>
      </c>
      <c r="BC146" s="2681" t="str">
        <f t="shared" si="280"/>
        <v/>
      </c>
      <c r="BD146" s="2682">
        <f t="shared" si="373"/>
        <v>0</v>
      </c>
      <c r="BE146" s="2682">
        <f t="shared" si="373"/>
        <v>0</v>
      </c>
      <c r="BF146" s="2682">
        <f t="shared" si="373"/>
        <v>0</v>
      </c>
      <c r="BG146" s="2682">
        <f t="shared" si="373"/>
        <v>0</v>
      </c>
      <c r="BH146" s="2682">
        <f t="shared" si="373"/>
        <v>0</v>
      </c>
      <c r="BI146" s="2682">
        <f t="shared" si="258"/>
        <v>0</v>
      </c>
      <c r="BJ146" s="2682">
        <f t="shared" si="258"/>
        <v>0</v>
      </c>
      <c r="BK146" s="2682">
        <f t="shared" si="258"/>
        <v>0</v>
      </c>
      <c r="BL146" s="2535"/>
      <c r="BM146" s="2683">
        <f t="shared" si="281"/>
        <v>0</v>
      </c>
      <c r="BN146" s="2684">
        <f t="shared" si="282"/>
        <v>0</v>
      </c>
      <c r="BO146" s="2684">
        <f t="shared" si="283"/>
        <v>0</v>
      </c>
      <c r="BP146" s="2684">
        <f t="shared" si="284"/>
        <v>0</v>
      </c>
      <c r="BQ146" s="2684">
        <f t="shared" si="285"/>
        <v>0</v>
      </c>
      <c r="BR146" s="2684">
        <f t="shared" si="286"/>
        <v>0</v>
      </c>
      <c r="BS146" s="2684">
        <f t="shared" si="287"/>
        <v>0</v>
      </c>
      <c r="BT146" s="2684">
        <f t="shared" si="288"/>
        <v>0</v>
      </c>
      <c r="BU146" s="2617"/>
      <c r="BV146" s="2685">
        <f t="shared" si="374"/>
        <v>0</v>
      </c>
      <c r="BW146" s="2686">
        <f t="shared" si="374"/>
        <v>0</v>
      </c>
      <c r="BX146" s="2686">
        <f t="shared" si="374"/>
        <v>0</v>
      </c>
      <c r="BY146" s="2686">
        <f t="shared" si="374"/>
        <v>0</v>
      </c>
      <c r="BZ146" s="2686">
        <f t="shared" si="374"/>
        <v>0</v>
      </c>
      <c r="CA146" s="2686">
        <f t="shared" si="259"/>
        <v>0</v>
      </c>
      <c r="CB146" s="2686">
        <f t="shared" si="259"/>
        <v>0</v>
      </c>
      <c r="CC146" s="2687">
        <f t="shared" si="259"/>
        <v>0</v>
      </c>
      <c r="CD146" s="2525"/>
      <c r="CE146" s="2681" t="str">
        <f t="shared" si="289"/>
        <v/>
      </c>
      <c r="CF146" s="2688">
        <f t="shared" si="290"/>
        <v>0</v>
      </c>
      <c r="CG146" s="2689">
        <f t="shared" si="291"/>
        <v>0</v>
      </c>
      <c r="CH146" s="2689">
        <f t="shared" si="292"/>
        <v>0</v>
      </c>
      <c r="CI146" s="2689">
        <f t="shared" si="293"/>
        <v>0</v>
      </c>
      <c r="CJ146" s="2689">
        <f t="shared" si="294"/>
        <v>0</v>
      </c>
      <c r="CK146" s="2689">
        <f t="shared" si="295"/>
        <v>0</v>
      </c>
      <c r="CL146" s="2689">
        <f t="shared" si="296"/>
        <v>0</v>
      </c>
      <c r="CM146" s="2689">
        <f t="shared" si="297"/>
        <v>0</v>
      </c>
      <c r="CN146" s="2689">
        <f t="shared" si="298"/>
        <v>0</v>
      </c>
      <c r="CO146" s="2702">
        <f>IF(M146=CO8,M146,0)</f>
        <v>0</v>
      </c>
      <c r="CP146" s="2703" t="str">
        <f t="shared" si="299"/>
        <v/>
      </c>
      <c r="CQ146" s="2678" t="str">
        <f t="shared" si="300"/>
        <v/>
      </c>
      <c r="CR146" s="2692" t="str">
        <f t="shared" si="301"/>
        <v/>
      </c>
      <c r="CS146" s="2692" t="str">
        <f t="shared" si="302"/>
        <v/>
      </c>
      <c r="CT146" s="2692" t="str">
        <f t="shared" si="303"/>
        <v/>
      </c>
      <c r="CU146" s="2692" t="str">
        <f t="shared" si="304"/>
        <v/>
      </c>
      <c r="CV146" s="2692" t="str">
        <f t="shared" si="305"/>
        <v/>
      </c>
      <c r="CW146" s="2692" t="str">
        <f t="shared" si="306"/>
        <v/>
      </c>
      <c r="CX146" s="2693" t="str">
        <f t="shared" si="307"/>
        <v/>
      </c>
      <c r="CY146" s="2601"/>
      <c r="CZ146" s="2681" t="str">
        <f t="shared" si="308"/>
        <v/>
      </c>
      <c r="DA146" s="2694">
        <f t="shared" si="309"/>
        <v>0</v>
      </c>
      <c r="DB146" s="2527" t="str">
        <f t="shared" si="310"/>
        <v/>
      </c>
      <c r="DC146" s="2527" t="str">
        <f t="shared" si="311"/>
        <v/>
      </c>
      <c r="DD146" s="2527" t="str">
        <f t="shared" si="312"/>
        <v/>
      </c>
      <c r="DE146" s="2527" t="str">
        <f t="shared" si="313"/>
        <v/>
      </c>
      <c r="DF146" s="2527" t="str">
        <f t="shared" si="314"/>
        <v/>
      </c>
      <c r="DG146" s="2527" t="str">
        <f t="shared" si="315"/>
        <v/>
      </c>
      <c r="DH146" s="2527" t="str">
        <f t="shared" si="316"/>
        <v/>
      </c>
      <c r="DI146" s="2527" t="str">
        <f t="shared" si="317"/>
        <v/>
      </c>
      <c r="DJ146" s="2549"/>
      <c r="DK146" s="2704">
        <f>IF(M146=DK8,M146,0)</f>
        <v>0</v>
      </c>
      <c r="DL146" s="2703" t="str">
        <f t="shared" si="318"/>
        <v/>
      </c>
      <c r="DM146" s="2692" t="str">
        <f t="shared" si="319"/>
        <v/>
      </c>
      <c r="DN146" s="2692" t="str">
        <f t="shared" si="320"/>
        <v/>
      </c>
      <c r="DO146" s="2692" t="str">
        <f t="shared" si="321"/>
        <v/>
      </c>
      <c r="DP146" s="2692" t="str">
        <f t="shared" si="322"/>
        <v/>
      </c>
      <c r="DQ146" s="2692" t="str">
        <f t="shared" si="323"/>
        <v/>
      </c>
      <c r="DR146" s="2692" t="str">
        <f t="shared" si="324"/>
        <v/>
      </c>
      <c r="DS146" s="2692" t="str">
        <f t="shared" si="325"/>
        <v/>
      </c>
      <c r="DT146" s="2696" t="str">
        <f t="shared" si="326"/>
        <v/>
      </c>
      <c r="DU146" s="2535"/>
      <c r="DV146" s="2683">
        <f t="shared" si="327"/>
        <v>0</v>
      </c>
      <c r="DW146" s="2684">
        <f t="shared" si="328"/>
        <v>0</v>
      </c>
      <c r="DX146" s="2684">
        <f t="shared" si="329"/>
        <v>0</v>
      </c>
      <c r="DY146" s="2684">
        <f t="shared" si="330"/>
        <v>0</v>
      </c>
      <c r="DZ146" s="2684">
        <f t="shared" si="331"/>
        <v>0</v>
      </c>
      <c r="EA146" s="2684">
        <f t="shared" si="332"/>
        <v>0</v>
      </c>
      <c r="EB146" s="2684">
        <f t="shared" si="333"/>
        <v>0</v>
      </c>
      <c r="EC146" s="2684">
        <f t="shared" si="334"/>
        <v>0</v>
      </c>
      <c r="ED146" s="2630"/>
      <c r="EE146" s="2685">
        <f t="shared" si="375"/>
        <v>0</v>
      </c>
      <c r="EF146" s="2686">
        <f t="shared" si="375"/>
        <v>0</v>
      </c>
      <c r="EG146" s="2686">
        <f t="shared" si="375"/>
        <v>0</v>
      </c>
      <c r="EH146" s="2686">
        <f t="shared" si="375"/>
        <v>0</v>
      </c>
      <c r="EI146" s="2686">
        <f t="shared" si="375"/>
        <v>0</v>
      </c>
      <c r="EJ146" s="2686">
        <f t="shared" si="260"/>
        <v>0</v>
      </c>
      <c r="EK146" s="2686">
        <f t="shared" si="260"/>
        <v>0</v>
      </c>
      <c r="EL146" s="2687">
        <f t="shared" si="260"/>
        <v>0</v>
      </c>
      <c r="EM146" s="2601"/>
      <c r="EN146" s="2681" t="str">
        <f t="shared" si="335"/>
        <v/>
      </c>
      <c r="EO146" s="2688">
        <f t="shared" si="336"/>
        <v>0</v>
      </c>
      <c r="EP146" s="2689">
        <f t="shared" si="337"/>
        <v>0</v>
      </c>
      <c r="EQ146" s="2689">
        <f t="shared" si="338"/>
        <v>0</v>
      </c>
      <c r="ER146" s="2689">
        <f t="shared" si="339"/>
        <v>0</v>
      </c>
      <c r="ES146" s="2689">
        <f t="shared" si="340"/>
        <v>0</v>
      </c>
      <c r="ET146" s="2689">
        <f t="shared" si="341"/>
        <v>0</v>
      </c>
      <c r="EU146" s="2689">
        <f t="shared" si="342"/>
        <v>0</v>
      </c>
      <c r="EV146" s="2689">
        <f t="shared" si="343"/>
        <v>0</v>
      </c>
      <c r="EW146" s="2689">
        <f t="shared" si="344"/>
        <v>0</v>
      </c>
      <c r="EX146" s="2705">
        <f>IF(X146=EX8,X146,0)</f>
        <v>0</v>
      </c>
      <c r="EY146" s="2703" t="str">
        <f t="shared" si="345"/>
        <v/>
      </c>
      <c r="EZ146" s="2678" t="str">
        <f t="shared" si="346"/>
        <v/>
      </c>
      <c r="FA146" s="2692" t="str">
        <f t="shared" si="347"/>
        <v/>
      </c>
      <c r="FB146" s="2692" t="str">
        <f t="shared" si="348"/>
        <v/>
      </c>
      <c r="FC146" s="2692" t="str">
        <f t="shared" si="349"/>
        <v/>
      </c>
      <c r="FD146" s="2692" t="str">
        <f t="shared" si="350"/>
        <v/>
      </c>
      <c r="FE146" s="2692" t="str">
        <f t="shared" si="351"/>
        <v/>
      </c>
      <c r="FF146" s="2692" t="str">
        <f t="shared" si="352"/>
        <v/>
      </c>
      <c r="FG146" s="2692" t="str">
        <f t="shared" si="353"/>
        <v/>
      </c>
      <c r="FH146" s="2601"/>
      <c r="FI146" s="2681" t="str">
        <f t="shared" si="354"/>
        <v/>
      </c>
      <c r="FJ146" s="2694">
        <f t="shared" si="355"/>
        <v>0</v>
      </c>
      <c r="FK146" s="2527" t="str">
        <f t="shared" si="356"/>
        <v/>
      </c>
      <c r="FL146" s="2527" t="str">
        <f t="shared" si="357"/>
        <v/>
      </c>
      <c r="FM146" s="2527" t="str">
        <f t="shared" si="358"/>
        <v/>
      </c>
      <c r="FN146" s="2527" t="str">
        <f t="shared" si="359"/>
        <v/>
      </c>
      <c r="FO146" s="2527" t="str">
        <f t="shared" si="360"/>
        <v/>
      </c>
      <c r="FP146" s="2527" t="str">
        <f t="shared" si="361"/>
        <v/>
      </c>
      <c r="FQ146" s="2527" t="str">
        <f t="shared" si="362"/>
        <v/>
      </c>
      <c r="FR146" s="2527" t="str">
        <f t="shared" si="363"/>
        <v/>
      </c>
      <c r="FS146" s="2704">
        <f>IF(X146=FS8,X146,0)</f>
        <v>0</v>
      </c>
      <c r="FT146" s="2703" t="str">
        <f t="shared" si="364"/>
        <v/>
      </c>
      <c r="FU146" s="2692" t="str">
        <f t="shared" si="365"/>
        <v/>
      </c>
      <c r="FV146" s="2692" t="str">
        <f t="shared" si="366"/>
        <v/>
      </c>
      <c r="FW146" s="2692" t="str">
        <f t="shared" si="367"/>
        <v/>
      </c>
      <c r="FX146" s="2692" t="str">
        <f t="shared" si="368"/>
        <v/>
      </c>
      <c r="FY146" s="2692" t="str">
        <f t="shared" si="369"/>
        <v/>
      </c>
      <c r="FZ146" s="2692" t="str">
        <f t="shared" si="370"/>
        <v/>
      </c>
      <c r="GA146" s="2692" t="str">
        <f t="shared" si="371"/>
        <v/>
      </c>
      <c r="GB146" s="2696" t="str">
        <f t="shared" si="372"/>
        <v/>
      </c>
      <c r="GC146" s="2535"/>
    </row>
    <row r="147" spans="1:185" ht="45" customHeight="1" x14ac:dyDescent="0.25">
      <c r="A147" s="2633">
        <f>ROW()</f>
        <v>147</v>
      </c>
      <c r="B147" s="2667" t="str">
        <f>IF(C147="I","",IF(ISBLANK(D147),"",IF(ISTEXT(D147),LARGE(B9:B146,1)+1,0)))</f>
        <v/>
      </c>
      <c r="C147" s="2698"/>
      <c r="D147" s="2715"/>
      <c r="E147" s="2669"/>
      <c r="F147" s="2670"/>
      <c r="G147" s="2671"/>
      <c r="H147" s="2672"/>
      <c r="I147" s="2671"/>
      <c r="J147" s="2672"/>
      <c r="K147" s="2673">
        <f t="shared" si="257"/>
        <v>0</v>
      </c>
      <c r="L147" s="2532"/>
      <c r="M147" s="2674">
        <f t="shared" si="261"/>
        <v>0</v>
      </c>
      <c r="N147" s="2675">
        <f t="shared" si="261"/>
        <v>0</v>
      </c>
      <c r="O147" s="2676"/>
      <c r="P147" s="2676"/>
      <c r="Q147" s="2676"/>
      <c r="R147" s="2676"/>
      <c r="S147" s="2676"/>
      <c r="T147" s="2676"/>
      <c r="U147" s="2676"/>
      <c r="V147" s="2676"/>
      <c r="W147" s="2532"/>
      <c r="X147" s="2674">
        <f t="shared" si="262"/>
        <v>0</v>
      </c>
      <c r="Y147" s="2675">
        <f t="shared" si="262"/>
        <v>0</v>
      </c>
      <c r="Z147" s="2677"/>
      <c r="AA147" s="2677"/>
      <c r="AB147" s="2677"/>
      <c r="AC147" s="2677"/>
      <c r="AD147" s="2677"/>
      <c r="AE147" s="2677"/>
      <c r="AF147" s="2677"/>
      <c r="AG147" s="2677"/>
      <c r="AH147" s="2532"/>
      <c r="AI147" s="2535"/>
      <c r="AJ147" s="2678">
        <f t="shared" si="263"/>
        <v>0</v>
      </c>
      <c r="AK147" s="2679">
        <f t="shared" si="264"/>
        <v>0</v>
      </c>
      <c r="AL147" s="2678">
        <f t="shared" si="265"/>
        <v>0</v>
      </c>
      <c r="AM147" s="2679">
        <f t="shared" si="266"/>
        <v>0</v>
      </c>
      <c r="AN147" s="2678">
        <f t="shared" si="267"/>
        <v>0</v>
      </c>
      <c r="AO147" s="2679">
        <f t="shared" si="268"/>
        <v>0</v>
      </c>
      <c r="AP147" s="2678">
        <f t="shared" si="269"/>
        <v>0</v>
      </c>
      <c r="AQ147" s="2679">
        <f t="shared" si="270"/>
        <v>0</v>
      </c>
      <c r="AR147" s="2678">
        <f t="shared" si="271"/>
        <v>0</v>
      </c>
      <c r="AS147" s="2679">
        <f t="shared" si="272"/>
        <v>0</v>
      </c>
      <c r="AT147" s="2678">
        <f t="shared" si="273"/>
        <v>0</v>
      </c>
      <c r="AU147" s="2679">
        <f t="shared" si="274"/>
        <v>0</v>
      </c>
      <c r="AV147" s="2678">
        <f t="shared" si="275"/>
        <v>0</v>
      </c>
      <c r="AW147" s="2679">
        <f t="shared" si="276"/>
        <v>0</v>
      </c>
      <c r="AX147" s="2678">
        <f t="shared" si="277"/>
        <v>0</v>
      </c>
      <c r="AY147" s="2679">
        <f t="shared" si="278"/>
        <v>0</v>
      </c>
      <c r="AZ147" s="2680"/>
      <c r="BA147" s="2681">
        <f>BA9</f>
        <v>20</v>
      </c>
      <c r="BB147" s="2681">
        <f t="shared" si="279"/>
        <v>0</v>
      </c>
      <c r="BC147" s="2681" t="str">
        <f t="shared" si="280"/>
        <v/>
      </c>
      <c r="BD147" s="2682">
        <f t="shared" si="373"/>
        <v>0</v>
      </c>
      <c r="BE147" s="2682">
        <f t="shared" si="373"/>
        <v>0</v>
      </c>
      <c r="BF147" s="2682">
        <f t="shared" si="373"/>
        <v>0</v>
      </c>
      <c r="BG147" s="2682">
        <f t="shared" si="373"/>
        <v>0</v>
      </c>
      <c r="BH147" s="2682">
        <f t="shared" si="373"/>
        <v>0</v>
      </c>
      <c r="BI147" s="2682">
        <f t="shared" si="258"/>
        <v>0</v>
      </c>
      <c r="BJ147" s="2682">
        <f t="shared" si="258"/>
        <v>0</v>
      </c>
      <c r="BK147" s="2682">
        <f t="shared" si="258"/>
        <v>0</v>
      </c>
      <c r="BL147" s="2535"/>
      <c r="BM147" s="2683">
        <f t="shared" si="281"/>
        <v>0</v>
      </c>
      <c r="BN147" s="2684">
        <f t="shared" si="282"/>
        <v>0</v>
      </c>
      <c r="BO147" s="2684">
        <f t="shared" si="283"/>
        <v>0</v>
      </c>
      <c r="BP147" s="2684">
        <f t="shared" si="284"/>
        <v>0</v>
      </c>
      <c r="BQ147" s="2684">
        <f t="shared" si="285"/>
        <v>0</v>
      </c>
      <c r="BR147" s="2684">
        <f t="shared" si="286"/>
        <v>0</v>
      </c>
      <c r="BS147" s="2684">
        <f t="shared" si="287"/>
        <v>0</v>
      </c>
      <c r="BT147" s="2684">
        <f t="shared" si="288"/>
        <v>0</v>
      </c>
      <c r="BU147" s="2617"/>
      <c r="BV147" s="2685">
        <f t="shared" si="374"/>
        <v>0</v>
      </c>
      <c r="BW147" s="2686">
        <f t="shared" si="374"/>
        <v>0</v>
      </c>
      <c r="BX147" s="2686">
        <f t="shared" si="374"/>
        <v>0</v>
      </c>
      <c r="BY147" s="2686">
        <f t="shared" si="374"/>
        <v>0</v>
      </c>
      <c r="BZ147" s="2686">
        <f t="shared" si="374"/>
        <v>0</v>
      </c>
      <c r="CA147" s="2686">
        <f t="shared" si="259"/>
        <v>0</v>
      </c>
      <c r="CB147" s="2686">
        <f t="shared" si="259"/>
        <v>0</v>
      </c>
      <c r="CC147" s="2687">
        <f t="shared" si="259"/>
        <v>0</v>
      </c>
      <c r="CD147" s="2525"/>
      <c r="CE147" s="2681" t="str">
        <f t="shared" si="289"/>
        <v/>
      </c>
      <c r="CF147" s="2688">
        <f t="shared" si="290"/>
        <v>0</v>
      </c>
      <c r="CG147" s="2689">
        <f t="shared" si="291"/>
        <v>0</v>
      </c>
      <c r="CH147" s="2689">
        <f t="shared" si="292"/>
        <v>0</v>
      </c>
      <c r="CI147" s="2689">
        <f t="shared" si="293"/>
        <v>0</v>
      </c>
      <c r="CJ147" s="2689">
        <f t="shared" si="294"/>
        <v>0</v>
      </c>
      <c r="CK147" s="2689">
        <f t="shared" si="295"/>
        <v>0</v>
      </c>
      <c r="CL147" s="2689">
        <f t="shared" si="296"/>
        <v>0</v>
      </c>
      <c r="CM147" s="2689">
        <f t="shared" si="297"/>
        <v>0</v>
      </c>
      <c r="CN147" s="2689">
        <f t="shared" si="298"/>
        <v>0</v>
      </c>
      <c r="CO147" s="2702">
        <f>IF(M147=CO8,M147,0)</f>
        <v>0</v>
      </c>
      <c r="CP147" s="2703" t="str">
        <f t="shared" si="299"/>
        <v/>
      </c>
      <c r="CQ147" s="2678" t="str">
        <f t="shared" si="300"/>
        <v/>
      </c>
      <c r="CR147" s="2692" t="str">
        <f t="shared" si="301"/>
        <v/>
      </c>
      <c r="CS147" s="2692" t="str">
        <f t="shared" si="302"/>
        <v/>
      </c>
      <c r="CT147" s="2692" t="str">
        <f t="shared" si="303"/>
        <v/>
      </c>
      <c r="CU147" s="2692" t="str">
        <f t="shared" si="304"/>
        <v/>
      </c>
      <c r="CV147" s="2692" t="str">
        <f t="shared" si="305"/>
        <v/>
      </c>
      <c r="CW147" s="2692" t="str">
        <f t="shared" si="306"/>
        <v/>
      </c>
      <c r="CX147" s="2693" t="str">
        <f t="shared" si="307"/>
        <v/>
      </c>
      <c r="CY147" s="2601"/>
      <c r="CZ147" s="2681" t="str">
        <f t="shared" si="308"/>
        <v/>
      </c>
      <c r="DA147" s="2694">
        <f t="shared" si="309"/>
        <v>0</v>
      </c>
      <c r="DB147" s="2527" t="str">
        <f t="shared" si="310"/>
        <v/>
      </c>
      <c r="DC147" s="2527" t="str">
        <f t="shared" si="311"/>
        <v/>
      </c>
      <c r="DD147" s="2527" t="str">
        <f t="shared" si="312"/>
        <v/>
      </c>
      <c r="DE147" s="2527" t="str">
        <f t="shared" si="313"/>
        <v/>
      </c>
      <c r="DF147" s="2527" t="str">
        <f t="shared" si="314"/>
        <v/>
      </c>
      <c r="DG147" s="2527" t="str">
        <f t="shared" si="315"/>
        <v/>
      </c>
      <c r="DH147" s="2527" t="str">
        <f t="shared" si="316"/>
        <v/>
      </c>
      <c r="DI147" s="2527" t="str">
        <f t="shared" si="317"/>
        <v/>
      </c>
      <c r="DJ147" s="2549"/>
      <c r="DK147" s="2704">
        <f>IF(M147=DK8,M147,0)</f>
        <v>0</v>
      </c>
      <c r="DL147" s="2703" t="str">
        <f t="shared" si="318"/>
        <v/>
      </c>
      <c r="DM147" s="2692" t="str">
        <f t="shared" si="319"/>
        <v/>
      </c>
      <c r="DN147" s="2692" t="str">
        <f t="shared" si="320"/>
        <v/>
      </c>
      <c r="DO147" s="2692" t="str">
        <f t="shared" si="321"/>
        <v/>
      </c>
      <c r="DP147" s="2692" t="str">
        <f t="shared" si="322"/>
        <v/>
      </c>
      <c r="DQ147" s="2692" t="str">
        <f t="shared" si="323"/>
        <v/>
      </c>
      <c r="DR147" s="2692" t="str">
        <f t="shared" si="324"/>
        <v/>
      </c>
      <c r="DS147" s="2692" t="str">
        <f t="shared" si="325"/>
        <v/>
      </c>
      <c r="DT147" s="2696" t="str">
        <f t="shared" si="326"/>
        <v/>
      </c>
      <c r="DU147" s="2535"/>
      <c r="DV147" s="2683">
        <f t="shared" si="327"/>
        <v>0</v>
      </c>
      <c r="DW147" s="2684">
        <f t="shared" si="328"/>
        <v>0</v>
      </c>
      <c r="DX147" s="2684">
        <f t="shared" si="329"/>
        <v>0</v>
      </c>
      <c r="DY147" s="2684">
        <f t="shared" si="330"/>
        <v>0</v>
      </c>
      <c r="DZ147" s="2684">
        <f t="shared" si="331"/>
        <v>0</v>
      </c>
      <c r="EA147" s="2684">
        <f t="shared" si="332"/>
        <v>0</v>
      </c>
      <c r="EB147" s="2684">
        <f t="shared" si="333"/>
        <v>0</v>
      </c>
      <c r="EC147" s="2684">
        <f t="shared" si="334"/>
        <v>0</v>
      </c>
      <c r="ED147" s="2630"/>
      <c r="EE147" s="2685">
        <f t="shared" si="375"/>
        <v>0</v>
      </c>
      <c r="EF147" s="2686">
        <f t="shared" si="375"/>
        <v>0</v>
      </c>
      <c r="EG147" s="2686">
        <f t="shared" si="375"/>
        <v>0</v>
      </c>
      <c r="EH147" s="2686">
        <f t="shared" si="375"/>
        <v>0</v>
      </c>
      <c r="EI147" s="2686">
        <f t="shared" si="375"/>
        <v>0</v>
      </c>
      <c r="EJ147" s="2686">
        <f t="shared" si="260"/>
        <v>0</v>
      </c>
      <c r="EK147" s="2686">
        <f t="shared" si="260"/>
        <v>0</v>
      </c>
      <c r="EL147" s="2687">
        <f t="shared" si="260"/>
        <v>0</v>
      </c>
      <c r="EM147" s="2601"/>
      <c r="EN147" s="2681" t="str">
        <f t="shared" si="335"/>
        <v/>
      </c>
      <c r="EO147" s="2688">
        <f t="shared" si="336"/>
        <v>0</v>
      </c>
      <c r="EP147" s="2689">
        <f t="shared" si="337"/>
        <v>0</v>
      </c>
      <c r="EQ147" s="2689">
        <f t="shared" si="338"/>
        <v>0</v>
      </c>
      <c r="ER147" s="2689">
        <f t="shared" si="339"/>
        <v>0</v>
      </c>
      <c r="ES147" s="2689">
        <f t="shared" si="340"/>
        <v>0</v>
      </c>
      <c r="ET147" s="2689">
        <f t="shared" si="341"/>
        <v>0</v>
      </c>
      <c r="EU147" s="2689">
        <f t="shared" si="342"/>
        <v>0</v>
      </c>
      <c r="EV147" s="2689">
        <f t="shared" si="343"/>
        <v>0</v>
      </c>
      <c r="EW147" s="2689">
        <f t="shared" si="344"/>
        <v>0</v>
      </c>
      <c r="EX147" s="2705">
        <f>IF(X147=EX8,X147,0)</f>
        <v>0</v>
      </c>
      <c r="EY147" s="2703" t="str">
        <f t="shared" si="345"/>
        <v/>
      </c>
      <c r="EZ147" s="2678" t="str">
        <f t="shared" si="346"/>
        <v/>
      </c>
      <c r="FA147" s="2692" t="str">
        <f t="shared" si="347"/>
        <v/>
      </c>
      <c r="FB147" s="2692" t="str">
        <f t="shared" si="348"/>
        <v/>
      </c>
      <c r="FC147" s="2692" t="str">
        <f t="shared" si="349"/>
        <v/>
      </c>
      <c r="FD147" s="2692" t="str">
        <f t="shared" si="350"/>
        <v/>
      </c>
      <c r="FE147" s="2692" t="str">
        <f t="shared" si="351"/>
        <v/>
      </c>
      <c r="FF147" s="2692" t="str">
        <f t="shared" si="352"/>
        <v/>
      </c>
      <c r="FG147" s="2692" t="str">
        <f t="shared" si="353"/>
        <v/>
      </c>
      <c r="FH147" s="2601"/>
      <c r="FI147" s="2681" t="str">
        <f t="shared" si="354"/>
        <v/>
      </c>
      <c r="FJ147" s="2694">
        <f t="shared" si="355"/>
        <v>0</v>
      </c>
      <c r="FK147" s="2527" t="str">
        <f t="shared" si="356"/>
        <v/>
      </c>
      <c r="FL147" s="2527" t="str">
        <f t="shared" si="357"/>
        <v/>
      </c>
      <c r="FM147" s="2527" t="str">
        <f t="shared" si="358"/>
        <v/>
      </c>
      <c r="FN147" s="2527" t="str">
        <f t="shared" si="359"/>
        <v/>
      </c>
      <c r="FO147" s="2527" t="str">
        <f t="shared" si="360"/>
        <v/>
      </c>
      <c r="FP147" s="2527" t="str">
        <f t="shared" si="361"/>
        <v/>
      </c>
      <c r="FQ147" s="2527" t="str">
        <f t="shared" si="362"/>
        <v/>
      </c>
      <c r="FR147" s="2527" t="str">
        <f t="shared" si="363"/>
        <v/>
      </c>
      <c r="FS147" s="2704">
        <f>IF(X147=FS8,X147,0)</f>
        <v>0</v>
      </c>
      <c r="FT147" s="2703" t="str">
        <f t="shared" si="364"/>
        <v/>
      </c>
      <c r="FU147" s="2692" t="str">
        <f t="shared" si="365"/>
        <v/>
      </c>
      <c r="FV147" s="2692" t="str">
        <f t="shared" si="366"/>
        <v/>
      </c>
      <c r="FW147" s="2692" t="str">
        <f t="shared" si="367"/>
        <v/>
      </c>
      <c r="FX147" s="2692" t="str">
        <f t="shared" si="368"/>
        <v/>
      </c>
      <c r="FY147" s="2692" t="str">
        <f t="shared" si="369"/>
        <v/>
      </c>
      <c r="FZ147" s="2692" t="str">
        <f t="shared" si="370"/>
        <v/>
      </c>
      <c r="GA147" s="2692" t="str">
        <f t="shared" si="371"/>
        <v/>
      </c>
      <c r="GB147" s="2696" t="str">
        <f t="shared" si="372"/>
        <v/>
      </c>
      <c r="GC147" s="2535"/>
    </row>
    <row r="148" spans="1:185" ht="45" customHeight="1" x14ac:dyDescent="0.25">
      <c r="A148" s="2633">
        <f>ROW()</f>
        <v>148</v>
      </c>
      <c r="B148" s="2667" t="str">
        <f>IF(C148="I","",IF(ISBLANK(D148),"",IF(ISTEXT(D148),LARGE(B9:B147,1)+1,0)))</f>
        <v/>
      </c>
      <c r="C148" s="2698"/>
      <c r="D148" s="2715"/>
      <c r="E148" s="2669"/>
      <c r="F148" s="2670"/>
      <c r="G148" s="2671"/>
      <c r="H148" s="2672"/>
      <c r="I148" s="2671"/>
      <c r="J148" s="2672"/>
      <c r="K148" s="2673">
        <f t="shared" si="257"/>
        <v>0</v>
      </c>
      <c r="L148" s="2532"/>
      <c r="M148" s="2674">
        <f t="shared" si="261"/>
        <v>0</v>
      </c>
      <c r="N148" s="2675">
        <f t="shared" si="261"/>
        <v>0</v>
      </c>
      <c r="O148" s="2676"/>
      <c r="P148" s="2676"/>
      <c r="Q148" s="2676"/>
      <c r="R148" s="2676"/>
      <c r="S148" s="2676"/>
      <c r="T148" s="2676"/>
      <c r="U148" s="2676"/>
      <c r="V148" s="2676"/>
      <c r="W148" s="2532"/>
      <c r="X148" s="2674">
        <f t="shared" si="262"/>
        <v>0</v>
      </c>
      <c r="Y148" s="2675">
        <f t="shared" si="262"/>
        <v>0</v>
      </c>
      <c r="Z148" s="2677"/>
      <c r="AA148" s="2677"/>
      <c r="AB148" s="2677"/>
      <c r="AC148" s="2677"/>
      <c r="AD148" s="2677"/>
      <c r="AE148" s="2677"/>
      <c r="AF148" s="2677"/>
      <c r="AG148" s="2677"/>
      <c r="AH148" s="2532"/>
      <c r="AI148" s="2535"/>
      <c r="AJ148" s="2678">
        <f t="shared" si="263"/>
        <v>0</v>
      </c>
      <c r="AK148" s="2679">
        <f t="shared" si="264"/>
        <v>0</v>
      </c>
      <c r="AL148" s="2678">
        <f t="shared" si="265"/>
        <v>0</v>
      </c>
      <c r="AM148" s="2679">
        <f t="shared" si="266"/>
        <v>0</v>
      </c>
      <c r="AN148" s="2678">
        <f t="shared" si="267"/>
        <v>0</v>
      </c>
      <c r="AO148" s="2679">
        <f t="shared" si="268"/>
        <v>0</v>
      </c>
      <c r="AP148" s="2678">
        <f t="shared" si="269"/>
        <v>0</v>
      </c>
      <c r="AQ148" s="2679">
        <f t="shared" si="270"/>
        <v>0</v>
      </c>
      <c r="AR148" s="2678">
        <f t="shared" si="271"/>
        <v>0</v>
      </c>
      <c r="AS148" s="2679">
        <f t="shared" si="272"/>
        <v>0</v>
      </c>
      <c r="AT148" s="2678">
        <f t="shared" si="273"/>
        <v>0</v>
      </c>
      <c r="AU148" s="2679">
        <f t="shared" si="274"/>
        <v>0</v>
      </c>
      <c r="AV148" s="2678">
        <f t="shared" si="275"/>
        <v>0</v>
      </c>
      <c r="AW148" s="2679">
        <f t="shared" si="276"/>
        <v>0</v>
      </c>
      <c r="AX148" s="2678">
        <f t="shared" si="277"/>
        <v>0</v>
      </c>
      <c r="AY148" s="2679">
        <f t="shared" si="278"/>
        <v>0</v>
      </c>
      <c r="AZ148" s="2680"/>
      <c r="BA148" s="2681">
        <f>BA9</f>
        <v>20</v>
      </c>
      <c r="BB148" s="2681">
        <f t="shared" si="279"/>
        <v>0</v>
      </c>
      <c r="BC148" s="2681" t="str">
        <f t="shared" si="280"/>
        <v/>
      </c>
      <c r="BD148" s="2682">
        <f t="shared" si="373"/>
        <v>0</v>
      </c>
      <c r="BE148" s="2682">
        <f t="shared" si="373"/>
        <v>0</v>
      </c>
      <c r="BF148" s="2682">
        <f t="shared" si="373"/>
        <v>0</v>
      </c>
      <c r="BG148" s="2682">
        <f t="shared" si="373"/>
        <v>0</v>
      </c>
      <c r="BH148" s="2682">
        <f t="shared" si="373"/>
        <v>0</v>
      </c>
      <c r="BI148" s="2682">
        <f t="shared" si="258"/>
        <v>0</v>
      </c>
      <c r="BJ148" s="2682">
        <f t="shared" si="258"/>
        <v>0</v>
      </c>
      <c r="BK148" s="2682">
        <f t="shared" si="258"/>
        <v>0</v>
      </c>
      <c r="BL148" s="2535"/>
      <c r="BM148" s="2683">
        <f t="shared" si="281"/>
        <v>0</v>
      </c>
      <c r="BN148" s="2684">
        <f t="shared" si="282"/>
        <v>0</v>
      </c>
      <c r="BO148" s="2684">
        <f t="shared" si="283"/>
        <v>0</v>
      </c>
      <c r="BP148" s="2684">
        <f t="shared" si="284"/>
        <v>0</v>
      </c>
      <c r="BQ148" s="2684">
        <f t="shared" si="285"/>
        <v>0</v>
      </c>
      <c r="BR148" s="2684">
        <f t="shared" si="286"/>
        <v>0</v>
      </c>
      <c r="BS148" s="2684">
        <f t="shared" si="287"/>
        <v>0</v>
      </c>
      <c r="BT148" s="2684">
        <f t="shared" si="288"/>
        <v>0</v>
      </c>
      <c r="BU148" s="2617"/>
      <c r="BV148" s="2685">
        <f t="shared" si="374"/>
        <v>0</v>
      </c>
      <c r="BW148" s="2686">
        <f t="shared" si="374"/>
        <v>0</v>
      </c>
      <c r="BX148" s="2686">
        <f t="shared" si="374"/>
        <v>0</v>
      </c>
      <c r="BY148" s="2686">
        <f t="shared" si="374"/>
        <v>0</v>
      </c>
      <c r="BZ148" s="2686">
        <f t="shared" si="374"/>
        <v>0</v>
      </c>
      <c r="CA148" s="2686">
        <f t="shared" si="259"/>
        <v>0</v>
      </c>
      <c r="CB148" s="2686">
        <f t="shared" si="259"/>
        <v>0</v>
      </c>
      <c r="CC148" s="2687">
        <f t="shared" si="259"/>
        <v>0</v>
      </c>
      <c r="CD148" s="2525"/>
      <c r="CE148" s="2681" t="str">
        <f t="shared" si="289"/>
        <v/>
      </c>
      <c r="CF148" s="2688">
        <f t="shared" si="290"/>
        <v>0</v>
      </c>
      <c r="CG148" s="2689">
        <f t="shared" si="291"/>
        <v>0</v>
      </c>
      <c r="CH148" s="2689">
        <f t="shared" si="292"/>
        <v>0</v>
      </c>
      <c r="CI148" s="2689">
        <f t="shared" si="293"/>
        <v>0</v>
      </c>
      <c r="CJ148" s="2689">
        <f t="shared" si="294"/>
        <v>0</v>
      </c>
      <c r="CK148" s="2689">
        <f t="shared" si="295"/>
        <v>0</v>
      </c>
      <c r="CL148" s="2689">
        <f t="shared" si="296"/>
        <v>0</v>
      </c>
      <c r="CM148" s="2689">
        <f t="shared" si="297"/>
        <v>0</v>
      </c>
      <c r="CN148" s="2689">
        <f t="shared" si="298"/>
        <v>0</v>
      </c>
      <c r="CO148" s="2702">
        <f>IF(M148=CO8,M148,0)</f>
        <v>0</v>
      </c>
      <c r="CP148" s="2703" t="str">
        <f t="shared" si="299"/>
        <v/>
      </c>
      <c r="CQ148" s="2678" t="str">
        <f t="shared" si="300"/>
        <v/>
      </c>
      <c r="CR148" s="2692" t="str">
        <f t="shared" si="301"/>
        <v/>
      </c>
      <c r="CS148" s="2692" t="str">
        <f t="shared" si="302"/>
        <v/>
      </c>
      <c r="CT148" s="2692" t="str">
        <f t="shared" si="303"/>
        <v/>
      </c>
      <c r="CU148" s="2692" t="str">
        <f t="shared" si="304"/>
        <v/>
      </c>
      <c r="CV148" s="2692" t="str">
        <f t="shared" si="305"/>
        <v/>
      </c>
      <c r="CW148" s="2692" t="str">
        <f t="shared" si="306"/>
        <v/>
      </c>
      <c r="CX148" s="2693" t="str">
        <f t="shared" si="307"/>
        <v/>
      </c>
      <c r="CY148" s="2601"/>
      <c r="CZ148" s="2681" t="str">
        <f t="shared" si="308"/>
        <v/>
      </c>
      <c r="DA148" s="2694">
        <f t="shared" si="309"/>
        <v>0</v>
      </c>
      <c r="DB148" s="2527" t="str">
        <f t="shared" si="310"/>
        <v/>
      </c>
      <c r="DC148" s="2527" t="str">
        <f t="shared" si="311"/>
        <v/>
      </c>
      <c r="DD148" s="2527" t="str">
        <f t="shared" si="312"/>
        <v/>
      </c>
      <c r="DE148" s="2527" t="str">
        <f t="shared" si="313"/>
        <v/>
      </c>
      <c r="DF148" s="2527" t="str">
        <f t="shared" si="314"/>
        <v/>
      </c>
      <c r="DG148" s="2527" t="str">
        <f t="shared" si="315"/>
        <v/>
      </c>
      <c r="DH148" s="2527" t="str">
        <f t="shared" si="316"/>
        <v/>
      </c>
      <c r="DI148" s="2527" t="str">
        <f t="shared" si="317"/>
        <v/>
      </c>
      <c r="DJ148" s="2549"/>
      <c r="DK148" s="2704">
        <f>IF(M148=DK8,M148,0)</f>
        <v>0</v>
      </c>
      <c r="DL148" s="2703" t="str">
        <f t="shared" si="318"/>
        <v/>
      </c>
      <c r="DM148" s="2692" t="str">
        <f t="shared" si="319"/>
        <v/>
      </c>
      <c r="DN148" s="2692" t="str">
        <f t="shared" si="320"/>
        <v/>
      </c>
      <c r="DO148" s="2692" t="str">
        <f t="shared" si="321"/>
        <v/>
      </c>
      <c r="DP148" s="2692" t="str">
        <f t="shared" si="322"/>
        <v/>
      </c>
      <c r="DQ148" s="2692" t="str">
        <f t="shared" si="323"/>
        <v/>
      </c>
      <c r="DR148" s="2692" t="str">
        <f t="shared" si="324"/>
        <v/>
      </c>
      <c r="DS148" s="2692" t="str">
        <f t="shared" si="325"/>
        <v/>
      </c>
      <c r="DT148" s="2696" t="str">
        <f t="shared" si="326"/>
        <v/>
      </c>
      <c r="DU148" s="2535"/>
      <c r="DV148" s="2683">
        <f t="shared" si="327"/>
        <v>0</v>
      </c>
      <c r="DW148" s="2684">
        <f t="shared" si="328"/>
        <v>0</v>
      </c>
      <c r="DX148" s="2684">
        <f t="shared" si="329"/>
        <v>0</v>
      </c>
      <c r="DY148" s="2684">
        <f t="shared" si="330"/>
        <v>0</v>
      </c>
      <c r="DZ148" s="2684">
        <f t="shared" si="331"/>
        <v>0</v>
      </c>
      <c r="EA148" s="2684">
        <f t="shared" si="332"/>
        <v>0</v>
      </c>
      <c r="EB148" s="2684">
        <f t="shared" si="333"/>
        <v>0</v>
      </c>
      <c r="EC148" s="2684">
        <f t="shared" si="334"/>
        <v>0</v>
      </c>
      <c r="ED148" s="2630"/>
      <c r="EE148" s="2685">
        <f t="shared" si="375"/>
        <v>0</v>
      </c>
      <c r="EF148" s="2686">
        <f t="shared" si="375"/>
        <v>0</v>
      </c>
      <c r="EG148" s="2686">
        <f t="shared" si="375"/>
        <v>0</v>
      </c>
      <c r="EH148" s="2686">
        <f t="shared" si="375"/>
        <v>0</v>
      </c>
      <c r="EI148" s="2686">
        <f t="shared" si="375"/>
        <v>0</v>
      </c>
      <c r="EJ148" s="2686">
        <f t="shared" si="260"/>
        <v>0</v>
      </c>
      <c r="EK148" s="2686">
        <f t="shared" si="260"/>
        <v>0</v>
      </c>
      <c r="EL148" s="2687">
        <f t="shared" si="260"/>
        <v>0</v>
      </c>
      <c r="EM148" s="2601"/>
      <c r="EN148" s="2681" t="str">
        <f t="shared" si="335"/>
        <v/>
      </c>
      <c r="EO148" s="2688">
        <f t="shared" si="336"/>
        <v>0</v>
      </c>
      <c r="EP148" s="2689">
        <f t="shared" si="337"/>
        <v>0</v>
      </c>
      <c r="EQ148" s="2689">
        <f t="shared" si="338"/>
        <v>0</v>
      </c>
      <c r="ER148" s="2689">
        <f t="shared" si="339"/>
        <v>0</v>
      </c>
      <c r="ES148" s="2689">
        <f t="shared" si="340"/>
        <v>0</v>
      </c>
      <c r="ET148" s="2689">
        <f t="shared" si="341"/>
        <v>0</v>
      </c>
      <c r="EU148" s="2689">
        <f t="shared" si="342"/>
        <v>0</v>
      </c>
      <c r="EV148" s="2689">
        <f t="shared" si="343"/>
        <v>0</v>
      </c>
      <c r="EW148" s="2689">
        <f t="shared" si="344"/>
        <v>0</v>
      </c>
      <c r="EX148" s="2705">
        <f>IF(X148=EX8,X148,0)</f>
        <v>0</v>
      </c>
      <c r="EY148" s="2703" t="str">
        <f t="shared" si="345"/>
        <v/>
      </c>
      <c r="EZ148" s="2678" t="str">
        <f t="shared" si="346"/>
        <v/>
      </c>
      <c r="FA148" s="2692" t="str">
        <f t="shared" si="347"/>
        <v/>
      </c>
      <c r="FB148" s="2692" t="str">
        <f t="shared" si="348"/>
        <v/>
      </c>
      <c r="FC148" s="2692" t="str">
        <f t="shared" si="349"/>
        <v/>
      </c>
      <c r="FD148" s="2692" t="str">
        <f t="shared" si="350"/>
        <v/>
      </c>
      <c r="FE148" s="2692" t="str">
        <f t="shared" si="351"/>
        <v/>
      </c>
      <c r="FF148" s="2692" t="str">
        <f t="shared" si="352"/>
        <v/>
      </c>
      <c r="FG148" s="2692" t="str">
        <f t="shared" si="353"/>
        <v/>
      </c>
      <c r="FH148" s="2601"/>
      <c r="FI148" s="2681" t="str">
        <f t="shared" si="354"/>
        <v/>
      </c>
      <c r="FJ148" s="2694">
        <f t="shared" si="355"/>
        <v>0</v>
      </c>
      <c r="FK148" s="2527" t="str">
        <f t="shared" si="356"/>
        <v/>
      </c>
      <c r="FL148" s="2527" t="str">
        <f t="shared" si="357"/>
        <v/>
      </c>
      <c r="FM148" s="2527" t="str">
        <f t="shared" si="358"/>
        <v/>
      </c>
      <c r="FN148" s="2527" t="str">
        <f t="shared" si="359"/>
        <v/>
      </c>
      <c r="FO148" s="2527" t="str">
        <f t="shared" si="360"/>
        <v/>
      </c>
      <c r="FP148" s="2527" t="str">
        <f t="shared" si="361"/>
        <v/>
      </c>
      <c r="FQ148" s="2527" t="str">
        <f t="shared" si="362"/>
        <v/>
      </c>
      <c r="FR148" s="2527" t="str">
        <f t="shared" si="363"/>
        <v/>
      </c>
      <c r="FS148" s="2704">
        <f>IF(X148=FS8,X148,0)</f>
        <v>0</v>
      </c>
      <c r="FT148" s="2703" t="str">
        <f t="shared" si="364"/>
        <v/>
      </c>
      <c r="FU148" s="2692" t="str">
        <f t="shared" si="365"/>
        <v/>
      </c>
      <c r="FV148" s="2692" t="str">
        <f t="shared" si="366"/>
        <v/>
      </c>
      <c r="FW148" s="2692" t="str">
        <f t="shared" si="367"/>
        <v/>
      </c>
      <c r="FX148" s="2692" t="str">
        <f t="shared" si="368"/>
        <v/>
      </c>
      <c r="FY148" s="2692" t="str">
        <f t="shared" si="369"/>
        <v/>
      </c>
      <c r="FZ148" s="2692" t="str">
        <f t="shared" si="370"/>
        <v/>
      </c>
      <c r="GA148" s="2692" t="str">
        <f t="shared" si="371"/>
        <v/>
      </c>
      <c r="GB148" s="2696" t="str">
        <f t="shared" si="372"/>
        <v/>
      </c>
      <c r="GC148" s="2535"/>
    </row>
    <row r="149" spans="1:185" ht="45" customHeight="1" x14ac:dyDescent="0.25">
      <c r="A149" s="2633">
        <f>ROW()</f>
        <v>149</v>
      </c>
      <c r="B149" s="2667" t="str">
        <f>IF(C149="I","",IF(ISBLANK(D149),"",IF(ISTEXT(D149),LARGE(B9:B148,1)+1,0)))</f>
        <v/>
      </c>
      <c r="C149" s="2698"/>
      <c r="D149" s="2715"/>
      <c r="E149" s="2669"/>
      <c r="F149" s="2670"/>
      <c r="G149" s="2671"/>
      <c r="H149" s="2672"/>
      <c r="I149" s="2671"/>
      <c r="J149" s="2672"/>
      <c r="K149" s="2673">
        <f t="shared" si="257"/>
        <v>0</v>
      </c>
      <c r="L149" s="2532"/>
      <c r="M149" s="2674">
        <f t="shared" si="261"/>
        <v>0</v>
      </c>
      <c r="N149" s="2675">
        <f t="shared" si="261"/>
        <v>0</v>
      </c>
      <c r="O149" s="2676"/>
      <c r="P149" s="2676"/>
      <c r="Q149" s="2676"/>
      <c r="R149" s="2676"/>
      <c r="S149" s="2676"/>
      <c r="T149" s="2676"/>
      <c r="U149" s="2676"/>
      <c r="V149" s="2676"/>
      <c r="W149" s="2532"/>
      <c r="X149" s="2674">
        <f t="shared" si="262"/>
        <v>0</v>
      </c>
      <c r="Y149" s="2675">
        <f t="shared" si="262"/>
        <v>0</v>
      </c>
      <c r="Z149" s="2677"/>
      <c r="AA149" s="2677"/>
      <c r="AB149" s="2677"/>
      <c r="AC149" s="2677"/>
      <c r="AD149" s="2677"/>
      <c r="AE149" s="2677"/>
      <c r="AF149" s="2677"/>
      <c r="AG149" s="2677"/>
      <c r="AH149" s="2532"/>
      <c r="AI149" s="2535"/>
      <c r="AJ149" s="2678">
        <f t="shared" si="263"/>
        <v>0</v>
      </c>
      <c r="AK149" s="2679">
        <f t="shared" si="264"/>
        <v>0</v>
      </c>
      <c r="AL149" s="2678">
        <f t="shared" si="265"/>
        <v>0</v>
      </c>
      <c r="AM149" s="2679">
        <f t="shared" si="266"/>
        <v>0</v>
      </c>
      <c r="AN149" s="2678">
        <f t="shared" si="267"/>
        <v>0</v>
      </c>
      <c r="AO149" s="2679">
        <f t="shared" si="268"/>
        <v>0</v>
      </c>
      <c r="AP149" s="2678">
        <f t="shared" si="269"/>
        <v>0</v>
      </c>
      <c r="AQ149" s="2679">
        <f t="shared" si="270"/>
        <v>0</v>
      </c>
      <c r="AR149" s="2678">
        <f t="shared" si="271"/>
        <v>0</v>
      </c>
      <c r="AS149" s="2679">
        <f t="shared" si="272"/>
        <v>0</v>
      </c>
      <c r="AT149" s="2678">
        <f t="shared" si="273"/>
        <v>0</v>
      </c>
      <c r="AU149" s="2679">
        <f t="shared" si="274"/>
        <v>0</v>
      </c>
      <c r="AV149" s="2678">
        <f t="shared" si="275"/>
        <v>0</v>
      </c>
      <c r="AW149" s="2679">
        <f t="shared" si="276"/>
        <v>0</v>
      </c>
      <c r="AX149" s="2678">
        <f t="shared" si="277"/>
        <v>0</v>
      </c>
      <c r="AY149" s="2679">
        <f t="shared" si="278"/>
        <v>0</v>
      </c>
      <c r="AZ149" s="2680"/>
      <c r="BA149" s="2681">
        <f>BA9</f>
        <v>20</v>
      </c>
      <c r="BB149" s="2681">
        <f t="shared" si="279"/>
        <v>0</v>
      </c>
      <c r="BC149" s="2681" t="str">
        <f t="shared" si="280"/>
        <v/>
      </c>
      <c r="BD149" s="2682">
        <f t="shared" si="373"/>
        <v>0</v>
      </c>
      <c r="BE149" s="2682">
        <f t="shared" si="373"/>
        <v>0</v>
      </c>
      <c r="BF149" s="2682">
        <f t="shared" si="373"/>
        <v>0</v>
      </c>
      <c r="BG149" s="2682">
        <f t="shared" si="373"/>
        <v>0</v>
      </c>
      <c r="BH149" s="2682">
        <f t="shared" si="373"/>
        <v>0</v>
      </c>
      <c r="BI149" s="2682">
        <f t="shared" si="258"/>
        <v>0</v>
      </c>
      <c r="BJ149" s="2682">
        <f t="shared" si="258"/>
        <v>0</v>
      </c>
      <c r="BK149" s="2682">
        <f t="shared" si="258"/>
        <v>0</v>
      </c>
      <c r="BL149" s="2535"/>
      <c r="BM149" s="2683">
        <f t="shared" si="281"/>
        <v>0</v>
      </c>
      <c r="BN149" s="2684">
        <f t="shared" si="282"/>
        <v>0</v>
      </c>
      <c r="BO149" s="2684">
        <f t="shared" si="283"/>
        <v>0</v>
      </c>
      <c r="BP149" s="2684">
        <f t="shared" si="284"/>
        <v>0</v>
      </c>
      <c r="BQ149" s="2684">
        <f t="shared" si="285"/>
        <v>0</v>
      </c>
      <c r="BR149" s="2684">
        <f t="shared" si="286"/>
        <v>0</v>
      </c>
      <c r="BS149" s="2684">
        <f t="shared" si="287"/>
        <v>0</v>
      </c>
      <c r="BT149" s="2684">
        <f t="shared" si="288"/>
        <v>0</v>
      </c>
      <c r="BU149" s="2617"/>
      <c r="BV149" s="2685">
        <f t="shared" si="374"/>
        <v>0</v>
      </c>
      <c r="BW149" s="2686">
        <f t="shared" si="374"/>
        <v>0</v>
      </c>
      <c r="BX149" s="2686">
        <f t="shared" si="374"/>
        <v>0</v>
      </c>
      <c r="BY149" s="2686">
        <f t="shared" si="374"/>
        <v>0</v>
      </c>
      <c r="BZ149" s="2686">
        <f t="shared" si="374"/>
        <v>0</v>
      </c>
      <c r="CA149" s="2686">
        <f t="shared" si="259"/>
        <v>0</v>
      </c>
      <c r="CB149" s="2686">
        <f t="shared" si="259"/>
        <v>0</v>
      </c>
      <c r="CC149" s="2687">
        <f t="shared" si="259"/>
        <v>0</v>
      </c>
      <c r="CD149" s="2525"/>
      <c r="CE149" s="2681" t="str">
        <f t="shared" si="289"/>
        <v/>
      </c>
      <c r="CF149" s="2688">
        <f t="shared" si="290"/>
        <v>0</v>
      </c>
      <c r="CG149" s="2689">
        <f t="shared" si="291"/>
        <v>0</v>
      </c>
      <c r="CH149" s="2689">
        <f t="shared" si="292"/>
        <v>0</v>
      </c>
      <c r="CI149" s="2689">
        <f t="shared" si="293"/>
        <v>0</v>
      </c>
      <c r="CJ149" s="2689">
        <f t="shared" si="294"/>
        <v>0</v>
      </c>
      <c r="CK149" s="2689">
        <f t="shared" si="295"/>
        <v>0</v>
      </c>
      <c r="CL149" s="2689">
        <f t="shared" si="296"/>
        <v>0</v>
      </c>
      <c r="CM149" s="2689">
        <f t="shared" si="297"/>
        <v>0</v>
      </c>
      <c r="CN149" s="2689">
        <f t="shared" si="298"/>
        <v>0</v>
      </c>
      <c r="CO149" s="2702">
        <f>IF(M149=CO8,M149,0)</f>
        <v>0</v>
      </c>
      <c r="CP149" s="2703" t="str">
        <f t="shared" si="299"/>
        <v/>
      </c>
      <c r="CQ149" s="2678" t="str">
        <f t="shared" si="300"/>
        <v/>
      </c>
      <c r="CR149" s="2692" t="str">
        <f t="shared" si="301"/>
        <v/>
      </c>
      <c r="CS149" s="2692" t="str">
        <f t="shared" si="302"/>
        <v/>
      </c>
      <c r="CT149" s="2692" t="str">
        <f t="shared" si="303"/>
        <v/>
      </c>
      <c r="CU149" s="2692" t="str">
        <f t="shared" si="304"/>
        <v/>
      </c>
      <c r="CV149" s="2692" t="str">
        <f t="shared" si="305"/>
        <v/>
      </c>
      <c r="CW149" s="2692" t="str">
        <f t="shared" si="306"/>
        <v/>
      </c>
      <c r="CX149" s="2693" t="str">
        <f t="shared" si="307"/>
        <v/>
      </c>
      <c r="CY149" s="2601"/>
      <c r="CZ149" s="2681" t="str">
        <f t="shared" si="308"/>
        <v/>
      </c>
      <c r="DA149" s="2694">
        <f t="shared" si="309"/>
        <v>0</v>
      </c>
      <c r="DB149" s="2527" t="str">
        <f t="shared" si="310"/>
        <v/>
      </c>
      <c r="DC149" s="2527" t="str">
        <f t="shared" si="311"/>
        <v/>
      </c>
      <c r="DD149" s="2527" t="str">
        <f t="shared" si="312"/>
        <v/>
      </c>
      <c r="DE149" s="2527" t="str">
        <f t="shared" si="313"/>
        <v/>
      </c>
      <c r="DF149" s="2527" t="str">
        <f t="shared" si="314"/>
        <v/>
      </c>
      <c r="DG149" s="2527" t="str">
        <f t="shared" si="315"/>
        <v/>
      </c>
      <c r="DH149" s="2527" t="str">
        <f t="shared" si="316"/>
        <v/>
      </c>
      <c r="DI149" s="2527" t="str">
        <f t="shared" si="317"/>
        <v/>
      </c>
      <c r="DJ149" s="2549"/>
      <c r="DK149" s="2704">
        <f>IF(M149=DK8,M149,0)</f>
        <v>0</v>
      </c>
      <c r="DL149" s="2703" t="str">
        <f t="shared" si="318"/>
        <v/>
      </c>
      <c r="DM149" s="2692" t="str">
        <f t="shared" si="319"/>
        <v/>
      </c>
      <c r="DN149" s="2692" t="str">
        <f t="shared" si="320"/>
        <v/>
      </c>
      <c r="DO149" s="2692" t="str">
        <f t="shared" si="321"/>
        <v/>
      </c>
      <c r="DP149" s="2692" t="str">
        <f t="shared" si="322"/>
        <v/>
      </c>
      <c r="DQ149" s="2692" t="str">
        <f t="shared" si="323"/>
        <v/>
      </c>
      <c r="DR149" s="2692" t="str">
        <f t="shared" si="324"/>
        <v/>
      </c>
      <c r="DS149" s="2692" t="str">
        <f t="shared" si="325"/>
        <v/>
      </c>
      <c r="DT149" s="2696" t="str">
        <f t="shared" si="326"/>
        <v/>
      </c>
      <c r="DU149" s="2535"/>
      <c r="DV149" s="2683">
        <f t="shared" si="327"/>
        <v>0</v>
      </c>
      <c r="DW149" s="2684">
        <f t="shared" si="328"/>
        <v>0</v>
      </c>
      <c r="DX149" s="2684">
        <f t="shared" si="329"/>
        <v>0</v>
      </c>
      <c r="DY149" s="2684">
        <f t="shared" si="330"/>
        <v>0</v>
      </c>
      <c r="DZ149" s="2684">
        <f t="shared" si="331"/>
        <v>0</v>
      </c>
      <c r="EA149" s="2684">
        <f t="shared" si="332"/>
        <v>0</v>
      </c>
      <c r="EB149" s="2684">
        <f t="shared" si="333"/>
        <v>0</v>
      </c>
      <c r="EC149" s="2684">
        <f t="shared" si="334"/>
        <v>0</v>
      </c>
      <c r="ED149" s="2630"/>
      <c r="EE149" s="2685">
        <f t="shared" si="375"/>
        <v>0</v>
      </c>
      <c r="EF149" s="2686">
        <f t="shared" si="375"/>
        <v>0</v>
      </c>
      <c r="EG149" s="2686">
        <f t="shared" si="375"/>
        <v>0</v>
      </c>
      <c r="EH149" s="2686">
        <f t="shared" si="375"/>
        <v>0</v>
      </c>
      <c r="EI149" s="2686">
        <f t="shared" si="375"/>
        <v>0</v>
      </c>
      <c r="EJ149" s="2686">
        <f t="shared" si="260"/>
        <v>0</v>
      </c>
      <c r="EK149" s="2686">
        <f t="shared" si="260"/>
        <v>0</v>
      </c>
      <c r="EL149" s="2687">
        <f t="shared" si="260"/>
        <v>0</v>
      </c>
      <c r="EM149" s="2601"/>
      <c r="EN149" s="2681" t="str">
        <f t="shared" si="335"/>
        <v/>
      </c>
      <c r="EO149" s="2688">
        <f t="shared" si="336"/>
        <v>0</v>
      </c>
      <c r="EP149" s="2689">
        <f t="shared" si="337"/>
        <v>0</v>
      </c>
      <c r="EQ149" s="2689">
        <f t="shared" si="338"/>
        <v>0</v>
      </c>
      <c r="ER149" s="2689">
        <f t="shared" si="339"/>
        <v>0</v>
      </c>
      <c r="ES149" s="2689">
        <f t="shared" si="340"/>
        <v>0</v>
      </c>
      <c r="ET149" s="2689">
        <f t="shared" si="341"/>
        <v>0</v>
      </c>
      <c r="EU149" s="2689">
        <f t="shared" si="342"/>
        <v>0</v>
      </c>
      <c r="EV149" s="2689">
        <f t="shared" si="343"/>
        <v>0</v>
      </c>
      <c r="EW149" s="2689">
        <f t="shared" si="344"/>
        <v>0</v>
      </c>
      <c r="EX149" s="2705">
        <f>IF(X149=EX8,X149,0)</f>
        <v>0</v>
      </c>
      <c r="EY149" s="2703" t="str">
        <f t="shared" si="345"/>
        <v/>
      </c>
      <c r="EZ149" s="2678" t="str">
        <f t="shared" si="346"/>
        <v/>
      </c>
      <c r="FA149" s="2692" t="str">
        <f t="shared" si="347"/>
        <v/>
      </c>
      <c r="FB149" s="2692" t="str">
        <f t="shared" si="348"/>
        <v/>
      </c>
      <c r="FC149" s="2692" t="str">
        <f t="shared" si="349"/>
        <v/>
      </c>
      <c r="FD149" s="2692" t="str">
        <f t="shared" si="350"/>
        <v/>
      </c>
      <c r="FE149" s="2692" t="str">
        <f t="shared" si="351"/>
        <v/>
      </c>
      <c r="FF149" s="2692" t="str">
        <f t="shared" si="352"/>
        <v/>
      </c>
      <c r="FG149" s="2692" t="str">
        <f t="shared" si="353"/>
        <v/>
      </c>
      <c r="FH149" s="2601"/>
      <c r="FI149" s="2681" t="str">
        <f t="shared" si="354"/>
        <v/>
      </c>
      <c r="FJ149" s="2694">
        <f t="shared" si="355"/>
        <v>0</v>
      </c>
      <c r="FK149" s="2527" t="str">
        <f t="shared" si="356"/>
        <v/>
      </c>
      <c r="FL149" s="2527" t="str">
        <f t="shared" si="357"/>
        <v/>
      </c>
      <c r="FM149" s="2527" t="str">
        <f t="shared" si="358"/>
        <v/>
      </c>
      <c r="FN149" s="2527" t="str">
        <f t="shared" si="359"/>
        <v/>
      </c>
      <c r="FO149" s="2527" t="str">
        <f t="shared" si="360"/>
        <v/>
      </c>
      <c r="FP149" s="2527" t="str">
        <f t="shared" si="361"/>
        <v/>
      </c>
      <c r="FQ149" s="2527" t="str">
        <f t="shared" si="362"/>
        <v/>
      </c>
      <c r="FR149" s="2527" t="str">
        <f t="shared" si="363"/>
        <v/>
      </c>
      <c r="FS149" s="2704">
        <f>IF(X149=FS8,X149,0)</f>
        <v>0</v>
      </c>
      <c r="FT149" s="2703" t="str">
        <f t="shared" si="364"/>
        <v/>
      </c>
      <c r="FU149" s="2692" t="str">
        <f t="shared" si="365"/>
        <v/>
      </c>
      <c r="FV149" s="2692" t="str">
        <f t="shared" si="366"/>
        <v/>
      </c>
      <c r="FW149" s="2692" t="str">
        <f t="shared" si="367"/>
        <v/>
      </c>
      <c r="FX149" s="2692" t="str">
        <f t="shared" si="368"/>
        <v/>
      </c>
      <c r="FY149" s="2692" t="str">
        <f t="shared" si="369"/>
        <v/>
      </c>
      <c r="FZ149" s="2692" t="str">
        <f t="shared" si="370"/>
        <v/>
      </c>
      <c r="GA149" s="2692" t="str">
        <f t="shared" si="371"/>
        <v/>
      </c>
      <c r="GB149" s="2696" t="str">
        <f t="shared" si="372"/>
        <v/>
      </c>
      <c r="GC149" s="2535"/>
    </row>
    <row r="150" spans="1:185" ht="45" customHeight="1" x14ac:dyDescent="0.25">
      <c r="A150" s="2633">
        <f>ROW()</f>
        <v>150</v>
      </c>
      <c r="B150" s="2667" t="str">
        <f>IF(C150="I","",IF(ISBLANK(D150),"",IF(ISTEXT(D150),LARGE(B9:B149,1)+1,0)))</f>
        <v/>
      </c>
      <c r="C150" s="2698"/>
      <c r="D150" s="2715"/>
      <c r="E150" s="2669"/>
      <c r="F150" s="2670"/>
      <c r="G150" s="2671"/>
      <c r="H150" s="2672"/>
      <c r="I150" s="2671"/>
      <c r="J150" s="2672"/>
      <c r="K150" s="2673">
        <f t="shared" si="257"/>
        <v>0</v>
      </c>
      <c r="L150" s="2532"/>
      <c r="M150" s="2674">
        <f t="shared" si="261"/>
        <v>0</v>
      </c>
      <c r="N150" s="2675">
        <f t="shared" si="261"/>
        <v>0</v>
      </c>
      <c r="O150" s="2676"/>
      <c r="P150" s="2676"/>
      <c r="Q150" s="2676"/>
      <c r="R150" s="2676"/>
      <c r="S150" s="2676"/>
      <c r="T150" s="2676"/>
      <c r="U150" s="2676"/>
      <c r="V150" s="2676"/>
      <c r="W150" s="2532"/>
      <c r="X150" s="2674">
        <f t="shared" si="262"/>
        <v>0</v>
      </c>
      <c r="Y150" s="2675">
        <f t="shared" si="262"/>
        <v>0</v>
      </c>
      <c r="Z150" s="2677"/>
      <c r="AA150" s="2677"/>
      <c r="AB150" s="2677"/>
      <c r="AC150" s="2677"/>
      <c r="AD150" s="2677"/>
      <c r="AE150" s="2677"/>
      <c r="AF150" s="2677"/>
      <c r="AG150" s="2677"/>
      <c r="AH150" s="2532"/>
      <c r="AI150" s="2535"/>
      <c r="AJ150" s="2678">
        <f t="shared" si="263"/>
        <v>0</v>
      </c>
      <c r="AK150" s="2679">
        <f t="shared" si="264"/>
        <v>0</v>
      </c>
      <c r="AL150" s="2678">
        <f t="shared" si="265"/>
        <v>0</v>
      </c>
      <c r="AM150" s="2679">
        <f t="shared" si="266"/>
        <v>0</v>
      </c>
      <c r="AN150" s="2678">
        <f t="shared" si="267"/>
        <v>0</v>
      </c>
      <c r="AO150" s="2679">
        <f t="shared" si="268"/>
        <v>0</v>
      </c>
      <c r="AP150" s="2678">
        <f t="shared" si="269"/>
        <v>0</v>
      </c>
      <c r="AQ150" s="2679">
        <f t="shared" si="270"/>
        <v>0</v>
      </c>
      <c r="AR150" s="2678">
        <f t="shared" si="271"/>
        <v>0</v>
      </c>
      <c r="AS150" s="2679">
        <f t="shared" si="272"/>
        <v>0</v>
      </c>
      <c r="AT150" s="2678">
        <f t="shared" si="273"/>
        <v>0</v>
      </c>
      <c r="AU150" s="2679">
        <f t="shared" si="274"/>
        <v>0</v>
      </c>
      <c r="AV150" s="2678">
        <f t="shared" si="275"/>
        <v>0</v>
      </c>
      <c r="AW150" s="2679">
        <f t="shared" si="276"/>
        <v>0</v>
      </c>
      <c r="AX150" s="2678">
        <f t="shared" si="277"/>
        <v>0</v>
      </c>
      <c r="AY150" s="2679">
        <f t="shared" si="278"/>
        <v>0</v>
      </c>
      <c r="AZ150" s="2680"/>
      <c r="BA150" s="2681">
        <f>BA9</f>
        <v>20</v>
      </c>
      <c r="BB150" s="2681">
        <f t="shared" si="279"/>
        <v>0</v>
      </c>
      <c r="BC150" s="2681" t="str">
        <f t="shared" si="280"/>
        <v/>
      </c>
      <c r="BD150" s="2682">
        <f t="shared" si="373"/>
        <v>0</v>
      </c>
      <c r="BE150" s="2682">
        <f t="shared" si="373"/>
        <v>0</v>
      </c>
      <c r="BF150" s="2682">
        <f t="shared" si="373"/>
        <v>0</v>
      </c>
      <c r="BG150" s="2682">
        <f t="shared" si="373"/>
        <v>0</v>
      </c>
      <c r="BH150" s="2682">
        <f t="shared" si="373"/>
        <v>0</v>
      </c>
      <c r="BI150" s="2682">
        <f t="shared" si="258"/>
        <v>0</v>
      </c>
      <c r="BJ150" s="2682">
        <f t="shared" si="258"/>
        <v>0</v>
      </c>
      <c r="BK150" s="2682">
        <f t="shared" si="258"/>
        <v>0</v>
      </c>
      <c r="BL150" s="2535"/>
      <c r="BM150" s="2683">
        <f t="shared" si="281"/>
        <v>0</v>
      </c>
      <c r="BN150" s="2684">
        <f t="shared" si="282"/>
        <v>0</v>
      </c>
      <c r="BO150" s="2684">
        <f t="shared" si="283"/>
        <v>0</v>
      </c>
      <c r="BP150" s="2684">
        <f t="shared" si="284"/>
        <v>0</v>
      </c>
      <c r="BQ150" s="2684">
        <f t="shared" si="285"/>
        <v>0</v>
      </c>
      <c r="BR150" s="2684">
        <f t="shared" si="286"/>
        <v>0</v>
      </c>
      <c r="BS150" s="2684">
        <f t="shared" si="287"/>
        <v>0</v>
      </c>
      <c r="BT150" s="2684">
        <f t="shared" si="288"/>
        <v>0</v>
      </c>
      <c r="BU150" s="2617"/>
      <c r="BV150" s="2685">
        <f t="shared" si="374"/>
        <v>0</v>
      </c>
      <c r="BW150" s="2686">
        <f t="shared" si="374"/>
        <v>0</v>
      </c>
      <c r="BX150" s="2686">
        <f t="shared" si="374"/>
        <v>0</v>
      </c>
      <c r="BY150" s="2686">
        <f t="shared" si="374"/>
        <v>0</v>
      </c>
      <c r="BZ150" s="2686">
        <f t="shared" si="374"/>
        <v>0</v>
      </c>
      <c r="CA150" s="2686">
        <f t="shared" si="259"/>
        <v>0</v>
      </c>
      <c r="CB150" s="2686">
        <f t="shared" si="259"/>
        <v>0</v>
      </c>
      <c r="CC150" s="2687">
        <f t="shared" si="259"/>
        <v>0</v>
      </c>
      <c r="CD150" s="2525"/>
      <c r="CE150" s="2681" t="str">
        <f t="shared" si="289"/>
        <v/>
      </c>
      <c r="CF150" s="2688">
        <f t="shared" si="290"/>
        <v>0</v>
      </c>
      <c r="CG150" s="2689">
        <f t="shared" si="291"/>
        <v>0</v>
      </c>
      <c r="CH150" s="2689">
        <f t="shared" si="292"/>
        <v>0</v>
      </c>
      <c r="CI150" s="2689">
        <f t="shared" si="293"/>
        <v>0</v>
      </c>
      <c r="CJ150" s="2689">
        <f t="shared" si="294"/>
        <v>0</v>
      </c>
      <c r="CK150" s="2689">
        <f t="shared" si="295"/>
        <v>0</v>
      </c>
      <c r="CL150" s="2689">
        <f t="shared" si="296"/>
        <v>0</v>
      </c>
      <c r="CM150" s="2689">
        <f t="shared" si="297"/>
        <v>0</v>
      </c>
      <c r="CN150" s="2689">
        <f t="shared" si="298"/>
        <v>0</v>
      </c>
      <c r="CO150" s="2702">
        <f>IF(M150=CO8,M150,0)</f>
        <v>0</v>
      </c>
      <c r="CP150" s="2703" t="str">
        <f t="shared" si="299"/>
        <v/>
      </c>
      <c r="CQ150" s="2678" t="str">
        <f t="shared" si="300"/>
        <v/>
      </c>
      <c r="CR150" s="2692" t="str">
        <f t="shared" si="301"/>
        <v/>
      </c>
      <c r="CS150" s="2692" t="str">
        <f t="shared" si="302"/>
        <v/>
      </c>
      <c r="CT150" s="2692" t="str">
        <f t="shared" si="303"/>
        <v/>
      </c>
      <c r="CU150" s="2692" t="str">
        <f t="shared" si="304"/>
        <v/>
      </c>
      <c r="CV150" s="2692" t="str">
        <f t="shared" si="305"/>
        <v/>
      </c>
      <c r="CW150" s="2692" t="str">
        <f t="shared" si="306"/>
        <v/>
      </c>
      <c r="CX150" s="2693" t="str">
        <f t="shared" si="307"/>
        <v/>
      </c>
      <c r="CY150" s="2601"/>
      <c r="CZ150" s="2681" t="str">
        <f t="shared" si="308"/>
        <v/>
      </c>
      <c r="DA150" s="2694">
        <f t="shared" si="309"/>
        <v>0</v>
      </c>
      <c r="DB150" s="2527" t="str">
        <f t="shared" si="310"/>
        <v/>
      </c>
      <c r="DC150" s="2527" t="str">
        <f t="shared" si="311"/>
        <v/>
      </c>
      <c r="DD150" s="2527" t="str">
        <f t="shared" si="312"/>
        <v/>
      </c>
      <c r="DE150" s="2527" t="str">
        <f t="shared" si="313"/>
        <v/>
      </c>
      <c r="DF150" s="2527" t="str">
        <f t="shared" si="314"/>
        <v/>
      </c>
      <c r="DG150" s="2527" t="str">
        <f t="shared" si="315"/>
        <v/>
      </c>
      <c r="DH150" s="2527" t="str">
        <f t="shared" si="316"/>
        <v/>
      </c>
      <c r="DI150" s="2527" t="str">
        <f t="shared" si="317"/>
        <v/>
      </c>
      <c r="DJ150" s="2549"/>
      <c r="DK150" s="2704">
        <f>IF(M150=DK8,M150,0)</f>
        <v>0</v>
      </c>
      <c r="DL150" s="2703" t="str">
        <f t="shared" si="318"/>
        <v/>
      </c>
      <c r="DM150" s="2692" t="str">
        <f t="shared" si="319"/>
        <v/>
      </c>
      <c r="DN150" s="2692" t="str">
        <f t="shared" si="320"/>
        <v/>
      </c>
      <c r="DO150" s="2692" t="str">
        <f t="shared" si="321"/>
        <v/>
      </c>
      <c r="DP150" s="2692" t="str">
        <f t="shared" si="322"/>
        <v/>
      </c>
      <c r="DQ150" s="2692" t="str">
        <f t="shared" si="323"/>
        <v/>
      </c>
      <c r="DR150" s="2692" t="str">
        <f t="shared" si="324"/>
        <v/>
      </c>
      <c r="DS150" s="2692" t="str">
        <f t="shared" si="325"/>
        <v/>
      </c>
      <c r="DT150" s="2696" t="str">
        <f t="shared" si="326"/>
        <v/>
      </c>
      <c r="DU150" s="2535"/>
      <c r="DV150" s="2683">
        <f t="shared" si="327"/>
        <v>0</v>
      </c>
      <c r="DW150" s="2684">
        <f t="shared" si="328"/>
        <v>0</v>
      </c>
      <c r="DX150" s="2684">
        <f t="shared" si="329"/>
        <v>0</v>
      </c>
      <c r="DY150" s="2684">
        <f t="shared" si="330"/>
        <v>0</v>
      </c>
      <c r="DZ150" s="2684">
        <f t="shared" si="331"/>
        <v>0</v>
      </c>
      <c r="EA150" s="2684">
        <f t="shared" si="332"/>
        <v>0</v>
      </c>
      <c r="EB150" s="2684">
        <f t="shared" si="333"/>
        <v>0</v>
      </c>
      <c r="EC150" s="2684">
        <f t="shared" si="334"/>
        <v>0</v>
      </c>
      <c r="ED150" s="2630"/>
      <c r="EE150" s="2685">
        <f t="shared" si="375"/>
        <v>0</v>
      </c>
      <c r="EF150" s="2686">
        <f t="shared" si="375"/>
        <v>0</v>
      </c>
      <c r="EG150" s="2686">
        <f t="shared" si="375"/>
        <v>0</v>
      </c>
      <c r="EH150" s="2686">
        <f t="shared" si="375"/>
        <v>0</v>
      </c>
      <c r="EI150" s="2686">
        <f t="shared" si="375"/>
        <v>0</v>
      </c>
      <c r="EJ150" s="2686">
        <f t="shared" si="260"/>
        <v>0</v>
      </c>
      <c r="EK150" s="2686">
        <f t="shared" si="260"/>
        <v>0</v>
      </c>
      <c r="EL150" s="2687">
        <f t="shared" si="260"/>
        <v>0</v>
      </c>
      <c r="EM150" s="2601"/>
      <c r="EN150" s="2681" t="str">
        <f t="shared" si="335"/>
        <v/>
      </c>
      <c r="EO150" s="2688">
        <f t="shared" si="336"/>
        <v>0</v>
      </c>
      <c r="EP150" s="2689">
        <f t="shared" si="337"/>
        <v>0</v>
      </c>
      <c r="EQ150" s="2689">
        <f t="shared" si="338"/>
        <v>0</v>
      </c>
      <c r="ER150" s="2689">
        <f t="shared" si="339"/>
        <v>0</v>
      </c>
      <c r="ES150" s="2689">
        <f t="shared" si="340"/>
        <v>0</v>
      </c>
      <c r="ET150" s="2689">
        <f t="shared" si="341"/>
        <v>0</v>
      </c>
      <c r="EU150" s="2689">
        <f t="shared" si="342"/>
        <v>0</v>
      </c>
      <c r="EV150" s="2689">
        <f t="shared" si="343"/>
        <v>0</v>
      </c>
      <c r="EW150" s="2689">
        <f t="shared" si="344"/>
        <v>0</v>
      </c>
      <c r="EX150" s="2705">
        <f>IF(X150=EX8,X150,0)</f>
        <v>0</v>
      </c>
      <c r="EY150" s="2703" t="str">
        <f t="shared" si="345"/>
        <v/>
      </c>
      <c r="EZ150" s="2678" t="str">
        <f t="shared" si="346"/>
        <v/>
      </c>
      <c r="FA150" s="2692" t="str">
        <f t="shared" si="347"/>
        <v/>
      </c>
      <c r="FB150" s="2692" t="str">
        <f t="shared" si="348"/>
        <v/>
      </c>
      <c r="FC150" s="2692" t="str">
        <f t="shared" si="349"/>
        <v/>
      </c>
      <c r="FD150" s="2692" t="str">
        <f t="shared" si="350"/>
        <v/>
      </c>
      <c r="FE150" s="2692" t="str">
        <f t="shared" si="351"/>
        <v/>
      </c>
      <c r="FF150" s="2692" t="str">
        <f t="shared" si="352"/>
        <v/>
      </c>
      <c r="FG150" s="2692" t="str">
        <f t="shared" si="353"/>
        <v/>
      </c>
      <c r="FH150" s="2601"/>
      <c r="FI150" s="2681" t="str">
        <f t="shared" si="354"/>
        <v/>
      </c>
      <c r="FJ150" s="2694">
        <f t="shared" si="355"/>
        <v>0</v>
      </c>
      <c r="FK150" s="2527" t="str">
        <f t="shared" si="356"/>
        <v/>
      </c>
      <c r="FL150" s="2527" t="str">
        <f t="shared" si="357"/>
        <v/>
      </c>
      <c r="FM150" s="2527" t="str">
        <f t="shared" si="358"/>
        <v/>
      </c>
      <c r="FN150" s="2527" t="str">
        <f t="shared" si="359"/>
        <v/>
      </c>
      <c r="FO150" s="2527" t="str">
        <f t="shared" si="360"/>
        <v/>
      </c>
      <c r="FP150" s="2527" t="str">
        <f t="shared" si="361"/>
        <v/>
      </c>
      <c r="FQ150" s="2527" t="str">
        <f t="shared" si="362"/>
        <v/>
      </c>
      <c r="FR150" s="2527" t="str">
        <f t="shared" si="363"/>
        <v/>
      </c>
      <c r="FS150" s="2704">
        <f>IF(X150=FS8,X150,0)</f>
        <v>0</v>
      </c>
      <c r="FT150" s="2703" t="str">
        <f t="shared" si="364"/>
        <v/>
      </c>
      <c r="FU150" s="2692" t="str">
        <f t="shared" si="365"/>
        <v/>
      </c>
      <c r="FV150" s="2692" t="str">
        <f t="shared" si="366"/>
        <v/>
      </c>
      <c r="FW150" s="2692" t="str">
        <f t="shared" si="367"/>
        <v/>
      </c>
      <c r="FX150" s="2692" t="str">
        <f t="shared" si="368"/>
        <v/>
      </c>
      <c r="FY150" s="2692" t="str">
        <f t="shared" si="369"/>
        <v/>
      </c>
      <c r="FZ150" s="2692" t="str">
        <f t="shared" si="370"/>
        <v/>
      </c>
      <c r="GA150" s="2692" t="str">
        <f t="shared" si="371"/>
        <v/>
      </c>
      <c r="GB150" s="2696" t="str">
        <f t="shared" si="372"/>
        <v/>
      </c>
      <c r="GC150" s="2535"/>
    </row>
    <row r="151" spans="1:185" ht="45" customHeight="1" x14ac:dyDescent="0.25">
      <c r="A151" s="2633">
        <f>ROW()</f>
        <v>151</v>
      </c>
      <c r="B151" s="2667" t="str">
        <f>IF(C151="I","",IF(ISBLANK(D151),"",IF(ISTEXT(D151),LARGE(B9:B150,1)+1,0)))</f>
        <v/>
      </c>
      <c r="C151" s="2698"/>
      <c r="D151" s="2715"/>
      <c r="E151" s="2669"/>
      <c r="F151" s="2670"/>
      <c r="G151" s="2671"/>
      <c r="H151" s="2672"/>
      <c r="I151" s="2671"/>
      <c r="J151" s="2672"/>
      <c r="K151" s="2673">
        <f t="shared" si="257"/>
        <v>0</v>
      </c>
      <c r="L151" s="2532"/>
      <c r="M151" s="2674">
        <f t="shared" si="261"/>
        <v>0</v>
      </c>
      <c r="N151" s="2675">
        <f t="shared" si="261"/>
        <v>0</v>
      </c>
      <c r="O151" s="2676"/>
      <c r="P151" s="2676"/>
      <c r="Q151" s="2676"/>
      <c r="R151" s="2676"/>
      <c r="S151" s="2676"/>
      <c r="T151" s="2676"/>
      <c r="U151" s="2676"/>
      <c r="V151" s="2676"/>
      <c r="W151" s="2532"/>
      <c r="X151" s="2674">
        <f t="shared" si="262"/>
        <v>0</v>
      </c>
      <c r="Y151" s="2675">
        <f t="shared" si="262"/>
        <v>0</v>
      </c>
      <c r="Z151" s="2677"/>
      <c r="AA151" s="2677"/>
      <c r="AB151" s="2677"/>
      <c r="AC151" s="2677"/>
      <c r="AD151" s="2677"/>
      <c r="AE151" s="2677"/>
      <c r="AF151" s="2677"/>
      <c r="AG151" s="2677"/>
      <c r="AH151" s="2532"/>
      <c r="AI151" s="2535"/>
      <c r="AJ151" s="2678">
        <f t="shared" si="263"/>
        <v>0</v>
      </c>
      <c r="AK151" s="2679">
        <f t="shared" si="264"/>
        <v>0</v>
      </c>
      <c r="AL151" s="2678">
        <f t="shared" si="265"/>
        <v>0</v>
      </c>
      <c r="AM151" s="2679">
        <f t="shared" si="266"/>
        <v>0</v>
      </c>
      <c r="AN151" s="2678">
        <f t="shared" si="267"/>
        <v>0</v>
      </c>
      <c r="AO151" s="2679">
        <f t="shared" si="268"/>
        <v>0</v>
      </c>
      <c r="AP151" s="2678">
        <f t="shared" si="269"/>
        <v>0</v>
      </c>
      <c r="AQ151" s="2679">
        <f t="shared" si="270"/>
        <v>0</v>
      </c>
      <c r="AR151" s="2678">
        <f t="shared" si="271"/>
        <v>0</v>
      </c>
      <c r="AS151" s="2679">
        <f t="shared" si="272"/>
        <v>0</v>
      </c>
      <c r="AT151" s="2678">
        <f t="shared" si="273"/>
        <v>0</v>
      </c>
      <c r="AU151" s="2679">
        <f t="shared" si="274"/>
        <v>0</v>
      </c>
      <c r="AV151" s="2678">
        <f t="shared" si="275"/>
        <v>0</v>
      </c>
      <c r="AW151" s="2679">
        <f t="shared" si="276"/>
        <v>0</v>
      </c>
      <c r="AX151" s="2678">
        <f t="shared" si="277"/>
        <v>0</v>
      </c>
      <c r="AY151" s="2679">
        <f t="shared" si="278"/>
        <v>0</v>
      </c>
      <c r="AZ151" s="2680"/>
      <c r="BA151" s="2681">
        <f>BA9</f>
        <v>20</v>
      </c>
      <c r="BB151" s="2681">
        <f t="shared" si="279"/>
        <v>0</v>
      </c>
      <c r="BC151" s="2681" t="str">
        <f t="shared" si="280"/>
        <v/>
      </c>
      <c r="BD151" s="2682">
        <f t="shared" si="373"/>
        <v>0</v>
      </c>
      <c r="BE151" s="2682">
        <f t="shared" si="373"/>
        <v>0</v>
      </c>
      <c r="BF151" s="2682">
        <f t="shared" si="373"/>
        <v>0</v>
      </c>
      <c r="BG151" s="2682">
        <f t="shared" si="373"/>
        <v>0</v>
      </c>
      <c r="BH151" s="2682">
        <f t="shared" si="373"/>
        <v>0</v>
      </c>
      <c r="BI151" s="2682">
        <f t="shared" si="258"/>
        <v>0</v>
      </c>
      <c r="BJ151" s="2682">
        <f t="shared" si="258"/>
        <v>0</v>
      </c>
      <c r="BK151" s="2682">
        <f t="shared" si="258"/>
        <v>0</v>
      </c>
      <c r="BL151" s="2535"/>
      <c r="BM151" s="2683">
        <f t="shared" si="281"/>
        <v>0</v>
      </c>
      <c r="BN151" s="2684">
        <f t="shared" si="282"/>
        <v>0</v>
      </c>
      <c r="BO151" s="2684">
        <f t="shared" si="283"/>
        <v>0</v>
      </c>
      <c r="BP151" s="2684">
        <f t="shared" si="284"/>
        <v>0</v>
      </c>
      <c r="BQ151" s="2684">
        <f t="shared" si="285"/>
        <v>0</v>
      </c>
      <c r="BR151" s="2684">
        <f t="shared" si="286"/>
        <v>0</v>
      </c>
      <c r="BS151" s="2684">
        <f t="shared" si="287"/>
        <v>0</v>
      </c>
      <c r="BT151" s="2684">
        <f t="shared" si="288"/>
        <v>0</v>
      </c>
      <c r="BU151" s="2617"/>
      <c r="BV151" s="2685">
        <f t="shared" si="374"/>
        <v>0</v>
      </c>
      <c r="BW151" s="2686">
        <f t="shared" si="374"/>
        <v>0</v>
      </c>
      <c r="BX151" s="2686">
        <f t="shared" si="374"/>
        <v>0</v>
      </c>
      <c r="BY151" s="2686">
        <f t="shared" si="374"/>
        <v>0</v>
      </c>
      <c r="BZ151" s="2686">
        <f t="shared" si="374"/>
        <v>0</v>
      </c>
      <c r="CA151" s="2686">
        <f t="shared" si="259"/>
        <v>0</v>
      </c>
      <c r="CB151" s="2686">
        <f t="shared" si="259"/>
        <v>0</v>
      </c>
      <c r="CC151" s="2687">
        <f t="shared" si="259"/>
        <v>0</v>
      </c>
      <c r="CD151" s="2525"/>
      <c r="CE151" s="2681" t="str">
        <f t="shared" si="289"/>
        <v/>
      </c>
      <c r="CF151" s="2688">
        <f t="shared" si="290"/>
        <v>0</v>
      </c>
      <c r="CG151" s="2689">
        <f t="shared" si="291"/>
        <v>0</v>
      </c>
      <c r="CH151" s="2689">
        <f t="shared" si="292"/>
        <v>0</v>
      </c>
      <c r="CI151" s="2689">
        <f t="shared" si="293"/>
        <v>0</v>
      </c>
      <c r="CJ151" s="2689">
        <f t="shared" si="294"/>
        <v>0</v>
      </c>
      <c r="CK151" s="2689">
        <f t="shared" si="295"/>
        <v>0</v>
      </c>
      <c r="CL151" s="2689">
        <f t="shared" si="296"/>
        <v>0</v>
      </c>
      <c r="CM151" s="2689">
        <f t="shared" si="297"/>
        <v>0</v>
      </c>
      <c r="CN151" s="2689">
        <f t="shared" si="298"/>
        <v>0</v>
      </c>
      <c r="CO151" s="2702">
        <f>IF(M151=CO8,M151,0)</f>
        <v>0</v>
      </c>
      <c r="CP151" s="2703" t="str">
        <f t="shared" si="299"/>
        <v/>
      </c>
      <c r="CQ151" s="2678" t="str">
        <f t="shared" si="300"/>
        <v/>
      </c>
      <c r="CR151" s="2692" t="str">
        <f t="shared" si="301"/>
        <v/>
      </c>
      <c r="CS151" s="2692" t="str">
        <f t="shared" si="302"/>
        <v/>
      </c>
      <c r="CT151" s="2692" t="str">
        <f t="shared" si="303"/>
        <v/>
      </c>
      <c r="CU151" s="2692" t="str">
        <f t="shared" si="304"/>
        <v/>
      </c>
      <c r="CV151" s="2692" t="str">
        <f t="shared" si="305"/>
        <v/>
      </c>
      <c r="CW151" s="2692" t="str">
        <f t="shared" si="306"/>
        <v/>
      </c>
      <c r="CX151" s="2693" t="str">
        <f t="shared" si="307"/>
        <v/>
      </c>
      <c r="CY151" s="2601"/>
      <c r="CZ151" s="2681" t="str">
        <f t="shared" si="308"/>
        <v/>
      </c>
      <c r="DA151" s="2694">
        <f t="shared" si="309"/>
        <v>0</v>
      </c>
      <c r="DB151" s="2527" t="str">
        <f t="shared" si="310"/>
        <v/>
      </c>
      <c r="DC151" s="2527" t="str">
        <f t="shared" si="311"/>
        <v/>
      </c>
      <c r="DD151" s="2527" t="str">
        <f t="shared" si="312"/>
        <v/>
      </c>
      <c r="DE151" s="2527" t="str">
        <f t="shared" si="313"/>
        <v/>
      </c>
      <c r="DF151" s="2527" t="str">
        <f t="shared" si="314"/>
        <v/>
      </c>
      <c r="DG151" s="2527" t="str">
        <f t="shared" si="315"/>
        <v/>
      </c>
      <c r="DH151" s="2527" t="str">
        <f t="shared" si="316"/>
        <v/>
      </c>
      <c r="DI151" s="2527" t="str">
        <f t="shared" si="317"/>
        <v/>
      </c>
      <c r="DJ151" s="2549"/>
      <c r="DK151" s="2704">
        <f>IF(M151=DK8,M151,0)</f>
        <v>0</v>
      </c>
      <c r="DL151" s="2703" t="str">
        <f t="shared" si="318"/>
        <v/>
      </c>
      <c r="DM151" s="2692" t="str">
        <f t="shared" si="319"/>
        <v/>
      </c>
      <c r="DN151" s="2692" t="str">
        <f t="shared" si="320"/>
        <v/>
      </c>
      <c r="DO151" s="2692" t="str">
        <f t="shared" si="321"/>
        <v/>
      </c>
      <c r="DP151" s="2692" t="str">
        <f t="shared" si="322"/>
        <v/>
      </c>
      <c r="DQ151" s="2692" t="str">
        <f t="shared" si="323"/>
        <v/>
      </c>
      <c r="DR151" s="2692" t="str">
        <f t="shared" si="324"/>
        <v/>
      </c>
      <c r="DS151" s="2692" t="str">
        <f t="shared" si="325"/>
        <v/>
      </c>
      <c r="DT151" s="2696" t="str">
        <f t="shared" si="326"/>
        <v/>
      </c>
      <c r="DU151" s="2535"/>
      <c r="DV151" s="2683">
        <f t="shared" si="327"/>
        <v>0</v>
      </c>
      <c r="DW151" s="2684">
        <f t="shared" si="328"/>
        <v>0</v>
      </c>
      <c r="DX151" s="2684">
        <f t="shared" si="329"/>
        <v>0</v>
      </c>
      <c r="DY151" s="2684">
        <f t="shared" si="330"/>
        <v>0</v>
      </c>
      <c r="DZ151" s="2684">
        <f t="shared" si="331"/>
        <v>0</v>
      </c>
      <c r="EA151" s="2684">
        <f t="shared" si="332"/>
        <v>0</v>
      </c>
      <c r="EB151" s="2684">
        <f t="shared" si="333"/>
        <v>0</v>
      </c>
      <c r="EC151" s="2684">
        <f t="shared" si="334"/>
        <v>0</v>
      </c>
      <c r="ED151" s="2630"/>
      <c r="EE151" s="2685">
        <f t="shared" si="375"/>
        <v>0</v>
      </c>
      <c r="EF151" s="2686">
        <f t="shared" si="375"/>
        <v>0</v>
      </c>
      <c r="EG151" s="2686">
        <f t="shared" si="375"/>
        <v>0</v>
      </c>
      <c r="EH151" s="2686">
        <f t="shared" si="375"/>
        <v>0</v>
      </c>
      <c r="EI151" s="2686">
        <f t="shared" si="375"/>
        <v>0</v>
      </c>
      <c r="EJ151" s="2686">
        <f t="shared" si="260"/>
        <v>0</v>
      </c>
      <c r="EK151" s="2686">
        <f t="shared" si="260"/>
        <v>0</v>
      </c>
      <c r="EL151" s="2687">
        <f t="shared" si="260"/>
        <v>0</v>
      </c>
      <c r="EM151" s="2601"/>
      <c r="EN151" s="2681" t="str">
        <f t="shared" si="335"/>
        <v/>
      </c>
      <c r="EO151" s="2688">
        <f t="shared" si="336"/>
        <v>0</v>
      </c>
      <c r="EP151" s="2689">
        <f t="shared" si="337"/>
        <v>0</v>
      </c>
      <c r="EQ151" s="2689">
        <f t="shared" si="338"/>
        <v>0</v>
      </c>
      <c r="ER151" s="2689">
        <f t="shared" si="339"/>
        <v>0</v>
      </c>
      <c r="ES151" s="2689">
        <f t="shared" si="340"/>
        <v>0</v>
      </c>
      <c r="ET151" s="2689">
        <f t="shared" si="341"/>
        <v>0</v>
      </c>
      <c r="EU151" s="2689">
        <f t="shared" si="342"/>
        <v>0</v>
      </c>
      <c r="EV151" s="2689">
        <f t="shared" si="343"/>
        <v>0</v>
      </c>
      <c r="EW151" s="2689">
        <f t="shared" si="344"/>
        <v>0</v>
      </c>
      <c r="EX151" s="2705">
        <f>IF(X151=EX8,X151,0)</f>
        <v>0</v>
      </c>
      <c r="EY151" s="2703" t="str">
        <f t="shared" si="345"/>
        <v/>
      </c>
      <c r="EZ151" s="2678" t="str">
        <f t="shared" si="346"/>
        <v/>
      </c>
      <c r="FA151" s="2692" t="str">
        <f t="shared" si="347"/>
        <v/>
      </c>
      <c r="FB151" s="2692" t="str">
        <f t="shared" si="348"/>
        <v/>
      </c>
      <c r="FC151" s="2692" t="str">
        <f t="shared" si="349"/>
        <v/>
      </c>
      <c r="FD151" s="2692" t="str">
        <f t="shared" si="350"/>
        <v/>
      </c>
      <c r="FE151" s="2692" t="str">
        <f t="shared" si="351"/>
        <v/>
      </c>
      <c r="FF151" s="2692" t="str">
        <f t="shared" si="352"/>
        <v/>
      </c>
      <c r="FG151" s="2692" t="str">
        <f t="shared" si="353"/>
        <v/>
      </c>
      <c r="FH151" s="2601"/>
      <c r="FI151" s="2681" t="str">
        <f t="shared" si="354"/>
        <v/>
      </c>
      <c r="FJ151" s="2694">
        <f t="shared" si="355"/>
        <v>0</v>
      </c>
      <c r="FK151" s="2527" t="str">
        <f t="shared" si="356"/>
        <v/>
      </c>
      <c r="FL151" s="2527" t="str">
        <f t="shared" si="357"/>
        <v/>
      </c>
      <c r="FM151" s="2527" t="str">
        <f t="shared" si="358"/>
        <v/>
      </c>
      <c r="FN151" s="2527" t="str">
        <f t="shared" si="359"/>
        <v/>
      </c>
      <c r="FO151" s="2527" t="str">
        <f t="shared" si="360"/>
        <v/>
      </c>
      <c r="FP151" s="2527" t="str">
        <f t="shared" si="361"/>
        <v/>
      </c>
      <c r="FQ151" s="2527" t="str">
        <f t="shared" si="362"/>
        <v/>
      </c>
      <c r="FR151" s="2527" t="str">
        <f t="shared" si="363"/>
        <v/>
      </c>
      <c r="FS151" s="2704">
        <f>IF(X151=FS8,X151,0)</f>
        <v>0</v>
      </c>
      <c r="FT151" s="2703" t="str">
        <f t="shared" si="364"/>
        <v/>
      </c>
      <c r="FU151" s="2692" t="str">
        <f t="shared" si="365"/>
        <v/>
      </c>
      <c r="FV151" s="2692" t="str">
        <f t="shared" si="366"/>
        <v/>
      </c>
      <c r="FW151" s="2692" t="str">
        <f t="shared" si="367"/>
        <v/>
      </c>
      <c r="FX151" s="2692" t="str">
        <f t="shared" si="368"/>
        <v/>
      </c>
      <c r="FY151" s="2692" t="str">
        <f t="shared" si="369"/>
        <v/>
      </c>
      <c r="FZ151" s="2692" t="str">
        <f t="shared" si="370"/>
        <v/>
      </c>
      <c r="GA151" s="2692" t="str">
        <f t="shared" si="371"/>
        <v/>
      </c>
      <c r="GB151" s="2696" t="str">
        <f t="shared" si="372"/>
        <v/>
      </c>
      <c r="GC151" s="2535"/>
    </row>
    <row r="152" spans="1:185" ht="45" customHeight="1" x14ac:dyDescent="0.25">
      <c r="A152" s="2633">
        <f>ROW()</f>
        <v>152</v>
      </c>
      <c r="B152" s="2667" t="str">
        <f>IF(C152="I","",IF(ISBLANK(D152),"",IF(ISTEXT(D152),LARGE(B9:B151,1)+1,0)))</f>
        <v/>
      </c>
      <c r="C152" s="2698"/>
      <c r="D152" s="2715"/>
      <c r="E152" s="2669"/>
      <c r="F152" s="2670"/>
      <c r="G152" s="2671"/>
      <c r="H152" s="2672"/>
      <c r="I152" s="2671"/>
      <c r="J152" s="2672"/>
      <c r="K152" s="2673">
        <f t="shared" si="257"/>
        <v>0</v>
      </c>
      <c r="L152" s="2532"/>
      <c r="M152" s="2674">
        <f t="shared" si="261"/>
        <v>0</v>
      </c>
      <c r="N152" s="2675">
        <f t="shared" si="261"/>
        <v>0</v>
      </c>
      <c r="O152" s="2676"/>
      <c r="P152" s="2676"/>
      <c r="Q152" s="2676"/>
      <c r="R152" s="2676"/>
      <c r="S152" s="2676"/>
      <c r="T152" s="2676"/>
      <c r="U152" s="2676"/>
      <c r="V152" s="2676"/>
      <c r="W152" s="2532"/>
      <c r="X152" s="2674">
        <f t="shared" si="262"/>
        <v>0</v>
      </c>
      <c r="Y152" s="2675">
        <f t="shared" si="262"/>
        <v>0</v>
      </c>
      <c r="Z152" s="2677"/>
      <c r="AA152" s="2677"/>
      <c r="AB152" s="2677"/>
      <c r="AC152" s="2677"/>
      <c r="AD152" s="2677"/>
      <c r="AE152" s="2677"/>
      <c r="AF152" s="2677"/>
      <c r="AG152" s="2677"/>
      <c r="AH152" s="2532"/>
      <c r="AI152" s="2535"/>
      <c r="AJ152" s="2678">
        <f t="shared" si="263"/>
        <v>0</v>
      </c>
      <c r="AK152" s="2679">
        <f t="shared" si="264"/>
        <v>0</v>
      </c>
      <c r="AL152" s="2678">
        <f t="shared" si="265"/>
        <v>0</v>
      </c>
      <c r="AM152" s="2679">
        <f t="shared" si="266"/>
        <v>0</v>
      </c>
      <c r="AN152" s="2678">
        <f t="shared" si="267"/>
        <v>0</v>
      </c>
      <c r="AO152" s="2679">
        <f t="shared" si="268"/>
        <v>0</v>
      </c>
      <c r="AP152" s="2678">
        <f t="shared" si="269"/>
        <v>0</v>
      </c>
      <c r="AQ152" s="2679">
        <f t="shared" si="270"/>
        <v>0</v>
      </c>
      <c r="AR152" s="2678">
        <f t="shared" si="271"/>
        <v>0</v>
      </c>
      <c r="AS152" s="2679">
        <f t="shared" si="272"/>
        <v>0</v>
      </c>
      <c r="AT152" s="2678">
        <f t="shared" si="273"/>
        <v>0</v>
      </c>
      <c r="AU152" s="2679">
        <f t="shared" si="274"/>
        <v>0</v>
      </c>
      <c r="AV152" s="2678">
        <f t="shared" si="275"/>
        <v>0</v>
      </c>
      <c r="AW152" s="2679">
        <f t="shared" si="276"/>
        <v>0</v>
      </c>
      <c r="AX152" s="2678">
        <f t="shared" si="277"/>
        <v>0</v>
      </c>
      <c r="AY152" s="2679">
        <f t="shared" si="278"/>
        <v>0</v>
      </c>
      <c r="AZ152" s="2680"/>
      <c r="BA152" s="2681">
        <f>BA9</f>
        <v>20</v>
      </c>
      <c r="BB152" s="2681">
        <f t="shared" si="279"/>
        <v>0</v>
      </c>
      <c r="BC152" s="2681" t="str">
        <f t="shared" si="280"/>
        <v/>
      </c>
      <c r="BD152" s="2682">
        <f t="shared" si="373"/>
        <v>0</v>
      </c>
      <c r="BE152" s="2682">
        <f t="shared" si="373"/>
        <v>0</v>
      </c>
      <c r="BF152" s="2682">
        <f t="shared" si="373"/>
        <v>0</v>
      </c>
      <c r="BG152" s="2682">
        <f t="shared" si="373"/>
        <v>0</v>
      </c>
      <c r="BH152" s="2682">
        <f t="shared" si="373"/>
        <v>0</v>
      </c>
      <c r="BI152" s="2682">
        <f t="shared" si="258"/>
        <v>0</v>
      </c>
      <c r="BJ152" s="2682">
        <f t="shared" si="258"/>
        <v>0</v>
      </c>
      <c r="BK152" s="2682">
        <f t="shared" si="258"/>
        <v>0</v>
      </c>
      <c r="BL152" s="2535"/>
      <c r="BM152" s="2683">
        <f t="shared" si="281"/>
        <v>0</v>
      </c>
      <c r="BN152" s="2684">
        <f t="shared" si="282"/>
        <v>0</v>
      </c>
      <c r="BO152" s="2684">
        <f t="shared" si="283"/>
        <v>0</v>
      </c>
      <c r="BP152" s="2684">
        <f t="shared" si="284"/>
        <v>0</v>
      </c>
      <c r="BQ152" s="2684">
        <f t="shared" si="285"/>
        <v>0</v>
      </c>
      <c r="BR152" s="2684">
        <f t="shared" si="286"/>
        <v>0</v>
      </c>
      <c r="BS152" s="2684">
        <f t="shared" si="287"/>
        <v>0</v>
      </c>
      <c r="BT152" s="2684">
        <f t="shared" si="288"/>
        <v>0</v>
      </c>
      <c r="BU152" s="2617"/>
      <c r="BV152" s="2685">
        <f t="shared" si="374"/>
        <v>0</v>
      </c>
      <c r="BW152" s="2686">
        <f t="shared" si="374"/>
        <v>0</v>
      </c>
      <c r="BX152" s="2686">
        <f t="shared" si="374"/>
        <v>0</v>
      </c>
      <c r="BY152" s="2686">
        <f t="shared" si="374"/>
        <v>0</v>
      </c>
      <c r="BZ152" s="2686">
        <f t="shared" si="374"/>
        <v>0</v>
      </c>
      <c r="CA152" s="2686">
        <f t="shared" si="259"/>
        <v>0</v>
      </c>
      <c r="CB152" s="2686">
        <f t="shared" si="259"/>
        <v>0</v>
      </c>
      <c r="CC152" s="2687">
        <f t="shared" si="259"/>
        <v>0</v>
      </c>
      <c r="CD152" s="2525"/>
      <c r="CE152" s="2681" t="str">
        <f t="shared" si="289"/>
        <v/>
      </c>
      <c r="CF152" s="2688">
        <f t="shared" si="290"/>
        <v>0</v>
      </c>
      <c r="CG152" s="2689">
        <f t="shared" si="291"/>
        <v>0</v>
      </c>
      <c r="CH152" s="2689">
        <f t="shared" si="292"/>
        <v>0</v>
      </c>
      <c r="CI152" s="2689">
        <f t="shared" si="293"/>
        <v>0</v>
      </c>
      <c r="CJ152" s="2689">
        <f t="shared" si="294"/>
        <v>0</v>
      </c>
      <c r="CK152" s="2689">
        <f t="shared" si="295"/>
        <v>0</v>
      </c>
      <c r="CL152" s="2689">
        <f t="shared" si="296"/>
        <v>0</v>
      </c>
      <c r="CM152" s="2689">
        <f t="shared" si="297"/>
        <v>0</v>
      </c>
      <c r="CN152" s="2689">
        <f t="shared" si="298"/>
        <v>0</v>
      </c>
      <c r="CO152" s="2702">
        <f>IF(M152=CO8,M152,0)</f>
        <v>0</v>
      </c>
      <c r="CP152" s="2703" t="str">
        <f t="shared" si="299"/>
        <v/>
      </c>
      <c r="CQ152" s="2678" t="str">
        <f t="shared" si="300"/>
        <v/>
      </c>
      <c r="CR152" s="2692" t="str">
        <f t="shared" si="301"/>
        <v/>
      </c>
      <c r="CS152" s="2692" t="str">
        <f t="shared" si="302"/>
        <v/>
      </c>
      <c r="CT152" s="2692" t="str">
        <f t="shared" si="303"/>
        <v/>
      </c>
      <c r="CU152" s="2692" t="str">
        <f t="shared" si="304"/>
        <v/>
      </c>
      <c r="CV152" s="2692" t="str">
        <f t="shared" si="305"/>
        <v/>
      </c>
      <c r="CW152" s="2692" t="str">
        <f t="shared" si="306"/>
        <v/>
      </c>
      <c r="CX152" s="2693" t="str">
        <f t="shared" si="307"/>
        <v/>
      </c>
      <c r="CY152" s="2601"/>
      <c r="CZ152" s="2681" t="str">
        <f t="shared" si="308"/>
        <v/>
      </c>
      <c r="DA152" s="2694">
        <f t="shared" si="309"/>
        <v>0</v>
      </c>
      <c r="DB152" s="2527" t="str">
        <f t="shared" si="310"/>
        <v/>
      </c>
      <c r="DC152" s="2527" t="str">
        <f t="shared" si="311"/>
        <v/>
      </c>
      <c r="DD152" s="2527" t="str">
        <f t="shared" si="312"/>
        <v/>
      </c>
      <c r="DE152" s="2527" t="str">
        <f t="shared" si="313"/>
        <v/>
      </c>
      <c r="DF152" s="2527" t="str">
        <f t="shared" si="314"/>
        <v/>
      </c>
      <c r="DG152" s="2527" t="str">
        <f t="shared" si="315"/>
        <v/>
      </c>
      <c r="DH152" s="2527" t="str">
        <f t="shared" si="316"/>
        <v/>
      </c>
      <c r="DI152" s="2527" t="str">
        <f t="shared" si="317"/>
        <v/>
      </c>
      <c r="DJ152" s="2549"/>
      <c r="DK152" s="2704">
        <f>IF(M152=DK8,M152,0)</f>
        <v>0</v>
      </c>
      <c r="DL152" s="2703" t="str">
        <f t="shared" si="318"/>
        <v/>
      </c>
      <c r="DM152" s="2692" t="str">
        <f t="shared" si="319"/>
        <v/>
      </c>
      <c r="DN152" s="2692" t="str">
        <f t="shared" si="320"/>
        <v/>
      </c>
      <c r="DO152" s="2692" t="str">
        <f t="shared" si="321"/>
        <v/>
      </c>
      <c r="DP152" s="2692" t="str">
        <f t="shared" si="322"/>
        <v/>
      </c>
      <c r="DQ152" s="2692" t="str">
        <f t="shared" si="323"/>
        <v/>
      </c>
      <c r="DR152" s="2692" t="str">
        <f t="shared" si="324"/>
        <v/>
      </c>
      <c r="DS152" s="2692" t="str">
        <f t="shared" si="325"/>
        <v/>
      </c>
      <c r="DT152" s="2696" t="str">
        <f t="shared" si="326"/>
        <v/>
      </c>
      <c r="DU152" s="2535"/>
      <c r="DV152" s="2683">
        <f t="shared" si="327"/>
        <v>0</v>
      </c>
      <c r="DW152" s="2684">
        <f t="shared" si="328"/>
        <v>0</v>
      </c>
      <c r="DX152" s="2684">
        <f t="shared" si="329"/>
        <v>0</v>
      </c>
      <c r="DY152" s="2684">
        <f t="shared" si="330"/>
        <v>0</v>
      </c>
      <c r="DZ152" s="2684">
        <f t="shared" si="331"/>
        <v>0</v>
      </c>
      <c r="EA152" s="2684">
        <f t="shared" si="332"/>
        <v>0</v>
      </c>
      <c r="EB152" s="2684">
        <f t="shared" si="333"/>
        <v>0</v>
      </c>
      <c r="EC152" s="2684">
        <f t="shared" si="334"/>
        <v>0</v>
      </c>
      <c r="ED152" s="2630"/>
      <c r="EE152" s="2685">
        <f t="shared" si="375"/>
        <v>0</v>
      </c>
      <c r="EF152" s="2686">
        <f t="shared" si="375"/>
        <v>0</v>
      </c>
      <c r="EG152" s="2686">
        <f t="shared" si="375"/>
        <v>0</v>
      </c>
      <c r="EH152" s="2686">
        <f t="shared" si="375"/>
        <v>0</v>
      </c>
      <c r="EI152" s="2686">
        <f t="shared" si="375"/>
        <v>0</v>
      </c>
      <c r="EJ152" s="2686">
        <f t="shared" si="260"/>
        <v>0</v>
      </c>
      <c r="EK152" s="2686">
        <f t="shared" si="260"/>
        <v>0</v>
      </c>
      <c r="EL152" s="2687">
        <f t="shared" si="260"/>
        <v>0</v>
      </c>
      <c r="EM152" s="2601"/>
      <c r="EN152" s="2681" t="str">
        <f t="shared" si="335"/>
        <v/>
      </c>
      <c r="EO152" s="2688">
        <f t="shared" si="336"/>
        <v>0</v>
      </c>
      <c r="EP152" s="2689">
        <f t="shared" si="337"/>
        <v>0</v>
      </c>
      <c r="EQ152" s="2689">
        <f t="shared" si="338"/>
        <v>0</v>
      </c>
      <c r="ER152" s="2689">
        <f t="shared" si="339"/>
        <v>0</v>
      </c>
      <c r="ES152" s="2689">
        <f t="shared" si="340"/>
        <v>0</v>
      </c>
      <c r="ET152" s="2689">
        <f t="shared" si="341"/>
        <v>0</v>
      </c>
      <c r="EU152" s="2689">
        <f t="shared" si="342"/>
        <v>0</v>
      </c>
      <c r="EV152" s="2689">
        <f t="shared" si="343"/>
        <v>0</v>
      </c>
      <c r="EW152" s="2689">
        <f t="shared" si="344"/>
        <v>0</v>
      </c>
      <c r="EX152" s="2705">
        <f>IF(X152=EX8,X152,0)</f>
        <v>0</v>
      </c>
      <c r="EY152" s="2703" t="str">
        <f t="shared" si="345"/>
        <v/>
      </c>
      <c r="EZ152" s="2678" t="str">
        <f t="shared" si="346"/>
        <v/>
      </c>
      <c r="FA152" s="2692" t="str">
        <f t="shared" si="347"/>
        <v/>
      </c>
      <c r="FB152" s="2692" t="str">
        <f t="shared" si="348"/>
        <v/>
      </c>
      <c r="FC152" s="2692" t="str">
        <f t="shared" si="349"/>
        <v/>
      </c>
      <c r="FD152" s="2692" t="str">
        <f t="shared" si="350"/>
        <v/>
      </c>
      <c r="FE152" s="2692" t="str">
        <f t="shared" si="351"/>
        <v/>
      </c>
      <c r="FF152" s="2692" t="str">
        <f t="shared" si="352"/>
        <v/>
      </c>
      <c r="FG152" s="2692" t="str">
        <f t="shared" si="353"/>
        <v/>
      </c>
      <c r="FH152" s="2601"/>
      <c r="FI152" s="2681" t="str">
        <f t="shared" si="354"/>
        <v/>
      </c>
      <c r="FJ152" s="2694">
        <f t="shared" si="355"/>
        <v>0</v>
      </c>
      <c r="FK152" s="2527" t="str">
        <f t="shared" si="356"/>
        <v/>
      </c>
      <c r="FL152" s="2527" t="str">
        <f t="shared" si="357"/>
        <v/>
      </c>
      <c r="FM152" s="2527" t="str">
        <f t="shared" si="358"/>
        <v/>
      </c>
      <c r="FN152" s="2527" t="str">
        <f t="shared" si="359"/>
        <v/>
      </c>
      <c r="FO152" s="2527" t="str">
        <f t="shared" si="360"/>
        <v/>
      </c>
      <c r="FP152" s="2527" t="str">
        <f t="shared" si="361"/>
        <v/>
      </c>
      <c r="FQ152" s="2527" t="str">
        <f t="shared" si="362"/>
        <v/>
      </c>
      <c r="FR152" s="2527" t="str">
        <f t="shared" si="363"/>
        <v/>
      </c>
      <c r="FS152" s="2704">
        <f>IF(X152=FS8,X152,0)</f>
        <v>0</v>
      </c>
      <c r="FT152" s="2703" t="str">
        <f t="shared" si="364"/>
        <v/>
      </c>
      <c r="FU152" s="2692" t="str">
        <f t="shared" si="365"/>
        <v/>
      </c>
      <c r="FV152" s="2692" t="str">
        <f t="shared" si="366"/>
        <v/>
      </c>
      <c r="FW152" s="2692" t="str">
        <f t="shared" si="367"/>
        <v/>
      </c>
      <c r="FX152" s="2692" t="str">
        <f t="shared" si="368"/>
        <v/>
      </c>
      <c r="FY152" s="2692" t="str">
        <f t="shared" si="369"/>
        <v/>
      </c>
      <c r="FZ152" s="2692" t="str">
        <f t="shared" si="370"/>
        <v/>
      </c>
      <c r="GA152" s="2692" t="str">
        <f t="shared" si="371"/>
        <v/>
      </c>
      <c r="GB152" s="2696" t="str">
        <f t="shared" si="372"/>
        <v/>
      </c>
      <c r="GC152" s="2535"/>
    </row>
    <row r="153" spans="1:185" ht="45" customHeight="1" x14ac:dyDescent="0.25">
      <c r="A153" s="2633">
        <f>ROW()</f>
        <v>153</v>
      </c>
      <c r="B153" s="2667" t="str">
        <f>IF(C153="I","",IF(ISBLANK(D153),"",IF(ISTEXT(D153),LARGE(B9:B152,1)+1,0)))</f>
        <v/>
      </c>
      <c r="C153" s="2698"/>
      <c r="D153" s="2715"/>
      <c r="E153" s="2669"/>
      <c r="F153" s="2670"/>
      <c r="G153" s="2671"/>
      <c r="H153" s="2672"/>
      <c r="I153" s="2671"/>
      <c r="J153" s="2672"/>
      <c r="K153" s="2673">
        <f t="shared" si="257"/>
        <v>0</v>
      </c>
      <c r="L153" s="2532"/>
      <c r="M153" s="2674">
        <f t="shared" si="261"/>
        <v>0</v>
      </c>
      <c r="N153" s="2675">
        <f t="shared" si="261"/>
        <v>0</v>
      </c>
      <c r="O153" s="2676"/>
      <c r="P153" s="2676"/>
      <c r="Q153" s="2676"/>
      <c r="R153" s="2676"/>
      <c r="S153" s="2676"/>
      <c r="T153" s="2676"/>
      <c r="U153" s="2676"/>
      <c r="V153" s="2676"/>
      <c r="W153" s="2532"/>
      <c r="X153" s="2674">
        <f t="shared" si="262"/>
        <v>0</v>
      </c>
      <c r="Y153" s="2675">
        <f t="shared" si="262"/>
        <v>0</v>
      </c>
      <c r="Z153" s="2677"/>
      <c r="AA153" s="2677"/>
      <c r="AB153" s="2677"/>
      <c r="AC153" s="2677"/>
      <c r="AD153" s="2677"/>
      <c r="AE153" s="2677"/>
      <c r="AF153" s="2677"/>
      <c r="AG153" s="2677"/>
      <c r="AH153" s="2532"/>
      <c r="AI153" s="2535"/>
      <c r="AJ153" s="2678">
        <f t="shared" si="263"/>
        <v>0</v>
      </c>
      <c r="AK153" s="2679">
        <f t="shared" si="264"/>
        <v>0</v>
      </c>
      <c r="AL153" s="2678">
        <f t="shared" si="265"/>
        <v>0</v>
      </c>
      <c r="AM153" s="2679">
        <f t="shared" si="266"/>
        <v>0</v>
      </c>
      <c r="AN153" s="2678">
        <f t="shared" si="267"/>
        <v>0</v>
      </c>
      <c r="AO153" s="2679">
        <f t="shared" si="268"/>
        <v>0</v>
      </c>
      <c r="AP153" s="2678">
        <f t="shared" si="269"/>
        <v>0</v>
      </c>
      <c r="AQ153" s="2679">
        <f t="shared" si="270"/>
        <v>0</v>
      </c>
      <c r="AR153" s="2678">
        <f t="shared" si="271"/>
        <v>0</v>
      </c>
      <c r="AS153" s="2679">
        <f t="shared" si="272"/>
        <v>0</v>
      </c>
      <c r="AT153" s="2678">
        <f t="shared" si="273"/>
        <v>0</v>
      </c>
      <c r="AU153" s="2679">
        <f t="shared" si="274"/>
        <v>0</v>
      </c>
      <c r="AV153" s="2678">
        <f t="shared" si="275"/>
        <v>0</v>
      </c>
      <c r="AW153" s="2679">
        <f t="shared" si="276"/>
        <v>0</v>
      </c>
      <c r="AX153" s="2678">
        <f t="shared" si="277"/>
        <v>0</v>
      </c>
      <c r="AY153" s="2679">
        <f t="shared" si="278"/>
        <v>0</v>
      </c>
      <c r="AZ153" s="2680"/>
      <c r="BA153" s="2681">
        <f>BA9</f>
        <v>20</v>
      </c>
      <c r="BB153" s="2681">
        <f t="shared" si="279"/>
        <v>0</v>
      </c>
      <c r="BC153" s="2681" t="str">
        <f t="shared" si="280"/>
        <v/>
      </c>
      <c r="BD153" s="2682">
        <f t="shared" si="373"/>
        <v>0</v>
      </c>
      <c r="BE153" s="2682">
        <f t="shared" si="373"/>
        <v>0</v>
      </c>
      <c r="BF153" s="2682">
        <f t="shared" si="373"/>
        <v>0</v>
      </c>
      <c r="BG153" s="2682">
        <f t="shared" si="373"/>
        <v>0</v>
      </c>
      <c r="BH153" s="2682">
        <f t="shared" si="373"/>
        <v>0</v>
      </c>
      <c r="BI153" s="2682">
        <f t="shared" si="258"/>
        <v>0</v>
      </c>
      <c r="BJ153" s="2682">
        <f t="shared" si="258"/>
        <v>0</v>
      </c>
      <c r="BK153" s="2682">
        <f t="shared" si="258"/>
        <v>0</v>
      </c>
      <c r="BL153" s="2535"/>
      <c r="BM153" s="2683">
        <f t="shared" si="281"/>
        <v>0</v>
      </c>
      <c r="BN153" s="2684">
        <f t="shared" si="282"/>
        <v>0</v>
      </c>
      <c r="BO153" s="2684">
        <f t="shared" si="283"/>
        <v>0</v>
      </c>
      <c r="BP153" s="2684">
        <f t="shared" si="284"/>
        <v>0</v>
      </c>
      <c r="BQ153" s="2684">
        <f t="shared" si="285"/>
        <v>0</v>
      </c>
      <c r="BR153" s="2684">
        <f t="shared" si="286"/>
        <v>0</v>
      </c>
      <c r="BS153" s="2684">
        <f t="shared" si="287"/>
        <v>0</v>
      </c>
      <c r="BT153" s="2684">
        <f t="shared" si="288"/>
        <v>0</v>
      </c>
      <c r="BU153" s="2617"/>
      <c r="BV153" s="2685">
        <f t="shared" si="374"/>
        <v>0</v>
      </c>
      <c r="BW153" s="2686">
        <f t="shared" si="374"/>
        <v>0</v>
      </c>
      <c r="BX153" s="2686">
        <f t="shared" si="374"/>
        <v>0</v>
      </c>
      <c r="BY153" s="2686">
        <f t="shared" si="374"/>
        <v>0</v>
      </c>
      <c r="BZ153" s="2686">
        <f t="shared" si="374"/>
        <v>0</v>
      </c>
      <c r="CA153" s="2686">
        <f t="shared" si="259"/>
        <v>0</v>
      </c>
      <c r="CB153" s="2686">
        <f t="shared" si="259"/>
        <v>0</v>
      </c>
      <c r="CC153" s="2687">
        <f t="shared" si="259"/>
        <v>0</v>
      </c>
      <c r="CD153" s="2525"/>
      <c r="CE153" s="2681" t="str">
        <f t="shared" si="289"/>
        <v/>
      </c>
      <c r="CF153" s="2688">
        <f t="shared" si="290"/>
        <v>0</v>
      </c>
      <c r="CG153" s="2689">
        <f t="shared" si="291"/>
        <v>0</v>
      </c>
      <c r="CH153" s="2689">
        <f t="shared" si="292"/>
        <v>0</v>
      </c>
      <c r="CI153" s="2689">
        <f t="shared" si="293"/>
        <v>0</v>
      </c>
      <c r="CJ153" s="2689">
        <f t="shared" si="294"/>
        <v>0</v>
      </c>
      <c r="CK153" s="2689">
        <f t="shared" si="295"/>
        <v>0</v>
      </c>
      <c r="CL153" s="2689">
        <f t="shared" si="296"/>
        <v>0</v>
      </c>
      <c r="CM153" s="2689">
        <f t="shared" si="297"/>
        <v>0</v>
      </c>
      <c r="CN153" s="2689">
        <f t="shared" si="298"/>
        <v>0</v>
      </c>
      <c r="CO153" s="2702">
        <f>IF(M153=CO8,M153,0)</f>
        <v>0</v>
      </c>
      <c r="CP153" s="2703" t="str">
        <f t="shared" si="299"/>
        <v/>
      </c>
      <c r="CQ153" s="2678" t="str">
        <f t="shared" si="300"/>
        <v/>
      </c>
      <c r="CR153" s="2692" t="str">
        <f t="shared" si="301"/>
        <v/>
      </c>
      <c r="CS153" s="2692" t="str">
        <f t="shared" si="302"/>
        <v/>
      </c>
      <c r="CT153" s="2692" t="str">
        <f t="shared" si="303"/>
        <v/>
      </c>
      <c r="CU153" s="2692" t="str">
        <f t="shared" si="304"/>
        <v/>
      </c>
      <c r="CV153" s="2692" t="str">
        <f t="shared" si="305"/>
        <v/>
      </c>
      <c r="CW153" s="2692" t="str">
        <f t="shared" si="306"/>
        <v/>
      </c>
      <c r="CX153" s="2693" t="str">
        <f t="shared" si="307"/>
        <v/>
      </c>
      <c r="CY153" s="2601"/>
      <c r="CZ153" s="2681" t="str">
        <f t="shared" si="308"/>
        <v/>
      </c>
      <c r="DA153" s="2694">
        <f t="shared" si="309"/>
        <v>0</v>
      </c>
      <c r="DB153" s="2527" t="str">
        <f t="shared" si="310"/>
        <v/>
      </c>
      <c r="DC153" s="2527" t="str">
        <f t="shared" si="311"/>
        <v/>
      </c>
      <c r="DD153" s="2527" t="str">
        <f t="shared" si="312"/>
        <v/>
      </c>
      <c r="DE153" s="2527" t="str">
        <f t="shared" si="313"/>
        <v/>
      </c>
      <c r="DF153" s="2527" t="str">
        <f t="shared" si="314"/>
        <v/>
      </c>
      <c r="DG153" s="2527" t="str">
        <f t="shared" si="315"/>
        <v/>
      </c>
      <c r="DH153" s="2527" t="str">
        <f t="shared" si="316"/>
        <v/>
      </c>
      <c r="DI153" s="2527" t="str">
        <f t="shared" si="317"/>
        <v/>
      </c>
      <c r="DJ153" s="2549"/>
      <c r="DK153" s="2704">
        <f>IF(M153=DK8,M153,0)</f>
        <v>0</v>
      </c>
      <c r="DL153" s="2703" t="str">
        <f t="shared" si="318"/>
        <v/>
      </c>
      <c r="DM153" s="2692" t="str">
        <f t="shared" si="319"/>
        <v/>
      </c>
      <c r="DN153" s="2692" t="str">
        <f t="shared" si="320"/>
        <v/>
      </c>
      <c r="DO153" s="2692" t="str">
        <f t="shared" si="321"/>
        <v/>
      </c>
      <c r="DP153" s="2692" t="str">
        <f t="shared" si="322"/>
        <v/>
      </c>
      <c r="DQ153" s="2692" t="str">
        <f t="shared" si="323"/>
        <v/>
      </c>
      <c r="DR153" s="2692" t="str">
        <f t="shared" si="324"/>
        <v/>
      </c>
      <c r="DS153" s="2692" t="str">
        <f t="shared" si="325"/>
        <v/>
      </c>
      <c r="DT153" s="2696" t="str">
        <f t="shared" si="326"/>
        <v/>
      </c>
      <c r="DU153" s="2535"/>
      <c r="DV153" s="2683">
        <f t="shared" si="327"/>
        <v>0</v>
      </c>
      <c r="DW153" s="2684">
        <f t="shared" si="328"/>
        <v>0</v>
      </c>
      <c r="DX153" s="2684">
        <f t="shared" si="329"/>
        <v>0</v>
      </c>
      <c r="DY153" s="2684">
        <f t="shared" si="330"/>
        <v>0</v>
      </c>
      <c r="DZ153" s="2684">
        <f t="shared" si="331"/>
        <v>0</v>
      </c>
      <c r="EA153" s="2684">
        <f t="shared" si="332"/>
        <v>0</v>
      </c>
      <c r="EB153" s="2684">
        <f t="shared" si="333"/>
        <v>0</v>
      </c>
      <c r="EC153" s="2684">
        <f t="shared" si="334"/>
        <v>0</v>
      </c>
      <c r="ED153" s="2630"/>
      <c r="EE153" s="2685">
        <f t="shared" si="375"/>
        <v>0</v>
      </c>
      <c r="EF153" s="2686">
        <f t="shared" si="375"/>
        <v>0</v>
      </c>
      <c r="EG153" s="2686">
        <f t="shared" si="375"/>
        <v>0</v>
      </c>
      <c r="EH153" s="2686">
        <f t="shared" si="375"/>
        <v>0</v>
      </c>
      <c r="EI153" s="2686">
        <f t="shared" si="375"/>
        <v>0</v>
      </c>
      <c r="EJ153" s="2686">
        <f t="shared" si="260"/>
        <v>0</v>
      </c>
      <c r="EK153" s="2686">
        <f t="shared" si="260"/>
        <v>0</v>
      </c>
      <c r="EL153" s="2687">
        <f t="shared" si="260"/>
        <v>0</v>
      </c>
      <c r="EM153" s="2601"/>
      <c r="EN153" s="2681" t="str">
        <f t="shared" si="335"/>
        <v/>
      </c>
      <c r="EO153" s="2688">
        <f t="shared" si="336"/>
        <v>0</v>
      </c>
      <c r="EP153" s="2689">
        <f t="shared" si="337"/>
        <v>0</v>
      </c>
      <c r="EQ153" s="2689">
        <f t="shared" si="338"/>
        <v>0</v>
      </c>
      <c r="ER153" s="2689">
        <f t="shared" si="339"/>
        <v>0</v>
      </c>
      <c r="ES153" s="2689">
        <f t="shared" si="340"/>
        <v>0</v>
      </c>
      <c r="ET153" s="2689">
        <f t="shared" si="341"/>
        <v>0</v>
      </c>
      <c r="EU153" s="2689">
        <f t="shared" si="342"/>
        <v>0</v>
      </c>
      <c r="EV153" s="2689">
        <f t="shared" si="343"/>
        <v>0</v>
      </c>
      <c r="EW153" s="2689">
        <f t="shared" si="344"/>
        <v>0</v>
      </c>
      <c r="EX153" s="2705">
        <f>IF(X153=EX8,X153,0)</f>
        <v>0</v>
      </c>
      <c r="EY153" s="2703" t="str">
        <f t="shared" si="345"/>
        <v/>
      </c>
      <c r="EZ153" s="2678" t="str">
        <f t="shared" si="346"/>
        <v/>
      </c>
      <c r="FA153" s="2692" t="str">
        <f t="shared" si="347"/>
        <v/>
      </c>
      <c r="FB153" s="2692" t="str">
        <f t="shared" si="348"/>
        <v/>
      </c>
      <c r="FC153" s="2692" t="str">
        <f t="shared" si="349"/>
        <v/>
      </c>
      <c r="FD153" s="2692" t="str">
        <f t="shared" si="350"/>
        <v/>
      </c>
      <c r="FE153" s="2692" t="str">
        <f t="shared" si="351"/>
        <v/>
      </c>
      <c r="FF153" s="2692" t="str">
        <f t="shared" si="352"/>
        <v/>
      </c>
      <c r="FG153" s="2692" t="str">
        <f t="shared" si="353"/>
        <v/>
      </c>
      <c r="FH153" s="2601"/>
      <c r="FI153" s="2681" t="str">
        <f t="shared" si="354"/>
        <v/>
      </c>
      <c r="FJ153" s="2694">
        <f t="shared" si="355"/>
        <v>0</v>
      </c>
      <c r="FK153" s="2527" t="str">
        <f t="shared" si="356"/>
        <v/>
      </c>
      <c r="FL153" s="2527" t="str">
        <f t="shared" si="357"/>
        <v/>
      </c>
      <c r="FM153" s="2527" t="str">
        <f t="shared" si="358"/>
        <v/>
      </c>
      <c r="FN153" s="2527" t="str">
        <f t="shared" si="359"/>
        <v/>
      </c>
      <c r="FO153" s="2527" t="str">
        <f t="shared" si="360"/>
        <v/>
      </c>
      <c r="FP153" s="2527" t="str">
        <f t="shared" si="361"/>
        <v/>
      </c>
      <c r="FQ153" s="2527" t="str">
        <f t="shared" si="362"/>
        <v/>
      </c>
      <c r="FR153" s="2527" t="str">
        <f t="shared" si="363"/>
        <v/>
      </c>
      <c r="FS153" s="2704">
        <f>IF(X153=FS8,X153,0)</f>
        <v>0</v>
      </c>
      <c r="FT153" s="2703" t="str">
        <f t="shared" si="364"/>
        <v/>
      </c>
      <c r="FU153" s="2692" t="str">
        <f t="shared" si="365"/>
        <v/>
      </c>
      <c r="FV153" s="2692" t="str">
        <f t="shared" si="366"/>
        <v/>
      </c>
      <c r="FW153" s="2692" t="str">
        <f t="shared" si="367"/>
        <v/>
      </c>
      <c r="FX153" s="2692" t="str">
        <f t="shared" si="368"/>
        <v/>
      </c>
      <c r="FY153" s="2692" t="str">
        <f t="shared" si="369"/>
        <v/>
      </c>
      <c r="FZ153" s="2692" t="str">
        <f t="shared" si="370"/>
        <v/>
      </c>
      <c r="GA153" s="2692" t="str">
        <f t="shared" si="371"/>
        <v/>
      </c>
      <c r="GB153" s="2696" t="str">
        <f t="shared" si="372"/>
        <v/>
      </c>
      <c r="GC153" s="2535"/>
    </row>
    <row r="154" spans="1:185" ht="45" customHeight="1" x14ac:dyDescent="0.25">
      <c r="A154" s="2633">
        <f>ROW()</f>
        <v>154</v>
      </c>
      <c r="B154" s="2667" t="str">
        <f>IF(C154="I","",IF(ISBLANK(D154),"",IF(ISTEXT(D154),LARGE(B9:B153,1)+1,0)))</f>
        <v/>
      </c>
      <c r="C154" s="2698"/>
      <c r="D154" s="2715"/>
      <c r="E154" s="2669"/>
      <c r="F154" s="2670"/>
      <c r="G154" s="2671"/>
      <c r="H154" s="2672"/>
      <c r="I154" s="2671"/>
      <c r="J154" s="2672"/>
      <c r="K154" s="2673">
        <f t="shared" si="257"/>
        <v>0</v>
      </c>
      <c r="L154" s="2532"/>
      <c r="M154" s="2674">
        <f t="shared" si="261"/>
        <v>0</v>
      </c>
      <c r="N154" s="2675">
        <f t="shared" si="261"/>
        <v>0</v>
      </c>
      <c r="O154" s="2676"/>
      <c r="P154" s="2676"/>
      <c r="Q154" s="2676"/>
      <c r="R154" s="2676"/>
      <c r="S154" s="2676"/>
      <c r="T154" s="2676"/>
      <c r="U154" s="2676"/>
      <c r="V154" s="2676"/>
      <c r="W154" s="2532"/>
      <c r="X154" s="2674">
        <f t="shared" si="262"/>
        <v>0</v>
      </c>
      <c r="Y154" s="2675">
        <f t="shared" si="262"/>
        <v>0</v>
      </c>
      <c r="Z154" s="2677"/>
      <c r="AA154" s="2677"/>
      <c r="AB154" s="2677"/>
      <c r="AC154" s="2677"/>
      <c r="AD154" s="2677"/>
      <c r="AE154" s="2677"/>
      <c r="AF154" s="2677"/>
      <c r="AG154" s="2677"/>
      <c r="AH154" s="2532"/>
      <c r="AI154" s="2535"/>
      <c r="AJ154" s="2678">
        <f t="shared" si="263"/>
        <v>0</v>
      </c>
      <c r="AK154" s="2679">
        <f t="shared" si="264"/>
        <v>0</v>
      </c>
      <c r="AL154" s="2678">
        <f t="shared" si="265"/>
        <v>0</v>
      </c>
      <c r="AM154" s="2679">
        <f t="shared" si="266"/>
        <v>0</v>
      </c>
      <c r="AN154" s="2678">
        <f t="shared" si="267"/>
        <v>0</v>
      </c>
      <c r="AO154" s="2679">
        <f t="shared" si="268"/>
        <v>0</v>
      </c>
      <c r="AP154" s="2678">
        <f t="shared" si="269"/>
        <v>0</v>
      </c>
      <c r="AQ154" s="2679">
        <f t="shared" si="270"/>
        <v>0</v>
      </c>
      <c r="AR154" s="2678">
        <f t="shared" si="271"/>
        <v>0</v>
      </c>
      <c r="AS154" s="2679">
        <f t="shared" si="272"/>
        <v>0</v>
      </c>
      <c r="AT154" s="2678">
        <f t="shared" si="273"/>
        <v>0</v>
      </c>
      <c r="AU154" s="2679">
        <f t="shared" si="274"/>
        <v>0</v>
      </c>
      <c r="AV154" s="2678">
        <f t="shared" si="275"/>
        <v>0</v>
      </c>
      <c r="AW154" s="2679">
        <f t="shared" si="276"/>
        <v>0</v>
      </c>
      <c r="AX154" s="2678">
        <f t="shared" si="277"/>
        <v>0</v>
      </c>
      <c r="AY154" s="2679">
        <f t="shared" si="278"/>
        <v>0</v>
      </c>
      <c r="AZ154" s="2680"/>
      <c r="BA154" s="2681">
        <f>BA9</f>
        <v>20</v>
      </c>
      <c r="BB154" s="2681">
        <f t="shared" si="279"/>
        <v>0</v>
      </c>
      <c r="BC154" s="2681" t="str">
        <f t="shared" si="280"/>
        <v/>
      </c>
      <c r="BD154" s="2682">
        <f t="shared" si="373"/>
        <v>0</v>
      </c>
      <c r="BE154" s="2682">
        <f t="shared" si="373"/>
        <v>0</v>
      </c>
      <c r="BF154" s="2682">
        <f t="shared" si="373"/>
        <v>0</v>
      </c>
      <c r="BG154" s="2682">
        <f t="shared" si="373"/>
        <v>0</v>
      </c>
      <c r="BH154" s="2682">
        <f t="shared" si="373"/>
        <v>0</v>
      </c>
      <c r="BI154" s="2682">
        <f t="shared" si="258"/>
        <v>0</v>
      </c>
      <c r="BJ154" s="2682">
        <f t="shared" si="258"/>
        <v>0</v>
      </c>
      <c r="BK154" s="2682">
        <f t="shared" si="258"/>
        <v>0</v>
      </c>
      <c r="BL154" s="2535"/>
      <c r="BM154" s="2683">
        <f t="shared" si="281"/>
        <v>0</v>
      </c>
      <c r="BN154" s="2684">
        <f t="shared" si="282"/>
        <v>0</v>
      </c>
      <c r="BO154" s="2684">
        <f t="shared" si="283"/>
        <v>0</v>
      </c>
      <c r="BP154" s="2684">
        <f t="shared" si="284"/>
        <v>0</v>
      </c>
      <c r="BQ154" s="2684">
        <f t="shared" si="285"/>
        <v>0</v>
      </c>
      <c r="BR154" s="2684">
        <f t="shared" si="286"/>
        <v>0</v>
      </c>
      <c r="BS154" s="2684">
        <f t="shared" si="287"/>
        <v>0</v>
      </c>
      <c r="BT154" s="2684">
        <f t="shared" si="288"/>
        <v>0</v>
      </c>
      <c r="BU154" s="2617"/>
      <c r="BV154" s="2685">
        <f t="shared" si="374"/>
        <v>0</v>
      </c>
      <c r="BW154" s="2686">
        <f t="shared" si="374"/>
        <v>0</v>
      </c>
      <c r="BX154" s="2686">
        <f t="shared" si="374"/>
        <v>0</v>
      </c>
      <c r="BY154" s="2686">
        <f t="shared" si="374"/>
        <v>0</v>
      </c>
      <c r="BZ154" s="2686">
        <f t="shared" si="374"/>
        <v>0</v>
      </c>
      <c r="CA154" s="2686">
        <f t="shared" si="259"/>
        <v>0</v>
      </c>
      <c r="CB154" s="2686">
        <f t="shared" si="259"/>
        <v>0</v>
      </c>
      <c r="CC154" s="2687">
        <f t="shared" si="259"/>
        <v>0</v>
      </c>
      <c r="CD154" s="2525"/>
      <c r="CE154" s="2681" t="str">
        <f t="shared" si="289"/>
        <v/>
      </c>
      <c r="CF154" s="2688">
        <f t="shared" si="290"/>
        <v>0</v>
      </c>
      <c r="CG154" s="2689">
        <f t="shared" si="291"/>
        <v>0</v>
      </c>
      <c r="CH154" s="2689">
        <f t="shared" si="292"/>
        <v>0</v>
      </c>
      <c r="CI154" s="2689">
        <f t="shared" si="293"/>
        <v>0</v>
      </c>
      <c r="CJ154" s="2689">
        <f t="shared" si="294"/>
        <v>0</v>
      </c>
      <c r="CK154" s="2689">
        <f t="shared" si="295"/>
        <v>0</v>
      </c>
      <c r="CL154" s="2689">
        <f t="shared" si="296"/>
        <v>0</v>
      </c>
      <c r="CM154" s="2689">
        <f t="shared" si="297"/>
        <v>0</v>
      </c>
      <c r="CN154" s="2689">
        <f t="shared" si="298"/>
        <v>0</v>
      </c>
      <c r="CO154" s="2702">
        <f>IF(M154=CO8,M154,0)</f>
        <v>0</v>
      </c>
      <c r="CP154" s="2703" t="str">
        <f t="shared" si="299"/>
        <v/>
      </c>
      <c r="CQ154" s="2678" t="str">
        <f t="shared" si="300"/>
        <v/>
      </c>
      <c r="CR154" s="2692" t="str">
        <f t="shared" si="301"/>
        <v/>
      </c>
      <c r="CS154" s="2692" t="str">
        <f t="shared" si="302"/>
        <v/>
      </c>
      <c r="CT154" s="2692" t="str">
        <f t="shared" si="303"/>
        <v/>
      </c>
      <c r="CU154" s="2692" t="str">
        <f t="shared" si="304"/>
        <v/>
      </c>
      <c r="CV154" s="2692" t="str">
        <f t="shared" si="305"/>
        <v/>
      </c>
      <c r="CW154" s="2692" t="str">
        <f t="shared" si="306"/>
        <v/>
      </c>
      <c r="CX154" s="2693" t="str">
        <f t="shared" si="307"/>
        <v/>
      </c>
      <c r="CY154" s="2601"/>
      <c r="CZ154" s="2681" t="str">
        <f t="shared" si="308"/>
        <v/>
      </c>
      <c r="DA154" s="2694">
        <f t="shared" si="309"/>
        <v>0</v>
      </c>
      <c r="DB154" s="2527" t="str">
        <f t="shared" si="310"/>
        <v/>
      </c>
      <c r="DC154" s="2527" t="str">
        <f t="shared" si="311"/>
        <v/>
      </c>
      <c r="DD154" s="2527" t="str">
        <f t="shared" si="312"/>
        <v/>
      </c>
      <c r="DE154" s="2527" t="str">
        <f t="shared" si="313"/>
        <v/>
      </c>
      <c r="DF154" s="2527" t="str">
        <f t="shared" si="314"/>
        <v/>
      </c>
      <c r="DG154" s="2527" t="str">
        <f t="shared" si="315"/>
        <v/>
      </c>
      <c r="DH154" s="2527" t="str">
        <f t="shared" si="316"/>
        <v/>
      </c>
      <c r="DI154" s="2527" t="str">
        <f t="shared" si="317"/>
        <v/>
      </c>
      <c r="DJ154" s="2549"/>
      <c r="DK154" s="2704">
        <f>IF(M154=DK8,M154,0)</f>
        <v>0</v>
      </c>
      <c r="DL154" s="2703" t="str">
        <f t="shared" si="318"/>
        <v/>
      </c>
      <c r="DM154" s="2692" t="str">
        <f t="shared" si="319"/>
        <v/>
      </c>
      <c r="DN154" s="2692" t="str">
        <f t="shared" si="320"/>
        <v/>
      </c>
      <c r="DO154" s="2692" t="str">
        <f t="shared" si="321"/>
        <v/>
      </c>
      <c r="DP154" s="2692" t="str">
        <f t="shared" si="322"/>
        <v/>
      </c>
      <c r="DQ154" s="2692" t="str">
        <f t="shared" si="323"/>
        <v/>
      </c>
      <c r="DR154" s="2692" t="str">
        <f t="shared" si="324"/>
        <v/>
      </c>
      <c r="DS154" s="2692" t="str">
        <f t="shared" si="325"/>
        <v/>
      </c>
      <c r="DT154" s="2696" t="str">
        <f t="shared" si="326"/>
        <v/>
      </c>
      <c r="DU154" s="2535"/>
      <c r="DV154" s="2683">
        <f t="shared" si="327"/>
        <v>0</v>
      </c>
      <c r="DW154" s="2684">
        <f t="shared" si="328"/>
        <v>0</v>
      </c>
      <c r="DX154" s="2684">
        <f t="shared" si="329"/>
        <v>0</v>
      </c>
      <c r="DY154" s="2684">
        <f t="shared" si="330"/>
        <v>0</v>
      </c>
      <c r="DZ154" s="2684">
        <f t="shared" si="331"/>
        <v>0</v>
      </c>
      <c r="EA154" s="2684">
        <f t="shared" si="332"/>
        <v>0</v>
      </c>
      <c r="EB154" s="2684">
        <f t="shared" si="333"/>
        <v>0</v>
      </c>
      <c r="EC154" s="2684">
        <f t="shared" si="334"/>
        <v>0</v>
      </c>
      <c r="ED154" s="2630"/>
      <c r="EE154" s="2685">
        <f t="shared" si="375"/>
        <v>0</v>
      </c>
      <c r="EF154" s="2686">
        <f t="shared" si="375"/>
        <v>0</v>
      </c>
      <c r="EG154" s="2686">
        <f t="shared" si="375"/>
        <v>0</v>
      </c>
      <c r="EH154" s="2686">
        <f t="shared" si="375"/>
        <v>0</v>
      </c>
      <c r="EI154" s="2686">
        <f t="shared" si="375"/>
        <v>0</v>
      </c>
      <c r="EJ154" s="2686">
        <f t="shared" si="260"/>
        <v>0</v>
      </c>
      <c r="EK154" s="2686">
        <f t="shared" si="260"/>
        <v>0</v>
      </c>
      <c r="EL154" s="2687">
        <f t="shared" si="260"/>
        <v>0</v>
      </c>
      <c r="EM154" s="2601"/>
      <c r="EN154" s="2681" t="str">
        <f t="shared" si="335"/>
        <v/>
      </c>
      <c r="EO154" s="2688">
        <f t="shared" si="336"/>
        <v>0</v>
      </c>
      <c r="EP154" s="2689">
        <f t="shared" si="337"/>
        <v>0</v>
      </c>
      <c r="EQ154" s="2689">
        <f t="shared" si="338"/>
        <v>0</v>
      </c>
      <c r="ER154" s="2689">
        <f t="shared" si="339"/>
        <v>0</v>
      </c>
      <c r="ES154" s="2689">
        <f t="shared" si="340"/>
        <v>0</v>
      </c>
      <c r="ET154" s="2689">
        <f t="shared" si="341"/>
        <v>0</v>
      </c>
      <c r="EU154" s="2689">
        <f t="shared" si="342"/>
        <v>0</v>
      </c>
      <c r="EV154" s="2689">
        <f t="shared" si="343"/>
        <v>0</v>
      </c>
      <c r="EW154" s="2689">
        <f t="shared" si="344"/>
        <v>0</v>
      </c>
      <c r="EX154" s="2705">
        <f>IF(X154=EX8,X154,0)</f>
        <v>0</v>
      </c>
      <c r="EY154" s="2703" t="str">
        <f t="shared" si="345"/>
        <v/>
      </c>
      <c r="EZ154" s="2678" t="str">
        <f t="shared" si="346"/>
        <v/>
      </c>
      <c r="FA154" s="2692" t="str">
        <f t="shared" si="347"/>
        <v/>
      </c>
      <c r="FB154" s="2692" t="str">
        <f t="shared" si="348"/>
        <v/>
      </c>
      <c r="FC154" s="2692" t="str">
        <f t="shared" si="349"/>
        <v/>
      </c>
      <c r="FD154" s="2692" t="str">
        <f t="shared" si="350"/>
        <v/>
      </c>
      <c r="FE154" s="2692" t="str">
        <f t="shared" si="351"/>
        <v/>
      </c>
      <c r="FF154" s="2692" t="str">
        <f t="shared" si="352"/>
        <v/>
      </c>
      <c r="FG154" s="2692" t="str">
        <f t="shared" si="353"/>
        <v/>
      </c>
      <c r="FH154" s="2601"/>
      <c r="FI154" s="2681" t="str">
        <f t="shared" si="354"/>
        <v/>
      </c>
      <c r="FJ154" s="2694">
        <f t="shared" si="355"/>
        <v>0</v>
      </c>
      <c r="FK154" s="2527" t="str">
        <f t="shared" si="356"/>
        <v/>
      </c>
      <c r="FL154" s="2527" t="str">
        <f t="shared" si="357"/>
        <v/>
      </c>
      <c r="FM154" s="2527" t="str">
        <f t="shared" si="358"/>
        <v/>
      </c>
      <c r="FN154" s="2527" t="str">
        <f t="shared" si="359"/>
        <v/>
      </c>
      <c r="FO154" s="2527" t="str">
        <f t="shared" si="360"/>
        <v/>
      </c>
      <c r="FP154" s="2527" t="str">
        <f t="shared" si="361"/>
        <v/>
      </c>
      <c r="FQ154" s="2527" t="str">
        <f t="shared" si="362"/>
        <v/>
      </c>
      <c r="FR154" s="2527" t="str">
        <f t="shared" si="363"/>
        <v/>
      </c>
      <c r="FS154" s="2704">
        <f>IF(X154=FS8,X154,0)</f>
        <v>0</v>
      </c>
      <c r="FT154" s="2703" t="str">
        <f t="shared" si="364"/>
        <v/>
      </c>
      <c r="FU154" s="2692" t="str">
        <f t="shared" si="365"/>
        <v/>
      </c>
      <c r="FV154" s="2692" t="str">
        <f t="shared" si="366"/>
        <v/>
      </c>
      <c r="FW154" s="2692" t="str">
        <f t="shared" si="367"/>
        <v/>
      </c>
      <c r="FX154" s="2692" t="str">
        <f t="shared" si="368"/>
        <v/>
      </c>
      <c r="FY154" s="2692" t="str">
        <f t="shared" si="369"/>
        <v/>
      </c>
      <c r="FZ154" s="2692" t="str">
        <f t="shared" si="370"/>
        <v/>
      </c>
      <c r="GA154" s="2692" t="str">
        <f t="shared" si="371"/>
        <v/>
      </c>
      <c r="GB154" s="2696" t="str">
        <f t="shared" si="372"/>
        <v/>
      </c>
      <c r="GC154" s="2535"/>
    </row>
    <row r="155" spans="1:185" ht="45" customHeight="1" x14ac:dyDescent="0.25">
      <c r="A155" s="2633">
        <f>ROW()</f>
        <v>155</v>
      </c>
      <c r="B155" s="2667" t="str">
        <f>IF(C155="I","",IF(ISBLANK(D155),"",IF(ISTEXT(D155),LARGE(B9:B154,1)+1,0)))</f>
        <v/>
      </c>
      <c r="C155" s="2698"/>
      <c r="D155" s="2715"/>
      <c r="E155" s="2669"/>
      <c r="F155" s="2670"/>
      <c r="G155" s="2671"/>
      <c r="H155" s="2672"/>
      <c r="I155" s="2671"/>
      <c r="J155" s="2672"/>
      <c r="K155" s="2673">
        <f t="shared" si="257"/>
        <v>0</v>
      </c>
      <c r="L155" s="2532"/>
      <c r="M155" s="2674">
        <f t="shared" si="261"/>
        <v>0</v>
      </c>
      <c r="N155" s="2675">
        <f t="shared" si="261"/>
        <v>0</v>
      </c>
      <c r="O155" s="2676"/>
      <c r="P155" s="2676"/>
      <c r="Q155" s="2676"/>
      <c r="R155" s="2676"/>
      <c r="S155" s="2676"/>
      <c r="T155" s="2676"/>
      <c r="U155" s="2676"/>
      <c r="V155" s="2676"/>
      <c r="W155" s="2532"/>
      <c r="X155" s="2674">
        <f t="shared" si="262"/>
        <v>0</v>
      </c>
      <c r="Y155" s="2675">
        <f t="shared" si="262"/>
        <v>0</v>
      </c>
      <c r="Z155" s="2677"/>
      <c r="AA155" s="2677"/>
      <c r="AB155" s="2677"/>
      <c r="AC155" s="2677"/>
      <c r="AD155" s="2677"/>
      <c r="AE155" s="2677"/>
      <c r="AF155" s="2677"/>
      <c r="AG155" s="2677"/>
      <c r="AH155" s="2532"/>
      <c r="AI155" s="2535"/>
      <c r="AJ155" s="2678">
        <f t="shared" si="263"/>
        <v>0</v>
      </c>
      <c r="AK155" s="2679">
        <f t="shared" si="264"/>
        <v>0</v>
      </c>
      <c r="AL155" s="2678">
        <f t="shared" si="265"/>
        <v>0</v>
      </c>
      <c r="AM155" s="2679">
        <f t="shared" si="266"/>
        <v>0</v>
      </c>
      <c r="AN155" s="2678">
        <f t="shared" si="267"/>
        <v>0</v>
      </c>
      <c r="AO155" s="2679">
        <f t="shared" si="268"/>
        <v>0</v>
      </c>
      <c r="AP155" s="2678">
        <f t="shared" si="269"/>
        <v>0</v>
      </c>
      <c r="AQ155" s="2679">
        <f t="shared" si="270"/>
        <v>0</v>
      </c>
      <c r="AR155" s="2678">
        <f t="shared" si="271"/>
        <v>0</v>
      </c>
      <c r="AS155" s="2679">
        <f t="shared" si="272"/>
        <v>0</v>
      </c>
      <c r="AT155" s="2678">
        <f t="shared" si="273"/>
        <v>0</v>
      </c>
      <c r="AU155" s="2679">
        <f t="shared" si="274"/>
        <v>0</v>
      </c>
      <c r="AV155" s="2678">
        <f t="shared" si="275"/>
        <v>0</v>
      </c>
      <c r="AW155" s="2679">
        <f t="shared" si="276"/>
        <v>0</v>
      </c>
      <c r="AX155" s="2678">
        <f t="shared" si="277"/>
        <v>0</v>
      </c>
      <c r="AY155" s="2679">
        <f t="shared" si="278"/>
        <v>0</v>
      </c>
      <c r="AZ155" s="2680"/>
      <c r="BA155" s="2681">
        <f>BA9</f>
        <v>20</v>
      </c>
      <c r="BB155" s="2681">
        <f t="shared" si="279"/>
        <v>0</v>
      </c>
      <c r="BC155" s="2681" t="str">
        <f t="shared" si="280"/>
        <v/>
      </c>
      <c r="BD155" s="2682">
        <f t="shared" si="373"/>
        <v>0</v>
      </c>
      <c r="BE155" s="2682">
        <f t="shared" si="373"/>
        <v>0</v>
      </c>
      <c r="BF155" s="2682">
        <f t="shared" si="373"/>
        <v>0</v>
      </c>
      <c r="BG155" s="2682">
        <f t="shared" si="373"/>
        <v>0</v>
      </c>
      <c r="BH155" s="2682">
        <f t="shared" si="373"/>
        <v>0</v>
      </c>
      <c r="BI155" s="2682">
        <f t="shared" si="258"/>
        <v>0</v>
      </c>
      <c r="BJ155" s="2682">
        <f t="shared" si="258"/>
        <v>0</v>
      </c>
      <c r="BK155" s="2682">
        <f t="shared" si="258"/>
        <v>0</v>
      </c>
      <c r="BL155" s="2535"/>
      <c r="BM155" s="2683">
        <f t="shared" si="281"/>
        <v>0</v>
      </c>
      <c r="BN155" s="2684">
        <f t="shared" si="282"/>
        <v>0</v>
      </c>
      <c r="BO155" s="2684">
        <f t="shared" si="283"/>
        <v>0</v>
      </c>
      <c r="BP155" s="2684">
        <f t="shared" si="284"/>
        <v>0</v>
      </c>
      <c r="BQ155" s="2684">
        <f t="shared" si="285"/>
        <v>0</v>
      </c>
      <c r="BR155" s="2684">
        <f t="shared" si="286"/>
        <v>0</v>
      </c>
      <c r="BS155" s="2684">
        <f t="shared" si="287"/>
        <v>0</v>
      </c>
      <c r="BT155" s="2684">
        <f t="shared" si="288"/>
        <v>0</v>
      </c>
      <c r="BU155" s="2617"/>
      <c r="BV155" s="2685">
        <f t="shared" si="374"/>
        <v>0</v>
      </c>
      <c r="BW155" s="2686">
        <f t="shared" si="374"/>
        <v>0</v>
      </c>
      <c r="BX155" s="2686">
        <f t="shared" si="374"/>
        <v>0</v>
      </c>
      <c r="BY155" s="2686">
        <f t="shared" si="374"/>
        <v>0</v>
      </c>
      <c r="BZ155" s="2686">
        <f t="shared" si="374"/>
        <v>0</v>
      </c>
      <c r="CA155" s="2686">
        <f t="shared" si="259"/>
        <v>0</v>
      </c>
      <c r="CB155" s="2686">
        <f t="shared" si="259"/>
        <v>0</v>
      </c>
      <c r="CC155" s="2687">
        <f t="shared" si="259"/>
        <v>0</v>
      </c>
      <c r="CD155" s="2525"/>
      <c r="CE155" s="2681" t="str">
        <f t="shared" si="289"/>
        <v/>
      </c>
      <c r="CF155" s="2688">
        <f t="shared" si="290"/>
        <v>0</v>
      </c>
      <c r="CG155" s="2689">
        <f t="shared" si="291"/>
        <v>0</v>
      </c>
      <c r="CH155" s="2689">
        <f t="shared" si="292"/>
        <v>0</v>
      </c>
      <c r="CI155" s="2689">
        <f t="shared" si="293"/>
        <v>0</v>
      </c>
      <c r="CJ155" s="2689">
        <f t="shared" si="294"/>
        <v>0</v>
      </c>
      <c r="CK155" s="2689">
        <f t="shared" si="295"/>
        <v>0</v>
      </c>
      <c r="CL155" s="2689">
        <f t="shared" si="296"/>
        <v>0</v>
      </c>
      <c r="CM155" s="2689">
        <f t="shared" si="297"/>
        <v>0</v>
      </c>
      <c r="CN155" s="2689">
        <f t="shared" si="298"/>
        <v>0</v>
      </c>
      <c r="CO155" s="2702">
        <f>IF(M155=CO8,M155,0)</f>
        <v>0</v>
      </c>
      <c r="CP155" s="2703" t="str">
        <f t="shared" si="299"/>
        <v/>
      </c>
      <c r="CQ155" s="2678" t="str">
        <f t="shared" si="300"/>
        <v/>
      </c>
      <c r="CR155" s="2692" t="str">
        <f t="shared" si="301"/>
        <v/>
      </c>
      <c r="CS155" s="2692" t="str">
        <f t="shared" si="302"/>
        <v/>
      </c>
      <c r="CT155" s="2692" t="str">
        <f t="shared" si="303"/>
        <v/>
      </c>
      <c r="CU155" s="2692" t="str">
        <f t="shared" si="304"/>
        <v/>
      </c>
      <c r="CV155" s="2692" t="str">
        <f t="shared" si="305"/>
        <v/>
      </c>
      <c r="CW155" s="2692" t="str">
        <f t="shared" si="306"/>
        <v/>
      </c>
      <c r="CX155" s="2693" t="str">
        <f t="shared" si="307"/>
        <v/>
      </c>
      <c r="CY155" s="2601"/>
      <c r="CZ155" s="2681" t="str">
        <f t="shared" si="308"/>
        <v/>
      </c>
      <c r="DA155" s="2694">
        <f t="shared" si="309"/>
        <v>0</v>
      </c>
      <c r="DB155" s="2527" t="str">
        <f t="shared" si="310"/>
        <v/>
      </c>
      <c r="DC155" s="2527" t="str">
        <f t="shared" si="311"/>
        <v/>
      </c>
      <c r="DD155" s="2527" t="str">
        <f t="shared" si="312"/>
        <v/>
      </c>
      <c r="DE155" s="2527" t="str">
        <f t="shared" si="313"/>
        <v/>
      </c>
      <c r="DF155" s="2527" t="str">
        <f t="shared" si="314"/>
        <v/>
      </c>
      <c r="DG155" s="2527" t="str">
        <f t="shared" si="315"/>
        <v/>
      </c>
      <c r="DH155" s="2527" t="str">
        <f t="shared" si="316"/>
        <v/>
      </c>
      <c r="DI155" s="2527" t="str">
        <f t="shared" si="317"/>
        <v/>
      </c>
      <c r="DJ155" s="2549"/>
      <c r="DK155" s="2704">
        <f>IF(M155=DK8,M155,0)</f>
        <v>0</v>
      </c>
      <c r="DL155" s="2703" t="str">
        <f t="shared" si="318"/>
        <v/>
      </c>
      <c r="DM155" s="2692" t="str">
        <f t="shared" si="319"/>
        <v/>
      </c>
      <c r="DN155" s="2692" t="str">
        <f t="shared" si="320"/>
        <v/>
      </c>
      <c r="DO155" s="2692" t="str">
        <f t="shared" si="321"/>
        <v/>
      </c>
      <c r="DP155" s="2692" t="str">
        <f t="shared" si="322"/>
        <v/>
      </c>
      <c r="DQ155" s="2692" t="str">
        <f t="shared" si="323"/>
        <v/>
      </c>
      <c r="DR155" s="2692" t="str">
        <f t="shared" si="324"/>
        <v/>
      </c>
      <c r="DS155" s="2692" t="str">
        <f t="shared" si="325"/>
        <v/>
      </c>
      <c r="DT155" s="2696" t="str">
        <f t="shared" si="326"/>
        <v/>
      </c>
      <c r="DU155" s="2535"/>
      <c r="DV155" s="2683">
        <f t="shared" si="327"/>
        <v>0</v>
      </c>
      <c r="DW155" s="2684">
        <f t="shared" si="328"/>
        <v>0</v>
      </c>
      <c r="DX155" s="2684">
        <f t="shared" si="329"/>
        <v>0</v>
      </c>
      <c r="DY155" s="2684">
        <f t="shared" si="330"/>
        <v>0</v>
      </c>
      <c r="DZ155" s="2684">
        <f t="shared" si="331"/>
        <v>0</v>
      </c>
      <c r="EA155" s="2684">
        <f t="shared" si="332"/>
        <v>0</v>
      </c>
      <c r="EB155" s="2684">
        <f t="shared" si="333"/>
        <v>0</v>
      </c>
      <c r="EC155" s="2684">
        <f t="shared" si="334"/>
        <v>0</v>
      </c>
      <c r="ED155" s="2630"/>
      <c r="EE155" s="2685">
        <f t="shared" si="375"/>
        <v>0</v>
      </c>
      <c r="EF155" s="2686">
        <f t="shared" si="375"/>
        <v>0</v>
      </c>
      <c r="EG155" s="2686">
        <f t="shared" si="375"/>
        <v>0</v>
      </c>
      <c r="EH155" s="2686">
        <f t="shared" si="375"/>
        <v>0</v>
      </c>
      <c r="EI155" s="2686">
        <f t="shared" si="375"/>
        <v>0</v>
      </c>
      <c r="EJ155" s="2686">
        <f t="shared" si="260"/>
        <v>0</v>
      </c>
      <c r="EK155" s="2686">
        <f t="shared" si="260"/>
        <v>0</v>
      </c>
      <c r="EL155" s="2687">
        <f t="shared" si="260"/>
        <v>0</v>
      </c>
      <c r="EM155" s="2601"/>
      <c r="EN155" s="2681" t="str">
        <f t="shared" si="335"/>
        <v/>
      </c>
      <c r="EO155" s="2688">
        <f t="shared" si="336"/>
        <v>0</v>
      </c>
      <c r="EP155" s="2689">
        <f t="shared" si="337"/>
        <v>0</v>
      </c>
      <c r="EQ155" s="2689">
        <f t="shared" si="338"/>
        <v>0</v>
      </c>
      <c r="ER155" s="2689">
        <f t="shared" si="339"/>
        <v>0</v>
      </c>
      <c r="ES155" s="2689">
        <f t="shared" si="340"/>
        <v>0</v>
      </c>
      <c r="ET155" s="2689">
        <f t="shared" si="341"/>
        <v>0</v>
      </c>
      <c r="EU155" s="2689">
        <f t="shared" si="342"/>
        <v>0</v>
      </c>
      <c r="EV155" s="2689">
        <f t="shared" si="343"/>
        <v>0</v>
      </c>
      <c r="EW155" s="2689">
        <f t="shared" si="344"/>
        <v>0</v>
      </c>
      <c r="EX155" s="2705">
        <f>IF(X155=EX8,X155,0)</f>
        <v>0</v>
      </c>
      <c r="EY155" s="2703" t="str">
        <f t="shared" si="345"/>
        <v/>
      </c>
      <c r="EZ155" s="2678" t="str">
        <f t="shared" si="346"/>
        <v/>
      </c>
      <c r="FA155" s="2692" t="str">
        <f t="shared" si="347"/>
        <v/>
      </c>
      <c r="FB155" s="2692" t="str">
        <f t="shared" si="348"/>
        <v/>
      </c>
      <c r="FC155" s="2692" t="str">
        <f t="shared" si="349"/>
        <v/>
      </c>
      <c r="FD155" s="2692" t="str">
        <f t="shared" si="350"/>
        <v/>
      </c>
      <c r="FE155" s="2692" t="str">
        <f t="shared" si="351"/>
        <v/>
      </c>
      <c r="FF155" s="2692" t="str">
        <f t="shared" si="352"/>
        <v/>
      </c>
      <c r="FG155" s="2692" t="str">
        <f t="shared" si="353"/>
        <v/>
      </c>
      <c r="FH155" s="2601"/>
      <c r="FI155" s="2681" t="str">
        <f t="shared" si="354"/>
        <v/>
      </c>
      <c r="FJ155" s="2694">
        <f t="shared" si="355"/>
        <v>0</v>
      </c>
      <c r="FK155" s="2527" t="str">
        <f t="shared" si="356"/>
        <v/>
      </c>
      <c r="FL155" s="2527" t="str">
        <f t="shared" si="357"/>
        <v/>
      </c>
      <c r="FM155" s="2527" t="str">
        <f t="shared" si="358"/>
        <v/>
      </c>
      <c r="FN155" s="2527" t="str">
        <f t="shared" si="359"/>
        <v/>
      </c>
      <c r="FO155" s="2527" t="str">
        <f t="shared" si="360"/>
        <v/>
      </c>
      <c r="FP155" s="2527" t="str">
        <f t="shared" si="361"/>
        <v/>
      </c>
      <c r="FQ155" s="2527" t="str">
        <f t="shared" si="362"/>
        <v/>
      </c>
      <c r="FR155" s="2527" t="str">
        <f t="shared" si="363"/>
        <v/>
      </c>
      <c r="FS155" s="2704">
        <f>IF(X155=FS8,X155,0)</f>
        <v>0</v>
      </c>
      <c r="FT155" s="2703" t="str">
        <f t="shared" si="364"/>
        <v/>
      </c>
      <c r="FU155" s="2692" t="str">
        <f t="shared" si="365"/>
        <v/>
      </c>
      <c r="FV155" s="2692" t="str">
        <f t="shared" si="366"/>
        <v/>
      </c>
      <c r="FW155" s="2692" t="str">
        <f t="shared" si="367"/>
        <v/>
      </c>
      <c r="FX155" s="2692" t="str">
        <f t="shared" si="368"/>
        <v/>
      </c>
      <c r="FY155" s="2692" t="str">
        <f t="shared" si="369"/>
        <v/>
      </c>
      <c r="FZ155" s="2692" t="str">
        <f t="shared" si="370"/>
        <v/>
      </c>
      <c r="GA155" s="2692" t="str">
        <f t="shared" si="371"/>
        <v/>
      </c>
      <c r="GB155" s="2696" t="str">
        <f t="shared" si="372"/>
        <v/>
      </c>
      <c r="GC155" s="2535"/>
    </row>
    <row r="156" spans="1:185" ht="45" customHeight="1" x14ac:dyDescent="0.25">
      <c r="A156" s="2633">
        <f>ROW()</f>
        <v>156</v>
      </c>
      <c r="B156" s="2667" t="str">
        <f>IF(C156="I","",IF(ISBLANK(D156),"",IF(ISTEXT(D156),LARGE(B9:B155,1)+1,0)))</f>
        <v/>
      </c>
      <c r="C156" s="2698"/>
      <c r="D156" s="2715"/>
      <c r="E156" s="2669"/>
      <c r="F156" s="2670"/>
      <c r="G156" s="2671"/>
      <c r="H156" s="2672"/>
      <c r="I156" s="2671"/>
      <c r="J156" s="2672"/>
      <c r="K156" s="2673">
        <f t="shared" si="257"/>
        <v>0</v>
      </c>
      <c r="L156" s="2532"/>
      <c r="M156" s="2674">
        <f t="shared" si="261"/>
        <v>0</v>
      </c>
      <c r="N156" s="2675">
        <f t="shared" si="261"/>
        <v>0</v>
      </c>
      <c r="O156" s="2676"/>
      <c r="P156" s="2676"/>
      <c r="Q156" s="2676"/>
      <c r="R156" s="2676"/>
      <c r="S156" s="2676"/>
      <c r="T156" s="2676"/>
      <c r="U156" s="2676"/>
      <c r="V156" s="2676"/>
      <c r="W156" s="2532"/>
      <c r="X156" s="2674">
        <f t="shared" si="262"/>
        <v>0</v>
      </c>
      <c r="Y156" s="2675">
        <f t="shared" si="262"/>
        <v>0</v>
      </c>
      <c r="Z156" s="2677"/>
      <c r="AA156" s="2677"/>
      <c r="AB156" s="2677"/>
      <c r="AC156" s="2677"/>
      <c r="AD156" s="2677"/>
      <c r="AE156" s="2677"/>
      <c r="AF156" s="2677"/>
      <c r="AG156" s="2677"/>
      <c r="AH156" s="2532"/>
      <c r="AI156" s="2535"/>
      <c r="AJ156" s="2678">
        <f t="shared" si="263"/>
        <v>0</v>
      </c>
      <c r="AK156" s="2679">
        <f t="shared" si="264"/>
        <v>0</v>
      </c>
      <c r="AL156" s="2678">
        <f t="shared" si="265"/>
        <v>0</v>
      </c>
      <c r="AM156" s="2679">
        <f t="shared" si="266"/>
        <v>0</v>
      </c>
      <c r="AN156" s="2678">
        <f t="shared" si="267"/>
        <v>0</v>
      </c>
      <c r="AO156" s="2679">
        <f t="shared" si="268"/>
        <v>0</v>
      </c>
      <c r="AP156" s="2678">
        <f t="shared" si="269"/>
        <v>0</v>
      </c>
      <c r="AQ156" s="2679">
        <f t="shared" si="270"/>
        <v>0</v>
      </c>
      <c r="AR156" s="2678">
        <f t="shared" si="271"/>
        <v>0</v>
      </c>
      <c r="AS156" s="2679">
        <f t="shared" si="272"/>
        <v>0</v>
      </c>
      <c r="AT156" s="2678">
        <f t="shared" si="273"/>
        <v>0</v>
      </c>
      <c r="AU156" s="2679">
        <f t="shared" si="274"/>
        <v>0</v>
      </c>
      <c r="AV156" s="2678">
        <f t="shared" si="275"/>
        <v>0</v>
      </c>
      <c r="AW156" s="2679">
        <f t="shared" si="276"/>
        <v>0</v>
      </c>
      <c r="AX156" s="2678">
        <f t="shared" si="277"/>
        <v>0</v>
      </c>
      <c r="AY156" s="2679">
        <f t="shared" si="278"/>
        <v>0</v>
      </c>
      <c r="AZ156" s="2680"/>
      <c r="BA156" s="2681">
        <f>BA9</f>
        <v>20</v>
      </c>
      <c r="BB156" s="2681">
        <f t="shared" si="279"/>
        <v>0</v>
      </c>
      <c r="BC156" s="2681" t="str">
        <f t="shared" si="280"/>
        <v/>
      </c>
      <c r="BD156" s="2682">
        <f t="shared" si="373"/>
        <v>0</v>
      </c>
      <c r="BE156" s="2682">
        <f t="shared" si="373"/>
        <v>0</v>
      </c>
      <c r="BF156" s="2682">
        <f t="shared" si="373"/>
        <v>0</v>
      </c>
      <c r="BG156" s="2682">
        <f t="shared" si="373"/>
        <v>0</v>
      </c>
      <c r="BH156" s="2682">
        <f t="shared" si="373"/>
        <v>0</v>
      </c>
      <c r="BI156" s="2682">
        <f t="shared" si="258"/>
        <v>0</v>
      </c>
      <c r="BJ156" s="2682">
        <f t="shared" si="258"/>
        <v>0</v>
      </c>
      <c r="BK156" s="2682">
        <f t="shared" si="258"/>
        <v>0</v>
      </c>
      <c r="BL156" s="2535"/>
      <c r="BM156" s="2683">
        <f t="shared" si="281"/>
        <v>0</v>
      </c>
      <c r="BN156" s="2684">
        <f t="shared" si="282"/>
        <v>0</v>
      </c>
      <c r="BO156" s="2684">
        <f t="shared" si="283"/>
        <v>0</v>
      </c>
      <c r="BP156" s="2684">
        <f t="shared" si="284"/>
        <v>0</v>
      </c>
      <c r="BQ156" s="2684">
        <f t="shared" si="285"/>
        <v>0</v>
      </c>
      <c r="BR156" s="2684">
        <f t="shared" si="286"/>
        <v>0</v>
      </c>
      <c r="BS156" s="2684">
        <f t="shared" si="287"/>
        <v>0</v>
      </c>
      <c r="BT156" s="2684">
        <f t="shared" si="288"/>
        <v>0</v>
      </c>
      <c r="BU156" s="2617"/>
      <c r="BV156" s="2685">
        <f t="shared" si="374"/>
        <v>0</v>
      </c>
      <c r="BW156" s="2686">
        <f t="shared" si="374"/>
        <v>0</v>
      </c>
      <c r="BX156" s="2686">
        <f t="shared" si="374"/>
        <v>0</v>
      </c>
      <c r="BY156" s="2686">
        <f t="shared" si="374"/>
        <v>0</v>
      </c>
      <c r="BZ156" s="2686">
        <f t="shared" si="374"/>
        <v>0</v>
      </c>
      <c r="CA156" s="2686">
        <f t="shared" si="259"/>
        <v>0</v>
      </c>
      <c r="CB156" s="2686">
        <f t="shared" si="259"/>
        <v>0</v>
      </c>
      <c r="CC156" s="2687">
        <f t="shared" si="259"/>
        <v>0</v>
      </c>
      <c r="CD156" s="2525"/>
      <c r="CE156" s="2681" t="str">
        <f t="shared" si="289"/>
        <v/>
      </c>
      <c r="CF156" s="2688">
        <f t="shared" si="290"/>
        <v>0</v>
      </c>
      <c r="CG156" s="2689">
        <f t="shared" si="291"/>
        <v>0</v>
      </c>
      <c r="CH156" s="2689">
        <f t="shared" si="292"/>
        <v>0</v>
      </c>
      <c r="CI156" s="2689">
        <f t="shared" si="293"/>
        <v>0</v>
      </c>
      <c r="CJ156" s="2689">
        <f t="shared" si="294"/>
        <v>0</v>
      </c>
      <c r="CK156" s="2689">
        <f t="shared" si="295"/>
        <v>0</v>
      </c>
      <c r="CL156" s="2689">
        <f t="shared" si="296"/>
        <v>0</v>
      </c>
      <c r="CM156" s="2689">
        <f t="shared" si="297"/>
        <v>0</v>
      </c>
      <c r="CN156" s="2689">
        <f t="shared" si="298"/>
        <v>0</v>
      </c>
      <c r="CO156" s="2702">
        <f>IF(M156=CO8,M156,0)</f>
        <v>0</v>
      </c>
      <c r="CP156" s="2703" t="str">
        <f t="shared" si="299"/>
        <v/>
      </c>
      <c r="CQ156" s="2678" t="str">
        <f t="shared" si="300"/>
        <v/>
      </c>
      <c r="CR156" s="2692" t="str">
        <f t="shared" si="301"/>
        <v/>
      </c>
      <c r="CS156" s="2692" t="str">
        <f t="shared" si="302"/>
        <v/>
      </c>
      <c r="CT156" s="2692" t="str">
        <f t="shared" si="303"/>
        <v/>
      </c>
      <c r="CU156" s="2692" t="str">
        <f t="shared" si="304"/>
        <v/>
      </c>
      <c r="CV156" s="2692" t="str">
        <f t="shared" si="305"/>
        <v/>
      </c>
      <c r="CW156" s="2692" t="str">
        <f t="shared" si="306"/>
        <v/>
      </c>
      <c r="CX156" s="2693" t="str">
        <f t="shared" si="307"/>
        <v/>
      </c>
      <c r="CY156" s="2601"/>
      <c r="CZ156" s="2681" t="str">
        <f t="shared" si="308"/>
        <v/>
      </c>
      <c r="DA156" s="2694">
        <f t="shared" si="309"/>
        <v>0</v>
      </c>
      <c r="DB156" s="2527" t="str">
        <f t="shared" si="310"/>
        <v/>
      </c>
      <c r="DC156" s="2527" t="str">
        <f t="shared" si="311"/>
        <v/>
      </c>
      <c r="DD156" s="2527" t="str">
        <f t="shared" si="312"/>
        <v/>
      </c>
      <c r="DE156" s="2527" t="str">
        <f t="shared" si="313"/>
        <v/>
      </c>
      <c r="DF156" s="2527" t="str">
        <f t="shared" si="314"/>
        <v/>
      </c>
      <c r="DG156" s="2527" t="str">
        <f t="shared" si="315"/>
        <v/>
      </c>
      <c r="DH156" s="2527" t="str">
        <f t="shared" si="316"/>
        <v/>
      </c>
      <c r="DI156" s="2527" t="str">
        <f t="shared" si="317"/>
        <v/>
      </c>
      <c r="DJ156" s="2549"/>
      <c r="DK156" s="2704">
        <f>IF(M156=DK8,M156,0)</f>
        <v>0</v>
      </c>
      <c r="DL156" s="2703" t="str">
        <f t="shared" si="318"/>
        <v/>
      </c>
      <c r="DM156" s="2692" t="str">
        <f t="shared" si="319"/>
        <v/>
      </c>
      <c r="DN156" s="2692" t="str">
        <f t="shared" si="320"/>
        <v/>
      </c>
      <c r="DO156" s="2692" t="str">
        <f t="shared" si="321"/>
        <v/>
      </c>
      <c r="DP156" s="2692" t="str">
        <f t="shared" si="322"/>
        <v/>
      </c>
      <c r="DQ156" s="2692" t="str">
        <f t="shared" si="323"/>
        <v/>
      </c>
      <c r="DR156" s="2692" t="str">
        <f t="shared" si="324"/>
        <v/>
      </c>
      <c r="DS156" s="2692" t="str">
        <f t="shared" si="325"/>
        <v/>
      </c>
      <c r="DT156" s="2696" t="str">
        <f t="shared" si="326"/>
        <v/>
      </c>
      <c r="DU156" s="2535"/>
      <c r="DV156" s="2683">
        <f t="shared" si="327"/>
        <v>0</v>
      </c>
      <c r="DW156" s="2684">
        <f t="shared" si="328"/>
        <v>0</v>
      </c>
      <c r="DX156" s="2684">
        <f t="shared" si="329"/>
        <v>0</v>
      </c>
      <c r="DY156" s="2684">
        <f t="shared" si="330"/>
        <v>0</v>
      </c>
      <c r="DZ156" s="2684">
        <f t="shared" si="331"/>
        <v>0</v>
      </c>
      <c r="EA156" s="2684">
        <f t="shared" si="332"/>
        <v>0</v>
      </c>
      <c r="EB156" s="2684">
        <f t="shared" si="333"/>
        <v>0</v>
      </c>
      <c r="EC156" s="2684">
        <f t="shared" si="334"/>
        <v>0</v>
      </c>
      <c r="ED156" s="2630"/>
      <c r="EE156" s="2685">
        <f t="shared" si="375"/>
        <v>0</v>
      </c>
      <c r="EF156" s="2686">
        <f t="shared" si="375"/>
        <v>0</v>
      </c>
      <c r="EG156" s="2686">
        <f t="shared" si="375"/>
        <v>0</v>
      </c>
      <c r="EH156" s="2686">
        <f t="shared" si="375"/>
        <v>0</v>
      </c>
      <c r="EI156" s="2686">
        <f t="shared" si="375"/>
        <v>0</v>
      </c>
      <c r="EJ156" s="2686">
        <f t="shared" si="260"/>
        <v>0</v>
      </c>
      <c r="EK156" s="2686">
        <f t="shared" si="260"/>
        <v>0</v>
      </c>
      <c r="EL156" s="2687">
        <f t="shared" si="260"/>
        <v>0</v>
      </c>
      <c r="EM156" s="2601"/>
      <c r="EN156" s="2681" t="str">
        <f t="shared" si="335"/>
        <v/>
      </c>
      <c r="EO156" s="2688">
        <f t="shared" si="336"/>
        <v>0</v>
      </c>
      <c r="EP156" s="2689">
        <f t="shared" si="337"/>
        <v>0</v>
      </c>
      <c r="EQ156" s="2689">
        <f t="shared" si="338"/>
        <v>0</v>
      </c>
      <c r="ER156" s="2689">
        <f t="shared" si="339"/>
        <v>0</v>
      </c>
      <c r="ES156" s="2689">
        <f t="shared" si="340"/>
        <v>0</v>
      </c>
      <c r="ET156" s="2689">
        <f t="shared" si="341"/>
        <v>0</v>
      </c>
      <c r="EU156" s="2689">
        <f t="shared" si="342"/>
        <v>0</v>
      </c>
      <c r="EV156" s="2689">
        <f t="shared" si="343"/>
        <v>0</v>
      </c>
      <c r="EW156" s="2689">
        <f t="shared" si="344"/>
        <v>0</v>
      </c>
      <c r="EX156" s="2705">
        <f>IF(X156=EX8,X156,0)</f>
        <v>0</v>
      </c>
      <c r="EY156" s="2703" t="str">
        <f t="shared" si="345"/>
        <v/>
      </c>
      <c r="EZ156" s="2678" t="str">
        <f t="shared" si="346"/>
        <v/>
      </c>
      <c r="FA156" s="2692" t="str">
        <f t="shared" si="347"/>
        <v/>
      </c>
      <c r="FB156" s="2692" t="str">
        <f t="shared" si="348"/>
        <v/>
      </c>
      <c r="FC156" s="2692" t="str">
        <f t="shared" si="349"/>
        <v/>
      </c>
      <c r="FD156" s="2692" t="str">
        <f t="shared" si="350"/>
        <v/>
      </c>
      <c r="FE156" s="2692" t="str">
        <f t="shared" si="351"/>
        <v/>
      </c>
      <c r="FF156" s="2692" t="str">
        <f t="shared" si="352"/>
        <v/>
      </c>
      <c r="FG156" s="2692" t="str">
        <f t="shared" si="353"/>
        <v/>
      </c>
      <c r="FH156" s="2601"/>
      <c r="FI156" s="2681" t="str">
        <f t="shared" si="354"/>
        <v/>
      </c>
      <c r="FJ156" s="2694">
        <f t="shared" si="355"/>
        <v>0</v>
      </c>
      <c r="FK156" s="2527" t="str">
        <f t="shared" si="356"/>
        <v/>
      </c>
      <c r="FL156" s="2527" t="str">
        <f t="shared" si="357"/>
        <v/>
      </c>
      <c r="FM156" s="2527" t="str">
        <f t="shared" si="358"/>
        <v/>
      </c>
      <c r="FN156" s="2527" t="str">
        <f t="shared" si="359"/>
        <v/>
      </c>
      <c r="FO156" s="2527" t="str">
        <f t="shared" si="360"/>
        <v/>
      </c>
      <c r="FP156" s="2527" t="str">
        <f t="shared" si="361"/>
        <v/>
      </c>
      <c r="FQ156" s="2527" t="str">
        <f t="shared" si="362"/>
        <v/>
      </c>
      <c r="FR156" s="2527" t="str">
        <f t="shared" si="363"/>
        <v/>
      </c>
      <c r="FS156" s="2704">
        <f>IF(X156=FS8,X156,0)</f>
        <v>0</v>
      </c>
      <c r="FT156" s="2703" t="str">
        <f t="shared" si="364"/>
        <v/>
      </c>
      <c r="FU156" s="2692" t="str">
        <f t="shared" si="365"/>
        <v/>
      </c>
      <c r="FV156" s="2692" t="str">
        <f t="shared" si="366"/>
        <v/>
      </c>
      <c r="FW156" s="2692" t="str">
        <f t="shared" si="367"/>
        <v/>
      </c>
      <c r="FX156" s="2692" t="str">
        <f t="shared" si="368"/>
        <v/>
      </c>
      <c r="FY156" s="2692" t="str">
        <f t="shared" si="369"/>
        <v/>
      </c>
      <c r="FZ156" s="2692" t="str">
        <f t="shared" si="370"/>
        <v/>
      </c>
      <c r="GA156" s="2692" t="str">
        <f t="shared" si="371"/>
        <v/>
      </c>
      <c r="GB156" s="2696" t="str">
        <f t="shared" si="372"/>
        <v/>
      </c>
      <c r="GC156" s="2535"/>
    </row>
    <row r="157" spans="1:185" ht="45" customHeight="1" x14ac:dyDescent="0.25">
      <c r="A157" s="2633">
        <f>ROW()</f>
        <v>157</v>
      </c>
      <c r="B157" s="2667" t="str">
        <f>IF(C157="I","",IF(ISBLANK(D157),"",IF(ISTEXT(D157),LARGE(B9:B156,1)+1,0)))</f>
        <v/>
      </c>
      <c r="C157" s="2698"/>
      <c r="D157" s="2715"/>
      <c r="E157" s="2669"/>
      <c r="F157" s="2670"/>
      <c r="G157" s="2671"/>
      <c r="H157" s="2672"/>
      <c r="I157" s="2671"/>
      <c r="J157" s="2672"/>
      <c r="K157" s="2673">
        <f t="shared" si="257"/>
        <v>0</v>
      </c>
      <c r="L157" s="2532"/>
      <c r="M157" s="2674">
        <f t="shared" si="261"/>
        <v>0</v>
      </c>
      <c r="N157" s="2675">
        <f t="shared" si="261"/>
        <v>0</v>
      </c>
      <c r="O157" s="2676"/>
      <c r="P157" s="2676"/>
      <c r="Q157" s="2676"/>
      <c r="R157" s="2676"/>
      <c r="S157" s="2676"/>
      <c r="T157" s="2676"/>
      <c r="U157" s="2676"/>
      <c r="V157" s="2676"/>
      <c r="W157" s="2532"/>
      <c r="X157" s="2674">
        <f t="shared" si="262"/>
        <v>0</v>
      </c>
      <c r="Y157" s="2675">
        <f t="shared" si="262"/>
        <v>0</v>
      </c>
      <c r="Z157" s="2677"/>
      <c r="AA157" s="2677"/>
      <c r="AB157" s="2677"/>
      <c r="AC157" s="2677"/>
      <c r="AD157" s="2677"/>
      <c r="AE157" s="2677"/>
      <c r="AF157" s="2677"/>
      <c r="AG157" s="2677"/>
      <c r="AH157" s="2532"/>
      <c r="AI157" s="2535"/>
      <c r="AJ157" s="2678">
        <f t="shared" si="263"/>
        <v>0</v>
      </c>
      <c r="AK157" s="2679">
        <f t="shared" si="264"/>
        <v>0</v>
      </c>
      <c r="AL157" s="2678">
        <f t="shared" si="265"/>
        <v>0</v>
      </c>
      <c r="AM157" s="2679">
        <f t="shared" si="266"/>
        <v>0</v>
      </c>
      <c r="AN157" s="2678">
        <f t="shared" si="267"/>
        <v>0</v>
      </c>
      <c r="AO157" s="2679">
        <f t="shared" si="268"/>
        <v>0</v>
      </c>
      <c r="AP157" s="2678">
        <f t="shared" si="269"/>
        <v>0</v>
      </c>
      <c r="AQ157" s="2679">
        <f t="shared" si="270"/>
        <v>0</v>
      </c>
      <c r="AR157" s="2678">
        <f t="shared" si="271"/>
        <v>0</v>
      </c>
      <c r="AS157" s="2679">
        <f t="shared" si="272"/>
        <v>0</v>
      </c>
      <c r="AT157" s="2678">
        <f t="shared" si="273"/>
        <v>0</v>
      </c>
      <c r="AU157" s="2679">
        <f t="shared" si="274"/>
        <v>0</v>
      </c>
      <c r="AV157" s="2678">
        <f t="shared" si="275"/>
        <v>0</v>
      </c>
      <c r="AW157" s="2679">
        <f t="shared" si="276"/>
        <v>0</v>
      </c>
      <c r="AX157" s="2678">
        <f t="shared" si="277"/>
        <v>0</v>
      </c>
      <c r="AY157" s="2679">
        <f t="shared" si="278"/>
        <v>0</v>
      </c>
      <c r="AZ157" s="2680"/>
      <c r="BA157" s="2681">
        <f>BA9</f>
        <v>20</v>
      </c>
      <c r="BB157" s="2681">
        <f t="shared" si="279"/>
        <v>0</v>
      </c>
      <c r="BC157" s="2681" t="str">
        <f t="shared" si="280"/>
        <v/>
      </c>
      <c r="BD157" s="2682">
        <f t="shared" si="373"/>
        <v>0</v>
      </c>
      <c r="BE157" s="2682">
        <f t="shared" si="373"/>
        <v>0</v>
      </c>
      <c r="BF157" s="2682">
        <f t="shared" si="373"/>
        <v>0</v>
      </c>
      <c r="BG157" s="2682">
        <f t="shared" si="373"/>
        <v>0</v>
      </c>
      <c r="BH157" s="2682">
        <f t="shared" si="373"/>
        <v>0</v>
      </c>
      <c r="BI157" s="2682">
        <f t="shared" si="258"/>
        <v>0</v>
      </c>
      <c r="BJ157" s="2682">
        <f t="shared" si="258"/>
        <v>0</v>
      </c>
      <c r="BK157" s="2682">
        <f t="shared" si="258"/>
        <v>0</v>
      </c>
      <c r="BL157" s="2535"/>
      <c r="BM157" s="2683">
        <f t="shared" si="281"/>
        <v>0</v>
      </c>
      <c r="BN157" s="2684">
        <f t="shared" si="282"/>
        <v>0</v>
      </c>
      <c r="BO157" s="2684">
        <f t="shared" si="283"/>
        <v>0</v>
      </c>
      <c r="BP157" s="2684">
        <f t="shared" si="284"/>
        <v>0</v>
      </c>
      <c r="BQ157" s="2684">
        <f t="shared" si="285"/>
        <v>0</v>
      </c>
      <c r="BR157" s="2684">
        <f t="shared" si="286"/>
        <v>0</v>
      </c>
      <c r="BS157" s="2684">
        <f t="shared" si="287"/>
        <v>0</v>
      </c>
      <c r="BT157" s="2684">
        <f t="shared" si="288"/>
        <v>0</v>
      </c>
      <c r="BU157" s="2617"/>
      <c r="BV157" s="2685">
        <f t="shared" si="374"/>
        <v>0</v>
      </c>
      <c r="BW157" s="2686">
        <f t="shared" si="374"/>
        <v>0</v>
      </c>
      <c r="BX157" s="2686">
        <f t="shared" si="374"/>
        <v>0</v>
      </c>
      <c r="BY157" s="2686">
        <f t="shared" si="374"/>
        <v>0</v>
      </c>
      <c r="BZ157" s="2686">
        <f t="shared" si="374"/>
        <v>0</v>
      </c>
      <c r="CA157" s="2686">
        <f t="shared" si="259"/>
        <v>0</v>
      </c>
      <c r="CB157" s="2686">
        <f t="shared" si="259"/>
        <v>0</v>
      </c>
      <c r="CC157" s="2687">
        <f t="shared" si="259"/>
        <v>0</v>
      </c>
      <c r="CD157" s="2525"/>
      <c r="CE157" s="2681" t="str">
        <f t="shared" si="289"/>
        <v/>
      </c>
      <c r="CF157" s="2688">
        <f t="shared" si="290"/>
        <v>0</v>
      </c>
      <c r="CG157" s="2689">
        <f t="shared" si="291"/>
        <v>0</v>
      </c>
      <c r="CH157" s="2689">
        <f t="shared" si="292"/>
        <v>0</v>
      </c>
      <c r="CI157" s="2689">
        <f t="shared" si="293"/>
        <v>0</v>
      </c>
      <c r="CJ157" s="2689">
        <f t="shared" si="294"/>
        <v>0</v>
      </c>
      <c r="CK157" s="2689">
        <f t="shared" si="295"/>
        <v>0</v>
      </c>
      <c r="CL157" s="2689">
        <f t="shared" si="296"/>
        <v>0</v>
      </c>
      <c r="CM157" s="2689">
        <f t="shared" si="297"/>
        <v>0</v>
      </c>
      <c r="CN157" s="2689">
        <f t="shared" si="298"/>
        <v>0</v>
      </c>
      <c r="CO157" s="2702">
        <f>IF(M157=CO8,M157,0)</f>
        <v>0</v>
      </c>
      <c r="CP157" s="2703" t="str">
        <f t="shared" si="299"/>
        <v/>
      </c>
      <c r="CQ157" s="2678" t="str">
        <f t="shared" si="300"/>
        <v/>
      </c>
      <c r="CR157" s="2692" t="str">
        <f t="shared" si="301"/>
        <v/>
      </c>
      <c r="CS157" s="2692" t="str">
        <f t="shared" si="302"/>
        <v/>
      </c>
      <c r="CT157" s="2692" t="str">
        <f t="shared" si="303"/>
        <v/>
      </c>
      <c r="CU157" s="2692" t="str">
        <f t="shared" si="304"/>
        <v/>
      </c>
      <c r="CV157" s="2692" t="str">
        <f t="shared" si="305"/>
        <v/>
      </c>
      <c r="CW157" s="2692" t="str">
        <f t="shared" si="306"/>
        <v/>
      </c>
      <c r="CX157" s="2693" t="str">
        <f t="shared" si="307"/>
        <v/>
      </c>
      <c r="CY157" s="2601"/>
      <c r="CZ157" s="2681" t="str">
        <f t="shared" si="308"/>
        <v/>
      </c>
      <c r="DA157" s="2694">
        <f t="shared" si="309"/>
        <v>0</v>
      </c>
      <c r="DB157" s="2527" t="str">
        <f t="shared" si="310"/>
        <v/>
      </c>
      <c r="DC157" s="2527" t="str">
        <f t="shared" si="311"/>
        <v/>
      </c>
      <c r="DD157" s="2527" t="str">
        <f t="shared" si="312"/>
        <v/>
      </c>
      <c r="DE157" s="2527" t="str">
        <f t="shared" si="313"/>
        <v/>
      </c>
      <c r="DF157" s="2527" t="str">
        <f t="shared" si="314"/>
        <v/>
      </c>
      <c r="DG157" s="2527" t="str">
        <f t="shared" si="315"/>
        <v/>
      </c>
      <c r="DH157" s="2527" t="str">
        <f t="shared" si="316"/>
        <v/>
      </c>
      <c r="DI157" s="2527" t="str">
        <f t="shared" si="317"/>
        <v/>
      </c>
      <c r="DJ157" s="2549"/>
      <c r="DK157" s="2704">
        <f>IF(M157=DK8,M157,0)</f>
        <v>0</v>
      </c>
      <c r="DL157" s="2703" t="str">
        <f t="shared" si="318"/>
        <v/>
      </c>
      <c r="DM157" s="2692" t="str">
        <f t="shared" si="319"/>
        <v/>
      </c>
      <c r="DN157" s="2692" t="str">
        <f t="shared" si="320"/>
        <v/>
      </c>
      <c r="DO157" s="2692" t="str">
        <f t="shared" si="321"/>
        <v/>
      </c>
      <c r="DP157" s="2692" t="str">
        <f t="shared" si="322"/>
        <v/>
      </c>
      <c r="DQ157" s="2692" t="str">
        <f t="shared" si="323"/>
        <v/>
      </c>
      <c r="DR157" s="2692" t="str">
        <f t="shared" si="324"/>
        <v/>
      </c>
      <c r="DS157" s="2692" t="str">
        <f t="shared" si="325"/>
        <v/>
      </c>
      <c r="DT157" s="2696" t="str">
        <f t="shared" si="326"/>
        <v/>
      </c>
      <c r="DU157" s="2535"/>
      <c r="DV157" s="2683">
        <f t="shared" si="327"/>
        <v>0</v>
      </c>
      <c r="DW157" s="2684">
        <f t="shared" si="328"/>
        <v>0</v>
      </c>
      <c r="DX157" s="2684">
        <f t="shared" si="329"/>
        <v>0</v>
      </c>
      <c r="DY157" s="2684">
        <f t="shared" si="330"/>
        <v>0</v>
      </c>
      <c r="DZ157" s="2684">
        <f t="shared" si="331"/>
        <v>0</v>
      </c>
      <c r="EA157" s="2684">
        <f t="shared" si="332"/>
        <v>0</v>
      </c>
      <c r="EB157" s="2684">
        <f t="shared" si="333"/>
        <v>0</v>
      </c>
      <c r="EC157" s="2684">
        <f t="shared" si="334"/>
        <v>0</v>
      </c>
      <c r="ED157" s="2630"/>
      <c r="EE157" s="2685">
        <f t="shared" si="375"/>
        <v>0</v>
      </c>
      <c r="EF157" s="2686">
        <f t="shared" si="375"/>
        <v>0</v>
      </c>
      <c r="EG157" s="2686">
        <f t="shared" si="375"/>
        <v>0</v>
      </c>
      <c r="EH157" s="2686">
        <f t="shared" si="375"/>
        <v>0</v>
      </c>
      <c r="EI157" s="2686">
        <f t="shared" si="375"/>
        <v>0</v>
      </c>
      <c r="EJ157" s="2686">
        <f t="shared" si="260"/>
        <v>0</v>
      </c>
      <c r="EK157" s="2686">
        <f t="shared" si="260"/>
        <v>0</v>
      </c>
      <c r="EL157" s="2687">
        <f t="shared" si="260"/>
        <v>0</v>
      </c>
      <c r="EM157" s="2601"/>
      <c r="EN157" s="2681" t="str">
        <f t="shared" si="335"/>
        <v/>
      </c>
      <c r="EO157" s="2688">
        <f t="shared" si="336"/>
        <v>0</v>
      </c>
      <c r="EP157" s="2689">
        <f t="shared" si="337"/>
        <v>0</v>
      </c>
      <c r="EQ157" s="2689">
        <f t="shared" si="338"/>
        <v>0</v>
      </c>
      <c r="ER157" s="2689">
        <f t="shared" si="339"/>
        <v>0</v>
      </c>
      <c r="ES157" s="2689">
        <f t="shared" si="340"/>
        <v>0</v>
      </c>
      <c r="ET157" s="2689">
        <f t="shared" si="341"/>
        <v>0</v>
      </c>
      <c r="EU157" s="2689">
        <f t="shared" si="342"/>
        <v>0</v>
      </c>
      <c r="EV157" s="2689">
        <f t="shared" si="343"/>
        <v>0</v>
      </c>
      <c r="EW157" s="2689">
        <f t="shared" si="344"/>
        <v>0</v>
      </c>
      <c r="EX157" s="2705">
        <f>IF(X157=EX8,X157,0)</f>
        <v>0</v>
      </c>
      <c r="EY157" s="2703" t="str">
        <f t="shared" si="345"/>
        <v/>
      </c>
      <c r="EZ157" s="2678" t="str">
        <f t="shared" si="346"/>
        <v/>
      </c>
      <c r="FA157" s="2692" t="str">
        <f t="shared" si="347"/>
        <v/>
      </c>
      <c r="FB157" s="2692" t="str">
        <f t="shared" si="348"/>
        <v/>
      </c>
      <c r="FC157" s="2692" t="str">
        <f t="shared" si="349"/>
        <v/>
      </c>
      <c r="FD157" s="2692" t="str">
        <f t="shared" si="350"/>
        <v/>
      </c>
      <c r="FE157" s="2692" t="str">
        <f t="shared" si="351"/>
        <v/>
      </c>
      <c r="FF157" s="2692" t="str">
        <f t="shared" si="352"/>
        <v/>
      </c>
      <c r="FG157" s="2692" t="str">
        <f t="shared" si="353"/>
        <v/>
      </c>
      <c r="FH157" s="2601"/>
      <c r="FI157" s="2681" t="str">
        <f t="shared" si="354"/>
        <v/>
      </c>
      <c r="FJ157" s="2694">
        <f t="shared" si="355"/>
        <v>0</v>
      </c>
      <c r="FK157" s="2527" t="str">
        <f t="shared" si="356"/>
        <v/>
      </c>
      <c r="FL157" s="2527" t="str">
        <f t="shared" si="357"/>
        <v/>
      </c>
      <c r="FM157" s="2527" t="str">
        <f t="shared" si="358"/>
        <v/>
      </c>
      <c r="FN157" s="2527" t="str">
        <f t="shared" si="359"/>
        <v/>
      </c>
      <c r="FO157" s="2527" t="str">
        <f t="shared" si="360"/>
        <v/>
      </c>
      <c r="FP157" s="2527" t="str">
        <f t="shared" si="361"/>
        <v/>
      </c>
      <c r="FQ157" s="2527" t="str">
        <f t="shared" si="362"/>
        <v/>
      </c>
      <c r="FR157" s="2527" t="str">
        <f t="shared" si="363"/>
        <v/>
      </c>
      <c r="FS157" s="2704">
        <f>IF(X157=FS8,X157,0)</f>
        <v>0</v>
      </c>
      <c r="FT157" s="2703" t="str">
        <f t="shared" si="364"/>
        <v/>
      </c>
      <c r="FU157" s="2692" t="str">
        <f t="shared" si="365"/>
        <v/>
      </c>
      <c r="FV157" s="2692" t="str">
        <f t="shared" si="366"/>
        <v/>
      </c>
      <c r="FW157" s="2692" t="str">
        <f t="shared" si="367"/>
        <v/>
      </c>
      <c r="FX157" s="2692" t="str">
        <f t="shared" si="368"/>
        <v/>
      </c>
      <c r="FY157" s="2692" t="str">
        <f t="shared" si="369"/>
        <v/>
      </c>
      <c r="FZ157" s="2692" t="str">
        <f t="shared" si="370"/>
        <v/>
      </c>
      <c r="GA157" s="2692" t="str">
        <f t="shared" si="371"/>
        <v/>
      </c>
      <c r="GB157" s="2696" t="str">
        <f t="shared" si="372"/>
        <v/>
      </c>
      <c r="GC157" s="2535"/>
    </row>
    <row r="158" spans="1:185" ht="45" customHeight="1" x14ac:dyDescent="0.25">
      <c r="A158" s="2633">
        <f>ROW()</f>
        <v>158</v>
      </c>
      <c r="B158" s="2667" t="str">
        <f>IF(C158="I","",IF(ISBLANK(D158),"",IF(ISTEXT(D158),LARGE(B9:B157,1)+1,0)))</f>
        <v/>
      </c>
      <c r="C158" s="2698"/>
      <c r="D158" s="2715"/>
      <c r="E158" s="2669"/>
      <c r="F158" s="2670"/>
      <c r="G158" s="2671"/>
      <c r="H158" s="2672"/>
      <c r="I158" s="2671"/>
      <c r="J158" s="2672"/>
      <c r="K158" s="2673">
        <f t="shared" si="257"/>
        <v>0</v>
      </c>
      <c r="L158" s="2532"/>
      <c r="M158" s="2674">
        <f t="shared" si="261"/>
        <v>0</v>
      </c>
      <c r="N158" s="2675">
        <f t="shared" si="261"/>
        <v>0</v>
      </c>
      <c r="O158" s="2676"/>
      <c r="P158" s="2676"/>
      <c r="Q158" s="2676"/>
      <c r="R158" s="2676"/>
      <c r="S158" s="2676"/>
      <c r="T158" s="2676"/>
      <c r="U158" s="2676"/>
      <c r="V158" s="2676"/>
      <c r="W158" s="2532"/>
      <c r="X158" s="2674">
        <f t="shared" si="262"/>
        <v>0</v>
      </c>
      <c r="Y158" s="2675">
        <f t="shared" si="262"/>
        <v>0</v>
      </c>
      <c r="Z158" s="2677"/>
      <c r="AA158" s="2677"/>
      <c r="AB158" s="2677"/>
      <c r="AC158" s="2677"/>
      <c r="AD158" s="2677"/>
      <c r="AE158" s="2677"/>
      <c r="AF158" s="2677"/>
      <c r="AG158" s="2677"/>
      <c r="AH158" s="2532"/>
      <c r="AI158" s="2535"/>
      <c r="AJ158" s="2678">
        <f t="shared" si="263"/>
        <v>0</v>
      </c>
      <c r="AK158" s="2679">
        <f t="shared" si="264"/>
        <v>0</v>
      </c>
      <c r="AL158" s="2678">
        <f t="shared" si="265"/>
        <v>0</v>
      </c>
      <c r="AM158" s="2679">
        <f t="shared" si="266"/>
        <v>0</v>
      </c>
      <c r="AN158" s="2678">
        <f t="shared" si="267"/>
        <v>0</v>
      </c>
      <c r="AO158" s="2679">
        <f t="shared" si="268"/>
        <v>0</v>
      </c>
      <c r="AP158" s="2678">
        <f t="shared" si="269"/>
        <v>0</v>
      </c>
      <c r="AQ158" s="2679">
        <f t="shared" si="270"/>
        <v>0</v>
      </c>
      <c r="AR158" s="2678">
        <f t="shared" si="271"/>
        <v>0</v>
      </c>
      <c r="AS158" s="2679">
        <f t="shared" si="272"/>
        <v>0</v>
      </c>
      <c r="AT158" s="2678">
        <f t="shared" si="273"/>
        <v>0</v>
      </c>
      <c r="AU158" s="2679">
        <f t="shared" si="274"/>
        <v>0</v>
      </c>
      <c r="AV158" s="2678">
        <f t="shared" si="275"/>
        <v>0</v>
      </c>
      <c r="AW158" s="2679">
        <f t="shared" si="276"/>
        <v>0</v>
      </c>
      <c r="AX158" s="2678">
        <f t="shared" si="277"/>
        <v>0</v>
      </c>
      <c r="AY158" s="2679">
        <f t="shared" si="278"/>
        <v>0</v>
      </c>
      <c r="AZ158" s="2680"/>
      <c r="BA158" s="2681">
        <f>BA9</f>
        <v>20</v>
      </c>
      <c r="BB158" s="2681">
        <f t="shared" si="279"/>
        <v>0</v>
      </c>
      <c r="BC158" s="2681" t="str">
        <f t="shared" si="280"/>
        <v/>
      </c>
      <c r="BD158" s="2682">
        <f t="shared" si="373"/>
        <v>0</v>
      </c>
      <c r="BE158" s="2682">
        <f t="shared" si="373"/>
        <v>0</v>
      </c>
      <c r="BF158" s="2682">
        <f t="shared" si="373"/>
        <v>0</v>
      </c>
      <c r="BG158" s="2682">
        <f t="shared" si="373"/>
        <v>0</v>
      </c>
      <c r="BH158" s="2682">
        <f t="shared" si="373"/>
        <v>0</v>
      </c>
      <c r="BI158" s="2682">
        <f t="shared" si="258"/>
        <v>0</v>
      </c>
      <c r="BJ158" s="2682">
        <f t="shared" si="258"/>
        <v>0</v>
      </c>
      <c r="BK158" s="2682">
        <f t="shared" si="258"/>
        <v>0</v>
      </c>
      <c r="BL158" s="2535"/>
      <c r="BM158" s="2683">
        <f t="shared" si="281"/>
        <v>0</v>
      </c>
      <c r="BN158" s="2684">
        <f t="shared" si="282"/>
        <v>0</v>
      </c>
      <c r="BO158" s="2684">
        <f t="shared" si="283"/>
        <v>0</v>
      </c>
      <c r="BP158" s="2684">
        <f t="shared" si="284"/>
        <v>0</v>
      </c>
      <c r="BQ158" s="2684">
        <f t="shared" si="285"/>
        <v>0</v>
      </c>
      <c r="BR158" s="2684">
        <f t="shared" si="286"/>
        <v>0</v>
      </c>
      <c r="BS158" s="2684">
        <f t="shared" si="287"/>
        <v>0</v>
      </c>
      <c r="BT158" s="2684">
        <f t="shared" si="288"/>
        <v>0</v>
      </c>
      <c r="BU158" s="2617"/>
      <c r="BV158" s="2685">
        <f t="shared" si="374"/>
        <v>0</v>
      </c>
      <c r="BW158" s="2686">
        <f t="shared" si="374"/>
        <v>0</v>
      </c>
      <c r="BX158" s="2686">
        <f t="shared" si="374"/>
        <v>0</v>
      </c>
      <c r="BY158" s="2686">
        <f t="shared" si="374"/>
        <v>0</v>
      </c>
      <c r="BZ158" s="2686">
        <f t="shared" si="374"/>
        <v>0</v>
      </c>
      <c r="CA158" s="2686">
        <f t="shared" si="259"/>
        <v>0</v>
      </c>
      <c r="CB158" s="2686">
        <f t="shared" si="259"/>
        <v>0</v>
      </c>
      <c r="CC158" s="2687">
        <f t="shared" si="259"/>
        <v>0</v>
      </c>
      <c r="CD158" s="2525"/>
      <c r="CE158" s="2681" t="str">
        <f t="shared" si="289"/>
        <v/>
      </c>
      <c r="CF158" s="2688">
        <f t="shared" si="290"/>
        <v>0</v>
      </c>
      <c r="CG158" s="2689">
        <f t="shared" si="291"/>
        <v>0</v>
      </c>
      <c r="CH158" s="2689">
        <f t="shared" si="292"/>
        <v>0</v>
      </c>
      <c r="CI158" s="2689">
        <f t="shared" si="293"/>
        <v>0</v>
      </c>
      <c r="CJ158" s="2689">
        <f t="shared" si="294"/>
        <v>0</v>
      </c>
      <c r="CK158" s="2689">
        <f t="shared" si="295"/>
        <v>0</v>
      </c>
      <c r="CL158" s="2689">
        <f t="shared" si="296"/>
        <v>0</v>
      </c>
      <c r="CM158" s="2689">
        <f t="shared" si="297"/>
        <v>0</v>
      </c>
      <c r="CN158" s="2689">
        <f t="shared" si="298"/>
        <v>0</v>
      </c>
      <c r="CO158" s="2702">
        <f>IF(M158=CO8,M158,0)</f>
        <v>0</v>
      </c>
      <c r="CP158" s="2703" t="str">
        <f t="shared" si="299"/>
        <v/>
      </c>
      <c r="CQ158" s="2678" t="str">
        <f t="shared" si="300"/>
        <v/>
      </c>
      <c r="CR158" s="2692" t="str">
        <f t="shared" si="301"/>
        <v/>
      </c>
      <c r="CS158" s="2692" t="str">
        <f t="shared" si="302"/>
        <v/>
      </c>
      <c r="CT158" s="2692" t="str">
        <f t="shared" si="303"/>
        <v/>
      </c>
      <c r="CU158" s="2692" t="str">
        <f t="shared" si="304"/>
        <v/>
      </c>
      <c r="CV158" s="2692" t="str">
        <f t="shared" si="305"/>
        <v/>
      </c>
      <c r="CW158" s="2692" t="str">
        <f t="shared" si="306"/>
        <v/>
      </c>
      <c r="CX158" s="2693" t="str">
        <f t="shared" si="307"/>
        <v/>
      </c>
      <c r="CY158" s="2601"/>
      <c r="CZ158" s="2681" t="str">
        <f t="shared" si="308"/>
        <v/>
      </c>
      <c r="DA158" s="2694">
        <f t="shared" si="309"/>
        <v>0</v>
      </c>
      <c r="DB158" s="2527" t="str">
        <f t="shared" si="310"/>
        <v/>
      </c>
      <c r="DC158" s="2527" t="str">
        <f t="shared" si="311"/>
        <v/>
      </c>
      <c r="DD158" s="2527" t="str">
        <f t="shared" si="312"/>
        <v/>
      </c>
      <c r="DE158" s="2527" t="str">
        <f t="shared" si="313"/>
        <v/>
      </c>
      <c r="DF158" s="2527" t="str">
        <f t="shared" si="314"/>
        <v/>
      </c>
      <c r="DG158" s="2527" t="str">
        <f t="shared" si="315"/>
        <v/>
      </c>
      <c r="DH158" s="2527" t="str">
        <f t="shared" si="316"/>
        <v/>
      </c>
      <c r="DI158" s="2527" t="str">
        <f t="shared" si="317"/>
        <v/>
      </c>
      <c r="DJ158" s="2549"/>
      <c r="DK158" s="2704">
        <f>IF(M158=DK8,M158,0)</f>
        <v>0</v>
      </c>
      <c r="DL158" s="2703" t="str">
        <f t="shared" si="318"/>
        <v/>
      </c>
      <c r="DM158" s="2692" t="str">
        <f t="shared" si="319"/>
        <v/>
      </c>
      <c r="DN158" s="2692" t="str">
        <f t="shared" si="320"/>
        <v/>
      </c>
      <c r="DO158" s="2692" t="str">
        <f t="shared" si="321"/>
        <v/>
      </c>
      <c r="DP158" s="2692" t="str">
        <f t="shared" si="322"/>
        <v/>
      </c>
      <c r="DQ158" s="2692" t="str">
        <f t="shared" si="323"/>
        <v/>
      </c>
      <c r="DR158" s="2692" t="str">
        <f t="shared" si="324"/>
        <v/>
      </c>
      <c r="DS158" s="2692" t="str">
        <f t="shared" si="325"/>
        <v/>
      </c>
      <c r="DT158" s="2696" t="str">
        <f t="shared" si="326"/>
        <v/>
      </c>
      <c r="DU158" s="2535"/>
      <c r="DV158" s="2683">
        <f t="shared" si="327"/>
        <v>0</v>
      </c>
      <c r="DW158" s="2684">
        <f t="shared" si="328"/>
        <v>0</v>
      </c>
      <c r="DX158" s="2684">
        <f t="shared" si="329"/>
        <v>0</v>
      </c>
      <c r="DY158" s="2684">
        <f t="shared" si="330"/>
        <v>0</v>
      </c>
      <c r="DZ158" s="2684">
        <f t="shared" si="331"/>
        <v>0</v>
      </c>
      <c r="EA158" s="2684">
        <f t="shared" si="332"/>
        <v>0</v>
      </c>
      <c r="EB158" s="2684">
        <f t="shared" si="333"/>
        <v>0</v>
      </c>
      <c r="EC158" s="2684">
        <f t="shared" si="334"/>
        <v>0</v>
      </c>
      <c r="ED158" s="2630"/>
      <c r="EE158" s="2685">
        <f t="shared" si="375"/>
        <v>0</v>
      </c>
      <c r="EF158" s="2686">
        <f t="shared" si="375"/>
        <v>0</v>
      </c>
      <c r="EG158" s="2686">
        <f t="shared" si="375"/>
        <v>0</v>
      </c>
      <c r="EH158" s="2686">
        <f t="shared" si="375"/>
        <v>0</v>
      </c>
      <c r="EI158" s="2686">
        <f t="shared" si="375"/>
        <v>0</v>
      </c>
      <c r="EJ158" s="2686">
        <f t="shared" si="260"/>
        <v>0</v>
      </c>
      <c r="EK158" s="2686">
        <f t="shared" si="260"/>
        <v>0</v>
      </c>
      <c r="EL158" s="2687">
        <f t="shared" si="260"/>
        <v>0</v>
      </c>
      <c r="EM158" s="2601"/>
      <c r="EN158" s="2681" t="str">
        <f t="shared" si="335"/>
        <v/>
      </c>
      <c r="EO158" s="2688">
        <f t="shared" si="336"/>
        <v>0</v>
      </c>
      <c r="EP158" s="2689">
        <f t="shared" si="337"/>
        <v>0</v>
      </c>
      <c r="EQ158" s="2689">
        <f t="shared" si="338"/>
        <v>0</v>
      </c>
      <c r="ER158" s="2689">
        <f t="shared" si="339"/>
        <v>0</v>
      </c>
      <c r="ES158" s="2689">
        <f t="shared" si="340"/>
        <v>0</v>
      </c>
      <c r="ET158" s="2689">
        <f t="shared" si="341"/>
        <v>0</v>
      </c>
      <c r="EU158" s="2689">
        <f t="shared" si="342"/>
        <v>0</v>
      </c>
      <c r="EV158" s="2689">
        <f t="shared" si="343"/>
        <v>0</v>
      </c>
      <c r="EW158" s="2689">
        <f t="shared" si="344"/>
        <v>0</v>
      </c>
      <c r="EX158" s="2705">
        <f>IF(X158=EX8,X158,0)</f>
        <v>0</v>
      </c>
      <c r="EY158" s="2703" t="str">
        <f t="shared" si="345"/>
        <v/>
      </c>
      <c r="EZ158" s="2678" t="str">
        <f t="shared" si="346"/>
        <v/>
      </c>
      <c r="FA158" s="2692" t="str">
        <f t="shared" si="347"/>
        <v/>
      </c>
      <c r="FB158" s="2692" t="str">
        <f t="shared" si="348"/>
        <v/>
      </c>
      <c r="FC158" s="2692" t="str">
        <f t="shared" si="349"/>
        <v/>
      </c>
      <c r="FD158" s="2692" t="str">
        <f t="shared" si="350"/>
        <v/>
      </c>
      <c r="FE158" s="2692" t="str">
        <f t="shared" si="351"/>
        <v/>
      </c>
      <c r="FF158" s="2692" t="str">
        <f t="shared" si="352"/>
        <v/>
      </c>
      <c r="FG158" s="2692" t="str">
        <f t="shared" si="353"/>
        <v/>
      </c>
      <c r="FH158" s="2601"/>
      <c r="FI158" s="2681" t="str">
        <f t="shared" si="354"/>
        <v/>
      </c>
      <c r="FJ158" s="2694">
        <f t="shared" si="355"/>
        <v>0</v>
      </c>
      <c r="FK158" s="2527" t="str">
        <f t="shared" si="356"/>
        <v/>
      </c>
      <c r="FL158" s="2527" t="str">
        <f t="shared" si="357"/>
        <v/>
      </c>
      <c r="FM158" s="2527" t="str">
        <f t="shared" si="358"/>
        <v/>
      </c>
      <c r="FN158" s="2527" t="str">
        <f t="shared" si="359"/>
        <v/>
      </c>
      <c r="FO158" s="2527" t="str">
        <f t="shared" si="360"/>
        <v/>
      </c>
      <c r="FP158" s="2527" t="str">
        <f t="shared" si="361"/>
        <v/>
      </c>
      <c r="FQ158" s="2527" t="str">
        <f t="shared" si="362"/>
        <v/>
      </c>
      <c r="FR158" s="2527" t="str">
        <f t="shared" si="363"/>
        <v/>
      </c>
      <c r="FS158" s="2704">
        <f>IF(X158=FS8,X158,0)</f>
        <v>0</v>
      </c>
      <c r="FT158" s="2703" t="str">
        <f t="shared" si="364"/>
        <v/>
      </c>
      <c r="FU158" s="2692" t="str">
        <f t="shared" si="365"/>
        <v/>
      </c>
      <c r="FV158" s="2692" t="str">
        <f t="shared" si="366"/>
        <v/>
      </c>
      <c r="FW158" s="2692" t="str">
        <f t="shared" si="367"/>
        <v/>
      </c>
      <c r="FX158" s="2692" t="str">
        <f t="shared" si="368"/>
        <v/>
      </c>
      <c r="FY158" s="2692" t="str">
        <f t="shared" si="369"/>
        <v/>
      </c>
      <c r="FZ158" s="2692" t="str">
        <f t="shared" si="370"/>
        <v/>
      </c>
      <c r="GA158" s="2692" t="str">
        <f t="shared" si="371"/>
        <v/>
      </c>
      <c r="GB158" s="2696" t="str">
        <f t="shared" si="372"/>
        <v/>
      </c>
      <c r="GC158" s="2535"/>
    </row>
    <row r="159" spans="1:185" ht="45" customHeight="1" x14ac:dyDescent="0.25">
      <c r="A159" s="2633">
        <f>ROW()</f>
        <v>159</v>
      </c>
      <c r="B159" s="2667" t="str">
        <f>IF(C159="I","",IF(ISBLANK(D159),"",IF(ISTEXT(D159),LARGE(B9:B158,1)+1,0)))</f>
        <v/>
      </c>
      <c r="C159" s="2698"/>
      <c r="D159" s="2715"/>
      <c r="E159" s="2669"/>
      <c r="F159" s="2670"/>
      <c r="G159" s="2671"/>
      <c r="H159" s="2672"/>
      <c r="I159" s="2671"/>
      <c r="J159" s="2672"/>
      <c r="K159" s="2673">
        <f t="shared" ref="K159:K222" si="376">COUNTA(G159,I159)</f>
        <v>0</v>
      </c>
      <c r="L159" s="2532"/>
      <c r="M159" s="2674">
        <f t="shared" si="261"/>
        <v>0</v>
      </c>
      <c r="N159" s="2675">
        <f t="shared" si="261"/>
        <v>0</v>
      </c>
      <c r="O159" s="2676"/>
      <c r="P159" s="2676"/>
      <c r="Q159" s="2676"/>
      <c r="R159" s="2676"/>
      <c r="S159" s="2676"/>
      <c r="T159" s="2676"/>
      <c r="U159" s="2676"/>
      <c r="V159" s="2676"/>
      <c r="W159" s="2532"/>
      <c r="X159" s="2674">
        <f t="shared" si="262"/>
        <v>0</v>
      </c>
      <c r="Y159" s="2675">
        <f t="shared" si="262"/>
        <v>0</v>
      </c>
      <c r="Z159" s="2677"/>
      <c r="AA159" s="2677"/>
      <c r="AB159" s="2677"/>
      <c r="AC159" s="2677"/>
      <c r="AD159" s="2677"/>
      <c r="AE159" s="2677"/>
      <c r="AF159" s="2677"/>
      <c r="AG159" s="2677"/>
      <c r="AH159" s="2532"/>
      <c r="AI159" s="2535"/>
      <c r="AJ159" s="2678">
        <f t="shared" si="263"/>
        <v>0</v>
      </c>
      <c r="AK159" s="2679">
        <f t="shared" si="264"/>
        <v>0</v>
      </c>
      <c r="AL159" s="2678">
        <f t="shared" si="265"/>
        <v>0</v>
      </c>
      <c r="AM159" s="2679">
        <f t="shared" si="266"/>
        <v>0</v>
      </c>
      <c r="AN159" s="2678">
        <f t="shared" si="267"/>
        <v>0</v>
      </c>
      <c r="AO159" s="2679">
        <f t="shared" si="268"/>
        <v>0</v>
      </c>
      <c r="AP159" s="2678">
        <f t="shared" si="269"/>
        <v>0</v>
      </c>
      <c r="AQ159" s="2679">
        <f t="shared" si="270"/>
        <v>0</v>
      </c>
      <c r="AR159" s="2678">
        <f t="shared" si="271"/>
        <v>0</v>
      </c>
      <c r="AS159" s="2679">
        <f t="shared" si="272"/>
        <v>0</v>
      </c>
      <c r="AT159" s="2678">
        <f t="shared" si="273"/>
        <v>0</v>
      </c>
      <c r="AU159" s="2679">
        <f t="shared" si="274"/>
        <v>0</v>
      </c>
      <c r="AV159" s="2678">
        <f t="shared" si="275"/>
        <v>0</v>
      </c>
      <c r="AW159" s="2679">
        <f t="shared" si="276"/>
        <v>0</v>
      </c>
      <c r="AX159" s="2678">
        <f t="shared" si="277"/>
        <v>0</v>
      </c>
      <c r="AY159" s="2679">
        <f t="shared" si="278"/>
        <v>0</v>
      </c>
      <c r="AZ159" s="2680"/>
      <c r="BA159" s="2681">
        <f>BA9</f>
        <v>20</v>
      </c>
      <c r="BB159" s="2681">
        <f t="shared" si="279"/>
        <v>0</v>
      </c>
      <c r="BC159" s="2681" t="str">
        <f t="shared" si="280"/>
        <v/>
      </c>
      <c r="BD159" s="2682">
        <f t="shared" si="373"/>
        <v>0</v>
      </c>
      <c r="BE159" s="2682">
        <f t="shared" si="373"/>
        <v>0</v>
      </c>
      <c r="BF159" s="2682">
        <f t="shared" si="373"/>
        <v>0</v>
      </c>
      <c r="BG159" s="2682">
        <f t="shared" si="373"/>
        <v>0</v>
      </c>
      <c r="BH159" s="2682">
        <f t="shared" si="373"/>
        <v>0</v>
      </c>
      <c r="BI159" s="2682">
        <f t="shared" si="258"/>
        <v>0</v>
      </c>
      <c r="BJ159" s="2682">
        <f t="shared" si="258"/>
        <v>0</v>
      </c>
      <c r="BK159" s="2682">
        <f t="shared" si="258"/>
        <v>0</v>
      </c>
      <c r="BL159" s="2535"/>
      <c r="BM159" s="2683">
        <f t="shared" si="281"/>
        <v>0</v>
      </c>
      <c r="BN159" s="2684">
        <f t="shared" si="282"/>
        <v>0</v>
      </c>
      <c r="BO159" s="2684">
        <f t="shared" si="283"/>
        <v>0</v>
      </c>
      <c r="BP159" s="2684">
        <f t="shared" si="284"/>
        <v>0</v>
      </c>
      <c r="BQ159" s="2684">
        <f t="shared" si="285"/>
        <v>0</v>
      </c>
      <c r="BR159" s="2684">
        <f t="shared" si="286"/>
        <v>0</v>
      </c>
      <c r="BS159" s="2684">
        <f t="shared" si="287"/>
        <v>0</v>
      </c>
      <c r="BT159" s="2684">
        <f t="shared" si="288"/>
        <v>0</v>
      </c>
      <c r="BU159" s="2617"/>
      <c r="BV159" s="2685">
        <f t="shared" si="374"/>
        <v>0</v>
      </c>
      <c r="BW159" s="2686">
        <f t="shared" si="374"/>
        <v>0</v>
      </c>
      <c r="BX159" s="2686">
        <f t="shared" si="374"/>
        <v>0</v>
      </c>
      <c r="BY159" s="2686">
        <f t="shared" si="374"/>
        <v>0</v>
      </c>
      <c r="BZ159" s="2686">
        <f t="shared" si="374"/>
        <v>0</v>
      </c>
      <c r="CA159" s="2686">
        <f t="shared" si="259"/>
        <v>0</v>
      </c>
      <c r="CB159" s="2686">
        <f t="shared" si="259"/>
        <v>0</v>
      </c>
      <c r="CC159" s="2687">
        <f t="shared" si="259"/>
        <v>0</v>
      </c>
      <c r="CD159" s="2525"/>
      <c r="CE159" s="2681" t="str">
        <f t="shared" si="289"/>
        <v/>
      </c>
      <c r="CF159" s="2688">
        <f t="shared" si="290"/>
        <v>0</v>
      </c>
      <c r="CG159" s="2689">
        <f t="shared" si="291"/>
        <v>0</v>
      </c>
      <c r="CH159" s="2689">
        <f t="shared" si="292"/>
        <v>0</v>
      </c>
      <c r="CI159" s="2689">
        <f t="shared" si="293"/>
        <v>0</v>
      </c>
      <c r="CJ159" s="2689">
        <f t="shared" si="294"/>
        <v>0</v>
      </c>
      <c r="CK159" s="2689">
        <f t="shared" si="295"/>
        <v>0</v>
      </c>
      <c r="CL159" s="2689">
        <f t="shared" si="296"/>
        <v>0</v>
      </c>
      <c r="CM159" s="2689">
        <f t="shared" si="297"/>
        <v>0</v>
      </c>
      <c r="CN159" s="2689">
        <f t="shared" si="298"/>
        <v>0</v>
      </c>
      <c r="CO159" s="2702">
        <f>IF(M159=CO8,M159,0)</f>
        <v>0</v>
      </c>
      <c r="CP159" s="2703" t="str">
        <f t="shared" si="299"/>
        <v/>
      </c>
      <c r="CQ159" s="2678" t="str">
        <f t="shared" si="300"/>
        <v/>
      </c>
      <c r="CR159" s="2692" t="str">
        <f t="shared" si="301"/>
        <v/>
      </c>
      <c r="CS159" s="2692" t="str">
        <f t="shared" si="302"/>
        <v/>
      </c>
      <c r="CT159" s="2692" t="str">
        <f t="shared" si="303"/>
        <v/>
      </c>
      <c r="CU159" s="2692" t="str">
        <f t="shared" si="304"/>
        <v/>
      </c>
      <c r="CV159" s="2692" t="str">
        <f t="shared" si="305"/>
        <v/>
      </c>
      <c r="CW159" s="2692" t="str">
        <f t="shared" si="306"/>
        <v/>
      </c>
      <c r="CX159" s="2693" t="str">
        <f t="shared" si="307"/>
        <v/>
      </c>
      <c r="CY159" s="2601"/>
      <c r="CZ159" s="2681" t="str">
        <f t="shared" si="308"/>
        <v/>
      </c>
      <c r="DA159" s="2694">
        <f t="shared" si="309"/>
        <v>0</v>
      </c>
      <c r="DB159" s="2527" t="str">
        <f t="shared" si="310"/>
        <v/>
      </c>
      <c r="DC159" s="2527" t="str">
        <f t="shared" si="311"/>
        <v/>
      </c>
      <c r="DD159" s="2527" t="str">
        <f t="shared" si="312"/>
        <v/>
      </c>
      <c r="DE159" s="2527" t="str">
        <f t="shared" si="313"/>
        <v/>
      </c>
      <c r="DF159" s="2527" t="str">
        <f t="shared" si="314"/>
        <v/>
      </c>
      <c r="DG159" s="2527" t="str">
        <f t="shared" si="315"/>
        <v/>
      </c>
      <c r="DH159" s="2527" t="str">
        <f t="shared" si="316"/>
        <v/>
      </c>
      <c r="DI159" s="2527" t="str">
        <f t="shared" si="317"/>
        <v/>
      </c>
      <c r="DJ159" s="2549"/>
      <c r="DK159" s="2704">
        <f>IF(M159=DK8,M159,0)</f>
        <v>0</v>
      </c>
      <c r="DL159" s="2703" t="str">
        <f t="shared" si="318"/>
        <v/>
      </c>
      <c r="DM159" s="2692" t="str">
        <f t="shared" si="319"/>
        <v/>
      </c>
      <c r="DN159" s="2692" t="str">
        <f t="shared" si="320"/>
        <v/>
      </c>
      <c r="DO159" s="2692" t="str">
        <f t="shared" si="321"/>
        <v/>
      </c>
      <c r="DP159" s="2692" t="str">
        <f t="shared" si="322"/>
        <v/>
      </c>
      <c r="DQ159" s="2692" t="str">
        <f t="shared" si="323"/>
        <v/>
      </c>
      <c r="DR159" s="2692" t="str">
        <f t="shared" si="324"/>
        <v/>
      </c>
      <c r="DS159" s="2692" t="str">
        <f t="shared" si="325"/>
        <v/>
      </c>
      <c r="DT159" s="2696" t="str">
        <f t="shared" si="326"/>
        <v/>
      </c>
      <c r="DU159" s="2535"/>
      <c r="DV159" s="2683">
        <f t="shared" si="327"/>
        <v>0</v>
      </c>
      <c r="DW159" s="2684">
        <f t="shared" si="328"/>
        <v>0</v>
      </c>
      <c r="DX159" s="2684">
        <f t="shared" si="329"/>
        <v>0</v>
      </c>
      <c r="DY159" s="2684">
        <f t="shared" si="330"/>
        <v>0</v>
      </c>
      <c r="DZ159" s="2684">
        <f t="shared" si="331"/>
        <v>0</v>
      </c>
      <c r="EA159" s="2684">
        <f t="shared" si="332"/>
        <v>0</v>
      </c>
      <c r="EB159" s="2684">
        <f t="shared" si="333"/>
        <v>0</v>
      </c>
      <c r="EC159" s="2684">
        <f t="shared" si="334"/>
        <v>0</v>
      </c>
      <c r="ED159" s="2630"/>
      <c r="EE159" s="2685">
        <f t="shared" si="375"/>
        <v>0</v>
      </c>
      <c r="EF159" s="2686">
        <f t="shared" si="375"/>
        <v>0</v>
      </c>
      <c r="EG159" s="2686">
        <f t="shared" si="375"/>
        <v>0</v>
      </c>
      <c r="EH159" s="2686">
        <f t="shared" si="375"/>
        <v>0</v>
      </c>
      <c r="EI159" s="2686">
        <f t="shared" si="375"/>
        <v>0</v>
      </c>
      <c r="EJ159" s="2686">
        <f t="shared" si="260"/>
        <v>0</v>
      </c>
      <c r="EK159" s="2686">
        <f t="shared" si="260"/>
        <v>0</v>
      </c>
      <c r="EL159" s="2687">
        <f t="shared" si="260"/>
        <v>0</v>
      </c>
      <c r="EM159" s="2601"/>
      <c r="EN159" s="2681" t="str">
        <f t="shared" si="335"/>
        <v/>
      </c>
      <c r="EO159" s="2688">
        <f t="shared" si="336"/>
        <v>0</v>
      </c>
      <c r="EP159" s="2689">
        <f t="shared" si="337"/>
        <v>0</v>
      </c>
      <c r="EQ159" s="2689">
        <f t="shared" si="338"/>
        <v>0</v>
      </c>
      <c r="ER159" s="2689">
        <f t="shared" si="339"/>
        <v>0</v>
      </c>
      <c r="ES159" s="2689">
        <f t="shared" si="340"/>
        <v>0</v>
      </c>
      <c r="ET159" s="2689">
        <f t="shared" si="341"/>
        <v>0</v>
      </c>
      <c r="EU159" s="2689">
        <f t="shared" si="342"/>
        <v>0</v>
      </c>
      <c r="EV159" s="2689">
        <f t="shared" si="343"/>
        <v>0</v>
      </c>
      <c r="EW159" s="2689">
        <f t="shared" si="344"/>
        <v>0</v>
      </c>
      <c r="EX159" s="2705">
        <f>IF(X159=EX8,X159,0)</f>
        <v>0</v>
      </c>
      <c r="EY159" s="2703" t="str">
        <f t="shared" si="345"/>
        <v/>
      </c>
      <c r="EZ159" s="2678" t="str">
        <f t="shared" si="346"/>
        <v/>
      </c>
      <c r="FA159" s="2692" t="str">
        <f t="shared" si="347"/>
        <v/>
      </c>
      <c r="FB159" s="2692" t="str">
        <f t="shared" si="348"/>
        <v/>
      </c>
      <c r="FC159" s="2692" t="str">
        <f t="shared" si="349"/>
        <v/>
      </c>
      <c r="FD159" s="2692" t="str">
        <f t="shared" si="350"/>
        <v/>
      </c>
      <c r="FE159" s="2692" t="str">
        <f t="shared" si="351"/>
        <v/>
      </c>
      <c r="FF159" s="2692" t="str">
        <f t="shared" si="352"/>
        <v/>
      </c>
      <c r="FG159" s="2692" t="str">
        <f t="shared" si="353"/>
        <v/>
      </c>
      <c r="FH159" s="2601"/>
      <c r="FI159" s="2681" t="str">
        <f t="shared" si="354"/>
        <v/>
      </c>
      <c r="FJ159" s="2694">
        <f t="shared" si="355"/>
        <v>0</v>
      </c>
      <c r="FK159" s="2527" t="str">
        <f t="shared" si="356"/>
        <v/>
      </c>
      <c r="FL159" s="2527" t="str">
        <f t="shared" si="357"/>
        <v/>
      </c>
      <c r="FM159" s="2527" t="str">
        <f t="shared" si="358"/>
        <v/>
      </c>
      <c r="FN159" s="2527" t="str">
        <f t="shared" si="359"/>
        <v/>
      </c>
      <c r="FO159" s="2527" t="str">
        <f t="shared" si="360"/>
        <v/>
      </c>
      <c r="FP159" s="2527" t="str">
        <f t="shared" si="361"/>
        <v/>
      </c>
      <c r="FQ159" s="2527" t="str">
        <f t="shared" si="362"/>
        <v/>
      </c>
      <c r="FR159" s="2527" t="str">
        <f t="shared" si="363"/>
        <v/>
      </c>
      <c r="FS159" s="2704">
        <f>IF(X159=FS8,X159,0)</f>
        <v>0</v>
      </c>
      <c r="FT159" s="2703" t="str">
        <f t="shared" si="364"/>
        <v/>
      </c>
      <c r="FU159" s="2692" t="str">
        <f t="shared" si="365"/>
        <v/>
      </c>
      <c r="FV159" s="2692" t="str">
        <f t="shared" si="366"/>
        <v/>
      </c>
      <c r="FW159" s="2692" t="str">
        <f t="shared" si="367"/>
        <v/>
      </c>
      <c r="FX159" s="2692" t="str">
        <f t="shared" si="368"/>
        <v/>
      </c>
      <c r="FY159" s="2692" t="str">
        <f t="shared" si="369"/>
        <v/>
      </c>
      <c r="FZ159" s="2692" t="str">
        <f t="shared" si="370"/>
        <v/>
      </c>
      <c r="GA159" s="2692" t="str">
        <f t="shared" si="371"/>
        <v/>
      </c>
      <c r="GB159" s="2696" t="str">
        <f t="shared" si="372"/>
        <v/>
      </c>
      <c r="GC159" s="2535"/>
    </row>
    <row r="160" spans="1:185" ht="45" customHeight="1" x14ac:dyDescent="0.25">
      <c r="A160" s="2633">
        <f>ROW()</f>
        <v>160</v>
      </c>
      <c r="B160" s="2667" t="str">
        <f>IF(C160="I","",IF(ISBLANK(D160),"",IF(ISTEXT(D160),LARGE(B9:B159,1)+1,0)))</f>
        <v/>
      </c>
      <c r="C160" s="2698"/>
      <c r="D160" s="2715"/>
      <c r="E160" s="2669"/>
      <c r="F160" s="2670"/>
      <c r="G160" s="2671"/>
      <c r="H160" s="2672"/>
      <c r="I160" s="2671"/>
      <c r="J160" s="2672"/>
      <c r="K160" s="2673">
        <f t="shared" si="376"/>
        <v>0</v>
      </c>
      <c r="L160" s="2532"/>
      <c r="M160" s="2674">
        <f t="shared" si="261"/>
        <v>0</v>
      </c>
      <c r="N160" s="2675">
        <f t="shared" si="261"/>
        <v>0</v>
      </c>
      <c r="O160" s="2676"/>
      <c r="P160" s="2676"/>
      <c r="Q160" s="2676"/>
      <c r="R160" s="2676"/>
      <c r="S160" s="2676"/>
      <c r="T160" s="2676"/>
      <c r="U160" s="2676"/>
      <c r="V160" s="2676"/>
      <c r="W160" s="2532"/>
      <c r="X160" s="2674">
        <f t="shared" si="262"/>
        <v>0</v>
      </c>
      <c r="Y160" s="2675">
        <f t="shared" si="262"/>
        <v>0</v>
      </c>
      <c r="Z160" s="2677"/>
      <c r="AA160" s="2677"/>
      <c r="AB160" s="2677"/>
      <c r="AC160" s="2677"/>
      <c r="AD160" s="2677"/>
      <c r="AE160" s="2677"/>
      <c r="AF160" s="2677"/>
      <c r="AG160" s="2677"/>
      <c r="AH160" s="2532"/>
      <c r="AI160" s="2535"/>
      <c r="AJ160" s="2678">
        <f t="shared" si="263"/>
        <v>0</v>
      </c>
      <c r="AK160" s="2679">
        <f t="shared" si="264"/>
        <v>0</v>
      </c>
      <c r="AL160" s="2678">
        <f t="shared" si="265"/>
        <v>0</v>
      </c>
      <c r="AM160" s="2679">
        <f t="shared" si="266"/>
        <v>0</v>
      </c>
      <c r="AN160" s="2678">
        <f t="shared" si="267"/>
        <v>0</v>
      </c>
      <c r="AO160" s="2679">
        <f t="shared" si="268"/>
        <v>0</v>
      </c>
      <c r="AP160" s="2678">
        <f t="shared" si="269"/>
        <v>0</v>
      </c>
      <c r="AQ160" s="2679">
        <f t="shared" si="270"/>
        <v>0</v>
      </c>
      <c r="AR160" s="2678">
        <f t="shared" si="271"/>
        <v>0</v>
      </c>
      <c r="AS160" s="2679">
        <f t="shared" si="272"/>
        <v>0</v>
      </c>
      <c r="AT160" s="2678">
        <f t="shared" si="273"/>
        <v>0</v>
      </c>
      <c r="AU160" s="2679">
        <f t="shared" si="274"/>
        <v>0</v>
      </c>
      <c r="AV160" s="2678">
        <f t="shared" si="275"/>
        <v>0</v>
      </c>
      <c r="AW160" s="2679">
        <f t="shared" si="276"/>
        <v>0</v>
      </c>
      <c r="AX160" s="2678">
        <f t="shared" si="277"/>
        <v>0</v>
      </c>
      <c r="AY160" s="2679">
        <f t="shared" si="278"/>
        <v>0</v>
      </c>
      <c r="AZ160" s="2680"/>
      <c r="BA160" s="2681">
        <f>BA9</f>
        <v>20</v>
      </c>
      <c r="BB160" s="2681">
        <f t="shared" si="279"/>
        <v>0</v>
      </c>
      <c r="BC160" s="2681" t="str">
        <f t="shared" si="280"/>
        <v/>
      </c>
      <c r="BD160" s="2682">
        <f t="shared" si="373"/>
        <v>0</v>
      </c>
      <c r="BE160" s="2682">
        <f t="shared" si="373"/>
        <v>0</v>
      </c>
      <c r="BF160" s="2682">
        <f t="shared" si="373"/>
        <v>0</v>
      </c>
      <c r="BG160" s="2682">
        <f t="shared" si="373"/>
        <v>0</v>
      </c>
      <c r="BH160" s="2682">
        <f t="shared" si="373"/>
        <v>0</v>
      </c>
      <c r="BI160" s="2682">
        <f t="shared" si="258"/>
        <v>0</v>
      </c>
      <c r="BJ160" s="2682">
        <f t="shared" si="258"/>
        <v>0</v>
      </c>
      <c r="BK160" s="2682">
        <f t="shared" si="258"/>
        <v>0</v>
      </c>
      <c r="BL160" s="2535"/>
      <c r="BM160" s="2683">
        <f t="shared" si="281"/>
        <v>0</v>
      </c>
      <c r="BN160" s="2684">
        <f t="shared" si="282"/>
        <v>0</v>
      </c>
      <c r="BO160" s="2684">
        <f t="shared" si="283"/>
        <v>0</v>
      </c>
      <c r="BP160" s="2684">
        <f t="shared" si="284"/>
        <v>0</v>
      </c>
      <c r="BQ160" s="2684">
        <f t="shared" si="285"/>
        <v>0</v>
      </c>
      <c r="BR160" s="2684">
        <f t="shared" si="286"/>
        <v>0</v>
      </c>
      <c r="BS160" s="2684">
        <f t="shared" si="287"/>
        <v>0</v>
      </c>
      <c r="BT160" s="2684">
        <f t="shared" si="288"/>
        <v>0</v>
      </c>
      <c r="BU160" s="2617"/>
      <c r="BV160" s="2685">
        <f t="shared" si="374"/>
        <v>0</v>
      </c>
      <c r="BW160" s="2686">
        <f t="shared" si="374"/>
        <v>0</v>
      </c>
      <c r="BX160" s="2686">
        <f t="shared" si="374"/>
        <v>0</v>
      </c>
      <c r="BY160" s="2686">
        <f t="shared" si="374"/>
        <v>0</v>
      </c>
      <c r="BZ160" s="2686">
        <f t="shared" si="374"/>
        <v>0</v>
      </c>
      <c r="CA160" s="2686">
        <f t="shared" si="259"/>
        <v>0</v>
      </c>
      <c r="CB160" s="2686">
        <f t="shared" si="259"/>
        <v>0</v>
      </c>
      <c r="CC160" s="2687">
        <f t="shared" si="259"/>
        <v>0</v>
      </c>
      <c r="CD160" s="2525"/>
      <c r="CE160" s="2681" t="str">
        <f t="shared" si="289"/>
        <v/>
      </c>
      <c r="CF160" s="2688">
        <f t="shared" si="290"/>
        <v>0</v>
      </c>
      <c r="CG160" s="2689">
        <f t="shared" si="291"/>
        <v>0</v>
      </c>
      <c r="CH160" s="2689">
        <f t="shared" si="292"/>
        <v>0</v>
      </c>
      <c r="CI160" s="2689">
        <f t="shared" si="293"/>
        <v>0</v>
      </c>
      <c r="CJ160" s="2689">
        <f t="shared" si="294"/>
        <v>0</v>
      </c>
      <c r="CK160" s="2689">
        <f t="shared" si="295"/>
        <v>0</v>
      </c>
      <c r="CL160" s="2689">
        <f t="shared" si="296"/>
        <v>0</v>
      </c>
      <c r="CM160" s="2689">
        <f t="shared" si="297"/>
        <v>0</v>
      </c>
      <c r="CN160" s="2689">
        <f t="shared" si="298"/>
        <v>0</v>
      </c>
      <c r="CO160" s="2702">
        <f>IF(M160=CO8,M160,0)</f>
        <v>0</v>
      </c>
      <c r="CP160" s="2703" t="str">
        <f t="shared" si="299"/>
        <v/>
      </c>
      <c r="CQ160" s="2678" t="str">
        <f t="shared" si="300"/>
        <v/>
      </c>
      <c r="CR160" s="2692" t="str">
        <f t="shared" si="301"/>
        <v/>
      </c>
      <c r="CS160" s="2692" t="str">
        <f t="shared" si="302"/>
        <v/>
      </c>
      <c r="CT160" s="2692" t="str">
        <f t="shared" si="303"/>
        <v/>
      </c>
      <c r="CU160" s="2692" t="str">
        <f t="shared" si="304"/>
        <v/>
      </c>
      <c r="CV160" s="2692" t="str">
        <f t="shared" si="305"/>
        <v/>
      </c>
      <c r="CW160" s="2692" t="str">
        <f t="shared" si="306"/>
        <v/>
      </c>
      <c r="CX160" s="2693" t="str">
        <f t="shared" si="307"/>
        <v/>
      </c>
      <c r="CY160" s="2601"/>
      <c r="CZ160" s="2681" t="str">
        <f t="shared" si="308"/>
        <v/>
      </c>
      <c r="DA160" s="2694">
        <f t="shared" si="309"/>
        <v>0</v>
      </c>
      <c r="DB160" s="2527" t="str">
        <f t="shared" si="310"/>
        <v/>
      </c>
      <c r="DC160" s="2527" t="str">
        <f t="shared" si="311"/>
        <v/>
      </c>
      <c r="DD160" s="2527" t="str">
        <f t="shared" si="312"/>
        <v/>
      </c>
      <c r="DE160" s="2527" t="str">
        <f t="shared" si="313"/>
        <v/>
      </c>
      <c r="DF160" s="2527" t="str">
        <f t="shared" si="314"/>
        <v/>
      </c>
      <c r="DG160" s="2527" t="str">
        <f t="shared" si="315"/>
        <v/>
      </c>
      <c r="DH160" s="2527" t="str">
        <f t="shared" si="316"/>
        <v/>
      </c>
      <c r="DI160" s="2527" t="str">
        <f t="shared" si="317"/>
        <v/>
      </c>
      <c r="DJ160" s="2549"/>
      <c r="DK160" s="2704">
        <f>IF(M160=DK8,M160,0)</f>
        <v>0</v>
      </c>
      <c r="DL160" s="2703" t="str">
        <f t="shared" si="318"/>
        <v/>
      </c>
      <c r="DM160" s="2692" t="str">
        <f t="shared" si="319"/>
        <v/>
      </c>
      <c r="DN160" s="2692" t="str">
        <f t="shared" si="320"/>
        <v/>
      </c>
      <c r="DO160" s="2692" t="str">
        <f t="shared" si="321"/>
        <v/>
      </c>
      <c r="DP160" s="2692" t="str">
        <f t="shared" si="322"/>
        <v/>
      </c>
      <c r="DQ160" s="2692" t="str">
        <f t="shared" si="323"/>
        <v/>
      </c>
      <c r="DR160" s="2692" t="str">
        <f t="shared" si="324"/>
        <v/>
      </c>
      <c r="DS160" s="2692" t="str">
        <f t="shared" si="325"/>
        <v/>
      </c>
      <c r="DT160" s="2696" t="str">
        <f t="shared" si="326"/>
        <v/>
      </c>
      <c r="DU160" s="2535"/>
      <c r="DV160" s="2683">
        <f t="shared" si="327"/>
        <v>0</v>
      </c>
      <c r="DW160" s="2684">
        <f t="shared" si="328"/>
        <v>0</v>
      </c>
      <c r="DX160" s="2684">
        <f t="shared" si="329"/>
        <v>0</v>
      </c>
      <c r="DY160" s="2684">
        <f t="shared" si="330"/>
        <v>0</v>
      </c>
      <c r="DZ160" s="2684">
        <f t="shared" si="331"/>
        <v>0</v>
      </c>
      <c r="EA160" s="2684">
        <f t="shared" si="332"/>
        <v>0</v>
      </c>
      <c r="EB160" s="2684">
        <f t="shared" si="333"/>
        <v>0</v>
      </c>
      <c r="EC160" s="2684">
        <f t="shared" si="334"/>
        <v>0</v>
      </c>
      <c r="ED160" s="2630"/>
      <c r="EE160" s="2685">
        <f t="shared" si="375"/>
        <v>0</v>
      </c>
      <c r="EF160" s="2686">
        <f t="shared" si="375"/>
        <v>0</v>
      </c>
      <c r="EG160" s="2686">
        <f t="shared" si="375"/>
        <v>0</v>
      </c>
      <c r="EH160" s="2686">
        <f t="shared" si="375"/>
        <v>0</v>
      </c>
      <c r="EI160" s="2686">
        <f t="shared" si="375"/>
        <v>0</v>
      </c>
      <c r="EJ160" s="2686">
        <f t="shared" si="260"/>
        <v>0</v>
      </c>
      <c r="EK160" s="2686">
        <f t="shared" si="260"/>
        <v>0</v>
      </c>
      <c r="EL160" s="2687">
        <f t="shared" si="260"/>
        <v>0</v>
      </c>
      <c r="EM160" s="2601"/>
      <c r="EN160" s="2681" t="str">
        <f t="shared" si="335"/>
        <v/>
      </c>
      <c r="EO160" s="2688">
        <f t="shared" si="336"/>
        <v>0</v>
      </c>
      <c r="EP160" s="2689">
        <f t="shared" si="337"/>
        <v>0</v>
      </c>
      <c r="EQ160" s="2689">
        <f t="shared" si="338"/>
        <v>0</v>
      </c>
      <c r="ER160" s="2689">
        <f t="shared" si="339"/>
        <v>0</v>
      </c>
      <c r="ES160" s="2689">
        <f t="shared" si="340"/>
        <v>0</v>
      </c>
      <c r="ET160" s="2689">
        <f t="shared" si="341"/>
        <v>0</v>
      </c>
      <c r="EU160" s="2689">
        <f t="shared" si="342"/>
        <v>0</v>
      </c>
      <c r="EV160" s="2689">
        <f t="shared" si="343"/>
        <v>0</v>
      </c>
      <c r="EW160" s="2689">
        <f t="shared" si="344"/>
        <v>0</v>
      </c>
      <c r="EX160" s="2705">
        <f>IF(X160=EX8,X160,0)</f>
        <v>0</v>
      </c>
      <c r="EY160" s="2703" t="str">
        <f t="shared" si="345"/>
        <v/>
      </c>
      <c r="EZ160" s="2678" t="str">
        <f t="shared" si="346"/>
        <v/>
      </c>
      <c r="FA160" s="2692" t="str">
        <f t="shared" si="347"/>
        <v/>
      </c>
      <c r="FB160" s="2692" t="str">
        <f t="shared" si="348"/>
        <v/>
      </c>
      <c r="FC160" s="2692" t="str">
        <f t="shared" si="349"/>
        <v/>
      </c>
      <c r="FD160" s="2692" t="str">
        <f t="shared" si="350"/>
        <v/>
      </c>
      <c r="FE160" s="2692" t="str">
        <f t="shared" si="351"/>
        <v/>
      </c>
      <c r="FF160" s="2692" t="str">
        <f t="shared" si="352"/>
        <v/>
      </c>
      <c r="FG160" s="2692" t="str">
        <f t="shared" si="353"/>
        <v/>
      </c>
      <c r="FH160" s="2601"/>
      <c r="FI160" s="2681" t="str">
        <f t="shared" si="354"/>
        <v/>
      </c>
      <c r="FJ160" s="2694">
        <f t="shared" si="355"/>
        <v>0</v>
      </c>
      <c r="FK160" s="2527" t="str">
        <f t="shared" si="356"/>
        <v/>
      </c>
      <c r="FL160" s="2527" t="str">
        <f t="shared" si="357"/>
        <v/>
      </c>
      <c r="FM160" s="2527" t="str">
        <f t="shared" si="358"/>
        <v/>
      </c>
      <c r="FN160" s="2527" t="str">
        <f t="shared" si="359"/>
        <v/>
      </c>
      <c r="FO160" s="2527" t="str">
        <f t="shared" si="360"/>
        <v/>
      </c>
      <c r="FP160" s="2527" t="str">
        <f t="shared" si="361"/>
        <v/>
      </c>
      <c r="FQ160" s="2527" t="str">
        <f t="shared" si="362"/>
        <v/>
      </c>
      <c r="FR160" s="2527" t="str">
        <f t="shared" si="363"/>
        <v/>
      </c>
      <c r="FS160" s="2704">
        <f>IF(X160=FS8,X160,0)</f>
        <v>0</v>
      </c>
      <c r="FT160" s="2703" t="str">
        <f t="shared" si="364"/>
        <v/>
      </c>
      <c r="FU160" s="2692" t="str">
        <f t="shared" si="365"/>
        <v/>
      </c>
      <c r="FV160" s="2692" t="str">
        <f t="shared" si="366"/>
        <v/>
      </c>
      <c r="FW160" s="2692" t="str">
        <f t="shared" si="367"/>
        <v/>
      </c>
      <c r="FX160" s="2692" t="str">
        <f t="shared" si="368"/>
        <v/>
      </c>
      <c r="FY160" s="2692" t="str">
        <f t="shared" si="369"/>
        <v/>
      </c>
      <c r="FZ160" s="2692" t="str">
        <f t="shared" si="370"/>
        <v/>
      </c>
      <c r="GA160" s="2692" t="str">
        <f t="shared" si="371"/>
        <v/>
      </c>
      <c r="GB160" s="2696" t="str">
        <f t="shared" si="372"/>
        <v/>
      </c>
      <c r="GC160" s="2535"/>
    </row>
    <row r="161" spans="1:185" ht="45" customHeight="1" x14ac:dyDescent="0.25">
      <c r="A161" s="2633">
        <f>ROW()</f>
        <v>161</v>
      </c>
      <c r="B161" s="2667" t="str">
        <f>IF(C161="I","",IF(ISBLANK(D161),"",IF(ISTEXT(D161),LARGE(B9:B160,1)+1,0)))</f>
        <v/>
      </c>
      <c r="C161" s="2698"/>
      <c r="D161" s="2715"/>
      <c r="E161" s="2669"/>
      <c r="F161" s="2670"/>
      <c r="G161" s="2671"/>
      <c r="H161" s="2672"/>
      <c r="I161" s="2671"/>
      <c r="J161" s="2672"/>
      <c r="K161" s="2673">
        <f t="shared" si="376"/>
        <v>0</v>
      </c>
      <c r="L161" s="2532"/>
      <c r="M161" s="2674">
        <f t="shared" si="261"/>
        <v>0</v>
      </c>
      <c r="N161" s="2675">
        <f t="shared" si="261"/>
        <v>0</v>
      </c>
      <c r="O161" s="2676"/>
      <c r="P161" s="2676"/>
      <c r="Q161" s="2676"/>
      <c r="R161" s="2676"/>
      <c r="S161" s="2676"/>
      <c r="T161" s="2676"/>
      <c r="U161" s="2676"/>
      <c r="V161" s="2676"/>
      <c r="W161" s="2532"/>
      <c r="X161" s="2674">
        <f t="shared" si="262"/>
        <v>0</v>
      </c>
      <c r="Y161" s="2675">
        <f t="shared" si="262"/>
        <v>0</v>
      </c>
      <c r="Z161" s="2677"/>
      <c r="AA161" s="2677"/>
      <c r="AB161" s="2677"/>
      <c r="AC161" s="2677"/>
      <c r="AD161" s="2677"/>
      <c r="AE161" s="2677"/>
      <c r="AF161" s="2677"/>
      <c r="AG161" s="2677"/>
      <c r="AH161" s="2532"/>
      <c r="AI161" s="2535"/>
      <c r="AJ161" s="2678">
        <f t="shared" si="263"/>
        <v>0</v>
      </c>
      <c r="AK161" s="2679">
        <f t="shared" si="264"/>
        <v>0</v>
      </c>
      <c r="AL161" s="2678">
        <f t="shared" si="265"/>
        <v>0</v>
      </c>
      <c r="AM161" s="2679">
        <f t="shared" si="266"/>
        <v>0</v>
      </c>
      <c r="AN161" s="2678">
        <f t="shared" si="267"/>
        <v>0</v>
      </c>
      <c r="AO161" s="2679">
        <f t="shared" si="268"/>
        <v>0</v>
      </c>
      <c r="AP161" s="2678">
        <f t="shared" si="269"/>
        <v>0</v>
      </c>
      <c r="AQ161" s="2679">
        <f t="shared" si="270"/>
        <v>0</v>
      </c>
      <c r="AR161" s="2678">
        <f t="shared" si="271"/>
        <v>0</v>
      </c>
      <c r="AS161" s="2679">
        <f t="shared" si="272"/>
        <v>0</v>
      </c>
      <c r="AT161" s="2678">
        <f t="shared" si="273"/>
        <v>0</v>
      </c>
      <c r="AU161" s="2679">
        <f t="shared" si="274"/>
        <v>0</v>
      </c>
      <c r="AV161" s="2678">
        <f t="shared" si="275"/>
        <v>0</v>
      </c>
      <c r="AW161" s="2679">
        <f t="shared" si="276"/>
        <v>0</v>
      </c>
      <c r="AX161" s="2678">
        <f t="shared" si="277"/>
        <v>0</v>
      </c>
      <c r="AY161" s="2679">
        <f t="shared" si="278"/>
        <v>0</v>
      </c>
      <c r="AZ161" s="2680"/>
      <c r="BA161" s="2681">
        <f>BA9</f>
        <v>20</v>
      </c>
      <c r="BB161" s="2681">
        <f t="shared" si="279"/>
        <v>0</v>
      </c>
      <c r="BC161" s="2681" t="str">
        <f t="shared" si="280"/>
        <v/>
      </c>
      <c r="BD161" s="2682">
        <f t="shared" si="373"/>
        <v>0</v>
      </c>
      <c r="BE161" s="2682">
        <f t="shared" si="373"/>
        <v>0</v>
      </c>
      <c r="BF161" s="2682">
        <f t="shared" si="373"/>
        <v>0</v>
      </c>
      <c r="BG161" s="2682">
        <f t="shared" si="373"/>
        <v>0</v>
      </c>
      <c r="BH161" s="2682">
        <f t="shared" si="373"/>
        <v>0</v>
      </c>
      <c r="BI161" s="2682">
        <f t="shared" si="258"/>
        <v>0</v>
      </c>
      <c r="BJ161" s="2682">
        <f t="shared" si="258"/>
        <v>0</v>
      </c>
      <c r="BK161" s="2682">
        <f t="shared" si="258"/>
        <v>0</v>
      </c>
      <c r="BL161" s="2535"/>
      <c r="BM161" s="2683">
        <f t="shared" si="281"/>
        <v>0</v>
      </c>
      <c r="BN161" s="2684">
        <f t="shared" si="282"/>
        <v>0</v>
      </c>
      <c r="BO161" s="2684">
        <f t="shared" si="283"/>
        <v>0</v>
      </c>
      <c r="BP161" s="2684">
        <f t="shared" si="284"/>
        <v>0</v>
      </c>
      <c r="BQ161" s="2684">
        <f t="shared" si="285"/>
        <v>0</v>
      </c>
      <c r="BR161" s="2684">
        <f t="shared" si="286"/>
        <v>0</v>
      </c>
      <c r="BS161" s="2684">
        <f t="shared" si="287"/>
        <v>0</v>
      </c>
      <c r="BT161" s="2684">
        <f t="shared" si="288"/>
        <v>0</v>
      </c>
      <c r="BU161" s="2617"/>
      <c r="BV161" s="2685">
        <f t="shared" si="374"/>
        <v>0</v>
      </c>
      <c r="BW161" s="2686">
        <f t="shared" si="374"/>
        <v>0</v>
      </c>
      <c r="BX161" s="2686">
        <f t="shared" si="374"/>
        <v>0</v>
      </c>
      <c r="BY161" s="2686">
        <f t="shared" si="374"/>
        <v>0</v>
      </c>
      <c r="BZ161" s="2686">
        <f t="shared" si="374"/>
        <v>0</v>
      </c>
      <c r="CA161" s="2686">
        <f t="shared" si="259"/>
        <v>0</v>
      </c>
      <c r="CB161" s="2686">
        <f t="shared" si="259"/>
        <v>0</v>
      </c>
      <c r="CC161" s="2687">
        <f t="shared" si="259"/>
        <v>0</v>
      </c>
      <c r="CD161" s="2525"/>
      <c r="CE161" s="2681" t="str">
        <f t="shared" si="289"/>
        <v/>
      </c>
      <c r="CF161" s="2688">
        <f t="shared" si="290"/>
        <v>0</v>
      </c>
      <c r="CG161" s="2689">
        <f t="shared" si="291"/>
        <v>0</v>
      </c>
      <c r="CH161" s="2689">
        <f t="shared" si="292"/>
        <v>0</v>
      </c>
      <c r="CI161" s="2689">
        <f t="shared" si="293"/>
        <v>0</v>
      </c>
      <c r="CJ161" s="2689">
        <f t="shared" si="294"/>
        <v>0</v>
      </c>
      <c r="CK161" s="2689">
        <f t="shared" si="295"/>
        <v>0</v>
      </c>
      <c r="CL161" s="2689">
        <f t="shared" si="296"/>
        <v>0</v>
      </c>
      <c r="CM161" s="2689">
        <f t="shared" si="297"/>
        <v>0</v>
      </c>
      <c r="CN161" s="2689">
        <f t="shared" si="298"/>
        <v>0</v>
      </c>
      <c r="CO161" s="2702">
        <f>IF(M161=CO8,M161,0)</f>
        <v>0</v>
      </c>
      <c r="CP161" s="2703" t="str">
        <f t="shared" si="299"/>
        <v/>
      </c>
      <c r="CQ161" s="2678" t="str">
        <f t="shared" si="300"/>
        <v/>
      </c>
      <c r="CR161" s="2692" t="str">
        <f t="shared" si="301"/>
        <v/>
      </c>
      <c r="CS161" s="2692" t="str">
        <f t="shared" si="302"/>
        <v/>
      </c>
      <c r="CT161" s="2692" t="str">
        <f t="shared" si="303"/>
        <v/>
      </c>
      <c r="CU161" s="2692" t="str">
        <f t="shared" si="304"/>
        <v/>
      </c>
      <c r="CV161" s="2692" t="str">
        <f t="shared" si="305"/>
        <v/>
      </c>
      <c r="CW161" s="2692" t="str">
        <f t="shared" si="306"/>
        <v/>
      </c>
      <c r="CX161" s="2693" t="str">
        <f t="shared" si="307"/>
        <v/>
      </c>
      <c r="CY161" s="2601"/>
      <c r="CZ161" s="2681" t="str">
        <f t="shared" si="308"/>
        <v/>
      </c>
      <c r="DA161" s="2694">
        <f t="shared" si="309"/>
        <v>0</v>
      </c>
      <c r="DB161" s="2527" t="str">
        <f t="shared" si="310"/>
        <v/>
      </c>
      <c r="DC161" s="2527" t="str">
        <f t="shared" si="311"/>
        <v/>
      </c>
      <c r="DD161" s="2527" t="str">
        <f t="shared" si="312"/>
        <v/>
      </c>
      <c r="DE161" s="2527" t="str">
        <f t="shared" si="313"/>
        <v/>
      </c>
      <c r="DF161" s="2527" t="str">
        <f t="shared" si="314"/>
        <v/>
      </c>
      <c r="DG161" s="2527" t="str">
        <f t="shared" si="315"/>
        <v/>
      </c>
      <c r="DH161" s="2527" t="str">
        <f t="shared" si="316"/>
        <v/>
      </c>
      <c r="DI161" s="2527" t="str">
        <f t="shared" si="317"/>
        <v/>
      </c>
      <c r="DJ161" s="2549"/>
      <c r="DK161" s="2704">
        <f>IF(M161=DK8,M161,0)</f>
        <v>0</v>
      </c>
      <c r="DL161" s="2703" t="str">
        <f t="shared" si="318"/>
        <v/>
      </c>
      <c r="DM161" s="2692" t="str">
        <f t="shared" si="319"/>
        <v/>
      </c>
      <c r="DN161" s="2692" t="str">
        <f t="shared" si="320"/>
        <v/>
      </c>
      <c r="DO161" s="2692" t="str">
        <f t="shared" si="321"/>
        <v/>
      </c>
      <c r="DP161" s="2692" t="str">
        <f t="shared" si="322"/>
        <v/>
      </c>
      <c r="DQ161" s="2692" t="str">
        <f t="shared" si="323"/>
        <v/>
      </c>
      <c r="DR161" s="2692" t="str">
        <f t="shared" si="324"/>
        <v/>
      </c>
      <c r="DS161" s="2692" t="str">
        <f t="shared" si="325"/>
        <v/>
      </c>
      <c r="DT161" s="2696" t="str">
        <f t="shared" si="326"/>
        <v/>
      </c>
      <c r="DU161" s="2535"/>
      <c r="DV161" s="2683">
        <f t="shared" si="327"/>
        <v>0</v>
      </c>
      <c r="DW161" s="2684">
        <f t="shared" si="328"/>
        <v>0</v>
      </c>
      <c r="DX161" s="2684">
        <f t="shared" si="329"/>
        <v>0</v>
      </c>
      <c r="DY161" s="2684">
        <f t="shared" si="330"/>
        <v>0</v>
      </c>
      <c r="DZ161" s="2684">
        <f t="shared" si="331"/>
        <v>0</v>
      </c>
      <c r="EA161" s="2684">
        <f t="shared" si="332"/>
        <v>0</v>
      </c>
      <c r="EB161" s="2684">
        <f t="shared" si="333"/>
        <v>0</v>
      </c>
      <c r="EC161" s="2684">
        <f t="shared" si="334"/>
        <v>0</v>
      </c>
      <c r="ED161" s="2630"/>
      <c r="EE161" s="2685">
        <f t="shared" si="375"/>
        <v>0</v>
      </c>
      <c r="EF161" s="2686">
        <f t="shared" si="375"/>
        <v>0</v>
      </c>
      <c r="EG161" s="2686">
        <f t="shared" si="375"/>
        <v>0</v>
      </c>
      <c r="EH161" s="2686">
        <f t="shared" si="375"/>
        <v>0</v>
      </c>
      <c r="EI161" s="2686">
        <f t="shared" si="375"/>
        <v>0</v>
      </c>
      <c r="EJ161" s="2686">
        <f t="shared" si="260"/>
        <v>0</v>
      </c>
      <c r="EK161" s="2686">
        <f t="shared" si="260"/>
        <v>0</v>
      </c>
      <c r="EL161" s="2687">
        <f t="shared" si="260"/>
        <v>0</v>
      </c>
      <c r="EM161" s="2601"/>
      <c r="EN161" s="2681" t="str">
        <f t="shared" si="335"/>
        <v/>
      </c>
      <c r="EO161" s="2688">
        <f t="shared" si="336"/>
        <v>0</v>
      </c>
      <c r="EP161" s="2689">
        <f t="shared" si="337"/>
        <v>0</v>
      </c>
      <c r="EQ161" s="2689">
        <f t="shared" si="338"/>
        <v>0</v>
      </c>
      <c r="ER161" s="2689">
        <f t="shared" si="339"/>
        <v>0</v>
      </c>
      <c r="ES161" s="2689">
        <f t="shared" si="340"/>
        <v>0</v>
      </c>
      <c r="ET161" s="2689">
        <f t="shared" si="341"/>
        <v>0</v>
      </c>
      <c r="EU161" s="2689">
        <f t="shared" si="342"/>
        <v>0</v>
      </c>
      <c r="EV161" s="2689">
        <f t="shared" si="343"/>
        <v>0</v>
      </c>
      <c r="EW161" s="2689">
        <f t="shared" si="344"/>
        <v>0</v>
      </c>
      <c r="EX161" s="2705">
        <f>IF(X161=EX8,X161,0)</f>
        <v>0</v>
      </c>
      <c r="EY161" s="2703" t="str">
        <f t="shared" si="345"/>
        <v/>
      </c>
      <c r="EZ161" s="2678" t="str">
        <f t="shared" si="346"/>
        <v/>
      </c>
      <c r="FA161" s="2692" t="str">
        <f t="shared" si="347"/>
        <v/>
      </c>
      <c r="FB161" s="2692" t="str">
        <f t="shared" si="348"/>
        <v/>
      </c>
      <c r="FC161" s="2692" t="str">
        <f t="shared" si="349"/>
        <v/>
      </c>
      <c r="FD161" s="2692" t="str">
        <f t="shared" si="350"/>
        <v/>
      </c>
      <c r="FE161" s="2692" t="str">
        <f t="shared" si="351"/>
        <v/>
      </c>
      <c r="FF161" s="2692" t="str">
        <f t="shared" si="352"/>
        <v/>
      </c>
      <c r="FG161" s="2692" t="str">
        <f t="shared" si="353"/>
        <v/>
      </c>
      <c r="FH161" s="2601"/>
      <c r="FI161" s="2681" t="str">
        <f t="shared" si="354"/>
        <v/>
      </c>
      <c r="FJ161" s="2694">
        <f t="shared" si="355"/>
        <v>0</v>
      </c>
      <c r="FK161" s="2527" t="str">
        <f t="shared" si="356"/>
        <v/>
      </c>
      <c r="FL161" s="2527" t="str">
        <f t="shared" si="357"/>
        <v/>
      </c>
      <c r="FM161" s="2527" t="str">
        <f t="shared" si="358"/>
        <v/>
      </c>
      <c r="FN161" s="2527" t="str">
        <f t="shared" si="359"/>
        <v/>
      </c>
      <c r="FO161" s="2527" t="str">
        <f t="shared" si="360"/>
        <v/>
      </c>
      <c r="FP161" s="2527" t="str">
        <f t="shared" si="361"/>
        <v/>
      </c>
      <c r="FQ161" s="2527" t="str">
        <f t="shared" si="362"/>
        <v/>
      </c>
      <c r="FR161" s="2527" t="str">
        <f t="shared" si="363"/>
        <v/>
      </c>
      <c r="FS161" s="2704">
        <f>IF(X161=FS8,X161,0)</f>
        <v>0</v>
      </c>
      <c r="FT161" s="2703" t="str">
        <f t="shared" si="364"/>
        <v/>
      </c>
      <c r="FU161" s="2692" t="str">
        <f t="shared" si="365"/>
        <v/>
      </c>
      <c r="FV161" s="2692" t="str">
        <f t="shared" si="366"/>
        <v/>
      </c>
      <c r="FW161" s="2692" t="str">
        <f t="shared" si="367"/>
        <v/>
      </c>
      <c r="FX161" s="2692" t="str">
        <f t="shared" si="368"/>
        <v/>
      </c>
      <c r="FY161" s="2692" t="str">
        <f t="shared" si="369"/>
        <v/>
      </c>
      <c r="FZ161" s="2692" t="str">
        <f t="shared" si="370"/>
        <v/>
      </c>
      <c r="GA161" s="2692" t="str">
        <f t="shared" si="371"/>
        <v/>
      </c>
      <c r="GB161" s="2696" t="str">
        <f t="shared" si="372"/>
        <v/>
      </c>
      <c r="GC161" s="2535"/>
    </row>
    <row r="162" spans="1:185" ht="45" customHeight="1" x14ac:dyDescent="0.25">
      <c r="A162" s="2633">
        <f>ROW()</f>
        <v>162</v>
      </c>
      <c r="B162" s="2667" t="str">
        <f>IF(C162="I","",IF(ISBLANK(D162),"",IF(ISTEXT(D162),LARGE(B9:B161,1)+1,0)))</f>
        <v/>
      </c>
      <c r="C162" s="2698"/>
      <c r="D162" s="2715"/>
      <c r="E162" s="2669"/>
      <c r="F162" s="2670"/>
      <c r="G162" s="2671"/>
      <c r="H162" s="2672"/>
      <c r="I162" s="2671"/>
      <c r="J162" s="2672"/>
      <c r="K162" s="2673">
        <f t="shared" si="376"/>
        <v>0</v>
      </c>
      <c r="L162" s="2532"/>
      <c r="M162" s="2674">
        <f t="shared" si="261"/>
        <v>0</v>
      </c>
      <c r="N162" s="2675">
        <f t="shared" si="261"/>
        <v>0</v>
      </c>
      <c r="O162" s="2676"/>
      <c r="P162" s="2676"/>
      <c r="Q162" s="2676"/>
      <c r="R162" s="2676"/>
      <c r="S162" s="2676"/>
      <c r="T162" s="2676"/>
      <c r="U162" s="2676"/>
      <c r="V162" s="2676"/>
      <c r="W162" s="2532"/>
      <c r="X162" s="2674">
        <f t="shared" si="262"/>
        <v>0</v>
      </c>
      <c r="Y162" s="2675">
        <f t="shared" si="262"/>
        <v>0</v>
      </c>
      <c r="Z162" s="2677"/>
      <c r="AA162" s="2677"/>
      <c r="AB162" s="2677"/>
      <c r="AC162" s="2677"/>
      <c r="AD162" s="2677"/>
      <c r="AE162" s="2677"/>
      <c r="AF162" s="2677"/>
      <c r="AG162" s="2677"/>
      <c r="AH162" s="2532"/>
      <c r="AI162" s="2535"/>
      <c r="AJ162" s="2678">
        <f t="shared" si="263"/>
        <v>0</v>
      </c>
      <c r="AK162" s="2679">
        <f t="shared" si="264"/>
        <v>0</v>
      </c>
      <c r="AL162" s="2678">
        <f t="shared" si="265"/>
        <v>0</v>
      </c>
      <c r="AM162" s="2679">
        <f t="shared" si="266"/>
        <v>0</v>
      </c>
      <c r="AN162" s="2678">
        <f t="shared" si="267"/>
        <v>0</v>
      </c>
      <c r="AO162" s="2679">
        <f t="shared" si="268"/>
        <v>0</v>
      </c>
      <c r="AP162" s="2678">
        <f t="shared" si="269"/>
        <v>0</v>
      </c>
      <c r="AQ162" s="2679">
        <f t="shared" si="270"/>
        <v>0</v>
      </c>
      <c r="AR162" s="2678">
        <f t="shared" si="271"/>
        <v>0</v>
      </c>
      <c r="AS162" s="2679">
        <f t="shared" si="272"/>
        <v>0</v>
      </c>
      <c r="AT162" s="2678">
        <f t="shared" si="273"/>
        <v>0</v>
      </c>
      <c r="AU162" s="2679">
        <f t="shared" si="274"/>
        <v>0</v>
      </c>
      <c r="AV162" s="2678">
        <f t="shared" si="275"/>
        <v>0</v>
      </c>
      <c r="AW162" s="2679">
        <f t="shared" si="276"/>
        <v>0</v>
      </c>
      <c r="AX162" s="2678">
        <f t="shared" si="277"/>
        <v>0</v>
      </c>
      <c r="AY162" s="2679">
        <f t="shared" si="278"/>
        <v>0</v>
      </c>
      <c r="AZ162" s="2680"/>
      <c r="BA162" s="2681">
        <f>BA9</f>
        <v>20</v>
      </c>
      <c r="BB162" s="2681">
        <f t="shared" si="279"/>
        <v>0</v>
      </c>
      <c r="BC162" s="2681" t="str">
        <f t="shared" si="280"/>
        <v/>
      </c>
      <c r="BD162" s="2682">
        <f t="shared" si="373"/>
        <v>0</v>
      </c>
      <c r="BE162" s="2682">
        <f t="shared" si="373"/>
        <v>0</v>
      </c>
      <c r="BF162" s="2682">
        <f t="shared" si="373"/>
        <v>0</v>
      </c>
      <c r="BG162" s="2682">
        <f t="shared" si="373"/>
        <v>0</v>
      </c>
      <c r="BH162" s="2682">
        <f t="shared" si="373"/>
        <v>0</v>
      </c>
      <c r="BI162" s="2682">
        <f t="shared" si="258"/>
        <v>0</v>
      </c>
      <c r="BJ162" s="2682">
        <f t="shared" si="258"/>
        <v>0</v>
      </c>
      <c r="BK162" s="2682">
        <f t="shared" si="258"/>
        <v>0</v>
      </c>
      <c r="BL162" s="2535"/>
      <c r="BM162" s="2683">
        <f t="shared" si="281"/>
        <v>0</v>
      </c>
      <c r="BN162" s="2684">
        <f t="shared" si="282"/>
        <v>0</v>
      </c>
      <c r="BO162" s="2684">
        <f t="shared" si="283"/>
        <v>0</v>
      </c>
      <c r="BP162" s="2684">
        <f t="shared" si="284"/>
        <v>0</v>
      </c>
      <c r="BQ162" s="2684">
        <f t="shared" si="285"/>
        <v>0</v>
      </c>
      <c r="BR162" s="2684">
        <f t="shared" si="286"/>
        <v>0</v>
      </c>
      <c r="BS162" s="2684">
        <f t="shared" si="287"/>
        <v>0</v>
      </c>
      <c r="BT162" s="2684">
        <f t="shared" si="288"/>
        <v>0</v>
      </c>
      <c r="BU162" s="2617"/>
      <c r="BV162" s="2685">
        <f t="shared" si="374"/>
        <v>0</v>
      </c>
      <c r="BW162" s="2686">
        <f t="shared" si="374"/>
        <v>0</v>
      </c>
      <c r="BX162" s="2686">
        <f t="shared" si="374"/>
        <v>0</v>
      </c>
      <c r="BY162" s="2686">
        <f t="shared" si="374"/>
        <v>0</v>
      </c>
      <c r="BZ162" s="2686">
        <f t="shared" si="374"/>
        <v>0</v>
      </c>
      <c r="CA162" s="2686">
        <f t="shared" si="259"/>
        <v>0</v>
      </c>
      <c r="CB162" s="2686">
        <f t="shared" si="259"/>
        <v>0</v>
      </c>
      <c r="CC162" s="2687">
        <f t="shared" si="259"/>
        <v>0</v>
      </c>
      <c r="CD162" s="2525"/>
      <c r="CE162" s="2681" t="str">
        <f t="shared" si="289"/>
        <v/>
      </c>
      <c r="CF162" s="2688">
        <f t="shared" si="290"/>
        <v>0</v>
      </c>
      <c r="CG162" s="2689">
        <f t="shared" si="291"/>
        <v>0</v>
      </c>
      <c r="CH162" s="2689">
        <f t="shared" si="292"/>
        <v>0</v>
      </c>
      <c r="CI162" s="2689">
        <f t="shared" si="293"/>
        <v>0</v>
      </c>
      <c r="CJ162" s="2689">
        <f t="shared" si="294"/>
        <v>0</v>
      </c>
      <c r="CK162" s="2689">
        <f t="shared" si="295"/>
        <v>0</v>
      </c>
      <c r="CL162" s="2689">
        <f t="shared" si="296"/>
        <v>0</v>
      </c>
      <c r="CM162" s="2689">
        <f t="shared" si="297"/>
        <v>0</v>
      </c>
      <c r="CN162" s="2689">
        <f t="shared" si="298"/>
        <v>0</v>
      </c>
      <c r="CO162" s="2702">
        <f>IF(M162=CO8,M162,0)</f>
        <v>0</v>
      </c>
      <c r="CP162" s="2703" t="str">
        <f t="shared" si="299"/>
        <v/>
      </c>
      <c r="CQ162" s="2678" t="str">
        <f t="shared" si="300"/>
        <v/>
      </c>
      <c r="CR162" s="2692" t="str">
        <f t="shared" si="301"/>
        <v/>
      </c>
      <c r="CS162" s="2692" t="str">
        <f t="shared" si="302"/>
        <v/>
      </c>
      <c r="CT162" s="2692" t="str">
        <f t="shared" si="303"/>
        <v/>
      </c>
      <c r="CU162" s="2692" t="str">
        <f t="shared" si="304"/>
        <v/>
      </c>
      <c r="CV162" s="2692" t="str">
        <f t="shared" si="305"/>
        <v/>
      </c>
      <c r="CW162" s="2692" t="str">
        <f t="shared" si="306"/>
        <v/>
      </c>
      <c r="CX162" s="2693" t="str">
        <f t="shared" si="307"/>
        <v/>
      </c>
      <c r="CY162" s="2601"/>
      <c r="CZ162" s="2681" t="str">
        <f t="shared" si="308"/>
        <v/>
      </c>
      <c r="DA162" s="2694">
        <f t="shared" si="309"/>
        <v>0</v>
      </c>
      <c r="DB162" s="2527" t="str">
        <f t="shared" si="310"/>
        <v/>
      </c>
      <c r="DC162" s="2527" t="str">
        <f t="shared" si="311"/>
        <v/>
      </c>
      <c r="DD162" s="2527" t="str">
        <f t="shared" si="312"/>
        <v/>
      </c>
      <c r="DE162" s="2527" t="str">
        <f t="shared" si="313"/>
        <v/>
      </c>
      <c r="DF162" s="2527" t="str">
        <f t="shared" si="314"/>
        <v/>
      </c>
      <c r="DG162" s="2527" t="str">
        <f t="shared" si="315"/>
        <v/>
      </c>
      <c r="DH162" s="2527" t="str">
        <f t="shared" si="316"/>
        <v/>
      </c>
      <c r="DI162" s="2527" t="str">
        <f t="shared" si="317"/>
        <v/>
      </c>
      <c r="DJ162" s="2549"/>
      <c r="DK162" s="2704">
        <f>IF(M162=DK8,M162,0)</f>
        <v>0</v>
      </c>
      <c r="DL162" s="2703" t="str">
        <f t="shared" si="318"/>
        <v/>
      </c>
      <c r="DM162" s="2692" t="str">
        <f t="shared" si="319"/>
        <v/>
      </c>
      <c r="DN162" s="2692" t="str">
        <f t="shared" si="320"/>
        <v/>
      </c>
      <c r="DO162" s="2692" t="str">
        <f t="shared" si="321"/>
        <v/>
      </c>
      <c r="DP162" s="2692" t="str">
        <f t="shared" si="322"/>
        <v/>
      </c>
      <c r="DQ162" s="2692" t="str">
        <f t="shared" si="323"/>
        <v/>
      </c>
      <c r="DR162" s="2692" t="str">
        <f t="shared" si="324"/>
        <v/>
      </c>
      <c r="DS162" s="2692" t="str">
        <f t="shared" si="325"/>
        <v/>
      </c>
      <c r="DT162" s="2696" t="str">
        <f t="shared" si="326"/>
        <v/>
      </c>
      <c r="DU162" s="2535"/>
      <c r="DV162" s="2683">
        <f t="shared" si="327"/>
        <v>0</v>
      </c>
      <c r="DW162" s="2684">
        <f t="shared" si="328"/>
        <v>0</v>
      </c>
      <c r="DX162" s="2684">
        <f t="shared" si="329"/>
        <v>0</v>
      </c>
      <c r="DY162" s="2684">
        <f t="shared" si="330"/>
        <v>0</v>
      </c>
      <c r="DZ162" s="2684">
        <f t="shared" si="331"/>
        <v>0</v>
      </c>
      <c r="EA162" s="2684">
        <f t="shared" si="332"/>
        <v>0</v>
      </c>
      <c r="EB162" s="2684">
        <f t="shared" si="333"/>
        <v>0</v>
      </c>
      <c r="EC162" s="2684">
        <f t="shared" si="334"/>
        <v>0</v>
      </c>
      <c r="ED162" s="2630"/>
      <c r="EE162" s="2685">
        <f t="shared" si="375"/>
        <v>0</v>
      </c>
      <c r="EF162" s="2686">
        <f t="shared" si="375"/>
        <v>0</v>
      </c>
      <c r="EG162" s="2686">
        <f t="shared" si="375"/>
        <v>0</v>
      </c>
      <c r="EH162" s="2686">
        <f t="shared" si="375"/>
        <v>0</v>
      </c>
      <c r="EI162" s="2686">
        <f t="shared" si="375"/>
        <v>0</v>
      </c>
      <c r="EJ162" s="2686">
        <f t="shared" si="260"/>
        <v>0</v>
      </c>
      <c r="EK162" s="2686">
        <f t="shared" si="260"/>
        <v>0</v>
      </c>
      <c r="EL162" s="2687">
        <f t="shared" si="260"/>
        <v>0</v>
      </c>
      <c r="EM162" s="2601"/>
      <c r="EN162" s="2681" t="str">
        <f t="shared" si="335"/>
        <v/>
      </c>
      <c r="EO162" s="2688">
        <f t="shared" si="336"/>
        <v>0</v>
      </c>
      <c r="EP162" s="2689">
        <f t="shared" si="337"/>
        <v>0</v>
      </c>
      <c r="EQ162" s="2689">
        <f t="shared" si="338"/>
        <v>0</v>
      </c>
      <c r="ER162" s="2689">
        <f t="shared" si="339"/>
        <v>0</v>
      </c>
      <c r="ES162" s="2689">
        <f t="shared" si="340"/>
        <v>0</v>
      </c>
      <c r="ET162" s="2689">
        <f t="shared" si="341"/>
        <v>0</v>
      </c>
      <c r="EU162" s="2689">
        <f t="shared" si="342"/>
        <v>0</v>
      </c>
      <c r="EV162" s="2689">
        <f t="shared" si="343"/>
        <v>0</v>
      </c>
      <c r="EW162" s="2689">
        <f t="shared" si="344"/>
        <v>0</v>
      </c>
      <c r="EX162" s="2705">
        <f>IF(X162=EX8,X162,0)</f>
        <v>0</v>
      </c>
      <c r="EY162" s="2703" t="str">
        <f t="shared" si="345"/>
        <v/>
      </c>
      <c r="EZ162" s="2678" t="str">
        <f t="shared" si="346"/>
        <v/>
      </c>
      <c r="FA162" s="2692" t="str">
        <f t="shared" si="347"/>
        <v/>
      </c>
      <c r="FB162" s="2692" t="str">
        <f t="shared" si="348"/>
        <v/>
      </c>
      <c r="FC162" s="2692" t="str">
        <f t="shared" si="349"/>
        <v/>
      </c>
      <c r="FD162" s="2692" t="str">
        <f t="shared" si="350"/>
        <v/>
      </c>
      <c r="FE162" s="2692" t="str">
        <f t="shared" si="351"/>
        <v/>
      </c>
      <c r="FF162" s="2692" t="str">
        <f t="shared" si="352"/>
        <v/>
      </c>
      <c r="FG162" s="2692" t="str">
        <f t="shared" si="353"/>
        <v/>
      </c>
      <c r="FH162" s="2601"/>
      <c r="FI162" s="2681" t="str">
        <f t="shared" si="354"/>
        <v/>
      </c>
      <c r="FJ162" s="2694">
        <f t="shared" si="355"/>
        <v>0</v>
      </c>
      <c r="FK162" s="2527" t="str">
        <f t="shared" si="356"/>
        <v/>
      </c>
      <c r="FL162" s="2527" t="str">
        <f t="shared" si="357"/>
        <v/>
      </c>
      <c r="FM162" s="2527" t="str">
        <f t="shared" si="358"/>
        <v/>
      </c>
      <c r="FN162" s="2527" t="str">
        <f t="shared" si="359"/>
        <v/>
      </c>
      <c r="FO162" s="2527" t="str">
        <f t="shared" si="360"/>
        <v/>
      </c>
      <c r="FP162" s="2527" t="str">
        <f t="shared" si="361"/>
        <v/>
      </c>
      <c r="FQ162" s="2527" t="str">
        <f t="shared" si="362"/>
        <v/>
      </c>
      <c r="FR162" s="2527" t="str">
        <f t="shared" si="363"/>
        <v/>
      </c>
      <c r="FS162" s="2704">
        <f>IF(X162=FS8,X162,0)</f>
        <v>0</v>
      </c>
      <c r="FT162" s="2703" t="str">
        <f t="shared" si="364"/>
        <v/>
      </c>
      <c r="FU162" s="2692" t="str">
        <f t="shared" si="365"/>
        <v/>
      </c>
      <c r="FV162" s="2692" t="str">
        <f t="shared" si="366"/>
        <v/>
      </c>
      <c r="FW162" s="2692" t="str">
        <f t="shared" si="367"/>
        <v/>
      </c>
      <c r="FX162" s="2692" t="str">
        <f t="shared" si="368"/>
        <v/>
      </c>
      <c r="FY162" s="2692" t="str">
        <f t="shared" si="369"/>
        <v/>
      </c>
      <c r="FZ162" s="2692" t="str">
        <f t="shared" si="370"/>
        <v/>
      </c>
      <c r="GA162" s="2692" t="str">
        <f t="shared" si="371"/>
        <v/>
      </c>
      <c r="GB162" s="2696" t="str">
        <f t="shared" si="372"/>
        <v/>
      </c>
      <c r="GC162" s="2535"/>
    </row>
    <row r="163" spans="1:185" ht="45" customHeight="1" x14ac:dyDescent="0.25">
      <c r="A163" s="2633">
        <f>ROW()</f>
        <v>163</v>
      </c>
      <c r="B163" s="2667" t="str">
        <f>IF(C163="I","",IF(ISBLANK(D163),"",IF(ISTEXT(D163),LARGE(B9:B162,1)+1,0)))</f>
        <v/>
      </c>
      <c r="C163" s="2698"/>
      <c r="D163" s="2715"/>
      <c r="E163" s="2669"/>
      <c r="F163" s="2670"/>
      <c r="G163" s="2671"/>
      <c r="H163" s="2672"/>
      <c r="I163" s="2671"/>
      <c r="J163" s="2672"/>
      <c r="K163" s="2673">
        <f t="shared" si="376"/>
        <v>0</v>
      </c>
      <c r="L163" s="2532"/>
      <c r="M163" s="2674">
        <f t="shared" si="261"/>
        <v>0</v>
      </c>
      <c r="N163" s="2675">
        <f t="shared" si="261"/>
        <v>0</v>
      </c>
      <c r="O163" s="2676"/>
      <c r="P163" s="2676"/>
      <c r="Q163" s="2676"/>
      <c r="R163" s="2676"/>
      <c r="S163" s="2676"/>
      <c r="T163" s="2676"/>
      <c r="U163" s="2676"/>
      <c r="V163" s="2676"/>
      <c r="W163" s="2532"/>
      <c r="X163" s="2674">
        <f t="shared" si="262"/>
        <v>0</v>
      </c>
      <c r="Y163" s="2675">
        <f t="shared" si="262"/>
        <v>0</v>
      </c>
      <c r="Z163" s="2677"/>
      <c r="AA163" s="2677"/>
      <c r="AB163" s="2677"/>
      <c r="AC163" s="2677"/>
      <c r="AD163" s="2677"/>
      <c r="AE163" s="2677"/>
      <c r="AF163" s="2677"/>
      <c r="AG163" s="2677"/>
      <c r="AH163" s="2532"/>
      <c r="AI163" s="2535"/>
      <c r="AJ163" s="2678">
        <f t="shared" si="263"/>
        <v>0</v>
      </c>
      <c r="AK163" s="2679">
        <f t="shared" si="264"/>
        <v>0</v>
      </c>
      <c r="AL163" s="2678">
        <f t="shared" si="265"/>
        <v>0</v>
      </c>
      <c r="AM163" s="2679">
        <f t="shared" si="266"/>
        <v>0</v>
      </c>
      <c r="AN163" s="2678">
        <f t="shared" si="267"/>
        <v>0</v>
      </c>
      <c r="AO163" s="2679">
        <f t="shared" si="268"/>
        <v>0</v>
      </c>
      <c r="AP163" s="2678">
        <f t="shared" si="269"/>
        <v>0</v>
      </c>
      <c r="AQ163" s="2679">
        <f t="shared" si="270"/>
        <v>0</v>
      </c>
      <c r="AR163" s="2678">
        <f t="shared" si="271"/>
        <v>0</v>
      </c>
      <c r="AS163" s="2679">
        <f t="shared" si="272"/>
        <v>0</v>
      </c>
      <c r="AT163" s="2678">
        <f t="shared" si="273"/>
        <v>0</v>
      </c>
      <c r="AU163" s="2679">
        <f t="shared" si="274"/>
        <v>0</v>
      </c>
      <c r="AV163" s="2678">
        <f t="shared" si="275"/>
        <v>0</v>
      </c>
      <c r="AW163" s="2679">
        <f t="shared" si="276"/>
        <v>0</v>
      </c>
      <c r="AX163" s="2678">
        <f t="shared" si="277"/>
        <v>0</v>
      </c>
      <c r="AY163" s="2679">
        <f t="shared" si="278"/>
        <v>0</v>
      </c>
      <c r="AZ163" s="2680"/>
      <c r="BA163" s="2681">
        <f>BA9</f>
        <v>20</v>
      </c>
      <c r="BB163" s="2681">
        <f t="shared" si="279"/>
        <v>0</v>
      </c>
      <c r="BC163" s="2681" t="str">
        <f t="shared" si="280"/>
        <v/>
      </c>
      <c r="BD163" s="2682">
        <f t="shared" si="373"/>
        <v>0</v>
      </c>
      <c r="BE163" s="2682">
        <f t="shared" si="373"/>
        <v>0</v>
      </c>
      <c r="BF163" s="2682">
        <f t="shared" si="373"/>
        <v>0</v>
      </c>
      <c r="BG163" s="2682">
        <f t="shared" si="373"/>
        <v>0</v>
      </c>
      <c r="BH163" s="2682">
        <f t="shared" si="373"/>
        <v>0</v>
      </c>
      <c r="BI163" s="2682">
        <f t="shared" si="258"/>
        <v>0</v>
      </c>
      <c r="BJ163" s="2682">
        <f t="shared" si="258"/>
        <v>0</v>
      </c>
      <c r="BK163" s="2682">
        <f t="shared" si="258"/>
        <v>0</v>
      </c>
      <c r="BL163" s="2535"/>
      <c r="BM163" s="2683">
        <f t="shared" si="281"/>
        <v>0</v>
      </c>
      <c r="BN163" s="2684">
        <f t="shared" si="282"/>
        <v>0</v>
      </c>
      <c r="BO163" s="2684">
        <f t="shared" si="283"/>
        <v>0</v>
      </c>
      <c r="BP163" s="2684">
        <f t="shared" si="284"/>
        <v>0</v>
      </c>
      <c r="BQ163" s="2684">
        <f t="shared" si="285"/>
        <v>0</v>
      </c>
      <c r="BR163" s="2684">
        <f t="shared" si="286"/>
        <v>0</v>
      </c>
      <c r="BS163" s="2684">
        <f t="shared" si="287"/>
        <v>0</v>
      </c>
      <c r="BT163" s="2684">
        <f t="shared" si="288"/>
        <v>0</v>
      </c>
      <c r="BU163" s="2617"/>
      <c r="BV163" s="2685">
        <f t="shared" si="374"/>
        <v>0</v>
      </c>
      <c r="BW163" s="2686">
        <f t="shared" si="374"/>
        <v>0</v>
      </c>
      <c r="BX163" s="2686">
        <f t="shared" si="374"/>
        <v>0</v>
      </c>
      <c r="BY163" s="2686">
        <f t="shared" si="374"/>
        <v>0</v>
      </c>
      <c r="BZ163" s="2686">
        <f t="shared" si="374"/>
        <v>0</v>
      </c>
      <c r="CA163" s="2686">
        <f t="shared" si="259"/>
        <v>0</v>
      </c>
      <c r="CB163" s="2686">
        <f t="shared" si="259"/>
        <v>0</v>
      </c>
      <c r="CC163" s="2687">
        <f t="shared" si="259"/>
        <v>0</v>
      </c>
      <c r="CD163" s="2525"/>
      <c r="CE163" s="2681" t="str">
        <f t="shared" si="289"/>
        <v/>
      </c>
      <c r="CF163" s="2688">
        <f t="shared" si="290"/>
        <v>0</v>
      </c>
      <c r="CG163" s="2689">
        <f t="shared" si="291"/>
        <v>0</v>
      </c>
      <c r="CH163" s="2689">
        <f t="shared" si="292"/>
        <v>0</v>
      </c>
      <c r="CI163" s="2689">
        <f t="shared" si="293"/>
        <v>0</v>
      </c>
      <c r="CJ163" s="2689">
        <f t="shared" si="294"/>
        <v>0</v>
      </c>
      <c r="CK163" s="2689">
        <f t="shared" si="295"/>
        <v>0</v>
      </c>
      <c r="CL163" s="2689">
        <f t="shared" si="296"/>
        <v>0</v>
      </c>
      <c r="CM163" s="2689">
        <f t="shared" si="297"/>
        <v>0</v>
      </c>
      <c r="CN163" s="2689">
        <f t="shared" si="298"/>
        <v>0</v>
      </c>
      <c r="CO163" s="2702">
        <f>IF(M163=CO8,M163,0)</f>
        <v>0</v>
      </c>
      <c r="CP163" s="2703" t="str">
        <f t="shared" si="299"/>
        <v/>
      </c>
      <c r="CQ163" s="2678" t="str">
        <f t="shared" si="300"/>
        <v/>
      </c>
      <c r="CR163" s="2692" t="str">
        <f t="shared" si="301"/>
        <v/>
      </c>
      <c r="CS163" s="2692" t="str">
        <f t="shared" si="302"/>
        <v/>
      </c>
      <c r="CT163" s="2692" t="str">
        <f t="shared" si="303"/>
        <v/>
      </c>
      <c r="CU163" s="2692" t="str">
        <f t="shared" si="304"/>
        <v/>
      </c>
      <c r="CV163" s="2692" t="str">
        <f t="shared" si="305"/>
        <v/>
      </c>
      <c r="CW163" s="2692" t="str">
        <f t="shared" si="306"/>
        <v/>
      </c>
      <c r="CX163" s="2693" t="str">
        <f t="shared" si="307"/>
        <v/>
      </c>
      <c r="CY163" s="2601"/>
      <c r="CZ163" s="2681" t="str">
        <f t="shared" si="308"/>
        <v/>
      </c>
      <c r="DA163" s="2694">
        <f t="shared" si="309"/>
        <v>0</v>
      </c>
      <c r="DB163" s="2527" t="str">
        <f t="shared" si="310"/>
        <v/>
      </c>
      <c r="DC163" s="2527" t="str">
        <f t="shared" si="311"/>
        <v/>
      </c>
      <c r="DD163" s="2527" t="str">
        <f t="shared" si="312"/>
        <v/>
      </c>
      <c r="DE163" s="2527" t="str">
        <f t="shared" si="313"/>
        <v/>
      </c>
      <c r="DF163" s="2527" t="str">
        <f t="shared" si="314"/>
        <v/>
      </c>
      <c r="DG163" s="2527" t="str">
        <f t="shared" si="315"/>
        <v/>
      </c>
      <c r="DH163" s="2527" t="str">
        <f t="shared" si="316"/>
        <v/>
      </c>
      <c r="DI163" s="2527" t="str">
        <f t="shared" si="317"/>
        <v/>
      </c>
      <c r="DJ163" s="2549"/>
      <c r="DK163" s="2704">
        <f>IF(M163=DK8,M163,0)</f>
        <v>0</v>
      </c>
      <c r="DL163" s="2703" t="str">
        <f t="shared" si="318"/>
        <v/>
      </c>
      <c r="DM163" s="2692" t="str">
        <f t="shared" si="319"/>
        <v/>
      </c>
      <c r="DN163" s="2692" t="str">
        <f t="shared" si="320"/>
        <v/>
      </c>
      <c r="DO163" s="2692" t="str">
        <f t="shared" si="321"/>
        <v/>
      </c>
      <c r="DP163" s="2692" t="str">
        <f t="shared" si="322"/>
        <v/>
      </c>
      <c r="DQ163" s="2692" t="str">
        <f t="shared" si="323"/>
        <v/>
      </c>
      <c r="DR163" s="2692" t="str">
        <f t="shared" si="324"/>
        <v/>
      </c>
      <c r="DS163" s="2692" t="str">
        <f t="shared" si="325"/>
        <v/>
      </c>
      <c r="DT163" s="2696" t="str">
        <f t="shared" si="326"/>
        <v/>
      </c>
      <c r="DU163" s="2535"/>
      <c r="DV163" s="2683">
        <f t="shared" si="327"/>
        <v>0</v>
      </c>
      <c r="DW163" s="2684">
        <f t="shared" si="328"/>
        <v>0</v>
      </c>
      <c r="DX163" s="2684">
        <f t="shared" si="329"/>
        <v>0</v>
      </c>
      <c r="DY163" s="2684">
        <f t="shared" si="330"/>
        <v>0</v>
      </c>
      <c r="DZ163" s="2684">
        <f t="shared" si="331"/>
        <v>0</v>
      </c>
      <c r="EA163" s="2684">
        <f t="shared" si="332"/>
        <v>0</v>
      </c>
      <c r="EB163" s="2684">
        <f t="shared" si="333"/>
        <v>0</v>
      </c>
      <c r="EC163" s="2684">
        <f t="shared" si="334"/>
        <v>0</v>
      </c>
      <c r="ED163" s="2630"/>
      <c r="EE163" s="2685">
        <f t="shared" si="375"/>
        <v>0</v>
      </c>
      <c r="EF163" s="2686">
        <f t="shared" si="375"/>
        <v>0</v>
      </c>
      <c r="EG163" s="2686">
        <f t="shared" si="375"/>
        <v>0</v>
      </c>
      <c r="EH163" s="2686">
        <f t="shared" si="375"/>
        <v>0</v>
      </c>
      <c r="EI163" s="2686">
        <f t="shared" si="375"/>
        <v>0</v>
      </c>
      <c r="EJ163" s="2686">
        <f t="shared" si="260"/>
        <v>0</v>
      </c>
      <c r="EK163" s="2686">
        <f t="shared" si="260"/>
        <v>0</v>
      </c>
      <c r="EL163" s="2687">
        <f t="shared" si="260"/>
        <v>0</v>
      </c>
      <c r="EM163" s="2601"/>
      <c r="EN163" s="2681" t="str">
        <f t="shared" si="335"/>
        <v/>
      </c>
      <c r="EO163" s="2688">
        <f t="shared" si="336"/>
        <v>0</v>
      </c>
      <c r="EP163" s="2689">
        <f t="shared" si="337"/>
        <v>0</v>
      </c>
      <c r="EQ163" s="2689">
        <f t="shared" si="338"/>
        <v>0</v>
      </c>
      <c r="ER163" s="2689">
        <f t="shared" si="339"/>
        <v>0</v>
      </c>
      <c r="ES163" s="2689">
        <f t="shared" si="340"/>
        <v>0</v>
      </c>
      <c r="ET163" s="2689">
        <f t="shared" si="341"/>
        <v>0</v>
      </c>
      <c r="EU163" s="2689">
        <f t="shared" si="342"/>
        <v>0</v>
      </c>
      <c r="EV163" s="2689">
        <f t="shared" si="343"/>
        <v>0</v>
      </c>
      <c r="EW163" s="2689">
        <f t="shared" si="344"/>
        <v>0</v>
      </c>
      <c r="EX163" s="2705">
        <f>IF(X163=EX8,X163,0)</f>
        <v>0</v>
      </c>
      <c r="EY163" s="2703" t="str">
        <f t="shared" si="345"/>
        <v/>
      </c>
      <c r="EZ163" s="2678" t="str">
        <f t="shared" si="346"/>
        <v/>
      </c>
      <c r="FA163" s="2692" t="str">
        <f t="shared" si="347"/>
        <v/>
      </c>
      <c r="FB163" s="2692" t="str">
        <f t="shared" si="348"/>
        <v/>
      </c>
      <c r="FC163" s="2692" t="str">
        <f t="shared" si="349"/>
        <v/>
      </c>
      <c r="FD163" s="2692" t="str">
        <f t="shared" si="350"/>
        <v/>
      </c>
      <c r="FE163" s="2692" t="str">
        <f t="shared" si="351"/>
        <v/>
      </c>
      <c r="FF163" s="2692" t="str">
        <f t="shared" si="352"/>
        <v/>
      </c>
      <c r="FG163" s="2692" t="str">
        <f t="shared" si="353"/>
        <v/>
      </c>
      <c r="FH163" s="2601"/>
      <c r="FI163" s="2681" t="str">
        <f t="shared" si="354"/>
        <v/>
      </c>
      <c r="FJ163" s="2694">
        <f t="shared" si="355"/>
        <v>0</v>
      </c>
      <c r="FK163" s="2527" t="str">
        <f t="shared" si="356"/>
        <v/>
      </c>
      <c r="FL163" s="2527" t="str">
        <f t="shared" si="357"/>
        <v/>
      </c>
      <c r="FM163" s="2527" t="str">
        <f t="shared" si="358"/>
        <v/>
      </c>
      <c r="FN163" s="2527" t="str">
        <f t="shared" si="359"/>
        <v/>
      </c>
      <c r="FO163" s="2527" t="str">
        <f t="shared" si="360"/>
        <v/>
      </c>
      <c r="FP163" s="2527" t="str">
        <f t="shared" si="361"/>
        <v/>
      </c>
      <c r="FQ163" s="2527" t="str">
        <f t="shared" si="362"/>
        <v/>
      </c>
      <c r="FR163" s="2527" t="str">
        <f t="shared" si="363"/>
        <v/>
      </c>
      <c r="FS163" s="2704">
        <f>IF(X163=FS8,X163,0)</f>
        <v>0</v>
      </c>
      <c r="FT163" s="2703" t="str">
        <f t="shared" si="364"/>
        <v/>
      </c>
      <c r="FU163" s="2692" t="str">
        <f t="shared" si="365"/>
        <v/>
      </c>
      <c r="FV163" s="2692" t="str">
        <f t="shared" si="366"/>
        <v/>
      </c>
      <c r="FW163" s="2692" t="str">
        <f t="shared" si="367"/>
        <v/>
      </c>
      <c r="FX163" s="2692" t="str">
        <f t="shared" si="368"/>
        <v/>
      </c>
      <c r="FY163" s="2692" t="str">
        <f t="shared" si="369"/>
        <v/>
      </c>
      <c r="FZ163" s="2692" t="str">
        <f t="shared" si="370"/>
        <v/>
      </c>
      <c r="GA163" s="2692" t="str">
        <f t="shared" si="371"/>
        <v/>
      </c>
      <c r="GB163" s="2696" t="str">
        <f t="shared" si="372"/>
        <v/>
      </c>
      <c r="GC163" s="2535"/>
    </row>
    <row r="164" spans="1:185" ht="45" customHeight="1" x14ac:dyDescent="0.25">
      <c r="A164" s="2633">
        <f>ROW()</f>
        <v>164</v>
      </c>
      <c r="B164" s="2667" t="str">
        <f>IF(C164="I","",IF(ISBLANK(D164),"",IF(ISTEXT(D164),LARGE(B9:B163,1)+1,0)))</f>
        <v/>
      </c>
      <c r="C164" s="2698"/>
      <c r="D164" s="2715"/>
      <c r="E164" s="2669"/>
      <c r="F164" s="2670"/>
      <c r="G164" s="2671"/>
      <c r="H164" s="2672"/>
      <c r="I164" s="2671"/>
      <c r="J164" s="2672"/>
      <c r="K164" s="2673">
        <f t="shared" si="376"/>
        <v>0</v>
      </c>
      <c r="L164" s="2532"/>
      <c r="M164" s="2674">
        <f t="shared" si="261"/>
        <v>0</v>
      </c>
      <c r="N164" s="2675">
        <f t="shared" si="261"/>
        <v>0</v>
      </c>
      <c r="O164" s="2676"/>
      <c r="P164" s="2676"/>
      <c r="Q164" s="2676"/>
      <c r="R164" s="2676"/>
      <c r="S164" s="2676"/>
      <c r="T164" s="2676"/>
      <c r="U164" s="2676"/>
      <c r="V164" s="2676"/>
      <c r="W164" s="2532"/>
      <c r="X164" s="2674">
        <f t="shared" si="262"/>
        <v>0</v>
      </c>
      <c r="Y164" s="2675">
        <f t="shared" si="262"/>
        <v>0</v>
      </c>
      <c r="Z164" s="2677"/>
      <c r="AA164" s="2677"/>
      <c r="AB164" s="2677"/>
      <c r="AC164" s="2677"/>
      <c r="AD164" s="2677"/>
      <c r="AE164" s="2677"/>
      <c r="AF164" s="2677"/>
      <c r="AG164" s="2677"/>
      <c r="AH164" s="2532"/>
      <c r="AI164" s="2535"/>
      <c r="AJ164" s="2678">
        <f t="shared" si="263"/>
        <v>0</v>
      </c>
      <c r="AK164" s="2679">
        <f t="shared" si="264"/>
        <v>0</v>
      </c>
      <c r="AL164" s="2678">
        <f t="shared" si="265"/>
        <v>0</v>
      </c>
      <c r="AM164" s="2679">
        <f t="shared" si="266"/>
        <v>0</v>
      </c>
      <c r="AN164" s="2678">
        <f t="shared" si="267"/>
        <v>0</v>
      </c>
      <c r="AO164" s="2679">
        <f t="shared" si="268"/>
        <v>0</v>
      </c>
      <c r="AP164" s="2678">
        <f t="shared" si="269"/>
        <v>0</v>
      </c>
      <c r="AQ164" s="2679">
        <f t="shared" si="270"/>
        <v>0</v>
      </c>
      <c r="AR164" s="2678">
        <f t="shared" si="271"/>
        <v>0</v>
      </c>
      <c r="AS164" s="2679">
        <f t="shared" si="272"/>
        <v>0</v>
      </c>
      <c r="AT164" s="2678">
        <f t="shared" si="273"/>
        <v>0</v>
      </c>
      <c r="AU164" s="2679">
        <f t="shared" si="274"/>
        <v>0</v>
      </c>
      <c r="AV164" s="2678">
        <f t="shared" si="275"/>
        <v>0</v>
      </c>
      <c r="AW164" s="2679">
        <f t="shared" si="276"/>
        <v>0</v>
      </c>
      <c r="AX164" s="2678">
        <f t="shared" si="277"/>
        <v>0</v>
      </c>
      <c r="AY164" s="2679">
        <f t="shared" si="278"/>
        <v>0</v>
      </c>
      <c r="AZ164" s="2680"/>
      <c r="BA164" s="2681">
        <f>BA9</f>
        <v>20</v>
      </c>
      <c r="BB164" s="2681">
        <f t="shared" si="279"/>
        <v>0</v>
      </c>
      <c r="BC164" s="2681" t="str">
        <f t="shared" si="280"/>
        <v/>
      </c>
      <c r="BD164" s="2682">
        <f t="shared" si="373"/>
        <v>0</v>
      </c>
      <c r="BE164" s="2682">
        <f t="shared" si="373"/>
        <v>0</v>
      </c>
      <c r="BF164" s="2682">
        <f t="shared" si="373"/>
        <v>0</v>
      </c>
      <c r="BG164" s="2682">
        <f t="shared" si="373"/>
        <v>0</v>
      </c>
      <c r="BH164" s="2682">
        <f t="shared" si="373"/>
        <v>0</v>
      </c>
      <c r="BI164" s="2682">
        <f t="shared" si="258"/>
        <v>0</v>
      </c>
      <c r="BJ164" s="2682">
        <f t="shared" si="258"/>
        <v>0</v>
      </c>
      <c r="BK164" s="2682">
        <f t="shared" si="258"/>
        <v>0</v>
      </c>
      <c r="BL164" s="2535"/>
      <c r="BM164" s="2683">
        <f t="shared" si="281"/>
        <v>0</v>
      </c>
      <c r="BN164" s="2684">
        <f t="shared" si="282"/>
        <v>0</v>
      </c>
      <c r="BO164" s="2684">
        <f t="shared" si="283"/>
        <v>0</v>
      </c>
      <c r="BP164" s="2684">
        <f t="shared" si="284"/>
        <v>0</v>
      </c>
      <c r="BQ164" s="2684">
        <f t="shared" si="285"/>
        <v>0</v>
      </c>
      <c r="BR164" s="2684">
        <f t="shared" si="286"/>
        <v>0</v>
      </c>
      <c r="BS164" s="2684">
        <f t="shared" si="287"/>
        <v>0</v>
      </c>
      <c r="BT164" s="2684">
        <f t="shared" si="288"/>
        <v>0</v>
      </c>
      <c r="BU164" s="2617"/>
      <c r="BV164" s="2685">
        <f t="shared" si="374"/>
        <v>0</v>
      </c>
      <c r="BW164" s="2686">
        <f t="shared" si="374"/>
        <v>0</v>
      </c>
      <c r="BX164" s="2686">
        <f t="shared" si="374"/>
        <v>0</v>
      </c>
      <c r="BY164" s="2686">
        <f t="shared" si="374"/>
        <v>0</v>
      </c>
      <c r="BZ164" s="2686">
        <f t="shared" si="374"/>
        <v>0</v>
      </c>
      <c r="CA164" s="2686">
        <f t="shared" si="259"/>
        <v>0</v>
      </c>
      <c r="CB164" s="2686">
        <f t="shared" si="259"/>
        <v>0</v>
      </c>
      <c r="CC164" s="2687">
        <f t="shared" si="259"/>
        <v>0</v>
      </c>
      <c r="CD164" s="2525"/>
      <c r="CE164" s="2681" t="str">
        <f t="shared" si="289"/>
        <v/>
      </c>
      <c r="CF164" s="2688">
        <f t="shared" si="290"/>
        <v>0</v>
      </c>
      <c r="CG164" s="2689">
        <f t="shared" si="291"/>
        <v>0</v>
      </c>
      <c r="CH164" s="2689">
        <f t="shared" si="292"/>
        <v>0</v>
      </c>
      <c r="CI164" s="2689">
        <f t="shared" si="293"/>
        <v>0</v>
      </c>
      <c r="CJ164" s="2689">
        <f t="shared" si="294"/>
        <v>0</v>
      </c>
      <c r="CK164" s="2689">
        <f t="shared" si="295"/>
        <v>0</v>
      </c>
      <c r="CL164" s="2689">
        <f t="shared" si="296"/>
        <v>0</v>
      </c>
      <c r="CM164" s="2689">
        <f t="shared" si="297"/>
        <v>0</v>
      </c>
      <c r="CN164" s="2689">
        <f t="shared" si="298"/>
        <v>0</v>
      </c>
      <c r="CO164" s="2702">
        <f>IF(M164=CO8,M164,0)</f>
        <v>0</v>
      </c>
      <c r="CP164" s="2703" t="str">
        <f t="shared" si="299"/>
        <v/>
      </c>
      <c r="CQ164" s="2678" t="str">
        <f t="shared" si="300"/>
        <v/>
      </c>
      <c r="CR164" s="2692" t="str">
        <f t="shared" si="301"/>
        <v/>
      </c>
      <c r="CS164" s="2692" t="str">
        <f t="shared" si="302"/>
        <v/>
      </c>
      <c r="CT164" s="2692" t="str">
        <f t="shared" si="303"/>
        <v/>
      </c>
      <c r="CU164" s="2692" t="str">
        <f t="shared" si="304"/>
        <v/>
      </c>
      <c r="CV164" s="2692" t="str">
        <f t="shared" si="305"/>
        <v/>
      </c>
      <c r="CW164" s="2692" t="str">
        <f t="shared" si="306"/>
        <v/>
      </c>
      <c r="CX164" s="2693" t="str">
        <f t="shared" si="307"/>
        <v/>
      </c>
      <c r="CY164" s="2601"/>
      <c r="CZ164" s="2681" t="str">
        <f t="shared" si="308"/>
        <v/>
      </c>
      <c r="DA164" s="2694">
        <f t="shared" si="309"/>
        <v>0</v>
      </c>
      <c r="DB164" s="2527" t="str">
        <f t="shared" si="310"/>
        <v/>
      </c>
      <c r="DC164" s="2527" t="str">
        <f t="shared" si="311"/>
        <v/>
      </c>
      <c r="DD164" s="2527" t="str">
        <f t="shared" si="312"/>
        <v/>
      </c>
      <c r="DE164" s="2527" t="str">
        <f t="shared" si="313"/>
        <v/>
      </c>
      <c r="DF164" s="2527" t="str">
        <f t="shared" si="314"/>
        <v/>
      </c>
      <c r="DG164" s="2527" t="str">
        <f t="shared" si="315"/>
        <v/>
      </c>
      <c r="DH164" s="2527" t="str">
        <f t="shared" si="316"/>
        <v/>
      </c>
      <c r="DI164" s="2527" t="str">
        <f t="shared" si="317"/>
        <v/>
      </c>
      <c r="DJ164" s="2549"/>
      <c r="DK164" s="2704">
        <f>IF(M164=DK8,M164,0)</f>
        <v>0</v>
      </c>
      <c r="DL164" s="2703" t="str">
        <f t="shared" si="318"/>
        <v/>
      </c>
      <c r="DM164" s="2692" t="str">
        <f t="shared" si="319"/>
        <v/>
      </c>
      <c r="DN164" s="2692" t="str">
        <f t="shared" si="320"/>
        <v/>
      </c>
      <c r="DO164" s="2692" t="str">
        <f t="shared" si="321"/>
        <v/>
      </c>
      <c r="DP164" s="2692" t="str">
        <f t="shared" si="322"/>
        <v/>
      </c>
      <c r="DQ164" s="2692" t="str">
        <f t="shared" si="323"/>
        <v/>
      </c>
      <c r="DR164" s="2692" t="str">
        <f t="shared" si="324"/>
        <v/>
      </c>
      <c r="DS164" s="2692" t="str">
        <f t="shared" si="325"/>
        <v/>
      </c>
      <c r="DT164" s="2696" t="str">
        <f t="shared" si="326"/>
        <v/>
      </c>
      <c r="DU164" s="2535"/>
      <c r="DV164" s="2683">
        <f t="shared" si="327"/>
        <v>0</v>
      </c>
      <c r="DW164" s="2684">
        <f t="shared" si="328"/>
        <v>0</v>
      </c>
      <c r="DX164" s="2684">
        <f t="shared" si="329"/>
        <v>0</v>
      </c>
      <c r="DY164" s="2684">
        <f t="shared" si="330"/>
        <v>0</v>
      </c>
      <c r="DZ164" s="2684">
        <f t="shared" si="331"/>
        <v>0</v>
      </c>
      <c r="EA164" s="2684">
        <f t="shared" si="332"/>
        <v>0</v>
      </c>
      <c r="EB164" s="2684">
        <f t="shared" si="333"/>
        <v>0</v>
      </c>
      <c r="EC164" s="2684">
        <f t="shared" si="334"/>
        <v>0</v>
      </c>
      <c r="ED164" s="2630"/>
      <c r="EE164" s="2685">
        <f t="shared" si="375"/>
        <v>0</v>
      </c>
      <c r="EF164" s="2686">
        <f t="shared" si="375"/>
        <v>0</v>
      </c>
      <c r="EG164" s="2686">
        <f t="shared" si="375"/>
        <v>0</v>
      </c>
      <c r="EH164" s="2686">
        <f t="shared" si="375"/>
        <v>0</v>
      </c>
      <c r="EI164" s="2686">
        <f t="shared" si="375"/>
        <v>0</v>
      </c>
      <c r="EJ164" s="2686">
        <f t="shared" si="260"/>
        <v>0</v>
      </c>
      <c r="EK164" s="2686">
        <f t="shared" si="260"/>
        <v>0</v>
      </c>
      <c r="EL164" s="2687">
        <f t="shared" si="260"/>
        <v>0</v>
      </c>
      <c r="EM164" s="2601"/>
      <c r="EN164" s="2681" t="str">
        <f t="shared" si="335"/>
        <v/>
      </c>
      <c r="EO164" s="2688">
        <f t="shared" si="336"/>
        <v>0</v>
      </c>
      <c r="EP164" s="2689">
        <f t="shared" si="337"/>
        <v>0</v>
      </c>
      <c r="EQ164" s="2689">
        <f t="shared" si="338"/>
        <v>0</v>
      </c>
      <c r="ER164" s="2689">
        <f t="shared" si="339"/>
        <v>0</v>
      </c>
      <c r="ES164" s="2689">
        <f t="shared" si="340"/>
        <v>0</v>
      </c>
      <c r="ET164" s="2689">
        <f t="shared" si="341"/>
        <v>0</v>
      </c>
      <c r="EU164" s="2689">
        <f t="shared" si="342"/>
        <v>0</v>
      </c>
      <c r="EV164" s="2689">
        <f t="shared" si="343"/>
        <v>0</v>
      </c>
      <c r="EW164" s="2689">
        <f t="shared" si="344"/>
        <v>0</v>
      </c>
      <c r="EX164" s="2705">
        <f>IF(X164=EX8,X164,0)</f>
        <v>0</v>
      </c>
      <c r="EY164" s="2703" t="str">
        <f t="shared" si="345"/>
        <v/>
      </c>
      <c r="EZ164" s="2678" t="str">
        <f t="shared" si="346"/>
        <v/>
      </c>
      <c r="FA164" s="2692" t="str">
        <f t="shared" si="347"/>
        <v/>
      </c>
      <c r="FB164" s="2692" t="str">
        <f t="shared" si="348"/>
        <v/>
      </c>
      <c r="FC164" s="2692" t="str">
        <f t="shared" si="349"/>
        <v/>
      </c>
      <c r="FD164" s="2692" t="str">
        <f t="shared" si="350"/>
        <v/>
      </c>
      <c r="FE164" s="2692" t="str">
        <f t="shared" si="351"/>
        <v/>
      </c>
      <c r="FF164" s="2692" t="str">
        <f t="shared" si="352"/>
        <v/>
      </c>
      <c r="FG164" s="2692" t="str">
        <f t="shared" si="353"/>
        <v/>
      </c>
      <c r="FH164" s="2601"/>
      <c r="FI164" s="2681" t="str">
        <f t="shared" si="354"/>
        <v/>
      </c>
      <c r="FJ164" s="2694">
        <f t="shared" si="355"/>
        <v>0</v>
      </c>
      <c r="FK164" s="2527" t="str">
        <f t="shared" si="356"/>
        <v/>
      </c>
      <c r="FL164" s="2527" t="str">
        <f t="shared" si="357"/>
        <v/>
      </c>
      <c r="FM164" s="2527" t="str">
        <f t="shared" si="358"/>
        <v/>
      </c>
      <c r="FN164" s="2527" t="str">
        <f t="shared" si="359"/>
        <v/>
      </c>
      <c r="FO164" s="2527" t="str">
        <f t="shared" si="360"/>
        <v/>
      </c>
      <c r="FP164" s="2527" t="str">
        <f t="shared" si="361"/>
        <v/>
      </c>
      <c r="FQ164" s="2527" t="str">
        <f t="shared" si="362"/>
        <v/>
      </c>
      <c r="FR164" s="2527" t="str">
        <f t="shared" si="363"/>
        <v/>
      </c>
      <c r="FS164" s="2704">
        <f>IF(X164=FS8,X164,0)</f>
        <v>0</v>
      </c>
      <c r="FT164" s="2703" t="str">
        <f t="shared" si="364"/>
        <v/>
      </c>
      <c r="FU164" s="2692" t="str">
        <f t="shared" si="365"/>
        <v/>
      </c>
      <c r="FV164" s="2692" t="str">
        <f t="shared" si="366"/>
        <v/>
      </c>
      <c r="FW164" s="2692" t="str">
        <f t="shared" si="367"/>
        <v/>
      </c>
      <c r="FX164" s="2692" t="str">
        <f t="shared" si="368"/>
        <v/>
      </c>
      <c r="FY164" s="2692" t="str">
        <f t="shared" si="369"/>
        <v/>
      </c>
      <c r="FZ164" s="2692" t="str">
        <f t="shared" si="370"/>
        <v/>
      </c>
      <c r="GA164" s="2692" t="str">
        <f t="shared" si="371"/>
        <v/>
      </c>
      <c r="GB164" s="2696" t="str">
        <f t="shared" si="372"/>
        <v/>
      </c>
      <c r="GC164" s="2535"/>
    </row>
    <row r="165" spans="1:185" ht="45" customHeight="1" x14ac:dyDescent="0.25">
      <c r="A165" s="2633">
        <f>ROW()</f>
        <v>165</v>
      </c>
      <c r="B165" s="2667" t="str">
        <f>IF(C165="I","",IF(ISBLANK(D165),"",IF(ISTEXT(D165),LARGE(B9:B164,1)+1,0)))</f>
        <v/>
      </c>
      <c r="C165" s="2698"/>
      <c r="D165" s="2715"/>
      <c r="E165" s="2669"/>
      <c r="F165" s="2670"/>
      <c r="G165" s="2671"/>
      <c r="H165" s="2672"/>
      <c r="I165" s="2671"/>
      <c r="J165" s="2672"/>
      <c r="K165" s="2673">
        <f t="shared" si="376"/>
        <v>0</v>
      </c>
      <c r="L165" s="2532"/>
      <c r="M165" s="2674">
        <f t="shared" si="261"/>
        <v>0</v>
      </c>
      <c r="N165" s="2675">
        <f t="shared" si="261"/>
        <v>0</v>
      </c>
      <c r="O165" s="2676"/>
      <c r="P165" s="2676"/>
      <c r="Q165" s="2676"/>
      <c r="R165" s="2676"/>
      <c r="S165" s="2676"/>
      <c r="T165" s="2676"/>
      <c r="U165" s="2676"/>
      <c r="V165" s="2676"/>
      <c r="W165" s="2532"/>
      <c r="X165" s="2674">
        <f t="shared" si="262"/>
        <v>0</v>
      </c>
      <c r="Y165" s="2675">
        <f t="shared" si="262"/>
        <v>0</v>
      </c>
      <c r="Z165" s="2677"/>
      <c r="AA165" s="2677"/>
      <c r="AB165" s="2677"/>
      <c r="AC165" s="2677"/>
      <c r="AD165" s="2677"/>
      <c r="AE165" s="2677"/>
      <c r="AF165" s="2677"/>
      <c r="AG165" s="2677"/>
      <c r="AH165" s="2532"/>
      <c r="AI165" s="2535"/>
      <c r="AJ165" s="2678">
        <f t="shared" si="263"/>
        <v>0</v>
      </c>
      <c r="AK165" s="2679">
        <f t="shared" si="264"/>
        <v>0</v>
      </c>
      <c r="AL165" s="2678">
        <f t="shared" si="265"/>
        <v>0</v>
      </c>
      <c r="AM165" s="2679">
        <f t="shared" si="266"/>
        <v>0</v>
      </c>
      <c r="AN165" s="2678">
        <f t="shared" si="267"/>
        <v>0</v>
      </c>
      <c r="AO165" s="2679">
        <f t="shared" si="268"/>
        <v>0</v>
      </c>
      <c r="AP165" s="2678">
        <f t="shared" si="269"/>
        <v>0</v>
      </c>
      <c r="AQ165" s="2679">
        <f t="shared" si="270"/>
        <v>0</v>
      </c>
      <c r="AR165" s="2678">
        <f t="shared" si="271"/>
        <v>0</v>
      </c>
      <c r="AS165" s="2679">
        <f t="shared" si="272"/>
        <v>0</v>
      </c>
      <c r="AT165" s="2678">
        <f t="shared" si="273"/>
        <v>0</v>
      </c>
      <c r="AU165" s="2679">
        <f t="shared" si="274"/>
        <v>0</v>
      </c>
      <c r="AV165" s="2678">
        <f t="shared" si="275"/>
        <v>0</v>
      </c>
      <c r="AW165" s="2679">
        <f t="shared" si="276"/>
        <v>0</v>
      </c>
      <c r="AX165" s="2678">
        <f t="shared" si="277"/>
        <v>0</v>
      </c>
      <c r="AY165" s="2679">
        <f t="shared" si="278"/>
        <v>0</v>
      </c>
      <c r="AZ165" s="2680"/>
      <c r="BA165" s="2681">
        <f>BA9</f>
        <v>20</v>
      </c>
      <c r="BB165" s="2681">
        <f t="shared" si="279"/>
        <v>0</v>
      </c>
      <c r="BC165" s="2681" t="str">
        <f t="shared" si="280"/>
        <v/>
      </c>
      <c r="BD165" s="2682">
        <f t="shared" si="373"/>
        <v>0</v>
      </c>
      <c r="BE165" s="2682">
        <f t="shared" si="373"/>
        <v>0</v>
      </c>
      <c r="BF165" s="2682">
        <f t="shared" si="373"/>
        <v>0</v>
      </c>
      <c r="BG165" s="2682">
        <f t="shared" si="373"/>
        <v>0</v>
      </c>
      <c r="BH165" s="2682">
        <f t="shared" si="373"/>
        <v>0</v>
      </c>
      <c r="BI165" s="2682">
        <f t="shared" si="258"/>
        <v>0</v>
      </c>
      <c r="BJ165" s="2682">
        <f t="shared" si="258"/>
        <v>0</v>
      </c>
      <c r="BK165" s="2682">
        <f t="shared" si="258"/>
        <v>0</v>
      </c>
      <c r="BL165" s="2535"/>
      <c r="BM165" s="2683">
        <f t="shared" si="281"/>
        <v>0</v>
      </c>
      <c r="BN165" s="2684">
        <f t="shared" si="282"/>
        <v>0</v>
      </c>
      <c r="BO165" s="2684">
        <f t="shared" si="283"/>
        <v>0</v>
      </c>
      <c r="BP165" s="2684">
        <f t="shared" si="284"/>
        <v>0</v>
      </c>
      <c r="BQ165" s="2684">
        <f t="shared" si="285"/>
        <v>0</v>
      </c>
      <c r="BR165" s="2684">
        <f t="shared" si="286"/>
        <v>0</v>
      </c>
      <c r="BS165" s="2684">
        <f t="shared" si="287"/>
        <v>0</v>
      </c>
      <c r="BT165" s="2684">
        <f t="shared" si="288"/>
        <v>0</v>
      </c>
      <c r="BU165" s="2617"/>
      <c r="BV165" s="2685">
        <f t="shared" si="374"/>
        <v>0</v>
      </c>
      <c r="BW165" s="2686">
        <f t="shared" si="374"/>
        <v>0</v>
      </c>
      <c r="BX165" s="2686">
        <f t="shared" si="374"/>
        <v>0</v>
      </c>
      <c r="BY165" s="2686">
        <f t="shared" si="374"/>
        <v>0</v>
      </c>
      <c r="BZ165" s="2686">
        <f t="shared" si="374"/>
        <v>0</v>
      </c>
      <c r="CA165" s="2686">
        <f t="shared" si="259"/>
        <v>0</v>
      </c>
      <c r="CB165" s="2686">
        <f t="shared" si="259"/>
        <v>0</v>
      </c>
      <c r="CC165" s="2687">
        <f t="shared" si="259"/>
        <v>0</v>
      </c>
      <c r="CD165" s="2525"/>
      <c r="CE165" s="2681" t="str">
        <f t="shared" si="289"/>
        <v/>
      </c>
      <c r="CF165" s="2688">
        <f t="shared" si="290"/>
        <v>0</v>
      </c>
      <c r="CG165" s="2689">
        <f t="shared" si="291"/>
        <v>0</v>
      </c>
      <c r="CH165" s="2689">
        <f t="shared" si="292"/>
        <v>0</v>
      </c>
      <c r="CI165" s="2689">
        <f t="shared" si="293"/>
        <v>0</v>
      </c>
      <c r="CJ165" s="2689">
        <f t="shared" si="294"/>
        <v>0</v>
      </c>
      <c r="CK165" s="2689">
        <f t="shared" si="295"/>
        <v>0</v>
      </c>
      <c r="CL165" s="2689">
        <f t="shared" si="296"/>
        <v>0</v>
      </c>
      <c r="CM165" s="2689">
        <f t="shared" si="297"/>
        <v>0</v>
      </c>
      <c r="CN165" s="2689">
        <f t="shared" si="298"/>
        <v>0</v>
      </c>
      <c r="CO165" s="2702">
        <f>IF(M165=CO8,M165,0)</f>
        <v>0</v>
      </c>
      <c r="CP165" s="2703" t="str">
        <f t="shared" si="299"/>
        <v/>
      </c>
      <c r="CQ165" s="2678" t="str">
        <f t="shared" si="300"/>
        <v/>
      </c>
      <c r="CR165" s="2692" t="str">
        <f t="shared" si="301"/>
        <v/>
      </c>
      <c r="CS165" s="2692" t="str">
        <f t="shared" si="302"/>
        <v/>
      </c>
      <c r="CT165" s="2692" t="str">
        <f t="shared" si="303"/>
        <v/>
      </c>
      <c r="CU165" s="2692" t="str">
        <f t="shared" si="304"/>
        <v/>
      </c>
      <c r="CV165" s="2692" t="str">
        <f t="shared" si="305"/>
        <v/>
      </c>
      <c r="CW165" s="2692" t="str">
        <f t="shared" si="306"/>
        <v/>
      </c>
      <c r="CX165" s="2693" t="str">
        <f t="shared" si="307"/>
        <v/>
      </c>
      <c r="CY165" s="2601"/>
      <c r="CZ165" s="2681" t="str">
        <f t="shared" si="308"/>
        <v/>
      </c>
      <c r="DA165" s="2694">
        <f t="shared" si="309"/>
        <v>0</v>
      </c>
      <c r="DB165" s="2527" t="str">
        <f t="shared" si="310"/>
        <v/>
      </c>
      <c r="DC165" s="2527" t="str">
        <f t="shared" si="311"/>
        <v/>
      </c>
      <c r="DD165" s="2527" t="str">
        <f t="shared" si="312"/>
        <v/>
      </c>
      <c r="DE165" s="2527" t="str">
        <f t="shared" si="313"/>
        <v/>
      </c>
      <c r="DF165" s="2527" t="str">
        <f t="shared" si="314"/>
        <v/>
      </c>
      <c r="DG165" s="2527" t="str">
        <f t="shared" si="315"/>
        <v/>
      </c>
      <c r="DH165" s="2527" t="str">
        <f t="shared" si="316"/>
        <v/>
      </c>
      <c r="DI165" s="2527" t="str">
        <f t="shared" si="317"/>
        <v/>
      </c>
      <c r="DJ165" s="2549"/>
      <c r="DK165" s="2704">
        <f>IF(M165=DK8,M165,0)</f>
        <v>0</v>
      </c>
      <c r="DL165" s="2703" t="str">
        <f t="shared" si="318"/>
        <v/>
      </c>
      <c r="DM165" s="2692" t="str">
        <f t="shared" si="319"/>
        <v/>
      </c>
      <c r="DN165" s="2692" t="str">
        <f t="shared" si="320"/>
        <v/>
      </c>
      <c r="DO165" s="2692" t="str">
        <f t="shared" si="321"/>
        <v/>
      </c>
      <c r="DP165" s="2692" t="str">
        <f t="shared" si="322"/>
        <v/>
      </c>
      <c r="DQ165" s="2692" t="str">
        <f t="shared" si="323"/>
        <v/>
      </c>
      <c r="DR165" s="2692" t="str">
        <f t="shared" si="324"/>
        <v/>
      </c>
      <c r="DS165" s="2692" t="str">
        <f t="shared" si="325"/>
        <v/>
      </c>
      <c r="DT165" s="2696" t="str">
        <f t="shared" si="326"/>
        <v/>
      </c>
      <c r="DU165" s="2535"/>
      <c r="DV165" s="2683">
        <f t="shared" si="327"/>
        <v>0</v>
      </c>
      <c r="DW165" s="2684">
        <f t="shared" si="328"/>
        <v>0</v>
      </c>
      <c r="DX165" s="2684">
        <f t="shared" si="329"/>
        <v>0</v>
      </c>
      <c r="DY165" s="2684">
        <f t="shared" si="330"/>
        <v>0</v>
      </c>
      <c r="DZ165" s="2684">
        <f t="shared" si="331"/>
        <v>0</v>
      </c>
      <c r="EA165" s="2684">
        <f t="shared" si="332"/>
        <v>0</v>
      </c>
      <c r="EB165" s="2684">
        <f t="shared" si="333"/>
        <v>0</v>
      </c>
      <c r="EC165" s="2684">
        <f t="shared" si="334"/>
        <v>0</v>
      </c>
      <c r="ED165" s="2630"/>
      <c r="EE165" s="2685">
        <f t="shared" si="375"/>
        <v>0</v>
      </c>
      <c r="EF165" s="2686">
        <f t="shared" si="375"/>
        <v>0</v>
      </c>
      <c r="EG165" s="2686">
        <f t="shared" si="375"/>
        <v>0</v>
      </c>
      <c r="EH165" s="2686">
        <f t="shared" si="375"/>
        <v>0</v>
      </c>
      <c r="EI165" s="2686">
        <f t="shared" si="375"/>
        <v>0</v>
      </c>
      <c r="EJ165" s="2686">
        <f t="shared" si="260"/>
        <v>0</v>
      </c>
      <c r="EK165" s="2686">
        <f t="shared" si="260"/>
        <v>0</v>
      </c>
      <c r="EL165" s="2687">
        <f t="shared" si="260"/>
        <v>0</v>
      </c>
      <c r="EM165" s="2601"/>
      <c r="EN165" s="2681" t="str">
        <f t="shared" si="335"/>
        <v/>
      </c>
      <c r="EO165" s="2688">
        <f t="shared" si="336"/>
        <v>0</v>
      </c>
      <c r="EP165" s="2689">
        <f t="shared" si="337"/>
        <v>0</v>
      </c>
      <c r="EQ165" s="2689">
        <f t="shared" si="338"/>
        <v>0</v>
      </c>
      <c r="ER165" s="2689">
        <f t="shared" si="339"/>
        <v>0</v>
      </c>
      <c r="ES165" s="2689">
        <f t="shared" si="340"/>
        <v>0</v>
      </c>
      <c r="ET165" s="2689">
        <f t="shared" si="341"/>
        <v>0</v>
      </c>
      <c r="EU165" s="2689">
        <f t="shared" si="342"/>
        <v>0</v>
      </c>
      <c r="EV165" s="2689">
        <f t="shared" si="343"/>
        <v>0</v>
      </c>
      <c r="EW165" s="2689">
        <f t="shared" si="344"/>
        <v>0</v>
      </c>
      <c r="EX165" s="2705">
        <f>IF(X165=EX8,X165,0)</f>
        <v>0</v>
      </c>
      <c r="EY165" s="2703" t="str">
        <f t="shared" si="345"/>
        <v/>
      </c>
      <c r="EZ165" s="2678" t="str">
        <f t="shared" si="346"/>
        <v/>
      </c>
      <c r="FA165" s="2692" t="str">
        <f t="shared" si="347"/>
        <v/>
      </c>
      <c r="FB165" s="2692" t="str">
        <f t="shared" si="348"/>
        <v/>
      </c>
      <c r="FC165" s="2692" t="str">
        <f t="shared" si="349"/>
        <v/>
      </c>
      <c r="FD165" s="2692" t="str">
        <f t="shared" si="350"/>
        <v/>
      </c>
      <c r="FE165" s="2692" t="str">
        <f t="shared" si="351"/>
        <v/>
      </c>
      <c r="FF165" s="2692" t="str">
        <f t="shared" si="352"/>
        <v/>
      </c>
      <c r="FG165" s="2692" t="str">
        <f t="shared" si="353"/>
        <v/>
      </c>
      <c r="FH165" s="2601"/>
      <c r="FI165" s="2681" t="str">
        <f t="shared" si="354"/>
        <v/>
      </c>
      <c r="FJ165" s="2694">
        <f t="shared" si="355"/>
        <v>0</v>
      </c>
      <c r="FK165" s="2527" t="str">
        <f t="shared" si="356"/>
        <v/>
      </c>
      <c r="FL165" s="2527" t="str">
        <f t="shared" si="357"/>
        <v/>
      </c>
      <c r="FM165" s="2527" t="str">
        <f t="shared" si="358"/>
        <v/>
      </c>
      <c r="FN165" s="2527" t="str">
        <f t="shared" si="359"/>
        <v/>
      </c>
      <c r="FO165" s="2527" t="str">
        <f t="shared" si="360"/>
        <v/>
      </c>
      <c r="FP165" s="2527" t="str">
        <f t="shared" si="361"/>
        <v/>
      </c>
      <c r="FQ165" s="2527" t="str">
        <f t="shared" si="362"/>
        <v/>
      </c>
      <c r="FR165" s="2527" t="str">
        <f t="shared" si="363"/>
        <v/>
      </c>
      <c r="FS165" s="2704">
        <f>IF(X165=FS8,X165,0)</f>
        <v>0</v>
      </c>
      <c r="FT165" s="2703" t="str">
        <f t="shared" si="364"/>
        <v/>
      </c>
      <c r="FU165" s="2692" t="str">
        <f t="shared" si="365"/>
        <v/>
      </c>
      <c r="FV165" s="2692" t="str">
        <f t="shared" si="366"/>
        <v/>
      </c>
      <c r="FW165" s="2692" t="str">
        <f t="shared" si="367"/>
        <v/>
      </c>
      <c r="FX165" s="2692" t="str">
        <f t="shared" si="368"/>
        <v/>
      </c>
      <c r="FY165" s="2692" t="str">
        <f t="shared" si="369"/>
        <v/>
      </c>
      <c r="FZ165" s="2692" t="str">
        <f t="shared" si="370"/>
        <v/>
      </c>
      <c r="GA165" s="2692" t="str">
        <f t="shared" si="371"/>
        <v/>
      </c>
      <c r="GB165" s="2696" t="str">
        <f t="shared" si="372"/>
        <v/>
      </c>
      <c r="GC165" s="2535"/>
    </row>
    <row r="166" spans="1:185" ht="45" customHeight="1" x14ac:dyDescent="0.25">
      <c r="A166" s="2633">
        <f>ROW()</f>
        <v>166</v>
      </c>
      <c r="B166" s="2667" t="str">
        <f>IF(C166="I","",IF(ISBLANK(D166),"",IF(ISTEXT(D166),LARGE(B9:B165,1)+1,0)))</f>
        <v/>
      </c>
      <c r="C166" s="2698"/>
      <c r="D166" s="2715"/>
      <c r="E166" s="2669"/>
      <c r="F166" s="2670"/>
      <c r="G166" s="2671"/>
      <c r="H166" s="2672"/>
      <c r="I166" s="2671"/>
      <c r="J166" s="2672"/>
      <c r="K166" s="2673">
        <f t="shared" si="376"/>
        <v>0</v>
      </c>
      <c r="L166" s="2532"/>
      <c r="M166" s="2674">
        <f t="shared" si="261"/>
        <v>0</v>
      </c>
      <c r="N166" s="2675">
        <f t="shared" si="261"/>
        <v>0</v>
      </c>
      <c r="O166" s="2676"/>
      <c r="P166" s="2676"/>
      <c r="Q166" s="2676"/>
      <c r="R166" s="2676"/>
      <c r="S166" s="2676"/>
      <c r="T166" s="2676"/>
      <c r="U166" s="2676"/>
      <c r="V166" s="2676"/>
      <c r="W166" s="2532"/>
      <c r="X166" s="2674">
        <f t="shared" si="262"/>
        <v>0</v>
      </c>
      <c r="Y166" s="2675">
        <f t="shared" si="262"/>
        <v>0</v>
      </c>
      <c r="Z166" s="2677"/>
      <c r="AA166" s="2677"/>
      <c r="AB166" s="2677"/>
      <c r="AC166" s="2677"/>
      <c r="AD166" s="2677"/>
      <c r="AE166" s="2677"/>
      <c r="AF166" s="2677"/>
      <c r="AG166" s="2677"/>
      <c r="AH166" s="2532"/>
      <c r="AI166" s="2535"/>
      <c r="AJ166" s="2678">
        <f t="shared" si="263"/>
        <v>0</v>
      </c>
      <c r="AK166" s="2679">
        <f t="shared" si="264"/>
        <v>0</v>
      </c>
      <c r="AL166" s="2678">
        <f t="shared" si="265"/>
        <v>0</v>
      </c>
      <c r="AM166" s="2679">
        <f t="shared" si="266"/>
        <v>0</v>
      </c>
      <c r="AN166" s="2678">
        <f t="shared" si="267"/>
        <v>0</v>
      </c>
      <c r="AO166" s="2679">
        <f t="shared" si="268"/>
        <v>0</v>
      </c>
      <c r="AP166" s="2678">
        <f t="shared" si="269"/>
        <v>0</v>
      </c>
      <c r="AQ166" s="2679">
        <f t="shared" si="270"/>
        <v>0</v>
      </c>
      <c r="AR166" s="2678">
        <f t="shared" si="271"/>
        <v>0</v>
      </c>
      <c r="AS166" s="2679">
        <f t="shared" si="272"/>
        <v>0</v>
      </c>
      <c r="AT166" s="2678">
        <f t="shared" si="273"/>
        <v>0</v>
      </c>
      <c r="AU166" s="2679">
        <f t="shared" si="274"/>
        <v>0</v>
      </c>
      <c r="AV166" s="2678">
        <f t="shared" si="275"/>
        <v>0</v>
      </c>
      <c r="AW166" s="2679">
        <f t="shared" si="276"/>
        <v>0</v>
      </c>
      <c r="AX166" s="2678">
        <f t="shared" si="277"/>
        <v>0</v>
      </c>
      <c r="AY166" s="2679">
        <f t="shared" si="278"/>
        <v>0</v>
      </c>
      <c r="AZ166" s="2680"/>
      <c r="BA166" s="2681">
        <f>BA9</f>
        <v>20</v>
      </c>
      <c r="BB166" s="2681">
        <f t="shared" si="279"/>
        <v>0</v>
      </c>
      <c r="BC166" s="2681" t="str">
        <f t="shared" si="280"/>
        <v/>
      </c>
      <c r="BD166" s="2682">
        <f t="shared" si="373"/>
        <v>0</v>
      </c>
      <c r="BE166" s="2682">
        <f t="shared" si="373"/>
        <v>0</v>
      </c>
      <c r="BF166" s="2682">
        <f t="shared" si="373"/>
        <v>0</v>
      </c>
      <c r="BG166" s="2682">
        <f t="shared" si="373"/>
        <v>0</v>
      </c>
      <c r="BH166" s="2682">
        <f t="shared" si="373"/>
        <v>0</v>
      </c>
      <c r="BI166" s="2682">
        <f t="shared" si="258"/>
        <v>0</v>
      </c>
      <c r="BJ166" s="2682">
        <f t="shared" si="258"/>
        <v>0</v>
      </c>
      <c r="BK166" s="2682">
        <f t="shared" si="258"/>
        <v>0</v>
      </c>
      <c r="BL166" s="2535"/>
      <c r="BM166" s="2683">
        <f t="shared" si="281"/>
        <v>0</v>
      </c>
      <c r="BN166" s="2684">
        <f t="shared" si="282"/>
        <v>0</v>
      </c>
      <c r="BO166" s="2684">
        <f t="shared" si="283"/>
        <v>0</v>
      </c>
      <c r="BP166" s="2684">
        <f t="shared" si="284"/>
        <v>0</v>
      </c>
      <c r="BQ166" s="2684">
        <f t="shared" si="285"/>
        <v>0</v>
      </c>
      <c r="BR166" s="2684">
        <f t="shared" si="286"/>
        <v>0</v>
      </c>
      <c r="BS166" s="2684">
        <f t="shared" si="287"/>
        <v>0</v>
      </c>
      <c r="BT166" s="2684">
        <f t="shared" si="288"/>
        <v>0</v>
      </c>
      <c r="BU166" s="2617"/>
      <c r="BV166" s="2685">
        <f t="shared" si="374"/>
        <v>0</v>
      </c>
      <c r="BW166" s="2686">
        <f t="shared" si="374"/>
        <v>0</v>
      </c>
      <c r="BX166" s="2686">
        <f t="shared" si="374"/>
        <v>0</v>
      </c>
      <c r="BY166" s="2686">
        <f t="shared" si="374"/>
        <v>0</v>
      </c>
      <c r="BZ166" s="2686">
        <f t="shared" si="374"/>
        <v>0</v>
      </c>
      <c r="CA166" s="2686">
        <f t="shared" si="259"/>
        <v>0</v>
      </c>
      <c r="CB166" s="2686">
        <f t="shared" si="259"/>
        <v>0</v>
      </c>
      <c r="CC166" s="2687">
        <f t="shared" si="259"/>
        <v>0</v>
      </c>
      <c r="CD166" s="2525"/>
      <c r="CE166" s="2681" t="str">
        <f t="shared" si="289"/>
        <v/>
      </c>
      <c r="CF166" s="2688">
        <f t="shared" si="290"/>
        <v>0</v>
      </c>
      <c r="CG166" s="2689">
        <f t="shared" si="291"/>
        <v>0</v>
      </c>
      <c r="CH166" s="2689">
        <f t="shared" si="292"/>
        <v>0</v>
      </c>
      <c r="CI166" s="2689">
        <f t="shared" si="293"/>
        <v>0</v>
      </c>
      <c r="CJ166" s="2689">
        <f t="shared" si="294"/>
        <v>0</v>
      </c>
      <c r="CK166" s="2689">
        <f t="shared" si="295"/>
        <v>0</v>
      </c>
      <c r="CL166" s="2689">
        <f t="shared" si="296"/>
        <v>0</v>
      </c>
      <c r="CM166" s="2689">
        <f t="shared" si="297"/>
        <v>0</v>
      </c>
      <c r="CN166" s="2689">
        <f t="shared" si="298"/>
        <v>0</v>
      </c>
      <c r="CO166" s="2702">
        <f>IF(M166=CO8,M166,0)</f>
        <v>0</v>
      </c>
      <c r="CP166" s="2703" t="str">
        <f t="shared" si="299"/>
        <v/>
      </c>
      <c r="CQ166" s="2678" t="str">
        <f t="shared" si="300"/>
        <v/>
      </c>
      <c r="CR166" s="2692" t="str">
        <f t="shared" si="301"/>
        <v/>
      </c>
      <c r="CS166" s="2692" t="str">
        <f t="shared" si="302"/>
        <v/>
      </c>
      <c r="CT166" s="2692" t="str">
        <f t="shared" si="303"/>
        <v/>
      </c>
      <c r="CU166" s="2692" t="str">
        <f t="shared" si="304"/>
        <v/>
      </c>
      <c r="CV166" s="2692" t="str">
        <f t="shared" si="305"/>
        <v/>
      </c>
      <c r="CW166" s="2692" t="str">
        <f t="shared" si="306"/>
        <v/>
      </c>
      <c r="CX166" s="2693" t="str">
        <f t="shared" si="307"/>
        <v/>
      </c>
      <c r="CY166" s="2601"/>
      <c r="CZ166" s="2681" t="str">
        <f t="shared" si="308"/>
        <v/>
      </c>
      <c r="DA166" s="2694">
        <f t="shared" si="309"/>
        <v>0</v>
      </c>
      <c r="DB166" s="2527" t="str">
        <f t="shared" si="310"/>
        <v/>
      </c>
      <c r="DC166" s="2527" t="str">
        <f t="shared" si="311"/>
        <v/>
      </c>
      <c r="DD166" s="2527" t="str">
        <f t="shared" si="312"/>
        <v/>
      </c>
      <c r="DE166" s="2527" t="str">
        <f t="shared" si="313"/>
        <v/>
      </c>
      <c r="DF166" s="2527" t="str">
        <f t="shared" si="314"/>
        <v/>
      </c>
      <c r="DG166" s="2527" t="str">
        <f t="shared" si="315"/>
        <v/>
      </c>
      <c r="DH166" s="2527" t="str">
        <f t="shared" si="316"/>
        <v/>
      </c>
      <c r="DI166" s="2527" t="str">
        <f t="shared" si="317"/>
        <v/>
      </c>
      <c r="DJ166" s="2549"/>
      <c r="DK166" s="2704">
        <f>IF(M166=DK8,M166,0)</f>
        <v>0</v>
      </c>
      <c r="DL166" s="2703" t="str">
        <f t="shared" si="318"/>
        <v/>
      </c>
      <c r="DM166" s="2692" t="str">
        <f t="shared" si="319"/>
        <v/>
      </c>
      <c r="DN166" s="2692" t="str">
        <f t="shared" si="320"/>
        <v/>
      </c>
      <c r="DO166" s="2692" t="str">
        <f t="shared" si="321"/>
        <v/>
      </c>
      <c r="DP166" s="2692" t="str">
        <f t="shared" si="322"/>
        <v/>
      </c>
      <c r="DQ166" s="2692" t="str">
        <f t="shared" si="323"/>
        <v/>
      </c>
      <c r="DR166" s="2692" t="str">
        <f t="shared" si="324"/>
        <v/>
      </c>
      <c r="DS166" s="2692" t="str">
        <f t="shared" si="325"/>
        <v/>
      </c>
      <c r="DT166" s="2696" t="str">
        <f t="shared" si="326"/>
        <v/>
      </c>
      <c r="DU166" s="2535"/>
      <c r="DV166" s="2683">
        <f t="shared" si="327"/>
        <v>0</v>
      </c>
      <c r="DW166" s="2684">
        <f t="shared" si="328"/>
        <v>0</v>
      </c>
      <c r="DX166" s="2684">
        <f t="shared" si="329"/>
        <v>0</v>
      </c>
      <c r="DY166" s="2684">
        <f t="shared" si="330"/>
        <v>0</v>
      </c>
      <c r="DZ166" s="2684">
        <f t="shared" si="331"/>
        <v>0</v>
      </c>
      <c r="EA166" s="2684">
        <f t="shared" si="332"/>
        <v>0</v>
      </c>
      <c r="EB166" s="2684">
        <f t="shared" si="333"/>
        <v>0</v>
      </c>
      <c r="EC166" s="2684">
        <f t="shared" si="334"/>
        <v>0</v>
      </c>
      <c r="ED166" s="2630"/>
      <c r="EE166" s="2685">
        <f t="shared" si="375"/>
        <v>0</v>
      </c>
      <c r="EF166" s="2686">
        <f t="shared" si="375"/>
        <v>0</v>
      </c>
      <c r="EG166" s="2686">
        <f t="shared" si="375"/>
        <v>0</v>
      </c>
      <c r="EH166" s="2686">
        <f t="shared" si="375"/>
        <v>0</v>
      </c>
      <c r="EI166" s="2686">
        <f t="shared" si="375"/>
        <v>0</v>
      </c>
      <c r="EJ166" s="2686">
        <f t="shared" si="260"/>
        <v>0</v>
      </c>
      <c r="EK166" s="2686">
        <f t="shared" si="260"/>
        <v>0</v>
      </c>
      <c r="EL166" s="2687">
        <f t="shared" si="260"/>
        <v>0</v>
      </c>
      <c r="EM166" s="2601"/>
      <c r="EN166" s="2681" t="str">
        <f t="shared" si="335"/>
        <v/>
      </c>
      <c r="EO166" s="2688">
        <f t="shared" si="336"/>
        <v>0</v>
      </c>
      <c r="EP166" s="2689">
        <f t="shared" si="337"/>
        <v>0</v>
      </c>
      <c r="EQ166" s="2689">
        <f t="shared" si="338"/>
        <v>0</v>
      </c>
      <c r="ER166" s="2689">
        <f t="shared" si="339"/>
        <v>0</v>
      </c>
      <c r="ES166" s="2689">
        <f t="shared" si="340"/>
        <v>0</v>
      </c>
      <c r="ET166" s="2689">
        <f t="shared" si="341"/>
        <v>0</v>
      </c>
      <c r="EU166" s="2689">
        <f t="shared" si="342"/>
        <v>0</v>
      </c>
      <c r="EV166" s="2689">
        <f t="shared" si="343"/>
        <v>0</v>
      </c>
      <c r="EW166" s="2689">
        <f t="shared" si="344"/>
        <v>0</v>
      </c>
      <c r="EX166" s="2705">
        <f>IF(X166=EX8,X166,0)</f>
        <v>0</v>
      </c>
      <c r="EY166" s="2703" t="str">
        <f t="shared" si="345"/>
        <v/>
      </c>
      <c r="EZ166" s="2678" t="str">
        <f t="shared" si="346"/>
        <v/>
      </c>
      <c r="FA166" s="2692" t="str">
        <f t="shared" si="347"/>
        <v/>
      </c>
      <c r="FB166" s="2692" t="str">
        <f t="shared" si="348"/>
        <v/>
      </c>
      <c r="FC166" s="2692" t="str">
        <f t="shared" si="349"/>
        <v/>
      </c>
      <c r="FD166" s="2692" t="str">
        <f t="shared" si="350"/>
        <v/>
      </c>
      <c r="FE166" s="2692" t="str">
        <f t="shared" si="351"/>
        <v/>
      </c>
      <c r="FF166" s="2692" t="str">
        <f t="shared" si="352"/>
        <v/>
      </c>
      <c r="FG166" s="2692" t="str">
        <f t="shared" si="353"/>
        <v/>
      </c>
      <c r="FH166" s="2601"/>
      <c r="FI166" s="2681" t="str">
        <f t="shared" si="354"/>
        <v/>
      </c>
      <c r="FJ166" s="2694">
        <f t="shared" si="355"/>
        <v>0</v>
      </c>
      <c r="FK166" s="2527" t="str">
        <f t="shared" si="356"/>
        <v/>
      </c>
      <c r="FL166" s="2527" t="str">
        <f t="shared" si="357"/>
        <v/>
      </c>
      <c r="FM166" s="2527" t="str">
        <f t="shared" si="358"/>
        <v/>
      </c>
      <c r="FN166" s="2527" t="str">
        <f t="shared" si="359"/>
        <v/>
      </c>
      <c r="FO166" s="2527" t="str">
        <f t="shared" si="360"/>
        <v/>
      </c>
      <c r="FP166" s="2527" t="str">
        <f t="shared" si="361"/>
        <v/>
      </c>
      <c r="FQ166" s="2527" t="str">
        <f t="shared" si="362"/>
        <v/>
      </c>
      <c r="FR166" s="2527" t="str">
        <f t="shared" si="363"/>
        <v/>
      </c>
      <c r="FS166" s="2704">
        <f>IF(X166=FS8,X166,0)</f>
        <v>0</v>
      </c>
      <c r="FT166" s="2703" t="str">
        <f t="shared" si="364"/>
        <v/>
      </c>
      <c r="FU166" s="2692" t="str">
        <f t="shared" si="365"/>
        <v/>
      </c>
      <c r="FV166" s="2692" t="str">
        <f t="shared" si="366"/>
        <v/>
      </c>
      <c r="FW166" s="2692" t="str">
        <f t="shared" si="367"/>
        <v/>
      </c>
      <c r="FX166" s="2692" t="str">
        <f t="shared" si="368"/>
        <v/>
      </c>
      <c r="FY166" s="2692" t="str">
        <f t="shared" si="369"/>
        <v/>
      </c>
      <c r="FZ166" s="2692" t="str">
        <f t="shared" si="370"/>
        <v/>
      </c>
      <c r="GA166" s="2692" t="str">
        <f t="shared" si="371"/>
        <v/>
      </c>
      <c r="GB166" s="2696" t="str">
        <f t="shared" si="372"/>
        <v/>
      </c>
      <c r="GC166" s="2535"/>
    </row>
    <row r="167" spans="1:185" ht="45" customHeight="1" x14ac:dyDescent="0.25">
      <c r="A167" s="2633">
        <f>ROW()</f>
        <v>167</v>
      </c>
      <c r="B167" s="2667" t="str">
        <f>IF(C167="I","",IF(ISBLANK(D167),"",IF(ISTEXT(D167),LARGE(B9:B166,1)+1,0)))</f>
        <v/>
      </c>
      <c r="C167" s="2698"/>
      <c r="D167" s="2715"/>
      <c r="E167" s="2669"/>
      <c r="F167" s="2670"/>
      <c r="G167" s="2671"/>
      <c r="H167" s="2672"/>
      <c r="I167" s="2671"/>
      <c r="J167" s="2672"/>
      <c r="K167" s="2673">
        <f t="shared" si="376"/>
        <v>0</v>
      </c>
      <c r="L167" s="2532"/>
      <c r="M167" s="2674">
        <f t="shared" si="261"/>
        <v>0</v>
      </c>
      <c r="N167" s="2675">
        <f t="shared" si="261"/>
        <v>0</v>
      </c>
      <c r="O167" s="2676"/>
      <c r="P167" s="2676"/>
      <c r="Q167" s="2676"/>
      <c r="R167" s="2676"/>
      <c r="S167" s="2676"/>
      <c r="T167" s="2676"/>
      <c r="U167" s="2676"/>
      <c r="V167" s="2676"/>
      <c r="W167" s="2532"/>
      <c r="X167" s="2674">
        <f t="shared" si="262"/>
        <v>0</v>
      </c>
      <c r="Y167" s="2675">
        <f t="shared" si="262"/>
        <v>0</v>
      </c>
      <c r="Z167" s="2677"/>
      <c r="AA167" s="2677"/>
      <c r="AB167" s="2677"/>
      <c r="AC167" s="2677"/>
      <c r="AD167" s="2677"/>
      <c r="AE167" s="2677"/>
      <c r="AF167" s="2677"/>
      <c r="AG167" s="2677"/>
      <c r="AH167" s="2532"/>
      <c r="AI167" s="2535"/>
      <c r="AJ167" s="2678">
        <f t="shared" si="263"/>
        <v>0</v>
      </c>
      <c r="AK167" s="2679">
        <f t="shared" si="264"/>
        <v>0</v>
      </c>
      <c r="AL167" s="2678">
        <f t="shared" si="265"/>
        <v>0</v>
      </c>
      <c r="AM167" s="2679">
        <f t="shared" si="266"/>
        <v>0</v>
      </c>
      <c r="AN167" s="2678">
        <f t="shared" si="267"/>
        <v>0</v>
      </c>
      <c r="AO167" s="2679">
        <f t="shared" si="268"/>
        <v>0</v>
      </c>
      <c r="AP167" s="2678">
        <f t="shared" si="269"/>
        <v>0</v>
      </c>
      <c r="AQ167" s="2679">
        <f t="shared" si="270"/>
        <v>0</v>
      </c>
      <c r="AR167" s="2678">
        <f t="shared" si="271"/>
        <v>0</v>
      </c>
      <c r="AS167" s="2679">
        <f t="shared" si="272"/>
        <v>0</v>
      </c>
      <c r="AT167" s="2678">
        <f t="shared" si="273"/>
        <v>0</v>
      </c>
      <c r="AU167" s="2679">
        <f t="shared" si="274"/>
        <v>0</v>
      </c>
      <c r="AV167" s="2678">
        <f t="shared" si="275"/>
        <v>0</v>
      </c>
      <c r="AW167" s="2679">
        <f t="shared" si="276"/>
        <v>0</v>
      </c>
      <c r="AX167" s="2678">
        <f t="shared" si="277"/>
        <v>0</v>
      </c>
      <c r="AY167" s="2679">
        <f t="shared" si="278"/>
        <v>0</v>
      </c>
      <c r="AZ167" s="2680"/>
      <c r="BA167" s="2681">
        <f>BA9</f>
        <v>20</v>
      </c>
      <c r="BB167" s="2681">
        <f t="shared" si="279"/>
        <v>0</v>
      </c>
      <c r="BC167" s="2681" t="str">
        <f t="shared" si="280"/>
        <v/>
      </c>
      <c r="BD167" s="2682">
        <f t="shared" si="373"/>
        <v>0</v>
      </c>
      <c r="BE167" s="2682">
        <f t="shared" si="373"/>
        <v>0</v>
      </c>
      <c r="BF167" s="2682">
        <f t="shared" si="373"/>
        <v>0</v>
      </c>
      <c r="BG167" s="2682">
        <f t="shared" si="373"/>
        <v>0</v>
      </c>
      <c r="BH167" s="2682">
        <f t="shared" si="373"/>
        <v>0</v>
      </c>
      <c r="BI167" s="2682">
        <f t="shared" si="258"/>
        <v>0</v>
      </c>
      <c r="BJ167" s="2682">
        <f t="shared" si="258"/>
        <v>0</v>
      </c>
      <c r="BK167" s="2682">
        <f t="shared" si="258"/>
        <v>0</v>
      </c>
      <c r="BL167" s="2535"/>
      <c r="BM167" s="2683">
        <f t="shared" si="281"/>
        <v>0</v>
      </c>
      <c r="BN167" s="2684">
        <f t="shared" si="282"/>
        <v>0</v>
      </c>
      <c r="BO167" s="2684">
        <f t="shared" si="283"/>
        <v>0</v>
      </c>
      <c r="BP167" s="2684">
        <f t="shared" si="284"/>
        <v>0</v>
      </c>
      <c r="BQ167" s="2684">
        <f t="shared" si="285"/>
        <v>0</v>
      </c>
      <c r="BR167" s="2684">
        <f t="shared" si="286"/>
        <v>0</v>
      </c>
      <c r="BS167" s="2684">
        <f t="shared" si="287"/>
        <v>0</v>
      </c>
      <c r="BT167" s="2684">
        <f t="shared" si="288"/>
        <v>0</v>
      </c>
      <c r="BU167" s="2617"/>
      <c r="BV167" s="2685">
        <f t="shared" si="374"/>
        <v>0</v>
      </c>
      <c r="BW167" s="2686">
        <f t="shared" si="374"/>
        <v>0</v>
      </c>
      <c r="BX167" s="2686">
        <f t="shared" si="374"/>
        <v>0</v>
      </c>
      <c r="BY167" s="2686">
        <f t="shared" si="374"/>
        <v>0</v>
      </c>
      <c r="BZ167" s="2686">
        <f t="shared" si="374"/>
        <v>0</v>
      </c>
      <c r="CA167" s="2686">
        <f t="shared" si="259"/>
        <v>0</v>
      </c>
      <c r="CB167" s="2686">
        <f t="shared" si="259"/>
        <v>0</v>
      </c>
      <c r="CC167" s="2687">
        <f t="shared" si="259"/>
        <v>0</v>
      </c>
      <c r="CD167" s="2525"/>
      <c r="CE167" s="2681" t="str">
        <f t="shared" si="289"/>
        <v/>
      </c>
      <c r="CF167" s="2688">
        <f t="shared" si="290"/>
        <v>0</v>
      </c>
      <c r="CG167" s="2689">
        <f t="shared" si="291"/>
        <v>0</v>
      </c>
      <c r="CH167" s="2689">
        <f t="shared" si="292"/>
        <v>0</v>
      </c>
      <c r="CI167" s="2689">
        <f t="shared" si="293"/>
        <v>0</v>
      </c>
      <c r="CJ167" s="2689">
        <f t="shared" si="294"/>
        <v>0</v>
      </c>
      <c r="CK167" s="2689">
        <f t="shared" si="295"/>
        <v>0</v>
      </c>
      <c r="CL167" s="2689">
        <f t="shared" si="296"/>
        <v>0</v>
      </c>
      <c r="CM167" s="2689">
        <f t="shared" si="297"/>
        <v>0</v>
      </c>
      <c r="CN167" s="2689">
        <f t="shared" si="298"/>
        <v>0</v>
      </c>
      <c r="CO167" s="2702">
        <f>IF(M167=CO8,M167,0)</f>
        <v>0</v>
      </c>
      <c r="CP167" s="2703" t="str">
        <f t="shared" si="299"/>
        <v/>
      </c>
      <c r="CQ167" s="2678" t="str">
        <f t="shared" si="300"/>
        <v/>
      </c>
      <c r="CR167" s="2692" t="str">
        <f t="shared" si="301"/>
        <v/>
      </c>
      <c r="CS167" s="2692" t="str">
        <f t="shared" si="302"/>
        <v/>
      </c>
      <c r="CT167" s="2692" t="str">
        <f t="shared" si="303"/>
        <v/>
      </c>
      <c r="CU167" s="2692" t="str">
        <f t="shared" si="304"/>
        <v/>
      </c>
      <c r="CV167" s="2692" t="str">
        <f t="shared" si="305"/>
        <v/>
      </c>
      <c r="CW167" s="2692" t="str">
        <f t="shared" si="306"/>
        <v/>
      </c>
      <c r="CX167" s="2693" t="str">
        <f t="shared" si="307"/>
        <v/>
      </c>
      <c r="CY167" s="2601"/>
      <c r="CZ167" s="2681" t="str">
        <f t="shared" si="308"/>
        <v/>
      </c>
      <c r="DA167" s="2694">
        <f t="shared" si="309"/>
        <v>0</v>
      </c>
      <c r="DB167" s="2527" t="str">
        <f t="shared" si="310"/>
        <v/>
      </c>
      <c r="DC167" s="2527" t="str">
        <f t="shared" si="311"/>
        <v/>
      </c>
      <c r="DD167" s="2527" t="str">
        <f t="shared" si="312"/>
        <v/>
      </c>
      <c r="DE167" s="2527" t="str">
        <f t="shared" si="313"/>
        <v/>
      </c>
      <c r="DF167" s="2527" t="str">
        <f t="shared" si="314"/>
        <v/>
      </c>
      <c r="DG167" s="2527" t="str">
        <f t="shared" si="315"/>
        <v/>
      </c>
      <c r="DH167" s="2527" t="str">
        <f t="shared" si="316"/>
        <v/>
      </c>
      <c r="DI167" s="2527" t="str">
        <f t="shared" si="317"/>
        <v/>
      </c>
      <c r="DJ167" s="2549"/>
      <c r="DK167" s="2704">
        <f>IF(M167=DK8,M167,0)</f>
        <v>0</v>
      </c>
      <c r="DL167" s="2703" t="str">
        <f t="shared" si="318"/>
        <v/>
      </c>
      <c r="DM167" s="2692" t="str">
        <f t="shared" si="319"/>
        <v/>
      </c>
      <c r="DN167" s="2692" t="str">
        <f t="shared" si="320"/>
        <v/>
      </c>
      <c r="DO167" s="2692" t="str">
        <f t="shared" si="321"/>
        <v/>
      </c>
      <c r="DP167" s="2692" t="str">
        <f t="shared" si="322"/>
        <v/>
      </c>
      <c r="DQ167" s="2692" t="str">
        <f t="shared" si="323"/>
        <v/>
      </c>
      <c r="DR167" s="2692" t="str">
        <f t="shared" si="324"/>
        <v/>
      </c>
      <c r="DS167" s="2692" t="str">
        <f t="shared" si="325"/>
        <v/>
      </c>
      <c r="DT167" s="2696" t="str">
        <f t="shared" si="326"/>
        <v/>
      </c>
      <c r="DU167" s="2535"/>
      <c r="DV167" s="2683">
        <f t="shared" si="327"/>
        <v>0</v>
      </c>
      <c r="DW167" s="2684">
        <f t="shared" si="328"/>
        <v>0</v>
      </c>
      <c r="DX167" s="2684">
        <f t="shared" si="329"/>
        <v>0</v>
      </c>
      <c r="DY167" s="2684">
        <f t="shared" si="330"/>
        <v>0</v>
      </c>
      <c r="DZ167" s="2684">
        <f t="shared" si="331"/>
        <v>0</v>
      </c>
      <c r="EA167" s="2684">
        <f t="shared" si="332"/>
        <v>0</v>
      </c>
      <c r="EB167" s="2684">
        <f t="shared" si="333"/>
        <v>0</v>
      </c>
      <c r="EC167" s="2684">
        <f t="shared" si="334"/>
        <v>0</v>
      </c>
      <c r="ED167" s="2630"/>
      <c r="EE167" s="2685">
        <f t="shared" si="375"/>
        <v>0</v>
      </c>
      <c r="EF167" s="2686">
        <f t="shared" si="375"/>
        <v>0</v>
      </c>
      <c r="EG167" s="2686">
        <f t="shared" si="375"/>
        <v>0</v>
      </c>
      <c r="EH167" s="2686">
        <f t="shared" si="375"/>
        <v>0</v>
      </c>
      <c r="EI167" s="2686">
        <f t="shared" si="375"/>
        <v>0</v>
      </c>
      <c r="EJ167" s="2686">
        <f t="shared" si="260"/>
        <v>0</v>
      </c>
      <c r="EK167" s="2686">
        <f t="shared" si="260"/>
        <v>0</v>
      </c>
      <c r="EL167" s="2687">
        <f t="shared" si="260"/>
        <v>0</v>
      </c>
      <c r="EM167" s="2601"/>
      <c r="EN167" s="2681" t="str">
        <f t="shared" si="335"/>
        <v/>
      </c>
      <c r="EO167" s="2688">
        <f t="shared" si="336"/>
        <v>0</v>
      </c>
      <c r="EP167" s="2689">
        <f t="shared" si="337"/>
        <v>0</v>
      </c>
      <c r="EQ167" s="2689">
        <f t="shared" si="338"/>
        <v>0</v>
      </c>
      <c r="ER167" s="2689">
        <f t="shared" si="339"/>
        <v>0</v>
      </c>
      <c r="ES167" s="2689">
        <f t="shared" si="340"/>
        <v>0</v>
      </c>
      <c r="ET167" s="2689">
        <f t="shared" si="341"/>
        <v>0</v>
      </c>
      <c r="EU167" s="2689">
        <f t="shared" si="342"/>
        <v>0</v>
      </c>
      <c r="EV167" s="2689">
        <f t="shared" si="343"/>
        <v>0</v>
      </c>
      <c r="EW167" s="2689">
        <f t="shared" si="344"/>
        <v>0</v>
      </c>
      <c r="EX167" s="2705">
        <f>IF(X167=EX8,X167,0)</f>
        <v>0</v>
      </c>
      <c r="EY167" s="2703" t="str">
        <f t="shared" si="345"/>
        <v/>
      </c>
      <c r="EZ167" s="2678" t="str">
        <f t="shared" si="346"/>
        <v/>
      </c>
      <c r="FA167" s="2692" t="str">
        <f t="shared" si="347"/>
        <v/>
      </c>
      <c r="FB167" s="2692" t="str">
        <f t="shared" si="348"/>
        <v/>
      </c>
      <c r="FC167" s="2692" t="str">
        <f t="shared" si="349"/>
        <v/>
      </c>
      <c r="FD167" s="2692" t="str">
        <f t="shared" si="350"/>
        <v/>
      </c>
      <c r="FE167" s="2692" t="str">
        <f t="shared" si="351"/>
        <v/>
      </c>
      <c r="FF167" s="2692" t="str">
        <f t="shared" si="352"/>
        <v/>
      </c>
      <c r="FG167" s="2692" t="str">
        <f t="shared" si="353"/>
        <v/>
      </c>
      <c r="FH167" s="2601"/>
      <c r="FI167" s="2681" t="str">
        <f t="shared" si="354"/>
        <v/>
      </c>
      <c r="FJ167" s="2694">
        <f t="shared" si="355"/>
        <v>0</v>
      </c>
      <c r="FK167" s="2527" t="str">
        <f t="shared" si="356"/>
        <v/>
      </c>
      <c r="FL167" s="2527" t="str">
        <f t="shared" si="357"/>
        <v/>
      </c>
      <c r="FM167" s="2527" t="str">
        <f t="shared" si="358"/>
        <v/>
      </c>
      <c r="FN167" s="2527" t="str">
        <f t="shared" si="359"/>
        <v/>
      </c>
      <c r="FO167" s="2527" t="str">
        <f t="shared" si="360"/>
        <v/>
      </c>
      <c r="FP167" s="2527" t="str">
        <f t="shared" si="361"/>
        <v/>
      </c>
      <c r="FQ167" s="2527" t="str">
        <f t="shared" si="362"/>
        <v/>
      </c>
      <c r="FR167" s="2527" t="str">
        <f t="shared" si="363"/>
        <v/>
      </c>
      <c r="FS167" s="2704">
        <f>IF(X167=FS8,X167,0)</f>
        <v>0</v>
      </c>
      <c r="FT167" s="2703" t="str">
        <f t="shared" si="364"/>
        <v/>
      </c>
      <c r="FU167" s="2692" t="str">
        <f t="shared" si="365"/>
        <v/>
      </c>
      <c r="FV167" s="2692" t="str">
        <f t="shared" si="366"/>
        <v/>
      </c>
      <c r="FW167" s="2692" t="str">
        <f t="shared" si="367"/>
        <v/>
      </c>
      <c r="FX167" s="2692" t="str">
        <f t="shared" si="368"/>
        <v/>
      </c>
      <c r="FY167" s="2692" t="str">
        <f t="shared" si="369"/>
        <v/>
      </c>
      <c r="FZ167" s="2692" t="str">
        <f t="shared" si="370"/>
        <v/>
      </c>
      <c r="GA167" s="2692" t="str">
        <f t="shared" si="371"/>
        <v/>
      </c>
      <c r="GB167" s="2696" t="str">
        <f t="shared" si="372"/>
        <v/>
      </c>
      <c r="GC167" s="2535"/>
    </row>
    <row r="168" spans="1:185" ht="45" customHeight="1" x14ac:dyDescent="0.25">
      <c r="A168" s="2633">
        <f>ROW()</f>
        <v>168</v>
      </c>
      <c r="B168" s="2667" t="str">
        <f>IF(C168="I","",IF(ISBLANK(D168),"",IF(ISTEXT(D168),LARGE(B9:B167,1)+1,0)))</f>
        <v/>
      </c>
      <c r="C168" s="2698"/>
      <c r="D168" s="2715"/>
      <c r="E168" s="2669"/>
      <c r="F168" s="2670"/>
      <c r="G168" s="2671"/>
      <c r="H168" s="2672"/>
      <c r="I168" s="2671"/>
      <c r="J168" s="2672"/>
      <c r="K168" s="2673">
        <f t="shared" si="376"/>
        <v>0</v>
      </c>
      <c r="L168" s="2532"/>
      <c r="M168" s="2674">
        <f t="shared" si="261"/>
        <v>0</v>
      </c>
      <c r="N168" s="2675">
        <f t="shared" si="261"/>
        <v>0</v>
      </c>
      <c r="O168" s="2676"/>
      <c r="P168" s="2676"/>
      <c r="Q168" s="2676"/>
      <c r="R168" s="2676"/>
      <c r="S168" s="2676"/>
      <c r="T168" s="2676"/>
      <c r="U168" s="2676"/>
      <c r="V168" s="2676"/>
      <c r="W168" s="2532"/>
      <c r="X168" s="2674">
        <f t="shared" si="262"/>
        <v>0</v>
      </c>
      <c r="Y168" s="2675">
        <f t="shared" si="262"/>
        <v>0</v>
      </c>
      <c r="Z168" s="2677"/>
      <c r="AA168" s="2677"/>
      <c r="AB168" s="2677"/>
      <c r="AC168" s="2677"/>
      <c r="AD168" s="2677"/>
      <c r="AE168" s="2677"/>
      <c r="AF168" s="2677"/>
      <c r="AG168" s="2677"/>
      <c r="AH168" s="2532"/>
      <c r="AI168" s="2535"/>
      <c r="AJ168" s="2678">
        <f t="shared" si="263"/>
        <v>0</v>
      </c>
      <c r="AK168" s="2679">
        <f t="shared" si="264"/>
        <v>0</v>
      </c>
      <c r="AL168" s="2678">
        <f t="shared" si="265"/>
        <v>0</v>
      </c>
      <c r="AM168" s="2679">
        <f t="shared" si="266"/>
        <v>0</v>
      </c>
      <c r="AN168" s="2678">
        <f t="shared" si="267"/>
        <v>0</v>
      </c>
      <c r="AO168" s="2679">
        <f t="shared" si="268"/>
        <v>0</v>
      </c>
      <c r="AP168" s="2678">
        <f t="shared" si="269"/>
        <v>0</v>
      </c>
      <c r="AQ168" s="2679">
        <f t="shared" si="270"/>
        <v>0</v>
      </c>
      <c r="AR168" s="2678">
        <f t="shared" si="271"/>
        <v>0</v>
      </c>
      <c r="AS168" s="2679">
        <f t="shared" si="272"/>
        <v>0</v>
      </c>
      <c r="AT168" s="2678">
        <f t="shared" si="273"/>
        <v>0</v>
      </c>
      <c r="AU168" s="2679">
        <f t="shared" si="274"/>
        <v>0</v>
      </c>
      <c r="AV168" s="2678">
        <f t="shared" si="275"/>
        <v>0</v>
      </c>
      <c r="AW168" s="2679">
        <f t="shared" si="276"/>
        <v>0</v>
      </c>
      <c r="AX168" s="2678">
        <f t="shared" si="277"/>
        <v>0</v>
      </c>
      <c r="AY168" s="2679">
        <f t="shared" si="278"/>
        <v>0</v>
      </c>
      <c r="AZ168" s="2680"/>
      <c r="BA168" s="2681">
        <f>BA9</f>
        <v>20</v>
      </c>
      <c r="BB168" s="2681">
        <f t="shared" si="279"/>
        <v>0</v>
      </c>
      <c r="BC168" s="2681" t="str">
        <f t="shared" si="280"/>
        <v/>
      </c>
      <c r="BD168" s="2682">
        <f t="shared" si="373"/>
        <v>0</v>
      </c>
      <c r="BE168" s="2682">
        <f t="shared" si="373"/>
        <v>0</v>
      </c>
      <c r="BF168" s="2682">
        <f t="shared" si="373"/>
        <v>0</v>
      </c>
      <c r="BG168" s="2682">
        <f t="shared" si="373"/>
        <v>0</v>
      </c>
      <c r="BH168" s="2682">
        <f t="shared" si="373"/>
        <v>0</v>
      </c>
      <c r="BI168" s="2682">
        <f t="shared" si="258"/>
        <v>0</v>
      </c>
      <c r="BJ168" s="2682">
        <f t="shared" si="258"/>
        <v>0</v>
      </c>
      <c r="BK168" s="2682">
        <f t="shared" si="258"/>
        <v>0</v>
      </c>
      <c r="BL168" s="2535"/>
      <c r="BM168" s="2683">
        <f t="shared" si="281"/>
        <v>0</v>
      </c>
      <c r="BN168" s="2684">
        <f t="shared" si="282"/>
        <v>0</v>
      </c>
      <c r="BO168" s="2684">
        <f t="shared" si="283"/>
        <v>0</v>
      </c>
      <c r="BP168" s="2684">
        <f t="shared" si="284"/>
        <v>0</v>
      </c>
      <c r="BQ168" s="2684">
        <f t="shared" si="285"/>
        <v>0</v>
      </c>
      <c r="BR168" s="2684">
        <f t="shared" si="286"/>
        <v>0</v>
      </c>
      <c r="BS168" s="2684">
        <f t="shared" si="287"/>
        <v>0</v>
      </c>
      <c r="BT168" s="2684">
        <f t="shared" si="288"/>
        <v>0</v>
      </c>
      <c r="BU168" s="2617"/>
      <c r="BV168" s="2685">
        <f t="shared" si="374"/>
        <v>0</v>
      </c>
      <c r="BW168" s="2686">
        <f t="shared" si="374"/>
        <v>0</v>
      </c>
      <c r="BX168" s="2686">
        <f t="shared" si="374"/>
        <v>0</v>
      </c>
      <c r="BY168" s="2686">
        <f t="shared" si="374"/>
        <v>0</v>
      </c>
      <c r="BZ168" s="2686">
        <f t="shared" si="374"/>
        <v>0</v>
      </c>
      <c r="CA168" s="2686">
        <f t="shared" si="259"/>
        <v>0</v>
      </c>
      <c r="CB168" s="2686">
        <f t="shared" si="259"/>
        <v>0</v>
      </c>
      <c r="CC168" s="2687">
        <f t="shared" si="259"/>
        <v>0</v>
      </c>
      <c r="CD168" s="2525"/>
      <c r="CE168" s="2681" t="str">
        <f t="shared" si="289"/>
        <v/>
      </c>
      <c r="CF168" s="2688">
        <f t="shared" si="290"/>
        <v>0</v>
      </c>
      <c r="CG168" s="2689">
        <f t="shared" si="291"/>
        <v>0</v>
      </c>
      <c r="CH168" s="2689">
        <f t="shared" si="292"/>
        <v>0</v>
      </c>
      <c r="CI168" s="2689">
        <f t="shared" si="293"/>
        <v>0</v>
      </c>
      <c r="CJ168" s="2689">
        <f t="shared" si="294"/>
        <v>0</v>
      </c>
      <c r="CK168" s="2689">
        <f t="shared" si="295"/>
        <v>0</v>
      </c>
      <c r="CL168" s="2689">
        <f t="shared" si="296"/>
        <v>0</v>
      </c>
      <c r="CM168" s="2689">
        <f t="shared" si="297"/>
        <v>0</v>
      </c>
      <c r="CN168" s="2689">
        <f t="shared" si="298"/>
        <v>0</v>
      </c>
      <c r="CO168" s="2702">
        <f>IF(M168=CO8,M168,0)</f>
        <v>0</v>
      </c>
      <c r="CP168" s="2703" t="str">
        <f t="shared" si="299"/>
        <v/>
      </c>
      <c r="CQ168" s="2678" t="str">
        <f t="shared" si="300"/>
        <v/>
      </c>
      <c r="CR168" s="2692" t="str">
        <f t="shared" si="301"/>
        <v/>
      </c>
      <c r="CS168" s="2692" t="str">
        <f t="shared" si="302"/>
        <v/>
      </c>
      <c r="CT168" s="2692" t="str">
        <f t="shared" si="303"/>
        <v/>
      </c>
      <c r="CU168" s="2692" t="str">
        <f t="shared" si="304"/>
        <v/>
      </c>
      <c r="CV168" s="2692" t="str">
        <f t="shared" si="305"/>
        <v/>
      </c>
      <c r="CW168" s="2692" t="str">
        <f t="shared" si="306"/>
        <v/>
      </c>
      <c r="CX168" s="2693" t="str">
        <f t="shared" si="307"/>
        <v/>
      </c>
      <c r="CY168" s="2601"/>
      <c r="CZ168" s="2681" t="str">
        <f t="shared" si="308"/>
        <v/>
      </c>
      <c r="DA168" s="2694">
        <f t="shared" si="309"/>
        <v>0</v>
      </c>
      <c r="DB168" s="2527" t="str">
        <f t="shared" si="310"/>
        <v/>
      </c>
      <c r="DC168" s="2527" t="str">
        <f t="shared" si="311"/>
        <v/>
      </c>
      <c r="DD168" s="2527" t="str">
        <f t="shared" si="312"/>
        <v/>
      </c>
      <c r="DE168" s="2527" t="str">
        <f t="shared" si="313"/>
        <v/>
      </c>
      <c r="DF168" s="2527" t="str">
        <f t="shared" si="314"/>
        <v/>
      </c>
      <c r="DG168" s="2527" t="str">
        <f t="shared" si="315"/>
        <v/>
      </c>
      <c r="DH168" s="2527" t="str">
        <f t="shared" si="316"/>
        <v/>
      </c>
      <c r="DI168" s="2527" t="str">
        <f t="shared" si="317"/>
        <v/>
      </c>
      <c r="DJ168" s="2549"/>
      <c r="DK168" s="2704">
        <f>IF(M168=DK8,M168,0)</f>
        <v>0</v>
      </c>
      <c r="DL168" s="2703" t="str">
        <f t="shared" si="318"/>
        <v/>
      </c>
      <c r="DM168" s="2692" t="str">
        <f t="shared" si="319"/>
        <v/>
      </c>
      <c r="DN168" s="2692" t="str">
        <f t="shared" si="320"/>
        <v/>
      </c>
      <c r="DO168" s="2692" t="str">
        <f t="shared" si="321"/>
        <v/>
      </c>
      <c r="DP168" s="2692" t="str">
        <f t="shared" si="322"/>
        <v/>
      </c>
      <c r="DQ168" s="2692" t="str">
        <f t="shared" si="323"/>
        <v/>
      </c>
      <c r="DR168" s="2692" t="str">
        <f t="shared" si="324"/>
        <v/>
      </c>
      <c r="DS168" s="2692" t="str">
        <f t="shared" si="325"/>
        <v/>
      </c>
      <c r="DT168" s="2696" t="str">
        <f t="shared" si="326"/>
        <v/>
      </c>
      <c r="DU168" s="2535"/>
      <c r="DV168" s="2683">
        <f t="shared" si="327"/>
        <v>0</v>
      </c>
      <c r="DW168" s="2684">
        <f t="shared" si="328"/>
        <v>0</v>
      </c>
      <c r="DX168" s="2684">
        <f t="shared" si="329"/>
        <v>0</v>
      </c>
      <c r="DY168" s="2684">
        <f t="shared" si="330"/>
        <v>0</v>
      </c>
      <c r="DZ168" s="2684">
        <f t="shared" si="331"/>
        <v>0</v>
      </c>
      <c r="EA168" s="2684">
        <f t="shared" si="332"/>
        <v>0</v>
      </c>
      <c r="EB168" s="2684">
        <f t="shared" si="333"/>
        <v>0</v>
      </c>
      <c r="EC168" s="2684">
        <f t="shared" si="334"/>
        <v>0</v>
      </c>
      <c r="ED168" s="2630"/>
      <c r="EE168" s="2685">
        <f t="shared" si="375"/>
        <v>0</v>
      </c>
      <c r="EF168" s="2686">
        <f t="shared" si="375"/>
        <v>0</v>
      </c>
      <c r="EG168" s="2686">
        <f t="shared" si="375"/>
        <v>0</v>
      </c>
      <c r="EH168" s="2686">
        <f t="shared" si="375"/>
        <v>0</v>
      </c>
      <c r="EI168" s="2686">
        <f t="shared" si="375"/>
        <v>0</v>
      </c>
      <c r="EJ168" s="2686">
        <f t="shared" si="260"/>
        <v>0</v>
      </c>
      <c r="EK168" s="2686">
        <f t="shared" si="260"/>
        <v>0</v>
      </c>
      <c r="EL168" s="2687">
        <f t="shared" si="260"/>
        <v>0</v>
      </c>
      <c r="EM168" s="2601"/>
      <c r="EN168" s="2681" t="str">
        <f t="shared" si="335"/>
        <v/>
      </c>
      <c r="EO168" s="2688">
        <f t="shared" si="336"/>
        <v>0</v>
      </c>
      <c r="EP168" s="2689">
        <f t="shared" si="337"/>
        <v>0</v>
      </c>
      <c r="EQ168" s="2689">
        <f t="shared" si="338"/>
        <v>0</v>
      </c>
      <c r="ER168" s="2689">
        <f t="shared" si="339"/>
        <v>0</v>
      </c>
      <c r="ES168" s="2689">
        <f t="shared" si="340"/>
        <v>0</v>
      </c>
      <c r="ET168" s="2689">
        <f t="shared" si="341"/>
        <v>0</v>
      </c>
      <c r="EU168" s="2689">
        <f t="shared" si="342"/>
        <v>0</v>
      </c>
      <c r="EV168" s="2689">
        <f t="shared" si="343"/>
        <v>0</v>
      </c>
      <c r="EW168" s="2689">
        <f t="shared" si="344"/>
        <v>0</v>
      </c>
      <c r="EX168" s="2705">
        <f>IF(X168=EX8,X168,0)</f>
        <v>0</v>
      </c>
      <c r="EY168" s="2703" t="str">
        <f t="shared" si="345"/>
        <v/>
      </c>
      <c r="EZ168" s="2678" t="str">
        <f t="shared" si="346"/>
        <v/>
      </c>
      <c r="FA168" s="2692" t="str">
        <f t="shared" si="347"/>
        <v/>
      </c>
      <c r="FB168" s="2692" t="str">
        <f t="shared" si="348"/>
        <v/>
      </c>
      <c r="FC168" s="2692" t="str">
        <f t="shared" si="349"/>
        <v/>
      </c>
      <c r="FD168" s="2692" t="str">
        <f t="shared" si="350"/>
        <v/>
      </c>
      <c r="FE168" s="2692" t="str">
        <f t="shared" si="351"/>
        <v/>
      </c>
      <c r="FF168" s="2692" t="str">
        <f t="shared" si="352"/>
        <v/>
      </c>
      <c r="FG168" s="2692" t="str">
        <f t="shared" si="353"/>
        <v/>
      </c>
      <c r="FH168" s="2601"/>
      <c r="FI168" s="2681" t="str">
        <f t="shared" si="354"/>
        <v/>
      </c>
      <c r="FJ168" s="2694">
        <f t="shared" si="355"/>
        <v>0</v>
      </c>
      <c r="FK168" s="2527" t="str">
        <f t="shared" si="356"/>
        <v/>
      </c>
      <c r="FL168" s="2527" t="str">
        <f t="shared" si="357"/>
        <v/>
      </c>
      <c r="FM168" s="2527" t="str">
        <f t="shared" si="358"/>
        <v/>
      </c>
      <c r="FN168" s="2527" t="str">
        <f t="shared" si="359"/>
        <v/>
      </c>
      <c r="FO168" s="2527" t="str">
        <f t="shared" si="360"/>
        <v/>
      </c>
      <c r="FP168" s="2527" t="str">
        <f t="shared" si="361"/>
        <v/>
      </c>
      <c r="FQ168" s="2527" t="str">
        <f t="shared" si="362"/>
        <v/>
      </c>
      <c r="FR168" s="2527" t="str">
        <f t="shared" si="363"/>
        <v/>
      </c>
      <c r="FS168" s="2704">
        <f>IF(X168=FS8,X168,0)</f>
        <v>0</v>
      </c>
      <c r="FT168" s="2703" t="str">
        <f t="shared" si="364"/>
        <v/>
      </c>
      <c r="FU168" s="2692" t="str">
        <f t="shared" si="365"/>
        <v/>
      </c>
      <c r="FV168" s="2692" t="str">
        <f t="shared" si="366"/>
        <v/>
      </c>
      <c r="FW168" s="2692" t="str">
        <f t="shared" si="367"/>
        <v/>
      </c>
      <c r="FX168" s="2692" t="str">
        <f t="shared" si="368"/>
        <v/>
      </c>
      <c r="FY168" s="2692" t="str">
        <f t="shared" si="369"/>
        <v/>
      </c>
      <c r="FZ168" s="2692" t="str">
        <f t="shared" si="370"/>
        <v/>
      </c>
      <c r="GA168" s="2692" t="str">
        <f t="shared" si="371"/>
        <v/>
      </c>
      <c r="GB168" s="2696" t="str">
        <f t="shared" si="372"/>
        <v/>
      </c>
      <c r="GC168" s="2535"/>
    </row>
    <row r="169" spans="1:185" ht="45" customHeight="1" x14ac:dyDescent="0.25">
      <c r="A169" s="2633">
        <f>ROW()</f>
        <v>169</v>
      </c>
      <c r="B169" s="2667" t="str">
        <f>IF(C169="I","",IF(ISBLANK(D169),"",IF(ISTEXT(D169),LARGE(B9:B168,1)+1,0)))</f>
        <v/>
      </c>
      <c r="C169" s="2698"/>
      <c r="D169" s="2715"/>
      <c r="E169" s="2669"/>
      <c r="F169" s="2670"/>
      <c r="G169" s="2671"/>
      <c r="H169" s="2672"/>
      <c r="I169" s="2671"/>
      <c r="J169" s="2672"/>
      <c r="K169" s="2673">
        <f t="shared" si="376"/>
        <v>0</v>
      </c>
      <c r="L169" s="2532"/>
      <c r="M169" s="2674">
        <f t="shared" si="261"/>
        <v>0</v>
      </c>
      <c r="N169" s="2675">
        <f t="shared" si="261"/>
        <v>0</v>
      </c>
      <c r="O169" s="2676"/>
      <c r="P169" s="2676"/>
      <c r="Q169" s="2676"/>
      <c r="R169" s="2676"/>
      <c r="S169" s="2676"/>
      <c r="T169" s="2676"/>
      <c r="U169" s="2676"/>
      <c r="V169" s="2676"/>
      <c r="W169" s="2532"/>
      <c r="X169" s="2674">
        <f t="shared" si="262"/>
        <v>0</v>
      </c>
      <c r="Y169" s="2675">
        <f t="shared" si="262"/>
        <v>0</v>
      </c>
      <c r="Z169" s="2677"/>
      <c r="AA169" s="2677"/>
      <c r="AB169" s="2677"/>
      <c r="AC169" s="2677"/>
      <c r="AD169" s="2677"/>
      <c r="AE169" s="2677"/>
      <c r="AF169" s="2677"/>
      <c r="AG169" s="2677"/>
      <c r="AH169" s="2532"/>
      <c r="AI169" s="2535"/>
      <c r="AJ169" s="2678">
        <f t="shared" si="263"/>
        <v>0</v>
      </c>
      <c r="AK169" s="2679">
        <f t="shared" si="264"/>
        <v>0</v>
      </c>
      <c r="AL169" s="2678">
        <f t="shared" si="265"/>
        <v>0</v>
      </c>
      <c r="AM169" s="2679">
        <f t="shared" si="266"/>
        <v>0</v>
      </c>
      <c r="AN169" s="2678">
        <f t="shared" si="267"/>
        <v>0</v>
      </c>
      <c r="AO169" s="2679">
        <f t="shared" si="268"/>
        <v>0</v>
      </c>
      <c r="AP169" s="2678">
        <f t="shared" si="269"/>
        <v>0</v>
      </c>
      <c r="AQ169" s="2679">
        <f t="shared" si="270"/>
        <v>0</v>
      </c>
      <c r="AR169" s="2678">
        <f t="shared" si="271"/>
        <v>0</v>
      </c>
      <c r="AS169" s="2679">
        <f t="shared" si="272"/>
        <v>0</v>
      </c>
      <c r="AT169" s="2678">
        <f t="shared" si="273"/>
        <v>0</v>
      </c>
      <c r="AU169" s="2679">
        <f t="shared" si="274"/>
        <v>0</v>
      </c>
      <c r="AV169" s="2678">
        <f t="shared" si="275"/>
        <v>0</v>
      </c>
      <c r="AW169" s="2679">
        <f t="shared" si="276"/>
        <v>0</v>
      </c>
      <c r="AX169" s="2678">
        <f t="shared" si="277"/>
        <v>0</v>
      </c>
      <c r="AY169" s="2679">
        <f t="shared" si="278"/>
        <v>0</v>
      </c>
      <c r="AZ169" s="2680"/>
      <c r="BA169" s="2681">
        <f>BA9</f>
        <v>20</v>
      </c>
      <c r="BB169" s="2681">
        <f t="shared" si="279"/>
        <v>0</v>
      </c>
      <c r="BC169" s="2681" t="str">
        <f t="shared" si="280"/>
        <v/>
      </c>
      <c r="BD169" s="2682">
        <f t="shared" si="373"/>
        <v>0</v>
      </c>
      <c r="BE169" s="2682">
        <f t="shared" si="373"/>
        <v>0</v>
      </c>
      <c r="BF169" s="2682">
        <f t="shared" si="373"/>
        <v>0</v>
      </c>
      <c r="BG169" s="2682">
        <f t="shared" si="373"/>
        <v>0</v>
      </c>
      <c r="BH169" s="2682">
        <f t="shared" si="373"/>
        <v>0</v>
      </c>
      <c r="BI169" s="2682">
        <f t="shared" si="258"/>
        <v>0</v>
      </c>
      <c r="BJ169" s="2682">
        <f t="shared" si="258"/>
        <v>0</v>
      </c>
      <c r="BK169" s="2682">
        <f t="shared" si="258"/>
        <v>0</v>
      </c>
      <c r="BL169" s="2535"/>
      <c r="BM169" s="2683">
        <f t="shared" si="281"/>
        <v>0</v>
      </c>
      <c r="BN169" s="2684">
        <f t="shared" si="282"/>
        <v>0</v>
      </c>
      <c r="BO169" s="2684">
        <f t="shared" si="283"/>
        <v>0</v>
      </c>
      <c r="BP169" s="2684">
        <f t="shared" si="284"/>
        <v>0</v>
      </c>
      <c r="BQ169" s="2684">
        <f t="shared" si="285"/>
        <v>0</v>
      </c>
      <c r="BR169" s="2684">
        <f t="shared" si="286"/>
        <v>0</v>
      </c>
      <c r="BS169" s="2684">
        <f t="shared" si="287"/>
        <v>0</v>
      </c>
      <c r="BT169" s="2684">
        <f t="shared" si="288"/>
        <v>0</v>
      </c>
      <c r="BU169" s="2617"/>
      <c r="BV169" s="2685">
        <f t="shared" si="374"/>
        <v>0</v>
      </c>
      <c r="BW169" s="2686">
        <f t="shared" si="374"/>
        <v>0</v>
      </c>
      <c r="BX169" s="2686">
        <f t="shared" si="374"/>
        <v>0</v>
      </c>
      <c r="BY169" s="2686">
        <f t="shared" si="374"/>
        <v>0</v>
      </c>
      <c r="BZ169" s="2686">
        <f t="shared" si="374"/>
        <v>0</v>
      </c>
      <c r="CA169" s="2686">
        <f t="shared" si="259"/>
        <v>0</v>
      </c>
      <c r="CB169" s="2686">
        <f t="shared" si="259"/>
        <v>0</v>
      </c>
      <c r="CC169" s="2687">
        <f t="shared" si="259"/>
        <v>0</v>
      </c>
      <c r="CD169" s="2525"/>
      <c r="CE169" s="2681" t="str">
        <f t="shared" si="289"/>
        <v/>
      </c>
      <c r="CF169" s="2688">
        <f t="shared" si="290"/>
        <v>0</v>
      </c>
      <c r="CG169" s="2689">
        <f t="shared" si="291"/>
        <v>0</v>
      </c>
      <c r="CH169" s="2689">
        <f t="shared" si="292"/>
        <v>0</v>
      </c>
      <c r="CI169" s="2689">
        <f t="shared" si="293"/>
        <v>0</v>
      </c>
      <c r="CJ169" s="2689">
        <f t="shared" si="294"/>
        <v>0</v>
      </c>
      <c r="CK169" s="2689">
        <f t="shared" si="295"/>
        <v>0</v>
      </c>
      <c r="CL169" s="2689">
        <f t="shared" si="296"/>
        <v>0</v>
      </c>
      <c r="CM169" s="2689">
        <f t="shared" si="297"/>
        <v>0</v>
      </c>
      <c r="CN169" s="2689">
        <f t="shared" si="298"/>
        <v>0</v>
      </c>
      <c r="CO169" s="2702">
        <f>IF(M169=CO8,M169,0)</f>
        <v>0</v>
      </c>
      <c r="CP169" s="2703" t="str">
        <f t="shared" si="299"/>
        <v/>
      </c>
      <c r="CQ169" s="2678" t="str">
        <f t="shared" si="300"/>
        <v/>
      </c>
      <c r="CR169" s="2692" t="str">
        <f t="shared" si="301"/>
        <v/>
      </c>
      <c r="CS169" s="2692" t="str">
        <f t="shared" si="302"/>
        <v/>
      </c>
      <c r="CT169" s="2692" t="str">
        <f t="shared" si="303"/>
        <v/>
      </c>
      <c r="CU169" s="2692" t="str">
        <f t="shared" si="304"/>
        <v/>
      </c>
      <c r="CV169" s="2692" t="str">
        <f t="shared" si="305"/>
        <v/>
      </c>
      <c r="CW169" s="2692" t="str">
        <f t="shared" si="306"/>
        <v/>
      </c>
      <c r="CX169" s="2693" t="str">
        <f t="shared" si="307"/>
        <v/>
      </c>
      <c r="CY169" s="2601"/>
      <c r="CZ169" s="2681" t="str">
        <f t="shared" si="308"/>
        <v/>
      </c>
      <c r="DA169" s="2694">
        <f t="shared" si="309"/>
        <v>0</v>
      </c>
      <c r="DB169" s="2527" t="str">
        <f t="shared" si="310"/>
        <v/>
      </c>
      <c r="DC169" s="2527" t="str">
        <f t="shared" si="311"/>
        <v/>
      </c>
      <c r="DD169" s="2527" t="str">
        <f t="shared" si="312"/>
        <v/>
      </c>
      <c r="DE169" s="2527" t="str">
        <f t="shared" si="313"/>
        <v/>
      </c>
      <c r="DF169" s="2527" t="str">
        <f t="shared" si="314"/>
        <v/>
      </c>
      <c r="DG169" s="2527" t="str">
        <f t="shared" si="315"/>
        <v/>
      </c>
      <c r="DH169" s="2527" t="str">
        <f t="shared" si="316"/>
        <v/>
      </c>
      <c r="DI169" s="2527" t="str">
        <f t="shared" si="317"/>
        <v/>
      </c>
      <c r="DJ169" s="2549"/>
      <c r="DK169" s="2704">
        <f>IF(M169=DK8,M169,0)</f>
        <v>0</v>
      </c>
      <c r="DL169" s="2703" t="str">
        <f t="shared" si="318"/>
        <v/>
      </c>
      <c r="DM169" s="2692" t="str">
        <f t="shared" si="319"/>
        <v/>
      </c>
      <c r="DN169" s="2692" t="str">
        <f t="shared" si="320"/>
        <v/>
      </c>
      <c r="DO169" s="2692" t="str">
        <f t="shared" si="321"/>
        <v/>
      </c>
      <c r="DP169" s="2692" t="str">
        <f t="shared" si="322"/>
        <v/>
      </c>
      <c r="DQ169" s="2692" t="str">
        <f t="shared" si="323"/>
        <v/>
      </c>
      <c r="DR169" s="2692" t="str">
        <f t="shared" si="324"/>
        <v/>
      </c>
      <c r="DS169" s="2692" t="str">
        <f t="shared" si="325"/>
        <v/>
      </c>
      <c r="DT169" s="2696" t="str">
        <f t="shared" si="326"/>
        <v/>
      </c>
      <c r="DU169" s="2535"/>
      <c r="DV169" s="2683">
        <f t="shared" si="327"/>
        <v>0</v>
      </c>
      <c r="DW169" s="2684">
        <f t="shared" si="328"/>
        <v>0</v>
      </c>
      <c r="DX169" s="2684">
        <f t="shared" si="329"/>
        <v>0</v>
      </c>
      <c r="DY169" s="2684">
        <f t="shared" si="330"/>
        <v>0</v>
      </c>
      <c r="DZ169" s="2684">
        <f t="shared" si="331"/>
        <v>0</v>
      </c>
      <c r="EA169" s="2684">
        <f t="shared" si="332"/>
        <v>0</v>
      </c>
      <c r="EB169" s="2684">
        <f t="shared" si="333"/>
        <v>0</v>
      </c>
      <c r="EC169" s="2684">
        <f t="shared" si="334"/>
        <v>0</v>
      </c>
      <c r="ED169" s="2630"/>
      <c r="EE169" s="2685">
        <f t="shared" si="375"/>
        <v>0</v>
      </c>
      <c r="EF169" s="2686">
        <f t="shared" si="375"/>
        <v>0</v>
      </c>
      <c r="EG169" s="2686">
        <f t="shared" si="375"/>
        <v>0</v>
      </c>
      <c r="EH169" s="2686">
        <f t="shared" si="375"/>
        <v>0</v>
      </c>
      <c r="EI169" s="2686">
        <f t="shared" si="375"/>
        <v>0</v>
      </c>
      <c r="EJ169" s="2686">
        <f t="shared" si="260"/>
        <v>0</v>
      </c>
      <c r="EK169" s="2686">
        <f t="shared" si="260"/>
        <v>0</v>
      </c>
      <c r="EL169" s="2687">
        <f t="shared" si="260"/>
        <v>0</v>
      </c>
      <c r="EM169" s="2601"/>
      <c r="EN169" s="2681" t="str">
        <f t="shared" si="335"/>
        <v/>
      </c>
      <c r="EO169" s="2688">
        <f t="shared" si="336"/>
        <v>0</v>
      </c>
      <c r="EP169" s="2689">
        <f t="shared" si="337"/>
        <v>0</v>
      </c>
      <c r="EQ169" s="2689">
        <f t="shared" si="338"/>
        <v>0</v>
      </c>
      <c r="ER169" s="2689">
        <f t="shared" si="339"/>
        <v>0</v>
      </c>
      <c r="ES169" s="2689">
        <f t="shared" si="340"/>
        <v>0</v>
      </c>
      <c r="ET169" s="2689">
        <f t="shared" si="341"/>
        <v>0</v>
      </c>
      <c r="EU169" s="2689">
        <f t="shared" si="342"/>
        <v>0</v>
      </c>
      <c r="EV169" s="2689">
        <f t="shared" si="343"/>
        <v>0</v>
      </c>
      <c r="EW169" s="2689">
        <f t="shared" si="344"/>
        <v>0</v>
      </c>
      <c r="EX169" s="2705">
        <f>IF(X169=EX8,X169,0)</f>
        <v>0</v>
      </c>
      <c r="EY169" s="2703" t="str">
        <f t="shared" si="345"/>
        <v/>
      </c>
      <c r="EZ169" s="2678" t="str">
        <f t="shared" si="346"/>
        <v/>
      </c>
      <c r="FA169" s="2692" t="str">
        <f t="shared" si="347"/>
        <v/>
      </c>
      <c r="FB169" s="2692" t="str">
        <f t="shared" si="348"/>
        <v/>
      </c>
      <c r="FC169" s="2692" t="str">
        <f t="shared" si="349"/>
        <v/>
      </c>
      <c r="FD169" s="2692" t="str">
        <f t="shared" si="350"/>
        <v/>
      </c>
      <c r="FE169" s="2692" t="str">
        <f t="shared" si="351"/>
        <v/>
      </c>
      <c r="FF169" s="2692" t="str">
        <f t="shared" si="352"/>
        <v/>
      </c>
      <c r="FG169" s="2692" t="str">
        <f t="shared" si="353"/>
        <v/>
      </c>
      <c r="FH169" s="2601"/>
      <c r="FI169" s="2681" t="str">
        <f t="shared" si="354"/>
        <v/>
      </c>
      <c r="FJ169" s="2694">
        <f t="shared" si="355"/>
        <v>0</v>
      </c>
      <c r="FK169" s="2527" t="str">
        <f t="shared" si="356"/>
        <v/>
      </c>
      <c r="FL169" s="2527" t="str">
        <f t="shared" si="357"/>
        <v/>
      </c>
      <c r="FM169" s="2527" t="str">
        <f t="shared" si="358"/>
        <v/>
      </c>
      <c r="FN169" s="2527" t="str">
        <f t="shared" si="359"/>
        <v/>
      </c>
      <c r="FO169" s="2527" t="str">
        <f t="shared" si="360"/>
        <v/>
      </c>
      <c r="FP169" s="2527" t="str">
        <f t="shared" si="361"/>
        <v/>
      </c>
      <c r="FQ169" s="2527" t="str">
        <f t="shared" si="362"/>
        <v/>
      </c>
      <c r="FR169" s="2527" t="str">
        <f t="shared" si="363"/>
        <v/>
      </c>
      <c r="FS169" s="2704">
        <f>IF(X169=FS8,X169,0)</f>
        <v>0</v>
      </c>
      <c r="FT169" s="2703" t="str">
        <f t="shared" si="364"/>
        <v/>
      </c>
      <c r="FU169" s="2692" t="str">
        <f t="shared" si="365"/>
        <v/>
      </c>
      <c r="FV169" s="2692" t="str">
        <f t="shared" si="366"/>
        <v/>
      </c>
      <c r="FW169" s="2692" t="str">
        <f t="shared" si="367"/>
        <v/>
      </c>
      <c r="FX169" s="2692" t="str">
        <f t="shared" si="368"/>
        <v/>
      </c>
      <c r="FY169" s="2692" t="str">
        <f t="shared" si="369"/>
        <v/>
      </c>
      <c r="FZ169" s="2692" t="str">
        <f t="shared" si="370"/>
        <v/>
      </c>
      <c r="GA169" s="2692" t="str">
        <f t="shared" si="371"/>
        <v/>
      </c>
      <c r="GB169" s="2696" t="str">
        <f t="shared" si="372"/>
        <v/>
      </c>
      <c r="GC169" s="2535"/>
    </row>
    <row r="170" spans="1:185" ht="45" customHeight="1" x14ac:dyDescent="0.25">
      <c r="A170" s="2633">
        <f>ROW()</f>
        <v>170</v>
      </c>
      <c r="B170" s="2667" t="str">
        <f>IF(C170="I","",IF(ISBLANK(D170),"",IF(ISTEXT(D170),LARGE(B9:B169,1)+1,0)))</f>
        <v/>
      </c>
      <c r="C170" s="2698"/>
      <c r="D170" s="2715"/>
      <c r="E170" s="2669"/>
      <c r="F170" s="2670"/>
      <c r="G170" s="2671"/>
      <c r="H170" s="2672"/>
      <c r="I170" s="2671"/>
      <c r="J170" s="2672"/>
      <c r="K170" s="2673">
        <f t="shared" si="376"/>
        <v>0</v>
      </c>
      <c r="L170" s="2532"/>
      <c r="M170" s="2674">
        <f t="shared" si="261"/>
        <v>0</v>
      </c>
      <c r="N170" s="2675">
        <f t="shared" si="261"/>
        <v>0</v>
      </c>
      <c r="O170" s="2676"/>
      <c r="P170" s="2676"/>
      <c r="Q170" s="2676"/>
      <c r="R170" s="2676"/>
      <c r="S170" s="2676"/>
      <c r="T170" s="2676"/>
      <c r="U170" s="2676"/>
      <c r="V170" s="2676"/>
      <c r="W170" s="2532"/>
      <c r="X170" s="2674">
        <f t="shared" si="262"/>
        <v>0</v>
      </c>
      <c r="Y170" s="2675">
        <f t="shared" si="262"/>
        <v>0</v>
      </c>
      <c r="Z170" s="2677"/>
      <c r="AA170" s="2677"/>
      <c r="AB170" s="2677"/>
      <c r="AC170" s="2677"/>
      <c r="AD170" s="2677"/>
      <c r="AE170" s="2677"/>
      <c r="AF170" s="2677"/>
      <c r="AG170" s="2677"/>
      <c r="AH170" s="2532"/>
      <c r="AI170" s="2535"/>
      <c r="AJ170" s="2678">
        <f t="shared" si="263"/>
        <v>0</v>
      </c>
      <c r="AK170" s="2679">
        <f t="shared" si="264"/>
        <v>0</v>
      </c>
      <c r="AL170" s="2678">
        <f t="shared" si="265"/>
        <v>0</v>
      </c>
      <c r="AM170" s="2679">
        <f t="shared" si="266"/>
        <v>0</v>
      </c>
      <c r="AN170" s="2678">
        <f t="shared" si="267"/>
        <v>0</v>
      </c>
      <c r="AO170" s="2679">
        <f t="shared" si="268"/>
        <v>0</v>
      </c>
      <c r="AP170" s="2678">
        <f t="shared" si="269"/>
        <v>0</v>
      </c>
      <c r="AQ170" s="2679">
        <f t="shared" si="270"/>
        <v>0</v>
      </c>
      <c r="AR170" s="2678">
        <f t="shared" si="271"/>
        <v>0</v>
      </c>
      <c r="AS170" s="2679">
        <f t="shared" si="272"/>
        <v>0</v>
      </c>
      <c r="AT170" s="2678">
        <f t="shared" si="273"/>
        <v>0</v>
      </c>
      <c r="AU170" s="2679">
        <f t="shared" si="274"/>
        <v>0</v>
      </c>
      <c r="AV170" s="2678">
        <f t="shared" si="275"/>
        <v>0</v>
      </c>
      <c r="AW170" s="2679">
        <f t="shared" si="276"/>
        <v>0</v>
      </c>
      <c r="AX170" s="2678">
        <f t="shared" si="277"/>
        <v>0</v>
      </c>
      <c r="AY170" s="2679">
        <f t="shared" si="278"/>
        <v>0</v>
      </c>
      <c r="AZ170" s="2680"/>
      <c r="BA170" s="2681">
        <f>BA9</f>
        <v>20</v>
      </c>
      <c r="BB170" s="2681">
        <f t="shared" si="279"/>
        <v>0</v>
      </c>
      <c r="BC170" s="2681" t="str">
        <f t="shared" si="280"/>
        <v/>
      </c>
      <c r="BD170" s="2682">
        <f t="shared" si="373"/>
        <v>0</v>
      </c>
      <c r="BE170" s="2682">
        <f t="shared" si="373"/>
        <v>0</v>
      </c>
      <c r="BF170" s="2682">
        <f t="shared" si="373"/>
        <v>0</v>
      </c>
      <c r="BG170" s="2682">
        <f t="shared" si="373"/>
        <v>0</v>
      </c>
      <c r="BH170" s="2682">
        <f t="shared" si="373"/>
        <v>0</v>
      </c>
      <c r="BI170" s="2682">
        <f t="shared" si="258"/>
        <v>0</v>
      </c>
      <c r="BJ170" s="2682">
        <f t="shared" si="258"/>
        <v>0</v>
      </c>
      <c r="BK170" s="2682">
        <f t="shared" si="258"/>
        <v>0</v>
      </c>
      <c r="BL170" s="2535"/>
      <c r="BM170" s="2683">
        <f t="shared" si="281"/>
        <v>0</v>
      </c>
      <c r="BN170" s="2684">
        <f t="shared" si="282"/>
        <v>0</v>
      </c>
      <c r="BO170" s="2684">
        <f t="shared" si="283"/>
        <v>0</v>
      </c>
      <c r="BP170" s="2684">
        <f t="shared" si="284"/>
        <v>0</v>
      </c>
      <c r="BQ170" s="2684">
        <f t="shared" si="285"/>
        <v>0</v>
      </c>
      <c r="BR170" s="2684">
        <f t="shared" si="286"/>
        <v>0</v>
      </c>
      <c r="BS170" s="2684">
        <f t="shared" si="287"/>
        <v>0</v>
      </c>
      <c r="BT170" s="2684">
        <f t="shared" si="288"/>
        <v>0</v>
      </c>
      <c r="BU170" s="2617"/>
      <c r="BV170" s="2685">
        <f t="shared" si="374"/>
        <v>0</v>
      </c>
      <c r="BW170" s="2686">
        <f t="shared" si="374"/>
        <v>0</v>
      </c>
      <c r="BX170" s="2686">
        <f t="shared" si="374"/>
        <v>0</v>
      </c>
      <c r="BY170" s="2686">
        <f t="shared" si="374"/>
        <v>0</v>
      </c>
      <c r="BZ170" s="2686">
        <f t="shared" si="374"/>
        <v>0</v>
      </c>
      <c r="CA170" s="2686">
        <f t="shared" si="259"/>
        <v>0</v>
      </c>
      <c r="CB170" s="2686">
        <f t="shared" si="259"/>
        <v>0</v>
      </c>
      <c r="CC170" s="2687">
        <f t="shared" si="259"/>
        <v>0</v>
      </c>
      <c r="CD170" s="2525"/>
      <c r="CE170" s="2681" t="str">
        <f t="shared" si="289"/>
        <v/>
      </c>
      <c r="CF170" s="2688">
        <f t="shared" si="290"/>
        <v>0</v>
      </c>
      <c r="CG170" s="2689">
        <f t="shared" si="291"/>
        <v>0</v>
      </c>
      <c r="CH170" s="2689">
        <f t="shared" si="292"/>
        <v>0</v>
      </c>
      <c r="CI170" s="2689">
        <f t="shared" si="293"/>
        <v>0</v>
      </c>
      <c r="CJ170" s="2689">
        <f t="shared" si="294"/>
        <v>0</v>
      </c>
      <c r="CK170" s="2689">
        <f t="shared" si="295"/>
        <v>0</v>
      </c>
      <c r="CL170" s="2689">
        <f t="shared" si="296"/>
        <v>0</v>
      </c>
      <c r="CM170" s="2689">
        <f t="shared" si="297"/>
        <v>0</v>
      </c>
      <c r="CN170" s="2689">
        <f t="shared" si="298"/>
        <v>0</v>
      </c>
      <c r="CO170" s="2702">
        <f>IF(M170=CO8,M170,0)</f>
        <v>0</v>
      </c>
      <c r="CP170" s="2703" t="str">
        <f t="shared" si="299"/>
        <v/>
      </c>
      <c r="CQ170" s="2678" t="str">
        <f t="shared" si="300"/>
        <v/>
      </c>
      <c r="CR170" s="2692" t="str">
        <f t="shared" si="301"/>
        <v/>
      </c>
      <c r="CS170" s="2692" t="str">
        <f t="shared" si="302"/>
        <v/>
      </c>
      <c r="CT170" s="2692" t="str">
        <f t="shared" si="303"/>
        <v/>
      </c>
      <c r="CU170" s="2692" t="str">
        <f t="shared" si="304"/>
        <v/>
      </c>
      <c r="CV170" s="2692" t="str">
        <f t="shared" si="305"/>
        <v/>
      </c>
      <c r="CW170" s="2692" t="str">
        <f t="shared" si="306"/>
        <v/>
      </c>
      <c r="CX170" s="2693" t="str">
        <f t="shared" si="307"/>
        <v/>
      </c>
      <c r="CY170" s="2601"/>
      <c r="CZ170" s="2681" t="str">
        <f t="shared" si="308"/>
        <v/>
      </c>
      <c r="DA170" s="2694">
        <f t="shared" si="309"/>
        <v>0</v>
      </c>
      <c r="DB170" s="2527" t="str">
        <f t="shared" si="310"/>
        <v/>
      </c>
      <c r="DC170" s="2527" t="str">
        <f t="shared" si="311"/>
        <v/>
      </c>
      <c r="DD170" s="2527" t="str">
        <f t="shared" si="312"/>
        <v/>
      </c>
      <c r="DE170" s="2527" t="str">
        <f t="shared" si="313"/>
        <v/>
      </c>
      <c r="DF170" s="2527" t="str">
        <f t="shared" si="314"/>
        <v/>
      </c>
      <c r="DG170" s="2527" t="str">
        <f t="shared" si="315"/>
        <v/>
      </c>
      <c r="DH170" s="2527" t="str">
        <f t="shared" si="316"/>
        <v/>
      </c>
      <c r="DI170" s="2527" t="str">
        <f t="shared" si="317"/>
        <v/>
      </c>
      <c r="DJ170" s="2549"/>
      <c r="DK170" s="2704">
        <f>IF(M170=DK8,M170,0)</f>
        <v>0</v>
      </c>
      <c r="DL170" s="2703" t="str">
        <f t="shared" si="318"/>
        <v/>
      </c>
      <c r="DM170" s="2692" t="str">
        <f t="shared" si="319"/>
        <v/>
      </c>
      <c r="DN170" s="2692" t="str">
        <f t="shared" si="320"/>
        <v/>
      </c>
      <c r="DO170" s="2692" t="str">
        <f t="shared" si="321"/>
        <v/>
      </c>
      <c r="DP170" s="2692" t="str">
        <f t="shared" si="322"/>
        <v/>
      </c>
      <c r="DQ170" s="2692" t="str">
        <f t="shared" si="323"/>
        <v/>
      </c>
      <c r="DR170" s="2692" t="str">
        <f t="shared" si="324"/>
        <v/>
      </c>
      <c r="DS170" s="2692" t="str">
        <f t="shared" si="325"/>
        <v/>
      </c>
      <c r="DT170" s="2696" t="str">
        <f t="shared" si="326"/>
        <v/>
      </c>
      <c r="DU170" s="2535"/>
      <c r="DV170" s="2683">
        <f t="shared" si="327"/>
        <v>0</v>
      </c>
      <c r="DW170" s="2684">
        <f t="shared" si="328"/>
        <v>0</v>
      </c>
      <c r="DX170" s="2684">
        <f t="shared" si="329"/>
        <v>0</v>
      </c>
      <c r="DY170" s="2684">
        <f t="shared" si="330"/>
        <v>0</v>
      </c>
      <c r="DZ170" s="2684">
        <f t="shared" si="331"/>
        <v>0</v>
      </c>
      <c r="EA170" s="2684">
        <f t="shared" si="332"/>
        <v>0</v>
      </c>
      <c r="EB170" s="2684">
        <f t="shared" si="333"/>
        <v>0</v>
      </c>
      <c r="EC170" s="2684">
        <f t="shared" si="334"/>
        <v>0</v>
      </c>
      <c r="ED170" s="2630"/>
      <c r="EE170" s="2685">
        <f t="shared" si="375"/>
        <v>0</v>
      </c>
      <c r="EF170" s="2686">
        <f t="shared" si="375"/>
        <v>0</v>
      </c>
      <c r="EG170" s="2686">
        <f t="shared" si="375"/>
        <v>0</v>
      </c>
      <c r="EH170" s="2686">
        <f t="shared" si="375"/>
        <v>0</v>
      </c>
      <c r="EI170" s="2686">
        <f t="shared" si="375"/>
        <v>0</v>
      </c>
      <c r="EJ170" s="2686">
        <f t="shared" si="260"/>
        <v>0</v>
      </c>
      <c r="EK170" s="2686">
        <f t="shared" si="260"/>
        <v>0</v>
      </c>
      <c r="EL170" s="2687">
        <f t="shared" si="260"/>
        <v>0</v>
      </c>
      <c r="EM170" s="2601"/>
      <c r="EN170" s="2681" t="str">
        <f t="shared" si="335"/>
        <v/>
      </c>
      <c r="EO170" s="2688">
        <f t="shared" si="336"/>
        <v>0</v>
      </c>
      <c r="EP170" s="2689">
        <f t="shared" si="337"/>
        <v>0</v>
      </c>
      <c r="EQ170" s="2689">
        <f t="shared" si="338"/>
        <v>0</v>
      </c>
      <c r="ER170" s="2689">
        <f t="shared" si="339"/>
        <v>0</v>
      </c>
      <c r="ES170" s="2689">
        <f t="shared" si="340"/>
        <v>0</v>
      </c>
      <c r="ET170" s="2689">
        <f t="shared" si="341"/>
        <v>0</v>
      </c>
      <c r="EU170" s="2689">
        <f t="shared" si="342"/>
        <v>0</v>
      </c>
      <c r="EV170" s="2689">
        <f t="shared" si="343"/>
        <v>0</v>
      </c>
      <c r="EW170" s="2689">
        <f t="shared" si="344"/>
        <v>0</v>
      </c>
      <c r="EX170" s="2705">
        <f>IF(X170=EX8,X170,0)</f>
        <v>0</v>
      </c>
      <c r="EY170" s="2703" t="str">
        <f t="shared" si="345"/>
        <v/>
      </c>
      <c r="EZ170" s="2678" t="str">
        <f t="shared" si="346"/>
        <v/>
      </c>
      <c r="FA170" s="2692" t="str">
        <f t="shared" si="347"/>
        <v/>
      </c>
      <c r="FB170" s="2692" t="str">
        <f t="shared" si="348"/>
        <v/>
      </c>
      <c r="FC170" s="2692" t="str">
        <f t="shared" si="349"/>
        <v/>
      </c>
      <c r="FD170" s="2692" t="str">
        <f t="shared" si="350"/>
        <v/>
      </c>
      <c r="FE170" s="2692" t="str">
        <f t="shared" si="351"/>
        <v/>
      </c>
      <c r="FF170" s="2692" t="str">
        <f t="shared" si="352"/>
        <v/>
      </c>
      <c r="FG170" s="2692" t="str">
        <f t="shared" si="353"/>
        <v/>
      </c>
      <c r="FH170" s="2601"/>
      <c r="FI170" s="2681" t="str">
        <f t="shared" si="354"/>
        <v/>
      </c>
      <c r="FJ170" s="2694">
        <f t="shared" si="355"/>
        <v>0</v>
      </c>
      <c r="FK170" s="2527" t="str">
        <f t="shared" si="356"/>
        <v/>
      </c>
      <c r="FL170" s="2527" t="str">
        <f t="shared" si="357"/>
        <v/>
      </c>
      <c r="FM170" s="2527" t="str">
        <f t="shared" si="358"/>
        <v/>
      </c>
      <c r="FN170" s="2527" t="str">
        <f t="shared" si="359"/>
        <v/>
      </c>
      <c r="FO170" s="2527" t="str">
        <f t="shared" si="360"/>
        <v/>
      </c>
      <c r="FP170" s="2527" t="str">
        <f t="shared" si="361"/>
        <v/>
      </c>
      <c r="FQ170" s="2527" t="str">
        <f t="shared" si="362"/>
        <v/>
      </c>
      <c r="FR170" s="2527" t="str">
        <f t="shared" si="363"/>
        <v/>
      </c>
      <c r="FS170" s="2704">
        <f>IF(X170=FS8,X170,0)</f>
        <v>0</v>
      </c>
      <c r="FT170" s="2703" t="str">
        <f t="shared" si="364"/>
        <v/>
      </c>
      <c r="FU170" s="2692" t="str">
        <f t="shared" si="365"/>
        <v/>
      </c>
      <c r="FV170" s="2692" t="str">
        <f t="shared" si="366"/>
        <v/>
      </c>
      <c r="FW170" s="2692" t="str">
        <f t="shared" si="367"/>
        <v/>
      </c>
      <c r="FX170" s="2692" t="str">
        <f t="shared" si="368"/>
        <v/>
      </c>
      <c r="FY170" s="2692" t="str">
        <f t="shared" si="369"/>
        <v/>
      </c>
      <c r="FZ170" s="2692" t="str">
        <f t="shared" si="370"/>
        <v/>
      </c>
      <c r="GA170" s="2692" t="str">
        <f t="shared" si="371"/>
        <v/>
      </c>
      <c r="GB170" s="2696" t="str">
        <f t="shared" si="372"/>
        <v/>
      </c>
      <c r="GC170" s="2535"/>
    </row>
    <row r="171" spans="1:185" ht="45" customHeight="1" x14ac:dyDescent="0.25">
      <c r="A171" s="2633">
        <f>ROW()</f>
        <v>171</v>
      </c>
      <c r="B171" s="2667" t="str">
        <f>IF(C171="I","",IF(ISBLANK(D171),"",IF(ISTEXT(D171),LARGE(B9:B170,1)+1,0)))</f>
        <v/>
      </c>
      <c r="C171" s="2698"/>
      <c r="D171" s="2715"/>
      <c r="E171" s="2669"/>
      <c r="F171" s="2670"/>
      <c r="G171" s="2671"/>
      <c r="H171" s="2672"/>
      <c r="I171" s="2671"/>
      <c r="J171" s="2672"/>
      <c r="K171" s="2673">
        <f t="shared" si="376"/>
        <v>0</v>
      </c>
      <c r="L171" s="2532"/>
      <c r="M171" s="2674">
        <f t="shared" si="261"/>
        <v>0</v>
      </c>
      <c r="N171" s="2675">
        <f t="shared" si="261"/>
        <v>0</v>
      </c>
      <c r="O171" s="2676"/>
      <c r="P171" s="2676"/>
      <c r="Q171" s="2676"/>
      <c r="R171" s="2676"/>
      <c r="S171" s="2676"/>
      <c r="T171" s="2676"/>
      <c r="U171" s="2676"/>
      <c r="V171" s="2676"/>
      <c r="W171" s="2532"/>
      <c r="X171" s="2674">
        <f t="shared" si="262"/>
        <v>0</v>
      </c>
      <c r="Y171" s="2675">
        <f t="shared" si="262"/>
        <v>0</v>
      </c>
      <c r="Z171" s="2677"/>
      <c r="AA171" s="2677"/>
      <c r="AB171" s="2677"/>
      <c r="AC171" s="2677"/>
      <c r="AD171" s="2677"/>
      <c r="AE171" s="2677"/>
      <c r="AF171" s="2677"/>
      <c r="AG171" s="2677"/>
      <c r="AH171" s="2532"/>
      <c r="AI171" s="2535"/>
      <c r="AJ171" s="2678">
        <f t="shared" si="263"/>
        <v>0</v>
      </c>
      <c r="AK171" s="2679">
        <f t="shared" si="264"/>
        <v>0</v>
      </c>
      <c r="AL171" s="2678">
        <f t="shared" si="265"/>
        <v>0</v>
      </c>
      <c r="AM171" s="2679">
        <f t="shared" si="266"/>
        <v>0</v>
      </c>
      <c r="AN171" s="2678">
        <f t="shared" si="267"/>
        <v>0</v>
      </c>
      <c r="AO171" s="2679">
        <f t="shared" si="268"/>
        <v>0</v>
      </c>
      <c r="AP171" s="2678">
        <f t="shared" si="269"/>
        <v>0</v>
      </c>
      <c r="AQ171" s="2679">
        <f t="shared" si="270"/>
        <v>0</v>
      </c>
      <c r="AR171" s="2678">
        <f t="shared" si="271"/>
        <v>0</v>
      </c>
      <c r="AS171" s="2679">
        <f t="shared" si="272"/>
        <v>0</v>
      </c>
      <c r="AT171" s="2678">
        <f t="shared" si="273"/>
        <v>0</v>
      </c>
      <c r="AU171" s="2679">
        <f t="shared" si="274"/>
        <v>0</v>
      </c>
      <c r="AV171" s="2678">
        <f t="shared" si="275"/>
        <v>0</v>
      </c>
      <c r="AW171" s="2679">
        <f t="shared" si="276"/>
        <v>0</v>
      </c>
      <c r="AX171" s="2678">
        <f t="shared" si="277"/>
        <v>0</v>
      </c>
      <c r="AY171" s="2679">
        <f t="shared" si="278"/>
        <v>0</v>
      </c>
      <c r="AZ171" s="2680"/>
      <c r="BA171" s="2681">
        <f>BA9</f>
        <v>20</v>
      </c>
      <c r="BB171" s="2681">
        <f t="shared" si="279"/>
        <v>0</v>
      </c>
      <c r="BC171" s="2681" t="str">
        <f t="shared" si="280"/>
        <v/>
      </c>
      <c r="BD171" s="2682">
        <f t="shared" si="373"/>
        <v>0</v>
      </c>
      <c r="BE171" s="2682">
        <f t="shared" si="373"/>
        <v>0</v>
      </c>
      <c r="BF171" s="2682">
        <f t="shared" si="373"/>
        <v>0</v>
      </c>
      <c r="BG171" s="2682">
        <f t="shared" si="373"/>
        <v>0</v>
      </c>
      <c r="BH171" s="2682">
        <f t="shared" si="373"/>
        <v>0</v>
      </c>
      <c r="BI171" s="2682">
        <f t="shared" si="258"/>
        <v>0</v>
      </c>
      <c r="BJ171" s="2682">
        <f t="shared" si="258"/>
        <v>0</v>
      </c>
      <c r="BK171" s="2682">
        <f t="shared" si="258"/>
        <v>0</v>
      </c>
      <c r="BL171" s="2535"/>
      <c r="BM171" s="2683">
        <f t="shared" si="281"/>
        <v>0</v>
      </c>
      <c r="BN171" s="2684">
        <f t="shared" si="282"/>
        <v>0</v>
      </c>
      <c r="BO171" s="2684">
        <f t="shared" si="283"/>
        <v>0</v>
      </c>
      <c r="BP171" s="2684">
        <f t="shared" si="284"/>
        <v>0</v>
      </c>
      <c r="BQ171" s="2684">
        <f t="shared" si="285"/>
        <v>0</v>
      </c>
      <c r="BR171" s="2684">
        <f t="shared" si="286"/>
        <v>0</v>
      </c>
      <c r="BS171" s="2684">
        <f t="shared" si="287"/>
        <v>0</v>
      </c>
      <c r="BT171" s="2684">
        <f t="shared" si="288"/>
        <v>0</v>
      </c>
      <c r="BU171" s="2617"/>
      <c r="BV171" s="2685">
        <f t="shared" si="374"/>
        <v>0</v>
      </c>
      <c r="BW171" s="2686">
        <f t="shared" si="374"/>
        <v>0</v>
      </c>
      <c r="BX171" s="2686">
        <f t="shared" si="374"/>
        <v>0</v>
      </c>
      <c r="BY171" s="2686">
        <f t="shared" si="374"/>
        <v>0</v>
      </c>
      <c r="BZ171" s="2686">
        <f t="shared" si="374"/>
        <v>0</v>
      </c>
      <c r="CA171" s="2686">
        <f t="shared" si="259"/>
        <v>0</v>
      </c>
      <c r="CB171" s="2686">
        <f t="shared" si="259"/>
        <v>0</v>
      </c>
      <c r="CC171" s="2687">
        <f t="shared" si="259"/>
        <v>0</v>
      </c>
      <c r="CD171" s="2525"/>
      <c r="CE171" s="2681" t="str">
        <f t="shared" si="289"/>
        <v/>
      </c>
      <c r="CF171" s="2688">
        <f t="shared" si="290"/>
        <v>0</v>
      </c>
      <c r="CG171" s="2689">
        <f t="shared" si="291"/>
        <v>0</v>
      </c>
      <c r="CH171" s="2689">
        <f t="shared" si="292"/>
        <v>0</v>
      </c>
      <c r="CI171" s="2689">
        <f t="shared" si="293"/>
        <v>0</v>
      </c>
      <c r="CJ171" s="2689">
        <f t="shared" si="294"/>
        <v>0</v>
      </c>
      <c r="CK171" s="2689">
        <f t="shared" si="295"/>
        <v>0</v>
      </c>
      <c r="CL171" s="2689">
        <f t="shared" si="296"/>
        <v>0</v>
      </c>
      <c r="CM171" s="2689">
        <f t="shared" si="297"/>
        <v>0</v>
      </c>
      <c r="CN171" s="2689">
        <f t="shared" si="298"/>
        <v>0</v>
      </c>
      <c r="CO171" s="2702">
        <f>IF(M171=CO8,M171,0)</f>
        <v>0</v>
      </c>
      <c r="CP171" s="2703" t="str">
        <f t="shared" si="299"/>
        <v/>
      </c>
      <c r="CQ171" s="2678" t="str">
        <f t="shared" si="300"/>
        <v/>
      </c>
      <c r="CR171" s="2692" t="str">
        <f t="shared" si="301"/>
        <v/>
      </c>
      <c r="CS171" s="2692" t="str">
        <f t="shared" si="302"/>
        <v/>
      </c>
      <c r="CT171" s="2692" t="str">
        <f t="shared" si="303"/>
        <v/>
      </c>
      <c r="CU171" s="2692" t="str">
        <f t="shared" si="304"/>
        <v/>
      </c>
      <c r="CV171" s="2692" t="str">
        <f t="shared" si="305"/>
        <v/>
      </c>
      <c r="CW171" s="2692" t="str">
        <f t="shared" si="306"/>
        <v/>
      </c>
      <c r="CX171" s="2693" t="str">
        <f t="shared" si="307"/>
        <v/>
      </c>
      <c r="CY171" s="2601"/>
      <c r="CZ171" s="2681" t="str">
        <f t="shared" si="308"/>
        <v/>
      </c>
      <c r="DA171" s="2694">
        <f t="shared" si="309"/>
        <v>0</v>
      </c>
      <c r="DB171" s="2527" t="str">
        <f t="shared" si="310"/>
        <v/>
      </c>
      <c r="DC171" s="2527" t="str">
        <f t="shared" si="311"/>
        <v/>
      </c>
      <c r="DD171" s="2527" t="str">
        <f t="shared" si="312"/>
        <v/>
      </c>
      <c r="DE171" s="2527" t="str">
        <f t="shared" si="313"/>
        <v/>
      </c>
      <c r="DF171" s="2527" t="str">
        <f t="shared" si="314"/>
        <v/>
      </c>
      <c r="DG171" s="2527" t="str">
        <f t="shared" si="315"/>
        <v/>
      </c>
      <c r="DH171" s="2527" t="str">
        <f t="shared" si="316"/>
        <v/>
      </c>
      <c r="DI171" s="2527" t="str">
        <f t="shared" si="317"/>
        <v/>
      </c>
      <c r="DJ171" s="2549"/>
      <c r="DK171" s="2704">
        <f>IF(M171=DK8,M171,0)</f>
        <v>0</v>
      </c>
      <c r="DL171" s="2703" t="str">
        <f t="shared" si="318"/>
        <v/>
      </c>
      <c r="DM171" s="2692" t="str">
        <f t="shared" si="319"/>
        <v/>
      </c>
      <c r="DN171" s="2692" t="str">
        <f t="shared" si="320"/>
        <v/>
      </c>
      <c r="DO171" s="2692" t="str">
        <f t="shared" si="321"/>
        <v/>
      </c>
      <c r="DP171" s="2692" t="str">
        <f t="shared" si="322"/>
        <v/>
      </c>
      <c r="DQ171" s="2692" t="str">
        <f t="shared" si="323"/>
        <v/>
      </c>
      <c r="DR171" s="2692" t="str">
        <f t="shared" si="324"/>
        <v/>
      </c>
      <c r="DS171" s="2692" t="str">
        <f t="shared" si="325"/>
        <v/>
      </c>
      <c r="DT171" s="2696" t="str">
        <f t="shared" si="326"/>
        <v/>
      </c>
      <c r="DU171" s="2535"/>
      <c r="DV171" s="2683">
        <f t="shared" si="327"/>
        <v>0</v>
      </c>
      <c r="DW171" s="2684">
        <f t="shared" si="328"/>
        <v>0</v>
      </c>
      <c r="DX171" s="2684">
        <f t="shared" si="329"/>
        <v>0</v>
      </c>
      <c r="DY171" s="2684">
        <f t="shared" si="330"/>
        <v>0</v>
      </c>
      <c r="DZ171" s="2684">
        <f t="shared" si="331"/>
        <v>0</v>
      </c>
      <c r="EA171" s="2684">
        <f t="shared" si="332"/>
        <v>0</v>
      </c>
      <c r="EB171" s="2684">
        <f t="shared" si="333"/>
        <v>0</v>
      </c>
      <c r="EC171" s="2684">
        <f t="shared" si="334"/>
        <v>0</v>
      </c>
      <c r="ED171" s="2630"/>
      <c r="EE171" s="2685">
        <f t="shared" si="375"/>
        <v>0</v>
      </c>
      <c r="EF171" s="2686">
        <f t="shared" si="375"/>
        <v>0</v>
      </c>
      <c r="EG171" s="2686">
        <f t="shared" si="375"/>
        <v>0</v>
      </c>
      <c r="EH171" s="2686">
        <f t="shared" si="375"/>
        <v>0</v>
      </c>
      <c r="EI171" s="2686">
        <f t="shared" si="375"/>
        <v>0</v>
      </c>
      <c r="EJ171" s="2686">
        <f t="shared" si="260"/>
        <v>0</v>
      </c>
      <c r="EK171" s="2686">
        <f t="shared" si="260"/>
        <v>0</v>
      </c>
      <c r="EL171" s="2687">
        <f t="shared" si="260"/>
        <v>0</v>
      </c>
      <c r="EM171" s="2601"/>
      <c r="EN171" s="2681" t="str">
        <f t="shared" si="335"/>
        <v/>
      </c>
      <c r="EO171" s="2688">
        <f t="shared" si="336"/>
        <v>0</v>
      </c>
      <c r="EP171" s="2689">
        <f t="shared" si="337"/>
        <v>0</v>
      </c>
      <c r="EQ171" s="2689">
        <f t="shared" si="338"/>
        <v>0</v>
      </c>
      <c r="ER171" s="2689">
        <f t="shared" si="339"/>
        <v>0</v>
      </c>
      <c r="ES171" s="2689">
        <f t="shared" si="340"/>
        <v>0</v>
      </c>
      <c r="ET171" s="2689">
        <f t="shared" si="341"/>
        <v>0</v>
      </c>
      <c r="EU171" s="2689">
        <f t="shared" si="342"/>
        <v>0</v>
      </c>
      <c r="EV171" s="2689">
        <f t="shared" si="343"/>
        <v>0</v>
      </c>
      <c r="EW171" s="2689">
        <f t="shared" si="344"/>
        <v>0</v>
      </c>
      <c r="EX171" s="2705">
        <f>IF(X171=EX8,X171,0)</f>
        <v>0</v>
      </c>
      <c r="EY171" s="2703" t="str">
        <f t="shared" si="345"/>
        <v/>
      </c>
      <c r="EZ171" s="2678" t="str">
        <f t="shared" si="346"/>
        <v/>
      </c>
      <c r="FA171" s="2692" t="str">
        <f t="shared" si="347"/>
        <v/>
      </c>
      <c r="FB171" s="2692" t="str">
        <f t="shared" si="348"/>
        <v/>
      </c>
      <c r="FC171" s="2692" t="str">
        <f t="shared" si="349"/>
        <v/>
      </c>
      <c r="FD171" s="2692" t="str">
        <f t="shared" si="350"/>
        <v/>
      </c>
      <c r="FE171" s="2692" t="str">
        <f t="shared" si="351"/>
        <v/>
      </c>
      <c r="FF171" s="2692" t="str">
        <f t="shared" si="352"/>
        <v/>
      </c>
      <c r="FG171" s="2692" t="str">
        <f t="shared" si="353"/>
        <v/>
      </c>
      <c r="FH171" s="2601"/>
      <c r="FI171" s="2681" t="str">
        <f t="shared" si="354"/>
        <v/>
      </c>
      <c r="FJ171" s="2694">
        <f t="shared" si="355"/>
        <v>0</v>
      </c>
      <c r="FK171" s="2527" t="str">
        <f t="shared" si="356"/>
        <v/>
      </c>
      <c r="FL171" s="2527" t="str">
        <f t="shared" si="357"/>
        <v/>
      </c>
      <c r="FM171" s="2527" t="str">
        <f t="shared" si="358"/>
        <v/>
      </c>
      <c r="FN171" s="2527" t="str">
        <f t="shared" si="359"/>
        <v/>
      </c>
      <c r="FO171" s="2527" t="str">
        <f t="shared" si="360"/>
        <v/>
      </c>
      <c r="FP171" s="2527" t="str">
        <f t="shared" si="361"/>
        <v/>
      </c>
      <c r="FQ171" s="2527" t="str">
        <f t="shared" si="362"/>
        <v/>
      </c>
      <c r="FR171" s="2527" t="str">
        <f t="shared" si="363"/>
        <v/>
      </c>
      <c r="FS171" s="2704">
        <f>IF(X171=FS8,X171,0)</f>
        <v>0</v>
      </c>
      <c r="FT171" s="2703" t="str">
        <f t="shared" si="364"/>
        <v/>
      </c>
      <c r="FU171" s="2692" t="str">
        <f t="shared" si="365"/>
        <v/>
      </c>
      <c r="FV171" s="2692" t="str">
        <f t="shared" si="366"/>
        <v/>
      </c>
      <c r="FW171" s="2692" t="str">
        <f t="shared" si="367"/>
        <v/>
      </c>
      <c r="FX171" s="2692" t="str">
        <f t="shared" si="368"/>
        <v/>
      </c>
      <c r="FY171" s="2692" t="str">
        <f t="shared" si="369"/>
        <v/>
      </c>
      <c r="FZ171" s="2692" t="str">
        <f t="shared" si="370"/>
        <v/>
      </c>
      <c r="GA171" s="2692" t="str">
        <f t="shared" si="371"/>
        <v/>
      </c>
      <c r="GB171" s="2696" t="str">
        <f t="shared" si="372"/>
        <v/>
      </c>
      <c r="GC171" s="2535"/>
    </row>
    <row r="172" spans="1:185" ht="45" customHeight="1" x14ac:dyDescent="0.25">
      <c r="A172" s="2633">
        <f>ROW()</f>
        <v>172</v>
      </c>
      <c r="B172" s="2667" t="str">
        <f>IF(C172="I","",IF(ISBLANK(D172),"",IF(ISTEXT(D172),LARGE(B9:B171,1)+1,0)))</f>
        <v/>
      </c>
      <c r="C172" s="2698"/>
      <c r="D172" s="2715"/>
      <c r="E172" s="2669"/>
      <c r="F172" s="2670"/>
      <c r="G172" s="2671"/>
      <c r="H172" s="2672"/>
      <c r="I172" s="2671"/>
      <c r="J172" s="2672"/>
      <c r="K172" s="2673">
        <f t="shared" si="376"/>
        <v>0</v>
      </c>
      <c r="L172" s="2532"/>
      <c r="M172" s="2674">
        <f t="shared" si="261"/>
        <v>0</v>
      </c>
      <c r="N172" s="2675">
        <f t="shared" si="261"/>
        <v>0</v>
      </c>
      <c r="O172" s="2676"/>
      <c r="P172" s="2676"/>
      <c r="Q172" s="2676"/>
      <c r="R172" s="2676"/>
      <c r="S172" s="2676"/>
      <c r="T172" s="2676"/>
      <c r="U172" s="2676"/>
      <c r="V172" s="2676"/>
      <c r="W172" s="2532"/>
      <c r="X172" s="2674">
        <f t="shared" si="262"/>
        <v>0</v>
      </c>
      <c r="Y172" s="2675">
        <f t="shared" si="262"/>
        <v>0</v>
      </c>
      <c r="Z172" s="2677"/>
      <c r="AA172" s="2677"/>
      <c r="AB172" s="2677"/>
      <c r="AC172" s="2677"/>
      <c r="AD172" s="2677"/>
      <c r="AE172" s="2677"/>
      <c r="AF172" s="2677"/>
      <c r="AG172" s="2677"/>
      <c r="AH172" s="2532"/>
      <c r="AI172" s="2535"/>
      <c r="AJ172" s="2678">
        <f t="shared" si="263"/>
        <v>0</v>
      </c>
      <c r="AK172" s="2679">
        <f t="shared" si="264"/>
        <v>0</v>
      </c>
      <c r="AL172" s="2678">
        <f t="shared" si="265"/>
        <v>0</v>
      </c>
      <c r="AM172" s="2679">
        <f t="shared" si="266"/>
        <v>0</v>
      </c>
      <c r="AN172" s="2678">
        <f t="shared" si="267"/>
        <v>0</v>
      </c>
      <c r="AO172" s="2679">
        <f t="shared" si="268"/>
        <v>0</v>
      </c>
      <c r="AP172" s="2678">
        <f t="shared" si="269"/>
        <v>0</v>
      </c>
      <c r="AQ172" s="2679">
        <f t="shared" si="270"/>
        <v>0</v>
      </c>
      <c r="AR172" s="2678">
        <f t="shared" si="271"/>
        <v>0</v>
      </c>
      <c r="AS172" s="2679">
        <f t="shared" si="272"/>
        <v>0</v>
      </c>
      <c r="AT172" s="2678">
        <f t="shared" si="273"/>
        <v>0</v>
      </c>
      <c r="AU172" s="2679">
        <f t="shared" si="274"/>
        <v>0</v>
      </c>
      <c r="AV172" s="2678">
        <f t="shared" si="275"/>
        <v>0</v>
      </c>
      <c r="AW172" s="2679">
        <f t="shared" si="276"/>
        <v>0</v>
      </c>
      <c r="AX172" s="2678">
        <f t="shared" si="277"/>
        <v>0</v>
      </c>
      <c r="AY172" s="2679">
        <f t="shared" si="278"/>
        <v>0</v>
      </c>
      <c r="AZ172" s="2680"/>
      <c r="BA172" s="2681">
        <f>BA9</f>
        <v>20</v>
      </c>
      <c r="BB172" s="2681">
        <f t="shared" si="279"/>
        <v>0</v>
      </c>
      <c r="BC172" s="2681" t="str">
        <f t="shared" si="280"/>
        <v/>
      </c>
      <c r="BD172" s="2682">
        <f t="shared" si="373"/>
        <v>0</v>
      </c>
      <c r="BE172" s="2682">
        <f t="shared" si="373"/>
        <v>0</v>
      </c>
      <c r="BF172" s="2682">
        <f t="shared" si="373"/>
        <v>0</v>
      </c>
      <c r="BG172" s="2682">
        <f t="shared" si="373"/>
        <v>0</v>
      </c>
      <c r="BH172" s="2682">
        <f t="shared" si="373"/>
        <v>0</v>
      </c>
      <c r="BI172" s="2682">
        <f t="shared" si="258"/>
        <v>0</v>
      </c>
      <c r="BJ172" s="2682">
        <f t="shared" si="258"/>
        <v>0</v>
      </c>
      <c r="BK172" s="2682">
        <f t="shared" si="258"/>
        <v>0</v>
      </c>
      <c r="BL172" s="2535"/>
      <c r="BM172" s="2683">
        <f t="shared" si="281"/>
        <v>0</v>
      </c>
      <c r="BN172" s="2684">
        <f t="shared" si="282"/>
        <v>0</v>
      </c>
      <c r="BO172" s="2684">
        <f t="shared" si="283"/>
        <v>0</v>
      </c>
      <c r="BP172" s="2684">
        <f t="shared" si="284"/>
        <v>0</v>
      </c>
      <c r="BQ172" s="2684">
        <f t="shared" si="285"/>
        <v>0</v>
      </c>
      <c r="BR172" s="2684">
        <f t="shared" si="286"/>
        <v>0</v>
      </c>
      <c r="BS172" s="2684">
        <f t="shared" si="287"/>
        <v>0</v>
      </c>
      <c r="BT172" s="2684">
        <f t="shared" si="288"/>
        <v>0</v>
      </c>
      <c r="BU172" s="2617"/>
      <c r="BV172" s="2685">
        <f t="shared" si="374"/>
        <v>0</v>
      </c>
      <c r="BW172" s="2686">
        <f t="shared" si="374"/>
        <v>0</v>
      </c>
      <c r="BX172" s="2686">
        <f t="shared" si="374"/>
        <v>0</v>
      </c>
      <c r="BY172" s="2686">
        <f t="shared" si="374"/>
        <v>0</v>
      </c>
      <c r="BZ172" s="2686">
        <f t="shared" si="374"/>
        <v>0</v>
      </c>
      <c r="CA172" s="2686">
        <f t="shared" si="259"/>
        <v>0</v>
      </c>
      <c r="CB172" s="2686">
        <f t="shared" si="259"/>
        <v>0</v>
      </c>
      <c r="CC172" s="2687">
        <f t="shared" si="259"/>
        <v>0</v>
      </c>
      <c r="CD172" s="2525"/>
      <c r="CE172" s="2681" t="str">
        <f t="shared" si="289"/>
        <v/>
      </c>
      <c r="CF172" s="2688">
        <f t="shared" si="290"/>
        <v>0</v>
      </c>
      <c r="CG172" s="2689">
        <f t="shared" si="291"/>
        <v>0</v>
      </c>
      <c r="CH172" s="2689">
        <f t="shared" si="292"/>
        <v>0</v>
      </c>
      <c r="CI172" s="2689">
        <f t="shared" si="293"/>
        <v>0</v>
      </c>
      <c r="CJ172" s="2689">
        <f t="shared" si="294"/>
        <v>0</v>
      </c>
      <c r="CK172" s="2689">
        <f t="shared" si="295"/>
        <v>0</v>
      </c>
      <c r="CL172" s="2689">
        <f t="shared" si="296"/>
        <v>0</v>
      </c>
      <c r="CM172" s="2689">
        <f t="shared" si="297"/>
        <v>0</v>
      </c>
      <c r="CN172" s="2689">
        <f t="shared" si="298"/>
        <v>0</v>
      </c>
      <c r="CO172" s="2702">
        <f>IF(M172=CO8,M172,0)</f>
        <v>0</v>
      </c>
      <c r="CP172" s="2703" t="str">
        <f t="shared" si="299"/>
        <v/>
      </c>
      <c r="CQ172" s="2678" t="str">
        <f t="shared" si="300"/>
        <v/>
      </c>
      <c r="CR172" s="2692" t="str">
        <f t="shared" si="301"/>
        <v/>
      </c>
      <c r="CS172" s="2692" t="str">
        <f t="shared" si="302"/>
        <v/>
      </c>
      <c r="CT172" s="2692" t="str">
        <f t="shared" si="303"/>
        <v/>
      </c>
      <c r="CU172" s="2692" t="str">
        <f t="shared" si="304"/>
        <v/>
      </c>
      <c r="CV172" s="2692" t="str">
        <f t="shared" si="305"/>
        <v/>
      </c>
      <c r="CW172" s="2692" t="str">
        <f t="shared" si="306"/>
        <v/>
      </c>
      <c r="CX172" s="2693" t="str">
        <f t="shared" si="307"/>
        <v/>
      </c>
      <c r="CY172" s="2601"/>
      <c r="CZ172" s="2681" t="str">
        <f t="shared" si="308"/>
        <v/>
      </c>
      <c r="DA172" s="2694">
        <f t="shared" si="309"/>
        <v>0</v>
      </c>
      <c r="DB172" s="2527" t="str">
        <f t="shared" si="310"/>
        <v/>
      </c>
      <c r="DC172" s="2527" t="str">
        <f t="shared" si="311"/>
        <v/>
      </c>
      <c r="DD172" s="2527" t="str">
        <f t="shared" si="312"/>
        <v/>
      </c>
      <c r="DE172" s="2527" t="str">
        <f t="shared" si="313"/>
        <v/>
      </c>
      <c r="DF172" s="2527" t="str">
        <f t="shared" si="314"/>
        <v/>
      </c>
      <c r="DG172" s="2527" t="str">
        <f t="shared" si="315"/>
        <v/>
      </c>
      <c r="DH172" s="2527" t="str">
        <f t="shared" si="316"/>
        <v/>
      </c>
      <c r="DI172" s="2527" t="str">
        <f t="shared" si="317"/>
        <v/>
      </c>
      <c r="DJ172" s="2549"/>
      <c r="DK172" s="2704">
        <f>IF(M172=DK8,M172,0)</f>
        <v>0</v>
      </c>
      <c r="DL172" s="2703" t="str">
        <f t="shared" si="318"/>
        <v/>
      </c>
      <c r="DM172" s="2692" t="str">
        <f t="shared" si="319"/>
        <v/>
      </c>
      <c r="DN172" s="2692" t="str">
        <f t="shared" si="320"/>
        <v/>
      </c>
      <c r="DO172" s="2692" t="str">
        <f t="shared" si="321"/>
        <v/>
      </c>
      <c r="DP172" s="2692" t="str">
        <f t="shared" si="322"/>
        <v/>
      </c>
      <c r="DQ172" s="2692" t="str">
        <f t="shared" si="323"/>
        <v/>
      </c>
      <c r="DR172" s="2692" t="str">
        <f t="shared" si="324"/>
        <v/>
      </c>
      <c r="DS172" s="2692" t="str">
        <f t="shared" si="325"/>
        <v/>
      </c>
      <c r="DT172" s="2696" t="str">
        <f t="shared" si="326"/>
        <v/>
      </c>
      <c r="DU172" s="2535"/>
      <c r="DV172" s="2683">
        <f t="shared" si="327"/>
        <v>0</v>
      </c>
      <c r="DW172" s="2684">
        <f t="shared" si="328"/>
        <v>0</v>
      </c>
      <c r="DX172" s="2684">
        <f t="shared" si="329"/>
        <v>0</v>
      </c>
      <c r="DY172" s="2684">
        <f t="shared" si="330"/>
        <v>0</v>
      </c>
      <c r="DZ172" s="2684">
        <f t="shared" si="331"/>
        <v>0</v>
      </c>
      <c r="EA172" s="2684">
        <f t="shared" si="332"/>
        <v>0</v>
      </c>
      <c r="EB172" s="2684">
        <f t="shared" si="333"/>
        <v>0</v>
      </c>
      <c r="EC172" s="2684">
        <f t="shared" si="334"/>
        <v>0</v>
      </c>
      <c r="ED172" s="2630"/>
      <c r="EE172" s="2685">
        <f t="shared" si="375"/>
        <v>0</v>
      </c>
      <c r="EF172" s="2686">
        <f t="shared" si="375"/>
        <v>0</v>
      </c>
      <c r="EG172" s="2686">
        <f t="shared" si="375"/>
        <v>0</v>
      </c>
      <c r="EH172" s="2686">
        <f t="shared" si="375"/>
        <v>0</v>
      </c>
      <c r="EI172" s="2686">
        <f t="shared" si="375"/>
        <v>0</v>
      </c>
      <c r="EJ172" s="2686">
        <f t="shared" si="260"/>
        <v>0</v>
      </c>
      <c r="EK172" s="2686">
        <f t="shared" si="260"/>
        <v>0</v>
      </c>
      <c r="EL172" s="2687">
        <f t="shared" si="260"/>
        <v>0</v>
      </c>
      <c r="EM172" s="2601"/>
      <c r="EN172" s="2681" t="str">
        <f t="shared" si="335"/>
        <v/>
      </c>
      <c r="EO172" s="2688">
        <f t="shared" si="336"/>
        <v>0</v>
      </c>
      <c r="EP172" s="2689">
        <f t="shared" si="337"/>
        <v>0</v>
      </c>
      <c r="EQ172" s="2689">
        <f t="shared" si="338"/>
        <v>0</v>
      </c>
      <c r="ER172" s="2689">
        <f t="shared" si="339"/>
        <v>0</v>
      </c>
      <c r="ES172" s="2689">
        <f t="shared" si="340"/>
        <v>0</v>
      </c>
      <c r="ET172" s="2689">
        <f t="shared" si="341"/>
        <v>0</v>
      </c>
      <c r="EU172" s="2689">
        <f t="shared" si="342"/>
        <v>0</v>
      </c>
      <c r="EV172" s="2689">
        <f t="shared" si="343"/>
        <v>0</v>
      </c>
      <c r="EW172" s="2689">
        <f t="shared" si="344"/>
        <v>0</v>
      </c>
      <c r="EX172" s="2705">
        <f>IF(X172=EX8,X172,0)</f>
        <v>0</v>
      </c>
      <c r="EY172" s="2703" t="str">
        <f t="shared" si="345"/>
        <v/>
      </c>
      <c r="EZ172" s="2678" t="str">
        <f t="shared" si="346"/>
        <v/>
      </c>
      <c r="FA172" s="2692" t="str">
        <f t="shared" si="347"/>
        <v/>
      </c>
      <c r="FB172" s="2692" t="str">
        <f t="shared" si="348"/>
        <v/>
      </c>
      <c r="FC172" s="2692" t="str">
        <f t="shared" si="349"/>
        <v/>
      </c>
      <c r="FD172" s="2692" t="str">
        <f t="shared" si="350"/>
        <v/>
      </c>
      <c r="FE172" s="2692" t="str">
        <f t="shared" si="351"/>
        <v/>
      </c>
      <c r="FF172" s="2692" t="str">
        <f t="shared" si="352"/>
        <v/>
      </c>
      <c r="FG172" s="2692" t="str">
        <f t="shared" si="353"/>
        <v/>
      </c>
      <c r="FH172" s="2601"/>
      <c r="FI172" s="2681" t="str">
        <f t="shared" si="354"/>
        <v/>
      </c>
      <c r="FJ172" s="2694">
        <f t="shared" si="355"/>
        <v>0</v>
      </c>
      <c r="FK172" s="2527" t="str">
        <f t="shared" si="356"/>
        <v/>
      </c>
      <c r="FL172" s="2527" t="str">
        <f t="shared" si="357"/>
        <v/>
      </c>
      <c r="FM172" s="2527" t="str">
        <f t="shared" si="358"/>
        <v/>
      </c>
      <c r="FN172" s="2527" t="str">
        <f t="shared" si="359"/>
        <v/>
      </c>
      <c r="FO172" s="2527" t="str">
        <f t="shared" si="360"/>
        <v/>
      </c>
      <c r="FP172" s="2527" t="str">
        <f t="shared" si="361"/>
        <v/>
      </c>
      <c r="FQ172" s="2527" t="str">
        <f t="shared" si="362"/>
        <v/>
      </c>
      <c r="FR172" s="2527" t="str">
        <f t="shared" si="363"/>
        <v/>
      </c>
      <c r="FS172" s="2704">
        <f>IF(X172=FS8,X172,0)</f>
        <v>0</v>
      </c>
      <c r="FT172" s="2703" t="str">
        <f t="shared" si="364"/>
        <v/>
      </c>
      <c r="FU172" s="2692" t="str">
        <f t="shared" si="365"/>
        <v/>
      </c>
      <c r="FV172" s="2692" t="str">
        <f t="shared" si="366"/>
        <v/>
      </c>
      <c r="FW172" s="2692" t="str">
        <f t="shared" si="367"/>
        <v/>
      </c>
      <c r="FX172" s="2692" t="str">
        <f t="shared" si="368"/>
        <v/>
      </c>
      <c r="FY172" s="2692" t="str">
        <f t="shared" si="369"/>
        <v/>
      </c>
      <c r="FZ172" s="2692" t="str">
        <f t="shared" si="370"/>
        <v/>
      </c>
      <c r="GA172" s="2692" t="str">
        <f t="shared" si="371"/>
        <v/>
      </c>
      <c r="GB172" s="2696" t="str">
        <f t="shared" si="372"/>
        <v/>
      </c>
      <c r="GC172" s="2535"/>
    </row>
    <row r="173" spans="1:185" ht="45" customHeight="1" x14ac:dyDescent="0.25">
      <c r="A173" s="2633">
        <f>ROW()</f>
        <v>173</v>
      </c>
      <c r="B173" s="2667" t="str">
        <f>IF(C173="I","",IF(ISBLANK(D173),"",IF(ISTEXT(D173),LARGE(B9:B172,1)+1,0)))</f>
        <v/>
      </c>
      <c r="C173" s="2698"/>
      <c r="D173" s="2715"/>
      <c r="E173" s="2669"/>
      <c r="F173" s="2670"/>
      <c r="G173" s="2671"/>
      <c r="H173" s="2672"/>
      <c r="I173" s="2671"/>
      <c r="J173" s="2672"/>
      <c r="K173" s="2673">
        <f t="shared" si="376"/>
        <v>0</v>
      </c>
      <c r="L173" s="2532"/>
      <c r="M173" s="2674">
        <f t="shared" si="261"/>
        <v>0</v>
      </c>
      <c r="N173" s="2675">
        <f t="shared" si="261"/>
        <v>0</v>
      </c>
      <c r="O173" s="2676"/>
      <c r="P173" s="2676"/>
      <c r="Q173" s="2676"/>
      <c r="R173" s="2676"/>
      <c r="S173" s="2676"/>
      <c r="T173" s="2676"/>
      <c r="U173" s="2676"/>
      <c r="V173" s="2676"/>
      <c r="W173" s="2532"/>
      <c r="X173" s="2674">
        <f t="shared" si="262"/>
        <v>0</v>
      </c>
      <c r="Y173" s="2675">
        <f t="shared" si="262"/>
        <v>0</v>
      </c>
      <c r="Z173" s="2677"/>
      <c r="AA173" s="2677"/>
      <c r="AB173" s="2677"/>
      <c r="AC173" s="2677"/>
      <c r="AD173" s="2677"/>
      <c r="AE173" s="2677"/>
      <c r="AF173" s="2677"/>
      <c r="AG173" s="2677"/>
      <c r="AH173" s="2532"/>
      <c r="AI173" s="2535"/>
      <c r="AJ173" s="2678">
        <f t="shared" si="263"/>
        <v>0</v>
      </c>
      <c r="AK173" s="2679">
        <f t="shared" si="264"/>
        <v>0</v>
      </c>
      <c r="AL173" s="2678">
        <f t="shared" si="265"/>
        <v>0</v>
      </c>
      <c r="AM173" s="2679">
        <f t="shared" si="266"/>
        <v>0</v>
      </c>
      <c r="AN173" s="2678">
        <f t="shared" si="267"/>
        <v>0</v>
      </c>
      <c r="AO173" s="2679">
        <f t="shared" si="268"/>
        <v>0</v>
      </c>
      <c r="AP173" s="2678">
        <f t="shared" si="269"/>
        <v>0</v>
      </c>
      <c r="AQ173" s="2679">
        <f t="shared" si="270"/>
        <v>0</v>
      </c>
      <c r="AR173" s="2678">
        <f t="shared" si="271"/>
        <v>0</v>
      </c>
      <c r="AS173" s="2679">
        <f t="shared" si="272"/>
        <v>0</v>
      </c>
      <c r="AT173" s="2678">
        <f t="shared" si="273"/>
        <v>0</v>
      </c>
      <c r="AU173" s="2679">
        <f t="shared" si="274"/>
        <v>0</v>
      </c>
      <c r="AV173" s="2678">
        <f t="shared" si="275"/>
        <v>0</v>
      </c>
      <c r="AW173" s="2679">
        <f t="shared" si="276"/>
        <v>0</v>
      </c>
      <c r="AX173" s="2678">
        <f t="shared" si="277"/>
        <v>0</v>
      </c>
      <c r="AY173" s="2679">
        <f t="shared" si="278"/>
        <v>0</v>
      </c>
      <c r="AZ173" s="2680"/>
      <c r="BA173" s="2681">
        <f>BA9</f>
        <v>20</v>
      </c>
      <c r="BB173" s="2681">
        <f t="shared" si="279"/>
        <v>0</v>
      </c>
      <c r="BC173" s="2681" t="str">
        <f t="shared" si="280"/>
        <v/>
      </c>
      <c r="BD173" s="2682">
        <f t="shared" si="373"/>
        <v>0</v>
      </c>
      <c r="BE173" s="2682">
        <f t="shared" si="373"/>
        <v>0</v>
      </c>
      <c r="BF173" s="2682">
        <f t="shared" si="373"/>
        <v>0</v>
      </c>
      <c r="BG173" s="2682">
        <f t="shared" si="373"/>
        <v>0</v>
      </c>
      <c r="BH173" s="2682">
        <f t="shared" si="373"/>
        <v>0</v>
      </c>
      <c r="BI173" s="2682">
        <f t="shared" si="258"/>
        <v>0</v>
      </c>
      <c r="BJ173" s="2682">
        <f t="shared" si="258"/>
        <v>0</v>
      </c>
      <c r="BK173" s="2682">
        <f t="shared" si="258"/>
        <v>0</v>
      </c>
      <c r="BL173" s="2535"/>
      <c r="BM173" s="2683">
        <f t="shared" si="281"/>
        <v>0</v>
      </c>
      <c r="BN173" s="2684">
        <f t="shared" si="282"/>
        <v>0</v>
      </c>
      <c r="BO173" s="2684">
        <f t="shared" si="283"/>
        <v>0</v>
      </c>
      <c r="BP173" s="2684">
        <f t="shared" si="284"/>
        <v>0</v>
      </c>
      <c r="BQ173" s="2684">
        <f t="shared" si="285"/>
        <v>0</v>
      </c>
      <c r="BR173" s="2684">
        <f t="shared" si="286"/>
        <v>0</v>
      </c>
      <c r="BS173" s="2684">
        <f t="shared" si="287"/>
        <v>0</v>
      </c>
      <c r="BT173" s="2684">
        <f t="shared" si="288"/>
        <v>0</v>
      </c>
      <c r="BU173" s="2617"/>
      <c r="BV173" s="2685">
        <f t="shared" si="374"/>
        <v>0</v>
      </c>
      <c r="BW173" s="2686">
        <f t="shared" si="374"/>
        <v>0</v>
      </c>
      <c r="BX173" s="2686">
        <f t="shared" si="374"/>
        <v>0</v>
      </c>
      <c r="BY173" s="2686">
        <f t="shared" si="374"/>
        <v>0</v>
      </c>
      <c r="BZ173" s="2686">
        <f t="shared" si="374"/>
        <v>0</v>
      </c>
      <c r="CA173" s="2686">
        <f t="shared" si="259"/>
        <v>0</v>
      </c>
      <c r="CB173" s="2686">
        <f t="shared" si="259"/>
        <v>0</v>
      </c>
      <c r="CC173" s="2687">
        <f t="shared" si="259"/>
        <v>0</v>
      </c>
      <c r="CD173" s="2525"/>
      <c r="CE173" s="2681" t="str">
        <f t="shared" si="289"/>
        <v/>
      </c>
      <c r="CF173" s="2688">
        <f t="shared" si="290"/>
        <v>0</v>
      </c>
      <c r="CG173" s="2689">
        <f t="shared" si="291"/>
        <v>0</v>
      </c>
      <c r="CH173" s="2689">
        <f t="shared" si="292"/>
        <v>0</v>
      </c>
      <c r="CI173" s="2689">
        <f t="shared" si="293"/>
        <v>0</v>
      </c>
      <c r="CJ173" s="2689">
        <f t="shared" si="294"/>
        <v>0</v>
      </c>
      <c r="CK173" s="2689">
        <f t="shared" si="295"/>
        <v>0</v>
      </c>
      <c r="CL173" s="2689">
        <f t="shared" si="296"/>
        <v>0</v>
      </c>
      <c r="CM173" s="2689">
        <f t="shared" si="297"/>
        <v>0</v>
      </c>
      <c r="CN173" s="2689">
        <f t="shared" si="298"/>
        <v>0</v>
      </c>
      <c r="CO173" s="2702">
        <f>IF(M173=CO8,M173,0)</f>
        <v>0</v>
      </c>
      <c r="CP173" s="2703" t="str">
        <f t="shared" si="299"/>
        <v/>
      </c>
      <c r="CQ173" s="2678" t="str">
        <f t="shared" si="300"/>
        <v/>
      </c>
      <c r="CR173" s="2692" t="str">
        <f t="shared" si="301"/>
        <v/>
      </c>
      <c r="CS173" s="2692" t="str">
        <f t="shared" si="302"/>
        <v/>
      </c>
      <c r="CT173" s="2692" t="str">
        <f t="shared" si="303"/>
        <v/>
      </c>
      <c r="CU173" s="2692" t="str">
        <f t="shared" si="304"/>
        <v/>
      </c>
      <c r="CV173" s="2692" t="str">
        <f t="shared" si="305"/>
        <v/>
      </c>
      <c r="CW173" s="2692" t="str">
        <f t="shared" si="306"/>
        <v/>
      </c>
      <c r="CX173" s="2693" t="str">
        <f t="shared" si="307"/>
        <v/>
      </c>
      <c r="CY173" s="2601"/>
      <c r="CZ173" s="2681" t="str">
        <f t="shared" si="308"/>
        <v/>
      </c>
      <c r="DA173" s="2694">
        <f t="shared" si="309"/>
        <v>0</v>
      </c>
      <c r="DB173" s="2527" t="str">
        <f t="shared" si="310"/>
        <v/>
      </c>
      <c r="DC173" s="2527" t="str">
        <f t="shared" si="311"/>
        <v/>
      </c>
      <c r="DD173" s="2527" t="str">
        <f t="shared" si="312"/>
        <v/>
      </c>
      <c r="DE173" s="2527" t="str">
        <f t="shared" si="313"/>
        <v/>
      </c>
      <c r="DF173" s="2527" t="str">
        <f t="shared" si="314"/>
        <v/>
      </c>
      <c r="DG173" s="2527" t="str">
        <f t="shared" si="315"/>
        <v/>
      </c>
      <c r="DH173" s="2527" t="str">
        <f t="shared" si="316"/>
        <v/>
      </c>
      <c r="DI173" s="2527" t="str">
        <f t="shared" si="317"/>
        <v/>
      </c>
      <c r="DJ173" s="2549"/>
      <c r="DK173" s="2704">
        <f>IF(M173=DK8,M173,0)</f>
        <v>0</v>
      </c>
      <c r="DL173" s="2703" t="str">
        <f t="shared" si="318"/>
        <v/>
      </c>
      <c r="DM173" s="2692" t="str">
        <f t="shared" si="319"/>
        <v/>
      </c>
      <c r="DN173" s="2692" t="str">
        <f t="shared" si="320"/>
        <v/>
      </c>
      <c r="DO173" s="2692" t="str">
        <f t="shared" si="321"/>
        <v/>
      </c>
      <c r="DP173" s="2692" t="str">
        <f t="shared" si="322"/>
        <v/>
      </c>
      <c r="DQ173" s="2692" t="str">
        <f t="shared" si="323"/>
        <v/>
      </c>
      <c r="DR173" s="2692" t="str">
        <f t="shared" si="324"/>
        <v/>
      </c>
      <c r="DS173" s="2692" t="str">
        <f t="shared" si="325"/>
        <v/>
      </c>
      <c r="DT173" s="2696" t="str">
        <f t="shared" si="326"/>
        <v/>
      </c>
      <c r="DU173" s="2535"/>
      <c r="DV173" s="2683">
        <f t="shared" si="327"/>
        <v>0</v>
      </c>
      <c r="DW173" s="2684">
        <f t="shared" si="328"/>
        <v>0</v>
      </c>
      <c r="DX173" s="2684">
        <f t="shared" si="329"/>
        <v>0</v>
      </c>
      <c r="DY173" s="2684">
        <f t="shared" si="330"/>
        <v>0</v>
      </c>
      <c r="DZ173" s="2684">
        <f t="shared" si="331"/>
        <v>0</v>
      </c>
      <c r="EA173" s="2684">
        <f t="shared" si="332"/>
        <v>0</v>
      </c>
      <c r="EB173" s="2684">
        <f t="shared" si="333"/>
        <v>0</v>
      </c>
      <c r="EC173" s="2684">
        <f t="shared" si="334"/>
        <v>0</v>
      </c>
      <c r="ED173" s="2630"/>
      <c r="EE173" s="2685">
        <f t="shared" si="375"/>
        <v>0</v>
      </c>
      <c r="EF173" s="2686">
        <f t="shared" si="375"/>
        <v>0</v>
      </c>
      <c r="EG173" s="2686">
        <f t="shared" si="375"/>
        <v>0</v>
      </c>
      <c r="EH173" s="2686">
        <f t="shared" si="375"/>
        <v>0</v>
      </c>
      <c r="EI173" s="2686">
        <f t="shared" si="375"/>
        <v>0</v>
      </c>
      <c r="EJ173" s="2686">
        <f t="shared" si="260"/>
        <v>0</v>
      </c>
      <c r="EK173" s="2686">
        <f t="shared" si="260"/>
        <v>0</v>
      </c>
      <c r="EL173" s="2687">
        <f t="shared" si="260"/>
        <v>0</v>
      </c>
      <c r="EM173" s="2601"/>
      <c r="EN173" s="2681" t="str">
        <f t="shared" si="335"/>
        <v/>
      </c>
      <c r="EO173" s="2688">
        <f t="shared" si="336"/>
        <v>0</v>
      </c>
      <c r="EP173" s="2689">
        <f t="shared" si="337"/>
        <v>0</v>
      </c>
      <c r="EQ173" s="2689">
        <f t="shared" si="338"/>
        <v>0</v>
      </c>
      <c r="ER173" s="2689">
        <f t="shared" si="339"/>
        <v>0</v>
      </c>
      <c r="ES173" s="2689">
        <f t="shared" si="340"/>
        <v>0</v>
      </c>
      <c r="ET173" s="2689">
        <f t="shared" si="341"/>
        <v>0</v>
      </c>
      <c r="EU173" s="2689">
        <f t="shared" si="342"/>
        <v>0</v>
      </c>
      <c r="EV173" s="2689">
        <f t="shared" si="343"/>
        <v>0</v>
      </c>
      <c r="EW173" s="2689">
        <f t="shared" si="344"/>
        <v>0</v>
      </c>
      <c r="EX173" s="2705">
        <f>IF(X173=EX8,X173,0)</f>
        <v>0</v>
      </c>
      <c r="EY173" s="2703" t="str">
        <f t="shared" si="345"/>
        <v/>
      </c>
      <c r="EZ173" s="2678" t="str">
        <f t="shared" si="346"/>
        <v/>
      </c>
      <c r="FA173" s="2692" t="str">
        <f t="shared" si="347"/>
        <v/>
      </c>
      <c r="FB173" s="2692" t="str">
        <f t="shared" si="348"/>
        <v/>
      </c>
      <c r="FC173" s="2692" t="str">
        <f t="shared" si="349"/>
        <v/>
      </c>
      <c r="FD173" s="2692" t="str">
        <f t="shared" si="350"/>
        <v/>
      </c>
      <c r="FE173" s="2692" t="str">
        <f t="shared" si="351"/>
        <v/>
      </c>
      <c r="FF173" s="2692" t="str">
        <f t="shared" si="352"/>
        <v/>
      </c>
      <c r="FG173" s="2692" t="str">
        <f t="shared" si="353"/>
        <v/>
      </c>
      <c r="FH173" s="2601"/>
      <c r="FI173" s="2681" t="str">
        <f t="shared" si="354"/>
        <v/>
      </c>
      <c r="FJ173" s="2694">
        <f t="shared" si="355"/>
        <v>0</v>
      </c>
      <c r="FK173" s="2527" t="str">
        <f t="shared" si="356"/>
        <v/>
      </c>
      <c r="FL173" s="2527" t="str">
        <f t="shared" si="357"/>
        <v/>
      </c>
      <c r="FM173" s="2527" t="str">
        <f t="shared" si="358"/>
        <v/>
      </c>
      <c r="FN173" s="2527" t="str">
        <f t="shared" si="359"/>
        <v/>
      </c>
      <c r="FO173" s="2527" t="str">
        <f t="shared" si="360"/>
        <v/>
      </c>
      <c r="FP173" s="2527" t="str">
        <f t="shared" si="361"/>
        <v/>
      </c>
      <c r="FQ173" s="2527" t="str">
        <f t="shared" si="362"/>
        <v/>
      </c>
      <c r="FR173" s="2527" t="str">
        <f t="shared" si="363"/>
        <v/>
      </c>
      <c r="FS173" s="2704">
        <f>IF(X173=FS8,X173,0)</f>
        <v>0</v>
      </c>
      <c r="FT173" s="2703" t="str">
        <f t="shared" si="364"/>
        <v/>
      </c>
      <c r="FU173" s="2692" t="str">
        <f t="shared" si="365"/>
        <v/>
      </c>
      <c r="FV173" s="2692" t="str">
        <f t="shared" si="366"/>
        <v/>
      </c>
      <c r="FW173" s="2692" t="str">
        <f t="shared" si="367"/>
        <v/>
      </c>
      <c r="FX173" s="2692" t="str">
        <f t="shared" si="368"/>
        <v/>
      </c>
      <c r="FY173" s="2692" t="str">
        <f t="shared" si="369"/>
        <v/>
      </c>
      <c r="FZ173" s="2692" t="str">
        <f t="shared" si="370"/>
        <v/>
      </c>
      <c r="GA173" s="2692" t="str">
        <f t="shared" si="371"/>
        <v/>
      </c>
      <c r="GB173" s="2696" t="str">
        <f t="shared" si="372"/>
        <v/>
      </c>
      <c r="GC173" s="2535"/>
    </row>
    <row r="174" spans="1:185" ht="45" customHeight="1" x14ac:dyDescent="0.25">
      <c r="A174" s="2633">
        <f>ROW()</f>
        <v>174</v>
      </c>
      <c r="B174" s="2667" t="str">
        <f>IF(C174="I","",IF(ISBLANK(D174),"",IF(ISTEXT(D174),LARGE(B9:B173,1)+1,0)))</f>
        <v/>
      </c>
      <c r="C174" s="2698"/>
      <c r="D174" s="2715"/>
      <c r="E174" s="2669"/>
      <c r="F174" s="2670"/>
      <c r="G174" s="2671"/>
      <c r="H174" s="2672"/>
      <c r="I174" s="2671"/>
      <c r="J174" s="2672"/>
      <c r="K174" s="2673">
        <f t="shared" si="376"/>
        <v>0</v>
      </c>
      <c r="L174" s="2532"/>
      <c r="M174" s="2674">
        <f t="shared" si="261"/>
        <v>0</v>
      </c>
      <c r="N174" s="2675">
        <f t="shared" si="261"/>
        <v>0</v>
      </c>
      <c r="O174" s="2676"/>
      <c r="P174" s="2676"/>
      <c r="Q174" s="2676"/>
      <c r="R174" s="2676"/>
      <c r="S174" s="2676"/>
      <c r="T174" s="2676"/>
      <c r="U174" s="2676"/>
      <c r="V174" s="2676"/>
      <c r="W174" s="2532"/>
      <c r="X174" s="2674">
        <f t="shared" si="262"/>
        <v>0</v>
      </c>
      <c r="Y174" s="2675">
        <f t="shared" si="262"/>
        <v>0</v>
      </c>
      <c r="Z174" s="2677"/>
      <c r="AA174" s="2677"/>
      <c r="AB174" s="2677"/>
      <c r="AC174" s="2677"/>
      <c r="AD174" s="2677"/>
      <c r="AE174" s="2677"/>
      <c r="AF174" s="2677"/>
      <c r="AG174" s="2677"/>
      <c r="AH174" s="2532"/>
      <c r="AI174" s="2535"/>
      <c r="AJ174" s="2678">
        <f t="shared" si="263"/>
        <v>0</v>
      </c>
      <c r="AK174" s="2679">
        <f t="shared" si="264"/>
        <v>0</v>
      </c>
      <c r="AL174" s="2678">
        <f t="shared" si="265"/>
        <v>0</v>
      </c>
      <c r="AM174" s="2679">
        <f t="shared" si="266"/>
        <v>0</v>
      </c>
      <c r="AN174" s="2678">
        <f t="shared" si="267"/>
        <v>0</v>
      </c>
      <c r="AO174" s="2679">
        <f t="shared" si="268"/>
        <v>0</v>
      </c>
      <c r="AP174" s="2678">
        <f t="shared" si="269"/>
        <v>0</v>
      </c>
      <c r="AQ174" s="2679">
        <f t="shared" si="270"/>
        <v>0</v>
      </c>
      <c r="AR174" s="2678">
        <f t="shared" si="271"/>
        <v>0</v>
      </c>
      <c r="AS174" s="2679">
        <f t="shared" si="272"/>
        <v>0</v>
      </c>
      <c r="AT174" s="2678">
        <f t="shared" si="273"/>
        <v>0</v>
      </c>
      <c r="AU174" s="2679">
        <f t="shared" si="274"/>
        <v>0</v>
      </c>
      <c r="AV174" s="2678">
        <f t="shared" si="275"/>
        <v>0</v>
      </c>
      <c r="AW174" s="2679">
        <f t="shared" si="276"/>
        <v>0</v>
      </c>
      <c r="AX174" s="2678">
        <f t="shared" si="277"/>
        <v>0</v>
      </c>
      <c r="AY174" s="2679">
        <f t="shared" si="278"/>
        <v>0</v>
      </c>
      <c r="AZ174" s="2680"/>
      <c r="BA174" s="2681">
        <f>BA9</f>
        <v>20</v>
      </c>
      <c r="BB174" s="2681">
        <f t="shared" si="279"/>
        <v>0</v>
      </c>
      <c r="BC174" s="2681" t="str">
        <f t="shared" si="280"/>
        <v/>
      </c>
      <c r="BD174" s="2682">
        <f t="shared" si="373"/>
        <v>0</v>
      </c>
      <c r="BE174" s="2682">
        <f t="shared" si="373"/>
        <v>0</v>
      </c>
      <c r="BF174" s="2682">
        <f t="shared" si="373"/>
        <v>0</v>
      </c>
      <c r="BG174" s="2682">
        <f t="shared" si="373"/>
        <v>0</v>
      </c>
      <c r="BH174" s="2682">
        <f t="shared" si="373"/>
        <v>0</v>
      </c>
      <c r="BI174" s="2682">
        <f t="shared" si="258"/>
        <v>0</v>
      </c>
      <c r="BJ174" s="2682">
        <f t="shared" si="258"/>
        <v>0</v>
      </c>
      <c r="BK174" s="2682">
        <f t="shared" si="258"/>
        <v>0</v>
      </c>
      <c r="BL174" s="2535"/>
      <c r="BM174" s="2683">
        <f t="shared" si="281"/>
        <v>0</v>
      </c>
      <c r="BN174" s="2684">
        <f t="shared" si="282"/>
        <v>0</v>
      </c>
      <c r="BO174" s="2684">
        <f t="shared" si="283"/>
        <v>0</v>
      </c>
      <c r="BP174" s="2684">
        <f t="shared" si="284"/>
        <v>0</v>
      </c>
      <c r="BQ174" s="2684">
        <f t="shared" si="285"/>
        <v>0</v>
      </c>
      <c r="BR174" s="2684">
        <f t="shared" si="286"/>
        <v>0</v>
      </c>
      <c r="BS174" s="2684">
        <f t="shared" si="287"/>
        <v>0</v>
      </c>
      <c r="BT174" s="2684">
        <f t="shared" si="288"/>
        <v>0</v>
      </c>
      <c r="BU174" s="2617"/>
      <c r="BV174" s="2685">
        <f t="shared" si="374"/>
        <v>0</v>
      </c>
      <c r="BW174" s="2686">
        <f t="shared" si="374"/>
        <v>0</v>
      </c>
      <c r="BX174" s="2686">
        <f t="shared" si="374"/>
        <v>0</v>
      </c>
      <c r="BY174" s="2686">
        <f t="shared" si="374"/>
        <v>0</v>
      </c>
      <c r="BZ174" s="2686">
        <f t="shared" si="374"/>
        <v>0</v>
      </c>
      <c r="CA174" s="2686">
        <f t="shared" si="259"/>
        <v>0</v>
      </c>
      <c r="CB174" s="2686">
        <f t="shared" si="259"/>
        <v>0</v>
      </c>
      <c r="CC174" s="2687">
        <f t="shared" si="259"/>
        <v>0</v>
      </c>
      <c r="CD174" s="2525"/>
      <c r="CE174" s="2681" t="str">
        <f t="shared" si="289"/>
        <v/>
      </c>
      <c r="CF174" s="2688">
        <f t="shared" si="290"/>
        <v>0</v>
      </c>
      <c r="CG174" s="2689">
        <f t="shared" si="291"/>
        <v>0</v>
      </c>
      <c r="CH174" s="2689">
        <f t="shared" si="292"/>
        <v>0</v>
      </c>
      <c r="CI174" s="2689">
        <f t="shared" si="293"/>
        <v>0</v>
      </c>
      <c r="CJ174" s="2689">
        <f t="shared" si="294"/>
        <v>0</v>
      </c>
      <c r="CK174" s="2689">
        <f t="shared" si="295"/>
        <v>0</v>
      </c>
      <c r="CL174" s="2689">
        <f t="shared" si="296"/>
        <v>0</v>
      </c>
      <c r="CM174" s="2689">
        <f t="shared" si="297"/>
        <v>0</v>
      </c>
      <c r="CN174" s="2689">
        <f t="shared" si="298"/>
        <v>0</v>
      </c>
      <c r="CO174" s="2702">
        <f>IF(M174=CO8,M174,0)</f>
        <v>0</v>
      </c>
      <c r="CP174" s="2703" t="str">
        <f t="shared" si="299"/>
        <v/>
      </c>
      <c r="CQ174" s="2678" t="str">
        <f t="shared" si="300"/>
        <v/>
      </c>
      <c r="CR174" s="2692" t="str">
        <f t="shared" si="301"/>
        <v/>
      </c>
      <c r="CS174" s="2692" t="str">
        <f t="shared" si="302"/>
        <v/>
      </c>
      <c r="CT174" s="2692" t="str">
        <f t="shared" si="303"/>
        <v/>
      </c>
      <c r="CU174" s="2692" t="str">
        <f t="shared" si="304"/>
        <v/>
      </c>
      <c r="CV174" s="2692" t="str">
        <f t="shared" si="305"/>
        <v/>
      </c>
      <c r="CW174" s="2692" t="str">
        <f t="shared" si="306"/>
        <v/>
      </c>
      <c r="CX174" s="2693" t="str">
        <f t="shared" si="307"/>
        <v/>
      </c>
      <c r="CY174" s="2601"/>
      <c r="CZ174" s="2681" t="str">
        <f t="shared" si="308"/>
        <v/>
      </c>
      <c r="DA174" s="2694">
        <f t="shared" si="309"/>
        <v>0</v>
      </c>
      <c r="DB174" s="2527" t="str">
        <f t="shared" si="310"/>
        <v/>
      </c>
      <c r="DC174" s="2527" t="str">
        <f t="shared" si="311"/>
        <v/>
      </c>
      <c r="DD174" s="2527" t="str">
        <f t="shared" si="312"/>
        <v/>
      </c>
      <c r="DE174" s="2527" t="str">
        <f t="shared" si="313"/>
        <v/>
      </c>
      <c r="DF174" s="2527" t="str">
        <f t="shared" si="314"/>
        <v/>
      </c>
      <c r="DG174" s="2527" t="str">
        <f t="shared" si="315"/>
        <v/>
      </c>
      <c r="DH174" s="2527" t="str">
        <f t="shared" si="316"/>
        <v/>
      </c>
      <c r="DI174" s="2527" t="str">
        <f t="shared" si="317"/>
        <v/>
      </c>
      <c r="DJ174" s="2549"/>
      <c r="DK174" s="2704">
        <f>IF(M174=DK8,M174,0)</f>
        <v>0</v>
      </c>
      <c r="DL174" s="2703" t="str">
        <f t="shared" si="318"/>
        <v/>
      </c>
      <c r="DM174" s="2692" t="str">
        <f t="shared" si="319"/>
        <v/>
      </c>
      <c r="DN174" s="2692" t="str">
        <f t="shared" si="320"/>
        <v/>
      </c>
      <c r="DO174" s="2692" t="str">
        <f t="shared" si="321"/>
        <v/>
      </c>
      <c r="DP174" s="2692" t="str">
        <f t="shared" si="322"/>
        <v/>
      </c>
      <c r="DQ174" s="2692" t="str">
        <f t="shared" si="323"/>
        <v/>
      </c>
      <c r="DR174" s="2692" t="str">
        <f t="shared" si="324"/>
        <v/>
      </c>
      <c r="DS174" s="2692" t="str">
        <f t="shared" si="325"/>
        <v/>
      </c>
      <c r="DT174" s="2696" t="str">
        <f t="shared" si="326"/>
        <v/>
      </c>
      <c r="DU174" s="2535"/>
      <c r="DV174" s="2683">
        <f t="shared" si="327"/>
        <v>0</v>
      </c>
      <c r="DW174" s="2684">
        <f t="shared" si="328"/>
        <v>0</v>
      </c>
      <c r="DX174" s="2684">
        <f t="shared" si="329"/>
        <v>0</v>
      </c>
      <c r="DY174" s="2684">
        <f t="shared" si="330"/>
        <v>0</v>
      </c>
      <c r="DZ174" s="2684">
        <f t="shared" si="331"/>
        <v>0</v>
      </c>
      <c r="EA174" s="2684">
        <f t="shared" si="332"/>
        <v>0</v>
      </c>
      <c r="EB174" s="2684">
        <f t="shared" si="333"/>
        <v>0</v>
      </c>
      <c r="EC174" s="2684">
        <f t="shared" si="334"/>
        <v>0</v>
      </c>
      <c r="ED174" s="2630"/>
      <c r="EE174" s="2685">
        <f t="shared" si="375"/>
        <v>0</v>
      </c>
      <c r="EF174" s="2686">
        <f t="shared" si="375"/>
        <v>0</v>
      </c>
      <c r="EG174" s="2686">
        <f t="shared" si="375"/>
        <v>0</v>
      </c>
      <c r="EH174" s="2686">
        <f t="shared" si="375"/>
        <v>0</v>
      </c>
      <c r="EI174" s="2686">
        <f t="shared" si="375"/>
        <v>0</v>
      </c>
      <c r="EJ174" s="2686">
        <f t="shared" si="260"/>
        <v>0</v>
      </c>
      <c r="EK174" s="2686">
        <f t="shared" si="260"/>
        <v>0</v>
      </c>
      <c r="EL174" s="2687">
        <f t="shared" si="260"/>
        <v>0</v>
      </c>
      <c r="EM174" s="2601"/>
      <c r="EN174" s="2681" t="str">
        <f t="shared" si="335"/>
        <v/>
      </c>
      <c r="EO174" s="2688">
        <f t="shared" si="336"/>
        <v>0</v>
      </c>
      <c r="EP174" s="2689">
        <f t="shared" si="337"/>
        <v>0</v>
      </c>
      <c r="EQ174" s="2689">
        <f t="shared" si="338"/>
        <v>0</v>
      </c>
      <c r="ER174" s="2689">
        <f t="shared" si="339"/>
        <v>0</v>
      </c>
      <c r="ES174" s="2689">
        <f t="shared" si="340"/>
        <v>0</v>
      </c>
      <c r="ET174" s="2689">
        <f t="shared" si="341"/>
        <v>0</v>
      </c>
      <c r="EU174" s="2689">
        <f t="shared" si="342"/>
        <v>0</v>
      </c>
      <c r="EV174" s="2689">
        <f t="shared" si="343"/>
        <v>0</v>
      </c>
      <c r="EW174" s="2689">
        <f t="shared" si="344"/>
        <v>0</v>
      </c>
      <c r="EX174" s="2705">
        <f>IF(X174=EX8,X174,0)</f>
        <v>0</v>
      </c>
      <c r="EY174" s="2703" t="str">
        <f t="shared" si="345"/>
        <v/>
      </c>
      <c r="EZ174" s="2678" t="str">
        <f t="shared" si="346"/>
        <v/>
      </c>
      <c r="FA174" s="2692" t="str">
        <f t="shared" si="347"/>
        <v/>
      </c>
      <c r="FB174" s="2692" t="str">
        <f t="shared" si="348"/>
        <v/>
      </c>
      <c r="FC174" s="2692" t="str">
        <f t="shared" si="349"/>
        <v/>
      </c>
      <c r="FD174" s="2692" t="str">
        <f t="shared" si="350"/>
        <v/>
      </c>
      <c r="FE174" s="2692" t="str">
        <f t="shared" si="351"/>
        <v/>
      </c>
      <c r="FF174" s="2692" t="str">
        <f t="shared" si="352"/>
        <v/>
      </c>
      <c r="FG174" s="2692" t="str">
        <f t="shared" si="353"/>
        <v/>
      </c>
      <c r="FH174" s="2601"/>
      <c r="FI174" s="2681" t="str">
        <f t="shared" si="354"/>
        <v/>
      </c>
      <c r="FJ174" s="2694">
        <f t="shared" si="355"/>
        <v>0</v>
      </c>
      <c r="FK174" s="2527" t="str">
        <f t="shared" si="356"/>
        <v/>
      </c>
      <c r="FL174" s="2527" t="str">
        <f t="shared" si="357"/>
        <v/>
      </c>
      <c r="FM174" s="2527" t="str">
        <f t="shared" si="358"/>
        <v/>
      </c>
      <c r="FN174" s="2527" t="str">
        <f t="shared" si="359"/>
        <v/>
      </c>
      <c r="FO174" s="2527" t="str">
        <f t="shared" si="360"/>
        <v/>
      </c>
      <c r="FP174" s="2527" t="str">
        <f t="shared" si="361"/>
        <v/>
      </c>
      <c r="FQ174" s="2527" t="str">
        <f t="shared" si="362"/>
        <v/>
      </c>
      <c r="FR174" s="2527" t="str">
        <f t="shared" si="363"/>
        <v/>
      </c>
      <c r="FS174" s="2704">
        <f>IF(X174=FS8,X174,0)</f>
        <v>0</v>
      </c>
      <c r="FT174" s="2703" t="str">
        <f t="shared" si="364"/>
        <v/>
      </c>
      <c r="FU174" s="2692" t="str">
        <f t="shared" si="365"/>
        <v/>
      </c>
      <c r="FV174" s="2692" t="str">
        <f t="shared" si="366"/>
        <v/>
      </c>
      <c r="FW174" s="2692" t="str">
        <f t="shared" si="367"/>
        <v/>
      </c>
      <c r="FX174" s="2692" t="str">
        <f t="shared" si="368"/>
        <v/>
      </c>
      <c r="FY174" s="2692" t="str">
        <f t="shared" si="369"/>
        <v/>
      </c>
      <c r="FZ174" s="2692" t="str">
        <f t="shared" si="370"/>
        <v/>
      </c>
      <c r="GA174" s="2692" t="str">
        <f t="shared" si="371"/>
        <v/>
      </c>
      <c r="GB174" s="2696" t="str">
        <f t="shared" si="372"/>
        <v/>
      </c>
      <c r="GC174" s="2535"/>
    </row>
    <row r="175" spans="1:185" ht="45" customHeight="1" x14ac:dyDescent="0.25">
      <c r="A175" s="2633">
        <f>ROW()</f>
        <v>175</v>
      </c>
      <c r="B175" s="2667" t="str">
        <f>IF(C175="I","",IF(ISBLANK(D175),"",IF(ISTEXT(D175),LARGE(B9:B174,1)+1,0)))</f>
        <v/>
      </c>
      <c r="C175" s="2698"/>
      <c r="D175" s="2715"/>
      <c r="E175" s="2669"/>
      <c r="F175" s="2670"/>
      <c r="G175" s="2671"/>
      <c r="H175" s="2672"/>
      <c r="I175" s="2671"/>
      <c r="J175" s="2672"/>
      <c r="K175" s="2673">
        <f t="shared" si="376"/>
        <v>0</v>
      </c>
      <c r="L175" s="2532"/>
      <c r="M175" s="2674">
        <f t="shared" si="261"/>
        <v>0</v>
      </c>
      <c r="N175" s="2675">
        <f t="shared" si="261"/>
        <v>0</v>
      </c>
      <c r="O175" s="2676"/>
      <c r="P175" s="2676"/>
      <c r="Q175" s="2676"/>
      <c r="R175" s="2676"/>
      <c r="S175" s="2676"/>
      <c r="T175" s="2676"/>
      <c r="U175" s="2676"/>
      <c r="V175" s="2676"/>
      <c r="W175" s="2532"/>
      <c r="X175" s="2674">
        <f t="shared" si="262"/>
        <v>0</v>
      </c>
      <c r="Y175" s="2675">
        <f t="shared" si="262"/>
        <v>0</v>
      </c>
      <c r="Z175" s="2677"/>
      <c r="AA175" s="2677"/>
      <c r="AB175" s="2677"/>
      <c r="AC175" s="2677"/>
      <c r="AD175" s="2677"/>
      <c r="AE175" s="2677"/>
      <c r="AF175" s="2677"/>
      <c r="AG175" s="2677"/>
      <c r="AH175" s="2532"/>
      <c r="AI175" s="2535"/>
      <c r="AJ175" s="2678">
        <f t="shared" si="263"/>
        <v>0</v>
      </c>
      <c r="AK175" s="2679">
        <f t="shared" si="264"/>
        <v>0</v>
      </c>
      <c r="AL175" s="2678">
        <f t="shared" si="265"/>
        <v>0</v>
      </c>
      <c r="AM175" s="2679">
        <f t="shared" si="266"/>
        <v>0</v>
      </c>
      <c r="AN175" s="2678">
        <f t="shared" si="267"/>
        <v>0</v>
      </c>
      <c r="AO175" s="2679">
        <f t="shared" si="268"/>
        <v>0</v>
      </c>
      <c r="AP175" s="2678">
        <f t="shared" si="269"/>
        <v>0</v>
      </c>
      <c r="AQ175" s="2679">
        <f t="shared" si="270"/>
        <v>0</v>
      </c>
      <c r="AR175" s="2678">
        <f t="shared" si="271"/>
        <v>0</v>
      </c>
      <c r="AS175" s="2679">
        <f t="shared" si="272"/>
        <v>0</v>
      </c>
      <c r="AT175" s="2678">
        <f t="shared" si="273"/>
        <v>0</v>
      </c>
      <c r="AU175" s="2679">
        <f t="shared" si="274"/>
        <v>0</v>
      </c>
      <c r="AV175" s="2678">
        <f t="shared" si="275"/>
        <v>0</v>
      </c>
      <c r="AW175" s="2679">
        <f t="shared" si="276"/>
        <v>0</v>
      </c>
      <c r="AX175" s="2678">
        <f t="shared" si="277"/>
        <v>0</v>
      </c>
      <c r="AY175" s="2679">
        <f t="shared" si="278"/>
        <v>0</v>
      </c>
      <c r="AZ175" s="2680"/>
      <c r="BA175" s="2681">
        <f>BA9</f>
        <v>20</v>
      </c>
      <c r="BB175" s="2681">
        <f t="shared" si="279"/>
        <v>0</v>
      </c>
      <c r="BC175" s="2681" t="str">
        <f t="shared" si="280"/>
        <v/>
      </c>
      <c r="BD175" s="2682">
        <f t="shared" si="373"/>
        <v>0</v>
      </c>
      <c r="BE175" s="2682">
        <f t="shared" si="373"/>
        <v>0</v>
      </c>
      <c r="BF175" s="2682">
        <f t="shared" si="373"/>
        <v>0</v>
      </c>
      <c r="BG175" s="2682">
        <f t="shared" si="373"/>
        <v>0</v>
      </c>
      <c r="BH175" s="2682">
        <f t="shared" si="373"/>
        <v>0</v>
      </c>
      <c r="BI175" s="2682">
        <f t="shared" si="258"/>
        <v>0</v>
      </c>
      <c r="BJ175" s="2682">
        <f t="shared" si="258"/>
        <v>0</v>
      </c>
      <c r="BK175" s="2682">
        <f t="shared" si="258"/>
        <v>0</v>
      </c>
      <c r="BL175" s="2535"/>
      <c r="BM175" s="2683">
        <f t="shared" si="281"/>
        <v>0</v>
      </c>
      <c r="BN175" s="2684">
        <f t="shared" si="282"/>
        <v>0</v>
      </c>
      <c r="BO175" s="2684">
        <f t="shared" si="283"/>
        <v>0</v>
      </c>
      <c r="BP175" s="2684">
        <f t="shared" si="284"/>
        <v>0</v>
      </c>
      <c r="BQ175" s="2684">
        <f t="shared" si="285"/>
        <v>0</v>
      </c>
      <c r="BR175" s="2684">
        <f t="shared" si="286"/>
        <v>0</v>
      </c>
      <c r="BS175" s="2684">
        <f t="shared" si="287"/>
        <v>0</v>
      </c>
      <c r="BT175" s="2684">
        <f t="shared" si="288"/>
        <v>0</v>
      </c>
      <c r="BU175" s="2617"/>
      <c r="BV175" s="2685">
        <f t="shared" si="374"/>
        <v>0</v>
      </c>
      <c r="BW175" s="2686">
        <f t="shared" si="374"/>
        <v>0</v>
      </c>
      <c r="BX175" s="2686">
        <f t="shared" si="374"/>
        <v>0</v>
      </c>
      <c r="BY175" s="2686">
        <f t="shared" si="374"/>
        <v>0</v>
      </c>
      <c r="BZ175" s="2686">
        <f t="shared" si="374"/>
        <v>0</v>
      </c>
      <c r="CA175" s="2686">
        <f t="shared" si="259"/>
        <v>0</v>
      </c>
      <c r="CB175" s="2686">
        <f t="shared" si="259"/>
        <v>0</v>
      </c>
      <c r="CC175" s="2687">
        <f t="shared" si="259"/>
        <v>0</v>
      </c>
      <c r="CD175" s="2525"/>
      <c r="CE175" s="2681" t="str">
        <f t="shared" si="289"/>
        <v/>
      </c>
      <c r="CF175" s="2688">
        <f t="shared" si="290"/>
        <v>0</v>
      </c>
      <c r="CG175" s="2689">
        <f t="shared" si="291"/>
        <v>0</v>
      </c>
      <c r="CH175" s="2689">
        <f t="shared" si="292"/>
        <v>0</v>
      </c>
      <c r="CI175" s="2689">
        <f t="shared" si="293"/>
        <v>0</v>
      </c>
      <c r="CJ175" s="2689">
        <f t="shared" si="294"/>
        <v>0</v>
      </c>
      <c r="CK175" s="2689">
        <f t="shared" si="295"/>
        <v>0</v>
      </c>
      <c r="CL175" s="2689">
        <f t="shared" si="296"/>
        <v>0</v>
      </c>
      <c r="CM175" s="2689">
        <f t="shared" si="297"/>
        <v>0</v>
      </c>
      <c r="CN175" s="2689">
        <f t="shared" si="298"/>
        <v>0</v>
      </c>
      <c r="CO175" s="2702">
        <f>IF(M175=CO8,M175,0)</f>
        <v>0</v>
      </c>
      <c r="CP175" s="2703" t="str">
        <f t="shared" si="299"/>
        <v/>
      </c>
      <c r="CQ175" s="2678" t="str">
        <f t="shared" si="300"/>
        <v/>
      </c>
      <c r="CR175" s="2692" t="str">
        <f t="shared" si="301"/>
        <v/>
      </c>
      <c r="CS175" s="2692" t="str">
        <f t="shared" si="302"/>
        <v/>
      </c>
      <c r="CT175" s="2692" t="str">
        <f t="shared" si="303"/>
        <v/>
      </c>
      <c r="CU175" s="2692" t="str">
        <f t="shared" si="304"/>
        <v/>
      </c>
      <c r="CV175" s="2692" t="str">
        <f t="shared" si="305"/>
        <v/>
      </c>
      <c r="CW175" s="2692" t="str">
        <f t="shared" si="306"/>
        <v/>
      </c>
      <c r="CX175" s="2693" t="str">
        <f t="shared" si="307"/>
        <v/>
      </c>
      <c r="CY175" s="2601"/>
      <c r="CZ175" s="2681" t="str">
        <f t="shared" si="308"/>
        <v/>
      </c>
      <c r="DA175" s="2694">
        <f t="shared" si="309"/>
        <v>0</v>
      </c>
      <c r="DB175" s="2527" t="str">
        <f t="shared" si="310"/>
        <v/>
      </c>
      <c r="DC175" s="2527" t="str">
        <f t="shared" si="311"/>
        <v/>
      </c>
      <c r="DD175" s="2527" t="str">
        <f t="shared" si="312"/>
        <v/>
      </c>
      <c r="DE175" s="2527" t="str">
        <f t="shared" si="313"/>
        <v/>
      </c>
      <c r="DF175" s="2527" t="str">
        <f t="shared" si="314"/>
        <v/>
      </c>
      <c r="DG175" s="2527" t="str">
        <f t="shared" si="315"/>
        <v/>
      </c>
      <c r="DH175" s="2527" t="str">
        <f t="shared" si="316"/>
        <v/>
      </c>
      <c r="DI175" s="2527" t="str">
        <f t="shared" si="317"/>
        <v/>
      </c>
      <c r="DJ175" s="2549"/>
      <c r="DK175" s="2704">
        <f>IF(M175=DK8,M175,0)</f>
        <v>0</v>
      </c>
      <c r="DL175" s="2703" t="str">
        <f t="shared" si="318"/>
        <v/>
      </c>
      <c r="DM175" s="2692" t="str">
        <f t="shared" si="319"/>
        <v/>
      </c>
      <c r="DN175" s="2692" t="str">
        <f t="shared" si="320"/>
        <v/>
      </c>
      <c r="DO175" s="2692" t="str">
        <f t="shared" si="321"/>
        <v/>
      </c>
      <c r="DP175" s="2692" t="str">
        <f t="shared" si="322"/>
        <v/>
      </c>
      <c r="DQ175" s="2692" t="str">
        <f t="shared" si="323"/>
        <v/>
      </c>
      <c r="DR175" s="2692" t="str">
        <f t="shared" si="324"/>
        <v/>
      </c>
      <c r="DS175" s="2692" t="str">
        <f t="shared" si="325"/>
        <v/>
      </c>
      <c r="DT175" s="2696" t="str">
        <f t="shared" si="326"/>
        <v/>
      </c>
      <c r="DU175" s="2535"/>
      <c r="DV175" s="2683">
        <f t="shared" si="327"/>
        <v>0</v>
      </c>
      <c r="DW175" s="2684">
        <f t="shared" si="328"/>
        <v>0</v>
      </c>
      <c r="DX175" s="2684">
        <f t="shared" si="329"/>
        <v>0</v>
      </c>
      <c r="DY175" s="2684">
        <f t="shared" si="330"/>
        <v>0</v>
      </c>
      <c r="DZ175" s="2684">
        <f t="shared" si="331"/>
        <v>0</v>
      </c>
      <c r="EA175" s="2684">
        <f t="shared" si="332"/>
        <v>0</v>
      </c>
      <c r="EB175" s="2684">
        <f t="shared" si="333"/>
        <v>0</v>
      </c>
      <c r="EC175" s="2684">
        <f t="shared" si="334"/>
        <v>0</v>
      </c>
      <c r="ED175" s="2630"/>
      <c r="EE175" s="2685">
        <f t="shared" si="375"/>
        <v>0</v>
      </c>
      <c r="EF175" s="2686">
        <f t="shared" si="375"/>
        <v>0</v>
      </c>
      <c r="EG175" s="2686">
        <f t="shared" si="375"/>
        <v>0</v>
      </c>
      <c r="EH175" s="2686">
        <f t="shared" si="375"/>
        <v>0</v>
      </c>
      <c r="EI175" s="2686">
        <f t="shared" si="375"/>
        <v>0</v>
      </c>
      <c r="EJ175" s="2686">
        <f t="shared" si="260"/>
        <v>0</v>
      </c>
      <c r="EK175" s="2686">
        <f t="shared" si="260"/>
        <v>0</v>
      </c>
      <c r="EL175" s="2687">
        <f t="shared" si="260"/>
        <v>0</v>
      </c>
      <c r="EM175" s="2601"/>
      <c r="EN175" s="2681" t="str">
        <f t="shared" si="335"/>
        <v/>
      </c>
      <c r="EO175" s="2688">
        <f t="shared" si="336"/>
        <v>0</v>
      </c>
      <c r="EP175" s="2689">
        <f t="shared" si="337"/>
        <v>0</v>
      </c>
      <c r="EQ175" s="2689">
        <f t="shared" si="338"/>
        <v>0</v>
      </c>
      <c r="ER175" s="2689">
        <f t="shared" si="339"/>
        <v>0</v>
      </c>
      <c r="ES175" s="2689">
        <f t="shared" si="340"/>
        <v>0</v>
      </c>
      <c r="ET175" s="2689">
        <f t="shared" si="341"/>
        <v>0</v>
      </c>
      <c r="EU175" s="2689">
        <f t="shared" si="342"/>
        <v>0</v>
      </c>
      <c r="EV175" s="2689">
        <f t="shared" si="343"/>
        <v>0</v>
      </c>
      <c r="EW175" s="2689">
        <f t="shared" si="344"/>
        <v>0</v>
      </c>
      <c r="EX175" s="2705">
        <f>IF(X175=EX8,X175,0)</f>
        <v>0</v>
      </c>
      <c r="EY175" s="2703" t="str">
        <f t="shared" si="345"/>
        <v/>
      </c>
      <c r="EZ175" s="2678" t="str">
        <f t="shared" si="346"/>
        <v/>
      </c>
      <c r="FA175" s="2692" t="str">
        <f t="shared" si="347"/>
        <v/>
      </c>
      <c r="FB175" s="2692" t="str">
        <f t="shared" si="348"/>
        <v/>
      </c>
      <c r="FC175" s="2692" t="str">
        <f t="shared" si="349"/>
        <v/>
      </c>
      <c r="FD175" s="2692" t="str">
        <f t="shared" si="350"/>
        <v/>
      </c>
      <c r="FE175" s="2692" t="str">
        <f t="shared" si="351"/>
        <v/>
      </c>
      <c r="FF175" s="2692" t="str">
        <f t="shared" si="352"/>
        <v/>
      </c>
      <c r="FG175" s="2692" t="str">
        <f t="shared" si="353"/>
        <v/>
      </c>
      <c r="FH175" s="2601"/>
      <c r="FI175" s="2681" t="str">
        <f t="shared" si="354"/>
        <v/>
      </c>
      <c r="FJ175" s="2694">
        <f t="shared" si="355"/>
        <v>0</v>
      </c>
      <c r="FK175" s="2527" t="str">
        <f t="shared" si="356"/>
        <v/>
      </c>
      <c r="FL175" s="2527" t="str">
        <f t="shared" si="357"/>
        <v/>
      </c>
      <c r="FM175" s="2527" t="str">
        <f t="shared" si="358"/>
        <v/>
      </c>
      <c r="FN175" s="2527" t="str">
        <f t="shared" si="359"/>
        <v/>
      </c>
      <c r="FO175" s="2527" t="str">
        <f t="shared" si="360"/>
        <v/>
      </c>
      <c r="FP175" s="2527" t="str">
        <f t="shared" si="361"/>
        <v/>
      </c>
      <c r="FQ175" s="2527" t="str">
        <f t="shared" si="362"/>
        <v/>
      </c>
      <c r="FR175" s="2527" t="str">
        <f t="shared" si="363"/>
        <v/>
      </c>
      <c r="FS175" s="2704">
        <f>IF(X175=FS8,X175,0)</f>
        <v>0</v>
      </c>
      <c r="FT175" s="2703" t="str">
        <f t="shared" si="364"/>
        <v/>
      </c>
      <c r="FU175" s="2692" t="str">
        <f t="shared" si="365"/>
        <v/>
      </c>
      <c r="FV175" s="2692" t="str">
        <f t="shared" si="366"/>
        <v/>
      </c>
      <c r="FW175" s="2692" t="str">
        <f t="shared" si="367"/>
        <v/>
      </c>
      <c r="FX175" s="2692" t="str">
        <f t="shared" si="368"/>
        <v/>
      </c>
      <c r="FY175" s="2692" t="str">
        <f t="shared" si="369"/>
        <v/>
      </c>
      <c r="FZ175" s="2692" t="str">
        <f t="shared" si="370"/>
        <v/>
      </c>
      <c r="GA175" s="2692" t="str">
        <f t="shared" si="371"/>
        <v/>
      </c>
      <c r="GB175" s="2696" t="str">
        <f t="shared" si="372"/>
        <v/>
      </c>
      <c r="GC175" s="2535"/>
    </row>
    <row r="176" spans="1:185" ht="45" customHeight="1" x14ac:dyDescent="0.25">
      <c r="A176" s="2633">
        <f>ROW()</f>
        <v>176</v>
      </c>
      <c r="B176" s="2667" t="str">
        <f>IF(C176="I","",IF(ISBLANK(D176),"",IF(ISTEXT(D176),LARGE(B9:B175,1)+1,0)))</f>
        <v/>
      </c>
      <c r="C176" s="2698"/>
      <c r="D176" s="2715"/>
      <c r="E176" s="2669"/>
      <c r="F176" s="2670"/>
      <c r="G176" s="2671"/>
      <c r="H176" s="2672"/>
      <c r="I176" s="2671"/>
      <c r="J176" s="2672"/>
      <c r="K176" s="2673">
        <f t="shared" si="376"/>
        <v>0</v>
      </c>
      <c r="L176" s="2532"/>
      <c r="M176" s="2674">
        <f t="shared" si="261"/>
        <v>0</v>
      </c>
      <c r="N176" s="2675">
        <f t="shared" si="261"/>
        <v>0</v>
      </c>
      <c r="O176" s="2676"/>
      <c r="P176" s="2676"/>
      <c r="Q176" s="2676"/>
      <c r="R176" s="2676"/>
      <c r="S176" s="2676"/>
      <c r="T176" s="2676"/>
      <c r="U176" s="2676"/>
      <c r="V176" s="2676"/>
      <c r="W176" s="2532"/>
      <c r="X176" s="2674">
        <f t="shared" si="262"/>
        <v>0</v>
      </c>
      <c r="Y176" s="2675">
        <f t="shared" si="262"/>
        <v>0</v>
      </c>
      <c r="Z176" s="2677"/>
      <c r="AA176" s="2677"/>
      <c r="AB176" s="2677"/>
      <c r="AC176" s="2677"/>
      <c r="AD176" s="2677"/>
      <c r="AE176" s="2677"/>
      <c r="AF176" s="2677"/>
      <c r="AG176" s="2677"/>
      <c r="AH176" s="2532"/>
      <c r="AI176" s="2535"/>
      <c r="AJ176" s="2678">
        <f t="shared" si="263"/>
        <v>0</v>
      </c>
      <c r="AK176" s="2679">
        <f t="shared" si="264"/>
        <v>0</v>
      </c>
      <c r="AL176" s="2678">
        <f t="shared" si="265"/>
        <v>0</v>
      </c>
      <c r="AM176" s="2679">
        <f t="shared" si="266"/>
        <v>0</v>
      </c>
      <c r="AN176" s="2678">
        <f t="shared" si="267"/>
        <v>0</v>
      </c>
      <c r="AO176" s="2679">
        <f t="shared" si="268"/>
        <v>0</v>
      </c>
      <c r="AP176" s="2678">
        <f t="shared" si="269"/>
        <v>0</v>
      </c>
      <c r="AQ176" s="2679">
        <f t="shared" si="270"/>
        <v>0</v>
      </c>
      <c r="AR176" s="2678">
        <f t="shared" si="271"/>
        <v>0</v>
      </c>
      <c r="AS176" s="2679">
        <f t="shared" si="272"/>
        <v>0</v>
      </c>
      <c r="AT176" s="2678">
        <f t="shared" si="273"/>
        <v>0</v>
      </c>
      <c r="AU176" s="2679">
        <f t="shared" si="274"/>
        <v>0</v>
      </c>
      <c r="AV176" s="2678">
        <f t="shared" si="275"/>
        <v>0</v>
      </c>
      <c r="AW176" s="2679">
        <f t="shared" si="276"/>
        <v>0</v>
      </c>
      <c r="AX176" s="2678">
        <f t="shared" si="277"/>
        <v>0</v>
      </c>
      <c r="AY176" s="2679">
        <f t="shared" si="278"/>
        <v>0</v>
      </c>
      <c r="AZ176" s="2680"/>
      <c r="BA176" s="2681">
        <f>BA9</f>
        <v>20</v>
      </c>
      <c r="BB176" s="2681">
        <f t="shared" si="279"/>
        <v>0</v>
      </c>
      <c r="BC176" s="2681" t="str">
        <f t="shared" si="280"/>
        <v/>
      </c>
      <c r="BD176" s="2682">
        <f t="shared" si="373"/>
        <v>0</v>
      </c>
      <c r="BE176" s="2682">
        <f t="shared" si="373"/>
        <v>0</v>
      </c>
      <c r="BF176" s="2682">
        <f t="shared" si="373"/>
        <v>0</v>
      </c>
      <c r="BG176" s="2682">
        <f t="shared" si="373"/>
        <v>0</v>
      </c>
      <c r="BH176" s="2682">
        <f t="shared" si="373"/>
        <v>0</v>
      </c>
      <c r="BI176" s="2682">
        <f t="shared" si="258"/>
        <v>0</v>
      </c>
      <c r="BJ176" s="2682">
        <f t="shared" si="258"/>
        <v>0</v>
      </c>
      <c r="BK176" s="2682">
        <f t="shared" si="258"/>
        <v>0</v>
      </c>
      <c r="BL176" s="2535"/>
      <c r="BM176" s="2683">
        <f t="shared" si="281"/>
        <v>0</v>
      </c>
      <c r="BN176" s="2684">
        <f t="shared" si="282"/>
        <v>0</v>
      </c>
      <c r="BO176" s="2684">
        <f t="shared" si="283"/>
        <v>0</v>
      </c>
      <c r="BP176" s="2684">
        <f t="shared" si="284"/>
        <v>0</v>
      </c>
      <c r="BQ176" s="2684">
        <f t="shared" si="285"/>
        <v>0</v>
      </c>
      <c r="BR176" s="2684">
        <f t="shared" si="286"/>
        <v>0</v>
      </c>
      <c r="BS176" s="2684">
        <f t="shared" si="287"/>
        <v>0</v>
      </c>
      <c r="BT176" s="2684">
        <f t="shared" si="288"/>
        <v>0</v>
      </c>
      <c r="BU176" s="2617"/>
      <c r="BV176" s="2685">
        <f t="shared" si="374"/>
        <v>0</v>
      </c>
      <c r="BW176" s="2686">
        <f t="shared" si="374"/>
        <v>0</v>
      </c>
      <c r="BX176" s="2686">
        <f t="shared" si="374"/>
        <v>0</v>
      </c>
      <c r="BY176" s="2686">
        <f t="shared" si="374"/>
        <v>0</v>
      </c>
      <c r="BZ176" s="2686">
        <f t="shared" si="374"/>
        <v>0</v>
      </c>
      <c r="CA176" s="2686">
        <f t="shared" si="259"/>
        <v>0</v>
      </c>
      <c r="CB176" s="2686">
        <f t="shared" si="259"/>
        <v>0</v>
      </c>
      <c r="CC176" s="2687">
        <f t="shared" si="259"/>
        <v>0</v>
      </c>
      <c r="CD176" s="2525"/>
      <c r="CE176" s="2681" t="str">
        <f t="shared" si="289"/>
        <v/>
      </c>
      <c r="CF176" s="2688">
        <f t="shared" si="290"/>
        <v>0</v>
      </c>
      <c r="CG176" s="2689">
        <f t="shared" si="291"/>
        <v>0</v>
      </c>
      <c r="CH176" s="2689">
        <f t="shared" si="292"/>
        <v>0</v>
      </c>
      <c r="CI176" s="2689">
        <f t="shared" si="293"/>
        <v>0</v>
      </c>
      <c r="CJ176" s="2689">
        <f t="shared" si="294"/>
        <v>0</v>
      </c>
      <c r="CK176" s="2689">
        <f t="shared" si="295"/>
        <v>0</v>
      </c>
      <c r="CL176" s="2689">
        <f t="shared" si="296"/>
        <v>0</v>
      </c>
      <c r="CM176" s="2689">
        <f t="shared" si="297"/>
        <v>0</v>
      </c>
      <c r="CN176" s="2689">
        <f t="shared" si="298"/>
        <v>0</v>
      </c>
      <c r="CO176" s="2702">
        <f>IF(M176=CO8,M176,0)</f>
        <v>0</v>
      </c>
      <c r="CP176" s="2703" t="str">
        <f t="shared" si="299"/>
        <v/>
      </c>
      <c r="CQ176" s="2678" t="str">
        <f t="shared" si="300"/>
        <v/>
      </c>
      <c r="CR176" s="2692" t="str">
        <f t="shared" si="301"/>
        <v/>
      </c>
      <c r="CS176" s="2692" t="str">
        <f t="shared" si="302"/>
        <v/>
      </c>
      <c r="CT176" s="2692" t="str">
        <f t="shared" si="303"/>
        <v/>
      </c>
      <c r="CU176" s="2692" t="str">
        <f t="shared" si="304"/>
        <v/>
      </c>
      <c r="CV176" s="2692" t="str">
        <f t="shared" si="305"/>
        <v/>
      </c>
      <c r="CW176" s="2692" t="str">
        <f t="shared" si="306"/>
        <v/>
      </c>
      <c r="CX176" s="2693" t="str">
        <f t="shared" si="307"/>
        <v/>
      </c>
      <c r="CY176" s="2601"/>
      <c r="CZ176" s="2681" t="str">
        <f t="shared" si="308"/>
        <v/>
      </c>
      <c r="DA176" s="2694">
        <f t="shared" si="309"/>
        <v>0</v>
      </c>
      <c r="DB176" s="2527" t="str">
        <f t="shared" si="310"/>
        <v/>
      </c>
      <c r="DC176" s="2527" t="str">
        <f t="shared" si="311"/>
        <v/>
      </c>
      <c r="DD176" s="2527" t="str">
        <f t="shared" si="312"/>
        <v/>
      </c>
      <c r="DE176" s="2527" t="str">
        <f t="shared" si="313"/>
        <v/>
      </c>
      <c r="DF176" s="2527" t="str">
        <f t="shared" si="314"/>
        <v/>
      </c>
      <c r="DG176" s="2527" t="str">
        <f t="shared" si="315"/>
        <v/>
      </c>
      <c r="DH176" s="2527" t="str">
        <f t="shared" si="316"/>
        <v/>
      </c>
      <c r="DI176" s="2527" t="str">
        <f t="shared" si="317"/>
        <v/>
      </c>
      <c r="DJ176" s="2549"/>
      <c r="DK176" s="2704">
        <f>IF(M176=DK8,M176,0)</f>
        <v>0</v>
      </c>
      <c r="DL176" s="2703" t="str">
        <f t="shared" si="318"/>
        <v/>
      </c>
      <c r="DM176" s="2692" t="str">
        <f t="shared" si="319"/>
        <v/>
      </c>
      <c r="DN176" s="2692" t="str">
        <f t="shared" si="320"/>
        <v/>
      </c>
      <c r="DO176" s="2692" t="str">
        <f t="shared" si="321"/>
        <v/>
      </c>
      <c r="DP176" s="2692" t="str">
        <f t="shared" si="322"/>
        <v/>
      </c>
      <c r="DQ176" s="2692" t="str">
        <f t="shared" si="323"/>
        <v/>
      </c>
      <c r="DR176" s="2692" t="str">
        <f t="shared" si="324"/>
        <v/>
      </c>
      <c r="DS176" s="2692" t="str">
        <f t="shared" si="325"/>
        <v/>
      </c>
      <c r="DT176" s="2696" t="str">
        <f t="shared" si="326"/>
        <v/>
      </c>
      <c r="DU176" s="2535"/>
      <c r="DV176" s="2683">
        <f t="shared" si="327"/>
        <v>0</v>
      </c>
      <c r="DW176" s="2684">
        <f t="shared" si="328"/>
        <v>0</v>
      </c>
      <c r="DX176" s="2684">
        <f t="shared" si="329"/>
        <v>0</v>
      </c>
      <c r="DY176" s="2684">
        <f t="shared" si="330"/>
        <v>0</v>
      </c>
      <c r="DZ176" s="2684">
        <f t="shared" si="331"/>
        <v>0</v>
      </c>
      <c r="EA176" s="2684">
        <f t="shared" si="332"/>
        <v>0</v>
      </c>
      <c r="EB176" s="2684">
        <f t="shared" si="333"/>
        <v>0</v>
      </c>
      <c r="EC176" s="2684">
        <f t="shared" si="334"/>
        <v>0</v>
      </c>
      <c r="ED176" s="2630"/>
      <c r="EE176" s="2685">
        <f t="shared" si="375"/>
        <v>0</v>
      </c>
      <c r="EF176" s="2686">
        <f t="shared" si="375"/>
        <v>0</v>
      </c>
      <c r="EG176" s="2686">
        <f t="shared" si="375"/>
        <v>0</v>
      </c>
      <c r="EH176" s="2686">
        <f t="shared" si="375"/>
        <v>0</v>
      </c>
      <c r="EI176" s="2686">
        <f t="shared" si="375"/>
        <v>0</v>
      </c>
      <c r="EJ176" s="2686">
        <f t="shared" si="260"/>
        <v>0</v>
      </c>
      <c r="EK176" s="2686">
        <f t="shared" si="260"/>
        <v>0</v>
      </c>
      <c r="EL176" s="2687">
        <f t="shared" si="260"/>
        <v>0</v>
      </c>
      <c r="EM176" s="2601"/>
      <c r="EN176" s="2681" t="str">
        <f t="shared" si="335"/>
        <v/>
      </c>
      <c r="EO176" s="2688">
        <f t="shared" si="336"/>
        <v>0</v>
      </c>
      <c r="EP176" s="2689">
        <f t="shared" si="337"/>
        <v>0</v>
      </c>
      <c r="EQ176" s="2689">
        <f t="shared" si="338"/>
        <v>0</v>
      </c>
      <c r="ER176" s="2689">
        <f t="shared" si="339"/>
        <v>0</v>
      </c>
      <c r="ES176" s="2689">
        <f t="shared" si="340"/>
        <v>0</v>
      </c>
      <c r="ET176" s="2689">
        <f t="shared" si="341"/>
        <v>0</v>
      </c>
      <c r="EU176" s="2689">
        <f t="shared" si="342"/>
        <v>0</v>
      </c>
      <c r="EV176" s="2689">
        <f t="shared" si="343"/>
        <v>0</v>
      </c>
      <c r="EW176" s="2689">
        <f t="shared" si="344"/>
        <v>0</v>
      </c>
      <c r="EX176" s="2705">
        <f>IF(X176=EX8,X176,0)</f>
        <v>0</v>
      </c>
      <c r="EY176" s="2703" t="str">
        <f t="shared" si="345"/>
        <v/>
      </c>
      <c r="EZ176" s="2678" t="str">
        <f t="shared" si="346"/>
        <v/>
      </c>
      <c r="FA176" s="2692" t="str">
        <f t="shared" si="347"/>
        <v/>
      </c>
      <c r="FB176" s="2692" t="str">
        <f t="shared" si="348"/>
        <v/>
      </c>
      <c r="FC176" s="2692" t="str">
        <f t="shared" si="349"/>
        <v/>
      </c>
      <c r="FD176" s="2692" t="str">
        <f t="shared" si="350"/>
        <v/>
      </c>
      <c r="FE176" s="2692" t="str">
        <f t="shared" si="351"/>
        <v/>
      </c>
      <c r="FF176" s="2692" t="str">
        <f t="shared" si="352"/>
        <v/>
      </c>
      <c r="FG176" s="2692" t="str">
        <f t="shared" si="353"/>
        <v/>
      </c>
      <c r="FH176" s="2601"/>
      <c r="FI176" s="2681" t="str">
        <f t="shared" si="354"/>
        <v/>
      </c>
      <c r="FJ176" s="2694">
        <f t="shared" si="355"/>
        <v>0</v>
      </c>
      <c r="FK176" s="2527" t="str">
        <f t="shared" si="356"/>
        <v/>
      </c>
      <c r="FL176" s="2527" t="str">
        <f t="shared" si="357"/>
        <v/>
      </c>
      <c r="FM176" s="2527" t="str">
        <f t="shared" si="358"/>
        <v/>
      </c>
      <c r="FN176" s="2527" t="str">
        <f t="shared" si="359"/>
        <v/>
      </c>
      <c r="FO176" s="2527" t="str">
        <f t="shared" si="360"/>
        <v/>
      </c>
      <c r="FP176" s="2527" t="str">
        <f t="shared" si="361"/>
        <v/>
      </c>
      <c r="FQ176" s="2527" t="str">
        <f t="shared" si="362"/>
        <v/>
      </c>
      <c r="FR176" s="2527" t="str">
        <f t="shared" si="363"/>
        <v/>
      </c>
      <c r="FS176" s="2704">
        <f>IF(X176=FS8,X176,0)</f>
        <v>0</v>
      </c>
      <c r="FT176" s="2703" t="str">
        <f t="shared" si="364"/>
        <v/>
      </c>
      <c r="FU176" s="2692" t="str">
        <f t="shared" si="365"/>
        <v/>
      </c>
      <c r="FV176" s="2692" t="str">
        <f t="shared" si="366"/>
        <v/>
      </c>
      <c r="FW176" s="2692" t="str">
        <f t="shared" si="367"/>
        <v/>
      </c>
      <c r="FX176" s="2692" t="str">
        <f t="shared" si="368"/>
        <v/>
      </c>
      <c r="FY176" s="2692" t="str">
        <f t="shared" si="369"/>
        <v/>
      </c>
      <c r="FZ176" s="2692" t="str">
        <f t="shared" si="370"/>
        <v/>
      </c>
      <c r="GA176" s="2692" t="str">
        <f t="shared" si="371"/>
        <v/>
      </c>
      <c r="GB176" s="2696" t="str">
        <f t="shared" si="372"/>
        <v/>
      </c>
      <c r="GC176" s="2535"/>
    </row>
    <row r="177" spans="1:185" ht="45" customHeight="1" x14ac:dyDescent="0.25">
      <c r="A177" s="2633">
        <f>ROW()</f>
        <v>177</v>
      </c>
      <c r="B177" s="2667" t="str">
        <f>IF(C177="I","",IF(ISBLANK(D177),"",IF(ISTEXT(D177),LARGE(B9:B176,1)+1,0)))</f>
        <v/>
      </c>
      <c r="C177" s="2698"/>
      <c r="D177" s="2715"/>
      <c r="E177" s="2669"/>
      <c r="F177" s="2670"/>
      <c r="G177" s="2671"/>
      <c r="H177" s="2672"/>
      <c r="I177" s="2671"/>
      <c r="J177" s="2672"/>
      <c r="K177" s="2673">
        <f t="shared" si="376"/>
        <v>0</v>
      </c>
      <c r="L177" s="2532"/>
      <c r="M177" s="2674">
        <f t="shared" si="261"/>
        <v>0</v>
      </c>
      <c r="N177" s="2675">
        <f t="shared" si="261"/>
        <v>0</v>
      </c>
      <c r="O177" s="2676"/>
      <c r="P177" s="2676"/>
      <c r="Q177" s="2676"/>
      <c r="R177" s="2676"/>
      <c r="S177" s="2676"/>
      <c r="T177" s="2676"/>
      <c r="U177" s="2676"/>
      <c r="V177" s="2676"/>
      <c r="W177" s="2532"/>
      <c r="X177" s="2674">
        <f t="shared" si="262"/>
        <v>0</v>
      </c>
      <c r="Y177" s="2675">
        <f t="shared" si="262"/>
        <v>0</v>
      </c>
      <c r="Z177" s="2677"/>
      <c r="AA177" s="2677"/>
      <c r="AB177" s="2677"/>
      <c r="AC177" s="2677"/>
      <c r="AD177" s="2677"/>
      <c r="AE177" s="2677"/>
      <c r="AF177" s="2677"/>
      <c r="AG177" s="2677"/>
      <c r="AH177" s="2532"/>
      <c r="AI177" s="2535"/>
      <c r="AJ177" s="2678">
        <f t="shared" si="263"/>
        <v>0</v>
      </c>
      <c r="AK177" s="2679">
        <f t="shared" si="264"/>
        <v>0</v>
      </c>
      <c r="AL177" s="2678">
        <f t="shared" si="265"/>
        <v>0</v>
      </c>
      <c r="AM177" s="2679">
        <f t="shared" si="266"/>
        <v>0</v>
      </c>
      <c r="AN177" s="2678">
        <f t="shared" si="267"/>
        <v>0</v>
      </c>
      <c r="AO177" s="2679">
        <f t="shared" si="268"/>
        <v>0</v>
      </c>
      <c r="AP177" s="2678">
        <f t="shared" si="269"/>
        <v>0</v>
      </c>
      <c r="AQ177" s="2679">
        <f t="shared" si="270"/>
        <v>0</v>
      </c>
      <c r="AR177" s="2678">
        <f t="shared" si="271"/>
        <v>0</v>
      </c>
      <c r="AS177" s="2679">
        <f t="shared" si="272"/>
        <v>0</v>
      </c>
      <c r="AT177" s="2678">
        <f t="shared" si="273"/>
        <v>0</v>
      </c>
      <c r="AU177" s="2679">
        <f t="shared" si="274"/>
        <v>0</v>
      </c>
      <c r="AV177" s="2678">
        <f t="shared" si="275"/>
        <v>0</v>
      </c>
      <c r="AW177" s="2679">
        <f t="shared" si="276"/>
        <v>0</v>
      </c>
      <c r="AX177" s="2678">
        <f t="shared" si="277"/>
        <v>0</v>
      </c>
      <c r="AY177" s="2679">
        <f t="shared" si="278"/>
        <v>0</v>
      </c>
      <c r="AZ177" s="2680"/>
      <c r="BA177" s="2681">
        <f>BA9</f>
        <v>20</v>
      </c>
      <c r="BB177" s="2681">
        <f t="shared" si="279"/>
        <v>0</v>
      </c>
      <c r="BC177" s="2681" t="str">
        <f t="shared" si="280"/>
        <v/>
      </c>
      <c r="BD177" s="2682">
        <f t="shared" si="373"/>
        <v>0</v>
      </c>
      <c r="BE177" s="2682">
        <f t="shared" si="373"/>
        <v>0</v>
      </c>
      <c r="BF177" s="2682">
        <f t="shared" si="373"/>
        <v>0</v>
      </c>
      <c r="BG177" s="2682">
        <f t="shared" si="373"/>
        <v>0</v>
      </c>
      <c r="BH177" s="2682">
        <f t="shared" si="373"/>
        <v>0</v>
      </c>
      <c r="BI177" s="2682">
        <f t="shared" si="258"/>
        <v>0</v>
      </c>
      <c r="BJ177" s="2682">
        <f t="shared" si="258"/>
        <v>0</v>
      </c>
      <c r="BK177" s="2682">
        <f t="shared" si="258"/>
        <v>0</v>
      </c>
      <c r="BL177" s="2535"/>
      <c r="BM177" s="2683">
        <f t="shared" si="281"/>
        <v>0</v>
      </c>
      <c r="BN177" s="2684">
        <f t="shared" si="282"/>
        <v>0</v>
      </c>
      <c r="BO177" s="2684">
        <f t="shared" si="283"/>
        <v>0</v>
      </c>
      <c r="BP177" s="2684">
        <f t="shared" si="284"/>
        <v>0</v>
      </c>
      <c r="BQ177" s="2684">
        <f t="shared" si="285"/>
        <v>0</v>
      </c>
      <c r="BR177" s="2684">
        <f t="shared" si="286"/>
        <v>0</v>
      </c>
      <c r="BS177" s="2684">
        <f t="shared" si="287"/>
        <v>0</v>
      </c>
      <c r="BT177" s="2684">
        <f t="shared" si="288"/>
        <v>0</v>
      </c>
      <c r="BU177" s="2617"/>
      <c r="BV177" s="2685">
        <f t="shared" si="374"/>
        <v>0</v>
      </c>
      <c r="BW177" s="2686">
        <f t="shared" si="374"/>
        <v>0</v>
      </c>
      <c r="BX177" s="2686">
        <f t="shared" si="374"/>
        <v>0</v>
      </c>
      <c r="BY177" s="2686">
        <f t="shared" si="374"/>
        <v>0</v>
      </c>
      <c r="BZ177" s="2686">
        <f t="shared" si="374"/>
        <v>0</v>
      </c>
      <c r="CA177" s="2686">
        <f t="shared" si="259"/>
        <v>0</v>
      </c>
      <c r="CB177" s="2686">
        <f t="shared" si="259"/>
        <v>0</v>
      </c>
      <c r="CC177" s="2687">
        <f t="shared" si="259"/>
        <v>0</v>
      </c>
      <c r="CD177" s="2525"/>
      <c r="CE177" s="2681" t="str">
        <f t="shared" si="289"/>
        <v/>
      </c>
      <c r="CF177" s="2688">
        <f t="shared" si="290"/>
        <v>0</v>
      </c>
      <c r="CG177" s="2689">
        <f t="shared" si="291"/>
        <v>0</v>
      </c>
      <c r="CH177" s="2689">
        <f t="shared" si="292"/>
        <v>0</v>
      </c>
      <c r="CI177" s="2689">
        <f t="shared" si="293"/>
        <v>0</v>
      </c>
      <c r="CJ177" s="2689">
        <f t="shared" si="294"/>
        <v>0</v>
      </c>
      <c r="CK177" s="2689">
        <f t="shared" si="295"/>
        <v>0</v>
      </c>
      <c r="CL177" s="2689">
        <f t="shared" si="296"/>
        <v>0</v>
      </c>
      <c r="CM177" s="2689">
        <f t="shared" si="297"/>
        <v>0</v>
      </c>
      <c r="CN177" s="2689">
        <f t="shared" si="298"/>
        <v>0</v>
      </c>
      <c r="CO177" s="2702">
        <f>IF(M177=CO8,M177,0)</f>
        <v>0</v>
      </c>
      <c r="CP177" s="2703" t="str">
        <f t="shared" si="299"/>
        <v/>
      </c>
      <c r="CQ177" s="2678" t="str">
        <f t="shared" si="300"/>
        <v/>
      </c>
      <c r="CR177" s="2692" t="str">
        <f t="shared" si="301"/>
        <v/>
      </c>
      <c r="CS177" s="2692" t="str">
        <f t="shared" si="302"/>
        <v/>
      </c>
      <c r="CT177" s="2692" t="str">
        <f t="shared" si="303"/>
        <v/>
      </c>
      <c r="CU177" s="2692" t="str">
        <f t="shared" si="304"/>
        <v/>
      </c>
      <c r="CV177" s="2692" t="str">
        <f t="shared" si="305"/>
        <v/>
      </c>
      <c r="CW177" s="2692" t="str">
        <f t="shared" si="306"/>
        <v/>
      </c>
      <c r="CX177" s="2693" t="str">
        <f t="shared" si="307"/>
        <v/>
      </c>
      <c r="CY177" s="2601"/>
      <c r="CZ177" s="2681" t="str">
        <f t="shared" si="308"/>
        <v/>
      </c>
      <c r="DA177" s="2694">
        <f t="shared" si="309"/>
        <v>0</v>
      </c>
      <c r="DB177" s="2527" t="str">
        <f t="shared" si="310"/>
        <v/>
      </c>
      <c r="DC177" s="2527" t="str">
        <f t="shared" si="311"/>
        <v/>
      </c>
      <c r="DD177" s="2527" t="str">
        <f t="shared" si="312"/>
        <v/>
      </c>
      <c r="DE177" s="2527" t="str">
        <f t="shared" si="313"/>
        <v/>
      </c>
      <c r="DF177" s="2527" t="str">
        <f t="shared" si="314"/>
        <v/>
      </c>
      <c r="DG177" s="2527" t="str">
        <f t="shared" si="315"/>
        <v/>
      </c>
      <c r="DH177" s="2527" t="str">
        <f t="shared" si="316"/>
        <v/>
      </c>
      <c r="DI177" s="2527" t="str">
        <f t="shared" si="317"/>
        <v/>
      </c>
      <c r="DJ177" s="2549"/>
      <c r="DK177" s="2704">
        <f>IF(M177=DK8,M177,0)</f>
        <v>0</v>
      </c>
      <c r="DL177" s="2703" t="str">
        <f t="shared" si="318"/>
        <v/>
      </c>
      <c r="DM177" s="2692" t="str">
        <f t="shared" si="319"/>
        <v/>
      </c>
      <c r="DN177" s="2692" t="str">
        <f t="shared" si="320"/>
        <v/>
      </c>
      <c r="DO177" s="2692" t="str">
        <f t="shared" si="321"/>
        <v/>
      </c>
      <c r="DP177" s="2692" t="str">
        <f t="shared" si="322"/>
        <v/>
      </c>
      <c r="DQ177" s="2692" t="str">
        <f t="shared" si="323"/>
        <v/>
      </c>
      <c r="DR177" s="2692" t="str">
        <f t="shared" si="324"/>
        <v/>
      </c>
      <c r="DS177" s="2692" t="str">
        <f t="shared" si="325"/>
        <v/>
      </c>
      <c r="DT177" s="2696" t="str">
        <f t="shared" si="326"/>
        <v/>
      </c>
      <c r="DU177" s="2535"/>
      <c r="DV177" s="2683">
        <f t="shared" si="327"/>
        <v>0</v>
      </c>
      <c r="DW177" s="2684">
        <f t="shared" si="328"/>
        <v>0</v>
      </c>
      <c r="DX177" s="2684">
        <f t="shared" si="329"/>
        <v>0</v>
      </c>
      <c r="DY177" s="2684">
        <f t="shared" si="330"/>
        <v>0</v>
      </c>
      <c r="DZ177" s="2684">
        <f t="shared" si="331"/>
        <v>0</v>
      </c>
      <c r="EA177" s="2684">
        <f t="shared" si="332"/>
        <v>0</v>
      </c>
      <c r="EB177" s="2684">
        <f t="shared" si="333"/>
        <v>0</v>
      </c>
      <c r="EC177" s="2684">
        <f t="shared" si="334"/>
        <v>0</v>
      </c>
      <c r="ED177" s="2630"/>
      <c r="EE177" s="2685">
        <f t="shared" si="375"/>
        <v>0</v>
      </c>
      <c r="EF177" s="2686">
        <f t="shared" si="375"/>
        <v>0</v>
      </c>
      <c r="EG177" s="2686">
        <f t="shared" si="375"/>
        <v>0</v>
      </c>
      <c r="EH177" s="2686">
        <f t="shared" si="375"/>
        <v>0</v>
      </c>
      <c r="EI177" s="2686">
        <f t="shared" si="375"/>
        <v>0</v>
      </c>
      <c r="EJ177" s="2686">
        <f t="shared" si="260"/>
        <v>0</v>
      </c>
      <c r="EK177" s="2686">
        <f t="shared" si="260"/>
        <v>0</v>
      </c>
      <c r="EL177" s="2687">
        <f t="shared" si="260"/>
        <v>0</v>
      </c>
      <c r="EM177" s="2601"/>
      <c r="EN177" s="2681" t="str">
        <f t="shared" si="335"/>
        <v/>
      </c>
      <c r="EO177" s="2688">
        <f t="shared" si="336"/>
        <v>0</v>
      </c>
      <c r="EP177" s="2689">
        <f t="shared" si="337"/>
        <v>0</v>
      </c>
      <c r="EQ177" s="2689">
        <f t="shared" si="338"/>
        <v>0</v>
      </c>
      <c r="ER177" s="2689">
        <f t="shared" si="339"/>
        <v>0</v>
      </c>
      <c r="ES177" s="2689">
        <f t="shared" si="340"/>
        <v>0</v>
      </c>
      <c r="ET177" s="2689">
        <f t="shared" si="341"/>
        <v>0</v>
      </c>
      <c r="EU177" s="2689">
        <f t="shared" si="342"/>
        <v>0</v>
      </c>
      <c r="EV177" s="2689">
        <f t="shared" si="343"/>
        <v>0</v>
      </c>
      <c r="EW177" s="2689">
        <f t="shared" si="344"/>
        <v>0</v>
      </c>
      <c r="EX177" s="2705">
        <f>IF(X177=EX8,X177,0)</f>
        <v>0</v>
      </c>
      <c r="EY177" s="2703" t="str">
        <f t="shared" si="345"/>
        <v/>
      </c>
      <c r="EZ177" s="2678" t="str">
        <f t="shared" si="346"/>
        <v/>
      </c>
      <c r="FA177" s="2692" t="str">
        <f t="shared" si="347"/>
        <v/>
      </c>
      <c r="FB177" s="2692" t="str">
        <f t="shared" si="348"/>
        <v/>
      </c>
      <c r="FC177" s="2692" t="str">
        <f t="shared" si="349"/>
        <v/>
      </c>
      <c r="FD177" s="2692" t="str">
        <f t="shared" si="350"/>
        <v/>
      </c>
      <c r="FE177" s="2692" t="str">
        <f t="shared" si="351"/>
        <v/>
      </c>
      <c r="FF177" s="2692" t="str">
        <f t="shared" si="352"/>
        <v/>
      </c>
      <c r="FG177" s="2692" t="str">
        <f t="shared" si="353"/>
        <v/>
      </c>
      <c r="FH177" s="2601"/>
      <c r="FI177" s="2681" t="str">
        <f t="shared" si="354"/>
        <v/>
      </c>
      <c r="FJ177" s="2694">
        <f t="shared" si="355"/>
        <v>0</v>
      </c>
      <c r="FK177" s="2527" t="str">
        <f t="shared" si="356"/>
        <v/>
      </c>
      <c r="FL177" s="2527" t="str">
        <f t="shared" si="357"/>
        <v/>
      </c>
      <c r="FM177" s="2527" t="str">
        <f t="shared" si="358"/>
        <v/>
      </c>
      <c r="FN177" s="2527" t="str">
        <f t="shared" si="359"/>
        <v/>
      </c>
      <c r="FO177" s="2527" t="str">
        <f t="shared" si="360"/>
        <v/>
      </c>
      <c r="FP177" s="2527" t="str">
        <f t="shared" si="361"/>
        <v/>
      </c>
      <c r="FQ177" s="2527" t="str">
        <f t="shared" si="362"/>
        <v/>
      </c>
      <c r="FR177" s="2527" t="str">
        <f t="shared" si="363"/>
        <v/>
      </c>
      <c r="FS177" s="2704">
        <f>IF(X177=FS8,X177,0)</f>
        <v>0</v>
      </c>
      <c r="FT177" s="2703" t="str">
        <f t="shared" si="364"/>
        <v/>
      </c>
      <c r="FU177" s="2692" t="str">
        <f t="shared" si="365"/>
        <v/>
      </c>
      <c r="FV177" s="2692" t="str">
        <f t="shared" si="366"/>
        <v/>
      </c>
      <c r="FW177" s="2692" t="str">
        <f t="shared" si="367"/>
        <v/>
      </c>
      <c r="FX177" s="2692" t="str">
        <f t="shared" si="368"/>
        <v/>
      </c>
      <c r="FY177" s="2692" t="str">
        <f t="shared" si="369"/>
        <v/>
      </c>
      <c r="FZ177" s="2692" t="str">
        <f t="shared" si="370"/>
        <v/>
      </c>
      <c r="GA177" s="2692" t="str">
        <f t="shared" si="371"/>
        <v/>
      </c>
      <c r="GB177" s="2696" t="str">
        <f t="shared" si="372"/>
        <v/>
      </c>
      <c r="GC177" s="2535"/>
    </row>
    <row r="178" spans="1:185" ht="45" customHeight="1" x14ac:dyDescent="0.25">
      <c r="A178" s="2633">
        <f>ROW()</f>
        <v>178</v>
      </c>
      <c r="B178" s="2667" t="str">
        <f>IF(C178="I","",IF(ISBLANK(D178),"",IF(ISTEXT(D178),LARGE(B9:B177,1)+1,0)))</f>
        <v/>
      </c>
      <c r="C178" s="2698"/>
      <c r="D178" s="2715"/>
      <c r="E178" s="2669"/>
      <c r="F178" s="2670"/>
      <c r="G178" s="2671"/>
      <c r="H178" s="2672"/>
      <c r="I178" s="2671"/>
      <c r="J178" s="2672"/>
      <c r="K178" s="2673">
        <f t="shared" si="376"/>
        <v>0</v>
      </c>
      <c r="L178" s="2532"/>
      <c r="M178" s="2674">
        <f t="shared" si="261"/>
        <v>0</v>
      </c>
      <c r="N178" s="2675">
        <f t="shared" si="261"/>
        <v>0</v>
      </c>
      <c r="O178" s="2676"/>
      <c r="P178" s="2676"/>
      <c r="Q178" s="2676"/>
      <c r="R178" s="2676"/>
      <c r="S178" s="2676"/>
      <c r="T178" s="2676"/>
      <c r="U178" s="2676"/>
      <c r="V178" s="2676"/>
      <c r="W178" s="2532"/>
      <c r="X178" s="2674">
        <f t="shared" si="262"/>
        <v>0</v>
      </c>
      <c r="Y178" s="2675">
        <f t="shared" si="262"/>
        <v>0</v>
      </c>
      <c r="Z178" s="2677"/>
      <c r="AA178" s="2677"/>
      <c r="AB178" s="2677"/>
      <c r="AC178" s="2677"/>
      <c r="AD178" s="2677"/>
      <c r="AE178" s="2677"/>
      <c r="AF178" s="2677"/>
      <c r="AG178" s="2677"/>
      <c r="AH178" s="2532"/>
      <c r="AI178" s="2535"/>
      <c r="AJ178" s="2678">
        <f t="shared" si="263"/>
        <v>0</v>
      </c>
      <c r="AK178" s="2679">
        <f t="shared" si="264"/>
        <v>0</v>
      </c>
      <c r="AL178" s="2678">
        <f t="shared" si="265"/>
        <v>0</v>
      </c>
      <c r="AM178" s="2679">
        <f t="shared" si="266"/>
        <v>0</v>
      </c>
      <c r="AN178" s="2678">
        <f t="shared" si="267"/>
        <v>0</v>
      </c>
      <c r="AO178" s="2679">
        <f t="shared" si="268"/>
        <v>0</v>
      </c>
      <c r="AP178" s="2678">
        <f t="shared" si="269"/>
        <v>0</v>
      </c>
      <c r="AQ178" s="2679">
        <f t="shared" si="270"/>
        <v>0</v>
      </c>
      <c r="AR178" s="2678">
        <f t="shared" si="271"/>
        <v>0</v>
      </c>
      <c r="AS178" s="2679">
        <f t="shared" si="272"/>
        <v>0</v>
      </c>
      <c r="AT178" s="2678">
        <f t="shared" si="273"/>
        <v>0</v>
      </c>
      <c r="AU178" s="2679">
        <f t="shared" si="274"/>
        <v>0</v>
      </c>
      <c r="AV178" s="2678">
        <f t="shared" si="275"/>
        <v>0</v>
      </c>
      <c r="AW178" s="2679">
        <f t="shared" si="276"/>
        <v>0</v>
      </c>
      <c r="AX178" s="2678">
        <f t="shared" si="277"/>
        <v>0</v>
      </c>
      <c r="AY178" s="2679">
        <f t="shared" si="278"/>
        <v>0</v>
      </c>
      <c r="AZ178" s="2680"/>
      <c r="BA178" s="2681">
        <f>BA9</f>
        <v>20</v>
      </c>
      <c r="BB178" s="2681">
        <f t="shared" si="279"/>
        <v>0</v>
      </c>
      <c r="BC178" s="2681" t="str">
        <f t="shared" si="280"/>
        <v/>
      </c>
      <c r="BD178" s="2682">
        <f t="shared" si="373"/>
        <v>0</v>
      </c>
      <c r="BE178" s="2682">
        <f t="shared" si="373"/>
        <v>0</v>
      </c>
      <c r="BF178" s="2682">
        <f t="shared" si="373"/>
        <v>0</v>
      </c>
      <c r="BG178" s="2682">
        <f t="shared" si="373"/>
        <v>0</v>
      </c>
      <c r="BH178" s="2682">
        <f t="shared" si="373"/>
        <v>0</v>
      </c>
      <c r="BI178" s="2682">
        <f t="shared" si="258"/>
        <v>0</v>
      </c>
      <c r="BJ178" s="2682">
        <f t="shared" si="258"/>
        <v>0</v>
      </c>
      <c r="BK178" s="2682">
        <f t="shared" si="258"/>
        <v>0</v>
      </c>
      <c r="BL178" s="2535"/>
      <c r="BM178" s="2683">
        <f t="shared" si="281"/>
        <v>0</v>
      </c>
      <c r="BN178" s="2684">
        <f t="shared" si="282"/>
        <v>0</v>
      </c>
      <c r="BO178" s="2684">
        <f t="shared" si="283"/>
        <v>0</v>
      </c>
      <c r="BP178" s="2684">
        <f t="shared" si="284"/>
        <v>0</v>
      </c>
      <c r="BQ178" s="2684">
        <f t="shared" si="285"/>
        <v>0</v>
      </c>
      <c r="BR178" s="2684">
        <f t="shared" si="286"/>
        <v>0</v>
      </c>
      <c r="BS178" s="2684">
        <f t="shared" si="287"/>
        <v>0</v>
      </c>
      <c r="BT178" s="2684">
        <f t="shared" si="288"/>
        <v>0</v>
      </c>
      <c r="BU178" s="2617"/>
      <c r="BV178" s="2685">
        <f t="shared" si="374"/>
        <v>0</v>
      </c>
      <c r="BW178" s="2686">
        <f t="shared" si="374"/>
        <v>0</v>
      </c>
      <c r="BX178" s="2686">
        <f t="shared" si="374"/>
        <v>0</v>
      </c>
      <c r="BY178" s="2686">
        <f t="shared" si="374"/>
        <v>0</v>
      </c>
      <c r="BZ178" s="2686">
        <f t="shared" si="374"/>
        <v>0</v>
      </c>
      <c r="CA178" s="2686">
        <f t="shared" si="259"/>
        <v>0</v>
      </c>
      <c r="CB178" s="2686">
        <f t="shared" si="259"/>
        <v>0</v>
      </c>
      <c r="CC178" s="2687">
        <f t="shared" si="259"/>
        <v>0</v>
      </c>
      <c r="CD178" s="2525"/>
      <c r="CE178" s="2681" t="str">
        <f t="shared" si="289"/>
        <v/>
      </c>
      <c r="CF178" s="2688">
        <f t="shared" si="290"/>
        <v>0</v>
      </c>
      <c r="CG178" s="2689">
        <f t="shared" si="291"/>
        <v>0</v>
      </c>
      <c r="CH178" s="2689">
        <f t="shared" si="292"/>
        <v>0</v>
      </c>
      <c r="CI178" s="2689">
        <f t="shared" si="293"/>
        <v>0</v>
      </c>
      <c r="CJ178" s="2689">
        <f t="shared" si="294"/>
        <v>0</v>
      </c>
      <c r="CK178" s="2689">
        <f t="shared" si="295"/>
        <v>0</v>
      </c>
      <c r="CL178" s="2689">
        <f t="shared" si="296"/>
        <v>0</v>
      </c>
      <c r="CM178" s="2689">
        <f t="shared" si="297"/>
        <v>0</v>
      </c>
      <c r="CN178" s="2689">
        <f t="shared" si="298"/>
        <v>0</v>
      </c>
      <c r="CO178" s="2702">
        <f>IF(M178=CO8,M178,0)</f>
        <v>0</v>
      </c>
      <c r="CP178" s="2703" t="str">
        <f t="shared" si="299"/>
        <v/>
      </c>
      <c r="CQ178" s="2678" t="str">
        <f t="shared" si="300"/>
        <v/>
      </c>
      <c r="CR178" s="2692" t="str">
        <f t="shared" si="301"/>
        <v/>
      </c>
      <c r="CS178" s="2692" t="str">
        <f t="shared" si="302"/>
        <v/>
      </c>
      <c r="CT178" s="2692" t="str">
        <f t="shared" si="303"/>
        <v/>
      </c>
      <c r="CU178" s="2692" t="str">
        <f t="shared" si="304"/>
        <v/>
      </c>
      <c r="CV178" s="2692" t="str">
        <f t="shared" si="305"/>
        <v/>
      </c>
      <c r="CW178" s="2692" t="str">
        <f t="shared" si="306"/>
        <v/>
      </c>
      <c r="CX178" s="2693" t="str">
        <f t="shared" si="307"/>
        <v/>
      </c>
      <c r="CY178" s="2601"/>
      <c r="CZ178" s="2681" t="str">
        <f t="shared" si="308"/>
        <v/>
      </c>
      <c r="DA178" s="2694">
        <f t="shared" si="309"/>
        <v>0</v>
      </c>
      <c r="DB178" s="2527" t="str">
        <f t="shared" si="310"/>
        <v/>
      </c>
      <c r="DC178" s="2527" t="str">
        <f t="shared" si="311"/>
        <v/>
      </c>
      <c r="DD178" s="2527" t="str">
        <f t="shared" si="312"/>
        <v/>
      </c>
      <c r="DE178" s="2527" t="str">
        <f t="shared" si="313"/>
        <v/>
      </c>
      <c r="DF178" s="2527" t="str">
        <f t="shared" si="314"/>
        <v/>
      </c>
      <c r="DG178" s="2527" t="str">
        <f t="shared" si="315"/>
        <v/>
      </c>
      <c r="DH178" s="2527" t="str">
        <f t="shared" si="316"/>
        <v/>
      </c>
      <c r="DI178" s="2527" t="str">
        <f t="shared" si="317"/>
        <v/>
      </c>
      <c r="DJ178" s="2549"/>
      <c r="DK178" s="2704">
        <f>IF(M178=DK8,M178,0)</f>
        <v>0</v>
      </c>
      <c r="DL178" s="2703" t="str">
        <f t="shared" si="318"/>
        <v/>
      </c>
      <c r="DM178" s="2692" t="str">
        <f t="shared" si="319"/>
        <v/>
      </c>
      <c r="DN178" s="2692" t="str">
        <f t="shared" si="320"/>
        <v/>
      </c>
      <c r="DO178" s="2692" t="str">
        <f t="shared" si="321"/>
        <v/>
      </c>
      <c r="DP178" s="2692" t="str">
        <f t="shared" si="322"/>
        <v/>
      </c>
      <c r="DQ178" s="2692" t="str">
        <f t="shared" si="323"/>
        <v/>
      </c>
      <c r="DR178" s="2692" t="str">
        <f t="shared" si="324"/>
        <v/>
      </c>
      <c r="DS178" s="2692" t="str">
        <f t="shared" si="325"/>
        <v/>
      </c>
      <c r="DT178" s="2696" t="str">
        <f t="shared" si="326"/>
        <v/>
      </c>
      <c r="DU178" s="2535"/>
      <c r="DV178" s="2683">
        <f t="shared" si="327"/>
        <v>0</v>
      </c>
      <c r="DW178" s="2684">
        <f t="shared" si="328"/>
        <v>0</v>
      </c>
      <c r="DX178" s="2684">
        <f t="shared" si="329"/>
        <v>0</v>
      </c>
      <c r="DY178" s="2684">
        <f t="shared" si="330"/>
        <v>0</v>
      </c>
      <c r="DZ178" s="2684">
        <f t="shared" si="331"/>
        <v>0</v>
      </c>
      <c r="EA178" s="2684">
        <f t="shared" si="332"/>
        <v>0</v>
      </c>
      <c r="EB178" s="2684">
        <f t="shared" si="333"/>
        <v>0</v>
      </c>
      <c r="EC178" s="2684">
        <f t="shared" si="334"/>
        <v>0</v>
      </c>
      <c r="ED178" s="2630"/>
      <c r="EE178" s="2685">
        <f t="shared" si="375"/>
        <v>0</v>
      </c>
      <c r="EF178" s="2686">
        <f t="shared" si="375"/>
        <v>0</v>
      </c>
      <c r="EG178" s="2686">
        <f t="shared" si="375"/>
        <v>0</v>
      </c>
      <c r="EH178" s="2686">
        <f t="shared" si="375"/>
        <v>0</v>
      </c>
      <c r="EI178" s="2686">
        <f t="shared" si="375"/>
        <v>0</v>
      </c>
      <c r="EJ178" s="2686">
        <f t="shared" si="260"/>
        <v>0</v>
      </c>
      <c r="EK178" s="2686">
        <f t="shared" si="260"/>
        <v>0</v>
      </c>
      <c r="EL178" s="2687">
        <f t="shared" si="260"/>
        <v>0</v>
      </c>
      <c r="EM178" s="2601"/>
      <c r="EN178" s="2681" t="str">
        <f t="shared" si="335"/>
        <v/>
      </c>
      <c r="EO178" s="2688">
        <f t="shared" si="336"/>
        <v>0</v>
      </c>
      <c r="EP178" s="2689">
        <f t="shared" si="337"/>
        <v>0</v>
      </c>
      <c r="EQ178" s="2689">
        <f t="shared" si="338"/>
        <v>0</v>
      </c>
      <c r="ER178" s="2689">
        <f t="shared" si="339"/>
        <v>0</v>
      </c>
      <c r="ES178" s="2689">
        <f t="shared" si="340"/>
        <v>0</v>
      </c>
      <c r="ET178" s="2689">
        <f t="shared" si="341"/>
        <v>0</v>
      </c>
      <c r="EU178" s="2689">
        <f t="shared" si="342"/>
        <v>0</v>
      </c>
      <c r="EV178" s="2689">
        <f t="shared" si="343"/>
        <v>0</v>
      </c>
      <c r="EW178" s="2689">
        <f t="shared" si="344"/>
        <v>0</v>
      </c>
      <c r="EX178" s="2705">
        <f>IF(X178=EX8,X178,0)</f>
        <v>0</v>
      </c>
      <c r="EY178" s="2703" t="str">
        <f t="shared" si="345"/>
        <v/>
      </c>
      <c r="EZ178" s="2678" t="str">
        <f t="shared" si="346"/>
        <v/>
      </c>
      <c r="FA178" s="2692" t="str">
        <f t="shared" si="347"/>
        <v/>
      </c>
      <c r="FB178" s="2692" t="str">
        <f t="shared" si="348"/>
        <v/>
      </c>
      <c r="FC178" s="2692" t="str">
        <f t="shared" si="349"/>
        <v/>
      </c>
      <c r="FD178" s="2692" t="str">
        <f t="shared" si="350"/>
        <v/>
      </c>
      <c r="FE178" s="2692" t="str">
        <f t="shared" si="351"/>
        <v/>
      </c>
      <c r="FF178" s="2692" t="str">
        <f t="shared" si="352"/>
        <v/>
      </c>
      <c r="FG178" s="2692" t="str">
        <f t="shared" si="353"/>
        <v/>
      </c>
      <c r="FH178" s="2601"/>
      <c r="FI178" s="2681" t="str">
        <f t="shared" si="354"/>
        <v/>
      </c>
      <c r="FJ178" s="2694">
        <f t="shared" si="355"/>
        <v>0</v>
      </c>
      <c r="FK178" s="2527" t="str">
        <f t="shared" si="356"/>
        <v/>
      </c>
      <c r="FL178" s="2527" t="str">
        <f t="shared" si="357"/>
        <v/>
      </c>
      <c r="FM178" s="2527" t="str">
        <f t="shared" si="358"/>
        <v/>
      </c>
      <c r="FN178" s="2527" t="str">
        <f t="shared" si="359"/>
        <v/>
      </c>
      <c r="FO178" s="2527" t="str">
        <f t="shared" si="360"/>
        <v/>
      </c>
      <c r="FP178" s="2527" t="str">
        <f t="shared" si="361"/>
        <v/>
      </c>
      <c r="FQ178" s="2527" t="str">
        <f t="shared" si="362"/>
        <v/>
      </c>
      <c r="FR178" s="2527" t="str">
        <f t="shared" si="363"/>
        <v/>
      </c>
      <c r="FS178" s="2704">
        <f>IF(X178=FS8,X178,0)</f>
        <v>0</v>
      </c>
      <c r="FT178" s="2703" t="str">
        <f t="shared" si="364"/>
        <v/>
      </c>
      <c r="FU178" s="2692" t="str">
        <f t="shared" si="365"/>
        <v/>
      </c>
      <c r="FV178" s="2692" t="str">
        <f t="shared" si="366"/>
        <v/>
      </c>
      <c r="FW178" s="2692" t="str">
        <f t="shared" si="367"/>
        <v/>
      </c>
      <c r="FX178" s="2692" t="str">
        <f t="shared" si="368"/>
        <v/>
      </c>
      <c r="FY178" s="2692" t="str">
        <f t="shared" si="369"/>
        <v/>
      </c>
      <c r="FZ178" s="2692" t="str">
        <f t="shared" si="370"/>
        <v/>
      </c>
      <c r="GA178" s="2692" t="str">
        <f t="shared" si="371"/>
        <v/>
      </c>
      <c r="GB178" s="2696" t="str">
        <f t="shared" si="372"/>
        <v/>
      </c>
      <c r="GC178" s="2535"/>
    </row>
    <row r="179" spans="1:185" ht="45" customHeight="1" x14ac:dyDescent="0.25">
      <c r="A179" s="2633">
        <f>ROW()</f>
        <v>179</v>
      </c>
      <c r="B179" s="2667" t="str">
        <f>IF(C179="I","",IF(ISBLANK(D179),"",IF(ISTEXT(D179),LARGE(B9:B178,1)+1,0)))</f>
        <v/>
      </c>
      <c r="C179" s="2698"/>
      <c r="D179" s="2715"/>
      <c r="E179" s="2669"/>
      <c r="F179" s="2670"/>
      <c r="G179" s="2671"/>
      <c r="H179" s="2672"/>
      <c r="I179" s="2671"/>
      <c r="J179" s="2672"/>
      <c r="K179" s="2673">
        <f t="shared" si="376"/>
        <v>0</v>
      </c>
      <c r="L179" s="2532"/>
      <c r="M179" s="2674">
        <f t="shared" si="261"/>
        <v>0</v>
      </c>
      <c r="N179" s="2675">
        <f t="shared" si="261"/>
        <v>0</v>
      </c>
      <c r="O179" s="2676"/>
      <c r="P179" s="2676"/>
      <c r="Q179" s="2676"/>
      <c r="R179" s="2676"/>
      <c r="S179" s="2676"/>
      <c r="T179" s="2676"/>
      <c r="U179" s="2676"/>
      <c r="V179" s="2676"/>
      <c r="W179" s="2532"/>
      <c r="X179" s="2674">
        <f t="shared" si="262"/>
        <v>0</v>
      </c>
      <c r="Y179" s="2675">
        <f t="shared" si="262"/>
        <v>0</v>
      </c>
      <c r="Z179" s="2677"/>
      <c r="AA179" s="2677"/>
      <c r="AB179" s="2677"/>
      <c r="AC179" s="2677"/>
      <c r="AD179" s="2677"/>
      <c r="AE179" s="2677"/>
      <c r="AF179" s="2677"/>
      <c r="AG179" s="2677"/>
      <c r="AH179" s="2532"/>
      <c r="AI179" s="2535"/>
      <c r="AJ179" s="2678">
        <f t="shared" si="263"/>
        <v>0</v>
      </c>
      <c r="AK179" s="2679">
        <f t="shared" si="264"/>
        <v>0</v>
      </c>
      <c r="AL179" s="2678">
        <f t="shared" si="265"/>
        <v>0</v>
      </c>
      <c r="AM179" s="2679">
        <f t="shared" si="266"/>
        <v>0</v>
      </c>
      <c r="AN179" s="2678">
        <f t="shared" si="267"/>
        <v>0</v>
      </c>
      <c r="AO179" s="2679">
        <f t="shared" si="268"/>
        <v>0</v>
      </c>
      <c r="AP179" s="2678">
        <f t="shared" si="269"/>
        <v>0</v>
      </c>
      <c r="AQ179" s="2679">
        <f t="shared" si="270"/>
        <v>0</v>
      </c>
      <c r="AR179" s="2678">
        <f t="shared" si="271"/>
        <v>0</v>
      </c>
      <c r="AS179" s="2679">
        <f t="shared" si="272"/>
        <v>0</v>
      </c>
      <c r="AT179" s="2678">
        <f t="shared" si="273"/>
        <v>0</v>
      </c>
      <c r="AU179" s="2679">
        <f t="shared" si="274"/>
        <v>0</v>
      </c>
      <c r="AV179" s="2678">
        <f t="shared" si="275"/>
        <v>0</v>
      </c>
      <c r="AW179" s="2679">
        <f t="shared" si="276"/>
        <v>0</v>
      </c>
      <c r="AX179" s="2678">
        <f t="shared" si="277"/>
        <v>0</v>
      </c>
      <c r="AY179" s="2679">
        <f t="shared" si="278"/>
        <v>0</v>
      </c>
      <c r="AZ179" s="2680"/>
      <c r="BA179" s="2681">
        <f>BA9</f>
        <v>20</v>
      </c>
      <c r="BB179" s="2681">
        <f t="shared" si="279"/>
        <v>0</v>
      </c>
      <c r="BC179" s="2681" t="str">
        <f t="shared" si="280"/>
        <v/>
      </c>
      <c r="BD179" s="2682">
        <f t="shared" si="373"/>
        <v>0</v>
      </c>
      <c r="BE179" s="2682">
        <f t="shared" si="373"/>
        <v>0</v>
      </c>
      <c r="BF179" s="2682">
        <f t="shared" si="373"/>
        <v>0</v>
      </c>
      <c r="BG179" s="2682">
        <f t="shared" si="373"/>
        <v>0</v>
      </c>
      <c r="BH179" s="2682">
        <f t="shared" si="373"/>
        <v>0</v>
      </c>
      <c r="BI179" s="2682">
        <f t="shared" si="258"/>
        <v>0</v>
      </c>
      <c r="BJ179" s="2682">
        <f t="shared" si="258"/>
        <v>0</v>
      </c>
      <c r="BK179" s="2682">
        <f t="shared" si="258"/>
        <v>0</v>
      </c>
      <c r="BL179" s="2535"/>
      <c r="BM179" s="2683">
        <f t="shared" si="281"/>
        <v>0</v>
      </c>
      <c r="BN179" s="2684">
        <f t="shared" si="282"/>
        <v>0</v>
      </c>
      <c r="BO179" s="2684">
        <f t="shared" si="283"/>
        <v>0</v>
      </c>
      <c r="BP179" s="2684">
        <f t="shared" si="284"/>
        <v>0</v>
      </c>
      <c r="BQ179" s="2684">
        <f t="shared" si="285"/>
        <v>0</v>
      </c>
      <c r="BR179" s="2684">
        <f t="shared" si="286"/>
        <v>0</v>
      </c>
      <c r="BS179" s="2684">
        <f t="shared" si="287"/>
        <v>0</v>
      </c>
      <c r="BT179" s="2684">
        <f t="shared" si="288"/>
        <v>0</v>
      </c>
      <c r="BU179" s="2617"/>
      <c r="BV179" s="2685">
        <f t="shared" si="374"/>
        <v>0</v>
      </c>
      <c r="BW179" s="2686">
        <f t="shared" si="374"/>
        <v>0</v>
      </c>
      <c r="BX179" s="2686">
        <f t="shared" si="374"/>
        <v>0</v>
      </c>
      <c r="BY179" s="2686">
        <f t="shared" si="374"/>
        <v>0</v>
      </c>
      <c r="BZ179" s="2686">
        <f t="shared" si="374"/>
        <v>0</v>
      </c>
      <c r="CA179" s="2686">
        <f t="shared" si="259"/>
        <v>0</v>
      </c>
      <c r="CB179" s="2686">
        <f t="shared" si="259"/>
        <v>0</v>
      </c>
      <c r="CC179" s="2687">
        <f t="shared" si="259"/>
        <v>0</v>
      </c>
      <c r="CD179" s="2525"/>
      <c r="CE179" s="2681" t="str">
        <f t="shared" si="289"/>
        <v/>
      </c>
      <c r="CF179" s="2688">
        <f t="shared" si="290"/>
        <v>0</v>
      </c>
      <c r="CG179" s="2689">
        <f t="shared" si="291"/>
        <v>0</v>
      </c>
      <c r="CH179" s="2689">
        <f t="shared" si="292"/>
        <v>0</v>
      </c>
      <c r="CI179" s="2689">
        <f t="shared" si="293"/>
        <v>0</v>
      </c>
      <c r="CJ179" s="2689">
        <f t="shared" si="294"/>
        <v>0</v>
      </c>
      <c r="CK179" s="2689">
        <f t="shared" si="295"/>
        <v>0</v>
      </c>
      <c r="CL179" s="2689">
        <f t="shared" si="296"/>
        <v>0</v>
      </c>
      <c r="CM179" s="2689">
        <f t="shared" si="297"/>
        <v>0</v>
      </c>
      <c r="CN179" s="2689">
        <f t="shared" si="298"/>
        <v>0</v>
      </c>
      <c r="CO179" s="2702">
        <f>IF(M179=CO8,M179,0)</f>
        <v>0</v>
      </c>
      <c r="CP179" s="2703" t="str">
        <f t="shared" si="299"/>
        <v/>
      </c>
      <c r="CQ179" s="2678" t="str">
        <f t="shared" si="300"/>
        <v/>
      </c>
      <c r="CR179" s="2692" t="str">
        <f t="shared" si="301"/>
        <v/>
      </c>
      <c r="CS179" s="2692" t="str">
        <f t="shared" si="302"/>
        <v/>
      </c>
      <c r="CT179" s="2692" t="str">
        <f t="shared" si="303"/>
        <v/>
      </c>
      <c r="CU179" s="2692" t="str">
        <f t="shared" si="304"/>
        <v/>
      </c>
      <c r="CV179" s="2692" t="str">
        <f t="shared" si="305"/>
        <v/>
      </c>
      <c r="CW179" s="2692" t="str">
        <f t="shared" si="306"/>
        <v/>
      </c>
      <c r="CX179" s="2693" t="str">
        <f t="shared" si="307"/>
        <v/>
      </c>
      <c r="CY179" s="2601"/>
      <c r="CZ179" s="2681" t="str">
        <f t="shared" si="308"/>
        <v/>
      </c>
      <c r="DA179" s="2694">
        <f t="shared" si="309"/>
        <v>0</v>
      </c>
      <c r="DB179" s="2527" t="str">
        <f t="shared" si="310"/>
        <v/>
      </c>
      <c r="DC179" s="2527" t="str">
        <f t="shared" si="311"/>
        <v/>
      </c>
      <c r="DD179" s="2527" t="str">
        <f t="shared" si="312"/>
        <v/>
      </c>
      <c r="DE179" s="2527" t="str">
        <f t="shared" si="313"/>
        <v/>
      </c>
      <c r="DF179" s="2527" t="str">
        <f t="shared" si="314"/>
        <v/>
      </c>
      <c r="DG179" s="2527" t="str">
        <f t="shared" si="315"/>
        <v/>
      </c>
      <c r="DH179" s="2527" t="str">
        <f t="shared" si="316"/>
        <v/>
      </c>
      <c r="DI179" s="2527" t="str">
        <f t="shared" si="317"/>
        <v/>
      </c>
      <c r="DJ179" s="2549"/>
      <c r="DK179" s="2704">
        <f>IF(M179=DK8,M179,0)</f>
        <v>0</v>
      </c>
      <c r="DL179" s="2703" t="str">
        <f t="shared" si="318"/>
        <v/>
      </c>
      <c r="DM179" s="2692" t="str">
        <f t="shared" si="319"/>
        <v/>
      </c>
      <c r="DN179" s="2692" t="str">
        <f t="shared" si="320"/>
        <v/>
      </c>
      <c r="DO179" s="2692" t="str">
        <f t="shared" si="321"/>
        <v/>
      </c>
      <c r="DP179" s="2692" t="str">
        <f t="shared" si="322"/>
        <v/>
      </c>
      <c r="DQ179" s="2692" t="str">
        <f t="shared" si="323"/>
        <v/>
      </c>
      <c r="DR179" s="2692" t="str">
        <f t="shared" si="324"/>
        <v/>
      </c>
      <c r="DS179" s="2692" t="str">
        <f t="shared" si="325"/>
        <v/>
      </c>
      <c r="DT179" s="2696" t="str">
        <f t="shared" si="326"/>
        <v/>
      </c>
      <c r="DU179" s="2535"/>
      <c r="DV179" s="2683">
        <f t="shared" si="327"/>
        <v>0</v>
      </c>
      <c r="DW179" s="2684">
        <f t="shared" si="328"/>
        <v>0</v>
      </c>
      <c r="DX179" s="2684">
        <f t="shared" si="329"/>
        <v>0</v>
      </c>
      <c r="DY179" s="2684">
        <f t="shared" si="330"/>
        <v>0</v>
      </c>
      <c r="DZ179" s="2684">
        <f t="shared" si="331"/>
        <v>0</v>
      </c>
      <c r="EA179" s="2684">
        <f t="shared" si="332"/>
        <v>0</v>
      </c>
      <c r="EB179" s="2684">
        <f t="shared" si="333"/>
        <v>0</v>
      </c>
      <c r="EC179" s="2684">
        <f t="shared" si="334"/>
        <v>0</v>
      </c>
      <c r="ED179" s="2630"/>
      <c r="EE179" s="2685">
        <f t="shared" si="375"/>
        <v>0</v>
      </c>
      <c r="EF179" s="2686">
        <f t="shared" si="375"/>
        <v>0</v>
      </c>
      <c r="EG179" s="2686">
        <f t="shared" si="375"/>
        <v>0</v>
      </c>
      <c r="EH179" s="2686">
        <f t="shared" si="375"/>
        <v>0</v>
      </c>
      <c r="EI179" s="2686">
        <f t="shared" si="375"/>
        <v>0</v>
      </c>
      <c r="EJ179" s="2686">
        <f t="shared" si="260"/>
        <v>0</v>
      </c>
      <c r="EK179" s="2686">
        <f t="shared" si="260"/>
        <v>0</v>
      </c>
      <c r="EL179" s="2687">
        <f t="shared" si="260"/>
        <v>0</v>
      </c>
      <c r="EM179" s="2601"/>
      <c r="EN179" s="2681" t="str">
        <f t="shared" si="335"/>
        <v/>
      </c>
      <c r="EO179" s="2688">
        <f t="shared" si="336"/>
        <v>0</v>
      </c>
      <c r="EP179" s="2689">
        <f t="shared" si="337"/>
        <v>0</v>
      </c>
      <c r="EQ179" s="2689">
        <f t="shared" si="338"/>
        <v>0</v>
      </c>
      <c r="ER179" s="2689">
        <f t="shared" si="339"/>
        <v>0</v>
      </c>
      <c r="ES179" s="2689">
        <f t="shared" si="340"/>
        <v>0</v>
      </c>
      <c r="ET179" s="2689">
        <f t="shared" si="341"/>
        <v>0</v>
      </c>
      <c r="EU179" s="2689">
        <f t="shared" si="342"/>
        <v>0</v>
      </c>
      <c r="EV179" s="2689">
        <f t="shared" si="343"/>
        <v>0</v>
      </c>
      <c r="EW179" s="2689">
        <f t="shared" si="344"/>
        <v>0</v>
      </c>
      <c r="EX179" s="2705">
        <f>IF(X179=EX8,X179,0)</f>
        <v>0</v>
      </c>
      <c r="EY179" s="2703" t="str">
        <f t="shared" si="345"/>
        <v/>
      </c>
      <c r="EZ179" s="2678" t="str">
        <f t="shared" si="346"/>
        <v/>
      </c>
      <c r="FA179" s="2692" t="str">
        <f t="shared" si="347"/>
        <v/>
      </c>
      <c r="FB179" s="2692" t="str">
        <f t="shared" si="348"/>
        <v/>
      </c>
      <c r="FC179" s="2692" t="str">
        <f t="shared" si="349"/>
        <v/>
      </c>
      <c r="FD179" s="2692" t="str">
        <f t="shared" si="350"/>
        <v/>
      </c>
      <c r="FE179" s="2692" t="str">
        <f t="shared" si="351"/>
        <v/>
      </c>
      <c r="FF179" s="2692" t="str">
        <f t="shared" si="352"/>
        <v/>
      </c>
      <c r="FG179" s="2692" t="str">
        <f t="shared" si="353"/>
        <v/>
      </c>
      <c r="FH179" s="2601"/>
      <c r="FI179" s="2681" t="str">
        <f t="shared" si="354"/>
        <v/>
      </c>
      <c r="FJ179" s="2694">
        <f t="shared" si="355"/>
        <v>0</v>
      </c>
      <c r="FK179" s="2527" t="str">
        <f t="shared" si="356"/>
        <v/>
      </c>
      <c r="FL179" s="2527" t="str">
        <f t="shared" si="357"/>
        <v/>
      </c>
      <c r="FM179" s="2527" t="str">
        <f t="shared" si="358"/>
        <v/>
      </c>
      <c r="FN179" s="2527" t="str">
        <f t="shared" si="359"/>
        <v/>
      </c>
      <c r="FO179" s="2527" t="str">
        <f t="shared" si="360"/>
        <v/>
      </c>
      <c r="FP179" s="2527" t="str">
        <f t="shared" si="361"/>
        <v/>
      </c>
      <c r="FQ179" s="2527" t="str">
        <f t="shared" si="362"/>
        <v/>
      </c>
      <c r="FR179" s="2527" t="str">
        <f t="shared" si="363"/>
        <v/>
      </c>
      <c r="FS179" s="2704">
        <f>IF(X179=FS8,X179,0)</f>
        <v>0</v>
      </c>
      <c r="FT179" s="2703" t="str">
        <f t="shared" si="364"/>
        <v/>
      </c>
      <c r="FU179" s="2692" t="str">
        <f t="shared" si="365"/>
        <v/>
      </c>
      <c r="FV179" s="2692" t="str">
        <f t="shared" si="366"/>
        <v/>
      </c>
      <c r="FW179" s="2692" t="str">
        <f t="shared" si="367"/>
        <v/>
      </c>
      <c r="FX179" s="2692" t="str">
        <f t="shared" si="368"/>
        <v/>
      </c>
      <c r="FY179" s="2692" t="str">
        <f t="shared" si="369"/>
        <v/>
      </c>
      <c r="FZ179" s="2692" t="str">
        <f t="shared" si="370"/>
        <v/>
      </c>
      <c r="GA179" s="2692" t="str">
        <f t="shared" si="371"/>
        <v/>
      </c>
      <c r="GB179" s="2696" t="str">
        <f t="shared" si="372"/>
        <v/>
      </c>
      <c r="GC179" s="2535"/>
    </row>
    <row r="180" spans="1:185" ht="45" customHeight="1" x14ac:dyDescent="0.25">
      <c r="A180" s="2633">
        <f>ROW()</f>
        <v>180</v>
      </c>
      <c r="B180" s="2667" t="str">
        <f>IF(C180="I","",IF(ISBLANK(D180),"",IF(ISTEXT(D180),LARGE(B9:B179,1)+1,0)))</f>
        <v/>
      </c>
      <c r="C180" s="2698"/>
      <c r="D180" s="2715"/>
      <c r="E180" s="2669"/>
      <c r="F180" s="2670"/>
      <c r="G180" s="2671"/>
      <c r="H180" s="2672"/>
      <c r="I180" s="2671"/>
      <c r="J180" s="2672"/>
      <c r="K180" s="2673">
        <f t="shared" si="376"/>
        <v>0</v>
      </c>
      <c r="L180" s="2532"/>
      <c r="M180" s="2674">
        <f t="shared" si="261"/>
        <v>0</v>
      </c>
      <c r="N180" s="2675">
        <f t="shared" si="261"/>
        <v>0</v>
      </c>
      <c r="O180" s="2676"/>
      <c r="P180" s="2676"/>
      <c r="Q180" s="2676"/>
      <c r="R180" s="2676"/>
      <c r="S180" s="2676"/>
      <c r="T180" s="2676"/>
      <c r="U180" s="2676"/>
      <c r="V180" s="2676"/>
      <c r="W180" s="2532"/>
      <c r="X180" s="2674">
        <f t="shared" si="262"/>
        <v>0</v>
      </c>
      <c r="Y180" s="2675">
        <f t="shared" si="262"/>
        <v>0</v>
      </c>
      <c r="Z180" s="2677"/>
      <c r="AA180" s="2677"/>
      <c r="AB180" s="2677"/>
      <c r="AC180" s="2677"/>
      <c r="AD180" s="2677"/>
      <c r="AE180" s="2677"/>
      <c r="AF180" s="2677"/>
      <c r="AG180" s="2677"/>
      <c r="AH180" s="2532"/>
      <c r="AI180" s="2535"/>
      <c r="AJ180" s="2678">
        <f t="shared" si="263"/>
        <v>0</v>
      </c>
      <c r="AK180" s="2679">
        <f t="shared" si="264"/>
        <v>0</v>
      </c>
      <c r="AL180" s="2678">
        <f t="shared" si="265"/>
        <v>0</v>
      </c>
      <c r="AM180" s="2679">
        <f t="shared" si="266"/>
        <v>0</v>
      </c>
      <c r="AN180" s="2678">
        <f t="shared" si="267"/>
        <v>0</v>
      </c>
      <c r="AO180" s="2679">
        <f t="shared" si="268"/>
        <v>0</v>
      </c>
      <c r="AP180" s="2678">
        <f t="shared" si="269"/>
        <v>0</v>
      </c>
      <c r="AQ180" s="2679">
        <f t="shared" si="270"/>
        <v>0</v>
      </c>
      <c r="AR180" s="2678">
        <f t="shared" si="271"/>
        <v>0</v>
      </c>
      <c r="AS180" s="2679">
        <f t="shared" si="272"/>
        <v>0</v>
      </c>
      <c r="AT180" s="2678">
        <f t="shared" si="273"/>
        <v>0</v>
      </c>
      <c r="AU180" s="2679">
        <f t="shared" si="274"/>
        <v>0</v>
      </c>
      <c r="AV180" s="2678">
        <f t="shared" si="275"/>
        <v>0</v>
      </c>
      <c r="AW180" s="2679">
        <f t="shared" si="276"/>
        <v>0</v>
      </c>
      <c r="AX180" s="2678">
        <f t="shared" si="277"/>
        <v>0</v>
      </c>
      <c r="AY180" s="2679">
        <f t="shared" si="278"/>
        <v>0</v>
      </c>
      <c r="AZ180" s="2680"/>
      <c r="BA180" s="2681">
        <f>BA9</f>
        <v>20</v>
      </c>
      <c r="BB180" s="2681">
        <f t="shared" si="279"/>
        <v>0</v>
      </c>
      <c r="BC180" s="2681" t="str">
        <f t="shared" si="280"/>
        <v/>
      </c>
      <c r="BD180" s="2682">
        <f t="shared" si="373"/>
        <v>0</v>
      </c>
      <c r="BE180" s="2682">
        <f t="shared" si="373"/>
        <v>0</v>
      </c>
      <c r="BF180" s="2682">
        <f t="shared" si="373"/>
        <v>0</v>
      </c>
      <c r="BG180" s="2682">
        <f t="shared" si="373"/>
        <v>0</v>
      </c>
      <c r="BH180" s="2682">
        <f t="shared" si="373"/>
        <v>0</v>
      </c>
      <c r="BI180" s="2682">
        <f t="shared" si="258"/>
        <v>0</v>
      </c>
      <c r="BJ180" s="2682">
        <f t="shared" si="258"/>
        <v>0</v>
      </c>
      <c r="BK180" s="2682">
        <f t="shared" si="258"/>
        <v>0</v>
      </c>
      <c r="BL180" s="2535"/>
      <c r="BM180" s="2683">
        <f t="shared" si="281"/>
        <v>0</v>
      </c>
      <c r="BN180" s="2684">
        <f t="shared" si="282"/>
        <v>0</v>
      </c>
      <c r="BO180" s="2684">
        <f t="shared" si="283"/>
        <v>0</v>
      </c>
      <c r="BP180" s="2684">
        <f t="shared" si="284"/>
        <v>0</v>
      </c>
      <c r="BQ180" s="2684">
        <f t="shared" si="285"/>
        <v>0</v>
      </c>
      <c r="BR180" s="2684">
        <f t="shared" si="286"/>
        <v>0</v>
      </c>
      <c r="BS180" s="2684">
        <f t="shared" si="287"/>
        <v>0</v>
      </c>
      <c r="BT180" s="2684">
        <f t="shared" si="288"/>
        <v>0</v>
      </c>
      <c r="BU180" s="2617"/>
      <c r="BV180" s="2685">
        <f t="shared" si="374"/>
        <v>0</v>
      </c>
      <c r="BW180" s="2686">
        <f t="shared" si="374"/>
        <v>0</v>
      </c>
      <c r="BX180" s="2686">
        <f t="shared" si="374"/>
        <v>0</v>
      </c>
      <c r="BY180" s="2686">
        <f t="shared" si="374"/>
        <v>0</v>
      </c>
      <c r="BZ180" s="2686">
        <f t="shared" si="374"/>
        <v>0</v>
      </c>
      <c r="CA180" s="2686">
        <f t="shared" si="259"/>
        <v>0</v>
      </c>
      <c r="CB180" s="2686">
        <f t="shared" si="259"/>
        <v>0</v>
      </c>
      <c r="CC180" s="2687">
        <f t="shared" si="259"/>
        <v>0</v>
      </c>
      <c r="CD180" s="2525"/>
      <c r="CE180" s="2681" t="str">
        <f t="shared" si="289"/>
        <v/>
      </c>
      <c r="CF180" s="2688">
        <f t="shared" si="290"/>
        <v>0</v>
      </c>
      <c r="CG180" s="2689">
        <f t="shared" si="291"/>
        <v>0</v>
      </c>
      <c r="CH180" s="2689">
        <f t="shared" si="292"/>
        <v>0</v>
      </c>
      <c r="CI180" s="2689">
        <f t="shared" si="293"/>
        <v>0</v>
      </c>
      <c r="CJ180" s="2689">
        <f t="shared" si="294"/>
        <v>0</v>
      </c>
      <c r="CK180" s="2689">
        <f t="shared" si="295"/>
        <v>0</v>
      </c>
      <c r="CL180" s="2689">
        <f t="shared" si="296"/>
        <v>0</v>
      </c>
      <c r="CM180" s="2689">
        <f t="shared" si="297"/>
        <v>0</v>
      </c>
      <c r="CN180" s="2689">
        <f t="shared" si="298"/>
        <v>0</v>
      </c>
      <c r="CO180" s="2702">
        <f>IF(M180=CO8,M180,0)</f>
        <v>0</v>
      </c>
      <c r="CP180" s="2703" t="str">
        <f t="shared" si="299"/>
        <v/>
      </c>
      <c r="CQ180" s="2678" t="str">
        <f t="shared" si="300"/>
        <v/>
      </c>
      <c r="CR180" s="2692" t="str">
        <f t="shared" si="301"/>
        <v/>
      </c>
      <c r="CS180" s="2692" t="str">
        <f t="shared" si="302"/>
        <v/>
      </c>
      <c r="CT180" s="2692" t="str">
        <f t="shared" si="303"/>
        <v/>
      </c>
      <c r="CU180" s="2692" t="str">
        <f t="shared" si="304"/>
        <v/>
      </c>
      <c r="CV180" s="2692" t="str">
        <f t="shared" si="305"/>
        <v/>
      </c>
      <c r="CW180" s="2692" t="str">
        <f t="shared" si="306"/>
        <v/>
      </c>
      <c r="CX180" s="2693" t="str">
        <f t="shared" si="307"/>
        <v/>
      </c>
      <c r="CY180" s="2601"/>
      <c r="CZ180" s="2681" t="str">
        <f t="shared" si="308"/>
        <v/>
      </c>
      <c r="DA180" s="2694">
        <f t="shared" si="309"/>
        <v>0</v>
      </c>
      <c r="DB180" s="2527" t="str">
        <f t="shared" si="310"/>
        <v/>
      </c>
      <c r="DC180" s="2527" t="str">
        <f t="shared" si="311"/>
        <v/>
      </c>
      <c r="DD180" s="2527" t="str">
        <f t="shared" si="312"/>
        <v/>
      </c>
      <c r="DE180" s="2527" t="str">
        <f t="shared" si="313"/>
        <v/>
      </c>
      <c r="DF180" s="2527" t="str">
        <f t="shared" si="314"/>
        <v/>
      </c>
      <c r="DG180" s="2527" t="str">
        <f t="shared" si="315"/>
        <v/>
      </c>
      <c r="DH180" s="2527" t="str">
        <f t="shared" si="316"/>
        <v/>
      </c>
      <c r="DI180" s="2527" t="str">
        <f t="shared" si="317"/>
        <v/>
      </c>
      <c r="DJ180" s="2549"/>
      <c r="DK180" s="2704">
        <f>IF(M180=DK8,M180,0)</f>
        <v>0</v>
      </c>
      <c r="DL180" s="2703" t="str">
        <f t="shared" si="318"/>
        <v/>
      </c>
      <c r="DM180" s="2692" t="str">
        <f t="shared" si="319"/>
        <v/>
      </c>
      <c r="DN180" s="2692" t="str">
        <f t="shared" si="320"/>
        <v/>
      </c>
      <c r="DO180" s="2692" t="str">
        <f t="shared" si="321"/>
        <v/>
      </c>
      <c r="DP180" s="2692" t="str">
        <f t="shared" si="322"/>
        <v/>
      </c>
      <c r="DQ180" s="2692" t="str">
        <f t="shared" si="323"/>
        <v/>
      </c>
      <c r="DR180" s="2692" t="str">
        <f t="shared" si="324"/>
        <v/>
      </c>
      <c r="DS180" s="2692" t="str">
        <f t="shared" si="325"/>
        <v/>
      </c>
      <c r="DT180" s="2696" t="str">
        <f t="shared" si="326"/>
        <v/>
      </c>
      <c r="DU180" s="2535"/>
      <c r="DV180" s="2683">
        <f t="shared" si="327"/>
        <v>0</v>
      </c>
      <c r="DW180" s="2684">
        <f t="shared" si="328"/>
        <v>0</v>
      </c>
      <c r="DX180" s="2684">
        <f t="shared" si="329"/>
        <v>0</v>
      </c>
      <c r="DY180" s="2684">
        <f t="shared" si="330"/>
        <v>0</v>
      </c>
      <c r="DZ180" s="2684">
        <f t="shared" si="331"/>
        <v>0</v>
      </c>
      <c r="EA180" s="2684">
        <f t="shared" si="332"/>
        <v>0</v>
      </c>
      <c r="EB180" s="2684">
        <f t="shared" si="333"/>
        <v>0</v>
      </c>
      <c r="EC180" s="2684">
        <f t="shared" si="334"/>
        <v>0</v>
      </c>
      <c r="ED180" s="2630"/>
      <c r="EE180" s="2685">
        <f t="shared" si="375"/>
        <v>0</v>
      </c>
      <c r="EF180" s="2686">
        <f t="shared" si="375"/>
        <v>0</v>
      </c>
      <c r="EG180" s="2686">
        <f t="shared" si="375"/>
        <v>0</v>
      </c>
      <c r="EH180" s="2686">
        <f t="shared" si="375"/>
        <v>0</v>
      </c>
      <c r="EI180" s="2686">
        <f t="shared" si="375"/>
        <v>0</v>
      </c>
      <c r="EJ180" s="2686">
        <f t="shared" si="260"/>
        <v>0</v>
      </c>
      <c r="EK180" s="2686">
        <f t="shared" si="260"/>
        <v>0</v>
      </c>
      <c r="EL180" s="2687">
        <f t="shared" si="260"/>
        <v>0</v>
      </c>
      <c r="EM180" s="2601"/>
      <c r="EN180" s="2681" t="str">
        <f t="shared" si="335"/>
        <v/>
      </c>
      <c r="EO180" s="2688">
        <f t="shared" si="336"/>
        <v>0</v>
      </c>
      <c r="EP180" s="2689">
        <f t="shared" si="337"/>
        <v>0</v>
      </c>
      <c r="EQ180" s="2689">
        <f t="shared" si="338"/>
        <v>0</v>
      </c>
      <c r="ER180" s="2689">
        <f t="shared" si="339"/>
        <v>0</v>
      </c>
      <c r="ES180" s="2689">
        <f t="shared" si="340"/>
        <v>0</v>
      </c>
      <c r="ET180" s="2689">
        <f t="shared" si="341"/>
        <v>0</v>
      </c>
      <c r="EU180" s="2689">
        <f t="shared" si="342"/>
        <v>0</v>
      </c>
      <c r="EV180" s="2689">
        <f t="shared" si="343"/>
        <v>0</v>
      </c>
      <c r="EW180" s="2689">
        <f t="shared" si="344"/>
        <v>0</v>
      </c>
      <c r="EX180" s="2705">
        <f>IF(X180=EX8,X180,0)</f>
        <v>0</v>
      </c>
      <c r="EY180" s="2703" t="str">
        <f t="shared" si="345"/>
        <v/>
      </c>
      <c r="EZ180" s="2678" t="str">
        <f t="shared" si="346"/>
        <v/>
      </c>
      <c r="FA180" s="2692" t="str">
        <f t="shared" si="347"/>
        <v/>
      </c>
      <c r="FB180" s="2692" t="str">
        <f t="shared" si="348"/>
        <v/>
      </c>
      <c r="FC180" s="2692" t="str">
        <f t="shared" si="349"/>
        <v/>
      </c>
      <c r="FD180" s="2692" t="str">
        <f t="shared" si="350"/>
        <v/>
      </c>
      <c r="FE180" s="2692" t="str">
        <f t="shared" si="351"/>
        <v/>
      </c>
      <c r="FF180" s="2692" t="str">
        <f t="shared" si="352"/>
        <v/>
      </c>
      <c r="FG180" s="2692" t="str">
        <f t="shared" si="353"/>
        <v/>
      </c>
      <c r="FH180" s="2601"/>
      <c r="FI180" s="2681" t="str">
        <f t="shared" si="354"/>
        <v/>
      </c>
      <c r="FJ180" s="2694">
        <f t="shared" si="355"/>
        <v>0</v>
      </c>
      <c r="FK180" s="2527" t="str">
        <f t="shared" si="356"/>
        <v/>
      </c>
      <c r="FL180" s="2527" t="str">
        <f t="shared" si="357"/>
        <v/>
      </c>
      <c r="FM180" s="2527" t="str">
        <f t="shared" si="358"/>
        <v/>
      </c>
      <c r="FN180" s="2527" t="str">
        <f t="shared" si="359"/>
        <v/>
      </c>
      <c r="FO180" s="2527" t="str">
        <f t="shared" si="360"/>
        <v/>
      </c>
      <c r="FP180" s="2527" t="str">
        <f t="shared" si="361"/>
        <v/>
      </c>
      <c r="FQ180" s="2527" t="str">
        <f t="shared" si="362"/>
        <v/>
      </c>
      <c r="FR180" s="2527" t="str">
        <f t="shared" si="363"/>
        <v/>
      </c>
      <c r="FS180" s="2704">
        <f>IF(X180=FS8,X180,0)</f>
        <v>0</v>
      </c>
      <c r="FT180" s="2703" t="str">
        <f t="shared" si="364"/>
        <v/>
      </c>
      <c r="FU180" s="2692" t="str">
        <f t="shared" si="365"/>
        <v/>
      </c>
      <c r="FV180" s="2692" t="str">
        <f t="shared" si="366"/>
        <v/>
      </c>
      <c r="FW180" s="2692" t="str">
        <f t="shared" si="367"/>
        <v/>
      </c>
      <c r="FX180" s="2692" t="str">
        <f t="shared" si="368"/>
        <v/>
      </c>
      <c r="FY180" s="2692" t="str">
        <f t="shared" si="369"/>
        <v/>
      </c>
      <c r="FZ180" s="2692" t="str">
        <f t="shared" si="370"/>
        <v/>
      </c>
      <c r="GA180" s="2692" t="str">
        <f t="shared" si="371"/>
        <v/>
      </c>
      <c r="GB180" s="2696" t="str">
        <f t="shared" si="372"/>
        <v/>
      </c>
      <c r="GC180" s="2535"/>
    </row>
    <row r="181" spans="1:185" ht="45" customHeight="1" x14ac:dyDescent="0.25">
      <c r="A181" s="2633">
        <f>ROW()</f>
        <v>181</v>
      </c>
      <c r="B181" s="2667" t="str">
        <f>IF(C181="I","",IF(ISBLANK(D181),"",IF(ISTEXT(D181),LARGE(B9:B180,1)+1,0)))</f>
        <v/>
      </c>
      <c r="C181" s="2698"/>
      <c r="D181" s="2715"/>
      <c r="E181" s="2669"/>
      <c r="F181" s="2670"/>
      <c r="G181" s="2671"/>
      <c r="H181" s="2672"/>
      <c r="I181" s="2671"/>
      <c r="J181" s="2672"/>
      <c r="K181" s="2673">
        <f t="shared" si="376"/>
        <v>0</v>
      </c>
      <c r="L181" s="2532"/>
      <c r="M181" s="2674">
        <f t="shared" si="261"/>
        <v>0</v>
      </c>
      <c r="N181" s="2675">
        <f t="shared" si="261"/>
        <v>0</v>
      </c>
      <c r="O181" s="2676"/>
      <c r="P181" s="2676"/>
      <c r="Q181" s="2676"/>
      <c r="R181" s="2676"/>
      <c r="S181" s="2676"/>
      <c r="T181" s="2676"/>
      <c r="U181" s="2676"/>
      <c r="V181" s="2676"/>
      <c r="W181" s="2532"/>
      <c r="X181" s="2674">
        <f t="shared" si="262"/>
        <v>0</v>
      </c>
      <c r="Y181" s="2675">
        <f t="shared" si="262"/>
        <v>0</v>
      </c>
      <c r="Z181" s="2677"/>
      <c r="AA181" s="2677"/>
      <c r="AB181" s="2677"/>
      <c r="AC181" s="2677"/>
      <c r="AD181" s="2677"/>
      <c r="AE181" s="2677"/>
      <c r="AF181" s="2677"/>
      <c r="AG181" s="2677"/>
      <c r="AH181" s="2532"/>
      <c r="AI181" s="2535"/>
      <c r="AJ181" s="2678">
        <f t="shared" si="263"/>
        <v>0</v>
      </c>
      <c r="AK181" s="2679">
        <f t="shared" si="264"/>
        <v>0</v>
      </c>
      <c r="AL181" s="2678">
        <f t="shared" si="265"/>
        <v>0</v>
      </c>
      <c r="AM181" s="2679">
        <f t="shared" si="266"/>
        <v>0</v>
      </c>
      <c r="AN181" s="2678">
        <f t="shared" si="267"/>
        <v>0</v>
      </c>
      <c r="AO181" s="2679">
        <f t="shared" si="268"/>
        <v>0</v>
      </c>
      <c r="AP181" s="2678">
        <f t="shared" si="269"/>
        <v>0</v>
      </c>
      <c r="AQ181" s="2679">
        <f t="shared" si="270"/>
        <v>0</v>
      </c>
      <c r="AR181" s="2678">
        <f t="shared" si="271"/>
        <v>0</v>
      </c>
      <c r="AS181" s="2679">
        <f t="shared" si="272"/>
        <v>0</v>
      </c>
      <c r="AT181" s="2678">
        <f t="shared" si="273"/>
        <v>0</v>
      </c>
      <c r="AU181" s="2679">
        <f t="shared" si="274"/>
        <v>0</v>
      </c>
      <c r="AV181" s="2678">
        <f t="shared" si="275"/>
        <v>0</v>
      </c>
      <c r="AW181" s="2679">
        <f t="shared" si="276"/>
        <v>0</v>
      </c>
      <c r="AX181" s="2678">
        <f t="shared" si="277"/>
        <v>0</v>
      </c>
      <c r="AY181" s="2679">
        <f t="shared" si="278"/>
        <v>0</v>
      </c>
      <c r="AZ181" s="2680"/>
      <c r="BA181" s="2681">
        <f>BA9</f>
        <v>20</v>
      </c>
      <c r="BB181" s="2681">
        <f t="shared" si="279"/>
        <v>0</v>
      </c>
      <c r="BC181" s="2681" t="str">
        <f t="shared" si="280"/>
        <v/>
      </c>
      <c r="BD181" s="2682">
        <f t="shared" si="373"/>
        <v>0</v>
      </c>
      <c r="BE181" s="2682">
        <f t="shared" si="373"/>
        <v>0</v>
      </c>
      <c r="BF181" s="2682">
        <f t="shared" si="373"/>
        <v>0</v>
      </c>
      <c r="BG181" s="2682">
        <f t="shared" si="373"/>
        <v>0</v>
      </c>
      <c r="BH181" s="2682">
        <f t="shared" si="373"/>
        <v>0</v>
      </c>
      <c r="BI181" s="2682">
        <f t="shared" si="258"/>
        <v>0</v>
      </c>
      <c r="BJ181" s="2682">
        <f t="shared" si="258"/>
        <v>0</v>
      </c>
      <c r="BK181" s="2682">
        <f t="shared" si="258"/>
        <v>0</v>
      </c>
      <c r="BL181" s="2535"/>
      <c r="BM181" s="2683">
        <f t="shared" si="281"/>
        <v>0</v>
      </c>
      <c r="BN181" s="2684">
        <f t="shared" si="282"/>
        <v>0</v>
      </c>
      <c r="BO181" s="2684">
        <f t="shared" si="283"/>
        <v>0</v>
      </c>
      <c r="BP181" s="2684">
        <f t="shared" si="284"/>
        <v>0</v>
      </c>
      <c r="BQ181" s="2684">
        <f t="shared" si="285"/>
        <v>0</v>
      </c>
      <c r="BR181" s="2684">
        <f t="shared" si="286"/>
        <v>0</v>
      </c>
      <c r="BS181" s="2684">
        <f t="shared" si="287"/>
        <v>0</v>
      </c>
      <c r="BT181" s="2684">
        <f t="shared" si="288"/>
        <v>0</v>
      </c>
      <c r="BU181" s="2617"/>
      <c r="BV181" s="2685">
        <f t="shared" si="374"/>
        <v>0</v>
      </c>
      <c r="BW181" s="2686">
        <f t="shared" si="374"/>
        <v>0</v>
      </c>
      <c r="BX181" s="2686">
        <f t="shared" si="374"/>
        <v>0</v>
      </c>
      <c r="BY181" s="2686">
        <f t="shared" si="374"/>
        <v>0</v>
      </c>
      <c r="BZ181" s="2686">
        <f t="shared" si="374"/>
        <v>0</v>
      </c>
      <c r="CA181" s="2686">
        <f t="shared" si="259"/>
        <v>0</v>
      </c>
      <c r="CB181" s="2686">
        <f t="shared" si="259"/>
        <v>0</v>
      </c>
      <c r="CC181" s="2687">
        <f t="shared" si="259"/>
        <v>0</v>
      </c>
      <c r="CD181" s="2525"/>
      <c r="CE181" s="2681" t="str">
        <f t="shared" si="289"/>
        <v/>
      </c>
      <c r="CF181" s="2688">
        <f t="shared" si="290"/>
        <v>0</v>
      </c>
      <c r="CG181" s="2689">
        <f t="shared" si="291"/>
        <v>0</v>
      </c>
      <c r="CH181" s="2689">
        <f t="shared" si="292"/>
        <v>0</v>
      </c>
      <c r="CI181" s="2689">
        <f t="shared" si="293"/>
        <v>0</v>
      </c>
      <c r="CJ181" s="2689">
        <f t="shared" si="294"/>
        <v>0</v>
      </c>
      <c r="CK181" s="2689">
        <f t="shared" si="295"/>
        <v>0</v>
      </c>
      <c r="CL181" s="2689">
        <f t="shared" si="296"/>
        <v>0</v>
      </c>
      <c r="CM181" s="2689">
        <f t="shared" si="297"/>
        <v>0</v>
      </c>
      <c r="CN181" s="2689">
        <f t="shared" si="298"/>
        <v>0</v>
      </c>
      <c r="CO181" s="2702">
        <f>IF(M181=CO8,M181,0)</f>
        <v>0</v>
      </c>
      <c r="CP181" s="2703" t="str">
        <f t="shared" si="299"/>
        <v/>
      </c>
      <c r="CQ181" s="2678" t="str">
        <f t="shared" si="300"/>
        <v/>
      </c>
      <c r="CR181" s="2692" t="str">
        <f t="shared" si="301"/>
        <v/>
      </c>
      <c r="CS181" s="2692" t="str">
        <f t="shared" si="302"/>
        <v/>
      </c>
      <c r="CT181" s="2692" t="str">
        <f t="shared" si="303"/>
        <v/>
      </c>
      <c r="CU181" s="2692" t="str">
        <f t="shared" si="304"/>
        <v/>
      </c>
      <c r="CV181" s="2692" t="str">
        <f t="shared" si="305"/>
        <v/>
      </c>
      <c r="CW181" s="2692" t="str">
        <f t="shared" si="306"/>
        <v/>
      </c>
      <c r="CX181" s="2693" t="str">
        <f t="shared" si="307"/>
        <v/>
      </c>
      <c r="CY181" s="2601"/>
      <c r="CZ181" s="2681" t="str">
        <f t="shared" si="308"/>
        <v/>
      </c>
      <c r="DA181" s="2694">
        <f t="shared" si="309"/>
        <v>0</v>
      </c>
      <c r="DB181" s="2527" t="str">
        <f t="shared" si="310"/>
        <v/>
      </c>
      <c r="DC181" s="2527" t="str">
        <f t="shared" si="311"/>
        <v/>
      </c>
      <c r="DD181" s="2527" t="str">
        <f t="shared" si="312"/>
        <v/>
      </c>
      <c r="DE181" s="2527" t="str">
        <f t="shared" si="313"/>
        <v/>
      </c>
      <c r="DF181" s="2527" t="str">
        <f t="shared" si="314"/>
        <v/>
      </c>
      <c r="DG181" s="2527" t="str">
        <f t="shared" si="315"/>
        <v/>
      </c>
      <c r="DH181" s="2527" t="str">
        <f t="shared" si="316"/>
        <v/>
      </c>
      <c r="DI181" s="2527" t="str">
        <f t="shared" si="317"/>
        <v/>
      </c>
      <c r="DJ181" s="2549"/>
      <c r="DK181" s="2704">
        <f>IF(M181=DK8,M181,0)</f>
        <v>0</v>
      </c>
      <c r="DL181" s="2703" t="str">
        <f t="shared" si="318"/>
        <v/>
      </c>
      <c r="DM181" s="2692" t="str">
        <f t="shared" si="319"/>
        <v/>
      </c>
      <c r="DN181" s="2692" t="str">
        <f t="shared" si="320"/>
        <v/>
      </c>
      <c r="DO181" s="2692" t="str">
        <f t="shared" si="321"/>
        <v/>
      </c>
      <c r="DP181" s="2692" t="str">
        <f t="shared" si="322"/>
        <v/>
      </c>
      <c r="DQ181" s="2692" t="str">
        <f t="shared" si="323"/>
        <v/>
      </c>
      <c r="DR181" s="2692" t="str">
        <f t="shared" si="324"/>
        <v/>
      </c>
      <c r="DS181" s="2692" t="str">
        <f t="shared" si="325"/>
        <v/>
      </c>
      <c r="DT181" s="2696" t="str">
        <f t="shared" si="326"/>
        <v/>
      </c>
      <c r="DU181" s="2535"/>
      <c r="DV181" s="2683">
        <f t="shared" si="327"/>
        <v>0</v>
      </c>
      <c r="DW181" s="2684">
        <f t="shared" si="328"/>
        <v>0</v>
      </c>
      <c r="DX181" s="2684">
        <f t="shared" si="329"/>
        <v>0</v>
      </c>
      <c r="DY181" s="2684">
        <f t="shared" si="330"/>
        <v>0</v>
      </c>
      <c r="DZ181" s="2684">
        <f t="shared" si="331"/>
        <v>0</v>
      </c>
      <c r="EA181" s="2684">
        <f t="shared" si="332"/>
        <v>0</v>
      </c>
      <c r="EB181" s="2684">
        <f t="shared" si="333"/>
        <v>0</v>
      </c>
      <c r="EC181" s="2684">
        <f t="shared" si="334"/>
        <v>0</v>
      </c>
      <c r="ED181" s="2630"/>
      <c r="EE181" s="2685">
        <f t="shared" si="375"/>
        <v>0</v>
      </c>
      <c r="EF181" s="2686">
        <f t="shared" si="375"/>
        <v>0</v>
      </c>
      <c r="EG181" s="2686">
        <f t="shared" si="375"/>
        <v>0</v>
      </c>
      <c r="EH181" s="2686">
        <f t="shared" si="375"/>
        <v>0</v>
      </c>
      <c r="EI181" s="2686">
        <f t="shared" si="375"/>
        <v>0</v>
      </c>
      <c r="EJ181" s="2686">
        <f t="shared" si="260"/>
        <v>0</v>
      </c>
      <c r="EK181" s="2686">
        <f t="shared" si="260"/>
        <v>0</v>
      </c>
      <c r="EL181" s="2687">
        <f t="shared" si="260"/>
        <v>0</v>
      </c>
      <c r="EM181" s="2601"/>
      <c r="EN181" s="2681" t="str">
        <f t="shared" si="335"/>
        <v/>
      </c>
      <c r="EO181" s="2688">
        <f t="shared" si="336"/>
        <v>0</v>
      </c>
      <c r="EP181" s="2689">
        <f t="shared" si="337"/>
        <v>0</v>
      </c>
      <c r="EQ181" s="2689">
        <f t="shared" si="338"/>
        <v>0</v>
      </c>
      <c r="ER181" s="2689">
        <f t="shared" si="339"/>
        <v>0</v>
      </c>
      <c r="ES181" s="2689">
        <f t="shared" si="340"/>
        <v>0</v>
      </c>
      <c r="ET181" s="2689">
        <f t="shared" si="341"/>
        <v>0</v>
      </c>
      <c r="EU181" s="2689">
        <f t="shared" si="342"/>
        <v>0</v>
      </c>
      <c r="EV181" s="2689">
        <f t="shared" si="343"/>
        <v>0</v>
      </c>
      <c r="EW181" s="2689">
        <f t="shared" si="344"/>
        <v>0</v>
      </c>
      <c r="EX181" s="2705">
        <f>IF(X181=EX8,X181,0)</f>
        <v>0</v>
      </c>
      <c r="EY181" s="2703" t="str">
        <f t="shared" si="345"/>
        <v/>
      </c>
      <c r="EZ181" s="2678" t="str">
        <f t="shared" si="346"/>
        <v/>
      </c>
      <c r="FA181" s="2692" t="str">
        <f t="shared" si="347"/>
        <v/>
      </c>
      <c r="FB181" s="2692" t="str">
        <f t="shared" si="348"/>
        <v/>
      </c>
      <c r="FC181" s="2692" t="str">
        <f t="shared" si="349"/>
        <v/>
      </c>
      <c r="FD181" s="2692" t="str">
        <f t="shared" si="350"/>
        <v/>
      </c>
      <c r="FE181" s="2692" t="str">
        <f t="shared" si="351"/>
        <v/>
      </c>
      <c r="FF181" s="2692" t="str">
        <f t="shared" si="352"/>
        <v/>
      </c>
      <c r="FG181" s="2692" t="str">
        <f t="shared" si="353"/>
        <v/>
      </c>
      <c r="FH181" s="2601"/>
      <c r="FI181" s="2681" t="str">
        <f t="shared" si="354"/>
        <v/>
      </c>
      <c r="FJ181" s="2694">
        <f t="shared" si="355"/>
        <v>0</v>
      </c>
      <c r="FK181" s="2527" t="str">
        <f t="shared" si="356"/>
        <v/>
      </c>
      <c r="FL181" s="2527" t="str">
        <f t="shared" si="357"/>
        <v/>
      </c>
      <c r="FM181" s="2527" t="str">
        <f t="shared" si="358"/>
        <v/>
      </c>
      <c r="FN181" s="2527" t="str">
        <f t="shared" si="359"/>
        <v/>
      </c>
      <c r="FO181" s="2527" t="str">
        <f t="shared" si="360"/>
        <v/>
      </c>
      <c r="FP181" s="2527" t="str">
        <f t="shared" si="361"/>
        <v/>
      </c>
      <c r="FQ181" s="2527" t="str">
        <f t="shared" si="362"/>
        <v/>
      </c>
      <c r="FR181" s="2527" t="str">
        <f t="shared" si="363"/>
        <v/>
      </c>
      <c r="FS181" s="2704">
        <f>IF(X181=FS8,X181,0)</f>
        <v>0</v>
      </c>
      <c r="FT181" s="2703" t="str">
        <f t="shared" si="364"/>
        <v/>
      </c>
      <c r="FU181" s="2692" t="str">
        <f t="shared" si="365"/>
        <v/>
      </c>
      <c r="FV181" s="2692" t="str">
        <f t="shared" si="366"/>
        <v/>
      </c>
      <c r="FW181" s="2692" t="str">
        <f t="shared" si="367"/>
        <v/>
      </c>
      <c r="FX181" s="2692" t="str">
        <f t="shared" si="368"/>
        <v/>
      </c>
      <c r="FY181" s="2692" t="str">
        <f t="shared" si="369"/>
        <v/>
      </c>
      <c r="FZ181" s="2692" t="str">
        <f t="shared" si="370"/>
        <v/>
      </c>
      <c r="GA181" s="2692" t="str">
        <f t="shared" si="371"/>
        <v/>
      </c>
      <c r="GB181" s="2696" t="str">
        <f t="shared" si="372"/>
        <v/>
      </c>
      <c r="GC181" s="2535"/>
    </row>
    <row r="182" spans="1:185" ht="45" customHeight="1" x14ac:dyDescent="0.25">
      <c r="A182" s="2633">
        <f>ROW()</f>
        <v>182</v>
      </c>
      <c r="B182" s="2667" t="str">
        <f>IF(C182="I","",IF(ISBLANK(D182),"",IF(ISTEXT(D182),LARGE(B9:B181,1)+1,0)))</f>
        <v/>
      </c>
      <c r="C182" s="2698"/>
      <c r="D182" s="2715"/>
      <c r="E182" s="2669"/>
      <c r="F182" s="2670"/>
      <c r="G182" s="2671"/>
      <c r="H182" s="2672"/>
      <c r="I182" s="2671"/>
      <c r="J182" s="2672"/>
      <c r="K182" s="2673">
        <f t="shared" si="376"/>
        <v>0</v>
      </c>
      <c r="L182" s="2532"/>
      <c r="M182" s="2674">
        <f t="shared" si="261"/>
        <v>0</v>
      </c>
      <c r="N182" s="2675">
        <f t="shared" si="261"/>
        <v>0</v>
      </c>
      <c r="O182" s="2676"/>
      <c r="P182" s="2676"/>
      <c r="Q182" s="2676"/>
      <c r="R182" s="2676"/>
      <c r="S182" s="2676"/>
      <c r="T182" s="2676"/>
      <c r="U182" s="2676"/>
      <c r="V182" s="2676"/>
      <c r="W182" s="2532"/>
      <c r="X182" s="2674">
        <f t="shared" si="262"/>
        <v>0</v>
      </c>
      <c r="Y182" s="2675">
        <f t="shared" si="262"/>
        <v>0</v>
      </c>
      <c r="Z182" s="2677"/>
      <c r="AA182" s="2677"/>
      <c r="AB182" s="2677"/>
      <c r="AC182" s="2677"/>
      <c r="AD182" s="2677"/>
      <c r="AE182" s="2677"/>
      <c r="AF182" s="2677"/>
      <c r="AG182" s="2677"/>
      <c r="AH182" s="2532"/>
      <c r="AI182" s="2535"/>
      <c r="AJ182" s="2678">
        <f t="shared" si="263"/>
        <v>0</v>
      </c>
      <c r="AK182" s="2679">
        <f t="shared" si="264"/>
        <v>0</v>
      </c>
      <c r="AL182" s="2678">
        <f t="shared" si="265"/>
        <v>0</v>
      </c>
      <c r="AM182" s="2679">
        <f t="shared" si="266"/>
        <v>0</v>
      </c>
      <c r="AN182" s="2678">
        <f t="shared" si="267"/>
        <v>0</v>
      </c>
      <c r="AO182" s="2679">
        <f t="shared" si="268"/>
        <v>0</v>
      </c>
      <c r="AP182" s="2678">
        <f t="shared" si="269"/>
        <v>0</v>
      </c>
      <c r="AQ182" s="2679">
        <f t="shared" si="270"/>
        <v>0</v>
      </c>
      <c r="AR182" s="2678">
        <f t="shared" si="271"/>
        <v>0</v>
      </c>
      <c r="AS182" s="2679">
        <f t="shared" si="272"/>
        <v>0</v>
      </c>
      <c r="AT182" s="2678">
        <f t="shared" si="273"/>
        <v>0</v>
      </c>
      <c r="AU182" s="2679">
        <f t="shared" si="274"/>
        <v>0</v>
      </c>
      <c r="AV182" s="2678">
        <f t="shared" si="275"/>
        <v>0</v>
      </c>
      <c r="AW182" s="2679">
        <f t="shared" si="276"/>
        <v>0</v>
      </c>
      <c r="AX182" s="2678">
        <f t="shared" si="277"/>
        <v>0</v>
      </c>
      <c r="AY182" s="2679">
        <f t="shared" si="278"/>
        <v>0</v>
      </c>
      <c r="AZ182" s="2680"/>
      <c r="BA182" s="2681">
        <f>BA9</f>
        <v>20</v>
      </c>
      <c r="BB182" s="2681">
        <f t="shared" si="279"/>
        <v>0</v>
      </c>
      <c r="BC182" s="2681" t="str">
        <f t="shared" si="280"/>
        <v/>
      </c>
      <c r="BD182" s="2682">
        <f t="shared" si="373"/>
        <v>0</v>
      </c>
      <c r="BE182" s="2682">
        <f t="shared" si="373"/>
        <v>0</v>
      </c>
      <c r="BF182" s="2682">
        <f t="shared" si="373"/>
        <v>0</v>
      </c>
      <c r="BG182" s="2682">
        <f t="shared" si="373"/>
        <v>0</v>
      </c>
      <c r="BH182" s="2682">
        <f t="shared" si="373"/>
        <v>0</v>
      </c>
      <c r="BI182" s="2682">
        <f t="shared" si="258"/>
        <v>0</v>
      </c>
      <c r="BJ182" s="2682">
        <f t="shared" si="258"/>
        <v>0</v>
      </c>
      <c r="BK182" s="2682">
        <f t="shared" si="258"/>
        <v>0</v>
      </c>
      <c r="BL182" s="2535"/>
      <c r="BM182" s="2683">
        <f t="shared" si="281"/>
        <v>0</v>
      </c>
      <c r="BN182" s="2684">
        <f t="shared" si="282"/>
        <v>0</v>
      </c>
      <c r="BO182" s="2684">
        <f t="shared" si="283"/>
        <v>0</v>
      </c>
      <c r="BP182" s="2684">
        <f t="shared" si="284"/>
        <v>0</v>
      </c>
      <c r="BQ182" s="2684">
        <f t="shared" si="285"/>
        <v>0</v>
      </c>
      <c r="BR182" s="2684">
        <f t="shared" si="286"/>
        <v>0</v>
      </c>
      <c r="BS182" s="2684">
        <f t="shared" si="287"/>
        <v>0</v>
      </c>
      <c r="BT182" s="2684">
        <f t="shared" si="288"/>
        <v>0</v>
      </c>
      <c r="BU182" s="2617"/>
      <c r="BV182" s="2685">
        <f t="shared" si="374"/>
        <v>0</v>
      </c>
      <c r="BW182" s="2686">
        <f t="shared" si="374"/>
        <v>0</v>
      </c>
      <c r="BX182" s="2686">
        <f t="shared" si="374"/>
        <v>0</v>
      </c>
      <c r="BY182" s="2686">
        <f t="shared" si="374"/>
        <v>0</v>
      </c>
      <c r="BZ182" s="2686">
        <f t="shared" si="374"/>
        <v>0</v>
      </c>
      <c r="CA182" s="2686">
        <f t="shared" si="259"/>
        <v>0</v>
      </c>
      <c r="CB182" s="2686">
        <f t="shared" si="259"/>
        <v>0</v>
      </c>
      <c r="CC182" s="2687">
        <f t="shared" si="259"/>
        <v>0</v>
      </c>
      <c r="CD182" s="2525"/>
      <c r="CE182" s="2681" t="str">
        <f t="shared" si="289"/>
        <v/>
      </c>
      <c r="CF182" s="2688">
        <f t="shared" si="290"/>
        <v>0</v>
      </c>
      <c r="CG182" s="2689">
        <f t="shared" si="291"/>
        <v>0</v>
      </c>
      <c r="CH182" s="2689">
        <f t="shared" si="292"/>
        <v>0</v>
      </c>
      <c r="CI182" s="2689">
        <f t="shared" si="293"/>
        <v>0</v>
      </c>
      <c r="CJ182" s="2689">
        <f t="shared" si="294"/>
        <v>0</v>
      </c>
      <c r="CK182" s="2689">
        <f t="shared" si="295"/>
        <v>0</v>
      </c>
      <c r="CL182" s="2689">
        <f t="shared" si="296"/>
        <v>0</v>
      </c>
      <c r="CM182" s="2689">
        <f t="shared" si="297"/>
        <v>0</v>
      </c>
      <c r="CN182" s="2689">
        <f t="shared" si="298"/>
        <v>0</v>
      </c>
      <c r="CO182" s="2702">
        <f>IF(M182=CO8,M182,0)</f>
        <v>0</v>
      </c>
      <c r="CP182" s="2703" t="str">
        <f t="shared" si="299"/>
        <v/>
      </c>
      <c r="CQ182" s="2678" t="str">
        <f t="shared" si="300"/>
        <v/>
      </c>
      <c r="CR182" s="2692" t="str">
        <f t="shared" si="301"/>
        <v/>
      </c>
      <c r="CS182" s="2692" t="str">
        <f t="shared" si="302"/>
        <v/>
      </c>
      <c r="CT182" s="2692" t="str">
        <f t="shared" si="303"/>
        <v/>
      </c>
      <c r="CU182" s="2692" t="str">
        <f t="shared" si="304"/>
        <v/>
      </c>
      <c r="CV182" s="2692" t="str">
        <f t="shared" si="305"/>
        <v/>
      </c>
      <c r="CW182" s="2692" t="str">
        <f t="shared" si="306"/>
        <v/>
      </c>
      <c r="CX182" s="2693" t="str">
        <f t="shared" si="307"/>
        <v/>
      </c>
      <c r="CY182" s="2601"/>
      <c r="CZ182" s="2681" t="str">
        <f t="shared" si="308"/>
        <v/>
      </c>
      <c r="DA182" s="2694">
        <f t="shared" si="309"/>
        <v>0</v>
      </c>
      <c r="DB182" s="2527" t="str">
        <f t="shared" si="310"/>
        <v/>
      </c>
      <c r="DC182" s="2527" t="str">
        <f t="shared" si="311"/>
        <v/>
      </c>
      <c r="DD182" s="2527" t="str">
        <f t="shared" si="312"/>
        <v/>
      </c>
      <c r="DE182" s="2527" t="str">
        <f t="shared" si="313"/>
        <v/>
      </c>
      <c r="DF182" s="2527" t="str">
        <f t="shared" si="314"/>
        <v/>
      </c>
      <c r="DG182" s="2527" t="str">
        <f t="shared" si="315"/>
        <v/>
      </c>
      <c r="DH182" s="2527" t="str">
        <f t="shared" si="316"/>
        <v/>
      </c>
      <c r="DI182" s="2527" t="str">
        <f t="shared" si="317"/>
        <v/>
      </c>
      <c r="DJ182" s="2549"/>
      <c r="DK182" s="2704">
        <f>IF(M182=DK8,M182,0)</f>
        <v>0</v>
      </c>
      <c r="DL182" s="2703" t="str">
        <f t="shared" si="318"/>
        <v/>
      </c>
      <c r="DM182" s="2692" t="str">
        <f t="shared" si="319"/>
        <v/>
      </c>
      <c r="DN182" s="2692" t="str">
        <f t="shared" si="320"/>
        <v/>
      </c>
      <c r="DO182" s="2692" t="str">
        <f t="shared" si="321"/>
        <v/>
      </c>
      <c r="DP182" s="2692" t="str">
        <f t="shared" si="322"/>
        <v/>
      </c>
      <c r="DQ182" s="2692" t="str">
        <f t="shared" si="323"/>
        <v/>
      </c>
      <c r="DR182" s="2692" t="str">
        <f t="shared" si="324"/>
        <v/>
      </c>
      <c r="DS182" s="2692" t="str">
        <f t="shared" si="325"/>
        <v/>
      </c>
      <c r="DT182" s="2696" t="str">
        <f t="shared" si="326"/>
        <v/>
      </c>
      <c r="DU182" s="2535"/>
      <c r="DV182" s="2683">
        <f t="shared" si="327"/>
        <v>0</v>
      </c>
      <c r="DW182" s="2684">
        <f t="shared" si="328"/>
        <v>0</v>
      </c>
      <c r="DX182" s="2684">
        <f t="shared" si="329"/>
        <v>0</v>
      </c>
      <c r="DY182" s="2684">
        <f t="shared" si="330"/>
        <v>0</v>
      </c>
      <c r="DZ182" s="2684">
        <f t="shared" si="331"/>
        <v>0</v>
      </c>
      <c r="EA182" s="2684">
        <f t="shared" si="332"/>
        <v>0</v>
      </c>
      <c r="EB182" s="2684">
        <f t="shared" si="333"/>
        <v>0</v>
      </c>
      <c r="EC182" s="2684">
        <f t="shared" si="334"/>
        <v>0</v>
      </c>
      <c r="ED182" s="2630"/>
      <c r="EE182" s="2685">
        <f t="shared" si="375"/>
        <v>0</v>
      </c>
      <c r="EF182" s="2686">
        <f t="shared" si="375"/>
        <v>0</v>
      </c>
      <c r="EG182" s="2686">
        <f t="shared" si="375"/>
        <v>0</v>
      </c>
      <c r="EH182" s="2686">
        <f t="shared" si="375"/>
        <v>0</v>
      </c>
      <c r="EI182" s="2686">
        <f t="shared" si="375"/>
        <v>0</v>
      </c>
      <c r="EJ182" s="2686">
        <f t="shared" si="260"/>
        <v>0</v>
      </c>
      <c r="EK182" s="2686">
        <f t="shared" si="260"/>
        <v>0</v>
      </c>
      <c r="EL182" s="2687">
        <f t="shared" si="260"/>
        <v>0</v>
      </c>
      <c r="EM182" s="2601"/>
      <c r="EN182" s="2681" t="str">
        <f t="shared" si="335"/>
        <v/>
      </c>
      <c r="EO182" s="2688">
        <f t="shared" si="336"/>
        <v>0</v>
      </c>
      <c r="EP182" s="2689">
        <f t="shared" si="337"/>
        <v>0</v>
      </c>
      <c r="EQ182" s="2689">
        <f t="shared" si="338"/>
        <v>0</v>
      </c>
      <c r="ER182" s="2689">
        <f t="shared" si="339"/>
        <v>0</v>
      </c>
      <c r="ES182" s="2689">
        <f t="shared" si="340"/>
        <v>0</v>
      </c>
      <c r="ET182" s="2689">
        <f t="shared" si="341"/>
        <v>0</v>
      </c>
      <c r="EU182" s="2689">
        <f t="shared" si="342"/>
        <v>0</v>
      </c>
      <c r="EV182" s="2689">
        <f t="shared" si="343"/>
        <v>0</v>
      </c>
      <c r="EW182" s="2689">
        <f t="shared" si="344"/>
        <v>0</v>
      </c>
      <c r="EX182" s="2705">
        <f>IF(X182=EX8,X182,0)</f>
        <v>0</v>
      </c>
      <c r="EY182" s="2703" t="str">
        <f t="shared" si="345"/>
        <v/>
      </c>
      <c r="EZ182" s="2678" t="str">
        <f t="shared" si="346"/>
        <v/>
      </c>
      <c r="FA182" s="2692" t="str">
        <f t="shared" si="347"/>
        <v/>
      </c>
      <c r="FB182" s="2692" t="str">
        <f t="shared" si="348"/>
        <v/>
      </c>
      <c r="FC182" s="2692" t="str">
        <f t="shared" si="349"/>
        <v/>
      </c>
      <c r="FD182" s="2692" t="str">
        <f t="shared" si="350"/>
        <v/>
      </c>
      <c r="FE182" s="2692" t="str">
        <f t="shared" si="351"/>
        <v/>
      </c>
      <c r="FF182" s="2692" t="str">
        <f t="shared" si="352"/>
        <v/>
      </c>
      <c r="FG182" s="2692" t="str">
        <f t="shared" si="353"/>
        <v/>
      </c>
      <c r="FH182" s="2601"/>
      <c r="FI182" s="2681" t="str">
        <f t="shared" si="354"/>
        <v/>
      </c>
      <c r="FJ182" s="2694">
        <f t="shared" si="355"/>
        <v>0</v>
      </c>
      <c r="FK182" s="2527" t="str">
        <f t="shared" si="356"/>
        <v/>
      </c>
      <c r="FL182" s="2527" t="str">
        <f t="shared" si="357"/>
        <v/>
      </c>
      <c r="FM182" s="2527" t="str">
        <f t="shared" si="358"/>
        <v/>
      </c>
      <c r="FN182" s="2527" t="str">
        <f t="shared" si="359"/>
        <v/>
      </c>
      <c r="FO182" s="2527" t="str">
        <f t="shared" si="360"/>
        <v/>
      </c>
      <c r="FP182" s="2527" t="str">
        <f t="shared" si="361"/>
        <v/>
      </c>
      <c r="FQ182" s="2527" t="str">
        <f t="shared" si="362"/>
        <v/>
      </c>
      <c r="FR182" s="2527" t="str">
        <f t="shared" si="363"/>
        <v/>
      </c>
      <c r="FS182" s="2704">
        <f>IF(X182=FS8,X182,0)</f>
        <v>0</v>
      </c>
      <c r="FT182" s="2703" t="str">
        <f t="shared" si="364"/>
        <v/>
      </c>
      <c r="FU182" s="2692" t="str">
        <f t="shared" si="365"/>
        <v/>
      </c>
      <c r="FV182" s="2692" t="str">
        <f t="shared" si="366"/>
        <v/>
      </c>
      <c r="FW182" s="2692" t="str">
        <f t="shared" si="367"/>
        <v/>
      </c>
      <c r="FX182" s="2692" t="str">
        <f t="shared" si="368"/>
        <v/>
      </c>
      <c r="FY182" s="2692" t="str">
        <f t="shared" si="369"/>
        <v/>
      </c>
      <c r="FZ182" s="2692" t="str">
        <f t="shared" si="370"/>
        <v/>
      </c>
      <c r="GA182" s="2692" t="str">
        <f t="shared" si="371"/>
        <v/>
      </c>
      <c r="GB182" s="2696" t="str">
        <f t="shared" si="372"/>
        <v/>
      </c>
      <c r="GC182" s="2535"/>
    </row>
    <row r="183" spans="1:185" ht="45" customHeight="1" x14ac:dyDescent="0.25">
      <c r="A183" s="2633">
        <f>ROW()</f>
        <v>183</v>
      </c>
      <c r="B183" s="2667" t="str">
        <f>IF(C183="I","",IF(ISBLANK(D183),"",IF(ISTEXT(D183),LARGE(B9:B182,1)+1,0)))</f>
        <v/>
      </c>
      <c r="C183" s="2698"/>
      <c r="D183" s="2715"/>
      <c r="E183" s="2669"/>
      <c r="F183" s="2670"/>
      <c r="G183" s="2671"/>
      <c r="H183" s="2672"/>
      <c r="I183" s="2671"/>
      <c r="J183" s="2672"/>
      <c r="K183" s="2673">
        <f t="shared" si="376"/>
        <v>0</v>
      </c>
      <c r="L183" s="2532"/>
      <c r="M183" s="2674">
        <f t="shared" si="261"/>
        <v>0</v>
      </c>
      <c r="N183" s="2675">
        <f t="shared" si="261"/>
        <v>0</v>
      </c>
      <c r="O183" s="2676"/>
      <c r="P183" s="2676"/>
      <c r="Q183" s="2676"/>
      <c r="R183" s="2676"/>
      <c r="S183" s="2676"/>
      <c r="T183" s="2676"/>
      <c r="U183" s="2676"/>
      <c r="V183" s="2676"/>
      <c r="W183" s="2532"/>
      <c r="X183" s="2674">
        <f t="shared" si="262"/>
        <v>0</v>
      </c>
      <c r="Y183" s="2675">
        <f t="shared" si="262"/>
        <v>0</v>
      </c>
      <c r="Z183" s="2677"/>
      <c r="AA183" s="2677"/>
      <c r="AB183" s="2677"/>
      <c r="AC183" s="2677"/>
      <c r="AD183" s="2677"/>
      <c r="AE183" s="2677"/>
      <c r="AF183" s="2677"/>
      <c r="AG183" s="2677"/>
      <c r="AH183" s="2532"/>
      <c r="AI183" s="2535"/>
      <c r="AJ183" s="2678">
        <f t="shared" si="263"/>
        <v>0</v>
      </c>
      <c r="AK183" s="2679">
        <f t="shared" si="264"/>
        <v>0</v>
      </c>
      <c r="AL183" s="2678">
        <f t="shared" si="265"/>
        <v>0</v>
      </c>
      <c r="AM183" s="2679">
        <f t="shared" si="266"/>
        <v>0</v>
      </c>
      <c r="AN183" s="2678">
        <f t="shared" si="267"/>
        <v>0</v>
      </c>
      <c r="AO183" s="2679">
        <f t="shared" si="268"/>
        <v>0</v>
      </c>
      <c r="AP183" s="2678">
        <f t="shared" si="269"/>
        <v>0</v>
      </c>
      <c r="AQ183" s="2679">
        <f t="shared" si="270"/>
        <v>0</v>
      </c>
      <c r="AR183" s="2678">
        <f t="shared" si="271"/>
        <v>0</v>
      </c>
      <c r="AS183" s="2679">
        <f t="shared" si="272"/>
        <v>0</v>
      </c>
      <c r="AT183" s="2678">
        <f t="shared" si="273"/>
        <v>0</v>
      </c>
      <c r="AU183" s="2679">
        <f t="shared" si="274"/>
        <v>0</v>
      </c>
      <c r="AV183" s="2678">
        <f t="shared" si="275"/>
        <v>0</v>
      </c>
      <c r="AW183" s="2679">
        <f t="shared" si="276"/>
        <v>0</v>
      </c>
      <c r="AX183" s="2678">
        <f t="shared" si="277"/>
        <v>0</v>
      </c>
      <c r="AY183" s="2679">
        <f t="shared" si="278"/>
        <v>0</v>
      </c>
      <c r="AZ183" s="2680"/>
      <c r="BA183" s="2681">
        <f>BA9</f>
        <v>20</v>
      </c>
      <c r="BB183" s="2681">
        <f t="shared" si="279"/>
        <v>0</v>
      </c>
      <c r="BC183" s="2681" t="str">
        <f t="shared" si="280"/>
        <v/>
      </c>
      <c r="BD183" s="2682">
        <f t="shared" si="373"/>
        <v>0</v>
      </c>
      <c r="BE183" s="2682">
        <f t="shared" si="373"/>
        <v>0</v>
      </c>
      <c r="BF183" s="2682">
        <f t="shared" si="373"/>
        <v>0</v>
      </c>
      <c r="BG183" s="2682">
        <f t="shared" si="373"/>
        <v>0</v>
      </c>
      <c r="BH183" s="2682">
        <f t="shared" si="373"/>
        <v>0</v>
      </c>
      <c r="BI183" s="2682">
        <f t="shared" si="258"/>
        <v>0</v>
      </c>
      <c r="BJ183" s="2682">
        <f t="shared" si="258"/>
        <v>0</v>
      </c>
      <c r="BK183" s="2682">
        <f t="shared" si="258"/>
        <v>0</v>
      </c>
      <c r="BL183" s="2535"/>
      <c r="BM183" s="2683">
        <f t="shared" si="281"/>
        <v>0</v>
      </c>
      <c r="BN183" s="2684">
        <f t="shared" si="282"/>
        <v>0</v>
      </c>
      <c r="BO183" s="2684">
        <f t="shared" si="283"/>
        <v>0</v>
      </c>
      <c r="BP183" s="2684">
        <f t="shared" si="284"/>
        <v>0</v>
      </c>
      <c r="BQ183" s="2684">
        <f t="shared" si="285"/>
        <v>0</v>
      </c>
      <c r="BR183" s="2684">
        <f t="shared" si="286"/>
        <v>0</v>
      </c>
      <c r="BS183" s="2684">
        <f t="shared" si="287"/>
        <v>0</v>
      </c>
      <c r="BT183" s="2684">
        <f t="shared" si="288"/>
        <v>0</v>
      </c>
      <c r="BU183" s="2617"/>
      <c r="BV183" s="2685">
        <f t="shared" si="374"/>
        <v>0</v>
      </c>
      <c r="BW183" s="2686">
        <f t="shared" si="374"/>
        <v>0</v>
      </c>
      <c r="BX183" s="2686">
        <f t="shared" si="374"/>
        <v>0</v>
      </c>
      <c r="BY183" s="2686">
        <f t="shared" si="374"/>
        <v>0</v>
      </c>
      <c r="BZ183" s="2686">
        <f t="shared" si="374"/>
        <v>0</v>
      </c>
      <c r="CA183" s="2686">
        <f t="shared" si="259"/>
        <v>0</v>
      </c>
      <c r="CB183" s="2686">
        <f t="shared" si="259"/>
        <v>0</v>
      </c>
      <c r="CC183" s="2687">
        <f t="shared" si="259"/>
        <v>0</v>
      </c>
      <c r="CD183" s="2525"/>
      <c r="CE183" s="2681" t="str">
        <f t="shared" si="289"/>
        <v/>
      </c>
      <c r="CF183" s="2688">
        <f t="shared" si="290"/>
        <v>0</v>
      </c>
      <c r="CG183" s="2689">
        <f t="shared" si="291"/>
        <v>0</v>
      </c>
      <c r="CH183" s="2689">
        <f t="shared" si="292"/>
        <v>0</v>
      </c>
      <c r="CI183" s="2689">
        <f t="shared" si="293"/>
        <v>0</v>
      </c>
      <c r="CJ183" s="2689">
        <f t="shared" si="294"/>
        <v>0</v>
      </c>
      <c r="CK183" s="2689">
        <f t="shared" si="295"/>
        <v>0</v>
      </c>
      <c r="CL183" s="2689">
        <f t="shared" si="296"/>
        <v>0</v>
      </c>
      <c r="CM183" s="2689">
        <f t="shared" si="297"/>
        <v>0</v>
      </c>
      <c r="CN183" s="2689">
        <f t="shared" si="298"/>
        <v>0</v>
      </c>
      <c r="CO183" s="2702">
        <f>IF(M183=CO8,M183,0)</f>
        <v>0</v>
      </c>
      <c r="CP183" s="2703" t="str">
        <f t="shared" si="299"/>
        <v/>
      </c>
      <c r="CQ183" s="2678" t="str">
        <f t="shared" si="300"/>
        <v/>
      </c>
      <c r="CR183" s="2692" t="str">
        <f t="shared" si="301"/>
        <v/>
      </c>
      <c r="CS183" s="2692" t="str">
        <f t="shared" si="302"/>
        <v/>
      </c>
      <c r="CT183" s="2692" t="str">
        <f t="shared" si="303"/>
        <v/>
      </c>
      <c r="CU183" s="2692" t="str">
        <f t="shared" si="304"/>
        <v/>
      </c>
      <c r="CV183" s="2692" t="str">
        <f t="shared" si="305"/>
        <v/>
      </c>
      <c r="CW183" s="2692" t="str">
        <f t="shared" si="306"/>
        <v/>
      </c>
      <c r="CX183" s="2693" t="str">
        <f t="shared" si="307"/>
        <v/>
      </c>
      <c r="CY183" s="2601"/>
      <c r="CZ183" s="2681" t="str">
        <f t="shared" si="308"/>
        <v/>
      </c>
      <c r="DA183" s="2694">
        <f t="shared" si="309"/>
        <v>0</v>
      </c>
      <c r="DB183" s="2527" t="str">
        <f t="shared" si="310"/>
        <v/>
      </c>
      <c r="DC183" s="2527" t="str">
        <f t="shared" si="311"/>
        <v/>
      </c>
      <c r="DD183" s="2527" t="str">
        <f t="shared" si="312"/>
        <v/>
      </c>
      <c r="DE183" s="2527" t="str">
        <f t="shared" si="313"/>
        <v/>
      </c>
      <c r="DF183" s="2527" t="str">
        <f t="shared" si="314"/>
        <v/>
      </c>
      <c r="DG183" s="2527" t="str">
        <f t="shared" si="315"/>
        <v/>
      </c>
      <c r="DH183" s="2527" t="str">
        <f t="shared" si="316"/>
        <v/>
      </c>
      <c r="DI183" s="2527" t="str">
        <f t="shared" si="317"/>
        <v/>
      </c>
      <c r="DJ183" s="2549"/>
      <c r="DK183" s="2704">
        <f>IF(M183=DK8,M183,0)</f>
        <v>0</v>
      </c>
      <c r="DL183" s="2703" t="str">
        <f t="shared" si="318"/>
        <v/>
      </c>
      <c r="DM183" s="2692" t="str">
        <f t="shared" si="319"/>
        <v/>
      </c>
      <c r="DN183" s="2692" t="str">
        <f t="shared" si="320"/>
        <v/>
      </c>
      <c r="DO183" s="2692" t="str">
        <f t="shared" si="321"/>
        <v/>
      </c>
      <c r="DP183" s="2692" t="str">
        <f t="shared" si="322"/>
        <v/>
      </c>
      <c r="DQ183" s="2692" t="str">
        <f t="shared" si="323"/>
        <v/>
      </c>
      <c r="DR183" s="2692" t="str">
        <f t="shared" si="324"/>
        <v/>
      </c>
      <c r="DS183" s="2692" t="str">
        <f t="shared" si="325"/>
        <v/>
      </c>
      <c r="DT183" s="2696" t="str">
        <f t="shared" si="326"/>
        <v/>
      </c>
      <c r="DU183" s="2535"/>
      <c r="DV183" s="2683">
        <f t="shared" si="327"/>
        <v>0</v>
      </c>
      <c r="DW183" s="2684">
        <f t="shared" si="328"/>
        <v>0</v>
      </c>
      <c r="DX183" s="2684">
        <f t="shared" si="329"/>
        <v>0</v>
      </c>
      <c r="DY183" s="2684">
        <f t="shared" si="330"/>
        <v>0</v>
      </c>
      <c r="DZ183" s="2684">
        <f t="shared" si="331"/>
        <v>0</v>
      </c>
      <c r="EA183" s="2684">
        <f t="shared" si="332"/>
        <v>0</v>
      </c>
      <c r="EB183" s="2684">
        <f t="shared" si="333"/>
        <v>0</v>
      </c>
      <c r="EC183" s="2684">
        <f t="shared" si="334"/>
        <v>0</v>
      </c>
      <c r="ED183" s="2630"/>
      <c r="EE183" s="2685">
        <f t="shared" si="375"/>
        <v>0</v>
      </c>
      <c r="EF183" s="2686">
        <f t="shared" si="375"/>
        <v>0</v>
      </c>
      <c r="EG183" s="2686">
        <f t="shared" si="375"/>
        <v>0</v>
      </c>
      <c r="EH183" s="2686">
        <f t="shared" si="375"/>
        <v>0</v>
      </c>
      <c r="EI183" s="2686">
        <f t="shared" si="375"/>
        <v>0</v>
      </c>
      <c r="EJ183" s="2686">
        <f t="shared" si="260"/>
        <v>0</v>
      </c>
      <c r="EK183" s="2686">
        <f t="shared" si="260"/>
        <v>0</v>
      </c>
      <c r="EL183" s="2687">
        <f t="shared" si="260"/>
        <v>0</v>
      </c>
      <c r="EM183" s="2601"/>
      <c r="EN183" s="2681" t="str">
        <f t="shared" si="335"/>
        <v/>
      </c>
      <c r="EO183" s="2688">
        <f t="shared" si="336"/>
        <v>0</v>
      </c>
      <c r="EP183" s="2689">
        <f t="shared" si="337"/>
        <v>0</v>
      </c>
      <c r="EQ183" s="2689">
        <f t="shared" si="338"/>
        <v>0</v>
      </c>
      <c r="ER183" s="2689">
        <f t="shared" si="339"/>
        <v>0</v>
      </c>
      <c r="ES183" s="2689">
        <f t="shared" si="340"/>
        <v>0</v>
      </c>
      <c r="ET183" s="2689">
        <f t="shared" si="341"/>
        <v>0</v>
      </c>
      <c r="EU183" s="2689">
        <f t="shared" si="342"/>
        <v>0</v>
      </c>
      <c r="EV183" s="2689">
        <f t="shared" si="343"/>
        <v>0</v>
      </c>
      <c r="EW183" s="2689">
        <f t="shared" si="344"/>
        <v>0</v>
      </c>
      <c r="EX183" s="2705">
        <f>IF(X183=EX8,X183,0)</f>
        <v>0</v>
      </c>
      <c r="EY183" s="2703" t="str">
        <f t="shared" si="345"/>
        <v/>
      </c>
      <c r="EZ183" s="2678" t="str">
        <f t="shared" si="346"/>
        <v/>
      </c>
      <c r="FA183" s="2692" t="str">
        <f t="shared" si="347"/>
        <v/>
      </c>
      <c r="FB183" s="2692" t="str">
        <f t="shared" si="348"/>
        <v/>
      </c>
      <c r="FC183" s="2692" t="str">
        <f t="shared" si="349"/>
        <v/>
      </c>
      <c r="FD183" s="2692" t="str">
        <f t="shared" si="350"/>
        <v/>
      </c>
      <c r="FE183" s="2692" t="str">
        <f t="shared" si="351"/>
        <v/>
      </c>
      <c r="FF183" s="2692" t="str">
        <f t="shared" si="352"/>
        <v/>
      </c>
      <c r="FG183" s="2692" t="str">
        <f t="shared" si="353"/>
        <v/>
      </c>
      <c r="FH183" s="2601"/>
      <c r="FI183" s="2681" t="str">
        <f t="shared" si="354"/>
        <v/>
      </c>
      <c r="FJ183" s="2694">
        <f t="shared" si="355"/>
        <v>0</v>
      </c>
      <c r="FK183" s="2527" t="str">
        <f t="shared" si="356"/>
        <v/>
      </c>
      <c r="FL183" s="2527" t="str">
        <f t="shared" si="357"/>
        <v/>
      </c>
      <c r="FM183" s="2527" t="str">
        <f t="shared" si="358"/>
        <v/>
      </c>
      <c r="FN183" s="2527" t="str">
        <f t="shared" si="359"/>
        <v/>
      </c>
      <c r="FO183" s="2527" t="str">
        <f t="shared" si="360"/>
        <v/>
      </c>
      <c r="FP183" s="2527" t="str">
        <f t="shared" si="361"/>
        <v/>
      </c>
      <c r="FQ183" s="2527" t="str">
        <f t="shared" si="362"/>
        <v/>
      </c>
      <c r="FR183" s="2527" t="str">
        <f t="shared" si="363"/>
        <v/>
      </c>
      <c r="FS183" s="2704">
        <f>IF(X183=FS8,X183,0)</f>
        <v>0</v>
      </c>
      <c r="FT183" s="2703" t="str">
        <f t="shared" si="364"/>
        <v/>
      </c>
      <c r="FU183" s="2692" t="str">
        <f t="shared" si="365"/>
        <v/>
      </c>
      <c r="FV183" s="2692" t="str">
        <f t="shared" si="366"/>
        <v/>
      </c>
      <c r="FW183" s="2692" t="str">
        <f t="shared" si="367"/>
        <v/>
      </c>
      <c r="FX183" s="2692" t="str">
        <f t="shared" si="368"/>
        <v/>
      </c>
      <c r="FY183" s="2692" t="str">
        <f t="shared" si="369"/>
        <v/>
      </c>
      <c r="FZ183" s="2692" t="str">
        <f t="shared" si="370"/>
        <v/>
      </c>
      <c r="GA183" s="2692" t="str">
        <f t="shared" si="371"/>
        <v/>
      </c>
      <c r="GB183" s="2696" t="str">
        <f t="shared" si="372"/>
        <v/>
      </c>
      <c r="GC183" s="2535"/>
    </row>
    <row r="184" spans="1:185" ht="45" customHeight="1" x14ac:dyDescent="0.25">
      <c r="A184" s="2633">
        <f>ROW()</f>
        <v>184</v>
      </c>
      <c r="B184" s="2667" t="str">
        <f>IF(C184="I","",IF(ISBLANK(D184),"",IF(ISTEXT(D184),LARGE(B9:B183,1)+1,0)))</f>
        <v/>
      </c>
      <c r="C184" s="2698"/>
      <c r="D184" s="2715"/>
      <c r="E184" s="2669"/>
      <c r="F184" s="2670"/>
      <c r="G184" s="2671"/>
      <c r="H184" s="2672"/>
      <c r="I184" s="2671"/>
      <c r="J184" s="2672"/>
      <c r="K184" s="2673">
        <f t="shared" si="376"/>
        <v>0</v>
      </c>
      <c r="L184" s="2532"/>
      <c r="M184" s="2674">
        <f t="shared" si="261"/>
        <v>0</v>
      </c>
      <c r="N184" s="2675">
        <f t="shared" si="261"/>
        <v>0</v>
      </c>
      <c r="O184" s="2676"/>
      <c r="P184" s="2676"/>
      <c r="Q184" s="2676"/>
      <c r="R184" s="2676"/>
      <c r="S184" s="2676"/>
      <c r="T184" s="2676"/>
      <c r="U184" s="2676"/>
      <c r="V184" s="2676"/>
      <c r="W184" s="2532"/>
      <c r="X184" s="2674">
        <f t="shared" si="262"/>
        <v>0</v>
      </c>
      <c r="Y184" s="2675">
        <f t="shared" si="262"/>
        <v>0</v>
      </c>
      <c r="Z184" s="2677"/>
      <c r="AA184" s="2677"/>
      <c r="AB184" s="2677"/>
      <c r="AC184" s="2677"/>
      <c r="AD184" s="2677"/>
      <c r="AE184" s="2677"/>
      <c r="AF184" s="2677"/>
      <c r="AG184" s="2677"/>
      <c r="AH184" s="2532"/>
      <c r="AI184" s="2535"/>
      <c r="AJ184" s="2678">
        <f t="shared" si="263"/>
        <v>0</v>
      </c>
      <c r="AK184" s="2679">
        <f t="shared" si="264"/>
        <v>0</v>
      </c>
      <c r="AL184" s="2678">
        <f t="shared" si="265"/>
        <v>0</v>
      </c>
      <c r="AM184" s="2679">
        <f t="shared" si="266"/>
        <v>0</v>
      </c>
      <c r="AN184" s="2678">
        <f t="shared" si="267"/>
        <v>0</v>
      </c>
      <c r="AO184" s="2679">
        <f t="shared" si="268"/>
        <v>0</v>
      </c>
      <c r="AP184" s="2678">
        <f t="shared" si="269"/>
        <v>0</v>
      </c>
      <c r="AQ184" s="2679">
        <f t="shared" si="270"/>
        <v>0</v>
      </c>
      <c r="AR184" s="2678">
        <f t="shared" si="271"/>
        <v>0</v>
      </c>
      <c r="AS184" s="2679">
        <f t="shared" si="272"/>
        <v>0</v>
      </c>
      <c r="AT184" s="2678">
        <f t="shared" si="273"/>
        <v>0</v>
      </c>
      <c r="AU184" s="2679">
        <f t="shared" si="274"/>
        <v>0</v>
      </c>
      <c r="AV184" s="2678">
        <f t="shared" si="275"/>
        <v>0</v>
      </c>
      <c r="AW184" s="2679">
        <f t="shared" si="276"/>
        <v>0</v>
      </c>
      <c r="AX184" s="2678">
        <f t="shared" si="277"/>
        <v>0</v>
      </c>
      <c r="AY184" s="2679">
        <f t="shared" si="278"/>
        <v>0</v>
      </c>
      <c r="AZ184" s="2680"/>
      <c r="BA184" s="2681">
        <f>BA9</f>
        <v>20</v>
      </c>
      <c r="BB184" s="2681">
        <f t="shared" si="279"/>
        <v>0</v>
      </c>
      <c r="BC184" s="2681" t="str">
        <f t="shared" si="280"/>
        <v/>
      </c>
      <c r="BD184" s="2682">
        <f t="shared" si="373"/>
        <v>0</v>
      </c>
      <c r="BE184" s="2682">
        <f t="shared" si="373"/>
        <v>0</v>
      </c>
      <c r="BF184" s="2682">
        <f t="shared" si="373"/>
        <v>0</v>
      </c>
      <c r="BG184" s="2682">
        <f t="shared" si="373"/>
        <v>0</v>
      </c>
      <c r="BH184" s="2682">
        <f t="shared" si="373"/>
        <v>0</v>
      </c>
      <c r="BI184" s="2682">
        <f t="shared" si="258"/>
        <v>0</v>
      </c>
      <c r="BJ184" s="2682">
        <f t="shared" si="258"/>
        <v>0</v>
      </c>
      <c r="BK184" s="2682">
        <f t="shared" si="258"/>
        <v>0</v>
      </c>
      <c r="BL184" s="2535"/>
      <c r="BM184" s="2683">
        <f t="shared" si="281"/>
        <v>0</v>
      </c>
      <c r="BN184" s="2684">
        <f t="shared" si="282"/>
        <v>0</v>
      </c>
      <c r="BO184" s="2684">
        <f t="shared" si="283"/>
        <v>0</v>
      </c>
      <c r="BP184" s="2684">
        <f t="shared" si="284"/>
        <v>0</v>
      </c>
      <c r="BQ184" s="2684">
        <f t="shared" si="285"/>
        <v>0</v>
      </c>
      <c r="BR184" s="2684">
        <f t="shared" si="286"/>
        <v>0</v>
      </c>
      <c r="BS184" s="2684">
        <f t="shared" si="287"/>
        <v>0</v>
      </c>
      <c r="BT184" s="2684">
        <f t="shared" si="288"/>
        <v>0</v>
      </c>
      <c r="BU184" s="2617"/>
      <c r="BV184" s="2685">
        <f t="shared" si="374"/>
        <v>0</v>
      </c>
      <c r="BW184" s="2686">
        <f t="shared" si="374"/>
        <v>0</v>
      </c>
      <c r="BX184" s="2686">
        <f t="shared" si="374"/>
        <v>0</v>
      </c>
      <c r="BY184" s="2686">
        <f t="shared" si="374"/>
        <v>0</v>
      </c>
      <c r="BZ184" s="2686">
        <f t="shared" si="374"/>
        <v>0</v>
      </c>
      <c r="CA184" s="2686">
        <f t="shared" si="259"/>
        <v>0</v>
      </c>
      <c r="CB184" s="2686">
        <f t="shared" si="259"/>
        <v>0</v>
      </c>
      <c r="CC184" s="2687">
        <f t="shared" si="259"/>
        <v>0</v>
      </c>
      <c r="CD184" s="2525"/>
      <c r="CE184" s="2681" t="str">
        <f t="shared" si="289"/>
        <v/>
      </c>
      <c r="CF184" s="2688">
        <f t="shared" si="290"/>
        <v>0</v>
      </c>
      <c r="CG184" s="2689">
        <f t="shared" si="291"/>
        <v>0</v>
      </c>
      <c r="CH184" s="2689">
        <f t="shared" si="292"/>
        <v>0</v>
      </c>
      <c r="CI184" s="2689">
        <f t="shared" si="293"/>
        <v>0</v>
      </c>
      <c r="CJ184" s="2689">
        <f t="shared" si="294"/>
        <v>0</v>
      </c>
      <c r="CK184" s="2689">
        <f t="shared" si="295"/>
        <v>0</v>
      </c>
      <c r="CL184" s="2689">
        <f t="shared" si="296"/>
        <v>0</v>
      </c>
      <c r="CM184" s="2689">
        <f t="shared" si="297"/>
        <v>0</v>
      </c>
      <c r="CN184" s="2689">
        <f t="shared" si="298"/>
        <v>0</v>
      </c>
      <c r="CO184" s="2702">
        <f>IF(M184=CO8,M184,0)</f>
        <v>0</v>
      </c>
      <c r="CP184" s="2703" t="str">
        <f t="shared" si="299"/>
        <v/>
      </c>
      <c r="CQ184" s="2678" t="str">
        <f t="shared" si="300"/>
        <v/>
      </c>
      <c r="CR184" s="2692" t="str">
        <f t="shared" si="301"/>
        <v/>
      </c>
      <c r="CS184" s="2692" t="str">
        <f t="shared" si="302"/>
        <v/>
      </c>
      <c r="CT184" s="2692" t="str">
        <f t="shared" si="303"/>
        <v/>
      </c>
      <c r="CU184" s="2692" t="str">
        <f t="shared" si="304"/>
        <v/>
      </c>
      <c r="CV184" s="2692" t="str">
        <f t="shared" si="305"/>
        <v/>
      </c>
      <c r="CW184" s="2692" t="str">
        <f t="shared" si="306"/>
        <v/>
      </c>
      <c r="CX184" s="2693" t="str">
        <f t="shared" si="307"/>
        <v/>
      </c>
      <c r="CY184" s="2601"/>
      <c r="CZ184" s="2681" t="str">
        <f t="shared" si="308"/>
        <v/>
      </c>
      <c r="DA184" s="2694">
        <f t="shared" si="309"/>
        <v>0</v>
      </c>
      <c r="DB184" s="2527" t="str">
        <f t="shared" si="310"/>
        <v/>
      </c>
      <c r="DC184" s="2527" t="str">
        <f t="shared" si="311"/>
        <v/>
      </c>
      <c r="DD184" s="2527" t="str">
        <f t="shared" si="312"/>
        <v/>
      </c>
      <c r="DE184" s="2527" t="str">
        <f t="shared" si="313"/>
        <v/>
      </c>
      <c r="DF184" s="2527" t="str">
        <f t="shared" si="314"/>
        <v/>
      </c>
      <c r="DG184" s="2527" t="str">
        <f t="shared" si="315"/>
        <v/>
      </c>
      <c r="DH184" s="2527" t="str">
        <f t="shared" si="316"/>
        <v/>
      </c>
      <c r="DI184" s="2527" t="str">
        <f t="shared" si="317"/>
        <v/>
      </c>
      <c r="DJ184" s="2549"/>
      <c r="DK184" s="2704">
        <f>IF(M184=DK8,M184,0)</f>
        <v>0</v>
      </c>
      <c r="DL184" s="2703" t="str">
        <f t="shared" si="318"/>
        <v/>
      </c>
      <c r="DM184" s="2692" t="str">
        <f t="shared" si="319"/>
        <v/>
      </c>
      <c r="DN184" s="2692" t="str">
        <f t="shared" si="320"/>
        <v/>
      </c>
      <c r="DO184" s="2692" t="str">
        <f t="shared" si="321"/>
        <v/>
      </c>
      <c r="DP184" s="2692" t="str">
        <f t="shared" si="322"/>
        <v/>
      </c>
      <c r="DQ184" s="2692" t="str">
        <f t="shared" si="323"/>
        <v/>
      </c>
      <c r="DR184" s="2692" t="str">
        <f t="shared" si="324"/>
        <v/>
      </c>
      <c r="DS184" s="2692" t="str">
        <f t="shared" si="325"/>
        <v/>
      </c>
      <c r="DT184" s="2696" t="str">
        <f t="shared" si="326"/>
        <v/>
      </c>
      <c r="DU184" s="2535"/>
      <c r="DV184" s="2683">
        <f t="shared" si="327"/>
        <v>0</v>
      </c>
      <c r="DW184" s="2684">
        <f t="shared" si="328"/>
        <v>0</v>
      </c>
      <c r="DX184" s="2684">
        <f t="shared" si="329"/>
        <v>0</v>
      </c>
      <c r="DY184" s="2684">
        <f t="shared" si="330"/>
        <v>0</v>
      </c>
      <c r="DZ184" s="2684">
        <f t="shared" si="331"/>
        <v>0</v>
      </c>
      <c r="EA184" s="2684">
        <f t="shared" si="332"/>
        <v>0</v>
      </c>
      <c r="EB184" s="2684">
        <f t="shared" si="333"/>
        <v>0</v>
      </c>
      <c r="EC184" s="2684">
        <f t="shared" si="334"/>
        <v>0</v>
      </c>
      <c r="ED184" s="2630"/>
      <c r="EE184" s="2685">
        <f t="shared" si="375"/>
        <v>0</v>
      </c>
      <c r="EF184" s="2686">
        <f t="shared" si="375"/>
        <v>0</v>
      </c>
      <c r="EG184" s="2686">
        <f t="shared" si="375"/>
        <v>0</v>
      </c>
      <c r="EH184" s="2686">
        <f t="shared" si="375"/>
        <v>0</v>
      </c>
      <c r="EI184" s="2686">
        <f t="shared" si="375"/>
        <v>0</v>
      </c>
      <c r="EJ184" s="2686">
        <f t="shared" si="260"/>
        <v>0</v>
      </c>
      <c r="EK184" s="2686">
        <f t="shared" si="260"/>
        <v>0</v>
      </c>
      <c r="EL184" s="2687">
        <f t="shared" si="260"/>
        <v>0</v>
      </c>
      <c r="EM184" s="2601"/>
      <c r="EN184" s="2681" t="str">
        <f t="shared" si="335"/>
        <v/>
      </c>
      <c r="EO184" s="2688">
        <f t="shared" si="336"/>
        <v>0</v>
      </c>
      <c r="EP184" s="2689">
        <f t="shared" si="337"/>
        <v>0</v>
      </c>
      <c r="EQ184" s="2689">
        <f t="shared" si="338"/>
        <v>0</v>
      </c>
      <c r="ER184" s="2689">
        <f t="shared" si="339"/>
        <v>0</v>
      </c>
      <c r="ES184" s="2689">
        <f t="shared" si="340"/>
        <v>0</v>
      </c>
      <c r="ET184" s="2689">
        <f t="shared" si="341"/>
        <v>0</v>
      </c>
      <c r="EU184" s="2689">
        <f t="shared" si="342"/>
        <v>0</v>
      </c>
      <c r="EV184" s="2689">
        <f t="shared" si="343"/>
        <v>0</v>
      </c>
      <c r="EW184" s="2689">
        <f t="shared" si="344"/>
        <v>0</v>
      </c>
      <c r="EX184" s="2705">
        <f>IF(X184=EX8,X184,0)</f>
        <v>0</v>
      </c>
      <c r="EY184" s="2703" t="str">
        <f t="shared" si="345"/>
        <v/>
      </c>
      <c r="EZ184" s="2678" t="str">
        <f t="shared" si="346"/>
        <v/>
      </c>
      <c r="FA184" s="2692" t="str">
        <f t="shared" si="347"/>
        <v/>
      </c>
      <c r="FB184" s="2692" t="str">
        <f t="shared" si="348"/>
        <v/>
      </c>
      <c r="FC184" s="2692" t="str">
        <f t="shared" si="349"/>
        <v/>
      </c>
      <c r="FD184" s="2692" t="str">
        <f t="shared" si="350"/>
        <v/>
      </c>
      <c r="FE184" s="2692" t="str">
        <f t="shared" si="351"/>
        <v/>
      </c>
      <c r="FF184" s="2692" t="str">
        <f t="shared" si="352"/>
        <v/>
      </c>
      <c r="FG184" s="2692" t="str">
        <f t="shared" si="353"/>
        <v/>
      </c>
      <c r="FH184" s="2601"/>
      <c r="FI184" s="2681" t="str">
        <f t="shared" si="354"/>
        <v/>
      </c>
      <c r="FJ184" s="2694">
        <f t="shared" si="355"/>
        <v>0</v>
      </c>
      <c r="FK184" s="2527" t="str">
        <f t="shared" si="356"/>
        <v/>
      </c>
      <c r="FL184" s="2527" t="str">
        <f t="shared" si="357"/>
        <v/>
      </c>
      <c r="FM184" s="2527" t="str">
        <f t="shared" si="358"/>
        <v/>
      </c>
      <c r="FN184" s="2527" t="str">
        <f t="shared" si="359"/>
        <v/>
      </c>
      <c r="FO184" s="2527" t="str">
        <f t="shared" si="360"/>
        <v/>
      </c>
      <c r="FP184" s="2527" t="str">
        <f t="shared" si="361"/>
        <v/>
      </c>
      <c r="FQ184" s="2527" t="str">
        <f t="shared" si="362"/>
        <v/>
      </c>
      <c r="FR184" s="2527" t="str">
        <f t="shared" si="363"/>
        <v/>
      </c>
      <c r="FS184" s="2704">
        <f>IF(X184=FS8,X184,0)</f>
        <v>0</v>
      </c>
      <c r="FT184" s="2703" t="str">
        <f t="shared" si="364"/>
        <v/>
      </c>
      <c r="FU184" s="2692" t="str">
        <f t="shared" si="365"/>
        <v/>
      </c>
      <c r="FV184" s="2692" t="str">
        <f t="shared" si="366"/>
        <v/>
      </c>
      <c r="FW184" s="2692" t="str">
        <f t="shared" si="367"/>
        <v/>
      </c>
      <c r="FX184" s="2692" t="str">
        <f t="shared" si="368"/>
        <v/>
      </c>
      <c r="FY184" s="2692" t="str">
        <f t="shared" si="369"/>
        <v/>
      </c>
      <c r="FZ184" s="2692" t="str">
        <f t="shared" si="370"/>
        <v/>
      </c>
      <c r="GA184" s="2692" t="str">
        <f t="shared" si="371"/>
        <v/>
      </c>
      <c r="GB184" s="2696" t="str">
        <f t="shared" si="372"/>
        <v/>
      </c>
      <c r="GC184" s="2535"/>
    </row>
    <row r="185" spans="1:185" ht="45" customHeight="1" x14ac:dyDescent="0.25">
      <c r="A185" s="2633">
        <f>ROW()</f>
        <v>185</v>
      </c>
      <c r="B185" s="2667" t="str">
        <f>IF(C185="I","",IF(ISBLANK(D185),"",IF(ISTEXT(D185),LARGE(B9:B184,1)+1,0)))</f>
        <v/>
      </c>
      <c r="C185" s="2698"/>
      <c r="D185" s="2715"/>
      <c r="E185" s="2669"/>
      <c r="F185" s="2670"/>
      <c r="G185" s="2671"/>
      <c r="H185" s="2672"/>
      <c r="I185" s="2671"/>
      <c r="J185" s="2672"/>
      <c r="K185" s="2673">
        <f t="shared" si="376"/>
        <v>0</v>
      </c>
      <c r="L185" s="2532"/>
      <c r="M185" s="2674">
        <f t="shared" si="261"/>
        <v>0</v>
      </c>
      <c r="N185" s="2675">
        <f t="shared" si="261"/>
        <v>0</v>
      </c>
      <c r="O185" s="2676"/>
      <c r="P185" s="2676"/>
      <c r="Q185" s="2676"/>
      <c r="R185" s="2676"/>
      <c r="S185" s="2676"/>
      <c r="T185" s="2676"/>
      <c r="U185" s="2676"/>
      <c r="V185" s="2676"/>
      <c r="W185" s="2532"/>
      <c r="X185" s="2674">
        <f t="shared" si="262"/>
        <v>0</v>
      </c>
      <c r="Y185" s="2675">
        <f t="shared" si="262"/>
        <v>0</v>
      </c>
      <c r="Z185" s="2677"/>
      <c r="AA185" s="2677"/>
      <c r="AB185" s="2677"/>
      <c r="AC185" s="2677"/>
      <c r="AD185" s="2677"/>
      <c r="AE185" s="2677"/>
      <c r="AF185" s="2677"/>
      <c r="AG185" s="2677"/>
      <c r="AH185" s="2532"/>
      <c r="AI185" s="2535"/>
      <c r="AJ185" s="2678">
        <f t="shared" si="263"/>
        <v>0</v>
      </c>
      <c r="AK185" s="2679">
        <f t="shared" si="264"/>
        <v>0</v>
      </c>
      <c r="AL185" s="2678">
        <f t="shared" si="265"/>
        <v>0</v>
      </c>
      <c r="AM185" s="2679">
        <f t="shared" si="266"/>
        <v>0</v>
      </c>
      <c r="AN185" s="2678">
        <f t="shared" si="267"/>
        <v>0</v>
      </c>
      <c r="AO185" s="2679">
        <f t="shared" si="268"/>
        <v>0</v>
      </c>
      <c r="AP185" s="2678">
        <f t="shared" si="269"/>
        <v>0</v>
      </c>
      <c r="AQ185" s="2679">
        <f t="shared" si="270"/>
        <v>0</v>
      </c>
      <c r="AR185" s="2678">
        <f t="shared" si="271"/>
        <v>0</v>
      </c>
      <c r="AS185" s="2679">
        <f t="shared" si="272"/>
        <v>0</v>
      </c>
      <c r="AT185" s="2678">
        <f t="shared" si="273"/>
        <v>0</v>
      </c>
      <c r="AU185" s="2679">
        <f t="shared" si="274"/>
        <v>0</v>
      </c>
      <c r="AV185" s="2678">
        <f t="shared" si="275"/>
        <v>0</v>
      </c>
      <c r="AW185" s="2679">
        <f t="shared" si="276"/>
        <v>0</v>
      </c>
      <c r="AX185" s="2678">
        <f t="shared" si="277"/>
        <v>0</v>
      </c>
      <c r="AY185" s="2679">
        <f t="shared" si="278"/>
        <v>0</v>
      </c>
      <c r="AZ185" s="2680"/>
      <c r="BA185" s="2681">
        <f>BA9</f>
        <v>20</v>
      </c>
      <c r="BB185" s="2681">
        <f t="shared" si="279"/>
        <v>0</v>
      </c>
      <c r="BC185" s="2681" t="str">
        <f t="shared" si="280"/>
        <v/>
      </c>
      <c r="BD185" s="2682">
        <f t="shared" si="373"/>
        <v>0</v>
      </c>
      <c r="BE185" s="2682">
        <f t="shared" si="373"/>
        <v>0</v>
      </c>
      <c r="BF185" s="2682">
        <f t="shared" si="373"/>
        <v>0</v>
      </c>
      <c r="BG185" s="2682">
        <f t="shared" si="373"/>
        <v>0</v>
      </c>
      <c r="BH185" s="2682">
        <f t="shared" si="373"/>
        <v>0</v>
      </c>
      <c r="BI185" s="2682">
        <f t="shared" si="258"/>
        <v>0</v>
      </c>
      <c r="BJ185" s="2682">
        <f t="shared" si="258"/>
        <v>0</v>
      </c>
      <c r="BK185" s="2682">
        <f t="shared" si="258"/>
        <v>0</v>
      </c>
      <c r="BL185" s="2535"/>
      <c r="BM185" s="2683">
        <f t="shared" si="281"/>
        <v>0</v>
      </c>
      <c r="BN185" s="2684">
        <f t="shared" si="282"/>
        <v>0</v>
      </c>
      <c r="BO185" s="2684">
        <f t="shared" si="283"/>
        <v>0</v>
      </c>
      <c r="BP185" s="2684">
        <f t="shared" si="284"/>
        <v>0</v>
      </c>
      <c r="BQ185" s="2684">
        <f t="shared" si="285"/>
        <v>0</v>
      </c>
      <c r="BR185" s="2684">
        <f t="shared" si="286"/>
        <v>0</v>
      </c>
      <c r="BS185" s="2684">
        <f t="shared" si="287"/>
        <v>0</v>
      </c>
      <c r="BT185" s="2684">
        <f t="shared" si="288"/>
        <v>0</v>
      </c>
      <c r="BU185" s="2617"/>
      <c r="BV185" s="2685">
        <f t="shared" si="374"/>
        <v>0</v>
      </c>
      <c r="BW185" s="2686">
        <f t="shared" si="374"/>
        <v>0</v>
      </c>
      <c r="BX185" s="2686">
        <f t="shared" si="374"/>
        <v>0</v>
      </c>
      <c r="BY185" s="2686">
        <f t="shared" si="374"/>
        <v>0</v>
      </c>
      <c r="BZ185" s="2686">
        <f t="shared" si="374"/>
        <v>0</v>
      </c>
      <c r="CA185" s="2686">
        <f t="shared" si="259"/>
        <v>0</v>
      </c>
      <c r="CB185" s="2686">
        <f t="shared" si="259"/>
        <v>0</v>
      </c>
      <c r="CC185" s="2687">
        <f t="shared" si="259"/>
        <v>0</v>
      </c>
      <c r="CD185" s="2525"/>
      <c r="CE185" s="2681" t="str">
        <f t="shared" si="289"/>
        <v/>
      </c>
      <c r="CF185" s="2688">
        <f t="shared" si="290"/>
        <v>0</v>
      </c>
      <c r="CG185" s="2689">
        <f t="shared" si="291"/>
        <v>0</v>
      </c>
      <c r="CH185" s="2689">
        <f t="shared" si="292"/>
        <v>0</v>
      </c>
      <c r="CI185" s="2689">
        <f t="shared" si="293"/>
        <v>0</v>
      </c>
      <c r="CJ185" s="2689">
        <f t="shared" si="294"/>
        <v>0</v>
      </c>
      <c r="CK185" s="2689">
        <f t="shared" si="295"/>
        <v>0</v>
      </c>
      <c r="CL185" s="2689">
        <f t="shared" si="296"/>
        <v>0</v>
      </c>
      <c r="CM185" s="2689">
        <f t="shared" si="297"/>
        <v>0</v>
      </c>
      <c r="CN185" s="2689">
        <f t="shared" si="298"/>
        <v>0</v>
      </c>
      <c r="CO185" s="2702">
        <f>IF(M185=CO8,M185,0)</f>
        <v>0</v>
      </c>
      <c r="CP185" s="2703" t="str">
        <f t="shared" si="299"/>
        <v/>
      </c>
      <c r="CQ185" s="2678" t="str">
        <f t="shared" si="300"/>
        <v/>
      </c>
      <c r="CR185" s="2692" t="str">
        <f t="shared" si="301"/>
        <v/>
      </c>
      <c r="CS185" s="2692" t="str">
        <f t="shared" si="302"/>
        <v/>
      </c>
      <c r="CT185" s="2692" t="str">
        <f t="shared" si="303"/>
        <v/>
      </c>
      <c r="CU185" s="2692" t="str">
        <f t="shared" si="304"/>
        <v/>
      </c>
      <c r="CV185" s="2692" t="str">
        <f t="shared" si="305"/>
        <v/>
      </c>
      <c r="CW185" s="2692" t="str">
        <f t="shared" si="306"/>
        <v/>
      </c>
      <c r="CX185" s="2693" t="str">
        <f t="shared" si="307"/>
        <v/>
      </c>
      <c r="CY185" s="2601"/>
      <c r="CZ185" s="2681" t="str">
        <f t="shared" si="308"/>
        <v/>
      </c>
      <c r="DA185" s="2694">
        <f t="shared" si="309"/>
        <v>0</v>
      </c>
      <c r="DB185" s="2527" t="str">
        <f t="shared" si="310"/>
        <v/>
      </c>
      <c r="DC185" s="2527" t="str">
        <f t="shared" si="311"/>
        <v/>
      </c>
      <c r="DD185" s="2527" t="str">
        <f t="shared" si="312"/>
        <v/>
      </c>
      <c r="DE185" s="2527" t="str">
        <f t="shared" si="313"/>
        <v/>
      </c>
      <c r="DF185" s="2527" t="str">
        <f t="shared" si="314"/>
        <v/>
      </c>
      <c r="DG185" s="2527" t="str">
        <f t="shared" si="315"/>
        <v/>
      </c>
      <c r="DH185" s="2527" t="str">
        <f t="shared" si="316"/>
        <v/>
      </c>
      <c r="DI185" s="2527" t="str">
        <f t="shared" si="317"/>
        <v/>
      </c>
      <c r="DJ185" s="2549"/>
      <c r="DK185" s="2704">
        <f>IF(M185=DK8,M185,0)</f>
        <v>0</v>
      </c>
      <c r="DL185" s="2703" t="str">
        <f t="shared" si="318"/>
        <v/>
      </c>
      <c r="DM185" s="2692" t="str">
        <f t="shared" si="319"/>
        <v/>
      </c>
      <c r="DN185" s="2692" t="str">
        <f t="shared" si="320"/>
        <v/>
      </c>
      <c r="DO185" s="2692" t="str">
        <f t="shared" si="321"/>
        <v/>
      </c>
      <c r="DP185" s="2692" t="str">
        <f t="shared" si="322"/>
        <v/>
      </c>
      <c r="DQ185" s="2692" t="str">
        <f t="shared" si="323"/>
        <v/>
      </c>
      <c r="DR185" s="2692" t="str">
        <f t="shared" si="324"/>
        <v/>
      </c>
      <c r="DS185" s="2692" t="str">
        <f t="shared" si="325"/>
        <v/>
      </c>
      <c r="DT185" s="2696" t="str">
        <f t="shared" si="326"/>
        <v/>
      </c>
      <c r="DU185" s="2535"/>
      <c r="DV185" s="2683">
        <f t="shared" si="327"/>
        <v>0</v>
      </c>
      <c r="DW185" s="2684">
        <f t="shared" si="328"/>
        <v>0</v>
      </c>
      <c r="DX185" s="2684">
        <f t="shared" si="329"/>
        <v>0</v>
      </c>
      <c r="DY185" s="2684">
        <f t="shared" si="330"/>
        <v>0</v>
      </c>
      <c r="DZ185" s="2684">
        <f t="shared" si="331"/>
        <v>0</v>
      </c>
      <c r="EA185" s="2684">
        <f t="shared" si="332"/>
        <v>0</v>
      </c>
      <c r="EB185" s="2684">
        <f t="shared" si="333"/>
        <v>0</v>
      </c>
      <c r="EC185" s="2684">
        <f t="shared" si="334"/>
        <v>0</v>
      </c>
      <c r="ED185" s="2630"/>
      <c r="EE185" s="2685">
        <f t="shared" si="375"/>
        <v>0</v>
      </c>
      <c r="EF185" s="2686">
        <f t="shared" si="375"/>
        <v>0</v>
      </c>
      <c r="EG185" s="2686">
        <f t="shared" si="375"/>
        <v>0</v>
      </c>
      <c r="EH185" s="2686">
        <f t="shared" si="375"/>
        <v>0</v>
      </c>
      <c r="EI185" s="2686">
        <f t="shared" si="375"/>
        <v>0</v>
      </c>
      <c r="EJ185" s="2686">
        <f t="shared" si="260"/>
        <v>0</v>
      </c>
      <c r="EK185" s="2686">
        <f t="shared" si="260"/>
        <v>0</v>
      </c>
      <c r="EL185" s="2687">
        <f t="shared" si="260"/>
        <v>0</v>
      </c>
      <c r="EM185" s="2601"/>
      <c r="EN185" s="2681" t="str">
        <f t="shared" si="335"/>
        <v/>
      </c>
      <c r="EO185" s="2688">
        <f t="shared" si="336"/>
        <v>0</v>
      </c>
      <c r="EP185" s="2689">
        <f t="shared" si="337"/>
        <v>0</v>
      </c>
      <c r="EQ185" s="2689">
        <f t="shared" si="338"/>
        <v>0</v>
      </c>
      <c r="ER185" s="2689">
        <f t="shared" si="339"/>
        <v>0</v>
      </c>
      <c r="ES185" s="2689">
        <f t="shared" si="340"/>
        <v>0</v>
      </c>
      <c r="ET185" s="2689">
        <f t="shared" si="341"/>
        <v>0</v>
      </c>
      <c r="EU185" s="2689">
        <f t="shared" si="342"/>
        <v>0</v>
      </c>
      <c r="EV185" s="2689">
        <f t="shared" si="343"/>
        <v>0</v>
      </c>
      <c r="EW185" s="2689">
        <f t="shared" si="344"/>
        <v>0</v>
      </c>
      <c r="EX185" s="2705">
        <f>IF(X185=EX8,X185,0)</f>
        <v>0</v>
      </c>
      <c r="EY185" s="2703" t="str">
        <f t="shared" si="345"/>
        <v/>
      </c>
      <c r="EZ185" s="2678" t="str">
        <f t="shared" si="346"/>
        <v/>
      </c>
      <c r="FA185" s="2692" t="str">
        <f t="shared" si="347"/>
        <v/>
      </c>
      <c r="FB185" s="2692" t="str">
        <f t="shared" si="348"/>
        <v/>
      </c>
      <c r="FC185" s="2692" t="str">
        <f t="shared" si="349"/>
        <v/>
      </c>
      <c r="FD185" s="2692" t="str">
        <f t="shared" si="350"/>
        <v/>
      </c>
      <c r="FE185" s="2692" t="str">
        <f t="shared" si="351"/>
        <v/>
      </c>
      <c r="FF185" s="2692" t="str">
        <f t="shared" si="352"/>
        <v/>
      </c>
      <c r="FG185" s="2692" t="str">
        <f t="shared" si="353"/>
        <v/>
      </c>
      <c r="FH185" s="2601"/>
      <c r="FI185" s="2681" t="str">
        <f t="shared" si="354"/>
        <v/>
      </c>
      <c r="FJ185" s="2694">
        <f t="shared" si="355"/>
        <v>0</v>
      </c>
      <c r="FK185" s="2527" t="str">
        <f t="shared" si="356"/>
        <v/>
      </c>
      <c r="FL185" s="2527" t="str">
        <f t="shared" si="357"/>
        <v/>
      </c>
      <c r="FM185" s="2527" t="str">
        <f t="shared" si="358"/>
        <v/>
      </c>
      <c r="FN185" s="2527" t="str">
        <f t="shared" si="359"/>
        <v/>
      </c>
      <c r="FO185" s="2527" t="str">
        <f t="shared" si="360"/>
        <v/>
      </c>
      <c r="FP185" s="2527" t="str">
        <f t="shared" si="361"/>
        <v/>
      </c>
      <c r="FQ185" s="2527" t="str">
        <f t="shared" si="362"/>
        <v/>
      </c>
      <c r="FR185" s="2527" t="str">
        <f t="shared" si="363"/>
        <v/>
      </c>
      <c r="FS185" s="2704">
        <f>IF(X185=FS8,X185,0)</f>
        <v>0</v>
      </c>
      <c r="FT185" s="2703" t="str">
        <f t="shared" si="364"/>
        <v/>
      </c>
      <c r="FU185" s="2692" t="str">
        <f t="shared" si="365"/>
        <v/>
      </c>
      <c r="FV185" s="2692" t="str">
        <f t="shared" si="366"/>
        <v/>
      </c>
      <c r="FW185" s="2692" t="str">
        <f t="shared" si="367"/>
        <v/>
      </c>
      <c r="FX185" s="2692" t="str">
        <f t="shared" si="368"/>
        <v/>
      </c>
      <c r="FY185" s="2692" t="str">
        <f t="shared" si="369"/>
        <v/>
      </c>
      <c r="FZ185" s="2692" t="str">
        <f t="shared" si="370"/>
        <v/>
      </c>
      <c r="GA185" s="2692" t="str">
        <f t="shared" si="371"/>
        <v/>
      </c>
      <c r="GB185" s="2696" t="str">
        <f t="shared" si="372"/>
        <v/>
      </c>
      <c r="GC185" s="2535"/>
    </row>
    <row r="186" spans="1:185" ht="45" customHeight="1" x14ac:dyDescent="0.25">
      <c r="A186" s="2633">
        <f>ROW()</f>
        <v>186</v>
      </c>
      <c r="B186" s="2667" t="str">
        <f>IF(C186="I","",IF(ISBLANK(D186),"",IF(ISTEXT(D186),LARGE(B9:B185,1)+1,0)))</f>
        <v/>
      </c>
      <c r="C186" s="2698"/>
      <c r="D186" s="2715"/>
      <c r="E186" s="2669"/>
      <c r="F186" s="2670"/>
      <c r="G186" s="2671"/>
      <c r="H186" s="2672"/>
      <c r="I186" s="2671"/>
      <c r="J186" s="2672"/>
      <c r="K186" s="2673">
        <f t="shared" si="376"/>
        <v>0</v>
      </c>
      <c r="L186" s="2532"/>
      <c r="M186" s="2674">
        <f t="shared" si="261"/>
        <v>0</v>
      </c>
      <c r="N186" s="2675">
        <f t="shared" si="261"/>
        <v>0</v>
      </c>
      <c r="O186" s="2676"/>
      <c r="P186" s="2676"/>
      <c r="Q186" s="2676"/>
      <c r="R186" s="2676"/>
      <c r="S186" s="2676"/>
      <c r="T186" s="2676"/>
      <c r="U186" s="2676"/>
      <c r="V186" s="2676"/>
      <c r="W186" s="2532"/>
      <c r="X186" s="2674">
        <f t="shared" si="262"/>
        <v>0</v>
      </c>
      <c r="Y186" s="2675">
        <f t="shared" si="262"/>
        <v>0</v>
      </c>
      <c r="Z186" s="2677"/>
      <c r="AA186" s="2677"/>
      <c r="AB186" s="2677"/>
      <c r="AC186" s="2677"/>
      <c r="AD186" s="2677"/>
      <c r="AE186" s="2677"/>
      <c r="AF186" s="2677"/>
      <c r="AG186" s="2677"/>
      <c r="AH186" s="2532"/>
      <c r="AI186" s="2535"/>
      <c r="AJ186" s="2678">
        <f t="shared" si="263"/>
        <v>0</v>
      </c>
      <c r="AK186" s="2679">
        <f t="shared" si="264"/>
        <v>0</v>
      </c>
      <c r="AL186" s="2678">
        <f t="shared" si="265"/>
        <v>0</v>
      </c>
      <c r="AM186" s="2679">
        <f t="shared" si="266"/>
        <v>0</v>
      </c>
      <c r="AN186" s="2678">
        <f t="shared" si="267"/>
        <v>0</v>
      </c>
      <c r="AO186" s="2679">
        <f t="shared" si="268"/>
        <v>0</v>
      </c>
      <c r="AP186" s="2678">
        <f t="shared" si="269"/>
        <v>0</v>
      </c>
      <c r="AQ186" s="2679">
        <f t="shared" si="270"/>
        <v>0</v>
      </c>
      <c r="AR186" s="2678">
        <f t="shared" si="271"/>
        <v>0</v>
      </c>
      <c r="AS186" s="2679">
        <f t="shared" si="272"/>
        <v>0</v>
      </c>
      <c r="AT186" s="2678">
        <f t="shared" si="273"/>
        <v>0</v>
      </c>
      <c r="AU186" s="2679">
        <f t="shared" si="274"/>
        <v>0</v>
      </c>
      <c r="AV186" s="2678">
        <f t="shared" si="275"/>
        <v>0</v>
      </c>
      <c r="AW186" s="2679">
        <f t="shared" si="276"/>
        <v>0</v>
      </c>
      <c r="AX186" s="2678">
        <f t="shared" si="277"/>
        <v>0</v>
      </c>
      <c r="AY186" s="2679">
        <f t="shared" si="278"/>
        <v>0</v>
      </c>
      <c r="AZ186" s="2680"/>
      <c r="BA186" s="2681">
        <f>BA9</f>
        <v>20</v>
      </c>
      <c r="BB186" s="2681">
        <f t="shared" si="279"/>
        <v>0</v>
      </c>
      <c r="BC186" s="2681" t="str">
        <f t="shared" si="280"/>
        <v/>
      </c>
      <c r="BD186" s="2682">
        <f t="shared" si="373"/>
        <v>0</v>
      </c>
      <c r="BE186" s="2682">
        <f t="shared" si="373"/>
        <v>0</v>
      </c>
      <c r="BF186" s="2682">
        <f t="shared" si="373"/>
        <v>0</v>
      </c>
      <c r="BG186" s="2682">
        <f t="shared" si="373"/>
        <v>0</v>
      </c>
      <c r="BH186" s="2682">
        <f t="shared" si="373"/>
        <v>0</v>
      </c>
      <c r="BI186" s="2682">
        <f t="shared" si="258"/>
        <v>0</v>
      </c>
      <c r="BJ186" s="2682">
        <f t="shared" si="258"/>
        <v>0</v>
      </c>
      <c r="BK186" s="2682">
        <f t="shared" si="258"/>
        <v>0</v>
      </c>
      <c r="BL186" s="2535"/>
      <c r="BM186" s="2683">
        <f t="shared" si="281"/>
        <v>0</v>
      </c>
      <c r="BN186" s="2684">
        <f t="shared" si="282"/>
        <v>0</v>
      </c>
      <c r="BO186" s="2684">
        <f t="shared" si="283"/>
        <v>0</v>
      </c>
      <c r="BP186" s="2684">
        <f t="shared" si="284"/>
        <v>0</v>
      </c>
      <c r="BQ186" s="2684">
        <f t="shared" si="285"/>
        <v>0</v>
      </c>
      <c r="BR186" s="2684">
        <f t="shared" si="286"/>
        <v>0</v>
      </c>
      <c r="BS186" s="2684">
        <f t="shared" si="287"/>
        <v>0</v>
      </c>
      <c r="BT186" s="2684">
        <f t="shared" si="288"/>
        <v>0</v>
      </c>
      <c r="BU186" s="2617"/>
      <c r="BV186" s="2685">
        <f t="shared" si="374"/>
        <v>0</v>
      </c>
      <c r="BW186" s="2686">
        <f t="shared" si="374"/>
        <v>0</v>
      </c>
      <c r="BX186" s="2686">
        <f t="shared" si="374"/>
        <v>0</v>
      </c>
      <c r="BY186" s="2686">
        <f t="shared" si="374"/>
        <v>0</v>
      </c>
      <c r="BZ186" s="2686">
        <f t="shared" si="374"/>
        <v>0</v>
      </c>
      <c r="CA186" s="2686">
        <f t="shared" si="259"/>
        <v>0</v>
      </c>
      <c r="CB186" s="2686">
        <f t="shared" si="259"/>
        <v>0</v>
      </c>
      <c r="CC186" s="2687">
        <f t="shared" si="259"/>
        <v>0</v>
      </c>
      <c r="CD186" s="2525"/>
      <c r="CE186" s="2681" t="str">
        <f t="shared" si="289"/>
        <v/>
      </c>
      <c r="CF186" s="2688">
        <f t="shared" si="290"/>
        <v>0</v>
      </c>
      <c r="CG186" s="2689">
        <f t="shared" si="291"/>
        <v>0</v>
      </c>
      <c r="CH186" s="2689">
        <f t="shared" si="292"/>
        <v>0</v>
      </c>
      <c r="CI186" s="2689">
        <f t="shared" si="293"/>
        <v>0</v>
      </c>
      <c r="CJ186" s="2689">
        <f t="shared" si="294"/>
        <v>0</v>
      </c>
      <c r="CK186" s="2689">
        <f t="shared" si="295"/>
        <v>0</v>
      </c>
      <c r="CL186" s="2689">
        <f t="shared" si="296"/>
        <v>0</v>
      </c>
      <c r="CM186" s="2689">
        <f t="shared" si="297"/>
        <v>0</v>
      </c>
      <c r="CN186" s="2689">
        <f t="shared" si="298"/>
        <v>0</v>
      </c>
      <c r="CO186" s="2702">
        <f>IF(M186=CO8,M186,0)</f>
        <v>0</v>
      </c>
      <c r="CP186" s="2703" t="str">
        <f t="shared" si="299"/>
        <v/>
      </c>
      <c r="CQ186" s="2678" t="str">
        <f t="shared" si="300"/>
        <v/>
      </c>
      <c r="CR186" s="2692" t="str">
        <f t="shared" si="301"/>
        <v/>
      </c>
      <c r="CS186" s="2692" t="str">
        <f t="shared" si="302"/>
        <v/>
      </c>
      <c r="CT186" s="2692" t="str">
        <f t="shared" si="303"/>
        <v/>
      </c>
      <c r="CU186" s="2692" t="str">
        <f t="shared" si="304"/>
        <v/>
      </c>
      <c r="CV186" s="2692" t="str">
        <f t="shared" si="305"/>
        <v/>
      </c>
      <c r="CW186" s="2692" t="str">
        <f t="shared" si="306"/>
        <v/>
      </c>
      <c r="CX186" s="2693" t="str">
        <f t="shared" si="307"/>
        <v/>
      </c>
      <c r="CY186" s="2601"/>
      <c r="CZ186" s="2681" t="str">
        <f t="shared" si="308"/>
        <v/>
      </c>
      <c r="DA186" s="2694">
        <f t="shared" si="309"/>
        <v>0</v>
      </c>
      <c r="DB186" s="2527" t="str">
        <f t="shared" si="310"/>
        <v/>
      </c>
      <c r="DC186" s="2527" t="str">
        <f t="shared" si="311"/>
        <v/>
      </c>
      <c r="DD186" s="2527" t="str">
        <f t="shared" si="312"/>
        <v/>
      </c>
      <c r="DE186" s="2527" t="str">
        <f t="shared" si="313"/>
        <v/>
      </c>
      <c r="DF186" s="2527" t="str">
        <f t="shared" si="314"/>
        <v/>
      </c>
      <c r="DG186" s="2527" t="str">
        <f t="shared" si="315"/>
        <v/>
      </c>
      <c r="DH186" s="2527" t="str">
        <f t="shared" si="316"/>
        <v/>
      </c>
      <c r="DI186" s="2527" t="str">
        <f t="shared" si="317"/>
        <v/>
      </c>
      <c r="DJ186" s="2549"/>
      <c r="DK186" s="2704">
        <f>IF(M186=DK8,M186,0)</f>
        <v>0</v>
      </c>
      <c r="DL186" s="2703" t="str">
        <f t="shared" si="318"/>
        <v/>
      </c>
      <c r="DM186" s="2692" t="str">
        <f t="shared" si="319"/>
        <v/>
      </c>
      <c r="DN186" s="2692" t="str">
        <f t="shared" si="320"/>
        <v/>
      </c>
      <c r="DO186" s="2692" t="str">
        <f t="shared" si="321"/>
        <v/>
      </c>
      <c r="DP186" s="2692" t="str">
        <f t="shared" si="322"/>
        <v/>
      </c>
      <c r="DQ186" s="2692" t="str">
        <f t="shared" si="323"/>
        <v/>
      </c>
      <c r="DR186" s="2692" t="str">
        <f t="shared" si="324"/>
        <v/>
      </c>
      <c r="DS186" s="2692" t="str">
        <f t="shared" si="325"/>
        <v/>
      </c>
      <c r="DT186" s="2696" t="str">
        <f t="shared" si="326"/>
        <v/>
      </c>
      <c r="DU186" s="2535"/>
      <c r="DV186" s="2683">
        <f t="shared" si="327"/>
        <v>0</v>
      </c>
      <c r="DW186" s="2684">
        <f t="shared" si="328"/>
        <v>0</v>
      </c>
      <c r="DX186" s="2684">
        <f t="shared" si="329"/>
        <v>0</v>
      </c>
      <c r="DY186" s="2684">
        <f t="shared" si="330"/>
        <v>0</v>
      </c>
      <c r="DZ186" s="2684">
        <f t="shared" si="331"/>
        <v>0</v>
      </c>
      <c r="EA186" s="2684">
        <f t="shared" si="332"/>
        <v>0</v>
      </c>
      <c r="EB186" s="2684">
        <f t="shared" si="333"/>
        <v>0</v>
      </c>
      <c r="EC186" s="2684">
        <f t="shared" si="334"/>
        <v>0</v>
      </c>
      <c r="ED186" s="2630"/>
      <c r="EE186" s="2685">
        <f t="shared" si="375"/>
        <v>0</v>
      </c>
      <c r="EF186" s="2686">
        <f t="shared" si="375"/>
        <v>0</v>
      </c>
      <c r="EG186" s="2686">
        <f t="shared" si="375"/>
        <v>0</v>
      </c>
      <c r="EH186" s="2686">
        <f t="shared" si="375"/>
        <v>0</v>
      </c>
      <c r="EI186" s="2686">
        <f t="shared" si="375"/>
        <v>0</v>
      </c>
      <c r="EJ186" s="2686">
        <f t="shared" si="260"/>
        <v>0</v>
      </c>
      <c r="EK186" s="2686">
        <f t="shared" si="260"/>
        <v>0</v>
      </c>
      <c r="EL186" s="2687">
        <f t="shared" si="260"/>
        <v>0</v>
      </c>
      <c r="EM186" s="2601"/>
      <c r="EN186" s="2681" t="str">
        <f t="shared" si="335"/>
        <v/>
      </c>
      <c r="EO186" s="2688">
        <f t="shared" si="336"/>
        <v>0</v>
      </c>
      <c r="EP186" s="2689">
        <f t="shared" si="337"/>
        <v>0</v>
      </c>
      <c r="EQ186" s="2689">
        <f t="shared" si="338"/>
        <v>0</v>
      </c>
      <c r="ER186" s="2689">
        <f t="shared" si="339"/>
        <v>0</v>
      </c>
      <c r="ES186" s="2689">
        <f t="shared" si="340"/>
        <v>0</v>
      </c>
      <c r="ET186" s="2689">
        <f t="shared" si="341"/>
        <v>0</v>
      </c>
      <c r="EU186" s="2689">
        <f t="shared" si="342"/>
        <v>0</v>
      </c>
      <c r="EV186" s="2689">
        <f t="shared" si="343"/>
        <v>0</v>
      </c>
      <c r="EW186" s="2689">
        <f t="shared" si="344"/>
        <v>0</v>
      </c>
      <c r="EX186" s="2705">
        <f>IF(X186=EX8,X186,0)</f>
        <v>0</v>
      </c>
      <c r="EY186" s="2703" t="str">
        <f t="shared" si="345"/>
        <v/>
      </c>
      <c r="EZ186" s="2678" t="str">
        <f t="shared" si="346"/>
        <v/>
      </c>
      <c r="FA186" s="2692" t="str">
        <f t="shared" si="347"/>
        <v/>
      </c>
      <c r="FB186" s="2692" t="str">
        <f t="shared" si="348"/>
        <v/>
      </c>
      <c r="FC186" s="2692" t="str">
        <f t="shared" si="349"/>
        <v/>
      </c>
      <c r="FD186" s="2692" t="str">
        <f t="shared" si="350"/>
        <v/>
      </c>
      <c r="FE186" s="2692" t="str">
        <f t="shared" si="351"/>
        <v/>
      </c>
      <c r="FF186" s="2692" t="str">
        <f t="shared" si="352"/>
        <v/>
      </c>
      <c r="FG186" s="2692" t="str">
        <f t="shared" si="353"/>
        <v/>
      </c>
      <c r="FH186" s="2601"/>
      <c r="FI186" s="2681" t="str">
        <f t="shared" si="354"/>
        <v/>
      </c>
      <c r="FJ186" s="2694">
        <f t="shared" si="355"/>
        <v>0</v>
      </c>
      <c r="FK186" s="2527" t="str">
        <f t="shared" si="356"/>
        <v/>
      </c>
      <c r="FL186" s="2527" t="str">
        <f t="shared" si="357"/>
        <v/>
      </c>
      <c r="FM186" s="2527" t="str">
        <f t="shared" si="358"/>
        <v/>
      </c>
      <c r="FN186" s="2527" t="str">
        <f t="shared" si="359"/>
        <v/>
      </c>
      <c r="FO186" s="2527" t="str">
        <f t="shared" si="360"/>
        <v/>
      </c>
      <c r="FP186" s="2527" t="str">
        <f t="shared" si="361"/>
        <v/>
      </c>
      <c r="FQ186" s="2527" t="str">
        <f t="shared" si="362"/>
        <v/>
      </c>
      <c r="FR186" s="2527" t="str">
        <f t="shared" si="363"/>
        <v/>
      </c>
      <c r="FS186" s="2704">
        <f>IF(X186=FS8,X186,0)</f>
        <v>0</v>
      </c>
      <c r="FT186" s="2703" t="str">
        <f t="shared" si="364"/>
        <v/>
      </c>
      <c r="FU186" s="2692" t="str">
        <f t="shared" si="365"/>
        <v/>
      </c>
      <c r="FV186" s="2692" t="str">
        <f t="shared" si="366"/>
        <v/>
      </c>
      <c r="FW186" s="2692" t="str">
        <f t="shared" si="367"/>
        <v/>
      </c>
      <c r="FX186" s="2692" t="str">
        <f t="shared" si="368"/>
        <v/>
      </c>
      <c r="FY186" s="2692" t="str">
        <f t="shared" si="369"/>
        <v/>
      </c>
      <c r="FZ186" s="2692" t="str">
        <f t="shared" si="370"/>
        <v/>
      </c>
      <c r="GA186" s="2692" t="str">
        <f t="shared" si="371"/>
        <v/>
      </c>
      <c r="GB186" s="2696" t="str">
        <f t="shared" si="372"/>
        <v/>
      </c>
      <c r="GC186" s="2535"/>
    </row>
    <row r="187" spans="1:185" ht="45" customHeight="1" x14ac:dyDescent="0.25">
      <c r="A187" s="2633">
        <f>ROW()</f>
        <v>187</v>
      </c>
      <c r="B187" s="2667" t="str">
        <f>IF(C187="I","",IF(ISBLANK(D187),"",IF(ISTEXT(D187),LARGE(B9:B186,1)+1,0)))</f>
        <v/>
      </c>
      <c r="C187" s="2698"/>
      <c r="D187" s="2715"/>
      <c r="E187" s="2669"/>
      <c r="F187" s="2670"/>
      <c r="G187" s="2671"/>
      <c r="H187" s="2672"/>
      <c r="I187" s="2671"/>
      <c r="J187" s="2672"/>
      <c r="K187" s="2673">
        <f t="shared" si="376"/>
        <v>0</v>
      </c>
      <c r="L187" s="2532"/>
      <c r="M187" s="2674">
        <f t="shared" si="261"/>
        <v>0</v>
      </c>
      <c r="N187" s="2675">
        <f t="shared" si="261"/>
        <v>0</v>
      </c>
      <c r="O187" s="2676"/>
      <c r="P187" s="2676"/>
      <c r="Q187" s="2676"/>
      <c r="R187" s="2676"/>
      <c r="S187" s="2676"/>
      <c r="T187" s="2676"/>
      <c r="U187" s="2676"/>
      <c r="V187" s="2676"/>
      <c r="W187" s="2532"/>
      <c r="X187" s="2674">
        <f t="shared" si="262"/>
        <v>0</v>
      </c>
      <c r="Y187" s="2675">
        <f t="shared" si="262"/>
        <v>0</v>
      </c>
      <c r="Z187" s="2677"/>
      <c r="AA187" s="2677"/>
      <c r="AB187" s="2677"/>
      <c r="AC187" s="2677"/>
      <c r="AD187" s="2677"/>
      <c r="AE187" s="2677"/>
      <c r="AF187" s="2677"/>
      <c r="AG187" s="2677"/>
      <c r="AH187" s="2532"/>
      <c r="AI187" s="2535"/>
      <c r="AJ187" s="2678">
        <f t="shared" si="263"/>
        <v>0</v>
      </c>
      <c r="AK187" s="2679">
        <f t="shared" si="264"/>
        <v>0</v>
      </c>
      <c r="AL187" s="2678">
        <f t="shared" si="265"/>
        <v>0</v>
      </c>
      <c r="AM187" s="2679">
        <f t="shared" si="266"/>
        <v>0</v>
      </c>
      <c r="AN187" s="2678">
        <f t="shared" si="267"/>
        <v>0</v>
      </c>
      <c r="AO187" s="2679">
        <f t="shared" si="268"/>
        <v>0</v>
      </c>
      <c r="AP187" s="2678">
        <f t="shared" si="269"/>
        <v>0</v>
      </c>
      <c r="AQ187" s="2679">
        <f t="shared" si="270"/>
        <v>0</v>
      </c>
      <c r="AR187" s="2678">
        <f t="shared" si="271"/>
        <v>0</v>
      </c>
      <c r="AS187" s="2679">
        <f t="shared" si="272"/>
        <v>0</v>
      </c>
      <c r="AT187" s="2678">
        <f t="shared" si="273"/>
        <v>0</v>
      </c>
      <c r="AU187" s="2679">
        <f t="shared" si="274"/>
        <v>0</v>
      </c>
      <c r="AV187" s="2678">
        <f t="shared" si="275"/>
        <v>0</v>
      </c>
      <c r="AW187" s="2679">
        <f t="shared" si="276"/>
        <v>0</v>
      </c>
      <c r="AX187" s="2678">
        <f t="shared" si="277"/>
        <v>0</v>
      </c>
      <c r="AY187" s="2679">
        <f t="shared" si="278"/>
        <v>0</v>
      </c>
      <c r="AZ187" s="2680"/>
      <c r="BA187" s="2681">
        <f>BA9</f>
        <v>20</v>
      </c>
      <c r="BB187" s="2681">
        <f t="shared" si="279"/>
        <v>0</v>
      </c>
      <c r="BC187" s="2681" t="str">
        <f t="shared" si="280"/>
        <v/>
      </c>
      <c r="BD187" s="2682">
        <f t="shared" si="373"/>
        <v>0</v>
      </c>
      <c r="BE187" s="2682">
        <f t="shared" si="373"/>
        <v>0</v>
      </c>
      <c r="BF187" s="2682">
        <f t="shared" si="373"/>
        <v>0</v>
      </c>
      <c r="BG187" s="2682">
        <f t="shared" si="373"/>
        <v>0</v>
      </c>
      <c r="BH187" s="2682">
        <f t="shared" si="373"/>
        <v>0</v>
      </c>
      <c r="BI187" s="2682">
        <f t="shared" si="258"/>
        <v>0</v>
      </c>
      <c r="BJ187" s="2682">
        <f t="shared" si="258"/>
        <v>0</v>
      </c>
      <c r="BK187" s="2682">
        <f t="shared" si="258"/>
        <v>0</v>
      </c>
      <c r="BL187" s="2535"/>
      <c r="BM187" s="2683">
        <f t="shared" si="281"/>
        <v>0</v>
      </c>
      <c r="BN187" s="2684">
        <f t="shared" si="282"/>
        <v>0</v>
      </c>
      <c r="BO187" s="2684">
        <f t="shared" si="283"/>
        <v>0</v>
      </c>
      <c r="BP187" s="2684">
        <f t="shared" si="284"/>
        <v>0</v>
      </c>
      <c r="BQ187" s="2684">
        <f t="shared" si="285"/>
        <v>0</v>
      </c>
      <c r="BR187" s="2684">
        <f t="shared" si="286"/>
        <v>0</v>
      </c>
      <c r="BS187" s="2684">
        <f t="shared" si="287"/>
        <v>0</v>
      </c>
      <c r="BT187" s="2684">
        <f t="shared" si="288"/>
        <v>0</v>
      </c>
      <c r="BU187" s="2617"/>
      <c r="BV187" s="2685">
        <f t="shared" si="374"/>
        <v>0</v>
      </c>
      <c r="BW187" s="2686">
        <f t="shared" si="374"/>
        <v>0</v>
      </c>
      <c r="BX187" s="2686">
        <f t="shared" si="374"/>
        <v>0</v>
      </c>
      <c r="BY187" s="2686">
        <f t="shared" si="374"/>
        <v>0</v>
      </c>
      <c r="BZ187" s="2686">
        <f t="shared" si="374"/>
        <v>0</v>
      </c>
      <c r="CA187" s="2686">
        <f t="shared" si="259"/>
        <v>0</v>
      </c>
      <c r="CB187" s="2686">
        <f t="shared" si="259"/>
        <v>0</v>
      </c>
      <c r="CC187" s="2687">
        <f t="shared" si="259"/>
        <v>0</v>
      </c>
      <c r="CD187" s="2525"/>
      <c r="CE187" s="2681" t="str">
        <f t="shared" si="289"/>
        <v/>
      </c>
      <c r="CF187" s="2688">
        <f t="shared" si="290"/>
        <v>0</v>
      </c>
      <c r="CG187" s="2689">
        <f t="shared" si="291"/>
        <v>0</v>
      </c>
      <c r="CH187" s="2689">
        <f t="shared" si="292"/>
        <v>0</v>
      </c>
      <c r="CI187" s="2689">
        <f t="shared" si="293"/>
        <v>0</v>
      </c>
      <c r="CJ187" s="2689">
        <f t="shared" si="294"/>
        <v>0</v>
      </c>
      <c r="CK187" s="2689">
        <f t="shared" si="295"/>
        <v>0</v>
      </c>
      <c r="CL187" s="2689">
        <f t="shared" si="296"/>
        <v>0</v>
      </c>
      <c r="CM187" s="2689">
        <f t="shared" si="297"/>
        <v>0</v>
      </c>
      <c r="CN187" s="2689">
        <f t="shared" si="298"/>
        <v>0</v>
      </c>
      <c r="CO187" s="2702">
        <f>IF(M187=CO8,M187,0)</f>
        <v>0</v>
      </c>
      <c r="CP187" s="2703" t="str">
        <f t="shared" si="299"/>
        <v/>
      </c>
      <c r="CQ187" s="2678" t="str">
        <f t="shared" si="300"/>
        <v/>
      </c>
      <c r="CR187" s="2692" t="str">
        <f t="shared" si="301"/>
        <v/>
      </c>
      <c r="CS187" s="2692" t="str">
        <f t="shared" si="302"/>
        <v/>
      </c>
      <c r="CT187" s="2692" t="str">
        <f t="shared" si="303"/>
        <v/>
      </c>
      <c r="CU187" s="2692" t="str">
        <f t="shared" si="304"/>
        <v/>
      </c>
      <c r="CV187" s="2692" t="str">
        <f t="shared" si="305"/>
        <v/>
      </c>
      <c r="CW187" s="2692" t="str">
        <f t="shared" si="306"/>
        <v/>
      </c>
      <c r="CX187" s="2693" t="str">
        <f t="shared" si="307"/>
        <v/>
      </c>
      <c r="CY187" s="2601"/>
      <c r="CZ187" s="2681" t="str">
        <f t="shared" si="308"/>
        <v/>
      </c>
      <c r="DA187" s="2694">
        <f t="shared" si="309"/>
        <v>0</v>
      </c>
      <c r="DB187" s="2527" t="str">
        <f t="shared" si="310"/>
        <v/>
      </c>
      <c r="DC187" s="2527" t="str">
        <f t="shared" si="311"/>
        <v/>
      </c>
      <c r="DD187" s="2527" t="str">
        <f t="shared" si="312"/>
        <v/>
      </c>
      <c r="DE187" s="2527" t="str">
        <f t="shared" si="313"/>
        <v/>
      </c>
      <c r="DF187" s="2527" t="str">
        <f t="shared" si="314"/>
        <v/>
      </c>
      <c r="DG187" s="2527" t="str">
        <f t="shared" si="315"/>
        <v/>
      </c>
      <c r="DH187" s="2527" t="str">
        <f t="shared" si="316"/>
        <v/>
      </c>
      <c r="DI187" s="2527" t="str">
        <f t="shared" si="317"/>
        <v/>
      </c>
      <c r="DJ187" s="2549"/>
      <c r="DK187" s="2704">
        <f>IF(M187=DK8,M187,0)</f>
        <v>0</v>
      </c>
      <c r="DL187" s="2703" t="str">
        <f t="shared" si="318"/>
        <v/>
      </c>
      <c r="DM187" s="2692" t="str">
        <f t="shared" si="319"/>
        <v/>
      </c>
      <c r="DN187" s="2692" t="str">
        <f t="shared" si="320"/>
        <v/>
      </c>
      <c r="DO187" s="2692" t="str">
        <f t="shared" si="321"/>
        <v/>
      </c>
      <c r="DP187" s="2692" t="str">
        <f t="shared" si="322"/>
        <v/>
      </c>
      <c r="DQ187" s="2692" t="str">
        <f t="shared" si="323"/>
        <v/>
      </c>
      <c r="DR187" s="2692" t="str">
        <f t="shared" si="324"/>
        <v/>
      </c>
      <c r="DS187" s="2692" t="str">
        <f t="shared" si="325"/>
        <v/>
      </c>
      <c r="DT187" s="2696" t="str">
        <f t="shared" si="326"/>
        <v/>
      </c>
      <c r="DU187" s="2535"/>
      <c r="DV187" s="2683">
        <f t="shared" si="327"/>
        <v>0</v>
      </c>
      <c r="DW187" s="2684">
        <f t="shared" si="328"/>
        <v>0</v>
      </c>
      <c r="DX187" s="2684">
        <f t="shared" si="329"/>
        <v>0</v>
      </c>
      <c r="DY187" s="2684">
        <f t="shared" si="330"/>
        <v>0</v>
      </c>
      <c r="DZ187" s="2684">
        <f t="shared" si="331"/>
        <v>0</v>
      </c>
      <c r="EA187" s="2684">
        <f t="shared" si="332"/>
        <v>0</v>
      </c>
      <c r="EB187" s="2684">
        <f t="shared" si="333"/>
        <v>0</v>
      </c>
      <c r="EC187" s="2684">
        <f t="shared" si="334"/>
        <v>0</v>
      </c>
      <c r="ED187" s="2630"/>
      <c r="EE187" s="2685">
        <f t="shared" si="375"/>
        <v>0</v>
      </c>
      <c r="EF187" s="2686">
        <f t="shared" si="375"/>
        <v>0</v>
      </c>
      <c r="EG187" s="2686">
        <f t="shared" si="375"/>
        <v>0</v>
      </c>
      <c r="EH187" s="2686">
        <f t="shared" si="375"/>
        <v>0</v>
      </c>
      <c r="EI187" s="2686">
        <f t="shared" si="375"/>
        <v>0</v>
      </c>
      <c r="EJ187" s="2686">
        <f t="shared" si="260"/>
        <v>0</v>
      </c>
      <c r="EK187" s="2686">
        <f t="shared" si="260"/>
        <v>0</v>
      </c>
      <c r="EL187" s="2687">
        <f t="shared" si="260"/>
        <v>0</v>
      </c>
      <c r="EM187" s="2601"/>
      <c r="EN187" s="2681" t="str">
        <f t="shared" si="335"/>
        <v/>
      </c>
      <c r="EO187" s="2688">
        <f t="shared" si="336"/>
        <v>0</v>
      </c>
      <c r="EP187" s="2689">
        <f t="shared" si="337"/>
        <v>0</v>
      </c>
      <c r="EQ187" s="2689">
        <f t="shared" si="338"/>
        <v>0</v>
      </c>
      <c r="ER187" s="2689">
        <f t="shared" si="339"/>
        <v>0</v>
      </c>
      <c r="ES187" s="2689">
        <f t="shared" si="340"/>
        <v>0</v>
      </c>
      <c r="ET187" s="2689">
        <f t="shared" si="341"/>
        <v>0</v>
      </c>
      <c r="EU187" s="2689">
        <f t="shared" si="342"/>
        <v>0</v>
      </c>
      <c r="EV187" s="2689">
        <f t="shared" si="343"/>
        <v>0</v>
      </c>
      <c r="EW187" s="2689">
        <f t="shared" si="344"/>
        <v>0</v>
      </c>
      <c r="EX187" s="2705">
        <f>IF(X187=EX8,X187,0)</f>
        <v>0</v>
      </c>
      <c r="EY187" s="2703" t="str">
        <f t="shared" si="345"/>
        <v/>
      </c>
      <c r="EZ187" s="2678" t="str">
        <f t="shared" si="346"/>
        <v/>
      </c>
      <c r="FA187" s="2692" t="str">
        <f t="shared" si="347"/>
        <v/>
      </c>
      <c r="FB187" s="2692" t="str">
        <f t="shared" si="348"/>
        <v/>
      </c>
      <c r="FC187" s="2692" t="str">
        <f t="shared" si="349"/>
        <v/>
      </c>
      <c r="FD187" s="2692" t="str">
        <f t="shared" si="350"/>
        <v/>
      </c>
      <c r="FE187" s="2692" t="str">
        <f t="shared" si="351"/>
        <v/>
      </c>
      <c r="FF187" s="2692" t="str">
        <f t="shared" si="352"/>
        <v/>
      </c>
      <c r="FG187" s="2692" t="str">
        <f t="shared" si="353"/>
        <v/>
      </c>
      <c r="FH187" s="2601"/>
      <c r="FI187" s="2681" t="str">
        <f t="shared" si="354"/>
        <v/>
      </c>
      <c r="FJ187" s="2694">
        <f t="shared" si="355"/>
        <v>0</v>
      </c>
      <c r="FK187" s="2527" t="str">
        <f t="shared" si="356"/>
        <v/>
      </c>
      <c r="FL187" s="2527" t="str">
        <f t="shared" si="357"/>
        <v/>
      </c>
      <c r="FM187" s="2527" t="str">
        <f t="shared" si="358"/>
        <v/>
      </c>
      <c r="FN187" s="2527" t="str">
        <f t="shared" si="359"/>
        <v/>
      </c>
      <c r="FO187" s="2527" t="str">
        <f t="shared" si="360"/>
        <v/>
      </c>
      <c r="FP187" s="2527" t="str">
        <f t="shared" si="361"/>
        <v/>
      </c>
      <c r="FQ187" s="2527" t="str">
        <f t="shared" si="362"/>
        <v/>
      </c>
      <c r="FR187" s="2527" t="str">
        <f t="shared" si="363"/>
        <v/>
      </c>
      <c r="FS187" s="2704">
        <f>IF(X187=FS8,X187,0)</f>
        <v>0</v>
      </c>
      <c r="FT187" s="2703" t="str">
        <f t="shared" si="364"/>
        <v/>
      </c>
      <c r="FU187" s="2692" t="str">
        <f t="shared" si="365"/>
        <v/>
      </c>
      <c r="FV187" s="2692" t="str">
        <f t="shared" si="366"/>
        <v/>
      </c>
      <c r="FW187" s="2692" t="str">
        <f t="shared" si="367"/>
        <v/>
      </c>
      <c r="FX187" s="2692" t="str">
        <f t="shared" si="368"/>
        <v/>
      </c>
      <c r="FY187" s="2692" t="str">
        <f t="shared" si="369"/>
        <v/>
      </c>
      <c r="FZ187" s="2692" t="str">
        <f t="shared" si="370"/>
        <v/>
      </c>
      <c r="GA187" s="2692" t="str">
        <f t="shared" si="371"/>
        <v/>
      </c>
      <c r="GB187" s="2696" t="str">
        <f t="shared" si="372"/>
        <v/>
      </c>
      <c r="GC187" s="2535"/>
    </row>
    <row r="188" spans="1:185" ht="45" customHeight="1" x14ac:dyDescent="0.25">
      <c r="A188" s="2633">
        <f>ROW()</f>
        <v>188</v>
      </c>
      <c r="B188" s="2667" t="str">
        <f>IF(C188="I","",IF(ISBLANK(D188),"",IF(ISTEXT(D188),LARGE(B9:B187,1)+1,0)))</f>
        <v/>
      </c>
      <c r="C188" s="2698"/>
      <c r="D188" s="2715"/>
      <c r="E188" s="2669"/>
      <c r="F188" s="2670"/>
      <c r="G188" s="2671"/>
      <c r="H188" s="2672"/>
      <c r="I188" s="2671"/>
      <c r="J188" s="2672"/>
      <c r="K188" s="2673">
        <f t="shared" si="376"/>
        <v>0</v>
      </c>
      <c r="L188" s="2532"/>
      <c r="M188" s="2674">
        <f t="shared" si="261"/>
        <v>0</v>
      </c>
      <c r="N188" s="2675">
        <f t="shared" si="261"/>
        <v>0</v>
      </c>
      <c r="O188" s="2676"/>
      <c r="P188" s="2676"/>
      <c r="Q188" s="2676"/>
      <c r="R188" s="2676"/>
      <c r="S188" s="2676"/>
      <c r="T188" s="2676"/>
      <c r="U188" s="2676"/>
      <c r="V188" s="2676"/>
      <c r="W188" s="2532"/>
      <c r="X188" s="2674">
        <f t="shared" si="262"/>
        <v>0</v>
      </c>
      <c r="Y188" s="2675">
        <f t="shared" si="262"/>
        <v>0</v>
      </c>
      <c r="Z188" s="2677"/>
      <c r="AA188" s="2677"/>
      <c r="AB188" s="2677"/>
      <c r="AC188" s="2677"/>
      <c r="AD188" s="2677"/>
      <c r="AE188" s="2677"/>
      <c r="AF188" s="2677"/>
      <c r="AG188" s="2677"/>
      <c r="AH188" s="2532"/>
      <c r="AI188" s="2535"/>
      <c r="AJ188" s="2678">
        <f t="shared" si="263"/>
        <v>0</v>
      </c>
      <c r="AK188" s="2679">
        <f t="shared" si="264"/>
        <v>0</v>
      </c>
      <c r="AL188" s="2678">
        <f t="shared" si="265"/>
        <v>0</v>
      </c>
      <c r="AM188" s="2679">
        <f t="shared" si="266"/>
        <v>0</v>
      </c>
      <c r="AN188" s="2678">
        <f t="shared" si="267"/>
        <v>0</v>
      </c>
      <c r="AO188" s="2679">
        <f t="shared" si="268"/>
        <v>0</v>
      </c>
      <c r="AP188" s="2678">
        <f t="shared" si="269"/>
        <v>0</v>
      </c>
      <c r="AQ188" s="2679">
        <f t="shared" si="270"/>
        <v>0</v>
      </c>
      <c r="AR188" s="2678">
        <f t="shared" si="271"/>
        <v>0</v>
      </c>
      <c r="AS188" s="2679">
        <f t="shared" si="272"/>
        <v>0</v>
      </c>
      <c r="AT188" s="2678">
        <f t="shared" si="273"/>
        <v>0</v>
      </c>
      <c r="AU188" s="2679">
        <f t="shared" si="274"/>
        <v>0</v>
      </c>
      <c r="AV188" s="2678">
        <f t="shared" si="275"/>
        <v>0</v>
      </c>
      <c r="AW188" s="2679">
        <f t="shared" si="276"/>
        <v>0</v>
      </c>
      <c r="AX188" s="2678">
        <f t="shared" si="277"/>
        <v>0</v>
      </c>
      <c r="AY188" s="2679">
        <f t="shared" si="278"/>
        <v>0</v>
      </c>
      <c r="AZ188" s="2680"/>
      <c r="BA188" s="2681">
        <f>BA9</f>
        <v>20</v>
      </c>
      <c r="BB188" s="2681">
        <f t="shared" si="279"/>
        <v>0</v>
      </c>
      <c r="BC188" s="2681" t="str">
        <f t="shared" si="280"/>
        <v/>
      </c>
      <c r="BD188" s="2682">
        <f t="shared" si="373"/>
        <v>0</v>
      </c>
      <c r="BE188" s="2682">
        <f t="shared" si="373"/>
        <v>0</v>
      </c>
      <c r="BF188" s="2682">
        <f t="shared" si="373"/>
        <v>0</v>
      </c>
      <c r="BG188" s="2682">
        <f t="shared" si="373"/>
        <v>0</v>
      </c>
      <c r="BH188" s="2682">
        <f t="shared" si="373"/>
        <v>0</v>
      </c>
      <c r="BI188" s="2682">
        <f t="shared" si="258"/>
        <v>0</v>
      </c>
      <c r="BJ188" s="2682">
        <f t="shared" si="258"/>
        <v>0</v>
      </c>
      <c r="BK188" s="2682">
        <f t="shared" si="258"/>
        <v>0</v>
      </c>
      <c r="BL188" s="2535"/>
      <c r="BM188" s="2683">
        <f t="shared" si="281"/>
        <v>0</v>
      </c>
      <c r="BN188" s="2684">
        <f t="shared" si="282"/>
        <v>0</v>
      </c>
      <c r="BO188" s="2684">
        <f t="shared" si="283"/>
        <v>0</v>
      </c>
      <c r="BP188" s="2684">
        <f t="shared" si="284"/>
        <v>0</v>
      </c>
      <c r="BQ188" s="2684">
        <f t="shared" si="285"/>
        <v>0</v>
      </c>
      <c r="BR188" s="2684">
        <f t="shared" si="286"/>
        <v>0</v>
      </c>
      <c r="BS188" s="2684">
        <f t="shared" si="287"/>
        <v>0</v>
      </c>
      <c r="BT188" s="2684">
        <f t="shared" si="288"/>
        <v>0</v>
      </c>
      <c r="BU188" s="2617"/>
      <c r="BV188" s="2685">
        <f t="shared" si="374"/>
        <v>0</v>
      </c>
      <c r="BW188" s="2686">
        <f t="shared" si="374"/>
        <v>0</v>
      </c>
      <c r="BX188" s="2686">
        <f t="shared" si="374"/>
        <v>0</v>
      </c>
      <c r="BY188" s="2686">
        <f t="shared" si="374"/>
        <v>0</v>
      </c>
      <c r="BZ188" s="2686">
        <f t="shared" si="374"/>
        <v>0</v>
      </c>
      <c r="CA188" s="2686">
        <f t="shared" si="259"/>
        <v>0</v>
      </c>
      <c r="CB188" s="2686">
        <f t="shared" si="259"/>
        <v>0</v>
      </c>
      <c r="CC188" s="2687">
        <f t="shared" si="259"/>
        <v>0</v>
      </c>
      <c r="CD188" s="2525"/>
      <c r="CE188" s="2681" t="str">
        <f t="shared" si="289"/>
        <v/>
      </c>
      <c r="CF188" s="2688">
        <f t="shared" si="290"/>
        <v>0</v>
      </c>
      <c r="CG188" s="2689">
        <f t="shared" si="291"/>
        <v>0</v>
      </c>
      <c r="CH188" s="2689">
        <f t="shared" si="292"/>
        <v>0</v>
      </c>
      <c r="CI188" s="2689">
        <f t="shared" si="293"/>
        <v>0</v>
      </c>
      <c r="CJ188" s="2689">
        <f t="shared" si="294"/>
        <v>0</v>
      </c>
      <c r="CK188" s="2689">
        <f t="shared" si="295"/>
        <v>0</v>
      </c>
      <c r="CL188" s="2689">
        <f t="shared" si="296"/>
        <v>0</v>
      </c>
      <c r="CM188" s="2689">
        <f t="shared" si="297"/>
        <v>0</v>
      </c>
      <c r="CN188" s="2689">
        <f t="shared" si="298"/>
        <v>0</v>
      </c>
      <c r="CO188" s="2702">
        <f>IF(M188=CO8,M188,0)</f>
        <v>0</v>
      </c>
      <c r="CP188" s="2703" t="str">
        <f t="shared" si="299"/>
        <v/>
      </c>
      <c r="CQ188" s="2678" t="str">
        <f t="shared" si="300"/>
        <v/>
      </c>
      <c r="CR188" s="2692" t="str">
        <f t="shared" si="301"/>
        <v/>
      </c>
      <c r="CS188" s="2692" t="str">
        <f t="shared" si="302"/>
        <v/>
      </c>
      <c r="CT188" s="2692" t="str">
        <f t="shared" si="303"/>
        <v/>
      </c>
      <c r="CU188" s="2692" t="str">
        <f t="shared" si="304"/>
        <v/>
      </c>
      <c r="CV188" s="2692" t="str">
        <f t="shared" si="305"/>
        <v/>
      </c>
      <c r="CW188" s="2692" t="str">
        <f t="shared" si="306"/>
        <v/>
      </c>
      <c r="CX188" s="2693" t="str">
        <f t="shared" si="307"/>
        <v/>
      </c>
      <c r="CY188" s="2601"/>
      <c r="CZ188" s="2681" t="str">
        <f t="shared" si="308"/>
        <v/>
      </c>
      <c r="DA188" s="2694">
        <f t="shared" si="309"/>
        <v>0</v>
      </c>
      <c r="DB188" s="2527" t="str">
        <f t="shared" si="310"/>
        <v/>
      </c>
      <c r="DC188" s="2527" t="str">
        <f t="shared" si="311"/>
        <v/>
      </c>
      <c r="DD188" s="2527" t="str">
        <f t="shared" si="312"/>
        <v/>
      </c>
      <c r="DE188" s="2527" t="str">
        <f t="shared" si="313"/>
        <v/>
      </c>
      <c r="DF188" s="2527" t="str">
        <f t="shared" si="314"/>
        <v/>
      </c>
      <c r="DG188" s="2527" t="str">
        <f t="shared" si="315"/>
        <v/>
      </c>
      <c r="DH188" s="2527" t="str">
        <f t="shared" si="316"/>
        <v/>
      </c>
      <c r="DI188" s="2527" t="str">
        <f t="shared" si="317"/>
        <v/>
      </c>
      <c r="DJ188" s="2549"/>
      <c r="DK188" s="2704">
        <f>IF(M188=DK8,M188,0)</f>
        <v>0</v>
      </c>
      <c r="DL188" s="2703" t="str">
        <f t="shared" si="318"/>
        <v/>
      </c>
      <c r="DM188" s="2692" t="str">
        <f t="shared" si="319"/>
        <v/>
      </c>
      <c r="DN188" s="2692" t="str">
        <f t="shared" si="320"/>
        <v/>
      </c>
      <c r="DO188" s="2692" t="str">
        <f t="shared" si="321"/>
        <v/>
      </c>
      <c r="DP188" s="2692" t="str">
        <f t="shared" si="322"/>
        <v/>
      </c>
      <c r="DQ188" s="2692" t="str">
        <f t="shared" si="323"/>
        <v/>
      </c>
      <c r="DR188" s="2692" t="str">
        <f t="shared" si="324"/>
        <v/>
      </c>
      <c r="DS188" s="2692" t="str">
        <f t="shared" si="325"/>
        <v/>
      </c>
      <c r="DT188" s="2696" t="str">
        <f t="shared" si="326"/>
        <v/>
      </c>
      <c r="DU188" s="2535"/>
      <c r="DV188" s="2683">
        <f t="shared" si="327"/>
        <v>0</v>
      </c>
      <c r="DW188" s="2684">
        <f t="shared" si="328"/>
        <v>0</v>
      </c>
      <c r="DX188" s="2684">
        <f t="shared" si="329"/>
        <v>0</v>
      </c>
      <c r="DY188" s="2684">
        <f t="shared" si="330"/>
        <v>0</v>
      </c>
      <c r="DZ188" s="2684">
        <f t="shared" si="331"/>
        <v>0</v>
      </c>
      <c r="EA188" s="2684">
        <f t="shared" si="332"/>
        <v>0</v>
      </c>
      <c r="EB188" s="2684">
        <f t="shared" si="333"/>
        <v>0</v>
      </c>
      <c r="EC188" s="2684">
        <f t="shared" si="334"/>
        <v>0</v>
      </c>
      <c r="ED188" s="2630"/>
      <c r="EE188" s="2685">
        <f t="shared" si="375"/>
        <v>0</v>
      </c>
      <c r="EF188" s="2686">
        <f t="shared" si="375"/>
        <v>0</v>
      </c>
      <c r="EG188" s="2686">
        <f t="shared" si="375"/>
        <v>0</v>
      </c>
      <c r="EH188" s="2686">
        <f t="shared" si="375"/>
        <v>0</v>
      </c>
      <c r="EI188" s="2686">
        <f t="shared" si="375"/>
        <v>0</v>
      </c>
      <c r="EJ188" s="2686">
        <f t="shared" si="260"/>
        <v>0</v>
      </c>
      <c r="EK188" s="2686">
        <f t="shared" si="260"/>
        <v>0</v>
      </c>
      <c r="EL188" s="2687">
        <f t="shared" si="260"/>
        <v>0</v>
      </c>
      <c r="EM188" s="2601"/>
      <c r="EN188" s="2681" t="str">
        <f t="shared" si="335"/>
        <v/>
      </c>
      <c r="EO188" s="2688">
        <f t="shared" si="336"/>
        <v>0</v>
      </c>
      <c r="EP188" s="2689">
        <f t="shared" si="337"/>
        <v>0</v>
      </c>
      <c r="EQ188" s="2689">
        <f t="shared" si="338"/>
        <v>0</v>
      </c>
      <c r="ER188" s="2689">
        <f t="shared" si="339"/>
        <v>0</v>
      </c>
      <c r="ES188" s="2689">
        <f t="shared" si="340"/>
        <v>0</v>
      </c>
      <c r="ET188" s="2689">
        <f t="shared" si="341"/>
        <v>0</v>
      </c>
      <c r="EU188" s="2689">
        <f t="shared" si="342"/>
        <v>0</v>
      </c>
      <c r="EV188" s="2689">
        <f t="shared" si="343"/>
        <v>0</v>
      </c>
      <c r="EW188" s="2689">
        <f t="shared" si="344"/>
        <v>0</v>
      </c>
      <c r="EX188" s="2705">
        <f>IF(X188=EX8,X188,0)</f>
        <v>0</v>
      </c>
      <c r="EY188" s="2703" t="str">
        <f t="shared" si="345"/>
        <v/>
      </c>
      <c r="EZ188" s="2678" t="str">
        <f t="shared" si="346"/>
        <v/>
      </c>
      <c r="FA188" s="2692" t="str">
        <f t="shared" si="347"/>
        <v/>
      </c>
      <c r="FB188" s="2692" t="str">
        <f t="shared" si="348"/>
        <v/>
      </c>
      <c r="FC188" s="2692" t="str">
        <f t="shared" si="349"/>
        <v/>
      </c>
      <c r="FD188" s="2692" t="str">
        <f t="shared" si="350"/>
        <v/>
      </c>
      <c r="FE188" s="2692" t="str">
        <f t="shared" si="351"/>
        <v/>
      </c>
      <c r="FF188" s="2692" t="str">
        <f t="shared" si="352"/>
        <v/>
      </c>
      <c r="FG188" s="2692" t="str">
        <f t="shared" si="353"/>
        <v/>
      </c>
      <c r="FH188" s="2601"/>
      <c r="FI188" s="2681" t="str">
        <f t="shared" si="354"/>
        <v/>
      </c>
      <c r="FJ188" s="2694">
        <f t="shared" si="355"/>
        <v>0</v>
      </c>
      <c r="FK188" s="2527" t="str">
        <f t="shared" si="356"/>
        <v/>
      </c>
      <c r="FL188" s="2527" t="str">
        <f t="shared" si="357"/>
        <v/>
      </c>
      <c r="FM188" s="2527" t="str">
        <f t="shared" si="358"/>
        <v/>
      </c>
      <c r="FN188" s="2527" t="str">
        <f t="shared" si="359"/>
        <v/>
      </c>
      <c r="FO188" s="2527" t="str">
        <f t="shared" si="360"/>
        <v/>
      </c>
      <c r="FP188" s="2527" t="str">
        <f t="shared" si="361"/>
        <v/>
      </c>
      <c r="FQ188" s="2527" t="str">
        <f t="shared" si="362"/>
        <v/>
      </c>
      <c r="FR188" s="2527" t="str">
        <f t="shared" si="363"/>
        <v/>
      </c>
      <c r="FS188" s="2704">
        <f>IF(X188=FS8,X188,0)</f>
        <v>0</v>
      </c>
      <c r="FT188" s="2703" t="str">
        <f t="shared" si="364"/>
        <v/>
      </c>
      <c r="FU188" s="2692" t="str">
        <f t="shared" si="365"/>
        <v/>
      </c>
      <c r="FV188" s="2692" t="str">
        <f t="shared" si="366"/>
        <v/>
      </c>
      <c r="FW188" s="2692" t="str">
        <f t="shared" si="367"/>
        <v/>
      </c>
      <c r="FX188" s="2692" t="str">
        <f t="shared" si="368"/>
        <v/>
      </c>
      <c r="FY188" s="2692" t="str">
        <f t="shared" si="369"/>
        <v/>
      </c>
      <c r="FZ188" s="2692" t="str">
        <f t="shared" si="370"/>
        <v/>
      </c>
      <c r="GA188" s="2692" t="str">
        <f t="shared" si="371"/>
        <v/>
      </c>
      <c r="GB188" s="2696" t="str">
        <f t="shared" si="372"/>
        <v/>
      </c>
      <c r="GC188" s="2535"/>
    </row>
    <row r="189" spans="1:185" ht="45" customHeight="1" x14ac:dyDescent="0.25">
      <c r="A189" s="2633">
        <f>ROW()</f>
        <v>189</v>
      </c>
      <c r="B189" s="2667" t="str">
        <f>IF(C189="I","",IF(ISBLANK(D189),"",IF(ISTEXT(D189),LARGE(B9:B188,1)+1,0)))</f>
        <v/>
      </c>
      <c r="C189" s="2698"/>
      <c r="D189" s="2715"/>
      <c r="E189" s="2669"/>
      <c r="F189" s="2670"/>
      <c r="G189" s="2671"/>
      <c r="H189" s="2672"/>
      <c r="I189" s="2671"/>
      <c r="J189" s="2672"/>
      <c r="K189" s="2673">
        <f t="shared" si="376"/>
        <v>0</v>
      </c>
      <c r="L189" s="2532"/>
      <c r="M189" s="2674">
        <f t="shared" si="261"/>
        <v>0</v>
      </c>
      <c r="N189" s="2675">
        <f t="shared" si="261"/>
        <v>0</v>
      </c>
      <c r="O189" s="2676"/>
      <c r="P189" s="2676"/>
      <c r="Q189" s="2676"/>
      <c r="R189" s="2676"/>
      <c r="S189" s="2676"/>
      <c r="T189" s="2676"/>
      <c r="U189" s="2676"/>
      <c r="V189" s="2676"/>
      <c r="W189" s="2532"/>
      <c r="X189" s="2674">
        <f t="shared" si="262"/>
        <v>0</v>
      </c>
      <c r="Y189" s="2675">
        <f t="shared" si="262"/>
        <v>0</v>
      </c>
      <c r="Z189" s="2677"/>
      <c r="AA189" s="2677"/>
      <c r="AB189" s="2677"/>
      <c r="AC189" s="2677"/>
      <c r="AD189" s="2677"/>
      <c r="AE189" s="2677"/>
      <c r="AF189" s="2677"/>
      <c r="AG189" s="2677"/>
      <c r="AH189" s="2532"/>
      <c r="AI189" s="2535"/>
      <c r="AJ189" s="2678">
        <f t="shared" si="263"/>
        <v>0</v>
      </c>
      <c r="AK189" s="2679">
        <f t="shared" si="264"/>
        <v>0</v>
      </c>
      <c r="AL189" s="2678">
        <f t="shared" si="265"/>
        <v>0</v>
      </c>
      <c r="AM189" s="2679">
        <f t="shared" si="266"/>
        <v>0</v>
      </c>
      <c r="AN189" s="2678">
        <f t="shared" si="267"/>
        <v>0</v>
      </c>
      <c r="AO189" s="2679">
        <f t="shared" si="268"/>
        <v>0</v>
      </c>
      <c r="AP189" s="2678">
        <f t="shared" si="269"/>
        <v>0</v>
      </c>
      <c r="AQ189" s="2679">
        <f t="shared" si="270"/>
        <v>0</v>
      </c>
      <c r="AR189" s="2678">
        <f t="shared" si="271"/>
        <v>0</v>
      </c>
      <c r="AS189" s="2679">
        <f t="shared" si="272"/>
        <v>0</v>
      </c>
      <c r="AT189" s="2678">
        <f t="shared" si="273"/>
        <v>0</v>
      </c>
      <c r="AU189" s="2679">
        <f t="shared" si="274"/>
        <v>0</v>
      </c>
      <c r="AV189" s="2678">
        <f t="shared" si="275"/>
        <v>0</v>
      </c>
      <c r="AW189" s="2679">
        <f t="shared" si="276"/>
        <v>0</v>
      </c>
      <c r="AX189" s="2678">
        <f t="shared" si="277"/>
        <v>0</v>
      </c>
      <c r="AY189" s="2679">
        <f t="shared" si="278"/>
        <v>0</v>
      </c>
      <c r="AZ189" s="2680"/>
      <c r="BA189" s="2681">
        <f>BA9</f>
        <v>20</v>
      </c>
      <c r="BB189" s="2681">
        <f t="shared" si="279"/>
        <v>0</v>
      </c>
      <c r="BC189" s="2681" t="str">
        <f t="shared" si="280"/>
        <v/>
      </c>
      <c r="BD189" s="2682">
        <f t="shared" si="373"/>
        <v>0</v>
      </c>
      <c r="BE189" s="2682">
        <f t="shared" si="373"/>
        <v>0</v>
      </c>
      <c r="BF189" s="2682">
        <f t="shared" si="373"/>
        <v>0</v>
      </c>
      <c r="BG189" s="2682">
        <f t="shared" si="373"/>
        <v>0</v>
      </c>
      <c r="BH189" s="2682">
        <f t="shared" si="373"/>
        <v>0</v>
      </c>
      <c r="BI189" s="2682">
        <f t="shared" si="258"/>
        <v>0</v>
      </c>
      <c r="BJ189" s="2682">
        <f t="shared" si="258"/>
        <v>0</v>
      </c>
      <c r="BK189" s="2682">
        <f t="shared" si="258"/>
        <v>0</v>
      </c>
      <c r="BL189" s="2535"/>
      <c r="BM189" s="2683">
        <f t="shared" si="281"/>
        <v>0</v>
      </c>
      <c r="BN189" s="2684">
        <f t="shared" si="282"/>
        <v>0</v>
      </c>
      <c r="BO189" s="2684">
        <f t="shared" si="283"/>
        <v>0</v>
      </c>
      <c r="BP189" s="2684">
        <f t="shared" si="284"/>
        <v>0</v>
      </c>
      <c r="BQ189" s="2684">
        <f t="shared" si="285"/>
        <v>0</v>
      </c>
      <c r="BR189" s="2684">
        <f t="shared" si="286"/>
        <v>0</v>
      </c>
      <c r="BS189" s="2684">
        <f t="shared" si="287"/>
        <v>0</v>
      </c>
      <c r="BT189" s="2684">
        <f t="shared" si="288"/>
        <v>0</v>
      </c>
      <c r="BU189" s="2617"/>
      <c r="BV189" s="2685">
        <f t="shared" si="374"/>
        <v>0</v>
      </c>
      <c r="BW189" s="2686">
        <f t="shared" si="374"/>
        <v>0</v>
      </c>
      <c r="BX189" s="2686">
        <f t="shared" si="374"/>
        <v>0</v>
      </c>
      <c r="BY189" s="2686">
        <f t="shared" si="374"/>
        <v>0</v>
      </c>
      <c r="BZ189" s="2686">
        <f t="shared" si="374"/>
        <v>0</v>
      </c>
      <c r="CA189" s="2686">
        <f t="shared" si="259"/>
        <v>0</v>
      </c>
      <c r="CB189" s="2686">
        <f t="shared" si="259"/>
        <v>0</v>
      </c>
      <c r="CC189" s="2687">
        <f t="shared" si="259"/>
        <v>0</v>
      </c>
      <c r="CD189" s="2525"/>
      <c r="CE189" s="2681" t="str">
        <f t="shared" si="289"/>
        <v/>
      </c>
      <c r="CF189" s="2688">
        <f t="shared" si="290"/>
        <v>0</v>
      </c>
      <c r="CG189" s="2689">
        <f t="shared" si="291"/>
        <v>0</v>
      </c>
      <c r="CH189" s="2689">
        <f t="shared" si="292"/>
        <v>0</v>
      </c>
      <c r="CI189" s="2689">
        <f t="shared" si="293"/>
        <v>0</v>
      </c>
      <c r="CJ189" s="2689">
        <f t="shared" si="294"/>
        <v>0</v>
      </c>
      <c r="CK189" s="2689">
        <f t="shared" si="295"/>
        <v>0</v>
      </c>
      <c r="CL189" s="2689">
        <f t="shared" si="296"/>
        <v>0</v>
      </c>
      <c r="CM189" s="2689">
        <f t="shared" si="297"/>
        <v>0</v>
      </c>
      <c r="CN189" s="2689">
        <f t="shared" si="298"/>
        <v>0</v>
      </c>
      <c r="CO189" s="2702">
        <f>IF(M189=CO8,M189,0)</f>
        <v>0</v>
      </c>
      <c r="CP189" s="2703" t="str">
        <f t="shared" si="299"/>
        <v/>
      </c>
      <c r="CQ189" s="2678" t="str">
        <f t="shared" si="300"/>
        <v/>
      </c>
      <c r="CR189" s="2692" t="str">
        <f t="shared" si="301"/>
        <v/>
      </c>
      <c r="CS189" s="2692" t="str">
        <f t="shared" si="302"/>
        <v/>
      </c>
      <c r="CT189" s="2692" t="str">
        <f t="shared" si="303"/>
        <v/>
      </c>
      <c r="CU189" s="2692" t="str">
        <f t="shared" si="304"/>
        <v/>
      </c>
      <c r="CV189" s="2692" t="str">
        <f t="shared" si="305"/>
        <v/>
      </c>
      <c r="CW189" s="2692" t="str">
        <f t="shared" si="306"/>
        <v/>
      </c>
      <c r="CX189" s="2693" t="str">
        <f t="shared" si="307"/>
        <v/>
      </c>
      <c r="CY189" s="2601"/>
      <c r="CZ189" s="2681" t="str">
        <f t="shared" si="308"/>
        <v/>
      </c>
      <c r="DA189" s="2694">
        <f t="shared" si="309"/>
        <v>0</v>
      </c>
      <c r="DB189" s="2527" t="str">
        <f t="shared" si="310"/>
        <v/>
      </c>
      <c r="DC189" s="2527" t="str">
        <f t="shared" si="311"/>
        <v/>
      </c>
      <c r="DD189" s="2527" t="str">
        <f t="shared" si="312"/>
        <v/>
      </c>
      <c r="DE189" s="2527" t="str">
        <f t="shared" si="313"/>
        <v/>
      </c>
      <c r="DF189" s="2527" t="str">
        <f t="shared" si="314"/>
        <v/>
      </c>
      <c r="DG189" s="2527" t="str">
        <f t="shared" si="315"/>
        <v/>
      </c>
      <c r="DH189" s="2527" t="str">
        <f t="shared" si="316"/>
        <v/>
      </c>
      <c r="DI189" s="2527" t="str">
        <f t="shared" si="317"/>
        <v/>
      </c>
      <c r="DJ189" s="2549"/>
      <c r="DK189" s="2704">
        <f>IF(M189=DK8,M189,0)</f>
        <v>0</v>
      </c>
      <c r="DL189" s="2703" t="str">
        <f t="shared" si="318"/>
        <v/>
      </c>
      <c r="DM189" s="2692" t="str">
        <f t="shared" si="319"/>
        <v/>
      </c>
      <c r="DN189" s="2692" t="str">
        <f t="shared" si="320"/>
        <v/>
      </c>
      <c r="DO189" s="2692" t="str">
        <f t="shared" si="321"/>
        <v/>
      </c>
      <c r="DP189" s="2692" t="str">
        <f t="shared" si="322"/>
        <v/>
      </c>
      <c r="DQ189" s="2692" t="str">
        <f t="shared" si="323"/>
        <v/>
      </c>
      <c r="DR189" s="2692" t="str">
        <f t="shared" si="324"/>
        <v/>
      </c>
      <c r="DS189" s="2692" t="str">
        <f t="shared" si="325"/>
        <v/>
      </c>
      <c r="DT189" s="2696" t="str">
        <f t="shared" si="326"/>
        <v/>
      </c>
      <c r="DU189" s="2535"/>
      <c r="DV189" s="2683">
        <f t="shared" si="327"/>
        <v>0</v>
      </c>
      <c r="DW189" s="2684">
        <f t="shared" si="328"/>
        <v>0</v>
      </c>
      <c r="DX189" s="2684">
        <f t="shared" si="329"/>
        <v>0</v>
      </c>
      <c r="DY189" s="2684">
        <f t="shared" si="330"/>
        <v>0</v>
      </c>
      <c r="DZ189" s="2684">
        <f t="shared" si="331"/>
        <v>0</v>
      </c>
      <c r="EA189" s="2684">
        <f t="shared" si="332"/>
        <v>0</v>
      </c>
      <c r="EB189" s="2684">
        <f t="shared" si="333"/>
        <v>0</v>
      </c>
      <c r="EC189" s="2684">
        <f t="shared" si="334"/>
        <v>0</v>
      </c>
      <c r="ED189" s="2630"/>
      <c r="EE189" s="2685">
        <f t="shared" si="375"/>
        <v>0</v>
      </c>
      <c r="EF189" s="2686">
        <f t="shared" si="375"/>
        <v>0</v>
      </c>
      <c r="EG189" s="2686">
        <f t="shared" si="375"/>
        <v>0</v>
      </c>
      <c r="EH189" s="2686">
        <f t="shared" si="375"/>
        <v>0</v>
      </c>
      <c r="EI189" s="2686">
        <f t="shared" si="375"/>
        <v>0</v>
      </c>
      <c r="EJ189" s="2686">
        <f t="shared" si="260"/>
        <v>0</v>
      </c>
      <c r="EK189" s="2686">
        <f t="shared" si="260"/>
        <v>0</v>
      </c>
      <c r="EL189" s="2687">
        <f t="shared" si="260"/>
        <v>0</v>
      </c>
      <c r="EM189" s="2601"/>
      <c r="EN189" s="2681" t="str">
        <f t="shared" si="335"/>
        <v/>
      </c>
      <c r="EO189" s="2688">
        <f t="shared" si="336"/>
        <v>0</v>
      </c>
      <c r="EP189" s="2689">
        <f t="shared" si="337"/>
        <v>0</v>
      </c>
      <c r="EQ189" s="2689">
        <f t="shared" si="338"/>
        <v>0</v>
      </c>
      <c r="ER189" s="2689">
        <f t="shared" si="339"/>
        <v>0</v>
      </c>
      <c r="ES189" s="2689">
        <f t="shared" si="340"/>
        <v>0</v>
      </c>
      <c r="ET189" s="2689">
        <f t="shared" si="341"/>
        <v>0</v>
      </c>
      <c r="EU189" s="2689">
        <f t="shared" si="342"/>
        <v>0</v>
      </c>
      <c r="EV189" s="2689">
        <f t="shared" si="343"/>
        <v>0</v>
      </c>
      <c r="EW189" s="2689">
        <f t="shared" si="344"/>
        <v>0</v>
      </c>
      <c r="EX189" s="2705">
        <f>IF(X189=EX8,X189,0)</f>
        <v>0</v>
      </c>
      <c r="EY189" s="2703" t="str">
        <f t="shared" si="345"/>
        <v/>
      </c>
      <c r="EZ189" s="2678" t="str">
        <f t="shared" si="346"/>
        <v/>
      </c>
      <c r="FA189" s="2692" t="str">
        <f t="shared" si="347"/>
        <v/>
      </c>
      <c r="FB189" s="2692" t="str">
        <f t="shared" si="348"/>
        <v/>
      </c>
      <c r="FC189" s="2692" t="str">
        <f t="shared" si="349"/>
        <v/>
      </c>
      <c r="FD189" s="2692" t="str">
        <f t="shared" si="350"/>
        <v/>
      </c>
      <c r="FE189" s="2692" t="str">
        <f t="shared" si="351"/>
        <v/>
      </c>
      <c r="FF189" s="2692" t="str">
        <f t="shared" si="352"/>
        <v/>
      </c>
      <c r="FG189" s="2692" t="str">
        <f t="shared" si="353"/>
        <v/>
      </c>
      <c r="FH189" s="2601"/>
      <c r="FI189" s="2681" t="str">
        <f t="shared" si="354"/>
        <v/>
      </c>
      <c r="FJ189" s="2694">
        <f t="shared" si="355"/>
        <v>0</v>
      </c>
      <c r="FK189" s="2527" t="str">
        <f t="shared" si="356"/>
        <v/>
      </c>
      <c r="FL189" s="2527" t="str">
        <f t="shared" si="357"/>
        <v/>
      </c>
      <c r="FM189" s="2527" t="str">
        <f t="shared" si="358"/>
        <v/>
      </c>
      <c r="FN189" s="2527" t="str">
        <f t="shared" si="359"/>
        <v/>
      </c>
      <c r="FO189" s="2527" t="str">
        <f t="shared" si="360"/>
        <v/>
      </c>
      <c r="FP189" s="2527" t="str">
        <f t="shared" si="361"/>
        <v/>
      </c>
      <c r="FQ189" s="2527" t="str">
        <f t="shared" si="362"/>
        <v/>
      </c>
      <c r="FR189" s="2527" t="str">
        <f t="shared" si="363"/>
        <v/>
      </c>
      <c r="FS189" s="2704">
        <f>IF(X189=FS8,X189,0)</f>
        <v>0</v>
      </c>
      <c r="FT189" s="2703" t="str">
        <f t="shared" si="364"/>
        <v/>
      </c>
      <c r="FU189" s="2692" t="str">
        <f t="shared" si="365"/>
        <v/>
      </c>
      <c r="FV189" s="2692" t="str">
        <f t="shared" si="366"/>
        <v/>
      </c>
      <c r="FW189" s="2692" t="str">
        <f t="shared" si="367"/>
        <v/>
      </c>
      <c r="FX189" s="2692" t="str">
        <f t="shared" si="368"/>
        <v/>
      </c>
      <c r="FY189" s="2692" t="str">
        <f t="shared" si="369"/>
        <v/>
      </c>
      <c r="FZ189" s="2692" t="str">
        <f t="shared" si="370"/>
        <v/>
      </c>
      <c r="GA189" s="2692" t="str">
        <f t="shared" si="371"/>
        <v/>
      </c>
      <c r="GB189" s="2696" t="str">
        <f t="shared" si="372"/>
        <v/>
      </c>
      <c r="GC189" s="2535"/>
    </row>
    <row r="190" spans="1:185" ht="45" customHeight="1" x14ac:dyDescent="0.25">
      <c r="A190" s="2633">
        <f>ROW()</f>
        <v>190</v>
      </c>
      <c r="B190" s="2667" t="str">
        <f>IF(C190="I","",IF(ISBLANK(D190),"",IF(ISTEXT(D190),LARGE(B9:B189,1)+1,0)))</f>
        <v/>
      </c>
      <c r="C190" s="2698"/>
      <c r="D190" s="2715"/>
      <c r="E190" s="2669"/>
      <c r="F190" s="2670"/>
      <c r="G190" s="2671"/>
      <c r="H190" s="2672"/>
      <c r="I190" s="2671"/>
      <c r="J190" s="2672"/>
      <c r="K190" s="2673">
        <f t="shared" si="376"/>
        <v>0</v>
      </c>
      <c r="L190" s="2532"/>
      <c r="M190" s="2674">
        <f t="shared" si="261"/>
        <v>0</v>
      </c>
      <c r="N190" s="2675">
        <f t="shared" si="261"/>
        <v>0</v>
      </c>
      <c r="O190" s="2676"/>
      <c r="P190" s="2676"/>
      <c r="Q190" s="2676"/>
      <c r="R190" s="2676"/>
      <c r="S190" s="2676"/>
      <c r="T190" s="2676"/>
      <c r="U190" s="2676"/>
      <c r="V190" s="2676"/>
      <c r="W190" s="2532"/>
      <c r="X190" s="2674">
        <f t="shared" si="262"/>
        <v>0</v>
      </c>
      <c r="Y190" s="2675">
        <f t="shared" si="262"/>
        <v>0</v>
      </c>
      <c r="Z190" s="2677"/>
      <c r="AA190" s="2677"/>
      <c r="AB190" s="2677"/>
      <c r="AC190" s="2677"/>
      <c r="AD190" s="2677"/>
      <c r="AE190" s="2677"/>
      <c r="AF190" s="2677"/>
      <c r="AG190" s="2677"/>
      <c r="AH190" s="2532"/>
      <c r="AI190" s="2535"/>
      <c r="AJ190" s="2678">
        <f t="shared" si="263"/>
        <v>0</v>
      </c>
      <c r="AK190" s="2679">
        <f t="shared" si="264"/>
        <v>0</v>
      </c>
      <c r="AL190" s="2678">
        <f t="shared" si="265"/>
        <v>0</v>
      </c>
      <c r="AM190" s="2679">
        <f t="shared" si="266"/>
        <v>0</v>
      </c>
      <c r="AN190" s="2678">
        <f t="shared" si="267"/>
        <v>0</v>
      </c>
      <c r="AO190" s="2679">
        <f t="shared" si="268"/>
        <v>0</v>
      </c>
      <c r="AP190" s="2678">
        <f t="shared" si="269"/>
        <v>0</v>
      </c>
      <c r="AQ190" s="2679">
        <f t="shared" si="270"/>
        <v>0</v>
      </c>
      <c r="AR190" s="2678">
        <f t="shared" si="271"/>
        <v>0</v>
      </c>
      <c r="AS190" s="2679">
        <f t="shared" si="272"/>
        <v>0</v>
      </c>
      <c r="AT190" s="2678">
        <f t="shared" si="273"/>
        <v>0</v>
      </c>
      <c r="AU190" s="2679">
        <f t="shared" si="274"/>
        <v>0</v>
      </c>
      <c r="AV190" s="2678">
        <f t="shared" si="275"/>
        <v>0</v>
      </c>
      <c r="AW190" s="2679">
        <f t="shared" si="276"/>
        <v>0</v>
      </c>
      <c r="AX190" s="2678">
        <f t="shared" si="277"/>
        <v>0</v>
      </c>
      <c r="AY190" s="2679">
        <f t="shared" si="278"/>
        <v>0</v>
      </c>
      <c r="AZ190" s="2680"/>
      <c r="BA190" s="2681">
        <f>BA9</f>
        <v>20</v>
      </c>
      <c r="BB190" s="2681">
        <f t="shared" si="279"/>
        <v>0</v>
      </c>
      <c r="BC190" s="2681" t="str">
        <f t="shared" si="280"/>
        <v/>
      </c>
      <c r="BD190" s="2682">
        <f t="shared" si="373"/>
        <v>0</v>
      </c>
      <c r="BE190" s="2682">
        <f t="shared" si="373"/>
        <v>0</v>
      </c>
      <c r="BF190" s="2682">
        <f t="shared" si="373"/>
        <v>0</v>
      </c>
      <c r="BG190" s="2682">
        <f t="shared" si="373"/>
        <v>0</v>
      </c>
      <c r="BH190" s="2682">
        <f t="shared" si="373"/>
        <v>0</v>
      </c>
      <c r="BI190" s="2682">
        <f t="shared" si="258"/>
        <v>0</v>
      </c>
      <c r="BJ190" s="2682">
        <f t="shared" si="258"/>
        <v>0</v>
      </c>
      <c r="BK190" s="2682">
        <f t="shared" si="258"/>
        <v>0</v>
      </c>
      <c r="BL190" s="2535"/>
      <c r="BM190" s="2683">
        <f t="shared" si="281"/>
        <v>0</v>
      </c>
      <c r="BN190" s="2684">
        <f t="shared" si="282"/>
        <v>0</v>
      </c>
      <c r="BO190" s="2684">
        <f t="shared" si="283"/>
        <v>0</v>
      </c>
      <c r="BP190" s="2684">
        <f t="shared" si="284"/>
        <v>0</v>
      </c>
      <c r="BQ190" s="2684">
        <f t="shared" si="285"/>
        <v>0</v>
      </c>
      <c r="BR190" s="2684">
        <f t="shared" si="286"/>
        <v>0</v>
      </c>
      <c r="BS190" s="2684">
        <f t="shared" si="287"/>
        <v>0</v>
      </c>
      <c r="BT190" s="2684">
        <f t="shared" si="288"/>
        <v>0</v>
      </c>
      <c r="BU190" s="2617"/>
      <c r="BV190" s="2685">
        <f t="shared" si="374"/>
        <v>0</v>
      </c>
      <c r="BW190" s="2686">
        <f t="shared" si="374"/>
        <v>0</v>
      </c>
      <c r="BX190" s="2686">
        <f t="shared" si="374"/>
        <v>0</v>
      </c>
      <c r="BY190" s="2686">
        <f t="shared" si="374"/>
        <v>0</v>
      </c>
      <c r="BZ190" s="2686">
        <f t="shared" si="374"/>
        <v>0</v>
      </c>
      <c r="CA190" s="2686">
        <f t="shared" si="259"/>
        <v>0</v>
      </c>
      <c r="CB190" s="2686">
        <f t="shared" si="259"/>
        <v>0</v>
      </c>
      <c r="CC190" s="2687">
        <f t="shared" si="259"/>
        <v>0</v>
      </c>
      <c r="CD190" s="2525"/>
      <c r="CE190" s="2681" t="str">
        <f t="shared" si="289"/>
        <v/>
      </c>
      <c r="CF190" s="2688">
        <f t="shared" si="290"/>
        <v>0</v>
      </c>
      <c r="CG190" s="2689">
        <f t="shared" si="291"/>
        <v>0</v>
      </c>
      <c r="CH190" s="2689">
        <f t="shared" si="292"/>
        <v>0</v>
      </c>
      <c r="CI190" s="2689">
        <f t="shared" si="293"/>
        <v>0</v>
      </c>
      <c r="CJ190" s="2689">
        <f t="shared" si="294"/>
        <v>0</v>
      </c>
      <c r="CK190" s="2689">
        <f t="shared" si="295"/>
        <v>0</v>
      </c>
      <c r="CL190" s="2689">
        <f t="shared" si="296"/>
        <v>0</v>
      </c>
      <c r="CM190" s="2689">
        <f t="shared" si="297"/>
        <v>0</v>
      </c>
      <c r="CN190" s="2689">
        <f t="shared" si="298"/>
        <v>0</v>
      </c>
      <c r="CO190" s="2702">
        <f>IF(M190=CO8,M190,0)</f>
        <v>0</v>
      </c>
      <c r="CP190" s="2703" t="str">
        <f t="shared" si="299"/>
        <v/>
      </c>
      <c r="CQ190" s="2678" t="str">
        <f t="shared" si="300"/>
        <v/>
      </c>
      <c r="CR190" s="2692" t="str">
        <f t="shared" si="301"/>
        <v/>
      </c>
      <c r="CS190" s="2692" t="str">
        <f t="shared" si="302"/>
        <v/>
      </c>
      <c r="CT190" s="2692" t="str">
        <f t="shared" si="303"/>
        <v/>
      </c>
      <c r="CU190" s="2692" t="str">
        <f t="shared" si="304"/>
        <v/>
      </c>
      <c r="CV190" s="2692" t="str">
        <f t="shared" si="305"/>
        <v/>
      </c>
      <c r="CW190" s="2692" t="str">
        <f t="shared" si="306"/>
        <v/>
      </c>
      <c r="CX190" s="2693" t="str">
        <f t="shared" si="307"/>
        <v/>
      </c>
      <c r="CY190" s="2601"/>
      <c r="CZ190" s="2681" t="str">
        <f t="shared" si="308"/>
        <v/>
      </c>
      <c r="DA190" s="2694">
        <f t="shared" si="309"/>
        <v>0</v>
      </c>
      <c r="DB190" s="2527" t="str">
        <f t="shared" si="310"/>
        <v/>
      </c>
      <c r="DC190" s="2527" t="str">
        <f t="shared" si="311"/>
        <v/>
      </c>
      <c r="DD190" s="2527" t="str">
        <f t="shared" si="312"/>
        <v/>
      </c>
      <c r="DE190" s="2527" t="str">
        <f t="shared" si="313"/>
        <v/>
      </c>
      <c r="DF190" s="2527" t="str">
        <f t="shared" si="314"/>
        <v/>
      </c>
      <c r="DG190" s="2527" t="str">
        <f t="shared" si="315"/>
        <v/>
      </c>
      <c r="DH190" s="2527" t="str">
        <f t="shared" si="316"/>
        <v/>
      </c>
      <c r="DI190" s="2527" t="str">
        <f t="shared" si="317"/>
        <v/>
      </c>
      <c r="DJ190" s="2549"/>
      <c r="DK190" s="2704">
        <f>IF(M190=DK8,M190,0)</f>
        <v>0</v>
      </c>
      <c r="DL190" s="2703" t="str">
        <f t="shared" si="318"/>
        <v/>
      </c>
      <c r="DM190" s="2692" t="str">
        <f t="shared" si="319"/>
        <v/>
      </c>
      <c r="DN190" s="2692" t="str">
        <f t="shared" si="320"/>
        <v/>
      </c>
      <c r="DO190" s="2692" t="str">
        <f t="shared" si="321"/>
        <v/>
      </c>
      <c r="DP190" s="2692" t="str">
        <f t="shared" si="322"/>
        <v/>
      </c>
      <c r="DQ190" s="2692" t="str">
        <f t="shared" si="323"/>
        <v/>
      </c>
      <c r="DR190" s="2692" t="str">
        <f t="shared" si="324"/>
        <v/>
      </c>
      <c r="DS190" s="2692" t="str">
        <f t="shared" si="325"/>
        <v/>
      </c>
      <c r="DT190" s="2696" t="str">
        <f t="shared" si="326"/>
        <v/>
      </c>
      <c r="DU190" s="2535"/>
      <c r="DV190" s="2683">
        <f t="shared" si="327"/>
        <v>0</v>
      </c>
      <c r="DW190" s="2684">
        <f t="shared" si="328"/>
        <v>0</v>
      </c>
      <c r="DX190" s="2684">
        <f t="shared" si="329"/>
        <v>0</v>
      </c>
      <c r="DY190" s="2684">
        <f t="shared" si="330"/>
        <v>0</v>
      </c>
      <c r="DZ190" s="2684">
        <f t="shared" si="331"/>
        <v>0</v>
      </c>
      <c r="EA190" s="2684">
        <f t="shared" si="332"/>
        <v>0</v>
      </c>
      <c r="EB190" s="2684">
        <f t="shared" si="333"/>
        <v>0</v>
      </c>
      <c r="EC190" s="2684">
        <f t="shared" si="334"/>
        <v>0</v>
      </c>
      <c r="ED190" s="2630"/>
      <c r="EE190" s="2685">
        <f t="shared" si="375"/>
        <v>0</v>
      </c>
      <c r="EF190" s="2686">
        <f t="shared" si="375"/>
        <v>0</v>
      </c>
      <c r="EG190" s="2686">
        <f t="shared" si="375"/>
        <v>0</v>
      </c>
      <c r="EH190" s="2686">
        <f t="shared" si="375"/>
        <v>0</v>
      </c>
      <c r="EI190" s="2686">
        <f t="shared" si="375"/>
        <v>0</v>
      </c>
      <c r="EJ190" s="2686">
        <f t="shared" si="260"/>
        <v>0</v>
      </c>
      <c r="EK190" s="2686">
        <f t="shared" si="260"/>
        <v>0</v>
      </c>
      <c r="EL190" s="2687">
        <f t="shared" si="260"/>
        <v>0</v>
      </c>
      <c r="EM190" s="2601"/>
      <c r="EN190" s="2681" t="str">
        <f t="shared" si="335"/>
        <v/>
      </c>
      <c r="EO190" s="2688">
        <f t="shared" si="336"/>
        <v>0</v>
      </c>
      <c r="EP190" s="2689">
        <f t="shared" si="337"/>
        <v>0</v>
      </c>
      <c r="EQ190" s="2689">
        <f t="shared" si="338"/>
        <v>0</v>
      </c>
      <c r="ER190" s="2689">
        <f t="shared" si="339"/>
        <v>0</v>
      </c>
      <c r="ES190" s="2689">
        <f t="shared" si="340"/>
        <v>0</v>
      </c>
      <c r="ET190" s="2689">
        <f t="shared" si="341"/>
        <v>0</v>
      </c>
      <c r="EU190" s="2689">
        <f t="shared" si="342"/>
        <v>0</v>
      </c>
      <c r="EV190" s="2689">
        <f t="shared" si="343"/>
        <v>0</v>
      </c>
      <c r="EW190" s="2689">
        <f t="shared" si="344"/>
        <v>0</v>
      </c>
      <c r="EX190" s="2705">
        <f>IF(X190=EX8,X190,0)</f>
        <v>0</v>
      </c>
      <c r="EY190" s="2703" t="str">
        <f t="shared" si="345"/>
        <v/>
      </c>
      <c r="EZ190" s="2678" t="str">
        <f t="shared" si="346"/>
        <v/>
      </c>
      <c r="FA190" s="2692" t="str">
        <f t="shared" si="347"/>
        <v/>
      </c>
      <c r="FB190" s="2692" t="str">
        <f t="shared" si="348"/>
        <v/>
      </c>
      <c r="FC190" s="2692" t="str">
        <f t="shared" si="349"/>
        <v/>
      </c>
      <c r="FD190" s="2692" t="str">
        <f t="shared" si="350"/>
        <v/>
      </c>
      <c r="FE190" s="2692" t="str">
        <f t="shared" si="351"/>
        <v/>
      </c>
      <c r="FF190" s="2692" t="str">
        <f t="shared" si="352"/>
        <v/>
      </c>
      <c r="FG190" s="2692" t="str">
        <f t="shared" si="353"/>
        <v/>
      </c>
      <c r="FH190" s="2601"/>
      <c r="FI190" s="2681" t="str">
        <f t="shared" si="354"/>
        <v/>
      </c>
      <c r="FJ190" s="2694">
        <f t="shared" si="355"/>
        <v>0</v>
      </c>
      <c r="FK190" s="2527" t="str">
        <f t="shared" si="356"/>
        <v/>
      </c>
      <c r="FL190" s="2527" t="str">
        <f t="shared" si="357"/>
        <v/>
      </c>
      <c r="FM190" s="2527" t="str">
        <f t="shared" si="358"/>
        <v/>
      </c>
      <c r="FN190" s="2527" t="str">
        <f t="shared" si="359"/>
        <v/>
      </c>
      <c r="FO190" s="2527" t="str">
        <f t="shared" si="360"/>
        <v/>
      </c>
      <c r="FP190" s="2527" t="str">
        <f t="shared" si="361"/>
        <v/>
      </c>
      <c r="FQ190" s="2527" t="str">
        <f t="shared" si="362"/>
        <v/>
      </c>
      <c r="FR190" s="2527" t="str">
        <f t="shared" si="363"/>
        <v/>
      </c>
      <c r="FS190" s="2704">
        <f>IF(X190=FS8,X190,0)</f>
        <v>0</v>
      </c>
      <c r="FT190" s="2703" t="str">
        <f t="shared" si="364"/>
        <v/>
      </c>
      <c r="FU190" s="2692" t="str">
        <f t="shared" si="365"/>
        <v/>
      </c>
      <c r="FV190" s="2692" t="str">
        <f t="shared" si="366"/>
        <v/>
      </c>
      <c r="FW190" s="2692" t="str">
        <f t="shared" si="367"/>
        <v/>
      </c>
      <c r="FX190" s="2692" t="str">
        <f t="shared" si="368"/>
        <v/>
      </c>
      <c r="FY190" s="2692" t="str">
        <f t="shared" si="369"/>
        <v/>
      </c>
      <c r="FZ190" s="2692" t="str">
        <f t="shared" si="370"/>
        <v/>
      </c>
      <c r="GA190" s="2692" t="str">
        <f t="shared" si="371"/>
        <v/>
      </c>
      <c r="GB190" s="2696" t="str">
        <f t="shared" si="372"/>
        <v/>
      </c>
      <c r="GC190" s="2535"/>
    </row>
    <row r="191" spans="1:185" ht="45" customHeight="1" x14ac:dyDescent="0.25">
      <c r="A191" s="2633">
        <f>ROW()</f>
        <v>191</v>
      </c>
      <c r="B191" s="2667" t="str">
        <f>IF(C191="I","",IF(ISBLANK(D191),"",IF(ISTEXT(D191),LARGE(B9:B190,1)+1,0)))</f>
        <v/>
      </c>
      <c r="C191" s="2698"/>
      <c r="D191" s="2715"/>
      <c r="E191" s="2669"/>
      <c r="F191" s="2670"/>
      <c r="G191" s="2671"/>
      <c r="H191" s="2672"/>
      <c r="I191" s="2671"/>
      <c r="J191" s="2672"/>
      <c r="K191" s="2673">
        <f t="shared" si="376"/>
        <v>0</v>
      </c>
      <c r="L191" s="2532"/>
      <c r="M191" s="2674">
        <f t="shared" si="261"/>
        <v>0</v>
      </c>
      <c r="N191" s="2675">
        <f t="shared" si="261"/>
        <v>0</v>
      </c>
      <c r="O191" s="2676"/>
      <c r="P191" s="2676"/>
      <c r="Q191" s="2676"/>
      <c r="R191" s="2676"/>
      <c r="S191" s="2676"/>
      <c r="T191" s="2676"/>
      <c r="U191" s="2676"/>
      <c r="V191" s="2676"/>
      <c r="W191" s="2532"/>
      <c r="X191" s="2674">
        <f t="shared" si="262"/>
        <v>0</v>
      </c>
      <c r="Y191" s="2675">
        <f t="shared" si="262"/>
        <v>0</v>
      </c>
      <c r="Z191" s="2677"/>
      <c r="AA191" s="2677"/>
      <c r="AB191" s="2677"/>
      <c r="AC191" s="2677"/>
      <c r="AD191" s="2677"/>
      <c r="AE191" s="2677"/>
      <c r="AF191" s="2677"/>
      <c r="AG191" s="2677"/>
      <c r="AH191" s="2532"/>
      <c r="AI191" s="2535"/>
      <c r="AJ191" s="2678">
        <f t="shared" si="263"/>
        <v>0</v>
      </c>
      <c r="AK191" s="2679">
        <f t="shared" si="264"/>
        <v>0</v>
      </c>
      <c r="AL191" s="2678">
        <f t="shared" si="265"/>
        <v>0</v>
      </c>
      <c r="AM191" s="2679">
        <f t="shared" si="266"/>
        <v>0</v>
      </c>
      <c r="AN191" s="2678">
        <f t="shared" si="267"/>
        <v>0</v>
      </c>
      <c r="AO191" s="2679">
        <f t="shared" si="268"/>
        <v>0</v>
      </c>
      <c r="AP191" s="2678">
        <f t="shared" si="269"/>
        <v>0</v>
      </c>
      <c r="AQ191" s="2679">
        <f t="shared" si="270"/>
        <v>0</v>
      </c>
      <c r="AR191" s="2678">
        <f t="shared" si="271"/>
        <v>0</v>
      </c>
      <c r="AS191" s="2679">
        <f t="shared" si="272"/>
        <v>0</v>
      </c>
      <c r="AT191" s="2678">
        <f t="shared" si="273"/>
        <v>0</v>
      </c>
      <c r="AU191" s="2679">
        <f t="shared" si="274"/>
        <v>0</v>
      </c>
      <c r="AV191" s="2678">
        <f t="shared" si="275"/>
        <v>0</v>
      </c>
      <c r="AW191" s="2679">
        <f t="shared" si="276"/>
        <v>0</v>
      </c>
      <c r="AX191" s="2678">
        <f t="shared" si="277"/>
        <v>0</v>
      </c>
      <c r="AY191" s="2679">
        <f t="shared" si="278"/>
        <v>0</v>
      </c>
      <c r="AZ191" s="2680"/>
      <c r="BA191" s="2681">
        <f>BA9</f>
        <v>20</v>
      </c>
      <c r="BB191" s="2681">
        <f t="shared" si="279"/>
        <v>0</v>
      </c>
      <c r="BC191" s="2681" t="str">
        <f t="shared" si="280"/>
        <v/>
      </c>
      <c r="BD191" s="2682">
        <f t="shared" si="373"/>
        <v>0</v>
      </c>
      <c r="BE191" s="2682">
        <f t="shared" si="373"/>
        <v>0</v>
      </c>
      <c r="BF191" s="2682">
        <f t="shared" si="373"/>
        <v>0</v>
      </c>
      <c r="BG191" s="2682">
        <f t="shared" si="373"/>
        <v>0</v>
      </c>
      <c r="BH191" s="2682">
        <f t="shared" si="373"/>
        <v>0</v>
      </c>
      <c r="BI191" s="2682">
        <f t="shared" si="258"/>
        <v>0</v>
      </c>
      <c r="BJ191" s="2682">
        <f t="shared" si="258"/>
        <v>0</v>
      </c>
      <c r="BK191" s="2682">
        <f t="shared" si="258"/>
        <v>0</v>
      </c>
      <c r="BL191" s="2535"/>
      <c r="BM191" s="2683">
        <f t="shared" si="281"/>
        <v>0</v>
      </c>
      <c r="BN191" s="2684">
        <f t="shared" si="282"/>
        <v>0</v>
      </c>
      <c r="BO191" s="2684">
        <f t="shared" si="283"/>
        <v>0</v>
      </c>
      <c r="BP191" s="2684">
        <f t="shared" si="284"/>
        <v>0</v>
      </c>
      <c r="BQ191" s="2684">
        <f t="shared" si="285"/>
        <v>0</v>
      </c>
      <c r="BR191" s="2684">
        <f t="shared" si="286"/>
        <v>0</v>
      </c>
      <c r="BS191" s="2684">
        <f t="shared" si="287"/>
        <v>0</v>
      </c>
      <c r="BT191" s="2684">
        <f t="shared" si="288"/>
        <v>0</v>
      </c>
      <c r="BU191" s="2617"/>
      <c r="BV191" s="2685">
        <f t="shared" si="374"/>
        <v>0</v>
      </c>
      <c r="BW191" s="2686">
        <f t="shared" si="374"/>
        <v>0</v>
      </c>
      <c r="BX191" s="2686">
        <f t="shared" si="374"/>
        <v>0</v>
      </c>
      <c r="BY191" s="2686">
        <f t="shared" si="374"/>
        <v>0</v>
      </c>
      <c r="BZ191" s="2686">
        <f t="shared" si="374"/>
        <v>0</v>
      </c>
      <c r="CA191" s="2686">
        <f t="shared" si="259"/>
        <v>0</v>
      </c>
      <c r="CB191" s="2686">
        <f t="shared" si="259"/>
        <v>0</v>
      </c>
      <c r="CC191" s="2687">
        <f t="shared" si="259"/>
        <v>0</v>
      </c>
      <c r="CD191" s="2525"/>
      <c r="CE191" s="2681" t="str">
        <f t="shared" si="289"/>
        <v/>
      </c>
      <c r="CF191" s="2688">
        <f t="shared" si="290"/>
        <v>0</v>
      </c>
      <c r="CG191" s="2689">
        <f t="shared" si="291"/>
        <v>0</v>
      </c>
      <c r="CH191" s="2689">
        <f t="shared" si="292"/>
        <v>0</v>
      </c>
      <c r="CI191" s="2689">
        <f t="shared" si="293"/>
        <v>0</v>
      </c>
      <c r="CJ191" s="2689">
        <f t="shared" si="294"/>
        <v>0</v>
      </c>
      <c r="CK191" s="2689">
        <f t="shared" si="295"/>
        <v>0</v>
      </c>
      <c r="CL191" s="2689">
        <f t="shared" si="296"/>
        <v>0</v>
      </c>
      <c r="CM191" s="2689">
        <f t="shared" si="297"/>
        <v>0</v>
      </c>
      <c r="CN191" s="2689">
        <f t="shared" si="298"/>
        <v>0</v>
      </c>
      <c r="CO191" s="2702">
        <f>IF(M191=CO8,M191,0)</f>
        <v>0</v>
      </c>
      <c r="CP191" s="2703" t="str">
        <f t="shared" si="299"/>
        <v/>
      </c>
      <c r="CQ191" s="2678" t="str">
        <f t="shared" si="300"/>
        <v/>
      </c>
      <c r="CR191" s="2692" t="str">
        <f t="shared" si="301"/>
        <v/>
      </c>
      <c r="CS191" s="2692" t="str">
        <f t="shared" si="302"/>
        <v/>
      </c>
      <c r="CT191" s="2692" t="str">
        <f t="shared" si="303"/>
        <v/>
      </c>
      <c r="CU191" s="2692" t="str">
        <f t="shared" si="304"/>
        <v/>
      </c>
      <c r="CV191" s="2692" t="str">
        <f t="shared" si="305"/>
        <v/>
      </c>
      <c r="CW191" s="2692" t="str">
        <f t="shared" si="306"/>
        <v/>
      </c>
      <c r="CX191" s="2693" t="str">
        <f t="shared" si="307"/>
        <v/>
      </c>
      <c r="CY191" s="2601"/>
      <c r="CZ191" s="2681" t="str">
        <f t="shared" si="308"/>
        <v/>
      </c>
      <c r="DA191" s="2694">
        <f t="shared" si="309"/>
        <v>0</v>
      </c>
      <c r="DB191" s="2527" t="str">
        <f t="shared" si="310"/>
        <v/>
      </c>
      <c r="DC191" s="2527" t="str">
        <f t="shared" si="311"/>
        <v/>
      </c>
      <c r="DD191" s="2527" t="str">
        <f t="shared" si="312"/>
        <v/>
      </c>
      <c r="DE191" s="2527" t="str">
        <f t="shared" si="313"/>
        <v/>
      </c>
      <c r="DF191" s="2527" t="str">
        <f t="shared" si="314"/>
        <v/>
      </c>
      <c r="DG191" s="2527" t="str">
        <f t="shared" si="315"/>
        <v/>
      </c>
      <c r="DH191" s="2527" t="str">
        <f t="shared" si="316"/>
        <v/>
      </c>
      <c r="DI191" s="2527" t="str">
        <f t="shared" si="317"/>
        <v/>
      </c>
      <c r="DJ191" s="2549"/>
      <c r="DK191" s="2704">
        <f>IF(M191=DK8,M191,0)</f>
        <v>0</v>
      </c>
      <c r="DL191" s="2703" t="str">
        <f t="shared" si="318"/>
        <v/>
      </c>
      <c r="DM191" s="2692" t="str">
        <f t="shared" si="319"/>
        <v/>
      </c>
      <c r="DN191" s="2692" t="str">
        <f t="shared" si="320"/>
        <v/>
      </c>
      <c r="DO191" s="2692" t="str">
        <f t="shared" si="321"/>
        <v/>
      </c>
      <c r="DP191" s="2692" t="str">
        <f t="shared" si="322"/>
        <v/>
      </c>
      <c r="DQ191" s="2692" t="str">
        <f t="shared" si="323"/>
        <v/>
      </c>
      <c r="DR191" s="2692" t="str">
        <f t="shared" si="324"/>
        <v/>
      </c>
      <c r="DS191" s="2692" t="str">
        <f t="shared" si="325"/>
        <v/>
      </c>
      <c r="DT191" s="2696" t="str">
        <f t="shared" si="326"/>
        <v/>
      </c>
      <c r="DU191" s="2535"/>
      <c r="DV191" s="2683">
        <f t="shared" si="327"/>
        <v>0</v>
      </c>
      <c r="DW191" s="2684">
        <f t="shared" si="328"/>
        <v>0</v>
      </c>
      <c r="DX191" s="2684">
        <f t="shared" si="329"/>
        <v>0</v>
      </c>
      <c r="DY191" s="2684">
        <f t="shared" si="330"/>
        <v>0</v>
      </c>
      <c r="DZ191" s="2684">
        <f t="shared" si="331"/>
        <v>0</v>
      </c>
      <c r="EA191" s="2684">
        <f t="shared" si="332"/>
        <v>0</v>
      </c>
      <c r="EB191" s="2684">
        <f t="shared" si="333"/>
        <v>0</v>
      </c>
      <c r="EC191" s="2684">
        <f t="shared" si="334"/>
        <v>0</v>
      </c>
      <c r="ED191" s="2630"/>
      <c r="EE191" s="2685">
        <f t="shared" si="375"/>
        <v>0</v>
      </c>
      <c r="EF191" s="2686">
        <f t="shared" si="375"/>
        <v>0</v>
      </c>
      <c r="EG191" s="2686">
        <f t="shared" si="375"/>
        <v>0</v>
      </c>
      <c r="EH191" s="2686">
        <f t="shared" si="375"/>
        <v>0</v>
      </c>
      <c r="EI191" s="2686">
        <f t="shared" si="375"/>
        <v>0</v>
      </c>
      <c r="EJ191" s="2686">
        <f t="shared" si="260"/>
        <v>0</v>
      </c>
      <c r="EK191" s="2686">
        <f t="shared" si="260"/>
        <v>0</v>
      </c>
      <c r="EL191" s="2687">
        <f t="shared" si="260"/>
        <v>0</v>
      </c>
      <c r="EM191" s="2601"/>
      <c r="EN191" s="2681" t="str">
        <f t="shared" si="335"/>
        <v/>
      </c>
      <c r="EO191" s="2688">
        <f t="shared" si="336"/>
        <v>0</v>
      </c>
      <c r="EP191" s="2689">
        <f t="shared" si="337"/>
        <v>0</v>
      </c>
      <c r="EQ191" s="2689">
        <f t="shared" si="338"/>
        <v>0</v>
      </c>
      <c r="ER191" s="2689">
        <f t="shared" si="339"/>
        <v>0</v>
      </c>
      <c r="ES191" s="2689">
        <f t="shared" si="340"/>
        <v>0</v>
      </c>
      <c r="ET191" s="2689">
        <f t="shared" si="341"/>
        <v>0</v>
      </c>
      <c r="EU191" s="2689">
        <f t="shared" si="342"/>
        <v>0</v>
      </c>
      <c r="EV191" s="2689">
        <f t="shared" si="343"/>
        <v>0</v>
      </c>
      <c r="EW191" s="2689">
        <f t="shared" si="344"/>
        <v>0</v>
      </c>
      <c r="EX191" s="2705">
        <f>IF(X191=EX8,X191,0)</f>
        <v>0</v>
      </c>
      <c r="EY191" s="2703" t="str">
        <f t="shared" si="345"/>
        <v/>
      </c>
      <c r="EZ191" s="2678" t="str">
        <f t="shared" si="346"/>
        <v/>
      </c>
      <c r="FA191" s="2692" t="str">
        <f t="shared" si="347"/>
        <v/>
      </c>
      <c r="FB191" s="2692" t="str">
        <f t="shared" si="348"/>
        <v/>
      </c>
      <c r="FC191" s="2692" t="str">
        <f t="shared" si="349"/>
        <v/>
      </c>
      <c r="FD191" s="2692" t="str">
        <f t="shared" si="350"/>
        <v/>
      </c>
      <c r="FE191" s="2692" t="str">
        <f t="shared" si="351"/>
        <v/>
      </c>
      <c r="FF191" s="2692" t="str">
        <f t="shared" si="352"/>
        <v/>
      </c>
      <c r="FG191" s="2692" t="str">
        <f t="shared" si="353"/>
        <v/>
      </c>
      <c r="FH191" s="2601"/>
      <c r="FI191" s="2681" t="str">
        <f t="shared" si="354"/>
        <v/>
      </c>
      <c r="FJ191" s="2694">
        <f t="shared" si="355"/>
        <v>0</v>
      </c>
      <c r="FK191" s="2527" t="str">
        <f t="shared" si="356"/>
        <v/>
      </c>
      <c r="FL191" s="2527" t="str">
        <f t="shared" si="357"/>
        <v/>
      </c>
      <c r="FM191" s="2527" t="str">
        <f t="shared" si="358"/>
        <v/>
      </c>
      <c r="FN191" s="2527" t="str">
        <f t="shared" si="359"/>
        <v/>
      </c>
      <c r="FO191" s="2527" t="str">
        <f t="shared" si="360"/>
        <v/>
      </c>
      <c r="FP191" s="2527" t="str">
        <f t="shared" si="361"/>
        <v/>
      </c>
      <c r="FQ191" s="2527" t="str">
        <f t="shared" si="362"/>
        <v/>
      </c>
      <c r="FR191" s="2527" t="str">
        <f t="shared" si="363"/>
        <v/>
      </c>
      <c r="FS191" s="2704">
        <f>IF(X191=FS8,X191,0)</f>
        <v>0</v>
      </c>
      <c r="FT191" s="2703" t="str">
        <f t="shared" si="364"/>
        <v/>
      </c>
      <c r="FU191" s="2692" t="str">
        <f t="shared" si="365"/>
        <v/>
      </c>
      <c r="FV191" s="2692" t="str">
        <f t="shared" si="366"/>
        <v/>
      </c>
      <c r="FW191" s="2692" t="str">
        <f t="shared" si="367"/>
        <v/>
      </c>
      <c r="FX191" s="2692" t="str">
        <f t="shared" si="368"/>
        <v/>
      </c>
      <c r="FY191" s="2692" t="str">
        <f t="shared" si="369"/>
        <v/>
      </c>
      <c r="FZ191" s="2692" t="str">
        <f t="shared" si="370"/>
        <v/>
      </c>
      <c r="GA191" s="2692" t="str">
        <f t="shared" si="371"/>
        <v/>
      </c>
      <c r="GB191" s="2696" t="str">
        <f t="shared" si="372"/>
        <v/>
      </c>
      <c r="GC191" s="2535"/>
    </row>
    <row r="192" spans="1:185" ht="45" customHeight="1" x14ac:dyDescent="0.25">
      <c r="A192" s="2633">
        <f>ROW()</f>
        <v>192</v>
      </c>
      <c r="B192" s="2667" t="str">
        <f>IF(C192="I","",IF(ISBLANK(D192),"",IF(ISTEXT(D192),LARGE(B9:B191,1)+1,0)))</f>
        <v/>
      </c>
      <c r="C192" s="2698"/>
      <c r="D192" s="2715"/>
      <c r="E192" s="2669"/>
      <c r="F192" s="2670"/>
      <c r="G192" s="2671"/>
      <c r="H192" s="2672"/>
      <c r="I192" s="2671"/>
      <c r="J192" s="2672"/>
      <c r="K192" s="2673">
        <f t="shared" si="376"/>
        <v>0</v>
      </c>
      <c r="L192" s="2532"/>
      <c r="M192" s="2674">
        <f t="shared" si="261"/>
        <v>0</v>
      </c>
      <c r="N192" s="2675">
        <f t="shared" si="261"/>
        <v>0</v>
      </c>
      <c r="O192" s="2676"/>
      <c r="P192" s="2676"/>
      <c r="Q192" s="2676"/>
      <c r="R192" s="2676"/>
      <c r="S192" s="2676"/>
      <c r="T192" s="2676"/>
      <c r="U192" s="2676"/>
      <c r="V192" s="2676"/>
      <c r="W192" s="2532"/>
      <c r="X192" s="2674">
        <f t="shared" si="262"/>
        <v>0</v>
      </c>
      <c r="Y192" s="2675">
        <f t="shared" si="262"/>
        <v>0</v>
      </c>
      <c r="Z192" s="2677"/>
      <c r="AA192" s="2677"/>
      <c r="AB192" s="2677"/>
      <c r="AC192" s="2677"/>
      <c r="AD192" s="2677"/>
      <c r="AE192" s="2677"/>
      <c r="AF192" s="2677"/>
      <c r="AG192" s="2677"/>
      <c r="AH192" s="2532"/>
      <c r="AI192" s="2535"/>
      <c r="AJ192" s="2678">
        <f t="shared" si="263"/>
        <v>0</v>
      </c>
      <c r="AK192" s="2679">
        <f t="shared" si="264"/>
        <v>0</v>
      </c>
      <c r="AL192" s="2678">
        <f t="shared" si="265"/>
        <v>0</v>
      </c>
      <c r="AM192" s="2679">
        <f t="shared" si="266"/>
        <v>0</v>
      </c>
      <c r="AN192" s="2678">
        <f t="shared" si="267"/>
        <v>0</v>
      </c>
      <c r="AO192" s="2679">
        <f t="shared" si="268"/>
        <v>0</v>
      </c>
      <c r="AP192" s="2678">
        <f t="shared" si="269"/>
        <v>0</v>
      </c>
      <c r="AQ192" s="2679">
        <f t="shared" si="270"/>
        <v>0</v>
      </c>
      <c r="AR192" s="2678">
        <f t="shared" si="271"/>
        <v>0</v>
      </c>
      <c r="AS192" s="2679">
        <f t="shared" si="272"/>
        <v>0</v>
      </c>
      <c r="AT192" s="2678">
        <f t="shared" si="273"/>
        <v>0</v>
      </c>
      <c r="AU192" s="2679">
        <f t="shared" si="274"/>
        <v>0</v>
      </c>
      <c r="AV192" s="2678">
        <f t="shared" si="275"/>
        <v>0</v>
      </c>
      <c r="AW192" s="2679">
        <f t="shared" si="276"/>
        <v>0</v>
      </c>
      <c r="AX192" s="2678">
        <f t="shared" si="277"/>
        <v>0</v>
      </c>
      <c r="AY192" s="2679">
        <f t="shared" si="278"/>
        <v>0</v>
      </c>
      <c r="AZ192" s="2680"/>
      <c r="BA192" s="2681">
        <f>BA9</f>
        <v>20</v>
      </c>
      <c r="BB192" s="2681">
        <f t="shared" si="279"/>
        <v>0</v>
      </c>
      <c r="BC192" s="2681" t="str">
        <f t="shared" si="280"/>
        <v/>
      </c>
      <c r="BD192" s="2682">
        <f t="shared" si="373"/>
        <v>0</v>
      </c>
      <c r="BE192" s="2682">
        <f t="shared" si="373"/>
        <v>0</v>
      </c>
      <c r="BF192" s="2682">
        <f t="shared" si="373"/>
        <v>0</v>
      </c>
      <c r="BG192" s="2682">
        <f t="shared" si="373"/>
        <v>0</v>
      </c>
      <c r="BH192" s="2682">
        <f t="shared" si="373"/>
        <v>0</v>
      </c>
      <c r="BI192" s="2682">
        <f t="shared" si="258"/>
        <v>0</v>
      </c>
      <c r="BJ192" s="2682">
        <f t="shared" si="258"/>
        <v>0</v>
      </c>
      <c r="BK192" s="2682">
        <f t="shared" si="258"/>
        <v>0</v>
      </c>
      <c r="BL192" s="2535"/>
      <c r="BM192" s="2683">
        <f t="shared" si="281"/>
        <v>0</v>
      </c>
      <c r="BN192" s="2684">
        <f t="shared" si="282"/>
        <v>0</v>
      </c>
      <c r="BO192" s="2684">
        <f t="shared" si="283"/>
        <v>0</v>
      </c>
      <c r="BP192" s="2684">
        <f t="shared" si="284"/>
        <v>0</v>
      </c>
      <c r="BQ192" s="2684">
        <f t="shared" si="285"/>
        <v>0</v>
      </c>
      <c r="BR192" s="2684">
        <f t="shared" si="286"/>
        <v>0</v>
      </c>
      <c r="BS192" s="2684">
        <f t="shared" si="287"/>
        <v>0</v>
      </c>
      <c r="BT192" s="2684">
        <f t="shared" si="288"/>
        <v>0</v>
      </c>
      <c r="BU192" s="2617"/>
      <c r="BV192" s="2685">
        <f t="shared" si="374"/>
        <v>0</v>
      </c>
      <c r="BW192" s="2686">
        <f t="shared" si="374"/>
        <v>0</v>
      </c>
      <c r="BX192" s="2686">
        <f t="shared" si="374"/>
        <v>0</v>
      </c>
      <c r="BY192" s="2686">
        <f t="shared" si="374"/>
        <v>0</v>
      </c>
      <c r="BZ192" s="2686">
        <f t="shared" si="374"/>
        <v>0</v>
      </c>
      <c r="CA192" s="2686">
        <f t="shared" si="259"/>
        <v>0</v>
      </c>
      <c r="CB192" s="2686">
        <f t="shared" si="259"/>
        <v>0</v>
      </c>
      <c r="CC192" s="2687">
        <f t="shared" si="259"/>
        <v>0</v>
      </c>
      <c r="CD192" s="2525"/>
      <c r="CE192" s="2681" t="str">
        <f t="shared" si="289"/>
        <v/>
      </c>
      <c r="CF192" s="2688">
        <f t="shared" si="290"/>
        <v>0</v>
      </c>
      <c r="CG192" s="2689">
        <f t="shared" si="291"/>
        <v>0</v>
      </c>
      <c r="CH192" s="2689">
        <f t="shared" si="292"/>
        <v>0</v>
      </c>
      <c r="CI192" s="2689">
        <f t="shared" si="293"/>
        <v>0</v>
      </c>
      <c r="CJ192" s="2689">
        <f t="shared" si="294"/>
        <v>0</v>
      </c>
      <c r="CK192" s="2689">
        <f t="shared" si="295"/>
        <v>0</v>
      </c>
      <c r="CL192" s="2689">
        <f t="shared" si="296"/>
        <v>0</v>
      </c>
      <c r="CM192" s="2689">
        <f t="shared" si="297"/>
        <v>0</v>
      </c>
      <c r="CN192" s="2689">
        <f t="shared" si="298"/>
        <v>0</v>
      </c>
      <c r="CO192" s="2702">
        <f>IF(M192=CO8,M192,0)</f>
        <v>0</v>
      </c>
      <c r="CP192" s="2703" t="str">
        <f t="shared" si="299"/>
        <v/>
      </c>
      <c r="CQ192" s="2678" t="str">
        <f t="shared" si="300"/>
        <v/>
      </c>
      <c r="CR192" s="2692" t="str">
        <f t="shared" si="301"/>
        <v/>
      </c>
      <c r="CS192" s="2692" t="str">
        <f t="shared" si="302"/>
        <v/>
      </c>
      <c r="CT192" s="2692" t="str">
        <f t="shared" si="303"/>
        <v/>
      </c>
      <c r="CU192" s="2692" t="str">
        <f t="shared" si="304"/>
        <v/>
      </c>
      <c r="CV192" s="2692" t="str">
        <f t="shared" si="305"/>
        <v/>
      </c>
      <c r="CW192" s="2692" t="str">
        <f t="shared" si="306"/>
        <v/>
      </c>
      <c r="CX192" s="2693" t="str">
        <f t="shared" si="307"/>
        <v/>
      </c>
      <c r="CY192" s="2601"/>
      <c r="CZ192" s="2681" t="str">
        <f t="shared" si="308"/>
        <v/>
      </c>
      <c r="DA192" s="2694">
        <f t="shared" si="309"/>
        <v>0</v>
      </c>
      <c r="DB192" s="2527" t="str">
        <f t="shared" si="310"/>
        <v/>
      </c>
      <c r="DC192" s="2527" t="str">
        <f t="shared" si="311"/>
        <v/>
      </c>
      <c r="DD192" s="2527" t="str">
        <f t="shared" si="312"/>
        <v/>
      </c>
      <c r="DE192" s="2527" t="str">
        <f t="shared" si="313"/>
        <v/>
      </c>
      <c r="DF192" s="2527" t="str">
        <f t="shared" si="314"/>
        <v/>
      </c>
      <c r="DG192" s="2527" t="str">
        <f t="shared" si="315"/>
        <v/>
      </c>
      <c r="DH192" s="2527" t="str">
        <f t="shared" si="316"/>
        <v/>
      </c>
      <c r="DI192" s="2527" t="str">
        <f t="shared" si="317"/>
        <v/>
      </c>
      <c r="DJ192" s="2549"/>
      <c r="DK192" s="2704">
        <f>IF(M192=DK8,M192,0)</f>
        <v>0</v>
      </c>
      <c r="DL192" s="2703" t="str">
        <f t="shared" si="318"/>
        <v/>
      </c>
      <c r="DM192" s="2692" t="str">
        <f t="shared" si="319"/>
        <v/>
      </c>
      <c r="DN192" s="2692" t="str">
        <f t="shared" si="320"/>
        <v/>
      </c>
      <c r="DO192" s="2692" t="str">
        <f t="shared" si="321"/>
        <v/>
      </c>
      <c r="DP192" s="2692" t="str">
        <f t="shared" si="322"/>
        <v/>
      </c>
      <c r="DQ192" s="2692" t="str">
        <f t="shared" si="323"/>
        <v/>
      </c>
      <c r="DR192" s="2692" t="str">
        <f t="shared" si="324"/>
        <v/>
      </c>
      <c r="DS192" s="2692" t="str">
        <f t="shared" si="325"/>
        <v/>
      </c>
      <c r="DT192" s="2696" t="str">
        <f t="shared" si="326"/>
        <v/>
      </c>
      <c r="DU192" s="2535"/>
      <c r="DV192" s="2683">
        <f t="shared" si="327"/>
        <v>0</v>
      </c>
      <c r="DW192" s="2684">
        <f t="shared" si="328"/>
        <v>0</v>
      </c>
      <c r="DX192" s="2684">
        <f t="shared" si="329"/>
        <v>0</v>
      </c>
      <c r="DY192" s="2684">
        <f t="shared" si="330"/>
        <v>0</v>
      </c>
      <c r="DZ192" s="2684">
        <f t="shared" si="331"/>
        <v>0</v>
      </c>
      <c r="EA192" s="2684">
        <f t="shared" si="332"/>
        <v>0</v>
      </c>
      <c r="EB192" s="2684">
        <f t="shared" si="333"/>
        <v>0</v>
      </c>
      <c r="EC192" s="2684">
        <f t="shared" si="334"/>
        <v>0</v>
      </c>
      <c r="ED192" s="2630"/>
      <c r="EE192" s="2685">
        <f t="shared" si="375"/>
        <v>0</v>
      </c>
      <c r="EF192" s="2686">
        <f t="shared" si="375"/>
        <v>0</v>
      </c>
      <c r="EG192" s="2686">
        <f t="shared" si="375"/>
        <v>0</v>
      </c>
      <c r="EH192" s="2686">
        <f t="shared" si="375"/>
        <v>0</v>
      </c>
      <c r="EI192" s="2686">
        <f t="shared" si="375"/>
        <v>0</v>
      </c>
      <c r="EJ192" s="2686">
        <f t="shared" si="260"/>
        <v>0</v>
      </c>
      <c r="EK192" s="2686">
        <f t="shared" si="260"/>
        <v>0</v>
      </c>
      <c r="EL192" s="2687">
        <f t="shared" si="260"/>
        <v>0</v>
      </c>
      <c r="EM192" s="2601"/>
      <c r="EN192" s="2681" t="str">
        <f t="shared" si="335"/>
        <v/>
      </c>
      <c r="EO192" s="2688">
        <f t="shared" si="336"/>
        <v>0</v>
      </c>
      <c r="EP192" s="2689">
        <f t="shared" si="337"/>
        <v>0</v>
      </c>
      <c r="EQ192" s="2689">
        <f t="shared" si="338"/>
        <v>0</v>
      </c>
      <c r="ER192" s="2689">
        <f t="shared" si="339"/>
        <v>0</v>
      </c>
      <c r="ES192" s="2689">
        <f t="shared" si="340"/>
        <v>0</v>
      </c>
      <c r="ET192" s="2689">
        <f t="shared" si="341"/>
        <v>0</v>
      </c>
      <c r="EU192" s="2689">
        <f t="shared" si="342"/>
        <v>0</v>
      </c>
      <c r="EV192" s="2689">
        <f t="shared" si="343"/>
        <v>0</v>
      </c>
      <c r="EW192" s="2689">
        <f t="shared" si="344"/>
        <v>0</v>
      </c>
      <c r="EX192" s="2705">
        <f>IF(X192=EX8,X192,0)</f>
        <v>0</v>
      </c>
      <c r="EY192" s="2703" t="str">
        <f t="shared" si="345"/>
        <v/>
      </c>
      <c r="EZ192" s="2678" t="str">
        <f t="shared" si="346"/>
        <v/>
      </c>
      <c r="FA192" s="2692" t="str">
        <f t="shared" si="347"/>
        <v/>
      </c>
      <c r="FB192" s="2692" t="str">
        <f t="shared" si="348"/>
        <v/>
      </c>
      <c r="FC192" s="2692" t="str">
        <f t="shared" si="349"/>
        <v/>
      </c>
      <c r="FD192" s="2692" t="str">
        <f t="shared" si="350"/>
        <v/>
      </c>
      <c r="FE192" s="2692" t="str">
        <f t="shared" si="351"/>
        <v/>
      </c>
      <c r="FF192" s="2692" t="str">
        <f t="shared" si="352"/>
        <v/>
      </c>
      <c r="FG192" s="2692" t="str">
        <f t="shared" si="353"/>
        <v/>
      </c>
      <c r="FH192" s="2601"/>
      <c r="FI192" s="2681" t="str">
        <f t="shared" si="354"/>
        <v/>
      </c>
      <c r="FJ192" s="2694">
        <f t="shared" si="355"/>
        <v>0</v>
      </c>
      <c r="FK192" s="2527" t="str">
        <f t="shared" si="356"/>
        <v/>
      </c>
      <c r="FL192" s="2527" t="str">
        <f t="shared" si="357"/>
        <v/>
      </c>
      <c r="FM192" s="2527" t="str">
        <f t="shared" si="358"/>
        <v/>
      </c>
      <c r="FN192" s="2527" t="str">
        <f t="shared" si="359"/>
        <v/>
      </c>
      <c r="FO192" s="2527" t="str">
        <f t="shared" si="360"/>
        <v/>
      </c>
      <c r="FP192" s="2527" t="str">
        <f t="shared" si="361"/>
        <v/>
      </c>
      <c r="FQ192" s="2527" t="str">
        <f t="shared" si="362"/>
        <v/>
      </c>
      <c r="FR192" s="2527" t="str">
        <f t="shared" si="363"/>
        <v/>
      </c>
      <c r="FS192" s="2704">
        <f>IF(X192=FS8,X192,0)</f>
        <v>0</v>
      </c>
      <c r="FT192" s="2703" t="str">
        <f t="shared" si="364"/>
        <v/>
      </c>
      <c r="FU192" s="2692" t="str">
        <f t="shared" si="365"/>
        <v/>
      </c>
      <c r="FV192" s="2692" t="str">
        <f t="shared" si="366"/>
        <v/>
      </c>
      <c r="FW192" s="2692" t="str">
        <f t="shared" si="367"/>
        <v/>
      </c>
      <c r="FX192" s="2692" t="str">
        <f t="shared" si="368"/>
        <v/>
      </c>
      <c r="FY192" s="2692" t="str">
        <f t="shared" si="369"/>
        <v/>
      </c>
      <c r="FZ192" s="2692" t="str">
        <f t="shared" si="370"/>
        <v/>
      </c>
      <c r="GA192" s="2692" t="str">
        <f t="shared" si="371"/>
        <v/>
      </c>
      <c r="GB192" s="2696" t="str">
        <f t="shared" si="372"/>
        <v/>
      </c>
      <c r="GC192" s="2535"/>
    </row>
    <row r="193" spans="1:185" ht="45" customHeight="1" x14ac:dyDescent="0.25">
      <c r="A193" s="2633">
        <f>ROW()</f>
        <v>193</v>
      </c>
      <c r="B193" s="2667" t="str">
        <f>IF(C193="I","",IF(ISBLANK(D193),"",IF(ISTEXT(D193),LARGE(B9:B192,1)+1,0)))</f>
        <v/>
      </c>
      <c r="C193" s="2698"/>
      <c r="D193" s="2715"/>
      <c r="E193" s="2669"/>
      <c r="F193" s="2670"/>
      <c r="G193" s="2671"/>
      <c r="H193" s="2672"/>
      <c r="I193" s="2671"/>
      <c r="J193" s="2672"/>
      <c r="K193" s="2673">
        <f t="shared" si="376"/>
        <v>0</v>
      </c>
      <c r="L193" s="2532"/>
      <c r="M193" s="2674">
        <f t="shared" si="261"/>
        <v>0</v>
      </c>
      <c r="N193" s="2675">
        <f t="shared" si="261"/>
        <v>0</v>
      </c>
      <c r="O193" s="2676"/>
      <c r="P193" s="2676"/>
      <c r="Q193" s="2676"/>
      <c r="R193" s="2676"/>
      <c r="S193" s="2676"/>
      <c r="T193" s="2676"/>
      <c r="U193" s="2676"/>
      <c r="V193" s="2676"/>
      <c r="W193" s="2532"/>
      <c r="X193" s="2674">
        <f t="shared" si="262"/>
        <v>0</v>
      </c>
      <c r="Y193" s="2675">
        <f t="shared" si="262"/>
        <v>0</v>
      </c>
      <c r="Z193" s="2677"/>
      <c r="AA193" s="2677"/>
      <c r="AB193" s="2677"/>
      <c r="AC193" s="2677"/>
      <c r="AD193" s="2677"/>
      <c r="AE193" s="2677"/>
      <c r="AF193" s="2677"/>
      <c r="AG193" s="2677"/>
      <c r="AH193" s="2532"/>
      <c r="AI193" s="2535"/>
      <c r="AJ193" s="2678">
        <f t="shared" si="263"/>
        <v>0</v>
      </c>
      <c r="AK193" s="2679">
        <f t="shared" si="264"/>
        <v>0</v>
      </c>
      <c r="AL193" s="2678">
        <f t="shared" si="265"/>
        <v>0</v>
      </c>
      <c r="AM193" s="2679">
        <f t="shared" si="266"/>
        <v>0</v>
      </c>
      <c r="AN193" s="2678">
        <f t="shared" si="267"/>
        <v>0</v>
      </c>
      <c r="AO193" s="2679">
        <f t="shared" si="268"/>
        <v>0</v>
      </c>
      <c r="AP193" s="2678">
        <f t="shared" si="269"/>
        <v>0</v>
      </c>
      <c r="AQ193" s="2679">
        <f t="shared" si="270"/>
        <v>0</v>
      </c>
      <c r="AR193" s="2678">
        <f t="shared" si="271"/>
        <v>0</v>
      </c>
      <c r="AS193" s="2679">
        <f t="shared" si="272"/>
        <v>0</v>
      </c>
      <c r="AT193" s="2678">
        <f t="shared" si="273"/>
        <v>0</v>
      </c>
      <c r="AU193" s="2679">
        <f t="shared" si="274"/>
        <v>0</v>
      </c>
      <c r="AV193" s="2678">
        <f t="shared" si="275"/>
        <v>0</v>
      </c>
      <c r="AW193" s="2679">
        <f t="shared" si="276"/>
        <v>0</v>
      </c>
      <c r="AX193" s="2678">
        <f t="shared" si="277"/>
        <v>0</v>
      </c>
      <c r="AY193" s="2679">
        <f t="shared" si="278"/>
        <v>0</v>
      </c>
      <c r="AZ193" s="2680"/>
      <c r="BA193" s="2681">
        <f>BA9</f>
        <v>20</v>
      </c>
      <c r="BB193" s="2681">
        <f t="shared" si="279"/>
        <v>0</v>
      </c>
      <c r="BC193" s="2681" t="str">
        <f t="shared" si="280"/>
        <v/>
      </c>
      <c r="BD193" s="2682">
        <f t="shared" si="373"/>
        <v>0</v>
      </c>
      <c r="BE193" s="2682">
        <f t="shared" si="373"/>
        <v>0</v>
      </c>
      <c r="BF193" s="2682">
        <f t="shared" si="373"/>
        <v>0</v>
      </c>
      <c r="BG193" s="2682">
        <f t="shared" si="373"/>
        <v>0</v>
      </c>
      <c r="BH193" s="2682">
        <f t="shared" si="373"/>
        <v>0</v>
      </c>
      <c r="BI193" s="2682">
        <f t="shared" si="258"/>
        <v>0</v>
      </c>
      <c r="BJ193" s="2682">
        <f t="shared" si="258"/>
        <v>0</v>
      </c>
      <c r="BK193" s="2682">
        <f t="shared" si="258"/>
        <v>0</v>
      </c>
      <c r="BL193" s="2535"/>
      <c r="BM193" s="2683">
        <f t="shared" si="281"/>
        <v>0</v>
      </c>
      <c r="BN193" s="2684">
        <f t="shared" si="282"/>
        <v>0</v>
      </c>
      <c r="BO193" s="2684">
        <f t="shared" si="283"/>
        <v>0</v>
      </c>
      <c r="BP193" s="2684">
        <f t="shared" si="284"/>
        <v>0</v>
      </c>
      <c r="BQ193" s="2684">
        <f t="shared" si="285"/>
        <v>0</v>
      </c>
      <c r="BR193" s="2684">
        <f t="shared" si="286"/>
        <v>0</v>
      </c>
      <c r="BS193" s="2684">
        <f t="shared" si="287"/>
        <v>0</v>
      </c>
      <c r="BT193" s="2684">
        <f t="shared" si="288"/>
        <v>0</v>
      </c>
      <c r="BU193" s="2617"/>
      <c r="BV193" s="2685">
        <f t="shared" si="374"/>
        <v>0</v>
      </c>
      <c r="BW193" s="2686">
        <f t="shared" si="374"/>
        <v>0</v>
      </c>
      <c r="BX193" s="2686">
        <f t="shared" si="374"/>
        <v>0</v>
      </c>
      <c r="BY193" s="2686">
        <f t="shared" si="374"/>
        <v>0</v>
      </c>
      <c r="BZ193" s="2686">
        <f t="shared" si="374"/>
        <v>0</v>
      </c>
      <c r="CA193" s="2686">
        <f t="shared" si="259"/>
        <v>0</v>
      </c>
      <c r="CB193" s="2686">
        <f t="shared" si="259"/>
        <v>0</v>
      </c>
      <c r="CC193" s="2687">
        <f t="shared" si="259"/>
        <v>0</v>
      </c>
      <c r="CD193" s="2525"/>
      <c r="CE193" s="2681" t="str">
        <f t="shared" si="289"/>
        <v/>
      </c>
      <c r="CF193" s="2688">
        <f t="shared" si="290"/>
        <v>0</v>
      </c>
      <c r="CG193" s="2689">
        <f t="shared" si="291"/>
        <v>0</v>
      </c>
      <c r="CH193" s="2689">
        <f t="shared" si="292"/>
        <v>0</v>
      </c>
      <c r="CI193" s="2689">
        <f t="shared" si="293"/>
        <v>0</v>
      </c>
      <c r="CJ193" s="2689">
        <f t="shared" si="294"/>
        <v>0</v>
      </c>
      <c r="CK193" s="2689">
        <f t="shared" si="295"/>
        <v>0</v>
      </c>
      <c r="CL193" s="2689">
        <f t="shared" si="296"/>
        <v>0</v>
      </c>
      <c r="CM193" s="2689">
        <f t="shared" si="297"/>
        <v>0</v>
      </c>
      <c r="CN193" s="2689">
        <f t="shared" si="298"/>
        <v>0</v>
      </c>
      <c r="CO193" s="2702">
        <f>IF(M193=CO8,M193,0)</f>
        <v>0</v>
      </c>
      <c r="CP193" s="2703" t="str">
        <f t="shared" si="299"/>
        <v/>
      </c>
      <c r="CQ193" s="2678" t="str">
        <f t="shared" si="300"/>
        <v/>
      </c>
      <c r="CR193" s="2692" t="str">
        <f t="shared" si="301"/>
        <v/>
      </c>
      <c r="CS193" s="2692" t="str">
        <f t="shared" si="302"/>
        <v/>
      </c>
      <c r="CT193" s="2692" t="str">
        <f t="shared" si="303"/>
        <v/>
      </c>
      <c r="CU193" s="2692" t="str">
        <f t="shared" si="304"/>
        <v/>
      </c>
      <c r="CV193" s="2692" t="str">
        <f t="shared" si="305"/>
        <v/>
      </c>
      <c r="CW193" s="2692" t="str">
        <f t="shared" si="306"/>
        <v/>
      </c>
      <c r="CX193" s="2693" t="str">
        <f t="shared" si="307"/>
        <v/>
      </c>
      <c r="CY193" s="2601"/>
      <c r="CZ193" s="2681" t="str">
        <f t="shared" si="308"/>
        <v/>
      </c>
      <c r="DA193" s="2694">
        <f t="shared" si="309"/>
        <v>0</v>
      </c>
      <c r="DB193" s="2527" t="str">
        <f t="shared" si="310"/>
        <v/>
      </c>
      <c r="DC193" s="2527" t="str">
        <f t="shared" si="311"/>
        <v/>
      </c>
      <c r="DD193" s="2527" t="str">
        <f t="shared" si="312"/>
        <v/>
      </c>
      <c r="DE193" s="2527" t="str">
        <f t="shared" si="313"/>
        <v/>
      </c>
      <c r="DF193" s="2527" t="str">
        <f t="shared" si="314"/>
        <v/>
      </c>
      <c r="DG193" s="2527" t="str">
        <f t="shared" si="315"/>
        <v/>
      </c>
      <c r="DH193" s="2527" t="str">
        <f t="shared" si="316"/>
        <v/>
      </c>
      <c r="DI193" s="2527" t="str">
        <f t="shared" si="317"/>
        <v/>
      </c>
      <c r="DJ193" s="2549"/>
      <c r="DK193" s="2704">
        <f>IF(M193=DK8,M193,0)</f>
        <v>0</v>
      </c>
      <c r="DL193" s="2703" t="str">
        <f t="shared" si="318"/>
        <v/>
      </c>
      <c r="DM193" s="2692" t="str">
        <f t="shared" si="319"/>
        <v/>
      </c>
      <c r="DN193" s="2692" t="str">
        <f t="shared" si="320"/>
        <v/>
      </c>
      <c r="DO193" s="2692" t="str">
        <f t="shared" si="321"/>
        <v/>
      </c>
      <c r="DP193" s="2692" t="str">
        <f t="shared" si="322"/>
        <v/>
      </c>
      <c r="DQ193" s="2692" t="str">
        <f t="shared" si="323"/>
        <v/>
      </c>
      <c r="DR193" s="2692" t="str">
        <f t="shared" si="324"/>
        <v/>
      </c>
      <c r="DS193" s="2692" t="str">
        <f t="shared" si="325"/>
        <v/>
      </c>
      <c r="DT193" s="2696" t="str">
        <f t="shared" si="326"/>
        <v/>
      </c>
      <c r="DU193" s="2535"/>
      <c r="DV193" s="2683">
        <f t="shared" si="327"/>
        <v>0</v>
      </c>
      <c r="DW193" s="2684">
        <f t="shared" si="328"/>
        <v>0</v>
      </c>
      <c r="DX193" s="2684">
        <f t="shared" si="329"/>
        <v>0</v>
      </c>
      <c r="DY193" s="2684">
        <f t="shared" si="330"/>
        <v>0</v>
      </c>
      <c r="DZ193" s="2684">
        <f t="shared" si="331"/>
        <v>0</v>
      </c>
      <c r="EA193" s="2684">
        <f t="shared" si="332"/>
        <v>0</v>
      </c>
      <c r="EB193" s="2684">
        <f t="shared" si="333"/>
        <v>0</v>
      </c>
      <c r="EC193" s="2684">
        <f t="shared" si="334"/>
        <v>0</v>
      </c>
      <c r="ED193" s="2630"/>
      <c r="EE193" s="2685">
        <f t="shared" si="375"/>
        <v>0</v>
      </c>
      <c r="EF193" s="2686">
        <f t="shared" si="375"/>
        <v>0</v>
      </c>
      <c r="EG193" s="2686">
        <f t="shared" si="375"/>
        <v>0</v>
      </c>
      <c r="EH193" s="2686">
        <f t="shared" si="375"/>
        <v>0</v>
      </c>
      <c r="EI193" s="2686">
        <f t="shared" si="375"/>
        <v>0</v>
      </c>
      <c r="EJ193" s="2686">
        <f t="shared" si="260"/>
        <v>0</v>
      </c>
      <c r="EK193" s="2686">
        <f t="shared" si="260"/>
        <v>0</v>
      </c>
      <c r="EL193" s="2687">
        <f t="shared" si="260"/>
        <v>0</v>
      </c>
      <c r="EM193" s="2601"/>
      <c r="EN193" s="2681" t="str">
        <f t="shared" si="335"/>
        <v/>
      </c>
      <c r="EO193" s="2688">
        <f t="shared" si="336"/>
        <v>0</v>
      </c>
      <c r="EP193" s="2689">
        <f t="shared" si="337"/>
        <v>0</v>
      </c>
      <c r="EQ193" s="2689">
        <f t="shared" si="338"/>
        <v>0</v>
      </c>
      <c r="ER193" s="2689">
        <f t="shared" si="339"/>
        <v>0</v>
      </c>
      <c r="ES193" s="2689">
        <f t="shared" si="340"/>
        <v>0</v>
      </c>
      <c r="ET193" s="2689">
        <f t="shared" si="341"/>
        <v>0</v>
      </c>
      <c r="EU193" s="2689">
        <f t="shared" si="342"/>
        <v>0</v>
      </c>
      <c r="EV193" s="2689">
        <f t="shared" si="343"/>
        <v>0</v>
      </c>
      <c r="EW193" s="2689">
        <f t="shared" si="344"/>
        <v>0</v>
      </c>
      <c r="EX193" s="2705">
        <f>IF(X193=EX8,X193,0)</f>
        <v>0</v>
      </c>
      <c r="EY193" s="2703" t="str">
        <f t="shared" si="345"/>
        <v/>
      </c>
      <c r="EZ193" s="2678" t="str">
        <f t="shared" si="346"/>
        <v/>
      </c>
      <c r="FA193" s="2692" t="str">
        <f t="shared" si="347"/>
        <v/>
      </c>
      <c r="FB193" s="2692" t="str">
        <f t="shared" si="348"/>
        <v/>
      </c>
      <c r="FC193" s="2692" t="str">
        <f t="shared" si="349"/>
        <v/>
      </c>
      <c r="FD193" s="2692" t="str">
        <f t="shared" si="350"/>
        <v/>
      </c>
      <c r="FE193" s="2692" t="str">
        <f t="shared" si="351"/>
        <v/>
      </c>
      <c r="FF193" s="2692" t="str">
        <f t="shared" si="352"/>
        <v/>
      </c>
      <c r="FG193" s="2692" t="str">
        <f t="shared" si="353"/>
        <v/>
      </c>
      <c r="FH193" s="2601"/>
      <c r="FI193" s="2681" t="str">
        <f t="shared" si="354"/>
        <v/>
      </c>
      <c r="FJ193" s="2694">
        <f t="shared" si="355"/>
        <v>0</v>
      </c>
      <c r="FK193" s="2527" t="str">
        <f t="shared" si="356"/>
        <v/>
      </c>
      <c r="FL193" s="2527" t="str">
        <f t="shared" si="357"/>
        <v/>
      </c>
      <c r="FM193" s="2527" t="str">
        <f t="shared" si="358"/>
        <v/>
      </c>
      <c r="FN193" s="2527" t="str">
        <f t="shared" si="359"/>
        <v/>
      </c>
      <c r="FO193" s="2527" t="str">
        <f t="shared" si="360"/>
        <v/>
      </c>
      <c r="FP193" s="2527" t="str">
        <f t="shared" si="361"/>
        <v/>
      </c>
      <c r="FQ193" s="2527" t="str">
        <f t="shared" si="362"/>
        <v/>
      </c>
      <c r="FR193" s="2527" t="str">
        <f t="shared" si="363"/>
        <v/>
      </c>
      <c r="FS193" s="2704">
        <f>IF(X193=FS8,X193,0)</f>
        <v>0</v>
      </c>
      <c r="FT193" s="2703" t="str">
        <f t="shared" si="364"/>
        <v/>
      </c>
      <c r="FU193" s="2692" t="str">
        <f t="shared" si="365"/>
        <v/>
      </c>
      <c r="FV193" s="2692" t="str">
        <f t="shared" si="366"/>
        <v/>
      </c>
      <c r="FW193" s="2692" t="str">
        <f t="shared" si="367"/>
        <v/>
      </c>
      <c r="FX193" s="2692" t="str">
        <f t="shared" si="368"/>
        <v/>
      </c>
      <c r="FY193" s="2692" t="str">
        <f t="shared" si="369"/>
        <v/>
      </c>
      <c r="FZ193" s="2692" t="str">
        <f t="shared" si="370"/>
        <v/>
      </c>
      <c r="GA193" s="2692" t="str">
        <f t="shared" si="371"/>
        <v/>
      </c>
      <c r="GB193" s="2696" t="str">
        <f t="shared" si="372"/>
        <v/>
      </c>
      <c r="GC193" s="2535"/>
    </row>
    <row r="194" spans="1:185" ht="45" customHeight="1" x14ac:dyDescent="0.25">
      <c r="A194" s="2633">
        <f>ROW()</f>
        <v>194</v>
      </c>
      <c r="B194" s="2667" t="str">
        <f>IF(C194="I","",IF(ISBLANK(D194),"",IF(ISTEXT(D194),LARGE(B9:B193,1)+1,0)))</f>
        <v/>
      </c>
      <c r="C194" s="2698"/>
      <c r="D194" s="2715"/>
      <c r="E194" s="2669"/>
      <c r="F194" s="2670"/>
      <c r="G194" s="2671"/>
      <c r="H194" s="2672"/>
      <c r="I194" s="2671"/>
      <c r="J194" s="2672"/>
      <c r="K194" s="2673">
        <f t="shared" si="376"/>
        <v>0</v>
      </c>
      <c r="L194" s="2532"/>
      <c r="M194" s="2674">
        <f t="shared" si="261"/>
        <v>0</v>
      </c>
      <c r="N194" s="2675">
        <f t="shared" si="261"/>
        <v>0</v>
      </c>
      <c r="O194" s="2676"/>
      <c r="P194" s="2676"/>
      <c r="Q194" s="2676"/>
      <c r="R194" s="2676"/>
      <c r="S194" s="2676"/>
      <c r="T194" s="2676"/>
      <c r="U194" s="2676"/>
      <c r="V194" s="2676"/>
      <c r="W194" s="2532"/>
      <c r="X194" s="2674">
        <f t="shared" si="262"/>
        <v>0</v>
      </c>
      <c r="Y194" s="2675">
        <f t="shared" si="262"/>
        <v>0</v>
      </c>
      <c r="Z194" s="2677"/>
      <c r="AA194" s="2677"/>
      <c r="AB194" s="2677"/>
      <c r="AC194" s="2677"/>
      <c r="AD194" s="2677"/>
      <c r="AE194" s="2677"/>
      <c r="AF194" s="2677"/>
      <c r="AG194" s="2677"/>
      <c r="AH194" s="2532"/>
      <c r="AI194" s="2535"/>
      <c r="AJ194" s="2678">
        <f t="shared" si="263"/>
        <v>0</v>
      </c>
      <c r="AK194" s="2679">
        <f t="shared" si="264"/>
        <v>0</v>
      </c>
      <c r="AL194" s="2678">
        <f t="shared" si="265"/>
        <v>0</v>
      </c>
      <c r="AM194" s="2679">
        <f t="shared" si="266"/>
        <v>0</v>
      </c>
      <c r="AN194" s="2678">
        <f t="shared" si="267"/>
        <v>0</v>
      </c>
      <c r="AO194" s="2679">
        <f t="shared" si="268"/>
        <v>0</v>
      </c>
      <c r="AP194" s="2678">
        <f t="shared" si="269"/>
        <v>0</v>
      </c>
      <c r="AQ194" s="2679">
        <f t="shared" si="270"/>
        <v>0</v>
      </c>
      <c r="AR194" s="2678">
        <f t="shared" si="271"/>
        <v>0</v>
      </c>
      <c r="AS194" s="2679">
        <f t="shared" si="272"/>
        <v>0</v>
      </c>
      <c r="AT194" s="2678">
        <f t="shared" si="273"/>
        <v>0</v>
      </c>
      <c r="AU194" s="2679">
        <f t="shared" si="274"/>
        <v>0</v>
      </c>
      <c r="AV194" s="2678">
        <f t="shared" si="275"/>
        <v>0</v>
      </c>
      <c r="AW194" s="2679">
        <f t="shared" si="276"/>
        <v>0</v>
      </c>
      <c r="AX194" s="2678">
        <f t="shared" si="277"/>
        <v>0</v>
      </c>
      <c r="AY194" s="2679">
        <f t="shared" si="278"/>
        <v>0</v>
      </c>
      <c r="AZ194" s="2680"/>
      <c r="BA194" s="2681">
        <f>BA9</f>
        <v>20</v>
      </c>
      <c r="BB194" s="2681">
        <f t="shared" si="279"/>
        <v>0</v>
      </c>
      <c r="BC194" s="2681" t="str">
        <f t="shared" si="280"/>
        <v/>
      </c>
      <c r="BD194" s="2682">
        <f t="shared" ref="BD194:BK227" si="377">SUM(BV194,EE194)</f>
        <v>0</v>
      </c>
      <c r="BE194" s="2682">
        <f t="shared" si="377"/>
        <v>0</v>
      </c>
      <c r="BF194" s="2682">
        <f t="shared" si="377"/>
        <v>0</v>
      </c>
      <c r="BG194" s="2682">
        <f t="shared" si="377"/>
        <v>0</v>
      </c>
      <c r="BH194" s="2682">
        <f t="shared" si="377"/>
        <v>0</v>
      </c>
      <c r="BI194" s="2682">
        <f t="shared" si="258"/>
        <v>0</v>
      </c>
      <c r="BJ194" s="2682">
        <f t="shared" si="258"/>
        <v>0</v>
      </c>
      <c r="BK194" s="2682">
        <f t="shared" si="258"/>
        <v>0</v>
      </c>
      <c r="BL194" s="2535"/>
      <c r="BM194" s="2683">
        <f t="shared" si="281"/>
        <v>0</v>
      </c>
      <c r="BN194" s="2684">
        <f t="shared" si="282"/>
        <v>0</v>
      </c>
      <c r="BO194" s="2684">
        <f t="shared" si="283"/>
        <v>0</v>
      </c>
      <c r="BP194" s="2684">
        <f t="shared" si="284"/>
        <v>0</v>
      </c>
      <c r="BQ194" s="2684">
        <f t="shared" si="285"/>
        <v>0</v>
      </c>
      <c r="BR194" s="2684">
        <f t="shared" si="286"/>
        <v>0</v>
      </c>
      <c r="BS194" s="2684">
        <f t="shared" si="287"/>
        <v>0</v>
      </c>
      <c r="BT194" s="2684">
        <f t="shared" si="288"/>
        <v>0</v>
      </c>
      <c r="BU194" s="2617"/>
      <c r="BV194" s="2685">
        <f t="shared" ref="BV194:CC227" si="378">SUM(CG194,DB194)</f>
        <v>0</v>
      </c>
      <c r="BW194" s="2686">
        <f t="shared" si="378"/>
        <v>0</v>
      </c>
      <c r="BX194" s="2686">
        <f t="shared" si="378"/>
        <v>0</v>
      </c>
      <c r="BY194" s="2686">
        <f t="shared" si="378"/>
        <v>0</v>
      </c>
      <c r="BZ194" s="2686">
        <f t="shared" si="378"/>
        <v>0</v>
      </c>
      <c r="CA194" s="2686">
        <f t="shared" si="259"/>
        <v>0</v>
      </c>
      <c r="CB194" s="2686">
        <f t="shared" si="259"/>
        <v>0</v>
      </c>
      <c r="CC194" s="2687">
        <f t="shared" si="259"/>
        <v>0</v>
      </c>
      <c r="CD194" s="2525"/>
      <c r="CE194" s="2681" t="str">
        <f t="shared" si="289"/>
        <v/>
      </c>
      <c r="CF194" s="2688">
        <f t="shared" si="290"/>
        <v>0</v>
      </c>
      <c r="CG194" s="2689">
        <f t="shared" si="291"/>
        <v>0</v>
      </c>
      <c r="CH194" s="2689">
        <f t="shared" si="292"/>
        <v>0</v>
      </c>
      <c r="CI194" s="2689">
        <f t="shared" si="293"/>
        <v>0</v>
      </c>
      <c r="CJ194" s="2689">
        <f t="shared" si="294"/>
        <v>0</v>
      </c>
      <c r="CK194" s="2689">
        <f t="shared" si="295"/>
        <v>0</v>
      </c>
      <c r="CL194" s="2689">
        <f t="shared" si="296"/>
        <v>0</v>
      </c>
      <c r="CM194" s="2689">
        <f t="shared" si="297"/>
        <v>0</v>
      </c>
      <c r="CN194" s="2689">
        <f t="shared" si="298"/>
        <v>0</v>
      </c>
      <c r="CO194" s="2702">
        <f>IF(M194=CO8,M194,0)</f>
        <v>0</v>
      </c>
      <c r="CP194" s="2703" t="str">
        <f t="shared" si="299"/>
        <v/>
      </c>
      <c r="CQ194" s="2678" t="str">
        <f t="shared" si="300"/>
        <v/>
      </c>
      <c r="CR194" s="2692" t="str">
        <f t="shared" si="301"/>
        <v/>
      </c>
      <c r="CS194" s="2692" t="str">
        <f t="shared" si="302"/>
        <v/>
      </c>
      <c r="CT194" s="2692" t="str">
        <f t="shared" si="303"/>
        <v/>
      </c>
      <c r="CU194" s="2692" t="str">
        <f t="shared" si="304"/>
        <v/>
      </c>
      <c r="CV194" s="2692" t="str">
        <f t="shared" si="305"/>
        <v/>
      </c>
      <c r="CW194" s="2692" t="str">
        <f t="shared" si="306"/>
        <v/>
      </c>
      <c r="CX194" s="2693" t="str">
        <f t="shared" si="307"/>
        <v/>
      </c>
      <c r="CY194" s="2601"/>
      <c r="CZ194" s="2681" t="str">
        <f t="shared" si="308"/>
        <v/>
      </c>
      <c r="DA194" s="2694">
        <f t="shared" si="309"/>
        <v>0</v>
      </c>
      <c r="DB194" s="2527" t="str">
        <f t="shared" si="310"/>
        <v/>
      </c>
      <c r="DC194" s="2527" t="str">
        <f t="shared" si="311"/>
        <v/>
      </c>
      <c r="DD194" s="2527" t="str">
        <f t="shared" si="312"/>
        <v/>
      </c>
      <c r="DE194" s="2527" t="str">
        <f t="shared" si="313"/>
        <v/>
      </c>
      <c r="DF194" s="2527" t="str">
        <f t="shared" si="314"/>
        <v/>
      </c>
      <c r="DG194" s="2527" t="str">
        <f t="shared" si="315"/>
        <v/>
      </c>
      <c r="DH194" s="2527" t="str">
        <f t="shared" si="316"/>
        <v/>
      </c>
      <c r="DI194" s="2527" t="str">
        <f t="shared" si="317"/>
        <v/>
      </c>
      <c r="DJ194" s="2549"/>
      <c r="DK194" s="2704">
        <f>IF(M194=DK8,M194,0)</f>
        <v>0</v>
      </c>
      <c r="DL194" s="2703" t="str">
        <f t="shared" si="318"/>
        <v/>
      </c>
      <c r="DM194" s="2692" t="str">
        <f t="shared" si="319"/>
        <v/>
      </c>
      <c r="DN194" s="2692" t="str">
        <f t="shared" si="320"/>
        <v/>
      </c>
      <c r="DO194" s="2692" t="str">
        <f t="shared" si="321"/>
        <v/>
      </c>
      <c r="DP194" s="2692" t="str">
        <f t="shared" si="322"/>
        <v/>
      </c>
      <c r="DQ194" s="2692" t="str">
        <f t="shared" si="323"/>
        <v/>
      </c>
      <c r="DR194" s="2692" t="str">
        <f t="shared" si="324"/>
        <v/>
      </c>
      <c r="DS194" s="2692" t="str">
        <f t="shared" si="325"/>
        <v/>
      </c>
      <c r="DT194" s="2696" t="str">
        <f t="shared" si="326"/>
        <v/>
      </c>
      <c r="DU194" s="2535"/>
      <c r="DV194" s="2683">
        <f t="shared" si="327"/>
        <v>0</v>
      </c>
      <c r="DW194" s="2684">
        <f t="shared" si="328"/>
        <v>0</v>
      </c>
      <c r="DX194" s="2684">
        <f t="shared" si="329"/>
        <v>0</v>
      </c>
      <c r="DY194" s="2684">
        <f t="shared" si="330"/>
        <v>0</v>
      </c>
      <c r="DZ194" s="2684">
        <f t="shared" si="331"/>
        <v>0</v>
      </c>
      <c r="EA194" s="2684">
        <f t="shared" si="332"/>
        <v>0</v>
      </c>
      <c r="EB194" s="2684">
        <f t="shared" si="333"/>
        <v>0</v>
      </c>
      <c r="EC194" s="2684">
        <f t="shared" si="334"/>
        <v>0</v>
      </c>
      <c r="ED194" s="2630"/>
      <c r="EE194" s="2685">
        <f t="shared" ref="EE194:EL227" si="379">SUM(EP194,FK194)</f>
        <v>0</v>
      </c>
      <c r="EF194" s="2686">
        <f t="shared" si="379"/>
        <v>0</v>
      </c>
      <c r="EG194" s="2686">
        <f t="shared" si="379"/>
        <v>0</v>
      </c>
      <c r="EH194" s="2686">
        <f t="shared" si="379"/>
        <v>0</v>
      </c>
      <c r="EI194" s="2686">
        <f t="shared" si="379"/>
        <v>0</v>
      </c>
      <c r="EJ194" s="2686">
        <f t="shared" si="260"/>
        <v>0</v>
      </c>
      <c r="EK194" s="2686">
        <f t="shared" si="260"/>
        <v>0</v>
      </c>
      <c r="EL194" s="2687">
        <f t="shared" si="260"/>
        <v>0</v>
      </c>
      <c r="EM194" s="2601"/>
      <c r="EN194" s="2681" t="str">
        <f t="shared" si="335"/>
        <v/>
      </c>
      <c r="EO194" s="2688">
        <f t="shared" si="336"/>
        <v>0</v>
      </c>
      <c r="EP194" s="2689">
        <f t="shared" si="337"/>
        <v>0</v>
      </c>
      <c r="EQ194" s="2689">
        <f t="shared" si="338"/>
        <v>0</v>
      </c>
      <c r="ER194" s="2689">
        <f t="shared" si="339"/>
        <v>0</v>
      </c>
      <c r="ES194" s="2689">
        <f t="shared" si="340"/>
        <v>0</v>
      </c>
      <c r="ET194" s="2689">
        <f t="shared" si="341"/>
        <v>0</v>
      </c>
      <c r="EU194" s="2689">
        <f t="shared" si="342"/>
        <v>0</v>
      </c>
      <c r="EV194" s="2689">
        <f t="shared" si="343"/>
        <v>0</v>
      </c>
      <c r="EW194" s="2689">
        <f t="shared" si="344"/>
        <v>0</v>
      </c>
      <c r="EX194" s="2705">
        <f>IF(X194=EX8,X194,0)</f>
        <v>0</v>
      </c>
      <c r="EY194" s="2703" t="str">
        <f t="shared" si="345"/>
        <v/>
      </c>
      <c r="EZ194" s="2678" t="str">
        <f t="shared" si="346"/>
        <v/>
      </c>
      <c r="FA194" s="2692" t="str">
        <f t="shared" si="347"/>
        <v/>
      </c>
      <c r="FB194" s="2692" t="str">
        <f t="shared" si="348"/>
        <v/>
      </c>
      <c r="FC194" s="2692" t="str">
        <f t="shared" si="349"/>
        <v/>
      </c>
      <c r="FD194" s="2692" t="str">
        <f t="shared" si="350"/>
        <v/>
      </c>
      <c r="FE194" s="2692" t="str">
        <f t="shared" si="351"/>
        <v/>
      </c>
      <c r="FF194" s="2692" t="str">
        <f t="shared" si="352"/>
        <v/>
      </c>
      <c r="FG194" s="2692" t="str">
        <f t="shared" si="353"/>
        <v/>
      </c>
      <c r="FH194" s="2601"/>
      <c r="FI194" s="2681" t="str">
        <f t="shared" si="354"/>
        <v/>
      </c>
      <c r="FJ194" s="2694">
        <f t="shared" si="355"/>
        <v>0</v>
      </c>
      <c r="FK194" s="2527" t="str">
        <f t="shared" si="356"/>
        <v/>
      </c>
      <c r="FL194" s="2527" t="str">
        <f t="shared" si="357"/>
        <v/>
      </c>
      <c r="FM194" s="2527" t="str">
        <f t="shared" si="358"/>
        <v/>
      </c>
      <c r="FN194" s="2527" t="str">
        <f t="shared" si="359"/>
        <v/>
      </c>
      <c r="FO194" s="2527" t="str">
        <f t="shared" si="360"/>
        <v/>
      </c>
      <c r="FP194" s="2527" t="str">
        <f t="shared" si="361"/>
        <v/>
      </c>
      <c r="FQ194" s="2527" t="str">
        <f t="shared" si="362"/>
        <v/>
      </c>
      <c r="FR194" s="2527" t="str">
        <f t="shared" si="363"/>
        <v/>
      </c>
      <c r="FS194" s="2704">
        <f>IF(X194=FS8,X194,0)</f>
        <v>0</v>
      </c>
      <c r="FT194" s="2703" t="str">
        <f t="shared" si="364"/>
        <v/>
      </c>
      <c r="FU194" s="2692" t="str">
        <f t="shared" si="365"/>
        <v/>
      </c>
      <c r="FV194" s="2692" t="str">
        <f t="shared" si="366"/>
        <v/>
      </c>
      <c r="FW194" s="2692" t="str">
        <f t="shared" si="367"/>
        <v/>
      </c>
      <c r="FX194" s="2692" t="str">
        <f t="shared" si="368"/>
        <v/>
      </c>
      <c r="FY194" s="2692" t="str">
        <f t="shared" si="369"/>
        <v/>
      </c>
      <c r="FZ194" s="2692" t="str">
        <f t="shared" si="370"/>
        <v/>
      </c>
      <c r="GA194" s="2692" t="str">
        <f t="shared" si="371"/>
        <v/>
      </c>
      <c r="GB194" s="2696" t="str">
        <f t="shared" si="372"/>
        <v/>
      </c>
      <c r="GC194" s="2535"/>
    </row>
    <row r="195" spans="1:185" ht="45" customHeight="1" x14ac:dyDescent="0.25">
      <c r="A195" s="2633">
        <f>ROW()</f>
        <v>195</v>
      </c>
      <c r="B195" s="2667" t="str">
        <f>IF(C195="I","",IF(ISBLANK(D195),"",IF(ISTEXT(D195),LARGE(B9:B194,1)+1,0)))</f>
        <v/>
      </c>
      <c r="C195" s="2698"/>
      <c r="D195" s="2715"/>
      <c r="E195" s="2669"/>
      <c r="F195" s="2670"/>
      <c r="G195" s="2671"/>
      <c r="H195" s="2672"/>
      <c r="I195" s="2671"/>
      <c r="J195" s="2672"/>
      <c r="K195" s="2673">
        <f t="shared" si="376"/>
        <v>0</v>
      </c>
      <c r="L195" s="2532"/>
      <c r="M195" s="2674">
        <f t="shared" si="261"/>
        <v>0</v>
      </c>
      <c r="N195" s="2675">
        <f t="shared" si="261"/>
        <v>0</v>
      </c>
      <c r="O195" s="2676"/>
      <c r="P195" s="2676"/>
      <c r="Q195" s="2676"/>
      <c r="R195" s="2676"/>
      <c r="S195" s="2676"/>
      <c r="T195" s="2676"/>
      <c r="U195" s="2676"/>
      <c r="V195" s="2676"/>
      <c r="W195" s="2532"/>
      <c r="X195" s="2674">
        <f t="shared" si="262"/>
        <v>0</v>
      </c>
      <c r="Y195" s="2675">
        <f t="shared" si="262"/>
        <v>0</v>
      </c>
      <c r="Z195" s="2677"/>
      <c r="AA195" s="2677"/>
      <c r="AB195" s="2677"/>
      <c r="AC195" s="2677"/>
      <c r="AD195" s="2677"/>
      <c r="AE195" s="2677"/>
      <c r="AF195" s="2677"/>
      <c r="AG195" s="2677"/>
      <c r="AH195" s="2532"/>
      <c r="AI195" s="2535"/>
      <c r="AJ195" s="2678">
        <f t="shared" si="263"/>
        <v>0</v>
      </c>
      <c r="AK195" s="2679">
        <f t="shared" si="264"/>
        <v>0</v>
      </c>
      <c r="AL195" s="2678">
        <f t="shared" si="265"/>
        <v>0</v>
      </c>
      <c r="AM195" s="2679">
        <f t="shared" si="266"/>
        <v>0</v>
      </c>
      <c r="AN195" s="2678">
        <f t="shared" si="267"/>
        <v>0</v>
      </c>
      <c r="AO195" s="2679">
        <f t="shared" si="268"/>
        <v>0</v>
      </c>
      <c r="AP195" s="2678">
        <f t="shared" si="269"/>
        <v>0</v>
      </c>
      <c r="AQ195" s="2679">
        <f t="shared" si="270"/>
        <v>0</v>
      </c>
      <c r="AR195" s="2678">
        <f t="shared" si="271"/>
        <v>0</v>
      </c>
      <c r="AS195" s="2679">
        <f t="shared" si="272"/>
        <v>0</v>
      </c>
      <c r="AT195" s="2678">
        <f t="shared" si="273"/>
        <v>0</v>
      </c>
      <c r="AU195" s="2679">
        <f t="shared" si="274"/>
        <v>0</v>
      </c>
      <c r="AV195" s="2678">
        <f t="shared" si="275"/>
        <v>0</v>
      </c>
      <c r="AW195" s="2679">
        <f t="shared" si="276"/>
        <v>0</v>
      </c>
      <c r="AX195" s="2678">
        <f t="shared" si="277"/>
        <v>0</v>
      </c>
      <c r="AY195" s="2679">
        <f t="shared" si="278"/>
        <v>0</v>
      </c>
      <c r="AZ195" s="2680"/>
      <c r="BA195" s="2681">
        <f>BA9</f>
        <v>20</v>
      </c>
      <c r="BB195" s="2681">
        <f t="shared" si="279"/>
        <v>0</v>
      </c>
      <c r="BC195" s="2681" t="str">
        <f t="shared" si="280"/>
        <v/>
      </c>
      <c r="BD195" s="2682">
        <f t="shared" si="377"/>
        <v>0</v>
      </c>
      <c r="BE195" s="2682">
        <f t="shared" si="377"/>
        <v>0</v>
      </c>
      <c r="BF195" s="2682">
        <f t="shared" si="377"/>
        <v>0</v>
      </c>
      <c r="BG195" s="2682">
        <f t="shared" si="377"/>
        <v>0</v>
      </c>
      <c r="BH195" s="2682">
        <f t="shared" si="377"/>
        <v>0</v>
      </c>
      <c r="BI195" s="2682">
        <f t="shared" si="258"/>
        <v>0</v>
      </c>
      <c r="BJ195" s="2682">
        <f t="shared" si="258"/>
        <v>0</v>
      </c>
      <c r="BK195" s="2682">
        <f t="shared" si="258"/>
        <v>0</v>
      </c>
      <c r="BL195" s="2535"/>
      <c r="BM195" s="2683">
        <f t="shared" si="281"/>
        <v>0</v>
      </c>
      <c r="BN195" s="2684">
        <f t="shared" si="282"/>
        <v>0</v>
      </c>
      <c r="BO195" s="2684">
        <f t="shared" si="283"/>
        <v>0</v>
      </c>
      <c r="BP195" s="2684">
        <f t="shared" si="284"/>
        <v>0</v>
      </c>
      <c r="BQ195" s="2684">
        <f t="shared" si="285"/>
        <v>0</v>
      </c>
      <c r="BR195" s="2684">
        <f t="shared" si="286"/>
        <v>0</v>
      </c>
      <c r="BS195" s="2684">
        <f t="shared" si="287"/>
        <v>0</v>
      </c>
      <c r="BT195" s="2684">
        <f t="shared" si="288"/>
        <v>0</v>
      </c>
      <c r="BU195" s="2617"/>
      <c r="BV195" s="2685">
        <f t="shared" si="378"/>
        <v>0</v>
      </c>
      <c r="BW195" s="2686">
        <f t="shared" si="378"/>
        <v>0</v>
      </c>
      <c r="BX195" s="2686">
        <f t="shared" si="378"/>
        <v>0</v>
      </c>
      <c r="BY195" s="2686">
        <f t="shared" si="378"/>
        <v>0</v>
      </c>
      <c r="BZ195" s="2686">
        <f t="shared" si="378"/>
        <v>0</v>
      </c>
      <c r="CA195" s="2686">
        <f t="shared" si="259"/>
        <v>0</v>
      </c>
      <c r="CB195" s="2686">
        <f t="shared" si="259"/>
        <v>0</v>
      </c>
      <c r="CC195" s="2687">
        <f t="shared" si="259"/>
        <v>0</v>
      </c>
      <c r="CD195" s="2525"/>
      <c r="CE195" s="2681" t="str">
        <f t="shared" si="289"/>
        <v/>
      </c>
      <c r="CF195" s="2688">
        <f t="shared" si="290"/>
        <v>0</v>
      </c>
      <c r="CG195" s="2689">
        <f t="shared" si="291"/>
        <v>0</v>
      </c>
      <c r="CH195" s="2689">
        <f t="shared" si="292"/>
        <v>0</v>
      </c>
      <c r="CI195" s="2689">
        <f t="shared" si="293"/>
        <v>0</v>
      </c>
      <c r="CJ195" s="2689">
        <f t="shared" si="294"/>
        <v>0</v>
      </c>
      <c r="CK195" s="2689">
        <f t="shared" si="295"/>
        <v>0</v>
      </c>
      <c r="CL195" s="2689">
        <f t="shared" si="296"/>
        <v>0</v>
      </c>
      <c r="CM195" s="2689">
        <f t="shared" si="297"/>
        <v>0</v>
      </c>
      <c r="CN195" s="2689">
        <f t="shared" si="298"/>
        <v>0</v>
      </c>
      <c r="CO195" s="2702">
        <f>IF(M195=CO8,M195,0)</f>
        <v>0</v>
      </c>
      <c r="CP195" s="2703" t="str">
        <f t="shared" si="299"/>
        <v/>
      </c>
      <c r="CQ195" s="2678" t="str">
        <f t="shared" si="300"/>
        <v/>
      </c>
      <c r="CR195" s="2692" t="str">
        <f t="shared" si="301"/>
        <v/>
      </c>
      <c r="CS195" s="2692" t="str">
        <f t="shared" si="302"/>
        <v/>
      </c>
      <c r="CT195" s="2692" t="str">
        <f t="shared" si="303"/>
        <v/>
      </c>
      <c r="CU195" s="2692" t="str">
        <f t="shared" si="304"/>
        <v/>
      </c>
      <c r="CV195" s="2692" t="str">
        <f t="shared" si="305"/>
        <v/>
      </c>
      <c r="CW195" s="2692" t="str">
        <f t="shared" si="306"/>
        <v/>
      </c>
      <c r="CX195" s="2693" t="str">
        <f t="shared" si="307"/>
        <v/>
      </c>
      <c r="CY195" s="2601"/>
      <c r="CZ195" s="2681" t="str">
        <f t="shared" si="308"/>
        <v/>
      </c>
      <c r="DA195" s="2694">
        <f t="shared" si="309"/>
        <v>0</v>
      </c>
      <c r="DB195" s="2527" t="str">
        <f t="shared" si="310"/>
        <v/>
      </c>
      <c r="DC195" s="2527" t="str">
        <f t="shared" si="311"/>
        <v/>
      </c>
      <c r="DD195" s="2527" t="str">
        <f t="shared" si="312"/>
        <v/>
      </c>
      <c r="DE195" s="2527" t="str">
        <f t="shared" si="313"/>
        <v/>
      </c>
      <c r="DF195" s="2527" t="str">
        <f t="shared" si="314"/>
        <v/>
      </c>
      <c r="DG195" s="2527" t="str">
        <f t="shared" si="315"/>
        <v/>
      </c>
      <c r="DH195" s="2527" t="str">
        <f t="shared" si="316"/>
        <v/>
      </c>
      <c r="DI195" s="2527" t="str">
        <f t="shared" si="317"/>
        <v/>
      </c>
      <c r="DJ195" s="2549"/>
      <c r="DK195" s="2704">
        <f>IF(M195=DK8,M195,0)</f>
        <v>0</v>
      </c>
      <c r="DL195" s="2703" t="str">
        <f t="shared" si="318"/>
        <v/>
      </c>
      <c r="DM195" s="2692" t="str">
        <f t="shared" si="319"/>
        <v/>
      </c>
      <c r="DN195" s="2692" t="str">
        <f t="shared" si="320"/>
        <v/>
      </c>
      <c r="DO195" s="2692" t="str">
        <f t="shared" si="321"/>
        <v/>
      </c>
      <c r="DP195" s="2692" t="str">
        <f t="shared" si="322"/>
        <v/>
      </c>
      <c r="DQ195" s="2692" t="str">
        <f t="shared" si="323"/>
        <v/>
      </c>
      <c r="DR195" s="2692" t="str">
        <f t="shared" si="324"/>
        <v/>
      </c>
      <c r="DS195" s="2692" t="str">
        <f t="shared" si="325"/>
        <v/>
      </c>
      <c r="DT195" s="2696" t="str">
        <f t="shared" si="326"/>
        <v/>
      </c>
      <c r="DU195" s="2535"/>
      <c r="DV195" s="2683">
        <f t="shared" si="327"/>
        <v>0</v>
      </c>
      <c r="DW195" s="2684">
        <f t="shared" si="328"/>
        <v>0</v>
      </c>
      <c r="DX195" s="2684">
        <f t="shared" si="329"/>
        <v>0</v>
      </c>
      <c r="DY195" s="2684">
        <f t="shared" si="330"/>
        <v>0</v>
      </c>
      <c r="DZ195" s="2684">
        <f t="shared" si="331"/>
        <v>0</v>
      </c>
      <c r="EA195" s="2684">
        <f t="shared" si="332"/>
        <v>0</v>
      </c>
      <c r="EB195" s="2684">
        <f t="shared" si="333"/>
        <v>0</v>
      </c>
      <c r="EC195" s="2684">
        <f t="shared" si="334"/>
        <v>0</v>
      </c>
      <c r="ED195" s="2630"/>
      <c r="EE195" s="2685">
        <f t="shared" si="379"/>
        <v>0</v>
      </c>
      <c r="EF195" s="2686">
        <f t="shared" si="379"/>
        <v>0</v>
      </c>
      <c r="EG195" s="2686">
        <f t="shared" si="379"/>
        <v>0</v>
      </c>
      <c r="EH195" s="2686">
        <f t="shared" si="379"/>
        <v>0</v>
      </c>
      <c r="EI195" s="2686">
        <f t="shared" si="379"/>
        <v>0</v>
      </c>
      <c r="EJ195" s="2686">
        <f t="shared" si="260"/>
        <v>0</v>
      </c>
      <c r="EK195" s="2686">
        <f t="shared" si="260"/>
        <v>0</v>
      </c>
      <c r="EL195" s="2687">
        <f t="shared" si="260"/>
        <v>0</v>
      </c>
      <c r="EM195" s="2601"/>
      <c r="EN195" s="2681" t="str">
        <f t="shared" si="335"/>
        <v/>
      </c>
      <c r="EO195" s="2688">
        <f t="shared" si="336"/>
        <v>0</v>
      </c>
      <c r="EP195" s="2689">
        <f t="shared" si="337"/>
        <v>0</v>
      </c>
      <c r="EQ195" s="2689">
        <f t="shared" si="338"/>
        <v>0</v>
      </c>
      <c r="ER195" s="2689">
        <f t="shared" si="339"/>
        <v>0</v>
      </c>
      <c r="ES195" s="2689">
        <f t="shared" si="340"/>
        <v>0</v>
      </c>
      <c r="ET195" s="2689">
        <f t="shared" si="341"/>
        <v>0</v>
      </c>
      <c r="EU195" s="2689">
        <f t="shared" si="342"/>
        <v>0</v>
      </c>
      <c r="EV195" s="2689">
        <f t="shared" si="343"/>
        <v>0</v>
      </c>
      <c r="EW195" s="2689">
        <f t="shared" si="344"/>
        <v>0</v>
      </c>
      <c r="EX195" s="2705">
        <f>IF(X195=EX8,X195,0)</f>
        <v>0</v>
      </c>
      <c r="EY195" s="2703" t="str">
        <f t="shared" si="345"/>
        <v/>
      </c>
      <c r="EZ195" s="2678" t="str">
        <f t="shared" si="346"/>
        <v/>
      </c>
      <c r="FA195" s="2692" t="str">
        <f t="shared" si="347"/>
        <v/>
      </c>
      <c r="FB195" s="2692" t="str">
        <f t="shared" si="348"/>
        <v/>
      </c>
      <c r="FC195" s="2692" t="str">
        <f t="shared" si="349"/>
        <v/>
      </c>
      <c r="FD195" s="2692" t="str">
        <f t="shared" si="350"/>
        <v/>
      </c>
      <c r="FE195" s="2692" t="str">
        <f t="shared" si="351"/>
        <v/>
      </c>
      <c r="FF195" s="2692" t="str">
        <f t="shared" si="352"/>
        <v/>
      </c>
      <c r="FG195" s="2692" t="str">
        <f t="shared" si="353"/>
        <v/>
      </c>
      <c r="FH195" s="2601"/>
      <c r="FI195" s="2681" t="str">
        <f t="shared" si="354"/>
        <v/>
      </c>
      <c r="FJ195" s="2694">
        <f t="shared" si="355"/>
        <v>0</v>
      </c>
      <c r="FK195" s="2527" t="str">
        <f t="shared" si="356"/>
        <v/>
      </c>
      <c r="FL195" s="2527" t="str">
        <f t="shared" si="357"/>
        <v/>
      </c>
      <c r="FM195" s="2527" t="str">
        <f t="shared" si="358"/>
        <v/>
      </c>
      <c r="FN195" s="2527" t="str">
        <f t="shared" si="359"/>
        <v/>
      </c>
      <c r="FO195" s="2527" t="str">
        <f t="shared" si="360"/>
        <v/>
      </c>
      <c r="FP195" s="2527" t="str">
        <f t="shared" si="361"/>
        <v/>
      </c>
      <c r="FQ195" s="2527" t="str">
        <f t="shared" si="362"/>
        <v/>
      </c>
      <c r="FR195" s="2527" t="str">
        <f t="shared" si="363"/>
        <v/>
      </c>
      <c r="FS195" s="2704">
        <f>IF(X195=FS8,X195,0)</f>
        <v>0</v>
      </c>
      <c r="FT195" s="2703" t="str">
        <f t="shared" si="364"/>
        <v/>
      </c>
      <c r="FU195" s="2692" t="str">
        <f t="shared" si="365"/>
        <v/>
      </c>
      <c r="FV195" s="2692" t="str">
        <f t="shared" si="366"/>
        <v/>
      </c>
      <c r="FW195" s="2692" t="str">
        <f t="shared" si="367"/>
        <v/>
      </c>
      <c r="FX195" s="2692" t="str">
        <f t="shared" si="368"/>
        <v/>
      </c>
      <c r="FY195" s="2692" t="str">
        <f t="shared" si="369"/>
        <v/>
      </c>
      <c r="FZ195" s="2692" t="str">
        <f t="shared" si="370"/>
        <v/>
      </c>
      <c r="GA195" s="2692" t="str">
        <f t="shared" si="371"/>
        <v/>
      </c>
      <c r="GB195" s="2696" t="str">
        <f t="shared" si="372"/>
        <v/>
      </c>
      <c r="GC195" s="2535"/>
    </row>
    <row r="196" spans="1:185" ht="45" customHeight="1" x14ac:dyDescent="0.25">
      <c r="A196" s="2633">
        <f>ROW()</f>
        <v>196</v>
      </c>
      <c r="B196" s="2667" t="str">
        <f>IF(C196="I","",IF(ISBLANK(D196),"",IF(ISTEXT(D196),LARGE(B9:B195,1)+1,0)))</f>
        <v/>
      </c>
      <c r="C196" s="2698"/>
      <c r="D196" s="2715"/>
      <c r="E196" s="2669"/>
      <c r="F196" s="2670"/>
      <c r="G196" s="2671"/>
      <c r="H196" s="2672"/>
      <c r="I196" s="2671"/>
      <c r="J196" s="2672"/>
      <c r="K196" s="2673">
        <f t="shared" si="376"/>
        <v>0</v>
      </c>
      <c r="L196" s="2532"/>
      <c r="M196" s="2674">
        <f t="shared" si="261"/>
        <v>0</v>
      </c>
      <c r="N196" s="2675">
        <f t="shared" si="261"/>
        <v>0</v>
      </c>
      <c r="O196" s="2676"/>
      <c r="P196" s="2676"/>
      <c r="Q196" s="2676"/>
      <c r="R196" s="2676"/>
      <c r="S196" s="2676"/>
      <c r="T196" s="2676"/>
      <c r="U196" s="2676"/>
      <c r="V196" s="2676"/>
      <c r="W196" s="2532"/>
      <c r="X196" s="2674">
        <f t="shared" si="262"/>
        <v>0</v>
      </c>
      <c r="Y196" s="2675">
        <f t="shared" si="262"/>
        <v>0</v>
      </c>
      <c r="Z196" s="2677"/>
      <c r="AA196" s="2677"/>
      <c r="AB196" s="2677"/>
      <c r="AC196" s="2677"/>
      <c r="AD196" s="2677"/>
      <c r="AE196" s="2677"/>
      <c r="AF196" s="2677"/>
      <c r="AG196" s="2677"/>
      <c r="AH196" s="2532"/>
      <c r="AI196" s="2535"/>
      <c r="AJ196" s="2678">
        <f t="shared" si="263"/>
        <v>0</v>
      </c>
      <c r="AK196" s="2679">
        <f t="shared" si="264"/>
        <v>0</v>
      </c>
      <c r="AL196" s="2678">
        <f t="shared" si="265"/>
        <v>0</v>
      </c>
      <c r="AM196" s="2679">
        <f t="shared" si="266"/>
        <v>0</v>
      </c>
      <c r="AN196" s="2678">
        <f t="shared" si="267"/>
        <v>0</v>
      </c>
      <c r="AO196" s="2679">
        <f t="shared" si="268"/>
        <v>0</v>
      </c>
      <c r="AP196" s="2678">
        <f t="shared" si="269"/>
        <v>0</v>
      </c>
      <c r="AQ196" s="2679">
        <f t="shared" si="270"/>
        <v>0</v>
      </c>
      <c r="AR196" s="2678">
        <f t="shared" si="271"/>
        <v>0</v>
      </c>
      <c r="AS196" s="2679">
        <f t="shared" si="272"/>
        <v>0</v>
      </c>
      <c r="AT196" s="2678">
        <f t="shared" si="273"/>
        <v>0</v>
      </c>
      <c r="AU196" s="2679">
        <f t="shared" si="274"/>
        <v>0</v>
      </c>
      <c r="AV196" s="2678">
        <f t="shared" si="275"/>
        <v>0</v>
      </c>
      <c r="AW196" s="2679">
        <f t="shared" si="276"/>
        <v>0</v>
      </c>
      <c r="AX196" s="2678">
        <f t="shared" si="277"/>
        <v>0</v>
      </c>
      <c r="AY196" s="2679">
        <f t="shared" si="278"/>
        <v>0</v>
      </c>
      <c r="AZ196" s="2680"/>
      <c r="BA196" s="2681">
        <f>BA9</f>
        <v>20</v>
      </c>
      <c r="BB196" s="2681">
        <f t="shared" si="279"/>
        <v>0</v>
      </c>
      <c r="BC196" s="2681" t="str">
        <f t="shared" si="280"/>
        <v/>
      </c>
      <c r="BD196" s="2682">
        <f t="shared" si="377"/>
        <v>0</v>
      </c>
      <c r="BE196" s="2682">
        <f t="shared" si="377"/>
        <v>0</v>
      </c>
      <c r="BF196" s="2682">
        <f t="shared" si="377"/>
        <v>0</v>
      </c>
      <c r="BG196" s="2682">
        <f t="shared" si="377"/>
        <v>0</v>
      </c>
      <c r="BH196" s="2682">
        <f t="shared" si="377"/>
        <v>0</v>
      </c>
      <c r="BI196" s="2682">
        <f t="shared" si="258"/>
        <v>0</v>
      </c>
      <c r="BJ196" s="2682">
        <f t="shared" si="258"/>
        <v>0</v>
      </c>
      <c r="BK196" s="2682">
        <f t="shared" si="258"/>
        <v>0</v>
      </c>
      <c r="BL196" s="2535"/>
      <c r="BM196" s="2683">
        <f t="shared" si="281"/>
        <v>0</v>
      </c>
      <c r="BN196" s="2684">
        <f t="shared" si="282"/>
        <v>0</v>
      </c>
      <c r="BO196" s="2684">
        <f t="shared" si="283"/>
        <v>0</v>
      </c>
      <c r="BP196" s="2684">
        <f t="shared" si="284"/>
        <v>0</v>
      </c>
      <c r="BQ196" s="2684">
        <f t="shared" si="285"/>
        <v>0</v>
      </c>
      <c r="BR196" s="2684">
        <f t="shared" si="286"/>
        <v>0</v>
      </c>
      <c r="BS196" s="2684">
        <f t="shared" si="287"/>
        <v>0</v>
      </c>
      <c r="BT196" s="2684">
        <f t="shared" si="288"/>
        <v>0</v>
      </c>
      <c r="BU196" s="2617"/>
      <c r="BV196" s="2685">
        <f t="shared" si="378"/>
        <v>0</v>
      </c>
      <c r="BW196" s="2686">
        <f t="shared" si="378"/>
        <v>0</v>
      </c>
      <c r="BX196" s="2686">
        <f t="shared" si="378"/>
        <v>0</v>
      </c>
      <c r="BY196" s="2686">
        <f t="shared" si="378"/>
        <v>0</v>
      </c>
      <c r="BZ196" s="2686">
        <f t="shared" si="378"/>
        <v>0</v>
      </c>
      <c r="CA196" s="2686">
        <f t="shared" si="259"/>
        <v>0</v>
      </c>
      <c r="CB196" s="2686">
        <f t="shared" si="259"/>
        <v>0</v>
      </c>
      <c r="CC196" s="2687">
        <f t="shared" si="259"/>
        <v>0</v>
      </c>
      <c r="CD196" s="2525"/>
      <c r="CE196" s="2681" t="str">
        <f t="shared" si="289"/>
        <v/>
      </c>
      <c r="CF196" s="2688">
        <f t="shared" si="290"/>
        <v>0</v>
      </c>
      <c r="CG196" s="2689">
        <f t="shared" si="291"/>
        <v>0</v>
      </c>
      <c r="CH196" s="2689">
        <f t="shared" si="292"/>
        <v>0</v>
      </c>
      <c r="CI196" s="2689">
        <f t="shared" si="293"/>
        <v>0</v>
      </c>
      <c r="CJ196" s="2689">
        <f t="shared" si="294"/>
        <v>0</v>
      </c>
      <c r="CK196" s="2689">
        <f t="shared" si="295"/>
        <v>0</v>
      </c>
      <c r="CL196" s="2689">
        <f t="shared" si="296"/>
        <v>0</v>
      </c>
      <c r="CM196" s="2689">
        <f t="shared" si="297"/>
        <v>0</v>
      </c>
      <c r="CN196" s="2689">
        <f t="shared" si="298"/>
        <v>0</v>
      </c>
      <c r="CO196" s="2702">
        <f>IF(M196=CO8,M196,0)</f>
        <v>0</v>
      </c>
      <c r="CP196" s="2703" t="str">
        <f t="shared" si="299"/>
        <v/>
      </c>
      <c r="CQ196" s="2678" t="str">
        <f t="shared" si="300"/>
        <v/>
      </c>
      <c r="CR196" s="2692" t="str">
        <f t="shared" si="301"/>
        <v/>
      </c>
      <c r="CS196" s="2692" t="str">
        <f t="shared" si="302"/>
        <v/>
      </c>
      <c r="CT196" s="2692" t="str">
        <f t="shared" si="303"/>
        <v/>
      </c>
      <c r="CU196" s="2692" t="str">
        <f t="shared" si="304"/>
        <v/>
      </c>
      <c r="CV196" s="2692" t="str">
        <f t="shared" si="305"/>
        <v/>
      </c>
      <c r="CW196" s="2692" t="str">
        <f t="shared" si="306"/>
        <v/>
      </c>
      <c r="CX196" s="2693" t="str">
        <f t="shared" si="307"/>
        <v/>
      </c>
      <c r="CY196" s="2601"/>
      <c r="CZ196" s="2681" t="str">
        <f t="shared" si="308"/>
        <v/>
      </c>
      <c r="DA196" s="2694">
        <f t="shared" si="309"/>
        <v>0</v>
      </c>
      <c r="DB196" s="2527" t="str">
        <f t="shared" si="310"/>
        <v/>
      </c>
      <c r="DC196" s="2527" t="str">
        <f t="shared" si="311"/>
        <v/>
      </c>
      <c r="DD196" s="2527" t="str">
        <f t="shared" si="312"/>
        <v/>
      </c>
      <c r="DE196" s="2527" t="str">
        <f t="shared" si="313"/>
        <v/>
      </c>
      <c r="DF196" s="2527" t="str">
        <f t="shared" si="314"/>
        <v/>
      </c>
      <c r="DG196" s="2527" t="str">
        <f t="shared" si="315"/>
        <v/>
      </c>
      <c r="DH196" s="2527" t="str">
        <f t="shared" si="316"/>
        <v/>
      </c>
      <c r="DI196" s="2527" t="str">
        <f t="shared" si="317"/>
        <v/>
      </c>
      <c r="DJ196" s="2549"/>
      <c r="DK196" s="2704">
        <f>IF(M196=DK8,M196,0)</f>
        <v>0</v>
      </c>
      <c r="DL196" s="2703" t="str">
        <f t="shared" si="318"/>
        <v/>
      </c>
      <c r="DM196" s="2692" t="str">
        <f t="shared" si="319"/>
        <v/>
      </c>
      <c r="DN196" s="2692" t="str">
        <f t="shared" si="320"/>
        <v/>
      </c>
      <c r="DO196" s="2692" t="str">
        <f t="shared" si="321"/>
        <v/>
      </c>
      <c r="DP196" s="2692" t="str">
        <f t="shared" si="322"/>
        <v/>
      </c>
      <c r="DQ196" s="2692" t="str">
        <f t="shared" si="323"/>
        <v/>
      </c>
      <c r="DR196" s="2692" t="str">
        <f t="shared" si="324"/>
        <v/>
      </c>
      <c r="DS196" s="2692" t="str">
        <f t="shared" si="325"/>
        <v/>
      </c>
      <c r="DT196" s="2696" t="str">
        <f t="shared" si="326"/>
        <v/>
      </c>
      <c r="DU196" s="2535"/>
      <c r="DV196" s="2683">
        <f t="shared" si="327"/>
        <v>0</v>
      </c>
      <c r="DW196" s="2684">
        <f t="shared" si="328"/>
        <v>0</v>
      </c>
      <c r="DX196" s="2684">
        <f t="shared" si="329"/>
        <v>0</v>
      </c>
      <c r="DY196" s="2684">
        <f t="shared" si="330"/>
        <v>0</v>
      </c>
      <c r="DZ196" s="2684">
        <f t="shared" si="331"/>
        <v>0</v>
      </c>
      <c r="EA196" s="2684">
        <f t="shared" si="332"/>
        <v>0</v>
      </c>
      <c r="EB196" s="2684">
        <f t="shared" si="333"/>
        <v>0</v>
      </c>
      <c r="EC196" s="2684">
        <f t="shared" si="334"/>
        <v>0</v>
      </c>
      <c r="ED196" s="2630"/>
      <c r="EE196" s="2685">
        <f t="shared" si="379"/>
        <v>0</v>
      </c>
      <c r="EF196" s="2686">
        <f t="shared" si="379"/>
        <v>0</v>
      </c>
      <c r="EG196" s="2686">
        <f t="shared" si="379"/>
        <v>0</v>
      </c>
      <c r="EH196" s="2686">
        <f t="shared" si="379"/>
        <v>0</v>
      </c>
      <c r="EI196" s="2686">
        <f t="shared" si="379"/>
        <v>0</v>
      </c>
      <c r="EJ196" s="2686">
        <f t="shared" si="260"/>
        <v>0</v>
      </c>
      <c r="EK196" s="2686">
        <f t="shared" si="260"/>
        <v>0</v>
      </c>
      <c r="EL196" s="2687">
        <f t="shared" si="260"/>
        <v>0</v>
      </c>
      <c r="EM196" s="2601"/>
      <c r="EN196" s="2681" t="str">
        <f t="shared" si="335"/>
        <v/>
      </c>
      <c r="EO196" s="2688">
        <f t="shared" si="336"/>
        <v>0</v>
      </c>
      <c r="EP196" s="2689">
        <f t="shared" si="337"/>
        <v>0</v>
      </c>
      <c r="EQ196" s="2689">
        <f t="shared" si="338"/>
        <v>0</v>
      </c>
      <c r="ER196" s="2689">
        <f t="shared" si="339"/>
        <v>0</v>
      </c>
      <c r="ES196" s="2689">
        <f t="shared" si="340"/>
        <v>0</v>
      </c>
      <c r="ET196" s="2689">
        <f t="shared" si="341"/>
        <v>0</v>
      </c>
      <c r="EU196" s="2689">
        <f t="shared" si="342"/>
        <v>0</v>
      </c>
      <c r="EV196" s="2689">
        <f t="shared" si="343"/>
        <v>0</v>
      </c>
      <c r="EW196" s="2689">
        <f t="shared" si="344"/>
        <v>0</v>
      </c>
      <c r="EX196" s="2705">
        <f>IF(X196=EX8,X196,0)</f>
        <v>0</v>
      </c>
      <c r="EY196" s="2703" t="str">
        <f t="shared" si="345"/>
        <v/>
      </c>
      <c r="EZ196" s="2678" t="str">
        <f t="shared" si="346"/>
        <v/>
      </c>
      <c r="FA196" s="2692" t="str">
        <f t="shared" si="347"/>
        <v/>
      </c>
      <c r="FB196" s="2692" t="str">
        <f t="shared" si="348"/>
        <v/>
      </c>
      <c r="FC196" s="2692" t="str">
        <f t="shared" si="349"/>
        <v/>
      </c>
      <c r="FD196" s="2692" t="str">
        <f t="shared" si="350"/>
        <v/>
      </c>
      <c r="FE196" s="2692" t="str">
        <f t="shared" si="351"/>
        <v/>
      </c>
      <c r="FF196" s="2692" t="str">
        <f t="shared" si="352"/>
        <v/>
      </c>
      <c r="FG196" s="2692" t="str">
        <f t="shared" si="353"/>
        <v/>
      </c>
      <c r="FH196" s="2601"/>
      <c r="FI196" s="2681" t="str">
        <f t="shared" si="354"/>
        <v/>
      </c>
      <c r="FJ196" s="2694">
        <f t="shared" si="355"/>
        <v>0</v>
      </c>
      <c r="FK196" s="2527" t="str">
        <f t="shared" si="356"/>
        <v/>
      </c>
      <c r="FL196" s="2527" t="str">
        <f t="shared" si="357"/>
        <v/>
      </c>
      <c r="FM196" s="2527" t="str">
        <f t="shared" si="358"/>
        <v/>
      </c>
      <c r="FN196" s="2527" t="str">
        <f t="shared" si="359"/>
        <v/>
      </c>
      <c r="FO196" s="2527" t="str">
        <f t="shared" si="360"/>
        <v/>
      </c>
      <c r="FP196" s="2527" t="str">
        <f t="shared" si="361"/>
        <v/>
      </c>
      <c r="FQ196" s="2527" t="str">
        <f t="shared" si="362"/>
        <v/>
      </c>
      <c r="FR196" s="2527" t="str">
        <f t="shared" si="363"/>
        <v/>
      </c>
      <c r="FS196" s="2704">
        <f>IF(X196=FS8,X196,0)</f>
        <v>0</v>
      </c>
      <c r="FT196" s="2703" t="str">
        <f t="shared" si="364"/>
        <v/>
      </c>
      <c r="FU196" s="2692" t="str">
        <f t="shared" si="365"/>
        <v/>
      </c>
      <c r="FV196" s="2692" t="str">
        <f t="shared" si="366"/>
        <v/>
      </c>
      <c r="FW196" s="2692" t="str">
        <f t="shared" si="367"/>
        <v/>
      </c>
      <c r="FX196" s="2692" t="str">
        <f t="shared" si="368"/>
        <v/>
      </c>
      <c r="FY196" s="2692" t="str">
        <f t="shared" si="369"/>
        <v/>
      </c>
      <c r="FZ196" s="2692" t="str">
        <f t="shared" si="370"/>
        <v/>
      </c>
      <c r="GA196" s="2692" t="str">
        <f t="shared" si="371"/>
        <v/>
      </c>
      <c r="GB196" s="2696" t="str">
        <f t="shared" si="372"/>
        <v/>
      </c>
      <c r="GC196" s="2535"/>
    </row>
    <row r="197" spans="1:185" ht="45" customHeight="1" x14ac:dyDescent="0.25">
      <c r="A197" s="2633">
        <f>ROW()</f>
        <v>197</v>
      </c>
      <c r="B197" s="2667" t="str">
        <f>IF(C197="I","",IF(ISBLANK(D197),"",IF(ISTEXT(D197),LARGE(B9:B196,1)+1,0)))</f>
        <v/>
      </c>
      <c r="C197" s="2698"/>
      <c r="D197" s="2715"/>
      <c r="E197" s="2669"/>
      <c r="F197" s="2670"/>
      <c r="G197" s="2671"/>
      <c r="H197" s="2672"/>
      <c r="I197" s="2671"/>
      <c r="J197" s="2672"/>
      <c r="K197" s="2673">
        <f t="shared" si="376"/>
        <v>0</v>
      </c>
      <c r="L197" s="2532"/>
      <c r="M197" s="2674">
        <f t="shared" si="261"/>
        <v>0</v>
      </c>
      <c r="N197" s="2675">
        <f t="shared" si="261"/>
        <v>0</v>
      </c>
      <c r="O197" s="2676"/>
      <c r="P197" s="2676"/>
      <c r="Q197" s="2676"/>
      <c r="R197" s="2676"/>
      <c r="S197" s="2676"/>
      <c r="T197" s="2676"/>
      <c r="U197" s="2676"/>
      <c r="V197" s="2676"/>
      <c r="W197" s="2532"/>
      <c r="X197" s="2674">
        <f t="shared" si="262"/>
        <v>0</v>
      </c>
      <c r="Y197" s="2675">
        <f t="shared" si="262"/>
        <v>0</v>
      </c>
      <c r="Z197" s="2677"/>
      <c r="AA197" s="2677"/>
      <c r="AB197" s="2677"/>
      <c r="AC197" s="2677"/>
      <c r="AD197" s="2677"/>
      <c r="AE197" s="2677"/>
      <c r="AF197" s="2677"/>
      <c r="AG197" s="2677"/>
      <c r="AH197" s="2532"/>
      <c r="AI197" s="2535"/>
      <c r="AJ197" s="2678">
        <f t="shared" si="263"/>
        <v>0</v>
      </c>
      <c r="AK197" s="2679">
        <f t="shared" si="264"/>
        <v>0</v>
      </c>
      <c r="AL197" s="2678">
        <f t="shared" si="265"/>
        <v>0</v>
      </c>
      <c r="AM197" s="2679">
        <f t="shared" si="266"/>
        <v>0</v>
      </c>
      <c r="AN197" s="2678">
        <f t="shared" si="267"/>
        <v>0</v>
      </c>
      <c r="AO197" s="2679">
        <f t="shared" si="268"/>
        <v>0</v>
      </c>
      <c r="AP197" s="2678">
        <f t="shared" si="269"/>
        <v>0</v>
      </c>
      <c r="AQ197" s="2679">
        <f t="shared" si="270"/>
        <v>0</v>
      </c>
      <c r="AR197" s="2678">
        <f t="shared" si="271"/>
        <v>0</v>
      </c>
      <c r="AS197" s="2679">
        <f t="shared" si="272"/>
        <v>0</v>
      </c>
      <c r="AT197" s="2678">
        <f t="shared" si="273"/>
        <v>0</v>
      </c>
      <c r="AU197" s="2679">
        <f t="shared" si="274"/>
        <v>0</v>
      </c>
      <c r="AV197" s="2678">
        <f t="shared" si="275"/>
        <v>0</v>
      </c>
      <c r="AW197" s="2679">
        <f t="shared" si="276"/>
        <v>0</v>
      </c>
      <c r="AX197" s="2678">
        <f t="shared" si="277"/>
        <v>0</v>
      </c>
      <c r="AY197" s="2679">
        <f t="shared" si="278"/>
        <v>0</v>
      </c>
      <c r="AZ197" s="2680"/>
      <c r="BA197" s="2681">
        <f>BA9</f>
        <v>20</v>
      </c>
      <c r="BB197" s="2681">
        <f t="shared" si="279"/>
        <v>0</v>
      </c>
      <c r="BC197" s="2681" t="str">
        <f t="shared" si="280"/>
        <v/>
      </c>
      <c r="BD197" s="2682">
        <f t="shared" si="377"/>
        <v>0</v>
      </c>
      <c r="BE197" s="2682">
        <f t="shared" si="377"/>
        <v>0</v>
      </c>
      <c r="BF197" s="2682">
        <f t="shared" si="377"/>
        <v>0</v>
      </c>
      <c r="BG197" s="2682">
        <f t="shared" si="377"/>
        <v>0</v>
      </c>
      <c r="BH197" s="2682">
        <f t="shared" si="377"/>
        <v>0</v>
      </c>
      <c r="BI197" s="2682">
        <f t="shared" si="258"/>
        <v>0</v>
      </c>
      <c r="BJ197" s="2682">
        <f t="shared" si="258"/>
        <v>0</v>
      </c>
      <c r="BK197" s="2682">
        <f t="shared" si="258"/>
        <v>0</v>
      </c>
      <c r="BL197" s="2535"/>
      <c r="BM197" s="2683">
        <f t="shared" si="281"/>
        <v>0</v>
      </c>
      <c r="BN197" s="2684">
        <f t="shared" si="282"/>
        <v>0</v>
      </c>
      <c r="BO197" s="2684">
        <f t="shared" si="283"/>
        <v>0</v>
      </c>
      <c r="BP197" s="2684">
        <f t="shared" si="284"/>
        <v>0</v>
      </c>
      <c r="BQ197" s="2684">
        <f t="shared" si="285"/>
        <v>0</v>
      </c>
      <c r="BR197" s="2684">
        <f t="shared" si="286"/>
        <v>0</v>
      </c>
      <c r="BS197" s="2684">
        <f t="shared" si="287"/>
        <v>0</v>
      </c>
      <c r="BT197" s="2684">
        <f t="shared" si="288"/>
        <v>0</v>
      </c>
      <c r="BU197" s="2617"/>
      <c r="BV197" s="2685">
        <f t="shared" si="378"/>
        <v>0</v>
      </c>
      <c r="BW197" s="2686">
        <f t="shared" si="378"/>
        <v>0</v>
      </c>
      <c r="BX197" s="2686">
        <f t="shared" si="378"/>
        <v>0</v>
      </c>
      <c r="BY197" s="2686">
        <f t="shared" si="378"/>
        <v>0</v>
      </c>
      <c r="BZ197" s="2686">
        <f t="shared" si="378"/>
        <v>0</v>
      </c>
      <c r="CA197" s="2686">
        <f t="shared" si="259"/>
        <v>0</v>
      </c>
      <c r="CB197" s="2686">
        <f t="shared" si="259"/>
        <v>0</v>
      </c>
      <c r="CC197" s="2687">
        <f t="shared" si="259"/>
        <v>0</v>
      </c>
      <c r="CD197" s="2525"/>
      <c r="CE197" s="2681" t="str">
        <f t="shared" si="289"/>
        <v/>
      </c>
      <c r="CF197" s="2688">
        <f t="shared" si="290"/>
        <v>0</v>
      </c>
      <c r="CG197" s="2689">
        <f t="shared" si="291"/>
        <v>0</v>
      </c>
      <c r="CH197" s="2689">
        <f t="shared" si="292"/>
        <v>0</v>
      </c>
      <c r="CI197" s="2689">
        <f t="shared" si="293"/>
        <v>0</v>
      </c>
      <c r="CJ197" s="2689">
        <f t="shared" si="294"/>
        <v>0</v>
      </c>
      <c r="CK197" s="2689">
        <f t="shared" si="295"/>
        <v>0</v>
      </c>
      <c r="CL197" s="2689">
        <f t="shared" si="296"/>
        <v>0</v>
      </c>
      <c r="CM197" s="2689">
        <f t="shared" si="297"/>
        <v>0</v>
      </c>
      <c r="CN197" s="2689">
        <f t="shared" si="298"/>
        <v>0</v>
      </c>
      <c r="CO197" s="2702">
        <f>IF(M197=CO8,M197,0)</f>
        <v>0</v>
      </c>
      <c r="CP197" s="2703" t="str">
        <f t="shared" si="299"/>
        <v/>
      </c>
      <c r="CQ197" s="2678" t="str">
        <f t="shared" si="300"/>
        <v/>
      </c>
      <c r="CR197" s="2692" t="str">
        <f t="shared" si="301"/>
        <v/>
      </c>
      <c r="CS197" s="2692" t="str">
        <f t="shared" si="302"/>
        <v/>
      </c>
      <c r="CT197" s="2692" t="str">
        <f t="shared" si="303"/>
        <v/>
      </c>
      <c r="CU197" s="2692" t="str">
        <f t="shared" si="304"/>
        <v/>
      </c>
      <c r="CV197" s="2692" t="str">
        <f t="shared" si="305"/>
        <v/>
      </c>
      <c r="CW197" s="2692" t="str">
        <f t="shared" si="306"/>
        <v/>
      </c>
      <c r="CX197" s="2693" t="str">
        <f t="shared" si="307"/>
        <v/>
      </c>
      <c r="CY197" s="2601"/>
      <c r="CZ197" s="2681" t="str">
        <f t="shared" si="308"/>
        <v/>
      </c>
      <c r="DA197" s="2694">
        <f t="shared" si="309"/>
        <v>0</v>
      </c>
      <c r="DB197" s="2527" t="str">
        <f t="shared" si="310"/>
        <v/>
      </c>
      <c r="DC197" s="2527" t="str">
        <f t="shared" si="311"/>
        <v/>
      </c>
      <c r="DD197" s="2527" t="str">
        <f t="shared" si="312"/>
        <v/>
      </c>
      <c r="DE197" s="2527" t="str">
        <f t="shared" si="313"/>
        <v/>
      </c>
      <c r="DF197" s="2527" t="str">
        <f t="shared" si="314"/>
        <v/>
      </c>
      <c r="DG197" s="2527" t="str">
        <f t="shared" si="315"/>
        <v/>
      </c>
      <c r="DH197" s="2527" t="str">
        <f t="shared" si="316"/>
        <v/>
      </c>
      <c r="DI197" s="2527" t="str">
        <f t="shared" si="317"/>
        <v/>
      </c>
      <c r="DJ197" s="2549"/>
      <c r="DK197" s="2704">
        <f>IF(M197=DK8,M197,0)</f>
        <v>0</v>
      </c>
      <c r="DL197" s="2703" t="str">
        <f t="shared" si="318"/>
        <v/>
      </c>
      <c r="DM197" s="2692" t="str">
        <f t="shared" si="319"/>
        <v/>
      </c>
      <c r="DN197" s="2692" t="str">
        <f t="shared" si="320"/>
        <v/>
      </c>
      <c r="DO197" s="2692" t="str">
        <f t="shared" si="321"/>
        <v/>
      </c>
      <c r="DP197" s="2692" t="str">
        <f t="shared" si="322"/>
        <v/>
      </c>
      <c r="DQ197" s="2692" t="str">
        <f t="shared" si="323"/>
        <v/>
      </c>
      <c r="DR197" s="2692" t="str">
        <f t="shared" si="324"/>
        <v/>
      </c>
      <c r="DS197" s="2692" t="str">
        <f t="shared" si="325"/>
        <v/>
      </c>
      <c r="DT197" s="2696" t="str">
        <f t="shared" si="326"/>
        <v/>
      </c>
      <c r="DU197" s="2535"/>
      <c r="DV197" s="2683">
        <f t="shared" si="327"/>
        <v>0</v>
      </c>
      <c r="DW197" s="2684">
        <f t="shared" si="328"/>
        <v>0</v>
      </c>
      <c r="DX197" s="2684">
        <f t="shared" si="329"/>
        <v>0</v>
      </c>
      <c r="DY197" s="2684">
        <f t="shared" si="330"/>
        <v>0</v>
      </c>
      <c r="DZ197" s="2684">
        <f t="shared" si="331"/>
        <v>0</v>
      </c>
      <c r="EA197" s="2684">
        <f t="shared" si="332"/>
        <v>0</v>
      </c>
      <c r="EB197" s="2684">
        <f t="shared" si="333"/>
        <v>0</v>
      </c>
      <c r="EC197" s="2684">
        <f t="shared" si="334"/>
        <v>0</v>
      </c>
      <c r="ED197" s="2630"/>
      <c r="EE197" s="2685">
        <f t="shared" si="379"/>
        <v>0</v>
      </c>
      <c r="EF197" s="2686">
        <f t="shared" si="379"/>
        <v>0</v>
      </c>
      <c r="EG197" s="2686">
        <f t="shared" si="379"/>
        <v>0</v>
      </c>
      <c r="EH197" s="2686">
        <f t="shared" si="379"/>
        <v>0</v>
      </c>
      <c r="EI197" s="2686">
        <f t="shared" si="379"/>
        <v>0</v>
      </c>
      <c r="EJ197" s="2686">
        <f t="shared" si="260"/>
        <v>0</v>
      </c>
      <c r="EK197" s="2686">
        <f t="shared" si="260"/>
        <v>0</v>
      </c>
      <c r="EL197" s="2687">
        <f t="shared" si="260"/>
        <v>0</v>
      </c>
      <c r="EM197" s="2601"/>
      <c r="EN197" s="2681" t="str">
        <f t="shared" si="335"/>
        <v/>
      </c>
      <c r="EO197" s="2688">
        <f t="shared" si="336"/>
        <v>0</v>
      </c>
      <c r="EP197" s="2689">
        <f t="shared" si="337"/>
        <v>0</v>
      </c>
      <c r="EQ197" s="2689">
        <f t="shared" si="338"/>
        <v>0</v>
      </c>
      <c r="ER197" s="2689">
        <f t="shared" si="339"/>
        <v>0</v>
      </c>
      <c r="ES197" s="2689">
        <f t="shared" si="340"/>
        <v>0</v>
      </c>
      <c r="ET197" s="2689">
        <f t="shared" si="341"/>
        <v>0</v>
      </c>
      <c r="EU197" s="2689">
        <f t="shared" si="342"/>
        <v>0</v>
      </c>
      <c r="EV197" s="2689">
        <f t="shared" si="343"/>
        <v>0</v>
      </c>
      <c r="EW197" s="2689">
        <f t="shared" si="344"/>
        <v>0</v>
      </c>
      <c r="EX197" s="2705">
        <f>IF(X197=EX8,X197,0)</f>
        <v>0</v>
      </c>
      <c r="EY197" s="2703" t="str">
        <f t="shared" si="345"/>
        <v/>
      </c>
      <c r="EZ197" s="2678" t="str">
        <f t="shared" si="346"/>
        <v/>
      </c>
      <c r="FA197" s="2692" t="str">
        <f t="shared" si="347"/>
        <v/>
      </c>
      <c r="FB197" s="2692" t="str">
        <f t="shared" si="348"/>
        <v/>
      </c>
      <c r="FC197" s="2692" t="str">
        <f t="shared" si="349"/>
        <v/>
      </c>
      <c r="FD197" s="2692" t="str">
        <f t="shared" si="350"/>
        <v/>
      </c>
      <c r="FE197" s="2692" t="str">
        <f t="shared" si="351"/>
        <v/>
      </c>
      <c r="FF197" s="2692" t="str">
        <f t="shared" si="352"/>
        <v/>
      </c>
      <c r="FG197" s="2692" t="str">
        <f t="shared" si="353"/>
        <v/>
      </c>
      <c r="FH197" s="2601"/>
      <c r="FI197" s="2681" t="str">
        <f t="shared" si="354"/>
        <v/>
      </c>
      <c r="FJ197" s="2694">
        <f t="shared" si="355"/>
        <v>0</v>
      </c>
      <c r="FK197" s="2527" t="str">
        <f t="shared" si="356"/>
        <v/>
      </c>
      <c r="FL197" s="2527" t="str">
        <f t="shared" si="357"/>
        <v/>
      </c>
      <c r="FM197" s="2527" t="str">
        <f t="shared" si="358"/>
        <v/>
      </c>
      <c r="FN197" s="2527" t="str">
        <f t="shared" si="359"/>
        <v/>
      </c>
      <c r="FO197" s="2527" t="str">
        <f t="shared" si="360"/>
        <v/>
      </c>
      <c r="FP197" s="2527" t="str">
        <f t="shared" si="361"/>
        <v/>
      </c>
      <c r="FQ197" s="2527" t="str">
        <f t="shared" si="362"/>
        <v/>
      </c>
      <c r="FR197" s="2527" t="str">
        <f t="shared" si="363"/>
        <v/>
      </c>
      <c r="FS197" s="2704">
        <f>IF(X197=FS8,X197,0)</f>
        <v>0</v>
      </c>
      <c r="FT197" s="2703" t="str">
        <f t="shared" si="364"/>
        <v/>
      </c>
      <c r="FU197" s="2692" t="str">
        <f t="shared" si="365"/>
        <v/>
      </c>
      <c r="FV197" s="2692" t="str">
        <f t="shared" si="366"/>
        <v/>
      </c>
      <c r="FW197" s="2692" t="str">
        <f t="shared" si="367"/>
        <v/>
      </c>
      <c r="FX197" s="2692" t="str">
        <f t="shared" si="368"/>
        <v/>
      </c>
      <c r="FY197" s="2692" t="str">
        <f t="shared" si="369"/>
        <v/>
      </c>
      <c r="FZ197" s="2692" t="str">
        <f t="shared" si="370"/>
        <v/>
      </c>
      <c r="GA197" s="2692" t="str">
        <f t="shared" si="371"/>
        <v/>
      </c>
      <c r="GB197" s="2696" t="str">
        <f t="shared" si="372"/>
        <v/>
      </c>
      <c r="GC197" s="2535"/>
    </row>
    <row r="198" spans="1:185" ht="45" customHeight="1" x14ac:dyDescent="0.25">
      <c r="A198" s="2633">
        <f>ROW()</f>
        <v>198</v>
      </c>
      <c r="B198" s="2667" t="str">
        <f>IF(C198="I","",IF(ISBLANK(D198),"",IF(ISTEXT(D198),LARGE(B9:B197,1)+1,0)))</f>
        <v/>
      </c>
      <c r="C198" s="2698"/>
      <c r="D198" s="2715"/>
      <c r="E198" s="2669"/>
      <c r="F198" s="2670"/>
      <c r="G198" s="2671"/>
      <c r="H198" s="2672"/>
      <c r="I198" s="2671"/>
      <c r="J198" s="2672"/>
      <c r="K198" s="2673">
        <f t="shared" si="376"/>
        <v>0</v>
      </c>
      <c r="L198" s="2532"/>
      <c r="M198" s="2674">
        <f t="shared" si="261"/>
        <v>0</v>
      </c>
      <c r="N198" s="2675">
        <f t="shared" si="261"/>
        <v>0</v>
      </c>
      <c r="O198" s="2676"/>
      <c r="P198" s="2676"/>
      <c r="Q198" s="2676"/>
      <c r="R198" s="2676"/>
      <c r="S198" s="2676"/>
      <c r="T198" s="2676"/>
      <c r="U198" s="2676"/>
      <c r="V198" s="2676"/>
      <c r="W198" s="2532"/>
      <c r="X198" s="2674">
        <f t="shared" si="262"/>
        <v>0</v>
      </c>
      <c r="Y198" s="2675">
        <f t="shared" si="262"/>
        <v>0</v>
      </c>
      <c r="Z198" s="2677"/>
      <c r="AA198" s="2677"/>
      <c r="AB198" s="2677"/>
      <c r="AC198" s="2677"/>
      <c r="AD198" s="2677"/>
      <c r="AE198" s="2677"/>
      <c r="AF198" s="2677"/>
      <c r="AG198" s="2677"/>
      <c r="AH198" s="2532"/>
      <c r="AI198" s="2535"/>
      <c r="AJ198" s="2678">
        <f t="shared" si="263"/>
        <v>0</v>
      </c>
      <c r="AK198" s="2679">
        <f t="shared" si="264"/>
        <v>0</v>
      </c>
      <c r="AL198" s="2678">
        <f t="shared" si="265"/>
        <v>0</v>
      </c>
      <c r="AM198" s="2679">
        <f t="shared" si="266"/>
        <v>0</v>
      </c>
      <c r="AN198" s="2678">
        <f t="shared" si="267"/>
        <v>0</v>
      </c>
      <c r="AO198" s="2679">
        <f t="shared" si="268"/>
        <v>0</v>
      </c>
      <c r="AP198" s="2678">
        <f t="shared" si="269"/>
        <v>0</v>
      </c>
      <c r="AQ198" s="2679">
        <f t="shared" si="270"/>
        <v>0</v>
      </c>
      <c r="AR198" s="2678">
        <f t="shared" si="271"/>
        <v>0</v>
      </c>
      <c r="AS198" s="2679">
        <f t="shared" si="272"/>
        <v>0</v>
      </c>
      <c r="AT198" s="2678">
        <f t="shared" si="273"/>
        <v>0</v>
      </c>
      <c r="AU198" s="2679">
        <f t="shared" si="274"/>
        <v>0</v>
      </c>
      <c r="AV198" s="2678">
        <f t="shared" si="275"/>
        <v>0</v>
      </c>
      <c r="AW198" s="2679">
        <f t="shared" si="276"/>
        <v>0</v>
      </c>
      <c r="AX198" s="2678">
        <f t="shared" si="277"/>
        <v>0</v>
      </c>
      <c r="AY198" s="2679">
        <f t="shared" si="278"/>
        <v>0</v>
      </c>
      <c r="AZ198" s="2680"/>
      <c r="BA198" s="2681">
        <f>BA9</f>
        <v>20</v>
      </c>
      <c r="BB198" s="2681">
        <f t="shared" si="279"/>
        <v>0</v>
      </c>
      <c r="BC198" s="2681" t="str">
        <f t="shared" si="280"/>
        <v/>
      </c>
      <c r="BD198" s="2682">
        <f t="shared" si="377"/>
        <v>0</v>
      </c>
      <c r="BE198" s="2682">
        <f t="shared" si="377"/>
        <v>0</v>
      </c>
      <c r="BF198" s="2682">
        <f t="shared" si="377"/>
        <v>0</v>
      </c>
      <c r="BG198" s="2682">
        <f t="shared" si="377"/>
        <v>0</v>
      </c>
      <c r="BH198" s="2682">
        <f t="shared" si="377"/>
        <v>0</v>
      </c>
      <c r="BI198" s="2682">
        <f t="shared" si="377"/>
        <v>0</v>
      </c>
      <c r="BJ198" s="2682">
        <f t="shared" si="377"/>
        <v>0</v>
      </c>
      <c r="BK198" s="2682">
        <f t="shared" si="377"/>
        <v>0</v>
      </c>
      <c r="BL198" s="2535"/>
      <c r="BM198" s="2683">
        <f t="shared" si="281"/>
        <v>0</v>
      </c>
      <c r="BN198" s="2684">
        <f t="shared" si="282"/>
        <v>0</v>
      </c>
      <c r="BO198" s="2684">
        <f t="shared" si="283"/>
        <v>0</v>
      </c>
      <c r="BP198" s="2684">
        <f t="shared" si="284"/>
        <v>0</v>
      </c>
      <c r="BQ198" s="2684">
        <f t="shared" si="285"/>
        <v>0</v>
      </c>
      <c r="BR198" s="2684">
        <f t="shared" si="286"/>
        <v>0</v>
      </c>
      <c r="BS198" s="2684">
        <f t="shared" si="287"/>
        <v>0</v>
      </c>
      <c r="BT198" s="2684">
        <f t="shared" si="288"/>
        <v>0</v>
      </c>
      <c r="BU198" s="2617"/>
      <c r="BV198" s="2685">
        <f t="shared" si="378"/>
        <v>0</v>
      </c>
      <c r="BW198" s="2686">
        <f t="shared" si="378"/>
        <v>0</v>
      </c>
      <c r="BX198" s="2686">
        <f t="shared" si="378"/>
        <v>0</v>
      </c>
      <c r="BY198" s="2686">
        <f t="shared" si="378"/>
        <v>0</v>
      </c>
      <c r="BZ198" s="2686">
        <f t="shared" si="378"/>
        <v>0</v>
      </c>
      <c r="CA198" s="2686">
        <f t="shared" si="378"/>
        <v>0</v>
      </c>
      <c r="CB198" s="2686">
        <f t="shared" si="378"/>
        <v>0</v>
      </c>
      <c r="CC198" s="2687">
        <f t="shared" si="378"/>
        <v>0</v>
      </c>
      <c r="CD198" s="2525"/>
      <c r="CE198" s="2681" t="str">
        <f t="shared" si="289"/>
        <v/>
      </c>
      <c r="CF198" s="2688">
        <f t="shared" si="290"/>
        <v>0</v>
      </c>
      <c r="CG198" s="2689">
        <f t="shared" si="291"/>
        <v>0</v>
      </c>
      <c r="CH198" s="2689">
        <f t="shared" si="292"/>
        <v>0</v>
      </c>
      <c r="CI198" s="2689">
        <f t="shared" si="293"/>
        <v>0</v>
      </c>
      <c r="CJ198" s="2689">
        <f t="shared" si="294"/>
        <v>0</v>
      </c>
      <c r="CK198" s="2689">
        <f t="shared" si="295"/>
        <v>0</v>
      </c>
      <c r="CL198" s="2689">
        <f t="shared" si="296"/>
        <v>0</v>
      </c>
      <c r="CM198" s="2689">
        <f t="shared" si="297"/>
        <v>0</v>
      </c>
      <c r="CN198" s="2689">
        <f t="shared" si="298"/>
        <v>0</v>
      </c>
      <c r="CO198" s="2702">
        <f>IF(M198=CO8,M198,0)</f>
        <v>0</v>
      </c>
      <c r="CP198" s="2703" t="str">
        <f t="shared" si="299"/>
        <v/>
      </c>
      <c r="CQ198" s="2678" t="str">
        <f t="shared" si="300"/>
        <v/>
      </c>
      <c r="CR198" s="2692" t="str">
        <f t="shared" si="301"/>
        <v/>
      </c>
      <c r="CS198" s="2692" t="str">
        <f t="shared" si="302"/>
        <v/>
      </c>
      <c r="CT198" s="2692" t="str">
        <f t="shared" si="303"/>
        <v/>
      </c>
      <c r="CU198" s="2692" t="str">
        <f t="shared" si="304"/>
        <v/>
      </c>
      <c r="CV198" s="2692" t="str">
        <f t="shared" si="305"/>
        <v/>
      </c>
      <c r="CW198" s="2692" t="str">
        <f t="shared" si="306"/>
        <v/>
      </c>
      <c r="CX198" s="2693" t="str">
        <f t="shared" si="307"/>
        <v/>
      </c>
      <c r="CY198" s="2601"/>
      <c r="CZ198" s="2681" t="str">
        <f t="shared" si="308"/>
        <v/>
      </c>
      <c r="DA198" s="2694">
        <f t="shared" si="309"/>
        <v>0</v>
      </c>
      <c r="DB198" s="2527" t="str">
        <f t="shared" si="310"/>
        <v/>
      </c>
      <c r="DC198" s="2527" t="str">
        <f t="shared" si="311"/>
        <v/>
      </c>
      <c r="DD198" s="2527" t="str">
        <f t="shared" si="312"/>
        <v/>
      </c>
      <c r="DE198" s="2527" t="str">
        <f t="shared" si="313"/>
        <v/>
      </c>
      <c r="DF198" s="2527" t="str">
        <f t="shared" si="314"/>
        <v/>
      </c>
      <c r="DG198" s="2527" t="str">
        <f t="shared" si="315"/>
        <v/>
      </c>
      <c r="DH198" s="2527" t="str">
        <f t="shared" si="316"/>
        <v/>
      </c>
      <c r="DI198" s="2527" t="str">
        <f t="shared" si="317"/>
        <v/>
      </c>
      <c r="DJ198" s="2549"/>
      <c r="DK198" s="2704">
        <f>IF(M198=DK8,M198,0)</f>
        <v>0</v>
      </c>
      <c r="DL198" s="2703" t="str">
        <f t="shared" si="318"/>
        <v/>
      </c>
      <c r="DM198" s="2692" t="str">
        <f t="shared" si="319"/>
        <v/>
      </c>
      <c r="DN198" s="2692" t="str">
        <f t="shared" si="320"/>
        <v/>
      </c>
      <c r="DO198" s="2692" t="str">
        <f t="shared" si="321"/>
        <v/>
      </c>
      <c r="DP198" s="2692" t="str">
        <f t="shared" si="322"/>
        <v/>
      </c>
      <c r="DQ198" s="2692" t="str">
        <f t="shared" si="323"/>
        <v/>
      </c>
      <c r="DR198" s="2692" t="str">
        <f t="shared" si="324"/>
        <v/>
      </c>
      <c r="DS198" s="2692" t="str">
        <f t="shared" si="325"/>
        <v/>
      </c>
      <c r="DT198" s="2696" t="str">
        <f t="shared" si="326"/>
        <v/>
      </c>
      <c r="DU198" s="2535"/>
      <c r="DV198" s="2683">
        <f t="shared" si="327"/>
        <v>0</v>
      </c>
      <c r="DW198" s="2684">
        <f t="shared" si="328"/>
        <v>0</v>
      </c>
      <c r="DX198" s="2684">
        <f t="shared" si="329"/>
        <v>0</v>
      </c>
      <c r="DY198" s="2684">
        <f t="shared" si="330"/>
        <v>0</v>
      </c>
      <c r="DZ198" s="2684">
        <f t="shared" si="331"/>
        <v>0</v>
      </c>
      <c r="EA198" s="2684">
        <f t="shared" si="332"/>
        <v>0</v>
      </c>
      <c r="EB198" s="2684">
        <f t="shared" si="333"/>
        <v>0</v>
      </c>
      <c r="EC198" s="2684">
        <f t="shared" si="334"/>
        <v>0</v>
      </c>
      <c r="ED198" s="2630"/>
      <c r="EE198" s="2685">
        <f t="shared" si="379"/>
        <v>0</v>
      </c>
      <c r="EF198" s="2686">
        <f t="shared" si="379"/>
        <v>0</v>
      </c>
      <c r="EG198" s="2686">
        <f t="shared" si="379"/>
        <v>0</v>
      </c>
      <c r="EH198" s="2686">
        <f t="shared" si="379"/>
        <v>0</v>
      </c>
      <c r="EI198" s="2686">
        <f t="shared" si="379"/>
        <v>0</v>
      </c>
      <c r="EJ198" s="2686">
        <f t="shared" si="379"/>
        <v>0</v>
      </c>
      <c r="EK198" s="2686">
        <f t="shared" si="379"/>
        <v>0</v>
      </c>
      <c r="EL198" s="2687">
        <f t="shared" si="379"/>
        <v>0</v>
      </c>
      <c r="EM198" s="2601"/>
      <c r="EN198" s="2681" t="str">
        <f t="shared" si="335"/>
        <v/>
      </c>
      <c r="EO198" s="2688">
        <f t="shared" si="336"/>
        <v>0</v>
      </c>
      <c r="EP198" s="2689">
        <f t="shared" si="337"/>
        <v>0</v>
      </c>
      <c r="EQ198" s="2689">
        <f t="shared" si="338"/>
        <v>0</v>
      </c>
      <c r="ER198" s="2689">
        <f t="shared" si="339"/>
        <v>0</v>
      </c>
      <c r="ES198" s="2689">
        <f t="shared" si="340"/>
        <v>0</v>
      </c>
      <c r="ET198" s="2689">
        <f t="shared" si="341"/>
        <v>0</v>
      </c>
      <c r="EU198" s="2689">
        <f t="shared" si="342"/>
        <v>0</v>
      </c>
      <c r="EV198" s="2689">
        <f t="shared" si="343"/>
        <v>0</v>
      </c>
      <c r="EW198" s="2689">
        <f t="shared" si="344"/>
        <v>0</v>
      </c>
      <c r="EX198" s="2705">
        <f>IF(X198=EX8,X198,0)</f>
        <v>0</v>
      </c>
      <c r="EY198" s="2703" t="str">
        <f t="shared" si="345"/>
        <v/>
      </c>
      <c r="EZ198" s="2678" t="str">
        <f t="shared" si="346"/>
        <v/>
      </c>
      <c r="FA198" s="2692" t="str">
        <f t="shared" si="347"/>
        <v/>
      </c>
      <c r="FB198" s="2692" t="str">
        <f t="shared" si="348"/>
        <v/>
      </c>
      <c r="FC198" s="2692" t="str">
        <f t="shared" si="349"/>
        <v/>
      </c>
      <c r="FD198" s="2692" t="str">
        <f t="shared" si="350"/>
        <v/>
      </c>
      <c r="FE198" s="2692" t="str">
        <f t="shared" si="351"/>
        <v/>
      </c>
      <c r="FF198" s="2692" t="str">
        <f t="shared" si="352"/>
        <v/>
      </c>
      <c r="FG198" s="2692" t="str">
        <f t="shared" si="353"/>
        <v/>
      </c>
      <c r="FH198" s="2601"/>
      <c r="FI198" s="2681" t="str">
        <f t="shared" si="354"/>
        <v/>
      </c>
      <c r="FJ198" s="2694">
        <f t="shared" si="355"/>
        <v>0</v>
      </c>
      <c r="FK198" s="2527" t="str">
        <f t="shared" si="356"/>
        <v/>
      </c>
      <c r="FL198" s="2527" t="str">
        <f t="shared" si="357"/>
        <v/>
      </c>
      <c r="FM198" s="2527" t="str">
        <f t="shared" si="358"/>
        <v/>
      </c>
      <c r="FN198" s="2527" t="str">
        <f t="shared" si="359"/>
        <v/>
      </c>
      <c r="FO198" s="2527" t="str">
        <f t="shared" si="360"/>
        <v/>
      </c>
      <c r="FP198" s="2527" t="str">
        <f t="shared" si="361"/>
        <v/>
      </c>
      <c r="FQ198" s="2527" t="str">
        <f t="shared" si="362"/>
        <v/>
      </c>
      <c r="FR198" s="2527" t="str">
        <f t="shared" si="363"/>
        <v/>
      </c>
      <c r="FS198" s="2704">
        <f>IF(X198=FS8,X198,0)</f>
        <v>0</v>
      </c>
      <c r="FT198" s="2703" t="str">
        <f t="shared" si="364"/>
        <v/>
      </c>
      <c r="FU198" s="2692" t="str">
        <f t="shared" si="365"/>
        <v/>
      </c>
      <c r="FV198" s="2692" t="str">
        <f t="shared" si="366"/>
        <v/>
      </c>
      <c r="FW198" s="2692" t="str">
        <f t="shared" si="367"/>
        <v/>
      </c>
      <c r="FX198" s="2692" t="str">
        <f t="shared" si="368"/>
        <v/>
      </c>
      <c r="FY198" s="2692" t="str">
        <f t="shared" si="369"/>
        <v/>
      </c>
      <c r="FZ198" s="2692" t="str">
        <f t="shared" si="370"/>
        <v/>
      </c>
      <c r="GA198" s="2692" t="str">
        <f t="shared" si="371"/>
        <v/>
      </c>
      <c r="GB198" s="2696" t="str">
        <f t="shared" si="372"/>
        <v/>
      </c>
      <c r="GC198" s="2535"/>
    </row>
    <row r="199" spans="1:185" ht="45" customHeight="1" x14ac:dyDescent="0.25">
      <c r="A199" s="2633">
        <f>ROW()</f>
        <v>199</v>
      </c>
      <c r="B199" s="2667" t="str">
        <f>IF(C199="I","",IF(ISBLANK(D199),"",IF(ISTEXT(D199),LARGE(B9:B198,1)+1,0)))</f>
        <v/>
      </c>
      <c r="C199" s="2698"/>
      <c r="D199" s="2715"/>
      <c r="E199" s="2669"/>
      <c r="F199" s="2670"/>
      <c r="G199" s="2671"/>
      <c r="H199" s="2672"/>
      <c r="I199" s="2671"/>
      <c r="J199" s="2672"/>
      <c r="K199" s="2673">
        <f t="shared" si="376"/>
        <v>0</v>
      </c>
      <c r="L199" s="2532"/>
      <c r="M199" s="2674">
        <f t="shared" si="261"/>
        <v>0</v>
      </c>
      <c r="N199" s="2675">
        <f t="shared" si="261"/>
        <v>0</v>
      </c>
      <c r="O199" s="2676"/>
      <c r="P199" s="2676"/>
      <c r="Q199" s="2676"/>
      <c r="R199" s="2676"/>
      <c r="S199" s="2676"/>
      <c r="T199" s="2676"/>
      <c r="U199" s="2676"/>
      <c r="V199" s="2676"/>
      <c r="W199" s="2532"/>
      <c r="X199" s="2674">
        <f t="shared" si="262"/>
        <v>0</v>
      </c>
      <c r="Y199" s="2675">
        <f t="shared" si="262"/>
        <v>0</v>
      </c>
      <c r="Z199" s="2677"/>
      <c r="AA199" s="2677"/>
      <c r="AB199" s="2677"/>
      <c r="AC199" s="2677"/>
      <c r="AD199" s="2677"/>
      <c r="AE199" s="2677"/>
      <c r="AF199" s="2677"/>
      <c r="AG199" s="2677"/>
      <c r="AH199" s="2532"/>
      <c r="AI199" s="2535"/>
      <c r="AJ199" s="2678">
        <f t="shared" si="263"/>
        <v>0</v>
      </c>
      <c r="AK199" s="2679">
        <f t="shared" si="264"/>
        <v>0</v>
      </c>
      <c r="AL199" s="2678">
        <f t="shared" si="265"/>
        <v>0</v>
      </c>
      <c r="AM199" s="2679">
        <f t="shared" si="266"/>
        <v>0</v>
      </c>
      <c r="AN199" s="2678">
        <f t="shared" si="267"/>
        <v>0</v>
      </c>
      <c r="AO199" s="2679">
        <f t="shared" si="268"/>
        <v>0</v>
      </c>
      <c r="AP199" s="2678">
        <f t="shared" si="269"/>
        <v>0</v>
      </c>
      <c r="AQ199" s="2679">
        <f t="shared" si="270"/>
        <v>0</v>
      </c>
      <c r="AR199" s="2678">
        <f t="shared" si="271"/>
        <v>0</v>
      </c>
      <c r="AS199" s="2679">
        <f t="shared" si="272"/>
        <v>0</v>
      </c>
      <c r="AT199" s="2678">
        <f t="shared" si="273"/>
        <v>0</v>
      </c>
      <c r="AU199" s="2679">
        <f t="shared" si="274"/>
        <v>0</v>
      </c>
      <c r="AV199" s="2678">
        <f t="shared" si="275"/>
        <v>0</v>
      </c>
      <c r="AW199" s="2679">
        <f t="shared" si="276"/>
        <v>0</v>
      </c>
      <c r="AX199" s="2678">
        <f t="shared" si="277"/>
        <v>0</v>
      </c>
      <c r="AY199" s="2679">
        <f t="shared" si="278"/>
        <v>0</v>
      </c>
      <c r="AZ199" s="2680"/>
      <c r="BA199" s="2681">
        <f>BA9</f>
        <v>20</v>
      </c>
      <c r="BB199" s="2681">
        <f t="shared" si="279"/>
        <v>0</v>
      </c>
      <c r="BC199" s="2681" t="str">
        <f t="shared" si="280"/>
        <v/>
      </c>
      <c r="BD199" s="2682">
        <f t="shared" si="377"/>
        <v>0</v>
      </c>
      <c r="BE199" s="2682">
        <f t="shared" si="377"/>
        <v>0</v>
      </c>
      <c r="BF199" s="2682">
        <f t="shared" si="377"/>
        <v>0</v>
      </c>
      <c r="BG199" s="2682">
        <f t="shared" si="377"/>
        <v>0</v>
      </c>
      <c r="BH199" s="2682">
        <f t="shared" si="377"/>
        <v>0</v>
      </c>
      <c r="BI199" s="2682">
        <f t="shared" si="377"/>
        <v>0</v>
      </c>
      <c r="BJ199" s="2682">
        <f t="shared" si="377"/>
        <v>0</v>
      </c>
      <c r="BK199" s="2682">
        <f t="shared" si="377"/>
        <v>0</v>
      </c>
      <c r="BL199" s="2535"/>
      <c r="BM199" s="2683">
        <f t="shared" si="281"/>
        <v>0</v>
      </c>
      <c r="BN199" s="2684">
        <f t="shared" si="282"/>
        <v>0</v>
      </c>
      <c r="BO199" s="2684">
        <f t="shared" si="283"/>
        <v>0</v>
      </c>
      <c r="BP199" s="2684">
        <f t="shared" si="284"/>
        <v>0</v>
      </c>
      <c r="BQ199" s="2684">
        <f t="shared" si="285"/>
        <v>0</v>
      </c>
      <c r="BR199" s="2684">
        <f t="shared" si="286"/>
        <v>0</v>
      </c>
      <c r="BS199" s="2684">
        <f t="shared" si="287"/>
        <v>0</v>
      </c>
      <c r="BT199" s="2684">
        <f t="shared" si="288"/>
        <v>0</v>
      </c>
      <c r="BU199" s="2617"/>
      <c r="BV199" s="2685">
        <f t="shared" si="378"/>
        <v>0</v>
      </c>
      <c r="BW199" s="2686">
        <f t="shared" si="378"/>
        <v>0</v>
      </c>
      <c r="BX199" s="2686">
        <f t="shared" si="378"/>
        <v>0</v>
      </c>
      <c r="BY199" s="2686">
        <f t="shared" si="378"/>
        <v>0</v>
      </c>
      <c r="BZ199" s="2686">
        <f t="shared" si="378"/>
        <v>0</v>
      </c>
      <c r="CA199" s="2686">
        <f t="shared" si="378"/>
        <v>0</v>
      </c>
      <c r="CB199" s="2686">
        <f t="shared" si="378"/>
        <v>0</v>
      </c>
      <c r="CC199" s="2687">
        <f t="shared" si="378"/>
        <v>0</v>
      </c>
      <c r="CD199" s="2525"/>
      <c r="CE199" s="2681" t="str">
        <f t="shared" si="289"/>
        <v/>
      </c>
      <c r="CF199" s="2688">
        <f t="shared" si="290"/>
        <v>0</v>
      </c>
      <c r="CG199" s="2689">
        <f t="shared" si="291"/>
        <v>0</v>
      </c>
      <c r="CH199" s="2689">
        <f t="shared" si="292"/>
        <v>0</v>
      </c>
      <c r="CI199" s="2689">
        <f t="shared" si="293"/>
        <v>0</v>
      </c>
      <c r="CJ199" s="2689">
        <f t="shared" si="294"/>
        <v>0</v>
      </c>
      <c r="CK199" s="2689">
        <f t="shared" si="295"/>
        <v>0</v>
      </c>
      <c r="CL199" s="2689">
        <f t="shared" si="296"/>
        <v>0</v>
      </c>
      <c r="CM199" s="2689">
        <f t="shared" si="297"/>
        <v>0</v>
      </c>
      <c r="CN199" s="2689">
        <f t="shared" si="298"/>
        <v>0</v>
      </c>
      <c r="CO199" s="2702">
        <f>IF(M199=CO8,M199,0)</f>
        <v>0</v>
      </c>
      <c r="CP199" s="2703" t="str">
        <f t="shared" si="299"/>
        <v/>
      </c>
      <c r="CQ199" s="2678" t="str">
        <f t="shared" si="300"/>
        <v/>
      </c>
      <c r="CR199" s="2692" t="str">
        <f t="shared" si="301"/>
        <v/>
      </c>
      <c r="CS199" s="2692" t="str">
        <f t="shared" si="302"/>
        <v/>
      </c>
      <c r="CT199" s="2692" t="str">
        <f t="shared" si="303"/>
        <v/>
      </c>
      <c r="CU199" s="2692" t="str">
        <f t="shared" si="304"/>
        <v/>
      </c>
      <c r="CV199" s="2692" t="str">
        <f t="shared" si="305"/>
        <v/>
      </c>
      <c r="CW199" s="2692" t="str">
        <f t="shared" si="306"/>
        <v/>
      </c>
      <c r="CX199" s="2693" t="str">
        <f t="shared" si="307"/>
        <v/>
      </c>
      <c r="CY199" s="2601"/>
      <c r="CZ199" s="2681" t="str">
        <f t="shared" si="308"/>
        <v/>
      </c>
      <c r="DA199" s="2694">
        <f t="shared" si="309"/>
        <v>0</v>
      </c>
      <c r="DB199" s="2527" t="str">
        <f t="shared" si="310"/>
        <v/>
      </c>
      <c r="DC199" s="2527" t="str">
        <f t="shared" si="311"/>
        <v/>
      </c>
      <c r="DD199" s="2527" t="str">
        <f t="shared" si="312"/>
        <v/>
      </c>
      <c r="DE199" s="2527" t="str">
        <f t="shared" si="313"/>
        <v/>
      </c>
      <c r="DF199" s="2527" t="str">
        <f t="shared" si="314"/>
        <v/>
      </c>
      <c r="DG199" s="2527" t="str">
        <f t="shared" si="315"/>
        <v/>
      </c>
      <c r="DH199" s="2527" t="str">
        <f t="shared" si="316"/>
        <v/>
      </c>
      <c r="DI199" s="2527" t="str">
        <f t="shared" si="317"/>
        <v/>
      </c>
      <c r="DJ199" s="2549"/>
      <c r="DK199" s="2704">
        <f>IF(M199=DK8,M199,0)</f>
        <v>0</v>
      </c>
      <c r="DL199" s="2703" t="str">
        <f t="shared" si="318"/>
        <v/>
      </c>
      <c r="DM199" s="2692" t="str">
        <f t="shared" si="319"/>
        <v/>
      </c>
      <c r="DN199" s="2692" t="str">
        <f t="shared" si="320"/>
        <v/>
      </c>
      <c r="DO199" s="2692" t="str">
        <f t="shared" si="321"/>
        <v/>
      </c>
      <c r="DP199" s="2692" t="str">
        <f t="shared" si="322"/>
        <v/>
      </c>
      <c r="DQ199" s="2692" t="str">
        <f t="shared" si="323"/>
        <v/>
      </c>
      <c r="DR199" s="2692" t="str">
        <f t="shared" si="324"/>
        <v/>
      </c>
      <c r="DS199" s="2692" t="str">
        <f t="shared" si="325"/>
        <v/>
      </c>
      <c r="DT199" s="2696" t="str">
        <f t="shared" si="326"/>
        <v/>
      </c>
      <c r="DU199" s="2535"/>
      <c r="DV199" s="2683">
        <f t="shared" si="327"/>
        <v>0</v>
      </c>
      <c r="DW199" s="2684">
        <f t="shared" si="328"/>
        <v>0</v>
      </c>
      <c r="DX199" s="2684">
        <f t="shared" si="329"/>
        <v>0</v>
      </c>
      <c r="DY199" s="2684">
        <f t="shared" si="330"/>
        <v>0</v>
      </c>
      <c r="DZ199" s="2684">
        <f t="shared" si="331"/>
        <v>0</v>
      </c>
      <c r="EA199" s="2684">
        <f t="shared" si="332"/>
        <v>0</v>
      </c>
      <c r="EB199" s="2684">
        <f t="shared" si="333"/>
        <v>0</v>
      </c>
      <c r="EC199" s="2684">
        <f t="shared" si="334"/>
        <v>0</v>
      </c>
      <c r="ED199" s="2630"/>
      <c r="EE199" s="2685">
        <f t="shared" si="379"/>
        <v>0</v>
      </c>
      <c r="EF199" s="2686">
        <f t="shared" si="379"/>
        <v>0</v>
      </c>
      <c r="EG199" s="2686">
        <f t="shared" si="379"/>
        <v>0</v>
      </c>
      <c r="EH199" s="2686">
        <f t="shared" si="379"/>
        <v>0</v>
      </c>
      <c r="EI199" s="2686">
        <f t="shared" si="379"/>
        <v>0</v>
      </c>
      <c r="EJ199" s="2686">
        <f t="shared" si="379"/>
        <v>0</v>
      </c>
      <c r="EK199" s="2686">
        <f t="shared" si="379"/>
        <v>0</v>
      </c>
      <c r="EL199" s="2687">
        <f t="shared" si="379"/>
        <v>0</v>
      </c>
      <c r="EM199" s="2601"/>
      <c r="EN199" s="2681" t="str">
        <f t="shared" si="335"/>
        <v/>
      </c>
      <c r="EO199" s="2688">
        <f t="shared" si="336"/>
        <v>0</v>
      </c>
      <c r="EP199" s="2689">
        <f t="shared" si="337"/>
        <v>0</v>
      </c>
      <c r="EQ199" s="2689">
        <f t="shared" si="338"/>
        <v>0</v>
      </c>
      <c r="ER199" s="2689">
        <f t="shared" si="339"/>
        <v>0</v>
      </c>
      <c r="ES199" s="2689">
        <f t="shared" si="340"/>
        <v>0</v>
      </c>
      <c r="ET199" s="2689">
        <f t="shared" si="341"/>
        <v>0</v>
      </c>
      <c r="EU199" s="2689">
        <f t="shared" si="342"/>
        <v>0</v>
      </c>
      <c r="EV199" s="2689">
        <f t="shared" si="343"/>
        <v>0</v>
      </c>
      <c r="EW199" s="2689">
        <f t="shared" si="344"/>
        <v>0</v>
      </c>
      <c r="EX199" s="2705">
        <f>IF(X199=EX8,X199,0)</f>
        <v>0</v>
      </c>
      <c r="EY199" s="2703" t="str">
        <f t="shared" si="345"/>
        <v/>
      </c>
      <c r="EZ199" s="2678" t="str">
        <f t="shared" si="346"/>
        <v/>
      </c>
      <c r="FA199" s="2692" t="str">
        <f t="shared" si="347"/>
        <v/>
      </c>
      <c r="FB199" s="2692" t="str">
        <f t="shared" si="348"/>
        <v/>
      </c>
      <c r="FC199" s="2692" t="str">
        <f t="shared" si="349"/>
        <v/>
      </c>
      <c r="FD199" s="2692" t="str">
        <f t="shared" si="350"/>
        <v/>
      </c>
      <c r="FE199" s="2692" t="str">
        <f t="shared" si="351"/>
        <v/>
      </c>
      <c r="FF199" s="2692" t="str">
        <f t="shared" si="352"/>
        <v/>
      </c>
      <c r="FG199" s="2692" t="str">
        <f t="shared" si="353"/>
        <v/>
      </c>
      <c r="FH199" s="2601"/>
      <c r="FI199" s="2681" t="str">
        <f t="shared" si="354"/>
        <v/>
      </c>
      <c r="FJ199" s="2694">
        <f t="shared" si="355"/>
        <v>0</v>
      </c>
      <c r="FK199" s="2527" t="str">
        <f t="shared" si="356"/>
        <v/>
      </c>
      <c r="FL199" s="2527" t="str">
        <f t="shared" si="357"/>
        <v/>
      </c>
      <c r="FM199" s="2527" t="str">
        <f t="shared" si="358"/>
        <v/>
      </c>
      <c r="FN199" s="2527" t="str">
        <f t="shared" si="359"/>
        <v/>
      </c>
      <c r="FO199" s="2527" t="str">
        <f t="shared" si="360"/>
        <v/>
      </c>
      <c r="FP199" s="2527" t="str">
        <f t="shared" si="361"/>
        <v/>
      </c>
      <c r="FQ199" s="2527" t="str">
        <f t="shared" si="362"/>
        <v/>
      </c>
      <c r="FR199" s="2527" t="str">
        <f t="shared" si="363"/>
        <v/>
      </c>
      <c r="FS199" s="2704">
        <f>IF(X199=FS8,X199,0)</f>
        <v>0</v>
      </c>
      <c r="FT199" s="2703" t="str">
        <f t="shared" si="364"/>
        <v/>
      </c>
      <c r="FU199" s="2692" t="str">
        <f t="shared" si="365"/>
        <v/>
      </c>
      <c r="FV199" s="2692" t="str">
        <f t="shared" si="366"/>
        <v/>
      </c>
      <c r="FW199" s="2692" t="str">
        <f t="shared" si="367"/>
        <v/>
      </c>
      <c r="FX199" s="2692" t="str">
        <f t="shared" si="368"/>
        <v/>
      </c>
      <c r="FY199" s="2692" t="str">
        <f t="shared" si="369"/>
        <v/>
      </c>
      <c r="FZ199" s="2692" t="str">
        <f t="shared" si="370"/>
        <v/>
      </c>
      <c r="GA199" s="2692" t="str">
        <f t="shared" si="371"/>
        <v/>
      </c>
      <c r="GB199" s="2696" t="str">
        <f t="shared" si="372"/>
        <v/>
      </c>
      <c r="GC199" s="2535"/>
    </row>
    <row r="200" spans="1:185" ht="45" customHeight="1" x14ac:dyDescent="0.25">
      <c r="A200" s="2633">
        <f>ROW()</f>
        <v>200</v>
      </c>
      <c r="B200" s="2667" t="str">
        <f>IF(C200="I","",IF(ISBLANK(D200),"",IF(ISTEXT(D200),LARGE(B9:B199,1)+1,0)))</f>
        <v/>
      </c>
      <c r="C200" s="2698"/>
      <c r="D200" s="2715"/>
      <c r="E200" s="2669"/>
      <c r="F200" s="2670"/>
      <c r="G200" s="2671"/>
      <c r="H200" s="2672"/>
      <c r="I200" s="2671"/>
      <c r="J200" s="2672"/>
      <c r="K200" s="2673">
        <f t="shared" si="376"/>
        <v>0</v>
      </c>
      <c r="L200" s="2532"/>
      <c r="M200" s="2674">
        <f t="shared" si="261"/>
        <v>0</v>
      </c>
      <c r="N200" s="2675">
        <f t="shared" si="261"/>
        <v>0</v>
      </c>
      <c r="O200" s="2676"/>
      <c r="P200" s="2676"/>
      <c r="Q200" s="2676"/>
      <c r="R200" s="2676"/>
      <c r="S200" s="2676"/>
      <c r="T200" s="2676"/>
      <c r="U200" s="2676"/>
      <c r="V200" s="2676"/>
      <c r="W200" s="2532"/>
      <c r="X200" s="2674">
        <f t="shared" si="262"/>
        <v>0</v>
      </c>
      <c r="Y200" s="2675">
        <f t="shared" si="262"/>
        <v>0</v>
      </c>
      <c r="Z200" s="2677"/>
      <c r="AA200" s="2677"/>
      <c r="AB200" s="2677"/>
      <c r="AC200" s="2677"/>
      <c r="AD200" s="2677"/>
      <c r="AE200" s="2677"/>
      <c r="AF200" s="2677"/>
      <c r="AG200" s="2677"/>
      <c r="AH200" s="2532"/>
      <c r="AI200" s="2535"/>
      <c r="AJ200" s="2678">
        <f t="shared" si="263"/>
        <v>0</v>
      </c>
      <c r="AK200" s="2679">
        <f t="shared" si="264"/>
        <v>0</v>
      </c>
      <c r="AL200" s="2678">
        <f t="shared" si="265"/>
        <v>0</v>
      </c>
      <c r="AM200" s="2679">
        <f t="shared" si="266"/>
        <v>0</v>
      </c>
      <c r="AN200" s="2678">
        <f t="shared" si="267"/>
        <v>0</v>
      </c>
      <c r="AO200" s="2679">
        <f t="shared" si="268"/>
        <v>0</v>
      </c>
      <c r="AP200" s="2678">
        <f t="shared" si="269"/>
        <v>0</v>
      </c>
      <c r="AQ200" s="2679">
        <f t="shared" si="270"/>
        <v>0</v>
      </c>
      <c r="AR200" s="2678">
        <f t="shared" si="271"/>
        <v>0</v>
      </c>
      <c r="AS200" s="2679">
        <f t="shared" si="272"/>
        <v>0</v>
      </c>
      <c r="AT200" s="2678">
        <f t="shared" si="273"/>
        <v>0</v>
      </c>
      <c r="AU200" s="2679">
        <f t="shared" si="274"/>
        <v>0</v>
      </c>
      <c r="AV200" s="2678">
        <f t="shared" si="275"/>
        <v>0</v>
      </c>
      <c r="AW200" s="2679">
        <f t="shared" si="276"/>
        <v>0</v>
      </c>
      <c r="AX200" s="2678">
        <f t="shared" si="277"/>
        <v>0</v>
      </c>
      <c r="AY200" s="2679">
        <f t="shared" si="278"/>
        <v>0</v>
      </c>
      <c r="AZ200" s="2680"/>
      <c r="BA200" s="2681">
        <f>BA9</f>
        <v>20</v>
      </c>
      <c r="BB200" s="2681">
        <f t="shared" si="279"/>
        <v>0</v>
      </c>
      <c r="BC200" s="2681" t="str">
        <f t="shared" si="280"/>
        <v/>
      </c>
      <c r="BD200" s="2682">
        <f t="shared" si="377"/>
        <v>0</v>
      </c>
      <c r="BE200" s="2682">
        <f t="shared" si="377"/>
        <v>0</v>
      </c>
      <c r="BF200" s="2682">
        <f t="shared" si="377"/>
        <v>0</v>
      </c>
      <c r="BG200" s="2682">
        <f t="shared" si="377"/>
        <v>0</v>
      </c>
      <c r="BH200" s="2682">
        <f t="shared" si="377"/>
        <v>0</v>
      </c>
      <c r="BI200" s="2682">
        <f t="shared" si="377"/>
        <v>0</v>
      </c>
      <c r="BJ200" s="2682">
        <f t="shared" si="377"/>
        <v>0</v>
      </c>
      <c r="BK200" s="2682">
        <f t="shared" si="377"/>
        <v>0</v>
      </c>
      <c r="BL200" s="2535"/>
      <c r="BM200" s="2683">
        <f t="shared" si="281"/>
        <v>0</v>
      </c>
      <c r="BN200" s="2684">
        <f t="shared" si="282"/>
        <v>0</v>
      </c>
      <c r="BO200" s="2684">
        <f t="shared" si="283"/>
        <v>0</v>
      </c>
      <c r="BP200" s="2684">
        <f t="shared" si="284"/>
        <v>0</v>
      </c>
      <c r="BQ200" s="2684">
        <f t="shared" si="285"/>
        <v>0</v>
      </c>
      <c r="BR200" s="2684">
        <f t="shared" si="286"/>
        <v>0</v>
      </c>
      <c r="BS200" s="2684">
        <f t="shared" si="287"/>
        <v>0</v>
      </c>
      <c r="BT200" s="2684">
        <f t="shared" si="288"/>
        <v>0</v>
      </c>
      <c r="BU200" s="2617"/>
      <c r="BV200" s="2685">
        <f t="shared" si="378"/>
        <v>0</v>
      </c>
      <c r="BW200" s="2686">
        <f t="shared" si="378"/>
        <v>0</v>
      </c>
      <c r="BX200" s="2686">
        <f t="shared" si="378"/>
        <v>0</v>
      </c>
      <c r="BY200" s="2686">
        <f t="shared" si="378"/>
        <v>0</v>
      </c>
      <c r="BZ200" s="2686">
        <f t="shared" si="378"/>
        <v>0</v>
      </c>
      <c r="CA200" s="2686">
        <f t="shared" si="378"/>
        <v>0</v>
      </c>
      <c r="CB200" s="2686">
        <f t="shared" si="378"/>
        <v>0</v>
      </c>
      <c r="CC200" s="2687">
        <f t="shared" si="378"/>
        <v>0</v>
      </c>
      <c r="CD200" s="2525"/>
      <c r="CE200" s="2681" t="str">
        <f t="shared" si="289"/>
        <v/>
      </c>
      <c r="CF200" s="2688">
        <f t="shared" si="290"/>
        <v>0</v>
      </c>
      <c r="CG200" s="2689">
        <f t="shared" si="291"/>
        <v>0</v>
      </c>
      <c r="CH200" s="2689">
        <f t="shared" si="292"/>
        <v>0</v>
      </c>
      <c r="CI200" s="2689">
        <f t="shared" si="293"/>
        <v>0</v>
      </c>
      <c r="CJ200" s="2689">
        <f t="shared" si="294"/>
        <v>0</v>
      </c>
      <c r="CK200" s="2689">
        <f t="shared" si="295"/>
        <v>0</v>
      </c>
      <c r="CL200" s="2689">
        <f t="shared" si="296"/>
        <v>0</v>
      </c>
      <c r="CM200" s="2689">
        <f t="shared" si="297"/>
        <v>0</v>
      </c>
      <c r="CN200" s="2689">
        <f t="shared" si="298"/>
        <v>0</v>
      </c>
      <c r="CO200" s="2702">
        <f>IF(M200=CO8,M200,0)</f>
        <v>0</v>
      </c>
      <c r="CP200" s="2703" t="str">
        <f t="shared" si="299"/>
        <v/>
      </c>
      <c r="CQ200" s="2678" t="str">
        <f t="shared" si="300"/>
        <v/>
      </c>
      <c r="CR200" s="2692" t="str">
        <f t="shared" si="301"/>
        <v/>
      </c>
      <c r="CS200" s="2692" t="str">
        <f t="shared" si="302"/>
        <v/>
      </c>
      <c r="CT200" s="2692" t="str">
        <f t="shared" si="303"/>
        <v/>
      </c>
      <c r="CU200" s="2692" t="str">
        <f t="shared" si="304"/>
        <v/>
      </c>
      <c r="CV200" s="2692" t="str">
        <f t="shared" si="305"/>
        <v/>
      </c>
      <c r="CW200" s="2692" t="str">
        <f t="shared" si="306"/>
        <v/>
      </c>
      <c r="CX200" s="2693" t="str">
        <f t="shared" si="307"/>
        <v/>
      </c>
      <c r="CY200" s="2601"/>
      <c r="CZ200" s="2681" t="str">
        <f t="shared" si="308"/>
        <v/>
      </c>
      <c r="DA200" s="2694">
        <f t="shared" si="309"/>
        <v>0</v>
      </c>
      <c r="DB200" s="2527" t="str">
        <f t="shared" si="310"/>
        <v/>
      </c>
      <c r="DC200" s="2527" t="str">
        <f t="shared" si="311"/>
        <v/>
      </c>
      <c r="DD200" s="2527" t="str">
        <f t="shared" si="312"/>
        <v/>
      </c>
      <c r="DE200" s="2527" t="str">
        <f t="shared" si="313"/>
        <v/>
      </c>
      <c r="DF200" s="2527" t="str">
        <f t="shared" si="314"/>
        <v/>
      </c>
      <c r="DG200" s="2527" t="str">
        <f t="shared" si="315"/>
        <v/>
      </c>
      <c r="DH200" s="2527" t="str">
        <f t="shared" si="316"/>
        <v/>
      </c>
      <c r="DI200" s="2527" t="str">
        <f t="shared" si="317"/>
        <v/>
      </c>
      <c r="DJ200" s="2549"/>
      <c r="DK200" s="2704">
        <f>IF(M200=DK8,M200,0)</f>
        <v>0</v>
      </c>
      <c r="DL200" s="2703" t="str">
        <f t="shared" si="318"/>
        <v/>
      </c>
      <c r="DM200" s="2692" t="str">
        <f t="shared" si="319"/>
        <v/>
      </c>
      <c r="DN200" s="2692" t="str">
        <f t="shared" si="320"/>
        <v/>
      </c>
      <c r="DO200" s="2692" t="str">
        <f t="shared" si="321"/>
        <v/>
      </c>
      <c r="DP200" s="2692" t="str">
        <f t="shared" si="322"/>
        <v/>
      </c>
      <c r="DQ200" s="2692" t="str">
        <f t="shared" si="323"/>
        <v/>
      </c>
      <c r="DR200" s="2692" t="str">
        <f t="shared" si="324"/>
        <v/>
      </c>
      <c r="DS200" s="2692" t="str">
        <f t="shared" si="325"/>
        <v/>
      </c>
      <c r="DT200" s="2696" t="str">
        <f t="shared" si="326"/>
        <v/>
      </c>
      <c r="DU200" s="2535"/>
      <c r="DV200" s="2683">
        <f t="shared" si="327"/>
        <v>0</v>
      </c>
      <c r="DW200" s="2684">
        <f t="shared" si="328"/>
        <v>0</v>
      </c>
      <c r="DX200" s="2684">
        <f t="shared" si="329"/>
        <v>0</v>
      </c>
      <c r="DY200" s="2684">
        <f t="shared" si="330"/>
        <v>0</v>
      </c>
      <c r="DZ200" s="2684">
        <f t="shared" si="331"/>
        <v>0</v>
      </c>
      <c r="EA200" s="2684">
        <f t="shared" si="332"/>
        <v>0</v>
      </c>
      <c r="EB200" s="2684">
        <f t="shared" si="333"/>
        <v>0</v>
      </c>
      <c r="EC200" s="2684">
        <f t="shared" si="334"/>
        <v>0</v>
      </c>
      <c r="ED200" s="2630"/>
      <c r="EE200" s="2685">
        <f t="shared" si="379"/>
        <v>0</v>
      </c>
      <c r="EF200" s="2686">
        <f t="shared" si="379"/>
        <v>0</v>
      </c>
      <c r="EG200" s="2686">
        <f t="shared" si="379"/>
        <v>0</v>
      </c>
      <c r="EH200" s="2686">
        <f t="shared" si="379"/>
        <v>0</v>
      </c>
      <c r="EI200" s="2686">
        <f t="shared" si="379"/>
        <v>0</v>
      </c>
      <c r="EJ200" s="2686">
        <f t="shared" si="379"/>
        <v>0</v>
      </c>
      <c r="EK200" s="2686">
        <f t="shared" si="379"/>
        <v>0</v>
      </c>
      <c r="EL200" s="2687">
        <f t="shared" si="379"/>
        <v>0</v>
      </c>
      <c r="EM200" s="2601"/>
      <c r="EN200" s="2681" t="str">
        <f t="shared" si="335"/>
        <v/>
      </c>
      <c r="EO200" s="2688">
        <f t="shared" si="336"/>
        <v>0</v>
      </c>
      <c r="EP200" s="2689">
        <f t="shared" si="337"/>
        <v>0</v>
      </c>
      <c r="EQ200" s="2689">
        <f t="shared" si="338"/>
        <v>0</v>
      </c>
      <c r="ER200" s="2689">
        <f t="shared" si="339"/>
        <v>0</v>
      </c>
      <c r="ES200" s="2689">
        <f t="shared" si="340"/>
        <v>0</v>
      </c>
      <c r="ET200" s="2689">
        <f t="shared" si="341"/>
        <v>0</v>
      </c>
      <c r="EU200" s="2689">
        <f t="shared" si="342"/>
        <v>0</v>
      </c>
      <c r="EV200" s="2689">
        <f t="shared" si="343"/>
        <v>0</v>
      </c>
      <c r="EW200" s="2689">
        <f t="shared" si="344"/>
        <v>0</v>
      </c>
      <c r="EX200" s="2705">
        <f>IF(X200=EX8,X200,0)</f>
        <v>0</v>
      </c>
      <c r="EY200" s="2703" t="str">
        <f t="shared" si="345"/>
        <v/>
      </c>
      <c r="EZ200" s="2678" t="str">
        <f t="shared" si="346"/>
        <v/>
      </c>
      <c r="FA200" s="2692" t="str">
        <f t="shared" si="347"/>
        <v/>
      </c>
      <c r="FB200" s="2692" t="str">
        <f t="shared" si="348"/>
        <v/>
      </c>
      <c r="FC200" s="2692" t="str">
        <f t="shared" si="349"/>
        <v/>
      </c>
      <c r="FD200" s="2692" t="str">
        <f t="shared" si="350"/>
        <v/>
      </c>
      <c r="FE200" s="2692" t="str">
        <f t="shared" si="351"/>
        <v/>
      </c>
      <c r="FF200" s="2692" t="str">
        <f t="shared" si="352"/>
        <v/>
      </c>
      <c r="FG200" s="2692" t="str">
        <f t="shared" si="353"/>
        <v/>
      </c>
      <c r="FH200" s="2601"/>
      <c r="FI200" s="2681" t="str">
        <f t="shared" si="354"/>
        <v/>
      </c>
      <c r="FJ200" s="2694">
        <f t="shared" si="355"/>
        <v>0</v>
      </c>
      <c r="FK200" s="2527" t="str">
        <f t="shared" si="356"/>
        <v/>
      </c>
      <c r="FL200" s="2527" t="str">
        <f t="shared" si="357"/>
        <v/>
      </c>
      <c r="FM200" s="2527" t="str">
        <f t="shared" si="358"/>
        <v/>
      </c>
      <c r="FN200" s="2527" t="str">
        <f t="shared" si="359"/>
        <v/>
      </c>
      <c r="FO200" s="2527" t="str">
        <f t="shared" si="360"/>
        <v/>
      </c>
      <c r="FP200" s="2527" t="str">
        <f t="shared" si="361"/>
        <v/>
      </c>
      <c r="FQ200" s="2527" t="str">
        <f t="shared" si="362"/>
        <v/>
      </c>
      <c r="FR200" s="2527" t="str">
        <f t="shared" si="363"/>
        <v/>
      </c>
      <c r="FS200" s="2704">
        <f>IF(X200=FS8,X200,0)</f>
        <v>0</v>
      </c>
      <c r="FT200" s="2703" t="str">
        <f t="shared" si="364"/>
        <v/>
      </c>
      <c r="FU200" s="2692" t="str">
        <f t="shared" si="365"/>
        <v/>
      </c>
      <c r="FV200" s="2692" t="str">
        <f t="shared" si="366"/>
        <v/>
      </c>
      <c r="FW200" s="2692" t="str">
        <f t="shared" si="367"/>
        <v/>
      </c>
      <c r="FX200" s="2692" t="str">
        <f t="shared" si="368"/>
        <v/>
      </c>
      <c r="FY200" s="2692" t="str">
        <f t="shared" si="369"/>
        <v/>
      </c>
      <c r="FZ200" s="2692" t="str">
        <f t="shared" si="370"/>
        <v/>
      </c>
      <c r="GA200" s="2692" t="str">
        <f t="shared" si="371"/>
        <v/>
      </c>
      <c r="GB200" s="2696" t="str">
        <f t="shared" si="372"/>
        <v/>
      </c>
      <c r="GC200" s="2535"/>
    </row>
    <row r="201" spans="1:185" ht="45" customHeight="1" x14ac:dyDescent="0.25">
      <c r="A201" s="2633">
        <f>ROW()</f>
        <v>201</v>
      </c>
      <c r="B201" s="2667" t="str">
        <f>IF(C201="I","",IF(ISBLANK(D201),"",IF(ISTEXT(D201),LARGE(B9:B200,1)+1,0)))</f>
        <v/>
      </c>
      <c r="C201" s="2698"/>
      <c r="D201" s="2715"/>
      <c r="E201" s="2669"/>
      <c r="F201" s="2670"/>
      <c r="G201" s="2671"/>
      <c r="H201" s="2672"/>
      <c r="I201" s="2671"/>
      <c r="J201" s="2672"/>
      <c r="K201" s="2673">
        <f t="shared" si="376"/>
        <v>0</v>
      </c>
      <c r="L201" s="2532"/>
      <c r="M201" s="2674">
        <f t="shared" si="261"/>
        <v>0</v>
      </c>
      <c r="N201" s="2675">
        <f t="shared" si="261"/>
        <v>0</v>
      </c>
      <c r="O201" s="2676"/>
      <c r="P201" s="2676"/>
      <c r="Q201" s="2676"/>
      <c r="R201" s="2676"/>
      <c r="S201" s="2676"/>
      <c r="T201" s="2676"/>
      <c r="U201" s="2676"/>
      <c r="V201" s="2676"/>
      <c r="W201" s="2532"/>
      <c r="X201" s="2674">
        <f t="shared" si="262"/>
        <v>0</v>
      </c>
      <c r="Y201" s="2675">
        <f t="shared" si="262"/>
        <v>0</v>
      </c>
      <c r="Z201" s="2677"/>
      <c r="AA201" s="2677"/>
      <c r="AB201" s="2677"/>
      <c r="AC201" s="2677"/>
      <c r="AD201" s="2677"/>
      <c r="AE201" s="2677"/>
      <c r="AF201" s="2677"/>
      <c r="AG201" s="2677"/>
      <c r="AH201" s="2532"/>
      <c r="AI201" s="2535"/>
      <c r="AJ201" s="2678">
        <f t="shared" si="263"/>
        <v>0</v>
      </c>
      <c r="AK201" s="2679">
        <f t="shared" si="264"/>
        <v>0</v>
      </c>
      <c r="AL201" s="2678">
        <f t="shared" si="265"/>
        <v>0</v>
      </c>
      <c r="AM201" s="2679">
        <f t="shared" si="266"/>
        <v>0</v>
      </c>
      <c r="AN201" s="2678">
        <f t="shared" si="267"/>
        <v>0</v>
      </c>
      <c r="AO201" s="2679">
        <f t="shared" si="268"/>
        <v>0</v>
      </c>
      <c r="AP201" s="2678">
        <f t="shared" si="269"/>
        <v>0</v>
      </c>
      <c r="AQ201" s="2679">
        <f t="shared" si="270"/>
        <v>0</v>
      </c>
      <c r="AR201" s="2678">
        <f t="shared" si="271"/>
        <v>0</v>
      </c>
      <c r="AS201" s="2679">
        <f t="shared" si="272"/>
        <v>0</v>
      </c>
      <c r="AT201" s="2678">
        <f t="shared" si="273"/>
        <v>0</v>
      </c>
      <c r="AU201" s="2679">
        <f t="shared" si="274"/>
        <v>0</v>
      </c>
      <c r="AV201" s="2678">
        <f t="shared" si="275"/>
        <v>0</v>
      </c>
      <c r="AW201" s="2679">
        <f t="shared" si="276"/>
        <v>0</v>
      </c>
      <c r="AX201" s="2678">
        <f t="shared" si="277"/>
        <v>0</v>
      </c>
      <c r="AY201" s="2679">
        <f t="shared" si="278"/>
        <v>0</v>
      </c>
      <c r="AZ201" s="2680"/>
      <c r="BA201" s="2681">
        <f>BA9</f>
        <v>20</v>
      </c>
      <c r="BB201" s="2681">
        <f t="shared" si="279"/>
        <v>0</v>
      </c>
      <c r="BC201" s="2681" t="str">
        <f t="shared" si="280"/>
        <v/>
      </c>
      <c r="BD201" s="2682">
        <f t="shared" si="377"/>
        <v>0</v>
      </c>
      <c r="BE201" s="2682">
        <f t="shared" si="377"/>
        <v>0</v>
      </c>
      <c r="BF201" s="2682">
        <f t="shared" si="377"/>
        <v>0</v>
      </c>
      <c r="BG201" s="2682">
        <f t="shared" si="377"/>
        <v>0</v>
      </c>
      <c r="BH201" s="2682">
        <f t="shared" si="377"/>
        <v>0</v>
      </c>
      <c r="BI201" s="2682">
        <f t="shared" si="377"/>
        <v>0</v>
      </c>
      <c r="BJ201" s="2682">
        <f t="shared" si="377"/>
        <v>0</v>
      </c>
      <c r="BK201" s="2682">
        <f t="shared" si="377"/>
        <v>0</v>
      </c>
      <c r="BL201" s="2535"/>
      <c r="BM201" s="2683">
        <f t="shared" si="281"/>
        <v>0</v>
      </c>
      <c r="BN201" s="2684">
        <f t="shared" si="282"/>
        <v>0</v>
      </c>
      <c r="BO201" s="2684">
        <f t="shared" si="283"/>
        <v>0</v>
      </c>
      <c r="BP201" s="2684">
        <f t="shared" si="284"/>
        <v>0</v>
      </c>
      <c r="BQ201" s="2684">
        <f t="shared" si="285"/>
        <v>0</v>
      </c>
      <c r="BR201" s="2684">
        <f t="shared" si="286"/>
        <v>0</v>
      </c>
      <c r="BS201" s="2684">
        <f t="shared" si="287"/>
        <v>0</v>
      </c>
      <c r="BT201" s="2684">
        <f t="shared" si="288"/>
        <v>0</v>
      </c>
      <c r="BU201" s="2617"/>
      <c r="BV201" s="2685">
        <f t="shared" si="378"/>
        <v>0</v>
      </c>
      <c r="BW201" s="2686">
        <f t="shared" si="378"/>
        <v>0</v>
      </c>
      <c r="BX201" s="2686">
        <f t="shared" si="378"/>
        <v>0</v>
      </c>
      <c r="BY201" s="2686">
        <f t="shared" si="378"/>
        <v>0</v>
      </c>
      <c r="BZ201" s="2686">
        <f t="shared" si="378"/>
        <v>0</v>
      </c>
      <c r="CA201" s="2686">
        <f t="shared" si="378"/>
        <v>0</v>
      </c>
      <c r="CB201" s="2686">
        <f t="shared" si="378"/>
        <v>0</v>
      </c>
      <c r="CC201" s="2687">
        <f t="shared" si="378"/>
        <v>0</v>
      </c>
      <c r="CD201" s="2525"/>
      <c r="CE201" s="2681" t="str">
        <f t="shared" si="289"/>
        <v/>
      </c>
      <c r="CF201" s="2688">
        <f t="shared" si="290"/>
        <v>0</v>
      </c>
      <c r="CG201" s="2689">
        <f t="shared" si="291"/>
        <v>0</v>
      </c>
      <c r="CH201" s="2689">
        <f t="shared" si="292"/>
        <v>0</v>
      </c>
      <c r="CI201" s="2689">
        <f t="shared" si="293"/>
        <v>0</v>
      </c>
      <c r="CJ201" s="2689">
        <f t="shared" si="294"/>
        <v>0</v>
      </c>
      <c r="CK201" s="2689">
        <f t="shared" si="295"/>
        <v>0</v>
      </c>
      <c r="CL201" s="2689">
        <f t="shared" si="296"/>
        <v>0</v>
      </c>
      <c r="CM201" s="2689">
        <f t="shared" si="297"/>
        <v>0</v>
      </c>
      <c r="CN201" s="2689">
        <f t="shared" si="298"/>
        <v>0</v>
      </c>
      <c r="CO201" s="2702">
        <f>IF(M201=CO8,M201,0)</f>
        <v>0</v>
      </c>
      <c r="CP201" s="2703" t="str">
        <f t="shared" si="299"/>
        <v/>
      </c>
      <c r="CQ201" s="2678" t="str">
        <f t="shared" si="300"/>
        <v/>
      </c>
      <c r="CR201" s="2692" t="str">
        <f t="shared" si="301"/>
        <v/>
      </c>
      <c r="CS201" s="2692" t="str">
        <f t="shared" si="302"/>
        <v/>
      </c>
      <c r="CT201" s="2692" t="str">
        <f t="shared" si="303"/>
        <v/>
      </c>
      <c r="CU201" s="2692" t="str">
        <f t="shared" si="304"/>
        <v/>
      </c>
      <c r="CV201" s="2692" t="str">
        <f t="shared" si="305"/>
        <v/>
      </c>
      <c r="CW201" s="2692" t="str">
        <f t="shared" si="306"/>
        <v/>
      </c>
      <c r="CX201" s="2693" t="str">
        <f t="shared" si="307"/>
        <v/>
      </c>
      <c r="CY201" s="2601"/>
      <c r="CZ201" s="2681" t="str">
        <f t="shared" si="308"/>
        <v/>
      </c>
      <c r="DA201" s="2694">
        <f t="shared" si="309"/>
        <v>0</v>
      </c>
      <c r="DB201" s="2527" t="str">
        <f t="shared" si="310"/>
        <v/>
      </c>
      <c r="DC201" s="2527" t="str">
        <f t="shared" si="311"/>
        <v/>
      </c>
      <c r="DD201" s="2527" t="str">
        <f t="shared" si="312"/>
        <v/>
      </c>
      <c r="DE201" s="2527" t="str">
        <f t="shared" si="313"/>
        <v/>
      </c>
      <c r="DF201" s="2527" t="str">
        <f t="shared" si="314"/>
        <v/>
      </c>
      <c r="DG201" s="2527" t="str">
        <f t="shared" si="315"/>
        <v/>
      </c>
      <c r="DH201" s="2527" t="str">
        <f t="shared" si="316"/>
        <v/>
      </c>
      <c r="DI201" s="2527" t="str">
        <f t="shared" si="317"/>
        <v/>
      </c>
      <c r="DJ201" s="2549"/>
      <c r="DK201" s="2704">
        <f>IF(M201=DK8,M201,0)</f>
        <v>0</v>
      </c>
      <c r="DL201" s="2703" t="str">
        <f t="shared" si="318"/>
        <v/>
      </c>
      <c r="DM201" s="2692" t="str">
        <f t="shared" si="319"/>
        <v/>
      </c>
      <c r="DN201" s="2692" t="str">
        <f t="shared" si="320"/>
        <v/>
      </c>
      <c r="DO201" s="2692" t="str">
        <f t="shared" si="321"/>
        <v/>
      </c>
      <c r="DP201" s="2692" t="str">
        <f t="shared" si="322"/>
        <v/>
      </c>
      <c r="DQ201" s="2692" t="str">
        <f t="shared" si="323"/>
        <v/>
      </c>
      <c r="DR201" s="2692" t="str">
        <f t="shared" si="324"/>
        <v/>
      </c>
      <c r="DS201" s="2692" t="str">
        <f t="shared" si="325"/>
        <v/>
      </c>
      <c r="DT201" s="2696" t="str">
        <f t="shared" si="326"/>
        <v/>
      </c>
      <c r="DU201" s="2535"/>
      <c r="DV201" s="2683">
        <f t="shared" si="327"/>
        <v>0</v>
      </c>
      <c r="DW201" s="2684">
        <f t="shared" si="328"/>
        <v>0</v>
      </c>
      <c r="DX201" s="2684">
        <f t="shared" si="329"/>
        <v>0</v>
      </c>
      <c r="DY201" s="2684">
        <f t="shared" si="330"/>
        <v>0</v>
      </c>
      <c r="DZ201" s="2684">
        <f t="shared" si="331"/>
        <v>0</v>
      </c>
      <c r="EA201" s="2684">
        <f t="shared" si="332"/>
        <v>0</v>
      </c>
      <c r="EB201" s="2684">
        <f t="shared" si="333"/>
        <v>0</v>
      </c>
      <c r="EC201" s="2684">
        <f t="shared" si="334"/>
        <v>0</v>
      </c>
      <c r="ED201" s="2630"/>
      <c r="EE201" s="2685">
        <f t="shared" si="379"/>
        <v>0</v>
      </c>
      <c r="EF201" s="2686">
        <f t="shared" si="379"/>
        <v>0</v>
      </c>
      <c r="EG201" s="2686">
        <f t="shared" si="379"/>
        <v>0</v>
      </c>
      <c r="EH201" s="2686">
        <f t="shared" si="379"/>
        <v>0</v>
      </c>
      <c r="EI201" s="2686">
        <f t="shared" si="379"/>
        <v>0</v>
      </c>
      <c r="EJ201" s="2686">
        <f t="shared" si="379"/>
        <v>0</v>
      </c>
      <c r="EK201" s="2686">
        <f t="shared" si="379"/>
        <v>0</v>
      </c>
      <c r="EL201" s="2687">
        <f t="shared" si="379"/>
        <v>0</v>
      </c>
      <c r="EM201" s="2601"/>
      <c r="EN201" s="2681" t="str">
        <f t="shared" si="335"/>
        <v/>
      </c>
      <c r="EO201" s="2688">
        <f t="shared" si="336"/>
        <v>0</v>
      </c>
      <c r="EP201" s="2689">
        <f t="shared" si="337"/>
        <v>0</v>
      </c>
      <c r="EQ201" s="2689">
        <f t="shared" si="338"/>
        <v>0</v>
      </c>
      <c r="ER201" s="2689">
        <f t="shared" si="339"/>
        <v>0</v>
      </c>
      <c r="ES201" s="2689">
        <f t="shared" si="340"/>
        <v>0</v>
      </c>
      <c r="ET201" s="2689">
        <f t="shared" si="341"/>
        <v>0</v>
      </c>
      <c r="EU201" s="2689">
        <f t="shared" si="342"/>
        <v>0</v>
      </c>
      <c r="EV201" s="2689">
        <f t="shared" si="343"/>
        <v>0</v>
      </c>
      <c r="EW201" s="2689">
        <f t="shared" si="344"/>
        <v>0</v>
      </c>
      <c r="EX201" s="2705">
        <f>IF(X201=EX8,X201,0)</f>
        <v>0</v>
      </c>
      <c r="EY201" s="2703" t="str">
        <f t="shared" si="345"/>
        <v/>
      </c>
      <c r="EZ201" s="2678" t="str">
        <f t="shared" si="346"/>
        <v/>
      </c>
      <c r="FA201" s="2692" t="str">
        <f t="shared" si="347"/>
        <v/>
      </c>
      <c r="FB201" s="2692" t="str">
        <f t="shared" si="348"/>
        <v/>
      </c>
      <c r="FC201" s="2692" t="str">
        <f t="shared" si="349"/>
        <v/>
      </c>
      <c r="FD201" s="2692" t="str">
        <f t="shared" si="350"/>
        <v/>
      </c>
      <c r="FE201" s="2692" t="str">
        <f t="shared" si="351"/>
        <v/>
      </c>
      <c r="FF201" s="2692" t="str">
        <f t="shared" si="352"/>
        <v/>
      </c>
      <c r="FG201" s="2692" t="str">
        <f t="shared" si="353"/>
        <v/>
      </c>
      <c r="FH201" s="2601"/>
      <c r="FI201" s="2681" t="str">
        <f t="shared" si="354"/>
        <v/>
      </c>
      <c r="FJ201" s="2694">
        <f t="shared" si="355"/>
        <v>0</v>
      </c>
      <c r="FK201" s="2527" t="str">
        <f t="shared" si="356"/>
        <v/>
      </c>
      <c r="FL201" s="2527" t="str">
        <f t="shared" si="357"/>
        <v/>
      </c>
      <c r="FM201" s="2527" t="str">
        <f t="shared" si="358"/>
        <v/>
      </c>
      <c r="FN201" s="2527" t="str">
        <f t="shared" si="359"/>
        <v/>
      </c>
      <c r="FO201" s="2527" t="str">
        <f t="shared" si="360"/>
        <v/>
      </c>
      <c r="FP201" s="2527" t="str">
        <f t="shared" si="361"/>
        <v/>
      </c>
      <c r="FQ201" s="2527" t="str">
        <f t="shared" si="362"/>
        <v/>
      </c>
      <c r="FR201" s="2527" t="str">
        <f t="shared" si="363"/>
        <v/>
      </c>
      <c r="FS201" s="2704">
        <f>IF(X201=FS8,X201,0)</f>
        <v>0</v>
      </c>
      <c r="FT201" s="2703" t="str">
        <f t="shared" si="364"/>
        <v/>
      </c>
      <c r="FU201" s="2692" t="str">
        <f t="shared" si="365"/>
        <v/>
      </c>
      <c r="FV201" s="2692" t="str">
        <f t="shared" si="366"/>
        <v/>
      </c>
      <c r="FW201" s="2692" t="str">
        <f t="shared" si="367"/>
        <v/>
      </c>
      <c r="FX201" s="2692" t="str">
        <f t="shared" si="368"/>
        <v/>
      </c>
      <c r="FY201" s="2692" t="str">
        <f t="shared" si="369"/>
        <v/>
      </c>
      <c r="FZ201" s="2692" t="str">
        <f t="shared" si="370"/>
        <v/>
      </c>
      <c r="GA201" s="2692" t="str">
        <f t="shared" si="371"/>
        <v/>
      </c>
      <c r="GB201" s="2696" t="str">
        <f t="shared" si="372"/>
        <v/>
      </c>
      <c r="GC201" s="2535"/>
    </row>
    <row r="202" spans="1:185" ht="45" customHeight="1" x14ac:dyDescent="0.25">
      <c r="A202" s="2633">
        <f>ROW()</f>
        <v>202</v>
      </c>
      <c r="B202" s="2667" t="str">
        <f>IF(C202="I","",IF(ISBLANK(D202),"",IF(ISTEXT(D202),LARGE(B9:B201,1)+1,0)))</f>
        <v/>
      </c>
      <c r="C202" s="2698"/>
      <c r="D202" s="2715"/>
      <c r="E202" s="2669"/>
      <c r="F202" s="2670"/>
      <c r="G202" s="2671"/>
      <c r="H202" s="2672"/>
      <c r="I202" s="2671"/>
      <c r="J202" s="2672"/>
      <c r="K202" s="2673">
        <f t="shared" si="376"/>
        <v>0</v>
      </c>
      <c r="L202" s="2532"/>
      <c r="M202" s="2674">
        <f t="shared" ref="M202:N265" si="380">G202</f>
        <v>0</v>
      </c>
      <c r="N202" s="2675">
        <f t="shared" si="380"/>
        <v>0</v>
      </c>
      <c r="O202" s="2676"/>
      <c r="P202" s="2676"/>
      <c r="Q202" s="2676"/>
      <c r="R202" s="2676"/>
      <c r="S202" s="2676"/>
      <c r="T202" s="2676"/>
      <c r="U202" s="2676"/>
      <c r="V202" s="2676"/>
      <c r="W202" s="2532"/>
      <c r="X202" s="2674">
        <f t="shared" ref="X202:Y265" si="381">I202</f>
        <v>0</v>
      </c>
      <c r="Y202" s="2675">
        <f t="shared" si="381"/>
        <v>0</v>
      </c>
      <c r="Z202" s="2677"/>
      <c r="AA202" s="2677"/>
      <c r="AB202" s="2677"/>
      <c r="AC202" s="2677"/>
      <c r="AD202" s="2677"/>
      <c r="AE202" s="2677"/>
      <c r="AF202" s="2677"/>
      <c r="AG202" s="2677"/>
      <c r="AH202" s="2532"/>
      <c r="AI202" s="2535"/>
      <c r="AJ202" s="2678">
        <f t="shared" ref="AJ202:AJ265" si="382">BD202</f>
        <v>0</v>
      </c>
      <c r="AK202" s="2679">
        <f t="shared" ref="AK202:AK265" si="383">IF(BD202=0,0,RANK(BD202,BD202:BK202))</f>
        <v>0</v>
      </c>
      <c r="AL202" s="2678">
        <f t="shared" ref="AL202:AL265" si="384">BE202</f>
        <v>0</v>
      </c>
      <c r="AM202" s="2679">
        <f t="shared" ref="AM202:AM265" si="385">IF(BE202=0,0,RANK(BE202,BD202:BK202))</f>
        <v>0</v>
      </c>
      <c r="AN202" s="2678">
        <f t="shared" ref="AN202:AN265" si="386">BF202</f>
        <v>0</v>
      </c>
      <c r="AO202" s="2679">
        <f t="shared" ref="AO202:AO265" si="387">IF(BF202=0,0,RANK(BF202,BD202:BK202))</f>
        <v>0</v>
      </c>
      <c r="AP202" s="2678">
        <f t="shared" ref="AP202:AP265" si="388">BG202</f>
        <v>0</v>
      </c>
      <c r="AQ202" s="2679">
        <f t="shared" ref="AQ202:AQ265" si="389">IF(BG202=0,0,RANK(BG202,BD202:BK202))</f>
        <v>0</v>
      </c>
      <c r="AR202" s="2678">
        <f t="shared" ref="AR202:AR265" si="390">BH202</f>
        <v>0</v>
      </c>
      <c r="AS202" s="2679">
        <f t="shared" ref="AS202:AS265" si="391">IF(BH202=0,0,RANK(BH202,BD202:BK202))</f>
        <v>0</v>
      </c>
      <c r="AT202" s="2678">
        <f t="shared" ref="AT202:AT265" si="392">BI202</f>
        <v>0</v>
      </c>
      <c r="AU202" s="2679">
        <f t="shared" ref="AU202:AU265" si="393">IF(BI202=0,0,RANK(BI202,BD202:BK202))</f>
        <v>0</v>
      </c>
      <c r="AV202" s="2678">
        <f t="shared" ref="AV202:AV265" si="394">BJ202</f>
        <v>0</v>
      </c>
      <c r="AW202" s="2679">
        <f t="shared" ref="AW202:AW265" si="395">IF(BJ202=0,0,RANK(BJ202,BD202:BK202))</f>
        <v>0</v>
      </c>
      <c r="AX202" s="2678">
        <f t="shared" ref="AX202:AX265" si="396">BK202</f>
        <v>0</v>
      </c>
      <c r="AY202" s="2679">
        <f t="shared" ref="AY202:AY265" si="397">IF(BK202=0,0,RANK(BK202,BD202:BK202))</f>
        <v>0</v>
      </c>
      <c r="AZ202" s="2680"/>
      <c r="BA202" s="2681">
        <f>BA9</f>
        <v>20</v>
      </c>
      <c r="BB202" s="2681">
        <f t="shared" ref="BB202:BB265" si="398">K202</f>
        <v>0</v>
      </c>
      <c r="BC202" s="2681" t="str">
        <f t="shared" ref="BC202:BC265" si="399">IF(BB202=0,"",BA202/BB202)</f>
        <v/>
      </c>
      <c r="BD202" s="2682">
        <f t="shared" si="377"/>
        <v>0</v>
      </c>
      <c r="BE202" s="2682">
        <f t="shared" si="377"/>
        <v>0</v>
      </c>
      <c r="BF202" s="2682">
        <f t="shared" si="377"/>
        <v>0</v>
      </c>
      <c r="BG202" s="2682">
        <f t="shared" si="377"/>
        <v>0</v>
      </c>
      <c r="BH202" s="2682">
        <f t="shared" si="377"/>
        <v>0</v>
      </c>
      <c r="BI202" s="2682">
        <f t="shared" si="377"/>
        <v>0</v>
      </c>
      <c r="BJ202" s="2682">
        <f t="shared" si="377"/>
        <v>0</v>
      </c>
      <c r="BK202" s="2682">
        <f t="shared" si="377"/>
        <v>0</v>
      </c>
      <c r="BL202" s="2535"/>
      <c r="BM202" s="2683">
        <f t="shared" ref="BM202:BM265" si="400">IF(BV202=0,0,RANK(BV202,BV202:CC202))</f>
        <v>0</v>
      </c>
      <c r="BN202" s="2684">
        <f t="shared" ref="BN202:BN265" si="401">IF(BW202=0,0,RANK(BW202,BV202:CC202))</f>
        <v>0</v>
      </c>
      <c r="BO202" s="2684">
        <f t="shared" ref="BO202:BO265" si="402">IF(BX202=0,0,RANK(BX202,BV202:CC202))</f>
        <v>0</v>
      </c>
      <c r="BP202" s="2684">
        <f t="shared" ref="BP202:BP265" si="403">IF(BY202=0,0,RANK(BY202,BV202:CC202))</f>
        <v>0</v>
      </c>
      <c r="BQ202" s="2684">
        <f t="shared" ref="BQ202:BQ265" si="404">IF(BZ202=0,0,RANK(BZ202,BV202:CC202))</f>
        <v>0</v>
      </c>
      <c r="BR202" s="2684">
        <f t="shared" ref="BR202:BR265" si="405">IF(CA202=0,0,RANK(CA202,BV202:CC202))</f>
        <v>0</v>
      </c>
      <c r="BS202" s="2684">
        <f t="shared" ref="BS202:BS265" si="406">IF(CB202=0,0,RANK(CB202,BV202:CC202))</f>
        <v>0</v>
      </c>
      <c r="BT202" s="2684">
        <f t="shared" ref="BT202:BT265" si="407">IF(CC202=0,0,RANK(CC202,BV202:CC202))</f>
        <v>0</v>
      </c>
      <c r="BU202" s="2617"/>
      <c r="BV202" s="2685">
        <f t="shared" si="378"/>
        <v>0</v>
      </c>
      <c r="BW202" s="2686">
        <f t="shared" si="378"/>
        <v>0</v>
      </c>
      <c r="BX202" s="2686">
        <f t="shared" si="378"/>
        <v>0</v>
      </c>
      <c r="BY202" s="2686">
        <f t="shared" si="378"/>
        <v>0</v>
      </c>
      <c r="BZ202" s="2686">
        <f t="shared" si="378"/>
        <v>0</v>
      </c>
      <c r="CA202" s="2686">
        <f t="shared" si="378"/>
        <v>0</v>
      </c>
      <c r="CB202" s="2686">
        <f t="shared" si="378"/>
        <v>0</v>
      </c>
      <c r="CC202" s="2687">
        <f t="shared" si="378"/>
        <v>0</v>
      </c>
      <c r="CD202" s="2525"/>
      <c r="CE202" s="2681" t="str">
        <f t="shared" ref="CE202:CE265" si="408">BC202</f>
        <v/>
      </c>
      <c r="CF202" s="2688">
        <f t="shared" ref="CF202:CF265" si="409">MAX(CQ202:CX202)</f>
        <v>0</v>
      </c>
      <c r="CG202" s="2689">
        <f t="shared" ref="CG202:CG265" si="410">IF(CF202=0,0,IF(CQ202="",0,(CQ202/CF202)*CE202))</f>
        <v>0</v>
      </c>
      <c r="CH202" s="2689">
        <f t="shared" ref="CH202:CH265" si="411">IF(CF202=0,0,IF(CR202="",0,(CR202/CF202)*CE202))</f>
        <v>0</v>
      </c>
      <c r="CI202" s="2689">
        <f t="shared" ref="CI202:CI265" si="412">IF(CF202=0,0,IF(CS202="",0,(CS202/CF202)*CE202))</f>
        <v>0</v>
      </c>
      <c r="CJ202" s="2689">
        <f t="shared" ref="CJ202:CJ265" si="413">IF(CF202=0,0,IF(CT202="",0,(CT202/CF202)*CE202))</f>
        <v>0</v>
      </c>
      <c r="CK202" s="2689">
        <f t="shared" ref="CK202:CK265" si="414">IF(CF202=0,0,IF(CU202="",0,(CU202/CF202)*CE202))</f>
        <v>0</v>
      </c>
      <c r="CL202" s="2689">
        <f t="shared" ref="CL202:CL265" si="415">IF(CF202=0,0,IF(CV202="",0,(CV202/CF202)*CE202))</f>
        <v>0</v>
      </c>
      <c r="CM202" s="2689">
        <f t="shared" ref="CM202:CM265" si="416">IF(CF202=0,0,IF(CW202="",0,(CW202/CF202)*CE202))</f>
        <v>0</v>
      </c>
      <c r="CN202" s="2689">
        <f t="shared" ref="CN202:CN265" si="417">IF(CF202=0,0,IF(CX202="",0,(CX202/CF202)*CE202))</f>
        <v>0</v>
      </c>
      <c r="CO202" s="2702">
        <f>IF(M202=CO8,M202,0)</f>
        <v>0</v>
      </c>
      <c r="CP202" s="2703" t="str">
        <f t="shared" ref="CP202:CP265" si="418">IF(ISTEXT(CO202),N202,"")</f>
        <v/>
      </c>
      <c r="CQ202" s="2678" t="str">
        <f t="shared" ref="CQ202:CQ265" si="419">IF(ISBLANK(O202),"",IF(ISTEXT(CO202),O202,""))</f>
        <v/>
      </c>
      <c r="CR202" s="2692" t="str">
        <f t="shared" ref="CR202:CR265" si="420">IF(ISBLANK(P202),"",IF(ISTEXT(CO202),P202,""))</f>
        <v/>
      </c>
      <c r="CS202" s="2692" t="str">
        <f t="shared" ref="CS202:CS265" si="421">IF(ISBLANK(Q202),"",IF(ISTEXT(CO202),Q202,""))</f>
        <v/>
      </c>
      <c r="CT202" s="2692" t="str">
        <f t="shared" ref="CT202:CT265" si="422">IF(ISBLANK(R202),"",IF(ISTEXT(CO202),R202,""))</f>
        <v/>
      </c>
      <c r="CU202" s="2692" t="str">
        <f t="shared" ref="CU202:CU265" si="423">IF(ISBLANK(S202),"",IF(ISTEXT(CO202),S202,""))</f>
        <v/>
      </c>
      <c r="CV202" s="2692" t="str">
        <f t="shared" ref="CV202:CV265" si="424">IF(ISBLANK(T202),"",IF(ISTEXT(CO202),T202,""))</f>
        <v/>
      </c>
      <c r="CW202" s="2692" t="str">
        <f t="shared" ref="CW202:CW265" si="425">IF(ISBLANK(U202),"",IF(ISTEXT(CO202),U202,""))</f>
        <v/>
      </c>
      <c r="CX202" s="2693" t="str">
        <f t="shared" ref="CX202:CX265" si="426">IF(ISBLANK(V202),"",IF(ISTEXT(CO202),V202,""))</f>
        <v/>
      </c>
      <c r="CY202" s="2601"/>
      <c r="CZ202" s="2681" t="str">
        <f t="shared" ref="CZ202:CZ265" si="427">BC202</f>
        <v/>
      </c>
      <c r="DA202" s="2694">
        <f t="shared" ref="DA202:DA265" si="428">MIN(DM202:DT202)</f>
        <v>0</v>
      </c>
      <c r="DB202" s="2527" t="str">
        <f t="shared" ref="DB202:DB265" si="429">IF(DM202="","",IF(DM202=0,"",(DA202/DM202)*CZ202))</f>
        <v/>
      </c>
      <c r="DC202" s="2527" t="str">
        <f t="shared" ref="DC202:DC265" si="430">IF(DN202="","",IF(DN202=0,"",(DA202/DN202)*CZ202))</f>
        <v/>
      </c>
      <c r="DD202" s="2527" t="str">
        <f t="shared" ref="DD202:DD265" si="431">IF(DO202="","",IF(DO202=0,"",(DA202/DO202)*CZ202))</f>
        <v/>
      </c>
      <c r="DE202" s="2527" t="str">
        <f t="shared" ref="DE202:DE265" si="432">IF(DP202="","",IF(DP202=0,"",(DA202/DP202)*CZ202))</f>
        <v/>
      </c>
      <c r="DF202" s="2527" t="str">
        <f t="shared" ref="DF202:DF265" si="433">IF(DQ202="","",IF(DQ202=0,"",(DA202/DQ202)*CZ202))</f>
        <v/>
      </c>
      <c r="DG202" s="2527" t="str">
        <f t="shared" ref="DG202:DG265" si="434">IF(DR202="","",IF(DR202=0,"",(DA202/DR202)*CZ202))</f>
        <v/>
      </c>
      <c r="DH202" s="2527" t="str">
        <f t="shared" ref="DH202:DH265" si="435">IF(DS202="","",IF(DS202=0,"",(DA202/DS202)*CZ202))</f>
        <v/>
      </c>
      <c r="DI202" s="2527" t="str">
        <f t="shared" ref="DI202:DI265" si="436">IF(DT202="","",IF(DT202=0,"",(DA202/DT202)*CZ202))</f>
        <v/>
      </c>
      <c r="DJ202" s="2549"/>
      <c r="DK202" s="2704">
        <f>IF(M202=DK8,M202,0)</f>
        <v>0</v>
      </c>
      <c r="DL202" s="2703" t="str">
        <f t="shared" ref="DL202:DL265" si="437">IF(ISTEXT(DK202),N202,"")</f>
        <v/>
      </c>
      <c r="DM202" s="2692" t="str">
        <f t="shared" ref="DM202:DM265" si="438">IF(ISBLANK(O202),"",IF(ISTEXT(DK202),O202,""))</f>
        <v/>
      </c>
      <c r="DN202" s="2692" t="str">
        <f t="shared" ref="DN202:DN265" si="439">IF(ISBLANK(P202),"",IF(ISTEXT(DK202),P202,""))</f>
        <v/>
      </c>
      <c r="DO202" s="2692" t="str">
        <f t="shared" ref="DO202:DO265" si="440">IF(ISBLANK(Q202),"",IF(ISTEXT(DK202),Q202,""))</f>
        <v/>
      </c>
      <c r="DP202" s="2692" t="str">
        <f t="shared" ref="DP202:DP265" si="441">IF(ISBLANK(R202),"",IF(ISTEXT(DK202),R202,""))</f>
        <v/>
      </c>
      <c r="DQ202" s="2692" t="str">
        <f t="shared" ref="DQ202:DQ265" si="442">IF(ISBLANK(S202),"",IF(ISTEXT(DK202),S202,""))</f>
        <v/>
      </c>
      <c r="DR202" s="2692" t="str">
        <f t="shared" ref="DR202:DR265" si="443">IF(ISBLANK(T202),"",IF(ISTEXT(DK202),T202,""))</f>
        <v/>
      </c>
      <c r="DS202" s="2692" t="str">
        <f t="shared" ref="DS202:DS265" si="444">IF(ISBLANK(U202),"",IF(ISTEXT(DK202),U202,""))</f>
        <v/>
      </c>
      <c r="DT202" s="2696" t="str">
        <f t="shared" ref="DT202:DT265" si="445">IF(ISBLANK(V202),"",IF(ISTEXT(DK202),V202,""))</f>
        <v/>
      </c>
      <c r="DU202" s="2535"/>
      <c r="DV202" s="2683">
        <f t="shared" ref="DV202:DV265" si="446">IF(EE202=0,0,RANK(EE202,EE202:EL202))</f>
        <v>0</v>
      </c>
      <c r="DW202" s="2684">
        <f t="shared" ref="DW202:DW265" si="447">IF(EF202=0,0,RANK(EF202,EE202:EL202))</f>
        <v>0</v>
      </c>
      <c r="DX202" s="2684">
        <f t="shared" ref="DX202:DX265" si="448">IF(EG202=0,0,RANK(EG202,EE202:EL202))</f>
        <v>0</v>
      </c>
      <c r="DY202" s="2684">
        <f t="shared" ref="DY202:DY265" si="449">IF(EH202=0,0,RANK(EH202,EE202:EL202))</f>
        <v>0</v>
      </c>
      <c r="DZ202" s="2684">
        <f t="shared" ref="DZ202:DZ265" si="450">IF(EI202=0,0,RANK(EI202,EE202:EL202))</f>
        <v>0</v>
      </c>
      <c r="EA202" s="2684">
        <f t="shared" ref="EA202:EA265" si="451">IF(EJ202=0,0,RANK(EJ202,EE202:EL202))</f>
        <v>0</v>
      </c>
      <c r="EB202" s="2684">
        <f t="shared" ref="EB202:EB265" si="452">IF(EK202=0,0,RANK(EK202,EE202:EL202))</f>
        <v>0</v>
      </c>
      <c r="EC202" s="2684">
        <f t="shared" ref="EC202:EC265" si="453">IF(EL202=0,0,RANK(EL202,EE202:EL202))</f>
        <v>0</v>
      </c>
      <c r="ED202" s="2630"/>
      <c r="EE202" s="2685">
        <f t="shared" si="379"/>
        <v>0</v>
      </c>
      <c r="EF202" s="2686">
        <f t="shared" si="379"/>
        <v>0</v>
      </c>
      <c r="EG202" s="2686">
        <f t="shared" si="379"/>
        <v>0</v>
      </c>
      <c r="EH202" s="2686">
        <f t="shared" si="379"/>
        <v>0</v>
      </c>
      <c r="EI202" s="2686">
        <f t="shared" si="379"/>
        <v>0</v>
      </c>
      <c r="EJ202" s="2686">
        <f t="shared" si="379"/>
        <v>0</v>
      </c>
      <c r="EK202" s="2686">
        <f t="shared" si="379"/>
        <v>0</v>
      </c>
      <c r="EL202" s="2687">
        <f t="shared" si="379"/>
        <v>0</v>
      </c>
      <c r="EM202" s="2601"/>
      <c r="EN202" s="2681" t="str">
        <f t="shared" ref="EN202:EN265" si="454">BC202</f>
        <v/>
      </c>
      <c r="EO202" s="2688">
        <f t="shared" ref="EO202:EO265" si="455">MAX(EZ202:FG202)</f>
        <v>0</v>
      </c>
      <c r="EP202" s="2689">
        <f t="shared" ref="EP202:EP265" si="456">IF(EO202=0,0,IF(EZ202="",0,(EZ202/EO202)*EN202))</f>
        <v>0</v>
      </c>
      <c r="EQ202" s="2689">
        <f t="shared" ref="EQ202:EQ265" si="457">IF(EO202=0,0,IF(FA202="",0,(FA202/EO202)*EN202))</f>
        <v>0</v>
      </c>
      <c r="ER202" s="2689">
        <f t="shared" ref="ER202:ER265" si="458">IF(EO202=0,0,IF(FB202="",0,(FB202/EO202)*EN202))</f>
        <v>0</v>
      </c>
      <c r="ES202" s="2689">
        <f t="shared" ref="ES202:ES265" si="459">IF(EO202=0,0,IF(FC202="",0,(FC202/EO202)*EN202))</f>
        <v>0</v>
      </c>
      <c r="ET202" s="2689">
        <f t="shared" ref="ET202:ET265" si="460">IF(EO202=0,0,IF(FD202="",0,(FD202/EO202)*EN202))</f>
        <v>0</v>
      </c>
      <c r="EU202" s="2689">
        <f t="shared" ref="EU202:EU265" si="461">IF(EO202=0,0,IF(FE202="",0,(FE202/EO202)*EN202))</f>
        <v>0</v>
      </c>
      <c r="EV202" s="2689">
        <f t="shared" ref="EV202:EV265" si="462">IF(EO202=0,0,IF(FF202="",0,(FF202/EO202)*EN202))</f>
        <v>0</v>
      </c>
      <c r="EW202" s="2689">
        <f t="shared" ref="EW202:EW265" si="463">IF(EO202=0,0,IF(FG202="",0,(FG202/EO202)*EN202))</f>
        <v>0</v>
      </c>
      <c r="EX202" s="2705">
        <f>IF(X202=EX8,X202,0)</f>
        <v>0</v>
      </c>
      <c r="EY202" s="2703" t="str">
        <f t="shared" ref="EY202:EY265" si="464">IF(ISTEXT(EX202),Y202,"")</f>
        <v/>
      </c>
      <c r="EZ202" s="2678" t="str">
        <f t="shared" ref="EZ202:EZ265" si="465">IF(ISBLANK(Z202),"",IF(ISTEXT(EX202),Z202,""))</f>
        <v/>
      </c>
      <c r="FA202" s="2692" t="str">
        <f t="shared" ref="FA202:FA265" si="466">IF(ISBLANK(AA202),"",IF(ISTEXT(EX202),AA202,""))</f>
        <v/>
      </c>
      <c r="FB202" s="2692" t="str">
        <f t="shared" ref="FB202:FB265" si="467">IF(ISBLANK(AB202),"",IF(ISTEXT(EX202),AB202,""))</f>
        <v/>
      </c>
      <c r="FC202" s="2692" t="str">
        <f t="shared" ref="FC202:FC265" si="468">IF(ISBLANK(AC202),"",IF(ISTEXT(EX202),AC202,""))</f>
        <v/>
      </c>
      <c r="FD202" s="2692" t="str">
        <f t="shared" ref="FD202:FD265" si="469">IF(ISBLANK(AD202),"",IF(ISTEXT(EX202),AD202,""))</f>
        <v/>
      </c>
      <c r="FE202" s="2692" t="str">
        <f t="shared" ref="FE202:FE265" si="470">IF(ISBLANK(AE202),"",IF(ISTEXT(EX202),AE202,""))</f>
        <v/>
      </c>
      <c r="FF202" s="2692" t="str">
        <f t="shared" ref="FF202:FF265" si="471">IF(ISBLANK(AF202),"",IF(ISTEXT(EX202),AF202,""))</f>
        <v/>
      </c>
      <c r="FG202" s="2692" t="str">
        <f t="shared" ref="FG202:FG265" si="472">IF(ISBLANK(AG202),"",IF(ISTEXT(EX202),AG202,""))</f>
        <v/>
      </c>
      <c r="FH202" s="2601"/>
      <c r="FI202" s="2681" t="str">
        <f t="shared" ref="FI202:FI265" si="473">BC202</f>
        <v/>
      </c>
      <c r="FJ202" s="2694">
        <f t="shared" ref="FJ202:FJ265" si="474">MIN(FU202:GB202)</f>
        <v>0</v>
      </c>
      <c r="FK202" s="2527" t="str">
        <f t="shared" ref="FK202:FK265" si="475">IF(FU202="","",IF(FU202=0,"",(FJ202/FU202)*FI202))</f>
        <v/>
      </c>
      <c r="FL202" s="2527" t="str">
        <f t="shared" ref="FL202:FL265" si="476">IF(FV202="","",IF(FV202=0,"",(FJ202/FV202)*FI202))</f>
        <v/>
      </c>
      <c r="FM202" s="2527" t="str">
        <f t="shared" ref="FM202:FM265" si="477">IF(FW202="","",IF(FW202=0,"",(FJ202/FW202)*FI202))</f>
        <v/>
      </c>
      <c r="FN202" s="2527" t="str">
        <f t="shared" ref="FN202:FN265" si="478">IF(FX202="","",IF(FX202=0,"",(FJ202/FX202)*FI202))</f>
        <v/>
      </c>
      <c r="FO202" s="2527" t="str">
        <f t="shared" ref="FO202:FO265" si="479">IF(FY202="","",IF(FY202=0,"",(FJ202/FY202)*FI202))</f>
        <v/>
      </c>
      <c r="FP202" s="2527" t="str">
        <f t="shared" ref="FP202:FP265" si="480">IF(FZ202="","",IF(FZ202=0,"",(FJ202/FZ202)*FI202))</f>
        <v/>
      </c>
      <c r="FQ202" s="2527" t="str">
        <f t="shared" ref="FQ202:FQ265" si="481">IF(GA202="","",IF(GA202=0,"",(FJ202/GA202)*FI202))</f>
        <v/>
      </c>
      <c r="FR202" s="2527" t="str">
        <f t="shared" ref="FR202:FR265" si="482">IF(GB202="","",IF(GB202=0,"",(FJ202/GB202)*FI202))</f>
        <v/>
      </c>
      <c r="FS202" s="2704">
        <f>IF(X202=FS8,X202,0)</f>
        <v>0</v>
      </c>
      <c r="FT202" s="2703" t="str">
        <f t="shared" ref="FT202:FT265" si="483">IF(ISTEXT(FS202),Y202,"")</f>
        <v/>
      </c>
      <c r="FU202" s="2692" t="str">
        <f t="shared" ref="FU202:FU265" si="484">IF(ISBLANK(Z202),"",IF(ISTEXT(FS202),Z202,""))</f>
        <v/>
      </c>
      <c r="FV202" s="2692" t="str">
        <f t="shared" ref="FV202:FV265" si="485">IF(ISBLANK(AA202),"",IF(ISTEXT(FS202),AA202,""))</f>
        <v/>
      </c>
      <c r="FW202" s="2692" t="str">
        <f t="shared" ref="FW202:FW265" si="486">IF(ISBLANK(AB202),"",IF(ISTEXT(FS202),AB202,""))</f>
        <v/>
      </c>
      <c r="FX202" s="2692" t="str">
        <f t="shared" ref="FX202:FX265" si="487">IF(ISBLANK(AC202),"",IF(ISTEXT(FS202),AC202,""))</f>
        <v/>
      </c>
      <c r="FY202" s="2692" t="str">
        <f t="shared" ref="FY202:FY265" si="488">IF(ISBLANK(AD202),"",IF(ISTEXT(FS202),AD202,""))</f>
        <v/>
      </c>
      <c r="FZ202" s="2692" t="str">
        <f t="shared" ref="FZ202:FZ265" si="489">IF(ISBLANK(AE202),"",IF(ISTEXT(FS202),AE202,""))</f>
        <v/>
      </c>
      <c r="GA202" s="2692" t="str">
        <f t="shared" ref="GA202:GA265" si="490">IF(ISBLANK(AF202),"",IF(ISTEXT(FS202),AF202,""))</f>
        <v/>
      </c>
      <c r="GB202" s="2696" t="str">
        <f t="shared" ref="GB202:GB265" si="491">IF(ISBLANK(AG202),"",IF(ISTEXT(FS202),AG202,""))</f>
        <v/>
      </c>
      <c r="GC202" s="2535"/>
    </row>
    <row r="203" spans="1:185" ht="45" customHeight="1" x14ac:dyDescent="0.25">
      <c r="A203" s="2633">
        <f>ROW()</f>
        <v>203</v>
      </c>
      <c r="B203" s="2667" t="str">
        <f>IF(C203="I","",IF(ISBLANK(D203),"",IF(ISTEXT(D203),LARGE(B9:B202,1)+1,0)))</f>
        <v/>
      </c>
      <c r="C203" s="2698"/>
      <c r="D203" s="2715"/>
      <c r="E203" s="2669"/>
      <c r="F203" s="2670"/>
      <c r="G203" s="2671"/>
      <c r="H203" s="2672"/>
      <c r="I203" s="2671"/>
      <c r="J203" s="2672"/>
      <c r="K203" s="2673">
        <f t="shared" si="376"/>
        <v>0</v>
      </c>
      <c r="L203" s="2532"/>
      <c r="M203" s="2674">
        <f t="shared" si="380"/>
        <v>0</v>
      </c>
      <c r="N203" s="2675">
        <f t="shared" si="380"/>
        <v>0</v>
      </c>
      <c r="O203" s="2676"/>
      <c r="P203" s="2676"/>
      <c r="Q203" s="2676"/>
      <c r="R203" s="2676"/>
      <c r="S203" s="2676"/>
      <c r="T203" s="2676"/>
      <c r="U203" s="2676"/>
      <c r="V203" s="2676"/>
      <c r="W203" s="2532"/>
      <c r="X203" s="2674">
        <f t="shared" si="381"/>
        <v>0</v>
      </c>
      <c r="Y203" s="2675">
        <f t="shared" si="381"/>
        <v>0</v>
      </c>
      <c r="Z203" s="2677"/>
      <c r="AA203" s="2677"/>
      <c r="AB203" s="2677"/>
      <c r="AC203" s="2677"/>
      <c r="AD203" s="2677"/>
      <c r="AE203" s="2677"/>
      <c r="AF203" s="2677"/>
      <c r="AG203" s="2677"/>
      <c r="AH203" s="2532"/>
      <c r="AI203" s="2535"/>
      <c r="AJ203" s="2678">
        <f t="shared" si="382"/>
        <v>0</v>
      </c>
      <c r="AK203" s="2679">
        <f t="shared" si="383"/>
        <v>0</v>
      </c>
      <c r="AL203" s="2678">
        <f t="shared" si="384"/>
        <v>0</v>
      </c>
      <c r="AM203" s="2679">
        <f t="shared" si="385"/>
        <v>0</v>
      </c>
      <c r="AN203" s="2678">
        <f t="shared" si="386"/>
        <v>0</v>
      </c>
      <c r="AO203" s="2679">
        <f t="shared" si="387"/>
        <v>0</v>
      </c>
      <c r="AP203" s="2678">
        <f t="shared" si="388"/>
        <v>0</v>
      </c>
      <c r="AQ203" s="2679">
        <f t="shared" si="389"/>
        <v>0</v>
      </c>
      <c r="AR203" s="2678">
        <f t="shared" si="390"/>
        <v>0</v>
      </c>
      <c r="AS203" s="2679">
        <f t="shared" si="391"/>
        <v>0</v>
      </c>
      <c r="AT203" s="2678">
        <f t="shared" si="392"/>
        <v>0</v>
      </c>
      <c r="AU203" s="2679">
        <f t="shared" si="393"/>
        <v>0</v>
      </c>
      <c r="AV203" s="2678">
        <f t="shared" si="394"/>
        <v>0</v>
      </c>
      <c r="AW203" s="2679">
        <f t="shared" si="395"/>
        <v>0</v>
      </c>
      <c r="AX203" s="2678">
        <f t="shared" si="396"/>
        <v>0</v>
      </c>
      <c r="AY203" s="2679">
        <f t="shared" si="397"/>
        <v>0</v>
      </c>
      <c r="AZ203" s="2680"/>
      <c r="BA203" s="2681">
        <f>BA9</f>
        <v>20</v>
      </c>
      <c r="BB203" s="2681">
        <f t="shared" si="398"/>
        <v>0</v>
      </c>
      <c r="BC203" s="2681" t="str">
        <f t="shared" si="399"/>
        <v/>
      </c>
      <c r="BD203" s="2682">
        <f t="shared" si="377"/>
        <v>0</v>
      </c>
      <c r="BE203" s="2682">
        <f t="shared" si="377"/>
        <v>0</v>
      </c>
      <c r="BF203" s="2682">
        <f t="shared" si="377"/>
        <v>0</v>
      </c>
      <c r="BG203" s="2682">
        <f t="shared" si="377"/>
        <v>0</v>
      </c>
      <c r="BH203" s="2682">
        <f t="shared" si="377"/>
        <v>0</v>
      </c>
      <c r="BI203" s="2682">
        <f t="shared" si="377"/>
        <v>0</v>
      </c>
      <c r="BJ203" s="2682">
        <f t="shared" si="377"/>
        <v>0</v>
      </c>
      <c r="BK203" s="2682">
        <f t="shared" si="377"/>
        <v>0</v>
      </c>
      <c r="BL203" s="2535"/>
      <c r="BM203" s="2683">
        <f t="shared" si="400"/>
        <v>0</v>
      </c>
      <c r="BN203" s="2684">
        <f t="shared" si="401"/>
        <v>0</v>
      </c>
      <c r="BO203" s="2684">
        <f t="shared" si="402"/>
        <v>0</v>
      </c>
      <c r="BP203" s="2684">
        <f t="shared" si="403"/>
        <v>0</v>
      </c>
      <c r="BQ203" s="2684">
        <f t="shared" si="404"/>
        <v>0</v>
      </c>
      <c r="BR203" s="2684">
        <f t="shared" si="405"/>
        <v>0</v>
      </c>
      <c r="BS203" s="2684">
        <f t="shared" si="406"/>
        <v>0</v>
      </c>
      <c r="BT203" s="2684">
        <f t="shared" si="407"/>
        <v>0</v>
      </c>
      <c r="BU203" s="2617"/>
      <c r="BV203" s="2685">
        <f t="shared" si="378"/>
        <v>0</v>
      </c>
      <c r="BW203" s="2686">
        <f t="shared" si="378"/>
        <v>0</v>
      </c>
      <c r="BX203" s="2686">
        <f t="shared" si="378"/>
        <v>0</v>
      </c>
      <c r="BY203" s="2686">
        <f t="shared" si="378"/>
        <v>0</v>
      </c>
      <c r="BZ203" s="2686">
        <f t="shared" si="378"/>
        <v>0</v>
      </c>
      <c r="CA203" s="2686">
        <f t="shared" si="378"/>
        <v>0</v>
      </c>
      <c r="CB203" s="2686">
        <f t="shared" si="378"/>
        <v>0</v>
      </c>
      <c r="CC203" s="2687">
        <f t="shared" si="378"/>
        <v>0</v>
      </c>
      <c r="CD203" s="2525"/>
      <c r="CE203" s="2681" t="str">
        <f t="shared" si="408"/>
        <v/>
      </c>
      <c r="CF203" s="2688">
        <f t="shared" si="409"/>
        <v>0</v>
      </c>
      <c r="CG203" s="2689">
        <f t="shared" si="410"/>
        <v>0</v>
      </c>
      <c r="CH203" s="2689">
        <f t="shared" si="411"/>
        <v>0</v>
      </c>
      <c r="CI203" s="2689">
        <f t="shared" si="412"/>
        <v>0</v>
      </c>
      <c r="CJ203" s="2689">
        <f t="shared" si="413"/>
        <v>0</v>
      </c>
      <c r="CK203" s="2689">
        <f t="shared" si="414"/>
        <v>0</v>
      </c>
      <c r="CL203" s="2689">
        <f t="shared" si="415"/>
        <v>0</v>
      </c>
      <c r="CM203" s="2689">
        <f t="shared" si="416"/>
        <v>0</v>
      </c>
      <c r="CN203" s="2689">
        <f t="shared" si="417"/>
        <v>0</v>
      </c>
      <c r="CO203" s="2702">
        <f>IF(M203=CO8,M203,0)</f>
        <v>0</v>
      </c>
      <c r="CP203" s="2703" t="str">
        <f t="shared" si="418"/>
        <v/>
      </c>
      <c r="CQ203" s="2678" t="str">
        <f t="shared" si="419"/>
        <v/>
      </c>
      <c r="CR203" s="2692" t="str">
        <f t="shared" si="420"/>
        <v/>
      </c>
      <c r="CS203" s="2692" t="str">
        <f t="shared" si="421"/>
        <v/>
      </c>
      <c r="CT203" s="2692" t="str">
        <f t="shared" si="422"/>
        <v/>
      </c>
      <c r="CU203" s="2692" t="str">
        <f t="shared" si="423"/>
        <v/>
      </c>
      <c r="CV203" s="2692" t="str">
        <f t="shared" si="424"/>
        <v/>
      </c>
      <c r="CW203" s="2692" t="str">
        <f t="shared" si="425"/>
        <v/>
      </c>
      <c r="CX203" s="2693" t="str">
        <f t="shared" si="426"/>
        <v/>
      </c>
      <c r="CY203" s="2601"/>
      <c r="CZ203" s="2681" t="str">
        <f t="shared" si="427"/>
        <v/>
      </c>
      <c r="DA203" s="2694">
        <f t="shared" si="428"/>
        <v>0</v>
      </c>
      <c r="DB203" s="2527" t="str">
        <f t="shared" si="429"/>
        <v/>
      </c>
      <c r="DC203" s="2527" t="str">
        <f t="shared" si="430"/>
        <v/>
      </c>
      <c r="DD203" s="2527" t="str">
        <f t="shared" si="431"/>
        <v/>
      </c>
      <c r="DE203" s="2527" t="str">
        <f t="shared" si="432"/>
        <v/>
      </c>
      <c r="DF203" s="2527" t="str">
        <f t="shared" si="433"/>
        <v/>
      </c>
      <c r="DG203" s="2527" t="str">
        <f t="shared" si="434"/>
        <v/>
      </c>
      <c r="DH203" s="2527" t="str">
        <f t="shared" si="435"/>
        <v/>
      </c>
      <c r="DI203" s="2527" t="str">
        <f t="shared" si="436"/>
        <v/>
      </c>
      <c r="DJ203" s="2549"/>
      <c r="DK203" s="2704">
        <f>IF(M203=DK8,M203,0)</f>
        <v>0</v>
      </c>
      <c r="DL203" s="2703" t="str">
        <f t="shared" si="437"/>
        <v/>
      </c>
      <c r="DM203" s="2692" t="str">
        <f t="shared" si="438"/>
        <v/>
      </c>
      <c r="DN203" s="2692" t="str">
        <f t="shared" si="439"/>
        <v/>
      </c>
      <c r="DO203" s="2692" t="str">
        <f t="shared" si="440"/>
        <v/>
      </c>
      <c r="DP203" s="2692" t="str">
        <f t="shared" si="441"/>
        <v/>
      </c>
      <c r="DQ203" s="2692" t="str">
        <f t="shared" si="442"/>
        <v/>
      </c>
      <c r="DR203" s="2692" t="str">
        <f t="shared" si="443"/>
        <v/>
      </c>
      <c r="DS203" s="2692" t="str">
        <f t="shared" si="444"/>
        <v/>
      </c>
      <c r="DT203" s="2696" t="str">
        <f t="shared" si="445"/>
        <v/>
      </c>
      <c r="DU203" s="2535"/>
      <c r="DV203" s="2683">
        <f t="shared" si="446"/>
        <v>0</v>
      </c>
      <c r="DW203" s="2684">
        <f t="shared" si="447"/>
        <v>0</v>
      </c>
      <c r="DX203" s="2684">
        <f t="shared" si="448"/>
        <v>0</v>
      </c>
      <c r="DY203" s="2684">
        <f t="shared" si="449"/>
        <v>0</v>
      </c>
      <c r="DZ203" s="2684">
        <f t="shared" si="450"/>
        <v>0</v>
      </c>
      <c r="EA203" s="2684">
        <f t="shared" si="451"/>
        <v>0</v>
      </c>
      <c r="EB203" s="2684">
        <f t="shared" si="452"/>
        <v>0</v>
      </c>
      <c r="EC203" s="2684">
        <f t="shared" si="453"/>
        <v>0</v>
      </c>
      <c r="ED203" s="2630"/>
      <c r="EE203" s="2685">
        <f t="shared" si="379"/>
        <v>0</v>
      </c>
      <c r="EF203" s="2686">
        <f t="shared" si="379"/>
        <v>0</v>
      </c>
      <c r="EG203" s="2686">
        <f t="shared" si="379"/>
        <v>0</v>
      </c>
      <c r="EH203" s="2686">
        <f t="shared" si="379"/>
        <v>0</v>
      </c>
      <c r="EI203" s="2686">
        <f t="shared" si="379"/>
        <v>0</v>
      </c>
      <c r="EJ203" s="2686">
        <f t="shared" si="379"/>
        <v>0</v>
      </c>
      <c r="EK203" s="2686">
        <f t="shared" si="379"/>
        <v>0</v>
      </c>
      <c r="EL203" s="2687">
        <f t="shared" si="379"/>
        <v>0</v>
      </c>
      <c r="EM203" s="2601"/>
      <c r="EN203" s="2681" t="str">
        <f t="shared" si="454"/>
        <v/>
      </c>
      <c r="EO203" s="2688">
        <f t="shared" si="455"/>
        <v>0</v>
      </c>
      <c r="EP203" s="2689">
        <f t="shared" si="456"/>
        <v>0</v>
      </c>
      <c r="EQ203" s="2689">
        <f t="shared" si="457"/>
        <v>0</v>
      </c>
      <c r="ER203" s="2689">
        <f t="shared" si="458"/>
        <v>0</v>
      </c>
      <c r="ES203" s="2689">
        <f t="shared" si="459"/>
        <v>0</v>
      </c>
      <c r="ET203" s="2689">
        <f t="shared" si="460"/>
        <v>0</v>
      </c>
      <c r="EU203" s="2689">
        <f t="shared" si="461"/>
        <v>0</v>
      </c>
      <c r="EV203" s="2689">
        <f t="shared" si="462"/>
        <v>0</v>
      </c>
      <c r="EW203" s="2689">
        <f t="shared" si="463"/>
        <v>0</v>
      </c>
      <c r="EX203" s="2705">
        <f>IF(X203=EX8,X203,0)</f>
        <v>0</v>
      </c>
      <c r="EY203" s="2703" t="str">
        <f t="shared" si="464"/>
        <v/>
      </c>
      <c r="EZ203" s="2678" t="str">
        <f t="shared" si="465"/>
        <v/>
      </c>
      <c r="FA203" s="2692" t="str">
        <f t="shared" si="466"/>
        <v/>
      </c>
      <c r="FB203" s="2692" t="str">
        <f t="shared" si="467"/>
        <v/>
      </c>
      <c r="FC203" s="2692" t="str">
        <f t="shared" si="468"/>
        <v/>
      </c>
      <c r="FD203" s="2692" t="str">
        <f t="shared" si="469"/>
        <v/>
      </c>
      <c r="FE203" s="2692" t="str">
        <f t="shared" si="470"/>
        <v/>
      </c>
      <c r="FF203" s="2692" t="str">
        <f t="shared" si="471"/>
        <v/>
      </c>
      <c r="FG203" s="2692" t="str">
        <f t="shared" si="472"/>
        <v/>
      </c>
      <c r="FH203" s="2601"/>
      <c r="FI203" s="2681" t="str">
        <f t="shared" si="473"/>
        <v/>
      </c>
      <c r="FJ203" s="2694">
        <f t="shared" si="474"/>
        <v>0</v>
      </c>
      <c r="FK203" s="2527" t="str">
        <f t="shared" si="475"/>
        <v/>
      </c>
      <c r="FL203" s="2527" t="str">
        <f t="shared" si="476"/>
        <v/>
      </c>
      <c r="FM203" s="2527" t="str">
        <f t="shared" si="477"/>
        <v/>
      </c>
      <c r="FN203" s="2527" t="str">
        <f t="shared" si="478"/>
        <v/>
      </c>
      <c r="FO203" s="2527" t="str">
        <f t="shared" si="479"/>
        <v/>
      </c>
      <c r="FP203" s="2527" t="str">
        <f t="shared" si="480"/>
        <v/>
      </c>
      <c r="FQ203" s="2527" t="str">
        <f t="shared" si="481"/>
        <v/>
      </c>
      <c r="FR203" s="2527" t="str">
        <f t="shared" si="482"/>
        <v/>
      </c>
      <c r="FS203" s="2704">
        <f>IF(X203=FS8,X203,0)</f>
        <v>0</v>
      </c>
      <c r="FT203" s="2703" t="str">
        <f t="shared" si="483"/>
        <v/>
      </c>
      <c r="FU203" s="2692" t="str">
        <f t="shared" si="484"/>
        <v/>
      </c>
      <c r="FV203" s="2692" t="str">
        <f t="shared" si="485"/>
        <v/>
      </c>
      <c r="FW203" s="2692" t="str">
        <f t="shared" si="486"/>
        <v/>
      </c>
      <c r="FX203" s="2692" t="str">
        <f t="shared" si="487"/>
        <v/>
      </c>
      <c r="FY203" s="2692" t="str">
        <f t="shared" si="488"/>
        <v/>
      </c>
      <c r="FZ203" s="2692" t="str">
        <f t="shared" si="489"/>
        <v/>
      </c>
      <c r="GA203" s="2692" t="str">
        <f t="shared" si="490"/>
        <v/>
      </c>
      <c r="GB203" s="2696" t="str">
        <f t="shared" si="491"/>
        <v/>
      </c>
      <c r="GC203" s="2535"/>
    </row>
    <row r="204" spans="1:185" ht="45" customHeight="1" x14ac:dyDescent="0.25">
      <c r="A204" s="2633">
        <f>ROW()</f>
        <v>204</v>
      </c>
      <c r="B204" s="2667" t="str">
        <f>IF(C204="I","",IF(ISBLANK(D204),"",IF(ISTEXT(D204),LARGE(B9:B203,1)+1,0)))</f>
        <v/>
      </c>
      <c r="C204" s="2698"/>
      <c r="D204" s="2715"/>
      <c r="E204" s="2669"/>
      <c r="F204" s="2670"/>
      <c r="G204" s="2671"/>
      <c r="H204" s="2672"/>
      <c r="I204" s="2671"/>
      <c r="J204" s="2672"/>
      <c r="K204" s="2673">
        <f t="shared" si="376"/>
        <v>0</v>
      </c>
      <c r="L204" s="2532"/>
      <c r="M204" s="2674">
        <f t="shared" si="380"/>
        <v>0</v>
      </c>
      <c r="N204" s="2675">
        <f t="shared" si="380"/>
        <v>0</v>
      </c>
      <c r="O204" s="2676"/>
      <c r="P204" s="2676"/>
      <c r="Q204" s="2676"/>
      <c r="R204" s="2676"/>
      <c r="S204" s="2676"/>
      <c r="T204" s="2676"/>
      <c r="U204" s="2676"/>
      <c r="V204" s="2676"/>
      <c r="W204" s="2532"/>
      <c r="X204" s="2674">
        <f t="shared" si="381"/>
        <v>0</v>
      </c>
      <c r="Y204" s="2675">
        <f t="shared" si="381"/>
        <v>0</v>
      </c>
      <c r="Z204" s="2677"/>
      <c r="AA204" s="2677"/>
      <c r="AB204" s="2677"/>
      <c r="AC204" s="2677"/>
      <c r="AD204" s="2677"/>
      <c r="AE204" s="2677"/>
      <c r="AF204" s="2677"/>
      <c r="AG204" s="2677"/>
      <c r="AH204" s="2532"/>
      <c r="AI204" s="2535"/>
      <c r="AJ204" s="2678">
        <f t="shared" si="382"/>
        <v>0</v>
      </c>
      <c r="AK204" s="2679">
        <f t="shared" si="383"/>
        <v>0</v>
      </c>
      <c r="AL204" s="2678">
        <f t="shared" si="384"/>
        <v>0</v>
      </c>
      <c r="AM204" s="2679">
        <f t="shared" si="385"/>
        <v>0</v>
      </c>
      <c r="AN204" s="2678">
        <f t="shared" si="386"/>
        <v>0</v>
      </c>
      <c r="AO204" s="2679">
        <f t="shared" si="387"/>
        <v>0</v>
      </c>
      <c r="AP204" s="2678">
        <f t="shared" si="388"/>
        <v>0</v>
      </c>
      <c r="AQ204" s="2679">
        <f t="shared" si="389"/>
        <v>0</v>
      </c>
      <c r="AR204" s="2678">
        <f t="shared" si="390"/>
        <v>0</v>
      </c>
      <c r="AS204" s="2679">
        <f t="shared" si="391"/>
        <v>0</v>
      </c>
      <c r="AT204" s="2678">
        <f t="shared" si="392"/>
        <v>0</v>
      </c>
      <c r="AU204" s="2679">
        <f t="shared" si="393"/>
        <v>0</v>
      </c>
      <c r="AV204" s="2678">
        <f t="shared" si="394"/>
        <v>0</v>
      </c>
      <c r="AW204" s="2679">
        <f t="shared" si="395"/>
        <v>0</v>
      </c>
      <c r="AX204" s="2678">
        <f t="shared" si="396"/>
        <v>0</v>
      </c>
      <c r="AY204" s="2679">
        <f t="shared" si="397"/>
        <v>0</v>
      </c>
      <c r="AZ204" s="2680"/>
      <c r="BA204" s="2681">
        <f>BA9</f>
        <v>20</v>
      </c>
      <c r="BB204" s="2681">
        <f t="shared" si="398"/>
        <v>0</v>
      </c>
      <c r="BC204" s="2681" t="str">
        <f t="shared" si="399"/>
        <v/>
      </c>
      <c r="BD204" s="2682">
        <f t="shared" si="377"/>
        <v>0</v>
      </c>
      <c r="BE204" s="2682">
        <f t="shared" si="377"/>
        <v>0</v>
      </c>
      <c r="BF204" s="2682">
        <f t="shared" si="377"/>
        <v>0</v>
      </c>
      <c r="BG204" s="2682">
        <f t="shared" si="377"/>
        <v>0</v>
      </c>
      <c r="BH204" s="2682">
        <f t="shared" si="377"/>
        <v>0</v>
      </c>
      <c r="BI204" s="2682">
        <f t="shared" si="377"/>
        <v>0</v>
      </c>
      <c r="BJ204" s="2682">
        <f t="shared" si="377"/>
        <v>0</v>
      </c>
      <c r="BK204" s="2682">
        <f t="shared" si="377"/>
        <v>0</v>
      </c>
      <c r="BL204" s="2535"/>
      <c r="BM204" s="2683">
        <f t="shared" si="400"/>
        <v>0</v>
      </c>
      <c r="BN204" s="2684">
        <f t="shared" si="401"/>
        <v>0</v>
      </c>
      <c r="BO204" s="2684">
        <f t="shared" si="402"/>
        <v>0</v>
      </c>
      <c r="BP204" s="2684">
        <f t="shared" si="403"/>
        <v>0</v>
      </c>
      <c r="BQ204" s="2684">
        <f t="shared" si="404"/>
        <v>0</v>
      </c>
      <c r="BR204" s="2684">
        <f t="shared" si="405"/>
        <v>0</v>
      </c>
      <c r="BS204" s="2684">
        <f t="shared" si="406"/>
        <v>0</v>
      </c>
      <c r="BT204" s="2684">
        <f t="shared" si="407"/>
        <v>0</v>
      </c>
      <c r="BU204" s="2617"/>
      <c r="BV204" s="2685">
        <f t="shared" si="378"/>
        <v>0</v>
      </c>
      <c r="BW204" s="2686">
        <f t="shared" si="378"/>
        <v>0</v>
      </c>
      <c r="BX204" s="2686">
        <f t="shared" si="378"/>
        <v>0</v>
      </c>
      <c r="BY204" s="2686">
        <f t="shared" si="378"/>
        <v>0</v>
      </c>
      <c r="BZ204" s="2686">
        <f t="shared" si="378"/>
        <v>0</v>
      </c>
      <c r="CA204" s="2686">
        <f t="shared" si="378"/>
        <v>0</v>
      </c>
      <c r="CB204" s="2686">
        <f t="shared" si="378"/>
        <v>0</v>
      </c>
      <c r="CC204" s="2687">
        <f t="shared" si="378"/>
        <v>0</v>
      </c>
      <c r="CD204" s="2525"/>
      <c r="CE204" s="2681" t="str">
        <f t="shared" si="408"/>
        <v/>
      </c>
      <c r="CF204" s="2688">
        <f t="shared" si="409"/>
        <v>0</v>
      </c>
      <c r="CG204" s="2689">
        <f t="shared" si="410"/>
        <v>0</v>
      </c>
      <c r="CH204" s="2689">
        <f t="shared" si="411"/>
        <v>0</v>
      </c>
      <c r="CI204" s="2689">
        <f t="shared" si="412"/>
        <v>0</v>
      </c>
      <c r="CJ204" s="2689">
        <f t="shared" si="413"/>
        <v>0</v>
      </c>
      <c r="CK204" s="2689">
        <f t="shared" si="414"/>
        <v>0</v>
      </c>
      <c r="CL204" s="2689">
        <f t="shared" si="415"/>
        <v>0</v>
      </c>
      <c r="CM204" s="2689">
        <f t="shared" si="416"/>
        <v>0</v>
      </c>
      <c r="CN204" s="2689">
        <f t="shared" si="417"/>
        <v>0</v>
      </c>
      <c r="CO204" s="2702">
        <f>IF(M204=CO8,M204,0)</f>
        <v>0</v>
      </c>
      <c r="CP204" s="2703" t="str">
        <f t="shared" si="418"/>
        <v/>
      </c>
      <c r="CQ204" s="2678" t="str">
        <f t="shared" si="419"/>
        <v/>
      </c>
      <c r="CR204" s="2692" t="str">
        <f t="shared" si="420"/>
        <v/>
      </c>
      <c r="CS204" s="2692" t="str">
        <f t="shared" si="421"/>
        <v/>
      </c>
      <c r="CT204" s="2692" t="str">
        <f t="shared" si="422"/>
        <v/>
      </c>
      <c r="CU204" s="2692" t="str">
        <f t="shared" si="423"/>
        <v/>
      </c>
      <c r="CV204" s="2692" t="str">
        <f t="shared" si="424"/>
        <v/>
      </c>
      <c r="CW204" s="2692" t="str">
        <f t="shared" si="425"/>
        <v/>
      </c>
      <c r="CX204" s="2693" t="str">
        <f t="shared" si="426"/>
        <v/>
      </c>
      <c r="CY204" s="2601"/>
      <c r="CZ204" s="2681" t="str">
        <f t="shared" si="427"/>
        <v/>
      </c>
      <c r="DA204" s="2694">
        <f t="shared" si="428"/>
        <v>0</v>
      </c>
      <c r="DB204" s="2527" t="str">
        <f t="shared" si="429"/>
        <v/>
      </c>
      <c r="DC204" s="2527" t="str">
        <f t="shared" si="430"/>
        <v/>
      </c>
      <c r="DD204" s="2527" t="str">
        <f t="shared" si="431"/>
        <v/>
      </c>
      <c r="DE204" s="2527" t="str">
        <f t="shared" si="432"/>
        <v/>
      </c>
      <c r="DF204" s="2527" t="str">
        <f t="shared" si="433"/>
        <v/>
      </c>
      <c r="DG204" s="2527" t="str">
        <f t="shared" si="434"/>
        <v/>
      </c>
      <c r="DH204" s="2527" t="str">
        <f t="shared" si="435"/>
        <v/>
      </c>
      <c r="DI204" s="2527" t="str">
        <f t="shared" si="436"/>
        <v/>
      </c>
      <c r="DJ204" s="2549"/>
      <c r="DK204" s="2704">
        <f>IF(M204=DK8,M204,0)</f>
        <v>0</v>
      </c>
      <c r="DL204" s="2703" t="str">
        <f t="shared" si="437"/>
        <v/>
      </c>
      <c r="DM204" s="2692" t="str">
        <f t="shared" si="438"/>
        <v/>
      </c>
      <c r="DN204" s="2692" t="str">
        <f t="shared" si="439"/>
        <v/>
      </c>
      <c r="DO204" s="2692" t="str">
        <f t="shared" si="440"/>
        <v/>
      </c>
      <c r="DP204" s="2692" t="str">
        <f t="shared" si="441"/>
        <v/>
      </c>
      <c r="DQ204" s="2692" t="str">
        <f t="shared" si="442"/>
        <v/>
      </c>
      <c r="DR204" s="2692" t="str">
        <f t="shared" si="443"/>
        <v/>
      </c>
      <c r="DS204" s="2692" t="str">
        <f t="shared" si="444"/>
        <v/>
      </c>
      <c r="DT204" s="2696" t="str">
        <f t="shared" si="445"/>
        <v/>
      </c>
      <c r="DU204" s="2535"/>
      <c r="DV204" s="2683">
        <f t="shared" si="446"/>
        <v>0</v>
      </c>
      <c r="DW204" s="2684">
        <f t="shared" si="447"/>
        <v>0</v>
      </c>
      <c r="DX204" s="2684">
        <f t="shared" si="448"/>
        <v>0</v>
      </c>
      <c r="DY204" s="2684">
        <f t="shared" si="449"/>
        <v>0</v>
      </c>
      <c r="DZ204" s="2684">
        <f t="shared" si="450"/>
        <v>0</v>
      </c>
      <c r="EA204" s="2684">
        <f t="shared" si="451"/>
        <v>0</v>
      </c>
      <c r="EB204" s="2684">
        <f t="shared" si="452"/>
        <v>0</v>
      </c>
      <c r="EC204" s="2684">
        <f t="shared" si="453"/>
        <v>0</v>
      </c>
      <c r="ED204" s="2630"/>
      <c r="EE204" s="2685">
        <f t="shared" si="379"/>
        <v>0</v>
      </c>
      <c r="EF204" s="2686">
        <f t="shared" si="379"/>
        <v>0</v>
      </c>
      <c r="EG204" s="2686">
        <f t="shared" si="379"/>
        <v>0</v>
      </c>
      <c r="EH204" s="2686">
        <f t="shared" si="379"/>
        <v>0</v>
      </c>
      <c r="EI204" s="2686">
        <f t="shared" si="379"/>
        <v>0</v>
      </c>
      <c r="EJ204" s="2686">
        <f t="shared" si="379"/>
        <v>0</v>
      </c>
      <c r="EK204" s="2686">
        <f t="shared" si="379"/>
        <v>0</v>
      </c>
      <c r="EL204" s="2687">
        <f t="shared" si="379"/>
        <v>0</v>
      </c>
      <c r="EM204" s="2601"/>
      <c r="EN204" s="2681" t="str">
        <f t="shared" si="454"/>
        <v/>
      </c>
      <c r="EO204" s="2688">
        <f t="shared" si="455"/>
        <v>0</v>
      </c>
      <c r="EP204" s="2689">
        <f t="shared" si="456"/>
        <v>0</v>
      </c>
      <c r="EQ204" s="2689">
        <f t="shared" si="457"/>
        <v>0</v>
      </c>
      <c r="ER204" s="2689">
        <f t="shared" si="458"/>
        <v>0</v>
      </c>
      <c r="ES204" s="2689">
        <f t="shared" si="459"/>
        <v>0</v>
      </c>
      <c r="ET204" s="2689">
        <f t="shared" si="460"/>
        <v>0</v>
      </c>
      <c r="EU204" s="2689">
        <f t="shared" si="461"/>
        <v>0</v>
      </c>
      <c r="EV204" s="2689">
        <f t="shared" si="462"/>
        <v>0</v>
      </c>
      <c r="EW204" s="2689">
        <f t="shared" si="463"/>
        <v>0</v>
      </c>
      <c r="EX204" s="2705">
        <f>IF(X204=EX8,X204,0)</f>
        <v>0</v>
      </c>
      <c r="EY204" s="2703" t="str">
        <f t="shared" si="464"/>
        <v/>
      </c>
      <c r="EZ204" s="2678" t="str">
        <f t="shared" si="465"/>
        <v/>
      </c>
      <c r="FA204" s="2692" t="str">
        <f t="shared" si="466"/>
        <v/>
      </c>
      <c r="FB204" s="2692" t="str">
        <f t="shared" si="467"/>
        <v/>
      </c>
      <c r="FC204" s="2692" t="str">
        <f t="shared" si="468"/>
        <v/>
      </c>
      <c r="FD204" s="2692" t="str">
        <f t="shared" si="469"/>
        <v/>
      </c>
      <c r="FE204" s="2692" t="str">
        <f t="shared" si="470"/>
        <v/>
      </c>
      <c r="FF204" s="2692" t="str">
        <f t="shared" si="471"/>
        <v/>
      </c>
      <c r="FG204" s="2692" t="str">
        <f t="shared" si="472"/>
        <v/>
      </c>
      <c r="FH204" s="2601"/>
      <c r="FI204" s="2681" t="str">
        <f t="shared" si="473"/>
        <v/>
      </c>
      <c r="FJ204" s="2694">
        <f t="shared" si="474"/>
        <v>0</v>
      </c>
      <c r="FK204" s="2527" t="str">
        <f t="shared" si="475"/>
        <v/>
      </c>
      <c r="FL204" s="2527" t="str">
        <f t="shared" si="476"/>
        <v/>
      </c>
      <c r="FM204" s="2527" t="str">
        <f t="shared" si="477"/>
        <v/>
      </c>
      <c r="FN204" s="2527" t="str">
        <f t="shared" si="478"/>
        <v/>
      </c>
      <c r="FO204" s="2527" t="str">
        <f t="shared" si="479"/>
        <v/>
      </c>
      <c r="FP204" s="2527" t="str">
        <f t="shared" si="480"/>
        <v/>
      </c>
      <c r="FQ204" s="2527" t="str">
        <f t="shared" si="481"/>
        <v/>
      </c>
      <c r="FR204" s="2527" t="str">
        <f t="shared" si="482"/>
        <v/>
      </c>
      <c r="FS204" s="2704">
        <f>IF(X204=FS8,X204,0)</f>
        <v>0</v>
      </c>
      <c r="FT204" s="2703" t="str">
        <f t="shared" si="483"/>
        <v/>
      </c>
      <c r="FU204" s="2692" t="str">
        <f t="shared" si="484"/>
        <v/>
      </c>
      <c r="FV204" s="2692" t="str">
        <f t="shared" si="485"/>
        <v/>
      </c>
      <c r="FW204" s="2692" t="str">
        <f t="shared" si="486"/>
        <v/>
      </c>
      <c r="FX204" s="2692" t="str">
        <f t="shared" si="487"/>
        <v/>
      </c>
      <c r="FY204" s="2692" t="str">
        <f t="shared" si="488"/>
        <v/>
      </c>
      <c r="FZ204" s="2692" t="str">
        <f t="shared" si="489"/>
        <v/>
      </c>
      <c r="GA204" s="2692" t="str">
        <f t="shared" si="490"/>
        <v/>
      </c>
      <c r="GB204" s="2696" t="str">
        <f t="shared" si="491"/>
        <v/>
      </c>
      <c r="GC204" s="2535"/>
    </row>
    <row r="205" spans="1:185" ht="45" customHeight="1" x14ac:dyDescent="0.25">
      <c r="A205" s="2633">
        <f>ROW()</f>
        <v>205</v>
      </c>
      <c r="B205" s="2667" t="str">
        <f>IF(C205="I","",IF(ISBLANK(D205),"",IF(ISTEXT(D205),LARGE(B9:B204,1)+1,0)))</f>
        <v/>
      </c>
      <c r="C205" s="2698"/>
      <c r="D205" s="2715"/>
      <c r="E205" s="2669"/>
      <c r="F205" s="2670"/>
      <c r="G205" s="2671"/>
      <c r="H205" s="2672"/>
      <c r="I205" s="2671"/>
      <c r="J205" s="2672"/>
      <c r="K205" s="2673">
        <f t="shared" si="376"/>
        <v>0</v>
      </c>
      <c r="L205" s="2532"/>
      <c r="M205" s="2674">
        <f t="shared" si="380"/>
        <v>0</v>
      </c>
      <c r="N205" s="2675">
        <f t="shared" si="380"/>
        <v>0</v>
      </c>
      <c r="O205" s="2676"/>
      <c r="P205" s="2676"/>
      <c r="Q205" s="2676"/>
      <c r="R205" s="2676"/>
      <c r="S205" s="2676"/>
      <c r="T205" s="2676"/>
      <c r="U205" s="2676"/>
      <c r="V205" s="2676"/>
      <c r="W205" s="2532"/>
      <c r="X205" s="2674">
        <f t="shared" si="381"/>
        <v>0</v>
      </c>
      <c r="Y205" s="2675">
        <f t="shared" si="381"/>
        <v>0</v>
      </c>
      <c r="Z205" s="2677"/>
      <c r="AA205" s="2677"/>
      <c r="AB205" s="2677"/>
      <c r="AC205" s="2677"/>
      <c r="AD205" s="2677"/>
      <c r="AE205" s="2677"/>
      <c r="AF205" s="2677"/>
      <c r="AG205" s="2677"/>
      <c r="AH205" s="2532"/>
      <c r="AI205" s="2535"/>
      <c r="AJ205" s="2678">
        <f t="shared" si="382"/>
        <v>0</v>
      </c>
      <c r="AK205" s="2679">
        <f t="shared" si="383"/>
        <v>0</v>
      </c>
      <c r="AL205" s="2678">
        <f t="shared" si="384"/>
        <v>0</v>
      </c>
      <c r="AM205" s="2679">
        <f t="shared" si="385"/>
        <v>0</v>
      </c>
      <c r="AN205" s="2678">
        <f t="shared" si="386"/>
        <v>0</v>
      </c>
      <c r="AO205" s="2679">
        <f t="shared" si="387"/>
        <v>0</v>
      </c>
      <c r="AP205" s="2678">
        <f t="shared" si="388"/>
        <v>0</v>
      </c>
      <c r="AQ205" s="2679">
        <f t="shared" si="389"/>
        <v>0</v>
      </c>
      <c r="AR205" s="2678">
        <f t="shared" si="390"/>
        <v>0</v>
      </c>
      <c r="AS205" s="2679">
        <f t="shared" si="391"/>
        <v>0</v>
      </c>
      <c r="AT205" s="2678">
        <f t="shared" si="392"/>
        <v>0</v>
      </c>
      <c r="AU205" s="2679">
        <f t="shared" si="393"/>
        <v>0</v>
      </c>
      <c r="AV205" s="2678">
        <f t="shared" si="394"/>
        <v>0</v>
      </c>
      <c r="AW205" s="2679">
        <f t="shared" si="395"/>
        <v>0</v>
      </c>
      <c r="AX205" s="2678">
        <f t="shared" si="396"/>
        <v>0</v>
      </c>
      <c r="AY205" s="2679">
        <f t="shared" si="397"/>
        <v>0</v>
      </c>
      <c r="AZ205" s="2680"/>
      <c r="BA205" s="2681">
        <f>BA9</f>
        <v>20</v>
      </c>
      <c r="BB205" s="2681">
        <f t="shared" si="398"/>
        <v>0</v>
      </c>
      <c r="BC205" s="2681" t="str">
        <f t="shared" si="399"/>
        <v/>
      </c>
      <c r="BD205" s="2682">
        <f t="shared" si="377"/>
        <v>0</v>
      </c>
      <c r="BE205" s="2682">
        <f t="shared" si="377"/>
        <v>0</v>
      </c>
      <c r="BF205" s="2682">
        <f t="shared" si="377"/>
        <v>0</v>
      </c>
      <c r="BG205" s="2682">
        <f t="shared" si="377"/>
        <v>0</v>
      </c>
      <c r="BH205" s="2682">
        <f t="shared" si="377"/>
        <v>0</v>
      </c>
      <c r="BI205" s="2682">
        <f t="shared" si="377"/>
        <v>0</v>
      </c>
      <c r="BJ205" s="2682">
        <f t="shared" si="377"/>
        <v>0</v>
      </c>
      <c r="BK205" s="2682">
        <f t="shared" si="377"/>
        <v>0</v>
      </c>
      <c r="BL205" s="2535"/>
      <c r="BM205" s="2683">
        <f t="shared" si="400"/>
        <v>0</v>
      </c>
      <c r="BN205" s="2684">
        <f t="shared" si="401"/>
        <v>0</v>
      </c>
      <c r="BO205" s="2684">
        <f t="shared" si="402"/>
        <v>0</v>
      </c>
      <c r="BP205" s="2684">
        <f t="shared" si="403"/>
        <v>0</v>
      </c>
      <c r="BQ205" s="2684">
        <f t="shared" si="404"/>
        <v>0</v>
      </c>
      <c r="BR205" s="2684">
        <f t="shared" si="405"/>
        <v>0</v>
      </c>
      <c r="BS205" s="2684">
        <f t="shared" si="406"/>
        <v>0</v>
      </c>
      <c r="BT205" s="2684">
        <f t="shared" si="407"/>
        <v>0</v>
      </c>
      <c r="BU205" s="2617"/>
      <c r="BV205" s="2685">
        <f t="shared" si="378"/>
        <v>0</v>
      </c>
      <c r="BW205" s="2686">
        <f t="shared" si="378"/>
        <v>0</v>
      </c>
      <c r="BX205" s="2686">
        <f t="shared" si="378"/>
        <v>0</v>
      </c>
      <c r="BY205" s="2686">
        <f t="shared" si="378"/>
        <v>0</v>
      </c>
      <c r="BZ205" s="2686">
        <f t="shared" si="378"/>
        <v>0</v>
      </c>
      <c r="CA205" s="2686">
        <f t="shared" si="378"/>
        <v>0</v>
      </c>
      <c r="CB205" s="2686">
        <f t="shared" si="378"/>
        <v>0</v>
      </c>
      <c r="CC205" s="2687">
        <f t="shared" si="378"/>
        <v>0</v>
      </c>
      <c r="CD205" s="2525"/>
      <c r="CE205" s="2681" t="str">
        <f t="shared" si="408"/>
        <v/>
      </c>
      <c r="CF205" s="2688">
        <f t="shared" si="409"/>
        <v>0</v>
      </c>
      <c r="CG205" s="2689">
        <f t="shared" si="410"/>
        <v>0</v>
      </c>
      <c r="CH205" s="2689">
        <f t="shared" si="411"/>
        <v>0</v>
      </c>
      <c r="CI205" s="2689">
        <f t="shared" si="412"/>
        <v>0</v>
      </c>
      <c r="CJ205" s="2689">
        <f t="shared" si="413"/>
        <v>0</v>
      </c>
      <c r="CK205" s="2689">
        <f t="shared" si="414"/>
        <v>0</v>
      </c>
      <c r="CL205" s="2689">
        <f t="shared" si="415"/>
        <v>0</v>
      </c>
      <c r="CM205" s="2689">
        <f t="shared" si="416"/>
        <v>0</v>
      </c>
      <c r="CN205" s="2689">
        <f t="shared" si="417"/>
        <v>0</v>
      </c>
      <c r="CO205" s="2702">
        <f>IF(M205=CO8,M205,0)</f>
        <v>0</v>
      </c>
      <c r="CP205" s="2703" t="str">
        <f t="shared" si="418"/>
        <v/>
      </c>
      <c r="CQ205" s="2678" t="str">
        <f t="shared" si="419"/>
        <v/>
      </c>
      <c r="CR205" s="2692" t="str">
        <f t="shared" si="420"/>
        <v/>
      </c>
      <c r="CS205" s="2692" t="str">
        <f t="shared" si="421"/>
        <v/>
      </c>
      <c r="CT205" s="2692" t="str">
        <f t="shared" si="422"/>
        <v/>
      </c>
      <c r="CU205" s="2692" t="str">
        <f t="shared" si="423"/>
        <v/>
      </c>
      <c r="CV205" s="2692" t="str">
        <f t="shared" si="424"/>
        <v/>
      </c>
      <c r="CW205" s="2692" t="str">
        <f t="shared" si="425"/>
        <v/>
      </c>
      <c r="CX205" s="2693" t="str">
        <f t="shared" si="426"/>
        <v/>
      </c>
      <c r="CY205" s="2601"/>
      <c r="CZ205" s="2681" t="str">
        <f t="shared" si="427"/>
        <v/>
      </c>
      <c r="DA205" s="2694">
        <f t="shared" si="428"/>
        <v>0</v>
      </c>
      <c r="DB205" s="2527" t="str">
        <f t="shared" si="429"/>
        <v/>
      </c>
      <c r="DC205" s="2527" t="str">
        <f t="shared" si="430"/>
        <v/>
      </c>
      <c r="DD205" s="2527" t="str">
        <f t="shared" si="431"/>
        <v/>
      </c>
      <c r="DE205" s="2527" t="str">
        <f t="shared" si="432"/>
        <v/>
      </c>
      <c r="DF205" s="2527" t="str">
        <f t="shared" si="433"/>
        <v/>
      </c>
      <c r="DG205" s="2527" t="str">
        <f t="shared" si="434"/>
        <v/>
      </c>
      <c r="DH205" s="2527" t="str">
        <f t="shared" si="435"/>
        <v/>
      </c>
      <c r="DI205" s="2527" t="str">
        <f t="shared" si="436"/>
        <v/>
      </c>
      <c r="DJ205" s="2549"/>
      <c r="DK205" s="2704">
        <f>IF(M205=DK8,M205,0)</f>
        <v>0</v>
      </c>
      <c r="DL205" s="2703" t="str">
        <f t="shared" si="437"/>
        <v/>
      </c>
      <c r="DM205" s="2692" t="str">
        <f t="shared" si="438"/>
        <v/>
      </c>
      <c r="DN205" s="2692" t="str">
        <f t="shared" si="439"/>
        <v/>
      </c>
      <c r="DO205" s="2692" t="str">
        <f t="shared" si="440"/>
        <v/>
      </c>
      <c r="DP205" s="2692" t="str">
        <f t="shared" si="441"/>
        <v/>
      </c>
      <c r="DQ205" s="2692" t="str">
        <f t="shared" si="442"/>
        <v/>
      </c>
      <c r="DR205" s="2692" t="str">
        <f t="shared" si="443"/>
        <v/>
      </c>
      <c r="DS205" s="2692" t="str">
        <f t="shared" si="444"/>
        <v/>
      </c>
      <c r="DT205" s="2696" t="str">
        <f t="shared" si="445"/>
        <v/>
      </c>
      <c r="DU205" s="2535"/>
      <c r="DV205" s="2683">
        <f t="shared" si="446"/>
        <v>0</v>
      </c>
      <c r="DW205" s="2684">
        <f t="shared" si="447"/>
        <v>0</v>
      </c>
      <c r="DX205" s="2684">
        <f t="shared" si="448"/>
        <v>0</v>
      </c>
      <c r="DY205" s="2684">
        <f t="shared" si="449"/>
        <v>0</v>
      </c>
      <c r="DZ205" s="2684">
        <f t="shared" si="450"/>
        <v>0</v>
      </c>
      <c r="EA205" s="2684">
        <f t="shared" si="451"/>
        <v>0</v>
      </c>
      <c r="EB205" s="2684">
        <f t="shared" si="452"/>
        <v>0</v>
      </c>
      <c r="EC205" s="2684">
        <f t="shared" si="453"/>
        <v>0</v>
      </c>
      <c r="ED205" s="2630"/>
      <c r="EE205" s="2685">
        <f t="shared" si="379"/>
        <v>0</v>
      </c>
      <c r="EF205" s="2686">
        <f t="shared" si="379"/>
        <v>0</v>
      </c>
      <c r="EG205" s="2686">
        <f t="shared" si="379"/>
        <v>0</v>
      </c>
      <c r="EH205" s="2686">
        <f t="shared" si="379"/>
        <v>0</v>
      </c>
      <c r="EI205" s="2686">
        <f t="shared" si="379"/>
        <v>0</v>
      </c>
      <c r="EJ205" s="2686">
        <f t="shared" si="379"/>
        <v>0</v>
      </c>
      <c r="EK205" s="2686">
        <f t="shared" si="379"/>
        <v>0</v>
      </c>
      <c r="EL205" s="2687">
        <f t="shared" si="379"/>
        <v>0</v>
      </c>
      <c r="EM205" s="2601"/>
      <c r="EN205" s="2681" t="str">
        <f t="shared" si="454"/>
        <v/>
      </c>
      <c r="EO205" s="2688">
        <f t="shared" si="455"/>
        <v>0</v>
      </c>
      <c r="EP205" s="2689">
        <f t="shared" si="456"/>
        <v>0</v>
      </c>
      <c r="EQ205" s="2689">
        <f t="shared" si="457"/>
        <v>0</v>
      </c>
      <c r="ER205" s="2689">
        <f t="shared" si="458"/>
        <v>0</v>
      </c>
      <c r="ES205" s="2689">
        <f t="shared" si="459"/>
        <v>0</v>
      </c>
      <c r="ET205" s="2689">
        <f t="shared" si="460"/>
        <v>0</v>
      </c>
      <c r="EU205" s="2689">
        <f t="shared" si="461"/>
        <v>0</v>
      </c>
      <c r="EV205" s="2689">
        <f t="shared" si="462"/>
        <v>0</v>
      </c>
      <c r="EW205" s="2689">
        <f t="shared" si="463"/>
        <v>0</v>
      </c>
      <c r="EX205" s="2705">
        <f>IF(X205=EX8,X205,0)</f>
        <v>0</v>
      </c>
      <c r="EY205" s="2703" t="str">
        <f t="shared" si="464"/>
        <v/>
      </c>
      <c r="EZ205" s="2678" t="str">
        <f t="shared" si="465"/>
        <v/>
      </c>
      <c r="FA205" s="2692" t="str">
        <f t="shared" si="466"/>
        <v/>
      </c>
      <c r="FB205" s="2692" t="str">
        <f t="shared" si="467"/>
        <v/>
      </c>
      <c r="FC205" s="2692" t="str">
        <f t="shared" si="468"/>
        <v/>
      </c>
      <c r="FD205" s="2692" t="str">
        <f t="shared" si="469"/>
        <v/>
      </c>
      <c r="FE205" s="2692" t="str">
        <f t="shared" si="470"/>
        <v/>
      </c>
      <c r="FF205" s="2692" t="str">
        <f t="shared" si="471"/>
        <v/>
      </c>
      <c r="FG205" s="2692" t="str">
        <f t="shared" si="472"/>
        <v/>
      </c>
      <c r="FH205" s="2601"/>
      <c r="FI205" s="2681" t="str">
        <f t="shared" si="473"/>
        <v/>
      </c>
      <c r="FJ205" s="2694">
        <f t="shared" si="474"/>
        <v>0</v>
      </c>
      <c r="FK205" s="2527" t="str">
        <f t="shared" si="475"/>
        <v/>
      </c>
      <c r="FL205" s="2527" t="str">
        <f t="shared" si="476"/>
        <v/>
      </c>
      <c r="FM205" s="2527" t="str">
        <f t="shared" si="477"/>
        <v/>
      </c>
      <c r="FN205" s="2527" t="str">
        <f t="shared" si="478"/>
        <v/>
      </c>
      <c r="FO205" s="2527" t="str">
        <f t="shared" si="479"/>
        <v/>
      </c>
      <c r="FP205" s="2527" t="str">
        <f t="shared" si="480"/>
        <v/>
      </c>
      <c r="FQ205" s="2527" t="str">
        <f t="shared" si="481"/>
        <v/>
      </c>
      <c r="FR205" s="2527" t="str">
        <f t="shared" si="482"/>
        <v/>
      </c>
      <c r="FS205" s="2704">
        <f>IF(X205=FS8,X205,0)</f>
        <v>0</v>
      </c>
      <c r="FT205" s="2703" t="str">
        <f t="shared" si="483"/>
        <v/>
      </c>
      <c r="FU205" s="2692" t="str">
        <f t="shared" si="484"/>
        <v/>
      </c>
      <c r="FV205" s="2692" t="str">
        <f t="shared" si="485"/>
        <v/>
      </c>
      <c r="FW205" s="2692" t="str">
        <f t="shared" si="486"/>
        <v/>
      </c>
      <c r="FX205" s="2692" t="str">
        <f t="shared" si="487"/>
        <v/>
      </c>
      <c r="FY205" s="2692" t="str">
        <f t="shared" si="488"/>
        <v/>
      </c>
      <c r="FZ205" s="2692" t="str">
        <f t="shared" si="489"/>
        <v/>
      </c>
      <c r="GA205" s="2692" t="str">
        <f t="shared" si="490"/>
        <v/>
      </c>
      <c r="GB205" s="2696" t="str">
        <f t="shared" si="491"/>
        <v/>
      </c>
      <c r="GC205" s="2535"/>
    </row>
    <row r="206" spans="1:185" ht="45" customHeight="1" x14ac:dyDescent="0.25">
      <c r="A206" s="2633">
        <f>ROW()</f>
        <v>206</v>
      </c>
      <c r="B206" s="2667" t="str">
        <f>IF(C206="I","",IF(ISBLANK(D206),"",IF(ISTEXT(D206),LARGE(B9:B205,1)+1,0)))</f>
        <v/>
      </c>
      <c r="C206" s="2698"/>
      <c r="D206" s="2715"/>
      <c r="E206" s="2669"/>
      <c r="F206" s="2670"/>
      <c r="G206" s="2671"/>
      <c r="H206" s="2672"/>
      <c r="I206" s="2671"/>
      <c r="J206" s="2672"/>
      <c r="K206" s="2673">
        <f t="shared" si="376"/>
        <v>0</v>
      </c>
      <c r="L206" s="2532"/>
      <c r="M206" s="2674">
        <f t="shared" si="380"/>
        <v>0</v>
      </c>
      <c r="N206" s="2675">
        <f t="shared" si="380"/>
        <v>0</v>
      </c>
      <c r="O206" s="2676"/>
      <c r="P206" s="2676"/>
      <c r="Q206" s="2676"/>
      <c r="R206" s="2676"/>
      <c r="S206" s="2676"/>
      <c r="T206" s="2676"/>
      <c r="U206" s="2676"/>
      <c r="V206" s="2676"/>
      <c r="W206" s="2532"/>
      <c r="X206" s="2674">
        <f t="shared" si="381"/>
        <v>0</v>
      </c>
      <c r="Y206" s="2675">
        <f t="shared" si="381"/>
        <v>0</v>
      </c>
      <c r="Z206" s="2677"/>
      <c r="AA206" s="2677"/>
      <c r="AB206" s="2677"/>
      <c r="AC206" s="2677"/>
      <c r="AD206" s="2677"/>
      <c r="AE206" s="2677"/>
      <c r="AF206" s="2677"/>
      <c r="AG206" s="2677"/>
      <c r="AH206" s="2532"/>
      <c r="AI206" s="2535"/>
      <c r="AJ206" s="2678">
        <f t="shared" si="382"/>
        <v>0</v>
      </c>
      <c r="AK206" s="2679">
        <f t="shared" si="383"/>
        <v>0</v>
      </c>
      <c r="AL206" s="2678">
        <f t="shared" si="384"/>
        <v>0</v>
      </c>
      <c r="AM206" s="2679">
        <f t="shared" si="385"/>
        <v>0</v>
      </c>
      <c r="AN206" s="2678">
        <f t="shared" si="386"/>
        <v>0</v>
      </c>
      <c r="AO206" s="2679">
        <f t="shared" si="387"/>
        <v>0</v>
      </c>
      <c r="AP206" s="2678">
        <f t="shared" si="388"/>
        <v>0</v>
      </c>
      <c r="AQ206" s="2679">
        <f t="shared" si="389"/>
        <v>0</v>
      </c>
      <c r="AR206" s="2678">
        <f t="shared" si="390"/>
        <v>0</v>
      </c>
      <c r="AS206" s="2679">
        <f t="shared" si="391"/>
        <v>0</v>
      </c>
      <c r="AT206" s="2678">
        <f t="shared" si="392"/>
        <v>0</v>
      </c>
      <c r="AU206" s="2679">
        <f t="shared" si="393"/>
        <v>0</v>
      </c>
      <c r="AV206" s="2678">
        <f t="shared" si="394"/>
        <v>0</v>
      </c>
      <c r="AW206" s="2679">
        <f t="shared" si="395"/>
        <v>0</v>
      </c>
      <c r="AX206" s="2678">
        <f t="shared" si="396"/>
        <v>0</v>
      </c>
      <c r="AY206" s="2679">
        <f t="shared" si="397"/>
        <v>0</v>
      </c>
      <c r="AZ206" s="2680"/>
      <c r="BA206" s="2681">
        <f>BA9</f>
        <v>20</v>
      </c>
      <c r="BB206" s="2681">
        <f t="shared" si="398"/>
        <v>0</v>
      </c>
      <c r="BC206" s="2681" t="str">
        <f t="shared" si="399"/>
        <v/>
      </c>
      <c r="BD206" s="2682">
        <f t="shared" si="377"/>
        <v>0</v>
      </c>
      <c r="BE206" s="2682">
        <f t="shared" si="377"/>
        <v>0</v>
      </c>
      <c r="BF206" s="2682">
        <f t="shared" si="377"/>
        <v>0</v>
      </c>
      <c r="BG206" s="2682">
        <f t="shared" si="377"/>
        <v>0</v>
      </c>
      <c r="BH206" s="2682">
        <f t="shared" si="377"/>
        <v>0</v>
      </c>
      <c r="BI206" s="2682">
        <f t="shared" si="377"/>
        <v>0</v>
      </c>
      <c r="BJ206" s="2682">
        <f t="shared" si="377"/>
        <v>0</v>
      </c>
      <c r="BK206" s="2682">
        <f t="shared" si="377"/>
        <v>0</v>
      </c>
      <c r="BL206" s="2535"/>
      <c r="BM206" s="2683">
        <f t="shared" si="400"/>
        <v>0</v>
      </c>
      <c r="BN206" s="2684">
        <f t="shared" si="401"/>
        <v>0</v>
      </c>
      <c r="BO206" s="2684">
        <f t="shared" si="402"/>
        <v>0</v>
      </c>
      <c r="BP206" s="2684">
        <f t="shared" si="403"/>
        <v>0</v>
      </c>
      <c r="BQ206" s="2684">
        <f t="shared" si="404"/>
        <v>0</v>
      </c>
      <c r="BR206" s="2684">
        <f t="shared" si="405"/>
        <v>0</v>
      </c>
      <c r="BS206" s="2684">
        <f t="shared" si="406"/>
        <v>0</v>
      </c>
      <c r="BT206" s="2684">
        <f t="shared" si="407"/>
        <v>0</v>
      </c>
      <c r="BU206" s="2617"/>
      <c r="BV206" s="2685">
        <f t="shared" si="378"/>
        <v>0</v>
      </c>
      <c r="BW206" s="2686">
        <f t="shared" si="378"/>
        <v>0</v>
      </c>
      <c r="BX206" s="2686">
        <f t="shared" si="378"/>
        <v>0</v>
      </c>
      <c r="BY206" s="2686">
        <f t="shared" si="378"/>
        <v>0</v>
      </c>
      <c r="BZ206" s="2686">
        <f t="shared" si="378"/>
        <v>0</v>
      </c>
      <c r="CA206" s="2686">
        <f t="shared" si="378"/>
        <v>0</v>
      </c>
      <c r="CB206" s="2686">
        <f t="shared" si="378"/>
        <v>0</v>
      </c>
      <c r="CC206" s="2687">
        <f t="shared" si="378"/>
        <v>0</v>
      </c>
      <c r="CD206" s="2525"/>
      <c r="CE206" s="2681" t="str">
        <f t="shared" si="408"/>
        <v/>
      </c>
      <c r="CF206" s="2688">
        <f t="shared" si="409"/>
        <v>0</v>
      </c>
      <c r="CG206" s="2689">
        <f t="shared" si="410"/>
        <v>0</v>
      </c>
      <c r="CH206" s="2689">
        <f t="shared" si="411"/>
        <v>0</v>
      </c>
      <c r="CI206" s="2689">
        <f t="shared" si="412"/>
        <v>0</v>
      </c>
      <c r="CJ206" s="2689">
        <f t="shared" si="413"/>
        <v>0</v>
      </c>
      <c r="CK206" s="2689">
        <f t="shared" si="414"/>
        <v>0</v>
      </c>
      <c r="CL206" s="2689">
        <f t="shared" si="415"/>
        <v>0</v>
      </c>
      <c r="CM206" s="2689">
        <f t="shared" si="416"/>
        <v>0</v>
      </c>
      <c r="CN206" s="2689">
        <f t="shared" si="417"/>
        <v>0</v>
      </c>
      <c r="CO206" s="2702">
        <f>IF(M206=CO8,M206,0)</f>
        <v>0</v>
      </c>
      <c r="CP206" s="2703" t="str">
        <f t="shared" si="418"/>
        <v/>
      </c>
      <c r="CQ206" s="2678" t="str">
        <f t="shared" si="419"/>
        <v/>
      </c>
      <c r="CR206" s="2692" t="str">
        <f t="shared" si="420"/>
        <v/>
      </c>
      <c r="CS206" s="2692" t="str">
        <f t="shared" si="421"/>
        <v/>
      </c>
      <c r="CT206" s="2692" t="str">
        <f t="shared" si="422"/>
        <v/>
      </c>
      <c r="CU206" s="2692" t="str">
        <f t="shared" si="423"/>
        <v/>
      </c>
      <c r="CV206" s="2692" t="str">
        <f t="shared" si="424"/>
        <v/>
      </c>
      <c r="CW206" s="2692" t="str">
        <f t="shared" si="425"/>
        <v/>
      </c>
      <c r="CX206" s="2693" t="str">
        <f t="shared" si="426"/>
        <v/>
      </c>
      <c r="CY206" s="2601"/>
      <c r="CZ206" s="2681" t="str">
        <f t="shared" si="427"/>
        <v/>
      </c>
      <c r="DA206" s="2694">
        <f t="shared" si="428"/>
        <v>0</v>
      </c>
      <c r="DB206" s="2527" t="str">
        <f t="shared" si="429"/>
        <v/>
      </c>
      <c r="DC206" s="2527" t="str">
        <f t="shared" si="430"/>
        <v/>
      </c>
      <c r="DD206" s="2527" t="str">
        <f t="shared" si="431"/>
        <v/>
      </c>
      <c r="DE206" s="2527" t="str">
        <f t="shared" si="432"/>
        <v/>
      </c>
      <c r="DF206" s="2527" t="str">
        <f t="shared" si="433"/>
        <v/>
      </c>
      <c r="DG206" s="2527" t="str">
        <f t="shared" si="434"/>
        <v/>
      </c>
      <c r="DH206" s="2527" t="str">
        <f t="shared" si="435"/>
        <v/>
      </c>
      <c r="DI206" s="2527" t="str">
        <f t="shared" si="436"/>
        <v/>
      </c>
      <c r="DJ206" s="2549"/>
      <c r="DK206" s="2704">
        <f>IF(M206=DK8,M206,0)</f>
        <v>0</v>
      </c>
      <c r="DL206" s="2703" t="str">
        <f t="shared" si="437"/>
        <v/>
      </c>
      <c r="DM206" s="2692" t="str">
        <f t="shared" si="438"/>
        <v/>
      </c>
      <c r="DN206" s="2692" t="str">
        <f t="shared" si="439"/>
        <v/>
      </c>
      <c r="DO206" s="2692" t="str">
        <f t="shared" si="440"/>
        <v/>
      </c>
      <c r="DP206" s="2692" t="str">
        <f t="shared" si="441"/>
        <v/>
      </c>
      <c r="DQ206" s="2692" t="str">
        <f t="shared" si="442"/>
        <v/>
      </c>
      <c r="DR206" s="2692" t="str">
        <f t="shared" si="443"/>
        <v/>
      </c>
      <c r="DS206" s="2692" t="str">
        <f t="shared" si="444"/>
        <v/>
      </c>
      <c r="DT206" s="2696" t="str">
        <f t="shared" si="445"/>
        <v/>
      </c>
      <c r="DU206" s="2535"/>
      <c r="DV206" s="2683">
        <f t="shared" si="446"/>
        <v>0</v>
      </c>
      <c r="DW206" s="2684">
        <f t="shared" si="447"/>
        <v>0</v>
      </c>
      <c r="DX206" s="2684">
        <f t="shared" si="448"/>
        <v>0</v>
      </c>
      <c r="DY206" s="2684">
        <f t="shared" si="449"/>
        <v>0</v>
      </c>
      <c r="DZ206" s="2684">
        <f t="shared" si="450"/>
        <v>0</v>
      </c>
      <c r="EA206" s="2684">
        <f t="shared" si="451"/>
        <v>0</v>
      </c>
      <c r="EB206" s="2684">
        <f t="shared" si="452"/>
        <v>0</v>
      </c>
      <c r="EC206" s="2684">
        <f t="shared" si="453"/>
        <v>0</v>
      </c>
      <c r="ED206" s="2630"/>
      <c r="EE206" s="2685">
        <f t="shared" si="379"/>
        <v>0</v>
      </c>
      <c r="EF206" s="2686">
        <f t="shared" si="379"/>
        <v>0</v>
      </c>
      <c r="EG206" s="2686">
        <f t="shared" si="379"/>
        <v>0</v>
      </c>
      <c r="EH206" s="2686">
        <f t="shared" si="379"/>
        <v>0</v>
      </c>
      <c r="EI206" s="2686">
        <f t="shared" si="379"/>
        <v>0</v>
      </c>
      <c r="EJ206" s="2686">
        <f t="shared" si="379"/>
        <v>0</v>
      </c>
      <c r="EK206" s="2686">
        <f t="shared" si="379"/>
        <v>0</v>
      </c>
      <c r="EL206" s="2687">
        <f t="shared" si="379"/>
        <v>0</v>
      </c>
      <c r="EM206" s="2601"/>
      <c r="EN206" s="2681" t="str">
        <f t="shared" si="454"/>
        <v/>
      </c>
      <c r="EO206" s="2688">
        <f t="shared" si="455"/>
        <v>0</v>
      </c>
      <c r="EP206" s="2689">
        <f t="shared" si="456"/>
        <v>0</v>
      </c>
      <c r="EQ206" s="2689">
        <f t="shared" si="457"/>
        <v>0</v>
      </c>
      <c r="ER206" s="2689">
        <f t="shared" si="458"/>
        <v>0</v>
      </c>
      <c r="ES206" s="2689">
        <f t="shared" si="459"/>
        <v>0</v>
      </c>
      <c r="ET206" s="2689">
        <f t="shared" si="460"/>
        <v>0</v>
      </c>
      <c r="EU206" s="2689">
        <f t="shared" si="461"/>
        <v>0</v>
      </c>
      <c r="EV206" s="2689">
        <f t="shared" si="462"/>
        <v>0</v>
      </c>
      <c r="EW206" s="2689">
        <f t="shared" si="463"/>
        <v>0</v>
      </c>
      <c r="EX206" s="2705">
        <f>IF(X206=EX8,X206,0)</f>
        <v>0</v>
      </c>
      <c r="EY206" s="2703" t="str">
        <f t="shared" si="464"/>
        <v/>
      </c>
      <c r="EZ206" s="2678" t="str">
        <f t="shared" si="465"/>
        <v/>
      </c>
      <c r="FA206" s="2692" t="str">
        <f t="shared" si="466"/>
        <v/>
      </c>
      <c r="FB206" s="2692" t="str">
        <f t="shared" si="467"/>
        <v/>
      </c>
      <c r="FC206" s="2692" t="str">
        <f t="shared" si="468"/>
        <v/>
      </c>
      <c r="FD206" s="2692" t="str">
        <f t="shared" si="469"/>
        <v/>
      </c>
      <c r="FE206" s="2692" t="str">
        <f t="shared" si="470"/>
        <v/>
      </c>
      <c r="FF206" s="2692" t="str">
        <f t="shared" si="471"/>
        <v/>
      </c>
      <c r="FG206" s="2692" t="str">
        <f t="shared" si="472"/>
        <v/>
      </c>
      <c r="FH206" s="2601"/>
      <c r="FI206" s="2681" t="str">
        <f t="shared" si="473"/>
        <v/>
      </c>
      <c r="FJ206" s="2694">
        <f t="shared" si="474"/>
        <v>0</v>
      </c>
      <c r="FK206" s="2527" t="str">
        <f t="shared" si="475"/>
        <v/>
      </c>
      <c r="FL206" s="2527" t="str">
        <f t="shared" si="476"/>
        <v/>
      </c>
      <c r="FM206" s="2527" t="str">
        <f t="shared" si="477"/>
        <v/>
      </c>
      <c r="FN206" s="2527" t="str">
        <f t="shared" si="478"/>
        <v/>
      </c>
      <c r="FO206" s="2527" t="str">
        <f t="shared" si="479"/>
        <v/>
      </c>
      <c r="FP206" s="2527" t="str">
        <f t="shared" si="480"/>
        <v/>
      </c>
      <c r="FQ206" s="2527" t="str">
        <f t="shared" si="481"/>
        <v/>
      </c>
      <c r="FR206" s="2527" t="str">
        <f t="shared" si="482"/>
        <v/>
      </c>
      <c r="FS206" s="2704">
        <f>IF(X206=FS8,X206,0)</f>
        <v>0</v>
      </c>
      <c r="FT206" s="2703" t="str">
        <f t="shared" si="483"/>
        <v/>
      </c>
      <c r="FU206" s="2692" t="str">
        <f t="shared" si="484"/>
        <v/>
      </c>
      <c r="FV206" s="2692" t="str">
        <f t="shared" si="485"/>
        <v/>
      </c>
      <c r="FW206" s="2692" t="str">
        <f t="shared" si="486"/>
        <v/>
      </c>
      <c r="FX206" s="2692" t="str">
        <f t="shared" si="487"/>
        <v/>
      </c>
      <c r="FY206" s="2692" t="str">
        <f t="shared" si="488"/>
        <v/>
      </c>
      <c r="FZ206" s="2692" t="str">
        <f t="shared" si="489"/>
        <v/>
      </c>
      <c r="GA206" s="2692" t="str">
        <f t="shared" si="490"/>
        <v/>
      </c>
      <c r="GB206" s="2696" t="str">
        <f t="shared" si="491"/>
        <v/>
      </c>
      <c r="GC206" s="2535"/>
    </row>
    <row r="207" spans="1:185" ht="45" customHeight="1" x14ac:dyDescent="0.25">
      <c r="A207" s="2633">
        <f>ROW()</f>
        <v>207</v>
      </c>
      <c r="B207" s="2667" t="str">
        <f>IF(C207="I","",IF(ISBLANK(D207),"",IF(ISTEXT(D207),LARGE(B9:B206,1)+1,0)))</f>
        <v/>
      </c>
      <c r="C207" s="2698"/>
      <c r="D207" s="2715"/>
      <c r="E207" s="2669"/>
      <c r="F207" s="2670"/>
      <c r="G207" s="2671"/>
      <c r="H207" s="2672"/>
      <c r="I207" s="2671"/>
      <c r="J207" s="2672"/>
      <c r="K207" s="2673">
        <f t="shared" si="376"/>
        <v>0</v>
      </c>
      <c r="L207" s="2532"/>
      <c r="M207" s="2674">
        <f t="shared" si="380"/>
        <v>0</v>
      </c>
      <c r="N207" s="2675">
        <f t="shared" si="380"/>
        <v>0</v>
      </c>
      <c r="O207" s="2676"/>
      <c r="P207" s="2676"/>
      <c r="Q207" s="2676"/>
      <c r="R207" s="2676"/>
      <c r="S207" s="2676"/>
      <c r="T207" s="2676"/>
      <c r="U207" s="2676"/>
      <c r="V207" s="2676"/>
      <c r="W207" s="2532"/>
      <c r="X207" s="2674">
        <f t="shared" si="381"/>
        <v>0</v>
      </c>
      <c r="Y207" s="2675">
        <f t="shared" si="381"/>
        <v>0</v>
      </c>
      <c r="Z207" s="2677"/>
      <c r="AA207" s="2677"/>
      <c r="AB207" s="2677"/>
      <c r="AC207" s="2677"/>
      <c r="AD207" s="2677"/>
      <c r="AE207" s="2677"/>
      <c r="AF207" s="2677"/>
      <c r="AG207" s="2677"/>
      <c r="AH207" s="2532"/>
      <c r="AI207" s="2535"/>
      <c r="AJ207" s="2678">
        <f t="shared" si="382"/>
        <v>0</v>
      </c>
      <c r="AK207" s="2679">
        <f t="shared" si="383"/>
        <v>0</v>
      </c>
      <c r="AL207" s="2678">
        <f t="shared" si="384"/>
        <v>0</v>
      </c>
      <c r="AM207" s="2679">
        <f t="shared" si="385"/>
        <v>0</v>
      </c>
      <c r="AN207" s="2678">
        <f t="shared" si="386"/>
        <v>0</v>
      </c>
      <c r="AO207" s="2679">
        <f t="shared" si="387"/>
        <v>0</v>
      </c>
      <c r="AP207" s="2678">
        <f t="shared" si="388"/>
        <v>0</v>
      </c>
      <c r="AQ207" s="2679">
        <f t="shared" si="389"/>
        <v>0</v>
      </c>
      <c r="AR207" s="2678">
        <f t="shared" si="390"/>
        <v>0</v>
      </c>
      <c r="AS207" s="2679">
        <f t="shared" si="391"/>
        <v>0</v>
      </c>
      <c r="AT207" s="2678">
        <f t="shared" si="392"/>
        <v>0</v>
      </c>
      <c r="AU207" s="2679">
        <f t="shared" si="393"/>
        <v>0</v>
      </c>
      <c r="AV207" s="2678">
        <f t="shared" si="394"/>
        <v>0</v>
      </c>
      <c r="AW207" s="2679">
        <f t="shared" si="395"/>
        <v>0</v>
      </c>
      <c r="AX207" s="2678">
        <f t="shared" si="396"/>
        <v>0</v>
      </c>
      <c r="AY207" s="2679">
        <f t="shared" si="397"/>
        <v>0</v>
      </c>
      <c r="AZ207" s="2680"/>
      <c r="BA207" s="2681">
        <f>BA9</f>
        <v>20</v>
      </c>
      <c r="BB207" s="2681">
        <f t="shared" si="398"/>
        <v>0</v>
      </c>
      <c r="BC207" s="2681" t="str">
        <f t="shared" si="399"/>
        <v/>
      </c>
      <c r="BD207" s="2682">
        <f t="shared" si="377"/>
        <v>0</v>
      </c>
      <c r="BE207" s="2682">
        <f t="shared" si="377"/>
        <v>0</v>
      </c>
      <c r="BF207" s="2682">
        <f t="shared" si="377"/>
        <v>0</v>
      </c>
      <c r="BG207" s="2682">
        <f t="shared" si="377"/>
        <v>0</v>
      </c>
      <c r="BH207" s="2682">
        <f t="shared" si="377"/>
        <v>0</v>
      </c>
      <c r="BI207" s="2682">
        <f t="shared" si="377"/>
        <v>0</v>
      </c>
      <c r="BJ207" s="2682">
        <f t="shared" si="377"/>
        <v>0</v>
      </c>
      <c r="BK207" s="2682">
        <f t="shared" si="377"/>
        <v>0</v>
      </c>
      <c r="BL207" s="2535"/>
      <c r="BM207" s="2683">
        <f t="shared" si="400"/>
        <v>0</v>
      </c>
      <c r="BN207" s="2684">
        <f t="shared" si="401"/>
        <v>0</v>
      </c>
      <c r="BO207" s="2684">
        <f t="shared" si="402"/>
        <v>0</v>
      </c>
      <c r="BP207" s="2684">
        <f t="shared" si="403"/>
        <v>0</v>
      </c>
      <c r="BQ207" s="2684">
        <f t="shared" si="404"/>
        <v>0</v>
      </c>
      <c r="BR207" s="2684">
        <f t="shared" si="405"/>
        <v>0</v>
      </c>
      <c r="BS207" s="2684">
        <f t="shared" si="406"/>
        <v>0</v>
      </c>
      <c r="BT207" s="2684">
        <f t="shared" si="407"/>
        <v>0</v>
      </c>
      <c r="BU207" s="2617"/>
      <c r="BV207" s="2685">
        <f t="shared" si="378"/>
        <v>0</v>
      </c>
      <c r="BW207" s="2686">
        <f t="shared" si="378"/>
        <v>0</v>
      </c>
      <c r="BX207" s="2686">
        <f t="shared" si="378"/>
        <v>0</v>
      </c>
      <c r="BY207" s="2686">
        <f t="shared" si="378"/>
        <v>0</v>
      </c>
      <c r="BZ207" s="2686">
        <f t="shared" si="378"/>
        <v>0</v>
      </c>
      <c r="CA207" s="2686">
        <f t="shared" si="378"/>
        <v>0</v>
      </c>
      <c r="CB207" s="2686">
        <f t="shared" si="378"/>
        <v>0</v>
      </c>
      <c r="CC207" s="2687">
        <f t="shared" si="378"/>
        <v>0</v>
      </c>
      <c r="CD207" s="2525"/>
      <c r="CE207" s="2681" t="str">
        <f t="shared" si="408"/>
        <v/>
      </c>
      <c r="CF207" s="2688">
        <f t="shared" si="409"/>
        <v>0</v>
      </c>
      <c r="CG207" s="2689">
        <f t="shared" si="410"/>
        <v>0</v>
      </c>
      <c r="CH207" s="2689">
        <f t="shared" si="411"/>
        <v>0</v>
      </c>
      <c r="CI207" s="2689">
        <f t="shared" si="412"/>
        <v>0</v>
      </c>
      <c r="CJ207" s="2689">
        <f t="shared" si="413"/>
        <v>0</v>
      </c>
      <c r="CK207" s="2689">
        <f t="shared" si="414"/>
        <v>0</v>
      </c>
      <c r="CL207" s="2689">
        <f t="shared" si="415"/>
        <v>0</v>
      </c>
      <c r="CM207" s="2689">
        <f t="shared" si="416"/>
        <v>0</v>
      </c>
      <c r="CN207" s="2689">
        <f t="shared" si="417"/>
        <v>0</v>
      </c>
      <c r="CO207" s="2702">
        <f>IF(M207=CO8,M207,0)</f>
        <v>0</v>
      </c>
      <c r="CP207" s="2703" t="str">
        <f t="shared" si="418"/>
        <v/>
      </c>
      <c r="CQ207" s="2678" t="str">
        <f t="shared" si="419"/>
        <v/>
      </c>
      <c r="CR207" s="2692" t="str">
        <f t="shared" si="420"/>
        <v/>
      </c>
      <c r="CS207" s="2692" t="str">
        <f t="shared" si="421"/>
        <v/>
      </c>
      <c r="CT207" s="2692" t="str">
        <f t="shared" si="422"/>
        <v/>
      </c>
      <c r="CU207" s="2692" t="str">
        <f t="shared" si="423"/>
        <v/>
      </c>
      <c r="CV207" s="2692" t="str">
        <f t="shared" si="424"/>
        <v/>
      </c>
      <c r="CW207" s="2692" t="str">
        <f t="shared" si="425"/>
        <v/>
      </c>
      <c r="CX207" s="2693" t="str">
        <f t="shared" si="426"/>
        <v/>
      </c>
      <c r="CY207" s="2601"/>
      <c r="CZ207" s="2681" t="str">
        <f t="shared" si="427"/>
        <v/>
      </c>
      <c r="DA207" s="2694">
        <f t="shared" si="428"/>
        <v>0</v>
      </c>
      <c r="DB207" s="2527" t="str">
        <f t="shared" si="429"/>
        <v/>
      </c>
      <c r="DC207" s="2527" t="str">
        <f t="shared" si="430"/>
        <v/>
      </c>
      <c r="DD207" s="2527" t="str">
        <f t="shared" si="431"/>
        <v/>
      </c>
      <c r="DE207" s="2527" t="str">
        <f t="shared" si="432"/>
        <v/>
      </c>
      <c r="DF207" s="2527" t="str">
        <f t="shared" si="433"/>
        <v/>
      </c>
      <c r="DG207" s="2527" t="str">
        <f t="shared" si="434"/>
        <v/>
      </c>
      <c r="DH207" s="2527" t="str">
        <f t="shared" si="435"/>
        <v/>
      </c>
      <c r="DI207" s="2527" t="str">
        <f t="shared" si="436"/>
        <v/>
      </c>
      <c r="DJ207" s="2549"/>
      <c r="DK207" s="2704">
        <f>IF(M207=DK8,M207,0)</f>
        <v>0</v>
      </c>
      <c r="DL207" s="2703" t="str">
        <f t="shared" si="437"/>
        <v/>
      </c>
      <c r="DM207" s="2692" t="str">
        <f t="shared" si="438"/>
        <v/>
      </c>
      <c r="DN207" s="2692" t="str">
        <f t="shared" si="439"/>
        <v/>
      </c>
      <c r="DO207" s="2692" t="str">
        <f t="shared" si="440"/>
        <v/>
      </c>
      <c r="DP207" s="2692" t="str">
        <f t="shared" si="441"/>
        <v/>
      </c>
      <c r="DQ207" s="2692" t="str">
        <f t="shared" si="442"/>
        <v/>
      </c>
      <c r="DR207" s="2692" t="str">
        <f t="shared" si="443"/>
        <v/>
      </c>
      <c r="DS207" s="2692" t="str">
        <f t="shared" si="444"/>
        <v/>
      </c>
      <c r="DT207" s="2696" t="str">
        <f t="shared" si="445"/>
        <v/>
      </c>
      <c r="DU207" s="2535"/>
      <c r="DV207" s="2683">
        <f t="shared" si="446"/>
        <v>0</v>
      </c>
      <c r="DW207" s="2684">
        <f t="shared" si="447"/>
        <v>0</v>
      </c>
      <c r="DX207" s="2684">
        <f t="shared" si="448"/>
        <v>0</v>
      </c>
      <c r="DY207" s="2684">
        <f t="shared" si="449"/>
        <v>0</v>
      </c>
      <c r="DZ207" s="2684">
        <f t="shared" si="450"/>
        <v>0</v>
      </c>
      <c r="EA207" s="2684">
        <f t="shared" si="451"/>
        <v>0</v>
      </c>
      <c r="EB207" s="2684">
        <f t="shared" si="452"/>
        <v>0</v>
      </c>
      <c r="EC207" s="2684">
        <f t="shared" si="453"/>
        <v>0</v>
      </c>
      <c r="ED207" s="2630"/>
      <c r="EE207" s="2685">
        <f t="shared" si="379"/>
        <v>0</v>
      </c>
      <c r="EF207" s="2686">
        <f t="shared" si="379"/>
        <v>0</v>
      </c>
      <c r="EG207" s="2686">
        <f t="shared" si="379"/>
        <v>0</v>
      </c>
      <c r="EH207" s="2686">
        <f t="shared" si="379"/>
        <v>0</v>
      </c>
      <c r="EI207" s="2686">
        <f t="shared" si="379"/>
        <v>0</v>
      </c>
      <c r="EJ207" s="2686">
        <f t="shared" si="379"/>
        <v>0</v>
      </c>
      <c r="EK207" s="2686">
        <f t="shared" si="379"/>
        <v>0</v>
      </c>
      <c r="EL207" s="2687">
        <f t="shared" si="379"/>
        <v>0</v>
      </c>
      <c r="EM207" s="2601"/>
      <c r="EN207" s="2681" t="str">
        <f t="shared" si="454"/>
        <v/>
      </c>
      <c r="EO207" s="2688">
        <f t="shared" si="455"/>
        <v>0</v>
      </c>
      <c r="EP207" s="2689">
        <f t="shared" si="456"/>
        <v>0</v>
      </c>
      <c r="EQ207" s="2689">
        <f t="shared" si="457"/>
        <v>0</v>
      </c>
      <c r="ER207" s="2689">
        <f t="shared" si="458"/>
        <v>0</v>
      </c>
      <c r="ES207" s="2689">
        <f t="shared" si="459"/>
        <v>0</v>
      </c>
      <c r="ET207" s="2689">
        <f t="shared" si="460"/>
        <v>0</v>
      </c>
      <c r="EU207" s="2689">
        <f t="shared" si="461"/>
        <v>0</v>
      </c>
      <c r="EV207" s="2689">
        <f t="shared" si="462"/>
        <v>0</v>
      </c>
      <c r="EW207" s="2689">
        <f t="shared" si="463"/>
        <v>0</v>
      </c>
      <c r="EX207" s="2705">
        <f>IF(X207=EX8,X207,0)</f>
        <v>0</v>
      </c>
      <c r="EY207" s="2703" t="str">
        <f t="shared" si="464"/>
        <v/>
      </c>
      <c r="EZ207" s="2678" t="str">
        <f t="shared" si="465"/>
        <v/>
      </c>
      <c r="FA207" s="2692" t="str">
        <f t="shared" si="466"/>
        <v/>
      </c>
      <c r="FB207" s="2692" t="str">
        <f t="shared" si="467"/>
        <v/>
      </c>
      <c r="FC207" s="2692" t="str">
        <f t="shared" si="468"/>
        <v/>
      </c>
      <c r="FD207" s="2692" t="str">
        <f t="shared" si="469"/>
        <v/>
      </c>
      <c r="FE207" s="2692" t="str">
        <f t="shared" si="470"/>
        <v/>
      </c>
      <c r="FF207" s="2692" t="str">
        <f t="shared" si="471"/>
        <v/>
      </c>
      <c r="FG207" s="2692" t="str">
        <f t="shared" si="472"/>
        <v/>
      </c>
      <c r="FH207" s="2601"/>
      <c r="FI207" s="2681" t="str">
        <f t="shared" si="473"/>
        <v/>
      </c>
      <c r="FJ207" s="2694">
        <f t="shared" si="474"/>
        <v>0</v>
      </c>
      <c r="FK207" s="2527" t="str">
        <f t="shared" si="475"/>
        <v/>
      </c>
      <c r="FL207" s="2527" t="str">
        <f t="shared" si="476"/>
        <v/>
      </c>
      <c r="FM207" s="2527" t="str">
        <f t="shared" si="477"/>
        <v/>
      </c>
      <c r="FN207" s="2527" t="str">
        <f t="shared" si="478"/>
        <v/>
      </c>
      <c r="FO207" s="2527" t="str">
        <f t="shared" si="479"/>
        <v/>
      </c>
      <c r="FP207" s="2527" t="str">
        <f t="shared" si="480"/>
        <v/>
      </c>
      <c r="FQ207" s="2527" t="str">
        <f t="shared" si="481"/>
        <v/>
      </c>
      <c r="FR207" s="2527" t="str">
        <f t="shared" si="482"/>
        <v/>
      </c>
      <c r="FS207" s="2704">
        <f>IF(X207=FS8,X207,0)</f>
        <v>0</v>
      </c>
      <c r="FT207" s="2703" t="str">
        <f t="shared" si="483"/>
        <v/>
      </c>
      <c r="FU207" s="2692" t="str">
        <f t="shared" si="484"/>
        <v/>
      </c>
      <c r="FV207" s="2692" t="str">
        <f t="shared" si="485"/>
        <v/>
      </c>
      <c r="FW207" s="2692" t="str">
        <f t="shared" si="486"/>
        <v/>
      </c>
      <c r="FX207" s="2692" t="str">
        <f t="shared" si="487"/>
        <v/>
      </c>
      <c r="FY207" s="2692" t="str">
        <f t="shared" si="488"/>
        <v/>
      </c>
      <c r="FZ207" s="2692" t="str">
        <f t="shared" si="489"/>
        <v/>
      </c>
      <c r="GA207" s="2692" t="str">
        <f t="shared" si="490"/>
        <v/>
      </c>
      <c r="GB207" s="2696" t="str">
        <f t="shared" si="491"/>
        <v/>
      </c>
      <c r="GC207" s="2535"/>
    </row>
    <row r="208" spans="1:185" ht="45" customHeight="1" x14ac:dyDescent="0.25">
      <c r="A208" s="2633">
        <f>ROW()</f>
        <v>208</v>
      </c>
      <c r="B208" s="2667" t="str">
        <f>IF(C208="I","",IF(ISBLANK(D208),"",IF(ISTEXT(D208),LARGE(B9:B207,1)+1,0)))</f>
        <v/>
      </c>
      <c r="C208" s="2698"/>
      <c r="D208" s="2715"/>
      <c r="E208" s="2669"/>
      <c r="F208" s="2670"/>
      <c r="G208" s="2671"/>
      <c r="H208" s="2672"/>
      <c r="I208" s="2671"/>
      <c r="J208" s="2672"/>
      <c r="K208" s="2673">
        <f t="shared" si="376"/>
        <v>0</v>
      </c>
      <c r="L208" s="2532"/>
      <c r="M208" s="2674">
        <f t="shared" si="380"/>
        <v>0</v>
      </c>
      <c r="N208" s="2675">
        <f t="shared" si="380"/>
        <v>0</v>
      </c>
      <c r="O208" s="2676"/>
      <c r="P208" s="2676"/>
      <c r="Q208" s="2676"/>
      <c r="R208" s="2676"/>
      <c r="S208" s="2676"/>
      <c r="T208" s="2676"/>
      <c r="U208" s="2676"/>
      <c r="V208" s="2676"/>
      <c r="W208" s="2532"/>
      <c r="X208" s="2674">
        <f t="shared" si="381"/>
        <v>0</v>
      </c>
      <c r="Y208" s="2675">
        <f t="shared" si="381"/>
        <v>0</v>
      </c>
      <c r="Z208" s="2677"/>
      <c r="AA208" s="2677"/>
      <c r="AB208" s="2677"/>
      <c r="AC208" s="2677"/>
      <c r="AD208" s="2677"/>
      <c r="AE208" s="2677"/>
      <c r="AF208" s="2677"/>
      <c r="AG208" s="2677"/>
      <c r="AH208" s="2532"/>
      <c r="AI208" s="2535"/>
      <c r="AJ208" s="2678">
        <f t="shared" si="382"/>
        <v>0</v>
      </c>
      <c r="AK208" s="2679">
        <f t="shared" si="383"/>
        <v>0</v>
      </c>
      <c r="AL208" s="2678">
        <f t="shared" si="384"/>
        <v>0</v>
      </c>
      <c r="AM208" s="2679">
        <f t="shared" si="385"/>
        <v>0</v>
      </c>
      <c r="AN208" s="2678">
        <f t="shared" si="386"/>
        <v>0</v>
      </c>
      <c r="AO208" s="2679">
        <f t="shared" si="387"/>
        <v>0</v>
      </c>
      <c r="AP208" s="2678">
        <f t="shared" si="388"/>
        <v>0</v>
      </c>
      <c r="AQ208" s="2679">
        <f t="shared" si="389"/>
        <v>0</v>
      </c>
      <c r="AR208" s="2678">
        <f t="shared" si="390"/>
        <v>0</v>
      </c>
      <c r="AS208" s="2679">
        <f t="shared" si="391"/>
        <v>0</v>
      </c>
      <c r="AT208" s="2678">
        <f t="shared" si="392"/>
        <v>0</v>
      </c>
      <c r="AU208" s="2679">
        <f t="shared" si="393"/>
        <v>0</v>
      </c>
      <c r="AV208" s="2678">
        <f t="shared" si="394"/>
        <v>0</v>
      </c>
      <c r="AW208" s="2679">
        <f t="shared" si="395"/>
        <v>0</v>
      </c>
      <c r="AX208" s="2678">
        <f t="shared" si="396"/>
        <v>0</v>
      </c>
      <c r="AY208" s="2679">
        <f t="shared" si="397"/>
        <v>0</v>
      </c>
      <c r="AZ208" s="2680"/>
      <c r="BA208" s="2681">
        <f>BA9</f>
        <v>20</v>
      </c>
      <c r="BB208" s="2681">
        <f t="shared" si="398"/>
        <v>0</v>
      </c>
      <c r="BC208" s="2681" t="str">
        <f t="shared" si="399"/>
        <v/>
      </c>
      <c r="BD208" s="2682">
        <f t="shared" si="377"/>
        <v>0</v>
      </c>
      <c r="BE208" s="2682">
        <f t="shared" si="377"/>
        <v>0</v>
      </c>
      <c r="BF208" s="2682">
        <f t="shared" si="377"/>
        <v>0</v>
      </c>
      <c r="BG208" s="2682">
        <f t="shared" si="377"/>
        <v>0</v>
      </c>
      <c r="BH208" s="2682">
        <f t="shared" si="377"/>
        <v>0</v>
      </c>
      <c r="BI208" s="2682">
        <f t="shared" si="377"/>
        <v>0</v>
      </c>
      <c r="BJ208" s="2682">
        <f t="shared" si="377"/>
        <v>0</v>
      </c>
      <c r="BK208" s="2682">
        <f t="shared" si="377"/>
        <v>0</v>
      </c>
      <c r="BL208" s="2535"/>
      <c r="BM208" s="2683">
        <f t="shared" si="400"/>
        <v>0</v>
      </c>
      <c r="BN208" s="2684">
        <f t="shared" si="401"/>
        <v>0</v>
      </c>
      <c r="BO208" s="2684">
        <f t="shared" si="402"/>
        <v>0</v>
      </c>
      <c r="BP208" s="2684">
        <f t="shared" si="403"/>
        <v>0</v>
      </c>
      <c r="BQ208" s="2684">
        <f t="shared" si="404"/>
        <v>0</v>
      </c>
      <c r="BR208" s="2684">
        <f t="shared" si="405"/>
        <v>0</v>
      </c>
      <c r="BS208" s="2684">
        <f t="shared" si="406"/>
        <v>0</v>
      </c>
      <c r="BT208" s="2684">
        <f t="shared" si="407"/>
        <v>0</v>
      </c>
      <c r="BU208" s="2617"/>
      <c r="BV208" s="2685">
        <f t="shared" si="378"/>
        <v>0</v>
      </c>
      <c r="BW208" s="2686">
        <f t="shared" si="378"/>
        <v>0</v>
      </c>
      <c r="BX208" s="2686">
        <f t="shared" si="378"/>
        <v>0</v>
      </c>
      <c r="BY208" s="2686">
        <f t="shared" si="378"/>
        <v>0</v>
      </c>
      <c r="BZ208" s="2686">
        <f t="shared" si="378"/>
        <v>0</v>
      </c>
      <c r="CA208" s="2686">
        <f t="shared" si="378"/>
        <v>0</v>
      </c>
      <c r="CB208" s="2686">
        <f t="shared" si="378"/>
        <v>0</v>
      </c>
      <c r="CC208" s="2687">
        <f t="shared" si="378"/>
        <v>0</v>
      </c>
      <c r="CD208" s="2525"/>
      <c r="CE208" s="2681" t="str">
        <f t="shared" si="408"/>
        <v/>
      </c>
      <c r="CF208" s="2688">
        <f t="shared" si="409"/>
        <v>0</v>
      </c>
      <c r="CG208" s="2689">
        <f t="shared" si="410"/>
        <v>0</v>
      </c>
      <c r="CH208" s="2689">
        <f t="shared" si="411"/>
        <v>0</v>
      </c>
      <c r="CI208" s="2689">
        <f t="shared" si="412"/>
        <v>0</v>
      </c>
      <c r="CJ208" s="2689">
        <f t="shared" si="413"/>
        <v>0</v>
      </c>
      <c r="CK208" s="2689">
        <f t="shared" si="414"/>
        <v>0</v>
      </c>
      <c r="CL208" s="2689">
        <f t="shared" si="415"/>
        <v>0</v>
      </c>
      <c r="CM208" s="2689">
        <f t="shared" si="416"/>
        <v>0</v>
      </c>
      <c r="CN208" s="2689">
        <f t="shared" si="417"/>
        <v>0</v>
      </c>
      <c r="CO208" s="2702">
        <f>IF(M208=CO8,M208,0)</f>
        <v>0</v>
      </c>
      <c r="CP208" s="2703" t="str">
        <f t="shared" si="418"/>
        <v/>
      </c>
      <c r="CQ208" s="2678" t="str">
        <f t="shared" si="419"/>
        <v/>
      </c>
      <c r="CR208" s="2692" t="str">
        <f t="shared" si="420"/>
        <v/>
      </c>
      <c r="CS208" s="2692" t="str">
        <f t="shared" si="421"/>
        <v/>
      </c>
      <c r="CT208" s="2692" t="str">
        <f t="shared" si="422"/>
        <v/>
      </c>
      <c r="CU208" s="2692" t="str">
        <f t="shared" si="423"/>
        <v/>
      </c>
      <c r="CV208" s="2692" t="str">
        <f t="shared" si="424"/>
        <v/>
      </c>
      <c r="CW208" s="2692" t="str">
        <f t="shared" si="425"/>
        <v/>
      </c>
      <c r="CX208" s="2693" t="str">
        <f t="shared" si="426"/>
        <v/>
      </c>
      <c r="CY208" s="2601"/>
      <c r="CZ208" s="2681" t="str">
        <f t="shared" si="427"/>
        <v/>
      </c>
      <c r="DA208" s="2694">
        <f t="shared" si="428"/>
        <v>0</v>
      </c>
      <c r="DB208" s="2527" t="str">
        <f t="shared" si="429"/>
        <v/>
      </c>
      <c r="DC208" s="2527" t="str">
        <f t="shared" si="430"/>
        <v/>
      </c>
      <c r="DD208" s="2527" t="str">
        <f t="shared" si="431"/>
        <v/>
      </c>
      <c r="DE208" s="2527" t="str">
        <f t="shared" si="432"/>
        <v/>
      </c>
      <c r="DF208" s="2527" t="str">
        <f t="shared" si="433"/>
        <v/>
      </c>
      <c r="DG208" s="2527" t="str">
        <f t="shared" si="434"/>
        <v/>
      </c>
      <c r="DH208" s="2527" t="str">
        <f t="shared" si="435"/>
        <v/>
      </c>
      <c r="DI208" s="2527" t="str">
        <f t="shared" si="436"/>
        <v/>
      </c>
      <c r="DJ208" s="2549"/>
      <c r="DK208" s="2704">
        <f>IF(M208=DK8,M208,0)</f>
        <v>0</v>
      </c>
      <c r="DL208" s="2703" t="str">
        <f t="shared" si="437"/>
        <v/>
      </c>
      <c r="DM208" s="2692" t="str">
        <f t="shared" si="438"/>
        <v/>
      </c>
      <c r="DN208" s="2692" t="str">
        <f t="shared" si="439"/>
        <v/>
      </c>
      <c r="DO208" s="2692" t="str">
        <f t="shared" si="440"/>
        <v/>
      </c>
      <c r="DP208" s="2692" t="str">
        <f t="shared" si="441"/>
        <v/>
      </c>
      <c r="DQ208" s="2692" t="str">
        <f t="shared" si="442"/>
        <v/>
      </c>
      <c r="DR208" s="2692" t="str">
        <f t="shared" si="443"/>
        <v/>
      </c>
      <c r="DS208" s="2692" t="str">
        <f t="shared" si="444"/>
        <v/>
      </c>
      <c r="DT208" s="2696" t="str">
        <f t="shared" si="445"/>
        <v/>
      </c>
      <c r="DU208" s="2535"/>
      <c r="DV208" s="2683">
        <f t="shared" si="446"/>
        <v>0</v>
      </c>
      <c r="DW208" s="2684">
        <f t="shared" si="447"/>
        <v>0</v>
      </c>
      <c r="DX208" s="2684">
        <f t="shared" si="448"/>
        <v>0</v>
      </c>
      <c r="DY208" s="2684">
        <f t="shared" si="449"/>
        <v>0</v>
      </c>
      <c r="DZ208" s="2684">
        <f t="shared" si="450"/>
        <v>0</v>
      </c>
      <c r="EA208" s="2684">
        <f t="shared" si="451"/>
        <v>0</v>
      </c>
      <c r="EB208" s="2684">
        <f t="shared" si="452"/>
        <v>0</v>
      </c>
      <c r="EC208" s="2684">
        <f t="shared" si="453"/>
        <v>0</v>
      </c>
      <c r="ED208" s="2630"/>
      <c r="EE208" s="2685">
        <f t="shared" si="379"/>
        <v>0</v>
      </c>
      <c r="EF208" s="2686">
        <f t="shared" si="379"/>
        <v>0</v>
      </c>
      <c r="EG208" s="2686">
        <f t="shared" si="379"/>
        <v>0</v>
      </c>
      <c r="EH208" s="2686">
        <f t="shared" si="379"/>
        <v>0</v>
      </c>
      <c r="EI208" s="2686">
        <f t="shared" si="379"/>
        <v>0</v>
      </c>
      <c r="EJ208" s="2686">
        <f t="shared" si="379"/>
        <v>0</v>
      </c>
      <c r="EK208" s="2686">
        <f t="shared" si="379"/>
        <v>0</v>
      </c>
      <c r="EL208" s="2687">
        <f t="shared" si="379"/>
        <v>0</v>
      </c>
      <c r="EM208" s="2601"/>
      <c r="EN208" s="2681" t="str">
        <f t="shared" si="454"/>
        <v/>
      </c>
      <c r="EO208" s="2688">
        <f t="shared" si="455"/>
        <v>0</v>
      </c>
      <c r="EP208" s="2689">
        <f t="shared" si="456"/>
        <v>0</v>
      </c>
      <c r="EQ208" s="2689">
        <f t="shared" si="457"/>
        <v>0</v>
      </c>
      <c r="ER208" s="2689">
        <f t="shared" si="458"/>
        <v>0</v>
      </c>
      <c r="ES208" s="2689">
        <f t="shared" si="459"/>
        <v>0</v>
      </c>
      <c r="ET208" s="2689">
        <f t="shared" si="460"/>
        <v>0</v>
      </c>
      <c r="EU208" s="2689">
        <f t="shared" si="461"/>
        <v>0</v>
      </c>
      <c r="EV208" s="2689">
        <f t="shared" si="462"/>
        <v>0</v>
      </c>
      <c r="EW208" s="2689">
        <f t="shared" si="463"/>
        <v>0</v>
      </c>
      <c r="EX208" s="2705">
        <f>IF(X208=EX8,X208,0)</f>
        <v>0</v>
      </c>
      <c r="EY208" s="2703" t="str">
        <f t="shared" si="464"/>
        <v/>
      </c>
      <c r="EZ208" s="2678" t="str">
        <f t="shared" si="465"/>
        <v/>
      </c>
      <c r="FA208" s="2692" t="str">
        <f t="shared" si="466"/>
        <v/>
      </c>
      <c r="FB208" s="2692" t="str">
        <f t="shared" si="467"/>
        <v/>
      </c>
      <c r="FC208" s="2692" t="str">
        <f t="shared" si="468"/>
        <v/>
      </c>
      <c r="FD208" s="2692" t="str">
        <f t="shared" si="469"/>
        <v/>
      </c>
      <c r="FE208" s="2692" t="str">
        <f t="shared" si="470"/>
        <v/>
      </c>
      <c r="FF208" s="2692" t="str">
        <f t="shared" si="471"/>
        <v/>
      </c>
      <c r="FG208" s="2692" t="str">
        <f t="shared" si="472"/>
        <v/>
      </c>
      <c r="FH208" s="2601"/>
      <c r="FI208" s="2681" t="str">
        <f t="shared" si="473"/>
        <v/>
      </c>
      <c r="FJ208" s="2694">
        <f t="shared" si="474"/>
        <v>0</v>
      </c>
      <c r="FK208" s="2527" t="str">
        <f t="shared" si="475"/>
        <v/>
      </c>
      <c r="FL208" s="2527" t="str">
        <f t="shared" si="476"/>
        <v/>
      </c>
      <c r="FM208" s="2527" t="str">
        <f t="shared" si="477"/>
        <v/>
      </c>
      <c r="FN208" s="2527" t="str">
        <f t="shared" si="478"/>
        <v/>
      </c>
      <c r="FO208" s="2527" t="str">
        <f t="shared" si="479"/>
        <v/>
      </c>
      <c r="FP208" s="2527" t="str">
        <f t="shared" si="480"/>
        <v/>
      </c>
      <c r="FQ208" s="2527" t="str">
        <f t="shared" si="481"/>
        <v/>
      </c>
      <c r="FR208" s="2527" t="str">
        <f t="shared" si="482"/>
        <v/>
      </c>
      <c r="FS208" s="2704">
        <f>IF(X208=FS8,X208,0)</f>
        <v>0</v>
      </c>
      <c r="FT208" s="2703" t="str">
        <f t="shared" si="483"/>
        <v/>
      </c>
      <c r="FU208" s="2692" t="str">
        <f t="shared" si="484"/>
        <v/>
      </c>
      <c r="FV208" s="2692" t="str">
        <f t="shared" si="485"/>
        <v/>
      </c>
      <c r="FW208" s="2692" t="str">
        <f t="shared" si="486"/>
        <v/>
      </c>
      <c r="FX208" s="2692" t="str">
        <f t="shared" si="487"/>
        <v/>
      </c>
      <c r="FY208" s="2692" t="str">
        <f t="shared" si="488"/>
        <v/>
      </c>
      <c r="FZ208" s="2692" t="str">
        <f t="shared" si="489"/>
        <v/>
      </c>
      <c r="GA208" s="2692" t="str">
        <f t="shared" si="490"/>
        <v/>
      </c>
      <c r="GB208" s="2696" t="str">
        <f t="shared" si="491"/>
        <v/>
      </c>
      <c r="GC208" s="2535"/>
    </row>
    <row r="209" spans="1:185" ht="45" customHeight="1" x14ac:dyDescent="0.25">
      <c r="A209" s="2633">
        <f>ROW()</f>
        <v>209</v>
      </c>
      <c r="B209" s="2667" t="str">
        <f>IF(C209="I","",IF(ISBLANK(D209),"",IF(ISTEXT(D209),LARGE(B9:B208,1)+1,0)))</f>
        <v/>
      </c>
      <c r="C209" s="2698"/>
      <c r="D209" s="2715"/>
      <c r="E209" s="2669"/>
      <c r="F209" s="2670"/>
      <c r="G209" s="2671"/>
      <c r="H209" s="2672"/>
      <c r="I209" s="2671"/>
      <c r="J209" s="2672"/>
      <c r="K209" s="2673">
        <f t="shared" si="376"/>
        <v>0</v>
      </c>
      <c r="L209" s="2532"/>
      <c r="M209" s="2674">
        <f t="shared" si="380"/>
        <v>0</v>
      </c>
      <c r="N209" s="2675">
        <f t="shared" si="380"/>
        <v>0</v>
      </c>
      <c r="O209" s="2676"/>
      <c r="P209" s="2676"/>
      <c r="Q209" s="2676"/>
      <c r="R209" s="2676"/>
      <c r="S209" s="2676"/>
      <c r="T209" s="2676"/>
      <c r="U209" s="2676"/>
      <c r="V209" s="2676"/>
      <c r="W209" s="2532"/>
      <c r="X209" s="2674">
        <f t="shared" si="381"/>
        <v>0</v>
      </c>
      <c r="Y209" s="2675">
        <f t="shared" si="381"/>
        <v>0</v>
      </c>
      <c r="Z209" s="2677"/>
      <c r="AA209" s="2677"/>
      <c r="AB209" s="2677"/>
      <c r="AC209" s="2677"/>
      <c r="AD209" s="2677"/>
      <c r="AE209" s="2677"/>
      <c r="AF209" s="2677"/>
      <c r="AG209" s="2677"/>
      <c r="AH209" s="2532"/>
      <c r="AI209" s="2535"/>
      <c r="AJ209" s="2678">
        <f t="shared" si="382"/>
        <v>0</v>
      </c>
      <c r="AK209" s="2679">
        <f t="shared" si="383"/>
        <v>0</v>
      </c>
      <c r="AL209" s="2678">
        <f t="shared" si="384"/>
        <v>0</v>
      </c>
      <c r="AM209" s="2679">
        <f t="shared" si="385"/>
        <v>0</v>
      </c>
      <c r="AN209" s="2678">
        <f t="shared" si="386"/>
        <v>0</v>
      </c>
      <c r="AO209" s="2679">
        <f t="shared" si="387"/>
        <v>0</v>
      </c>
      <c r="AP209" s="2678">
        <f t="shared" si="388"/>
        <v>0</v>
      </c>
      <c r="AQ209" s="2679">
        <f t="shared" si="389"/>
        <v>0</v>
      </c>
      <c r="AR209" s="2678">
        <f t="shared" si="390"/>
        <v>0</v>
      </c>
      <c r="AS209" s="2679">
        <f t="shared" si="391"/>
        <v>0</v>
      </c>
      <c r="AT209" s="2678">
        <f t="shared" si="392"/>
        <v>0</v>
      </c>
      <c r="AU209" s="2679">
        <f t="shared" si="393"/>
        <v>0</v>
      </c>
      <c r="AV209" s="2678">
        <f t="shared" si="394"/>
        <v>0</v>
      </c>
      <c r="AW209" s="2679">
        <f t="shared" si="395"/>
        <v>0</v>
      </c>
      <c r="AX209" s="2678">
        <f t="shared" si="396"/>
        <v>0</v>
      </c>
      <c r="AY209" s="2679">
        <f t="shared" si="397"/>
        <v>0</v>
      </c>
      <c r="AZ209" s="2680"/>
      <c r="BA209" s="2681">
        <f>BA9</f>
        <v>20</v>
      </c>
      <c r="BB209" s="2681">
        <f t="shared" si="398"/>
        <v>0</v>
      </c>
      <c r="BC209" s="2681" t="str">
        <f t="shared" si="399"/>
        <v/>
      </c>
      <c r="BD209" s="2682">
        <f t="shared" si="377"/>
        <v>0</v>
      </c>
      <c r="BE209" s="2682">
        <f t="shared" si="377"/>
        <v>0</v>
      </c>
      <c r="BF209" s="2682">
        <f t="shared" si="377"/>
        <v>0</v>
      </c>
      <c r="BG209" s="2682">
        <f t="shared" si="377"/>
        <v>0</v>
      </c>
      <c r="BH209" s="2682">
        <f t="shared" si="377"/>
        <v>0</v>
      </c>
      <c r="BI209" s="2682">
        <f t="shared" si="377"/>
        <v>0</v>
      </c>
      <c r="BJ209" s="2682">
        <f t="shared" si="377"/>
        <v>0</v>
      </c>
      <c r="BK209" s="2682">
        <f t="shared" si="377"/>
        <v>0</v>
      </c>
      <c r="BL209" s="2535"/>
      <c r="BM209" s="2683">
        <f t="shared" si="400"/>
        <v>0</v>
      </c>
      <c r="BN209" s="2684">
        <f t="shared" si="401"/>
        <v>0</v>
      </c>
      <c r="BO209" s="2684">
        <f t="shared" si="402"/>
        <v>0</v>
      </c>
      <c r="BP209" s="2684">
        <f t="shared" si="403"/>
        <v>0</v>
      </c>
      <c r="BQ209" s="2684">
        <f t="shared" si="404"/>
        <v>0</v>
      </c>
      <c r="BR209" s="2684">
        <f t="shared" si="405"/>
        <v>0</v>
      </c>
      <c r="BS209" s="2684">
        <f t="shared" si="406"/>
        <v>0</v>
      </c>
      <c r="BT209" s="2684">
        <f t="shared" si="407"/>
        <v>0</v>
      </c>
      <c r="BU209" s="2617"/>
      <c r="BV209" s="2685">
        <f t="shared" si="378"/>
        <v>0</v>
      </c>
      <c r="BW209" s="2686">
        <f t="shared" si="378"/>
        <v>0</v>
      </c>
      <c r="BX209" s="2686">
        <f t="shared" si="378"/>
        <v>0</v>
      </c>
      <c r="BY209" s="2686">
        <f t="shared" si="378"/>
        <v>0</v>
      </c>
      <c r="BZ209" s="2686">
        <f t="shared" si="378"/>
        <v>0</v>
      </c>
      <c r="CA209" s="2686">
        <f t="shared" si="378"/>
        <v>0</v>
      </c>
      <c r="CB209" s="2686">
        <f t="shared" si="378"/>
        <v>0</v>
      </c>
      <c r="CC209" s="2687">
        <f t="shared" si="378"/>
        <v>0</v>
      </c>
      <c r="CD209" s="2525"/>
      <c r="CE209" s="2681" t="str">
        <f t="shared" si="408"/>
        <v/>
      </c>
      <c r="CF209" s="2688">
        <f t="shared" si="409"/>
        <v>0</v>
      </c>
      <c r="CG209" s="2689">
        <f t="shared" si="410"/>
        <v>0</v>
      </c>
      <c r="CH209" s="2689">
        <f t="shared" si="411"/>
        <v>0</v>
      </c>
      <c r="CI209" s="2689">
        <f t="shared" si="412"/>
        <v>0</v>
      </c>
      <c r="CJ209" s="2689">
        <f t="shared" si="413"/>
        <v>0</v>
      </c>
      <c r="CK209" s="2689">
        <f t="shared" si="414"/>
        <v>0</v>
      </c>
      <c r="CL209" s="2689">
        <f t="shared" si="415"/>
        <v>0</v>
      </c>
      <c r="CM209" s="2689">
        <f t="shared" si="416"/>
        <v>0</v>
      </c>
      <c r="CN209" s="2689">
        <f t="shared" si="417"/>
        <v>0</v>
      </c>
      <c r="CO209" s="2702">
        <f>IF(M209=CO8,M209,0)</f>
        <v>0</v>
      </c>
      <c r="CP209" s="2703" t="str">
        <f t="shared" si="418"/>
        <v/>
      </c>
      <c r="CQ209" s="2678" t="str">
        <f t="shared" si="419"/>
        <v/>
      </c>
      <c r="CR209" s="2692" t="str">
        <f t="shared" si="420"/>
        <v/>
      </c>
      <c r="CS209" s="2692" t="str">
        <f t="shared" si="421"/>
        <v/>
      </c>
      <c r="CT209" s="2692" t="str">
        <f t="shared" si="422"/>
        <v/>
      </c>
      <c r="CU209" s="2692" t="str">
        <f t="shared" si="423"/>
        <v/>
      </c>
      <c r="CV209" s="2692" t="str">
        <f t="shared" si="424"/>
        <v/>
      </c>
      <c r="CW209" s="2692" t="str">
        <f t="shared" si="425"/>
        <v/>
      </c>
      <c r="CX209" s="2693" t="str">
        <f t="shared" si="426"/>
        <v/>
      </c>
      <c r="CY209" s="2601"/>
      <c r="CZ209" s="2681" t="str">
        <f t="shared" si="427"/>
        <v/>
      </c>
      <c r="DA209" s="2694">
        <f t="shared" si="428"/>
        <v>0</v>
      </c>
      <c r="DB209" s="2527" t="str">
        <f t="shared" si="429"/>
        <v/>
      </c>
      <c r="DC209" s="2527" t="str">
        <f t="shared" si="430"/>
        <v/>
      </c>
      <c r="DD209" s="2527" t="str">
        <f t="shared" si="431"/>
        <v/>
      </c>
      <c r="DE209" s="2527" t="str">
        <f t="shared" si="432"/>
        <v/>
      </c>
      <c r="DF209" s="2527" t="str">
        <f t="shared" si="433"/>
        <v/>
      </c>
      <c r="DG209" s="2527" t="str">
        <f t="shared" si="434"/>
        <v/>
      </c>
      <c r="DH209" s="2527" t="str">
        <f t="shared" si="435"/>
        <v/>
      </c>
      <c r="DI209" s="2527" t="str">
        <f t="shared" si="436"/>
        <v/>
      </c>
      <c r="DJ209" s="2549"/>
      <c r="DK209" s="2704">
        <f>IF(M209=DK8,M209,0)</f>
        <v>0</v>
      </c>
      <c r="DL209" s="2703" t="str">
        <f t="shared" si="437"/>
        <v/>
      </c>
      <c r="DM209" s="2692" t="str">
        <f t="shared" si="438"/>
        <v/>
      </c>
      <c r="DN209" s="2692" t="str">
        <f t="shared" si="439"/>
        <v/>
      </c>
      <c r="DO209" s="2692" t="str">
        <f t="shared" si="440"/>
        <v/>
      </c>
      <c r="DP209" s="2692" t="str">
        <f t="shared" si="441"/>
        <v/>
      </c>
      <c r="DQ209" s="2692" t="str">
        <f t="shared" si="442"/>
        <v/>
      </c>
      <c r="DR209" s="2692" t="str">
        <f t="shared" si="443"/>
        <v/>
      </c>
      <c r="DS209" s="2692" t="str">
        <f t="shared" si="444"/>
        <v/>
      </c>
      <c r="DT209" s="2696" t="str">
        <f t="shared" si="445"/>
        <v/>
      </c>
      <c r="DU209" s="2535"/>
      <c r="DV209" s="2683">
        <f t="shared" si="446"/>
        <v>0</v>
      </c>
      <c r="DW209" s="2684">
        <f t="shared" si="447"/>
        <v>0</v>
      </c>
      <c r="DX209" s="2684">
        <f t="shared" si="448"/>
        <v>0</v>
      </c>
      <c r="DY209" s="2684">
        <f t="shared" si="449"/>
        <v>0</v>
      </c>
      <c r="DZ209" s="2684">
        <f t="shared" si="450"/>
        <v>0</v>
      </c>
      <c r="EA209" s="2684">
        <f t="shared" si="451"/>
        <v>0</v>
      </c>
      <c r="EB209" s="2684">
        <f t="shared" si="452"/>
        <v>0</v>
      </c>
      <c r="EC209" s="2684">
        <f t="shared" si="453"/>
        <v>0</v>
      </c>
      <c r="ED209" s="2630"/>
      <c r="EE209" s="2685">
        <f t="shared" si="379"/>
        <v>0</v>
      </c>
      <c r="EF209" s="2686">
        <f t="shared" si="379"/>
        <v>0</v>
      </c>
      <c r="EG209" s="2686">
        <f t="shared" si="379"/>
        <v>0</v>
      </c>
      <c r="EH209" s="2686">
        <f t="shared" si="379"/>
        <v>0</v>
      </c>
      <c r="EI209" s="2686">
        <f t="shared" si="379"/>
        <v>0</v>
      </c>
      <c r="EJ209" s="2686">
        <f t="shared" si="379"/>
        <v>0</v>
      </c>
      <c r="EK209" s="2686">
        <f t="shared" si="379"/>
        <v>0</v>
      </c>
      <c r="EL209" s="2687">
        <f t="shared" si="379"/>
        <v>0</v>
      </c>
      <c r="EM209" s="2601"/>
      <c r="EN209" s="2681" t="str">
        <f t="shared" si="454"/>
        <v/>
      </c>
      <c r="EO209" s="2688">
        <f t="shared" si="455"/>
        <v>0</v>
      </c>
      <c r="EP209" s="2689">
        <f t="shared" si="456"/>
        <v>0</v>
      </c>
      <c r="EQ209" s="2689">
        <f t="shared" si="457"/>
        <v>0</v>
      </c>
      <c r="ER209" s="2689">
        <f t="shared" si="458"/>
        <v>0</v>
      </c>
      <c r="ES209" s="2689">
        <f t="shared" si="459"/>
        <v>0</v>
      </c>
      <c r="ET209" s="2689">
        <f t="shared" si="460"/>
        <v>0</v>
      </c>
      <c r="EU209" s="2689">
        <f t="shared" si="461"/>
        <v>0</v>
      </c>
      <c r="EV209" s="2689">
        <f t="shared" si="462"/>
        <v>0</v>
      </c>
      <c r="EW209" s="2689">
        <f t="shared" si="463"/>
        <v>0</v>
      </c>
      <c r="EX209" s="2705">
        <f>IF(X209=EX8,X209,0)</f>
        <v>0</v>
      </c>
      <c r="EY209" s="2703" t="str">
        <f t="shared" si="464"/>
        <v/>
      </c>
      <c r="EZ209" s="2678" t="str">
        <f t="shared" si="465"/>
        <v/>
      </c>
      <c r="FA209" s="2692" t="str">
        <f t="shared" si="466"/>
        <v/>
      </c>
      <c r="FB209" s="2692" t="str">
        <f t="shared" si="467"/>
        <v/>
      </c>
      <c r="FC209" s="2692" t="str">
        <f t="shared" si="468"/>
        <v/>
      </c>
      <c r="FD209" s="2692" t="str">
        <f t="shared" si="469"/>
        <v/>
      </c>
      <c r="FE209" s="2692" t="str">
        <f t="shared" si="470"/>
        <v/>
      </c>
      <c r="FF209" s="2692" t="str">
        <f t="shared" si="471"/>
        <v/>
      </c>
      <c r="FG209" s="2692" t="str">
        <f t="shared" si="472"/>
        <v/>
      </c>
      <c r="FH209" s="2601"/>
      <c r="FI209" s="2681" t="str">
        <f t="shared" si="473"/>
        <v/>
      </c>
      <c r="FJ209" s="2694">
        <f t="shared" si="474"/>
        <v>0</v>
      </c>
      <c r="FK209" s="2527" t="str">
        <f t="shared" si="475"/>
        <v/>
      </c>
      <c r="FL209" s="2527" t="str">
        <f t="shared" si="476"/>
        <v/>
      </c>
      <c r="FM209" s="2527" t="str">
        <f t="shared" si="477"/>
        <v/>
      </c>
      <c r="FN209" s="2527" t="str">
        <f t="shared" si="478"/>
        <v/>
      </c>
      <c r="FO209" s="2527" t="str">
        <f t="shared" si="479"/>
        <v/>
      </c>
      <c r="FP209" s="2527" t="str">
        <f t="shared" si="480"/>
        <v/>
      </c>
      <c r="FQ209" s="2527" t="str">
        <f t="shared" si="481"/>
        <v/>
      </c>
      <c r="FR209" s="2527" t="str">
        <f t="shared" si="482"/>
        <v/>
      </c>
      <c r="FS209" s="2704">
        <f>IF(X209=FS8,X209,0)</f>
        <v>0</v>
      </c>
      <c r="FT209" s="2703" t="str">
        <f t="shared" si="483"/>
        <v/>
      </c>
      <c r="FU209" s="2692" t="str">
        <f t="shared" si="484"/>
        <v/>
      </c>
      <c r="FV209" s="2692" t="str">
        <f t="shared" si="485"/>
        <v/>
      </c>
      <c r="FW209" s="2692" t="str">
        <f t="shared" si="486"/>
        <v/>
      </c>
      <c r="FX209" s="2692" t="str">
        <f t="shared" si="487"/>
        <v/>
      </c>
      <c r="FY209" s="2692" t="str">
        <f t="shared" si="488"/>
        <v/>
      </c>
      <c r="FZ209" s="2692" t="str">
        <f t="shared" si="489"/>
        <v/>
      </c>
      <c r="GA209" s="2692" t="str">
        <f t="shared" si="490"/>
        <v/>
      </c>
      <c r="GB209" s="2696" t="str">
        <f t="shared" si="491"/>
        <v/>
      </c>
      <c r="GC209" s="2535"/>
    </row>
    <row r="210" spans="1:185" ht="45" customHeight="1" x14ac:dyDescent="0.25">
      <c r="A210" s="2633">
        <f>ROW()</f>
        <v>210</v>
      </c>
      <c r="B210" s="2667" t="str">
        <f>IF(C210="I","",IF(ISBLANK(D210),"",IF(ISTEXT(D210),LARGE(B9:B209,1)+1,0)))</f>
        <v/>
      </c>
      <c r="C210" s="2698"/>
      <c r="D210" s="2715"/>
      <c r="E210" s="2669"/>
      <c r="F210" s="2670"/>
      <c r="G210" s="2671"/>
      <c r="H210" s="2672"/>
      <c r="I210" s="2671"/>
      <c r="J210" s="2672"/>
      <c r="K210" s="2673">
        <f t="shared" si="376"/>
        <v>0</v>
      </c>
      <c r="L210" s="2532"/>
      <c r="M210" s="2674">
        <f t="shared" si="380"/>
        <v>0</v>
      </c>
      <c r="N210" s="2675">
        <f t="shared" si="380"/>
        <v>0</v>
      </c>
      <c r="O210" s="2676"/>
      <c r="P210" s="2676"/>
      <c r="Q210" s="2676"/>
      <c r="R210" s="2676"/>
      <c r="S210" s="2676"/>
      <c r="T210" s="2676"/>
      <c r="U210" s="2676"/>
      <c r="V210" s="2676"/>
      <c r="W210" s="2532"/>
      <c r="X210" s="2674">
        <f t="shared" si="381"/>
        <v>0</v>
      </c>
      <c r="Y210" s="2675">
        <f t="shared" si="381"/>
        <v>0</v>
      </c>
      <c r="Z210" s="2677"/>
      <c r="AA210" s="2677"/>
      <c r="AB210" s="2677"/>
      <c r="AC210" s="2677"/>
      <c r="AD210" s="2677"/>
      <c r="AE210" s="2677"/>
      <c r="AF210" s="2677"/>
      <c r="AG210" s="2677"/>
      <c r="AH210" s="2532"/>
      <c r="AI210" s="2535"/>
      <c r="AJ210" s="2678">
        <f t="shared" si="382"/>
        <v>0</v>
      </c>
      <c r="AK210" s="2679">
        <f t="shared" si="383"/>
        <v>0</v>
      </c>
      <c r="AL210" s="2678">
        <f t="shared" si="384"/>
        <v>0</v>
      </c>
      <c r="AM210" s="2679">
        <f t="shared" si="385"/>
        <v>0</v>
      </c>
      <c r="AN210" s="2678">
        <f t="shared" si="386"/>
        <v>0</v>
      </c>
      <c r="AO210" s="2679">
        <f t="shared" si="387"/>
        <v>0</v>
      </c>
      <c r="AP210" s="2678">
        <f t="shared" si="388"/>
        <v>0</v>
      </c>
      <c r="AQ210" s="2679">
        <f t="shared" si="389"/>
        <v>0</v>
      </c>
      <c r="AR210" s="2678">
        <f t="shared" si="390"/>
        <v>0</v>
      </c>
      <c r="AS210" s="2679">
        <f t="shared" si="391"/>
        <v>0</v>
      </c>
      <c r="AT210" s="2678">
        <f t="shared" si="392"/>
        <v>0</v>
      </c>
      <c r="AU210" s="2679">
        <f t="shared" si="393"/>
        <v>0</v>
      </c>
      <c r="AV210" s="2678">
        <f t="shared" si="394"/>
        <v>0</v>
      </c>
      <c r="AW210" s="2679">
        <f t="shared" si="395"/>
        <v>0</v>
      </c>
      <c r="AX210" s="2678">
        <f t="shared" si="396"/>
        <v>0</v>
      </c>
      <c r="AY210" s="2679">
        <f t="shared" si="397"/>
        <v>0</v>
      </c>
      <c r="AZ210" s="2680"/>
      <c r="BA210" s="2681">
        <f>BA9</f>
        <v>20</v>
      </c>
      <c r="BB210" s="2681">
        <f t="shared" si="398"/>
        <v>0</v>
      </c>
      <c r="BC210" s="2681" t="str">
        <f t="shared" si="399"/>
        <v/>
      </c>
      <c r="BD210" s="2682">
        <f t="shared" si="377"/>
        <v>0</v>
      </c>
      <c r="BE210" s="2682">
        <f t="shared" si="377"/>
        <v>0</v>
      </c>
      <c r="BF210" s="2682">
        <f t="shared" si="377"/>
        <v>0</v>
      </c>
      <c r="BG210" s="2682">
        <f t="shared" si="377"/>
        <v>0</v>
      </c>
      <c r="BH210" s="2682">
        <f t="shared" si="377"/>
        <v>0</v>
      </c>
      <c r="BI210" s="2682">
        <f t="shared" si="377"/>
        <v>0</v>
      </c>
      <c r="BJ210" s="2682">
        <f t="shared" si="377"/>
        <v>0</v>
      </c>
      <c r="BK210" s="2682">
        <f t="shared" si="377"/>
        <v>0</v>
      </c>
      <c r="BL210" s="2535"/>
      <c r="BM210" s="2683">
        <f t="shared" si="400"/>
        <v>0</v>
      </c>
      <c r="BN210" s="2684">
        <f t="shared" si="401"/>
        <v>0</v>
      </c>
      <c r="BO210" s="2684">
        <f t="shared" si="402"/>
        <v>0</v>
      </c>
      <c r="BP210" s="2684">
        <f t="shared" si="403"/>
        <v>0</v>
      </c>
      <c r="BQ210" s="2684">
        <f t="shared" si="404"/>
        <v>0</v>
      </c>
      <c r="BR210" s="2684">
        <f t="shared" si="405"/>
        <v>0</v>
      </c>
      <c r="BS210" s="2684">
        <f t="shared" si="406"/>
        <v>0</v>
      </c>
      <c r="BT210" s="2684">
        <f t="shared" si="407"/>
        <v>0</v>
      </c>
      <c r="BU210" s="2617"/>
      <c r="BV210" s="2685">
        <f t="shared" si="378"/>
        <v>0</v>
      </c>
      <c r="BW210" s="2686">
        <f t="shared" si="378"/>
        <v>0</v>
      </c>
      <c r="BX210" s="2686">
        <f t="shared" si="378"/>
        <v>0</v>
      </c>
      <c r="BY210" s="2686">
        <f t="shared" si="378"/>
        <v>0</v>
      </c>
      <c r="BZ210" s="2686">
        <f t="shared" si="378"/>
        <v>0</v>
      </c>
      <c r="CA210" s="2686">
        <f t="shared" si="378"/>
        <v>0</v>
      </c>
      <c r="CB210" s="2686">
        <f t="shared" si="378"/>
        <v>0</v>
      </c>
      <c r="CC210" s="2687">
        <f t="shared" si="378"/>
        <v>0</v>
      </c>
      <c r="CD210" s="2525"/>
      <c r="CE210" s="2681" t="str">
        <f t="shared" si="408"/>
        <v/>
      </c>
      <c r="CF210" s="2688">
        <f t="shared" si="409"/>
        <v>0</v>
      </c>
      <c r="CG210" s="2689">
        <f t="shared" si="410"/>
        <v>0</v>
      </c>
      <c r="CH210" s="2689">
        <f t="shared" si="411"/>
        <v>0</v>
      </c>
      <c r="CI210" s="2689">
        <f t="shared" si="412"/>
        <v>0</v>
      </c>
      <c r="CJ210" s="2689">
        <f t="shared" si="413"/>
        <v>0</v>
      </c>
      <c r="CK210" s="2689">
        <f t="shared" si="414"/>
        <v>0</v>
      </c>
      <c r="CL210" s="2689">
        <f t="shared" si="415"/>
        <v>0</v>
      </c>
      <c r="CM210" s="2689">
        <f t="shared" si="416"/>
        <v>0</v>
      </c>
      <c r="CN210" s="2689">
        <f t="shared" si="417"/>
        <v>0</v>
      </c>
      <c r="CO210" s="2702">
        <f>IF(M210=CO8,M210,0)</f>
        <v>0</v>
      </c>
      <c r="CP210" s="2703" t="str">
        <f t="shared" si="418"/>
        <v/>
      </c>
      <c r="CQ210" s="2678" t="str">
        <f t="shared" si="419"/>
        <v/>
      </c>
      <c r="CR210" s="2692" t="str">
        <f t="shared" si="420"/>
        <v/>
      </c>
      <c r="CS210" s="2692" t="str">
        <f t="shared" si="421"/>
        <v/>
      </c>
      <c r="CT210" s="2692" t="str">
        <f t="shared" si="422"/>
        <v/>
      </c>
      <c r="CU210" s="2692" t="str">
        <f t="shared" si="423"/>
        <v/>
      </c>
      <c r="CV210" s="2692" t="str">
        <f t="shared" si="424"/>
        <v/>
      </c>
      <c r="CW210" s="2692" t="str">
        <f t="shared" si="425"/>
        <v/>
      </c>
      <c r="CX210" s="2693" t="str">
        <f t="shared" si="426"/>
        <v/>
      </c>
      <c r="CY210" s="2601"/>
      <c r="CZ210" s="2681" t="str">
        <f t="shared" si="427"/>
        <v/>
      </c>
      <c r="DA210" s="2694">
        <f t="shared" si="428"/>
        <v>0</v>
      </c>
      <c r="DB210" s="2527" t="str">
        <f t="shared" si="429"/>
        <v/>
      </c>
      <c r="DC210" s="2527" t="str">
        <f t="shared" si="430"/>
        <v/>
      </c>
      <c r="DD210" s="2527" t="str">
        <f t="shared" si="431"/>
        <v/>
      </c>
      <c r="DE210" s="2527" t="str">
        <f t="shared" si="432"/>
        <v/>
      </c>
      <c r="DF210" s="2527" t="str">
        <f t="shared" si="433"/>
        <v/>
      </c>
      <c r="DG210" s="2527" t="str">
        <f t="shared" si="434"/>
        <v/>
      </c>
      <c r="DH210" s="2527" t="str">
        <f t="shared" si="435"/>
        <v/>
      </c>
      <c r="DI210" s="2527" t="str">
        <f t="shared" si="436"/>
        <v/>
      </c>
      <c r="DJ210" s="2549"/>
      <c r="DK210" s="2704">
        <f>IF(M210=DK8,M210,0)</f>
        <v>0</v>
      </c>
      <c r="DL210" s="2703" t="str">
        <f t="shared" si="437"/>
        <v/>
      </c>
      <c r="DM210" s="2692" t="str">
        <f t="shared" si="438"/>
        <v/>
      </c>
      <c r="DN210" s="2692" t="str">
        <f t="shared" si="439"/>
        <v/>
      </c>
      <c r="DO210" s="2692" t="str">
        <f t="shared" si="440"/>
        <v/>
      </c>
      <c r="DP210" s="2692" t="str">
        <f t="shared" si="441"/>
        <v/>
      </c>
      <c r="DQ210" s="2692" t="str">
        <f t="shared" si="442"/>
        <v/>
      </c>
      <c r="DR210" s="2692" t="str">
        <f t="shared" si="443"/>
        <v/>
      </c>
      <c r="DS210" s="2692" t="str">
        <f t="shared" si="444"/>
        <v/>
      </c>
      <c r="DT210" s="2696" t="str">
        <f t="shared" si="445"/>
        <v/>
      </c>
      <c r="DU210" s="2535"/>
      <c r="DV210" s="2683">
        <f t="shared" si="446"/>
        <v>0</v>
      </c>
      <c r="DW210" s="2684">
        <f t="shared" si="447"/>
        <v>0</v>
      </c>
      <c r="DX210" s="2684">
        <f t="shared" si="448"/>
        <v>0</v>
      </c>
      <c r="DY210" s="2684">
        <f t="shared" si="449"/>
        <v>0</v>
      </c>
      <c r="DZ210" s="2684">
        <f t="shared" si="450"/>
        <v>0</v>
      </c>
      <c r="EA210" s="2684">
        <f t="shared" si="451"/>
        <v>0</v>
      </c>
      <c r="EB210" s="2684">
        <f t="shared" si="452"/>
        <v>0</v>
      </c>
      <c r="EC210" s="2684">
        <f t="shared" si="453"/>
        <v>0</v>
      </c>
      <c r="ED210" s="2630"/>
      <c r="EE210" s="2685">
        <f t="shared" si="379"/>
        <v>0</v>
      </c>
      <c r="EF210" s="2686">
        <f t="shared" si="379"/>
        <v>0</v>
      </c>
      <c r="EG210" s="2686">
        <f t="shared" si="379"/>
        <v>0</v>
      </c>
      <c r="EH210" s="2686">
        <f t="shared" si="379"/>
        <v>0</v>
      </c>
      <c r="EI210" s="2686">
        <f t="shared" si="379"/>
        <v>0</v>
      </c>
      <c r="EJ210" s="2686">
        <f t="shared" si="379"/>
        <v>0</v>
      </c>
      <c r="EK210" s="2686">
        <f t="shared" si="379"/>
        <v>0</v>
      </c>
      <c r="EL210" s="2687">
        <f t="shared" si="379"/>
        <v>0</v>
      </c>
      <c r="EM210" s="2601"/>
      <c r="EN210" s="2681" t="str">
        <f t="shared" si="454"/>
        <v/>
      </c>
      <c r="EO210" s="2688">
        <f t="shared" si="455"/>
        <v>0</v>
      </c>
      <c r="EP210" s="2689">
        <f t="shared" si="456"/>
        <v>0</v>
      </c>
      <c r="EQ210" s="2689">
        <f t="shared" si="457"/>
        <v>0</v>
      </c>
      <c r="ER210" s="2689">
        <f t="shared" si="458"/>
        <v>0</v>
      </c>
      <c r="ES210" s="2689">
        <f t="shared" si="459"/>
        <v>0</v>
      </c>
      <c r="ET210" s="2689">
        <f t="shared" si="460"/>
        <v>0</v>
      </c>
      <c r="EU210" s="2689">
        <f t="shared" si="461"/>
        <v>0</v>
      </c>
      <c r="EV210" s="2689">
        <f t="shared" si="462"/>
        <v>0</v>
      </c>
      <c r="EW210" s="2689">
        <f t="shared" si="463"/>
        <v>0</v>
      </c>
      <c r="EX210" s="2705">
        <f>IF(X210=EX8,X210,0)</f>
        <v>0</v>
      </c>
      <c r="EY210" s="2703" t="str">
        <f t="shared" si="464"/>
        <v/>
      </c>
      <c r="EZ210" s="2678" t="str">
        <f t="shared" si="465"/>
        <v/>
      </c>
      <c r="FA210" s="2692" t="str">
        <f t="shared" si="466"/>
        <v/>
      </c>
      <c r="FB210" s="2692" t="str">
        <f t="shared" si="467"/>
        <v/>
      </c>
      <c r="FC210" s="2692" t="str">
        <f t="shared" si="468"/>
        <v/>
      </c>
      <c r="FD210" s="2692" t="str">
        <f t="shared" si="469"/>
        <v/>
      </c>
      <c r="FE210" s="2692" t="str">
        <f t="shared" si="470"/>
        <v/>
      </c>
      <c r="FF210" s="2692" t="str">
        <f t="shared" si="471"/>
        <v/>
      </c>
      <c r="FG210" s="2692" t="str">
        <f t="shared" si="472"/>
        <v/>
      </c>
      <c r="FH210" s="2601"/>
      <c r="FI210" s="2681" t="str">
        <f t="shared" si="473"/>
        <v/>
      </c>
      <c r="FJ210" s="2694">
        <f t="shared" si="474"/>
        <v>0</v>
      </c>
      <c r="FK210" s="2527" t="str">
        <f t="shared" si="475"/>
        <v/>
      </c>
      <c r="FL210" s="2527" t="str">
        <f t="shared" si="476"/>
        <v/>
      </c>
      <c r="FM210" s="2527" t="str">
        <f t="shared" si="477"/>
        <v/>
      </c>
      <c r="FN210" s="2527" t="str">
        <f t="shared" si="478"/>
        <v/>
      </c>
      <c r="FO210" s="2527" t="str">
        <f t="shared" si="479"/>
        <v/>
      </c>
      <c r="FP210" s="2527" t="str">
        <f t="shared" si="480"/>
        <v/>
      </c>
      <c r="FQ210" s="2527" t="str">
        <f t="shared" si="481"/>
        <v/>
      </c>
      <c r="FR210" s="2527" t="str">
        <f t="shared" si="482"/>
        <v/>
      </c>
      <c r="FS210" s="2704">
        <f>IF(X210=FS8,X210,0)</f>
        <v>0</v>
      </c>
      <c r="FT210" s="2703" t="str">
        <f t="shared" si="483"/>
        <v/>
      </c>
      <c r="FU210" s="2692" t="str">
        <f t="shared" si="484"/>
        <v/>
      </c>
      <c r="FV210" s="2692" t="str">
        <f t="shared" si="485"/>
        <v/>
      </c>
      <c r="FW210" s="2692" t="str">
        <f t="shared" si="486"/>
        <v/>
      </c>
      <c r="FX210" s="2692" t="str">
        <f t="shared" si="487"/>
        <v/>
      </c>
      <c r="FY210" s="2692" t="str">
        <f t="shared" si="488"/>
        <v/>
      </c>
      <c r="FZ210" s="2692" t="str">
        <f t="shared" si="489"/>
        <v/>
      </c>
      <c r="GA210" s="2692" t="str">
        <f t="shared" si="490"/>
        <v/>
      </c>
      <c r="GB210" s="2696" t="str">
        <f t="shared" si="491"/>
        <v/>
      </c>
      <c r="GC210" s="2535"/>
    </row>
    <row r="211" spans="1:185" ht="45" customHeight="1" x14ac:dyDescent="0.25">
      <c r="A211" s="2633">
        <f>ROW()</f>
        <v>211</v>
      </c>
      <c r="B211" s="2667" t="str">
        <f>IF(C211="I","",IF(ISBLANK(D211),"",IF(ISTEXT(D211),LARGE(B9:B210,1)+1,0)))</f>
        <v/>
      </c>
      <c r="C211" s="2698"/>
      <c r="D211" s="2715"/>
      <c r="E211" s="2669"/>
      <c r="F211" s="2670"/>
      <c r="G211" s="2671"/>
      <c r="H211" s="2672"/>
      <c r="I211" s="2671"/>
      <c r="J211" s="2672"/>
      <c r="K211" s="2673">
        <f t="shared" si="376"/>
        <v>0</v>
      </c>
      <c r="L211" s="2532"/>
      <c r="M211" s="2674">
        <f t="shared" si="380"/>
        <v>0</v>
      </c>
      <c r="N211" s="2675">
        <f t="shared" si="380"/>
        <v>0</v>
      </c>
      <c r="O211" s="2676"/>
      <c r="P211" s="2676"/>
      <c r="Q211" s="2676"/>
      <c r="R211" s="2676"/>
      <c r="S211" s="2676"/>
      <c r="T211" s="2676"/>
      <c r="U211" s="2676"/>
      <c r="V211" s="2676"/>
      <c r="W211" s="2532"/>
      <c r="X211" s="2674">
        <f t="shared" si="381"/>
        <v>0</v>
      </c>
      <c r="Y211" s="2675">
        <f t="shared" si="381"/>
        <v>0</v>
      </c>
      <c r="Z211" s="2677"/>
      <c r="AA211" s="2677"/>
      <c r="AB211" s="2677"/>
      <c r="AC211" s="2677"/>
      <c r="AD211" s="2677"/>
      <c r="AE211" s="2677"/>
      <c r="AF211" s="2677"/>
      <c r="AG211" s="2677"/>
      <c r="AH211" s="2532"/>
      <c r="AI211" s="2535"/>
      <c r="AJ211" s="2678">
        <f t="shared" si="382"/>
        <v>0</v>
      </c>
      <c r="AK211" s="2679">
        <f t="shared" si="383"/>
        <v>0</v>
      </c>
      <c r="AL211" s="2678">
        <f t="shared" si="384"/>
        <v>0</v>
      </c>
      <c r="AM211" s="2679">
        <f t="shared" si="385"/>
        <v>0</v>
      </c>
      <c r="AN211" s="2678">
        <f t="shared" si="386"/>
        <v>0</v>
      </c>
      <c r="AO211" s="2679">
        <f t="shared" si="387"/>
        <v>0</v>
      </c>
      <c r="AP211" s="2678">
        <f t="shared" si="388"/>
        <v>0</v>
      </c>
      <c r="AQ211" s="2679">
        <f t="shared" si="389"/>
        <v>0</v>
      </c>
      <c r="AR211" s="2678">
        <f t="shared" si="390"/>
        <v>0</v>
      </c>
      <c r="AS211" s="2679">
        <f t="shared" si="391"/>
        <v>0</v>
      </c>
      <c r="AT211" s="2678">
        <f t="shared" si="392"/>
        <v>0</v>
      </c>
      <c r="AU211" s="2679">
        <f t="shared" si="393"/>
        <v>0</v>
      </c>
      <c r="AV211" s="2678">
        <f t="shared" si="394"/>
        <v>0</v>
      </c>
      <c r="AW211" s="2679">
        <f t="shared" si="395"/>
        <v>0</v>
      </c>
      <c r="AX211" s="2678">
        <f t="shared" si="396"/>
        <v>0</v>
      </c>
      <c r="AY211" s="2679">
        <f t="shared" si="397"/>
        <v>0</v>
      </c>
      <c r="AZ211" s="2680"/>
      <c r="BA211" s="2681">
        <f>BA9</f>
        <v>20</v>
      </c>
      <c r="BB211" s="2681">
        <f t="shared" si="398"/>
        <v>0</v>
      </c>
      <c r="BC211" s="2681" t="str">
        <f t="shared" si="399"/>
        <v/>
      </c>
      <c r="BD211" s="2682">
        <f t="shared" si="377"/>
        <v>0</v>
      </c>
      <c r="BE211" s="2682">
        <f t="shared" si="377"/>
        <v>0</v>
      </c>
      <c r="BF211" s="2682">
        <f t="shared" si="377"/>
        <v>0</v>
      </c>
      <c r="BG211" s="2682">
        <f t="shared" si="377"/>
        <v>0</v>
      </c>
      <c r="BH211" s="2682">
        <f t="shared" si="377"/>
        <v>0</v>
      </c>
      <c r="BI211" s="2682">
        <f t="shared" si="377"/>
        <v>0</v>
      </c>
      <c r="BJ211" s="2682">
        <f t="shared" si="377"/>
        <v>0</v>
      </c>
      <c r="BK211" s="2682">
        <f t="shared" si="377"/>
        <v>0</v>
      </c>
      <c r="BL211" s="2535"/>
      <c r="BM211" s="2683">
        <f t="shared" si="400"/>
        <v>0</v>
      </c>
      <c r="BN211" s="2684">
        <f t="shared" si="401"/>
        <v>0</v>
      </c>
      <c r="BO211" s="2684">
        <f t="shared" si="402"/>
        <v>0</v>
      </c>
      <c r="BP211" s="2684">
        <f t="shared" si="403"/>
        <v>0</v>
      </c>
      <c r="BQ211" s="2684">
        <f t="shared" si="404"/>
        <v>0</v>
      </c>
      <c r="BR211" s="2684">
        <f t="shared" si="405"/>
        <v>0</v>
      </c>
      <c r="BS211" s="2684">
        <f t="shared" si="406"/>
        <v>0</v>
      </c>
      <c r="BT211" s="2684">
        <f t="shared" si="407"/>
        <v>0</v>
      </c>
      <c r="BU211" s="2617"/>
      <c r="BV211" s="2685">
        <f t="shared" si="378"/>
        <v>0</v>
      </c>
      <c r="BW211" s="2686">
        <f t="shared" si="378"/>
        <v>0</v>
      </c>
      <c r="BX211" s="2686">
        <f t="shared" si="378"/>
        <v>0</v>
      </c>
      <c r="BY211" s="2686">
        <f t="shared" si="378"/>
        <v>0</v>
      </c>
      <c r="BZ211" s="2686">
        <f t="shared" si="378"/>
        <v>0</v>
      </c>
      <c r="CA211" s="2686">
        <f t="shared" si="378"/>
        <v>0</v>
      </c>
      <c r="CB211" s="2686">
        <f t="shared" si="378"/>
        <v>0</v>
      </c>
      <c r="CC211" s="2687">
        <f t="shared" si="378"/>
        <v>0</v>
      </c>
      <c r="CD211" s="2525"/>
      <c r="CE211" s="2681" t="str">
        <f t="shared" si="408"/>
        <v/>
      </c>
      <c r="CF211" s="2688">
        <f t="shared" si="409"/>
        <v>0</v>
      </c>
      <c r="CG211" s="2689">
        <f t="shared" si="410"/>
        <v>0</v>
      </c>
      <c r="CH211" s="2689">
        <f t="shared" si="411"/>
        <v>0</v>
      </c>
      <c r="CI211" s="2689">
        <f t="shared" si="412"/>
        <v>0</v>
      </c>
      <c r="CJ211" s="2689">
        <f t="shared" si="413"/>
        <v>0</v>
      </c>
      <c r="CK211" s="2689">
        <f t="shared" si="414"/>
        <v>0</v>
      </c>
      <c r="CL211" s="2689">
        <f t="shared" si="415"/>
        <v>0</v>
      </c>
      <c r="CM211" s="2689">
        <f t="shared" si="416"/>
        <v>0</v>
      </c>
      <c r="CN211" s="2689">
        <f t="shared" si="417"/>
        <v>0</v>
      </c>
      <c r="CO211" s="2702">
        <f>IF(M211=CO8,M211,0)</f>
        <v>0</v>
      </c>
      <c r="CP211" s="2703" t="str">
        <f t="shared" si="418"/>
        <v/>
      </c>
      <c r="CQ211" s="2678" t="str">
        <f t="shared" si="419"/>
        <v/>
      </c>
      <c r="CR211" s="2692" t="str">
        <f t="shared" si="420"/>
        <v/>
      </c>
      <c r="CS211" s="2692" t="str">
        <f t="shared" si="421"/>
        <v/>
      </c>
      <c r="CT211" s="2692" t="str">
        <f t="shared" si="422"/>
        <v/>
      </c>
      <c r="CU211" s="2692" t="str">
        <f t="shared" si="423"/>
        <v/>
      </c>
      <c r="CV211" s="2692" t="str">
        <f t="shared" si="424"/>
        <v/>
      </c>
      <c r="CW211" s="2692" t="str">
        <f t="shared" si="425"/>
        <v/>
      </c>
      <c r="CX211" s="2693" t="str">
        <f t="shared" si="426"/>
        <v/>
      </c>
      <c r="CY211" s="2601"/>
      <c r="CZ211" s="2681" t="str">
        <f t="shared" si="427"/>
        <v/>
      </c>
      <c r="DA211" s="2694">
        <f t="shared" si="428"/>
        <v>0</v>
      </c>
      <c r="DB211" s="2527" t="str">
        <f t="shared" si="429"/>
        <v/>
      </c>
      <c r="DC211" s="2527" t="str">
        <f t="shared" si="430"/>
        <v/>
      </c>
      <c r="DD211" s="2527" t="str">
        <f t="shared" si="431"/>
        <v/>
      </c>
      <c r="DE211" s="2527" t="str">
        <f t="shared" si="432"/>
        <v/>
      </c>
      <c r="DF211" s="2527" t="str">
        <f t="shared" si="433"/>
        <v/>
      </c>
      <c r="DG211" s="2527" t="str">
        <f t="shared" si="434"/>
        <v/>
      </c>
      <c r="DH211" s="2527" t="str">
        <f t="shared" si="435"/>
        <v/>
      </c>
      <c r="DI211" s="2527" t="str">
        <f t="shared" si="436"/>
        <v/>
      </c>
      <c r="DJ211" s="2549"/>
      <c r="DK211" s="2704">
        <f>IF(M211=DK8,M211,0)</f>
        <v>0</v>
      </c>
      <c r="DL211" s="2703" t="str">
        <f t="shared" si="437"/>
        <v/>
      </c>
      <c r="DM211" s="2692" t="str">
        <f t="shared" si="438"/>
        <v/>
      </c>
      <c r="DN211" s="2692" t="str">
        <f t="shared" si="439"/>
        <v/>
      </c>
      <c r="DO211" s="2692" t="str">
        <f t="shared" si="440"/>
        <v/>
      </c>
      <c r="DP211" s="2692" t="str">
        <f t="shared" si="441"/>
        <v/>
      </c>
      <c r="DQ211" s="2692" t="str">
        <f t="shared" si="442"/>
        <v/>
      </c>
      <c r="DR211" s="2692" t="str">
        <f t="shared" si="443"/>
        <v/>
      </c>
      <c r="DS211" s="2692" t="str">
        <f t="shared" si="444"/>
        <v/>
      </c>
      <c r="DT211" s="2696" t="str">
        <f t="shared" si="445"/>
        <v/>
      </c>
      <c r="DU211" s="2535"/>
      <c r="DV211" s="2683">
        <f t="shared" si="446"/>
        <v>0</v>
      </c>
      <c r="DW211" s="2684">
        <f t="shared" si="447"/>
        <v>0</v>
      </c>
      <c r="DX211" s="2684">
        <f t="shared" si="448"/>
        <v>0</v>
      </c>
      <c r="DY211" s="2684">
        <f t="shared" si="449"/>
        <v>0</v>
      </c>
      <c r="DZ211" s="2684">
        <f t="shared" si="450"/>
        <v>0</v>
      </c>
      <c r="EA211" s="2684">
        <f t="shared" si="451"/>
        <v>0</v>
      </c>
      <c r="EB211" s="2684">
        <f t="shared" si="452"/>
        <v>0</v>
      </c>
      <c r="EC211" s="2684">
        <f t="shared" si="453"/>
        <v>0</v>
      </c>
      <c r="ED211" s="2630"/>
      <c r="EE211" s="2685">
        <f t="shared" si="379"/>
        <v>0</v>
      </c>
      <c r="EF211" s="2686">
        <f t="shared" si="379"/>
        <v>0</v>
      </c>
      <c r="EG211" s="2686">
        <f t="shared" si="379"/>
        <v>0</v>
      </c>
      <c r="EH211" s="2686">
        <f t="shared" si="379"/>
        <v>0</v>
      </c>
      <c r="EI211" s="2686">
        <f t="shared" si="379"/>
        <v>0</v>
      </c>
      <c r="EJ211" s="2686">
        <f t="shared" si="379"/>
        <v>0</v>
      </c>
      <c r="EK211" s="2686">
        <f t="shared" si="379"/>
        <v>0</v>
      </c>
      <c r="EL211" s="2687">
        <f t="shared" si="379"/>
        <v>0</v>
      </c>
      <c r="EM211" s="2601"/>
      <c r="EN211" s="2681" t="str">
        <f t="shared" si="454"/>
        <v/>
      </c>
      <c r="EO211" s="2688">
        <f t="shared" si="455"/>
        <v>0</v>
      </c>
      <c r="EP211" s="2689">
        <f t="shared" si="456"/>
        <v>0</v>
      </c>
      <c r="EQ211" s="2689">
        <f t="shared" si="457"/>
        <v>0</v>
      </c>
      <c r="ER211" s="2689">
        <f t="shared" si="458"/>
        <v>0</v>
      </c>
      <c r="ES211" s="2689">
        <f t="shared" si="459"/>
        <v>0</v>
      </c>
      <c r="ET211" s="2689">
        <f t="shared" si="460"/>
        <v>0</v>
      </c>
      <c r="EU211" s="2689">
        <f t="shared" si="461"/>
        <v>0</v>
      </c>
      <c r="EV211" s="2689">
        <f t="shared" si="462"/>
        <v>0</v>
      </c>
      <c r="EW211" s="2689">
        <f t="shared" si="463"/>
        <v>0</v>
      </c>
      <c r="EX211" s="2705">
        <f>IF(X211=EX8,X211,0)</f>
        <v>0</v>
      </c>
      <c r="EY211" s="2703" t="str">
        <f t="shared" si="464"/>
        <v/>
      </c>
      <c r="EZ211" s="2678" t="str">
        <f t="shared" si="465"/>
        <v/>
      </c>
      <c r="FA211" s="2692" t="str">
        <f t="shared" si="466"/>
        <v/>
      </c>
      <c r="FB211" s="2692" t="str">
        <f t="shared" si="467"/>
        <v/>
      </c>
      <c r="FC211" s="2692" t="str">
        <f t="shared" si="468"/>
        <v/>
      </c>
      <c r="FD211" s="2692" t="str">
        <f t="shared" si="469"/>
        <v/>
      </c>
      <c r="FE211" s="2692" t="str">
        <f t="shared" si="470"/>
        <v/>
      </c>
      <c r="FF211" s="2692" t="str">
        <f t="shared" si="471"/>
        <v/>
      </c>
      <c r="FG211" s="2692" t="str">
        <f t="shared" si="472"/>
        <v/>
      </c>
      <c r="FH211" s="2601"/>
      <c r="FI211" s="2681" t="str">
        <f t="shared" si="473"/>
        <v/>
      </c>
      <c r="FJ211" s="2694">
        <f t="shared" si="474"/>
        <v>0</v>
      </c>
      <c r="FK211" s="2527" t="str">
        <f t="shared" si="475"/>
        <v/>
      </c>
      <c r="FL211" s="2527" t="str">
        <f t="shared" si="476"/>
        <v/>
      </c>
      <c r="FM211" s="2527" t="str">
        <f t="shared" si="477"/>
        <v/>
      </c>
      <c r="FN211" s="2527" t="str">
        <f t="shared" si="478"/>
        <v/>
      </c>
      <c r="FO211" s="2527" t="str">
        <f t="shared" si="479"/>
        <v/>
      </c>
      <c r="FP211" s="2527" t="str">
        <f t="shared" si="480"/>
        <v/>
      </c>
      <c r="FQ211" s="2527" t="str">
        <f t="shared" si="481"/>
        <v/>
      </c>
      <c r="FR211" s="2527" t="str">
        <f t="shared" si="482"/>
        <v/>
      </c>
      <c r="FS211" s="2704">
        <f>IF(X211=FS8,X211,0)</f>
        <v>0</v>
      </c>
      <c r="FT211" s="2703" t="str">
        <f t="shared" si="483"/>
        <v/>
      </c>
      <c r="FU211" s="2692" t="str">
        <f t="shared" si="484"/>
        <v/>
      </c>
      <c r="FV211" s="2692" t="str">
        <f t="shared" si="485"/>
        <v/>
      </c>
      <c r="FW211" s="2692" t="str">
        <f t="shared" si="486"/>
        <v/>
      </c>
      <c r="FX211" s="2692" t="str">
        <f t="shared" si="487"/>
        <v/>
      </c>
      <c r="FY211" s="2692" t="str">
        <f t="shared" si="488"/>
        <v/>
      </c>
      <c r="FZ211" s="2692" t="str">
        <f t="shared" si="489"/>
        <v/>
      </c>
      <c r="GA211" s="2692" t="str">
        <f t="shared" si="490"/>
        <v/>
      </c>
      <c r="GB211" s="2696" t="str">
        <f t="shared" si="491"/>
        <v/>
      </c>
      <c r="GC211" s="2535"/>
    </row>
    <row r="212" spans="1:185" ht="45" customHeight="1" x14ac:dyDescent="0.25">
      <c r="A212" s="2633">
        <f>ROW()</f>
        <v>212</v>
      </c>
      <c r="B212" s="2667" t="str">
        <f>IF(C212="I","",IF(ISBLANK(D212),"",IF(ISTEXT(D212),LARGE(B9:B211,1)+1,0)))</f>
        <v/>
      </c>
      <c r="C212" s="2698"/>
      <c r="D212" s="2715"/>
      <c r="E212" s="2669"/>
      <c r="F212" s="2670"/>
      <c r="G212" s="2671"/>
      <c r="H212" s="2672"/>
      <c r="I212" s="2671"/>
      <c r="J212" s="2672"/>
      <c r="K212" s="2673">
        <f t="shared" si="376"/>
        <v>0</v>
      </c>
      <c r="L212" s="2532"/>
      <c r="M212" s="2674">
        <f t="shared" si="380"/>
        <v>0</v>
      </c>
      <c r="N212" s="2675">
        <f t="shared" si="380"/>
        <v>0</v>
      </c>
      <c r="O212" s="2676"/>
      <c r="P212" s="2676"/>
      <c r="Q212" s="2676"/>
      <c r="R212" s="2676"/>
      <c r="S212" s="2676"/>
      <c r="T212" s="2676"/>
      <c r="U212" s="2676"/>
      <c r="V212" s="2676"/>
      <c r="W212" s="2532"/>
      <c r="X212" s="2674">
        <f t="shared" si="381"/>
        <v>0</v>
      </c>
      <c r="Y212" s="2675">
        <f t="shared" si="381"/>
        <v>0</v>
      </c>
      <c r="Z212" s="2677"/>
      <c r="AA212" s="2677"/>
      <c r="AB212" s="2677"/>
      <c r="AC212" s="2677"/>
      <c r="AD212" s="2677"/>
      <c r="AE212" s="2677"/>
      <c r="AF212" s="2677"/>
      <c r="AG212" s="2677"/>
      <c r="AH212" s="2532"/>
      <c r="AI212" s="2535"/>
      <c r="AJ212" s="2678">
        <f t="shared" si="382"/>
        <v>0</v>
      </c>
      <c r="AK212" s="2679">
        <f t="shared" si="383"/>
        <v>0</v>
      </c>
      <c r="AL212" s="2678">
        <f t="shared" si="384"/>
        <v>0</v>
      </c>
      <c r="AM212" s="2679">
        <f t="shared" si="385"/>
        <v>0</v>
      </c>
      <c r="AN212" s="2678">
        <f t="shared" si="386"/>
        <v>0</v>
      </c>
      <c r="AO212" s="2679">
        <f t="shared" si="387"/>
        <v>0</v>
      </c>
      <c r="AP212" s="2678">
        <f t="shared" si="388"/>
        <v>0</v>
      </c>
      <c r="AQ212" s="2679">
        <f t="shared" si="389"/>
        <v>0</v>
      </c>
      <c r="AR212" s="2678">
        <f t="shared" si="390"/>
        <v>0</v>
      </c>
      <c r="AS212" s="2679">
        <f t="shared" si="391"/>
        <v>0</v>
      </c>
      <c r="AT212" s="2678">
        <f t="shared" si="392"/>
        <v>0</v>
      </c>
      <c r="AU212" s="2679">
        <f t="shared" si="393"/>
        <v>0</v>
      </c>
      <c r="AV212" s="2678">
        <f t="shared" si="394"/>
        <v>0</v>
      </c>
      <c r="AW212" s="2679">
        <f t="shared" si="395"/>
        <v>0</v>
      </c>
      <c r="AX212" s="2678">
        <f t="shared" si="396"/>
        <v>0</v>
      </c>
      <c r="AY212" s="2679">
        <f t="shared" si="397"/>
        <v>0</v>
      </c>
      <c r="AZ212" s="2680"/>
      <c r="BA212" s="2681">
        <f>BA9</f>
        <v>20</v>
      </c>
      <c r="BB212" s="2681">
        <f t="shared" si="398"/>
        <v>0</v>
      </c>
      <c r="BC212" s="2681" t="str">
        <f t="shared" si="399"/>
        <v/>
      </c>
      <c r="BD212" s="2682">
        <f t="shared" si="377"/>
        <v>0</v>
      </c>
      <c r="BE212" s="2682">
        <f t="shared" si="377"/>
        <v>0</v>
      </c>
      <c r="BF212" s="2682">
        <f t="shared" si="377"/>
        <v>0</v>
      </c>
      <c r="BG212" s="2682">
        <f t="shared" si="377"/>
        <v>0</v>
      </c>
      <c r="BH212" s="2682">
        <f t="shared" si="377"/>
        <v>0</v>
      </c>
      <c r="BI212" s="2682">
        <f t="shared" si="377"/>
        <v>0</v>
      </c>
      <c r="BJ212" s="2682">
        <f t="shared" si="377"/>
        <v>0</v>
      </c>
      <c r="BK212" s="2682">
        <f t="shared" si="377"/>
        <v>0</v>
      </c>
      <c r="BL212" s="2535"/>
      <c r="BM212" s="2683">
        <f t="shared" si="400"/>
        <v>0</v>
      </c>
      <c r="BN212" s="2684">
        <f t="shared" si="401"/>
        <v>0</v>
      </c>
      <c r="BO212" s="2684">
        <f t="shared" si="402"/>
        <v>0</v>
      </c>
      <c r="BP212" s="2684">
        <f t="shared" si="403"/>
        <v>0</v>
      </c>
      <c r="BQ212" s="2684">
        <f t="shared" si="404"/>
        <v>0</v>
      </c>
      <c r="BR212" s="2684">
        <f t="shared" si="405"/>
        <v>0</v>
      </c>
      <c r="BS212" s="2684">
        <f t="shared" si="406"/>
        <v>0</v>
      </c>
      <c r="BT212" s="2684">
        <f t="shared" si="407"/>
        <v>0</v>
      </c>
      <c r="BU212" s="2617"/>
      <c r="BV212" s="2685">
        <f t="shared" si="378"/>
        <v>0</v>
      </c>
      <c r="BW212" s="2686">
        <f t="shared" si="378"/>
        <v>0</v>
      </c>
      <c r="BX212" s="2686">
        <f t="shared" si="378"/>
        <v>0</v>
      </c>
      <c r="BY212" s="2686">
        <f t="shared" si="378"/>
        <v>0</v>
      </c>
      <c r="BZ212" s="2686">
        <f t="shared" si="378"/>
        <v>0</v>
      </c>
      <c r="CA212" s="2686">
        <f t="shared" si="378"/>
        <v>0</v>
      </c>
      <c r="CB212" s="2686">
        <f t="shared" si="378"/>
        <v>0</v>
      </c>
      <c r="CC212" s="2687">
        <f t="shared" si="378"/>
        <v>0</v>
      </c>
      <c r="CD212" s="2525"/>
      <c r="CE212" s="2681" t="str">
        <f t="shared" si="408"/>
        <v/>
      </c>
      <c r="CF212" s="2688">
        <f t="shared" si="409"/>
        <v>0</v>
      </c>
      <c r="CG212" s="2689">
        <f t="shared" si="410"/>
        <v>0</v>
      </c>
      <c r="CH212" s="2689">
        <f t="shared" si="411"/>
        <v>0</v>
      </c>
      <c r="CI212" s="2689">
        <f t="shared" si="412"/>
        <v>0</v>
      </c>
      <c r="CJ212" s="2689">
        <f t="shared" si="413"/>
        <v>0</v>
      </c>
      <c r="CK212" s="2689">
        <f t="shared" si="414"/>
        <v>0</v>
      </c>
      <c r="CL212" s="2689">
        <f t="shared" si="415"/>
        <v>0</v>
      </c>
      <c r="CM212" s="2689">
        <f t="shared" si="416"/>
        <v>0</v>
      </c>
      <c r="CN212" s="2689">
        <f t="shared" si="417"/>
        <v>0</v>
      </c>
      <c r="CO212" s="2702">
        <f>IF(M212=CO8,M212,0)</f>
        <v>0</v>
      </c>
      <c r="CP212" s="2703" t="str">
        <f t="shared" si="418"/>
        <v/>
      </c>
      <c r="CQ212" s="2678" t="str">
        <f t="shared" si="419"/>
        <v/>
      </c>
      <c r="CR212" s="2692" t="str">
        <f t="shared" si="420"/>
        <v/>
      </c>
      <c r="CS212" s="2692" t="str">
        <f t="shared" si="421"/>
        <v/>
      </c>
      <c r="CT212" s="2692" t="str">
        <f t="shared" si="422"/>
        <v/>
      </c>
      <c r="CU212" s="2692" t="str">
        <f t="shared" si="423"/>
        <v/>
      </c>
      <c r="CV212" s="2692" t="str">
        <f t="shared" si="424"/>
        <v/>
      </c>
      <c r="CW212" s="2692" t="str">
        <f t="shared" si="425"/>
        <v/>
      </c>
      <c r="CX212" s="2693" t="str">
        <f t="shared" si="426"/>
        <v/>
      </c>
      <c r="CY212" s="2601"/>
      <c r="CZ212" s="2681" t="str">
        <f t="shared" si="427"/>
        <v/>
      </c>
      <c r="DA212" s="2694">
        <f t="shared" si="428"/>
        <v>0</v>
      </c>
      <c r="DB212" s="2527" t="str">
        <f t="shared" si="429"/>
        <v/>
      </c>
      <c r="DC212" s="2527" t="str">
        <f t="shared" si="430"/>
        <v/>
      </c>
      <c r="DD212" s="2527" t="str">
        <f t="shared" si="431"/>
        <v/>
      </c>
      <c r="DE212" s="2527" t="str">
        <f t="shared" si="432"/>
        <v/>
      </c>
      <c r="DF212" s="2527" t="str">
        <f t="shared" si="433"/>
        <v/>
      </c>
      <c r="DG212" s="2527" t="str">
        <f t="shared" si="434"/>
        <v/>
      </c>
      <c r="DH212" s="2527" t="str">
        <f t="shared" si="435"/>
        <v/>
      </c>
      <c r="DI212" s="2527" t="str">
        <f t="shared" si="436"/>
        <v/>
      </c>
      <c r="DJ212" s="2549"/>
      <c r="DK212" s="2704">
        <f>IF(M212=DK8,M212,0)</f>
        <v>0</v>
      </c>
      <c r="DL212" s="2703" t="str">
        <f t="shared" si="437"/>
        <v/>
      </c>
      <c r="DM212" s="2692" t="str">
        <f t="shared" si="438"/>
        <v/>
      </c>
      <c r="DN212" s="2692" t="str">
        <f t="shared" si="439"/>
        <v/>
      </c>
      <c r="DO212" s="2692" t="str">
        <f t="shared" si="440"/>
        <v/>
      </c>
      <c r="DP212" s="2692" t="str">
        <f t="shared" si="441"/>
        <v/>
      </c>
      <c r="DQ212" s="2692" t="str">
        <f t="shared" si="442"/>
        <v/>
      </c>
      <c r="DR212" s="2692" t="str">
        <f t="shared" si="443"/>
        <v/>
      </c>
      <c r="DS212" s="2692" t="str">
        <f t="shared" si="444"/>
        <v/>
      </c>
      <c r="DT212" s="2696" t="str">
        <f t="shared" si="445"/>
        <v/>
      </c>
      <c r="DU212" s="2535"/>
      <c r="DV212" s="2683">
        <f t="shared" si="446"/>
        <v>0</v>
      </c>
      <c r="DW212" s="2684">
        <f t="shared" si="447"/>
        <v>0</v>
      </c>
      <c r="DX212" s="2684">
        <f t="shared" si="448"/>
        <v>0</v>
      </c>
      <c r="DY212" s="2684">
        <f t="shared" si="449"/>
        <v>0</v>
      </c>
      <c r="DZ212" s="2684">
        <f t="shared" si="450"/>
        <v>0</v>
      </c>
      <c r="EA212" s="2684">
        <f t="shared" si="451"/>
        <v>0</v>
      </c>
      <c r="EB212" s="2684">
        <f t="shared" si="452"/>
        <v>0</v>
      </c>
      <c r="EC212" s="2684">
        <f t="shared" si="453"/>
        <v>0</v>
      </c>
      <c r="ED212" s="2630"/>
      <c r="EE212" s="2685">
        <f t="shared" si="379"/>
        <v>0</v>
      </c>
      <c r="EF212" s="2686">
        <f t="shared" si="379"/>
        <v>0</v>
      </c>
      <c r="EG212" s="2686">
        <f t="shared" si="379"/>
        <v>0</v>
      </c>
      <c r="EH212" s="2686">
        <f t="shared" si="379"/>
        <v>0</v>
      </c>
      <c r="EI212" s="2686">
        <f t="shared" si="379"/>
        <v>0</v>
      </c>
      <c r="EJ212" s="2686">
        <f t="shared" si="379"/>
        <v>0</v>
      </c>
      <c r="EK212" s="2686">
        <f t="shared" si="379"/>
        <v>0</v>
      </c>
      <c r="EL212" s="2687">
        <f t="shared" si="379"/>
        <v>0</v>
      </c>
      <c r="EM212" s="2601"/>
      <c r="EN212" s="2681" t="str">
        <f t="shared" si="454"/>
        <v/>
      </c>
      <c r="EO212" s="2688">
        <f t="shared" si="455"/>
        <v>0</v>
      </c>
      <c r="EP212" s="2689">
        <f t="shared" si="456"/>
        <v>0</v>
      </c>
      <c r="EQ212" s="2689">
        <f t="shared" si="457"/>
        <v>0</v>
      </c>
      <c r="ER212" s="2689">
        <f t="shared" si="458"/>
        <v>0</v>
      </c>
      <c r="ES212" s="2689">
        <f t="shared" si="459"/>
        <v>0</v>
      </c>
      <c r="ET212" s="2689">
        <f t="shared" si="460"/>
        <v>0</v>
      </c>
      <c r="EU212" s="2689">
        <f t="shared" si="461"/>
        <v>0</v>
      </c>
      <c r="EV212" s="2689">
        <f t="shared" si="462"/>
        <v>0</v>
      </c>
      <c r="EW212" s="2689">
        <f t="shared" si="463"/>
        <v>0</v>
      </c>
      <c r="EX212" s="2705">
        <f>IF(X212=EX8,X212,0)</f>
        <v>0</v>
      </c>
      <c r="EY212" s="2703" t="str">
        <f t="shared" si="464"/>
        <v/>
      </c>
      <c r="EZ212" s="2678" t="str">
        <f t="shared" si="465"/>
        <v/>
      </c>
      <c r="FA212" s="2692" t="str">
        <f t="shared" si="466"/>
        <v/>
      </c>
      <c r="FB212" s="2692" t="str">
        <f t="shared" si="467"/>
        <v/>
      </c>
      <c r="FC212" s="2692" t="str">
        <f t="shared" si="468"/>
        <v/>
      </c>
      <c r="FD212" s="2692" t="str">
        <f t="shared" si="469"/>
        <v/>
      </c>
      <c r="FE212" s="2692" t="str">
        <f t="shared" si="470"/>
        <v/>
      </c>
      <c r="FF212" s="2692" t="str">
        <f t="shared" si="471"/>
        <v/>
      </c>
      <c r="FG212" s="2692" t="str">
        <f t="shared" si="472"/>
        <v/>
      </c>
      <c r="FH212" s="2601"/>
      <c r="FI212" s="2681" t="str">
        <f t="shared" si="473"/>
        <v/>
      </c>
      <c r="FJ212" s="2694">
        <f t="shared" si="474"/>
        <v>0</v>
      </c>
      <c r="FK212" s="2527" t="str">
        <f t="shared" si="475"/>
        <v/>
      </c>
      <c r="FL212" s="2527" t="str">
        <f t="shared" si="476"/>
        <v/>
      </c>
      <c r="FM212" s="2527" t="str">
        <f t="shared" si="477"/>
        <v/>
      </c>
      <c r="FN212" s="2527" t="str">
        <f t="shared" si="478"/>
        <v/>
      </c>
      <c r="FO212" s="2527" t="str">
        <f t="shared" si="479"/>
        <v/>
      </c>
      <c r="FP212" s="2527" t="str">
        <f t="shared" si="480"/>
        <v/>
      </c>
      <c r="FQ212" s="2527" t="str">
        <f t="shared" si="481"/>
        <v/>
      </c>
      <c r="FR212" s="2527" t="str">
        <f t="shared" si="482"/>
        <v/>
      </c>
      <c r="FS212" s="2704">
        <f>IF(X212=FS8,X212,0)</f>
        <v>0</v>
      </c>
      <c r="FT212" s="2703" t="str">
        <f t="shared" si="483"/>
        <v/>
      </c>
      <c r="FU212" s="2692" t="str">
        <f t="shared" si="484"/>
        <v/>
      </c>
      <c r="FV212" s="2692" t="str">
        <f t="shared" si="485"/>
        <v/>
      </c>
      <c r="FW212" s="2692" t="str">
        <f t="shared" si="486"/>
        <v/>
      </c>
      <c r="FX212" s="2692" t="str">
        <f t="shared" si="487"/>
        <v/>
      </c>
      <c r="FY212" s="2692" t="str">
        <f t="shared" si="488"/>
        <v/>
      </c>
      <c r="FZ212" s="2692" t="str">
        <f t="shared" si="489"/>
        <v/>
      </c>
      <c r="GA212" s="2692" t="str">
        <f t="shared" si="490"/>
        <v/>
      </c>
      <c r="GB212" s="2696" t="str">
        <f t="shared" si="491"/>
        <v/>
      </c>
      <c r="GC212" s="2535"/>
    </row>
    <row r="213" spans="1:185" ht="45" customHeight="1" x14ac:dyDescent="0.25">
      <c r="A213" s="2633">
        <f>ROW()</f>
        <v>213</v>
      </c>
      <c r="B213" s="2667" t="str">
        <f>IF(C213="I","",IF(ISBLANK(D213),"",IF(ISTEXT(D213),LARGE(B9:B212,1)+1,0)))</f>
        <v/>
      </c>
      <c r="C213" s="2698"/>
      <c r="D213" s="2715"/>
      <c r="E213" s="2669"/>
      <c r="F213" s="2670"/>
      <c r="G213" s="2671"/>
      <c r="H213" s="2672"/>
      <c r="I213" s="2671"/>
      <c r="J213" s="2672"/>
      <c r="K213" s="2673">
        <f t="shared" si="376"/>
        <v>0</v>
      </c>
      <c r="L213" s="2532"/>
      <c r="M213" s="2674">
        <f t="shared" si="380"/>
        <v>0</v>
      </c>
      <c r="N213" s="2675">
        <f t="shared" si="380"/>
        <v>0</v>
      </c>
      <c r="O213" s="2676"/>
      <c r="P213" s="2676"/>
      <c r="Q213" s="2676"/>
      <c r="R213" s="2676"/>
      <c r="S213" s="2676"/>
      <c r="T213" s="2676"/>
      <c r="U213" s="2676"/>
      <c r="V213" s="2676"/>
      <c r="W213" s="2532"/>
      <c r="X213" s="2674">
        <f t="shared" si="381"/>
        <v>0</v>
      </c>
      <c r="Y213" s="2675">
        <f t="shared" si="381"/>
        <v>0</v>
      </c>
      <c r="Z213" s="2677"/>
      <c r="AA213" s="2677"/>
      <c r="AB213" s="2677"/>
      <c r="AC213" s="2677"/>
      <c r="AD213" s="2677"/>
      <c r="AE213" s="2677"/>
      <c r="AF213" s="2677"/>
      <c r="AG213" s="2677"/>
      <c r="AH213" s="2532"/>
      <c r="AI213" s="2535"/>
      <c r="AJ213" s="2678">
        <f t="shared" si="382"/>
        <v>0</v>
      </c>
      <c r="AK213" s="2679">
        <f t="shared" si="383"/>
        <v>0</v>
      </c>
      <c r="AL213" s="2678">
        <f t="shared" si="384"/>
        <v>0</v>
      </c>
      <c r="AM213" s="2679">
        <f t="shared" si="385"/>
        <v>0</v>
      </c>
      <c r="AN213" s="2678">
        <f t="shared" si="386"/>
        <v>0</v>
      </c>
      <c r="AO213" s="2679">
        <f t="shared" si="387"/>
        <v>0</v>
      </c>
      <c r="AP213" s="2678">
        <f t="shared" si="388"/>
        <v>0</v>
      </c>
      <c r="AQ213" s="2679">
        <f t="shared" si="389"/>
        <v>0</v>
      </c>
      <c r="AR213" s="2678">
        <f t="shared" si="390"/>
        <v>0</v>
      </c>
      <c r="AS213" s="2679">
        <f t="shared" si="391"/>
        <v>0</v>
      </c>
      <c r="AT213" s="2678">
        <f t="shared" si="392"/>
        <v>0</v>
      </c>
      <c r="AU213" s="2679">
        <f t="shared" si="393"/>
        <v>0</v>
      </c>
      <c r="AV213" s="2678">
        <f t="shared" si="394"/>
        <v>0</v>
      </c>
      <c r="AW213" s="2679">
        <f t="shared" si="395"/>
        <v>0</v>
      </c>
      <c r="AX213" s="2678">
        <f t="shared" si="396"/>
        <v>0</v>
      </c>
      <c r="AY213" s="2679">
        <f t="shared" si="397"/>
        <v>0</v>
      </c>
      <c r="AZ213" s="2680"/>
      <c r="BA213" s="2681">
        <f>BA9</f>
        <v>20</v>
      </c>
      <c r="BB213" s="2681">
        <f t="shared" si="398"/>
        <v>0</v>
      </c>
      <c r="BC213" s="2681" t="str">
        <f t="shared" si="399"/>
        <v/>
      </c>
      <c r="BD213" s="2682">
        <f t="shared" si="377"/>
        <v>0</v>
      </c>
      <c r="BE213" s="2682">
        <f t="shared" si="377"/>
        <v>0</v>
      </c>
      <c r="BF213" s="2682">
        <f t="shared" si="377"/>
        <v>0</v>
      </c>
      <c r="BG213" s="2682">
        <f t="shared" si="377"/>
        <v>0</v>
      </c>
      <c r="BH213" s="2682">
        <f t="shared" si="377"/>
        <v>0</v>
      </c>
      <c r="BI213" s="2682">
        <f t="shared" si="377"/>
        <v>0</v>
      </c>
      <c r="BJ213" s="2682">
        <f t="shared" si="377"/>
        <v>0</v>
      </c>
      <c r="BK213" s="2682">
        <f t="shared" si="377"/>
        <v>0</v>
      </c>
      <c r="BL213" s="2535"/>
      <c r="BM213" s="2683">
        <f t="shared" si="400"/>
        <v>0</v>
      </c>
      <c r="BN213" s="2684">
        <f t="shared" si="401"/>
        <v>0</v>
      </c>
      <c r="BO213" s="2684">
        <f t="shared" si="402"/>
        <v>0</v>
      </c>
      <c r="BP213" s="2684">
        <f t="shared" si="403"/>
        <v>0</v>
      </c>
      <c r="BQ213" s="2684">
        <f t="shared" si="404"/>
        <v>0</v>
      </c>
      <c r="BR213" s="2684">
        <f t="shared" si="405"/>
        <v>0</v>
      </c>
      <c r="BS213" s="2684">
        <f t="shared" si="406"/>
        <v>0</v>
      </c>
      <c r="BT213" s="2684">
        <f t="shared" si="407"/>
        <v>0</v>
      </c>
      <c r="BU213" s="2617"/>
      <c r="BV213" s="2685">
        <f t="shared" si="378"/>
        <v>0</v>
      </c>
      <c r="BW213" s="2686">
        <f t="shared" si="378"/>
        <v>0</v>
      </c>
      <c r="BX213" s="2686">
        <f t="shared" si="378"/>
        <v>0</v>
      </c>
      <c r="BY213" s="2686">
        <f t="shared" si="378"/>
        <v>0</v>
      </c>
      <c r="BZ213" s="2686">
        <f t="shared" si="378"/>
        <v>0</v>
      </c>
      <c r="CA213" s="2686">
        <f t="shared" si="378"/>
        <v>0</v>
      </c>
      <c r="CB213" s="2686">
        <f t="shared" si="378"/>
        <v>0</v>
      </c>
      <c r="CC213" s="2687">
        <f t="shared" si="378"/>
        <v>0</v>
      </c>
      <c r="CD213" s="2525"/>
      <c r="CE213" s="2681" t="str">
        <f t="shared" si="408"/>
        <v/>
      </c>
      <c r="CF213" s="2688">
        <f t="shared" si="409"/>
        <v>0</v>
      </c>
      <c r="CG213" s="2689">
        <f t="shared" si="410"/>
        <v>0</v>
      </c>
      <c r="CH213" s="2689">
        <f t="shared" si="411"/>
        <v>0</v>
      </c>
      <c r="CI213" s="2689">
        <f t="shared" si="412"/>
        <v>0</v>
      </c>
      <c r="CJ213" s="2689">
        <f t="shared" si="413"/>
        <v>0</v>
      </c>
      <c r="CK213" s="2689">
        <f t="shared" si="414"/>
        <v>0</v>
      </c>
      <c r="CL213" s="2689">
        <f t="shared" si="415"/>
        <v>0</v>
      </c>
      <c r="CM213" s="2689">
        <f t="shared" si="416"/>
        <v>0</v>
      </c>
      <c r="CN213" s="2689">
        <f t="shared" si="417"/>
        <v>0</v>
      </c>
      <c r="CO213" s="2702">
        <f>IF(M213=CO8,M213,0)</f>
        <v>0</v>
      </c>
      <c r="CP213" s="2703" t="str">
        <f t="shared" si="418"/>
        <v/>
      </c>
      <c r="CQ213" s="2678" t="str">
        <f t="shared" si="419"/>
        <v/>
      </c>
      <c r="CR213" s="2692" t="str">
        <f t="shared" si="420"/>
        <v/>
      </c>
      <c r="CS213" s="2692" t="str">
        <f t="shared" si="421"/>
        <v/>
      </c>
      <c r="CT213" s="2692" t="str">
        <f t="shared" si="422"/>
        <v/>
      </c>
      <c r="CU213" s="2692" t="str">
        <f t="shared" si="423"/>
        <v/>
      </c>
      <c r="CV213" s="2692" t="str">
        <f t="shared" si="424"/>
        <v/>
      </c>
      <c r="CW213" s="2692" t="str">
        <f t="shared" si="425"/>
        <v/>
      </c>
      <c r="CX213" s="2693" t="str">
        <f t="shared" si="426"/>
        <v/>
      </c>
      <c r="CY213" s="2601"/>
      <c r="CZ213" s="2681" t="str">
        <f t="shared" si="427"/>
        <v/>
      </c>
      <c r="DA213" s="2694">
        <f t="shared" si="428"/>
        <v>0</v>
      </c>
      <c r="DB213" s="2527" t="str">
        <f t="shared" si="429"/>
        <v/>
      </c>
      <c r="DC213" s="2527" t="str">
        <f t="shared" si="430"/>
        <v/>
      </c>
      <c r="DD213" s="2527" t="str">
        <f t="shared" si="431"/>
        <v/>
      </c>
      <c r="DE213" s="2527" t="str">
        <f t="shared" si="432"/>
        <v/>
      </c>
      <c r="DF213" s="2527" t="str">
        <f t="shared" si="433"/>
        <v/>
      </c>
      <c r="DG213" s="2527" t="str">
        <f t="shared" si="434"/>
        <v/>
      </c>
      <c r="DH213" s="2527" t="str">
        <f t="shared" si="435"/>
        <v/>
      </c>
      <c r="DI213" s="2527" t="str">
        <f t="shared" si="436"/>
        <v/>
      </c>
      <c r="DJ213" s="2549"/>
      <c r="DK213" s="2704">
        <f>IF(M213=DK8,M213,0)</f>
        <v>0</v>
      </c>
      <c r="DL213" s="2703" t="str">
        <f t="shared" si="437"/>
        <v/>
      </c>
      <c r="DM213" s="2692" t="str">
        <f t="shared" si="438"/>
        <v/>
      </c>
      <c r="DN213" s="2692" t="str">
        <f t="shared" si="439"/>
        <v/>
      </c>
      <c r="DO213" s="2692" t="str">
        <f t="shared" si="440"/>
        <v/>
      </c>
      <c r="DP213" s="2692" t="str">
        <f t="shared" si="441"/>
        <v/>
      </c>
      <c r="DQ213" s="2692" t="str">
        <f t="shared" si="442"/>
        <v/>
      </c>
      <c r="DR213" s="2692" t="str">
        <f t="shared" si="443"/>
        <v/>
      </c>
      <c r="DS213" s="2692" t="str">
        <f t="shared" si="444"/>
        <v/>
      </c>
      <c r="DT213" s="2696" t="str">
        <f t="shared" si="445"/>
        <v/>
      </c>
      <c r="DU213" s="2535"/>
      <c r="DV213" s="2683">
        <f t="shared" si="446"/>
        <v>0</v>
      </c>
      <c r="DW213" s="2684">
        <f t="shared" si="447"/>
        <v>0</v>
      </c>
      <c r="DX213" s="2684">
        <f t="shared" si="448"/>
        <v>0</v>
      </c>
      <c r="DY213" s="2684">
        <f t="shared" si="449"/>
        <v>0</v>
      </c>
      <c r="DZ213" s="2684">
        <f t="shared" si="450"/>
        <v>0</v>
      </c>
      <c r="EA213" s="2684">
        <f t="shared" si="451"/>
        <v>0</v>
      </c>
      <c r="EB213" s="2684">
        <f t="shared" si="452"/>
        <v>0</v>
      </c>
      <c r="EC213" s="2684">
        <f t="shared" si="453"/>
        <v>0</v>
      </c>
      <c r="ED213" s="2630"/>
      <c r="EE213" s="2685">
        <f t="shared" si="379"/>
        <v>0</v>
      </c>
      <c r="EF213" s="2686">
        <f t="shared" si="379"/>
        <v>0</v>
      </c>
      <c r="EG213" s="2686">
        <f t="shared" si="379"/>
        <v>0</v>
      </c>
      <c r="EH213" s="2686">
        <f t="shared" si="379"/>
        <v>0</v>
      </c>
      <c r="EI213" s="2686">
        <f t="shared" si="379"/>
        <v>0</v>
      </c>
      <c r="EJ213" s="2686">
        <f t="shared" si="379"/>
        <v>0</v>
      </c>
      <c r="EK213" s="2686">
        <f t="shared" si="379"/>
        <v>0</v>
      </c>
      <c r="EL213" s="2687">
        <f t="shared" si="379"/>
        <v>0</v>
      </c>
      <c r="EM213" s="2601"/>
      <c r="EN213" s="2681" t="str">
        <f t="shared" si="454"/>
        <v/>
      </c>
      <c r="EO213" s="2688">
        <f t="shared" si="455"/>
        <v>0</v>
      </c>
      <c r="EP213" s="2689">
        <f t="shared" si="456"/>
        <v>0</v>
      </c>
      <c r="EQ213" s="2689">
        <f t="shared" si="457"/>
        <v>0</v>
      </c>
      <c r="ER213" s="2689">
        <f t="shared" si="458"/>
        <v>0</v>
      </c>
      <c r="ES213" s="2689">
        <f t="shared" si="459"/>
        <v>0</v>
      </c>
      <c r="ET213" s="2689">
        <f t="shared" si="460"/>
        <v>0</v>
      </c>
      <c r="EU213" s="2689">
        <f t="shared" si="461"/>
        <v>0</v>
      </c>
      <c r="EV213" s="2689">
        <f t="shared" si="462"/>
        <v>0</v>
      </c>
      <c r="EW213" s="2689">
        <f t="shared" si="463"/>
        <v>0</v>
      </c>
      <c r="EX213" s="2705">
        <f>IF(X213=EX8,X213,0)</f>
        <v>0</v>
      </c>
      <c r="EY213" s="2703" t="str">
        <f t="shared" si="464"/>
        <v/>
      </c>
      <c r="EZ213" s="2678" t="str">
        <f t="shared" si="465"/>
        <v/>
      </c>
      <c r="FA213" s="2692" t="str">
        <f t="shared" si="466"/>
        <v/>
      </c>
      <c r="FB213" s="2692" t="str">
        <f t="shared" si="467"/>
        <v/>
      </c>
      <c r="FC213" s="2692" t="str">
        <f t="shared" si="468"/>
        <v/>
      </c>
      <c r="FD213" s="2692" t="str">
        <f t="shared" si="469"/>
        <v/>
      </c>
      <c r="FE213" s="2692" t="str">
        <f t="shared" si="470"/>
        <v/>
      </c>
      <c r="FF213" s="2692" t="str">
        <f t="shared" si="471"/>
        <v/>
      </c>
      <c r="FG213" s="2692" t="str">
        <f t="shared" si="472"/>
        <v/>
      </c>
      <c r="FH213" s="2601"/>
      <c r="FI213" s="2681" t="str">
        <f t="shared" si="473"/>
        <v/>
      </c>
      <c r="FJ213" s="2694">
        <f t="shared" si="474"/>
        <v>0</v>
      </c>
      <c r="FK213" s="2527" t="str">
        <f t="shared" si="475"/>
        <v/>
      </c>
      <c r="FL213" s="2527" t="str">
        <f t="shared" si="476"/>
        <v/>
      </c>
      <c r="FM213" s="2527" t="str">
        <f t="shared" si="477"/>
        <v/>
      </c>
      <c r="FN213" s="2527" t="str">
        <f t="shared" si="478"/>
        <v/>
      </c>
      <c r="FO213" s="2527" t="str">
        <f t="shared" si="479"/>
        <v/>
      </c>
      <c r="FP213" s="2527" t="str">
        <f t="shared" si="480"/>
        <v/>
      </c>
      <c r="FQ213" s="2527" t="str">
        <f t="shared" si="481"/>
        <v/>
      </c>
      <c r="FR213" s="2527" t="str">
        <f t="shared" si="482"/>
        <v/>
      </c>
      <c r="FS213" s="2704">
        <f>IF(X213=FS8,X213,0)</f>
        <v>0</v>
      </c>
      <c r="FT213" s="2703" t="str">
        <f t="shared" si="483"/>
        <v/>
      </c>
      <c r="FU213" s="2692" t="str">
        <f t="shared" si="484"/>
        <v/>
      </c>
      <c r="FV213" s="2692" t="str">
        <f t="shared" si="485"/>
        <v/>
      </c>
      <c r="FW213" s="2692" t="str">
        <f t="shared" si="486"/>
        <v/>
      </c>
      <c r="FX213" s="2692" t="str">
        <f t="shared" si="487"/>
        <v/>
      </c>
      <c r="FY213" s="2692" t="str">
        <f t="shared" si="488"/>
        <v/>
      </c>
      <c r="FZ213" s="2692" t="str">
        <f t="shared" si="489"/>
        <v/>
      </c>
      <c r="GA213" s="2692" t="str">
        <f t="shared" si="490"/>
        <v/>
      </c>
      <c r="GB213" s="2696" t="str">
        <f t="shared" si="491"/>
        <v/>
      </c>
      <c r="GC213" s="2535"/>
    </row>
    <row r="214" spans="1:185" ht="45" customHeight="1" x14ac:dyDescent="0.25">
      <c r="A214" s="2633">
        <f>ROW()</f>
        <v>214</v>
      </c>
      <c r="B214" s="2667" t="str">
        <f>IF(C214="I","",IF(ISBLANK(D214),"",IF(ISTEXT(D214),LARGE(B9:B213,1)+1,0)))</f>
        <v/>
      </c>
      <c r="C214" s="2698"/>
      <c r="D214" s="2715"/>
      <c r="E214" s="2669"/>
      <c r="F214" s="2670"/>
      <c r="G214" s="2671"/>
      <c r="H214" s="2672"/>
      <c r="I214" s="2671"/>
      <c r="J214" s="2672"/>
      <c r="K214" s="2673">
        <f t="shared" si="376"/>
        <v>0</v>
      </c>
      <c r="L214" s="2532"/>
      <c r="M214" s="2674">
        <f t="shared" si="380"/>
        <v>0</v>
      </c>
      <c r="N214" s="2675">
        <f t="shared" si="380"/>
        <v>0</v>
      </c>
      <c r="O214" s="2676"/>
      <c r="P214" s="2676"/>
      <c r="Q214" s="2676"/>
      <c r="R214" s="2676"/>
      <c r="S214" s="2676"/>
      <c r="T214" s="2676"/>
      <c r="U214" s="2676"/>
      <c r="V214" s="2676"/>
      <c r="W214" s="2532"/>
      <c r="X214" s="2674">
        <f t="shared" si="381"/>
        <v>0</v>
      </c>
      <c r="Y214" s="2675">
        <f t="shared" si="381"/>
        <v>0</v>
      </c>
      <c r="Z214" s="2677"/>
      <c r="AA214" s="2677"/>
      <c r="AB214" s="2677"/>
      <c r="AC214" s="2677"/>
      <c r="AD214" s="2677"/>
      <c r="AE214" s="2677"/>
      <c r="AF214" s="2677"/>
      <c r="AG214" s="2677"/>
      <c r="AH214" s="2532"/>
      <c r="AI214" s="2535"/>
      <c r="AJ214" s="2678">
        <f t="shared" si="382"/>
        <v>0</v>
      </c>
      <c r="AK214" s="2679">
        <f t="shared" si="383"/>
        <v>0</v>
      </c>
      <c r="AL214" s="2678">
        <f t="shared" si="384"/>
        <v>0</v>
      </c>
      <c r="AM214" s="2679">
        <f t="shared" si="385"/>
        <v>0</v>
      </c>
      <c r="AN214" s="2678">
        <f t="shared" si="386"/>
        <v>0</v>
      </c>
      <c r="AO214" s="2679">
        <f t="shared" si="387"/>
        <v>0</v>
      </c>
      <c r="AP214" s="2678">
        <f t="shared" si="388"/>
        <v>0</v>
      </c>
      <c r="AQ214" s="2679">
        <f t="shared" si="389"/>
        <v>0</v>
      </c>
      <c r="AR214" s="2678">
        <f t="shared" si="390"/>
        <v>0</v>
      </c>
      <c r="AS214" s="2679">
        <f t="shared" si="391"/>
        <v>0</v>
      </c>
      <c r="AT214" s="2678">
        <f t="shared" si="392"/>
        <v>0</v>
      </c>
      <c r="AU214" s="2679">
        <f t="shared" si="393"/>
        <v>0</v>
      </c>
      <c r="AV214" s="2678">
        <f t="shared" si="394"/>
        <v>0</v>
      </c>
      <c r="AW214" s="2679">
        <f t="shared" si="395"/>
        <v>0</v>
      </c>
      <c r="AX214" s="2678">
        <f t="shared" si="396"/>
        <v>0</v>
      </c>
      <c r="AY214" s="2679">
        <f t="shared" si="397"/>
        <v>0</v>
      </c>
      <c r="AZ214" s="2680"/>
      <c r="BA214" s="2681">
        <f>BA9</f>
        <v>20</v>
      </c>
      <c r="BB214" s="2681">
        <f t="shared" si="398"/>
        <v>0</v>
      </c>
      <c r="BC214" s="2681" t="str">
        <f t="shared" si="399"/>
        <v/>
      </c>
      <c r="BD214" s="2682">
        <f t="shared" si="377"/>
        <v>0</v>
      </c>
      <c r="BE214" s="2682">
        <f t="shared" si="377"/>
        <v>0</v>
      </c>
      <c r="BF214" s="2682">
        <f t="shared" si="377"/>
        <v>0</v>
      </c>
      <c r="BG214" s="2682">
        <f t="shared" si="377"/>
        <v>0</v>
      </c>
      <c r="BH214" s="2682">
        <f t="shared" si="377"/>
        <v>0</v>
      </c>
      <c r="BI214" s="2682">
        <f t="shared" si="377"/>
        <v>0</v>
      </c>
      <c r="BJ214" s="2682">
        <f t="shared" si="377"/>
        <v>0</v>
      </c>
      <c r="BK214" s="2682">
        <f t="shared" si="377"/>
        <v>0</v>
      </c>
      <c r="BL214" s="2535"/>
      <c r="BM214" s="2683">
        <f t="shared" si="400"/>
        <v>0</v>
      </c>
      <c r="BN214" s="2684">
        <f t="shared" si="401"/>
        <v>0</v>
      </c>
      <c r="BO214" s="2684">
        <f t="shared" si="402"/>
        <v>0</v>
      </c>
      <c r="BP214" s="2684">
        <f t="shared" si="403"/>
        <v>0</v>
      </c>
      <c r="BQ214" s="2684">
        <f t="shared" si="404"/>
        <v>0</v>
      </c>
      <c r="BR214" s="2684">
        <f t="shared" si="405"/>
        <v>0</v>
      </c>
      <c r="BS214" s="2684">
        <f t="shared" si="406"/>
        <v>0</v>
      </c>
      <c r="BT214" s="2684">
        <f t="shared" si="407"/>
        <v>0</v>
      </c>
      <c r="BU214" s="2617"/>
      <c r="BV214" s="2685">
        <f t="shared" si="378"/>
        <v>0</v>
      </c>
      <c r="BW214" s="2686">
        <f t="shared" si="378"/>
        <v>0</v>
      </c>
      <c r="BX214" s="2686">
        <f t="shared" si="378"/>
        <v>0</v>
      </c>
      <c r="BY214" s="2686">
        <f t="shared" si="378"/>
        <v>0</v>
      </c>
      <c r="BZ214" s="2686">
        <f t="shared" si="378"/>
        <v>0</v>
      </c>
      <c r="CA214" s="2686">
        <f t="shared" si="378"/>
        <v>0</v>
      </c>
      <c r="CB214" s="2686">
        <f t="shared" si="378"/>
        <v>0</v>
      </c>
      <c r="CC214" s="2687">
        <f t="shared" si="378"/>
        <v>0</v>
      </c>
      <c r="CD214" s="2525"/>
      <c r="CE214" s="2681" t="str">
        <f t="shared" si="408"/>
        <v/>
      </c>
      <c r="CF214" s="2688">
        <f t="shared" si="409"/>
        <v>0</v>
      </c>
      <c r="CG214" s="2689">
        <f t="shared" si="410"/>
        <v>0</v>
      </c>
      <c r="CH214" s="2689">
        <f t="shared" si="411"/>
        <v>0</v>
      </c>
      <c r="CI214" s="2689">
        <f t="shared" si="412"/>
        <v>0</v>
      </c>
      <c r="CJ214" s="2689">
        <f t="shared" si="413"/>
        <v>0</v>
      </c>
      <c r="CK214" s="2689">
        <f t="shared" si="414"/>
        <v>0</v>
      </c>
      <c r="CL214" s="2689">
        <f t="shared" si="415"/>
        <v>0</v>
      </c>
      <c r="CM214" s="2689">
        <f t="shared" si="416"/>
        <v>0</v>
      </c>
      <c r="CN214" s="2689">
        <f t="shared" si="417"/>
        <v>0</v>
      </c>
      <c r="CO214" s="2702">
        <f>IF(M214=CO8,M214,0)</f>
        <v>0</v>
      </c>
      <c r="CP214" s="2703" t="str">
        <f t="shared" si="418"/>
        <v/>
      </c>
      <c r="CQ214" s="2678" t="str">
        <f t="shared" si="419"/>
        <v/>
      </c>
      <c r="CR214" s="2692" t="str">
        <f t="shared" si="420"/>
        <v/>
      </c>
      <c r="CS214" s="2692" t="str">
        <f t="shared" si="421"/>
        <v/>
      </c>
      <c r="CT214" s="2692" t="str">
        <f t="shared" si="422"/>
        <v/>
      </c>
      <c r="CU214" s="2692" t="str">
        <f t="shared" si="423"/>
        <v/>
      </c>
      <c r="CV214" s="2692" t="str">
        <f t="shared" si="424"/>
        <v/>
      </c>
      <c r="CW214" s="2692" t="str">
        <f t="shared" si="425"/>
        <v/>
      </c>
      <c r="CX214" s="2693" t="str">
        <f t="shared" si="426"/>
        <v/>
      </c>
      <c r="CY214" s="2601"/>
      <c r="CZ214" s="2681" t="str">
        <f t="shared" si="427"/>
        <v/>
      </c>
      <c r="DA214" s="2694">
        <f t="shared" si="428"/>
        <v>0</v>
      </c>
      <c r="DB214" s="2527" t="str">
        <f t="shared" si="429"/>
        <v/>
      </c>
      <c r="DC214" s="2527" t="str">
        <f t="shared" si="430"/>
        <v/>
      </c>
      <c r="DD214" s="2527" t="str">
        <f t="shared" si="431"/>
        <v/>
      </c>
      <c r="DE214" s="2527" t="str">
        <f t="shared" si="432"/>
        <v/>
      </c>
      <c r="DF214" s="2527" t="str">
        <f t="shared" si="433"/>
        <v/>
      </c>
      <c r="DG214" s="2527" t="str">
        <f t="shared" si="434"/>
        <v/>
      </c>
      <c r="DH214" s="2527" t="str">
        <f t="shared" si="435"/>
        <v/>
      </c>
      <c r="DI214" s="2527" t="str">
        <f t="shared" si="436"/>
        <v/>
      </c>
      <c r="DJ214" s="2549"/>
      <c r="DK214" s="2704">
        <f>IF(M214=DK8,M214,0)</f>
        <v>0</v>
      </c>
      <c r="DL214" s="2703" t="str">
        <f t="shared" si="437"/>
        <v/>
      </c>
      <c r="DM214" s="2692" t="str">
        <f t="shared" si="438"/>
        <v/>
      </c>
      <c r="DN214" s="2692" t="str">
        <f t="shared" si="439"/>
        <v/>
      </c>
      <c r="DO214" s="2692" t="str">
        <f t="shared" si="440"/>
        <v/>
      </c>
      <c r="DP214" s="2692" t="str">
        <f t="shared" si="441"/>
        <v/>
      </c>
      <c r="DQ214" s="2692" t="str">
        <f t="shared" si="442"/>
        <v/>
      </c>
      <c r="DR214" s="2692" t="str">
        <f t="shared" si="443"/>
        <v/>
      </c>
      <c r="DS214" s="2692" t="str">
        <f t="shared" si="444"/>
        <v/>
      </c>
      <c r="DT214" s="2696" t="str">
        <f t="shared" si="445"/>
        <v/>
      </c>
      <c r="DU214" s="2535"/>
      <c r="DV214" s="2683">
        <f t="shared" si="446"/>
        <v>0</v>
      </c>
      <c r="DW214" s="2684">
        <f t="shared" si="447"/>
        <v>0</v>
      </c>
      <c r="DX214" s="2684">
        <f t="shared" si="448"/>
        <v>0</v>
      </c>
      <c r="DY214" s="2684">
        <f t="shared" si="449"/>
        <v>0</v>
      </c>
      <c r="DZ214" s="2684">
        <f t="shared" si="450"/>
        <v>0</v>
      </c>
      <c r="EA214" s="2684">
        <f t="shared" si="451"/>
        <v>0</v>
      </c>
      <c r="EB214" s="2684">
        <f t="shared" si="452"/>
        <v>0</v>
      </c>
      <c r="EC214" s="2684">
        <f t="shared" si="453"/>
        <v>0</v>
      </c>
      <c r="ED214" s="2630"/>
      <c r="EE214" s="2685">
        <f t="shared" si="379"/>
        <v>0</v>
      </c>
      <c r="EF214" s="2686">
        <f t="shared" si="379"/>
        <v>0</v>
      </c>
      <c r="EG214" s="2686">
        <f t="shared" si="379"/>
        <v>0</v>
      </c>
      <c r="EH214" s="2686">
        <f t="shared" si="379"/>
        <v>0</v>
      </c>
      <c r="EI214" s="2686">
        <f t="shared" si="379"/>
        <v>0</v>
      </c>
      <c r="EJ214" s="2686">
        <f t="shared" si="379"/>
        <v>0</v>
      </c>
      <c r="EK214" s="2686">
        <f t="shared" si="379"/>
        <v>0</v>
      </c>
      <c r="EL214" s="2687">
        <f t="shared" si="379"/>
        <v>0</v>
      </c>
      <c r="EM214" s="2601"/>
      <c r="EN214" s="2681" t="str">
        <f t="shared" si="454"/>
        <v/>
      </c>
      <c r="EO214" s="2688">
        <f t="shared" si="455"/>
        <v>0</v>
      </c>
      <c r="EP214" s="2689">
        <f t="shared" si="456"/>
        <v>0</v>
      </c>
      <c r="EQ214" s="2689">
        <f t="shared" si="457"/>
        <v>0</v>
      </c>
      <c r="ER214" s="2689">
        <f t="shared" si="458"/>
        <v>0</v>
      </c>
      <c r="ES214" s="2689">
        <f t="shared" si="459"/>
        <v>0</v>
      </c>
      <c r="ET214" s="2689">
        <f t="shared" si="460"/>
        <v>0</v>
      </c>
      <c r="EU214" s="2689">
        <f t="shared" si="461"/>
        <v>0</v>
      </c>
      <c r="EV214" s="2689">
        <f t="shared" si="462"/>
        <v>0</v>
      </c>
      <c r="EW214" s="2689">
        <f t="shared" si="463"/>
        <v>0</v>
      </c>
      <c r="EX214" s="2705">
        <f>IF(X214=EX8,X214,0)</f>
        <v>0</v>
      </c>
      <c r="EY214" s="2703" t="str">
        <f t="shared" si="464"/>
        <v/>
      </c>
      <c r="EZ214" s="2678" t="str">
        <f t="shared" si="465"/>
        <v/>
      </c>
      <c r="FA214" s="2692" t="str">
        <f t="shared" si="466"/>
        <v/>
      </c>
      <c r="FB214" s="2692" t="str">
        <f t="shared" si="467"/>
        <v/>
      </c>
      <c r="FC214" s="2692" t="str">
        <f t="shared" si="468"/>
        <v/>
      </c>
      <c r="FD214" s="2692" t="str">
        <f t="shared" si="469"/>
        <v/>
      </c>
      <c r="FE214" s="2692" t="str">
        <f t="shared" si="470"/>
        <v/>
      </c>
      <c r="FF214" s="2692" t="str">
        <f t="shared" si="471"/>
        <v/>
      </c>
      <c r="FG214" s="2692" t="str">
        <f t="shared" si="472"/>
        <v/>
      </c>
      <c r="FH214" s="2601"/>
      <c r="FI214" s="2681" t="str">
        <f t="shared" si="473"/>
        <v/>
      </c>
      <c r="FJ214" s="2694">
        <f t="shared" si="474"/>
        <v>0</v>
      </c>
      <c r="FK214" s="2527" t="str">
        <f t="shared" si="475"/>
        <v/>
      </c>
      <c r="FL214" s="2527" t="str">
        <f t="shared" si="476"/>
        <v/>
      </c>
      <c r="FM214" s="2527" t="str">
        <f t="shared" si="477"/>
        <v/>
      </c>
      <c r="FN214" s="2527" t="str">
        <f t="shared" si="478"/>
        <v/>
      </c>
      <c r="FO214" s="2527" t="str">
        <f t="shared" si="479"/>
        <v/>
      </c>
      <c r="FP214" s="2527" t="str">
        <f t="shared" si="480"/>
        <v/>
      </c>
      <c r="FQ214" s="2527" t="str">
        <f t="shared" si="481"/>
        <v/>
      </c>
      <c r="FR214" s="2527" t="str">
        <f t="shared" si="482"/>
        <v/>
      </c>
      <c r="FS214" s="2704">
        <f>IF(X214=FS8,X214,0)</f>
        <v>0</v>
      </c>
      <c r="FT214" s="2703" t="str">
        <f t="shared" si="483"/>
        <v/>
      </c>
      <c r="FU214" s="2692" t="str">
        <f t="shared" si="484"/>
        <v/>
      </c>
      <c r="FV214" s="2692" t="str">
        <f t="shared" si="485"/>
        <v/>
      </c>
      <c r="FW214" s="2692" t="str">
        <f t="shared" si="486"/>
        <v/>
      </c>
      <c r="FX214" s="2692" t="str">
        <f t="shared" si="487"/>
        <v/>
      </c>
      <c r="FY214" s="2692" t="str">
        <f t="shared" si="488"/>
        <v/>
      </c>
      <c r="FZ214" s="2692" t="str">
        <f t="shared" si="489"/>
        <v/>
      </c>
      <c r="GA214" s="2692" t="str">
        <f t="shared" si="490"/>
        <v/>
      </c>
      <c r="GB214" s="2696" t="str">
        <f t="shared" si="491"/>
        <v/>
      </c>
      <c r="GC214" s="2535"/>
    </row>
    <row r="215" spans="1:185" ht="45" customHeight="1" x14ac:dyDescent="0.25">
      <c r="A215" s="2633">
        <f>ROW()</f>
        <v>215</v>
      </c>
      <c r="B215" s="2667" t="str">
        <f>IF(C215="I","",IF(ISBLANK(D215),"",IF(ISTEXT(D215),LARGE(B9:B214,1)+1,0)))</f>
        <v/>
      </c>
      <c r="C215" s="2698"/>
      <c r="D215" s="2715"/>
      <c r="E215" s="2669"/>
      <c r="F215" s="2670"/>
      <c r="G215" s="2671"/>
      <c r="H215" s="2672"/>
      <c r="I215" s="2671"/>
      <c r="J215" s="2672"/>
      <c r="K215" s="2673">
        <f t="shared" si="376"/>
        <v>0</v>
      </c>
      <c r="L215" s="2532"/>
      <c r="M215" s="2674">
        <f t="shared" si="380"/>
        <v>0</v>
      </c>
      <c r="N215" s="2675">
        <f t="shared" si="380"/>
        <v>0</v>
      </c>
      <c r="O215" s="2676"/>
      <c r="P215" s="2676"/>
      <c r="Q215" s="2676"/>
      <c r="R215" s="2676"/>
      <c r="S215" s="2676"/>
      <c r="T215" s="2676"/>
      <c r="U215" s="2676"/>
      <c r="V215" s="2676"/>
      <c r="W215" s="2532"/>
      <c r="X215" s="2674">
        <f t="shared" si="381"/>
        <v>0</v>
      </c>
      <c r="Y215" s="2675">
        <f t="shared" si="381"/>
        <v>0</v>
      </c>
      <c r="Z215" s="2677"/>
      <c r="AA215" s="2677"/>
      <c r="AB215" s="2677"/>
      <c r="AC215" s="2677"/>
      <c r="AD215" s="2677"/>
      <c r="AE215" s="2677"/>
      <c r="AF215" s="2677"/>
      <c r="AG215" s="2677"/>
      <c r="AH215" s="2532"/>
      <c r="AI215" s="2535"/>
      <c r="AJ215" s="2678">
        <f t="shared" si="382"/>
        <v>0</v>
      </c>
      <c r="AK215" s="2679">
        <f t="shared" si="383"/>
        <v>0</v>
      </c>
      <c r="AL215" s="2678">
        <f t="shared" si="384"/>
        <v>0</v>
      </c>
      <c r="AM215" s="2679">
        <f t="shared" si="385"/>
        <v>0</v>
      </c>
      <c r="AN215" s="2678">
        <f t="shared" si="386"/>
        <v>0</v>
      </c>
      <c r="AO215" s="2679">
        <f t="shared" si="387"/>
        <v>0</v>
      </c>
      <c r="AP215" s="2678">
        <f t="shared" si="388"/>
        <v>0</v>
      </c>
      <c r="AQ215" s="2679">
        <f t="shared" si="389"/>
        <v>0</v>
      </c>
      <c r="AR215" s="2678">
        <f t="shared" si="390"/>
        <v>0</v>
      </c>
      <c r="AS215" s="2679">
        <f t="shared" si="391"/>
        <v>0</v>
      </c>
      <c r="AT215" s="2678">
        <f t="shared" si="392"/>
        <v>0</v>
      </c>
      <c r="AU215" s="2679">
        <f t="shared" si="393"/>
        <v>0</v>
      </c>
      <c r="AV215" s="2678">
        <f t="shared" si="394"/>
        <v>0</v>
      </c>
      <c r="AW215" s="2679">
        <f t="shared" si="395"/>
        <v>0</v>
      </c>
      <c r="AX215" s="2678">
        <f t="shared" si="396"/>
        <v>0</v>
      </c>
      <c r="AY215" s="2679">
        <f t="shared" si="397"/>
        <v>0</v>
      </c>
      <c r="AZ215" s="2680"/>
      <c r="BA215" s="2681">
        <f>BA9</f>
        <v>20</v>
      </c>
      <c r="BB215" s="2681">
        <f t="shared" si="398"/>
        <v>0</v>
      </c>
      <c r="BC215" s="2681" t="str">
        <f t="shared" si="399"/>
        <v/>
      </c>
      <c r="BD215" s="2682">
        <f t="shared" si="377"/>
        <v>0</v>
      </c>
      <c r="BE215" s="2682">
        <f t="shared" si="377"/>
        <v>0</v>
      </c>
      <c r="BF215" s="2682">
        <f t="shared" si="377"/>
        <v>0</v>
      </c>
      <c r="BG215" s="2682">
        <f t="shared" si="377"/>
        <v>0</v>
      </c>
      <c r="BH215" s="2682">
        <f t="shared" si="377"/>
        <v>0</v>
      </c>
      <c r="BI215" s="2682">
        <f t="shared" si="377"/>
        <v>0</v>
      </c>
      <c r="BJ215" s="2682">
        <f t="shared" si="377"/>
        <v>0</v>
      </c>
      <c r="BK215" s="2682">
        <f t="shared" si="377"/>
        <v>0</v>
      </c>
      <c r="BL215" s="2535"/>
      <c r="BM215" s="2683">
        <f t="shared" si="400"/>
        <v>0</v>
      </c>
      <c r="BN215" s="2684">
        <f t="shared" si="401"/>
        <v>0</v>
      </c>
      <c r="BO215" s="2684">
        <f t="shared" si="402"/>
        <v>0</v>
      </c>
      <c r="BP215" s="2684">
        <f t="shared" si="403"/>
        <v>0</v>
      </c>
      <c r="BQ215" s="2684">
        <f t="shared" si="404"/>
        <v>0</v>
      </c>
      <c r="BR215" s="2684">
        <f t="shared" si="405"/>
        <v>0</v>
      </c>
      <c r="BS215" s="2684">
        <f t="shared" si="406"/>
        <v>0</v>
      </c>
      <c r="BT215" s="2684">
        <f t="shared" si="407"/>
        <v>0</v>
      </c>
      <c r="BU215" s="2617"/>
      <c r="BV215" s="2685">
        <f t="shared" si="378"/>
        <v>0</v>
      </c>
      <c r="BW215" s="2686">
        <f t="shared" si="378"/>
        <v>0</v>
      </c>
      <c r="BX215" s="2686">
        <f t="shared" si="378"/>
        <v>0</v>
      </c>
      <c r="BY215" s="2686">
        <f t="shared" si="378"/>
        <v>0</v>
      </c>
      <c r="BZ215" s="2686">
        <f t="shared" si="378"/>
        <v>0</v>
      </c>
      <c r="CA215" s="2686">
        <f t="shared" si="378"/>
        <v>0</v>
      </c>
      <c r="CB215" s="2686">
        <f t="shared" si="378"/>
        <v>0</v>
      </c>
      <c r="CC215" s="2687">
        <f t="shared" si="378"/>
        <v>0</v>
      </c>
      <c r="CD215" s="2525"/>
      <c r="CE215" s="2681" t="str">
        <f t="shared" si="408"/>
        <v/>
      </c>
      <c r="CF215" s="2688">
        <f t="shared" si="409"/>
        <v>0</v>
      </c>
      <c r="CG215" s="2689">
        <f t="shared" si="410"/>
        <v>0</v>
      </c>
      <c r="CH215" s="2689">
        <f t="shared" si="411"/>
        <v>0</v>
      </c>
      <c r="CI215" s="2689">
        <f t="shared" si="412"/>
        <v>0</v>
      </c>
      <c r="CJ215" s="2689">
        <f t="shared" si="413"/>
        <v>0</v>
      </c>
      <c r="CK215" s="2689">
        <f t="shared" si="414"/>
        <v>0</v>
      </c>
      <c r="CL215" s="2689">
        <f t="shared" si="415"/>
        <v>0</v>
      </c>
      <c r="CM215" s="2689">
        <f t="shared" si="416"/>
        <v>0</v>
      </c>
      <c r="CN215" s="2689">
        <f t="shared" si="417"/>
        <v>0</v>
      </c>
      <c r="CO215" s="2702">
        <f>IF(M215=CO8,M215,0)</f>
        <v>0</v>
      </c>
      <c r="CP215" s="2703" t="str">
        <f t="shared" si="418"/>
        <v/>
      </c>
      <c r="CQ215" s="2678" t="str">
        <f t="shared" si="419"/>
        <v/>
      </c>
      <c r="CR215" s="2692" t="str">
        <f t="shared" si="420"/>
        <v/>
      </c>
      <c r="CS215" s="2692" t="str">
        <f t="shared" si="421"/>
        <v/>
      </c>
      <c r="CT215" s="2692" t="str">
        <f t="shared" si="422"/>
        <v/>
      </c>
      <c r="CU215" s="2692" t="str">
        <f t="shared" si="423"/>
        <v/>
      </c>
      <c r="CV215" s="2692" t="str">
        <f t="shared" si="424"/>
        <v/>
      </c>
      <c r="CW215" s="2692" t="str">
        <f t="shared" si="425"/>
        <v/>
      </c>
      <c r="CX215" s="2693" t="str">
        <f t="shared" si="426"/>
        <v/>
      </c>
      <c r="CY215" s="2601"/>
      <c r="CZ215" s="2681" t="str">
        <f t="shared" si="427"/>
        <v/>
      </c>
      <c r="DA215" s="2694">
        <f t="shared" si="428"/>
        <v>0</v>
      </c>
      <c r="DB215" s="2527" t="str">
        <f t="shared" si="429"/>
        <v/>
      </c>
      <c r="DC215" s="2527" t="str">
        <f t="shared" si="430"/>
        <v/>
      </c>
      <c r="DD215" s="2527" t="str">
        <f t="shared" si="431"/>
        <v/>
      </c>
      <c r="DE215" s="2527" t="str">
        <f t="shared" si="432"/>
        <v/>
      </c>
      <c r="DF215" s="2527" t="str">
        <f t="shared" si="433"/>
        <v/>
      </c>
      <c r="DG215" s="2527" t="str">
        <f t="shared" si="434"/>
        <v/>
      </c>
      <c r="DH215" s="2527" t="str">
        <f t="shared" si="435"/>
        <v/>
      </c>
      <c r="DI215" s="2527" t="str">
        <f t="shared" si="436"/>
        <v/>
      </c>
      <c r="DJ215" s="2549"/>
      <c r="DK215" s="2704">
        <f>IF(M215=DK8,M215,0)</f>
        <v>0</v>
      </c>
      <c r="DL215" s="2703" t="str">
        <f t="shared" si="437"/>
        <v/>
      </c>
      <c r="DM215" s="2692" t="str">
        <f t="shared" si="438"/>
        <v/>
      </c>
      <c r="DN215" s="2692" t="str">
        <f t="shared" si="439"/>
        <v/>
      </c>
      <c r="DO215" s="2692" t="str">
        <f t="shared" si="440"/>
        <v/>
      </c>
      <c r="DP215" s="2692" t="str">
        <f t="shared" si="441"/>
        <v/>
      </c>
      <c r="DQ215" s="2692" t="str">
        <f t="shared" si="442"/>
        <v/>
      </c>
      <c r="DR215" s="2692" t="str">
        <f t="shared" si="443"/>
        <v/>
      </c>
      <c r="DS215" s="2692" t="str">
        <f t="shared" si="444"/>
        <v/>
      </c>
      <c r="DT215" s="2696" t="str">
        <f t="shared" si="445"/>
        <v/>
      </c>
      <c r="DU215" s="2535"/>
      <c r="DV215" s="2683">
        <f t="shared" si="446"/>
        <v>0</v>
      </c>
      <c r="DW215" s="2684">
        <f t="shared" si="447"/>
        <v>0</v>
      </c>
      <c r="DX215" s="2684">
        <f t="shared" si="448"/>
        <v>0</v>
      </c>
      <c r="DY215" s="2684">
        <f t="shared" si="449"/>
        <v>0</v>
      </c>
      <c r="DZ215" s="2684">
        <f t="shared" si="450"/>
        <v>0</v>
      </c>
      <c r="EA215" s="2684">
        <f t="shared" si="451"/>
        <v>0</v>
      </c>
      <c r="EB215" s="2684">
        <f t="shared" si="452"/>
        <v>0</v>
      </c>
      <c r="EC215" s="2684">
        <f t="shared" si="453"/>
        <v>0</v>
      </c>
      <c r="ED215" s="2630"/>
      <c r="EE215" s="2685">
        <f t="shared" si="379"/>
        <v>0</v>
      </c>
      <c r="EF215" s="2686">
        <f t="shared" si="379"/>
        <v>0</v>
      </c>
      <c r="EG215" s="2686">
        <f t="shared" si="379"/>
        <v>0</v>
      </c>
      <c r="EH215" s="2686">
        <f t="shared" si="379"/>
        <v>0</v>
      </c>
      <c r="EI215" s="2686">
        <f t="shared" si="379"/>
        <v>0</v>
      </c>
      <c r="EJ215" s="2686">
        <f t="shared" si="379"/>
        <v>0</v>
      </c>
      <c r="EK215" s="2686">
        <f t="shared" si="379"/>
        <v>0</v>
      </c>
      <c r="EL215" s="2687">
        <f t="shared" si="379"/>
        <v>0</v>
      </c>
      <c r="EM215" s="2601"/>
      <c r="EN215" s="2681" t="str">
        <f t="shared" si="454"/>
        <v/>
      </c>
      <c r="EO215" s="2688">
        <f t="shared" si="455"/>
        <v>0</v>
      </c>
      <c r="EP215" s="2689">
        <f t="shared" si="456"/>
        <v>0</v>
      </c>
      <c r="EQ215" s="2689">
        <f t="shared" si="457"/>
        <v>0</v>
      </c>
      <c r="ER215" s="2689">
        <f t="shared" si="458"/>
        <v>0</v>
      </c>
      <c r="ES215" s="2689">
        <f t="shared" si="459"/>
        <v>0</v>
      </c>
      <c r="ET215" s="2689">
        <f t="shared" si="460"/>
        <v>0</v>
      </c>
      <c r="EU215" s="2689">
        <f t="shared" si="461"/>
        <v>0</v>
      </c>
      <c r="EV215" s="2689">
        <f t="shared" si="462"/>
        <v>0</v>
      </c>
      <c r="EW215" s="2689">
        <f t="shared" si="463"/>
        <v>0</v>
      </c>
      <c r="EX215" s="2705">
        <f>IF(X215=EX8,X215,0)</f>
        <v>0</v>
      </c>
      <c r="EY215" s="2703" t="str">
        <f t="shared" si="464"/>
        <v/>
      </c>
      <c r="EZ215" s="2678" t="str">
        <f t="shared" si="465"/>
        <v/>
      </c>
      <c r="FA215" s="2692" t="str">
        <f t="shared" si="466"/>
        <v/>
      </c>
      <c r="FB215" s="2692" t="str">
        <f t="shared" si="467"/>
        <v/>
      </c>
      <c r="FC215" s="2692" t="str">
        <f t="shared" si="468"/>
        <v/>
      </c>
      <c r="FD215" s="2692" t="str">
        <f t="shared" si="469"/>
        <v/>
      </c>
      <c r="FE215" s="2692" t="str">
        <f t="shared" si="470"/>
        <v/>
      </c>
      <c r="FF215" s="2692" t="str">
        <f t="shared" si="471"/>
        <v/>
      </c>
      <c r="FG215" s="2692" t="str">
        <f t="shared" si="472"/>
        <v/>
      </c>
      <c r="FH215" s="2601"/>
      <c r="FI215" s="2681" t="str">
        <f t="shared" si="473"/>
        <v/>
      </c>
      <c r="FJ215" s="2694">
        <f t="shared" si="474"/>
        <v>0</v>
      </c>
      <c r="FK215" s="2527" t="str">
        <f t="shared" si="475"/>
        <v/>
      </c>
      <c r="FL215" s="2527" t="str">
        <f t="shared" si="476"/>
        <v/>
      </c>
      <c r="FM215" s="2527" t="str">
        <f t="shared" si="477"/>
        <v/>
      </c>
      <c r="FN215" s="2527" t="str">
        <f t="shared" si="478"/>
        <v/>
      </c>
      <c r="FO215" s="2527" t="str">
        <f t="shared" si="479"/>
        <v/>
      </c>
      <c r="FP215" s="2527" t="str">
        <f t="shared" si="480"/>
        <v/>
      </c>
      <c r="FQ215" s="2527" t="str">
        <f t="shared" si="481"/>
        <v/>
      </c>
      <c r="FR215" s="2527" t="str">
        <f t="shared" si="482"/>
        <v/>
      </c>
      <c r="FS215" s="2704">
        <f>IF(X215=FS8,X215,0)</f>
        <v>0</v>
      </c>
      <c r="FT215" s="2703" t="str">
        <f t="shared" si="483"/>
        <v/>
      </c>
      <c r="FU215" s="2692" t="str">
        <f t="shared" si="484"/>
        <v/>
      </c>
      <c r="FV215" s="2692" t="str">
        <f t="shared" si="485"/>
        <v/>
      </c>
      <c r="FW215" s="2692" t="str">
        <f t="shared" si="486"/>
        <v/>
      </c>
      <c r="FX215" s="2692" t="str">
        <f t="shared" si="487"/>
        <v/>
      </c>
      <c r="FY215" s="2692" t="str">
        <f t="shared" si="488"/>
        <v/>
      </c>
      <c r="FZ215" s="2692" t="str">
        <f t="shared" si="489"/>
        <v/>
      </c>
      <c r="GA215" s="2692" t="str">
        <f t="shared" si="490"/>
        <v/>
      </c>
      <c r="GB215" s="2696" t="str">
        <f t="shared" si="491"/>
        <v/>
      </c>
      <c r="GC215" s="2535"/>
    </row>
    <row r="216" spans="1:185" ht="45" customHeight="1" x14ac:dyDescent="0.25">
      <c r="A216" s="2633">
        <f>ROW()</f>
        <v>216</v>
      </c>
      <c r="B216" s="2667" t="str">
        <f>IF(C216="I","",IF(ISBLANK(D216),"",IF(ISTEXT(D216),LARGE(B9:B215,1)+1,0)))</f>
        <v/>
      </c>
      <c r="C216" s="2698"/>
      <c r="D216" s="2715"/>
      <c r="E216" s="2669"/>
      <c r="F216" s="2670"/>
      <c r="G216" s="2671"/>
      <c r="H216" s="2672"/>
      <c r="I216" s="2671"/>
      <c r="J216" s="2672"/>
      <c r="K216" s="2673">
        <f t="shared" si="376"/>
        <v>0</v>
      </c>
      <c r="L216" s="2532"/>
      <c r="M216" s="2674">
        <f t="shared" si="380"/>
        <v>0</v>
      </c>
      <c r="N216" s="2675">
        <f t="shared" si="380"/>
        <v>0</v>
      </c>
      <c r="O216" s="2676"/>
      <c r="P216" s="2676"/>
      <c r="Q216" s="2676"/>
      <c r="R216" s="2676"/>
      <c r="S216" s="2676"/>
      <c r="T216" s="2676"/>
      <c r="U216" s="2676"/>
      <c r="V216" s="2676"/>
      <c r="W216" s="2532"/>
      <c r="X216" s="2674">
        <f t="shared" si="381"/>
        <v>0</v>
      </c>
      <c r="Y216" s="2675">
        <f t="shared" si="381"/>
        <v>0</v>
      </c>
      <c r="Z216" s="2677"/>
      <c r="AA216" s="2677"/>
      <c r="AB216" s="2677"/>
      <c r="AC216" s="2677"/>
      <c r="AD216" s="2677"/>
      <c r="AE216" s="2677"/>
      <c r="AF216" s="2677"/>
      <c r="AG216" s="2677"/>
      <c r="AH216" s="2532"/>
      <c r="AI216" s="2535"/>
      <c r="AJ216" s="2678">
        <f t="shared" si="382"/>
        <v>0</v>
      </c>
      <c r="AK216" s="2679">
        <f t="shared" si="383"/>
        <v>0</v>
      </c>
      <c r="AL216" s="2678">
        <f t="shared" si="384"/>
        <v>0</v>
      </c>
      <c r="AM216" s="2679">
        <f t="shared" si="385"/>
        <v>0</v>
      </c>
      <c r="AN216" s="2678">
        <f t="shared" si="386"/>
        <v>0</v>
      </c>
      <c r="AO216" s="2679">
        <f t="shared" si="387"/>
        <v>0</v>
      </c>
      <c r="AP216" s="2678">
        <f t="shared" si="388"/>
        <v>0</v>
      </c>
      <c r="AQ216" s="2679">
        <f t="shared" si="389"/>
        <v>0</v>
      </c>
      <c r="AR216" s="2678">
        <f t="shared" si="390"/>
        <v>0</v>
      </c>
      <c r="AS216" s="2679">
        <f t="shared" si="391"/>
        <v>0</v>
      </c>
      <c r="AT216" s="2678">
        <f t="shared" si="392"/>
        <v>0</v>
      </c>
      <c r="AU216" s="2679">
        <f t="shared" si="393"/>
        <v>0</v>
      </c>
      <c r="AV216" s="2678">
        <f t="shared" si="394"/>
        <v>0</v>
      </c>
      <c r="AW216" s="2679">
        <f t="shared" si="395"/>
        <v>0</v>
      </c>
      <c r="AX216" s="2678">
        <f t="shared" si="396"/>
        <v>0</v>
      </c>
      <c r="AY216" s="2679">
        <f t="shared" si="397"/>
        <v>0</v>
      </c>
      <c r="AZ216" s="2680"/>
      <c r="BA216" s="2681">
        <f>BA9</f>
        <v>20</v>
      </c>
      <c r="BB216" s="2681">
        <f t="shared" si="398"/>
        <v>0</v>
      </c>
      <c r="BC216" s="2681" t="str">
        <f t="shared" si="399"/>
        <v/>
      </c>
      <c r="BD216" s="2682">
        <f t="shared" si="377"/>
        <v>0</v>
      </c>
      <c r="BE216" s="2682">
        <f t="shared" si="377"/>
        <v>0</v>
      </c>
      <c r="BF216" s="2682">
        <f t="shared" si="377"/>
        <v>0</v>
      </c>
      <c r="BG216" s="2682">
        <f t="shared" si="377"/>
        <v>0</v>
      </c>
      <c r="BH216" s="2682">
        <f t="shared" si="377"/>
        <v>0</v>
      </c>
      <c r="BI216" s="2682">
        <f t="shared" si="377"/>
        <v>0</v>
      </c>
      <c r="BJ216" s="2682">
        <f t="shared" si="377"/>
        <v>0</v>
      </c>
      <c r="BK216" s="2682">
        <f t="shared" si="377"/>
        <v>0</v>
      </c>
      <c r="BL216" s="2535"/>
      <c r="BM216" s="2683">
        <f t="shared" si="400"/>
        <v>0</v>
      </c>
      <c r="BN216" s="2684">
        <f t="shared" si="401"/>
        <v>0</v>
      </c>
      <c r="BO216" s="2684">
        <f t="shared" si="402"/>
        <v>0</v>
      </c>
      <c r="BP216" s="2684">
        <f t="shared" si="403"/>
        <v>0</v>
      </c>
      <c r="BQ216" s="2684">
        <f t="shared" si="404"/>
        <v>0</v>
      </c>
      <c r="BR216" s="2684">
        <f t="shared" si="405"/>
        <v>0</v>
      </c>
      <c r="BS216" s="2684">
        <f t="shared" si="406"/>
        <v>0</v>
      </c>
      <c r="BT216" s="2684">
        <f t="shared" si="407"/>
        <v>0</v>
      </c>
      <c r="BU216" s="2617"/>
      <c r="BV216" s="2685">
        <f t="shared" si="378"/>
        <v>0</v>
      </c>
      <c r="BW216" s="2686">
        <f t="shared" si="378"/>
        <v>0</v>
      </c>
      <c r="BX216" s="2686">
        <f t="shared" si="378"/>
        <v>0</v>
      </c>
      <c r="BY216" s="2686">
        <f t="shared" si="378"/>
        <v>0</v>
      </c>
      <c r="BZ216" s="2686">
        <f t="shared" si="378"/>
        <v>0</v>
      </c>
      <c r="CA216" s="2686">
        <f t="shared" si="378"/>
        <v>0</v>
      </c>
      <c r="CB216" s="2686">
        <f t="shared" si="378"/>
        <v>0</v>
      </c>
      <c r="CC216" s="2687">
        <f t="shared" si="378"/>
        <v>0</v>
      </c>
      <c r="CD216" s="2525"/>
      <c r="CE216" s="2681" t="str">
        <f t="shared" si="408"/>
        <v/>
      </c>
      <c r="CF216" s="2688">
        <f t="shared" si="409"/>
        <v>0</v>
      </c>
      <c r="CG216" s="2689">
        <f t="shared" si="410"/>
        <v>0</v>
      </c>
      <c r="CH216" s="2689">
        <f t="shared" si="411"/>
        <v>0</v>
      </c>
      <c r="CI216" s="2689">
        <f t="shared" si="412"/>
        <v>0</v>
      </c>
      <c r="CJ216" s="2689">
        <f t="shared" si="413"/>
        <v>0</v>
      </c>
      <c r="CK216" s="2689">
        <f t="shared" si="414"/>
        <v>0</v>
      </c>
      <c r="CL216" s="2689">
        <f t="shared" si="415"/>
        <v>0</v>
      </c>
      <c r="CM216" s="2689">
        <f t="shared" si="416"/>
        <v>0</v>
      </c>
      <c r="CN216" s="2689">
        <f t="shared" si="417"/>
        <v>0</v>
      </c>
      <c r="CO216" s="2702">
        <f>IF(M216=CO8,M216,0)</f>
        <v>0</v>
      </c>
      <c r="CP216" s="2703" t="str">
        <f t="shared" si="418"/>
        <v/>
      </c>
      <c r="CQ216" s="2678" t="str">
        <f t="shared" si="419"/>
        <v/>
      </c>
      <c r="CR216" s="2692" t="str">
        <f t="shared" si="420"/>
        <v/>
      </c>
      <c r="CS216" s="2692" t="str">
        <f t="shared" si="421"/>
        <v/>
      </c>
      <c r="CT216" s="2692" t="str">
        <f t="shared" si="422"/>
        <v/>
      </c>
      <c r="CU216" s="2692" t="str">
        <f t="shared" si="423"/>
        <v/>
      </c>
      <c r="CV216" s="2692" t="str">
        <f t="shared" si="424"/>
        <v/>
      </c>
      <c r="CW216" s="2692" t="str">
        <f t="shared" si="425"/>
        <v/>
      </c>
      <c r="CX216" s="2693" t="str">
        <f t="shared" si="426"/>
        <v/>
      </c>
      <c r="CY216" s="2601"/>
      <c r="CZ216" s="2681" t="str">
        <f t="shared" si="427"/>
        <v/>
      </c>
      <c r="DA216" s="2694">
        <f t="shared" si="428"/>
        <v>0</v>
      </c>
      <c r="DB216" s="2527" t="str">
        <f t="shared" si="429"/>
        <v/>
      </c>
      <c r="DC216" s="2527" t="str">
        <f t="shared" si="430"/>
        <v/>
      </c>
      <c r="DD216" s="2527" t="str">
        <f t="shared" si="431"/>
        <v/>
      </c>
      <c r="DE216" s="2527" t="str">
        <f t="shared" si="432"/>
        <v/>
      </c>
      <c r="DF216" s="2527" t="str">
        <f t="shared" si="433"/>
        <v/>
      </c>
      <c r="DG216" s="2527" t="str">
        <f t="shared" si="434"/>
        <v/>
      </c>
      <c r="DH216" s="2527" t="str">
        <f t="shared" si="435"/>
        <v/>
      </c>
      <c r="DI216" s="2527" t="str">
        <f t="shared" si="436"/>
        <v/>
      </c>
      <c r="DJ216" s="2549"/>
      <c r="DK216" s="2704">
        <f>IF(M216=DK8,M216,0)</f>
        <v>0</v>
      </c>
      <c r="DL216" s="2703" t="str">
        <f t="shared" si="437"/>
        <v/>
      </c>
      <c r="DM216" s="2692" t="str">
        <f t="shared" si="438"/>
        <v/>
      </c>
      <c r="DN216" s="2692" t="str">
        <f t="shared" si="439"/>
        <v/>
      </c>
      <c r="DO216" s="2692" t="str">
        <f t="shared" si="440"/>
        <v/>
      </c>
      <c r="DP216" s="2692" t="str">
        <f t="shared" si="441"/>
        <v/>
      </c>
      <c r="DQ216" s="2692" t="str">
        <f t="shared" si="442"/>
        <v/>
      </c>
      <c r="DR216" s="2692" t="str">
        <f t="shared" si="443"/>
        <v/>
      </c>
      <c r="DS216" s="2692" t="str">
        <f t="shared" si="444"/>
        <v/>
      </c>
      <c r="DT216" s="2696" t="str">
        <f t="shared" si="445"/>
        <v/>
      </c>
      <c r="DU216" s="2535"/>
      <c r="DV216" s="2683">
        <f t="shared" si="446"/>
        <v>0</v>
      </c>
      <c r="DW216" s="2684">
        <f t="shared" si="447"/>
        <v>0</v>
      </c>
      <c r="DX216" s="2684">
        <f t="shared" si="448"/>
        <v>0</v>
      </c>
      <c r="DY216" s="2684">
        <f t="shared" si="449"/>
        <v>0</v>
      </c>
      <c r="DZ216" s="2684">
        <f t="shared" si="450"/>
        <v>0</v>
      </c>
      <c r="EA216" s="2684">
        <f t="shared" si="451"/>
        <v>0</v>
      </c>
      <c r="EB216" s="2684">
        <f t="shared" si="452"/>
        <v>0</v>
      </c>
      <c r="EC216" s="2684">
        <f t="shared" si="453"/>
        <v>0</v>
      </c>
      <c r="ED216" s="2630"/>
      <c r="EE216" s="2685">
        <f t="shared" si="379"/>
        <v>0</v>
      </c>
      <c r="EF216" s="2686">
        <f t="shared" si="379"/>
        <v>0</v>
      </c>
      <c r="EG216" s="2686">
        <f t="shared" si="379"/>
        <v>0</v>
      </c>
      <c r="EH216" s="2686">
        <f t="shared" si="379"/>
        <v>0</v>
      </c>
      <c r="EI216" s="2686">
        <f t="shared" si="379"/>
        <v>0</v>
      </c>
      <c r="EJ216" s="2686">
        <f t="shared" si="379"/>
        <v>0</v>
      </c>
      <c r="EK216" s="2686">
        <f t="shared" si="379"/>
        <v>0</v>
      </c>
      <c r="EL216" s="2687">
        <f t="shared" si="379"/>
        <v>0</v>
      </c>
      <c r="EM216" s="2601"/>
      <c r="EN216" s="2681" t="str">
        <f t="shared" si="454"/>
        <v/>
      </c>
      <c r="EO216" s="2688">
        <f t="shared" si="455"/>
        <v>0</v>
      </c>
      <c r="EP216" s="2689">
        <f t="shared" si="456"/>
        <v>0</v>
      </c>
      <c r="EQ216" s="2689">
        <f t="shared" si="457"/>
        <v>0</v>
      </c>
      <c r="ER216" s="2689">
        <f t="shared" si="458"/>
        <v>0</v>
      </c>
      <c r="ES216" s="2689">
        <f t="shared" si="459"/>
        <v>0</v>
      </c>
      <c r="ET216" s="2689">
        <f t="shared" si="460"/>
        <v>0</v>
      </c>
      <c r="EU216" s="2689">
        <f t="shared" si="461"/>
        <v>0</v>
      </c>
      <c r="EV216" s="2689">
        <f t="shared" si="462"/>
        <v>0</v>
      </c>
      <c r="EW216" s="2689">
        <f t="shared" si="463"/>
        <v>0</v>
      </c>
      <c r="EX216" s="2705">
        <f>IF(X216=EX8,X216,0)</f>
        <v>0</v>
      </c>
      <c r="EY216" s="2703" t="str">
        <f t="shared" si="464"/>
        <v/>
      </c>
      <c r="EZ216" s="2678" t="str">
        <f t="shared" si="465"/>
        <v/>
      </c>
      <c r="FA216" s="2692" t="str">
        <f t="shared" si="466"/>
        <v/>
      </c>
      <c r="FB216" s="2692" t="str">
        <f t="shared" si="467"/>
        <v/>
      </c>
      <c r="FC216" s="2692" t="str">
        <f t="shared" si="468"/>
        <v/>
      </c>
      <c r="FD216" s="2692" t="str">
        <f t="shared" si="469"/>
        <v/>
      </c>
      <c r="FE216" s="2692" t="str">
        <f t="shared" si="470"/>
        <v/>
      </c>
      <c r="FF216" s="2692" t="str">
        <f t="shared" si="471"/>
        <v/>
      </c>
      <c r="FG216" s="2692" t="str">
        <f t="shared" si="472"/>
        <v/>
      </c>
      <c r="FH216" s="2601"/>
      <c r="FI216" s="2681" t="str">
        <f t="shared" si="473"/>
        <v/>
      </c>
      <c r="FJ216" s="2694">
        <f t="shared" si="474"/>
        <v>0</v>
      </c>
      <c r="FK216" s="2527" t="str">
        <f t="shared" si="475"/>
        <v/>
      </c>
      <c r="FL216" s="2527" t="str">
        <f t="shared" si="476"/>
        <v/>
      </c>
      <c r="FM216" s="2527" t="str">
        <f t="shared" si="477"/>
        <v/>
      </c>
      <c r="FN216" s="2527" t="str">
        <f t="shared" si="478"/>
        <v/>
      </c>
      <c r="FO216" s="2527" t="str">
        <f t="shared" si="479"/>
        <v/>
      </c>
      <c r="FP216" s="2527" t="str">
        <f t="shared" si="480"/>
        <v/>
      </c>
      <c r="FQ216" s="2527" t="str">
        <f t="shared" si="481"/>
        <v/>
      </c>
      <c r="FR216" s="2527" t="str">
        <f t="shared" si="482"/>
        <v/>
      </c>
      <c r="FS216" s="2704">
        <f>IF(X216=FS8,X216,0)</f>
        <v>0</v>
      </c>
      <c r="FT216" s="2703" t="str">
        <f t="shared" si="483"/>
        <v/>
      </c>
      <c r="FU216" s="2692" t="str">
        <f t="shared" si="484"/>
        <v/>
      </c>
      <c r="FV216" s="2692" t="str">
        <f t="shared" si="485"/>
        <v/>
      </c>
      <c r="FW216" s="2692" t="str">
        <f t="shared" si="486"/>
        <v/>
      </c>
      <c r="FX216" s="2692" t="str">
        <f t="shared" si="487"/>
        <v/>
      </c>
      <c r="FY216" s="2692" t="str">
        <f t="shared" si="488"/>
        <v/>
      </c>
      <c r="FZ216" s="2692" t="str">
        <f t="shared" si="489"/>
        <v/>
      </c>
      <c r="GA216" s="2692" t="str">
        <f t="shared" si="490"/>
        <v/>
      </c>
      <c r="GB216" s="2696" t="str">
        <f t="shared" si="491"/>
        <v/>
      </c>
      <c r="GC216" s="2535"/>
    </row>
    <row r="217" spans="1:185" ht="45" customHeight="1" x14ac:dyDescent="0.25">
      <c r="A217" s="2633">
        <f>ROW()</f>
        <v>217</v>
      </c>
      <c r="B217" s="2667" t="str">
        <f>IF(C217="I","",IF(ISBLANK(D217),"",IF(ISTEXT(D217),LARGE(B9:B216,1)+1,0)))</f>
        <v/>
      </c>
      <c r="C217" s="2698"/>
      <c r="D217" s="2715"/>
      <c r="E217" s="2669"/>
      <c r="F217" s="2670"/>
      <c r="G217" s="2671"/>
      <c r="H217" s="2672"/>
      <c r="I217" s="2671"/>
      <c r="J217" s="2672"/>
      <c r="K217" s="2673">
        <f t="shared" si="376"/>
        <v>0</v>
      </c>
      <c r="L217" s="2532"/>
      <c r="M217" s="2674">
        <f t="shared" si="380"/>
        <v>0</v>
      </c>
      <c r="N217" s="2675">
        <f t="shared" si="380"/>
        <v>0</v>
      </c>
      <c r="O217" s="2676"/>
      <c r="P217" s="2676"/>
      <c r="Q217" s="2676"/>
      <c r="R217" s="2676"/>
      <c r="S217" s="2676"/>
      <c r="T217" s="2676"/>
      <c r="U217" s="2676"/>
      <c r="V217" s="2676"/>
      <c r="W217" s="2532"/>
      <c r="X217" s="2674">
        <f t="shared" si="381"/>
        <v>0</v>
      </c>
      <c r="Y217" s="2675">
        <f t="shared" si="381"/>
        <v>0</v>
      </c>
      <c r="Z217" s="2677"/>
      <c r="AA217" s="2677"/>
      <c r="AB217" s="2677"/>
      <c r="AC217" s="2677"/>
      <c r="AD217" s="2677"/>
      <c r="AE217" s="2677"/>
      <c r="AF217" s="2677"/>
      <c r="AG217" s="2677"/>
      <c r="AH217" s="2532"/>
      <c r="AI217" s="2535"/>
      <c r="AJ217" s="2678">
        <f t="shared" si="382"/>
        <v>0</v>
      </c>
      <c r="AK217" s="2679">
        <f t="shared" si="383"/>
        <v>0</v>
      </c>
      <c r="AL217" s="2678">
        <f t="shared" si="384"/>
        <v>0</v>
      </c>
      <c r="AM217" s="2679">
        <f t="shared" si="385"/>
        <v>0</v>
      </c>
      <c r="AN217" s="2678">
        <f t="shared" si="386"/>
        <v>0</v>
      </c>
      <c r="AO217" s="2679">
        <f t="shared" si="387"/>
        <v>0</v>
      </c>
      <c r="AP217" s="2678">
        <f t="shared" si="388"/>
        <v>0</v>
      </c>
      <c r="AQ217" s="2679">
        <f t="shared" si="389"/>
        <v>0</v>
      </c>
      <c r="AR217" s="2678">
        <f t="shared" si="390"/>
        <v>0</v>
      </c>
      <c r="AS217" s="2679">
        <f t="shared" si="391"/>
        <v>0</v>
      </c>
      <c r="AT217" s="2678">
        <f t="shared" si="392"/>
        <v>0</v>
      </c>
      <c r="AU217" s="2679">
        <f t="shared" si="393"/>
        <v>0</v>
      </c>
      <c r="AV217" s="2678">
        <f t="shared" si="394"/>
        <v>0</v>
      </c>
      <c r="AW217" s="2679">
        <f t="shared" si="395"/>
        <v>0</v>
      </c>
      <c r="AX217" s="2678">
        <f t="shared" si="396"/>
        <v>0</v>
      </c>
      <c r="AY217" s="2679">
        <f t="shared" si="397"/>
        <v>0</v>
      </c>
      <c r="AZ217" s="2680"/>
      <c r="BA217" s="2681">
        <f>BA9</f>
        <v>20</v>
      </c>
      <c r="BB217" s="2681">
        <f t="shared" si="398"/>
        <v>0</v>
      </c>
      <c r="BC217" s="2681" t="str">
        <f t="shared" si="399"/>
        <v/>
      </c>
      <c r="BD217" s="2682">
        <f t="shared" si="377"/>
        <v>0</v>
      </c>
      <c r="BE217" s="2682">
        <f t="shared" si="377"/>
        <v>0</v>
      </c>
      <c r="BF217" s="2682">
        <f t="shared" si="377"/>
        <v>0</v>
      </c>
      <c r="BG217" s="2682">
        <f t="shared" si="377"/>
        <v>0</v>
      </c>
      <c r="BH217" s="2682">
        <f t="shared" si="377"/>
        <v>0</v>
      </c>
      <c r="BI217" s="2682">
        <f t="shared" si="377"/>
        <v>0</v>
      </c>
      <c r="BJ217" s="2682">
        <f t="shared" si="377"/>
        <v>0</v>
      </c>
      <c r="BK217" s="2682">
        <f t="shared" si="377"/>
        <v>0</v>
      </c>
      <c r="BL217" s="2535"/>
      <c r="BM217" s="2683">
        <f t="shared" si="400"/>
        <v>0</v>
      </c>
      <c r="BN217" s="2684">
        <f t="shared" si="401"/>
        <v>0</v>
      </c>
      <c r="BO217" s="2684">
        <f t="shared" si="402"/>
        <v>0</v>
      </c>
      <c r="BP217" s="2684">
        <f t="shared" si="403"/>
        <v>0</v>
      </c>
      <c r="BQ217" s="2684">
        <f t="shared" si="404"/>
        <v>0</v>
      </c>
      <c r="BR217" s="2684">
        <f t="shared" si="405"/>
        <v>0</v>
      </c>
      <c r="BS217" s="2684">
        <f t="shared" si="406"/>
        <v>0</v>
      </c>
      <c r="BT217" s="2684">
        <f t="shared" si="407"/>
        <v>0</v>
      </c>
      <c r="BU217" s="2617"/>
      <c r="BV217" s="2685">
        <f t="shared" si="378"/>
        <v>0</v>
      </c>
      <c r="BW217" s="2686">
        <f t="shared" si="378"/>
        <v>0</v>
      </c>
      <c r="BX217" s="2686">
        <f t="shared" si="378"/>
        <v>0</v>
      </c>
      <c r="BY217" s="2686">
        <f t="shared" si="378"/>
        <v>0</v>
      </c>
      <c r="BZ217" s="2686">
        <f t="shared" si="378"/>
        <v>0</v>
      </c>
      <c r="CA217" s="2686">
        <f t="shared" si="378"/>
        <v>0</v>
      </c>
      <c r="CB217" s="2686">
        <f t="shared" si="378"/>
        <v>0</v>
      </c>
      <c r="CC217" s="2687">
        <f t="shared" si="378"/>
        <v>0</v>
      </c>
      <c r="CD217" s="2525"/>
      <c r="CE217" s="2681" t="str">
        <f t="shared" si="408"/>
        <v/>
      </c>
      <c r="CF217" s="2688">
        <f t="shared" si="409"/>
        <v>0</v>
      </c>
      <c r="CG217" s="2689">
        <f t="shared" si="410"/>
        <v>0</v>
      </c>
      <c r="CH217" s="2689">
        <f t="shared" si="411"/>
        <v>0</v>
      </c>
      <c r="CI217" s="2689">
        <f t="shared" si="412"/>
        <v>0</v>
      </c>
      <c r="CJ217" s="2689">
        <f t="shared" si="413"/>
        <v>0</v>
      </c>
      <c r="CK217" s="2689">
        <f t="shared" si="414"/>
        <v>0</v>
      </c>
      <c r="CL217" s="2689">
        <f t="shared" si="415"/>
        <v>0</v>
      </c>
      <c r="CM217" s="2689">
        <f t="shared" si="416"/>
        <v>0</v>
      </c>
      <c r="CN217" s="2689">
        <f t="shared" si="417"/>
        <v>0</v>
      </c>
      <c r="CO217" s="2702">
        <f>IF(M217=CO8,M217,0)</f>
        <v>0</v>
      </c>
      <c r="CP217" s="2703" t="str">
        <f t="shared" si="418"/>
        <v/>
      </c>
      <c r="CQ217" s="2678" t="str">
        <f t="shared" si="419"/>
        <v/>
      </c>
      <c r="CR217" s="2692" t="str">
        <f t="shared" si="420"/>
        <v/>
      </c>
      <c r="CS217" s="2692" t="str">
        <f t="shared" si="421"/>
        <v/>
      </c>
      <c r="CT217" s="2692" t="str">
        <f t="shared" si="422"/>
        <v/>
      </c>
      <c r="CU217" s="2692" t="str">
        <f t="shared" si="423"/>
        <v/>
      </c>
      <c r="CV217" s="2692" t="str">
        <f t="shared" si="424"/>
        <v/>
      </c>
      <c r="CW217" s="2692" t="str">
        <f t="shared" si="425"/>
        <v/>
      </c>
      <c r="CX217" s="2693" t="str">
        <f t="shared" si="426"/>
        <v/>
      </c>
      <c r="CY217" s="2601"/>
      <c r="CZ217" s="2681" t="str">
        <f t="shared" si="427"/>
        <v/>
      </c>
      <c r="DA217" s="2694">
        <f t="shared" si="428"/>
        <v>0</v>
      </c>
      <c r="DB217" s="2527" t="str">
        <f t="shared" si="429"/>
        <v/>
      </c>
      <c r="DC217" s="2527" t="str">
        <f t="shared" si="430"/>
        <v/>
      </c>
      <c r="DD217" s="2527" t="str">
        <f t="shared" si="431"/>
        <v/>
      </c>
      <c r="DE217" s="2527" t="str">
        <f t="shared" si="432"/>
        <v/>
      </c>
      <c r="DF217" s="2527" t="str">
        <f t="shared" si="433"/>
        <v/>
      </c>
      <c r="DG217" s="2527" t="str">
        <f t="shared" si="434"/>
        <v/>
      </c>
      <c r="DH217" s="2527" t="str">
        <f t="shared" si="435"/>
        <v/>
      </c>
      <c r="DI217" s="2527" t="str">
        <f t="shared" si="436"/>
        <v/>
      </c>
      <c r="DJ217" s="2549"/>
      <c r="DK217" s="2704">
        <f>IF(M217=DK8,M217,0)</f>
        <v>0</v>
      </c>
      <c r="DL217" s="2703" t="str">
        <f t="shared" si="437"/>
        <v/>
      </c>
      <c r="DM217" s="2692" t="str">
        <f t="shared" si="438"/>
        <v/>
      </c>
      <c r="DN217" s="2692" t="str">
        <f t="shared" si="439"/>
        <v/>
      </c>
      <c r="DO217" s="2692" t="str">
        <f t="shared" si="440"/>
        <v/>
      </c>
      <c r="DP217" s="2692" t="str">
        <f t="shared" si="441"/>
        <v/>
      </c>
      <c r="DQ217" s="2692" t="str">
        <f t="shared" si="442"/>
        <v/>
      </c>
      <c r="DR217" s="2692" t="str">
        <f t="shared" si="443"/>
        <v/>
      </c>
      <c r="DS217" s="2692" t="str">
        <f t="shared" si="444"/>
        <v/>
      </c>
      <c r="DT217" s="2696" t="str">
        <f t="shared" si="445"/>
        <v/>
      </c>
      <c r="DU217" s="2535"/>
      <c r="DV217" s="2683">
        <f t="shared" si="446"/>
        <v>0</v>
      </c>
      <c r="DW217" s="2684">
        <f t="shared" si="447"/>
        <v>0</v>
      </c>
      <c r="DX217" s="2684">
        <f t="shared" si="448"/>
        <v>0</v>
      </c>
      <c r="DY217" s="2684">
        <f t="shared" si="449"/>
        <v>0</v>
      </c>
      <c r="DZ217" s="2684">
        <f t="shared" si="450"/>
        <v>0</v>
      </c>
      <c r="EA217" s="2684">
        <f t="shared" si="451"/>
        <v>0</v>
      </c>
      <c r="EB217" s="2684">
        <f t="shared" si="452"/>
        <v>0</v>
      </c>
      <c r="EC217" s="2684">
        <f t="shared" si="453"/>
        <v>0</v>
      </c>
      <c r="ED217" s="2630"/>
      <c r="EE217" s="2685">
        <f t="shared" si="379"/>
        <v>0</v>
      </c>
      <c r="EF217" s="2686">
        <f t="shared" si="379"/>
        <v>0</v>
      </c>
      <c r="EG217" s="2686">
        <f t="shared" si="379"/>
        <v>0</v>
      </c>
      <c r="EH217" s="2686">
        <f t="shared" si="379"/>
        <v>0</v>
      </c>
      <c r="EI217" s="2686">
        <f t="shared" si="379"/>
        <v>0</v>
      </c>
      <c r="EJ217" s="2686">
        <f t="shared" si="379"/>
        <v>0</v>
      </c>
      <c r="EK217" s="2686">
        <f t="shared" si="379"/>
        <v>0</v>
      </c>
      <c r="EL217" s="2687">
        <f t="shared" si="379"/>
        <v>0</v>
      </c>
      <c r="EM217" s="2601"/>
      <c r="EN217" s="2681" t="str">
        <f t="shared" si="454"/>
        <v/>
      </c>
      <c r="EO217" s="2688">
        <f t="shared" si="455"/>
        <v>0</v>
      </c>
      <c r="EP217" s="2689">
        <f t="shared" si="456"/>
        <v>0</v>
      </c>
      <c r="EQ217" s="2689">
        <f t="shared" si="457"/>
        <v>0</v>
      </c>
      <c r="ER217" s="2689">
        <f t="shared" si="458"/>
        <v>0</v>
      </c>
      <c r="ES217" s="2689">
        <f t="shared" si="459"/>
        <v>0</v>
      </c>
      <c r="ET217" s="2689">
        <f t="shared" si="460"/>
        <v>0</v>
      </c>
      <c r="EU217" s="2689">
        <f t="shared" si="461"/>
        <v>0</v>
      </c>
      <c r="EV217" s="2689">
        <f t="shared" si="462"/>
        <v>0</v>
      </c>
      <c r="EW217" s="2689">
        <f t="shared" si="463"/>
        <v>0</v>
      </c>
      <c r="EX217" s="2705">
        <f>IF(X217=EX8,X217,0)</f>
        <v>0</v>
      </c>
      <c r="EY217" s="2703" t="str">
        <f t="shared" si="464"/>
        <v/>
      </c>
      <c r="EZ217" s="2678" t="str">
        <f t="shared" si="465"/>
        <v/>
      </c>
      <c r="FA217" s="2692" t="str">
        <f t="shared" si="466"/>
        <v/>
      </c>
      <c r="FB217" s="2692" t="str">
        <f t="shared" si="467"/>
        <v/>
      </c>
      <c r="FC217" s="2692" t="str">
        <f t="shared" si="468"/>
        <v/>
      </c>
      <c r="FD217" s="2692" t="str">
        <f t="shared" si="469"/>
        <v/>
      </c>
      <c r="FE217" s="2692" t="str">
        <f t="shared" si="470"/>
        <v/>
      </c>
      <c r="FF217" s="2692" t="str">
        <f t="shared" si="471"/>
        <v/>
      </c>
      <c r="FG217" s="2692" t="str">
        <f t="shared" si="472"/>
        <v/>
      </c>
      <c r="FH217" s="2601"/>
      <c r="FI217" s="2681" t="str">
        <f t="shared" si="473"/>
        <v/>
      </c>
      <c r="FJ217" s="2694">
        <f t="shared" si="474"/>
        <v>0</v>
      </c>
      <c r="FK217" s="2527" t="str">
        <f t="shared" si="475"/>
        <v/>
      </c>
      <c r="FL217" s="2527" t="str">
        <f t="shared" si="476"/>
        <v/>
      </c>
      <c r="FM217" s="2527" t="str">
        <f t="shared" si="477"/>
        <v/>
      </c>
      <c r="FN217" s="2527" t="str">
        <f t="shared" si="478"/>
        <v/>
      </c>
      <c r="FO217" s="2527" t="str">
        <f t="shared" si="479"/>
        <v/>
      </c>
      <c r="FP217" s="2527" t="str">
        <f t="shared" si="480"/>
        <v/>
      </c>
      <c r="FQ217" s="2527" t="str">
        <f t="shared" si="481"/>
        <v/>
      </c>
      <c r="FR217" s="2527" t="str">
        <f t="shared" si="482"/>
        <v/>
      </c>
      <c r="FS217" s="2704">
        <f>IF(X217=FS8,X217,0)</f>
        <v>0</v>
      </c>
      <c r="FT217" s="2703" t="str">
        <f t="shared" si="483"/>
        <v/>
      </c>
      <c r="FU217" s="2692" t="str">
        <f t="shared" si="484"/>
        <v/>
      </c>
      <c r="FV217" s="2692" t="str">
        <f t="shared" si="485"/>
        <v/>
      </c>
      <c r="FW217" s="2692" t="str">
        <f t="shared" si="486"/>
        <v/>
      </c>
      <c r="FX217" s="2692" t="str">
        <f t="shared" si="487"/>
        <v/>
      </c>
      <c r="FY217" s="2692" t="str">
        <f t="shared" si="488"/>
        <v/>
      </c>
      <c r="FZ217" s="2692" t="str">
        <f t="shared" si="489"/>
        <v/>
      </c>
      <c r="GA217" s="2692" t="str">
        <f t="shared" si="490"/>
        <v/>
      </c>
      <c r="GB217" s="2696" t="str">
        <f t="shared" si="491"/>
        <v/>
      </c>
      <c r="GC217" s="2535"/>
    </row>
    <row r="218" spans="1:185" ht="45" customHeight="1" x14ac:dyDescent="0.25">
      <c r="A218" s="2633">
        <f>ROW()</f>
        <v>218</v>
      </c>
      <c r="B218" s="2667" t="str">
        <f>IF(C218="I","",IF(ISBLANK(D218),"",IF(ISTEXT(D218),LARGE(B9:B217,1)+1,0)))</f>
        <v/>
      </c>
      <c r="C218" s="2698"/>
      <c r="D218" s="2715"/>
      <c r="E218" s="2669"/>
      <c r="F218" s="2670"/>
      <c r="G218" s="2671"/>
      <c r="H218" s="2672"/>
      <c r="I218" s="2671"/>
      <c r="J218" s="2672"/>
      <c r="K218" s="2673">
        <f t="shared" si="376"/>
        <v>0</v>
      </c>
      <c r="L218" s="2532"/>
      <c r="M218" s="2674">
        <f t="shared" si="380"/>
        <v>0</v>
      </c>
      <c r="N218" s="2675">
        <f t="shared" si="380"/>
        <v>0</v>
      </c>
      <c r="O218" s="2676"/>
      <c r="P218" s="2676"/>
      <c r="Q218" s="2676"/>
      <c r="R218" s="2676"/>
      <c r="S218" s="2676"/>
      <c r="T218" s="2676"/>
      <c r="U218" s="2676"/>
      <c r="V218" s="2676"/>
      <c r="W218" s="2532"/>
      <c r="X218" s="2674">
        <f t="shared" si="381"/>
        <v>0</v>
      </c>
      <c r="Y218" s="2675">
        <f t="shared" si="381"/>
        <v>0</v>
      </c>
      <c r="Z218" s="2677"/>
      <c r="AA218" s="2677"/>
      <c r="AB218" s="2677"/>
      <c r="AC218" s="2677"/>
      <c r="AD218" s="2677"/>
      <c r="AE218" s="2677"/>
      <c r="AF218" s="2677"/>
      <c r="AG218" s="2677"/>
      <c r="AH218" s="2532"/>
      <c r="AI218" s="2535"/>
      <c r="AJ218" s="2678">
        <f t="shared" si="382"/>
        <v>0</v>
      </c>
      <c r="AK218" s="2679">
        <f t="shared" si="383"/>
        <v>0</v>
      </c>
      <c r="AL218" s="2678">
        <f t="shared" si="384"/>
        <v>0</v>
      </c>
      <c r="AM218" s="2679">
        <f t="shared" si="385"/>
        <v>0</v>
      </c>
      <c r="AN218" s="2678">
        <f t="shared" si="386"/>
        <v>0</v>
      </c>
      <c r="AO218" s="2679">
        <f t="shared" si="387"/>
        <v>0</v>
      </c>
      <c r="AP218" s="2678">
        <f t="shared" si="388"/>
        <v>0</v>
      </c>
      <c r="AQ218" s="2679">
        <f t="shared" si="389"/>
        <v>0</v>
      </c>
      <c r="AR218" s="2678">
        <f t="shared" si="390"/>
        <v>0</v>
      </c>
      <c r="AS218" s="2679">
        <f t="shared" si="391"/>
        <v>0</v>
      </c>
      <c r="AT218" s="2678">
        <f t="shared" si="392"/>
        <v>0</v>
      </c>
      <c r="AU218" s="2679">
        <f t="shared" si="393"/>
        <v>0</v>
      </c>
      <c r="AV218" s="2678">
        <f t="shared" si="394"/>
        <v>0</v>
      </c>
      <c r="AW218" s="2679">
        <f t="shared" si="395"/>
        <v>0</v>
      </c>
      <c r="AX218" s="2678">
        <f t="shared" si="396"/>
        <v>0</v>
      </c>
      <c r="AY218" s="2679">
        <f t="shared" si="397"/>
        <v>0</v>
      </c>
      <c r="AZ218" s="2680"/>
      <c r="BA218" s="2681">
        <f>BA9</f>
        <v>20</v>
      </c>
      <c r="BB218" s="2681">
        <f t="shared" si="398"/>
        <v>0</v>
      </c>
      <c r="BC218" s="2681" t="str">
        <f t="shared" si="399"/>
        <v/>
      </c>
      <c r="BD218" s="2682">
        <f t="shared" si="377"/>
        <v>0</v>
      </c>
      <c r="BE218" s="2682">
        <f t="shared" si="377"/>
        <v>0</v>
      </c>
      <c r="BF218" s="2682">
        <f t="shared" si="377"/>
        <v>0</v>
      </c>
      <c r="BG218" s="2682">
        <f t="shared" si="377"/>
        <v>0</v>
      </c>
      <c r="BH218" s="2682">
        <f t="shared" si="377"/>
        <v>0</v>
      </c>
      <c r="BI218" s="2682">
        <f t="shared" si="377"/>
        <v>0</v>
      </c>
      <c r="BJ218" s="2682">
        <f t="shared" si="377"/>
        <v>0</v>
      </c>
      <c r="BK218" s="2682">
        <f t="shared" si="377"/>
        <v>0</v>
      </c>
      <c r="BL218" s="2535"/>
      <c r="BM218" s="2683">
        <f t="shared" si="400"/>
        <v>0</v>
      </c>
      <c r="BN218" s="2684">
        <f t="shared" si="401"/>
        <v>0</v>
      </c>
      <c r="BO218" s="2684">
        <f t="shared" si="402"/>
        <v>0</v>
      </c>
      <c r="BP218" s="2684">
        <f t="shared" si="403"/>
        <v>0</v>
      </c>
      <c r="BQ218" s="2684">
        <f t="shared" si="404"/>
        <v>0</v>
      </c>
      <c r="BR218" s="2684">
        <f t="shared" si="405"/>
        <v>0</v>
      </c>
      <c r="BS218" s="2684">
        <f t="shared" si="406"/>
        <v>0</v>
      </c>
      <c r="BT218" s="2684">
        <f t="shared" si="407"/>
        <v>0</v>
      </c>
      <c r="BU218" s="2617"/>
      <c r="BV218" s="2685">
        <f t="shared" si="378"/>
        <v>0</v>
      </c>
      <c r="BW218" s="2686">
        <f t="shared" si="378"/>
        <v>0</v>
      </c>
      <c r="BX218" s="2686">
        <f t="shared" si="378"/>
        <v>0</v>
      </c>
      <c r="BY218" s="2686">
        <f t="shared" si="378"/>
        <v>0</v>
      </c>
      <c r="BZ218" s="2686">
        <f t="shared" si="378"/>
        <v>0</v>
      </c>
      <c r="CA218" s="2686">
        <f t="shared" si="378"/>
        <v>0</v>
      </c>
      <c r="CB218" s="2686">
        <f t="shared" si="378"/>
        <v>0</v>
      </c>
      <c r="CC218" s="2687">
        <f t="shared" si="378"/>
        <v>0</v>
      </c>
      <c r="CD218" s="2525"/>
      <c r="CE218" s="2681" t="str">
        <f t="shared" si="408"/>
        <v/>
      </c>
      <c r="CF218" s="2688">
        <f t="shared" si="409"/>
        <v>0</v>
      </c>
      <c r="CG218" s="2689">
        <f t="shared" si="410"/>
        <v>0</v>
      </c>
      <c r="CH218" s="2689">
        <f t="shared" si="411"/>
        <v>0</v>
      </c>
      <c r="CI218" s="2689">
        <f t="shared" si="412"/>
        <v>0</v>
      </c>
      <c r="CJ218" s="2689">
        <f t="shared" si="413"/>
        <v>0</v>
      </c>
      <c r="CK218" s="2689">
        <f t="shared" si="414"/>
        <v>0</v>
      </c>
      <c r="CL218" s="2689">
        <f t="shared" si="415"/>
        <v>0</v>
      </c>
      <c r="CM218" s="2689">
        <f t="shared" si="416"/>
        <v>0</v>
      </c>
      <c r="CN218" s="2689">
        <f t="shared" si="417"/>
        <v>0</v>
      </c>
      <c r="CO218" s="2702">
        <f>IF(M218=CO8,M218,0)</f>
        <v>0</v>
      </c>
      <c r="CP218" s="2703" t="str">
        <f t="shared" si="418"/>
        <v/>
      </c>
      <c r="CQ218" s="2678" t="str">
        <f t="shared" si="419"/>
        <v/>
      </c>
      <c r="CR218" s="2692" t="str">
        <f t="shared" si="420"/>
        <v/>
      </c>
      <c r="CS218" s="2692" t="str">
        <f t="shared" si="421"/>
        <v/>
      </c>
      <c r="CT218" s="2692" t="str">
        <f t="shared" si="422"/>
        <v/>
      </c>
      <c r="CU218" s="2692" t="str">
        <f t="shared" si="423"/>
        <v/>
      </c>
      <c r="CV218" s="2692" t="str">
        <f t="shared" si="424"/>
        <v/>
      </c>
      <c r="CW218" s="2692" t="str">
        <f t="shared" si="425"/>
        <v/>
      </c>
      <c r="CX218" s="2693" t="str">
        <f t="shared" si="426"/>
        <v/>
      </c>
      <c r="CY218" s="2601"/>
      <c r="CZ218" s="2681" t="str">
        <f t="shared" si="427"/>
        <v/>
      </c>
      <c r="DA218" s="2694">
        <f t="shared" si="428"/>
        <v>0</v>
      </c>
      <c r="DB218" s="2527" t="str">
        <f t="shared" si="429"/>
        <v/>
      </c>
      <c r="DC218" s="2527" t="str">
        <f t="shared" si="430"/>
        <v/>
      </c>
      <c r="DD218" s="2527" t="str">
        <f t="shared" si="431"/>
        <v/>
      </c>
      <c r="DE218" s="2527" t="str">
        <f t="shared" si="432"/>
        <v/>
      </c>
      <c r="DF218" s="2527" t="str">
        <f t="shared" si="433"/>
        <v/>
      </c>
      <c r="DG218" s="2527" t="str">
        <f t="shared" si="434"/>
        <v/>
      </c>
      <c r="DH218" s="2527" t="str">
        <f t="shared" si="435"/>
        <v/>
      </c>
      <c r="DI218" s="2527" t="str">
        <f t="shared" si="436"/>
        <v/>
      </c>
      <c r="DJ218" s="2549"/>
      <c r="DK218" s="2704">
        <f>IF(M218=DK8,M218,0)</f>
        <v>0</v>
      </c>
      <c r="DL218" s="2703" t="str">
        <f t="shared" si="437"/>
        <v/>
      </c>
      <c r="DM218" s="2692" t="str">
        <f t="shared" si="438"/>
        <v/>
      </c>
      <c r="DN218" s="2692" t="str">
        <f t="shared" si="439"/>
        <v/>
      </c>
      <c r="DO218" s="2692" t="str">
        <f t="shared" si="440"/>
        <v/>
      </c>
      <c r="DP218" s="2692" t="str">
        <f t="shared" si="441"/>
        <v/>
      </c>
      <c r="DQ218" s="2692" t="str">
        <f t="shared" si="442"/>
        <v/>
      </c>
      <c r="DR218" s="2692" t="str">
        <f t="shared" si="443"/>
        <v/>
      </c>
      <c r="DS218" s="2692" t="str">
        <f t="shared" si="444"/>
        <v/>
      </c>
      <c r="DT218" s="2696" t="str">
        <f t="shared" si="445"/>
        <v/>
      </c>
      <c r="DU218" s="2535"/>
      <c r="DV218" s="2683">
        <f t="shared" si="446"/>
        <v>0</v>
      </c>
      <c r="DW218" s="2684">
        <f t="shared" si="447"/>
        <v>0</v>
      </c>
      <c r="DX218" s="2684">
        <f t="shared" si="448"/>
        <v>0</v>
      </c>
      <c r="DY218" s="2684">
        <f t="shared" si="449"/>
        <v>0</v>
      </c>
      <c r="DZ218" s="2684">
        <f t="shared" si="450"/>
        <v>0</v>
      </c>
      <c r="EA218" s="2684">
        <f t="shared" si="451"/>
        <v>0</v>
      </c>
      <c r="EB218" s="2684">
        <f t="shared" si="452"/>
        <v>0</v>
      </c>
      <c r="EC218" s="2684">
        <f t="shared" si="453"/>
        <v>0</v>
      </c>
      <c r="ED218" s="2630"/>
      <c r="EE218" s="2685">
        <f t="shared" si="379"/>
        <v>0</v>
      </c>
      <c r="EF218" s="2686">
        <f t="shared" si="379"/>
        <v>0</v>
      </c>
      <c r="EG218" s="2686">
        <f t="shared" si="379"/>
        <v>0</v>
      </c>
      <c r="EH218" s="2686">
        <f t="shared" si="379"/>
        <v>0</v>
      </c>
      <c r="EI218" s="2686">
        <f t="shared" si="379"/>
        <v>0</v>
      </c>
      <c r="EJ218" s="2686">
        <f t="shared" si="379"/>
        <v>0</v>
      </c>
      <c r="EK218" s="2686">
        <f t="shared" si="379"/>
        <v>0</v>
      </c>
      <c r="EL218" s="2687">
        <f t="shared" si="379"/>
        <v>0</v>
      </c>
      <c r="EM218" s="2601"/>
      <c r="EN218" s="2681" t="str">
        <f t="shared" si="454"/>
        <v/>
      </c>
      <c r="EO218" s="2688">
        <f t="shared" si="455"/>
        <v>0</v>
      </c>
      <c r="EP218" s="2689">
        <f t="shared" si="456"/>
        <v>0</v>
      </c>
      <c r="EQ218" s="2689">
        <f t="shared" si="457"/>
        <v>0</v>
      </c>
      <c r="ER218" s="2689">
        <f t="shared" si="458"/>
        <v>0</v>
      </c>
      <c r="ES218" s="2689">
        <f t="shared" si="459"/>
        <v>0</v>
      </c>
      <c r="ET218" s="2689">
        <f t="shared" si="460"/>
        <v>0</v>
      </c>
      <c r="EU218" s="2689">
        <f t="shared" si="461"/>
        <v>0</v>
      </c>
      <c r="EV218" s="2689">
        <f t="shared" si="462"/>
        <v>0</v>
      </c>
      <c r="EW218" s="2689">
        <f t="shared" si="463"/>
        <v>0</v>
      </c>
      <c r="EX218" s="2705">
        <f>IF(X218=EX8,X218,0)</f>
        <v>0</v>
      </c>
      <c r="EY218" s="2703" t="str">
        <f t="shared" si="464"/>
        <v/>
      </c>
      <c r="EZ218" s="2678" t="str">
        <f t="shared" si="465"/>
        <v/>
      </c>
      <c r="FA218" s="2692" t="str">
        <f t="shared" si="466"/>
        <v/>
      </c>
      <c r="FB218" s="2692" t="str">
        <f t="shared" si="467"/>
        <v/>
      </c>
      <c r="FC218" s="2692" t="str">
        <f t="shared" si="468"/>
        <v/>
      </c>
      <c r="FD218" s="2692" t="str">
        <f t="shared" si="469"/>
        <v/>
      </c>
      <c r="FE218" s="2692" t="str">
        <f t="shared" si="470"/>
        <v/>
      </c>
      <c r="FF218" s="2692" t="str">
        <f t="shared" si="471"/>
        <v/>
      </c>
      <c r="FG218" s="2692" t="str">
        <f t="shared" si="472"/>
        <v/>
      </c>
      <c r="FH218" s="2601"/>
      <c r="FI218" s="2681" t="str">
        <f t="shared" si="473"/>
        <v/>
      </c>
      <c r="FJ218" s="2694">
        <f t="shared" si="474"/>
        <v>0</v>
      </c>
      <c r="FK218" s="2527" t="str">
        <f t="shared" si="475"/>
        <v/>
      </c>
      <c r="FL218" s="2527" t="str">
        <f t="shared" si="476"/>
        <v/>
      </c>
      <c r="FM218" s="2527" t="str">
        <f t="shared" si="477"/>
        <v/>
      </c>
      <c r="FN218" s="2527" t="str">
        <f t="shared" si="478"/>
        <v/>
      </c>
      <c r="FO218" s="2527" t="str">
        <f t="shared" si="479"/>
        <v/>
      </c>
      <c r="FP218" s="2527" t="str">
        <f t="shared" si="480"/>
        <v/>
      </c>
      <c r="FQ218" s="2527" t="str">
        <f t="shared" si="481"/>
        <v/>
      </c>
      <c r="FR218" s="2527" t="str">
        <f t="shared" si="482"/>
        <v/>
      </c>
      <c r="FS218" s="2704">
        <f>IF(X218=FS8,X218,0)</f>
        <v>0</v>
      </c>
      <c r="FT218" s="2703" t="str">
        <f t="shared" si="483"/>
        <v/>
      </c>
      <c r="FU218" s="2692" t="str">
        <f t="shared" si="484"/>
        <v/>
      </c>
      <c r="FV218" s="2692" t="str">
        <f t="shared" si="485"/>
        <v/>
      </c>
      <c r="FW218" s="2692" t="str">
        <f t="shared" si="486"/>
        <v/>
      </c>
      <c r="FX218" s="2692" t="str">
        <f t="shared" si="487"/>
        <v/>
      </c>
      <c r="FY218" s="2692" t="str">
        <f t="shared" si="488"/>
        <v/>
      </c>
      <c r="FZ218" s="2692" t="str">
        <f t="shared" si="489"/>
        <v/>
      </c>
      <c r="GA218" s="2692" t="str">
        <f t="shared" si="490"/>
        <v/>
      </c>
      <c r="GB218" s="2696" t="str">
        <f t="shared" si="491"/>
        <v/>
      </c>
      <c r="GC218" s="2535"/>
    </row>
    <row r="219" spans="1:185" ht="45" customHeight="1" x14ac:dyDescent="0.25">
      <c r="A219" s="2633">
        <f>ROW()</f>
        <v>219</v>
      </c>
      <c r="B219" s="2667" t="str">
        <f>IF(C219="I","",IF(ISBLANK(D219),"",IF(ISTEXT(D219),LARGE(B9:B218,1)+1,0)))</f>
        <v/>
      </c>
      <c r="C219" s="2698"/>
      <c r="D219" s="2715"/>
      <c r="E219" s="2669"/>
      <c r="F219" s="2670"/>
      <c r="G219" s="2671"/>
      <c r="H219" s="2672"/>
      <c r="I219" s="2671"/>
      <c r="J219" s="2672"/>
      <c r="K219" s="2673">
        <f t="shared" si="376"/>
        <v>0</v>
      </c>
      <c r="L219" s="2532"/>
      <c r="M219" s="2674">
        <f t="shared" si="380"/>
        <v>0</v>
      </c>
      <c r="N219" s="2675">
        <f t="shared" si="380"/>
        <v>0</v>
      </c>
      <c r="O219" s="2676"/>
      <c r="P219" s="2676"/>
      <c r="Q219" s="2676"/>
      <c r="R219" s="2676"/>
      <c r="S219" s="2676"/>
      <c r="T219" s="2676"/>
      <c r="U219" s="2676"/>
      <c r="V219" s="2676"/>
      <c r="W219" s="2532"/>
      <c r="X219" s="2674">
        <f t="shared" si="381"/>
        <v>0</v>
      </c>
      <c r="Y219" s="2675">
        <f t="shared" si="381"/>
        <v>0</v>
      </c>
      <c r="Z219" s="2677"/>
      <c r="AA219" s="2677"/>
      <c r="AB219" s="2677"/>
      <c r="AC219" s="2677"/>
      <c r="AD219" s="2677"/>
      <c r="AE219" s="2677"/>
      <c r="AF219" s="2677"/>
      <c r="AG219" s="2677"/>
      <c r="AH219" s="2532"/>
      <c r="AI219" s="2535"/>
      <c r="AJ219" s="2678">
        <f t="shared" si="382"/>
        <v>0</v>
      </c>
      <c r="AK219" s="2679">
        <f t="shared" si="383"/>
        <v>0</v>
      </c>
      <c r="AL219" s="2678">
        <f t="shared" si="384"/>
        <v>0</v>
      </c>
      <c r="AM219" s="2679">
        <f t="shared" si="385"/>
        <v>0</v>
      </c>
      <c r="AN219" s="2678">
        <f t="shared" si="386"/>
        <v>0</v>
      </c>
      <c r="AO219" s="2679">
        <f t="shared" si="387"/>
        <v>0</v>
      </c>
      <c r="AP219" s="2678">
        <f t="shared" si="388"/>
        <v>0</v>
      </c>
      <c r="AQ219" s="2679">
        <f t="shared" si="389"/>
        <v>0</v>
      </c>
      <c r="AR219" s="2678">
        <f t="shared" si="390"/>
        <v>0</v>
      </c>
      <c r="AS219" s="2679">
        <f t="shared" si="391"/>
        <v>0</v>
      </c>
      <c r="AT219" s="2678">
        <f t="shared" si="392"/>
        <v>0</v>
      </c>
      <c r="AU219" s="2679">
        <f t="shared" si="393"/>
        <v>0</v>
      </c>
      <c r="AV219" s="2678">
        <f t="shared" si="394"/>
        <v>0</v>
      </c>
      <c r="AW219" s="2679">
        <f t="shared" si="395"/>
        <v>0</v>
      </c>
      <c r="AX219" s="2678">
        <f t="shared" si="396"/>
        <v>0</v>
      </c>
      <c r="AY219" s="2679">
        <f t="shared" si="397"/>
        <v>0</v>
      </c>
      <c r="AZ219" s="2680"/>
      <c r="BA219" s="2681">
        <f>BA9</f>
        <v>20</v>
      </c>
      <c r="BB219" s="2681">
        <f t="shared" si="398"/>
        <v>0</v>
      </c>
      <c r="BC219" s="2681" t="str">
        <f t="shared" si="399"/>
        <v/>
      </c>
      <c r="BD219" s="2682">
        <f t="shared" si="377"/>
        <v>0</v>
      </c>
      <c r="BE219" s="2682">
        <f t="shared" si="377"/>
        <v>0</v>
      </c>
      <c r="BF219" s="2682">
        <f t="shared" si="377"/>
        <v>0</v>
      </c>
      <c r="BG219" s="2682">
        <f t="shared" si="377"/>
        <v>0</v>
      </c>
      <c r="BH219" s="2682">
        <f t="shared" si="377"/>
        <v>0</v>
      </c>
      <c r="BI219" s="2682">
        <f t="shared" si="377"/>
        <v>0</v>
      </c>
      <c r="BJ219" s="2682">
        <f t="shared" si="377"/>
        <v>0</v>
      </c>
      <c r="BK219" s="2682">
        <f t="shared" si="377"/>
        <v>0</v>
      </c>
      <c r="BL219" s="2535"/>
      <c r="BM219" s="2683">
        <f t="shared" si="400"/>
        <v>0</v>
      </c>
      <c r="BN219" s="2684">
        <f t="shared" si="401"/>
        <v>0</v>
      </c>
      <c r="BO219" s="2684">
        <f t="shared" si="402"/>
        <v>0</v>
      </c>
      <c r="BP219" s="2684">
        <f t="shared" si="403"/>
        <v>0</v>
      </c>
      <c r="BQ219" s="2684">
        <f t="shared" si="404"/>
        <v>0</v>
      </c>
      <c r="BR219" s="2684">
        <f t="shared" si="405"/>
        <v>0</v>
      </c>
      <c r="BS219" s="2684">
        <f t="shared" si="406"/>
        <v>0</v>
      </c>
      <c r="BT219" s="2684">
        <f t="shared" si="407"/>
        <v>0</v>
      </c>
      <c r="BU219" s="2617"/>
      <c r="BV219" s="2685">
        <f t="shared" si="378"/>
        <v>0</v>
      </c>
      <c r="BW219" s="2686">
        <f t="shared" si="378"/>
        <v>0</v>
      </c>
      <c r="BX219" s="2686">
        <f t="shared" si="378"/>
        <v>0</v>
      </c>
      <c r="BY219" s="2686">
        <f t="shared" si="378"/>
        <v>0</v>
      </c>
      <c r="BZ219" s="2686">
        <f t="shared" si="378"/>
        <v>0</v>
      </c>
      <c r="CA219" s="2686">
        <f t="shared" si="378"/>
        <v>0</v>
      </c>
      <c r="CB219" s="2686">
        <f t="shared" si="378"/>
        <v>0</v>
      </c>
      <c r="CC219" s="2687">
        <f t="shared" si="378"/>
        <v>0</v>
      </c>
      <c r="CD219" s="2525"/>
      <c r="CE219" s="2681" t="str">
        <f t="shared" si="408"/>
        <v/>
      </c>
      <c r="CF219" s="2688">
        <f t="shared" si="409"/>
        <v>0</v>
      </c>
      <c r="CG219" s="2689">
        <f t="shared" si="410"/>
        <v>0</v>
      </c>
      <c r="CH219" s="2689">
        <f t="shared" si="411"/>
        <v>0</v>
      </c>
      <c r="CI219" s="2689">
        <f t="shared" si="412"/>
        <v>0</v>
      </c>
      <c r="CJ219" s="2689">
        <f t="shared" si="413"/>
        <v>0</v>
      </c>
      <c r="CK219" s="2689">
        <f t="shared" si="414"/>
        <v>0</v>
      </c>
      <c r="CL219" s="2689">
        <f t="shared" si="415"/>
        <v>0</v>
      </c>
      <c r="CM219" s="2689">
        <f t="shared" si="416"/>
        <v>0</v>
      </c>
      <c r="CN219" s="2689">
        <f t="shared" si="417"/>
        <v>0</v>
      </c>
      <c r="CO219" s="2702">
        <f>IF(M219=CO8,M219,0)</f>
        <v>0</v>
      </c>
      <c r="CP219" s="2703" t="str">
        <f t="shared" si="418"/>
        <v/>
      </c>
      <c r="CQ219" s="2678" t="str">
        <f t="shared" si="419"/>
        <v/>
      </c>
      <c r="CR219" s="2692" t="str">
        <f t="shared" si="420"/>
        <v/>
      </c>
      <c r="CS219" s="2692" t="str">
        <f t="shared" si="421"/>
        <v/>
      </c>
      <c r="CT219" s="2692" t="str">
        <f t="shared" si="422"/>
        <v/>
      </c>
      <c r="CU219" s="2692" t="str">
        <f t="shared" si="423"/>
        <v/>
      </c>
      <c r="CV219" s="2692" t="str">
        <f t="shared" si="424"/>
        <v/>
      </c>
      <c r="CW219" s="2692" t="str">
        <f t="shared" si="425"/>
        <v/>
      </c>
      <c r="CX219" s="2693" t="str">
        <f t="shared" si="426"/>
        <v/>
      </c>
      <c r="CY219" s="2601"/>
      <c r="CZ219" s="2681" t="str">
        <f t="shared" si="427"/>
        <v/>
      </c>
      <c r="DA219" s="2694">
        <f t="shared" si="428"/>
        <v>0</v>
      </c>
      <c r="DB219" s="2527" t="str">
        <f t="shared" si="429"/>
        <v/>
      </c>
      <c r="DC219" s="2527" t="str">
        <f t="shared" si="430"/>
        <v/>
      </c>
      <c r="DD219" s="2527" t="str">
        <f t="shared" si="431"/>
        <v/>
      </c>
      <c r="DE219" s="2527" t="str">
        <f t="shared" si="432"/>
        <v/>
      </c>
      <c r="DF219" s="2527" t="str">
        <f t="shared" si="433"/>
        <v/>
      </c>
      <c r="DG219" s="2527" t="str">
        <f t="shared" si="434"/>
        <v/>
      </c>
      <c r="DH219" s="2527" t="str">
        <f t="shared" si="435"/>
        <v/>
      </c>
      <c r="DI219" s="2527" t="str">
        <f t="shared" si="436"/>
        <v/>
      </c>
      <c r="DJ219" s="2549"/>
      <c r="DK219" s="2704">
        <f>IF(M219=DK8,M219,0)</f>
        <v>0</v>
      </c>
      <c r="DL219" s="2703" t="str">
        <f t="shared" si="437"/>
        <v/>
      </c>
      <c r="DM219" s="2692" t="str">
        <f t="shared" si="438"/>
        <v/>
      </c>
      <c r="DN219" s="2692" t="str">
        <f t="shared" si="439"/>
        <v/>
      </c>
      <c r="DO219" s="2692" t="str">
        <f t="shared" si="440"/>
        <v/>
      </c>
      <c r="DP219" s="2692" t="str">
        <f t="shared" si="441"/>
        <v/>
      </c>
      <c r="DQ219" s="2692" t="str">
        <f t="shared" si="442"/>
        <v/>
      </c>
      <c r="DR219" s="2692" t="str">
        <f t="shared" si="443"/>
        <v/>
      </c>
      <c r="DS219" s="2692" t="str">
        <f t="shared" si="444"/>
        <v/>
      </c>
      <c r="DT219" s="2696" t="str">
        <f t="shared" si="445"/>
        <v/>
      </c>
      <c r="DU219" s="2535"/>
      <c r="DV219" s="2683">
        <f t="shared" si="446"/>
        <v>0</v>
      </c>
      <c r="DW219" s="2684">
        <f t="shared" si="447"/>
        <v>0</v>
      </c>
      <c r="DX219" s="2684">
        <f t="shared" si="448"/>
        <v>0</v>
      </c>
      <c r="DY219" s="2684">
        <f t="shared" si="449"/>
        <v>0</v>
      </c>
      <c r="DZ219" s="2684">
        <f t="shared" si="450"/>
        <v>0</v>
      </c>
      <c r="EA219" s="2684">
        <f t="shared" si="451"/>
        <v>0</v>
      </c>
      <c r="EB219" s="2684">
        <f t="shared" si="452"/>
        <v>0</v>
      </c>
      <c r="EC219" s="2684">
        <f t="shared" si="453"/>
        <v>0</v>
      </c>
      <c r="ED219" s="2630"/>
      <c r="EE219" s="2685">
        <f t="shared" si="379"/>
        <v>0</v>
      </c>
      <c r="EF219" s="2686">
        <f t="shared" si="379"/>
        <v>0</v>
      </c>
      <c r="EG219" s="2686">
        <f t="shared" si="379"/>
        <v>0</v>
      </c>
      <c r="EH219" s="2686">
        <f t="shared" si="379"/>
        <v>0</v>
      </c>
      <c r="EI219" s="2686">
        <f t="shared" si="379"/>
        <v>0</v>
      </c>
      <c r="EJ219" s="2686">
        <f t="shared" si="379"/>
        <v>0</v>
      </c>
      <c r="EK219" s="2686">
        <f t="shared" si="379"/>
        <v>0</v>
      </c>
      <c r="EL219" s="2687">
        <f t="shared" si="379"/>
        <v>0</v>
      </c>
      <c r="EM219" s="2601"/>
      <c r="EN219" s="2681" t="str">
        <f t="shared" si="454"/>
        <v/>
      </c>
      <c r="EO219" s="2688">
        <f t="shared" si="455"/>
        <v>0</v>
      </c>
      <c r="EP219" s="2689">
        <f t="shared" si="456"/>
        <v>0</v>
      </c>
      <c r="EQ219" s="2689">
        <f t="shared" si="457"/>
        <v>0</v>
      </c>
      <c r="ER219" s="2689">
        <f t="shared" si="458"/>
        <v>0</v>
      </c>
      <c r="ES219" s="2689">
        <f t="shared" si="459"/>
        <v>0</v>
      </c>
      <c r="ET219" s="2689">
        <f t="shared" si="460"/>
        <v>0</v>
      </c>
      <c r="EU219" s="2689">
        <f t="shared" si="461"/>
        <v>0</v>
      </c>
      <c r="EV219" s="2689">
        <f t="shared" si="462"/>
        <v>0</v>
      </c>
      <c r="EW219" s="2689">
        <f t="shared" si="463"/>
        <v>0</v>
      </c>
      <c r="EX219" s="2705">
        <f>IF(X219=EX8,X219,0)</f>
        <v>0</v>
      </c>
      <c r="EY219" s="2703" t="str">
        <f t="shared" si="464"/>
        <v/>
      </c>
      <c r="EZ219" s="2678" t="str">
        <f t="shared" si="465"/>
        <v/>
      </c>
      <c r="FA219" s="2692" t="str">
        <f t="shared" si="466"/>
        <v/>
      </c>
      <c r="FB219" s="2692" t="str">
        <f t="shared" si="467"/>
        <v/>
      </c>
      <c r="FC219" s="2692" t="str">
        <f t="shared" si="468"/>
        <v/>
      </c>
      <c r="FD219" s="2692" t="str">
        <f t="shared" si="469"/>
        <v/>
      </c>
      <c r="FE219" s="2692" t="str">
        <f t="shared" si="470"/>
        <v/>
      </c>
      <c r="FF219" s="2692" t="str">
        <f t="shared" si="471"/>
        <v/>
      </c>
      <c r="FG219" s="2692" t="str">
        <f t="shared" si="472"/>
        <v/>
      </c>
      <c r="FH219" s="2601"/>
      <c r="FI219" s="2681" t="str">
        <f t="shared" si="473"/>
        <v/>
      </c>
      <c r="FJ219" s="2694">
        <f t="shared" si="474"/>
        <v>0</v>
      </c>
      <c r="FK219" s="2527" t="str">
        <f t="shared" si="475"/>
        <v/>
      </c>
      <c r="FL219" s="2527" t="str">
        <f t="shared" si="476"/>
        <v/>
      </c>
      <c r="FM219" s="2527" t="str">
        <f t="shared" si="477"/>
        <v/>
      </c>
      <c r="FN219" s="2527" t="str">
        <f t="shared" si="478"/>
        <v/>
      </c>
      <c r="FO219" s="2527" t="str">
        <f t="shared" si="479"/>
        <v/>
      </c>
      <c r="FP219" s="2527" t="str">
        <f t="shared" si="480"/>
        <v/>
      </c>
      <c r="FQ219" s="2527" t="str">
        <f t="shared" si="481"/>
        <v/>
      </c>
      <c r="FR219" s="2527" t="str">
        <f t="shared" si="482"/>
        <v/>
      </c>
      <c r="FS219" s="2704">
        <f>IF(X219=FS8,X219,0)</f>
        <v>0</v>
      </c>
      <c r="FT219" s="2703" t="str">
        <f t="shared" si="483"/>
        <v/>
      </c>
      <c r="FU219" s="2692" t="str">
        <f t="shared" si="484"/>
        <v/>
      </c>
      <c r="FV219" s="2692" t="str">
        <f t="shared" si="485"/>
        <v/>
      </c>
      <c r="FW219" s="2692" t="str">
        <f t="shared" si="486"/>
        <v/>
      </c>
      <c r="FX219" s="2692" t="str">
        <f t="shared" si="487"/>
        <v/>
      </c>
      <c r="FY219" s="2692" t="str">
        <f t="shared" si="488"/>
        <v/>
      </c>
      <c r="FZ219" s="2692" t="str">
        <f t="shared" si="489"/>
        <v/>
      </c>
      <c r="GA219" s="2692" t="str">
        <f t="shared" si="490"/>
        <v/>
      </c>
      <c r="GB219" s="2696" t="str">
        <f t="shared" si="491"/>
        <v/>
      </c>
      <c r="GC219" s="2535"/>
    </row>
    <row r="220" spans="1:185" ht="45" customHeight="1" x14ac:dyDescent="0.25">
      <c r="A220" s="2633">
        <f>ROW()</f>
        <v>220</v>
      </c>
      <c r="B220" s="2667" t="str">
        <f>IF(C220="I","",IF(ISBLANK(D220),"",IF(ISTEXT(D220),LARGE(B9:B219,1)+1,0)))</f>
        <v/>
      </c>
      <c r="C220" s="2698"/>
      <c r="D220" s="2715"/>
      <c r="E220" s="2669"/>
      <c r="F220" s="2670"/>
      <c r="G220" s="2671"/>
      <c r="H220" s="2672"/>
      <c r="I220" s="2671"/>
      <c r="J220" s="2672"/>
      <c r="K220" s="2673">
        <f t="shared" si="376"/>
        <v>0</v>
      </c>
      <c r="L220" s="2532"/>
      <c r="M220" s="2674">
        <f t="shared" si="380"/>
        <v>0</v>
      </c>
      <c r="N220" s="2675">
        <f t="shared" si="380"/>
        <v>0</v>
      </c>
      <c r="O220" s="2676"/>
      <c r="P220" s="2676"/>
      <c r="Q220" s="2676"/>
      <c r="R220" s="2676"/>
      <c r="S220" s="2676"/>
      <c r="T220" s="2676"/>
      <c r="U220" s="2676"/>
      <c r="V220" s="2676"/>
      <c r="W220" s="2532"/>
      <c r="X220" s="2674">
        <f t="shared" si="381"/>
        <v>0</v>
      </c>
      <c r="Y220" s="2675">
        <f t="shared" si="381"/>
        <v>0</v>
      </c>
      <c r="Z220" s="2677"/>
      <c r="AA220" s="2677"/>
      <c r="AB220" s="2677"/>
      <c r="AC220" s="2677"/>
      <c r="AD220" s="2677"/>
      <c r="AE220" s="2677"/>
      <c r="AF220" s="2677"/>
      <c r="AG220" s="2677"/>
      <c r="AH220" s="2532"/>
      <c r="AI220" s="2535"/>
      <c r="AJ220" s="2678">
        <f t="shared" si="382"/>
        <v>0</v>
      </c>
      <c r="AK220" s="2679">
        <f t="shared" si="383"/>
        <v>0</v>
      </c>
      <c r="AL220" s="2678">
        <f t="shared" si="384"/>
        <v>0</v>
      </c>
      <c r="AM220" s="2679">
        <f t="shared" si="385"/>
        <v>0</v>
      </c>
      <c r="AN220" s="2678">
        <f t="shared" si="386"/>
        <v>0</v>
      </c>
      <c r="AO220" s="2679">
        <f t="shared" si="387"/>
        <v>0</v>
      </c>
      <c r="AP220" s="2678">
        <f t="shared" si="388"/>
        <v>0</v>
      </c>
      <c r="AQ220" s="2679">
        <f t="shared" si="389"/>
        <v>0</v>
      </c>
      <c r="AR220" s="2678">
        <f t="shared" si="390"/>
        <v>0</v>
      </c>
      <c r="AS220" s="2679">
        <f t="shared" si="391"/>
        <v>0</v>
      </c>
      <c r="AT220" s="2678">
        <f t="shared" si="392"/>
        <v>0</v>
      </c>
      <c r="AU220" s="2679">
        <f t="shared" si="393"/>
        <v>0</v>
      </c>
      <c r="AV220" s="2678">
        <f t="shared" si="394"/>
        <v>0</v>
      </c>
      <c r="AW220" s="2679">
        <f t="shared" si="395"/>
        <v>0</v>
      </c>
      <c r="AX220" s="2678">
        <f t="shared" si="396"/>
        <v>0</v>
      </c>
      <c r="AY220" s="2679">
        <f t="shared" si="397"/>
        <v>0</v>
      </c>
      <c r="AZ220" s="2680"/>
      <c r="BA220" s="2681">
        <f>BA9</f>
        <v>20</v>
      </c>
      <c r="BB220" s="2681">
        <f t="shared" si="398"/>
        <v>0</v>
      </c>
      <c r="BC220" s="2681" t="str">
        <f t="shared" si="399"/>
        <v/>
      </c>
      <c r="BD220" s="2682">
        <f t="shared" si="377"/>
        <v>0</v>
      </c>
      <c r="BE220" s="2682">
        <f t="shared" si="377"/>
        <v>0</v>
      </c>
      <c r="BF220" s="2682">
        <f t="shared" si="377"/>
        <v>0</v>
      </c>
      <c r="BG220" s="2682">
        <f t="shared" si="377"/>
        <v>0</v>
      </c>
      <c r="BH220" s="2682">
        <f t="shared" si="377"/>
        <v>0</v>
      </c>
      <c r="BI220" s="2682">
        <f t="shared" si="377"/>
        <v>0</v>
      </c>
      <c r="BJ220" s="2682">
        <f t="shared" si="377"/>
        <v>0</v>
      </c>
      <c r="BK220" s="2682">
        <f t="shared" si="377"/>
        <v>0</v>
      </c>
      <c r="BL220" s="2535"/>
      <c r="BM220" s="2683">
        <f t="shared" si="400"/>
        <v>0</v>
      </c>
      <c r="BN220" s="2684">
        <f t="shared" si="401"/>
        <v>0</v>
      </c>
      <c r="BO220" s="2684">
        <f t="shared" si="402"/>
        <v>0</v>
      </c>
      <c r="BP220" s="2684">
        <f t="shared" si="403"/>
        <v>0</v>
      </c>
      <c r="BQ220" s="2684">
        <f t="shared" si="404"/>
        <v>0</v>
      </c>
      <c r="BR220" s="2684">
        <f t="shared" si="405"/>
        <v>0</v>
      </c>
      <c r="BS220" s="2684">
        <f t="shared" si="406"/>
        <v>0</v>
      </c>
      <c r="BT220" s="2684">
        <f t="shared" si="407"/>
        <v>0</v>
      </c>
      <c r="BU220" s="2617"/>
      <c r="BV220" s="2685">
        <f t="shared" si="378"/>
        <v>0</v>
      </c>
      <c r="BW220" s="2686">
        <f t="shared" si="378"/>
        <v>0</v>
      </c>
      <c r="BX220" s="2686">
        <f t="shared" si="378"/>
        <v>0</v>
      </c>
      <c r="BY220" s="2686">
        <f t="shared" si="378"/>
        <v>0</v>
      </c>
      <c r="BZ220" s="2686">
        <f t="shared" si="378"/>
        <v>0</v>
      </c>
      <c r="CA220" s="2686">
        <f t="shared" si="378"/>
        <v>0</v>
      </c>
      <c r="CB220" s="2686">
        <f t="shared" si="378"/>
        <v>0</v>
      </c>
      <c r="CC220" s="2687">
        <f t="shared" si="378"/>
        <v>0</v>
      </c>
      <c r="CD220" s="2525"/>
      <c r="CE220" s="2681" t="str">
        <f t="shared" si="408"/>
        <v/>
      </c>
      <c r="CF220" s="2688">
        <f t="shared" si="409"/>
        <v>0</v>
      </c>
      <c r="CG220" s="2689">
        <f t="shared" si="410"/>
        <v>0</v>
      </c>
      <c r="CH220" s="2689">
        <f t="shared" si="411"/>
        <v>0</v>
      </c>
      <c r="CI220" s="2689">
        <f t="shared" si="412"/>
        <v>0</v>
      </c>
      <c r="CJ220" s="2689">
        <f t="shared" si="413"/>
        <v>0</v>
      </c>
      <c r="CK220" s="2689">
        <f t="shared" si="414"/>
        <v>0</v>
      </c>
      <c r="CL220" s="2689">
        <f t="shared" si="415"/>
        <v>0</v>
      </c>
      <c r="CM220" s="2689">
        <f t="shared" si="416"/>
        <v>0</v>
      </c>
      <c r="CN220" s="2689">
        <f t="shared" si="417"/>
        <v>0</v>
      </c>
      <c r="CO220" s="2702">
        <f>IF(M220=CO8,M220,0)</f>
        <v>0</v>
      </c>
      <c r="CP220" s="2703" t="str">
        <f t="shared" si="418"/>
        <v/>
      </c>
      <c r="CQ220" s="2678" t="str">
        <f t="shared" si="419"/>
        <v/>
      </c>
      <c r="CR220" s="2692" t="str">
        <f t="shared" si="420"/>
        <v/>
      </c>
      <c r="CS220" s="2692" t="str">
        <f t="shared" si="421"/>
        <v/>
      </c>
      <c r="CT220" s="2692" t="str">
        <f t="shared" si="422"/>
        <v/>
      </c>
      <c r="CU220" s="2692" t="str">
        <f t="shared" si="423"/>
        <v/>
      </c>
      <c r="CV220" s="2692" t="str">
        <f t="shared" si="424"/>
        <v/>
      </c>
      <c r="CW220" s="2692" t="str">
        <f t="shared" si="425"/>
        <v/>
      </c>
      <c r="CX220" s="2693" t="str">
        <f t="shared" si="426"/>
        <v/>
      </c>
      <c r="CY220" s="2601"/>
      <c r="CZ220" s="2681" t="str">
        <f t="shared" si="427"/>
        <v/>
      </c>
      <c r="DA220" s="2694">
        <f t="shared" si="428"/>
        <v>0</v>
      </c>
      <c r="DB220" s="2527" t="str">
        <f t="shared" si="429"/>
        <v/>
      </c>
      <c r="DC220" s="2527" t="str">
        <f t="shared" si="430"/>
        <v/>
      </c>
      <c r="DD220" s="2527" t="str">
        <f t="shared" si="431"/>
        <v/>
      </c>
      <c r="DE220" s="2527" t="str">
        <f t="shared" si="432"/>
        <v/>
      </c>
      <c r="DF220" s="2527" t="str">
        <f t="shared" si="433"/>
        <v/>
      </c>
      <c r="DG220" s="2527" t="str">
        <f t="shared" si="434"/>
        <v/>
      </c>
      <c r="DH220" s="2527" t="str">
        <f t="shared" si="435"/>
        <v/>
      </c>
      <c r="DI220" s="2527" t="str">
        <f t="shared" si="436"/>
        <v/>
      </c>
      <c r="DJ220" s="2549"/>
      <c r="DK220" s="2704">
        <f>IF(M220=DK8,M220,0)</f>
        <v>0</v>
      </c>
      <c r="DL220" s="2703" t="str">
        <f t="shared" si="437"/>
        <v/>
      </c>
      <c r="DM220" s="2692" t="str">
        <f t="shared" si="438"/>
        <v/>
      </c>
      <c r="DN220" s="2692" t="str">
        <f t="shared" si="439"/>
        <v/>
      </c>
      <c r="DO220" s="2692" t="str">
        <f t="shared" si="440"/>
        <v/>
      </c>
      <c r="DP220" s="2692" t="str">
        <f t="shared" si="441"/>
        <v/>
      </c>
      <c r="DQ220" s="2692" t="str">
        <f t="shared" si="442"/>
        <v/>
      </c>
      <c r="DR220" s="2692" t="str">
        <f t="shared" si="443"/>
        <v/>
      </c>
      <c r="DS220" s="2692" t="str">
        <f t="shared" si="444"/>
        <v/>
      </c>
      <c r="DT220" s="2696" t="str">
        <f t="shared" si="445"/>
        <v/>
      </c>
      <c r="DU220" s="2535"/>
      <c r="DV220" s="2683">
        <f t="shared" si="446"/>
        <v>0</v>
      </c>
      <c r="DW220" s="2684">
        <f t="shared" si="447"/>
        <v>0</v>
      </c>
      <c r="DX220" s="2684">
        <f t="shared" si="448"/>
        <v>0</v>
      </c>
      <c r="DY220" s="2684">
        <f t="shared" si="449"/>
        <v>0</v>
      </c>
      <c r="DZ220" s="2684">
        <f t="shared" si="450"/>
        <v>0</v>
      </c>
      <c r="EA220" s="2684">
        <f t="shared" si="451"/>
        <v>0</v>
      </c>
      <c r="EB220" s="2684">
        <f t="shared" si="452"/>
        <v>0</v>
      </c>
      <c r="EC220" s="2684">
        <f t="shared" si="453"/>
        <v>0</v>
      </c>
      <c r="ED220" s="2630"/>
      <c r="EE220" s="2685">
        <f t="shared" si="379"/>
        <v>0</v>
      </c>
      <c r="EF220" s="2686">
        <f t="shared" si="379"/>
        <v>0</v>
      </c>
      <c r="EG220" s="2686">
        <f t="shared" si="379"/>
        <v>0</v>
      </c>
      <c r="EH220" s="2686">
        <f t="shared" si="379"/>
        <v>0</v>
      </c>
      <c r="EI220" s="2686">
        <f t="shared" si="379"/>
        <v>0</v>
      </c>
      <c r="EJ220" s="2686">
        <f t="shared" si="379"/>
        <v>0</v>
      </c>
      <c r="EK220" s="2686">
        <f t="shared" si="379"/>
        <v>0</v>
      </c>
      <c r="EL220" s="2687">
        <f t="shared" si="379"/>
        <v>0</v>
      </c>
      <c r="EM220" s="2601"/>
      <c r="EN220" s="2681" t="str">
        <f t="shared" si="454"/>
        <v/>
      </c>
      <c r="EO220" s="2688">
        <f t="shared" si="455"/>
        <v>0</v>
      </c>
      <c r="EP220" s="2689">
        <f t="shared" si="456"/>
        <v>0</v>
      </c>
      <c r="EQ220" s="2689">
        <f t="shared" si="457"/>
        <v>0</v>
      </c>
      <c r="ER220" s="2689">
        <f t="shared" si="458"/>
        <v>0</v>
      </c>
      <c r="ES220" s="2689">
        <f t="shared" si="459"/>
        <v>0</v>
      </c>
      <c r="ET220" s="2689">
        <f t="shared" si="460"/>
        <v>0</v>
      </c>
      <c r="EU220" s="2689">
        <f t="shared" si="461"/>
        <v>0</v>
      </c>
      <c r="EV220" s="2689">
        <f t="shared" si="462"/>
        <v>0</v>
      </c>
      <c r="EW220" s="2689">
        <f t="shared" si="463"/>
        <v>0</v>
      </c>
      <c r="EX220" s="2705">
        <f>IF(X220=EX8,X220,0)</f>
        <v>0</v>
      </c>
      <c r="EY220" s="2703" t="str">
        <f t="shared" si="464"/>
        <v/>
      </c>
      <c r="EZ220" s="2678" t="str">
        <f t="shared" si="465"/>
        <v/>
      </c>
      <c r="FA220" s="2692" t="str">
        <f t="shared" si="466"/>
        <v/>
      </c>
      <c r="FB220" s="2692" t="str">
        <f t="shared" si="467"/>
        <v/>
      </c>
      <c r="FC220" s="2692" t="str">
        <f t="shared" si="468"/>
        <v/>
      </c>
      <c r="FD220" s="2692" t="str">
        <f t="shared" si="469"/>
        <v/>
      </c>
      <c r="FE220" s="2692" t="str">
        <f t="shared" si="470"/>
        <v/>
      </c>
      <c r="FF220" s="2692" t="str">
        <f t="shared" si="471"/>
        <v/>
      </c>
      <c r="FG220" s="2692" t="str">
        <f t="shared" si="472"/>
        <v/>
      </c>
      <c r="FH220" s="2601"/>
      <c r="FI220" s="2681" t="str">
        <f t="shared" si="473"/>
        <v/>
      </c>
      <c r="FJ220" s="2694">
        <f t="shared" si="474"/>
        <v>0</v>
      </c>
      <c r="FK220" s="2527" t="str">
        <f t="shared" si="475"/>
        <v/>
      </c>
      <c r="FL220" s="2527" t="str">
        <f t="shared" si="476"/>
        <v/>
      </c>
      <c r="FM220" s="2527" t="str">
        <f t="shared" si="477"/>
        <v/>
      </c>
      <c r="FN220" s="2527" t="str">
        <f t="shared" si="478"/>
        <v/>
      </c>
      <c r="FO220" s="2527" t="str">
        <f t="shared" si="479"/>
        <v/>
      </c>
      <c r="FP220" s="2527" t="str">
        <f t="shared" si="480"/>
        <v/>
      </c>
      <c r="FQ220" s="2527" t="str">
        <f t="shared" si="481"/>
        <v/>
      </c>
      <c r="FR220" s="2527" t="str">
        <f t="shared" si="482"/>
        <v/>
      </c>
      <c r="FS220" s="2704">
        <f>IF(X220=FS8,X220,0)</f>
        <v>0</v>
      </c>
      <c r="FT220" s="2703" t="str">
        <f t="shared" si="483"/>
        <v/>
      </c>
      <c r="FU220" s="2692" t="str">
        <f t="shared" si="484"/>
        <v/>
      </c>
      <c r="FV220" s="2692" t="str">
        <f t="shared" si="485"/>
        <v/>
      </c>
      <c r="FW220" s="2692" t="str">
        <f t="shared" si="486"/>
        <v/>
      </c>
      <c r="FX220" s="2692" t="str">
        <f t="shared" si="487"/>
        <v/>
      </c>
      <c r="FY220" s="2692" t="str">
        <f t="shared" si="488"/>
        <v/>
      </c>
      <c r="FZ220" s="2692" t="str">
        <f t="shared" si="489"/>
        <v/>
      </c>
      <c r="GA220" s="2692" t="str">
        <f t="shared" si="490"/>
        <v/>
      </c>
      <c r="GB220" s="2696" t="str">
        <f t="shared" si="491"/>
        <v/>
      </c>
      <c r="GC220" s="2535"/>
    </row>
    <row r="221" spans="1:185" ht="45" customHeight="1" x14ac:dyDescent="0.25">
      <c r="A221" s="2633">
        <f>ROW()</f>
        <v>221</v>
      </c>
      <c r="B221" s="2667" t="str">
        <f>IF(C221="I","",IF(ISBLANK(D221),"",IF(ISTEXT(D221),LARGE(B9:B220,1)+1,0)))</f>
        <v/>
      </c>
      <c r="C221" s="2698"/>
      <c r="D221" s="2715"/>
      <c r="E221" s="2669"/>
      <c r="F221" s="2670"/>
      <c r="G221" s="2671"/>
      <c r="H221" s="2672"/>
      <c r="I221" s="2671"/>
      <c r="J221" s="2672"/>
      <c r="K221" s="2673">
        <f t="shared" si="376"/>
        <v>0</v>
      </c>
      <c r="L221" s="2532"/>
      <c r="M221" s="2674">
        <f t="shared" si="380"/>
        <v>0</v>
      </c>
      <c r="N221" s="2675">
        <f t="shared" si="380"/>
        <v>0</v>
      </c>
      <c r="O221" s="2676"/>
      <c r="P221" s="2676"/>
      <c r="Q221" s="2676"/>
      <c r="R221" s="2676"/>
      <c r="S221" s="2676"/>
      <c r="T221" s="2676"/>
      <c r="U221" s="2676"/>
      <c r="V221" s="2676"/>
      <c r="W221" s="2532"/>
      <c r="X221" s="2674">
        <f t="shared" si="381"/>
        <v>0</v>
      </c>
      <c r="Y221" s="2675">
        <f t="shared" si="381"/>
        <v>0</v>
      </c>
      <c r="Z221" s="2677"/>
      <c r="AA221" s="2677"/>
      <c r="AB221" s="2677"/>
      <c r="AC221" s="2677"/>
      <c r="AD221" s="2677"/>
      <c r="AE221" s="2677"/>
      <c r="AF221" s="2677"/>
      <c r="AG221" s="2677"/>
      <c r="AH221" s="2532"/>
      <c r="AI221" s="2535"/>
      <c r="AJ221" s="2678">
        <f t="shared" si="382"/>
        <v>0</v>
      </c>
      <c r="AK221" s="2679">
        <f t="shared" si="383"/>
        <v>0</v>
      </c>
      <c r="AL221" s="2678">
        <f t="shared" si="384"/>
        <v>0</v>
      </c>
      <c r="AM221" s="2679">
        <f t="shared" si="385"/>
        <v>0</v>
      </c>
      <c r="AN221" s="2678">
        <f t="shared" si="386"/>
        <v>0</v>
      </c>
      <c r="AO221" s="2679">
        <f t="shared" si="387"/>
        <v>0</v>
      </c>
      <c r="AP221" s="2678">
        <f t="shared" si="388"/>
        <v>0</v>
      </c>
      <c r="AQ221" s="2679">
        <f t="shared" si="389"/>
        <v>0</v>
      </c>
      <c r="AR221" s="2678">
        <f t="shared" si="390"/>
        <v>0</v>
      </c>
      <c r="AS221" s="2679">
        <f t="shared" si="391"/>
        <v>0</v>
      </c>
      <c r="AT221" s="2678">
        <f t="shared" si="392"/>
        <v>0</v>
      </c>
      <c r="AU221" s="2679">
        <f t="shared" si="393"/>
        <v>0</v>
      </c>
      <c r="AV221" s="2678">
        <f t="shared" si="394"/>
        <v>0</v>
      </c>
      <c r="AW221" s="2679">
        <f t="shared" si="395"/>
        <v>0</v>
      </c>
      <c r="AX221" s="2678">
        <f t="shared" si="396"/>
        <v>0</v>
      </c>
      <c r="AY221" s="2679">
        <f t="shared" si="397"/>
        <v>0</v>
      </c>
      <c r="AZ221" s="2680"/>
      <c r="BA221" s="2681">
        <f>BA9</f>
        <v>20</v>
      </c>
      <c r="BB221" s="2681">
        <f t="shared" si="398"/>
        <v>0</v>
      </c>
      <c r="BC221" s="2681" t="str">
        <f t="shared" si="399"/>
        <v/>
      </c>
      <c r="BD221" s="2682">
        <f t="shared" si="377"/>
        <v>0</v>
      </c>
      <c r="BE221" s="2682">
        <f t="shared" si="377"/>
        <v>0</v>
      </c>
      <c r="BF221" s="2682">
        <f t="shared" si="377"/>
        <v>0</v>
      </c>
      <c r="BG221" s="2682">
        <f t="shared" si="377"/>
        <v>0</v>
      </c>
      <c r="BH221" s="2682">
        <f t="shared" si="377"/>
        <v>0</v>
      </c>
      <c r="BI221" s="2682">
        <f t="shared" si="377"/>
        <v>0</v>
      </c>
      <c r="BJ221" s="2682">
        <f t="shared" si="377"/>
        <v>0</v>
      </c>
      <c r="BK221" s="2682">
        <f t="shared" si="377"/>
        <v>0</v>
      </c>
      <c r="BL221" s="2535"/>
      <c r="BM221" s="2683">
        <f t="shared" si="400"/>
        <v>0</v>
      </c>
      <c r="BN221" s="2684">
        <f t="shared" si="401"/>
        <v>0</v>
      </c>
      <c r="BO221" s="2684">
        <f t="shared" si="402"/>
        <v>0</v>
      </c>
      <c r="BP221" s="2684">
        <f t="shared" si="403"/>
        <v>0</v>
      </c>
      <c r="BQ221" s="2684">
        <f t="shared" si="404"/>
        <v>0</v>
      </c>
      <c r="BR221" s="2684">
        <f t="shared" si="405"/>
        <v>0</v>
      </c>
      <c r="BS221" s="2684">
        <f t="shared" si="406"/>
        <v>0</v>
      </c>
      <c r="BT221" s="2684">
        <f t="shared" si="407"/>
        <v>0</v>
      </c>
      <c r="BU221" s="2617"/>
      <c r="BV221" s="2685">
        <f t="shared" si="378"/>
        <v>0</v>
      </c>
      <c r="BW221" s="2686">
        <f t="shared" si="378"/>
        <v>0</v>
      </c>
      <c r="BX221" s="2686">
        <f t="shared" si="378"/>
        <v>0</v>
      </c>
      <c r="BY221" s="2686">
        <f t="shared" si="378"/>
        <v>0</v>
      </c>
      <c r="BZ221" s="2686">
        <f t="shared" si="378"/>
        <v>0</v>
      </c>
      <c r="CA221" s="2686">
        <f t="shared" si="378"/>
        <v>0</v>
      </c>
      <c r="CB221" s="2686">
        <f t="shared" si="378"/>
        <v>0</v>
      </c>
      <c r="CC221" s="2687">
        <f t="shared" si="378"/>
        <v>0</v>
      </c>
      <c r="CD221" s="2525"/>
      <c r="CE221" s="2681" t="str">
        <f t="shared" si="408"/>
        <v/>
      </c>
      <c r="CF221" s="2688">
        <f t="shared" si="409"/>
        <v>0</v>
      </c>
      <c r="CG221" s="2689">
        <f t="shared" si="410"/>
        <v>0</v>
      </c>
      <c r="CH221" s="2689">
        <f t="shared" si="411"/>
        <v>0</v>
      </c>
      <c r="CI221" s="2689">
        <f t="shared" si="412"/>
        <v>0</v>
      </c>
      <c r="CJ221" s="2689">
        <f t="shared" si="413"/>
        <v>0</v>
      </c>
      <c r="CK221" s="2689">
        <f t="shared" si="414"/>
        <v>0</v>
      </c>
      <c r="CL221" s="2689">
        <f t="shared" si="415"/>
        <v>0</v>
      </c>
      <c r="CM221" s="2689">
        <f t="shared" si="416"/>
        <v>0</v>
      </c>
      <c r="CN221" s="2689">
        <f t="shared" si="417"/>
        <v>0</v>
      </c>
      <c r="CO221" s="2702">
        <f>IF(M221=CO8,M221,0)</f>
        <v>0</v>
      </c>
      <c r="CP221" s="2703" t="str">
        <f t="shared" si="418"/>
        <v/>
      </c>
      <c r="CQ221" s="2678" t="str">
        <f t="shared" si="419"/>
        <v/>
      </c>
      <c r="CR221" s="2692" t="str">
        <f t="shared" si="420"/>
        <v/>
      </c>
      <c r="CS221" s="2692" t="str">
        <f t="shared" si="421"/>
        <v/>
      </c>
      <c r="CT221" s="2692" t="str">
        <f t="shared" si="422"/>
        <v/>
      </c>
      <c r="CU221" s="2692" t="str">
        <f t="shared" si="423"/>
        <v/>
      </c>
      <c r="CV221" s="2692" t="str">
        <f t="shared" si="424"/>
        <v/>
      </c>
      <c r="CW221" s="2692" t="str">
        <f t="shared" si="425"/>
        <v/>
      </c>
      <c r="CX221" s="2693" t="str">
        <f t="shared" si="426"/>
        <v/>
      </c>
      <c r="CY221" s="2601"/>
      <c r="CZ221" s="2681" t="str">
        <f t="shared" si="427"/>
        <v/>
      </c>
      <c r="DA221" s="2694">
        <f t="shared" si="428"/>
        <v>0</v>
      </c>
      <c r="DB221" s="2527" t="str">
        <f t="shared" si="429"/>
        <v/>
      </c>
      <c r="DC221" s="2527" t="str">
        <f t="shared" si="430"/>
        <v/>
      </c>
      <c r="DD221" s="2527" t="str">
        <f t="shared" si="431"/>
        <v/>
      </c>
      <c r="DE221" s="2527" t="str">
        <f t="shared" si="432"/>
        <v/>
      </c>
      <c r="DF221" s="2527" t="str">
        <f t="shared" si="433"/>
        <v/>
      </c>
      <c r="DG221" s="2527" t="str">
        <f t="shared" si="434"/>
        <v/>
      </c>
      <c r="DH221" s="2527" t="str">
        <f t="shared" si="435"/>
        <v/>
      </c>
      <c r="DI221" s="2527" t="str">
        <f t="shared" si="436"/>
        <v/>
      </c>
      <c r="DJ221" s="2549"/>
      <c r="DK221" s="2704">
        <f>IF(M221=DK8,M221,0)</f>
        <v>0</v>
      </c>
      <c r="DL221" s="2703" t="str">
        <f t="shared" si="437"/>
        <v/>
      </c>
      <c r="DM221" s="2692" t="str">
        <f t="shared" si="438"/>
        <v/>
      </c>
      <c r="DN221" s="2692" t="str">
        <f t="shared" si="439"/>
        <v/>
      </c>
      <c r="DO221" s="2692" t="str">
        <f t="shared" si="440"/>
        <v/>
      </c>
      <c r="DP221" s="2692" t="str">
        <f t="shared" si="441"/>
        <v/>
      </c>
      <c r="DQ221" s="2692" t="str">
        <f t="shared" si="442"/>
        <v/>
      </c>
      <c r="DR221" s="2692" t="str">
        <f t="shared" si="443"/>
        <v/>
      </c>
      <c r="DS221" s="2692" t="str">
        <f t="shared" si="444"/>
        <v/>
      </c>
      <c r="DT221" s="2696" t="str">
        <f t="shared" si="445"/>
        <v/>
      </c>
      <c r="DU221" s="2535"/>
      <c r="DV221" s="2683">
        <f t="shared" si="446"/>
        <v>0</v>
      </c>
      <c r="DW221" s="2684">
        <f t="shared" si="447"/>
        <v>0</v>
      </c>
      <c r="DX221" s="2684">
        <f t="shared" si="448"/>
        <v>0</v>
      </c>
      <c r="DY221" s="2684">
        <f t="shared" si="449"/>
        <v>0</v>
      </c>
      <c r="DZ221" s="2684">
        <f t="shared" si="450"/>
        <v>0</v>
      </c>
      <c r="EA221" s="2684">
        <f t="shared" si="451"/>
        <v>0</v>
      </c>
      <c r="EB221" s="2684">
        <f t="shared" si="452"/>
        <v>0</v>
      </c>
      <c r="EC221" s="2684">
        <f t="shared" si="453"/>
        <v>0</v>
      </c>
      <c r="ED221" s="2630"/>
      <c r="EE221" s="2685">
        <f t="shared" si="379"/>
        <v>0</v>
      </c>
      <c r="EF221" s="2686">
        <f t="shared" si="379"/>
        <v>0</v>
      </c>
      <c r="EG221" s="2686">
        <f t="shared" si="379"/>
        <v>0</v>
      </c>
      <c r="EH221" s="2686">
        <f t="shared" si="379"/>
        <v>0</v>
      </c>
      <c r="EI221" s="2686">
        <f t="shared" si="379"/>
        <v>0</v>
      </c>
      <c r="EJ221" s="2686">
        <f t="shared" si="379"/>
        <v>0</v>
      </c>
      <c r="EK221" s="2686">
        <f t="shared" si="379"/>
        <v>0</v>
      </c>
      <c r="EL221" s="2687">
        <f t="shared" si="379"/>
        <v>0</v>
      </c>
      <c r="EM221" s="2601"/>
      <c r="EN221" s="2681" t="str">
        <f t="shared" si="454"/>
        <v/>
      </c>
      <c r="EO221" s="2688">
        <f t="shared" si="455"/>
        <v>0</v>
      </c>
      <c r="EP221" s="2689">
        <f t="shared" si="456"/>
        <v>0</v>
      </c>
      <c r="EQ221" s="2689">
        <f t="shared" si="457"/>
        <v>0</v>
      </c>
      <c r="ER221" s="2689">
        <f t="shared" si="458"/>
        <v>0</v>
      </c>
      <c r="ES221" s="2689">
        <f t="shared" si="459"/>
        <v>0</v>
      </c>
      <c r="ET221" s="2689">
        <f t="shared" si="460"/>
        <v>0</v>
      </c>
      <c r="EU221" s="2689">
        <f t="shared" si="461"/>
        <v>0</v>
      </c>
      <c r="EV221" s="2689">
        <f t="shared" si="462"/>
        <v>0</v>
      </c>
      <c r="EW221" s="2689">
        <f t="shared" si="463"/>
        <v>0</v>
      </c>
      <c r="EX221" s="2705">
        <f>IF(X221=EX8,X221,0)</f>
        <v>0</v>
      </c>
      <c r="EY221" s="2703" t="str">
        <f t="shared" si="464"/>
        <v/>
      </c>
      <c r="EZ221" s="2678" t="str">
        <f t="shared" si="465"/>
        <v/>
      </c>
      <c r="FA221" s="2692" t="str">
        <f t="shared" si="466"/>
        <v/>
      </c>
      <c r="FB221" s="2692" t="str">
        <f t="shared" si="467"/>
        <v/>
      </c>
      <c r="FC221" s="2692" t="str">
        <f t="shared" si="468"/>
        <v/>
      </c>
      <c r="FD221" s="2692" t="str">
        <f t="shared" si="469"/>
        <v/>
      </c>
      <c r="FE221" s="2692" t="str">
        <f t="shared" si="470"/>
        <v/>
      </c>
      <c r="FF221" s="2692" t="str">
        <f t="shared" si="471"/>
        <v/>
      </c>
      <c r="FG221" s="2692" t="str">
        <f t="shared" si="472"/>
        <v/>
      </c>
      <c r="FH221" s="2601"/>
      <c r="FI221" s="2681" t="str">
        <f t="shared" si="473"/>
        <v/>
      </c>
      <c r="FJ221" s="2694">
        <f t="shared" si="474"/>
        <v>0</v>
      </c>
      <c r="FK221" s="2527" t="str">
        <f t="shared" si="475"/>
        <v/>
      </c>
      <c r="FL221" s="2527" t="str">
        <f t="shared" si="476"/>
        <v/>
      </c>
      <c r="FM221" s="2527" t="str">
        <f t="shared" si="477"/>
        <v/>
      </c>
      <c r="FN221" s="2527" t="str">
        <f t="shared" si="478"/>
        <v/>
      </c>
      <c r="FO221" s="2527" t="str">
        <f t="shared" si="479"/>
        <v/>
      </c>
      <c r="FP221" s="2527" t="str">
        <f t="shared" si="480"/>
        <v/>
      </c>
      <c r="FQ221" s="2527" t="str">
        <f t="shared" si="481"/>
        <v/>
      </c>
      <c r="FR221" s="2527" t="str">
        <f t="shared" si="482"/>
        <v/>
      </c>
      <c r="FS221" s="2704">
        <f>IF(X221=FS8,X221,0)</f>
        <v>0</v>
      </c>
      <c r="FT221" s="2703" t="str">
        <f t="shared" si="483"/>
        <v/>
      </c>
      <c r="FU221" s="2692" t="str">
        <f t="shared" si="484"/>
        <v/>
      </c>
      <c r="FV221" s="2692" t="str">
        <f t="shared" si="485"/>
        <v/>
      </c>
      <c r="FW221" s="2692" t="str">
        <f t="shared" si="486"/>
        <v/>
      </c>
      <c r="FX221" s="2692" t="str">
        <f t="shared" si="487"/>
        <v/>
      </c>
      <c r="FY221" s="2692" t="str">
        <f t="shared" si="488"/>
        <v/>
      </c>
      <c r="FZ221" s="2692" t="str">
        <f t="shared" si="489"/>
        <v/>
      </c>
      <c r="GA221" s="2692" t="str">
        <f t="shared" si="490"/>
        <v/>
      </c>
      <c r="GB221" s="2696" t="str">
        <f t="shared" si="491"/>
        <v/>
      </c>
      <c r="GC221" s="2535"/>
    </row>
    <row r="222" spans="1:185" ht="45" customHeight="1" x14ac:dyDescent="0.25">
      <c r="A222" s="2633">
        <f>ROW()</f>
        <v>222</v>
      </c>
      <c r="B222" s="2667" t="str">
        <f>IF(C222="I","",IF(ISBLANK(D222),"",IF(ISTEXT(D222),LARGE(B9:B221,1)+1,0)))</f>
        <v/>
      </c>
      <c r="C222" s="2698"/>
      <c r="D222" s="2715"/>
      <c r="E222" s="2669"/>
      <c r="F222" s="2670"/>
      <c r="G222" s="2671"/>
      <c r="H222" s="2672"/>
      <c r="I222" s="2671"/>
      <c r="J222" s="2672"/>
      <c r="K222" s="2673">
        <f t="shared" si="376"/>
        <v>0</v>
      </c>
      <c r="L222" s="2532"/>
      <c r="M222" s="2674">
        <f t="shared" si="380"/>
        <v>0</v>
      </c>
      <c r="N222" s="2675">
        <f t="shared" si="380"/>
        <v>0</v>
      </c>
      <c r="O222" s="2676"/>
      <c r="P222" s="2676"/>
      <c r="Q222" s="2676"/>
      <c r="R222" s="2676"/>
      <c r="S222" s="2676"/>
      <c r="T222" s="2676"/>
      <c r="U222" s="2676"/>
      <c r="V222" s="2676"/>
      <c r="W222" s="2532"/>
      <c r="X222" s="2674">
        <f t="shared" si="381"/>
        <v>0</v>
      </c>
      <c r="Y222" s="2675">
        <f t="shared" si="381"/>
        <v>0</v>
      </c>
      <c r="Z222" s="2677"/>
      <c r="AA222" s="2677"/>
      <c r="AB222" s="2677"/>
      <c r="AC222" s="2677"/>
      <c r="AD222" s="2677"/>
      <c r="AE222" s="2677"/>
      <c r="AF222" s="2677"/>
      <c r="AG222" s="2677"/>
      <c r="AH222" s="2532"/>
      <c r="AI222" s="2535"/>
      <c r="AJ222" s="2678">
        <f t="shared" si="382"/>
        <v>0</v>
      </c>
      <c r="AK222" s="2679">
        <f t="shared" si="383"/>
        <v>0</v>
      </c>
      <c r="AL222" s="2678">
        <f t="shared" si="384"/>
        <v>0</v>
      </c>
      <c r="AM222" s="2679">
        <f t="shared" si="385"/>
        <v>0</v>
      </c>
      <c r="AN222" s="2678">
        <f t="shared" si="386"/>
        <v>0</v>
      </c>
      <c r="AO222" s="2679">
        <f t="shared" si="387"/>
        <v>0</v>
      </c>
      <c r="AP222" s="2678">
        <f t="shared" si="388"/>
        <v>0</v>
      </c>
      <c r="AQ222" s="2679">
        <f t="shared" si="389"/>
        <v>0</v>
      </c>
      <c r="AR222" s="2678">
        <f t="shared" si="390"/>
        <v>0</v>
      </c>
      <c r="AS222" s="2679">
        <f t="shared" si="391"/>
        <v>0</v>
      </c>
      <c r="AT222" s="2678">
        <f t="shared" si="392"/>
        <v>0</v>
      </c>
      <c r="AU222" s="2679">
        <f t="shared" si="393"/>
        <v>0</v>
      </c>
      <c r="AV222" s="2678">
        <f t="shared" si="394"/>
        <v>0</v>
      </c>
      <c r="AW222" s="2679">
        <f t="shared" si="395"/>
        <v>0</v>
      </c>
      <c r="AX222" s="2678">
        <f t="shared" si="396"/>
        <v>0</v>
      </c>
      <c r="AY222" s="2679">
        <f t="shared" si="397"/>
        <v>0</v>
      </c>
      <c r="AZ222" s="2680"/>
      <c r="BA222" s="2681">
        <f>BA9</f>
        <v>20</v>
      </c>
      <c r="BB222" s="2681">
        <f t="shared" si="398"/>
        <v>0</v>
      </c>
      <c r="BC222" s="2681" t="str">
        <f t="shared" si="399"/>
        <v/>
      </c>
      <c r="BD222" s="2682">
        <f t="shared" si="377"/>
        <v>0</v>
      </c>
      <c r="BE222" s="2682">
        <f t="shared" si="377"/>
        <v>0</v>
      </c>
      <c r="BF222" s="2682">
        <f t="shared" si="377"/>
        <v>0</v>
      </c>
      <c r="BG222" s="2682">
        <f t="shared" si="377"/>
        <v>0</v>
      </c>
      <c r="BH222" s="2682">
        <f t="shared" si="377"/>
        <v>0</v>
      </c>
      <c r="BI222" s="2682">
        <f t="shared" si="377"/>
        <v>0</v>
      </c>
      <c r="BJ222" s="2682">
        <f t="shared" si="377"/>
        <v>0</v>
      </c>
      <c r="BK222" s="2682">
        <f t="shared" si="377"/>
        <v>0</v>
      </c>
      <c r="BL222" s="2535"/>
      <c r="BM222" s="2683">
        <f t="shared" si="400"/>
        <v>0</v>
      </c>
      <c r="BN222" s="2684">
        <f t="shared" si="401"/>
        <v>0</v>
      </c>
      <c r="BO222" s="2684">
        <f t="shared" si="402"/>
        <v>0</v>
      </c>
      <c r="BP222" s="2684">
        <f t="shared" si="403"/>
        <v>0</v>
      </c>
      <c r="BQ222" s="2684">
        <f t="shared" si="404"/>
        <v>0</v>
      </c>
      <c r="BR222" s="2684">
        <f t="shared" si="405"/>
        <v>0</v>
      </c>
      <c r="BS222" s="2684">
        <f t="shared" si="406"/>
        <v>0</v>
      </c>
      <c r="BT222" s="2684">
        <f t="shared" si="407"/>
        <v>0</v>
      </c>
      <c r="BU222" s="2617"/>
      <c r="BV222" s="2685">
        <f t="shared" si="378"/>
        <v>0</v>
      </c>
      <c r="BW222" s="2686">
        <f t="shared" si="378"/>
        <v>0</v>
      </c>
      <c r="BX222" s="2686">
        <f t="shared" si="378"/>
        <v>0</v>
      </c>
      <c r="BY222" s="2686">
        <f t="shared" si="378"/>
        <v>0</v>
      </c>
      <c r="BZ222" s="2686">
        <f t="shared" si="378"/>
        <v>0</v>
      </c>
      <c r="CA222" s="2686">
        <f t="shared" si="378"/>
        <v>0</v>
      </c>
      <c r="CB222" s="2686">
        <f t="shared" si="378"/>
        <v>0</v>
      </c>
      <c r="CC222" s="2687">
        <f t="shared" si="378"/>
        <v>0</v>
      </c>
      <c r="CD222" s="2525"/>
      <c r="CE222" s="2681" t="str">
        <f t="shared" si="408"/>
        <v/>
      </c>
      <c r="CF222" s="2688">
        <f t="shared" si="409"/>
        <v>0</v>
      </c>
      <c r="CG222" s="2689">
        <f t="shared" si="410"/>
        <v>0</v>
      </c>
      <c r="CH222" s="2689">
        <f t="shared" si="411"/>
        <v>0</v>
      </c>
      <c r="CI222" s="2689">
        <f t="shared" si="412"/>
        <v>0</v>
      </c>
      <c r="CJ222" s="2689">
        <f t="shared" si="413"/>
        <v>0</v>
      </c>
      <c r="CK222" s="2689">
        <f t="shared" si="414"/>
        <v>0</v>
      </c>
      <c r="CL222" s="2689">
        <f t="shared" si="415"/>
        <v>0</v>
      </c>
      <c r="CM222" s="2689">
        <f t="shared" si="416"/>
        <v>0</v>
      </c>
      <c r="CN222" s="2689">
        <f t="shared" si="417"/>
        <v>0</v>
      </c>
      <c r="CO222" s="2702">
        <f>IF(M222=CO8,M222,0)</f>
        <v>0</v>
      </c>
      <c r="CP222" s="2703" t="str">
        <f t="shared" si="418"/>
        <v/>
      </c>
      <c r="CQ222" s="2678" t="str">
        <f t="shared" si="419"/>
        <v/>
      </c>
      <c r="CR222" s="2692" t="str">
        <f t="shared" si="420"/>
        <v/>
      </c>
      <c r="CS222" s="2692" t="str">
        <f t="shared" si="421"/>
        <v/>
      </c>
      <c r="CT222" s="2692" t="str">
        <f t="shared" si="422"/>
        <v/>
      </c>
      <c r="CU222" s="2692" t="str">
        <f t="shared" si="423"/>
        <v/>
      </c>
      <c r="CV222" s="2692" t="str">
        <f t="shared" si="424"/>
        <v/>
      </c>
      <c r="CW222" s="2692" t="str">
        <f t="shared" si="425"/>
        <v/>
      </c>
      <c r="CX222" s="2693" t="str">
        <f t="shared" si="426"/>
        <v/>
      </c>
      <c r="CY222" s="2601"/>
      <c r="CZ222" s="2681" t="str">
        <f t="shared" si="427"/>
        <v/>
      </c>
      <c r="DA222" s="2694">
        <f t="shared" si="428"/>
        <v>0</v>
      </c>
      <c r="DB222" s="2527" t="str">
        <f t="shared" si="429"/>
        <v/>
      </c>
      <c r="DC222" s="2527" t="str">
        <f t="shared" si="430"/>
        <v/>
      </c>
      <c r="DD222" s="2527" t="str">
        <f t="shared" si="431"/>
        <v/>
      </c>
      <c r="DE222" s="2527" t="str">
        <f t="shared" si="432"/>
        <v/>
      </c>
      <c r="DF222" s="2527" t="str">
        <f t="shared" si="433"/>
        <v/>
      </c>
      <c r="DG222" s="2527" t="str">
        <f t="shared" si="434"/>
        <v/>
      </c>
      <c r="DH222" s="2527" t="str">
        <f t="shared" si="435"/>
        <v/>
      </c>
      <c r="DI222" s="2527" t="str">
        <f t="shared" si="436"/>
        <v/>
      </c>
      <c r="DJ222" s="2549"/>
      <c r="DK222" s="2704">
        <f>IF(M222=DK8,M222,0)</f>
        <v>0</v>
      </c>
      <c r="DL222" s="2703" t="str">
        <f t="shared" si="437"/>
        <v/>
      </c>
      <c r="DM222" s="2692" t="str">
        <f t="shared" si="438"/>
        <v/>
      </c>
      <c r="DN222" s="2692" t="str">
        <f t="shared" si="439"/>
        <v/>
      </c>
      <c r="DO222" s="2692" t="str">
        <f t="shared" si="440"/>
        <v/>
      </c>
      <c r="DP222" s="2692" t="str">
        <f t="shared" si="441"/>
        <v/>
      </c>
      <c r="DQ222" s="2692" t="str">
        <f t="shared" si="442"/>
        <v/>
      </c>
      <c r="DR222" s="2692" t="str">
        <f t="shared" si="443"/>
        <v/>
      </c>
      <c r="DS222" s="2692" t="str">
        <f t="shared" si="444"/>
        <v/>
      </c>
      <c r="DT222" s="2696" t="str">
        <f t="shared" si="445"/>
        <v/>
      </c>
      <c r="DU222" s="2535"/>
      <c r="DV222" s="2683">
        <f t="shared" si="446"/>
        <v>0</v>
      </c>
      <c r="DW222" s="2684">
        <f t="shared" si="447"/>
        <v>0</v>
      </c>
      <c r="DX222" s="2684">
        <f t="shared" si="448"/>
        <v>0</v>
      </c>
      <c r="DY222" s="2684">
        <f t="shared" si="449"/>
        <v>0</v>
      </c>
      <c r="DZ222" s="2684">
        <f t="shared" si="450"/>
        <v>0</v>
      </c>
      <c r="EA222" s="2684">
        <f t="shared" si="451"/>
        <v>0</v>
      </c>
      <c r="EB222" s="2684">
        <f t="shared" si="452"/>
        <v>0</v>
      </c>
      <c r="EC222" s="2684">
        <f t="shared" si="453"/>
        <v>0</v>
      </c>
      <c r="ED222" s="2630"/>
      <c r="EE222" s="2685">
        <f t="shared" si="379"/>
        <v>0</v>
      </c>
      <c r="EF222" s="2686">
        <f t="shared" si="379"/>
        <v>0</v>
      </c>
      <c r="EG222" s="2686">
        <f t="shared" si="379"/>
        <v>0</v>
      </c>
      <c r="EH222" s="2686">
        <f t="shared" si="379"/>
        <v>0</v>
      </c>
      <c r="EI222" s="2686">
        <f t="shared" si="379"/>
        <v>0</v>
      </c>
      <c r="EJ222" s="2686">
        <f t="shared" si="379"/>
        <v>0</v>
      </c>
      <c r="EK222" s="2686">
        <f t="shared" si="379"/>
        <v>0</v>
      </c>
      <c r="EL222" s="2687">
        <f t="shared" si="379"/>
        <v>0</v>
      </c>
      <c r="EM222" s="2601"/>
      <c r="EN222" s="2681" t="str">
        <f t="shared" si="454"/>
        <v/>
      </c>
      <c r="EO222" s="2688">
        <f t="shared" si="455"/>
        <v>0</v>
      </c>
      <c r="EP222" s="2689">
        <f t="shared" si="456"/>
        <v>0</v>
      </c>
      <c r="EQ222" s="2689">
        <f t="shared" si="457"/>
        <v>0</v>
      </c>
      <c r="ER222" s="2689">
        <f t="shared" si="458"/>
        <v>0</v>
      </c>
      <c r="ES222" s="2689">
        <f t="shared" si="459"/>
        <v>0</v>
      </c>
      <c r="ET222" s="2689">
        <f t="shared" si="460"/>
        <v>0</v>
      </c>
      <c r="EU222" s="2689">
        <f t="shared" si="461"/>
        <v>0</v>
      </c>
      <c r="EV222" s="2689">
        <f t="shared" si="462"/>
        <v>0</v>
      </c>
      <c r="EW222" s="2689">
        <f t="shared" si="463"/>
        <v>0</v>
      </c>
      <c r="EX222" s="2705">
        <f>IF(X222=EX8,X222,0)</f>
        <v>0</v>
      </c>
      <c r="EY222" s="2703" t="str">
        <f t="shared" si="464"/>
        <v/>
      </c>
      <c r="EZ222" s="2678" t="str">
        <f t="shared" si="465"/>
        <v/>
      </c>
      <c r="FA222" s="2692" t="str">
        <f t="shared" si="466"/>
        <v/>
      </c>
      <c r="FB222" s="2692" t="str">
        <f t="shared" si="467"/>
        <v/>
      </c>
      <c r="FC222" s="2692" t="str">
        <f t="shared" si="468"/>
        <v/>
      </c>
      <c r="FD222" s="2692" t="str">
        <f t="shared" si="469"/>
        <v/>
      </c>
      <c r="FE222" s="2692" t="str">
        <f t="shared" si="470"/>
        <v/>
      </c>
      <c r="FF222" s="2692" t="str">
        <f t="shared" si="471"/>
        <v/>
      </c>
      <c r="FG222" s="2692" t="str">
        <f t="shared" si="472"/>
        <v/>
      </c>
      <c r="FH222" s="2601"/>
      <c r="FI222" s="2681" t="str">
        <f t="shared" si="473"/>
        <v/>
      </c>
      <c r="FJ222" s="2694">
        <f t="shared" si="474"/>
        <v>0</v>
      </c>
      <c r="FK222" s="2527" t="str">
        <f t="shared" si="475"/>
        <v/>
      </c>
      <c r="FL222" s="2527" t="str">
        <f t="shared" si="476"/>
        <v/>
      </c>
      <c r="FM222" s="2527" t="str">
        <f t="shared" si="477"/>
        <v/>
      </c>
      <c r="FN222" s="2527" t="str">
        <f t="shared" si="478"/>
        <v/>
      </c>
      <c r="FO222" s="2527" t="str">
        <f t="shared" si="479"/>
        <v/>
      </c>
      <c r="FP222" s="2527" t="str">
        <f t="shared" si="480"/>
        <v/>
      </c>
      <c r="FQ222" s="2527" t="str">
        <f t="shared" si="481"/>
        <v/>
      </c>
      <c r="FR222" s="2527" t="str">
        <f t="shared" si="482"/>
        <v/>
      </c>
      <c r="FS222" s="2704">
        <f>IF(X222=FS8,X222,0)</f>
        <v>0</v>
      </c>
      <c r="FT222" s="2703" t="str">
        <f t="shared" si="483"/>
        <v/>
      </c>
      <c r="FU222" s="2692" t="str">
        <f t="shared" si="484"/>
        <v/>
      </c>
      <c r="FV222" s="2692" t="str">
        <f t="shared" si="485"/>
        <v/>
      </c>
      <c r="FW222" s="2692" t="str">
        <f t="shared" si="486"/>
        <v/>
      </c>
      <c r="FX222" s="2692" t="str">
        <f t="shared" si="487"/>
        <v/>
      </c>
      <c r="FY222" s="2692" t="str">
        <f t="shared" si="488"/>
        <v/>
      </c>
      <c r="FZ222" s="2692" t="str">
        <f t="shared" si="489"/>
        <v/>
      </c>
      <c r="GA222" s="2692" t="str">
        <f t="shared" si="490"/>
        <v/>
      </c>
      <c r="GB222" s="2696" t="str">
        <f t="shared" si="491"/>
        <v/>
      </c>
      <c r="GC222" s="2535"/>
    </row>
    <row r="223" spans="1:185" ht="45" customHeight="1" x14ac:dyDescent="0.25">
      <c r="A223" s="2633">
        <f>ROW()</f>
        <v>223</v>
      </c>
      <c r="B223" s="2667" t="str">
        <f>IF(C223="I","",IF(ISBLANK(D223),"",IF(ISTEXT(D223),LARGE(B9:B222,1)+1,0)))</f>
        <v/>
      </c>
      <c r="C223" s="2698"/>
      <c r="D223" s="2715"/>
      <c r="E223" s="2669"/>
      <c r="F223" s="2670"/>
      <c r="G223" s="2671"/>
      <c r="H223" s="2672"/>
      <c r="I223" s="2671"/>
      <c r="J223" s="2672"/>
      <c r="K223" s="2673">
        <f t="shared" ref="K223:K286" si="492">COUNTA(G223,I223)</f>
        <v>0</v>
      </c>
      <c r="L223" s="2532"/>
      <c r="M223" s="2674">
        <f t="shared" si="380"/>
        <v>0</v>
      </c>
      <c r="N223" s="2675">
        <f t="shared" si="380"/>
        <v>0</v>
      </c>
      <c r="O223" s="2676"/>
      <c r="P223" s="2676"/>
      <c r="Q223" s="2676"/>
      <c r="R223" s="2676"/>
      <c r="S223" s="2676"/>
      <c r="T223" s="2676"/>
      <c r="U223" s="2676"/>
      <c r="V223" s="2676"/>
      <c r="W223" s="2532"/>
      <c r="X223" s="2674">
        <f t="shared" si="381"/>
        <v>0</v>
      </c>
      <c r="Y223" s="2675">
        <f t="shared" si="381"/>
        <v>0</v>
      </c>
      <c r="Z223" s="2677"/>
      <c r="AA223" s="2677"/>
      <c r="AB223" s="2677"/>
      <c r="AC223" s="2677"/>
      <c r="AD223" s="2677"/>
      <c r="AE223" s="2677"/>
      <c r="AF223" s="2677"/>
      <c r="AG223" s="2677"/>
      <c r="AH223" s="2532"/>
      <c r="AI223" s="2535"/>
      <c r="AJ223" s="2678">
        <f t="shared" si="382"/>
        <v>0</v>
      </c>
      <c r="AK223" s="2679">
        <f t="shared" si="383"/>
        <v>0</v>
      </c>
      <c r="AL223" s="2678">
        <f t="shared" si="384"/>
        <v>0</v>
      </c>
      <c r="AM223" s="2679">
        <f t="shared" si="385"/>
        <v>0</v>
      </c>
      <c r="AN223" s="2678">
        <f t="shared" si="386"/>
        <v>0</v>
      </c>
      <c r="AO223" s="2679">
        <f t="shared" si="387"/>
        <v>0</v>
      </c>
      <c r="AP223" s="2678">
        <f t="shared" si="388"/>
        <v>0</v>
      </c>
      <c r="AQ223" s="2679">
        <f t="shared" si="389"/>
        <v>0</v>
      </c>
      <c r="AR223" s="2678">
        <f t="shared" si="390"/>
        <v>0</v>
      </c>
      <c r="AS223" s="2679">
        <f t="shared" si="391"/>
        <v>0</v>
      </c>
      <c r="AT223" s="2678">
        <f t="shared" si="392"/>
        <v>0</v>
      </c>
      <c r="AU223" s="2679">
        <f t="shared" si="393"/>
        <v>0</v>
      </c>
      <c r="AV223" s="2678">
        <f t="shared" si="394"/>
        <v>0</v>
      </c>
      <c r="AW223" s="2679">
        <f t="shared" si="395"/>
        <v>0</v>
      </c>
      <c r="AX223" s="2678">
        <f t="shared" si="396"/>
        <v>0</v>
      </c>
      <c r="AY223" s="2679">
        <f t="shared" si="397"/>
        <v>0</v>
      </c>
      <c r="AZ223" s="2680"/>
      <c r="BA223" s="2681">
        <f>BA9</f>
        <v>20</v>
      </c>
      <c r="BB223" s="2681">
        <f t="shared" si="398"/>
        <v>0</v>
      </c>
      <c r="BC223" s="2681" t="str">
        <f t="shared" si="399"/>
        <v/>
      </c>
      <c r="BD223" s="2682">
        <f t="shared" si="377"/>
        <v>0</v>
      </c>
      <c r="BE223" s="2682">
        <f t="shared" si="377"/>
        <v>0</v>
      </c>
      <c r="BF223" s="2682">
        <f t="shared" si="377"/>
        <v>0</v>
      </c>
      <c r="BG223" s="2682">
        <f t="shared" si="377"/>
        <v>0</v>
      </c>
      <c r="BH223" s="2682">
        <f t="shared" si="377"/>
        <v>0</v>
      </c>
      <c r="BI223" s="2682">
        <f t="shared" si="377"/>
        <v>0</v>
      </c>
      <c r="BJ223" s="2682">
        <f t="shared" si="377"/>
        <v>0</v>
      </c>
      <c r="BK223" s="2682">
        <f t="shared" si="377"/>
        <v>0</v>
      </c>
      <c r="BL223" s="2535"/>
      <c r="BM223" s="2683">
        <f t="shared" si="400"/>
        <v>0</v>
      </c>
      <c r="BN223" s="2684">
        <f t="shared" si="401"/>
        <v>0</v>
      </c>
      <c r="BO223" s="2684">
        <f t="shared" si="402"/>
        <v>0</v>
      </c>
      <c r="BP223" s="2684">
        <f t="shared" si="403"/>
        <v>0</v>
      </c>
      <c r="BQ223" s="2684">
        <f t="shared" si="404"/>
        <v>0</v>
      </c>
      <c r="BR223" s="2684">
        <f t="shared" si="405"/>
        <v>0</v>
      </c>
      <c r="BS223" s="2684">
        <f t="shared" si="406"/>
        <v>0</v>
      </c>
      <c r="BT223" s="2684">
        <f t="shared" si="407"/>
        <v>0</v>
      </c>
      <c r="BU223" s="2617"/>
      <c r="BV223" s="2685">
        <f t="shared" si="378"/>
        <v>0</v>
      </c>
      <c r="BW223" s="2686">
        <f t="shared" si="378"/>
        <v>0</v>
      </c>
      <c r="BX223" s="2686">
        <f t="shared" si="378"/>
        <v>0</v>
      </c>
      <c r="BY223" s="2686">
        <f t="shared" si="378"/>
        <v>0</v>
      </c>
      <c r="BZ223" s="2686">
        <f t="shared" si="378"/>
        <v>0</v>
      </c>
      <c r="CA223" s="2686">
        <f t="shared" si="378"/>
        <v>0</v>
      </c>
      <c r="CB223" s="2686">
        <f t="shared" si="378"/>
        <v>0</v>
      </c>
      <c r="CC223" s="2687">
        <f t="shared" si="378"/>
        <v>0</v>
      </c>
      <c r="CD223" s="2525"/>
      <c r="CE223" s="2681" t="str">
        <f t="shared" si="408"/>
        <v/>
      </c>
      <c r="CF223" s="2688">
        <f t="shared" si="409"/>
        <v>0</v>
      </c>
      <c r="CG223" s="2689">
        <f t="shared" si="410"/>
        <v>0</v>
      </c>
      <c r="CH223" s="2689">
        <f t="shared" si="411"/>
        <v>0</v>
      </c>
      <c r="CI223" s="2689">
        <f t="shared" si="412"/>
        <v>0</v>
      </c>
      <c r="CJ223" s="2689">
        <f t="shared" si="413"/>
        <v>0</v>
      </c>
      <c r="CK223" s="2689">
        <f t="shared" si="414"/>
        <v>0</v>
      </c>
      <c r="CL223" s="2689">
        <f t="shared" si="415"/>
        <v>0</v>
      </c>
      <c r="CM223" s="2689">
        <f t="shared" si="416"/>
        <v>0</v>
      </c>
      <c r="CN223" s="2689">
        <f t="shared" si="417"/>
        <v>0</v>
      </c>
      <c r="CO223" s="2702">
        <f>IF(M223=CO8,M223,0)</f>
        <v>0</v>
      </c>
      <c r="CP223" s="2703" t="str">
        <f t="shared" si="418"/>
        <v/>
      </c>
      <c r="CQ223" s="2678" t="str">
        <f t="shared" si="419"/>
        <v/>
      </c>
      <c r="CR223" s="2692" t="str">
        <f t="shared" si="420"/>
        <v/>
      </c>
      <c r="CS223" s="2692" t="str">
        <f t="shared" si="421"/>
        <v/>
      </c>
      <c r="CT223" s="2692" t="str">
        <f t="shared" si="422"/>
        <v/>
      </c>
      <c r="CU223" s="2692" t="str">
        <f t="shared" si="423"/>
        <v/>
      </c>
      <c r="CV223" s="2692" t="str">
        <f t="shared" si="424"/>
        <v/>
      </c>
      <c r="CW223" s="2692" t="str">
        <f t="shared" si="425"/>
        <v/>
      </c>
      <c r="CX223" s="2693" t="str">
        <f t="shared" si="426"/>
        <v/>
      </c>
      <c r="CY223" s="2601"/>
      <c r="CZ223" s="2681" t="str">
        <f t="shared" si="427"/>
        <v/>
      </c>
      <c r="DA223" s="2694">
        <f t="shared" si="428"/>
        <v>0</v>
      </c>
      <c r="DB223" s="2527" t="str">
        <f t="shared" si="429"/>
        <v/>
      </c>
      <c r="DC223" s="2527" t="str">
        <f t="shared" si="430"/>
        <v/>
      </c>
      <c r="DD223" s="2527" t="str">
        <f t="shared" si="431"/>
        <v/>
      </c>
      <c r="DE223" s="2527" t="str">
        <f t="shared" si="432"/>
        <v/>
      </c>
      <c r="DF223" s="2527" t="str">
        <f t="shared" si="433"/>
        <v/>
      </c>
      <c r="DG223" s="2527" t="str">
        <f t="shared" si="434"/>
        <v/>
      </c>
      <c r="DH223" s="2527" t="str">
        <f t="shared" si="435"/>
        <v/>
      </c>
      <c r="DI223" s="2527" t="str">
        <f t="shared" si="436"/>
        <v/>
      </c>
      <c r="DJ223" s="2549"/>
      <c r="DK223" s="2704">
        <f>IF(M223=DK8,M223,0)</f>
        <v>0</v>
      </c>
      <c r="DL223" s="2703" t="str">
        <f t="shared" si="437"/>
        <v/>
      </c>
      <c r="DM223" s="2692" t="str">
        <f t="shared" si="438"/>
        <v/>
      </c>
      <c r="DN223" s="2692" t="str">
        <f t="shared" si="439"/>
        <v/>
      </c>
      <c r="DO223" s="2692" t="str">
        <f t="shared" si="440"/>
        <v/>
      </c>
      <c r="DP223" s="2692" t="str">
        <f t="shared" si="441"/>
        <v/>
      </c>
      <c r="DQ223" s="2692" t="str">
        <f t="shared" si="442"/>
        <v/>
      </c>
      <c r="DR223" s="2692" t="str">
        <f t="shared" si="443"/>
        <v/>
      </c>
      <c r="DS223" s="2692" t="str">
        <f t="shared" si="444"/>
        <v/>
      </c>
      <c r="DT223" s="2696" t="str">
        <f t="shared" si="445"/>
        <v/>
      </c>
      <c r="DU223" s="2535"/>
      <c r="DV223" s="2683">
        <f t="shared" si="446"/>
        <v>0</v>
      </c>
      <c r="DW223" s="2684">
        <f t="shared" si="447"/>
        <v>0</v>
      </c>
      <c r="DX223" s="2684">
        <f t="shared" si="448"/>
        <v>0</v>
      </c>
      <c r="DY223" s="2684">
        <f t="shared" si="449"/>
        <v>0</v>
      </c>
      <c r="DZ223" s="2684">
        <f t="shared" si="450"/>
        <v>0</v>
      </c>
      <c r="EA223" s="2684">
        <f t="shared" si="451"/>
        <v>0</v>
      </c>
      <c r="EB223" s="2684">
        <f t="shared" si="452"/>
        <v>0</v>
      </c>
      <c r="EC223" s="2684">
        <f t="shared" si="453"/>
        <v>0</v>
      </c>
      <c r="ED223" s="2630"/>
      <c r="EE223" s="2685">
        <f t="shared" si="379"/>
        <v>0</v>
      </c>
      <c r="EF223" s="2686">
        <f t="shared" si="379"/>
        <v>0</v>
      </c>
      <c r="EG223" s="2686">
        <f t="shared" si="379"/>
        <v>0</v>
      </c>
      <c r="EH223" s="2686">
        <f t="shared" si="379"/>
        <v>0</v>
      </c>
      <c r="EI223" s="2686">
        <f t="shared" si="379"/>
        <v>0</v>
      </c>
      <c r="EJ223" s="2686">
        <f t="shared" si="379"/>
        <v>0</v>
      </c>
      <c r="EK223" s="2686">
        <f t="shared" si="379"/>
        <v>0</v>
      </c>
      <c r="EL223" s="2687">
        <f t="shared" si="379"/>
        <v>0</v>
      </c>
      <c r="EM223" s="2601"/>
      <c r="EN223" s="2681" t="str">
        <f t="shared" si="454"/>
        <v/>
      </c>
      <c r="EO223" s="2688">
        <f t="shared" si="455"/>
        <v>0</v>
      </c>
      <c r="EP223" s="2689">
        <f t="shared" si="456"/>
        <v>0</v>
      </c>
      <c r="EQ223" s="2689">
        <f t="shared" si="457"/>
        <v>0</v>
      </c>
      <c r="ER223" s="2689">
        <f t="shared" si="458"/>
        <v>0</v>
      </c>
      <c r="ES223" s="2689">
        <f t="shared" si="459"/>
        <v>0</v>
      </c>
      <c r="ET223" s="2689">
        <f t="shared" si="460"/>
        <v>0</v>
      </c>
      <c r="EU223" s="2689">
        <f t="shared" si="461"/>
        <v>0</v>
      </c>
      <c r="EV223" s="2689">
        <f t="shared" si="462"/>
        <v>0</v>
      </c>
      <c r="EW223" s="2689">
        <f t="shared" si="463"/>
        <v>0</v>
      </c>
      <c r="EX223" s="2705">
        <f>IF(X223=EX8,X223,0)</f>
        <v>0</v>
      </c>
      <c r="EY223" s="2703" t="str">
        <f t="shared" si="464"/>
        <v/>
      </c>
      <c r="EZ223" s="2678" t="str">
        <f t="shared" si="465"/>
        <v/>
      </c>
      <c r="FA223" s="2692" t="str">
        <f t="shared" si="466"/>
        <v/>
      </c>
      <c r="FB223" s="2692" t="str">
        <f t="shared" si="467"/>
        <v/>
      </c>
      <c r="FC223" s="2692" t="str">
        <f t="shared" si="468"/>
        <v/>
      </c>
      <c r="FD223" s="2692" t="str">
        <f t="shared" si="469"/>
        <v/>
      </c>
      <c r="FE223" s="2692" t="str">
        <f t="shared" si="470"/>
        <v/>
      </c>
      <c r="FF223" s="2692" t="str">
        <f t="shared" si="471"/>
        <v/>
      </c>
      <c r="FG223" s="2692" t="str">
        <f t="shared" si="472"/>
        <v/>
      </c>
      <c r="FH223" s="2601"/>
      <c r="FI223" s="2681" t="str">
        <f t="shared" si="473"/>
        <v/>
      </c>
      <c r="FJ223" s="2694">
        <f t="shared" si="474"/>
        <v>0</v>
      </c>
      <c r="FK223" s="2527" t="str">
        <f t="shared" si="475"/>
        <v/>
      </c>
      <c r="FL223" s="2527" t="str">
        <f t="shared" si="476"/>
        <v/>
      </c>
      <c r="FM223" s="2527" t="str">
        <f t="shared" si="477"/>
        <v/>
      </c>
      <c r="FN223" s="2527" t="str">
        <f t="shared" si="478"/>
        <v/>
      </c>
      <c r="FO223" s="2527" t="str">
        <f t="shared" si="479"/>
        <v/>
      </c>
      <c r="FP223" s="2527" t="str">
        <f t="shared" si="480"/>
        <v/>
      </c>
      <c r="FQ223" s="2527" t="str">
        <f t="shared" si="481"/>
        <v/>
      </c>
      <c r="FR223" s="2527" t="str">
        <f t="shared" si="482"/>
        <v/>
      </c>
      <c r="FS223" s="2704">
        <f>IF(X223=FS8,X223,0)</f>
        <v>0</v>
      </c>
      <c r="FT223" s="2703" t="str">
        <f t="shared" si="483"/>
        <v/>
      </c>
      <c r="FU223" s="2692" t="str">
        <f t="shared" si="484"/>
        <v/>
      </c>
      <c r="FV223" s="2692" t="str">
        <f t="shared" si="485"/>
        <v/>
      </c>
      <c r="FW223" s="2692" t="str">
        <f t="shared" si="486"/>
        <v/>
      </c>
      <c r="FX223" s="2692" t="str">
        <f t="shared" si="487"/>
        <v/>
      </c>
      <c r="FY223" s="2692" t="str">
        <f t="shared" si="488"/>
        <v/>
      </c>
      <c r="FZ223" s="2692" t="str">
        <f t="shared" si="489"/>
        <v/>
      </c>
      <c r="GA223" s="2692" t="str">
        <f t="shared" si="490"/>
        <v/>
      </c>
      <c r="GB223" s="2696" t="str">
        <f t="shared" si="491"/>
        <v/>
      </c>
      <c r="GC223" s="2535"/>
    </row>
    <row r="224" spans="1:185" ht="45" customHeight="1" x14ac:dyDescent="0.25">
      <c r="A224" s="2633">
        <f>ROW()</f>
        <v>224</v>
      </c>
      <c r="B224" s="2667" t="str">
        <f>IF(C224="I","",IF(ISBLANK(D224),"",IF(ISTEXT(D224),LARGE(B9:B223,1)+1,0)))</f>
        <v/>
      </c>
      <c r="C224" s="2698"/>
      <c r="D224" s="2715"/>
      <c r="E224" s="2669"/>
      <c r="F224" s="2670"/>
      <c r="G224" s="2671"/>
      <c r="H224" s="2672"/>
      <c r="I224" s="2671"/>
      <c r="J224" s="2672"/>
      <c r="K224" s="2673">
        <f t="shared" si="492"/>
        <v>0</v>
      </c>
      <c r="L224" s="2532"/>
      <c r="M224" s="2674">
        <f t="shared" si="380"/>
        <v>0</v>
      </c>
      <c r="N224" s="2675">
        <f t="shared" si="380"/>
        <v>0</v>
      </c>
      <c r="O224" s="2676"/>
      <c r="P224" s="2676"/>
      <c r="Q224" s="2676"/>
      <c r="R224" s="2676"/>
      <c r="S224" s="2676"/>
      <c r="T224" s="2676"/>
      <c r="U224" s="2676"/>
      <c r="V224" s="2676"/>
      <c r="W224" s="2532"/>
      <c r="X224" s="2674">
        <f t="shared" si="381"/>
        <v>0</v>
      </c>
      <c r="Y224" s="2675">
        <f t="shared" si="381"/>
        <v>0</v>
      </c>
      <c r="Z224" s="2677"/>
      <c r="AA224" s="2677"/>
      <c r="AB224" s="2677"/>
      <c r="AC224" s="2677"/>
      <c r="AD224" s="2677"/>
      <c r="AE224" s="2677"/>
      <c r="AF224" s="2677"/>
      <c r="AG224" s="2677"/>
      <c r="AH224" s="2532"/>
      <c r="AI224" s="2535"/>
      <c r="AJ224" s="2678">
        <f t="shared" si="382"/>
        <v>0</v>
      </c>
      <c r="AK224" s="2679">
        <f t="shared" si="383"/>
        <v>0</v>
      </c>
      <c r="AL224" s="2678">
        <f t="shared" si="384"/>
        <v>0</v>
      </c>
      <c r="AM224" s="2679">
        <f t="shared" si="385"/>
        <v>0</v>
      </c>
      <c r="AN224" s="2678">
        <f t="shared" si="386"/>
        <v>0</v>
      </c>
      <c r="AO224" s="2679">
        <f t="shared" si="387"/>
        <v>0</v>
      </c>
      <c r="AP224" s="2678">
        <f t="shared" si="388"/>
        <v>0</v>
      </c>
      <c r="AQ224" s="2679">
        <f t="shared" si="389"/>
        <v>0</v>
      </c>
      <c r="AR224" s="2678">
        <f t="shared" si="390"/>
        <v>0</v>
      </c>
      <c r="AS224" s="2679">
        <f t="shared" si="391"/>
        <v>0</v>
      </c>
      <c r="AT224" s="2678">
        <f t="shared" si="392"/>
        <v>0</v>
      </c>
      <c r="AU224" s="2679">
        <f t="shared" si="393"/>
        <v>0</v>
      </c>
      <c r="AV224" s="2678">
        <f t="shared" si="394"/>
        <v>0</v>
      </c>
      <c r="AW224" s="2679">
        <f t="shared" si="395"/>
        <v>0</v>
      </c>
      <c r="AX224" s="2678">
        <f t="shared" si="396"/>
        <v>0</v>
      </c>
      <c r="AY224" s="2679">
        <f t="shared" si="397"/>
        <v>0</v>
      </c>
      <c r="AZ224" s="2680"/>
      <c r="BA224" s="2681">
        <f>BA9</f>
        <v>20</v>
      </c>
      <c r="BB224" s="2681">
        <f t="shared" si="398"/>
        <v>0</v>
      </c>
      <c r="BC224" s="2681" t="str">
        <f t="shared" si="399"/>
        <v/>
      </c>
      <c r="BD224" s="2682">
        <f t="shared" si="377"/>
        <v>0</v>
      </c>
      <c r="BE224" s="2682">
        <f t="shared" si="377"/>
        <v>0</v>
      </c>
      <c r="BF224" s="2682">
        <f t="shared" si="377"/>
        <v>0</v>
      </c>
      <c r="BG224" s="2682">
        <f t="shared" si="377"/>
        <v>0</v>
      </c>
      <c r="BH224" s="2682">
        <f t="shared" si="377"/>
        <v>0</v>
      </c>
      <c r="BI224" s="2682">
        <f t="shared" si="377"/>
        <v>0</v>
      </c>
      <c r="BJ224" s="2682">
        <f t="shared" si="377"/>
        <v>0</v>
      </c>
      <c r="BK224" s="2682">
        <f t="shared" si="377"/>
        <v>0</v>
      </c>
      <c r="BL224" s="2535"/>
      <c r="BM224" s="2683">
        <f t="shared" si="400"/>
        <v>0</v>
      </c>
      <c r="BN224" s="2684">
        <f t="shared" si="401"/>
        <v>0</v>
      </c>
      <c r="BO224" s="2684">
        <f t="shared" si="402"/>
        <v>0</v>
      </c>
      <c r="BP224" s="2684">
        <f t="shared" si="403"/>
        <v>0</v>
      </c>
      <c r="BQ224" s="2684">
        <f t="shared" si="404"/>
        <v>0</v>
      </c>
      <c r="BR224" s="2684">
        <f t="shared" si="405"/>
        <v>0</v>
      </c>
      <c r="BS224" s="2684">
        <f t="shared" si="406"/>
        <v>0</v>
      </c>
      <c r="BT224" s="2684">
        <f t="shared" si="407"/>
        <v>0</v>
      </c>
      <c r="BU224" s="2617"/>
      <c r="BV224" s="2685">
        <f t="shared" si="378"/>
        <v>0</v>
      </c>
      <c r="BW224" s="2686">
        <f t="shared" si="378"/>
        <v>0</v>
      </c>
      <c r="BX224" s="2686">
        <f t="shared" si="378"/>
        <v>0</v>
      </c>
      <c r="BY224" s="2686">
        <f t="shared" si="378"/>
        <v>0</v>
      </c>
      <c r="BZ224" s="2686">
        <f t="shared" si="378"/>
        <v>0</v>
      </c>
      <c r="CA224" s="2686">
        <f t="shared" si="378"/>
        <v>0</v>
      </c>
      <c r="CB224" s="2686">
        <f t="shared" si="378"/>
        <v>0</v>
      </c>
      <c r="CC224" s="2687">
        <f t="shared" si="378"/>
        <v>0</v>
      </c>
      <c r="CD224" s="2525"/>
      <c r="CE224" s="2681" t="str">
        <f t="shared" si="408"/>
        <v/>
      </c>
      <c r="CF224" s="2688">
        <f t="shared" si="409"/>
        <v>0</v>
      </c>
      <c r="CG224" s="2689">
        <f t="shared" si="410"/>
        <v>0</v>
      </c>
      <c r="CH224" s="2689">
        <f t="shared" si="411"/>
        <v>0</v>
      </c>
      <c r="CI224" s="2689">
        <f t="shared" si="412"/>
        <v>0</v>
      </c>
      <c r="CJ224" s="2689">
        <f t="shared" si="413"/>
        <v>0</v>
      </c>
      <c r="CK224" s="2689">
        <f t="shared" si="414"/>
        <v>0</v>
      </c>
      <c r="CL224" s="2689">
        <f t="shared" si="415"/>
        <v>0</v>
      </c>
      <c r="CM224" s="2689">
        <f t="shared" si="416"/>
        <v>0</v>
      </c>
      <c r="CN224" s="2689">
        <f t="shared" si="417"/>
        <v>0</v>
      </c>
      <c r="CO224" s="2702">
        <f>IF(M224=CO8,M224,0)</f>
        <v>0</v>
      </c>
      <c r="CP224" s="2703" t="str">
        <f t="shared" si="418"/>
        <v/>
      </c>
      <c r="CQ224" s="2678" t="str">
        <f t="shared" si="419"/>
        <v/>
      </c>
      <c r="CR224" s="2692" t="str">
        <f t="shared" si="420"/>
        <v/>
      </c>
      <c r="CS224" s="2692" t="str">
        <f t="shared" si="421"/>
        <v/>
      </c>
      <c r="CT224" s="2692" t="str">
        <f t="shared" si="422"/>
        <v/>
      </c>
      <c r="CU224" s="2692" t="str">
        <f t="shared" si="423"/>
        <v/>
      </c>
      <c r="CV224" s="2692" t="str">
        <f t="shared" si="424"/>
        <v/>
      </c>
      <c r="CW224" s="2692" t="str">
        <f t="shared" si="425"/>
        <v/>
      </c>
      <c r="CX224" s="2693" t="str">
        <f t="shared" si="426"/>
        <v/>
      </c>
      <c r="CY224" s="2601"/>
      <c r="CZ224" s="2681" t="str">
        <f t="shared" si="427"/>
        <v/>
      </c>
      <c r="DA224" s="2694">
        <f t="shared" si="428"/>
        <v>0</v>
      </c>
      <c r="DB224" s="2527" t="str">
        <f t="shared" si="429"/>
        <v/>
      </c>
      <c r="DC224" s="2527" t="str">
        <f t="shared" si="430"/>
        <v/>
      </c>
      <c r="DD224" s="2527" t="str">
        <f t="shared" si="431"/>
        <v/>
      </c>
      <c r="DE224" s="2527" t="str">
        <f t="shared" si="432"/>
        <v/>
      </c>
      <c r="DF224" s="2527" t="str">
        <f t="shared" si="433"/>
        <v/>
      </c>
      <c r="DG224" s="2527" t="str">
        <f t="shared" si="434"/>
        <v/>
      </c>
      <c r="DH224" s="2527" t="str">
        <f t="shared" si="435"/>
        <v/>
      </c>
      <c r="DI224" s="2527" t="str">
        <f t="shared" si="436"/>
        <v/>
      </c>
      <c r="DJ224" s="2549"/>
      <c r="DK224" s="2704">
        <f>IF(M224=DK8,M224,0)</f>
        <v>0</v>
      </c>
      <c r="DL224" s="2703" t="str">
        <f t="shared" si="437"/>
        <v/>
      </c>
      <c r="DM224" s="2692" t="str">
        <f t="shared" si="438"/>
        <v/>
      </c>
      <c r="DN224" s="2692" t="str">
        <f t="shared" si="439"/>
        <v/>
      </c>
      <c r="DO224" s="2692" t="str">
        <f t="shared" si="440"/>
        <v/>
      </c>
      <c r="DP224" s="2692" t="str">
        <f t="shared" si="441"/>
        <v/>
      </c>
      <c r="DQ224" s="2692" t="str">
        <f t="shared" si="442"/>
        <v/>
      </c>
      <c r="DR224" s="2692" t="str">
        <f t="shared" si="443"/>
        <v/>
      </c>
      <c r="DS224" s="2692" t="str">
        <f t="shared" si="444"/>
        <v/>
      </c>
      <c r="DT224" s="2696" t="str">
        <f t="shared" si="445"/>
        <v/>
      </c>
      <c r="DU224" s="2535"/>
      <c r="DV224" s="2683">
        <f t="shared" si="446"/>
        <v>0</v>
      </c>
      <c r="DW224" s="2684">
        <f t="shared" si="447"/>
        <v>0</v>
      </c>
      <c r="DX224" s="2684">
        <f t="shared" si="448"/>
        <v>0</v>
      </c>
      <c r="DY224" s="2684">
        <f t="shared" si="449"/>
        <v>0</v>
      </c>
      <c r="DZ224" s="2684">
        <f t="shared" si="450"/>
        <v>0</v>
      </c>
      <c r="EA224" s="2684">
        <f t="shared" si="451"/>
        <v>0</v>
      </c>
      <c r="EB224" s="2684">
        <f t="shared" si="452"/>
        <v>0</v>
      </c>
      <c r="EC224" s="2684">
        <f t="shared" si="453"/>
        <v>0</v>
      </c>
      <c r="ED224" s="2630"/>
      <c r="EE224" s="2685">
        <f t="shared" si="379"/>
        <v>0</v>
      </c>
      <c r="EF224" s="2686">
        <f t="shared" si="379"/>
        <v>0</v>
      </c>
      <c r="EG224" s="2686">
        <f t="shared" si="379"/>
        <v>0</v>
      </c>
      <c r="EH224" s="2686">
        <f t="shared" si="379"/>
        <v>0</v>
      </c>
      <c r="EI224" s="2686">
        <f t="shared" si="379"/>
        <v>0</v>
      </c>
      <c r="EJ224" s="2686">
        <f t="shared" si="379"/>
        <v>0</v>
      </c>
      <c r="EK224" s="2686">
        <f t="shared" si="379"/>
        <v>0</v>
      </c>
      <c r="EL224" s="2687">
        <f t="shared" si="379"/>
        <v>0</v>
      </c>
      <c r="EM224" s="2601"/>
      <c r="EN224" s="2681" t="str">
        <f t="shared" si="454"/>
        <v/>
      </c>
      <c r="EO224" s="2688">
        <f t="shared" si="455"/>
        <v>0</v>
      </c>
      <c r="EP224" s="2689">
        <f t="shared" si="456"/>
        <v>0</v>
      </c>
      <c r="EQ224" s="2689">
        <f t="shared" si="457"/>
        <v>0</v>
      </c>
      <c r="ER224" s="2689">
        <f t="shared" si="458"/>
        <v>0</v>
      </c>
      <c r="ES224" s="2689">
        <f t="shared" si="459"/>
        <v>0</v>
      </c>
      <c r="ET224" s="2689">
        <f t="shared" si="460"/>
        <v>0</v>
      </c>
      <c r="EU224" s="2689">
        <f t="shared" si="461"/>
        <v>0</v>
      </c>
      <c r="EV224" s="2689">
        <f t="shared" si="462"/>
        <v>0</v>
      </c>
      <c r="EW224" s="2689">
        <f t="shared" si="463"/>
        <v>0</v>
      </c>
      <c r="EX224" s="2705">
        <f>IF(X224=EX8,X224,0)</f>
        <v>0</v>
      </c>
      <c r="EY224" s="2703" t="str">
        <f t="shared" si="464"/>
        <v/>
      </c>
      <c r="EZ224" s="2678" t="str">
        <f t="shared" si="465"/>
        <v/>
      </c>
      <c r="FA224" s="2692" t="str">
        <f t="shared" si="466"/>
        <v/>
      </c>
      <c r="FB224" s="2692" t="str">
        <f t="shared" si="467"/>
        <v/>
      </c>
      <c r="FC224" s="2692" t="str">
        <f t="shared" si="468"/>
        <v/>
      </c>
      <c r="FD224" s="2692" t="str">
        <f t="shared" si="469"/>
        <v/>
      </c>
      <c r="FE224" s="2692" t="str">
        <f t="shared" si="470"/>
        <v/>
      </c>
      <c r="FF224" s="2692" t="str">
        <f t="shared" si="471"/>
        <v/>
      </c>
      <c r="FG224" s="2692" t="str">
        <f t="shared" si="472"/>
        <v/>
      </c>
      <c r="FH224" s="2601"/>
      <c r="FI224" s="2681" t="str">
        <f t="shared" si="473"/>
        <v/>
      </c>
      <c r="FJ224" s="2694">
        <f t="shared" si="474"/>
        <v>0</v>
      </c>
      <c r="FK224" s="2527" t="str">
        <f t="shared" si="475"/>
        <v/>
      </c>
      <c r="FL224" s="2527" t="str">
        <f t="shared" si="476"/>
        <v/>
      </c>
      <c r="FM224" s="2527" t="str">
        <f t="shared" si="477"/>
        <v/>
      </c>
      <c r="FN224" s="2527" t="str">
        <f t="shared" si="478"/>
        <v/>
      </c>
      <c r="FO224" s="2527" t="str">
        <f t="shared" si="479"/>
        <v/>
      </c>
      <c r="FP224" s="2527" t="str">
        <f t="shared" si="480"/>
        <v/>
      </c>
      <c r="FQ224" s="2527" t="str">
        <f t="shared" si="481"/>
        <v/>
      </c>
      <c r="FR224" s="2527" t="str">
        <f t="shared" si="482"/>
        <v/>
      </c>
      <c r="FS224" s="2704">
        <f>IF(X224=FS8,X224,0)</f>
        <v>0</v>
      </c>
      <c r="FT224" s="2703" t="str">
        <f t="shared" si="483"/>
        <v/>
      </c>
      <c r="FU224" s="2692" t="str">
        <f t="shared" si="484"/>
        <v/>
      </c>
      <c r="FV224" s="2692" t="str">
        <f t="shared" si="485"/>
        <v/>
      </c>
      <c r="FW224" s="2692" t="str">
        <f t="shared" si="486"/>
        <v/>
      </c>
      <c r="FX224" s="2692" t="str">
        <f t="shared" si="487"/>
        <v/>
      </c>
      <c r="FY224" s="2692" t="str">
        <f t="shared" si="488"/>
        <v/>
      </c>
      <c r="FZ224" s="2692" t="str">
        <f t="shared" si="489"/>
        <v/>
      </c>
      <c r="GA224" s="2692" t="str">
        <f t="shared" si="490"/>
        <v/>
      </c>
      <c r="GB224" s="2696" t="str">
        <f t="shared" si="491"/>
        <v/>
      </c>
      <c r="GC224" s="2535"/>
    </row>
    <row r="225" spans="1:185" ht="45" customHeight="1" x14ac:dyDescent="0.25">
      <c r="A225" s="2633">
        <f>ROW()</f>
        <v>225</v>
      </c>
      <c r="B225" s="2667" t="str">
        <f>IF(C225="I","",IF(ISBLANK(D225),"",IF(ISTEXT(D225),LARGE(B9:B224,1)+1,0)))</f>
        <v/>
      </c>
      <c r="C225" s="2698"/>
      <c r="D225" s="2715"/>
      <c r="E225" s="2669"/>
      <c r="F225" s="2670"/>
      <c r="G225" s="2671"/>
      <c r="H225" s="2672"/>
      <c r="I225" s="2671"/>
      <c r="J225" s="2672"/>
      <c r="K225" s="2673">
        <f t="shared" si="492"/>
        <v>0</v>
      </c>
      <c r="L225" s="2532"/>
      <c r="M225" s="2674">
        <f t="shared" si="380"/>
        <v>0</v>
      </c>
      <c r="N225" s="2675">
        <f t="shared" si="380"/>
        <v>0</v>
      </c>
      <c r="O225" s="2676"/>
      <c r="P225" s="2676"/>
      <c r="Q225" s="2676"/>
      <c r="R225" s="2676"/>
      <c r="S225" s="2676"/>
      <c r="T225" s="2676"/>
      <c r="U225" s="2676"/>
      <c r="V225" s="2676"/>
      <c r="W225" s="2532"/>
      <c r="X225" s="2674">
        <f t="shared" si="381"/>
        <v>0</v>
      </c>
      <c r="Y225" s="2675">
        <f t="shared" si="381"/>
        <v>0</v>
      </c>
      <c r="Z225" s="2677"/>
      <c r="AA225" s="2677"/>
      <c r="AB225" s="2677"/>
      <c r="AC225" s="2677"/>
      <c r="AD225" s="2677"/>
      <c r="AE225" s="2677"/>
      <c r="AF225" s="2677"/>
      <c r="AG225" s="2677"/>
      <c r="AH225" s="2532"/>
      <c r="AI225" s="2535"/>
      <c r="AJ225" s="2678">
        <f t="shared" si="382"/>
        <v>0</v>
      </c>
      <c r="AK225" s="2679">
        <f t="shared" si="383"/>
        <v>0</v>
      </c>
      <c r="AL225" s="2678">
        <f t="shared" si="384"/>
        <v>0</v>
      </c>
      <c r="AM225" s="2679">
        <f t="shared" si="385"/>
        <v>0</v>
      </c>
      <c r="AN225" s="2678">
        <f t="shared" si="386"/>
        <v>0</v>
      </c>
      <c r="AO225" s="2679">
        <f t="shared" si="387"/>
        <v>0</v>
      </c>
      <c r="AP225" s="2678">
        <f t="shared" si="388"/>
        <v>0</v>
      </c>
      <c r="AQ225" s="2679">
        <f t="shared" si="389"/>
        <v>0</v>
      </c>
      <c r="AR225" s="2678">
        <f t="shared" si="390"/>
        <v>0</v>
      </c>
      <c r="AS225" s="2679">
        <f t="shared" si="391"/>
        <v>0</v>
      </c>
      <c r="AT225" s="2678">
        <f t="shared" si="392"/>
        <v>0</v>
      </c>
      <c r="AU225" s="2679">
        <f t="shared" si="393"/>
        <v>0</v>
      </c>
      <c r="AV225" s="2678">
        <f t="shared" si="394"/>
        <v>0</v>
      </c>
      <c r="AW225" s="2679">
        <f t="shared" si="395"/>
        <v>0</v>
      </c>
      <c r="AX225" s="2678">
        <f t="shared" si="396"/>
        <v>0</v>
      </c>
      <c r="AY225" s="2679">
        <f t="shared" si="397"/>
        <v>0</v>
      </c>
      <c r="AZ225" s="2680"/>
      <c r="BA225" s="2681">
        <f>BA9</f>
        <v>20</v>
      </c>
      <c r="BB225" s="2681">
        <f t="shared" si="398"/>
        <v>0</v>
      </c>
      <c r="BC225" s="2681" t="str">
        <f t="shared" si="399"/>
        <v/>
      </c>
      <c r="BD225" s="2682">
        <f t="shared" si="377"/>
        <v>0</v>
      </c>
      <c r="BE225" s="2682">
        <f t="shared" si="377"/>
        <v>0</v>
      </c>
      <c r="BF225" s="2682">
        <f t="shared" si="377"/>
        <v>0</v>
      </c>
      <c r="BG225" s="2682">
        <f t="shared" si="377"/>
        <v>0</v>
      </c>
      <c r="BH225" s="2682">
        <f t="shared" si="377"/>
        <v>0</v>
      </c>
      <c r="BI225" s="2682">
        <f t="shared" si="377"/>
        <v>0</v>
      </c>
      <c r="BJ225" s="2682">
        <f t="shared" si="377"/>
        <v>0</v>
      </c>
      <c r="BK225" s="2682">
        <f t="shared" si="377"/>
        <v>0</v>
      </c>
      <c r="BL225" s="2535"/>
      <c r="BM225" s="2683">
        <f t="shared" si="400"/>
        <v>0</v>
      </c>
      <c r="BN225" s="2684">
        <f t="shared" si="401"/>
        <v>0</v>
      </c>
      <c r="BO225" s="2684">
        <f t="shared" si="402"/>
        <v>0</v>
      </c>
      <c r="BP225" s="2684">
        <f t="shared" si="403"/>
        <v>0</v>
      </c>
      <c r="BQ225" s="2684">
        <f t="shared" si="404"/>
        <v>0</v>
      </c>
      <c r="BR225" s="2684">
        <f t="shared" si="405"/>
        <v>0</v>
      </c>
      <c r="BS225" s="2684">
        <f t="shared" si="406"/>
        <v>0</v>
      </c>
      <c r="BT225" s="2684">
        <f t="shared" si="407"/>
        <v>0</v>
      </c>
      <c r="BU225" s="2617"/>
      <c r="BV225" s="2685">
        <f t="shared" si="378"/>
        <v>0</v>
      </c>
      <c r="BW225" s="2686">
        <f t="shared" si="378"/>
        <v>0</v>
      </c>
      <c r="BX225" s="2686">
        <f t="shared" si="378"/>
        <v>0</v>
      </c>
      <c r="BY225" s="2686">
        <f t="shared" si="378"/>
        <v>0</v>
      </c>
      <c r="BZ225" s="2686">
        <f t="shared" si="378"/>
        <v>0</v>
      </c>
      <c r="CA225" s="2686">
        <f t="shared" si="378"/>
        <v>0</v>
      </c>
      <c r="CB225" s="2686">
        <f t="shared" si="378"/>
        <v>0</v>
      </c>
      <c r="CC225" s="2687">
        <f t="shared" si="378"/>
        <v>0</v>
      </c>
      <c r="CD225" s="2525"/>
      <c r="CE225" s="2681" t="str">
        <f t="shared" si="408"/>
        <v/>
      </c>
      <c r="CF225" s="2688">
        <f t="shared" si="409"/>
        <v>0</v>
      </c>
      <c r="CG225" s="2689">
        <f t="shared" si="410"/>
        <v>0</v>
      </c>
      <c r="CH225" s="2689">
        <f t="shared" si="411"/>
        <v>0</v>
      </c>
      <c r="CI225" s="2689">
        <f t="shared" si="412"/>
        <v>0</v>
      </c>
      <c r="CJ225" s="2689">
        <f t="shared" si="413"/>
        <v>0</v>
      </c>
      <c r="CK225" s="2689">
        <f t="shared" si="414"/>
        <v>0</v>
      </c>
      <c r="CL225" s="2689">
        <f t="shared" si="415"/>
        <v>0</v>
      </c>
      <c r="CM225" s="2689">
        <f t="shared" si="416"/>
        <v>0</v>
      </c>
      <c r="CN225" s="2689">
        <f t="shared" si="417"/>
        <v>0</v>
      </c>
      <c r="CO225" s="2702">
        <f>IF(M225=CO8,M225,0)</f>
        <v>0</v>
      </c>
      <c r="CP225" s="2703" t="str">
        <f t="shared" si="418"/>
        <v/>
      </c>
      <c r="CQ225" s="2678" t="str">
        <f t="shared" si="419"/>
        <v/>
      </c>
      <c r="CR225" s="2692" t="str">
        <f t="shared" si="420"/>
        <v/>
      </c>
      <c r="CS225" s="2692" t="str">
        <f t="shared" si="421"/>
        <v/>
      </c>
      <c r="CT225" s="2692" t="str">
        <f t="shared" si="422"/>
        <v/>
      </c>
      <c r="CU225" s="2692" t="str">
        <f t="shared" si="423"/>
        <v/>
      </c>
      <c r="CV225" s="2692" t="str">
        <f t="shared" si="424"/>
        <v/>
      </c>
      <c r="CW225" s="2692" t="str">
        <f t="shared" si="425"/>
        <v/>
      </c>
      <c r="CX225" s="2693" t="str">
        <f t="shared" si="426"/>
        <v/>
      </c>
      <c r="CY225" s="2601"/>
      <c r="CZ225" s="2681" t="str">
        <f t="shared" si="427"/>
        <v/>
      </c>
      <c r="DA225" s="2694">
        <f t="shared" si="428"/>
        <v>0</v>
      </c>
      <c r="DB225" s="2527" t="str">
        <f t="shared" si="429"/>
        <v/>
      </c>
      <c r="DC225" s="2527" t="str">
        <f t="shared" si="430"/>
        <v/>
      </c>
      <c r="DD225" s="2527" t="str">
        <f t="shared" si="431"/>
        <v/>
      </c>
      <c r="DE225" s="2527" t="str">
        <f t="shared" si="432"/>
        <v/>
      </c>
      <c r="DF225" s="2527" t="str">
        <f t="shared" si="433"/>
        <v/>
      </c>
      <c r="DG225" s="2527" t="str">
        <f t="shared" si="434"/>
        <v/>
      </c>
      <c r="DH225" s="2527" t="str">
        <f t="shared" si="435"/>
        <v/>
      </c>
      <c r="DI225" s="2527" t="str">
        <f t="shared" si="436"/>
        <v/>
      </c>
      <c r="DJ225" s="2549"/>
      <c r="DK225" s="2704">
        <f>IF(M225=DK8,M225,0)</f>
        <v>0</v>
      </c>
      <c r="DL225" s="2703" t="str">
        <f t="shared" si="437"/>
        <v/>
      </c>
      <c r="DM225" s="2692" t="str">
        <f t="shared" si="438"/>
        <v/>
      </c>
      <c r="DN225" s="2692" t="str">
        <f t="shared" si="439"/>
        <v/>
      </c>
      <c r="DO225" s="2692" t="str">
        <f t="shared" si="440"/>
        <v/>
      </c>
      <c r="DP225" s="2692" t="str">
        <f t="shared" si="441"/>
        <v/>
      </c>
      <c r="DQ225" s="2692" t="str">
        <f t="shared" si="442"/>
        <v/>
      </c>
      <c r="DR225" s="2692" t="str">
        <f t="shared" si="443"/>
        <v/>
      </c>
      <c r="DS225" s="2692" t="str">
        <f t="shared" si="444"/>
        <v/>
      </c>
      <c r="DT225" s="2696" t="str">
        <f t="shared" si="445"/>
        <v/>
      </c>
      <c r="DU225" s="2535"/>
      <c r="DV225" s="2683">
        <f t="shared" si="446"/>
        <v>0</v>
      </c>
      <c r="DW225" s="2684">
        <f t="shared" si="447"/>
        <v>0</v>
      </c>
      <c r="DX225" s="2684">
        <f t="shared" si="448"/>
        <v>0</v>
      </c>
      <c r="DY225" s="2684">
        <f t="shared" si="449"/>
        <v>0</v>
      </c>
      <c r="DZ225" s="2684">
        <f t="shared" si="450"/>
        <v>0</v>
      </c>
      <c r="EA225" s="2684">
        <f t="shared" si="451"/>
        <v>0</v>
      </c>
      <c r="EB225" s="2684">
        <f t="shared" si="452"/>
        <v>0</v>
      </c>
      <c r="EC225" s="2684">
        <f t="shared" si="453"/>
        <v>0</v>
      </c>
      <c r="ED225" s="2630"/>
      <c r="EE225" s="2685">
        <f t="shared" si="379"/>
        <v>0</v>
      </c>
      <c r="EF225" s="2686">
        <f t="shared" si="379"/>
        <v>0</v>
      </c>
      <c r="EG225" s="2686">
        <f t="shared" si="379"/>
        <v>0</v>
      </c>
      <c r="EH225" s="2686">
        <f t="shared" si="379"/>
        <v>0</v>
      </c>
      <c r="EI225" s="2686">
        <f t="shared" si="379"/>
        <v>0</v>
      </c>
      <c r="EJ225" s="2686">
        <f t="shared" si="379"/>
        <v>0</v>
      </c>
      <c r="EK225" s="2686">
        <f t="shared" si="379"/>
        <v>0</v>
      </c>
      <c r="EL225" s="2687">
        <f t="shared" si="379"/>
        <v>0</v>
      </c>
      <c r="EM225" s="2601"/>
      <c r="EN225" s="2681" t="str">
        <f t="shared" si="454"/>
        <v/>
      </c>
      <c r="EO225" s="2688">
        <f t="shared" si="455"/>
        <v>0</v>
      </c>
      <c r="EP225" s="2689">
        <f t="shared" si="456"/>
        <v>0</v>
      </c>
      <c r="EQ225" s="2689">
        <f t="shared" si="457"/>
        <v>0</v>
      </c>
      <c r="ER225" s="2689">
        <f t="shared" si="458"/>
        <v>0</v>
      </c>
      <c r="ES225" s="2689">
        <f t="shared" si="459"/>
        <v>0</v>
      </c>
      <c r="ET225" s="2689">
        <f t="shared" si="460"/>
        <v>0</v>
      </c>
      <c r="EU225" s="2689">
        <f t="shared" si="461"/>
        <v>0</v>
      </c>
      <c r="EV225" s="2689">
        <f t="shared" si="462"/>
        <v>0</v>
      </c>
      <c r="EW225" s="2689">
        <f t="shared" si="463"/>
        <v>0</v>
      </c>
      <c r="EX225" s="2705">
        <f>IF(X225=EX8,X225,0)</f>
        <v>0</v>
      </c>
      <c r="EY225" s="2703" t="str">
        <f t="shared" si="464"/>
        <v/>
      </c>
      <c r="EZ225" s="2678" t="str">
        <f t="shared" si="465"/>
        <v/>
      </c>
      <c r="FA225" s="2692" t="str">
        <f t="shared" si="466"/>
        <v/>
      </c>
      <c r="FB225" s="2692" t="str">
        <f t="shared" si="467"/>
        <v/>
      </c>
      <c r="FC225" s="2692" t="str">
        <f t="shared" si="468"/>
        <v/>
      </c>
      <c r="FD225" s="2692" t="str">
        <f t="shared" si="469"/>
        <v/>
      </c>
      <c r="FE225" s="2692" t="str">
        <f t="shared" si="470"/>
        <v/>
      </c>
      <c r="FF225" s="2692" t="str">
        <f t="shared" si="471"/>
        <v/>
      </c>
      <c r="FG225" s="2692" t="str">
        <f t="shared" si="472"/>
        <v/>
      </c>
      <c r="FH225" s="2601"/>
      <c r="FI225" s="2681" t="str">
        <f t="shared" si="473"/>
        <v/>
      </c>
      <c r="FJ225" s="2694">
        <f t="shared" si="474"/>
        <v>0</v>
      </c>
      <c r="FK225" s="2527" t="str">
        <f t="shared" si="475"/>
        <v/>
      </c>
      <c r="FL225" s="2527" t="str">
        <f t="shared" si="476"/>
        <v/>
      </c>
      <c r="FM225" s="2527" t="str">
        <f t="shared" si="477"/>
        <v/>
      </c>
      <c r="FN225" s="2527" t="str">
        <f t="shared" si="478"/>
        <v/>
      </c>
      <c r="FO225" s="2527" t="str">
        <f t="shared" si="479"/>
        <v/>
      </c>
      <c r="FP225" s="2527" t="str">
        <f t="shared" si="480"/>
        <v/>
      </c>
      <c r="FQ225" s="2527" t="str">
        <f t="shared" si="481"/>
        <v/>
      </c>
      <c r="FR225" s="2527" t="str">
        <f t="shared" si="482"/>
        <v/>
      </c>
      <c r="FS225" s="2704">
        <f>IF(X225=FS8,X225,0)</f>
        <v>0</v>
      </c>
      <c r="FT225" s="2703" t="str">
        <f t="shared" si="483"/>
        <v/>
      </c>
      <c r="FU225" s="2692" t="str">
        <f t="shared" si="484"/>
        <v/>
      </c>
      <c r="FV225" s="2692" t="str">
        <f t="shared" si="485"/>
        <v/>
      </c>
      <c r="FW225" s="2692" t="str">
        <f t="shared" si="486"/>
        <v/>
      </c>
      <c r="FX225" s="2692" t="str">
        <f t="shared" si="487"/>
        <v/>
      </c>
      <c r="FY225" s="2692" t="str">
        <f t="shared" si="488"/>
        <v/>
      </c>
      <c r="FZ225" s="2692" t="str">
        <f t="shared" si="489"/>
        <v/>
      </c>
      <c r="GA225" s="2692" t="str">
        <f t="shared" si="490"/>
        <v/>
      </c>
      <c r="GB225" s="2696" t="str">
        <f t="shared" si="491"/>
        <v/>
      </c>
      <c r="GC225" s="2535"/>
    </row>
    <row r="226" spans="1:185" ht="45" customHeight="1" x14ac:dyDescent="0.25">
      <c r="A226" s="2633">
        <f>ROW()</f>
        <v>226</v>
      </c>
      <c r="B226" s="2667" t="str">
        <f>IF(C226="I","",IF(ISBLANK(D226),"",IF(ISTEXT(D226),LARGE(B9:B225,1)+1,0)))</f>
        <v/>
      </c>
      <c r="C226" s="2698"/>
      <c r="D226" s="2715"/>
      <c r="E226" s="2669"/>
      <c r="F226" s="2670"/>
      <c r="G226" s="2671"/>
      <c r="H226" s="2672"/>
      <c r="I226" s="2671"/>
      <c r="J226" s="2672"/>
      <c r="K226" s="2673">
        <f t="shared" si="492"/>
        <v>0</v>
      </c>
      <c r="L226" s="2532"/>
      <c r="M226" s="2674">
        <f t="shared" si="380"/>
        <v>0</v>
      </c>
      <c r="N226" s="2675">
        <f t="shared" si="380"/>
        <v>0</v>
      </c>
      <c r="O226" s="2676"/>
      <c r="P226" s="2676"/>
      <c r="Q226" s="2676"/>
      <c r="R226" s="2676"/>
      <c r="S226" s="2676"/>
      <c r="T226" s="2676"/>
      <c r="U226" s="2676"/>
      <c r="V226" s="2676"/>
      <c r="W226" s="2532"/>
      <c r="X226" s="2674">
        <f t="shared" si="381"/>
        <v>0</v>
      </c>
      <c r="Y226" s="2675">
        <f t="shared" si="381"/>
        <v>0</v>
      </c>
      <c r="Z226" s="2677"/>
      <c r="AA226" s="2677"/>
      <c r="AB226" s="2677"/>
      <c r="AC226" s="2677"/>
      <c r="AD226" s="2677"/>
      <c r="AE226" s="2677"/>
      <c r="AF226" s="2677"/>
      <c r="AG226" s="2677"/>
      <c r="AH226" s="2532"/>
      <c r="AI226" s="2535"/>
      <c r="AJ226" s="2678">
        <f t="shared" si="382"/>
        <v>0</v>
      </c>
      <c r="AK226" s="2679">
        <f t="shared" si="383"/>
        <v>0</v>
      </c>
      <c r="AL226" s="2678">
        <f t="shared" si="384"/>
        <v>0</v>
      </c>
      <c r="AM226" s="2679">
        <f t="shared" si="385"/>
        <v>0</v>
      </c>
      <c r="AN226" s="2678">
        <f t="shared" si="386"/>
        <v>0</v>
      </c>
      <c r="AO226" s="2679">
        <f t="shared" si="387"/>
        <v>0</v>
      </c>
      <c r="AP226" s="2678">
        <f t="shared" si="388"/>
        <v>0</v>
      </c>
      <c r="AQ226" s="2679">
        <f t="shared" si="389"/>
        <v>0</v>
      </c>
      <c r="AR226" s="2678">
        <f t="shared" si="390"/>
        <v>0</v>
      </c>
      <c r="AS226" s="2679">
        <f t="shared" si="391"/>
        <v>0</v>
      </c>
      <c r="AT226" s="2678">
        <f t="shared" si="392"/>
        <v>0</v>
      </c>
      <c r="AU226" s="2679">
        <f t="shared" si="393"/>
        <v>0</v>
      </c>
      <c r="AV226" s="2678">
        <f t="shared" si="394"/>
        <v>0</v>
      </c>
      <c r="AW226" s="2679">
        <f t="shared" si="395"/>
        <v>0</v>
      </c>
      <c r="AX226" s="2678">
        <f t="shared" si="396"/>
        <v>0</v>
      </c>
      <c r="AY226" s="2679">
        <f t="shared" si="397"/>
        <v>0</v>
      </c>
      <c r="AZ226" s="2680"/>
      <c r="BA226" s="2681">
        <f>BA9</f>
        <v>20</v>
      </c>
      <c r="BB226" s="2681">
        <f t="shared" si="398"/>
        <v>0</v>
      </c>
      <c r="BC226" s="2681" t="str">
        <f t="shared" si="399"/>
        <v/>
      </c>
      <c r="BD226" s="2682">
        <f t="shared" si="377"/>
        <v>0</v>
      </c>
      <c r="BE226" s="2682">
        <f t="shared" si="377"/>
        <v>0</v>
      </c>
      <c r="BF226" s="2682">
        <f t="shared" si="377"/>
        <v>0</v>
      </c>
      <c r="BG226" s="2682">
        <f t="shared" si="377"/>
        <v>0</v>
      </c>
      <c r="BH226" s="2682">
        <f t="shared" si="377"/>
        <v>0</v>
      </c>
      <c r="BI226" s="2682">
        <f t="shared" si="377"/>
        <v>0</v>
      </c>
      <c r="BJ226" s="2682">
        <f t="shared" si="377"/>
        <v>0</v>
      </c>
      <c r="BK226" s="2682">
        <f t="shared" si="377"/>
        <v>0</v>
      </c>
      <c r="BL226" s="2535"/>
      <c r="BM226" s="2683">
        <f t="shared" si="400"/>
        <v>0</v>
      </c>
      <c r="BN226" s="2684">
        <f t="shared" si="401"/>
        <v>0</v>
      </c>
      <c r="BO226" s="2684">
        <f t="shared" si="402"/>
        <v>0</v>
      </c>
      <c r="BP226" s="2684">
        <f t="shared" si="403"/>
        <v>0</v>
      </c>
      <c r="BQ226" s="2684">
        <f t="shared" si="404"/>
        <v>0</v>
      </c>
      <c r="BR226" s="2684">
        <f t="shared" si="405"/>
        <v>0</v>
      </c>
      <c r="BS226" s="2684">
        <f t="shared" si="406"/>
        <v>0</v>
      </c>
      <c r="BT226" s="2684">
        <f t="shared" si="407"/>
        <v>0</v>
      </c>
      <c r="BU226" s="2617"/>
      <c r="BV226" s="2685">
        <f t="shared" si="378"/>
        <v>0</v>
      </c>
      <c r="BW226" s="2686">
        <f t="shared" si="378"/>
        <v>0</v>
      </c>
      <c r="BX226" s="2686">
        <f t="shared" si="378"/>
        <v>0</v>
      </c>
      <c r="BY226" s="2686">
        <f t="shared" si="378"/>
        <v>0</v>
      </c>
      <c r="BZ226" s="2686">
        <f t="shared" si="378"/>
        <v>0</v>
      </c>
      <c r="CA226" s="2686">
        <f t="shared" si="378"/>
        <v>0</v>
      </c>
      <c r="CB226" s="2686">
        <f t="shared" si="378"/>
        <v>0</v>
      </c>
      <c r="CC226" s="2687">
        <f t="shared" si="378"/>
        <v>0</v>
      </c>
      <c r="CD226" s="2525"/>
      <c r="CE226" s="2681" t="str">
        <f t="shared" si="408"/>
        <v/>
      </c>
      <c r="CF226" s="2688">
        <f t="shared" si="409"/>
        <v>0</v>
      </c>
      <c r="CG226" s="2689">
        <f t="shared" si="410"/>
        <v>0</v>
      </c>
      <c r="CH226" s="2689">
        <f t="shared" si="411"/>
        <v>0</v>
      </c>
      <c r="CI226" s="2689">
        <f t="shared" si="412"/>
        <v>0</v>
      </c>
      <c r="CJ226" s="2689">
        <f t="shared" si="413"/>
        <v>0</v>
      </c>
      <c r="CK226" s="2689">
        <f t="shared" si="414"/>
        <v>0</v>
      </c>
      <c r="CL226" s="2689">
        <f t="shared" si="415"/>
        <v>0</v>
      </c>
      <c r="CM226" s="2689">
        <f t="shared" si="416"/>
        <v>0</v>
      </c>
      <c r="CN226" s="2689">
        <f t="shared" si="417"/>
        <v>0</v>
      </c>
      <c r="CO226" s="2702">
        <f>IF(M226=CO8,M226,0)</f>
        <v>0</v>
      </c>
      <c r="CP226" s="2703" t="str">
        <f t="shared" si="418"/>
        <v/>
      </c>
      <c r="CQ226" s="2678" t="str">
        <f t="shared" si="419"/>
        <v/>
      </c>
      <c r="CR226" s="2692" t="str">
        <f t="shared" si="420"/>
        <v/>
      </c>
      <c r="CS226" s="2692" t="str">
        <f t="shared" si="421"/>
        <v/>
      </c>
      <c r="CT226" s="2692" t="str">
        <f t="shared" si="422"/>
        <v/>
      </c>
      <c r="CU226" s="2692" t="str">
        <f t="shared" si="423"/>
        <v/>
      </c>
      <c r="CV226" s="2692" t="str">
        <f t="shared" si="424"/>
        <v/>
      </c>
      <c r="CW226" s="2692" t="str">
        <f t="shared" si="425"/>
        <v/>
      </c>
      <c r="CX226" s="2693" t="str">
        <f t="shared" si="426"/>
        <v/>
      </c>
      <c r="CY226" s="2601"/>
      <c r="CZ226" s="2681" t="str">
        <f t="shared" si="427"/>
        <v/>
      </c>
      <c r="DA226" s="2694">
        <f t="shared" si="428"/>
        <v>0</v>
      </c>
      <c r="DB226" s="2527" t="str">
        <f t="shared" si="429"/>
        <v/>
      </c>
      <c r="DC226" s="2527" t="str">
        <f t="shared" si="430"/>
        <v/>
      </c>
      <c r="DD226" s="2527" t="str">
        <f t="shared" si="431"/>
        <v/>
      </c>
      <c r="DE226" s="2527" t="str">
        <f t="shared" si="432"/>
        <v/>
      </c>
      <c r="DF226" s="2527" t="str">
        <f t="shared" si="433"/>
        <v/>
      </c>
      <c r="DG226" s="2527" t="str">
        <f t="shared" si="434"/>
        <v/>
      </c>
      <c r="DH226" s="2527" t="str">
        <f t="shared" si="435"/>
        <v/>
      </c>
      <c r="DI226" s="2527" t="str">
        <f t="shared" si="436"/>
        <v/>
      </c>
      <c r="DJ226" s="2549"/>
      <c r="DK226" s="2704">
        <f>IF(M226=DK8,M226,0)</f>
        <v>0</v>
      </c>
      <c r="DL226" s="2703" t="str">
        <f t="shared" si="437"/>
        <v/>
      </c>
      <c r="DM226" s="2692" t="str">
        <f t="shared" si="438"/>
        <v/>
      </c>
      <c r="DN226" s="2692" t="str">
        <f t="shared" si="439"/>
        <v/>
      </c>
      <c r="DO226" s="2692" t="str">
        <f t="shared" si="440"/>
        <v/>
      </c>
      <c r="DP226" s="2692" t="str">
        <f t="shared" si="441"/>
        <v/>
      </c>
      <c r="DQ226" s="2692" t="str">
        <f t="shared" si="442"/>
        <v/>
      </c>
      <c r="DR226" s="2692" t="str">
        <f t="shared" si="443"/>
        <v/>
      </c>
      <c r="DS226" s="2692" t="str">
        <f t="shared" si="444"/>
        <v/>
      </c>
      <c r="DT226" s="2696" t="str">
        <f t="shared" si="445"/>
        <v/>
      </c>
      <c r="DU226" s="2535"/>
      <c r="DV226" s="2683">
        <f t="shared" si="446"/>
        <v>0</v>
      </c>
      <c r="DW226" s="2684">
        <f t="shared" si="447"/>
        <v>0</v>
      </c>
      <c r="DX226" s="2684">
        <f t="shared" si="448"/>
        <v>0</v>
      </c>
      <c r="DY226" s="2684">
        <f t="shared" si="449"/>
        <v>0</v>
      </c>
      <c r="DZ226" s="2684">
        <f t="shared" si="450"/>
        <v>0</v>
      </c>
      <c r="EA226" s="2684">
        <f t="shared" si="451"/>
        <v>0</v>
      </c>
      <c r="EB226" s="2684">
        <f t="shared" si="452"/>
        <v>0</v>
      </c>
      <c r="EC226" s="2684">
        <f t="shared" si="453"/>
        <v>0</v>
      </c>
      <c r="ED226" s="2630"/>
      <c r="EE226" s="2685">
        <f t="shared" si="379"/>
        <v>0</v>
      </c>
      <c r="EF226" s="2686">
        <f t="shared" si="379"/>
        <v>0</v>
      </c>
      <c r="EG226" s="2686">
        <f t="shared" si="379"/>
        <v>0</v>
      </c>
      <c r="EH226" s="2686">
        <f t="shared" si="379"/>
        <v>0</v>
      </c>
      <c r="EI226" s="2686">
        <f t="shared" si="379"/>
        <v>0</v>
      </c>
      <c r="EJ226" s="2686">
        <f t="shared" si="379"/>
        <v>0</v>
      </c>
      <c r="EK226" s="2686">
        <f t="shared" si="379"/>
        <v>0</v>
      </c>
      <c r="EL226" s="2687">
        <f t="shared" si="379"/>
        <v>0</v>
      </c>
      <c r="EM226" s="2601"/>
      <c r="EN226" s="2681" t="str">
        <f t="shared" si="454"/>
        <v/>
      </c>
      <c r="EO226" s="2688">
        <f t="shared" si="455"/>
        <v>0</v>
      </c>
      <c r="EP226" s="2689">
        <f t="shared" si="456"/>
        <v>0</v>
      </c>
      <c r="EQ226" s="2689">
        <f t="shared" si="457"/>
        <v>0</v>
      </c>
      <c r="ER226" s="2689">
        <f t="shared" si="458"/>
        <v>0</v>
      </c>
      <c r="ES226" s="2689">
        <f t="shared" si="459"/>
        <v>0</v>
      </c>
      <c r="ET226" s="2689">
        <f t="shared" si="460"/>
        <v>0</v>
      </c>
      <c r="EU226" s="2689">
        <f t="shared" si="461"/>
        <v>0</v>
      </c>
      <c r="EV226" s="2689">
        <f t="shared" si="462"/>
        <v>0</v>
      </c>
      <c r="EW226" s="2689">
        <f t="shared" si="463"/>
        <v>0</v>
      </c>
      <c r="EX226" s="2705">
        <f>IF(X226=EX8,X226,0)</f>
        <v>0</v>
      </c>
      <c r="EY226" s="2703" t="str">
        <f t="shared" si="464"/>
        <v/>
      </c>
      <c r="EZ226" s="2678" t="str">
        <f t="shared" si="465"/>
        <v/>
      </c>
      <c r="FA226" s="2692" t="str">
        <f t="shared" si="466"/>
        <v/>
      </c>
      <c r="FB226" s="2692" t="str">
        <f t="shared" si="467"/>
        <v/>
      </c>
      <c r="FC226" s="2692" t="str">
        <f t="shared" si="468"/>
        <v/>
      </c>
      <c r="FD226" s="2692" t="str">
        <f t="shared" si="469"/>
        <v/>
      </c>
      <c r="FE226" s="2692" t="str">
        <f t="shared" si="470"/>
        <v/>
      </c>
      <c r="FF226" s="2692" t="str">
        <f t="shared" si="471"/>
        <v/>
      </c>
      <c r="FG226" s="2692" t="str">
        <f t="shared" si="472"/>
        <v/>
      </c>
      <c r="FH226" s="2601"/>
      <c r="FI226" s="2681" t="str">
        <f t="shared" si="473"/>
        <v/>
      </c>
      <c r="FJ226" s="2694">
        <f t="shared" si="474"/>
        <v>0</v>
      </c>
      <c r="FK226" s="2527" t="str">
        <f t="shared" si="475"/>
        <v/>
      </c>
      <c r="FL226" s="2527" t="str">
        <f t="shared" si="476"/>
        <v/>
      </c>
      <c r="FM226" s="2527" t="str">
        <f t="shared" si="477"/>
        <v/>
      </c>
      <c r="FN226" s="2527" t="str">
        <f t="shared" si="478"/>
        <v/>
      </c>
      <c r="FO226" s="2527" t="str">
        <f t="shared" si="479"/>
        <v/>
      </c>
      <c r="FP226" s="2527" t="str">
        <f t="shared" si="480"/>
        <v/>
      </c>
      <c r="FQ226" s="2527" t="str">
        <f t="shared" si="481"/>
        <v/>
      </c>
      <c r="FR226" s="2527" t="str">
        <f t="shared" si="482"/>
        <v/>
      </c>
      <c r="FS226" s="2704">
        <f>IF(X226=FS8,X226,0)</f>
        <v>0</v>
      </c>
      <c r="FT226" s="2703" t="str">
        <f t="shared" si="483"/>
        <v/>
      </c>
      <c r="FU226" s="2692" t="str">
        <f t="shared" si="484"/>
        <v/>
      </c>
      <c r="FV226" s="2692" t="str">
        <f t="shared" si="485"/>
        <v/>
      </c>
      <c r="FW226" s="2692" t="str">
        <f t="shared" si="486"/>
        <v/>
      </c>
      <c r="FX226" s="2692" t="str">
        <f t="shared" si="487"/>
        <v/>
      </c>
      <c r="FY226" s="2692" t="str">
        <f t="shared" si="488"/>
        <v/>
      </c>
      <c r="FZ226" s="2692" t="str">
        <f t="shared" si="489"/>
        <v/>
      </c>
      <c r="GA226" s="2692" t="str">
        <f t="shared" si="490"/>
        <v/>
      </c>
      <c r="GB226" s="2696" t="str">
        <f t="shared" si="491"/>
        <v/>
      </c>
      <c r="GC226" s="2535"/>
    </row>
    <row r="227" spans="1:185" ht="45" customHeight="1" x14ac:dyDescent="0.25">
      <c r="A227" s="2633">
        <f>ROW()</f>
        <v>227</v>
      </c>
      <c r="B227" s="2667" t="str">
        <f>IF(C227="I","",IF(ISBLANK(D227),"",IF(ISTEXT(D227),LARGE(B9:B226,1)+1,0)))</f>
        <v/>
      </c>
      <c r="C227" s="2698"/>
      <c r="D227" s="2715"/>
      <c r="E227" s="2669"/>
      <c r="F227" s="2670"/>
      <c r="G227" s="2671"/>
      <c r="H227" s="2672"/>
      <c r="I227" s="2671"/>
      <c r="J227" s="2672"/>
      <c r="K227" s="2673">
        <f t="shared" si="492"/>
        <v>0</v>
      </c>
      <c r="L227" s="2532"/>
      <c r="M227" s="2674">
        <f t="shared" si="380"/>
        <v>0</v>
      </c>
      <c r="N227" s="2675">
        <f t="shared" si="380"/>
        <v>0</v>
      </c>
      <c r="O227" s="2676"/>
      <c r="P227" s="2676"/>
      <c r="Q227" s="2676"/>
      <c r="R227" s="2676"/>
      <c r="S227" s="2676"/>
      <c r="T227" s="2676"/>
      <c r="U227" s="2676"/>
      <c r="V227" s="2676"/>
      <c r="W227" s="2532"/>
      <c r="X227" s="2674">
        <f t="shared" si="381"/>
        <v>0</v>
      </c>
      <c r="Y227" s="2675">
        <f t="shared" si="381"/>
        <v>0</v>
      </c>
      <c r="Z227" s="2677"/>
      <c r="AA227" s="2677"/>
      <c r="AB227" s="2677"/>
      <c r="AC227" s="2677"/>
      <c r="AD227" s="2677"/>
      <c r="AE227" s="2677"/>
      <c r="AF227" s="2677"/>
      <c r="AG227" s="2677"/>
      <c r="AH227" s="2532"/>
      <c r="AI227" s="2535"/>
      <c r="AJ227" s="2678">
        <f t="shared" si="382"/>
        <v>0</v>
      </c>
      <c r="AK227" s="2679">
        <f t="shared" si="383"/>
        <v>0</v>
      </c>
      <c r="AL227" s="2678">
        <f t="shared" si="384"/>
        <v>0</v>
      </c>
      <c r="AM227" s="2679">
        <f t="shared" si="385"/>
        <v>0</v>
      </c>
      <c r="AN227" s="2678">
        <f t="shared" si="386"/>
        <v>0</v>
      </c>
      <c r="AO227" s="2679">
        <f t="shared" si="387"/>
        <v>0</v>
      </c>
      <c r="AP227" s="2678">
        <f t="shared" si="388"/>
        <v>0</v>
      </c>
      <c r="AQ227" s="2679">
        <f t="shared" si="389"/>
        <v>0</v>
      </c>
      <c r="AR227" s="2678">
        <f t="shared" si="390"/>
        <v>0</v>
      </c>
      <c r="AS227" s="2679">
        <f t="shared" si="391"/>
        <v>0</v>
      </c>
      <c r="AT227" s="2678">
        <f t="shared" si="392"/>
        <v>0</v>
      </c>
      <c r="AU227" s="2679">
        <f t="shared" si="393"/>
        <v>0</v>
      </c>
      <c r="AV227" s="2678">
        <f t="shared" si="394"/>
        <v>0</v>
      </c>
      <c r="AW227" s="2679">
        <f t="shared" si="395"/>
        <v>0</v>
      </c>
      <c r="AX227" s="2678">
        <f t="shared" si="396"/>
        <v>0</v>
      </c>
      <c r="AY227" s="2679">
        <f t="shared" si="397"/>
        <v>0</v>
      </c>
      <c r="AZ227" s="2680"/>
      <c r="BA227" s="2681">
        <f>BA9</f>
        <v>20</v>
      </c>
      <c r="BB227" s="2681">
        <f t="shared" si="398"/>
        <v>0</v>
      </c>
      <c r="BC227" s="2681" t="str">
        <f t="shared" si="399"/>
        <v/>
      </c>
      <c r="BD227" s="2682">
        <f t="shared" si="377"/>
        <v>0</v>
      </c>
      <c r="BE227" s="2682">
        <f t="shared" si="377"/>
        <v>0</v>
      </c>
      <c r="BF227" s="2682">
        <f t="shared" si="377"/>
        <v>0</v>
      </c>
      <c r="BG227" s="2682">
        <f t="shared" ref="BG227:BK277" si="493">SUM(BY227,EH227)</f>
        <v>0</v>
      </c>
      <c r="BH227" s="2682">
        <f t="shared" si="493"/>
        <v>0</v>
      </c>
      <c r="BI227" s="2682">
        <f t="shared" si="493"/>
        <v>0</v>
      </c>
      <c r="BJ227" s="2682">
        <f t="shared" si="493"/>
        <v>0</v>
      </c>
      <c r="BK227" s="2682">
        <f t="shared" si="493"/>
        <v>0</v>
      </c>
      <c r="BL227" s="2535"/>
      <c r="BM227" s="2683">
        <f t="shared" si="400"/>
        <v>0</v>
      </c>
      <c r="BN227" s="2684">
        <f t="shared" si="401"/>
        <v>0</v>
      </c>
      <c r="BO227" s="2684">
        <f t="shared" si="402"/>
        <v>0</v>
      </c>
      <c r="BP227" s="2684">
        <f t="shared" si="403"/>
        <v>0</v>
      </c>
      <c r="BQ227" s="2684">
        <f t="shared" si="404"/>
        <v>0</v>
      </c>
      <c r="BR227" s="2684">
        <f t="shared" si="405"/>
        <v>0</v>
      </c>
      <c r="BS227" s="2684">
        <f t="shared" si="406"/>
        <v>0</v>
      </c>
      <c r="BT227" s="2684">
        <f t="shared" si="407"/>
        <v>0</v>
      </c>
      <c r="BU227" s="2617"/>
      <c r="BV227" s="2685">
        <f t="shared" si="378"/>
        <v>0</v>
      </c>
      <c r="BW227" s="2686">
        <f t="shared" si="378"/>
        <v>0</v>
      </c>
      <c r="BX227" s="2686">
        <f t="shared" si="378"/>
        <v>0</v>
      </c>
      <c r="BY227" s="2686">
        <f t="shared" ref="BY227:CC277" si="494">SUM(CJ227,DE227)</f>
        <v>0</v>
      </c>
      <c r="BZ227" s="2686">
        <f t="shared" si="494"/>
        <v>0</v>
      </c>
      <c r="CA227" s="2686">
        <f t="shared" si="494"/>
        <v>0</v>
      </c>
      <c r="CB227" s="2686">
        <f t="shared" si="494"/>
        <v>0</v>
      </c>
      <c r="CC227" s="2687">
        <f t="shared" si="494"/>
        <v>0</v>
      </c>
      <c r="CD227" s="2525"/>
      <c r="CE227" s="2681" t="str">
        <f t="shared" si="408"/>
        <v/>
      </c>
      <c r="CF227" s="2688">
        <f t="shared" si="409"/>
        <v>0</v>
      </c>
      <c r="CG227" s="2689">
        <f t="shared" si="410"/>
        <v>0</v>
      </c>
      <c r="CH227" s="2689">
        <f t="shared" si="411"/>
        <v>0</v>
      </c>
      <c r="CI227" s="2689">
        <f t="shared" si="412"/>
        <v>0</v>
      </c>
      <c r="CJ227" s="2689">
        <f t="shared" si="413"/>
        <v>0</v>
      </c>
      <c r="CK227" s="2689">
        <f t="shared" si="414"/>
        <v>0</v>
      </c>
      <c r="CL227" s="2689">
        <f t="shared" si="415"/>
        <v>0</v>
      </c>
      <c r="CM227" s="2689">
        <f t="shared" si="416"/>
        <v>0</v>
      </c>
      <c r="CN227" s="2689">
        <f t="shared" si="417"/>
        <v>0</v>
      </c>
      <c r="CO227" s="2702">
        <f>IF(M227=CO8,M227,0)</f>
        <v>0</v>
      </c>
      <c r="CP227" s="2703" t="str">
        <f t="shared" si="418"/>
        <v/>
      </c>
      <c r="CQ227" s="2678" t="str">
        <f t="shared" si="419"/>
        <v/>
      </c>
      <c r="CR227" s="2692" t="str">
        <f t="shared" si="420"/>
        <v/>
      </c>
      <c r="CS227" s="2692" t="str">
        <f t="shared" si="421"/>
        <v/>
      </c>
      <c r="CT227" s="2692" t="str">
        <f t="shared" si="422"/>
        <v/>
      </c>
      <c r="CU227" s="2692" t="str">
        <f t="shared" si="423"/>
        <v/>
      </c>
      <c r="CV227" s="2692" t="str">
        <f t="shared" si="424"/>
        <v/>
      </c>
      <c r="CW227" s="2692" t="str">
        <f t="shared" si="425"/>
        <v/>
      </c>
      <c r="CX227" s="2693" t="str">
        <f t="shared" si="426"/>
        <v/>
      </c>
      <c r="CY227" s="2601"/>
      <c r="CZ227" s="2681" t="str">
        <f t="shared" si="427"/>
        <v/>
      </c>
      <c r="DA227" s="2694">
        <f t="shared" si="428"/>
        <v>0</v>
      </c>
      <c r="DB227" s="2527" t="str">
        <f t="shared" si="429"/>
        <v/>
      </c>
      <c r="DC227" s="2527" t="str">
        <f t="shared" si="430"/>
        <v/>
      </c>
      <c r="DD227" s="2527" t="str">
        <f t="shared" si="431"/>
        <v/>
      </c>
      <c r="DE227" s="2527" t="str">
        <f t="shared" si="432"/>
        <v/>
      </c>
      <c r="DF227" s="2527" t="str">
        <f t="shared" si="433"/>
        <v/>
      </c>
      <c r="DG227" s="2527" t="str">
        <f t="shared" si="434"/>
        <v/>
      </c>
      <c r="DH227" s="2527" t="str">
        <f t="shared" si="435"/>
        <v/>
      </c>
      <c r="DI227" s="2527" t="str">
        <f t="shared" si="436"/>
        <v/>
      </c>
      <c r="DJ227" s="2549"/>
      <c r="DK227" s="2704">
        <f>IF(M227=DK8,M227,0)</f>
        <v>0</v>
      </c>
      <c r="DL227" s="2703" t="str">
        <f t="shared" si="437"/>
        <v/>
      </c>
      <c r="DM227" s="2692" t="str">
        <f t="shared" si="438"/>
        <v/>
      </c>
      <c r="DN227" s="2692" t="str">
        <f t="shared" si="439"/>
        <v/>
      </c>
      <c r="DO227" s="2692" t="str">
        <f t="shared" si="440"/>
        <v/>
      </c>
      <c r="DP227" s="2692" t="str">
        <f t="shared" si="441"/>
        <v/>
      </c>
      <c r="DQ227" s="2692" t="str">
        <f t="shared" si="442"/>
        <v/>
      </c>
      <c r="DR227" s="2692" t="str">
        <f t="shared" si="443"/>
        <v/>
      </c>
      <c r="DS227" s="2692" t="str">
        <f t="shared" si="444"/>
        <v/>
      </c>
      <c r="DT227" s="2696" t="str">
        <f t="shared" si="445"/>
        <v/>
      </c>
      <c r="DU227" s="2535"/>
      <c r="DV227" s="2683">
        <f t="shared" si="446"/>
        <v>0</v>
      </c>
      <c r="DW227" s="2684">
        <f t="shared" si="447"/>
        <v>0</v>
      </c>
      <c r="DX227" s="2684">
        <f t="shared" si="448"/>
        <v>0</v>
      </c>
      <c r="DY227" s="2684">
        <f t="shared" si="449"/>
        <v>0</v>
      </c>
      <c r="DZ227" s="2684">
        <f t="shared" si="450"/>
        <v>0</v>
      </c>
      <c r="EA227" s="2684">
        <f t="shared" si="451"/>
        <v>0</v>
      </c>
      <c r="EB227" s="2684">
        <f t="shared" si="452"/>
        <v>0</v>
      </c>
      <c r="EC227" s="2684">
        <f t="shared" si="453"/>
        <v>0</v>
      </c>
      <c r="ED227" s="2630"/>
      <c r="EE227" s="2685">
        <f t="shared" si="379"/>
        <v>0</v>
      </c>
      <c r="EF227" s="2686">
        <f t="shared" si="379"/>
        <v>0</v>
      </c>
      <c r="EG227" s="2686">
        <f t="shared" si="379"/>
        <v>0</v>
      </c>
      <c r="EH227" s="2686">
        <f t="shared" ref="EH227:EL277" si="495">SUM(ES227,FN227)</f>
        <v>0</v>
      </c>
      <c r="EI227" s="2686">
        <f t="shared" si="495"/>
        <v>0</v>
      </c>
      <c r="EJ227" s="2686">
        <f t="shared" si="495"/>
        <v>0</v>
      </c>
      <c r="EK227" s="2686">
        <f t="shared" si="495"/>
        <v>0</v>
      </c>
      <c r="EL227" s="2687">
        <f t="shared" si="495"/>
        <v>0</v>
      </c>
      <c r="EM227" s="2601"/>
      <c r="EN227" s="2681" t="str">
        <f t="shared" si="454"/>
        <v/>
      </c>
      <c r="EO227" s="2688">
        <f t="shared" si="455"/>
        <v>0</v>
      </c>
      <c r="EP227" s="2689">
        <f t="shared" si="456"/>
        <v>0</v>
      </c>
      <c r="EQ227" s="2689">
        <f t="shared" si="457"/>
        <v>0</v>
      </c>
      <c r="ER227" s="2689">
        <f t="shared" si="458"/>
        <v>0</v>
      </c>
      <c r="ES227" s="2689">
        <f t="shared" si="459"/>
        <v>0</v>
      </c>
      <c r="ET227" s="2689">
        <f t="shared" si="460"/>
        <v>0</v>
      </c>
      <c r="EU227" s="2689">
        <f t="shared" si="461"/>
        <v>0</v>
      </c>
      <c r="EV227" s="2689">
        <f t="shared" si="462"/>
        <v>0</v>
      </c>
      <c r="EW227" s="2689">
        <f t="shared" si="463"/>
        <v>0</v>
      </c>
      <c r="EX227" s="2705">
        <f>IF(X227=EX8,X227,0)</f>
        <v>0</v>
      </c>
      <c r="EY227" s="2703" t="str">
        <f t="shared" si="464"/>
        <v/>
      </c>
      <c r="EZ227" s="2678" t="str">
        <f t="shared" si="465"/>
        <v/>
      </c>
      <c r="FA227" s="2692" t="str">
        <f t="shared" si="466"/>
        <v/>
      </c>
      <c r="FB227" s="2692" t="str">
        <f t="shared" si="467"/>
        <v/>
      </c>
      <c r="FC227" s="2692" t="str">
        <f t="shared" si="468"/>
        <v/>
      </c>
      <c r="FD227" s="2692" t="str">
        <f t="shared" si="469"/>
        <v/>
      </c>
      <c r="FE227" s="2692" t="str">
        <f t="shared" si="470"/>
        <v/>
      </c>
      <c r="FF227" s="2692" t="str">
        <f t="shared" si="471"/>
        <v/>
      </c>
      <c r="FG227" s="2692" t="str">
        <f t="shared" si="472"/>
        <v/>
      </c>
      <c r="FH227" s="2601"/>
      <c r="FI227" s="2681" t="str">
        <f t="shared" si="473"/>
        <v/>
      </c>
      <c r="FJ227" s="2694">
        <f t="shared" si="474"/>
        <v>0</v>
      </c>
      <c r="FK227" s="2527" t="str">
        <f t="shared" si="475"/>
        <v/>
      </c>
      <c r="FL227" s="2527" t="str">
        <f t="shared" si="476"/>
        <v/>
      </c>
      <c r="FM227" s="2527" t="str">
        <f t="shared" si="477"/>
        <v/>
      </c>
      <c r="FN227" s="2527" t="str">
        <f t="shared" si="478"/>
        <v/>
      </c>
      <c r="FO227" s="2527" t="str">
        <f t="shared" si="479"/>
        <v/>
      </c>
      <c r="FP227" s="2527" t="str">
        <f t="shared" si="480"/>
        <v/>
      </c>
      <c r="FQ227" s="2527" t="str">
        <f t="shared" si="481"/>
        <v/>
      </c>
      <c r="FR227" s="2527" t="str">
        <f t="shared" si="482"/>
        <v/>
      </c>
      <c r="FS227" s="2704">
        <f>IF(X227=FS8,X227,0)</f>
        <v>0</v>
      </c>
      <c r="FT227" s="2703" t="str">
        <f t="shared" si="483"/>
        <v/>
      </c>
      <c r="FU227" s="2692" t="str">
        <f t="shared" si="484"/>
        <v/>
      </c>
      <c r="FV227" s="2692" t="str">
        <f t="shared" si="485"/>
        <v/>
      </c>
      <c r="FW227" s="2692" t="str">
        <f t="shared" si="486"/>
        <v/>
      </c>
      <c r="FX227" s="2692" t="str">
        <f t="shared" si="487"/>
        <v/>
      </c>
      <c r="FY227" s="2692" t="str">
        <f t="shared" si="488"/>
        <v/>
      </c>
      <c r="FZ227" s="2692" t="str">
        <f t="shared" si="489"/>
        <v/>
      </c>
      <c r="GA227" s="2692" t="str">
        <f t="shared" si="490"/>
        <v/>
      </c>
      <c r="GB227" s="2696" t="str">
        <f t="shared" si="491"/>
        <v/>
      </c>
      <c r="GC227" s="2535"/>
    </row>
    <row r="228" spans="1:185" ht="45" customHeight="1" x14ac:dyDescent="0.25">
      <c r="A228" s="2633">
        <f>ROW()</f>
        <v>228</v>
      </c>
      <c r="B228" s="2667" t="str">
        <f>IF(C228="I","",IF(ISBLANK(D228),"",IF(ISTEXT(D228),LARGE(B9:B227,1)+1,0)))</f>
        <v/>
      </c>
      <c r="C228" s="2698"/>
      <c r="D228" s="2715"/>
      <c r="E228" s="2669"/>
      <c r="F228" s="2670"/>
      <c r="G228" s="2671"/>
      <c r="H228" s="2672"/>
      <c r="I228" s="2671"/>
      <c r="J228" s="2672"/>
      <c r="K228" s="2673">
        <f t="shared" si="492"/>
        <v>0</v>
      </c>
      <c r="L228" s="2532"/>
      <c r="M228" s="2674">
        <f t="shared" si="380"/>
        <v>0</v>
      </c>
      <c r="N228" s="2675">
        <f t="shared" si="380"/>
        <v>0</v>
      </c>
      <c r="O228" s="2676"/>
      <c r="P228" s="2676"/>
      <c r="Q228" s="2676"/>
      <c r="R228" s="2676"/>
      <c r="S228" s="2676"/>
      <c r="T228" s="2676"/>
      <c r="U228" s="2676"/>
      <c r="V228" s="2676"/>
      <c r="W228" s="2532"/>
      <c r="X228" s="2674">
        <f t="shared" si="381"/>
        <v>0</v>
      </c>
      <c r="Y228" s="2675">
        <f t="shared" si="381"/>
        <v>0</v>
      </c>
      <c r="Z228" s="2677"/>
      <c r="AA228" s="2677"/>
      <c r="AB228" s="2677"/>
      <c r="AC228" s="2677"/>
      <c r="AD228" s="2677"/>
      <c r="AE228" s="2677"/>
      <c r="AF228" s="2677"/>
      <c r="AG228" s="2677"/>
      <c r="AH228" s="2532"/>
      <c r="AI228" s="2535"/>
      <c r="AJ228" s="2678">
        <f t="shared" si="382"/>
        <v>0</v>
      </c>
      <c r="AK228" s="2679">
        <f t="shared" si="383"/>
        <v>0</v>
      </c>
      <c r="AL228" s="2678">
        <f t="shared" si="384"/>
        <v>0</v>
      </c>
      <c r="AM228" s="2679">
        <f t="shared" si="385"/>
        <v>0</v>
      </c>
      <c r="AN228" s="2678">
        <f t="shared" si="386"/>
        <v>0</v>
      </c>
      <c r="AO228" s="2679">
        <f t="shared" si="387"/>
        <v>0</v>
      </c>
      <c r="AP228" s="2678">
        <f t="shared" si="388"/>
        <v>0</v>
      </c>
      <c r="AQ228" s="2679">
        <f t="shared" si="389"/>
        <v>0</v>
      </c>
      <c r="AR228" s="2678">
        <f t="shared" si="390"/>
        <v>0</v>
      </c>
      <c r="AS228" s="2679">
        <f t="shared" si="391"/>
        <v>0</v>
      </c>
      <c r="AT228" s="2678">
        <f t="shared" si="392"/>
        <v>0</v>
      </c>
      <c r="AU228" s="2679">
        <f t="shared" si="393"/>
        <v>0</v>
      </c>
      <c r="AV228" s="2678">
        <f t="shared" si="394"/>
        <v>0</v>
      </c>
      <c r="AW228" s="2679">
        <f t="shared" si="395"/>
        <v>0</v>
      </c>
      <c r="AX228" s="2678">
        <f t="shared" si="396"/>
        <v>0</v>
      </c>
      <c r="AY228" s="2679">
        <f t="shared" si="397"/>
        <v>0</v>
      </c>
      <c r="AZ228" s="2680"/>
      <c r="BA228" s="2681">
        <f>BA9</f>
        <v>20</v>
      </c>
      <c r="BB228" s="2681">
        <f t="shared" si="398"/>
        <v>0</v>
      </c>
      <c r="BC228" s="2681" t="str">
        <f t="shared" si="399"/>
        <v/>
      </c>
      <c r="BD228" s="2682">
        <f t="shared" ref="BD228:BK291" si="496">SUM(BV228,EE228)</f>
        <v>0</v>
      </c>
      <c r="BE228" s="2682">
        <f t="shared" si="496"/>
        <v>0</v>
      </c>
      <c r="BF228" s="2682">
        <f t="shared" si="496"/>
        <v>0</v>
      </c>
      <c r="BG228" s="2682">
        <f t="shared" si="493"/>
        <v>0</v>
      </c>
      <c r="BH228" s="2682">
        <f t="shared" si="493"/>
        <v>0</v>
      </c>
      <c r="BI228" s="2682">
        <f t="shared" si="493"/>
        <v>0</v>
      </c>
      <c r="BJ228" s="2682">
        <f t="shared" si="493"/>
        <v>0</v>
      </c>
      <c r="BK228" s="2682">
        <f t="shared" si="493"/>
        <v>0</v>
      </c>
      <c r="BL228" s="2535"/>
      <c r="BM228" s="2683">
        <f t="shared" si="400"/>
        <v>0</v>
      </c>
      <c r="BN228" s="2684">
        <f t="shared" si="401"/>
        <v>0</v>
      </c>
      <c r="BO228" s="2684">
        <f t="shared" si="402"/>
        <v>0</v>
      </c>
      <c r="BP228" s="2684">
        <f t="shared" si="403"/>
        <v>0</v>
      </c>
      <c r="BQ228" s="2684">
        <f t="shared" si="404"/>
        <v>0</v>
      </c>
      <c r="BR228" s="2684">
        <f t="shared" si="405"/>
        <v>0</v>
      </c>
      <c r="BS228" s="2684">
        <f t="shared" si="406"/>
        <v>0</v>
      </c>
      <c r="BT228" s="2684">
        <f t="shared" si="407"/>
        <v>0</v>
      </c>
      <c r="BU228" s="2617"/>
      <c r="BV228" s="2685">
        <f t="shared" ref="BV228:CC291" si="497">SUM(CG228,DB228)</f>
        <v>0</v>
      </c>
      <c r="BW228" s="2686">
        <f t="shared" si="497"/>
        <v>0</v>
      </c>
      <c r="BX228" s="2686">
        <f t="shared" si="497"/>
        <v>0</v>
      </c>
      <c r="BY228" s="2686">
        <f t="shared" si="494"/>
        <v>0</v>
      </c>
      <c r="BZ228" s="2686">
        <f t="shared" si="494"/>
        <v>0</v>
      </c>
      <c r="CA228" s="2686">
        <f t="shared" si="494"/>
        <v>0</v>
      </c>
      <c r="CB228" s="2686">
        <f t="shared" si="494"/>
        <v>0</v>
      </c>
      <c r="CC228" s="2687">
        <f t="shared" si="494"/>
        <v>0</v>
      </c>
      <c r="CD228" s="2525"/>
      <c r="CE228" s="2681" t="str">
        <f t="shared" si="408"/>
        <v/>
      </c>
      <c r="CF228" s="2688">
        <f t="shared" si="409"/>
        <v>0</v>
      </c>
      <c r="CG228" s="2689">
        <f t="shared" si="410"/>
        <v>0</v>
      </c>
      <c r="CH228" s="2689">
        <f t="shared" si="411"/>
        <v>0</v>
      </c>
      <c r="CI228" s="2689">
        <f t="shared" si="412"/>
        <v>0</v>
      </c>
      <c r="CJ228" s="2689">
        <f t="shared" si="413"/>
        <v>0</v>
      </c>
      <c r="CK228" s="2689">
        <f t="shared" si="414"/>
        <v>0</v>
      </c>
      <c r="CL228" s="2689">
        <f t="shared" si="415"/>
        <v>0</v>
      </c>
      <c r="CM228" s="2689">
        <f t="shared" si="416"/>
        <v>0</v>
      </c>
      <c r="CN228" s="2689">
        <f t="shared" si="417"/>
        <v>0</v>
      </c>
      <c r="CO228" s="2702">
        <f>IF(M228=CO8,M228,0)</f>
        <v>0</v>
      </c>
      <c r="CP228" s="2703" t="str">
        <f t="shared" si="418"/>
        <v/>
      </c>
      <c r="CQ228" s="2678" t="str">
        <f t="shared" si="419"/>
        <v/>
      </c>
      <c r="CR228" s="2692" t="str">
        <f t="shared" si="420"/>
        <v/>
      </c>
      <c r="CS228" s="2692" t="str">
        <f t="shared" si="421"/>
        <v/>
      </c>
      <c r="CT228" s="2692" t="str">
        <f t="shared" si="422"/>
        <v/>
      </c>
      <c r="CU228" s="2692" t="str">
        <f t="shared" si="423"/>
        <v/>
      </c>
      <c r="CV228" s="2692" t="str">
        <f t="shared" si="424"/>
        <v/>
      </c>
      <c r="CW228" s="2692" t="str">
        <f t="shared" si="425"/>
        <v/>
      </c>
      <c r="CX228" s="2693" t="str">
        <f t="shared" si="426"/>
        <v/>
      </c>
      <c r="CY228" s="2601"/>
      <c r="CZ228" s="2681" t="str">
        <f t="shared" si="427"/>
        <v/>
      </c>
      <c r="DA228" s="2694">
        <f t="shared" si="428"/>
        <v>0</v>
      </c>
      <c r="DB228" s="2527" t="str">
        <f t="shared" si="429"/>
        <v/>
      </c>
      <c r="DC228" s="2527" t="str">
        <f t="shared" si="430"/>
        <v/>
      </c>
      <c r="DD228" s="2527" t="str">
        <f t="shared" si="431"/>
        <v/>
      </c>
      <c r="DE228" s="2527" t="str">
        <f t="shared" si="432"/>
        <v/>
      </c>
      <c r="DF228" s="2527" t="str">
        <f t="shared" si="433"/>
        <v/>
      </c>
      <c r="DG228" s="2527" t="str">
        <f t="shared" si="434"/>
        <v/>
      </c>
      <c r="DH228" s="2527" t="str">
        <f t="shared" si="435"/>
        <v/>
      </c>
      <c r="DI228" s="2527" t="str">
        <f t="shared" si="436"/>
        <v/>
      </c>
      <c r="DJ228" s="2549"/>
      <c r="DK228" s="2704">
        <f>IF(M228=DK8,M228,0)</f>
        <v>0</v>
      </c>
      <c r="DL228" s="2703" t="str">
        <f t="shared" si="437"/>
        <v/>
      </c>
      <c r="DM228" s="2692" t="str">
        <f t="shared" si="438"/>
        <v/>
      </c>
      <c r="DN228" s="2692" t="str">
        <f t="shared" si="439"/>
        <v/>
      </c>
      <c r="DO228" s="2692" t="str">
        <f t="shared" si="440"/>
        <v/>
      </c>
      <c r="DP228" s="2692" t="str">
        <f t="shared" si="441"/>
        <v/>
      </c>
      <c r="DQ228" s="2692" t="str">
        <f t="shared" si="442"/>
        <v/>
      </c>
      <c r="DR228" s="2692" t="str">
        <f t="shared" si="443"/>
        <v/>
      </c>
      <c r="DS228" s="2692" t="str">
        <f t="shared" si="444"/>
        <v/>
      </c>
      <c r="DT228" s="2696" t="str">
        <f t="shared" si="445"/>
        <v/>
      </c>
      <c r="DU228" s="2535"/>
      <c r="DV228" s="2683">
        <f t="shared" si="446"/>
        <v>0</v>
      </c>
      <c r="DW228" s="2684">
        <f t="shared" si="447"/>
        <v>0</v>
      </c>
      <c r="DX228" s="2684">
        <f t="shared" si="448"/>
        <v>0</v>
      </c>
      <c r="DY228" s="2684">
        <f t="shared" si="449"/>
        <v>0</v>
      </c>
      <c r="DZ228" s="2684">
        <f t="shared" si="450"/>
        <v>0</v>
      </c>
      <c r="EA228" s="2684">
        <f t="shared" si="451"/>
        <v>0</v>
      </c>
      <c r="EB228" s="2684">
        <f t="shared" si="452"/>
        <v>0</v>
      </c>
      <c r="EC228" s="2684">
        <f t="shared" si="453"/>
        <v>0</v>
      </c>
      <c r="ED228" s="2630"/>
      <c r="EE228" s="2685">
        <f t="shared" ref="EE228:EL291" si="498">SUM(EP228,FK228)</f>
        <v>0</v>
      </c>
      <c r="EF228" s="2686">
        <f t="shared" si="498"/>
        <v>0</v>
      </c>
      <c r="EG228" s="2686">
        <f t="shared" si="498"/>
        <v>0</v>
      </c>
      <c r="EH228" s="2686">
        <f t="shared" si="495"/>
        <v>0</v>
      </c>
      <c r="EI228" s="2686">
        <f t="shared" si="495"/>
        <v>0</v>
      </c>
      <c r="EJ228" s="2686">
        <f t="shared" si="495"/>
        <v>0</v>
      </c>
      <c r="EK228" s="2686">
        <f t="shared" si="495"/>
        <v>0</v>
      </c>
      <c r="EL228" s="2687">
        <f t="shared" si="495"/>
        <v>0</v>
      </c>
      <c r="EM228" s="2601"/>
      <c r="EN228" s="2681" t="str">
        <f t="shared" si="454"/>
        <v/>
      </c>
      <c r="EO228" s="2688">
        <f t="shared" si="455"/>
        <v>0</v>
      </c>
      <c r="EP228" s="2689">
        <f t="shared" si="456"/>
        <v>0</v>
      </c>
      <c r="EQ228" s="2689">
        <f t="shared" si="457"/>
        <v>0</v>
      </c>
      <c r="ER228" s="2689">
        <f t="shared" si="458"/>
        <v>0</v>
      </c>
      <c r="ES228" s="2689">
        <f t="shared" si="459"/>
        <v>0</v>
      </c>
      <c r="ET228" s="2689">
        <f t="shared" si="460"/>
        <v>0</v>
      </c>
      <c r="EU228" s="2689">
        <f t="shared" si="461"/>
        <v>0</v>
      </c>
      <c r="EV228" s="2689">
        <f t="shared" si="462"/>
        <v>0</v>
      </c>
      <c r="EW228" s="2689">
        <f t="shared" si="463"/>
        <v>0</v>
      </c>
      <c r="EX228" s="2705">
        <f>IF(X228=EX8,X228,0)</f>
        <v>0</v>
      </c>
      <c r="EY228" s="2703" t="str">
        <f t="shared" si="464"/>
        <v/>
      </c>
      <c r="EZ228" s="2678" t="str">
        <f t="shared" si="465"/>
        <v/>
      </c>
      <c r="FA228" s="2692" t="str">
        <f t="shared" si="466"/>
        <v/>
      </c>
      <c r="FB228" s="2692" t="str">
        <f t="shared" si="467"/>
        <v/>
      </c>
      <c r="FC228" s="2692" t="str">
        <f t="shared" si="468"/>
        <v/>
      </c>
      <c r="FD228" s="2692" t="str">
        <f t="shared" si="469"/>
        <v/>
      </c>
      <c r="FE228" s="2692" t="str">
        <f t="shared" si="470"/>
        <v/>
      </c>
      <c r="FF228" s="2692" t="str">
        <f t="shared" si="471"/>
        <v/>
      </c>
      <c r="FG228" s="2692" t="str">
        <f t="shared" si="472"/>
        <v/>
      </c>
      <c r="FH228" s="2601"/>
      <c r="FI228" s="2681" t="str">
        <f t="shared" si="473"/>
        <v/>
      </c>
      <c r="FJ228" s="2694">
        <f t="shared" si="474"/>
        <v>0</v>
      </c>
      <c r="FK228" s="2527" t="str">
        <f t="shared" si="475"/>
        <v/>
      </c>
      <c r="FL228" s="2527" t="str">
        <f t="shared" si="476"/>
        <v/>
      </c>
      <c r="FM228" s="2527" t="str">
        <f t="shared" si="477"/>
        <v/>
      </c>
      <c r="FN228" s="2527" t="str">
        <f t="shared" si="478"/>
        <v/>
      </c>
      <c r="FO228" s="2527" t="str">
        <f t="shared" si="479"/>
        <v/>
      </c>
      <c r="FP228" s="2527" t="str">
        <f t="shared" si="480"/>
        <v/>
      </c>
      <c r="FQ228" s="2527" t="str">
        <f t="shared" si="481"/>
        <v/>
      </c>
      <c r="FR228" s="2527" t="str">
        <f t="shared" si="482"/>
        <v/>
      </c>
      <c r="FS228" s="2704">
        <f>IF(X228=FS8,X228,0)</f>
        <v>0</v>
      </c>
      <c r="FT228" s="2703" t="str">
        <f t="shared" si="483"/>
        <v/>
      </c>
      <c r="FU228" s="2692" t="str">
        <f t="shared" si="484"/>
        <v/>
      </c>
      <c r="FV228" s="2692" t="str">
        <f t="shared" si="485"/>
        <v/>
      </c>
      <c r="FW228" s="2692" t="str">
        <f t="shared" si="486"/>
        <v/>
      </c>
      <c r="FX228" s="2692" t="str">
        <f t="shared" si="487"/>
        <v/>
      </c>
      <c r="FY228" s="2692" t="str">
        <f t="shared" si="488"/>
        <v/>
      </c>
      <c r="FZ228" s="2692" t="str">
        <f t="shared" si="489"/>
        <v/>
      </c>
      <c r="GA228" s="2692" t="str">
        <f t="shared" si="490"/>
        <v/>
      </c>
      <c r="GB228" s="2696" t="str">
        <f t="shared" si="491"/>
        <v/>
      </c>
      <c r="GC228" s="2535"/>
    </row>
    <row r="229" spans="1:185" ht="45" customHeight="1" x14ac:dyDescent="0.25">
      <c r="A229" s="2633">
        <f>ROW()</f>
        <v>229</v>
      </c>
      <c r="B229" s="2667" t="str">
        <f>IF(C229="I","",IF(ISBLANK(D229),"",IF(ISTEXT(D229),LARGE(B9:B228,1)+1,0)))</f>
        <v/>
      </c>
      <c r="C229" s="2698"/>
      <c r="D229" s="2715"/>
      <c r="E229" s="2669"/>
      <c r="F229" s="2670"/>
      <c r="G229" s="2671"/>
      <c r="H229" s="2672"/>
      <c r="I229" s="2671"/>
      <c r="J229" s="2672"/>
      <c r="K229" s="2673">
        <f t="shared" si="492"/>
        <v>0</v>
      </c>
      <c r="L229" s="2532"/>
      <c r="M229" s="2674">
        <f t="shared" si="380"/>
        <v>0</v>
      </c>
      <c r="N229" s="2675">
        <f t="shared" si="380"/>
        <v>0</v>
      </c>
      <c r="O229" s="2676"/>
      <c r="P229" s="2676"/>
      <c r="Q229" s="2676"/>
      <c r="R229" s="2676"/>
      <c r="S229" s="2676"/>
      <c r="T229" s="2676"/>
      <c r="U229" s="2676"/>
      <c r="V229" s="2676"/>
      <c r="W229" s="2532"/>
      <c r="X229" s="2674">
        <f t="shared" si="381"/>
        <v>0</v>
      </c>
      <c r="Y229" s="2675">
        <f t="shared" si="381"/>
        <v>0</v>
      </c>
      <c r="Z229" s="2677"/>
      <c r="AA229" s="2677"/>
      <c r="AB229" s="2677"/>
      <c r="AC229" s="2677"/>
      <c r="AD229" s="2677"/>
      <c r="AE229" s="2677"/>
      <c r="AF229" s="2677"/>
      <c r="AG229" s="2677"/>
      <c r="AH229" s="2532"/>
      <c r="AI229" s="2535"/>
      <c r="AJ229" s="2678">
        <f t="shared" si="382"/>
        <v>0</v>
      </c>
      <c r="AK229" s="2679">
        <f t="shared" si="383"/>
        <v>0</v>
      </c>
      <c r="AL229" s="2678">
        <f t="shared" si="384"/>
        <v>0</v>
      </c>
      <c r="AM229" s="2679">
        <f t="shared" si="385"/>
        <v>0</v>
      </c>
      <c r="AN229" s="2678">
        <f t="shared" si="386"/>
        <v>0</v>
      </c>
      <c r="AO229" s="2679">
        <f t="shared" si="387"/>
        <v>0</v>
      </c>
      <c r="AP229" s="2678">
        <f t="shared" si="388"/>
        <v>0</v>
      </c>
      <c r="AQ229" s="2679">
        <f t="shared" si="389"/>
        <v>0</v>
      </c>
      <c r="AR229" s="2678">
        <f t="shared" si="390"/>
        <v>0</v>
      </c>
      <c r="AS229" s="2679">
        <f t="shared" si="391"/>
        <v>0</v>
      </c>
      <c r="AT229" s="2678">
        <f t="shared" si="392"/>
        <v>0</v>
      </c>
      <c r="AU229" s="2679">
        <f t="shared" si="393"/>
        <v>0</v>
      </c>
      <c r="AV229" s="2678">
        <f t="shared" si="394"/>
        <v>0</v>
      </c>
      <c r="AW229" s="2679">
        <f t="shared" si="395"/>
        <v>0</v>
      </c>
      <c r="AX229" s="2678">
        <f t="shared" si="396"/>
        <v>0</v>
      </c>
      <c r="AY229" s="2679">
        <f t="shared" si="397"/>
        <v>0</v>
      </c>
      <c r="AZ229" s="2680"/>
      <c r="BA229" s="2681">
        <f>BA9</f>
        <v>20</v>
      </c>
      <c r="BB229" s="2681">
        <f t="shared" si="398"/>
        <v>0</v>
      </c>
      <c r="BC229" s="2681" t="str">
        <f t="shared" si="399"/>
        <v/>
      </c>
      <c r="BD229" s="2682">
        <f t="shared" si="496"/>
        <v>0</v>
      </c>
      <c r="BE229" s="2682">
        <f t="shared" si="496"/>
        <v>0</v>
      </c>
      <c r="BF229" s="2682">
        <f t="shared" si="496"/>
        <v>0</v>
      </c>
      <c r="BG229" s="2682">
        <f t="shared" si="493"/>
        <v>0</v>
      </c>
      <c r="BH229" s="2682">
        <f t="shared" si="493"/>
        <v>0</v>
      </c>
      <c r="BI229" s="2682">
        <f t="shared" si="493"/>
        <v>0</v>
      </c>
      <c r="BJ229" s="2682">
        <f t="shared" si="493"/>
        <v>0</v>
      </c>
      <c r="BK229" s="2682">
        <f t="shared" si="493"/>
        <v>0</v>
      </c>
      <c r="BL229" s="2535"/>
      <c r="BM229" s="2683">
        <f t="shared" si="400"/>
        <v>0</v>
      </c>
      <c r="BN229" s="2684">
        <f t="shared" si="401"/>
        <v>0</v>
      </c>
      <c r="BO229" s="2684">
        <f t="shared" si="402"/>
        <v>0</v>
      </c>
      <c r="BP229" s="2684">
        <f t="shared" si="403"/>
        <v>0</v>
      </c>
      <c r="BQ229" s="2684">
        <f t="shared" si="404"/>
        <v>0</v>
      </c>
      <c r="BR229" s="2684">
        <f t="shared" si="405"/>
        <v>0</v>
      </c>
      <c r="BS229" s="2684">
        <f t="shared" si="406"/>
        <v>0</v>
      </c>
      <c r="BT229" s="2684">
        <f t="shared" si="407"/>
        <v>0</v>
      </c>
      <c r="BU229" s="2617"/>
      <c r="BV229" s="2685">
        <f t="shared" si="497"/>
        <v>0</v>
      </c>
      <c r="BW229" s="2686">
        <f t="shared" si="497"/>
        <v>0</v>
      </c>
      <c r="BX229" s="2686">
        <f t="shared" si="497"/>
        <v>0</v>
      </c>
      <c r="BY229" s="2686">
        <f t="shared" si="494"/>
        <v>0</v>
      </c>
      <c r="BZ229" s="2686">
        <f t="shared" si="494"/>
        <v>0</v>
      </c>
      <c r="CA229" s="2686">
        <f t="shared" si="494"/>
        <v>0</v>
      </c>
      <c r="CB229" s="2686">
        <f t="shared" si="494"/>
        <v>0</v>
      </c>
      <c r="CC229" s="2687">
        <f t="shared" si="494"/>
        <v>0</v>
      </c>
      <c r="CD229" s="2525"/>
      <c r="CE229" s="2681" t="str">
        <f t="shared" si="408"/>
        <v/>
      </c>
      <c r="CF229" s="2688">
        <f t="shared" si="409"/>
        <v>0</v>
      </c>
      <c r="CG229" s="2689">
        <f t="shared" si="410"/>
        <v>0</v>
      </c>
      <c r="CH229" s="2689">
        <f t="shared" si="411"/>
        <v>0</v>
      </c>
      <c r="CI229" s="2689">
        <f t="shared" si="412"/>
        <v>0</v>
      </c>
      <c r="CJ229" s="2689">
        <f t="shared" si="413"/>
        <v>0</v>
      </c>
      <c r="CK229" s="2689">
        <f t="shared" si="414"/>
        <v>0</v>
      </c>
      <c r="CL229" s="2689">
        <f t="shared" si="415"/>
        <v>0</v>
      </c>
      <c r="CM229" s="2689">
        <f t="shared" si="416"/>
        <v>0</v>
      </c>
      <c r="CN229" s="2689">
        <f t="shared" si="417"/>
        <v>0</v>
      </c>
      <c r="CO229" s="2702">
        <f>IF(M229=CO8,M229,0)</f>
        <v>0</v>
      </c>
      <c r="CP229" s="2703" t="str">
        <f t="shared" si="418"/>
        <v/>
      </c>
      <c r="CQ229" s="2678" t="str">
        <f t="shared" si="419"/>
        <v/>
      </c>
      <c r="CR229" s="2692" t="str">
        <f t="shared" si="420"/>
        <v/>
      </c>
      <c r="CS229" s="2692" t="str">
        <f t="shared" si="421"/>
        <v/>
      </c>
      <c r="CT229" s="2692" t="str">
        <f t="shared" si="422"/>
        <v/>
      </c>
      <c r="CU229" s="2692" t="str">
        <f t="shared" si="423"/>
        <v/>
      </c>
      <c r="CV229" s="2692" t="str">
        <f t="shared" si="424"/>
        <v/>
      </c>
      <c r="CW229" s="2692" t="str">
        <f t="shared" si="425"/>
        <v/>
      </c>
      <c r="CX229" s="2693" t="str">
        <f t="shared" si="426"/>
        <v/>
      </c>
      <c r="CY229" s="2601"/>
      <c r="CZ229" s="2681" t="str">
        <f t="shared" si="427"/>
        <v/>
      </c>
      <c r="DA229" s="2694">
        <f t="shared" si="428"/>
        <v>0</v>
      </c>
      <c r="DB229" s="2527" t="str">
        <f t="shared" si="429"/>
        <v/>
      </c>
      <c r="DC229" s="2527" t="str">
        <f t="shared" si="430"/>
        <v/>
      </c>
      <c r="DD229" s="2527" t="str">
        <f t="shared" si="431"/>
        <v/>
      </c>
      <c r="DE229" s="2527" t="str">
        <f t="shared" si="432"/>
        <v/>
      </c>
      <c r="DF229" s="2527" t="str">
        <f t="shared" si="433"/>
        <v/>
      </c>
      <c r="DG229" s="2527" t="str">
        <f t="shared" si="434"/>
        <v/>
      </c>
      <c r="DH229" s="2527" t="str">
        <f t="shared" si="435"/>
        <v/>
      </c>
      <c r="DI229" s="2527" t="str">
        <f t="shared" si="436"/>
        <v/>
      </c>
      <c r="DJ229" s="2549"/>
      <c r="DK229" s="2704">
        <f>IF(M229=DK8,M229,0)</f>
        <v>0</v>
      </c>
      <c r="DL229" s="2703" t="str">
        <f t="shared" si="437"/>
        <v/>
      </c>
      <c r="DM229" s="2692" t="str">
        <f t="shared" si="438"/>
        <v/>
      </c>
      <c r="DN229" s="2692" t="str">
        <f t="shared" si="439"/>
        <v/>
      </c>
      <c r="DO229" s="2692" t="str">
        <f t="shared" si="440"/>
        <v/>
      </c>
      <c r="DP229" s="2692" t="str">
        <f t="shared" si="441"/>
        <v/>
      </c>
      <c r="DQ229" s="2692" t="str">
        <f t="shared" si="442"/>
        <v/>
      </c>
      <c r="DR229" s="2692" t="str">
        <f t="shared" si="443"/>
        <v/>
      </c>
      <c r="DS229" s="2692" t="str">
        <f t="shared" si="444"/>
        <v/>
      </c>
      <c r="DT229" s="2696" t="str">
        <f t="shared" si="445"/>
        <v/>
      </c>
      <c r="DU229" s="2535"/>
      <c r="DV229" s="2683">
        <f t="shared" si="446"/>
        <v>0</v>
      </c>
      <c r="DW229" s="2684">
        <f t="shared" si="447"/>
        <v>0</v>
      </c>
      <c r="DX229" s="2684">
        <f t="shared" si="448"/>
        <v>0</v>
      </c>
      <c r="DY229" s="2684">
        <f t="shared" si="449"/>
        <v>0</v>
      </c>
      <c r="DZ229" s="2684">
        <f t="shared" si="450"/>
        <v>0</v>
      </c>
      <c r="EA229" s="2684">
        <f t="shared" si="451"/>
        <v>0</v>
      </c>
      <c r="EB229" s="2684">
        <f t="shared" si="452"/>
        <v>0</v>
      </c>
      <c r="EC229" s="2684">
        <f t="shared" si="453"/>
        <v>0</v>
      </c>
      <c r="ED229" s="2630"/>
      <c r="EE229" s="2685">
        <f t="shared" si="498"/>
        <v>0</v>
      </c>
      <c r="EF229" s="2686">
        <f t="shared" si="498"/>
        <v>0</v>
      </c>
      <c r="EG229" s="2686">
        <f t="shared" si="498"/>
        <v>0</v>
      </c>
      <c r="EH229" s="2686">
        <f t="shared" si="495"/>
        <v>0</v>
      </c>
      <c r="EI229" s="2686">
        <f t="shared" si="495"/>
        <v>0</v>
      </c>
      <c r="EJ229" s="2686">
        <f t="shared" si="495"/>
        <v>0</v>
      </c>
      <c r="EK229" s="2686">
        <f t="shared" si="495"/>
        <v>0</v>
      </c>
      <c r="EL229" s="2687">
        <f t="shared" si="495"/>
        <v>0</v>
      </c>
      <c r="EM229" s="2601"/>
      <c r="EN229" s="2681" t="str">
        <f t="shared" si="454"/>
        <v/>
      </c>
      <c r="EO229" s="2688">
        <f t="shared" si="455"/>
        <v>0</v>
      </c>
      <c r="EP229" s="2689">
        <f t="shared" si="456"/>
        <v>0</v>
      </c>
      <c r="EQ229" s="2689">
        <f t="shared" si="457"/>
        <v>0</v>
      </c>
      <c r="ER229" s="2689">
        <f t="shared" si="458"/>
        <v>0</v>
      </c>
      <c r="ES229" s="2689">
        <f t="shared" si="459"/>
        <v>0</v>
      </c>
      <c r="ET229" s="2689">
        <f t="shared" si="460"/>
        <v>0</v>
      </c>
      <c r="EU229" s="2689">
        <f t="shared" si="461"/>
        <v>0</v>
      </c>
      <c r="EV229" s="2689">
        <f t="shared" si="462"/>
        <v>0</v>
      </c>
      <c r="EW229" s="2689">
        <f t="shared" si="463"/>
        <v>0</v>
      </c>
      <c r="EX229" s="2705">
        <f>IF(X229=EX8,X229,0)</f>
        <v>0</v>
      </c>
      <c r="EY229" s="2703" t="str">
        <f t="shared" si="464"/>
        <v/>
      </c>
      <c r="EZ229" s="2678" t="str">
        <f t="shared" si="465"/>
        <v/>
      </c>
      <c r="FA229" s="2692" t="str">
        <f t="shared" si="466"/>
        <v/>
      </c>
      <c r="FB229" s="2692" t="str">
        <f t="shared" si="467"/>
        <v/>
      </c>
      <c r="FC229" s="2692" t="str">
        <f t="shared" si="468"/>
        <v/>
      </c>
      <c r="FD229" s="2692" t="str">
        <f t="shared" si="469"/>
        <v/>
      </c>
      <c r="FE229" s="2692" t="str">
        <f t="shared" si="470"/>
        <v/>
      </c>
      <c r="FF229" s="2692" t="str">
        <f t="shared" si="471"/>
        <v/>
      </c>
      <c r="FG229" s="2692" t="str">
        <f t="shared" si="472"/>
        <v/>
      </c>
      <c r="FH229" s="2601"/>
      <c r="FI229" s="2681" t="str">
        <f t="shared" si="473"/>
        <v/>
      </c>
      <c r="FJ229" s="2694">
        <f t="shared" si="474"/>
        <v>0</v>
      </c>
      <c r="FK229" s="2527" t="str">
        <f t="shared" si="475"/>
        <v/>
      </c>
      <c r="FL229" s="2527" t="str">
        <f t="shared" si="476"/>
        <v/>
      </c>
      <c r="FM229" s="2527" t="str">
        <f t="shared" si="477"/>
        <v/>
      </c>
      <c r="FN229" s="2527" t="str">
        <f t="shared" si="478"/>
        <v/>
      </c>
      <c r="FO229" s="2527" t="str">
        <f t="shared" si="479"/>
        <v/>
      </c>
      <c r="FP229" s="2527" t="str">
        <f t="shared" si="480"/>
        <v/>
      </c>
      <c r="FQ229" s="2527" t="str">
        <f t="shared" si="481"/>
        <v/>
      </c>
      <c r="FR229" s="2527" t="str">
        <f t="shared" si="482"/>
        <v/>
      </c>
      <c r="FS229" s="2704">
        <f>IF(X229=FS8,X229,0)</f>
        <v>0</v>
      </c>
      <c r="FT229" s="2703" t="str">
        <f t="shared" si="483"/>
        <v/>
      </c>
      <c r="FU229" s="2692" t="str">
        <f t="shared" si="484"/>
        <v/>
      </c>
      <c r="FV229" s="2692" t="str">
        <f t="shared" si="485"/>
        <v/>
      </c>
      <c r="FW229" s="2692" t="str">
        <f t="shared" si="486"/>
        <v/>
      </c>
      <c r="FX229" s="2692" t="str">
        <f t="shared" si="487"/>
        <v/>
      </c>
      <c r="FY229" s="2692" t="str">
        <f t="shared" si="488"/>
        <v/>
      </c>
      <c r="FZ229" s="2692" t="str">
        <f t="shared" si="489"/>
        <v/>
      </c>
      <c r="GA229" s="2692" t="str">
        <f t="shared" si="490"/>
        <v/>
      </c>
      <c r="GB229" s="2696" t="str">
        <f t="shared" si="491"/>
        <v/>
      </c>
      <c r="GC229" s="2535"/>
    </row>
    <row r="230" spans="1:185" ht="45" customHeight="1" x14ac:dyDescent="0.25">
      <c r="A230" s="2633">
        <f>ROW()</f>
        <v>230</v>
      </c>
      <c r="B230" s="2667" t="str">
        <f>IF(C230="I","",IF(ISBLANK(D230),"",IF(ISTEXT(D230),LARGE(B9:B229,1)+1,0)))</f>
        <v/>
      </c>
      <c r="C230" s="2698"/>
      <c r="D230" s="2715"/>
      <c r="E230" s="2669"/>
      <c r="F230" s="2670"/>
      <c r="G230" s="2671"/>
      <c r="H230" s="2672"/>
      <c r="I230" s="2671"/>
      <c r="J230" s="2672"/>
      <c r="K230" s="2673">
        <f t="shared" si="492"/>
        <v>0</v>
      </c>
      <c r="L230" s="2532"/>
      <c r="M230" s="2674">
        <f t="shared" si="380"/>
        <v>0</v>
      </c>
      <c r="N230" s="2675">
        <f t="shared" si="380"/>
        <v>0</v>
      </c>
      <c r="O230" s="2676"/>
      <c r="P230" s="2676"/>
      <c r="Q230" s="2676"/>
      <c r="R230" s="2676"/>
      <c r="S230" s="2676"/>
      <c r="T230" s="2676"/>
      <c r="U230" s="2676"/>
      <c r="V230" s="2676"/>
      <c r="W230" s="2532"/>
      <c r="X230" s="2674">
        <f t="shared" si="381"/>
        <v>0</v>
      </c>
      <c r="Y230" s="2675">
        <f t="shared" si="381"/>
        <v>0</v>
      </c>
      <c r="Z230" s="2677"/>
      <c r="AA230" s="2677"/>
      <c r="AB230" s="2677"/>
      <c r="AC230" s="2677"/>
      <c r="AD230" s="2677"/>
      <c r="AE230" s="2677"/>
      <c r="AF230" s="2677"/>
      <c r="AG230" s="2677"/>
      <c r="AH230" s="2532"/>
      <c r="AI230" s="2535"/>
      <c r="AJ230" s="2678">
        <f t="shared" si="382"/>
        <v>0</v>
      </c>
      <c r="AK230" s="2679">
        <f t="shared" si="383"/>
        <v>0</v>
      </c>
      <c r="AL230" s="2678">
        <f t="shared" si="384"/>
        <v>0</v>
      </c>
      <c r="AM230" s="2679">
        <f t="shared" si="385"/>
        <v>0</v>
      </c>
      <c r="AN230" s="2678">
        <f t="shared" si="386"/>
        <v>0</v>
      </c>
      <c r="AO230" s="2679">
        <f t="shared" si="387"/>
        <v>0</v>
      </c>
      <c r="AP230" s="2678">
        <f t="shared" si="388"/>
        <v>0</v>
      </c>
      <c r="AQ230" s="2679">
        <f t="shared" si="389"/>
        <v>0</v>
      </c>
      <c r="AR230" s="2678">
        <f t="shared" si="390"/>
        <v>0</v>
      </c>
      <c r="AS230" s="2679">
        <f t="shared" si="391"/>
        <v>0</v>
      </c>
      <c r="AT230" s="2678">
        <f t="shared" si="392"/>
        <v>0</v>
      </c>
      <c r="AU230" s="2679">
        <f t="shared" si="393"/>
        <v>0</v>
      </c>
      <c r="AV230" s="2678">
        <f t="shared" si="394"/>
        <v>0</v>
      </c>
      <c r="AW230" s="2679">
        <f t="shared" si="395"/>
        <v>0</v>
      </c>
      <c r="AX230" s="2678">
        <f t="shared" si="396"/>
        <v>0</v>
      </c>
      <c r="AY230" s="2679">
        <f t="shared" si="397"/>
        <v>0</v>
      </c>
      <c r="AZ230" s="2680"/>
      <c r="BA230" s="2681">
        <f>BA9</f>
        <v>20</v>
      </c>
      <c r="BB230" s="2681">
        <f t="shared" si="398"/>
        <v>0</v>
      </c>
      <c r="BC230" s="2681" t="str">
        <f t="shared" si="399"/>
        <v/>
      </c>
      <c r="BD230" s="2682">
        <f t="shared" si="496"/>
        <v>0</v>
      </c>
      <c r="BE230" s="2682">
        <f t="shared" si="496"/>
        <v>0</v>
      </c>
      <c r="BF230" s="2682">
        <f t="shared" si="496"/>
        <v>0</v>
      </c>
      <c r="BG230" s="2682">
        <f t="shared" si="493"/>
        <v>0</v>
      </c>
      <c r="BH230" s="2682">
        <f t="shared" si="493"/>
        <v>0</v>
      </c>
      <c r="BI230" s="2682">
        <f t="shared" si="493"/>
        <v>0</v>
      </c>
      <c r="BJ230" s="2682">
        <f t="shared" si="493"/>
        <v>0</v>
      </c>
      <c r="BK230" s="2682">
        <f t="shared" si="493"/>
        <v>0</v>
      </c>
      <c r="BL230" s="2535"/>
      <c r="BM230" s="2683">
        <f t="shared" si="400"/>
        <v>0</v>
      </c>
      <c r="BN230" s="2684">
        <f t="shared" si="401"/>
        <v>0</v>
      </c>
      <c r="BO230" s="2684">
        <f t="shared" si="402"/>
        <v>0</v>
      </c>
      <c r="BP230" s="2684">
        <f t="shared" si="403"/>
        <v>0</v>
      </c>
      <c r="BQ230" s="2684">
        <f t="shared" si="404"/>
        <v>0</v>
      </c>
      <c r="BR230" s="2684">
        <f t="shared" si="405"/>
        <v>0</v>
      </c>
      <c r="BS230" s="2684">
        <f t="shared" si="406"/>
        <v>0</v>
      </c>
      <c r="BT230" s="2684">
        <f t="shared" si="407"/>
        <v>0</v>
      </c>
      <c r="BU230" s="2617"/>
      <c r="BV230" s="2685">
        <f t="shared" si="497"/>
        <v>0</v>
      </c>
      <c r="BW230" s="2686">
        <f t="shared" si="497"/>
        <v>0</v>
      </c>
      <c r="BX230" s="2686">
        <f t="shared" si="497"/>
        <v>0</v>
      </c>
      <c r="BY230" s="2686">
        <f t="shared" si="494"/>
        <v>0</v>
      </c>
      <c r="BZ230" s="2686">
        <f t="shared" si="494"/>
        <v>0</v>
      </c>
      <c r="CA230" s="2686">
        <f t="shared" si="494"/>
        <v>0</v>
      </c>
      <c r="CB230" s="2686">
        <f t="shared" si="494"/>
        <v>0</v>
      </c>
      <c r="CC230" s="2687">
        <f t="shared" si="494"/>
        <v>0</v>
      </c>
      <c r="CD230" s="2525"/>
      <c r="CE230" s="2681" t="str">
        <f t="shared" si="408"/>
        <v/>
      </c>
      <c r="CF230" s="2688">
        <f t="shared" si="409"/>
        <v>0</v>
      </c>
      <c r="CG230" s="2689">
        <f t="shared" si="410"/>
        <v>0</v>
      </c>
      <c r="CH230" s="2689">
        <f t="shared" si="411"/>
        <v>0</v>
      </c>
      <c r="CI230" s="2689">
        <f t="shared" si="412"/>
        <v>0</v>
      </c>
      <c r="CJ230" s="2689">
        <f t="shared" si="413"/>
        <v>0</v>
      </c>
      <c r="CK230" s="2689">
        <f t="shared" si="414"/>
        <v>0</v>
      </c>
      <c r="CL230" s="2689">
        <f t="shared" si="415"/>
        <v>0</v>
      </c>
      <c r="CM230" s="2689">
        <f t="shared" si="416"/>
        <v>0</v>
      </c>
      <c r="CN230" s="2689">
        <f t="shared" si="417"/>
        <v>0</v>
      </c>
      <c r="CO230" s="2702">
        <f>IF(M230=CO8,M230,0)</f>
        <v>0</v>
      </c>
      <c r="CP230" s="2703" t="str">
        <f t="shared" si="418"/>
        <v/>
      </c>
      <c r="CQ230" s="2678" t="str">
        <f t="shared" si="419"/>
        <v/>
      </c>
      <c r="CR230" s="2692" t="str">
        <f t="shared" si="420"/>
        <v/>
      </c>
      <c r="CS230" s="2692" t="str">
        <f t="shared" si="421"/>
        <v/>
      </c>
      <c r="CT230" s="2692" t="str">
        <f t="shared" si="422"/>
        <v/>
      </c>
      <c r="CU230" s="2692" t="str">
        <f t="shared" si="423"/>
        <v/>
      </c>
      <c r="CV230" s="2692" t="str">
        <f t="shared" si="424"/>
        <v/>
      </c>
      <c r="CW230" s="2692" t="str">
        <f t="shared" si="425"/>
        <v/>
      </c>
      <c r="CX230" s="2693" t="str">
        <f t="shared" si="426"/>
        <v/>
      </c>
      <c r="CY230" s="2601"/>
      <c r="CZ230" s="2681" t="str">
        <f t="shared" si="427"/>
        <v/>
      </c>
      <c r="DA230" s="2694">
        <f t="shared" si="428"/>
        <v>0</v>
      </c>
      <c r="DB230" s="2527" t="str">
        <f t="shared" si="429"/>
        <v/>
      </c>
      <c r="DC230" s="2527" t="str">
        <f t="shared" si="430"/>
        <v/>
      </c>
      <c r="DD230" s="2527" t="str">
        <f t="shared" si="431"/>
        <v/>
      </c>
      <c r="DE230" s="2527" t="str">
        <f t="shared" si="432"/>
        <v/>
      </c>
      <c r="DF230" s="2527" t="str">
        <f t="shared" si="433"/>
        <v/>
      </c>
      <c r="DG230" s="2527" t="str">
        <f t="shared" si="434"/>
        <v/>
      </c>
      <c r="DH230" s="2527" t="str">
        <f t="shared" si="435"/>
        <v/>
      </c>
      <c r="DI230" s="2527" t="str">
        <f t="shared" si="436"/>
        <v/>
      </c>
      <c r="DJ230" s="2549"/>
      <c r="DK230" s="2704">
        <f>IF(M230=DK8,M230,0)</f>
        <v>0</v>
      </c>
      <c r="DL230" s="2703" t="str">
        <f t="shared" si="437"/>
        <v/>
      </c>
      <c r="DM230" s="2692" t="str">
        <f t="shared" si="438"/>
        <v/>
      </c>
      <c r="DN230" s="2692" t="str">
        <f t="shared" si="439"/>
        <v/>
      </c>
      <c r="DO230" s="2692" t="str">
        <f t="shared" si="440"/>
        <v/>
      </c>
      <c r="DP230" s="2692" t="str">
        <f t="shared" si="441"/>
        <v/>
      </c>
      <c r="DQ230" s="2692" t="str">
        <f t="shared" si="442"/>
        <v/>
      </c>
      <c r="DR230" s="2692" t="str">
        <f t="shared" si="443"/>
        <v/>
      </c>
      <c r="DS230" s="2692" t="str">
        <f t="shared" si="444"/>
        <v/>
      </c>
      <c r="DT230" s="2696" t="str">
        <f t="shared" si="445"/>
        <v/>
      </c>
      <c r="DU230" s="2535"/>
      <c r="DV230" s="2683">
        <f t="shared" si="446"/>
        <v>0</v>
      </c>
      <c r="DW230" s="2684">
        <f t="shared" si="447"/>
        <v>0</v>
      </c>
      <c r="DX230" s="2684">
        <f t="shared" si="448"/>
        <v>0</v>
      </c>
      <c r="DY230" s="2684">
        <f t="shared" si="449"/>
        <v>0</v>
      </c>
      <c r="DZ230" s="2684">
        <f t="shared" si="450"/>
        <v>0</v>
      </c>
      <c r="EA230" s="2684">
        <f t="shared" si="451"/>
        <v>0</v>
      </c>
      <c r="EB230" s="2684">
        <f t="shared" si="452"/>
        <v>0</v>
      </c>
      <c r="EC230" s="2684">
        <f t="shared" si="453"/>
        <v>0</v>
      </c>
      <c r="ED230" s="2630"/>
      <c r="EE230" s="2685">
        <f t="shared" si="498"/>
        <v>0</v>
      </c>
      <c r="EF230" s="2686">
        <f t="shared" si="498"/>
        <v>0</v>
      </c>
      <c r="EG230" s="2686">
        <f t="shared" si="498"/>
        <v>0</v>
      </c>
      <c r="EH230" s="2686">
        <f t="shared" si="495"/>
        <v>0</v>
      </c>
      <c r="EI230" s="2686">
        <f t="shared" si="495"/>
        <v>0</v>
      </c>
      <c r="EJ230" s="2686">
        <f t="shared" si="495"/>
        <v>0</v>
      </c>
      <c r="EK230" s="2686">
        <f t="shared" si="495"/>
        <v>0</v>
      </c>
      <c r="EL230" s="2687">
        <f t="shared" si="495"/>
        <v>0</v>
      </c>
      <c r="EM230" s="2601"/>
      <c r="EN230" s="2681" t="str">
        <f t="shared" si="454"/>
        <v/>
      </c>
      <c r="EO230" s="2688">
        <f t="shared" si="455"/>
        <v>0</v>
      </c>
      <c r="EP230" s="2689">
        <f t="shared" si="456"/>
        <v>0</v>
      </c>
      <c r="EQ230" s="2689">
        <f t="shared" si="457"/>
        <v>0</v>
      </c>
      <c r="ER230" s="2689">
        <f t="shared" si="458"/>
        <v>0</v>
      </c>
      <c r="ES230" s="2689">
        <f t="shared" si="459"/>
        <v>0</v>
      </c>
      <c r="ET230" s="2689">
        <f t="shared" si="460"/>
        <v>0</v>
      </c>
      <c r="EU230" s="2689">
        <f t="shared" si="461"/>
        <v>0</v>
      </c>
      <c r="EV230" s="2689">
        <f t="shared" si="462"/>
        <v>0</v>
      </c>
      <c r="EW230" s="2689">
        <f t="shared" si="463"/>
        <v>0</v>
      </c>
      <c r="EX230" s="2705">
        <f>IF(X230=EX8,X230,0)</f>
        <v>0</v>
      </c>
      <c r="EY230" s="2703" t="str">
        <f t="shared" si="464"/>
        <v/>
      </c>
      <c r="EZ230" s="2678" t="str">
        <f t="shared" si="465"/>
        <v/>
      </c>
      <c r="FA230" s="2692" t="str">
        <f t="shared" si="466"/>
        <v/>
      </c>
      <c r="FB230" s="2692" t="str">
        <f t="shared" si="467"/>
        <v/>
      </c>
      <c r="FC230" s="2692" t="str">
        <f t="shared" si="468"/>
        <v/>
      </c>
      <c r="FD230" s="2692" t="str">
        <f t="shared" si="469"/>
        <v/>
      </c>
      <c r="FE230" s="2692" t="str">
        <f t="shared" si="470"/>
        <v/>
      </c>
      <c r="FF230" s="2692" t="str">
        <f t="shared" si="471"/>
        <v/>
      </c>
      <c r="FG230" s="2692" t="str">
        <f t="shared" si="472"/>
        <v/>
      </c>
      <c r="FH230" s="2601"/>
      <c r="FI230" s="2681" t="str">
        <f t="shared" si="473"/>
        <v/>
      </c>
      <c r="FJ230" s="2694">
        <f t="shared" si="474"/>
        <v>0</v>
      </c>
      <c r="FK230" s="2527" t="str">
        <f t="shared" si="475"/>
        <v/>
      </c>
      <c r="FL230" s="2527" t="str">
        <f t="shared" si="476"/>
        <v/>
      </c>
      <c r="FM230" s="2527" t="str">
        <f t="shared" si="477"/>
        <v/>
      </c>
      <c r="FN230" s="2527" t="str">
        <f t="shared" si="478"/>
        <v/>
      </c>
      <c r="FO230" s="2527" t="str">
        <f t="shared" si="479"/>
        <v/>
      </c>
      <c r="FP230" s="2527" t="str">
        <f t="shared" si="480"/>
        <v/>
      </c>
      <c r="FQ230" s="2527" t="str">
        <f t="shared" si="481"/>
        <v/>
      </c>
      <c r="FR230" s="2527" t="str">
        <f t="shared" si="482"/>
        <v/>
      </c>
      <c r="FS230" s="2704">
        <f>IF(X230=FS8,X230,0)</f>
        <v>0</v>
      </c>
      <c r="FT230" s="2703" t="str">
        <f t="shared" si="483"/>
        <v/>
      </c>
      <c r="FU230" s="2692" t="str">
        <f t="shared" si="484"/>
        <v/>
      </c>
      <c r="FV230" s="2692" t="str">
        <f t="shared" si="485"/>
        <v/>
      </c>
      <c r="FW230" s="2692" t="str">
        <f t="shared" si="486"/>
        <v/>
      </c>
      <c r="FX230" s="2692" t="str">
        <f t="shared" si="487"/>
        <v/>
      </c>
      <c r="FY230" s="2692" t="str">
        <f t="shared" si="488"/>
        <v/>
      </c>
      <c r="FZ230" s="2692" t="str">
        <f t="shared" si="489"/>
        <v/>
      </c>
      <c r="GA230" s="2692" t="str">
        <f t="shared" si="490"/>
        <v/>
      </c>
      <c r="GB230" s="2696" t="str">
        <f t="shared" si="491"/>
        <v/>
      </c>
      <c r="GC230" s="2535"/>
    </row>
    <row r="231" spans="1:185" ht="45" customHeight="1" x14ac:dyDescent="0.25">
      <c r="A231" s="2633">
        <f>ROW()</f>
        <v>231</v>
      </c>
      <c r="B231" s="2667" t="str">
        <f>IF(C231="I","",IF(ISBLANK(D231),"",IF(ISTEXT(D231),LARGE(B9:B230,1)+1,0)))</f>
        <v/>
      </c>
      <c r="C231" s="2698"/>
      <c r="D231" s="2715"/>
      <c r="E231" s="2669"/>
      <c r="F231" s="2670"/>
      <c r="G231" s="2671"/>
      <c r="H231" s="2672"/>
      <c r="I231" s="2671"/>
      <c r="J231" s="2672"/>
      <c r="K231" s="2673">
        <f t="shared" si="492"/>
        <v>0</v>
      </c>
      <c r="L231" s="2532"/>
      <c r="M231" s="2674">
        <f t="shared" si="380"/>
        <v>0</v>
      </c>
      <c r="N231" s="2675">
        <f t="shared" si="380"/>
        <v>0</v>
      </c>
      <c r="O231" s="2676"/>
      <c r="P231" s="2676"/>
      <c r="Q231" s="2676"/>
      <c r="R231" s="2676"/>
      <c r="S231" s="2676"/>
      <c r="T231" s="2676"/>
      <c r="U231" s="2676"/>
      <c r="V231" s="2676"/>
      <c r="W231" s="2532"/>
      <c r="X231" s="2674">
        <f t="shared" si="381"/>
        <v>0</v>
      </c>
      <c r="Y231" s="2675">
        <f t="shared" si="381"/>
        <v>0</v>
      </c>
      <c r="Z231" s="2677"/>
      <c r="AA231" s="2677"/>
      <c r="AB231" s="2677"/>
      <c r="AC231" s="2677"/>
      <c r="AD231" s="2677"/>
      <c r="AE231" s="2677"/>
      <c r="AF231" s="2677"/>
      <c r="AG231" s="2677"/>
      <c r="AH231" s="2532"/>
      <c r="AI231" s="2535"/>
      <c r="AJ231" s="2678">
        <f t="shared" si="382"/>
        <v>0</v>
      </c>
      <c r="AK231" s="2679">
        <f t="shared" si="383"/>
        <v>0</v>
      </c>
      <c r="AL231" s="2678">
        <f t="shared" si="384"/>
        <v>0</v>
      </c>
      <c r="AM231" s="2679">
        <f t="shared" si="385"/>
        <v>0</v>
      </c>
      <c r="AN231" s="2678">
        <f t="shared" si="386"/>
        <v>0</v>
      </c>
      <c r="AO231" s="2679">
        <f t="shared" si="387"/>
        <v>0</v>
      </c>
      <c r="AP231" s="2678">
        <f t="shared" si="388"/>
        <v>0</v>
      </c>
      <c r="AQ231" s="2679">
        <f t="shared" si="389"/>
        <v>0</v>
      </c>
      <c r="AR231" s="2678">
        <f t="shared" si="390"/>
        <v>0</v>
      </c>
      <c r="AS231" s="2679">
        <f t="shared" si="391"/>
        <v>0</v>
      </c>
      <c r="AT231" s="2678">
        <f t="shared" si="392"/>
        <v>0</v>
      </c>
      <c r="AU231" s="2679">
        <f t="shared" si="393"/>
        <v>0</v>
      </c>
      <c r="AV231" s="2678">
        <f t="shared" si="394"/>
        <v>0</v>
      </c>
      <c r="AW231" s="2679">
        <f t="shared" si="395"/>
        <v>0</v>
      </c>
      <c r="AX231" s="2678">
        <f t="shared" si="396"/>
        <v>0</v>
      </c>
      <c r="AY231" s="2679">
        <f t="shared" si="397"/>
        <v>0</v>
      </c>
      <c r="AZ231" s="2680"/>
      <c r="BA231" s="2681">
        <f>BA9</f>
        <v>20</v>
      </c>
      <c r="BB231" s="2681">
        <f t="shared" si="398"/>
        <v>0</v>
      </c>
      <c r="BC231" s="2681" t="str">
        <f t="shared" si="399"/>
        <v/>
      </c>
      <c r="BD231" s="2682">
        <f t="shared" si="496"/>
        <v>0</v>
      </c>
      <c r="BE231" s="2682">
        <f t="shared" si="496"/>
        <v>0</v>
      </c>
      <c r="BF231" s="2682">
        <f t="shared" si="496"/>
        <v>0</v>
      </c>
      <c r="BG231" s="2682">
        <f t="shared" si="493"/>
        <v>0</v>
      </c>
      <c r="BH231" s="2682">
        <f t="shared" si="493"/>
        <v>0</v>
      </c>
      <c r="BI231" s="2682">
        <f t="shared" si="493"/>
        <v>0</v>
      </c>
      <c r="BJ231" s="2682">
        <f t="shared" si="493"/>
        <v>0</v>
      </c>
      <c r="BK231" s="2682">
        <f t="shared" si="493"/>
        <v>0</v>
      </c>
      <c r="BL231" s="2535"/>
      <c r="BM231" s="2683">
        <f t="shared" si="400"/>
        <v>0</v>
      </c>
      <c r="BN231" s="2684">
        <f t="shared" si="401"/>
        <v>0</v>
      </c>
      <c r="BO231" s="2684">
        <f t="shared" si="402"/>
        <v>0</v>
      </c>
      <c r="BP231" s="2684">
        <f t="shared" si="403"/>
        <v>0</v>
      </c>
      <c r="BQ231" s="2684">
        <f t="shared" si="404"/>
        <v>0</v>
      </c>
      <c r="BR231" s="2684">
        <f t="shared" si="405"/>
        <v>0</v>
      </c>
      <c r="BS231" s="2684">
        <f t="shared" si="406"/>
        <v>0</v>
      </c>
      <c r="BT231" s="2684">
        <f t="shared" si="407"/>
        <v>0</v>
      </c>
      <c r="BU231" s="2617"/>
      <c r="BV231" s="2685">
        <f t="shared" si="497"/>
        <v>0</v>
      </c>
      <c r="BW231" s="2686">
        <f t="shared" si="497"/>
        <v>0</v>
      </c>
      <c r="BX231" s="2686">
        <f t="shared" si="497"/>
        <v>0</v>
      </c>
      <c r="BY231" s="2686">
        <f t="shared" si="494"/>
        <v>0</v>
      </c>
      <c r="BZ231" s="2686">
        <f t="shared" si="494"/>
        <v>0</v>
      </c>
      <c r="CA231" s="2686">
        <f t="shared" si="494"/>
        <v>0</v>
      </c>
      <c r="CB231" s="2686">
        <f t="shared" si="494"/>
        <v>0</v>
      </c>
      <c r="CC231" s="2687">
        <f t="shared" si="494"/>
        <v>0</v>
      </c>
      <c r="CD231" s="2525"/>
      <c r="CE231" s="2681" t="str">
        <f t="shared" si="408"/>
        <v/>
      </c>
      <c r="CF231" s="2688">
        <f t="shared" si="409"/>
        <v>0</v>
      </c>
      <c r="CG231" s="2689">
        <f t="shared" si="410"/>
        <v>0</v>
      </c>
      <c r="CH231" s="2689">
        <f t="shared" si="411"/>
        <v>0</v>
      </c>
      <c r="CI231" s="2689">
        <f t="shared" si="412"/>
        <v>0</v>
      </c>
      <c r="CJ231" s="2689">
        <f t="shared" si="413"/>
        <v>0</v>
      </c>
      <c r="CK231" s="2689">
        <f t="shared" si="414"/>
        <v>0</v>
      </c>
      <c r="CL231" s="2689">
        <f t="shared" si="415"/>
        <v>0</v>
      </c>
      <c r="CM231" s="2689">
        <f t="shared" si="416"/>
        <v>0</v>
      </c>
      <c r="CN231" s="2689">
        <f t="shared" si="417"/>
        <v>0</v>
      </c>
      <c r="CO231" s="2702">
        <f>IF(M231=CO8,M231,0)</f>
        <v>0</v>
      </c>
      <c r="CP231" s="2703" t="str">
        <f t="shared" si="418"/>
        <v/>
      </c>
      <c r="CQ231" s="2678" t="str">
        <f t="shared" si="419"/>
        <v/>
      </c>
      <c r="CR231" s="2692" t="str">
        <f t="shared" si="420"/>
        <v/>
      </c>
      <c r="CS231" s="2692" t="str">
        <f t="shared" si="421"/>
        <v/>
      </c>
      <c r="CT231" s="2692" t="str">
        <f t="shared" si="422"/>
        <v/>
      </c>
      <c r="CU231" s="2692" t="str">
        <f t="shared" si="423"/>
        <v/>
      </c>
      <c r="CV231" s="2692" t="str">
        <f t="shared" si="424"/>
        <v/>
      </c>
      <c r="CW231" s="2692" t="str">
        <f t="shared" si="425"/>
        <v/>
      </c>
      <c r="CX231" s="2693" t="str">
        <f t="shared" si="426"/>
        <v/>
      </c>
      <c r="CY231" s="2601"/>
      <c r="CZ231" s="2681" t="str">
        <f t="shared" si="427"/>
        <v/>
      </c>
      <c r="DA231" s="2694">
        <f t="shared" si="428"/>
        <v>0</v>
      </c>
      <c r="DB231" s="2527" t="str">
        <f t="shared" si="429"/>
        <v/>
      </c>
      <c r="DC231" s="2527" t="str">
        <f t="shared" si="430"/>
        <v/>
      </c>
      <c r="DD231" s="2527" t="str">
        <f t="shared" si="431"/>
        <v/>
      </c>
      <c r="DE231" s="2527" t="str">
        <f t="shared" si="432"/>
        <v/>
      </c>
      <c r="DF231" s="2527" t="str">
        <f t="shared" si="433"/>
        <v/>
      </c>
      <c r="DG231" s="2527" t="str">
        <f t="shared" si="434"/>
        <v/>
      </c>
      <c r="DH231" s="2527" t="str">
        <f t="shared" si="435"/>
        <v/>
      </c>
      <c r="DI231" s="2527" t="str">
        <f t="shared" si="436"/>
        <v/>
      </c>
      <c r="DJ231" s="2549"/>
      <c r="DK231" s="2704">
        <f>IF(M231=DK8,M231,0)</f>
        <v>0</v>
      </c>
      <c r="DL231" s="2703" t="str">
        <f t="shared" si="437"/>
        <v/>
      </c>
      <c r="DM231" s="2692" t="str">
        <f t="shared" si="438"/>
        <v/>
      </c>
      <c r="DN231" s="2692" t="str">
        <f t="shared" si="439"/>
        <v/>
      </c>
      <c r="DO231" s="2692" t="str">
        <f t="shared" si="440"/>
        <v/>
      </c>
      <c r="DP231" s="2692" t="str">
        <f t="shared" si="441"/>
        <v/>
      </c>
      <c r="DQ231" s="2692" t="str">
        <f t="shared" si="442"/>
        <v/>
      </c>
      <c r="DR231" s="2692" t="str">
        <f t="shared" si="443"/>
        <v/>
      </c>
      <c r="DS231" s="2692" t="str">
        <f t="shared" si="444"/>
        <v/>
      </c>
      <c r="DT231" s="2696" t="str">
        <f t="shared" si="445"/>
        <v/>
      </c>
      <c r="DU231" s="2535"/>
      <c r="DV231" s="2683">
        <f t="shared" si="446"/>
        <v>0</v>
      </c>
      <c r="DW231" s="2684">
        <f t="shared" si="447"/>
        <v>0</v>
      </c>
      <c r="DX231" s="2684">
        <f t="shared" si="448"/>
        <v>0</v>
      </c>
      <c r="DY231" s="2684">
        <f t="shared" si="449"/>
        <v>0</v>
      </c>
      <c r="DZ231" s="2684">
        <f t="shared" si="450"/>
        <v>0</v>
      </c>
      <c r="EA231" s="2684">
        <f t="shared" si="451"/>
        <v>0</v>
      </c>
      <c r="EB231" s="2684">
        <f t="shared" si="452"/>
        <v>0</v>
      </c>
      <c r="EC231" s="2684">
        <f t="shared" si="453"/>
        <v>0</v>
      </c>
      <c r="ED231" s="2630"/>
      <c r="EE231" s="2685">
        <f t="shared" si="498"/>
        <v>0</v>
      </c>
      <c r="EF231" s="2686">
        <f t="shared" si="498"/>
        <v>0</v>
      </c>
      <c r="EG231" s="2686">
        <f t="shared" si="498"/>
        <v>0</v>
      </c>
      <c r="EH231" s="2686">
        <f t="shared" si="495"/>
        <v>0</v>
      </c>
      <c r="EI231" s="2686">
        <f t="shared" si="495"/>
        <v>0</v>
      </c>
      <c r="EJ231" s="2686">
        <f t="shared" si="495"/>
        <v>0</v>
      </c>
      <c r="EK231" s="2686">
        <f t="shared" si="495"/>
        <v>0</v>
      </c>
      <c r="EL231" s="2687">
        <f t="shared" si="495"/>
        <v>0</v>
      </c>
      <c r="EM231" s="2601"/>
      <c r="EN231" s="2681" t="str">
        <f t="shared" si="454"/>
        <v/>
      </c>
      <c r="EO231" s="2688">
        <f t="shared" si="455"/>
        <v>0</v>
      </c>
      <c r="EP231" s="2689">
        <f t="shared" si="456"/>
        <v>0</v>
      </c>
      <c r="EQ231" s="2689">
        <f t="shared" si="457"/>
        <v>0</v>
      </c>
      <c r="ER231" s="2689">
        <f t="shared" si="458"/>
        <v>0</v>
      </c>
      <c r="ES231" s="2689">
        <f t="shared" si="459"/>
        <v>0</v>
      </c>
      <c r="ET231" s="2689">
        <f t="shared" si="460"/>
        <v>0</v>
      </c>
      <c r="EU231" s="2689">
        <f t="shared" si="461"/>
        <v>0</v>
      </c>
      <c r="EV231" s="2689">
        <f t="shared" si="462"/>
        <v>0</v>
      </c>
      <c r="EW231" s="2689">
        <f t="shared" si="463"/>
        <v>0</v>
      </c>
      <c r="EX231" s="2705">
        <f>IF(X231=EX8,X231,0)</f>
        <v>0</v>
      </c>
      <c r="EY231" s="2703" t="str">
        <f t="shared" si="464"/>
        <v/>
      </c>
      <c r="EZ231" s="2678" t="str">
        <f t="shared" si="465"/>
        <v/>
      </c>
      <c r="FA231" s="2692" t="str">
        <f t="shared" si="466"/>
        <v/>
      </c>
      <c r="FB231" s="2692" t="str">
        <f t="shared" si="467"/>
        <v/>
      </c>
      <c r="FC231" s="2692" t="str">
        <f t="shared" si="468"/>
        <v/>
      </c>
      <c r="FD231" s="2692" t="str">
        <f t="shared" si="469"/>
        <v/>
      </c>
      <c r="FE231" s="2692" t="str">
        <f t="shared" si="470"/>
        <v/>
      </c>
      <c r="FF231" s="2692" t="str">
        <f t="shared" si="471"/>
        <v/>
      </c>
      <c r="FG231" s="2692" t="str">
        <f t="shared" si="472"/>
        <v/>
      </c>
      <c r="FH231" s="2601"/>
      <c r="FI231" s="2681" t="str">
        <f t="shared" si="473"/>
        <v/>
      </c>
      <c r="FJ231" s="2694">
        <f t="shared" si="474"/>
        <v>0</v>
      </c>
      <c r="FK231" s="2527" t="str">
        <f t="shared" si="475"/>
        <v/>
      </c>
      <c r="FL231" s="2527" t="str">
        <f t="shared" si="476"/>
        <v/>
      </c>
      <c r="FM231" s="2527" t="str">
        <f t="shared" si="477"/>
        <v/>
      </c>
      <c r="FN231" s="2527" t="str">
        <f t="shared" si="478"/>
        <v/>
      </c>
      <c r="FO231" s="2527" t="str">
        <f t="shared" si="479"/>
        <v/>
      </c>
      <c r="FP231" s="2527" t="str">
        <f t="shared" si="480"/>
        <v/>
      </c>
      <c r="FQ231" s="2527" t="str">
        <f t="shared" si="481"/>
        <v/>
      </c>
      <c r="FR231" s="2527" t="str">
        <f t="shared" si="482"/>
        <v/>
      </c>
      <c r="FS231" s="2704">
        <f>IF(X231=FS8,X231,0)</f>
        <v>0</v>
      </c>
      <c r="FT231" s="2703" t="str">
        <f t="shared" si="483"/>
        <v/>
      </c>
      <c r="FU231" s="2692" t="str">
        <f t="shared" si="484"/>
        <v/>
      </c>
      <c r="FV231" s="2692" t="str">
        <f t="shared" si="485"/>
        <v/>
      </c>
      <c r="FW231" s="2692" t="str">
        <f t="shared" si="486"/>
        <v/>
      </c>
      <c r="FX231" s="2692" t="str">
        <f t="shared" si="487"/>
        <v/>
      </c>
      <c r="FY231" s="2692" t="str">
        <f t="shared" si="488"/>
        <v/>
      </c>
      <c r="FZ231" s="2692" t="str">
        <f t="shared" si="489"/>
        <v/>
      </c>
      <c r="GA231" s="2692" t="str">
        <f t="shared" si="490"/>
        <v/>
      </c>
      <c r="GB231" s="2696" t="str">
        <f t="shared" si="491"/>
        <v/>
      </c>
      <c r="GC231" s="2535"/>
    </row>
    <row r="232" spans="1:185" ht="45" customHeight="1" x14ac:dyDescent="0.25">
      <c r="A232" s="2633">
        <f>ROW()</f>
        <v>232</v>
      </c>
      <c r="B232" s="2667" t="str">
        <f>IF(C232="I","",IF(ISBLANK(D232),"",IF(ISTEXT(D232),LARGE(B9:B231,1)+1,0)))</f>
        <v/>
      </c>
      <c r="C232" s="2698"/>
      <c r="D232" s="2715"/>
      <c r="E232" s="2669"/>
      <c r="F232" s="2670"/>
      <c r="G232" s="2671"/>
      <c r="H232" s="2672"/>
      <c r="I232" s="2671"/>
      <c r="J232" s="2672"/>
      <c r="K232" s="2673">
        <f t="shared" si="492"/>
        <v>0</v>
      </c>
      <c r="L232" s="2532"/>
      <c r="M232" s="2674">
        <f t="shared" si="380"/>
        <v>0</v>
      </c>
      <c r="N232" s="2675">
        <f t="shared" si="380"/>
        <v>0</v>
      </c>
      <c r="O232" s="2676"/>
      <c r="P232" s="2676"/>
      <c r="Q232" s="2676"/>
      <c r="R232" s="2676"/>
      <c r="S232" s="2676"/>
      <c r="T232" s="2676"/>
      <c r="U232" s="2676"/>
      <c r="V232" s="2676"/>
      <c r="W232" s="2532"/>
      <c r="X232" s="2674">
        <f t="shared" si="381"/>
        <v>0</v>
      </c>
      <c r="Y232" s="2675">
        <f t="shared" si="381"/>
        <v>0</v>
      </c>
      <c r="Z232" s="2677"/>
      <c r="AA232" s="2677"/>
      <c r="AB232" s="2677"/>
      <c r="AC232" s="2677"/>
      <c r="AD232" s="2677"/>
      <c r="AE232" s="2677"/>
      <c r="AF232" s="2677"/>
      <c r="AG232" s="2677"/>
      <c r="AH232" s="2532"/>
      <c r="AI232" s="2535"/>
      <c r="AJ232" s="2678">
        <f t="shared" si="382"/>
        <v>0</v>
      </c>
      <c r="AK232" s="2679">
        <f t="shared" si="383"/>
        <v>0</v>
      </c>
      <c r="AL232" s="2678">
        <f t="shared" si="384"/>
        <v>0</v>
      </c>
      <c r="AM232" s="2679">
        <f t="shared" si="385"/>
        <v>0</v>
      </c>
      <c r="AN232" s="2678">
        <f t="shared" si="386"/>
        <v>0</v>
      </c>
      <c r="AO232" s="2679">
        <f t="shared" si="387"/>
        <v>0</v>
      </c>
      <c r="AP232" s="2678">
        <f t="shared" si="388"/>
        <v>0</v>
      </c>
      <c r="AQ232" s="2679">
        <f t="shared" si="389"/>
        <v>0</v>
      </c>
      <c r="AR232" s="2678">
        <f t="shared" si="390"/>
        <v>0</v>
      </c>
      <c r="AS232" s="2679">
        <f t="shared" si="391"/>
        <v>0</v>
      </c>
      <c r="AT232" s="2678">
        <f t="shared" si="392"/>
        <v>0</v>
      </c>
      <c r="AU232" s="2679">
        <f t="shared" si="393"/>
        <v>0</v>
      </c>
      <c r="AV232" s="2678">
        <f t="shared" si="394"/>
        <v>0</v>
      </c>
      <c r="AW232" s="2679">
        <f t="shared" si="395"/>
        <v>0</v>
      </c>
      <c r="AX232" s="2678">
        <f t="shared" si="396"/>
        <v>0</v>
      </c>
      <c r="AY232" s="2679">
        <f t="shared" si="397"/>
        <v>0</v>
      </c>
      <c r="AZ232" s="2680"/>
      <c r="BA232" s="2681">
        <f>BA9</f>
        <v>20</v>
      </c>
      <c r="BB232" s="2681">
        <f t="shared" si="398"/>
        <v>0</v>
      </c>
      <c r="BC232" s="2681" t="str">
        <f t="shared" si="399"/>
        <v/>
      </c>
      <c r="BD232" s="2682">
        <f t="shared" si="496"/>
        <v>0</v>
      </c>
      <c r="BE232" s="2682">
        <f t="shared" si="496"/>
        <v>0</v>
      </c>
      <c r="BF232" s="2682">
        <f t="shared" si="496"/>
        <v>0</v>
      </c>
      <c r="BG232" s="2682">
        <f t="shared" si="493"/>
        <v>0</v>
      </c>
      <c r="BH232" s="2682">
        <f t="shared" si="493"/>
        <v>0</v>
      </c>
      <c r="BI232" s="2682">
        <f t="shared" si="493"/>
        <v>0</v>
      </c>
      <c r="BJ232" s="2682">
        <f t="shared" si="493"/>
        <v>0</v>
      </c>
      <c r="BK232" s="2682">
        <f t="shared" si="493"/>
        <v>0</v>
      </c>
      <c r="BL232" s="2535"/>
      <c r="BM232" s="2683">
        <f t="shared" si="400"/>
        <v>0</v>
      </c>
      <c r="BN232" s="2684">
        <f t="shared" si="401"/>
        <v>0</v>
      </c>
      <c r="BO232" s="2684">
        <f t="shared" si="402"/>
        <v>0</v>
      </c>
      <c r="BP232" s="2684">
        <f t="shared" si="403"/>
        <v>0</v>
      </c>
      <c r="BQ232" s="2684">
        <f t="shared" si="404"/>
        <v>0</v>
      </c>
      <c r="BR232" s="2684">
        <f t="shared" si="405"/>
        <v>0</v>
      </c>
      <c r="BS232" s="2684">
        <f t="shared" si="406"/>
        <v>0</v>
      </c>
      <c r="BT232" s="2684">
        <f t="shared" si="407"/>
        <v>0</v>
      </c>
      <c r="BU232" s="2617"/>
      <c r="BV232" s="2685">
        <f t="shared" si="497"/>
        <v>0</v>
      </c>
      <c r="BW232" s="2686">
        <f t="shared" si="497"/>
        <v>0</v>
      </c>
      <c r="BX232" s="2686">
        <f t="shared" si="497"/>
        <v>0</v>
      </c>
      <c r="BY232" s="2686">
        <f t="shared" si="494"/>
        <v>0</v>
      </c>
      <c r="BZ232" s="2686">
        <f t="shared" si="494"/>
        <v>0</v>
      </c>
      <c r="CA232" s="2686">
        <f t="shared" si="494"/>
        <v>0</v>
      </c>
      <c r="CB232" s="2686">
        <f t="shared" si="494"/>
        <v>0</v>
      </c>
      <c r="CC232" s="2687">
        <f t="shared" si="494"/>
        <v>0</v>
      </c>
      <c r="CD232" s="2525"/>
      <c r="CE232" s="2681" t="str">
        <f t="shared" si="408"/>
        <v/>
      </c>
      <c r="CF232" s="2688">
        <f t="shared" si="409"/>
        <v>0</v>
      </c>
      <c r="CG232" s="2689">
        <f t="shared" si="410"/>
        <v>0</v>
      </c>
      <c r="CH232" s="2689">
        <f t="shared" si="411"/>
        <v>0</v>
      </c>
      <c r="CI232" s="2689">
        <f t="shared" si="412"/>
        <v>0</v>
      </c>
      <c r="CJ232" s="2689">
        <f t="shared" si="413"/>
        <v>0</v>
      </c>
      <c r="CK232" s="2689">
        <f t="shared" si="414"/>
        <v>0</v>
      </c>
      <c r="CL232" s="2689">
        <f t="shared" si="415"/>
        <v>0</v>
      </c>
      <c r="CM232" s="2689">
        <f t="shared" si="416"/>
        <v>0</v>
      </c>
      <c r="CN232" s="2689">
        <f t="shared" si="417"/>
        <v>0</v>
      </c>
      <c r="CO232" s="2702">
        <f>IF(M232=CO8,M232,0)</f>
        <v>0</v>
      </c>
      <c r="CP232" s="2703" t="str">
        <f t="shared" si="418"/>
        <v/>
      </c>
      <c r="CQ232" s="2678" t="str">
        <f t="shared" si="419"/>
        <v/>
      </c>
      <c r="CR232" s="2692" t="str">
        <f t="shared" si="420"/>
        <v/>
      </c>
      <c r="CS232" s="2692" t="str">
        <f t="shared" si="421"/>
        <v/>
      </c>
      <c r="CT232" s="2692" t="str">
        <f t="shared" si="422"/>
        <v/>
      </c>
      <c r="CU232" s="2692" t="str">
        <f t="shared" si="423"/>
        <v/>
      </c>
      <c r="CV232" s="2692" t="str">
        <f t="shared" si="424"/>
        <v/>
      </c>
      <c r="CW232" s="2692" t="str">
        <f t="shared" si="425"/>
        <v/>
      </c>
      <c r="CX232" s="2693" t="str">
        <f t="shared" si="426"/>
        <v/>
      </c>
      <c r="CY232" s="2601"/>
      <c r="CZ232" s="2681" t="str">
        <f t="shared" si="427"/>
        <v/>
      </c>
      <c r="DA232" s="2694">
        <f t="shared" si="428"/>
        <v>0</v>
      </c>
      <c r="DB232" s="2527" t="str">
        <f t="shared" si="429"/>
        <v/>
      </c>
      <c r="DC232" s="2527" t="str">
        <f t="shared" si="430"/>
        <v/>
      </c>
      <c r="DD232" s="2527" t="str">
        <f t="shared" si="431"/>
        <v/>
      </c>
      <c r="DE232" s="2527" t="str">
        <f t="shared" si="432"/>
        <v/>
      </c>
      <c r="DF232" s="2527" t="str">
        <f t="shared" si="433"/>
        <v/>
      </c>
      <c r="DG232" s="2527" t="str">
        <f t="shared" si="434"/>
        <v/>
      </c>
      <c r="DH232" s="2527" t="str">
        <f t="shared" si="435"/>
        <v/>
      </c>
      <c r="DI232" s="2527" t="str">
        <f t="shared" si="436"/>
        <v/>
      </c>
      <c r="DJ232" s="2549"/>
      <c r="DK232" s="2704">
        <f>IF(M232=DK8,M232,0)</f>
        <v>0</v>
      </c>
      <c r="DL232" s="2703" t="str">
        <f t="shared" si="437"/>
        <v/>
      </c>
      <c r="DM232" s="2692" t="str">
        <f t="shared" si="438"/>
        <v/>
      </c>
      <c r="DN232" s="2692" t="str">
        <f t="shared" si="439"/>
        <v/>
      </c>
      <c r="DO232" s="2692" t="str">
        <f t="shared" si="440"/>
        <v/>
      </c>
      <c r="DP232" s="2692" t="str">
        <f t="shared" si="441"/>
        <v/>
      </c>
      <c r="DQ232" s="2692" t="str">
        <f t="shared" si="442"/>
        <v/>
      </c>
      <c r="DR232" s="2692" t="str">
        <f t="shared" si="443"/>
        <v/>
      </c>
      <c r="DS232" s="2692" t="str">
        <f t="shared" si="444"/>
        <v/>
      </c>
      <c r="DT232" s="2696" t="str">
        <f t="shared" si="445"/>
        <v/>
      </c>
      <c r="DU232" s="2535"/>
      <c r="DV232" s="2683">
        <f t="shared" si="446"/>
        <v>0</v>
      </c>
      <c r="DW232" s="2684">
        <f t="shared" si="447"/>
        <v>0</v>
      </c>
      <c r="DX232" s="2684">
        <f t="shared" si="448"/>
        <v>0</v>
      </c>
      <c r="DY232" s="2684">
        <f t="shared" si="449"/>
        <v>0</v>
      </c>
      <c r="DZ232" s="2684">
        <f t="shared" si="450"/>
        <v>0</v>
      </c>
      <c r="EA232" s="2684">
        <f t="shared" si="451"/>
        <v>0</v>
      </c>
      <c r="EB232" s="2684">
        <f t="shared" si="452"/>
        <v>0</v>
      </c>
      <c r="EC232" s="2684">
        <f t="shared" si="453"/>
        <v>0</v>
      </c>
      <c r="ED232" s="2630"/>
      <c r="EE232" s="2685">
        <f t="shared" si="498"/>
        <v>0</v>
      </c>
      <c r="EF232" s="2686">
        <f t="shared" si="498"/>
        <v>0</v>
      </c>
      <c r="EG232" s="2686">
        <f t="shared" si="498"/>
        <v>0</v>
      </c>
      <c r="EH232" s="2686">
        <f t="shared" si="495"/>
        <v>0</v>
      </c>
      <c r="EI232" s="2686">
        <f t="shared" si="495"/>
        <v>0</v>
      </c>
      <c r="EJ232" s="2686">
        <f t="shared" si="495"/>
        <v>0</v>
      </c>
      <c r="EK232" s="2686">
        <f t="shared" si="495"/>
        <v>0</v>
      </c>
      <c r="EL232" s="2687">
        <f t="shared" si="495"/>
        <v>0</v>
      </c>
      <c r="EM232" s="2601"/>
      <c r="EN232" s="2681" t="str">
        <f t="shared" si="454"/>
        <v/>
      </c>
      <c r="EO232" s="2688">
        <f t="shared" si="455"/>
        <v>0</v>
      </c>
      <c r="EP232" s="2689">
        <f t="shared" si="456"/>
        <v>0</v>
      </c>
      <c r="EQ232" s="2689">
        <f t="shared" si="457"/>
        <v>0</v>
      </c>
      <c r="ER232" s="2689">
        <f t="shared" si="458"/>
        <v>0</v>
      </c>
      <c r="ES232" s="2689">
        <f t="shared" si="459"/>
        <v>0</v>
      </c>
      <c r="ET232" s="2689">
        <f t="shared" si="460"/>
        <v>0</v>
      </c>
      <c r="EU232" s="2689">
        <f t="shared" si="461"/>
        <v>0</v>
      </c>
      <c r="EV232" s="2689">
        <f t="shared" si="462"/>
        <v>0</v>
      </c>
      <c r="EW232" s="2689">
        <f t="shared" si="463"/>
        <v>0</v>
      </c>
      <c r="EX232" s="2705">
        <f>IF(X232=EX8,X232,0)</f>
        <v>0</v>
      </c>
      <c r="EY232" s="2703" t="str">
        <f t="shared" si="464"/>
        <v/>
      </c>
      <c r="EZ232" s="2678" t="str">
        <f t="shared" si="465"/>
        <v/>
      </c>
      <c r="FA232" s="2692" t="str">
        <f t="shared" si="466"/>
        <v/>
      </c>
      <c r="FB232" s="2692" t="str">
        <f t="shared" si="467"/>
        <v/>
      </c>
      <c r="FC232" s="2692" t="str">
        <f t="shared" si="468"/>
        <v/>
      </c>
      <c r="FD232" s="2692" t="str">
        <f t="shared" si="469"/>
        <v/>
      </c>
      <c r="FE232" s="2692" t="str">
        <f t="shared" si="470"/>
        <v/>
      </c>
      <c r="FF232" s="2692" t="str">
        <f t="shared" si="471"/>
        <v/>
      </c>
      <c r="FG232" s="2692" t="str">
        <f t="shared" si="472"/>
        <v/>
      </c>
      <c r="FH232" s="2601"/>
      <c r="FI232" s="2681" t="str">
        <f t="shared" si="473"/>
        <v/>
      </c>
      <c r="FJ232" s="2694">
        <f t="shared" si="474"/>
        <v>0</v>
      </c>
      <c r="FK232" s="2527" t="str">
        <f t="shared" si="475"/>
        <v/>
      </c>
      <c r="FL232" s="2527" t="str">
        <f t="shared" si="476"/>
        <v/>
      </c>
      <c r="FM232" s="2527" t="str">
        <f t="shared" si="477"/>
        <v/>
      </c>
      <c r="FN232" s="2527" t="str">
        <f t="shared" si="478"/>
        <v/>
      </c>
      <c r="FO232" s="2527" t="str">
        <f t="shared" si="479"/>
        <v/>
      </c>
      <c r="FP232" s="2527" t="str">
        <f t="shared" si="480"/>
        <v/>
      </c>
      <c r="FQ232" s="2527" t="str">
        <f t="shared" si="481"/>
        <v/>
      </c>
      <c r="FR232" s="2527" t="str">
        <f t="shared" si="482"/>
        <v/>
      </c>
      <c r="FS232" s="2704">
        <f>IF(X232=FS8,X232,0)</f>
        <v>0</v>
      </c>
      <c r="FT232" s="2703" t="str">
        <f t="shared" si="483"/>
        <v/>
      </c>
      <c r="FU232" s="2692" t="str">
        <f t="shared" si="484"/>
        <v/>
      </c>
      <c r="FV232" s="2692" t="str">
        <f t="shared" si="485"/>
        <v/>
      </c>
      <c r="FW232" s="2692" t="str">
        <f t="shared" si="486"/>
        <v/>
      </c>
      <c r="FX232" s="2692" t="str">
        <f t="shared" si="487"/>
        <v/>
      </c>
      <c r="FY232" s="2692" t="str">
        <f t="shared" si="488"/>
        <v/>
      </c>
      <c r="FZ232" s="2692" t="str">
        <f t="shared" si="489"/>
        <v/>
      </c>
      <c r="GA232" s="2692" t="str">
        <f t="shared" si="490"/>
        <v/>
      </c>
      <c r="GB232" s="2696" t="str">
        <f t="shared" si="491"/>
        <v/>
      </c>
      <c r="GC232" s="2535"/>
    </row>
    <row r="233" spans="1:185" ht="45" customHeight="1" x14ac:dyDescent="0.25">
      <c r="A233" s="2633">
        <f>ROW()</f>
        <v>233</v>
      </c>
      <c r="B233" s="2667" t="str">
        <f>IF(C233="I","",IF(ISBLANK(D233),"",IF(ISTEXT(D233),LARGE(B9:B232,1)+1,0)))</f>
        <v/>
      </c>
      <c r="C233" s="2698"/>
      <c r="D233" s="2715"/>
      <c r="E233" s="2669"/>
      <c r="F233" s="2670"/>
      <c r="G233" s="2671"/>
      <c r="H233" s="2672"/>
      <c r="I233" s="2671"/>
      <c r="J233" s="2672"/>
      <c r="K233" s="2673">
        <f t="shared" si="492"/>
        <v>0</v>
      </c>
      <c r="L233" s="2532"/>
      <c r="M233" s="2674">
        <f t="shared" si="380"/>
        <v>0</v>
      </c>
      <c r="N233" s="2675">
        <f t="shared" si="380"/>
        <v>0</v>
      </c>
      <c r="O233" s="2676"/>
      <c r="P233" s="2676"/>
      <c r="Q233" s="2676"/>
      <c r="R233" s="2676"/>
      <c r="S233" s="2676"/>
      <c r="T233" s="2676"/>
      <c r="U233" s="2676"/>
      <c r="V233" s="2676"/>
      <c r="W233" s="2532"/>
      <c r="X233" s="2674">
        <f t="shared" si="381"/>
        <v>0</v>
      </c>
      <c r="Y233" s="2675">
        <f t="shared" si="381"/>
        <v>0</v>
      </c>
      <c r="Z233" s="2677"/>
      <c r="AA233" s="2677"/>
      <c r="AB233" s="2677"/>
      <c r="AC233" s="2677"/>
      <c r="AD233" s="2677"/>
      <c r="AE233" s="2677"/>
      <c r="AF233" s="2677"/>
      <c r="AG233" s="2677"/>
      <c r="AH233" s="2532"/>
      <c r="AI233" s="2535"/>
      <c r="AJ233" s="2678">
        <f t="shared" si="382"/>
        <v>0</v>
      </c>
      <c r="AK233" s="2679">
        <f t="shared" si="383"/>
        <v>0</v>
      </c>
      <c r="AL233" s="2678">
        <f t="shared" si="384"/>
        <v>0</v>
      </c>
      <c r="AM233" s="2679">
        <f t="shared" si="385"/>
        <v>0</v>
      </c>
      <c r="AN233" s="2678">
        <f t="shared" si="386"/>
        <v>0</v>
      </c>
      <c r="AO233" s="2679">
        <f t="shared" si="387"/>
        <v>0</v>
      </c>
      <c r="AP233" s="2678">
        <f t="shared" si="388"/>
        <v>0</v>
      </c>
      <c r="AQ233" s="2679">
        <f t="shared" si="389"/>
        <v>0</v>
      </c>
      <c r="AR233" s="2678">
        <f t="shared" si="390"/>
        <v>0</v>
      </c>
      <c r="AS233" s="2679">
        <f t="shared" si="391"/>
        <v>0</v>
      </c>
      <c r="AT233" s="2678">
        <f t="shared" si="392"/>
        <v>0</v>
      </c>
      <c r="AU233" s="2679">
        <f t="shared" si="393"/>
        <v>0</v>
      </c>
      <c r="AV233" s="2678">
        <f t="shared" si="394"/>
        <v>0</v>
      </c>
      <c r="AW233" s="2679">
        <f t="shared" si="395"/>
        <v>0</v>
      </c>
      <c r="AX233" s="2678">
        <f t="shared" si="396"/>
        <v>0</v>
      </c>
      <c r="AY233" s="2679">
        <f t="shared" si="397"/>
        <v>0</v>
      </c>
      <c r="AZ233" s="2680"/>
      <c r="BA233" s="2681">
        <f>BA9</f>
        <v>20</v>
      </c>
      <c r="BB233" s="2681">
        <f t="shared" si="398"/>
        <v>0</v>
      </c>
      <c r="BC233" s="2681" t="str">
        <f t="shared" si="399"/>
        <v/>
      </c>
      <c r="BD233" s="2682">
        <f t="shared" si="496"/>
        <v>0</v>
      </c>
      <c r="BE233" s="2682">
        <f t="shared" si="496"/>
        <v>0</v>
      </c>
      <c r="BF233" s="2682">
        <f t="shared" si="496"/>
        <v>0</v>
      </c>
      <c r="BG233" s="2682">
        <f t="shared" si="493"/>
        <v>0</v>
      </c>
      <c r="BH233" s="2682">
        <f t="shared" si="493"/>
        <v>0</v>
      </c>
      <c r="BI233" s="2682">
        <f t="shared" si="493"/>
        <v>0</v>
      </c>
      <c r="BJ233" s="2682">
        <f t="shared" si="493"/>
        <v>0</v>
      </c>
      <c r="BK233" s="2682">
        <f t="shared" si="493"/>
        <v>0</v>
      </c>
      <c r="BL233" s="2535"/>
      <c r="BM233" s="2683">
        <f t="shared" si="400"/>
        <v>0</v>
      </c>
      <c r="BN233" s="2684">
        <f t="shared" si="401"/>
        <v>0</v>
      </c>
      <c r="BO233" s="2684">
        <f t="shared" si="402"/>
        <v>0</v>
      </c>
      <c r="BP233" s="2684">
        <f t="shared" si="403"/>
        <v>0</v>
      </c>
      <c r="BQ233" s="2684">
        <f t="shared" si="404"/>
        <v>0</v>
      </c>
      <c r="BR233" s="2684">
        <f t="shared" si="405"/>
        <v>0</v>
      </c>
      <c r="BS233" s="2684">
        <f t="shared" si="406"/>
        <v>0</v>
      </c>
      <c r="BT233" s="2684">
        <f t="shared" si="407"/>
        <v>0</v>
      </c>
      <c r="BU233" s="2617"/>
      <c r="BV233" s="2685">
        <f t="shared" si="497"/>
        <v>0</v>
      </c>
      <c r="BW233" s="2686">
        <f t="shared" si="497"/>
        <v>0</v>
      </c>
      <c r="BX233" s="2686">
        <f t="shared" si="497"/>
        <v>0</v>
      </c>
      <c r="BY233" s="2686">
        <f t="shared" si="494"/>
        <v>0</v>
      </c>
      <c r="BZ233" s="2686">
        <f t="shared" si="494"/>
        <v>0</v>
      </c>
      <c r="CA233" s="2686">
        <f t="shared" si="494"/>
        <v>0</v>
      </c>
      <c r="CB233" s="2686">
        <f t="shared" si="494"/>
        <v>0</v>
      </c>
      <c r="CC233" s="2687">
        <f t="shared" si="494"/>
        <v>0</v>
      </c>
      <c r="CD233" s="2525"/>
      <c r="CE233" s="2681" t="str">
        <f t="shared" si="408"/>
        <v/>
      </c>
      <c r="CF233" s="2688">
        <f t="shared" si="409"/>
        <v>0</v>
      </c>
      <c r="CG233" s="2689">
        <f t="shared" si="410"/>
        <v>0</v>
      </c>
      <c r="CH233" s="2689">
        <f t="shared" si="411"/>
        <v>0</v>
      </c>
      <c r="CI233" s="2689">
        <f t="shared" si="412"/>
        <v>0</v>
      </c>
      <c r="CJ233" s="2689">
        <f t="shared" si="413"/>
        <v>0</v>
      </c>
      <c r="CK233" s="2689">
        <f t="shared" si="414"/>
        <v>0</v>
      </c>
      <c r="CL233" s="2689">
        <f t="shared" si="415"/>
        <v>0</v>
      </c>
      <c r="CM233" s="2689">
        <f t="shared" si="416"/>
        <v>0</v>
      </c>
      <c r="CN233" s="2689">
        <f t="shared" si="417"/>
        <v>0</v>
      </c>
      <c r="CO233" s="2702">
        <f>IF(M233=CO8,M233,0)</f>
        <v>0</v>
      </c>
      <c r="CP233" s="2703" t="str">
        <f t="shared" si="418"/>
        <v/>
      </c>
      <c r="CQ233" s="2678" t="str">
        <f t="shared" si="419"/>
        <v/>
      </c>
      <c r="CR233" s="2692" t="str">
        <f t="shared" si="420"/>
        <v/>
      </c>
      <c r="CS233" s="2692" t="str">
        <f t="shared" si="421"/>
        <v/>
      </c>
      <c r="CT233" s="2692" t="str">
        <f t="shared" si="422"/>
        <v/>
      </c>
      <c r="CU233" s="2692" t="str">
        <f t="shared" si="423"/>
        <v/>
      </c>
      <c r="CV233" s="2692" t="str">
        <f t="shared" si="424"/>
        <v/>
      </c>
      <c r="CW233" s="2692" t="str">
        <f t="shared" si="425"/>
        <v/>
      </c>
      <c r="CX233" s="2693" t="str">
        <f t="shared" si="426"/>
        <v/>
      </c>
      <c r="CY233" s="2601"/>
      <c r="CZ233" s="2681" t="str">
        <f t="shared" si="427"/>
        <v/>
      </c>
      <c r="DA233" s="2694">
        <f t="shared" si="428"/>
        <v>0</v>
      </c>
      <c r="DB233" s="2527" t="str">
        <f t="shared" si="429"/>
        <v/>
      </c>
      <c r="DC233" s="2527" t="str">
        <f t="shared" si="430"/>
        <v/>
      </c>
      <c r="DD233" s="2527" t="str">
        <f t="shared" si="431"/>
        <v/>
      </c>
      <c r="DE233" s="2527" t="str">
        <f t="shared" si="432"/>
        <v/>
      </c>
      <c r="DF233" s="2527" t="str">
        <f t="shared" si="433"/>
        <v/>
      </c>
      <c r="DG233" s="2527" t="str">
        <f t="shared" si="434"/>
        <v/>
      </c>
      <c r="DH233" s="2527" t="str">
        <f t="shared" si="435"/>
        <v/>
      </c>
      <c r="DI233" s="2527" t="str">
        <f t="shared" si="436"/>
        <v/>
      </c>
      <c r="DJ233" s="2549"/>
      <c r="DK233" s="2704">
        <f>IF(M233=DK8,M233,0)</f>
        <v>0</v>
      </c>
      <c r="DL233" s="2703" t="str">
        <f t="shared" si="437"/>
        <v/>
      </c>
      <c r="DM233" s="2692" t="str">
        <f t="shared" si="438"/>
        <v/>
      </c>
      <c r="DN233" s="2692" t="str">
        <f t="shared" si="439"/>
        <v/>
      </c>
      <c r="DO233" s="2692" t="str">
        <f t="shared" si="440"/>
        <v/>
      </c>
      <c r="DP233" s="2692" t="str">
        <f t="shared" si="441"/>
        <v/>
      </c>
      <c r="DQ233" s="2692" t="str">
        <f t="shared" si="442"/>
        <v/>
      </c>
      <c r="DR233" s="2692" t="str">
        <f t="shared" si="443"/>
        <v/>
      </c>
      <c r="DS233" s="2692" t="str">
        <f t="shared" si="444"/>
        <v/>
      </c>
      <c r="DT233" s="2696" t="str">
        <f t="shared" si="445"/>
        <v/>
      </c>
      <c r="DU233" s="2535"/>
      <c r="DV233" s="2683">
        <f t="shared" si="446"/>
        <v>0</v>
      </c>
      <c r="DW233" s="2684">
        <f t="shared" si="447"/>
        <v>0</v>
      </c>
      <c r="DX233" s="2684">
        <f t="shared" si="448"/>
        <v>0</v>
      </c>
      <c r="DY233" s="2684">
        <f t="shared" si="449"/>
        <v>0</v>
      </c>
      <c r="DZ233" s="2684">
        <f t="shared" si="450"/>
        <v>0</v>
      </c>
      <c r="EA233" s="2684">
        <f t="shared" si="451"/>
        <v>0</v>
      </c>
      <c r="EB233" s="2684">
        <f t="shared" si="452"/>
        <v>0</v>
      </c>
      <c r="EC233" s="2684">
        <f t="shared" si="453"/>
        <v>0</v>
      </c>
      <c r="ED233" s="2630"/>
      <c r="EE233" s="2685">
        <f t="shared" si="498"/>
        <v>0</v>
      </c>
      <c r="EF233" s="2686">
        <f t="shared" si="498"/>
        <v>0</v>
      </c>
      <c r="EG233" s="2686">
        <f t="shared" si="498"/>
        <v>0</v>
      </c>
      <c r="EH233" s="2686">
        <f t="shared" si="495"/>
        <v>0</v>
      </c>
      <c r="EI233" s="2686">
        <f t="shared" si="495"/>
        <v>0</v>
      </c>
      <c r="EJ233" s="2686">
        <f t="shared" si="495"/>
        <v>0</v>
      </c>
      <c r="EK233" s="2686">
        <f t="shared" si="495"/>
        <v>0</v>
      </c>
      <c r="EL233" s="2687">
        <f t="shared" si="495"/>
        <v>0</v>
      </c>
      <c r="EM233" s="2601"/>
      <c r="EN233" s="2681" t="str">
        <f t="shared" si="454"/>
        <v/>
      </c>
      <c r="EO233" s="2688">
        <f t="shared" si="455"/>
        <v>0</v>
      </c>
      <c r="EP233" s="2689">
        <f t="shared" si="456"/>
        <v>0</v>
      </c>
      <c r="EQ233" s="2689">
        <f t="shared" si="457"/>
        <v>0</v>
      </c>
      <c r="ER233" s="2689">
        <f t="shared" si="458"/>
        <v>0</v>
      </c>
      <c r="ES233" s="2689">
        <f t="shared" si="459"/>
        <v>0</v>
      </c>
      <c r="ET233" s="2689">
        <f t="shared" si="460"/>
        <v>0</v>
      </c>
      <c r="EU233" s="2689">
        <f t="shared" si="461"/>
        <v>0</v>
      </c>
      <c r="EV233" s="2689">
        <f t="shared" si="462"/>
        <v>0</v>
      </c>
      <c r="EW233" s="2689">
        <f t="shared" si="463"/>
        <v>0</v>
      </c>
      <c r="EX233" s="2705">
        <f>IF(X233=EX8,X233,0)</f>
        <v>0</v>
      </c>
      <c r="EY233" s="2703" t="str">
        <f t="shared" si="464"/>
        <v/>
      </c>
      <c r="EZ233" s="2678" t="str">
        <f t="shared" si="465"/>
        <v/>
      </c>
      <c r="FA233" s="2692" t="str">
        <f t="shared" si="466"/>
        <v/>
      </c>
      <c r="FB233" s="2692" t="str">
        <f t="shared" si="467"/>
        <v/>
      </c>
      <c r="FC233" s="2692" t="str">
        <f t="shared" si="468"/>
        <v/>
      </c>
      <c r="FD233" s="2692" t="str">
        <f t="shared" si="469"/>
        <v/>
      </c>
      <c r="FE233" s="2692" t="str">
        <f t="shared" si="470"/>
        <v/>
      </c>
      <c r="FF233" s="2692" t="str">
        <f t="shared" si="471"/>
        <v/>
      </c>
      <c r="FG233" s="2692" t="str">
        <f t="shared" si="472"/>
        <v/>
      </c>
      <c r="FH233" s="2601"/>
      <c r="FI233" s="2681" t="str">
        <f t="shared" si="473"/>
        <v/>
      </c>
      <c r="FJ233" s="2694">
        <f t="shared" si="474"/>
        <v>0</v>
      </c>
      <c r="FK233" s="2527" t="str">
        <f t="shared" si="475"/>
        <v/>
      </c>
      <c r="FL233" s="2527" t="str">
        <f t="shared" si="476"/>
        <v/>
      </c>
      <c r="FM233" s="2527" t="str">
        <f t="shared" si="477"/>
        <v/>
      </c>
      <c r="FN233" s="2527" t="str">
        <f t="shared" si="478"/>
        <v/>
      </c>
      <c r="FO233" s="2527" t="str">
        <f t="shared" si="479"/>
        <v/>
      </c>
      <c r="FP233" s="2527" t="str">
        <f t="shared" si="480"/>
        <v/>
      </c>
      <c r="FQ233" s="2527" t="str">
        <f t="shared" si="481"/>
        <v/>
      </c>
      <c r="FR233" s="2527" t="str">
        <f t="shared" si="482"/>
        <v/>
      </c>
      <c r="FS233" s="2704">
        <f>IF(X233=FS8,X233,0)</f>
        <v>0</v>
      </c>
      <c r="FT233" s="2703" t="str">
        <f t="shared" si="483"/>
        <v/>
      </c>
      <c r="FU233" s="2692" t="str">
        <f t="shared" si="484"/>
        <v/>
      </c>
      <c r="FV233" s="2692" t="str">
        <f t="shared" si="485"/>
        <v/>
      </c>
      <c r="FW233" s="2692" t="str">
        <f t="shared" si="486"/>
        <v/>
      </c>
      <c r="FX233" s="2692" t="str">
        <f t="shared" si="487"/>
        <v/>
      </c>
      <c r="FY233" s="2692" t="str">
        <f t="shared" si="488"/>
        <v/>
      </c>
      <c r="FZ233" s="2692" t="str">
        <f t="shared" si="489"/>
        <v/>
      </c>
      <c r="GA233" s="2692" t="str">
        <f t="shared" si="490"/>
        <v/>
      </c>
      <c r="GB233" s="2696" t="str">
        <f t="shared" si="491"/>
        <v/>
      </c>
      <c r="GC233" s="2535"/>
    </row>
    <row r="234" spans="1:185" ht="45" customHeight="1" x14ac:dyDescent="0.25">
      <c r="A234" s="2633">
        <f>ROW()</f>
        <v>234</v>
      </c>
      <c r="B234" s="2667" t="str">
        <f>IF(C234="I","",IF(ISBLANK(D234),"",IF(ISTEXT(D234),LARGE(B9:B233,1)+1,0)))</f>
        <v/>
      </c>
      <c r="C234" s="2698"/>
      <c r="D234" s="2715"/>
      <c r="E234" s="2669"/>
      <c r="F234" s="2670"/>
      <c r="G234" s="2671"/>
      <c r="H234" s="2672"/>
      <c r="I234" s="2671"/>
      <c r="J234" s="2672"/>
      <c r="K234" s="2673">
        <f t="shared" si="492"/>
        <v>0</v>
      </c>
      <c r="L234" s="2532"/>
      <c r="M234" s="2674">
        <f t="shared" si="380"/>
        <v>0</v>
      </c>
      <c r="N234" s="2675">
        <f t="shared" si="380"/>
        <v>0</v>
      </c>
      <c r="O234" s="2676"/>
      <c r="P234" s="2676"/>
      <c r="Q234" s="2676"/>
      <c r="R234" s="2676"/>
      <c r="S234" s="2676"/>
      <c r="T234" s="2676"/>
      <c r="U234" s="2676"/>
      <c r="V234" s="2676"/>
      <c r="W234" s="2532"/>
      <c r="X234" s="2674">
        <f t="shared" si="381"/>
        <v>0</v>
      </c>
      <c r="Y234" s="2675">
        <f t="shared" si="381"/>
        <v>0</v>
      </c>
      <c r="Z234" s="2677"/>
      <c r="AA234" s="2677"/>
      <c r="AB234" s="2677"/>
      <c r="AC234" s="2677"/>
      <c r="AD234" s="2677"/>
      <c r="AE234" s="2677"/>
      <c r="AF234" s="2677"/>
      <c r="AG234" s="2677"/>
      <c r="AH234" s="2532"/>
      <c r="AI234" s="2535"/>
      <c r="AJ234" s="2678">
        <f t="shared" si="382"/>
        <v>0</v>
      </c>
      <c r="AK234" s="2679">
        <f t="shared" si="383"/>
        <v>0</v>
      </c>
      <c r="AL234" s="2678">
        <f t="shared" si="384"/>
        <v>0</v>
      </c>
      <c r="AM234" s="2679">
        <f t="shared" si="385"/>
        <v>0</v>
      </c>
      <c r="AN234" s="2678">
        <f t="shared" si="386"/>
        <v>0</v>
      </c>
      <c r="AO234" s="2679">
        <f t="shared" si="387"/>
        <v>0</v>
      </c>
      <c r="AP234" s="2678">
        <f t="shared" si="388"/>
        <v>0</v>
      </c>
      <c r="AQ234" s="2679">
        <f t="shared" si="389"/>
        <v>0</v>
      </c>
      <c r="AR234" s="2678">
        <f t="shared" si="390"/>
        <v>0</v>
      </c>
      <c r="AS234" s="2679">
        <f t="shared" si="391"/>
        <v>0</v>
      </c>
      <c r="AT234" s="2678">
        <f t="shared" si="392"/>
        <v>0</v>
      </c>
      <c r="AU234" s="2679">
        <f t="shared" si="393"/>
        <v>0</v>
      </c>
      <c r="AV234" s="2678">
        <f t="shared" si="394"/>
        <v>0</v>
      </c>
      <c r="AW234" s="2679">
        <f t="shared" si="395"/>
        <v>0</v>
      </c>
      <c r="AX234" s="2678">
        <f t="shared" si="396"/>
        <v>0</v>
      </c>
      <c r="AY234" s="2679">
        <f t="shared" si="397"/>
        <v>0</v>
      </c>
      <c r="AZ234" s="2680"/>
      <c r="BA234" s="2681">
        <f>BA9</f>
        <v>20</v>
      </c>
      <c r="BB234" s="2681">
        <f t="shared" si="398"/>
        <v>0</v>
      </c>
      <c r="BC234" s="2681" t="str">
        <f t="shared" si="399"/>
        <v/>
      </c>
      <c r="BD234" s="2682">
        <f t="shared" si="496"/>
        <v>0</v>
      </c>
      <c r="BE234" s="2682">
        <f t="shared" si="496"/>
        <v>0</v>
      </c>
      <c r="BF234" s="2682">
        <f t="shared" si="496"/>
        <v>0</v>
      </c>
      <c r="BG234" s="2682">
        <f t="shared" si="493"/>
        <v>0</v>
      </c>
      <c r="BH234" s="2682">
        <f t="shared" si="493"/>
        <v>0</v>
      </c>
      <c r="BI234" s="2682">
        <f t="shared" si="493"/>
        <v>0</v>
      </c>
      <c r="BJ234" s="2682">
        <f t="shared" si="493"/>
        <v>0</v>
      </c>
      <c r="BK234" s="2682">
        <f t="shared" si="493"/>
        <v>0</v>
      </c>
      <c r="BL234" s="2535"/>
      <c r="BM234" s="2683">
        <f t="shared" si="400"/>
        <v>0</v>
      </c>
      <c r="BN234" s="2684">
        <f t="shared" si="401"/>
        <v>0</v>
      </c>
      <c r="BO234" s="2684">
        <f t="shared" si="402"/>
        <v>0</v>
      </c>
      <c r="BP234" s="2684">
        <f t="shared" si="403"/>
        <v>0</v>
      </c>
      <c r="BQ234" s="2684">
        <f t="shared" si="404"/>
        <v>0</v>
      </c>
      <c r="BR234" s="2684">
        <f t="shared" si="405"/>
        <v>0</v>
      </c>
      <c r="BS234" s="2684">
        <f t="shared" si="406"/>
        <v>0</v>
      </c>
      <c r="BT234" s="2684">
        <f t="shared" si="407"/>
        <v>0</v>
      </c>
      <c r="BU234" s="2617"/>
      <c r="BV234" s="2685">
        <f t="shared" si="497"/>
        <v>0</v>
      </c>
      <c r="BW234" s="2686">
        <f t="shared" si="497"/>
        <v>0</v>
      </c>
      <c r="BX234" s="2686">
        <f t="shared" si="497"/>
        <v>0</v>
      </c>
      <c r="BY234" s="2686">
        <f t="shared" si="494"/>
        <v>0</v>
      </c>
      <c r="BZ234" s="2686">
        <f t="shared" si="494"/>
        <v>0</v>
      </c>
      <c r="CA234" s="2686">
        <f t="shared" si="494"/>
        <v>0</v>
      </c>
      <c r="CB234" s="2686">
        <f t="shared" si="494"/>
        <v>0</v>
      </c>
      <c r="CC234" s="2687">
        <f t="shared" si="494"/>
        <v>0</v>
      </c>
      <c r="CD234" s="2525"/>
      <c r="CE234" s="2681" t="str">
        <f t="shared" si="408"/>
        <v/>
      </c>
      <c r="CF234" s="2688">
        <f t="shared" si="409"/>
        <v>0</v>
      </c>
      <c r="CG234" s="2689">
        <f t="shared" si="410"/>
        <v>0</v>
      </c>
      <c r="CH234" s="2689">
        <f t="shared" si="411"/>
        <v>0</v>
      </c>
      <c r="CI234" s="2689">
        <f t="shared" si="412"/>
        <v>0</v>
      </c>
      <c r="CJ234" s="2689">
        <f t="shared" si="413"/>
        <v>0</v>
      </c>
      <c r="CK234" s="2689">
        <f t="shared" si="414"/>
        <v>0</v>
      </c>
      <c r="CL234" s="2689">
        <f t="shared" si="415"/>
        <v>0</v>
      </c>
      <c r="CM234" s="2689">
        <f t="shared" si="416"/>
        <v>0</v>
      </c>
      <c r="CN234" s="2689">
        <f t="shared" si="417"/>
        <v>0</v>
      </c>
      <c r="CO234" s="2702">
        <f>IF(M234=CO8,M234,0)</f>
        <v>0</v>
      </c>
      <c r="CP234" s="2703" t="str">
        <f t="shared" si="418"/>
        <v/>
      </c>
      <c r="CQ234" s="2678" t="str">
        <f t="shared" si="419"/>
        <v/>
      </c>
      <c r="CR234" s="2692" t="str">
        <f t="shared" si="420"/>
        <v/>
      </c>
      <c r="CS234" s="2692" t="str">
        <f t="shared" si="421"/>
        <v/>
      </c>
      <c r="CT234" s="2692" t="str">
        <f t="shared" si="422"/>
        <v/>
      </c>
      <c r="CU234" s="2692" t="str">
        <f t="shared" si="423"/>
        <v/>
      </c>
      <c r="CV234" s="2692" t="str">
        <f t="shared" si="424"/>
        <v/>
      </c>
      <c r="CW234" s="2692" t="str">
        <f t="shared" si="425"/>
        <v/>
      </c>
      <c r="CX234" s="2693" t="str">
        <f t="shared" si="426"/>
        <v/>
      </c>
      <c r="CY234" s="2601"/>
      <c r="CZ234" s="2681" t="str">
        <f t="shared" si="427"/>
        <v/>
      </c>
      <c r="DA234" s="2694">
        <f t="shared" si="428"/>
        <v>0</v>
      </c>
      <c r="DB234" s="2527" t="str">
        <f t="shared" si="429"/>
        <v/>
      </c>
      <c r="DC234" s="2527" t="str">
        <f t="shared" si="430"/>
        <v/>
      </c>
      <c r="DD234" s="2527" t="str">
        <f t="shared" si="431"/>
        <v/>
      </c>
      <c r="DE234" s="2527" t="str">
        <f t="shared" si="432"/>
        <v/>
      </c>
      <c r="DF234" s="2527" t="str">
        <f t="shared" si="433"/>
        <v/>
      </c>
      <c r="DG234" s="2527" t="str">
        <f t="shared" si="434"/>
        <v/>
      </c>
      <c r="DH234" s="2527" t="str">
        <f t="shared" si="435"/>
        <v/>
      </c>
      <c r="DI234" s="2527" t="str">
        <f t="shared" si="436"/>
        <v/>
      </c>
      <c r="DJ234" s="2549"/>
      <c r="DK234" s="2704">
        <f>IF(M234=DK8,M234,0)</f>
        <v>0</v>
      </c>
      <c r="DL234" s="2703" t="str">
        <f t="shared" si="437"/>
        <v/>
      </c>
      <c r="DM234" s="2692" t="str">
        <f t="shared" si="438"/>
        <v/>
      </c>
      <c r="DN234" s="2692" t="str">
        <f t="shared" si="439"/>
        <v/>
      </c>
      <c r="DO234" s="2692" t="str">
        <f t="shared" si="440"/>
        <v/>
      </c>
      <c r="DP234" s="2692" t="str">
        <f t="shared" si="441"/>
        <v/>
      </c>
      <c r="DQ234" s="2692" t="str">
        <f t="shared" si="442"/>
        <v/>
      </c>
      <c r="DR234" s="2692" t="str">
        <f t="shared" si="443"/>
        <v/>
      </c>
      <c r="DS234" s="2692" t="str">
        <f t="shared" si="444"/>
        <v/>
      </c>
      <c r="DT234" s="2696" t="str">
        <f t="shared" si="445"/>
        <v/>
      </c>
      <c r="DU234" s="2535"/>
      <c r="DV234" s="2683">
        <f t="shared" si="446"/>
        <v>0</v>
      </c>
      <c r="DW234" s="2684">
        <f t="shared" si="447"/>
        <v>0</v>
      </c>
      <c r="DX234" s="2684">
        <f t="shared" si="448"/>
        <v>0</v>
      </c>
      <c r="DY234" s="2684">
        <f t="shared" si="449"/>
        <v>0</v>
      </c>
      <c r="DZ234" s="2684">
        <f t="shared" si="450"/>
        <v>0</v>
      </c>
      <c r="EA234" s="2684">
        <f t="shared" si="451"/>
        <v>0</v>
      </c>
      <c r="EB234" s="2684">
        <f t="shared" si="452"/>
        <v>0</v>
      </c>
      <c r="EC234" s="2684">
        <f t="shared" si="453"/>
        <v>0</v>
      </c>
      <c r="ED234" s="2630"/>
      <c r="EE234" s="2685">
        <f t="shared" si="498"/>
        <v>0</v>
      </c>
      <c r="EF234" s="2686">
        <f t="shared" si="498"/>
        <v>0</v>
      </c>
      <c r="EG234" s="2686">
        <f t="shared" si="498"/>
        <v>0</v>
      </c>
      <c r="EH234" s="2686">
        <f t="shared" si="495"/>
        <v>0</v>
      </c>
      <c r="EI234" s="2686">
        <f t="shared" si="495"/>
        <v>0</v>
      </c>
      <c r="EJ234" s="2686">
        <f t="shared" si="495"/>
        <v>0</v>
      </c>
      <c r="EK234" s="2686">
        <f t="shared" si="495"/>
        <v>0</v>
      </c>
      <c r="EL234" s="2687">
        <f t="shared" si="495"/>
        <v>0</v>
      </c>
      <c r="EM234" s="2601"/>
      <c r="EN234" s="2681" t="str">
        <f t="shared" si="454"/>
        <v/>
      </c>
      <c r="EO234" s="2688">
        <f t="shared" si="455"/>
        <v>0</v>
      </c>
      <c r="EP234" s="2689">
        <f t="shared" si="456"/>
        <v>0</v>
      </c>
      <c r="EQ234" s="2689">
        <f t="shared" si="457"/>
        <v>0</v>
      </c>
      <c r="ER234" s="2689">
        <f t="shared" si="458"/>
        <v>0</v>
      </c>
      <c r="ES234" s="2689">
        <f t="shared" si="459"/>
        <v>0</v>
      </c>
      <c r="ET234" s="2689">
        <f t="shared" si="460"/>
        <v>0</v>
      </c>
      <c r="EU234" s="2689">
        <f t="shared" si="461"/>
        <v>0</v>
      </c>
      <c r="EV234" s="2689">
        <f t="shared" si="462"/>
        <v>0</v>
      </c>
      <c r="EW234" s="2689">
        <f t="shared" si="463"/>
        <v>0</v>
      </c>
      <c r="EX234" s="2705">
        <f>IF(X234=EX8,X234,0)</f>
        <v>0</v>
      </c>
      <c r="EY234" s="2703" t="str">
        <f t="shared" si="464"/>
        <v/>
      </c>
      <c r="EZ234" s="2678" t="str">
        <f t="shared" si="465"/>
        <v/>
      </c>
      <c r="FA234" s="2692" t="str">
        <f t="shared" si="466"/>
        <v/>
      </c>
      <c r="FB234" s="2692" t="str">
        <f t="shared" si="467"/>
        <v/>
      </c>
      <c r="FC234" s="2692" t="str">
        <f t="shared" si="468"/>
        <v/>
      </c>
      <c r="FD234" s="2692" t="str">
        <f t="shared" si="469"/>
        <v/>
      </c>
      <c r="FE234" s="2692" t="str">
        <f t="shared" si="470"/>
        <v/>
      </c>
      <c r="FF234" s="2692" t="str">
        <f t="shared" si="471"/>
        <v/>
      </c>
      <c r="FG234" s="2692" t="str">
        <f t="shared" si="472"/>
        <v/>
      </c>
      <c r="FH234" s="2601"/>
      <c r="FI234" s="2681" t="str">
        <f t="shared" si="473"/>
        <v/>
      </c>
      <c r="FJ234" s="2694">
        <f t="shared" si="474"/>
        <v>0</v>
      </c>
      <c r="FK234" s="2527" t="str">
        <f t="shared" si="475"/>
        <v/>
      </c>
      <c r="FL234" s="2527" t="str">
        <f t="shared" si="476"/>
        <v/>
      </c>
      <c r="FM234" s="2527" t="str">
        <f t="shared" si="477"/>
        <v/>
      </c>
      <c r="FN234" s="2527" t="str">
        <f t="shared" si="478"/>
        <v/>
      </c>
      <c r="FO234" s="2527" t="str">
        <f t="shared" si="479"/>
        <v/>
      </c>
      <c r="FP234" s="2527" t="str">
        <f t="shared" si="480"/>
        <v/>
      </c>
      <c r="FQ234" s="2527" t="str">
        <f t="shared" si="481"/>
        <v/>
      </c>
      <c r="FR234" s="2527" t="str">
        <f t="shared" si="482"/>
        <v/>
      </c>
      <c r="FS234" s="2704">
        <f>IF(X234=FS8,X234,0)</f>
        <v>0</v>
      </c>
      <c r="FT234" s="2703" t="str">
        <f t="shared" si="483"/>
        <v/>
      </c>
      <c r="FU234" s="2692" t="str">
        <f t="shared" si="484"/>
        <v/>
      </c>
      <c r="FV234" s="2692" t="str">
        <f t="shared" si="485"/>
        <v/>
      </c>
      <c r="FW234" s="2692" t="str">
        <f t="shared" si="486"/>
        <v/>
      </c>
      <c r="FX234" s="2692" t="str">
        <f t="shared" si="487"/>
        <v/>
      </c>
      <c r="FY234" s="2692" t="str">
        <f t="shared" si="488"/>
        <v/>
      </c>
      <c r="FZ234" s="2692" t="str">
        <f t="shared" si="489"/>
        <v/>
      </c>
      <c r="GA234" s="2692" t="str">
        <f t="shared" si="490"/>
        <v/>
      </c>
      <c r="GB234" s="2696" t="str">
        <f t="shared" si="491"/>
        <v/>
      </c>
      <c r="GC234" s="2535"/>
    </row>
    <row r="235" spans="1:185" ht="45" customHeight="1" x14ac:dyDescent="0.25">
      <c r="A235" s="2633">
        <f>ROW()</f>
        <v>235</v>
      </c>
      <c r="B235" s="2667" t="str">
        <f>IF(C235="I","",IF(ISBLANK(D235),"",IF(ISTEXT(D235),LARGE(B9:B234,1)+1,0)))</f>
        <v/>
      </c>
      <c r="C235" s="2698"/>
      <c r="D235" s="2715"/>
      <c r="E235" s="2669"/>
      <c r="F235" s="2670"/>
      <c r="G235" s="2671"/>
      <c r="H235" s="2672"/>
      <c r="I235" s="2671"/>
      <c r="J235" s="2672"/>
      <c r="K235" s="2673">
        <f t="shared" si="492"/>
        <v>0</v>
      </c>
      <c r="L235" s="2532"/>
      <c r="M235" s="2674">
        <f t="shared" si="380"/>
        <v>0</v>
      </c>
      <c r="N235" s="2675">
        <f t="shared" si="380"/>
        <v>0</v>
      </c>
      <c r="O235" s="2676"/>
      <c r="P235" s="2676"/>
      <c r="Q235" s="2676"/>
      <c r="R235" s="2676"/>
      <c r="S235" s="2676"/>
      <c r="T235" s="2676"/>
      <c r="U235" s="2676"/>
      <c r="V235" s="2676"/>
      <c r="W235" s="2532"/>
      <c r="X235" s="2674">
        <f t="shared" si="381"/>
        <v>0</v>
      </c>
      <c r="Y235" s="2675">
        <f t="shared" si="381"/>
        <v>0</v>
      </c>
      <c r="Z235" s="2677"/>
      <c r="AA235" s="2677"/>
      <c r="AB235" s="2677"/>
      <c r="AC235" s="2677"/>
      <c r="AD235" s="2677"/>
      <c r="AE235" s="2677"/>
      <c r="AF235" s="2677"/>
      <c r="AG235" s="2677"/>
      <c r="AH235" s="2532"/>
      <c r="AI235" s="2535"/>
      <c r="AJ235" s="2678">
        <f t="shared" si="382"/>
        <v>0</v>
      </c>
      <c r="AK235" s="2679">
        <f t="shared" si="383"/>
        <v>0</v>
      </c>
      <c r="AL235" s="2678">
        <f t="shared" si="384"/>
        <v>0</v>
      </c>
      <c r="AM235" s="2679">
        <f t="shared" si="385"/>
        <v>0</v>
      </c>
      <c r="AN235" s="2678">
        <f t="shared" si="386"/>
        <v>0</v>
      </c>
      <c r="AO235" s="2679">
        <f t="shared" si="387"/>
        <v>0</v>
      </c>
      <c r="AP235" s="2678">
        <f t="shared" si="388"/>
        <v>0</v>
      </c>
      <c r="AQ235" s="2679">
        <f t="shared" si="389"/>
        <v>0</v>
      </c>
      <c r="AR235" s="2678">
        <f t="shared" si="390"/>
        <v>0</v>
      </c>
      <c r="AS235" s="2679">
        <f t="shared" si="391"/>
        <v>0</v>
      </c>
      <c r="AT235" s="2678">
        <f t="shared" si="392"/>
        <v>0</v>
      </c>
      <c r="AU235" s="2679">
        <f t="shared" si="393"/>
        <v>0</v>
      </c>
      <c r="AV235" s="2678">
        <f t="shared" si="394"/>
        <v>0</v>
      </c>
      <c r="AW235" s="2679">
        <f t="shared" si="395"/>
        <v>0</v>
      </c>
      <c r="AX235" s="2678">
        <f t="shared" si="396"/>
        <v>0</v>
      </c>
      <c r="AY235" s="2679">
        <f t="shared" si="397"/>
        <v>0</v>
      </c>
      <c r="AZ235" s="2680"/>
      <c r="BA235" s="2681">
        <f>BA9</f>
        <v>20</v>
      </c>
      <c r="BB235" s="2681">
        <f t="shared" si="398"/>
        <v>0</v>
      </c>
      <c r="BC235" s="2681" t="str">
        <f t="shared" si="399"/>
        <v/>
      </c>
      <c r="BD235" s="2682">
        <f t="shared" si="496"/>
        <v>0</v>
      </c>
      <c r="BE235" s="2682">
        <f t="shared" si="496"/>
        <v>0</v>
      </c>
      <c r="BF235" s="2682">
        <f t="shared" si="496"/>
        <v>0</v>
      </c>
      <c r="BG235" s="2682">
        <f t="shared" si="493"/>
        <v>0</v>
      </c>
      <c r="BH235" s="2682">
        <f t="shared" si="493"/>
        <v>0</v>
      </c>
      <c r="BI235" s="2682">
        <f t="shared" si="493"/>
        <v>0</v>
      </c>
      <c r="BJ235" s="2682">
        <f t="shared" si="493"/>
        <v>0</v>
      </c>
      <c r="BK235" s="2682">
        <f t="shared" si="493"/>
        <v>0</v>
      </c>
      <c r="BL235" s="2535"/>
      <c r="BM235" s="2683">
        <f t="shared" si="400"/>
        <v>0</v>
      </c>
      <c r="BN235" s="2684">
        <f t="shared" si="401"/>
        <v>0</v>
      </c>
      <c r="BO235" s="2684">
        <f t="shared" si="402"/>
        <v>0</v>
      </c>
      <c r="BP235" s="2684">
        <f t="shared" si="403"/>
        <v>0</v>
      </c>
      <c r="BQ235" s="2684">
        <f t="shared" si="404"/>
        <v>0</v>
      </c>
      <c r="BR235" s="2684">
        <f t="shared" si="405"/>
        <v>0</v>
      </c>
      <c r="BS235" s="2684">
        <f t="shared" si="406"/>
        <v>0</v>
      </c>
      <c r="BT235" s="2684">
        <f t="shared" si="407"/>
        <v>0</v>
      </c>
      <c r="BU235" s="2617"/>
      <c r="BV235" s="2685">
        <f t="shared" si="497"/>
        <v>0</v>
      </c>
      <c r="BW235" s="2686">
        <f t="shared" si="497"/>
        <v>0</v>
      </c>
      <c r="BX235" s="2686">
        <f t="shared" si="497"/>
        <v>0</v>
      </c>
      <c r="BY235" s="2686">
        <f t="shared" si="494"/>
        <v>0</v>
      </c>
      <c r="BZ235" s="2686">
        <f t="shared" si="494"/>
        <v>0</v>
      </c>
      <c r="CA235" s="2686">
        <f t="shared" si="494"/>
        <v>0</v>
      </c>
      <c r="CB235" s="2686">
        <f t="shared" si="494"/>
        <v>0</v>
      </c>
      <c r="CC235" s="2687">
        <f t="shared" si="494"/>
        <v>0</v>
      </c>
      <c r="CD235" s="2525"/>
      <c r="CE235" s="2681" t="str">
        <f t="shared" si="408"/>
        <v/>
      </c>
      <c r="CF235" s="2688">
        <f t="shared" si="409"/>
        <v>0</v>
      </c>
      <c r="CG235" s="2689">
        <f t="shared" si="410"/>
        <v>0</v>
      </c>
      <c r="CH235" s="2689">
        <f t="shared" si="411"/>
        <v>0</v>
      </c>
      <c r="CI235" s="2689">
        <f t="shared" si="412"/>
        <v>0</v>
      </c>
      <c r="CJ235" s="2689">
        <f t="shared" si="413"/>
        <v>0</v>
      </c>
      <c r="CK235" s="2689">
        <f t="shared" si="414"/>
        <v>0</v>
      </c>
      <c r="CL235" s="2689">
        <f t="shared" si="415"/>
        <v>0</v>
      </c>
      <c r="CM235" s="2689">
        <f t="shared" si="416"/>
        <v>0</v>
      </c>
      <c r="CN235" s="2689">
        <f t="shared" si="417"/>
        <v>0</v>
      </c>
      <c r="CO235" s="2702">
        <f>IF(M235=CO8,M235,0)</f>
        <v>0</v>
      </c>
      <c r="CP235" s="2703" t="str">
        <f t="shared" si="418"/>
        <v/>
      </c>
      <c r="CQ235" s="2678" t="str">
        <f t="shared" si="419"/>
        <v/>
      </c>
      <c r="CR235" s="2692" t="str">
        <f t="shared" si="420"/>
        <v/>
      </c>
      <c r="CS235" s="2692" t="str">
        <f t="shared" si="421"/>
        <v/>
      </c>
      <c r="CT235" s="2692" t="str">
        <f t="shared" si="422"/>
        <v/>
      </c>
      <c r="CU235" s="2692" t="str">
        <f t="shared" si="423"/>
        <v/>
      </c>
      <c r="CV235" s="2692" t="str">
        <f t="shared" si="424"/>
        <v/>
      </c>
      <c r="CW235" s="2692" t="str">
        <f t="shared" si="425"/>
        <v/>
      </c>
      <c r="CX235" s="2693" t="str">
        <f t="shared" si="426"/>
        <v/>
      </c>
      <c r="CY235" s="2601"/>
      <c r="CZ235" s="2681" t="str">
        <f t="shared" si="427"/>
        <v/>
      </c>
      <c r="DA235" s="2694">
        <f t="shared" si="428"/>
        <v>0</v>
      </c>
      <c r="DB235" s="2527" t="str">
        <f t="shared" si="429"/>
        <v/>
      </c>
      <c r="DC235" s="2527" t="str">
        <f t="shared" si="430"/>
        <v/>
      </c>
      <c r="DD235" s="2527" t="str">
        <f t="shared" si="431"/>
        <v/>
      </c>
      <c r="DE235" s="2527" t="str">
        <f t="shared" si="432"/>
        <v/>
      </c>
      <c r="DF235" s="2527" t="str">
        <f t="shared" si="433"/>
        <v/>
      </c>
      <c r="DG235" s="2527" t="str">
        <f t="shared" si="434"/>
        <v/>
      </c>
      <c r="DH235" s="2527" t="str">
        <f t="shared" si="435"/>
        <v/>
      </c>
      <c r="DI235" s="2527" t="str">
        <f t="shared" si="436"/>
        <v/>
      </c>
      <c r="DJ235" s="2549"/>
      <c r="DK235" s="2704">
        <f>IF(M235=DK8,M235,0)</f>
        <v>0</v>
      </c>
      <c r="DL235" s="2703" t="str">
        <f t="shared" si="437"/>
        <v/>
      </c>
      <c r="DM235" s="2692" t="str">
        <f t="shared" si="438"/>
        <v/>
      </c>
      <c r="DN235" s="2692" t="str">
        <f t="shared" si="439"/>
        <v/>
      </c>
      <c r="DO235" s="2692" t="str">
        <f t="shared" si="440"/>
        <v/>
      </c>
      <c r="DP235" s="2692" t="str">
        <f t="shared" si="441"/>
        <v/>
      </c>
      <c r="DQ235" s="2692" t="str">
        <f t="shared" si="442"/>
        <v/>
      </c>
      <c r="DR235" s="2692" t="str">
        <f t="shared" si="443"/>
        <v/>
      </c>
      <c r="DS235" s="2692" t="str">
        <f t="shared" si="444"/>
        <v/>
      </c>
      <c r="DT235" s="2696" t="str">
        <f t="shared" si="445"/>
        <v/>
      </c>
      <c r="DU235" s="2535"/>
      <c r="DV235" s="2683">
        <f t="shared" si="446"/>
        <v>0</v>
      </c>
      <c r="DW235" s="2684">
        <f t="shared" si="447"/>
        <v>0</v>
      </c>
      <c r="DX235" s="2684">
        <f t="shared" si="448"/>
        <v>0</v>
      </c>
      <c r="DY235" s="2684">
        <f t="shared" si="449"/>
        <v>0</v>
      </c>
      <c r="DZ235" s="2684">
        <f t="shared" si="450"/>
        <v>0</v>
      </c>
      <c r="EA235" s="2684">
        <f t="shared" si="451"/>
        <v>0</v>
      </c>
      <c r="EB235" s="2684">
        <f t="shared" si="452"/>
        <v>0</v>
      </c>
      <c r="EC235" s="2684">
        <f t="shared" si="453"/>
        <v>0</v>
      </c>
      <c r="ED235" s="2630"/>
      <c r="EE235" s="2685">
        <f t="shared" si="498"/>
        <v>0</v>
      </c>
      <c r="EF235" s="2686">
        <f t="shared" si="498"/>
        <v>0</v>
      </c>
      <c r="EG235" s="2686">
        <f t="shared" si="498"/>
        <v>0</v>
      </c>
      <c r="EH235" s="2686">
        <f t="shared" si="495"/>
        <v>0</v>
      </c>
      <c r="EI235" s="2686">
        <f t="shared" si="495"/>
        <v>0</v>
      </c>
      <c r="EJ235" s="2686">
        <f t="shared" si="495"/>
        <v>0</v>
      </c>
      <c r="EK235" s="2686">
        <f t="shared" si="495"/>
        <v>0</v>
      </c>
      <c r="EL235" s="2687">
        <f t="shared" si="495"/>
        <v>0</v>
      </c>
      <c r="EM235" s="2601"/>
      <c r="EN235" s="2681" t="str">
        <f t="shared" si="454"/>
        <v/>
      </c>
      <c r="EO235" s="2688">
        <f t="shared" si="455"/>
        <v>0</v>
      </c>
      <c r="EP235" s="2689">
        <f t="shared" si="456"/>
        <v>0</v>
      </c>
      <c r="EQ235" s="2689">
        <f t="shared" si="457"/>
        <v>0</v>
      </c>
      <c r="ER235" s="2689">
        <f t="shared" si="458"/>
        <v>0</v>
      </c>
      <c r="ES235" s="2689">
        <f t="shared" si="459"/>
        <v>0</v>
      </c>
      <c r="ET235" s="2689">
        <f t="shared" si="460"/>
        <v>0</v>
      </c>
      <c r="EU235" s="2689">
        <f t="shared" si="461"/>
        <v>0</v>
      </c>
      <c r="EV235" s="2689">
        <f t="shared" si="462"/>
        <v>0</v>
      </c>
      <c r="EW235" s="2689">
        <f t="shared" si="463"/>
        <v>0</v>
      </c>
      <c r="EX235" s="2705">
        <f>IF(X235=EX8,X235,0)</f>
        <v>0</v>
      </c>
      <c r="EY235" s="2703" t="str">
        <f t="shared" si="464"/>
        <v/>
      </c>
      <c r="EZ235" s="2678" t="str">
        <f t="shared" si="465"/>
        <v/>
      </c>
      <c r="FA235" s="2692" t="str">
        <f t="shared" si="466"/>
        <v/>
      </c>
      <c r="FB235" s="2692" t="str">
        <f t="shared" si="467"/>
        <v/>
      </c>
      <c r="FC235" s="2692" t="str">
        <f t="shared" si="468"/>
        <v/>
      </c>
      <c r="FD235" s="2692" t="str">
        <f t="shared" si="469"/>
        <v/>
      </c>
      <c r="FE235" s="2692" t="str">
        <f t="shared" si="470"/>
        <v/>
      </c>
      <c r="FF235" s="2692" t="str">
        <f t="shared" si="471"/>
        <v/>
      </c>
      <c r="FG235" s="2692" t="str">
        <f t="shared" si="472"/>
        <v/>
      </c>
      <c r="FH235" s="2601"/>
      <c r="FI235" s="2681" t="str">
        <f t="shared" si="473"/>
        <v/>
      </c>
      <c r="FJ235" s="2694">
        <f t="shared" si="474"/>
        <v>0</v>
      </c>
      <c r="FK235" s="2527" t="str">
        <f t="shared" si="475"/>
        <v/>
      </c>
      <c r="FL235" s="2527" t="str">
        <f t="shared" si="476"/>
        <v/>
      </c>
      <c r="FM235" s="2527" t="str">
        <f t="shared" si="477"/>
        <v/>
      </c>
      <c r="FN235" s="2527" t="str">
        <f t="shared" si="478"/>
        <v/>
      </c>
      <c r="FO235" s="2527" t="str">
        <f t="shared" si="479"/>
        <v/>
      </c>
      <c r="FP235" s="2527" t="str">
        <f t="shared" si="480"/>
        <v/>
      </c>
      <c r="FQ235" s="2527" t="str">
        <f t="shared" si="481"/>
        <v/>
      </c>
      <c r="FR235" s="2527" t="str">
        <f t="shared" si="482"/>
        <v/>
      </c>
      <c r="FS235" s="2704">
        <f>IF(X235=FS8,X235,0)</f>
        <v>0</v>
      </c>
      <c r="FT235" s="2703" t="str">
        <f t="shared" si="483"/>
        <v/>
      </c>
      <c r="FU235" s="2692" t="str">
        <f t="shared" si="484"/>
        <v/>
      </c>
      <c r="FV235" s="2692" t="str">
        <f t="shared" si="485"/>
        <v/>
      </c>
      <c r="FW235" s="2692" t="str">
        <f t="shared" si="486"/>
        <v/>
      </c>
      <c r="FX235" s="2692" t="str">
        <f t="shared" si="487"/>
        <v/>
      </c>
      <c r="FY235" s="2692" t="str">
        <f t="shared" si="488"/>
        <v/>
      </c>
      <c r="FZ235" s="2692" t="str">
        <f t="shared" si="489"/>
        <v/>
      </c>
      <c r="GA235" s="2692" t="str">
        <f t="shared" si="490"/>
        <v/>
      </c>
      <c r="GB235" s="2696" t="str">
        <f t="shared" si="491"/>
        <v/>
      </c>
      <c r="GC235" s="2535"/>
    </row>
    <row r="236" spans="1:185" ht="45" customHeight="1" x14ac:dyDescent="0.25">
      <c r="A236" s="2633">
        <f>ROW()</f>
        <v>236</v>
      </c>
      <c r="B236" s="2667" t="str">
        <f>IF(C236="I","",IF(ISBLANK(D236),"",IF(ISTEXT(D236),LARGE(B9:B235,1)+1,0)))</f>
        <v/>
      </c>
      <c r="C236" s="2698"/>
      <c r="D236" s="2715"/>
      <c r="E236" s="2669"/>
      <c r="F236" s="2670"/>
      <c r="G236" s="2671"/>
      <c r="H236" s="2672"/>
      <c r="I236" s="2671"/>
      <c r="J236" s="2672"/>
      <c r="K236" s="2673">
        <f t="shared" si="492"/>
        <v>0</v>
      </c>
      <c r="L236" s="2532"/>
      <c r="M236" s="2674">
        <f t="shared" si="380"/>
        <v>0</v>
      </c>
      <c r="N236" s="2675">
        <f t="shared" si="380"/>
        <v>0</v>
      </c>
      <c r="O236" s="2676"/>
      <c r="P236" s="2676"/>
      <c r="Q236" s="2676"/>
      <c r="R236" s="2676"/>
      <c r="S236" s="2676"/>
      <c r="T236" s="2676"/>
      <c r="U236" s="2676"/>
      <c r="V236" s="2676"/>
      <c r="W236" s="2532"/>
      <c r="X236" s="2674">
        <f t="shared" si="381"/>
        <v>0</v>
      </c>
      <c r="Y236" s="2675">
        <f t="shared" si="381"/>
        <v>0</v>
      </c>
      <c r="Z236" s="2677"/>
      <c r="AA236" s="2677"/>
      <c r="AB236" s="2677"/>
      <c r="AC236" s="2677"/>
      <c r="AD236" s="2677"/>
      <c r="AE236" s="2677"/>
      <c r="AF236" s="2677"/>
      <c r="AG236" s="2677"/>
      <c r="AH236" s="2532"/>
      <c r="AI236" s="2535"/>
      <c r="AJ236" s="2678">
        <f t="shared" si="382"/>
        <v>0</v>
      </c>
      <c r="AK236" s="2679">
        <f t="shared" si="383"/>
        <v>0</v>
      </c>
      <c r="AL236" s="2678">
        <f t="shared" si="384"/>
        <v>0</v>
      </c>
      <c r="AM236" s="2679">
        <f t="shared" si="385"/>
        <v>0</v>
      </c>
      <c r="AN236" s="2678">
        <f t="shared" si="386"/>
        <v>0</v>
      </c>
      <c r="AO236" s="2679">
        <f t="shared" si="387"/>
        <v>0</v>
      </c>
      <c r="AP236" s="2678">
        <f t="shared" si="388"/>
        <v>0</v>
      </c>
      <c r="AQ236" s="2679">
        <f t="shared" si="389"/>
        <v>0</v>
      </c>
      <c r="AR236" s="2678">
        <f t="shared" si="390"/>
        <v>0</v>
      </c>
      <c r="AS236" s="2679">
        <f t="shared" si="391"/>
        <v>0</v>
      </c>
      <c r="AT236" s="2678">
        <f t="shared" si="392"/>
        <v>0</v>
      </c>
      <c r="AU236" s="2679">
        <f t="shared" si="393"/>
        <v>0</v>
      </c>
      <c r="AV236" s="2678">
        <f t="shared" si="394"/>
        <v>0</v>
      </c>
      <c r="AW236" s="2679">
        <f t="shared" si="395"/>
        <v>0</v>
      </c>
      <c r="AX236" s="2678">
        <f t="shared" si="396"/>
        <v>0</v>
      </c>
      <c r="AY236" s="2679">
        <f t="shared" si="397"/>
        <v>0</v>
      </c>
      <c r="AZ236" s="2680"/>
      <c r="BA236" s="2681">
        <f>BA9</f>
        <v>20</v>
      </c>
      <c r="BB236" s="2681">
        <f t="shared" si="398"/>
        <v>0</v>
      </c>
      <c r="BC236" s="2681" t="str">
        <f t="shared" si="399"/>
        <v/>
      </c>
      <c r="BD236" s="2682">
        <f t="shared" si="496"/>
        <v>0</v>
      </c>
      <c r="BE236" s="2682">
        <f t="shared" si="496"/>
        <v>0</v>
      </c>
      <c r="BF236" s="2682">
        <f t="shared" si="496"/>
        <v>0</v>
      </c>
      <c r="BG236" s="2682">
        <f t="shared" si="493"/>
        <v>0</v>
      </c>
      <c r="BH236" s="2682">
        <f t="shared" si="493"/>
        <v>0</v>
      </c>
      <c r="BI236" s="2682">
        <f t="shared" si="493"/>
        <v>0</v>
      </c>
      <c r="BJ236" s="2682">
        <f t="shared" si="493"/>
        <v>0</v>
      </c>
      <c r="BK236" s="2682">
        <f t="shared" si="493"/>
        <v>0</v>
      </c>
      <c r="BL236" s="2535"/>
      <c r="BM236" s="2683">
        <f t="shared" si="400"/>
        <v>0</v>
      </c>
      <c r="BN236" s="2684">
        <f t="shared" si="401"/>
        <v>0</v>
      </c>
      <c r="BO236" s="2684">
        <f t="shared" si="402"/>
        <v>0</v>
      </c>
      <c r="BP236" s="2684">
        <f t="shared" si="403"/>
        <v>0</v>
      </c>
      <c r="BQ236" s="2684">
        <f t="shared" si="404"/>
        <v>0</v>
      </c>
      <c r="BR236" s="2684">
        <f t="shared" si="405"/>
        <v>0</v>
      </c>
      <c r="BS236" s="2684">
        <f t="shared" si="406"/>
        <v>0</v>
      </c>
      <c r="BT236" s="2684">
        <f t="shared" si="407"/>
        <v>0</v>
      </c>
      <c r="BU236" s="2617"/>
      <c r="BV236" s="2685">
        <f t="shared" si="497"/>
        <v>0</v>
      </c>
      <c r="BW236" s="2686">
        <f t="shared" si="497"/>
        <v>0</v>
      </c>
      <c r="BX236" s="2686">
        <f t="shared" si="497"/>
        <v>0</v>
      </c>
      <c r="BY236" s="2686">
        <f t="shared" si="494"/>
        <v>0</v>
      </c>
      <c r="BZ236" s="2686">
        <f t="shared" si="494"/>
        <v>0</v>
      </c>
      <c r="CA236" s="2686">
        <f t="shared" si="494"/>
        <v>0</v>
      </c>
      <c r="CB236" s="2686">
        <f t="shared" si="494"/>
        <v>0</v>
      </c>
      <c r="CC236" s="2687">
        <f t="shared" si="494"/>
        <v>0</v>
      </c>
      <c r="CD236" s="2525"/>
      <c r="CE236" s="2681" t="str">
        <f t="shared" si="408"/>
        <v/>
      </c>
      <c r="CF236" s="2688">
        <f t="shared" si="409"/>
        <v>0</v>
      </c>
      <c r="CG236" s="2689">
        <f t="shared" si="410"/>
        <v>0</v>
      </c>
      <c r="CH236" s="2689">
        <f t="shared" si="411"/>
        <v>0</v>
      </c>
      <c r="CI236" s="2689">
        <f t="shared" si="412"/>
        <v>0</v>
      </c>
      <c r="CJ236" s="2689">
        <f t="shared" si="413"/>
        <v>0</v>
      </c>
      <c r="CK236" s="2689">
        <f t="shared" si="414"/>
        <v>0</v>
      </c>
      <c r="CL236" s="2689">
        <f t="shared" si="415"/>
        <v>0</v>
      </c>
      <c r="CM236" s="2689">
        <f t="shared" si="416"/>
        <v>0</v>
      </c>
      <c r="CN236" s="2689">
        <f t="shared" si="417"/>
        <v>0</v>
      </c>
      <c r="CO236" s="2702">
        <f>IF(M236=CO8,M236,0)</f>
        <v>0</v>
      </c>
      <c r="CP236" s="2703" t="str">
        <f t="shared" si="418"/>
        <v/>
      </c>
      <c r="CQ236" s="2678" t="str">
        <f t="shared" si="419"/>
        <v/>
      </c>
      <c r="CR236" s="2692" t="str">
        <f t="shared" si="420"/>
        <v/>
      </c>
      <c r="CS236" s="2692" t="str">
        <f t="shared" si="421"/>
        <v/>
      </c>
      <c r="CT236" s="2692" t="str">
        <f t="shared" si="422"/>
        <v/>
      </c>
      <c r="CU236" s="2692" t="str">
        <f t="shared" si="423"/>
        <v/>
      </c>
      <c r="CV236" s="2692" t="str">
        <f t="shared" si="424"/>
        <v/>
      </c>
      <c r="CW236" s="2692" t="str">
        <f t="shared" si="425"/>
        <v/>
      </c>
      <c r="CX236" s="2693" t="str">
        <f t="shared" si="426"/>
        <v/>
      </c>
      <c r="CY236" s="2601"/>
      <c r="CZ236" s="2681" t="str">
        <f t="shared" si="427"/>
        <v/>
      </c>
      <c r="DA236" s="2694">
        <f t="shared" si="428"/>
        <v>0</v>
      </c>
      <c r="DB236" s="2527" t="str">
        <f t="shared" si="429"/>
        <v/>
      </c>
      <c r="DC236" s="2527" t="str">
        <f t="shared" si="430"/>
        <v/>
      </c>
      <c r="DD236" s="2527" t="str">
        <f t="shared" si="431"/>
        <v/>
      </c>
      <c r="DE236" s="2527" t="str">
        <f t="shared" si="432"/>
        <v/>
      </c>
      <c r="DF236" s="2527" t="str">
        <f t="shared" si="433"/>
        <v/>
      </c>
      <c r="DG236" s="2527" t="str">
        <f t="shared" si="434"/>
        <v/>
      </c>
      <c r="DH236" s="2527" t="str">
        <f t="shared" si="435"/>
        <v/>
      </c>
      <c r="DI236" s="2527" t="str">
        <f t="shared" si="436"/>
        <v/>
      </c>
      <c r="DJ236" s="2549"/>
      <c r="DK236" s="2704">
        <f>IF(M236=DK8,M236,0)</f>
        <v>0</v>
      </c>
      <c r="DL236" s="2703" t="str">
        <f t="shared" si="437"/>
        <v/>
      </c>
      <c r="DM236" s="2692" t="str">
        <f t="shared" si="438"/>
        <v/>
      </c>
      <c r="DN236" s="2692" t="str">
        <f t="shared" si="439"/>
        <v/>
      </c>
      <c r="DO236" s="2692" t="str">
        <f t="shared" si="440"/>
        <v/>
      </c>
      <c r="DP236" s="2692" t="str">
        <f t="shared" si="441"/>
        <v/>
      </c>
      <c r="DQ236" s="2692" t="str">
        <f t="shared" si="442"/>
        <v/>
      </c>
      <c r="DR236" s="2692" t="str">
        <f t="shared" si="443"/>
        <v/>
      </c>
      <c r="DS236" s="2692" t="str">
        <f t="shared" si="444"/>
        <v/>
      </c>
      <c r="DT236" s="2696" t="str">
        <f t="shared" si="445"/>
        <v/>
      </c>
      <c r="DU236" s="2535"/>
      <c r="DV236" s="2683">
        <f t="shared" si="446"/>
        <v>0</v>
      </c>
      <c r="DW236" s="2684">
        <f t="shared" si="447"/>
        <v>0</v>
      </c>
      <c r="DX236" s="2684">
        <f t="shared" si="448"/>
        <v>0</v>
      </c>
      <c r="DY236" s="2684">
        <f t="shared" si="449"/>
        <v>0</v>
      </c>
      <c r="DZ236" s="2684">
        <f t="shared" si="450"/>
        <v>0</v>
      </c>
      <c r="EA236" s="2684">
        <f t="shared" si="451"/>
        <v>0</v>
      </c>
      <c r="EB236" s="2684">
        <f t="shared" si="452"/>
        <v>0</v>
      </c>
      <c r="EC236" s="2684">
        <f t="shared" si="453"/>
        <v>0</v>
      </c>
      <c r="ED236" s="2630"/>
      <c r="EE236" s="2685">
        <f t="shared" si="498"/>
        <v>0</v>
      </c>
      <c r="EF236" s="2686">
        <f t="shared" si="498"/>
        <v>0</v>
      </c>
      <c r="EG236" s="2686">
        <f t="shared" si="498"/>
        <v>0</v>
      </c>
      <c r="EH236" s="2686">
        <f t="shared" si="495"/>
        <v>0</v>
      </c>
      <c r="EI236" s="2686">
        <f t="shared" si="495"/>
        <v>0</v>
      </c>
      <c r="EJ236" s="2686">
        <f t="shared" si="495"/>
        <v>0</v>
      </c>
      <c r="EK236" s="2686">
        <f t="shared" si="495"/>
        <v>0</v>
      </c>
      <c r="EL236" s="2687">
        <f t="shared" si="495"/>
        <v>0</v>
      </c>
      <c r="EM236" s="2601"/>
      <c r="EN236" s="2681" t="str">
        <f t="shared" si="454"/>
        <v/>
      </c>
      <c r="EO236" s="2688">
        <f t="shared" si="455"/>
        <v>0</v>
      </c>
      <c r="EP236" s="2689">
        <f t="shared" si="456"/>
        <v>0</v>
      </c>
      <c r="EQ236" s="2689">
        <f t="shared" si="457"/>
        <v>0</v>
      </c>
      <c r="ER236" s="2689">
        <f t="shared" si="458"/>
        <v>0</v>
      </c>
      <c r="ES236" s="2689">
        <f t="shared" si="459"/>
        <v>0</v>
      </c>
      <c r="ET236" s="2689">
        <f t="shared" si="460"/>
        <v>0</v>
      </c>
      <c r="EU236" s="2689">
        <f t="shared" si="461"/>
        <v>0</v>
      </c>
      <c r="EV236" s="2689">
        <f t="shared" si="462"/>
        <v>0</v>
      </c>
      <c r="EW236" s="2689">
        <f t="shared" si="463"/>
        <v>0</v>
      </c>
      <c r="EX236" s="2705">
        <f>IF(X236=EX8,X236,0)</f>
        <v>0</v>
      </c>
      <c r="EY236" s="2703" t="str">
        <f t="shared" si="464"/>
        <v/>
      </c>
      <c r="EZ236" s="2678" t="str">
        <f t="shared" si="465"/>
        <v/>
      </c>
      <c r="FA236" s="2692" t="str">
        <f t="shared" si="466"/>
        <v/>
      </c>
      <c r="FB236" s="2692" t="str">
        <f t="shared" si="467"/>
        <v/>
      </c>
      <c r="FC236" s="2692" t="str">
        <f t="shared" si="468"/>
        <v/>
      </c>
      <c r="FD236" s="2692" t="str">
        <f t="shared" si="469"/>
        <v/>
      </c>
      <c r="FE236" s="2692" t="str">
        <f t="shared" si="470"/>
        <v/>
      </c>
      <c r="FF236" s="2692" t="str">
        <f t="shared" si="471"/>
        <v/>
      </c>
      <c r="FG236" s="2692" t="str">
        <f t="shared" si="472"/>
        <v/>
      </c>
      <c r="FH236" s="2601"/>
      <c r="FI236" s="2681" t="str">
        <f t="shared" si="473"/>
        <v/>
      </c>
      <c r="FJ236" s="2694">
        <f t="shared" si="474"/>
        <v>0</v>
      </c>
      <c r="FK236" s="2527" t="str">
        <f t="shared" si="475"/>
        <v/>
      </c>
      <c r="FL236" s="2527" t="str">
        <f t="shared" si="476"/>
        <v/>
      </c>
      <c r="FM236" s="2527" t="str">
        <f t="shared" si="477"/>
        <v/>
      </c>
      <c r="FN236" s="2527" t="str">
        <f t="shared" si="478"/>
        <v/>
      </c>
      <c r="FO236" s="2527" t="str">
        <f t="shared" si="479"/>
        <v/>
      </c>
      <c r="FP236" s="2527" t="str">
        <f t="shared" si="480"/>
        <v/>
      </c>
      <c r="FQ236" s="2527" t="str">
        <f t="shared" si="481"/>
        <v/>
      </c>
      <c r="FR236" s="2527" t="str">
        <f t="shared" si="482"/>
        <v/>
      </c>
      <c r="FS236" s="2704">
        <f>IF(X236=FS8,X236,0)</f>
        <v>0</v>
      </c>
      <c r="FT236" s="2703" t="str">
        <f t="shared" si="483"/>
        <v/>
      </c>
      <c r="FU236" s="2692" t="str">
        <f t="shared" si="484"/>
        <v/>
      </c>
      <c r="FV236" s="2692" t="str">
        <f t="shared" si="485"/>
        <v/>
      </c>
      <c r="FW236" s="2692" t="str">
        <f t="shared" si="486"/>
        <v/>
      </c>
      <c r="FX236" s="2692" t="str">
        <f t="shared" si="487"/>
        <v/>
      </c>
      <c r="FY236" s="2692" t="str">
        <f t="shared" si="488"/>
        <v/>
      </c>
      <c r="FZ236" s="2692" t="str">
        <f t="shared" si="489"/>
        <v/>
      </c>
      <c r="GA236" s="2692" t="str">
        <f t="shared" si="490"/>
        <v/>
      </c>
      <c r="GB236" s="2696" t="str">
        <f t="shared" si="491"/>
        <v/>
      </c>
      <c r="GC236" s="2535"/>
    </row>
    <row r="237" spans="1:185" ht="45" customHeight="1" x14ac:dyDescent="0.25">
      <c r="A237" s="2633">
        <f>ROW()</f>
        <v>237</v>
      </c>
      <c r="B237" s="2667" t="str">
        <f>IF(C237="I","",IF(ISBLANK(D237),"",IF(ISTEXT(D237),LARGE(B9:B236,1)+1,0)))</f>
        <v/>
      </c>
      <c r="C237" s="2698"/>
      <c r="D237" s="2715"/>
      <c r="E237" s="2669"/>
      <c r="F237" s="2670"/>
      <c r="G237" s="2671"/>
      <c r="H237" s="2672"/>
      <c r="I237" s="2671"/>
      <c r="J237" s="2672"/>
      <c r="K237" s="2673">
        <f t="shared" si="492"/>
        <v>0</v>
      </c>
      <c r="L237" s="2532"/>
      <c r="M237" s="2674">
        <f t="shared" si="380"/>
        <v>0</v>
      </c>
      <c r="N237" s="2675">
        <f t="shared" si="380"/>
        <v>0</v>
      </c>
      <c r="O237" s="2676"/>
      <c r="P237" s="2676"/>
      <c r="Q237" s="2676"/>
      <c r="R237" s="2676"/>
      <c r="S237" s="2676"/>
      <c r="T237" s="2676"/>
      <c r="U237" s="2676"/>
      <c r="V237" s="2676"/>
      <c r="W237" s="2532"/>
      <c r="X237" s="2674">
        <f t="shared" si="381"/>
        <v>0</v>
      </c>
      <c r="Y237" s="2675">
        <f t="shared" si="381"/>
        <v>0</v>
      </c>
      <c r="Z237" s="2677"/>
      <c r="AA237" s="2677"/>
      <c r="AB237" s="2677"/>
      <c r="AC237" s="2677"/>
      <c r="AD237" s="2677"/>
      <c r="AE237" s="2677"/>
      <c r="AF237" s="2677"/>
      <c r="AG237" s="2677"/>
      <c r="AH237" s="2532"/>
      <c r="AI237" s="2535"/>
      <c r="AJ237" s="2678">
        <f t="shared" si="382"/>
        <v>0</v>
      </c>
      <c r="AK237" s="2679">
        <f t="shared" si="383"/>
        <v>0</v>
      </c>
      <c r="AL237" s="2678">
        <f t="shared" si="384"/>
        <v>0</v>
      </c>
      <c r="AM237" s="2679">
        <f t="shared" si="385"/>
        <v>0</v>
      </c>
      <c r="AN237" s="2678">
        <f t="shared" si="386"/>
        <v>0</v>
      </c>
      <c r="AO237" s="2679">
        <f t="shared" si="387"/>
        <v>0</v>
      </c>
      <c r="AP237" s="2678">
        <f t="shared" si="388"/>
        <v>0</v>
      </c>
      <c r="AQ237" s="2679">
        <f t="shared" si="389"/>
        <v>0</v>
      </c>
      <c r="AR237" s="2678">
        <f t="shared" si="390"/>
        <v>0</v>
      </c>
      <c r="AS237" s="2679">
        <f t="shared" si="391"/>
        <v>0</v>
      </c>
      <c r="AT237" s="2678">
        <f t="shared" si="392"/>
        <v>0</v>
      </c>
      <c r="AU237" s="2679">
        <f t="shared" si="393"/>
        <v>0</v>
      </c>
      <c r="AV237" s="2678">
        <f t="shared" si="394"/>
        <v>0</v>
      </c>
      <c r="AW237" s="2679">
        <f t="shared" si="395"/>
        <v>0</v>
      </c>
      <c r="AX237" s="2678">
        <f t="shared" si="396"/>
        <v>0</v>
      </c>
      <c r="AY237" s="2679">
        <f t="shared" si="397"/>
        <v>0</v>
      </c>
      <c r="AZ237" s="2680"/>
      <c r="BA237" s="2681">
        <f>BA9</f>
        <v>20</v>
      </c>
      <c r="BB237" s="2681">
        <f t="shared" si="398"/>
        <v>0</v>
      </c>
      <c r="BC237" s="2681" t="str">
        <f t="shared" si="399"/>
        <v/>
      </c>
      <c r="BD237" s="2682">
        <f t="shared" si="496"/>
        <v>0</v>
      </c>
      <c r="BE237" s="2682">
        <f t="shared" si="496"/>
        <v>0</v>
      </c>
      <c r="BF237" s="2682">
        <f t="shared" si="496"/>
        <v>0</v>
      </c>
      <c r="BG237" s="2682">
        <f t="shared" si="493"/>
        <v>0</v>
      </c>
      <c r="BH237" s="2682">
        <f t="shared" si="493"/>
        <v>0</v>
      </c>
      <c r="BI237" s="2682">
        <f t="shared" si="493"/>
        <v>0</v>
      </c>
      <c r="BJ237" s="2682">
        <f t="shared" si="493"/>
        <v>0</v>
      </c>
      <c r="BK237" s="2682">
        <f t="shared" si="493"/>
        <v>0</v>
      </c>
      <c r="BL237" s="2535"/>
      <c r="BM237" s="2683">
        <f t="shared" si="400"/>
        <v>0</v>
      </c>
      <c r="BN237" s="2684">
        <f t="shared" si="401"/>
        <v>0</v>
      </c>
      <c r="BO237" s="2684">
        <f t="shared" si="402"/>
        <v>0</v>
      </c>
      <c r="BP237" s="2684">
        <f t="shared" si="403"/>
        <v>0</v>
      </c>
      <c r="BQ237" s="2684">
        <f t="shared" si="404"/>
        <v>0</v>
      </c>
      <c r="BR237" s="2684">
        <f t="shared" si="405"/>
        <v>0</v>
      </c>
      <c r="BS237" s="2684">
        <f t="shared" si="406"/>
        <v>0</v>
      </c>
      <c r="BT237" s="2684">
        <f t="shared" si="407"/>
        <v>0</v>
      </c>
      <c r="BU237" s="2617"/>
      <c r="BV237" s="2685">
        <f t="shared" si="497"/>
        <v>0</v>
      </c>
      <c r="BW237" s="2686">
        <f t="shared" si="497"/>
        <v>0</v>
      </c>
      <c r="BX237" s="2686">
        <f t="shared" si="497"/>
        <v>0</v>
      </c>
      <c r="BY237" s="2686">
        <f t="shared" si="494"/>
        <v>0</v>
      </c>
      <c r="BZ237" s="2686">
        <f t="shared" si="494"/>
        <v>0</v>
      </c>
      <c r="CA237" s="2686">
        <f t="shared" si="494"/>
        <v>0</v>
      </c>
      <c r="CB237" s="2686">
        <f t="shared" si="494"/>
        <v>0</v>
      </c>
      <c r="CC237" s="2687">
        <f t="shared" si="494"/>
        <v>0</v>
      </c>
      <c r="CD237" s="2525"/>
      <c r="CE237" s="2681" t="str">
        <f t="shared" si="408"/>
        <v/>
      </c>
      <c r="CF237" s="2688">
        <f t="shared" si="409"/>
        <v>0</v>
      </c>
      <c r="CG237" s="2689">
        <f t="shared" si="410"/>
        <v>0</v>
      </c>
      <c r="CH237" s="2689">
        <f t="shared" si="411"/>
        <v>0</v>
      </c>
      <c r="CI237" s="2689">
        <f t="shared" si="412"/>
        <v>0</v>
      </c>
      <c r="CJ237" s="2689">
        <f t="shared" si="413"/>
        <v>0</v>
      </c>
      <c r="CK237" s="2689">
        <f t="shared" si="414"/>
        <v>0</v>
      </c>
      <c r="CL237" s="2689">
        <f t="shared" si="415"/>
        <v>0</v>
      </c>
      <c r="CM237" s="2689">
        <f t="shared" si="416"/>
        <v>0</v>
      </c>
      <c r="CN237" s="2689">
        <f t="shared" si="417"/>
        <v>0</v>
      </c>
      <c r="CO237" s="2702">
        <f>IF(M237=CO8,M237,0)</f>
        <v>0</v>
      </c>
      <c r="CP237" s="2703" t="str">
        <f t="shared" si="418"/>
        <v/>
      </c>
      <c r="CQ237" s="2678" t="str">
        <f t="shared" si="419"/>
        <v/>
      </c>
      <c r="CR237" s="2692" t="str">
        <f t="shared" si="420"/>
        <v/>
      </c>
      <c r="CS237" s="2692" t="str">
        <f t="shared" si="421"/>
        <v/>
      </c>
      <c r="CT237" s="2692" t="str">
        <f t="shared" si="422"/>
        <v/>
      </c>
      <c r="CU237" s="2692" t="str">
        <f t="shared" si="423"/>
        <v/>
      </c>
      <c r="CV237" s="2692" t="str">
        <f t="shared" si="424"/>
        <v/>
      </c>
      <c r="CW237" s="2692" t="str">
        <f t="shared" si="425"/>
        <v/>
      </c>
      <c r="CX237" s="2693" t="str">
        <f t="shared" si="426"/>
        <v/>
      </c>
      <c r="CY237" s="2601"/>
      <c r="CZ237" s="2681" t="str">
        <f t="shared" si="427"/>
        <v/>
      </c>
      <c r="DA237" s="2694">
        <f t="shared" si="428"/>
        <v>0</v>
      </c>
      <c r="DB237" s="2527" t="str">
        <f t="shared" si="429"/>
        <v/>
      </c>
      <c r="DC237" s="2527" t="str">
        <f t="shared" si="430"/>
        <v/>
      </c>
      <c r="DD237" s="2527" t="str">
        <f t="shared" si="431"/>
        <v/>
      </c>
      <c r="DE237" s="2527" t="str">
        <f t="shared" si="432"/>
        <v/>
      </c>
      <c r="DF237" s="2527" t="str">
        <f t="shared" si="433"/>
        <v/>
      </c>
      <c r="DG237" s="2527" t="str">
        <f t="shared" si="434"/>
        <v/>
      </c>
      <c r="DH237" s="2527" t="str">
        <f t="shared" si="435"/>
        <v/>
      </c>
      <c r="DI237" s="2527" t="str">
        <f t="shared" si="436"/>
        <v/>
      </c>
      <c r="DJ237" s="2549"/>
      <c r="DK237" s="2704">
        <f>IF(M237=DK8,M237,0)</f>
        <v>0</v>
      </c>
      <c r="DL237" s="2703" t="str">
        <f t="shared" si="437"/>
        <v/>
      </c>
      <c r="DM237" s="2692" t="str">
        <f t="shared" si="438"/>
        <v/>
      </c>
      <c r="DN237" s="2692" t="str">
        <f t="shared" si="439"/>
        <v/>
      </c>
      <c r="DO237" s="2692" t="str">
        <f t="shared" si="440"/>
        <v/>
      </c>
      <c r="DP237" s="2692" t="str">
        <f t="shared" si="441"/>
        <v/>
      </c>
      <c r="DQ237" s="2692" t="str">
        <f t="shared" si="442"/>
        <v/>
      </c>
      <c r="DR237" s="2692" t="str">
        <f t="shared" si="443"/>
        <v/>
      </c>
      <c r="DS237" s="2692" t="str">
        <f t="shared" si="444"/>
        <v/>
      </c>
      <c r="DT237" s="2696" t="str">
        <f t="shared" si="445"/>
        <v/>
      </c>
      <c r="DU237" s="2535"/>
      <c r="DV237" s="2683">
        <f t="shared" si="446"/>
        <v>0</v>
      </c>
      <c r="DW237" s="2684">
        <f t="shared" si="447"/>
        <v>0</v>
      </c>
      <c r="DX237" s="2684">
        <f t="shared" si="448"/>
        <v>0</v>
      </c>
      <c r="DY237" s="2684">
        <f t="shared" si="449"/>
        <v>0</v>
      </c>
      <c r="DZ237" s="2684">
        <f t="shared" si="450"/>
        <v>0</v>
      </c>
      <c r="EA237" s="2684">
        <f t="shared" si="451"/>
        <v>0</v>
      </c>
      <c r="EB237" s="2684">
        <f t="shared" si="452"/>
        <v>0</v>
      </c>
      <c r="EC237" s="2684">
        <f t="shared" si="453"/>
        <v>0</v>
      </c>
      <c r="ED237" s="2630"/>
      <c r="EE237" s="2685">
        <f t="shared" si="498"/>
        <v>0</v>
      </c>
      <c r="EF237" s="2686">
        <f t="shared" si="498"/>
        <v>0</v>
      </c>
      <c r="EG237" s="2686">
        <f t="shared" si="498"/>
        <v>0</v>
      </c>
      <c r="EH237" s="2686">
        <f t="shared" si="495"/>
        <v>0</v>
      </c>
      <c r="EI237" s="2686">
        <f t="shared" si="495"/>
        <v>0</v>
      </c>
      <c r="EJ237" s="2686">
        <f t="shared" si="495"/>
        <v>0</v>
      </c>
      <c r="EK237" s="2686">
        <f t="shared" si="495"/>
        <v>0</v>
      </c>
      <c r="EL237" s="2687">
        <f t="shared" si="495"/>
        <v>0</v>
      </c>
      <c r="EM237" s="2601"/>
      <c r="EN237" s="2681" t="str">
        <f t="shared" si="454"/>
        <v/>
      </c>
      <c r="EO237" s="2688">
        <f t="shared" si="455"/>
        <v>0</v>
      </c>
      <c r="EP237" s="2689">
        <f t="shared" si="456"/>
        <v>0</v>
      </c>
      <c r="EQ237" s="2689">
        <f t="shared" si="457"/>
        <v>0</v>
      </c>
      <c r="ER237" s="2689">
        <f t="shared" si="458"/>
        <v>0</v>
      </c>
      <c r="ES237" s="2689">
        <f t="shared" si="459"/>
        <v>0</v>
      </c>
      <c r="ET237" s="2689">
        <f t="shared" si="460"/>
        <v>0</v>
      </c>
      <c r="EU237" s="2689">
        <f t="shared" si="461"/>
        <v>0</v>
      </c>
      <c r="EV237" s="2689">
        <f t="shared" si="462"/>
        <v>0</v>
      </c>
      <c r="EW237" s="2689">
        <f t="shared" si="463"/>
        <v>0</v>
      </c>
      <c r="EX237" s="2705">
        <f>IF(X237=EX8,X237,0)</f>
        <v>0</v>
      </c>
      <c r="EY237" s="2703" t="str">
        <f t="shared" si="464"/>
        <v/>
      </c>
      <c r="EZ237" s="2678" t="str">
        <f t="shared" si="465"/>
        <v/>
      </c>
      <c r="FA237" s="2692" t="str">
        <f t="shared" si="466"/>
        <v/>
      </c>
      <c r="FB237" s="2692" t="str">
        <f t="shared" si="467"/>
        <v/>
      </c>
      <c r="FC237" s="2692" t="str">
        <f t="shared" si="468"/>
        <v/>
      </c>
      <c r="FD237" s="2692" t="str">
        <f t="shared" si="469"/>
        <v/>
      </c>
      <c r="FE237" s="2692" t="str">
        <f t="shared" si="470"/>
        <v/>
      </c>
      <c r="FF237" s="2692" t="str">
        <f t="shared" si="471"/>
        <v/>
      </c>
      <c r="FG237" s="2692" t="str">
        <f t="shared" si="472"/>
        <v/>
      </c>
      <c r="FH237" s="2601"/>
      <c r="FI237" s="2681" t="str">
        <f t="shared" si="473"/>
        <v/>
      </c>
      <c r="FJ237" s="2694">
        <f t="shared" si="474"/>
        <v>0</v>
      </c>
      <c r="FK237" s="2527" t="str">
        <f t="shared" si="475"/>
        <v/>
      </c>
      <c r="FL237" s="2527" t="str">
        <f t="shared" si="476"/>
        <v/>
      </c>
      <c r="FM237" s="2527" t="str">
        <f t="shared" si="477"/>
        <v/>
      </c>
      <c r="FN237" s="2527" t="str">
        <f t="shared" si="478"/>
        <v/>
      </c>
      <c r="FO237" s="2527" t="str">
        <f t="shared" si="479"/>
        <v/>
      </c>
      <c r="FP237" s="2527" t="str">
        <f t="shared" si="480"/>
        <v/>
      </c>
      <c r="FQ237" s="2527" t="str">
        <f t="shared" si="481"/>
        <v/>
      </c>
      <c r="FR237" s="2527" t="str">
        <f t="shared" si="482"/>
        <v/>
      </c>
      <c r="FS237" s="2704">
        <f>IF(X237=FS8,X237,0)</f>
        <v>0</v>
      </c>
      <c r="FT237" s="2703" t="str">
        <f t="shared" si="483"/>
        <v/>
      </c>
      <c r="FU237" s="2692" t="str">
        <f t="shared" si="484"/>
        <v/>
      </c>
      <c r="FV237" s="2692" t="str">
        <f t="shared" si="485"/>
        <v/>
      </c>
      <c r="FW237" s="2692" t="str">
        <f t="shared" si="486"/>
        <v/>
      </c>
      <c r="FX237" s="2692" t="str">
        <f t="shared" si="487"/>
        <v/>
      </c>
      <c r="FY237" s="2692" t="str">
        <f t="shared" si="488"/>
        <v/>
      </c>
      <c r="FZ237" s="2692" t="str">
        <f t="shared" si="489"/>
        <v/>
      </c>
      <c r="GA237" s="2692" t="str">
        <f t="shared" si="490"/>
        <v/>
      </c>
      <c r="GB237" s="2696" t="str">
        <f t="shared" si="491"/>
        <v/>
      </c>
      <c r="GC237" s="2535"/>
    </row>
    <row r="238" spans="1:185" ht="45" customHeight="1" x14ac:dyDescent="0.25">
      <c r="A238" s="2633">
        <f>ROW()</f>
        <v>238</v>
      </c>
      <c r="B238" s="2667" t="str">
        <f>IF(C238="I","",IF(ISBLANK(D238),"",IF(ISTEXT(D238),LARGE(B9:B237,1)+1,0)))</f>
        <v/>
      </c>
      <c r="C238" s="2698"/>
      <c r="D238" s="2715"/>
      <c r="E238" s="2669"/>
      <c r="F238" s="2670"/>
      <c r="G238" s="2671"/>
      <c r="H238" s="2672"/>
      <c r="I238" s="2671"/>
      <c r="J238" s="2672"/>
      <c r="K238" s="2673">
        <f t="shared" si="492"/>
        <v>0</v>
      </c>
      <c r="L238" s="2532"/>
      <c r="M238" s="2674">
        <f t="shared" si="380"/>
        <v>0</v>
      </c>
      <c r="N238" s="2675">
        <f t="shared" si="380"/>
        <v>0</v>
      </c>
      <c r="O238" s="2676"/>
      <c r="P238" s="2676"/>
      <c r="Q238" s="2676"/>
      <c r="R238" s="2676"/>
      <c r="S238" s="2676"/>
      <c r="T238" s="2676"/>
      <c r="U238" s="2676"/>
      <c r="V238" s="2676"/>
      <c r="W238" s="2532"/>
      <c r="X238" s="2674">
        <f t="shared" si="381"/>
        <v>0</v>
      </c>
      <c r="Y238" s="2675">
        <f t="shared" si="381"/>
        <v>0</v>
      </c>
      <c r="Z238" s="2677"/>
      <c r="AA238" s="2677"/>
      <c r="AB238" s="2677"/>
      <c r="AC238" s="2677"/>
      <c r="AD238" s="2677"/>
      <c r="AE238" s="2677"/>
      <c r="AF238" s="2677"/>
      <c r="AG238" s="2677"/>
      <c r="AH238" s="2532"/>
      <c r="AI238" s="2535"/>
      <c r="AJ238" s="2678">
        <f t="shared" si="382"/>
        <v>0</v>
      </c>
      <c r="AK238" s="2679">
        <f t="shared" si="383"/>
        <v>0</v>
      </c>
      <c r="AL238" s="2678">
        <f t="shared" si="384"/>
        <v>0</v>
      </c>
      <c r="AM238" s="2679">
        <f t="shared" si="385"/>
        <v>0</v>
      </c>
      <c r="AN238" s="2678">
        <f t="shared" si="386"/>
        <v>0</v>
      </c>
      <c r="AO238" s="2679">
        <f t="shared" si="387"/>
        <v>0</v>
      </c>
      <c r="AP238" s="2678">
        <f t="shared" si="388"/>
        <v>0</v>
      </c>
      <c r="AQ238" s="2679">
        <f t="shared" si="389"/>
        <v>0</v>
      </c>
      <c r="AR238" s="2678">
        <f t="shared" si="390"/>
        <v>0</v>
      </c>
      <c r="AS238" s="2679">
        <f t="shared" si="391"/>
        <v>0</v>
      </c>
      <c r="AT238" s="2678">
        <f t="shared" si="392"/>
        <v>0</v>
      </c>
      <c r="AU238" s="2679">
        <f t="shared" si="393"/>
        <v>0</v>
      </c>
      <c r="AV238" s="2678">
        <f t="shared" si="394"/>
        <v>0</v>
      </c>
      <c r="AW238" s="2679">
        <f t="shared" si="395"/>
        <v>0</v>
      </c>
      <c r="AX238" s="2678">
        <f t="shared" si="396"/>
        <v>0</v>
      </c>
      <c r="AY238" s="2679">
        <f t="shared" si="397"/>
        <v>0</v>
      </c>
      <c r="AZ238" s="2680"/>
      <c r="BA238" s="2681">
        <f>BA9</f>
        <v>20</v>
      </c>
      <c r="BB238" s="2681">
        <f t="shared" si="398"/>
        <v>0</v>
      </c>
      <c r="BC238" s="2681" t="str">
        <f t="shared" si="399"/>
        <v/>
      </c>
      <c r="BD238" s="2682">
        <f t="shared" si="496"/>
        <v>0</v>
      </c>
      <c r="BE238" s="2682">
        <f t="shared" si="496"/>
        <v>0</v>
      </c>
      <c r="BF238" s="2682">
        <f t="shared" si="496"/>
        <v>0</v>
      </c>
      <c r="BG238" s="2682">
        <f t="shared" si="493"/>
        <v>0</v>
      </c>
      <c r="BH238" s="2682">
        <f t="shared" si="493"/>
        <v>0</v>
      </c>
      <c r="BI238" s="2682">
        <f t="shared" si="493"/>
        <v>0</v>
      </c>
      <c r="BJ238" s="2682">
        <f t="shared" si="493"/>
        <v>0</v>
      </c>
      <c r="BK238" s="2682">
        <f t="shared" si="493"/>
        <v>0</v>
      </c>
      <c r="BL238" s="2535"/>
      <c r="BM238" s="2683">
        <f t="shared" si="400"/>
        <v>0</v>
      </c>
      <c r="BN238" s="2684">
        <f t="shared" si="401"/>
        <v>0</v>
      </c>
      <c r="BO238" s="2684">
        <f t="shared" si="402"/>
        <v>0</v>
      </c>
      <c r="BP238" s="2684">
        <f t="shared" si="403"/>
        <v>0</v>
      </c>
      <c r="BQ238" s="2684">
        <f t="shared" si="404"/>
        <v>0</v>
      </c>
      <c r="BR238" s="2684">
        <f t="shared" si="405"/>
        <v>0</v>
      </c>
      <c r="BS238" s="2684">
        <f t="shared" si="406"/>
        <v>0</v>
      </c>
      <c r="BT238" s="2684">
        <f t="shared" si="407"/>
        <v>0</v>
      </c>
      <c r="BU238" s="2617"/>
      <c r="BV238" s="2685">
        <f t="shared" si="497"/>
        <v>0</v>
      </c>
      <c r="BW238" s="2686">
        <f t="shared" si="497"/>
        <v>0</v>
      </c>
      <c r="BX238" s="2686">
        <f t="shared" si="497"/>
        <v>0</v>
      </c>
      <c r="BY238" s="2686">
        <f t="shared" si="494"/>
        <v>0</v>
      </c>
      <c r="BZ238" s="2686">
        <f t="shared" si="494"/>
        <v>0</v>
      </c>
      <c r="CA238" s="2686">
        <f t="shared" si="494"/>
        <v>0</v>
      </c>
      <c r="CB238" s="2686">
        <f t="shared" si="494"/>
        <v>0</v>
      </c>
      <c r="CC238" s="2687">
        <f t="shared" si="494"/>
        <v>0</v>
      </c>
      <c r="CD238" s="2525"/>
      <c r="CE238" s="2681" t="str">
        <f t="shared" si="408"/>
        <v/>
      </c>
      <c r="CF238" s="2688">
        <f t="shared" si="409"/>
        <v>0</v>
      </c>
      <c r="CG238" s="2689">
        <f t="shared" si="410"/>
        <v>0</v>
      </c>
      <c r="CH238" s="2689">
        <f t="shared" si="411"/>
        <v>0</v>
      </c>
      <c r="CI238" s="2689">
        <f t="shared" si="412"/>
        <v>0</v>
      </c>
      <c r="CJ238" s="2689">
        <f t="shared" si="413"/>
        <v>0</v>
      </c>
      <c r="CK238" s="2689">
        <f t="shared" si="414"/>
        <v>0</v>
      </c>
      <c r="CL238" s="2689">
        <f t="shared" si="415"/>
        <v>0</v>
      </c>
      <c r="CM238" s="2689">
        <f t="shared" si="416"/>
        <v>0</v>
      </c>
      <c r="CN238" s="2689">
        <f t="shared" si="417"/>
        <v>0</v>
      </c>
      <c r="CO238" s="2702">
        <f>IF(M238=CO8,M238,0)</f>
        <v>0</v>
      </c>
      <c r="CP238" s="2703" t="str">
        <f t="shared" si="418"/>
        <v/>
      </c>
      <c r="CQ238" s="2678" t="str">
        <f t="shared" si="419"/>
        <v/>
      </c>
      <c r="CR238" s="2692" t="str">
        <f t="shared" si="420"/>
        <v/>
      </c>
      <c r="CS238" s="2692" t="str">
        <f t="shared" si="421"/>
        <v/>
      </c>
      <c r="CT238" s="2692" t="str">
        <f t="shared" si="422"/>
        <v/>
      </c>
      <c r="CU238" s="2692" t="str">
        <f t="shared" si="423"/>
        <v/>
      </c>
      <c r="CV238" s="2692" t="str">
        <f t="shared" si="424"/>
        <v/>
      </c>
      <c r="CW238" s="2692" t="str">
        <f t="shared" si="425"/>
        <v/>
      </c>
      <c r="CX238" s="2693" t="str">
        <f t="shared" si="426"/>
        <v/>
      </c>
      <c r="CY238" s="2601"/>
      <c r="CZ238" s="2681" t="str">
        <f t="shared" si="427"/>
        <v/>
      </c>
      <c r="DA238" s="2694">
        <f t="shared" si="428"/>
        <v>0</v>
      </c>
      <c r="DB238" s="2527" t="str">
        <f t="shared" si="429"/>
        <v/>
      </c>
      <c r="DC238" s="2527" t="str">
        <f t="shared" si="430"/>
        <v/>
      </c>
      <c r="DD238" s="2527" t="str">
        <f t="shared" si="431"/>
        <v/>
      </c>
      <c r="DE238" s="2527" t="str">
        <f t="shared" si="432"/>
        <v/>
      </c>
      <c r="DF238" s="2527" t="str">
        <f t="shared" si="433"/>
        <v/>
      </c>
      <c r="DG238" s="2527" t="str">
        <f t="shared" si="434"/>
        <v/>
      </c>
      <c r="DH238" s="2527" t="str">
        <f t="shared" si="435"/>
        <v/>
      </c>
      <c r="DI238" s="2527" t="str">
        <f t="shared" si="436"/>
        <v/>
      </c>
      <c r="DJ238" s="2549"/>
      <c r="DK238" s="2704">
        <f>IF(M238=DK8,M238,0)</f>
        <v>0</v>
      </c>
      <c r="DL238" s="2703" t="str">
        <f t="shared" si="437"/>
        <v/>
      </c>
      <c r="DM238" s="2692" t="str">
        <f t="shared" si="438"/>
        <v/>
      </c>
      <c r="DN238" s="2692" t="str">
        <f t="shared" si="439"/>
        <v/>
      </c>
      <c r="DO238" s="2692" t="str">
        <f t="shared" si="440"/>
        <v/>
      </c>
      <c r="DP238" s="2692" t="str">
        <f t="shared" si="441"/>
        <v/>
      </c>
      <c r="DQ238" s="2692" t="str">
        <f t="shared" si="442"/>
        <v/>
      </c>
      <c r="DR238" s="2692" t="str">
        <f t="shared" si="443"/>
        <v/>
      </c>
      <c r="DS238" s="2692" t="str">
        <f t="shared" si="444"/>
        <v/>
      </c>
      <c r="DT238" s="2696" t="str">
        <f t="shared" si="445"/>
        <v/>
      </c>
      <c r="DU238" s="2535"/>
      <c r="DV238" s="2683">
        <f t="shared" si="446"/>
        <v>0</v>
      </c>
      <c r="DW238" s="2684">
        <f t="shared" si="447"/>
        <v>0</v>
      </c>
      <c r="DX238" s="2684">
        <f t="shared" si="448"/>
        <v>0</v>
      </c>
      <c r="DY238" s="2684">
        <f t="shared" si="449"/>
        <v>0</v>
      </c>
      <c r="DZ238" s="2684">
        <f t="shared" si="450"/>
        <v>0</v>
      </c>
      <c r="EA238" s="2684">
        <f t="shared" si="451"/>
        <v>0</v>
      </c>
      <c r="EB238" s="2684">
        <f t="shared" si="452"/>
        <v>0</v>
      </c>
      <c r="EC238" s="2684">
        <f t="shared" si="453"/>
        <v>0</v>
      </c>
      <c r="ED238" s="2630"/>
      <c r="EE238" s="2685">
        <f t="shared" si="498"/>
        <v>0</v>
      </c>
      <c r="EF238" s="2686">
        <f t="shared" si="498"/>
        <v>0</v>
      </c>
      <c r="EG238" s="2686">
        <f t="shared" si="498"/>
        <v>0</v>
      </c>
      <c r="EH238" s="2686">
        <f t="shared" si="495"/>
        <v>0</v>
      </c>
      <c r="EI238" s="2686">
        <f t="shared" si="495"/>
        <v>0</v>
      </c>
      <c r="EJ238" s="2686">
        <f t="shared" si="495"/>
        <v>0</v>
      </c>
      <c r="EK238" s="2686">
        <f t="shared" si="495"/>
        <v>0</v>
      </c>
      <c r="EL238" s="2687">
        <f t="shared" si="495"/>
        <v>0</v>
      </c>
      <c r="EM238" s="2601"/>
      <c r="EN238" s="2681" t="str">
        <f t="shared" si="454"/>
        <v/>
      </c>
      <c r="EO238" s="2688">
        <f t="shared" si="455"/>
        <v>0</v>
      </c>
      <c r="EP238" s="2689">
        <f t="shared" si="456"/>
        <v>0</v>
      </c>
      <c r="EQ238" s="2689">
        <f t="shared" si="457"/>
        <v>0</v>
      </c>
      <c r="ER238" s="2689">
        <f t="shared" si="458"/>
        <v>0</v>
      </c>
      <c r="ES238" s="2689">
        <f t="shared" si="459"/>
        <v>0</v>
      </c>
      <c r="ET238" s="2689">
        <f t="shared" si="460"/>
        <v>0</v>
      </c>
      <c r="EU238" s="2689">
        <f t="shared" si="461"/>
        <v>0</v>
      </c>
      <c r="EV238" s="2689">
        <f t="shared" si="462"/>
        <v>0</v>
      </c>
      <c r="EW238" s="2689">
        <f t="shared" si="463"/>
        <v>0</v>
      </c>
      <c r="EX238" s="2705">
        <f>IF(X238=EX8,X238,0)</f>
        <v>0</v>
      </c>
      <c r="EY238" s="2703" t="str">
        <f t="shared" si="464"/>
        <v/>
      </c>
      <c r="EZ238" s="2678" t="str">
        <f t="shared" si="465"/>
        <v/>
      </c>
      <c r="FA238" s="2692" t="str">
        <f t="shared" si="466"/>
        <v/>
      </c>
      <c r="FB238" s="2692" t="str">
        <f t="shared" si="467"/>
        <v/>
      </c>
      <c r="FC238" s="2692" t="str">
        <f t="shared" si="468"/>
        <v/>
      </c>
      <c r="FD238" s="2692" t="str">
        <f t="shared" si="469"/>
        <v/>
      </c>
      <c r="FE238" s="2692" t="str">
        <f t="shared" si="470"/>
        <v/>
      </c>
      <c r="FF238" s="2692" t="str">
        <f t="shared" si="471"/>
        <v/>
      </c>
      <c r="FG238" s="2692" t="str">
        <f t="shared" si="472"/>
        <v/>
      </c>
      <c r="FH238" s="2601"/>
      <c r="FI238" s="2681" t="str">
        <f t="shared" si="473"/>
        <v/>
      </c>
      <c r="FJ238" s="2694">
        <f t="shared" si="474"/>
        <v>0</v>
      </c>
      <c r="FK238" s="2527" t="str">
        <f t="shared" si="475"/>
        <v/>
      </c>
      <c r="FL238" s="2527" t="str">
        <f t="shared" si="476"/>
        <v/>
      </c>
      <c r="FM238" s="2527" t="str">
        <f t="shared" si="477"/>
        <v/>
      </c>
      <c r="FN238" s="2527" t="str">
        <f t="shared" si="478"/>
        <v/>
      </c>
      <c r="FO238" s="2527" t="str">
        <f t="shared" si="479"/>
        <v/>
      </c>
      <c r="FP238" s="2527" t="str">
        <f t="shared" si="480"/>
        <v/>
      </c>
      <c r="FQ238" s="2527" t="str">
        <f t="shared" si="481"/>
        <v/>
      </c>
      <c r="FR238" s="2527" t="str">
        <f t="shared" si="482"/>
        <v/>
      </c>
      <c r="FS238" s="2704">
        <f>IF(X238=FS8,X238,0)</f>
        <v>0</v>
      </c>
      <c r="FT238" s="2703" t="str">
        <f t="shared" si="483"/>
        <v/>
      </c>
      <c r="FU238" s="2692" t="str">
        <f t="shared" si="484"/>
        <v/>
      </c>
      <c r="FV238" s="2692" t="str">
        <f t="shared" si="485"/>
        <v/>
      </c>
      <c r="FW238" s="2692" t="str">
        <f t="shared" si="486"/>
        <v/>
      </c>
      <c r="FX238" s="2692" t="str">
        <f t="shared" si="487"/>
        <v/>
      </c>
      <c r="FY238" s="2692" t="str">
        <f t="shared" si="488"/>
        <v/>
      </c>
      <c r="FZ238" s="2692" t="str">
        <f t="shared" si="489"/>
        <v/>
      </c>
      <c r="GA238" s="2692" t="str">
        <f t="shared" si="490"/>
        <v/>
      </c>
      <c r="GB238" s="2696" t="str">
        <f t="shared" si="491"/>
        <v/>
      </c>
      <c r="GC238" s="2535"/>
    </row>
    <row r="239" spans="1:185" ht="45" customHeight="1" x14ac:dyDescent="0.25">
      <c r="A239" s="2633">
        <f>ROW()</f>
        <v>239</v>
      </c>
      <c r="B239" s="2667" t="str">
        <f>IF(C239="I","",IF(ISBLANK(D239),"",IF(ISTEXT(D239),LARGE(B9:B238,1)+1,0)))</f>
        <v/>
      </c>
      <c r="C239" s="2698"/>
      <c r="D239" s="2715"/>
      <c r="E239" s="2669"/>
      <c r="F239" s="2670"/>
      <c r="G239" s="2671"/>
      <c r="H239" s="2672"/>
      <c r="I239" s="2671"/>
      <c r="J239" s="2672"/>
      <c r="K239" s="2673">
        <f t="shared" si="492"/>
        <v>0</v>
      </c>
      <c r="L239" s="2532"/>
      <c r="M239" s="2674">
        <f t="shared" si="380"/>
        <v>0</v>
      </c>
      <c r="N239" s="2675">
        <f t="shared" si="380"/>
        <v>0</v>
      </c>
      <c r="O239" s="2676"/>
      <c r="P239" s="2676"/>
      <c r="Q239" s="2676"/>
      <c r="R239" s="2676"/>
      <c r="S239" s="2676"/>
      <c r="T239" s="2676"/>
      <c r="U239" s="2676"/>
      <c r="V239" s="2676"/>
      <c r="W239" s="2532"/>
      <c r="X239" s="2674">
        <f t="shared" si="381"/>
        <v>0</v>
      </c>
      <c r="Y239" s="2675">
        <f t="shared" si="381"/>
        <v>0</v>
      </c>
      <c r="Z239" s="2677"/>
      <c r="AA239" s="2677"/>
      <c r="AB239" s="2677"/>
      <c r="AC239" s="2677"/>
      <c r="AD239" s="2677"/>
      <c r="AE239" s="2677"/>
      <c r="AF239" s="2677"/>
      <c r="AG239" s="2677"/>
      <c r="AH239" s="2532"/>
      <c r="AI239" s="2535"/>
      <c r="AJ239" s="2678">
        <f t="shared" si="382"/>
        <v>0</v>
      </c>
      <c r="AK239" s="2679">
        <f t="shared" si="383"/>
        <v>0</v>
      </c>
      <c r="AL239" s="2678">
        <f t="shared" si="384"/>
        <v>0</v>
      </c>
      <c r="AM239" s="2679">
        <f t="shared" si="385"/>
        <v>0</v>
      </c>
      <c r="AN239" s="2678">
        <f t="shared" si="386"/>
        <v>0</v>
      </c>
      <c r="AO239" s="2679">
        <f t="shared" si="387"/>
        <v>0</v>
      </c>
      <c r="AP239" s="2678">
        <f t="shared" si="388"/>
        <v>0</v>
      </c>
      <c r="AQ239" s="2679">
        <f t="shared" si="389"/>
        <v>0</v>
      </c>
      <c r="AR239" s="2678">
        <f t="shared" si="390"/>
        <v>0</v>
      </c>
      <c r="AS239" s="2679">
        <f t="shared" si="391"/>
        <v>0</v>
      </c>
      <c r="AT239" s="2678">
        <f t="shared" si="392"/>
        <v>0</v>
      </c>
      <c r="AU239" s="2679">
        <f t="shared" si="393"/>
        <v>0</v>
      </c>
      <c r="AV239" s="2678">
        <f t="shared" si="394"/>
        <v>0</v>
      </c>
      <c r="AW239" s="2679">
        <f t="shared" si="395"/>
        <v>0</v>
      </c>
      <c r="AX239" s="2678">
        <f t="shared" si="396"/>
        <v>0</v>
      </c>
      <c r="AY239" s="2679">
        <f t="shared" si="397"/>
        <v>0</v>
      </c>
      <c r="AZ239" s="2680"/>
      <c r="BA239" s="2681">
        <f>BA9</f>
        <v>20</v>
      </c>
      <c r="BB239" s="2681">
        <f t="shared" si="398"/>
        <v>0</v>
      </c>
      <c r="BC239" s="2681" t="str">
        <f t="shared" si="399"/>
        <v/>
      </c>
      <c r="BD239" s="2682">
        <f t="shared" si="496"/>
        <v>0</v>
      </c>
      <c r="BE239" s="2682">
        <f t="shared" si="496"/>
        <v>0</v>
      </c>
      <c r="BF239" s="2682">
        <f t="shared" si="496"/>
        <v>0</v>
      </c>
      <c r="BG239" s="2682">
        <f t="shared" si="493"/>
        <v>0</v>
      </c>
      <c r="BH239" s="2682">
        <f t="shared" si="493"/>
        <v>0</v>
      </c>
      <c r="BI239" s="2682">
        <f t="shared" si="493"/>
        <v>0</v>
      </c>
      <c r="BJ239" s="2682">
        <f t="shared" si="493"/>
        <v>0</v>
      </c>
      <c r="BK239" s="2682">
        <f t="shared" si="493"/>
        <v>0</v>
      </c>
      <c r="BL239" s="2535"/>
      <c r="BM239" s="2683">
        <f t="shared" si="400"/>
        <v>0</v>
      </c>
      <c r="BN239" s="2684">
        <f t="shared" si="401"/>
        <v>0</v>
      </c>
      <c r="BO239" s="2684">
        <f t="shared" si="402"/>
        <v>0</v>
      </c>
      <c r="BP239" s="2684">
        <f t="shared" si="403"/>
        <v>0</v>
      </c>
      <c r="BQ239" s="2684">
        <f t="shared" si="404"/>
        <v>0</v>
      </c>
      <c r="BR239" s="2684">
        <f t="shared" si="405"/>
        <v>0</v>
      </c>
      <c r="BS239" s="2684">
        <f t="shared" si="406"/>
        <v>0</v>
      </c>
      <c r="BT239" s="2684">
        <f t="shared" si="407"/>
        <v>0</v>
      </c>
      <c r="BU239" s="2617"/>
      <c r="BV239" s="2685">
        <f t="shared" si="497"/>
        <v>0</v>
      </c>
      <c r="BW239" s="2686">
        <f t="shared" si="497"/>
        <v>0</v>
      </c>
      <c r="BX239" s="2686">
        <f t="shared" si="497"/>
        <v>0</v>
      </c>
      <c r="BY239" s="2686">
        <f t="shared" si="494"/>
        <v>0</v>
      </c>
      <c r="BZ239" s="2686">
        <f t="shared" si="494"/>
        <v>0</v>
      </c>
      <c r="CA239" s="2686">
        <f t="shared" si="494"/>
        <v>0</v>
      </c>
      <c r="CB239" s="2686">
        <f t="shared" si="494"/>
        <v>0</v>
      </c>
      <c r="CC239" s="2687">
        <f t="shared" si="494"/>
        <v>0</v>
      </c>
      <c r="CD239" s="2525"/>
      <c r="CE239" s="2681" t="str">
        <f t="shared" si="408"/>
        <v/>
      </c>
      <c r="CF239" s="2688">
        <f t="shared" si="409"/>
        <v>0</v>
      </c>
      <c r="CG239" s="2689">
        <f t="shared" si="410"/>
        <v>0</v>
      </c>
      <c r="CH239" s="2689">
        <f t="shared" si="411"/>
        <v>0</v>
      </c>
      <c r="CI239" s="2689">
        <f t="shared" si="412"/>
        <v>0</v>
      </c>
      <c r="CJ239" s="2689">
        <f t="shared" si="413"/>
        <v>0</v>
      </c>
      <c r="CK239" s="2689">
        <f t="shared" si="414"/>
        <v>0</v>
      </c>
      <c r="CL239" s="2689">
        <f t="shared" si="415"/>
        <v>0</v>
      </c>
      <c r="CM239" s="2689">
        <f t="shared" si="416"/>
        <v>0</v>
      </c>
      <c r="CN239" s="2689">
        <f t="shared" si="417"/>
        <v>0</v>
      </c>
      <c r="CO239" s="2702">
        <f>IF(M239=CO8,M239,0)</f>
        <v>0</v>
      </c>
      <c r="CP239" s="2703" t="str">
        <f t="shared" si="418"/>
        <v/>
      </c>
      <c r="CQ239" s="2678" t="str">
        <f t="shared" si="419"/>
        <v/>
      </c>
      <c r="CR239" s="2692" t="str">
        <f t="shared" si="420"/>
        <v/>
      </c>
      <c r="CS239" s="2692" t="str">
        <f t="shared" si="421"/>
        <v/>
      </c>
      <c r="CT239" s="2692" t="str">
        <f t="shared" si="422"/>
        <v/>
      </c>
      <c r="CU239" s="2692" t="str">
        <f t="shared" si="423"/>
        <v/>
      </c>
      <c r="CV239" s="2692" t="str">
        <f t="shared" si="424"/>
        <v/>
      </c>
      <c r="CW239" s="2692" t="str">
        <f t="shared" si="425"/>
        <v/>
      </c>
      <c r="CX239" s="2693" t="str">
        <f t="shared" si="426"/>
        <v/>
      </c>
      <c r="CY239" s="2601"/>
      <c r="CZ239" s="2681" t="str">
        <f t="shared" si="427"/>
        <v/>
      </c>
      <c r="DA239" s="2694">
        <f t="shared" si="428"/>
        <v>0</v>
      </c>
      <c r="DB239" s="2527" t="str">
        <f t="shared" si="429"/>
        <v/>
      </c>
      <c r="DC239" s="2527" t="str">
        <f t="shared" si="430"/>
        <v/>
      </c>
      <c r="DD239" s="2527" t="str">
        <f t="shared" si="431"/>
        <v/>
      </c>
      <c r="DE239" s="2527" t="str">
        <f t="shared" si="432"/>
        <v/>
      </c>
      <c r="DF239" s="2527" t="str">
        <f t="shared" si="433"/>
        <v/>
      </c>
      <c r="DG239" s="2527" t="str">
        <f t="shared" si="434"/>
        <v/>
      </c>
      <c r="DH239" s="2527" t="str">
        <f t="shared" si="435"/>
        <v/>
      </c>
      <c r="DI239" s="2527" t="str">
        <f t="shared" si="436"/>
        <v/>
      </c>
      <c r="DJ239" s="2549"/>
      <c r="DK239" s="2704">
        <f>IF(M239=DK8,M239,0)</f>
        <v>0</v>
      </c>
      <c r="DL239" s="2703" t="str">
        <f t="shared" si="437"/>
        <v/>
      </c>
      <c r="DM239" s="2692" t="str">
        <f t="shared" si="438"/>
        <v/>
      </c>
      <c r="DN239" s="2692" t="str">
        <f t="shared" si="439"/>
        <v/>
      </c>
      <c r="DO239" s="2692" t="str">
        <f t="shared" si="440"/>
        <v/>
      </c>
      <c r="DP239" s="2692" t="str">
        <f t="shared" si="441"/>
        <v/>
      </c>
      <c r="DQ239" s="2692" t="str">
        <f t="shared" si="442"/>
        <v/>
      </c>
      <c r="DR239" s="2692" t="str">
        <f t="shared" si="443"/>
        <v/>
      </c>
      <c r="DS239" s="2692" t="str">
        <f t="shared" si="444"/>
        <v/>
      </c>
      <c r="DT239" s="2696" t="str">
        <f t="shared" si="445"/>
        <v/>
      </c>
      <c r="DU239" s="2535"/>
      <c r="DV239" s="2683">
        <f t="shared" si="446"/>
        <v>0</v>
      </c>
      <c r="DW239" s="2684">
        <f t="shared" si="447"/>
        <v>0</v>
      </c>
      <c r="DX239" s="2684">
        <f t="shared" si="448"/>
        <v>0</v>
      </c>
      <c r="DY239" s="2684">
        <f t="shared" si="449"/>
        <v>0</v>
      </c>
      <c r="DZ239" s="2684">
        <f t="shared" si="450"/>
        <v>0</v>
      </c>
      <c r="EA239" s="2684">
        <f t="shared" si="451"/>
        <v>0</v>
      </c>
      <c r="EB239" s="2684">
        <f t="shared" si="452"/>
        <v>0</v>
      </c>
      <c r="EC239" s="2684">
        <f t="shared" si="453"/>
        <v>0</v>
      </c>
      <c r="ED239" s="2630"/>
      <c r="EE239" s="2685">
        <f t="shared" si="498"/>
        <v>0</v>
      </c>
      <c r="EF239" s="2686">
        <f t="shared" si="498"/>
        <v>0</v>
      </c>
      <c r="EG239" s="2686">
        <f t="shared" si="498"/>
        <v>0</v>
      </c>
      <c r="EH239" s="2686">
        <f t="shared" si="495"/>
        <v>0</v>
      </c>
      <c r="EI239" s="2686">
        <f t="shared" si="495"/>
        <v>0</v>
      </c>
      <c r="EJ239" s="2686">
        <f t="shared" si="495"/>
        <v>0</v>
      </c>
      <c r="EK239" s="2686">
        <f t="shared" si="495"/>
        <v>0</v>
      </c>
      <c r="EL239" s="2687">
        <f t="shared" si="495"/>
        <v>0</v>
      </c>
      <c r="EM239" s="2601"/>
      <c r="EN239" s="2681" t="str">
        <f t="shared" si="454"/>
        <v/>
      </c>
      <c r="EO239" s="2688">
        <f t="shared" si="455"/>
        <v>0</v>
      </c>
      <c r="EP239" s="2689">
        <f t="shared" si="456"/>
        <v>0</v>
      </c>
      <c r="EQ239" s="2689">
        <f t="shared" si="457"/>
        <v>0</v>
      </c>
      <c r="ER239" s="2689">
        <f t="shared" si="458"/>
        <v>0</v>
      </c>
      <c r="ES239" s="2689">
        <f t="shared" si="459"/>
        <v>0</v>
      </c>
      <c r="ET239" s="2689">
        <f t="shared" si="460"/>
        <v>0</v>
      </c>
      <c r="EU239" s="2689">
        <f t="shared" si="461"/>
        <v>0</v>
      </c>
      <c r="EV239" s="2689">
        <f t="shared" si="462"/>
        <v>0</v>
      </c>
      <c r="EW239" s="2689">
        <f t="shared" si="463"/>
        <v>0</v>
      </c>
      <c r="EX239" s="2705">
        <f>IF(X239=EX8,X239,0)</f>
        <v>0</v>
      </c>
      <c r="EY239" s="2703" t="str">
        <f t="shared" si="464"/>
        <v/>
      </c>
      <c r="EZ239" s="2678" t="str">
        <f t="shared" si="465"/>
        <v/>
      </c>
      <c r="FA239" s="2692" t="str">
        <f t="shared" si="466"/>
        <v/>
      </c>
      <c r="FB239" s="2692" t="str">
        <f t="shared" si="467"/>
        <v/>
      </c>
      <c r="FC239" s="2692" t="str">
        <f t="shared" si="468"/>
        <v/>
      </c>
      <c r="FD239" s="2692" t="str">
        <f t="shared" si="469"/>
        <v/>
      </c>
      <c r="FE239" s="2692" t="str">
        <f t="shared" si="470"/>
        <v/>
      </c>
      <c r="FF239" s="2692" t="str">
        <f t="shared" si="471"/>
        <v/>
      </c>
      <c r="FG239" s="2692" t="str">
        <f t="shared" si="472"/>
        <v/>
      </c>
      <c r="FH239" s="2601"/>
      <c r="FI239" s="2681" t="str">
        <f t="shared" si="473"/>
        <v/>
      </c>
      <c r="FJ239" s="2694">
        <f t="shared" si="474"/>
        <v>0</v>
      </c>
      <c r="FK239" s="2527" t="str">
        <f t="shared" si="475"/>
        <v/>
      </c>
      <c r="FL239" s="2527" t="str">
        <f t="shared" si="476"/>
        <v/>
      </c>
      <c r="FM239" s="2527" t="str">
        <f t="shared" si="477"/>
        <v/>
      </c>
      <c r="FN239" s="2527" t="str">
        <f t="shared" si="478"/>
        <v/>
      </c>
      <c r="FO239" s="2527" t="str">
        <f t="shared" si="479"/>
        <v/>
      </c>
      <c r="FP239" s="2527" t="str">
        <f t="shared" si="480"/>
        <v/>
      </c>
      <c r="FQ239" s="2527" t="str">
        <f t="shared" si="481"/>
        <v/>
      </c>
      <c r="FR239" s="2527" t="str">
        <f t="shared" si="482"/>
        <v/>
      </c>
      <c r="FS239" s="2704">
        <f>IF(X239=FS8,X239,0)</f>
        <v>0</v>
      </c>
      <c r="FT239" s="2703" t="str">
        <f t="shared" si="483"/>
        <v/>
      </c>
      <c r="FU239" s="2692" t="str">
        <f t="shared" si="484"/>
        <v/>
      </c>
      <c r="FV239" s="2692" t="str">
        <f t="shared" si="485"/>
        <v/>
      </c>
      <c r="FW239" s="2692" t="str">
        <f t="shared" si="486"/>
        <v/>
      </c>
      <c r="FX239" s="2692" t="str">
        <f t="shared" si="487"/>
        <v/>
      </c>
      <c r="FY239" s="2692" t="str">
        <f t="shared" si="488"/>
        <v/>
      </c>
      <c r="FZ239" s="2692" t="str">
        <f t="shared" si="489"/>
        <v/>
      </c>
      <c r="GA239" s="2692" t="str">
        <f t="shared" si="490"/>
        <v/>
      </c>
      <c r="GB239" s="2696" t="str">
        <f t="shared" si="491"/>
        <v/>
      </c>
      <c r="GC239" s="2535"/>
    </row>
    <row r="240" spans="1:185" ht="45" customHeight="1" x14ac:dyDescent="0.25">
      <c r="A240" s="2633">
        <f>ROW()</f>
        <v>240</v>
      </c>
      <c r="B240" s="2667" t="str">
        <f>IF(C240="I","",IF(ISBLANK(D240),"",IF(ISTEXT(D240),LARGE(B9:B239,1)+1,0)))</f>
        <v/>
      </c>
      <c r="C240" s="2698"/>
      <c r="D240" s="2715"/>
      <c r="E240" s="2669"/>
      <c r="F240" s="2670"/>
      <c r="G240" s="2671"/>
      <c r="H240" s="2672"/>
      <c r="I240" s="2671"/>
      <c r="J240" s="2672"/>
      <c r="K240" s="2673">
        <f t="shared" si="492"/>
        <v>0</v>
      </c>
      <c r="L240" s="2532"/>
      <c r="M240" s="2674">
        <f t="shared" si="380"/>
        <v>0</v>
      </c>
      <c r="N240" s="2675">
        <f t="shared" si="380"/>
        <v>0</v>
      </c>
      <c r="O240" s="2676"/>
      <c r="P240" s="2676"/>
      <c r="Q240" s="2676"/>
      <c r="R240" s="2676"/>
      <c r="S240" s="2676"/>
      <c r="T240" s="2676"/>
      <c r="U240" s="2676"/>
      <c r="V240" s="2676"/>
      <c r="W240" s="2532"/>
      <c r="X240" s="2674">
        <f t="shared" si="381"/>
        <v>0</v>
      </c>
      <c r="Y240" s="2675">
        <f t="shared" si="381"/>
        <v>0</v>
      </c>
      <c r="Z240" s="2677"/>
      <c r="AA240" s="2677"/>
      <c r="AB240" s="2677"/>
      <c r="AC240" s="2677"/>
      <c r="AD240" s="2677"/>
      <c r="AE240" s="2677"/>
      <c r="AF240" s="2677"/>
      <c r="AG240" s="2677"/>
      <c r="AH240" s="2532"/>
      <c r="AI240" s="2535"/>
      <c r="AJ240" s="2678">
        <f t="shared" si="382"/>
        <v>0</v>
      </c>
      <c r="AK240" s="2679">
        <f t="shared" si="383"/>
        <v>0</v>
      </c>
      <c r="AL240" s="2678">
        <f t="shared" si="384"/>
        <v>0</v>
      </c>
      <c r="AM240" s="2679">
        <f t="shared" si="385"/>
        <v>0</v>
      </c>
      <c r="AN240" s="2678">
        <f t="shared" si="386"/>
        <v>0</v>
      </c>
      <c r="AO240" s="2679">
        <f t="shared" si="387"/>
        <v>0</v>
      </c>
      <c r="AP240" s="2678">
        <f t="shared" si="388"/>
        <v>0</v>
      </c>
      <c r="AQ240" s="2679">
        <f t="shared" si="389"/>
        <v>0</v>
      </c>
      <c r="AR240" s="2678">
        <f t="shared" si="390"/>
        <v>0</v>
      </c>
      <c r="AS240" s="2679">
        <f t="shared" si="391"/>
        <v>0</v>
      </c>
      <c r="AT240" s="2678">
        <f t="shared" si="392"/>
        <v>0</v>
      </c>
      <c r="AU240" s="2679">
        <f t="shared" si="393"/>
        <v>0</v>
      </c>
      <c r="AV240" s="2678">
        <f t="shared" si="394"/>
        <v>0</v>
      </c>
      <c r="AW240" s="2679">
        <f t="shared" si="395"/>
        <v>0</v>
      </c>
      <c r="AX240" s="2678">
        <f t="shared" si="396"/>
        <v>0</v>
      </c>
      <c r="AY240" s="2679">
        <f t="shared" si="397"/>
        <v>0</v>
      </c>
      <c r="AZ240" s="2680"/>
      <c r="BA240" s="2681">
        <f>BA9</f>
        <v>20</v>
      </c>
      <c r="BB240" s="2681">
        <f t="shared" si="398"/>
        <v>0</v>
      </c>
      <c r="BC240" s="2681" t="str">
        <f t="shared" si="399"/>
        <v/>
      </c>
      <c r="BD240" s="2682">
        <f t="shared" si="496"/>
        <v>0</v>
      </c>
      <c r="BE240" s="2682">
        <f t="shared" si="496"/>
        <v>0</v>
      </c>
      <c r="BF240" s="2682">
        <f t="shared" si="496"/>
        <v>0</v>
      </c>
      <c r="BG240" s="2682">
        <f t="shared" si="493"/>
        <v>0</v>
      </c>
      <c r="BH240" s="2682">
        <f t="shared" si="493"/>
        <v>0</v>
      </c>
      <c r="BI240" s="2682">
        <f t="shared" si="493"/>
        <v>0</v>
      </c>
      <c r="BJ240" s="2682">
        <f t="shared" si="493"/>
        <v>0</v>
      </c>
      <c r="BK240" s="2682">
        <f t="shared" si="493"/>
        <v>0</v>
      </c>
      <c r="BL240" s="2535"/>
      <c r="BM240" s="2683">
        <f t="shared" si="400"/>
        <v>0</v>
      </c>
      <c r="BN240" s="2684">
        <f t="shared" si="401"/>
        <v>0</v>
      </c>
      <c r="BO240" s="2684">
        <f t="shared" si="402"/>
        <v>0</v>
      </c>
      <c r="BP240" s="2684">
        <f t="shared" si="403"/>
        <v>0</v>
      </c>
      <c r="BQ240" s="2684">
        <f t="shared" si="404"/>
        <v>0</v>
      </c>
      <c r="BR240" s="2684">
        <f t="shared" si="405"/>
        <v>0</v>
      </c>
      <c r="BS240" s="2684">
        <f t="shared" si="406"/>
        <v>0</v>
      </c>
      <c r="BT240" s="2684">
        <f t="shared" si="407"/>
        <v>0</v>
      </c>
      <c r="BU240" s="2617"/>
      <c r="BV240" s="2685">
        <f t="shared" si="497"/>
        <v>0</v>
      </c>
      <c r="BW240" s="2686">
        <f t="shared" si="497"/>
        <v>0</v>
      </c>
      <c r="BX240" s="2686">
        <f t="shared" si="497"/>
        <v>0</v>
      </c>
      <c r="BY240" s="2686">
        <f t="shared" si="494"/>
        <v>0</v>
      </c>
      <c r="BZ240" s="2686">
        <f t="shared" si="494"/>
        <v>0</v>
      </c>
      <c r="CA240" s="2686">
        <f t="shared" si="494"/>
        <v>0</v>
      </c>
      <c r="CB240" s="2686">
        <f t="shared" si="494"/>
        <v>0</v>
      </c>
      <c r="CC240" s="2687">
        <f t="shared" si="494"/>
        <v>0</v>
      </c>
      <c r="CD240" s="2525"/>
      <c r="CE240" s="2681" t="str">
        <f t="shared" si="408"/>
        <v/>
      </c>
      <c r="CF240" s="2688">
        <f t="shared" si="409"/>
        <v>0</v>
      </c>
      <c r="CG240" s="2689">
        <f t="shared" si="410"/>
        <v>0</v>
      </c>
      <c r="CH240" s="2689">
        <f t="shared" si="411"/>
        <v>0</v>
      </c>
      <c r="CI240" s="2689">
        <f t="shared" si="412"/>
        <v>0</v>
      </c>
      <c r="CJ240" s="2689">
        <f t="shared" si="413"/>
        <v>0</v>
      </c>
      <c r="CK240" s="2689">
        <f t="shared" si="414"/>
        <v>0</v>
      </c>
      <c r="CL240" s="2689">
        <f t="shared" si="415"/>
        <v>0</v>
      </c>
      <c r="CM240" s="2689">
        <f t="shared" si="416"/>
        <v>0</v>
      </c>
      <c r="CN240" s="2689">
        <f t="shared" si="417"/>
        <v>0</v>
      </c>
      <c r="CO240" s="2702">
        <f>IF(M240=CO8,M240,0)</f>
        <v>0</v>
      </c>
      <c r="CP240" s="2703" t="str">
        <f t="shared" si="418"/>
        <v/>
      </c>
      <c r="CQ240" s="2678" t="str">
        <f t="shared" si="419"/>
        <v/>
      </c>
      <c r="CR240" s="2692" t="str">
        <f t="shared" si="420"/>
        <v/>
      </c>
      <c r="CS240" s="2692" t="str">
        <f t="shared" si="421"/>
        <v/>
      </c>
      <c r="CT240" s="2692" t="str">
        <f t="shared" si="422"/>
        <v/>
      </c>
      <c r="CU240" s="2692" t="str">
        <f t="shared" si="423"/>
        <v/>
      </c>
      <c r="CV240" s="2692" t="str">
        <f t="shared" si="424"/>
        <v/>
      </c>
      <c r="CW240" s="2692" t="str">
        <f t="shared" si="425"/>
        <v/>
      </c>
      <c r="CX240" s="2693" t="str">
        <f t="shared" si="426"/>
        <v/>
      </c>
      <c r="CY240" s="2601"/>
      <c r="CZ240" s="2681" t="str">
        <f t="shared" si="427"/>
        <v/>
      </c>
      <c r="DA240" s="2694">
        <f t="shared" si="428"/>
        <v>0</v>
      </c>
      <c r="DB240" s="2527" t="str">
        <f t="shared" si="429"/>
        <v/>
      </c>
      <c r="DC240" s="2527" t="str">
        <f t="shared" si="430"/>
        <v/>
      </c>
      <c r="DD240" s="2527" t="str">
        <f t="shared" si="431"/>
        <v/>
      </c>
      <c r="DE240" s="2527" t="str">
        <f t="shared" si="432"/>
        <v/>
      </c>
      <c r="DF240" s="2527" t="str">
        <f t="shared" si="433"/>
        <v/>
      </c>
      <c r="DG240" s="2527" t="str">
        <f t="shared" si="434"/>
        <v/>
      </c>
      <c r="DH240" s="2527" t="str">
        <f t="shared" si="435"/>
        <v/>
      </c>
      <c r="DI240" s="2527" t="str">
        <f t="shared" si="436"/>
        <v/>
      </c>
      <c r="DJ240" s="2549"/>
      <c r="DK240" s="2704">
        <f>IF(M240=DK8,M240,0)</f>
        <v>0</v>
      </c>
      <c r="DL240" s="2703" t="str">
        <f t="shared" si="437"/>
        <v/>
      </c>
      <c r="DM240" s="2692" t="str">
        <f t="shared" si="438"/>
        <v/>
      </c>
      <c r="DN240" s="2692" t="str">
        <f t="shared" si="439"/>
        <v/>
      </c>
      <c r="DO240" s="2692" t="str">
        <f t="shared" si="440"/>
        <v/>
      </c>
      <c r="DP240" s="2692" t="str">
        <f t="shared" si="441"/>
        <v/>
      </c>
      <c r="DQ240" s="2692" t="str">
        <f t="shared" si="442"/>
        <v/>
      </c>
      <c r="DR240" s="2692" t="str">
        <f t="shared" si="443"/>
        <v/>
      </c>
      <c r="DS240" s="2692" t="str">
        <f t="shared" si="444"/>
        <v/>
      </c>
      <c r="DT240" s="2696" t="str">
        <f t="shared" si="445"/>
        <v/>
      </c>
      <c r="DU240" s="2535"/>
      <c r="DV240" s="2683">
        <f t="shared" si="446"/>
        <v>0</v>
      </c>
      <c r="DW240" s="2684">
        <f t="shared" si="447"/>
        <v>0</v>
      </c>
      <c r="DX240" s="2684">
        <f t="shared" si="448"/>
        <v>0</v>
      </c>
      <c r="DY240" s="2684">
        <f t="shared" si="449"/>
        <v>0</v>
      </c>
      <c r="DZ240" s="2684">
        <f t="shared" si="450"/>
        <v>0</v>
      </c>
      <c r="EA240" s="2684">
        <f t="shared" si="451"/>
        <v>0</v>
      </c>
      <c r="EB240" s="2684">
        <f t="shared" si="452"/>
        <v>0</v>
      </c>
      <c r="EC240" s="2684">
        <f t="shared" si="453"/>
        <v>0</v>
      </c>
      <c r="ED240" s="2630"/>
      <c r="EE240" s="2685">
        <f t="shared" si="498"/>
        <v>0</v>
      </c>
      <c r="EF240" s="2686">
        <f t="shared" si="498"/>
        <v>0</v>
      </c>
      <c r="EG240" s="2686">
        <f t="shared" si="498"/>
        <v>0</v>
      </c>
      <c r="EH240" s="2686">
        <f t="shared" si="495"/>
        <v>0</v>
      </c>
      <c r="EI240" s="2686">
        <f t="shared" si="495"/>
        <v>0</v>
      </c>
      <c r="EJ240" s="2686">
        <f t="shared" si="495"/>
        <v>0</v>
      </c>
      <c r="EK240" s="2686">
        <f t="shared" si="495"/>
        <v>0</v>
      </c>
      <c r="EL240" s="2687">
        <f t="shared" si="495"/>
        <v>0</v>
      </c>
      <c r="EM240" s="2601"/>
      <c r="EN240" s="2681" t="str">
        <f t="shared" si="454"/>
        <v/>
      </c>
      <c r="EO240" s="2688">
        <f t="shared" si="455"/>
        <v>0</v>
      </c>
      <c r="EP240" s="2689">
        <f t="shared" si="456"/>
        <v>0</v>
      </c>
      <c r="EQ240" s="2689">
        <f t="shared" si="457"/>
        <v>0</v>
      </c>
      <c r="ER240" s="2689">
        <f t="shared" si="458"/>
        <v>0</v>
      </c>
      <c r="ES240" s="2689">
        <f t="shared" si="459"/>
        <v>0</v>
      </c>
      <c r="ET240" s="2689">
        <f t="shared" si="460"/>
        <v>0</v>
      </c>
      <c r="EU240" s="2689">
        <f t="shared" si="461"/>
        <v>0</v>
      </c>
      <c r="EV240" s="2689">
        <f t="shared" si="462"/>
        <v>0</v>
      </c>
      <c r="EW240" s="2689">
        <f t="shared" si="463"/>
        <v>0</v>
      </c>
      <c r="EX240" s="2705">
        <f>IF(X240=EX8,X240,0)</f>
        <v>0</v>
      </c>
      <c r="EY240" s="2703" t="str">
        <f t="shared" si="464"/>
        <v/>
      </c>
      <c r="EZ240" s="2678" t="str">
        <f t="shared" si="465"/>
        <v/>
      </c>
      <c r="FA240" s="2692" t="str">
        <f t="shared" si="466"/>
        <v/>
      </c>
      <c r="FB240" s="2692" t="str">
        <f t="shared" si="467"/>
        <v/>
      </c>
      <c r="FC240" s="2692" t="str">
        <f t="shared" si="468"/>
        <v/>
      </c>
      <c r="FD240" s="2692" t="str">
        <f t="shared" si="469"/>
        <v/>
      </c>
      <c r="FE240" s="2692" t="str">
        <f t="shared" si="470"/>
        <v/>
      </c>
      <c r="FF240" s="2692" t="str">
        <f t="shared" si="471"/>
        <v/>
      </c>
      <c r="FG240" s="2692" t="str">
        <f t="shared" si="472"/>
        <v/>
      </c>
      <c r="FH240" s="2601"/>
      <c r="FI240" s="2681" t="str">
        <f t="shared" si="473"/>
        <v/>
      </c>
      <c r="FJ240" s="2694">
        <f t="shared" si="474"/>
        <v>0</v>
      </c>
      <c r="FK240" s="2527" t="str">
        <f t="shared" si="475"/>
        <v/>
      </c>
      <c r="FL240" s="2527" t="str">
        <f t="shared" si="476"/>
        <v/>
      </c>
      <c r="FM240" s="2527" t="str">
        <f t="shared" si="477"/>
        <v/>
      </c>
      <c r="FN240" s="2527" t="str">
        <f t="shared" si="478"/>
        <v/>
      </c>
      <c r="FO240" s="2527" t="str">
        <f t="shared" si="479"/>
        <v/>
      </c>
      <c r="FP240" s="2527" t="str">
        <f t="shared" si="480"/>
        <v/>
      </c>
      <c r="FQ240" s="2527" t="str">
        <f t="shared" si="481"/>
        <v/>
      </c>
      <c r="FR240" s="2527" t="str">
        <f t="shared" si="482"/>
        <v/>
      </c>
      <c r="FS240" s="2704">
        <f>IF(X240=FS8,X240,0)</f>
        <v>0</v>
      </c>
      <c r="FT240" s="2703" t="str">
        <f t="shared" si="483"/>
        <v/>
      </c>
      <c r="FU240" s="2692" t="str">
        <f t="shared" si="484"/>
        <v/>
      </c>
      <c r="FV240" s="2692" t="str">
        <f t="shared" si="485"/>
        <v/>
      </c>
      <c r="FW240" s="2692" t="str">
        <f t="shared" si="486"/>
        <v/>
      </c>
      <c r="FX240" s="2692" t="str">
        <f t="shared" si="487"/>
        <v/>
      </c>
      <c r="FY240" s="2692" t="str">
        <f t="shared" si="488"/>
        <v/>
      </c>
      <c r="FZ240" s="2692" t="str">
        <f t="shared" si="489"/>
        <v/>
      </c>
      <c r="GA240" s="2692" t="str">
        <f t="shared" si="490"/>
        <v/>
      </c>
      <c r="GB240" s="2696" t="str">
        <f t="shared" si="491"/>
        <v/>
      </c>
      <c r="GC240" s="2535"/>
    </row>
    <row r="241" spans="1:185" ht="45" customHeight="1" x14ac:dyDescent="0.25">
      <c r="A241" s="2633">
        <f>ROW()</f>
        <v>241</v>
      </c>
      <c r="B241" s="2667" t="str">
        <f>IF(C241="I","",IF(ISBLANK(D241),"",IF(ISTEXT(D241),LARGE(B9:B240,1)+1,0)))</f>
        <v/>
      </c>
      <c r="C241" s="2698"/>
      <c r="D241" s="2715"/>
      <c r="E241" s="2669"/>
      <c r="F241" s="2670"/>
      <c r="G241" s="2671"/>
      <c r="H241" s="2672"/>
      <c r="I241" s="2671"/>
      <c r="J241" s="2672"/>
      <c r="K241" s="2673">
        <f t="shared" si="492"/>
        <v>0</v>
      </c>
      <c r="L241" s="2532"/>
      <c r="M241" s="2674">
        <f t="shared" si="380"/>
        <v>0</v>
      </c>
      <c r="N241" s="2675">
        <f t="shared" si="380"/>
        <v>0</v>
      </c>
      <c r="O241" s="2676"/>
      <c r="P241" s="2676"/>
      <c r="Q241" s="2676"/>
      <c r="R241" s="2676"/>
      <c r="S241" s="2676"/>
      <c r="T241" s="2676"/>
      <c r="U241" s="2676"/>
      <c r="V241" s="2676"/>
      <c r="W241" s="2532"/>
      <c r="X241" s="2674">
        <f t="shared" si="381"/>
        <v>0</v>
      </c>
      <c r="Y241" s="2675">
        <f t="shared" si="381"/>
        <v>0</v>
      </c>
      <c r="Z241" s="2677"/>
      <c r="AA241" s="2677"/>
      <c r="AB241" s="2677"/>
      <c r="AC241" s="2677"/>
      <c r="AD241" s="2677"/>
      <c r="AE241" s="2677"/>
      <c r="AF241" s="2677"/>
      <c r="AG241" s="2677"/>
      <c r="AH241" s="2532"/>
      <c r="AI241" s="2535"/>
      <c r="AJ241" s="2678">
        <f t="shared" si="382"/>
        <v>0</v>
      </c>
      <c r="AK241" s="2679">
        <f t="shared" si="383"/>
        <v>0</v>
      </c>
      <c r="AL241" s="2678">
        <f t="shared" si="384"/>
        <v>0</v>
      </c>
      <c r="AM241" s="2679">
        <f t="shared" si="385"/>
        <v>0</v>
      </c>
      <c r="AN241" s="2678">
        <f t="shared" si="386"/>
        <v>0</v>
      </c>
      <c r="AO241" s="2679">
        <f t="shared" si="387"/>
        <v>0</v>
      </c>
      <c r="AP241" s="2678">
        <f t="shared" si="388"/>
        <v>0</v>
      </c>
      <c r="AQ241" s="2679">
        <f t="shared" si="389"/>
        <v>0</v>
      </c>
      <c r="AR241" s="2678">
        <f t="shared" si="390"/>
        <v>0</v>
      </c>
      <c r="AS241" s="2679">
        <f t="shared" si="391"/>
        <v>0</v>
      </c>
      <c r="AT241" s="2678">
        <f t="shared" si="392"/>
        <v>0</v>
      </c>
      <c r="AU241" s="2679">
        <f t="shared" si="393"/>
        <v>0</v>
      </c>
      <c r="AV241" s="2678">
        <f t="shared" si="394"/>
        <v>0</v>
      </c>
      <c r="AW241" s="2679">
        <f t="shared" si="395"/>
        <v>0</v>
      </c>
      <c r="AX241" s="2678">
        <f t="shared" si="396"/>
        <v>0</v>
      </c>
      <c r="AY241" s="2679">
        <f t="shared" si="397"/>
        <v>0</v>
      </c>
      <c r="AZ241" s="2680"/>
      <c r="BA241" s="2681">
        <f>BA9</f>
        <v>20</v>
      </c>
      <c r="BB241" s="2681">
        <f t="shared" si="398"/>
        <v>0</v>
      </c>
      <c r="BC241" s="2681" t="str">
        <f t="shared" si="399"/>
        <v/>
      </c>
      <c r="BD241" s="2682">
        <f t="shared" si="496"/>
        <v>0</v>
      </c>
      <c r="BE241" s="2682">
        <f t="shared" si="496"/>
        <v>0</v>
      </c>
      <c r="BF241" s="2682">
        <f t="shared" si="496"/>
        <v>0</v>
      </c>
      <c r="BG241" s="2682">
        <f t="shared" si="493"/>
        <v>0</v>
      </c>
      <c r="BH241" s="2682">
        <f t="shared" si="493"/>
        <v>0</v>
      </c>
      <c r="BI241" s="2682">
        <f t="shared" si="493"/>
        <v>0</v>
      </c>
      <c r="BJ241" s="2682">
        <f t="shared" si="493"/>
        <v>0</v>
      </c>
      <c r="BK241" s="2682">
        <f t="shared" si="493"/>
        <v>0</v>
      </c>
      <c r="BL241" s="2535"/>
      <c r="BM241" s="2683">
        <f t="shared" si="400"/>
        <v>0</v>
      </c>
      <c r="BN241" s="2684">
        <f t="shared" si="401"/>
        <v>0</v>
      </c>
      <c r="BO241" s="2684">
        <f t="shared" si="402"/>
        <v>0</v>
      </c>
      <c r="BP241" s="2684">
        <f t="shared" si="403"/>
        <v>0</v>
      </c>
      <c r="BQ241" s="2684">
        <f t="shared" si="404"/>
        <v>0</v>
      </c>
      <c r="BR241" s="2684">
        <f t="shared" si="405"/>
        <v>0</v>
      </c>
      <c r="BS241" s="2684">
        <f t="shared" si="406"/>
        <v>0</v>
      </c>
      <c r="BT241" s="2684">
        <f t="shared" si="407"/>
        <v>0</v>
      </c>
      <c r="BU241" s="2617"/>
      <c r="BV241" s="2685">
        <f t="shared" si="497"/>
        <v>0</v>
      </c>
      <c r="BW241" s="2686">
        <f t="shared" si="497"/>
        <v>0</v>
      </c>
      <c r="BX241" s="2686">
        <f t="shared" si="497"/>
        <v>0</v>
      </c>
      <c r="BY241" s="2686">
        <f t="shared" si="494"/>
        <v>0</v>
      </c>
      <c r="BZ241" s="2686">
        <f t="shared" si="494"/>
        <v>0</v>
      </c>
      <c r="CA241" s="2686">
        <f t="shared" si="494"/>
        <v>0</v>
      </c>
      <c r="CB241" s="2686">
        <f t="shared" si="494"/>
        <v>0</v>
      </c>
      <c r="CC241" s="2687">
        <f t="shared" si="494"/>
        <v>0</v>
      </c>
      <c r="CD241" s="2525"/>
      <c r="CE241" s="2681" t="str">
        <f t="shared" si="408"/>
        <v/>
      </c>
      <c r="CF241" s="2688">
        <f t="shared" si="409"/>
        <v>0</v>
      </c>
      <c r="CG241" s="2689">
        <f t="shared" si="410"/>
        <v>0</v>
      </c>
      <c r="CH241" s="2689">
        <f t="shared" si="411"/>
        <v>0</v>
      </c>
      <c r="CI241" s="2689">
        <f t="shared" si="412"/>
        <v>0</v>
      </c>
      <c r="CJ241" s="2689">
        <f t="shared" si="413"/>
        <v>0</v>
      </c>
      <c r="CK241" s="2689">
        <f t="shared" si="414"/>
        <v>0</v>
      </c>
      <c r="CL241" s="2689">
        <f t="shared" si="415"/>
        <v>0</v>
      </c>
      <c r="CM241" s="2689">
        <f t="shared" si="416"/>
        <v>0</v>
      </c>
      <c r="CN241" s="2689">
        <f t="shared" si="417"/>
        <v>0</v>
      </c>
      <c r="CO241" s="2702">
        <f>IF(M241=CO8,M241,0)</f>
        <v>0</v>
      </c>
      <c r="CP241" s="2703" t="str">
        <f t="shared" si="418"/>
        <v/>
      </c>
      <c r="CQ241" s="2678" t="str">
        <f t="shared" si="419"/>
        <v/>
      </c>
      <c r="CR241" s="2692" t="str">
        <f t="shared" si="420"/>
        <v/>
      </c>
      <c r="CS241" s="2692" t="str">
        <f t="shared" si="421"/>
        <v/>
      </c>
      <c r="CT241" s="2692" t="str">
        <f t="shared" si="422"/>
        <v/>
      </c>
      <c r="CU241" s="2692" t="str">
        <f t="shared" si="423"/>
        <v/>
      </c>
      <c r="CV241" s="2692" t="str">
        <f t="shared" si="424"/>
        <v/>
      </c>
      <c r="CW241" s="2692" t="str">
        <f t="shared" si="425"/>
        <v/>
      </c>
      <c r="CX241" s="2693" t="str">
        <f t="shared" si="426"/>
        <v/>
      </c>
      <c r="CY241" s="2601"/>
      <c r="CZ241" s="2681" t="str">
        <f t="shared" si="427"/>
        <v/>
      </c>
      <c r="DA241" s="2694">
        <f t="shared" si="428"/>
        <v>0</v>
      </c>
      <c r="DB241" s="2527" t="str">
        <f t="shared" si="429"/>
        <v/>
      </c>
      <c r="DC241" s="2527" t="str">
        <f t="shared" si="430"/>
        <v/>
      </c>
      <c r="DD241" s="2527" t="str">
        <f t="shared" si="431"/>
        <v/>
      </c>
      <c r="DE241" s="2527" t="str">
        <f t="shared" si="432"/>
        <v/>
      </c>
      <c r="DF241" s="2527" t="str">
        <f t="shared" si="433"/>
        <v/>
      </c>
      <c r="DG241" s="2527" t="str">
        <f t="shared" si="434"/>
        <v/>
      </c>
      <c r="DH241" s="2527" t="str">
        <f t="shared" si="435"/>
        <v/>
      </c>
      <c r="DI241" s="2527" t="str">
        <f t="shared" si="436"/>
        <v/>
      </c>
      <c r="DJ241" s="2549"/>
      <c r="DK241" s="2704">
        <f>IF(M241=DK8,M241,0)</f>
        <v>0</v>
      </c>
      <c r="DL241" s="2703" t="str">
        <f t="shared" si="437"/>
        <v/>
      </c>
      <c r="DM241" s="2692" t="str">
        <f t="shared" si="438"/>
        <v/>
      </c>
      <c r="DN241" s="2692" t="str">
        <f t="shared" si="439"/>
        <v/>
      </c>
      <c r="DO241" s="2692" t="str">
        <f t="shared" si="440"/>
        <v/>
      </c>
      <c r="DP241" s="2692" t="str">
        <f t="shared" si="441"/>
        <v/>
      </c>
      <c r="DQ241" s="2692" t="str">
        <f t="shared" si="442"/>
        <v/>
      </c>
      <c r="DR241" s="2692" t="str">
        <f t="shared" si="443"/>
        <v/>
      </c>
      <c r="DS241" s="2692" t="str">
        <f t="shared" si="444"/>
        <v/>
      </c>
      <c r="DT241" s="2696" t="str">
        <f t="shared" si="445"/>
        <v/>
      </c>
      <c r="DU241" s="2535"/>
      <c r="DV241" s="2683">
        <f t="shared" si="446"/>
        <v>0</v>
      </c>
      <c r="DW241" s="2684">
        <f t="shared" si="447"/>
        <v>0</v>
      </c>
      <c r="DX241" s="2684">
        <f t="shared" si="448"/>
        <v>0</v>
      </c>
      <c r="DY241" s="2684">
        <f t="shared" si="449"/>
        <v>0</v>
      </c>
      <c r="DZ241" s="2684">
        <f t="shared" si="450"/>
        <v>0</v>
      </c>
      <c r="EA241" s="2684">
        <f t="shared" si="451"/>
        <v>0</v>
      </c>
      <c r="EB241" s="2684">
        <f t="shared" si="452"/>
        <v>0</v>
      </c>
      <c r="EC241" s="2684">
        <f t="shared" si="453"/>
        <v>0</v>
      </c>
      <c r="ED241" s="2630"/>
      <c r="EE241" s="2685">
        <f t="shared" si="498"/>
        <v>0</v>
      </c>
      <c r="EF241" s="2686">
        <f t="shared" si="498"/>
        <v>0</v>
      </c>
      <c r="EG241" s="2686">
        <f t="shared" si="498"/>
        <v>0</v>
      </c>
      <c r="EH241" s="2686">
        <f t="shared" si="495"/>
        <v>0</v>
      </c>
      <c r="EI241" s="2686">
        <f t="shared" si="495"/>
        <v>0</v>
      </c>
      <c r="EJ241" s="2686">
        <f t="shared" si="495"/>
        <v>0</v>
      </c>
      <c r="EK241" s="2686">
        <f t="shared" si="495"/>
        <v>0</v>
      </c>
      <c r="EL241" s="2687">
        <f t="shared" si="495"/>
        <v>0</v>
      </c>
      <c r="EM241" s="2601"/>
      <c r="EN241" s="2681" t="str">
        <f t="shared" si="454"/>
        <v/>
      </c>
      <c r="EO241" s="2688">
        <f t="shared" si="455"/>
        <v>0</v>
      </c>
      <c r="EP241" s="2689">
        <f t="shared" si="456"/>
        <v>0</v>
      </c>
      <c r="EQ241" s="2689">
        <f t="shared" si="457"/>
        <v>0</v>
      </c>
      <c r="ER241" s="2689">
        <f t="shared" si="458"/>
        <v>0</v>
      </c>
      <c r="ES241" s="2689">
        <f t="shared" si="459"/>
        <v>0</v>
      </c>
      <c r="ET241" s="2689">
        <f t="shared" si="460"/>
        <v>0</v>
      </c>
      <c r="EU241" s="2689">
        <f t="shared" si="461"/>
        <v>0</v>
      </c>
      <c r="EV241" s="2689">
        <f t="shared" si="462"/>
        <v>0</v>
      </c>
      <c r="EW241" s="2689">
        <f t="shared" si="463"/>
        <v>0</v>
      </c>
      <c r="EX241" s="2705">
        <f>IF(X241=EX8,X241,0)</f>
        <v>0</v>
      </c>
      <c r="EY241" s="2703" t="str">
        <f t="shared" si="464"/>
        <v/>
      </c>
      <c r="EZ241" s="2678" t="str">
        <f t="shared" si="465"/>
        <v/>
      </c>
      <c r="FA241" s="2692" t="str">
        <f t="shared" si="466"/>
        <v/>
      </c>
      <c r="FB241" s="2692" t="str">
        <f t="shared" si="467"/>
        <v/>
      </c>
      <c r="FC241" s="2692" t="str">
        <f t="shared" si="468"/>
        <v/>
      </c>
      <c r="FD241" s="2692" t="str">
        <f t="shared" si="469"/>
        <v/>
      </c>
      <c r="FE241" s="2692" t="str">
        <f t="shared" si="470"/>
        <v/>
      </c>
      <c r="FF241" s="2692" t="str">
        <f t="shared" si="471"/>
        <v/>
      </c>
      <c r="FG241" s="2692" t="str">
        <f t="shared" si="472"/>
        <v/>
      </c>
      <c r="FH241" s="2601"/>
      <c r="FI241" s="2681" t="str">
        <f t="shared" si="473"/>
        <v/>
      </c>
      <c r="FJ241" s="2694">
        <f t="shared" si="474"/>
        <v>0</v>
      </c>
      <c r="FK241" s="2527" t="str">
        <f t="shared" si="475"/>
        <v/>
      </c>
      <c r="FL241" s="2527" t="str">
        <f t="shared" si="476"/>
        <v/>
      </c>
      <c r="FM241" s="2527" t="str">
        <f t="shared" si="477"/>
        <v/>
      </c>
      <c r="FN241" s="2527" t="str">
        <f t="shared" si="478"/>
        <v/>
      </c>
      <c r="FO241" s="2527" t="str">
        <f t="shared" si="479"/>
        <v/>
      </c>
      <c r="FP241" s="2527" t="str">
        <f t="shared" si="480"/>
        <v/>
      </c>
      <c r="FQ241" s="2527" t="str">
        <f t="shared" si="481"/>
        <v/>
      </c>
      <c r="FR241" s="2527" t="str">
        <f t="shared" si="482"/>
        <v/>
      </c>
      <c r="FS241" s="2704">
        <f>IF(X241=FS8,X241,0)</f>
        <v>0</v>
      </c>
      <c r="FT241" s="2703" t="str">
        <f t="shared" si="483"/>
        <v/>
      </c>
      <c r="FU241" s="2692" t="str">
        <f t="shared" si="484"/>
        <v/>
      </c>
      <c r="FV241" s="2692" t="str">
        <f t="shared" si="485"/>
        <v/>
      </c>
      <c r="FW241" s="2692" t="str">
        <f t="shared" si="486"/>
        <v/>
      </c>
      <c r="FX241" s="2692" t="str">
        <f t="shared" si="487"/>
        <v/>
      </c>
      <c r="FY241" s="2692" t="str">
        <f t="shared" si="488"/>
        <v/>
      </c>
      <c r="FZ241" s="2692" t="str">
        <f t="shared" si="489"/>
        <v/>
      </c>
      <c r="GA241" s="2692" t="str">
        <f t="shared" si="490"/>
        <v/>
      </c>
      <c r="GB241" s="2696" t="str">
        <f t="shared" si="491"/>
        <v/>
      </c>
      <c r="GC241" s="2535"/>
    </row>
    <row r="242" spans="1:185" ht="45" customHeight="1" x14ac:dyDescent="0.25">
      <c r="A242" s="2633">
        <f>ROW()</f>
        <v>242</v>
      </c>
      <c r="B242" s="2667" t="str">
        <f>IF(C242="I","",IF(ISBLANK(D242),"",IF(ISTEXT(D242),LARGE(B9:B241,1)+1,0)))</f>
        <v/>
      </c>
      <c r="C242" s="2698"/>
      <c r="D242" s="2715"/>
      <c r="E242" s="2669"/>
      <c r="F242" s="2670"/>
      <c r="G242" s="2671"/>
      <c r="H242" s="2672"/>
      <c r="I242" s="2671"/>
      <c r="J242" s="2672"/>
      <c r="K242" s="2673">
        <f t="shared" si="492"/>
        <v>0</v>
      </c>
      <c r="L242" s="2532"/>
      <c r="M242" s="2674">
        <f t="shared" si="380"/>
        <v>0</v>
      </c>
      <c r="N242" s="2675">
        <f t="shared" si="380"/>
        <v>0</v>
      </c>
      <c r="O242" s="2676"/>
      <c r="P242" s="2676"/>
      <c r="Q242" s="2676"/>
      <c r="R242" s="2676"/>
      <c r="S242" s="2676"/>
      <c r="T242" s="2676"/>
      <c r="U242" s="2676"/>
      <c r="V242" s="2676"/>
      <c r="W242" s="2532"/>
      <c r="X242" s="2674">
        <f t="shared" si="381"/>
        <v>0</v>
      </c>
      <c r="Y242" s="2675">
        <f t="shared" si="381"/>
        <v>0</v>
      </c>
      <c r="Z242" s="2677"/>
      <c r="AA242" s="2677"/>
      <c r="AB242" s="2677"/>
      <c r="AC242" s="2677"/>
      <c r="AD242" s="2677"/>
      <c r="AE242" s="2677"/>
      <c r="AF242" s="2677"/>
      <c r="AG242" s="2677"/>
      <c r="AH242" s="2532"/>
      <c r="AI242" s="2535"/>
      <c r="AJ242" s="2678">
        <f t="shared" si="382"/>
        <v>0</v>
      </c>
      <c r="AK242" s="2679">
        <f t="shared" si="383"/>
        <v>0</v>
      </c>
      <c r="AL242" s="2678">
        <f t="shared" si="384"/>
        <v>0</v>
      </c>
      <c r="AM242" s="2679">
        <f t="shared" si="385"/>
        <v>0</v>
      </c>
      <c r="AN242" s="2678">
        <f t="shared" si="386"/>
        <v>0</v>
      </c>
      <c r="AO242" s="2679">
        <f t="shared" si="387"/>
        <v>0</v>
      </c>
      <c r="AP242" s="2678">
        <f t="shared" si="388"/>
        <v>0</v>
      </c>
      <c r="AQ242" s="2679">
        <f t="shared" si="389"/>
        <v>0</v>
      </c>
      <c r="AR242" s="2678">
        <f t="shared" si="390"/>
        <v>0</v>
      </c>
      <c r="AS242" s="2679">
        <f t="shared" si="391"/>
        <v>0</v>
      </c>
      <c r="AT242" s="2678">
        <f t="shared" si="392"/>
        <v>0</v>
      </c>
      <c r="AU242" s="2679">
        <f t="shared" si="393"/>
        <v>0</v>
      </c>
      <c r="AV242" s="2678">
        <f t="shared" si="394"/>
        <v>0</v>
      </c>
      <c r="AW242" s="2679">
        <f t="shared" si="395"/>
        <v>0</v>
      </c>
      <c r="AX242" s="2678">
        <f t="shared" si="396"/>
        <v>0</v>
      </c>
      <c r="AY242" s="2679">
        <f t="shared" si="397"/>
        <v>0</v>
      </c>
      <c r="AZ242" s="2680"/>
      <c r="BA242" s="2681">
        <f>BA9</f>
        <v>20</v>
      </c>
      <c r="BB242" s="2681">
        <f t="shared" si="398"/>
        <v>0</v>
      </c>
      <c r="BC242" s="2681" t="str">
        <f t="shared" si="399"/>
        <v/>
      </c>
      <c r="BD242" s="2682">
        <f t="shared" si="496"/>
        <v>0</v>
      </c>
      <c r="BE242" s="2682">
        <f t="shared" si="496"/>
        <v>0</v>
      </c>
      <c r="BF242" s="2682">
        <f t="shared" si="496"/>
        <v>0</v>
      </c>
      <c r="BG242" s="2682">
        <f t="shared" si="493"/>
        <v>0</v>
      </c>
      <c r="BH242" s="2682">
        <f t="shared" si="493"/>
        <v>0</v>
      </c>
      <c r="BI242" s="2682">
        <f t="shared" si="493"/>
        <v>0</v>
      </c>
      <c r="BJ242" s="2682">
        <f t="shared" si="493"/>
        <v>0</v>
      </c>
      <c r="BK242" s="2682">
        <f t="shared" si="493"/>
        <v>0</v>
      </c>
      <c r="BL242" s="2535"/>
      <c r="BM242" s="2683">
        <f t="shared" si="400"/>
        <v>0</v>
      </c>
      <c r="BN242" s="2684">
        <f t="shared" si="401"/>
        <v>0</v>
      </c>
      <c r="BO242" s="2684">
        <f t="shared" si="402"/>
        <v>0</v>
      </c>
      <c r="BP242" s="2684">
        <f t="shared" si="403"/>
        <v>0</v>
      </c>
      <c r="BQ242" s="2684">
        <f t="shared" si="404"/>
        <v>0</v>
      </c>
      <c r="BR242" s="2684">
        <f t="shared" si="405"/>
        <v>0</v>
      </c>
      <c r="BS242" s="2684">
        <f t="shared" si="406"/>
        <v>0</v>
      </c>
      <c r="BT242" s="2684">
        <f t="shared" si="407"/>
        <v>0</v>
      </c>
      <c r="BU242" s="2617"/>
      <c r="BV242" s="2685">
        <f t="shared" si="497"/>
        <v>0</v>
      </c>
      <c r="BW242" s="2686">
        <f t="shared" si="497"/>
        <v>0</v>
      </c>
      <c r="BX242" s="2686">
        <f t="shared" si="497"/>
        <v>0</v>
      </c>
      <c r="BY242" s="2686">
        <f t="shared" si="494"/>
        <v>0</v>
      </c>
      <c r="BZ242" s="2686">
        <f t="shared" si="494"/>
        <v>0</v>
      </c>
      <c r="CA242" s="2686">
        <f t="shared" si="494"/>
        <v>0</v>
      </c>
      <c r="CB242" s="2686">
        <f t="shared" si="494"/>
        <v>0</v>
      </c>
      <c r="CC242" s="2687">
        <f t="shared" si="494"/>
        <v>0</v>
      </c>
      <c r="CD242" s="2525"/>
      <c r="CE242" s="2681" t="str">
        <f t="shared" si="408"/>
        <v/>
      </c>
      <c r="CF242" s="2688">
        <f t="shared" si="409"/>
        <v>0</v>
      </c>
      <c r="CG242" s="2689">
        <f t="shared" si="410"/>
        <v>0</v>
      </c>
      <c r="CH242" s="2689">
        <f t="shared" si="411"/>
        <v>0</v>
      </c>
      <c r="CI242" s="2689">
        <f t="shared" si="412"/>
        <v>0</v>
      </c>
      <c r="CJ242" s="2689">
        <f t="shared" si="413"/>
        <v>0</v>
      </c>
      <c r="CK242" s="2689">
        <f t="shared" si="414"/>
        <v>0</v>
      </c>
      <c r="CL242" s="2689">
        <f t="shared" si="415"/>
        <v>0</v>
      </c>
      <c r="CM242" s="2689">
        <f t="shared" si="416"/>
        <v>0</v>
      </c>
      <c r="CN242" s="2689">
        <f t="shared" si="417"/>
        <v>0</v>
      </c>
      <c r="CO242" s="2702">
        <f>IF(M242=CO8,M242,0)</f>
        <v>0</v>
      </c>
      <c r="CP242" s="2703" t="str">
        <f t="shared" si="418"/>
        <v/>
      </c>
      <c r="CQ242" s="2678" t="str">
        <f t="shared" si="419"/>
        <v/>
      </c>
      <c r="CR242" s="2692" t="str">
        <f t="shared" si="420"/>
        <v/>
      </c>
      <c r="CS242" s="2692" t="str">
        <f t="shared" si="421"/>
        <v/>
      </c>
      <c r="CT242" s="2692" t="str">
        <f t="shared" si="422"/>
        <v/>
      </c>
      <c r="CU242" s="2692" t="str">
        <f t="shared" si="423"/>
        <v/>
      </c>
      <c r="CV242" s="2692" t="str">
        <f t="shared" si="424"/>
        <v/>
      </c>
      <c r="CW242" s="2692" t="str">
        <f t="shared" si="425"/>
        <v/>
      </c>
      <c r="CX242" s="2693" t="str">
        <f t="shared" si="426"/>
        <v/>
      </c>
      <c r="CY242" s="2601"/>
      <c r="CZ242" s="2681" t="str">
        <f t="shared" si="427"/>
        <v/>
      </c>
      <c r="DA242" s="2694">
        <f t="shared" si="428"/>
        <v>0</v>
      </c>
      <c r="DB242" s="2527" t="str">
        <f t="shared" si="429"/>
        <v/>
      </c>
      <c r="DC242" s="2527" t="str">
        <f t="shared" si="430"/>
        <v/>
      </c>
      <c r="DD242" s="2527" t="str">
        <f t="shared" si="431"/>
        <v/>
      </c>
      <c r="DE242" s="2527" t="str">
        <f t="shared" si="432"/>
        <v/>
      </c>
      <c r="DF242" s="2527" t="str">
        <f t="shared" si="433"/>
        <v/>
      </c>
      <c r="DG242" s="2527" t="str">
        <f t="shared" si="434"/>
        <v/>
      </c>
      <c r="DH242" s="2527" t="str">
        <f t="shared" si="435"/>
        <v/>
      </c>
      <c r="DI242" s="2527" t="str">
        <f t="shared" si="436"/>
        <v/>
      </c>
      <c r="DJ242" s="2549"/>
      <c r="DK242" s="2704">
        <f>IF(M242=DK8,M242,0)</f>
        <v>0</v>
      </c>
      <c r="DL242" s="2703" t="str">
        <f t="shared" si="437"/>
        <v/>
      </c>
      <c r="DM242" s="2692" t="str">
        <f t="shared" si="438"/>
        <v/>
      </c>
      <c r="DN242" s="2692" t="str">
        <f t="shared" si="439"/>
        <v/>
      </c>
      <c r="DO242" s="2692" t="str">
        <f t="shared" si="440"/>
        <v/>
      </c>
      <c r="DP242" s="2692" t="str">
        <f t="shared" si="441"/>
        <v/>
      </c>
      <c r="DQ242" s="2692" t="str">
        <f t="shared" si="442"/>
        <v/>
      </c>
      <c r="DR242" s="2692" t="str">
        <f t="shared" si="443"/>
        <v/>
      </c>
      <c r="DS242" s="2692" t="str">
        <f t="shared" si="444"/>
        <v/>
      </c>
      <c r="DT242" s="2696" t="str">
        <f t="shared" si="445"/>
        <v/>
      </c>
      <c r="DU242" s="2535"/>
      <c r="DV242" s="2683">
        <f t="shared" si="446"/>
        <v>0</v>
      </c>
      <c r="DW242" s="2684">
        <f t="shared" si="447"/>
        <v>0</v>
      </c>
      <c r="DX242" s="2684">
        <f t="shared" si="448"/>
        <v>0</v>
      </c>
      <c r="DY242" s="2684">
        <f t="shared" si="449"/>
        <v>0</v>
      </c>
      <c r="DZ242" s="2684">
        <f t="shared" si="450"/>
        <v>0</v>
      </c>
      <c r="EA242" s="2684">
        <f t="shared" si="451"/>
        <v>0</v>
      </c>
      <c r="EB242" s="2684">
        <f t="shared" si="452"/>
        <v>0</v>
      </c>
      <c r="EC242" s="2684">
        <f t="shared" si="453"/>
        <v>0</v>
      </c>
      <c r="ED242" s="2630"/>
      <c r="EE242" s="2685">
        <f t="shared" si="498"/>
        <v>0</v>
      </c>
      <c r="EF242" s="2686">
        <f t="shared" si="498"/>
        <v>0</v>
      </c>
      <c r="EG242" s="2686">
        <f t="shared" si="498"/>
        <v>0</v>
      </c>
      <c r="EH242" s="2686">
        <f t="shared" si="495"/>
        <v>0</v>
      </c>
      <c r="EI242" s="2686">
        <f t="shared" si="495"/>
        <v>0</v>
      </c>
      <c r="EJ242" s="2686">
        <f t="shared" si="495"/>
        <v>0</v>
      </c>
      <c r="EK242" s="2686">
        <f t="shared" si="495"/>
        <v>0</v>
      </c>
      <c r="EL242" s="2687">
        <f t="shared" si="495"/>
        <v>0</v>
      </c>
      <c r="EM242" s="2601"/>
      <c r="EN242" s="2681" t="str">
        <f t="shared" si="454"/>
        <v/>
      </c>
      <c r="EO242" s="2688">
        <f t="shared" si="455"/>
        <v>0</v>
      </c>
      <c r="EP242" s="2689">
        <f t="shared" si="456"/>
        <v>0</v>
      </c>
      <c r="EQ242" s="2689">
        <f t="shared" si="457"/>
        <v>0</v>
      </c>
      <c r="ER242" s="2689">
        <f t="shared" si="458"/>
        <v>0</v>
      </c>
      <c r="ES242" s="2689">
        <f t="shared" si="459"/>
        <v>0</v>
      </c>
      <c r="ET242" s="2689">
        <f t="shared" si="460"/>
        <v>0</v>
      </c>
      <c r="EU242" s="2689">
        <f t="shared" si="461"/>
        <v>0</v>
      </c>
      <c r="EV242" s="2689">
        <f t="shared" si="462"/>
        <v>0</v>
      </c>
      <c r="EW242" s="2689">
        <f t="shared" si="463"/>
        <v>0</v>
      </c>
      <c r="EX242" s="2705">
        <f>IF(X242=EX8,X242,0)</f>
        <v>0</v>
      </c>
      <c r="EY242" s="2703" t="str">
        <f t="shared" si="464"/>
        <v/>
      </c>
      <c r="EZ242" s="2678" t="str">
        <f t="shared" si="465"/>
        <v/>
      </c>
      <c r="FA242" s="2692" t="str">
        <f t="shared" si="466"/>
        <v/>
      </c>
      <c r="FB242" s="2692" t="str">
        <f t="shared" si="467"/>
        <v/>
      </c>
      <c r="FC242" s="2692" t="str">
        <f t="shared" si="468"/>
        <v/>
      </c>
      <c r="FD242" s="2692" t="str">
        <f t="shared" si="469"/>
        <v/>
      </c>
      <c r="FE242" s="2692" t="str">
        <f t="shared" si="470"/>
        <v/>
      </c>
      <c r="FF242" s="2692" t="str">
        <f t="shared" si="471"/>
        <v/>
      </c>
      <c r="FG242" s="2692" t="str">
        <f t="shared" si="472"/>
        <v/>
      </c>
      <c r="FH242" s="2601"/>
      <c r="FI242" s="2681" t="str">
        <f t="shared" si="473"/>
        <v/>
      </c>
      <c r="FJ242" s="2694">
        <f t="shared" si="474"/>
        <v>0</v>
      </c>
      <c r="FK242" s="2527" t="str">
        <f t="shared" si="475"/>
        <v/>
      </c>
      <c r="FL242" s="2527" t="str">
        <f t="shared" si="476"/>
        <v/>
      </c>
      <c r="FM242" s="2527" t="str">
        <f t="shared" si="477"/>
        <v/>
      </c>
      <c r="FN242" s="2527" t="str">
        <f t="shared" si="478"/>
        <v/>
      </c>
      <c r="FO242" s="2527" t="str">
        <f t="shared" si="479"/>
        <v/>
      </c>
      <c r="FP242" s="2527" t="str">
        <f t="shared" si="480"/>
        <v/>
      </c>
      <c r="FQ242" s="2527" t="str">
        <f t="shared" si="481"/>
        <v/>
      </c>
      <c r="FR242" s="2527" t="str">
        <f t="shared" si="482"/>
        <v/>
      </c>
      <c r="FS242" s="2704">
        <f>IF(X242=FS8,X242,0)</f>
        <v>0</v>
      </c>
      <c r="FT242" s="2703" t="str">
        <f t="shared" si="483"/>
        <v/>
      </c>
      <c r="FU242" s="2692" t="str">
        <f t="shared" si="484"/>
        <v/>
      </c>
      <c r="FV242" s="2692" t="str">
        <f t="shared" si="485"/>
        <v/>
      </c>
      <c r="FW242" s="2692" t="str">
        <f t="shared" si="486"/>
        <v/>
      </c>
      <c r="FX242" s="2692" t="str">
        <f t="shared" si="487"/>
        <v/>
      </c>
      <c r="FY242" s="2692" t="str">
        <f t="shared" si="488"/>
        <v/>
      </c>
      <c r="FZ242" s="2692" t="str">
        <f t="shared" si="489"/>
        <v/>
      </c>
      <c r="GA242" s="2692" t="str">
        <f t="shared" si="490"/>
        <v/>
      </c>
      <c r="GB242" s="2696" t="str">
        <f t="shared" si="491"/>
        <v/>
      </c>
      <c r="GC242" s="2535"/>
    </row>
    <row r="243" spans="1:185" ht="45" customHeight="1" x14ac:dyDescent="0.25">
      <c r="A243" s="2633">
        <f>ROW()</f>
        <v>243</v>
      </c>
      <c r="B243" s="2667" t="str">
        <f>IF(C243="I","",IF(ISBLANK(D243),"",IF(ISTEXT(D243),LARGE(B9:B242,1)+1,0)))</f>
        <v/>
      </c>
      <c r="C243" s="2698"/>
      <c r="D243" s="2715"/>
      <c r="E243" s="2669"/>
      <c r="F243" s="2670"/>
      <c r="G243" s="2671"/>
      <c r="H243" s="2672"/>
      <c r="I243" s="2671"/>
      <c r="J243" s="2672"/>
      <c r="K243" s="2673">
        <f t="shared" si="492"/>
        <v>0</v>
      </c>
      <c r="L243" s="2532"/>
      <c r="M243" s="2674">
        <f t="shared" si="380"/>
        <v>0</v>
      </c>
      <c r="N243" s="2675">
        <f t="shared" si="380"/>
        <v>0</v>
      </c>
      <c r="O243" s="2676"/>
      <c r="P243" s="2676"/>
      <c r="Q243" s="2676"/>
      <c r="R243" s="2676"/>
      <c r="S243" s="2676"/>
      <c r="T243" s="2676"/>
      <c r="U243" s="2676"/>
      <c r="V243" s="2676"/>
      <c r="W243" s="2532"/>
      <c r="X243" s="2674">
        <f t="shared" si="381"/>
        <v>0</v>
      </c>
      <c r="Y243" s="2675">
        <f t="shared" si="381"/>
        <v>0</v>
      </c>
      <c r="Z243" s="2677"/>
      <c r="AA243" s="2677"/>
      <c r="AB243" s="2677"/>
      <c r="AC243" s="2677"/>
      <c r="AD243" s="2677"/>
      <c r="AE243" s="2677"/>
      <c r="AF243" s="2677"/>
      <c r="AG243" s="2677"/>
      <c r="AH243" s="2532"/>
      <c r="AI243" s="2535"/>
      <c r="AJ243" s="2678">
        <f t="shared" si="382"/>
        <v>0</v>
      </c>
      <c r="AK243" s="2679">
        <f t="shared" si="383"/>
        <v>0</v>
      </c>
      <c r="AL243" s="2678">
        <f t="shared" si="384"/>
        <v>0</v>
      </c>
      <c r="AM243" s="2679">
        <f t="shared" si="385"/>
        <v>0</v>
      </c>
      <c r="AN243" s="2678">
        <f t="shared" si="386"/>
        <v>0</v>
      </c>
      <c r="AO243" s="2679">
        <f t="shared" si="387"/>
        <v>0</v>
      </c>
      <c r="AP243" s="2678">
        <f t="shared" si="388"/>
        <v>0</v>
      </c>
      <c r="AQ243" s="2679">
        <f t="shared" si="389"/>
        <v>0</v>
      </c>
      <c r="AR243" s="2678">
        <f t="shared" si="390"/>
        <v>0</v>
      </c>
      <c r="AS243" s="2679">
        <f t="shared" si="391"/>
        <v>0</v>
      </c>
      <c r="AT243" s="2678">
        <f t="shared" si="392"/>
        <v>0</v>
      </c>
      <c r="AU243" s="2679">
        <f t="shared" si="393"/>
        <v>0</v>
      </c>
      <c r="AV243" s="2678">
        <f t="shared" si="394"/>
        <v>0</v>
      </c>
      <c r="AW243" s="2679">
        <f t="shared" si="395"/>
        <v>0</v>
      </c>
      <c r="AX243" s="2678">
        <f t="shared" si="396"/>
        <v>0</v>
      </c>
      <c r="AY243" s="2679">
        <f t="shared" si="397"/>
        <v>0</v>
      </c>
      <c r="AZ243" s="2680"/>
      <c r="BA243" s="2681">
        <f>BA9</f>
        <v>20</v>
      </c>
      <c r="BB243" s="2681">
        <f t="shared" si="398"/>
        <v>0</v>
      </c>
      <c r="BC243" s="2681" t="str">
        <f t="shared" si="399"/>
        <v/>
      </c>
      <c r="BD243" s="2682">
        <f t="shared" si="496"/>
        <v>0</v>
      </c>
      <c r="BE243" s="2682">
        <f t="shared" si="496"/>
        <v>0</v>
      </c>
      <c r="BF243" s="2682">
        <f t="shared" si="496"/>
        <v>0</v>
      </c>
      <c r="BG243" s="2682">
        <f t="shared" si="493"/>
        <v>0</v>
      </c>
      <c r="BH243" s="2682">
        <f t="shared" si="493"/>
        <v>0</v>
      </c>
      <c r="BI243" s="2682">
        <f t="shared" si="493"/>
        <v>0</v>
      </c>
      <c r="BJ243" s="2682">
        <f t="shared" si="493"/>
        <v>0</v>
      </c>
      <c r="BK243" s="2682">
        <f t="shared" si="493"/>
        <v>0</v>
      </c>
      <c r="BL243" s="2535"/>
      <c r="BM243" s="2683">
        <f t="shared" si="400"/>
        <v>0</v>
      </c>
      <c r="BN243" s="2684">
        <f t="shared" si="401"/>
        <v>0</v>
      </c>
      <c r="BO243" s="2684">
        <f t="shared" si="402"/>
        <v>0</v>
      </c>
      <c r="BP243" s="2684">
        <f t="shared" si="403"/>
        <v>0</v>
      </c>
      <c r="BQ243" s="2684">
        <f t="shared" si="404"/>
        <v>0</v>
      </c>
      <c r="BR243" s="2684">
        <f t="shared" si="405"/>
        <v>0</v>
      </c>
      <c r="BS243" s="2684">
        <f t="shared" si="406"/>
        <v>0</v>
      </c>
      <c r="BT243" s="2684">
        <f t="shared" si="407"/>
        <v>0</v>
      </c>
      <c r="BU243" s="2617"/>
      <c r="BV243" s="2685">
        <f t="shared" si="497"/>
        <v>0</v>
      </c>
      <c r="BW243" s="2686">
        <f t="shared" si="497"/>
        <v>0</v>
      </c>
      <c r="BX243" s="2686">
        <f t="shared" si="497"/>
        <v>0</v>
      </c>
      <c r="BY243" s="2686">
        <f t="shared" si="494"/>
        <v>0</v>
      </c>
      <c r="BZ243" s="2686">
        <f t="shared" si="494"/>
        <v>0</v>
      </c>
      <c r="CA243" s="2686">
        <f t="shared" si="494"/>
        <v>0</v>
      </c>
      <c r="CB243" s="2686">
        <f t="shared" si="494"/>
        <v>0</v>
      </c>
      <c r="CC243" s="2687">
        <f t="shared" si="494"/>
        <v>0</v>
      </c>
      <c r="CD243" s="2525"/>
      <c r="CE243" s="2681" t="str">
        <f t="shared" si="408"/>
        <v/>
      </c>
      <c r="CF243" s="2688">
        <f t="shared" si="409"/>
        <v>0</v>
      </c>
      <c r="CG243" s="2689">
        <f t="shared" si="410"/>
        <v>0</v>
      </c>
      <c r="CH243" s="2689">
        <f t="shared" si="411"/>
        <v>0</v>
      </c>
      <c r="CI243" s="2689">
        <f t="shared" si="412"/>
        <v>0</v>
      </c>
      <c r="CJ243" s="2689">
        <f t="shared" si="413"/>
        <v>0</v>
      </c>
      <c r="CK243" s="2689">
        <f t="shared" si="414"/>
        <v>0</v>
      </c>
      <c r="CL243" s="2689">
        <f t="shared" si="415"/>
        <v>0</v>
      </c>
      <c r="CM243" s="2689">
        <f t="shared" si="416"/>
        <v>0</v>
      </c>
      <c r="CN243" s="2689">
        <f t="shared" si="417"/>
        <v>0</v>
      </c>
      <c r="CO243" s="2702">
        <f>IF(M243=CO8,M243,0)</f>
        <v>0</v>
      </c>
      <c r="CP243" s="2703" t="str">
        <f t="shared" si="418"/>
        <v/>
      </c>
      <c r="CQ243" s="2678" t="str">
        <f t="shared" si="419"/>
        <v/>
      </c>
      <c r="CR243" s="2692" t="str">
        <f t="shared" si="420"/>
        <v/>
      </c>
      <c r="CS243" s="2692" t="str">
        <f t="shared" si="421"/>
        <v/>
      </c>
      <c r="CT243" s="2692" t="str">
        <f t="shared" si="422"/>
        <v/>
      </c>
      <c r="CU243" s="2692" t="str">
        <f t="shared" si="423"/>
        <v/>
      </c>
      <c r="CV243" s="2692" t="str">
        <f t="shared" si="424"/>
        <v/>
      </c>
      <c r="CW243" s="2692" t="str">
        <f t="shared" si="425"/>
        <v/>
      </c>
      <c r="CX243" s="2693" t="str">
        <f t="shared" si="426"/>
        <v/>
      </c>
      <c r="CY243" s="2601"/>
      <c r="CZ243" s="2681" t="str">
        <f t="shared" si="427"/>
        <v/>
      </c>
      <c r="DA243" s="2694">
        <f t="shared" si="428"/>
        <v>0</v>
      </c>
      <c r="DB243" s="2527" t="str">
        <f t="shared" si="429"/>
        <v/>
      </c>
      <c r="DC243" s="2527" t="str">
        <f t="shared" si="430"/>
        <v/>
      </c>
      <c r="DD243" s="2527" t="str">
        <f t="shared" si="431"/>
        <v/>
      </c>
      <c r="DE243" s="2527" t="str">
        <f t="shared" si="432"/>
        <v/>
      </c>
      <c r="DF243" s="2527" t="str">
        <f t="shared" si="433"/>
        <v/>
      </c>
      <c r="DG243" s="2527" t="str">
        <f t="shared" si="434"/>
        <v/>
      </c>
      <c r="DH243" s="2527" t="str">
        <f t="shared" si="435"/>
        <v/>
      </c>
      <c r="DI243" s="2527" t="str">
        <f t="shared" si="436"/>
        <v/>
      </c>
      <c r="DJ243" s="2549"/>
      <c r="DK243" s="2704">
        <f>IF(M243=DK8,M243,0)</f>
        <v>0</v>
      </c>
      <c r="DL243" s="2703" t="str">
        <f t="shared" si="437"/>
        <v/>
      </c>
      <c r="DM243" s="2692" t="str">
        <f t="shared" si="438"/>
        <v/>
      </c>
      <c r="DN243" s="2692" t="str">
        <f t="shared" si="439"/>
        <v/>
      </c>
      <c r="DO243" s="2692" t="str">
        <f t="shared" si="440"/>
        <v/>
      </c>
      <c r="DP243" s="2692" t="str">
        <f t="shared" si="441"/>
        <v/>
      </c>
      <c r="DQ243" s="2692" t="str">
        <f t="shared" si="442"/>
        <v/>
      </c>
      <c r="DR243" s="2692" t="str">
        <f t="shared" si="443"/>
        <v/>
      </c>
      <c r="DS243" s="2692" t="str">
        <f t="shared" si="444"/>
        <v/>
      </c>
      <c r="DT243" s="2696" t="str">
        <f t="shared" si="445"/>
        <v/>
      </c>
      <c r="DU243" s="2535"/>
      <c r="DV243" s="2683">
        <f t="shared" si="446"/>
        <v>0</v>
      </c>
      <c r="DW243" s="2684">
        <f t="shared" si="447"/>
        <v>0</v>
      </c>
      <c r="DX243" s="2684">
        <f t="shared" si="448"/>
        <v>0</v>
      </c>
      <c r="DY243" s="2684">
        <f t="shared" si="449"/>
        <v>0</v>
      </c>
      <c r="DZ243" s="2684">
        <f t="shared" si="450"/>
        <v>0</v>
      </c>
      <c r="EA243" s="2684">
        <f t="shared" si="451"/>
        <v>0</v>
      </c>
      <c r="EB243" s="2684">
        <f t="shared" si="452"/>
        <v>0</v>
      </c>
      <c r="EC243" s="2684">
        <f t="shared" si="453"/>
        <v>0</v>
      </c>
      <c r="ED243" s="2630"/>
      <c r="EE243" s="2685">
        <f t="shared" si="498"/>
        <v>0</v>
      </c>
      <c r="EF243" s="2686">
        <f t="shared" si="498"/>
        <v>0</v>
      </c>
      <c r="EG243" s="2686">
        <f t="shared" si="498"/>
        <v>0</v>
      </c>
      <c r="EH243" s="2686">
        <f t="shared" si="495"/>
        <v>0</v>
      </c>
      <c r="EI243" s="2686">
        <f t="shared" si="495"/>
        <v>0</v>
      </c>
      <c r="EJ243" s="2686">
        <f t="shared" si="495"/>
        <v>0</v>
      </c>
      <c r="EK243" s="2686">
        <f t="shared" si="495"/>
        <v>0</v>
      </c>
      <c r="EL243" s="2687">
        <f t="shared" si="495"/>
        <v>0</v>
      </c>
      <c r="EM243" s="2601"/>
      <c r="EN243" s="2681" t="str">
        <f t="shared" si="454"/>
        <v/>
      </c>
      <c r="EO243" s="2688">
        <f t="shared" si="455"/>
        <v>0</v>
      </c>
      <c r="EP243" s="2689">
        <f t="shared" si="456"/>
        <v>0</v>
      </c>
      <c r="EQ243" s="2689">
        <f t="shared" si="457"/>
        <v>0</v>
      </c>
      <c r="ER243" s="2689">
        <f t="shared" si="458"/>
        <v>0</v>
      </c>
      <c r="ES243" s="2689">
        <f t="shared" si="459"/>
        <v>0</v>
      </c>
      <c r="ET243" s="2689">
        <f t="shared" si="460"/>
        <v>0</v>
      </c>
      <c r="EU243" s="2689">
        <f t="shared" si="461"/>
        <v>0</v>
      </c>
      <c r="EV243" s="2689">
        <f t="shared" si="462"/>
        <v>0</v>
      </c>
      <c r="EW243" s="2689">
        <f t="shared" si="463"/>
        <v>0</v>
      </c>
      <c r="EX243" s="2705">
        <f>IF(X243=EX8,X243,0)</f>
        <v>0</v>
      </c>
      <c r="EY243" s="2703" t="str">
        <f t="shared" si="464"/>
        <v/>
      </c>
      <c r="EZ243" s="2678" t="str">
        <f t="shared" si="465"/>
        <v/>
      </c>
      <c r="FA243" s="2692" t="str">
        <f t="shared" si="466"/>
        <v/>
      </c>
      <c r="FB243" s="2692" t="str">
        <f t="shared" si="467"/>
        <v/>
      </c>
      <c r="FC243" s="2692" t="str">
        <f t="shared" si="468"/>
        <v/>
      </c>
      <c r="FD243" s="2692" t="str">
        <f t="shared" si="469"/>
        <v/>
      </c>
      <c r="FE243" s="2692" t="str">
        <f t="shared" si="470"/>
        <v/>
      </c>
      <c r="FF243" s="2692" t="str">
        <f t="shared" si="471"/>
        <v/>
      </c>
      <c r="FG243" s="2692" t="str">
        <f t="shared" si="472"/>
        <v/>
      </c>
      <c r="FH243" s="2601"/>
      <c r="FI243" s="2681" t="str">
        <f t="shared" si="473"/>
        <v/>
      </c>
      <c r="FJ243" s="2694">
        <f t="shared" si="474"/>
        <v>0</v>
      </c>
      <c r="FK243" s="2527" t="str">
        <f t="shared" si="475"/>
        <v/>
      </c>
      <c r="FL243" s="2527" t="str">
        <f t="shared" si="476"/>
        <v/>
      </c>
      <c r="FM243" s="2527" t="str">
        <f t="shared" si="477"/>
        <v/>
      </c>
      <c r="FN243" s="2527" t="str">
        <f t="shared" si="478"/>
        <v/>
      </c>
      <c r="FO243" s="2527" t="str">
        <f t="shared" si="479"/>
        <v/>
      </c>
      <c r="FP243" s="2527" t="str">
        <f t="shared" si="480"/>
        <v/>
      </c>
      <c r="FQ243" s="2527" t="str">
        <f t="shared" si="481"/>
        <v/>
      </c>
      <c r="FR243" s="2527" t="str">
        <f t="shared" si="482"/>
        <v/>
      </c>
      <c r="FS243" s="2704">
        <f>IF(X243=FS8,X243,0)</f>
        <v>0</v>
      </c>
      <c r="FT243" s="2703" t="str">
        <f t="shared" si="483"/>
        <v/>
      </c>
      <c r="FU243" s="2692" t="str">
        <f t="shared" si="484"/>
        <v/>
      </c>
      <c r="FV243" s="2692" t="str">
        <f t="shared" si="485"/>
        <v/>
      </c>
      <c r="FW243" s="2692" t="str">
        <f t="shared" si="486"/>
        <v/>
      </c>
      <c r="FX243" s="2692" t="str">
        <f t="shared" si="487"/>
        <v/>
      </c>
      <c r="FY243" s="2692" t="str">
        <f t="shared" si="488"/>
        <v/>
      </c>
      <c r="FZ243" s="2692" t="str">
        <f t="shared" si="489"/>
        <v/>
      </c>
      <c r="GA243" s="2692" t="str">
        <f t="shared" si="490"/>
        <v/>
      </c>
      <c r="GB243" s="2696" t="str">
        <f t="shared" si="491"/>
        <v/>
      </c>
      <c r="GC243" s="2535"/>
    </row>
    <row r="244" spans="1:185" ht="45" customHeight="1" x14ac:dyDescent="0.25">
      <c r="A244" s="2633">
        <f>ROW()</f>
        <v>244</v>
      </c>
      <c r="B244" s="2667" t="str">
        <f>IF(C244="I","",IF(ISBLANK(D244),"",IF(ISTEXT(D244),LARGE(B9:B243,1)+1,0)))</f>
        <v/>
      </c>
      <c r="C244" s="2698"/>
      <c r="D244" s="2715"/>
      <c r="E244" s="2669"/>
      <c r="F244" s="2670"/>
      <c r="G244" s="2671"/>
      <c r="H244" s="2672"/>
      <c r="I244" s="2671"/>
      <c r="J244" s="2672"/>
      <c r="K244" s="2673">
        <f t="shared" si="492"/>
        <v>0</v>
      </c>
      <c r="L244" s="2532"/>
      <c r="M244" s="2674">
        <f t="shared" si="380"/>
        <v>0</v>
      </c>
      <c r="N244" s="2675">
        <f t="shared" si="380"/>
        <v>0</v>
      </c>
      <c r="O244" s="2676"/>
      <c r="P244" s="2676"/>
      <c r="Q244" s="2676"/>
      <c r="R244" s="2676"/>
      <c r="S244" s="2676"/>
      <c r="T244" s="2676"/>
      <c r="U244" s="2676"/>
      <c r="V244" s="2676"/>
      <c r="W244" s="2532"/>
      <c r="X244" s="2674">
        <f t="shared" si="381"/>
        <v>0</v>
      </c>
      <c r="Y244" s="2675">
        <f t="shared" si="381"/>
        <v>0</v>
      </c>
      <c r="Z244" s="2677"/>
      <c r="AA244" s="2677"/>
      <c r="AB244" s="2677"/>
      <c r="AC244" s="2677"/>
      <c r="AD244" s="2677"/>
      <c r="AE244" s="2677"/>
      <c r="AF244" s="2677"/>
      <c r="AG244" s="2677"/>
      <c r="AH244" s="2532"/>
      <c r="AI244" s="2535"/>
      <c r="AJ244" s="2678">
        <f t="shared" si="382"/>
        <v>0</v>
      </c>
      <c r="AK244" s="2679">
        <f t="shared" si="383"/>
        <v>0</v>
      </c>
      <c r="AL244" s="2678">
        <f t="shared" si="384"/>
        <v>0</v>
      </c>
      <c r="AM244" s="2679">
        <f t="shared" si="385"/>
        <v>0</v>
      </c>
      <c r="AN244" s="2678">
        <f t="shared" si="386"/>
        <v>0</v>
      </c>
      <c r="AO244" s="2679">
        <f t="shared" si="387"/>
        <v>0</v>
      </c>
      <c r="AP244" s="2678">
        <f t="shared" si="388"/>
        <v>0</v>
      </c>
      <c r="AQ244" s="2679">
        <f t="shared" si="389"/>
        <v>0</v>
      </c>
      <c r="AR244" s="2678">
        <f t="shared" si="390"/>
        <v>0</v>
      </c>
      <c r="AS244" s="2679">
        <f t="shared" si="391"/>
        <v>0</v>
      </c>
      <c r="AT244" s="2678">
        <f t="shared" si="392"/>
        <v>0</v>
      </c>
      <c r="AU244" s="2679">
        <f t="shared" si="393"/>
        <v>0</v>
      </c>
      <c r="AV244" s="2678">
        <f t="shared" si="394"/>
        <v>0</v>
      </c>
      <c r="AW244" s="2679">
        <f t="shared" si="395"/>
        <v>0</v>
      </c>
      <c r="AX244" s="2678">
        <f t="shared" si="396"/>
        <v>0</v>
      </c>
      <c r="AY244" s="2679">
        <f t="shared" si="397"/>
        <v>0</v>
      </c>
      <c r="AZ244" s="2680"/>
      <c r="BA244" s="2681">
        <f>BA9</f>
        <v>20</v>
      </c>
      <c r="BB244" s="2681">
        <f t="shared" si="398"/>
        <v>0</v>
      </c>
      <c r="BC244" s="2681" t="str">
        <f t="shared" si="399"/>
        <v/>
      </c>
      <c r="BD244" s="2682">
        <f t="shared" si="496"/>
        <v>0</v>
      </c>
      <c r="BE244" s="2682">
        <f t="shared" si="496"/>
        <v>0</v>
      </c>
      <c r="BF244" s="2682">
        <f t="shared" si="496"/>
        <v>0</v>
      </c>
      <c r="BG244" s="2682">
        <f t="shared" si="493"/>
        <v>0</v>
      </c>
      <c r="BH244" s="2682">
        <f t="shared" si="493"/>
        <v>0</v>
      </c>
      <c r="BI244" s="2682">
        <f t="shared" si="493"/>
        <v>0</v>
      </c>
      <c r="BJ244" s="2682">
        <f t="shared" si="493"/>
        <v>0</v>
      </c>
      <c r="BK244" s="2682">
        <f t="shared" si="493"/>
        <v>0</v>
      </c>
      <c r="BL244" s="2535"/>
      <c r="BM244" s="2683">
        <f t="shared" si="400"/>
        <v>0</v>
      </c>
      <c r="BN244" s="2684">
        <f t="shared" si="401"/>
        <v>0</v>
      </c>
      <c r="BO244" s="2684">
        <f t="shared" si="402"/>
        <v>0</v>
      </c>
      <c r="BP244" s="2684">
        <f t="shared" si="403"/>
        <v>0</v>
      </c>
      <c r="BQ244" s="2684">
        <f t="shared" si="404"/>
        <v>0</v>
      </c>
      <c r="BR244" s="2684">
        <f t="shared" si="405"/>
        <v>0</v>
      </c>
      <c r="BS244" s="2684">
        <f t="shared" si="406"/>
        <v>0</v>
      </c>
      <c r="BT244" s="2684">
        <f t="shared" si="407"/>
        <v>0</v>
      </c>
      <c r="BU244" s="2617"/>
      <c r="BV244" s="2685">
        <f t="shared" si="497"/>
        <v>0</v>
      </c>
      <c r="BW244" s="2686">
        <f t="shared" si="497"/>
        <v>0</v>
      </c>
      <c r="BX244" s="2686">
        <f t="shared" si="497"/>
        <v>0</v>
      </c>
      <c r="BY244" s="2686">
        <f t="shared" si="494"/>
        <v>0</v>
      </c>
      <c r="BZ244" s="2686">
        <f t="shared" si="494"/>
        <v>0</v>
      </c>
      <c r="CA244" s="2686">
        <f t="shared" si="494"/>
        <v>0</v>
      </c>
      <c r="CB244" s="2686">
        <f t="shared" si="494"/>
        <v>0</v>
      </c>
      <c r="CC244" s="2687">
        <f t="shared" si="494"/>
        <v>0</v>
      </c>
      <c r="CD244" s="2525"/>
      <c r="CE244" s="2681" t="str">
        <f t="shared" si="408"/>
        <v/>
      </c>
      <c r="CF244" s="2688">
        <f t="shared" si="409"/>
        <v>0</v>
      </c>
      <c r="CG244" s="2689">
        <f t="shared" si="410"/>
        <v>0</v>
      </c>
      <c r="CH244" s="2689">
        <f t="shared" si="411"/>
        <v>0</v>
      </c>
      <c r="CI244" s="2689">
        <f t="shared" si="412"/>
        <v>0</v>
      </c>
      <c r="CJ244" s="2689">
        <f t="shared" si="413"/>
        <v>0</v>
      </c>
      <c r="CK244" s="2689">
        <f t="shared" si="414"/>
        <v>0</v>
      </c>
      <c r="CL244" s="2689">
        <f t="shared" si="415"/>
        <v>0</v>
      </c>
      <c r="CM244" s="2689">
        <f t="shared" si="416"/>
        <v>0</v>
      </c>
      <c r="CN244" s="2689">
        <f t="shared" si="417"/>
        <v>0</v>
      </c>
      <c r="CO244" s="2702">
        <f>IF(M244=CO8,M244,0)</f>
        <v>0</v>
      </c>
      <c r="CP244" s="2703" t="str">
        <f t="shared" si="418"/>
        <v/>
      </c>
      <c r="CQ244" s="2678" t="str">
        <f t="shared" si="419"/>
        <v/>
      </c>
      <c r="CR244" s="2692" t="str">
        <f t="shared" si="420"/>
        <v/>
      </c>
      <c r="CS244" s="2692" t="str">
        <f t="shared" si="421"/>
        <v/>
      </c>
      <c r="CT244" s="2692" t="str">
        <f t="shared" si="422"/>
        <v/>
      </c>
      <c r="CU244" s="2692" t="str">
        <f t="shared" si="423"/>
        <v/>
      </c>
      <c r="CV244" s="2692" t="str">
        <f t="shared" si="424"/>
        <v/>
      </c>
      <c r="CW244" s="2692" t="str">
        <f t="shared" si="425"/>
        <v/>
      </c>
      <c r="CX244" s="2693" t="str">
        <f t="shared" si="426"/>
        <v/>
      </c>
      <c r="CY244" s="2601"/>
      <c r="CZ244" s="2681" t="str">
        <f t="shared" si="427"/>
        <v/>
      </c>
      <c r="DA244" s="2694">
        <f t="shared" si="428"/>
        <v>0</v>
      </c>
      <c r="DB244" s="2527" t="str">
        <f t="shared" si="429"/>
        <v/>
      </c>
      <c r="DC244" s="2527" t="str">
        <f t="shared" si="430"/>
        <v/>
      </c>
      <c r="DD244" s="2527" t="str">
        <f t="shared" si="431"/>
        <v/>
      </c>
      <c r="DE244" s="2527" t="str">
        <f t="shared" si="432"/>
        <v/>
      </c>
      <c r="DF244" s="2527" t="str">
        <f t="shared" si="433"/>
        <v/>
      </c>
      <c r="DG244" s="2527" t="str">
        <f t="shared" si="434"/>
        <v/>
      </c>
      <c r="DH244" s="2527" t="str">
        <f t="shared" si="435"/>
        <v/>
      </c>
      <c r="DI244" s="2527" t="str">
        <f t="shared" si="436"/>
        <v/>
      </c>
      <c r="DJ244" s="2549"/>
      <c r="DK244" s="2704">
        <f>IF(M244=DK8,M244,0)</f>
        <v>0</v>
      </c>
      <c r="DL244" s="2703" t="str">
        <f t="shared" si="437"/>
        <v/>
      </c>
      <c r="DM244" s="2692" t="str">
        <f t="shared" si="438"/>
        <v/>
      </c>
      <c r="DN244" s="2692" t="str">
        <f t="shared" si="439"/>
        <v/>
      </c>
      <c r="DO244" s="2692" t="str">
        <f t="shared" si="440"/>
        <v/>
      </c>
      <c r="DP244" s="2692" t="str">
        <f t="shared" si="441"/>
        <v/>
      </c>
      <c r="DQ244" s="2692" t="str">
        <f t="shared" si="442"/>
        <v/>
      </c>
      <c r="DR244" s="2692" t="str">
        <f t="shared" si="443"/>
        <v/>
      </c>
      <c r="DS244" s="2692" t="str">
        <f t="shared" si="444"/>
        <v/>
      </c>
      <c r="DT244" s="2696" t="str">
        <f t="shared" si="445"/>
        <v/>
      </c>
      <c r="DU244" s="2535"/>
      <c r="DV244" s="2683">
        <f t="shared" si="446"/>
        <v>0</v>
      </c>
      <c r="DW244" s="2684">
        <f t="shared" si="447"/>
        <v>0</v>
      </c>
      <c r="DX244" s="2684">
        <f t="shared" si="448"/>
        <v>0</v>
      </c>
      <c r="DY244" s="2684">
        <f t="shared" si="449"/>
        <v>0</v>
      </c>
      <c r="DZ244" s="2684">
        <f t="shared" si="450"/>
        <v>0</v>
      </c>
      <c r="EA244" s="2684">
        <f t="shared" si="451"/>
        <v>0</v>
      </c>
      <c r="EB244" s="2684">
        <f t="shared" si="452"/>
        <v>0</v>
      </c>
      <c r="EC244" s="2684">
        <f t="shared" si="453"/>
        <v>0</v>
      </c>
      <c r="ED244" s="2630"/>
      <c r="EE244" s="2685">
        <f t="shared" si="498"/>
        <v>0</v>
      </c>
      <c r="EF244" s="2686">
        <f t="shared" si="498"/>
        <v>0</v>
      </c>
      <c r="EG244" s="2686">
        <f t="shared" si="498"/>
        <v>0</v>
      </c>
      <c r="EH244" s="2686">
        <f t="shared" si="495"/>
        <v>0</v>
      </c>
      <c r="EI244" s="2686">
        <f t="shared" si="495"/>
        <v>0</v>
      </c>
      <c r="EJ244" s="2686">
        <f t="shared" si="495"/>
        <v>0</v>
      </c>
      <c r="EK244" s="2686">
        <f t="shared" si="495"/>
        <v>0</v>
      </c>
      <c r="EL244" s="2687">
        <f t="shared" si="495"/>
        <v>0</v>
      </c>
      <c r="EM244" s="2601"/>
      <c r="EN244" s="2681" t="str">
        <f t="shared" si="454"/>
        <v/>
      </c>
      <c r="EO244" s="2688">
        <f t="shared" si="455"/>
        <v>0</v>
      </c>
      <c r="EP244" s="2689">
        <f t="shared" si="456"/>
        <v>0</v>
      </c>
      <c r="EQ244" s="2689">
        <f t="shared" si="457"/>
        <v>0</v>
      </c>
      <c r="ER244" s="2689">
        <f t="shared" si="458"/>
        <v>0</v>
      </c>
      <c r="ES244" s="2689">
        <f t="shared" si="459"/>
        <v>0</v>
      </c>
      <c r="ET244" s="2689">
        <f t="shared" si="460"/>
        <v>0</v>
      </c>
      <c r="EU244" s="2689">
        <f t="shared" si="461"/>
        <v>0</v>
      </c>
      <c r="EV244" s="2689">
        <f t="shared" si="462"/>
        <v>0</v>
      </c>
      <c r="EW244" s="2689">
        <f t="shared" si="463"/>
        <v>0</v>
      </c>
      <c r="EX244" s="2705">
        <f>IF(X244=EX8,X244,0)</f>
        <v>0</v>
      </c>
      <c r="EY244" s="2703" t="str">
        <f t="shared" si="464"/>
        <v/>
      </c>
      <c r="EZ244" s="2678" t="str">
        <f t="shared" si="465"/>
        <v/>
      </c>
      <c r="FA244" s="2692" t="str">
        <f t="shared" si="466"/>
        <v/>
      </c>
      <c r="FB244" s="2692" t="str">
        <f t="shared" si="467"/>
        <v/>
      </c>
      <c r="FC244" s="2692" t="str">
        <f t="shared" si="468"/>
        <v/>
      </c>
      <c r="FD244" s="2692" t="str">
        <f t="shared" si="469"/>
        <v/>
      </c>
      <c r="FE244" s="2692" t="str">
        <f t="shared" si="470"/>
        <v/>
      </c>
      <c r="FF244" s="2692" t="str">
        <f t="shared" si="471"/>
        <v/>
      </c>
      <c r="FG244" s="2692" t="str">
        <f t="shared" si="472"/>
        <v/>
      </c>
      <c r="FH244" s="2601"/>
      <c r="FI244" s="2681" t="str">
        <f t="shared" si="473"/>
        <v/>
      </c>
      <c r="FJ244" s="2694">
        <f t="shared" si="474"/>
        <v>0</v>
      </c>
      <c r="FK244" s="2527" t="str">
        <f t="shared" si="475"/>
        <v/>
      </c>
      <c r="FL244" s="2527" t="str">
        <f t="shared" si="476"/>
        <v/>
      </c>
      <c r="FM244" s="2527" t="str">
        <f t="shared" si="477"/>
        <v/>
      </c>
      <c r="FN244" s="2527" t="str">
        <f t="shared" si="478"/>
        <v/>
      </c>
      <c r="FO244" s="2527" t="str">
        <f t="shared" si="479"/>
        <v/>
      </c>
      <c r="FP244" s="2527" t="str">
        <f t="shared" si="480"/>
        <v/>
      </c>
      <c r="FQ244" s="2527" t="str">
        <f t="shared" si="481"/>
        <v/>
      </c>
      <c r="FR244" s="2527" t="str">
        <f t="shared" si="482"/>
        <v/>
      </c>
      <c r="FS244" s="2704">
        <f>IF(X244=FS8,X244,0)</f>
        <v>0</v>
      </c>
      <c r="FT244" s="2703" t="str">
        <f t="shared" si="483"/>
        <v/>
      </c>
      <c r="FU244" s="2692" t="str">
        <f t="shared" si="484"/>
        <v/>
      </c>
      <c r="FV244" s="2692" t="str">
        <f t="shared" si="485"/>
        <v/>
      </c>
      <c r="FW244" s="2692" t="str">
        <f t="shared" si="486"/>
        <v/>
      </c>
      <c r="FX244" s="2692" t="str">
        <f t="shared" si="487"/>
        <v/>
      </c>
      <c r="FY244" s="2692" t="str">
        <f t="shared" si="488"/>
        <v/>
      </c>
      <c r="FZ244" s="2692" t="str">
        <f t="shared" si="489"/>
        <v/>
      </c>
      <c r="GA244" s="2692" t="str">
        <f t="shared" si="490"/>
        <v/>
      </c>
      <c r="GB244" s="2696" t="str">
        <f t="shared" si="491"/>
        <v/>
      </c>
      <c r="GC244" s="2535"/>
    </row>
    <row r="245" spans="1:185" ht="45" customHeight="1" x14ac:dyDescent="0.25">
      <c r="A245" s="2633">
        <f>ROW()</f>
        <v>245</v>
      </c>
      <c r="B245" s="2667" t="str">
        <f>IF(C245="I","",IF(ISBLANK(D245),"",IF(ISTEXT(D245),LARGE(B9:B244,1)+1,0)))</f>
        <v/>
      </c>
      <c r="C245" s="2716"/>
      <c r="D245" s="2717"/>
      <c r="E245" s="2718"/>
      <c r="F245" s="2719"/>
      <c r="G245" s="2671"/>
      <c r="H245" s="2672"/>
      <c r="I245" s="2671"/>
      <c r="J245" s="2672"/>
      <c r="K245" s="2673">
        <f t="shared" si="492"/>
        <v>0</v>
      </c>
      <c r="L245" s="2532"/>
      <c r="M245" s="2674">
        <f t="shared" si="380"/>
        <v>0</v>
      </c>
      <c r="N245" s="2675">
        <f t="shared" si="380"/>
        <v>0</v>
      </c>
      <c r="O245" s="2676"/>
      <c r="P245" s="2676"/>
      <c r="Q245" s="2676"/>
      <c r="R245" s="2676"/>
      <c r="S245" s="2676"/>
      <c r="T245" s="2676"/>
      <c r="U245" s="2676"/>
      <c r="V245" s="2676"/>
      <c r="W245" s="2532"/>
      <c r="X245" s="2674">
        <f t="shared" si="381"/>
        <v>0</v>
      </c>
      <c r="Y245" s="2675">
        <f t="shared" si="381"/>
        <v>0</v>
      </c>
      <c r="Z245" s="2677"/>
      <c r="AA245" s="2677"/>
      <c r="AB245" s="2677"/>
      <c r="AC245" s="2677"/>
      <c r="AD245" s="2677"/>
      <c r="AE245" s="2677"/>
      <c r="AF245" s="2677"/>
      <c r="AG245" s="2677"/>
      <c r="AH245" s="2532"/>
      <c r="AI245" s="2535"/>
      <c r="AJ245" s="2678">
        <f t="shared" si="382"/>
        <v>0</v>
      </c>
      <c r="AK245" s="2679">
        <f t="shared" si="383"/>
        <v>0</v>
      </c>
      <c r="AL245" s="2678">
        <f t="shared" si="384"/>
        <v>0</v>
      </c>
      <c r="AM245" s="2679">
        <f t="shared" si="385"/>
        <v>0</v>
      </c>
      <c r="AN245" s="2678">
        <f t="shared" si="386"/>
        <v>0</v>
      </c>
      <c r="AO245" s="2679">
        <f t="shared" si="387"/>
        <v>0</v>
      </c>
      <c r="AP245" s="2678">
        <f t="shared" si="388"/>
        <v>0</v>
      </c>
      <c r="AQ245" s="2679">
        <f t="shared" si="389"/>
        <v>0</v>
      </c>
      <c r="AR245" s="2678">
        <f t="shared" si="390"/>
        <v>0</v>
      </c>
      <c r="AS245" s="2679">
        <f t="shared" si="391"/>
        <v>0</v>
      </c>
      <c r="AT245" s="2678">
        <f t="shared" si="392"/>
        <v>0</v>
      </c>
      <c r="AU245" s="2679">
        <f t="shared" si="393"/>
        <v>0</v>
      </c>
      <c r="AV245" s="2678">
        <f t="shared" si="394"/>
        <v>0</v>
      </c>
      <c r="AW245" s="2679">
        <f t="shared" si="395"/>
        <v>0</v>
      </c>
      <c r="AX245" s="2678">
        <f t="shared" si="396"/>
        <v>0</v>
      </c>
      <c r="AY245" s="2679">
        <f t="shared" si="397"/>
        <v>0</v>
      </c>
      <c r="AZ245" s="2680"/>
      <c r="BA245" s="2681">
        <f>BA9</f>
        <v>20</v>
      </c>
      <c r="BB245" s="2681">
        <f t="shared" si="398"/>
        <v>0</v>
      </c>
      <c r="BC245" s="2681" t="str">
        <f t="shared" si="399"/>
        <v/>
      </c>
      <c r="BD245" s="2682">
        <f t="shared" si="496"/>
        <v>0</v>
      </c>
      <c r="BE245" s="2682">
        <f t="shared" si="496"/>
        <v>0</v>
      </c>
      <c r="BF245" s="2682">
        <f t="shared" si="496"/>
        <v>0</v>
      </c>
      <c r="BG245" s="2682">
        <f t="shared" si="493"/>
        <v>0</v>
      </c>
      <c r="BH245" s="2682">
        <f t="shared" si="493"/>
        <v>0</v>
      </c>
      <c r="BI245" s="2682">
        <f t="shared" si="493"/>
        <v>0</v>
      </c>
      <c r="BJ245" s="2682">
        <f t="shared" si="493"/>
        <v>0</v>
      </c>
      <c r="BK245" s="2682">
        <f t="shared" si="493"/>
        <v>0</v>
      </c>
      <c r="BL245" s="2535"/>
      <c r="BM245" s="2683">
        <f t="shared" si="400"/>
        <v>0</v>
      </c>
      <c r="BN245" s="2684">
        <f t="shared" si="401"/>
        <v>0</v>
      </c>
      <c r="BO245" s="2684">
        <f t="shared" si="402"/>
        <v>0</v>
      </c>
      <c r="BP245" s="2684">
        <f t="shared" si="403"/>
        <v>0</v>
      </c>
      <c r="BQ245" s="2684">
        <f t="shared" si="404"/>
        <v>0</v>
      </c>
      <c r="BR245" s="2684">
        <f t="shared" si="405"/>
        <v>0</v>
      </c>
      <c r="BS245" s="2684">
        <f t="shared" si="406"/>
        <v>0</v>
      </c>
      <c r="BT245" s="2684">
        <f t="shared" si="407"/>
        <v>0</v>
      </c>
      <c r="BU245" s="2617"/>
      <c r="BV245" s="2685">
        <f t="shared" si="497"/>
        <v>0</v>
      </c>
      <c r="BW245" s="2686">
        <f t="shared" si="497"/>
        <v>0</v>
      </c>
      <c r="BX245" s="2686">
        <f t="shared" si="497"/>
        <v>0</v>
      </c>
      <c r="BY245" s="2686">
        <f t="shared" si="494"/>
        <v>0</v>
      </c>
      <c r="BZ245" s="2686">
        <f t="shared" si="494"/>
        <v>0</v>
      </c>
      <c r="CA245" s="2686">
        <f t="shared" si="494"/>
        <v>0</v>
      </c>
      <c r="CB245" s="2686">
        <f t="shared" si="494"/>
        <v>0</v>
      </c>
      <c r="CC245" s="2687">
        <f t="shared" si="494"/>
        <v>0</v>
      </c>
      <c r="CD245" s="2525"/>
      <c r="CE245" s="2681" t="str">
        <f t="shared" si="408"/>
        <v/>
      </c>
      <c r="CF245" s="2688">
        <f t="shared" si="409"/>
        <v>0</v>
      </c>
      <c r="CG245" s="2689">
        <f t="shared" si="410"/>
        <v>0</v>
      </c>
      <c r="CH245" s="2689">
        <f t="shared" si="411"/>
        <v>0</v>
      </c>
      <c r="CI245" s="2689">
        <f t="shared" si="412"/>
        <v>0</v>
      </c>
      <c r="CJ245" s="2689">
        <f t="shared" si="413"/>
        <v>0</v>
      </c>
      <c r="CK245" s="2689">
        <f t="shared" si="414"/>
        <v>0</v>
      </c>
      <c r="CL245" s="2689">
        <f t="shared" si="415"/>
        <v>0</v>
      </c>
      <c r="CM245" s="2689">
        <f t="shared" si="416"/>
        <v>0</v>
      </c>
      <c r="CN245" s="2689">
        <f t="shared" si="417"/>
        <v>0</v>
      </c>
      <c r="CO245" s="2702">
        <f>IF(M245=CO8,M245,0)</f>
        <v>0</v>
      </c>
      <c r="CP245" s="2703" t="str">
        <f t="shared" si="418"/>
        <v/>
      </c>
      <c r="CQ245" s="2678" t="str">
        <f t="shared" si="419"/>
        <v/>
      </c>
      <c r="CR245" s="2692" t="str">
        <f t="shared" si="420"/>
        <v/>
      </c>
      <c r="CS245" s="2692" t="str">
        <f t="shared" si="421"/>
        <v/>
      </c>
      <c r="CT245" s="2692" t="str">
        <f t="shared" si="422"/>
        <v/>
      </c>
      <c r="CU245" s="2692" t="str">
        <f t="shared" si="423"/>
        <v/>
      </c>
      <c r="CV245" s="2692" t="str">
        <f t="shared" si="424"/>
        <v/>
      </c>
      <c r="CW245" s="2692" t="str">
        <f t="shared" si="425"/>
        <v/>
      </c>
      <c r="CX245" s="2693" t="str">
        <f t="shared" si="426"/>
        <v/>
      </c>
      <c r="CY245" s="2601"/>
      <c r="CZ245" s="2681" t="str">
        <f t="shared" si="427"/>
        <v/>
      </c>
      <c r="DA245" s="2694">
        <f t="shared" si="428"/>
        <v>0</v>
      </c>
      <c r="DB245" s="2527" t="str">
        <f t="shared" si="429"/>
        <v/>
      </c>
      <c r="DC245" s="2527" t="str">
        <f t="shared" si="430"/>
        <v/>
      </c>
      <c r="DD245" s="2527" t="str">
        <f t="shared" si="431"/>
        <v/>
      </c>
      <c r="DE245" s="2527" t="str">
        <f t="shared" si="432"/>
        <v/>
      </c>
      <c r="DF245" s="2527" t="str">
        <f t="shared" si="433"/>
        <v/>
      </c>
      <c r="DG245" s="2527" t="str">
        <f t="shared" si="434"/>
        <v/>
      </c>
      <c r="DH245" s="2527" t="str">
        <f t="shared" si="435"/>
        <v/>
      </c>
      <c r="DI245" s="2527" t="str">
        <f t="shared" si="436"/>
        <v/>
      </c>
      <c r="DJ245" s="2549"/>
      <c r="DK245" s="2704">
        <f>IF(M245=DK8,M245,0)</f>
        <v>0</v>
      </c>
      <c r="DL245" s="2703" t="str">
        <f t="shared" si="437"/>
        <v/>
      </c>
      <c r="DM245" s="2692" t="str">
        <f t="shared" si="438"/>
        <v/>
      </c>
      <c r="DN245" s="2692" t="str">
        <f t="shared" si="439"/>
        <v/>
      </c>
      <c r="DO245" s="2692" t="str">
        <f t="shared" si="440"/>
        <v/>
      </c>
      <c r="DP245" s="2692" t="str">
        <f t="shared" si="441"/>
        <v/>
      </c>
      <c r="DQ245" s="2692" t="str">
        <f t="shared" si="442"/>
        <v/>
      </c>
      <c r="DR245" s="2692" t="str">
        <f t="shared" si="443"/>
        <v/>
      </c>
      <c r="DS245" s="2692" t="str">
        <f t="shared" si="444"/>
        <v/>
      </c>
      <c r="DT245" s="2696" t="str">
        <f t="shared" si="445"/>
        <v/>
      </c>
      <c r="DU245" s="2535"/>
      <c r="DV245" s="2683">
        <f t="shared" si="446"/>
        <v>0</v>
      </c>
      <c r="DW245" s="2684">
        <f t="shared" si="447"/>
        <v>0</v>
      </c>
      <c r="DX245" s="2684">
        <f t="shared" si="448"/>
        <v>0</v>
      </c>
      <c r="DY245" s="2684">
        <f t="shared" si="449"/>
        <v>0</v>
      </c>
      <c r="DZ245" s="2684">
        <f t="shared" si="450"/>
        <v>0</v>
      </c>
      <c r="EA245" s="2684">
        <f t="shared" si="451"/>
        <v>0</v>
      </c>
      <c r="EB245" s="2684">
        <f t="shared" si="452"/>
        <v>0</v>
      </c>
      <c r="EC245" s="2684">
        <f t="shared" si="453"/>
        <v>0</v>
      </c>
      <c r="ED245" s="2630"/>
      <c r="EE245" s="2685">
        <f t="shared" si="498"/>
        <v>0</v>
      </c>
      <c r="EF245" s="2686">
        <f t="shared" si="498"/>
        <v>0</v>
      </c>
      <c r="EG245" s="2686">
        <f t="shared" si="498"/>
        <v>0</v>
      </c>
      <c r="EH245" s="2686">
        <f t="shared" si="495"/>
        <v>0</v>
      </c>
      <c r="EI245" s="2686">
        <f t="shared" si="495"/>
        <v>0</v>
      </c>
      <c r="EJ245" s="2686">
        <f t="shared" si="495"/>
        <v>0</v>
      </c>
      <c r="EK245" s="2686">
        <f t="shared" si="495"/>
        <v>0</v>
      </c>
      <c r="EL245" s="2687">
        <f t="shared" si="495"/>
        <v>0</v>
      </c>
      <c r="EM245" s="2601"/>
      <c r="EN245" s="2681" t="str">
        <f t="shared" si="454"/>
        <v/>
      </c>
      <c r="EO245" s="2688">
        <f t="shared" si="455"/>
        <v>0</v>
      </c>
      <c r="EP245" s="2689">
        <f t="shared" si="456"/>
        <v>0</v>
      </c>
      <c r="EQ245" s="2689">
        <f t="shared" si="457"/>
        <v>0</v>
      </c>
      <c r="ER245" s="2689">
        <f t="shared" si="458"/>
        <v>0</v>
      </c>
      <c r="ES245" s="2689">
        <f t="shared" si="459"/>
        <v>0</v>
      </c>
      <c r="ET245" s="2689">
        <f t="shared" si="460"/>
        <v>0</v>
      </c>
      <c r="EU245" s="2689">
        <f t="shared" si="461"/>
        <v>0</v>
      </c>
      <c r="EV245" s="2689">
        <f t="shared" si="462"/>
        <v>0</v>
      </c>
      <c r="EW245" s="2689">
        <f t="shared" si="463"/>
        <v>0</v>
      </c>
      <c r="EX245" s="2705">
        <f>IF(X245=EX8,X245,0)</f>
        <v>0</v>
      </c>
      <c r="EY245" s="2703" t="str">
        <f t="shared" si="464"/>
        <v/>
      </c>
      <c r="EZ245" s="2678" t="str">
        <f t="shared" si="465"/>
        <v/>
      </c>
      <c r="FA245" s="2692" t="str">
        <f t="shared" si="466"/>
        <v/>
      </c>
      <c r="FB245" s="2692" t="str">
        <f t="shared" si="467"/>
        <v/>
      </c>
      <c r="FC245" s="2692" t="str">
        <f t="shared" si="468"/>
        <v/>
      </c>
      <c r="FD245" s="2692" t="str">
        <f t="shared" si="469"/>
        <v/>
      </c>
      <c r="FE245" s="2692" t="str">
        <f t="shared" si="470"/>
        <v/>
      </c>
      <c r="FF245" s="2692" t="str">
        <f t="shared" si="471"/>
        <v/>
      </c>
      <c r="FG245" s="2692" t="str">
        <f t="shared" si="472"/>
        <v/>
      </c>
      <c r="FH245" s="2601"/>
      <c r="FI245" s="2681" t="str">
        <f t="shared" si="473"/>
        <v/>
      </c>
      <c r="FJ245" s="2694">
        <f t="shared" si="474"/>
        <v>0</v>
      </c>
      <c r="FK245" s="2527" t="str">
        <f t="shared" si="475"/>
        <v/>
      </c>
      <c r="FL245" s="2527" t="str">
        <f t="shared" si="476"/>
        <v/>
      </c>
      <c r="FM245" s="2527" t="str">
        <f t="shared" si="477"/>
        <v/>
      </c>
      <c r="FN245" s="2527" t="str">
        <f t="shared" si="478"/>
        <v/>
      </c>
      <c r="FO245" s="2527" t="str">
        <f t="shared" si="479"/>
        <v/>
      </c>
      <c r="FP245" s="2527" t="str">
        <f t="shared" si="480"/>
        <v/>
      </c>
      <c r="FQ245" s="2527" t="str">
        <f t="shared" si="481"/>
        <v/>
      </c>
      <c r="FR245" s="2527" t="str">
        <f t="shared" si="482"/>
        <v/>
      </c>
      <c r="FS245" s="2704">
        <f>IF(X245=FS8,X245,0)</f>
        <v>0</v>
      </c>
      <c r="FT245" s="2703" t="str">
        <f t="shared" si="483"/>
        <v/>
      </c>
      <c r="FU245" s="2692" t="str">
        <f t="shared" si="484"/>
        <v/>
      </c>
      <c r="FV245" s="2692" t="str">
        <f t="shared" si="485"/>
        <v/>
      </c>
      <c r="FW245" s="2692" t="str">
        <f t="shared" si="486"/>
        <v/>
      </c>
      <c r="FX245" s="2692" t="str">
        <f t="shared" si="487"/>
        <v/>
      </c>
      <c r="FY245" s="2692" t="str">
        <f t="shared" si="488"/>
        <v/>
      </c>
      <c r="FZ245" s="2692" t="str">
        <f t="shared" si="489"/>
        <v/>
      </c>
      <c r="GA245" s="2692" t="str">
        <f t="shared" si="490"/>
        <v/>
      </c>
      <c r="GB245" s="2696" t="str">
        <f t="shared" si="491"/>
        <v/>
      </c>
      <c r="GC245" s="2535"/>
    </row>
    <row r="246" spans="1:185" ht="45" customHeight="1" x14ac:dyDescent="0.25">
      <c r="A246" s="2633">
        <f>ROW()</f>
        <v>246</v>
      </c>
      <c r="B246" s="2667" t="str">
        <f>IF(C246="I","",IF(ISBLANK(D246),"",IF(ISTEXT(D246),LARGE(B9:B245,1)+1,0)))</f>
        <v/>
      </c>
      <c r="C246" s="2716"/>
      <c r="D246" s="2717"/>
      <c r="E246" s="2718"/>
      <c r="F246" s="2719"/>
      <c r="G246" s="2671"/>
      <c r="H246" s="2672"/>
      <c r="I246" s="2671"/>
      <c r="J246" s="2672"/>
      <c r="K246" s="2673">
        <f t="shared" si="492"/>
        <v>0</v>
      </c>
      <c r="L246" s="2532"/>
      <c r="M246" s="2674">
        <f t="shared" si="380"/>
        <v>0</v>
      </c>
      <c r="N246" s="2675">
        <f t="shared" si="380"/>
        <v>0</v>
      </c>
      <c r="O246" s="2676"/>
      <c r="P246" s="2676"/>
      <c r="Q246" s="2676"/>
      <c r="R246" s="2676"/>
      <c r="S246" s="2676"/>
      <c r="T246" s="2676"/>
      <c r="U246" s="2676"/>
      <c r="V246" s="2676"/>
      <c r="W246" s="2532"/>
      <c r="X246" s="2674">
        <f t="shared" si="381"/>
        <v>0</v>
      </c>
      <c r="Y246" s="2675">
        <f t="shared" si="381"/>
        <v>0</v>
      </c>
      <c r="Z246" s="2677"/>
      <c r="AA246" s="2677"/>
      <c r="AB246" s="2677"/>
      <c r="AC246" s="2677"/>
      <c r="AD246" s="2677"/>
      <c r="AE246" s="2677"/>
      <c r="AF246" s="2677"/>
      <c r="AG246" s="2677"/>
      <c r="AH246" s="2532"/>
      <c r="AI246" s="2535"/>
      <c r="AJ246" s="2678">
        <f t="shared" si="382"/>
        <v>0</v>
      </c>
      <c r="AK246" s="2679">
        <f t="shared" si="383"/>
        <v>0</v>
      </c>
      <c r="AL246" s="2678">
        <f t="shared" si="384"/>
        <v>0</v>
      </c>
      <c r="AM246" s="2679">
        <f t="shared" si="385"/>
        <v>0</v>
      </c>
      <c r="AN246" s="2678">
        <f t="shared" si="386"/>
        <v>0</v>
      </c>
      <c r="AO246" s="2679">
        <f t="shared" si="387"/>
        <v>0</v>
      </c>
      <c r="AP246" s="2678">
        <f t="shared" si="388"/>
        <v>0</v>
      </c>
      <c r="AQ246" s="2679">
        <f t="shared" si="389"/>
        <v>0</v>
      </c>
      <c r="AR246" s="2678">
        <f t="shared" si="390"/>
        <v>0</v>
      </c>
      <c r="AS246" s="2679">
        <f t="shared" si="391"/>
        <v>0</v>
      </c>
      <c r="AT246" s="2678">
        <f t="shared" si="392"/>
        <v>0</v>
      </c>
      <c r="AU246" s="2679">
        <f t="shared" si="393"/>
        <v>0</v>
      </c>
      <c r="AV246" s="2678">
        <f t="shared" si="394"/>
        <v>0</v>
      </c>
      <c r="AW246" s="2679">
        <f t="shared" si="395"/>
        <v>0</v>
      </c>
      <c r="AX246" s="2678">
        <f t="shared" si="396"/>
        <v>0</v>
      </c>
      <c r="AY246" s="2679">
        <f t="shared" si="397"/>
        <v>0</v>
      </c>
      <c r="AZ246" s="2680"/>
      <c r="BA246" s="2681">
        <f>BA9</f>
        <v>20</v>
      </c>
      <c r="BB246" s="2681">
        <f t="shared" si="398"/>
        <v>0</v>
      </c>
      <c r="BC246" s="2681" t="str">
        <f t="shared" si="399"/>
        <v/>
      </c>
      <c r="BD246" s="2682">
        <f t="shared" si="496"/>
        <v>0</v>
      </c>
      <c r="BE246" s="2682">
        <f t="shared" si="496"/>
        <v>0</v>
      </c>
      <c r="BF246" s="2682">
        <f t="shared" si="496"/>
        <v>0</v>
      </c>
      <c r="BG246" s="2682">
        <f t="shared" si="493"/>
        <v>0</v>
      </c>
      <c r="BH246" s="2682">
        <f t="shared" si="493"/>
        <v>0</v>
      </c>
      <c r="BI246" s="2682">
        <f t="shared" si="493"/>
        <v>0</v>
      </c>
      <c r="BJ246" s="2682">
        <f t="shared" si="493"/>
        <v>0</v>
      </c>
      <c r="BK246" s="2682">
        <f t="shared" si="493"/>
        <v>0</v>
      </c>
      <c r="BL246" s="2535"/>
      <c r="BM246" s="2683">
        <f t="shared" si="400"/>
        <v>0</v>
      </c>
      <c r="BN246" s="2684">
        <f t="shared" si="401"/>
        <v>0</v>
      </c>
      <c r="BO246" s="2684">
        <f t="shared" si="402"/>
        <v>0</v>
      </c>
      <c r="BP246" s="2684">
        <f t="shared" si="403"/>
        <v>0</v>
      </c>
      <c r="BQ246" s="2684">
        <f t="shared" si="404"/>
        <v>0</v>
      </c>
      <c r="BR246" s="2684">
        <f t="shared" si="405"/>
        <v>0</v>
      </c>
      <c r="BS246" s="2684">
        <f t="shared" si="406"/>
        <v>0</v>
      </c>
      <c r="BT246" s="2684">
        <f t="shared" si="407"/>
        <v>0</v>
      </c>
      <c r="BU246" s="2617"/>
      <c r="BV246" s="2685">
        <f t="shared" si="497"/>
        <v>0</v>
      </c>
      <c r="BW246" s="2686">
        <f t="shared" si="497"/>
        <v>0</v>
      </c>
      <c r="BX246" s="2686">
        <f t="shared" si="497"/>
        <v>0</v>
      </c>
      <c r="BY246" s="2686">
        <f t="shared" si="494"/>
        <v>0</v>
      </c>
      <c r="BZ246" s="2686">
        <f t="shared" si="494"/>
        <v>0</v>
      </c>
      <c r="CA246" s="2686">
        <f t="shared" si="494"/>
        <v>0</v>
      </c>
      <c r="CB246" s="2686">
        <f t="shared" si="494"/>
        <v>0</v>
      </c>
      <c r="CC246" s="2687">
        <f t="shared" si="494"/>
        <v>0</v>
      </c>
      <c r="CD246" s="2525"/>
      <c r="CE246" s="2681" t="str">
        <f t="shared" si="408"/>
        <v/>
      </c>
      <c r="CF246" s="2688">
        <f t="shared" si="409"/>
        <v>0</v>
      </c>
      <c r="CG246" s="2689">
        <f t="shared" si="410"/>
        <v>0</v>
      </c>
      <c r="CH246" s="2689">
        <f t="shared" si="411"/>
        <v>0</v>
      </c>
      <c r="CI246" s="2689">
        <f t="shared" si="412"/>
        <v>0</v>
      </c>
      <c r="CJ246" s="2689">
        <f t="shared" si="413"/>
        <v>0</v>
      </c>
      <c r="CK246" s="2689">
        <f t="shared" si="414"/>
        <v>0</v>
      </c>
      <c r="CL246" s="2689">
        <f t="shared" si="415"/>
        <v>0</v>
      </c>
      <c r="CM246" s="2689">
        <f t="shared" si="416"/>
        <v>0</v>
      </c>
      <c r="CN246" s="2689">
        <f t="shared" si="417"/>
        <v>0</v>
      </c>
      <c r="CO246" s="2702">
        <f>IF(M246=CO8,M246,0)</f>
        <v>0</v>
      </c>
      <c r="CP246" s="2703" t="str">
        <f t="shared" si="418"/>
        <v/>
      </c>
      <c r="CQ246" s="2678" t="str">
        <f t="shared" si="419"/>
        <v/>
      </c>
      <c r="CR246" s="2692" t="str">
        <f t="shared" si="420"/>
        <v/>
      </c>
      <c r="CS246" s="2692" t="str">
        <f t="shared" si="421"/>
        <v/>
      </c>
      <c r="CT246" s="2692" t="str">
        <f t="shared" si="422"/>
        <v/>
      </c>
      <c r="CU246" s="2692" t="str">
        <f t="shared" si="423"/>
        <v/>
      </c>
      <c r="CV246" s="2692" t="str">
        <f t="shared" si="424"/>
        <v/>
      </c>
      <c r="CW246" s="2692" t="str">
        <f t="shared" si="425"/>
        <v/>
      </c>
      <c r="CX246" s="2693" t="str">
        <f t="shared" si="426"/>
        <v/>
      </c>
      <c r="CY246" s="2601"/>
      <c r="CZ246" s="2681" t="str">
        <f t="shared" si="427"/>
        <v/>
      </c>
      <c r="DA246" s="2694">
        <f t="shared" si="428"/>
        <v>0</v>
      </c>
      <c r="DB246" s="2527" t="str">
        <f t="shared" si="429"/>
        <v/>
      </c>
      <c r="DC246" s="2527" t="str">
        <f t="shared" si="430"/>
        <v/>
      </c>
      <c r="DD246" s="2527" t="str">
        <f t="shared" si="431"/>
        <v/>
      </c>
      <c r="DE246" s="2527" t="str">
        <f t="shared" si="432"/>
        <v/>
      </c>
      <c r="DF246" s="2527" t="str">
        <f t="shared" si="433"/>
        <v/>
      </c>
      <c r="DG246" s="2527" t="str">
        <f t="shared" si="434"/>
        <v/>
      </c>
      <c r="DH246" s="2527" t="str">
        <f t="shared" si="435"/>
        <v/>
      </c>
      <c r="DI246" s="2527" t="str">
        <f t="shared" si="436"/>
        <v/>
      </c>
      <c r="DJ246" s="2549"/>
      <c r="DK246" s="2704">
        <f>IF(M246=DK8,M246,0)</f>
        <v>0</v>
      </c>
      <c r="DL246" s="2703" t="str">
        <f t="shared" si="437"/>
        <v/>
      </c>
      <c r="DM246" s="2692" t="str">
        <f t="shared" si="438"/>
        <v/>
      </c>
      <c r="DN246" s="2692" t="str">
        <f t="shared" si="439"/>
        <v/>
      </c>
      <c r="DO246" s="2692" t="str">
        <f t="shared" si="440"/>
        <v/>
      </c>
      <c r="DP246" s="2692" t="str">
        <f t="shared" si="441"/>
        <v/>
      </c>
      <c r="DQ246" s="2692" t="str">
        <f t="shared" si="442"/>
        <v/>
      </c>
      <c r="DR246" s="2692" t="str">
        <f t="shared" si="443"/>
        <v/>
      </c>
      <c r="DS246" s="2692" t="str">
        <f t="shared" si="444"/>
        <v/>
      </c>
      <c r="DT246" s="2696" t="str">
        <f t="shared" si="445"/>
        <v/>
      </c>
      <c r="DU246" s="2535"/>
      <c r="DV246" s="2683">
        <f t="shared" si="446"/>
        <v>0</v>
      </c>
      <c r="DW246" s="2684">
        <f t="shared" si="447"/>
        <v>0</v>
      </c>
      <c r="DX246" s="2684">
        <f t="shared" si="448"/>
        <v>0</v>
      </c>
      <c r="DY246" s="2684">
        <f t="shared" si="449"/>
        <v>0</v>
      </c>
      <c r="DZ246" s="2684">
        <f t="shared" si="450"/>
        <v>0</v>
      </c>
      <c r="EA246" s="2684">
        <f t="shared" si="451"/>
        <v>0</v>
      </c>
      <c r="EB246" s="2684">
        <f t="shared" si="452"/>
        <v>0</v>
      </c>
      <c r="EC246" s="2684">
        <f t="shared" si="453"/>
        <v>0</v>
      </c>
      <c r="ED246" s="2630"/>
      <c r="EE246" s="2685">
        <f t="shared" si="498"/>
        <v>0</v>
      </c>
      <c r="EF246" s="2686">
        <f t="shared" si="498"/>
        <v>0</v>
      </c>
      <c r="EG246" s="2686">
        <f t="shared" si="498"/>
        <v>0</v>
      </c>
      <c r="EH246" s="2686">
        <f t="shared" si="495"/>
        <v>0</v>
      </c>
      <c r="EI246" s="2686">
        <f t="shared" si="495"/>
        <v>0</v>
      </c>
      <c r="EJ246" s="2686">
        <f t="shared" si="495"/>
        <v>0</v>
      </c>
      <c r="EK246" s="2686">
        <f t="shared" si="495"/>
        <v>0</v>
      </c>
      <c r="EL246" s="2687">
        <f t="shared" si="495"/>
        <v>0</v>
      </c>
      <c r="EM246" s="2601"/>
      <c r="EN246" s="2681" t="str">
        <f t="shared" si="454"/>
        <v/>
      </c>
      <c r="EO246" s="2688">
        <f t="shared" si="455"/>
        <v>0</v>
      </c>
      <c r="EP246" s="2689">
        <f t="shared" si="456"/>
        <v>0</v>
      </c>
      <c r="EQ246" s="2689">
        <f t="shared" si="457"/>
        <v>0</v>
      </c>
      <c r="ER246" s="2689">
        <f t="shared" si="458"/>
        <v>0</v>
      </c>
      <c r="ES246" s="2689">
        <f t="shared" si="459"/>
        <v>0</v>
      </c>
      <c r="ET246" s="2689">
        <f t="shared" si="460"/>
        <v>0</v>
      </c>
      <c r="EU246" s="2689">
        <f t="shared" si="461"/>
        <v>0</v>
      </c>
      <c r="EV246" s="2689">
        <f t="shared" si="462"/>
        <v>0</v>
      </c>
      <c r="EW246" s="2689">
        <f t="shared" si="463"/>
        <v>0</v>
      </c>
      <c r="EX246" s="2705">
        <f>IF(X246=EX8,X246,0)</f>
        <v>0</v>
      </c>
      <c r="EY246" s="2703" t="str">
        <f t="shared" si="464"/>
        <v/>
      </c>
      <c r="EZ246" s="2678" t="str">
        <f t="shared" si="465"/>
        <v/>
      </c>
      <c r="FA246" s="2692" t="str">
        <f t="shared" si="466"/>
        <v/>
      </c>
      <c r="FB246" s="2692" t="str">
        <f t="shared" si="467"/>
        <v/>
      </c>
      <c r="FC246" s="2692" t="str">
        <f t="shared" si="468"/>
        <v/>
      </c>
      <c r="FD246" s="2692" t="str">
        <f t="shared" si="469"/>
        <v/>
      </c>
      <c r="FE246" s="2692" t="str">
        <f t="shared" si="470"/>
        <v/>
      </c>
      <c r="FF246" s="2692" t="str">
        <f t="shared" si="471"/>
        <v/>
      </c>
      <c r="FG246" s="2692" t="str">
        <f t="shared" si="472"/>
        <v/>
      </c>
      <c r="FH246" s="2601"/>
      <c r="FI246" s="2681" t="str">
        <f t="shared" si="473"/>
        <v/>
      </c>
      <c r="FJ246" s="2694">
        <f t="shared" si="474"/>
        <v>0</v>
      </c>
      <c r="FK246" s="2527" t="str">
        <f t="shared" si="475"/>
        <v/>
      </c>
      <c r="FL246" s="2527" t="str">
        <f t="shared" si="476"/>
        <v/>
      </c>
      <c r="FM246" s="2527" t="str">
        <f t="shared" si="477"/>
        <v/>
      </c>
      <c r="FN246" s="2527" t="str">
        <f t="shared" si="478"/>
        <v/>
      </c>
      <c r="FO246" s="2527" t="str">
        <f t="shared" si="479"/>
        <v/>
      </c>
      <c r="FP246" s="2527" t="str">
        <f t="shared" si="480"/>
        <v/>
      </c>
      <c r="FQ246" s="2527" t="str">
        <f t="shared" si="481"/>
        <v/>
      </c>
      <c r="FR246" s="2527" t="str">
        <f t="shared" si="482"/>
        <v/>
      </c>
      <c r="FS246" s="2704">
        <f>IF(X246=FS8,X246,0)</f>
        <v>0</v>
      </c>
      <c r="FT246" s="2703" t="str">
        <f t="shared" si="483"/>
        <v/>
      </c>
      <c r="FU246" s="2692" t="str">
        <f t="shared" si="484"/>
        <v/>
      </c>
      <c r="FV246" s="2692" t="str">
        <f t="shared" si="485"/>
        <v/>
      </c>
      <c r="FW246" s="2692" t="str">
        <f t="shared" si="486"/>
        <v/>
      </c>
      <c r="FX246" s="2692" t="str">
        <f t="shared" si="487"/>
        <v/>
      </c>
      <c r="FY246" s="2692" t="str">
        <f t="shared" si="488"/>
        <v/>
      </c>
      <c r="FZ246" s="2692" t="str">
        <f t="shared" si="489"/>
        <v/>
      </c>
      <c r="GA246" s="2692" t="str">
        <f t="shared" si="490"/>
        <v/>
      </c>
      <c r="GB246" s="2696" t="str">
        <f t="shared" si="491"/>
        <v/>
      </c>
      <c r="GC246" s="2535"/>
    </row>
    <row r="247" spans="1:185" ht="45" customHeight="1" x14ac:dyDescent="0.25">
      <c r="A247" s="2633">
        <f>ROW()</f>
        <v>247</v>
      </c>
      <c r="B247" s="2667" t="str">
        <f>IF(C247="I","",IF(ISBLANK(D247),"",IF(ISTEXT(D247),LARGE(B9:B246,1)+1,0)))</f>
        <v/>
      </c>
      <c r="C247" s="2716"/>
      <c r="D247" s="2717"/>
      <c r="E247" s="2718"/>
      <c r="F247" s="2719"/>
      <c r="G247" s="2671"/>
      <c r="H247" s="2672"/>
      <c r="I247" s="2671"/>
      <c r="J247" s="2672"/>
      <c r="K247" s="2673">
        <f t="shared" si="492"/>
        <v>0</v>
      </c>
      <c r="L247" s="2532"/>
      <c r="M247" s="2674">
        <f t="shared" si="380"/>
        <v>0</v>
      </c>
      <c r="N247" s="2675">
        <f t="shared" si="380"/>
        <v>0</v>
      </c>
      <c r="O247" s="2676"/>
      <c r="P247" s="2676"/>
      <c r="Q247" s="2676"/>
      <c r="R247" s="2676"/>
      <c r="S247" s="2676"/>
      <c r="T247" s="2676"/>
      <c r="U247" s="2676"/>
      <c r="V247" s="2676"/>
      <c r="W247" s="2532"/>
      <c r="X247" s="2674">
        <f t="shared" si="381"/>
        <v>0</v>
      </c>
      <c r="Y247" s="2675">
        <f t="shared" si="381"/>
        <v>0</v>
      </c>
      <c r="Z247" s="2677"/>
      <c r="AA247" s="2677"/>
      <c r="AB247" s="2677"/>
      <c r="AC247" s="2677"/>
      <c r="AD247" s="2677"/>
      <c r="AE247" s="2677"/>
      <c r="AF247" s="2677"/>
      <c r="AG247" s="2677"/>
      <c r="AH247" s="2532"/>
      <c r="AI247" s="2535"/>
      <c r="AJ247" s="2678">
        <f t="shared" si="382"/>
        <v>0</v>
      </c>
      <c r="AK247" s="2679">
        <f t="shared" si="383"/>
        <v>0</v>
      </c>
      <c r="AL247" s="2678">
        <f t="shared" si="384"/>
        <v>0</v>
      </c>
      <c r="AM247" s="2679">
        <f t="shared" si="385"/>
        <v>0</v>
      </c>
      <c r="AN247" s="2678">
        <f t="shared" si="386"/>
        <v>0</v>
      </c>
      <c r="AO247" s="2679">
        <f t="shared" si="387"/>
        <v>0</v>
      </c>
      <c r="AP247" s="2678">
        <f t="shared" si="388"/>
        <v>0</v>
      </c>
      <c r="AQ247" s="2679">
        <f t="shared" si="389"/>
        <v>0</v>
      </c>
      <c r="AR247" s="2678">
        <f t="shared" si="390"/>
        <v>0</v>
      </c>
      <c r="AS247" s="2679">
        <f t="shared" si="391"/>
        <v>0</v>
      </c>
      <c r="AT247" s="2678">
        <f t="shared" si="392"/>
        <v>0</v>
      </c>
      <c r="AU247" s="2679">
        <f t="shared" si="393"/>
        <v>0</v>
      </c>
      <c r="AV247" s="2678">
        <f t="shared" si="394"/>
        <v>0</v>
      </c>
      <c r="AW247" s="2679">
        <f t="shared" si="395"/>
        <v>0</v>
      </c>
      <c r="AX247" s="2678">
        <f t="shared" si="396"/>
        <v>0</v>
      </c>
      <c r="AY247" s="2679">
        <f t="shared" si="397"/>
        <v>0</v>
      </c>
      <c r="AZ247" s="2680"/>
      <c r="BA247" s="2681">
        <f>BA9</f>
        <v>20</v>
      </c>
      <c r="BB247" s="2681">
        <f t="shared" si="398"/>
        <v>0</v>
      </c>
      <c r="BC247" s="2681" t="str">
        <f t="shared" si="399"/>
        <v/>
      </c>
      <c r="BD247" s="2682">
        <f t="shared" si="496"/>
        <v>0</v>
      </c>
      <c r="BE247" s="2682">
        <f t="shared" si="496"/>
        <v>0</v>
      </c>
      <c r="BF247" s="2682">
        <f t="shared" si="496"/>
        <v>0</v>
      </c>
      <c r="BG247" s="2682">
        <f t="shared" si="493"/>
        <v>0</v>
      </c>
      <c r="BH247" s="2682">
        <f t="shared" si="493"/>
        <v>0</v>
      </c>
      <c r="BI247" s="2682">
        <f t="shared" si="493"/>
        <v>0</v>
      </c>
      <c r="BJ247" s="2682">
        <f t="shared" si="493"/>
        <v>0</v>
      </c>
      <c r="BK247" s="2682">
        <f t="shared" si="493"/>
        <v>0</v>
      </c>
      <c r="BL247" s="2535"/>
      <c r="BM247" s="2683">
        <f t="shared" si="400"/>
        <v>0</v>
      </c>
      <c r="BN247" s="2684">
        <f t="shared" si="401"/>
        <v>0</v>
      </c>
      <c r="BO247" s="2684">
        <f t="shared" si="402"/>
        <v>0</v>
      </c>
      <c r="BP247" s="2684">
        <f t="shared" si="403"/>
        <v>0</v>
      </c>
      <c r="BQ247" s="2684">
        <f t="shared" si="404"/>
        <v>0</v>
      </c>
      <c r="BR247" s="2684">
        <f t="shared" si="405"/>
        <v>0</v>
      </c>
      <c r="BS247" s="2684">
        <f t="shared" si="406"/>
        <v>0</v>
      </c>
      <c r="BT247" s="2684">
        <f t="shared" si="407"/>
        <v>0</v>
      </c>
      <c r="BU247" s="2617"/>
      <c r="BV247" s="2685">
        <f t="shared" si="497"/>
        <v>0</v>
      </c>
      <c r="BW247" s="2686">
        <f t="shared" si="497"/>
        <v>0</v>
      </c>
      <c r="BX247" s="2686">
        <f t="shared" si="497"/>
        <v>0</v>
      </c>
      <c r="BY247" s="2686">
        <f t="shared" si="494"/>
        <v>0</v>
      </c>
      <c r="BZ247" s="2686">
        <f t="shared" si="494"/>
        <v>0</v>
      </c>
      <c r="CA247" s="2686">
        <f t="shared" si="494"/>
        <v>0</v>
      </c>
      <c r="CB247" s="2686">
        <f t="shared" si="494"/>
        <v>0</v>
      </c>
      <c r="CC247" s="2687">
        <f t="shared" si="494"/>
        <v>0</v>
      </c>
      <c r="CD247" s="2525"/>
      <c r="CE247" s="2681" t="str">
        <f t="shared" si="408"/>
        <v/>
      </c>
      <c r="CF247" s="2688">
        <f t="shared" si="409"/>
        <v>0</v>
      </c>
      <c r="CG247" s="2689">
        <f t="shared" si="410"/>
        <v>0</v>
      </c>
      <c r="CH247" s="2689">
        <f t="shared" si="411"/>
        <v>0</v>
      </c>
      <c r="CI247" s="2689">
        <f t="shared" si="412"/>
        <v>0</v>
      </c>
      <c r="CJ247" s="2689">
        <f t="shared" si="413"/>
        <v>0</v>
      </c>
      <c r="CK247" s="2689">
        <f t="shared" si="414"/>
        <v>0</v>
      </c>
      <c r="CL247" s="2689">
        <f t="shared" si="415"/>
        <v>0</v>
      </c>
      <c r="CM247" s="2689">
        <f t="shared" si="416"/>
        <v>0</v>
      </c>
      <c r="CN247" s="2689">
        <f t="shared" si="417"/>
        <v>0</v>
      </c>
      <c r="CO247" s="2702">
        <f>IF(M247=CO8,M247,0)</f>
        <v>0</v>
      </c>
      <c r="CP247" s="2703" t="str">
        <f t="shared" si="418"/>
        <v/>
      </c>
      <c r="CQ247" s="2678" t="str">
        <f t="shared" si="419"/>
        <v/>
      </c>
      <c r="CR247" s="2692" t="str">
        <f t="shared" si="420"/>
        <v/>
      </c>
      <c r="CS247" s="2692" t="str">
        <f t="shared" si="421"/>
        <v/>
      </c>
      <c r="CT247" s="2692" t="str">
        <f t="shared" si="422"/>
        <v/>
      </c>
      <c r="CU247" s="2692" t="str">
        <f t="shared" si="423"/>
        <v/>
      </c>
      <c r="CV247" s="2692" t="str">
        <f t="shared" si="424"/>
        <v/>
      </c>
      <c r="CW247" s="2692" t="str">
        <f t="shared" si="425"/>
        <v/>
      </c>
      <c r="CX247" s="2693" t="str">
        <f t="shared" si="426"/>
        <v/>
      </c>
      <c r="CY247" s="2601"/>
      <c r="CZ247" s="2681" t="str">
        <f t="shared" si="427"/>
        <v/>
      </c>
      <c r="DA247" s="2694">
        <f t="shared" si="428"/>
        <v>0</v>
      </c>
      <c r="DB247" s="2527" t="str">
        <f t="shared" si="429"/>
        <v/>
      </c>
      <c r="DC247" s="2527" t="str">
        <f t="shared" si="430"/>
        <v/>
      </c>
      <c r="DD247" s="2527" t="str">
        <f t="shared" si="431"/>
        <v/>
      </c>
      <c r="DE247" s="2527" t="str">
        <f t="shared" si="432"/>
        <v/>
      </c>
      <c r="DF247" s="2527" t="str">
        <f t="shared" si="433"/>
        <v/>
      </c>
      <c r="DG247" s="2527" t="str">
        <f t="shared" si="434"/>
        <v/>
      </c>
      <c r="DH247" s="2527" t="str">
        <f t="shared" si="435"/>
        <v/>
      </c>
      <c r="DI247" s="2527" t="str">
        <f t="shared" si="436"/>
        <v/>
      </c>
      <c r="DJ247" s="2549"/>
      <c r="DK247" s="2704">
        <f>IF(M247=DK8,M247,0)</f>
        <v>0</v>
      </c>
      <c r="DL247" s="2703" t="str">
        <f t="shared" si="437"/>
        <v/>
      </c>
      <c r="DM247" s="2692" t="str">
        <f t="shared" si="438"/>
        <v/>
      </c>
      <c r="DN247" s="2692" t="str">
        <f t="shared" si="439"/>
        <v/>
      </c>
      <c r="DO247" s="2692" t="str">
        <f t="shared" si="440"/>
        <v/>
      </c>
      <c r="DP247" s="2692" t="str">
        <f t="shared" si="441"/>
        <v/>
      </c>
      <c r="DQ247" s="2692" t="str">
        <f t="shared" si="442"/>
        <v/>
      </c>
      <c r="DR247" s="2692" t="str">
        <f t="shared" si="443"/>
        <v/>
      </c>
      <c r="DS247" s="2692" t="str">
        <f t="shared" si="444"/>
        <v/>
      </c>
      <c r="DT247" s="2696" t="str">
        <f t="shared" si="445"/>
        <v/>
      </c>
      <c r="DU247" s="2535"/>
      <c r="DV247" s="2683">
        <f t="shared" si="446"/>
        <v>0</v>
      </c>
      <c r="DW247" s="2684">
        <f t="shared" si="447"/>
        <v>0</v>
      </c>
      <c r="DX247" s="2684">
        <f t="shared" si="448"/>
        <v>0</v>
      </c>
      <c r="DY247" s="2684">
        <f t="shared" si="449"/>
        <v>0</v>
      </c>
      <c r="DZ247" s="2684">
        <f t="shared" si="450"/>
        <v>0</v>
      </c>
      <c r="EA247" s="2684">
        <f t="shared" si="451"/>
        <v>0</v>
      </c>
      <c r="EB247" s="2684">
        <f t="shared" si="452"/>
        <v>0</v>
      </c>
      <c r="EC247" s="2684">
        <f t="shared" si="453"/>
        <v>0</v>
      </c>
      <c r="ED247" s="2630"/>
      <c r="EE247" s="2685">
        <f t="shared" si="498"/>
        <v>0</v>
      </c>
      <c r="EF247" s="2686">
        <f t="shared" si="498"/>
        <v>0</v>
      </c>
      <c r="EG247" s="2686">
        <f t="shared" si="498"/>
        <v>0</v>
      </c>
      <c r="EH247" s="2686">
        <f t="shared" si="495"/>
        <v>0</v>
      </c>
      <c r="EI247" s="2686">
        <f t="shared" si="495"/>
        <v>0</v>
      </c>
      <c r="EJ247" s="2686">
        <f t="shared" si="495"/>
        <v>0</v>
      </c>
      <c r="EK247" s="2686">
        <f t="shared" si="495"/>
        <v>0</v>
      </c>
      <c r="EL247" s="2687">
        <f t="shared" si="495"/>
        <v>0</v>
      </c>
      <c r="EM247" s="2601"/>
      <c r="EN247" s="2681" t="str">
        <f t="shared" si="454"/>
        <v/>
      </c>
      <c r="EO247" s="2688">
        <f t="shared" si="455"/>
        <v>0</v>
      </c>
      <c r="EP247" s="2689">
        <f t="shared" si="456"/>
        <v>0</v>
      </c>
      <c r="EQ247" s="2689">
        <f t="shared" si="457"/>
        <v>0</v>
      </c>
      <c r="ER247" s="2689">
        <f t="shared" si="458"/>
        <v>0</v>
      </c>
      <c r="ES247" s="2689">
        <f t="shared" si="459"/>
        <v>0</v>
      </c>
      <c r="ET247" s="2689">
        <f t="shared" si="460"/>
        <v>0</v>
      </c>
      <c r="EU247" s="2689">
        <f t="shared" si="461"/>
        <v>0</v>
      </c>
      <c r="EV247" s="2689">
        <f t="shared" si="462"/>
        <v>0</v>
      </c>
      <c r="EW247" s="2689">
        <f t="shared" si="463"/>
        <v>0</v>
      </c>
      <c r="EX247" s="2705">
        <f>IF(X247=EX8,X247,0)</f>
        <v>0</v>
      </c>
      <c r="EY247" s="2703" t="str">
        <f t="shared" si="464"/>
        <v/>
      </c>
      <c r="EZ247" s="2678" t="str">
        <f t="shared" si="465"/>
        <v/>
      </c>
      <c r="FA247" s="2692" t="str">
        <f t="shared" si="466"/>
        <v/>
      </c>
      <c r="FB247" s="2692" t="str">
        <f t="shared" si="467"/>
        <v/>
      </c>
      <c r="FC247" s="2692" t="str">
        <f t="shared" si="468"/>
        <v/>
      </c>
      <c r="FD247" s="2692" t="str">
        <f t="shared" si="469"/>
        <v/>
      </c>
      <c r="FE247" s="2692" t="str">
        <f t="shared" si="470"/>
        <v/>
      </c>
      <c r="FF247" s="2692" t="str">
        <f t="shared" si="471"/>
        <v/>
      </c>
      <c r="FG247" s="2692" t="str">
        <f t="shared" si="472"/>
        <v/>
      </c>
      <c r="FH247" s="2601"/>
      <c r="FI247" s="2681" t="str">
        <f t="shared" si="473"/>
        <v/>
      </c>
      <c r="FJ247" s="2694">
        <f t="shared" si="474"/>
        <v>0</v>
      </c>
      <c r="FK247" s="2527" t="str">
        <f t="shared" si="475"/>
        <v/>
      </c>
      <c r="FL247" s="2527" t="str">
        <f t="shared" si="476"/>
        <v/>
      </c>
      <c r="FM247" s="2527" t="str">
        <f t="shared" si="477"/>
        <v/>
      </c>
      <c r="FN247" s="2527" t="str">
        <f t="shared" si="478"/>
        <v/>
      </c>
      <c r="FO247" s="2527" t="str">
        <f t="shared" si="479"/>
        <v/>
      </c>
      <c r="FP247" s="2527" t="str">
        <f t="shared" si="480"/>
        <v/>
      </c>
      <c r="FQ247" s="2527" t="str">
        <f t="shared" si="481"/>
        <v/>
      </c>
      <c r="FR247" s="2527" t="str">
        <f t="shared" si="482"/>
        <v/>
      </c>
      <c r="FS247" s="2704">
        <f>IF(X247=FS8,X247,0)</f>
        <v>0</v>
      </c>
      <c r="FT247" s="2703" t="str">
        <f t="shared" si="483"/>
        <v/>
      </c>
      <c r="FU247" s="2692" t="str">
        <f t="shared" si="484"/>
        <v/>
      </c>
      <c r="FV247" s="2692" t="str">
        <f t="shared" si="485"/>
        <v/>
      </c>
      <c r="FW247" s="2692" t="str">
        <f t="shared" si="486"/>
        <v/>
      </c>
      <c r="FX247" s="2692" t="str">
        <f t="shared" si="487"/>
        <v/>
      </c>
      <c r="FY247" s="2692" t="str">
        <f t="shared" si="488"/>
        <v/>
      </c>
      <c r="FZ247" s="2692" t="str">
        <f t="shared" si="489"/>
        <v/>
      </c>
      <c r="GA247" s="2692" t="str">
        <f t="shared" si="490"/>
        <v/>
      </c>
      <c r="GB247" s="2696" t="str">
        <f t="shared" si="491"/>
        <v/>
      </c>
      <c r="GC247" s="2535"/>
    </row>
    <row r="248" spans="1:185" ht="45" customHeight="1" x14ac:dyDescent="0.25">
      <c r="A248" s="2633">
        <f>ROW()</f>
        <v>248</v>
      </c>
      <c r="B248" s="2667" t="str">
        <f>IF(C248="I","",IF(ISBLANK(D248),"",IF(ISTEXT(D248),LARGE(B9:B247,1)+1,0)))</f>
        <v/>
      </c>
      <c r="C248" s="2716"/>
      <c r="D248" s="2717"/>
      <c r="E248" s="2718"/>
      <c r="F248" s="2719"/>
      <c r="G248" s="2671"/>
      <c r="H248" s="2672"/>
      <c r="I248" s="2671"/>
      <c r="J248" s="2672"/>
      <c r="K248" s="2673">
        <f t="shared" si="492"/>
        <v>0</v>
      </c>
      <c r="L248" s="2532"/>
      <c r="M248" s="2674">
        <f t="shared" si="380"/>
        <v>0</v>
      </c>
      <c r="N248" s="2675">
        <f t="shared" si="380"/>
        <v>0</v>
      </c>
      <c r="O248" s="2676"/>
      <c r="P248" s="2676"/>
      <c r="Q248" s="2676"/>
      <c r="R248" s="2676"/>
      <c r="S248" s="2676"/>
      <c r="T248" s="2676"/>
      <c r="U248" s="2676"/>
      <c r="V248" s="2676"/>
      <c r="W248" s="2532"/>
      <c r="X248" s="2674">
        <f t="shared" si="381"/>
        <v>0</v>
      </c>
      <c r="Y248" s="2675">
        <f t="shared" si="381"/>
        <v>0</v>
      </c>
      <c r="Z248" s="2677"/>
      <c r="AA248" s="2677"/>
      <c r="AB248" s="2677"/>
      <c r="AC248" s="2677"/>
      <c r="AD248" s="2677"/>
      <c r="AE248" s="2677"/>
      <c r="AF248" s="2677"/>
      <c r="AG248" s="2677"/>
      <c r="AH248" s="2532"/>
      <c r="AI248" s="2535"/>
      <c r="AJ248" s="2678">
        <f t="shared" si="382"/>
        <v>0</v>
      </c>
      <c r="AK248" s="2679">
        <f t="shared" si="383"/>
        <v>0</v>
      </c>
      <c r="AL248" s="2678">
        <f t="shared" si="384"/>
        <v>0</v>
      </c>
      <c r="AM248" s="2679">
        <f t="shared" si="385"/>
        <v>0</v>
      </c>
      <c r="AN248" s="2678">
        <f t="shared" si="386"/>
        <v>0</v>
      </c>
      <c r="AO248" s="2679">
        <f t="shared" si="387"/>
        <v>0</v>
      </c>
      <c r="AP248" s="2678">
        <f t="shared" si="388"/>
        <v>0</v>
      </c>
      <c r="AQ248" s="2679">
        <f t="shared" si="389"/>
        <v>0</v>
      </c>
      <c r="AR248" s="2678">
        <f t="shared" si="390"/>
        <v>0</v>
      </c>
      <c r="AS248" s="2679">
        <f t="shared" si="391"/>
        <v>0</v>
      </c>
      <c r="AT248" s="2678">
        <f t="shared" si="392"/>
        <v>0</v>
      </c>
      <c r="AU248" s="2679">
        <f t="shared" si="393"/>
        <v>0</v>
      </c>
      <c r="AV248" s="2678">
        <f t="shared" si="394"/>
        <v>0</v>
      </c>
      <c r="AW248" s="2679">
        <f t="shared" si="395"/>
        <v>0</v>
      </c>
      <c r="AX248" s="2678">
        <f t="shared" si="396"/>
        <v>0</v>
      </c>
      <c r="AY248" s="2679">
        <f t="shared" si="397"/>
        <v>0</v>
      </c>
      <c r="AZ248" s="2680"/>
      <c r="BA248" s="2681">
        <f>BA9</f>
        <v>20</v>
      </c>
      <c r="BB248" s="2681">
        <f t="shared" si="398"/>
        <v>0</v>
      </c>
      <c r="BC248" s="2681" t="str">
        <f t="shared" si="399"/>
        <v/>
      </c>
      <c r="BD248" s="2682">
        <f t="shared" si="496"/>
        <v>0</v>
      </c>
      <c r="BE248" s="2682">
        <f t="shared" si="496"/>
        <v>0</v>
      </c>
      <c r="BF248" s="2682">
        <f t="shared" si="496"/>
        <v>0</v>
      </c>
      <c r="BG248" s="2682">
        <f t="shared" si="493"/>
        <v>0</v>
      </c>
      <c r="BH248" s="2682">
        <f t="shared" si="493"/>
        <v>0</v>
      </c>
      <c r="BI248" s="2682">
        <f t="shared" si="493"/>
        <v>0</v>
      </c>
      <c r="BJ248" s="2682">
        <f t="shared" si="493"/>
        <v>0</v>
      </c>
      <c r="BK248" s="2682">
        <f t="shared" si="493"/>
        <v>0</v>
      </c>
      <c r="BL248" s="2535"/>
      <c r="BM248" s="2683">
        <f t="shared" si="400"/>
        <v>0</v>
      </c>
      <c r="BN248" s="2684">
        <f t="shared" si="401"/>
        <v>0</v>
      </c>
      <c r="BO248" s="2684">
        <f t="shared" si="402"/>
        <v>0</v>
      </c>
      <c r="BP248" s="2684">
        <f t="shared" si="403"/>
        <v>0</v>
      </c>
      <c r="BQ248" s="2684">
        <f t="shared" si="404"/>
        <v>0</v>
      </c>
      <c r="BR248" s="2684">
        <f t="shared" si="405"/>
        <v>0</v>
      </c>
      <c r="BS248" s="2684">
        <f t="shared" si="406"/>
        <v>0</v>
      </c>
      <c r="BT248" s="2684">
        <f t="shared" si="407"/>
        <v>0</v>
      </c>
      <c r="BU248" s="2617"/>
      <c r="BV248" s="2685">
        <f t="shared" si="497"/>
        <v>0</v>
      </c>
      <c r="BW248" s="2686">
        <f t="shared" si="497"/>
        <v>0</v>
      </c>
      <c r="BX248" s="2686">
        <f t="shared" si="497"/>
        <v>0</v>
      </c>
      <c r="BY248" s="2686">
        <f t="shared" si="494"/>
        <v>0</v>
      </c>
      <c r="BZ248" s="2686">
        <f t="shared" si="494"/>
        <v>0</v>
      </c>
      <c r="CA248" s="2686">
        <f t="shared" si="494"/>
        <v>0</v>
      </c>
      <c r="CB248" s="2686">
        <f t="shared" si="494"/>
        <v>0</v>
      </c>
      <c r="CC248" s="2687">
        <f t="shared" si="494"/>
        <v>0</v>
      </c>
      <c r="CD248" s="2525"/>
      <c r="CE248" s="2681" t="str">
        <f t="shared" si="408"/>
        <v/>
      </c>
      <c r="CF248" s="2688">
        <f t="shared" si="409"/>
        <v>0</v>
      </c>
      <c r="CG248" s="2689">
        <f t="shared" si="410"/>
        <v>0</v>
      </c>
      <c r="CH248" s="2689">
        <f t="shared" si="411"/>
        <v>0</v>
      </c>
      <c r="CI248" s="2689">
        <f t="shared" si="412"/>
        <v>0</v>
      </c>
      <c r="CJ248" s="2689">
        <f t="shared" si="413"/>
        <v>0</v>
      </c>
      <c r="CK248" s="2689">
        <f t="shared" si="414"/>
        <v>0</v>
      </c>
      <c r="CL248" s="2689">
        <f t="shared" si="415"/>
        <v>0</v>
      </c>
      <c r="CM248" s="2689">
        <f t="shared" si="416"/>
        <v>0</v>
      </c>
      <c r="CN248" s="2689">
        <f t="shared" si="417"/>
        <v>0</v>
      </c>
      <c r="CO248" s="2702">
        <f>IF(M248=CO8,M248,0)</f>
        <v>0</v>
      </c>
      <c r="CP248" s="2703" t="str">
        <f t="shared" si="418"/>
        <v/>
      </c>
      <c r="CQ248" s="2678" t="str">
        <f t="shared" si="419"/>
        <v/>
      </c>
      <c r="CR248" s="2692" t="str">
        <f t="shared" si="420"/>
        <v/>
      </c>
      <c r="CS248" s="2692" t="str">
        <f t="shared" si="421"/>
        <v/>
      </c>
      <c r="CT248" s="2692" t="str">
        <f t="shared" si="422"/>
        <v/>
      </c>
      <c r="CU248" s="2692" t="str">
        <f t="shared" si="423"/>
        <v/>
      </c>
      <c r="CV248" s="2692" t="str">
        <f t="shared" si="424"/>
        <v/>
      </c>
      <c r="CW248" s="2692" t="str">
        <f t="shared" si="425"/>
        <v/>
      </c>
      <c r="CX248" s="2693" t="str">
        <f t="shared" si="426"/>
        <v/>
      </c>
      <c r="CY248" s="2601"/>
      <c r="CZ248" s="2681" t="str">
        <f t="shared" si="427"/>
        <v/>
      </c>
      <c r="DA248" s="2694">
        <f t="shared" si="428"/>
        <v>0</v>
      </c>
      <c r="DB248" s="2527" t="str">
        <f t="shared" si="429"/>
        <v/>
      </c>
      <c r="DC248" s="2527" t="str">
        <f t="shared" si="430"/>
        <v/>
      </c>
      <c r="DD248" s="2527" t="str">
        <f t="shared" si="431"/>
        <v/>
      </c>
      <c r="DE248" s="2527" t="str">
        <f t="shared" si="432"/>
        <v/>
      </c>
      <c r="DF248" s="2527" t="str">
        <f t="shared" si="433"/>
        <v/>
      </c>
      <c r="DG248" s="2527" t="str">
        <f t="shared" si="434"/>
        <v/>
      </c>
      <c r="DH248" s="2527" t="str">
        <f t="shared" si="435"/>
        <v/>
      </c>
      <c r="DI248" s="2527" t="str">
        <f t="shared" si="436"/>
        <v/>
      </c>
      <c r="DJ248" s="2549"/>
      <c r="DK248" s="2704">
        <f>IF(M248=DK8,M248,0)</f>
        <v>0</v>
      </c>
      <c r="DL248" s="2703" t="str">
        <f t="shared" si="437"/>
        <v/>
      </c>
      <c r="DM248" s="2692" t="str">
        <f t="shared" si="438"/>
        <v/>
      </c>
      <c r="DN248" s="2692" t="str">
        <f t="shared" si="439"/>
        <v/>
      </c>
      <c r="DO248" s="2692" t="str">
        <f t="shared" si="440"/>
        <v/>
      </c>
      <c r="DP248" s="2692" t="str">
        <f t="shared" si="441"/>
        <v/>
      </c>
      <c r="DQ248" s="2692" t="str">
        <f t="shared" si="442"/>
        <v/>
      </c>
      <c r="DR248" s="2692" t="str">
        <f t="shared" si="443"/>
        <v/>
      </c>
      <c r="DS248" s="2692" t="str">
        <f t="shared" si="444"/>
        <v/>
      </c>
      <c r="DT248" s="2696" t="str">
        <f t="shared" si="445"/>
        <v/>
      </c>
      <c r="DU248" s="2535"/>
      <c r="DV248" s="2683">
        <f t="shared" si="446"/>
        <v>0</v>
      </c>
      <c r="DW248" s="2684">
        <f t="shared" si="447"/>
        <v>0</v>
      </c>
      <c r="DX248" s="2684">
        <f t="shared" si="448"/>
        <v>0</v>
      </c>
      <c r="DY248" s="2684">
        <f t="shared" si="449"/>
        <v>0</v>
      </c>
      <c r="DZ248" s="2684">
        <f t="shared" si="450"/>
        <v>0</v>
      </c>
      <c r="EA248" s="2684">
        <f t="shared" si="451"/>
        <v>0</v>
      </c>
      <c r="EB248" s="2684">
        <f t="shared" si="452"/>
        <v>0</v>
      </c>
      <c r="EC248" s="2684">
        <f t="shared" si="453"/>
        <v>0</v>
      </c>
      <c r="ED248" s="2630"/>
      <c r="EE248" s="2685">
        <f t="shared" si="498"/>
        <v>0</v>
      </c>
      <c r="EF248" s="2686">
        <f t="shared" si="498"/>
        <v>0</v>
      </c>
      <c r="EG248" s="2686">
        <f t="shared" si="498"/>
        <v>0</v>
      </c>
      <c r="EH248" s="2686">
        <f t="shared" si="495"/>
        <v>0</v>
      </c>
      <c r="EI248" s="2686">
        <f t="shared" si="495"/>
        <v>0</v>
      </c>
      <c r="EJ248" s="2686">
        <f t="shared" si="495"/>
        <v>0</v>
      </c>
      <c r="EK248" s="2686">
        <f t="shared" si="495"/>
        <v>0</v>
      </c>
      <c r="EL248" s="2687">
        <f t="shared" si="495"/>
        <v>0</v>
      </c>
      <c r="EM248" s="2601"/>
      <c r="EN248" s="2681" t="str">
        <f t="shared" si="454"/>
        <v/>
      </c>
      <c r="EO248" s="2688">
        <f t="shared" si="455"/>
        <v>0</v>
      </c>
      <c r="EP248" s="2689">
        <f t="shared" si="456"/>
        <v>0</v>
      </c>
      <c r="EQ248" s="2689">
        <f t="shared" si="457"/>
        <v>0</v>
      </c>
      <c r="ER248" s="2689">
        <f t="shared" si="458"/>
        <v>0</v>
      </c>
      <c r="ES248" s="2689">
        <f t="shared" si="459"/>
        <v>0</v>
      </c>
      <c r="ET248" s="2689">
        <f t="shared" si="460"/>
        <v>0</v>
      </c>
      <c r="EU248" s="2689">
        <f t="shared" si="461"/>
        <v>0</v>
      </c>
      <c r="EV248" s="2689">
        <f t="shared" si="462"/>
        <v>0</v>
      </c>
      <c r="EW248" s="2689">
        <f t="shared" si="463"/>
        <v>0</v>
      </c>
      <c r="EX248" s="2705">
        <f>IF(X248=EX8,X248,0)</f>
        <v>0</v>
      </c>
      <c r="EY248" s="2703" t="str">
        <f t="shared" si="464"/>
        <v/>
      </c>
      <c r="EZ248" s="2678" t="str">
        <f t="shared" si="465"/>
        <v/>
      </c>
      <c r="FA248" s="2692" t="str">
        <f t="shared" si="466"/>
        <v/>
      </c>
      <c r="FB248" s="2692" t="str">
        <f t="shared" si="467"/>
        <v/>
      </c>
      <c r="FC248" s="2692" t="str">
        <f t="shared" si="468"/>
        <v/>
      </c>
      <c r="FD248" s="2692" t="str">
        <f t="shared" si="469"/>
        <v/>
      </c>
      <c r="FE248" s="2692" t="str">
        <f t="shared" si="470"/>
        <v/>
      </c>
      <c r="FF248" s="2692" t="str">
        <f t="shared" si="471"/>
        <v/>
      </c>
      <c r="FG248" s="2692" t="str">
        <f t="shared" si="472"/>
        <v/>
      </c>
      <c r="FH248" s="2601"/>
      <c r="FI248" s="2681" t="str">
        <f t="shared" si="473"/>
        <v/>
      </c>
      <c r="FJ248" s="2694">
        <f t="shared" si="474"/>
        <v>0</v>
      </c>
      <c r="FK248" s="2527" t="str">
        <f t="shared" si="475"/>
        <v/>
      </c>
      <c r="FL248" s="2527" t="str">
        <f t="shared" si="476"/>
        <v/>
      </c>
      <c r="FM248" s="2527" t="str">
        <f t="shared" si="477"/>
        <v/>
      </c>
      <c r="FN248" s="2527" t="str">
        <f t="shared" si="478"/>
        <v/>
      </c>
      <c r="FO248" s="2527" t="str">
        <f t="shared" si="479"/>
        <v/>
      </c>
      <c r="FP248" s="2527" t="str">
        <f t="shared" si="480"/>
        <v/>
      </c>
      <c r="FQ248" s="2527" t="str">
        <f t="shared" si="481"/>
        <v/>
      </c>
      <c r="FR248" s="2527" t="str">
        <f t="shared" si="482"/>
        <v/>
      </c>
      <c r="FS248" s="2704">
        <f>IF(X248=FS8,X248,0)</f>
        <v>0</v>
      </c>
      <c r="FT248" s="2703" t="str">
        <f t="shared" si="483"/>
        <v/>
      </c>
      <c r="FU248" s="2692" t="str">
        <f t="shared" si="484"/>
        <v/>
      </c>
      <c r="FV248" s="2692" t="str">
        <f t="shared" si="485"/>
        <v/>
      </c>
      <c r="FW248" s="2692" t="str">
        <f t="shared" si="486"/>
        <v/>
      </c>
      <c r="FX248" s="2692" t="str">
        <f t="shared" si="487"/>
        <v/>
      </c>
      <c r="FY248" s="2692" t="str">
        <f t="shared" si="488"/>
        <v/>
      </c>
      <c r="FZ248" s="2692" t="str">
        <f t="shared" si="489"/>
        <v/>
      </c>
      <c r="GA248" s="2692" t="str">
        <f t="shared" si="490"/>
        <v/>
      </c>
      <c r="GB248" s="2696" t="str">
        <f t="shared" si="491"/>
        <v/>
      </c>
      <c r="GC248" s="2535"/>
    </row>
    <row r="249" spans="1:185" ht="45" customHeight="1" x14ac:dyDescent="0.25">
      <c r="A249" s="2633">
        <f>ROW()</f>
        <v>249</v>
      </c>
      <c r="B249" s="2667" t="str">
        <f>IF(C249="I","",IF(ISBLANK(D249),"",IF(ISTEXT(D249),LARGE(B9:B248,1)+1,0)))</f>
        <v/>
      </c>
      <c r="C249" s="2716"/>
      <c r="D249" s="2717"/>
      <c r="E249" s="2718"/>
      <c r="F249" s="2719"/>
      <c r="G249" s="2671"/>
      <c r="H249" s="2672"/>
      <c r="I249" s="2671"/>
      <c r="J249" s="2672"/>
      <c r="K249" s="2673">
        <f t="shared" si="492"/>
        <v>0</v>
      </c>
      <c r="L249" s="2532"/>
      <c r="M249" s="2674">
        <f t="shared" si="380"/>
        <v>0</v>
      </c>
      <c r="N249" s="2675">
        <f t="shared" si="380"/>
        <v>0</v>
      </c>
      <c r="O249" s="2676"/>
      <c r="P249" s="2676"/>
      <c r="Q249" s="2676"/>
      <c r="R249" s="2676"/>
      <c r="S249" s="2676"/>
      <c r="T249" s="2676"/>
      <c r="U249" s="2676"/>
      <c r="V249" s="2676"/>
      <c r="W249" s="2532"/>
      <c r="X249" s="2674">
        <f t="shared" si="381"/>
        <v>0</v>
      </c>
      <c r="Y249" s="2675">
        <f t="shared" si="381"/>
        <v>0</v>
      </c>
      <c r="Z249" s="2677"/>
      <c r="AA249" s="2677"/>
      <c r="AB249" s="2677"/>
      <c r="AC249" s="2677"/>
      <c r="AD249" s="2677"/>
      <c r="AE249" s="2677"/>
      <c r="AF249" s="2677"/>
      <c r="AG249" s="2677"/>
      <c r="AH249" s="2532"/>
      <c r="AI249" s="2535"/>
      <c r="AJ249" s="2678">
        <f t="shared" si="382"/>
        <v>0</v>
      </c>
      <c r="AK249" s="2679">
        <f t="shared" si="383"/>
        <v>0</v>
      </c>
      <c r="AL249" s="2678">
        <f t="shared" si="384"/>
        <v>0</v>
      </c>
      <c r="AM249" s="2679">
        <f t="shared" si="385"/>
        <v>0</v>
      </c>
      <c r="AN249" s="2678">
        <f t="shared" si="386"/>
        <v>0</v>
      </c>
      <c r="AO249" s="2679">
        <f t="shared" si="387"/>
        <v>0</v>
      </c>
      <c r="AP249" s="2678">
        <f t="shared" si="388"/>
        <v>0</v>
      </c>
      <c r="AQ249" s="2679">
        <f t="shared" si="389"/>
        <v>0</v>
      </c>
      <c r="AR249" s="2678">
        <f t="shared" si="390"/>
        <v>0</v>
      </c>
      <c r="AS249" s="2679">
        <f t="shared" si="391"/>
        <v>0</v>
      </c>
      <c r="AT249" s="2678">
        <f t="shared" si="392"/>
        <v>0</v>
      </c>
      <c r="AU249" s="2679">
        <f t="shared" si="393"/>
        <v>0</v>
      </c>
      <c r="AV249" s="2678">
        <f t="shared" si="394"/>
        <v>0</v>
      </c>
      <c r="AW249" s="2679">
        <f t="shared" si="395"/>
        <v>0</v>
      </c>
      <c r="AX249" s="2678">
        <f t="shared" si="396"/>
        <v>0</v>
      </c>
      <c r="AY249" s="2679">
        <f t="shared" si="397"/>
        <v>0</v>
      </c>
      <c r="AZ249" s="2680"/>
      <c r="BA249" s="2681">
        <f>BA9</f>
        <v>20</v>
      </c>
      <c r="BB249" s="2681">
        <f t="shared" si="398"/>
        <v>0</v>
      </c>
      <c r="BC249" s="2681" t="str">
        <f t="shared" si="399"/>
        <v/>
      </c>
      <c r="BD249" s="2682">
        <f t="shared" si="496"/>
        <v>0</v>
      </c>
      <c r="BE249" s="2682">
        <f t="shared" si="496"/>
        <v>0</v>
      </c>
      <c r="BF249" s="2682">
        <f t="shared" si="496"/>
        <v>0</v>
      </c>
      <c r="BG249" s="2682">
        <f t="shared" si="493"/>
        <v>0</v>
      </c>
      <c r="BH249" s="2682">
        <f t="shared" si="493"/>
        <v>0</v>
      </c>
      <c r="BI249" s="2682">
        <f t="shared" si="493"/>
        <v>0</v>
      </c>
      <c r="BJ249" s="2682">
        <f t="shared" si="493"/>
        <v>0</v>
      </c>
      <c r="BK249" s="2682">
        <f t="shared" si="493"/>
        <v>0</v>
      </c>
      <c r="BL249" s="2535"/>
      <c r="BM249" s="2683">
        <f t="shared" si="400"/>
        <v>0</v>
      </c>
      <c r="BN249" s="2684">
        <f t="shared" si="401"/>
        <v>0</v>
      </c>
      <c r="BO249" s="2684">
        <f t="shared" si="402"/>
        <v>0</v>
      </c>
      <c r="BP249" s="2684">
        <f t="shared" si="403"/>
        <v>0</v>
      </c>
      <c r="BQ249" s="2684">
        <f t="shared" si="404"/>
        <v>0</v>
      </c>
      <c r="BR249" s="2684">
        <f t="shared" si="405"/>
        <v>0</v>
      </c>
      <c r="BS249" s="2684">
        <f t="shared" si="406"/>
        <v>0</v>
      </c>
      <c r="BT249" s="2684">
        <f t="shared" si="407"/>
        <v>0</v>
      </c>
      <c r="BU249" s="2617"/>
      <c r="BV249" s="2685">
        <f t="shared" si="497"/>
        <v>0</v>
      </c>
      <c r="BW249" s="2686">
        <f t="shared" si="497"/>
        <v>0</v>
      </c>
      <c r="BX249" s="2686">
        <f t="shared" si="497"/>
        <v>0</v>
      </c>
      <c r="BY249" s="2686">
        <f t="shared" si="494"/>
        <v>0</v>
      </c>
      <c r="BZ249" s="2686">
        <f t="shared" si="494"/>
        <v>0</v>
      </c>
      <c r="CA249" s="2686">
        <f t="shared" si="494"/>
        <v>0</v>
      </c>
      <c r="CB249" s="2686">
        <f t="shared" si="494"/>
        <v>0</v>
      </c>
      <c r="CC249" s="2687">
        <f t="shared" si="494"/>
        <v>0</v>
      </c>
      <c r="CD249" s="2525"/>
      <c r="CE249" s="2681" t="str">
        <f t="shared" si="408"/>
        <v/>
      </c>
      <c r="CF249" s="2688">
        <f t="shared" si="409"/>
        <v>0</v>
      </c>
      <c r="CG249" s="2689">
        <f t="shared" si="410"/>
        <v>0</v>
      </c>
      <c r="CH249" s="2689">
        <f t="shared" si="411"/>
        <v>0</v>
      </c>
      <c r="CI249" s="2689">
        <f t="shared" si="412"/>
        <v>0</v>
      </c>
      <c r="CJ249" s="2689">
        <f t="shared" si="413"/>
        <v>0</v>
      </c>
      <c r="CK249" s="2689">
        <f t="shared" si="414"/>
        <v>0</v>
      </c>
      <c r="CL249" s="2689">
        <f t="shared" si="415"/>
        <v>0</v>
      </c>
      <c r="CM249" s="2689">
        <f t="shared" si="416"/>
        <v>0</v>
      </c>
      <c r="CN249" s="2689">
        <f t="shared" si="417"/>
        <v>0</v>
      </c>
      <c r="CO249" s="2702">
        <f>IF(M249=CO8,M249,0)</f>
        <v>0</v>
      </c>
      <c r="CP249" s="2703" t="str">
        <f t="shared" si="418"/>
        <v/>
      </c>
      <c r="CQ249" s="2678" t="str">
        <f t="shared" si="419"/>
        <v/>
      </c>
      <c r="CR249" s="2692" t="str">
        <f t="shared" si="420"/>
        <v/>
      </c>
      <c r="CS249" s="2692" t="str">
        <f t="shared" si="421"/>
        <v/>
      </c>
      <c r="CT249" s="2692" t="str">
        <f t="shared" si="422"/>
        <v/>
      </c>
      <c r="CU249" s="2692" t="str">
        <f t="shared" si="423"/>
        <v/>
      </c>
      <c r="CV249" s="2692" t="str">
        <f t="shared" si="424"/>
        <v/>
      </c>
      <c r="CW249" s="2692" t="str">
        <f t="shared" si="425"/>
        <v/>
      </c>
      <c r="CX249" s="2693" t="str">
        <f t="shared" si="426"/>
        <v/>
      </c>
      <c r="CY249" s="2601"/>
      <c r="CZ249" s="2681" t="str">
        <f t="shared" si="427"/>
        <v/>
      </c>
      <c r="DA249" s="2694">
        <f t="shared" si="428"/>
        <v>0</v>
      </c>
      <c r="DB249" s="2527" t="str">
        <f t="shared" si="429"/>
        <v/>
      </c>
      <c r="DC249" s="2527" t="str">
        <f t="shared" si="430"/>
        <v/>
      </c>
      <c r="DD249" s="2527" t="str">
        <f t="shared" si="431"/>
        <v/>
      </c>
      <c r="DE249" s="2527" t="str">
        <f t="shared" si="432"/>
        <v/>
      </c>
      <c r="DF249" s="2527" t="str">
        <f t="shared" si="433"/>
        <v/>
      </c>
      <c r="DG249" s="2527" t="str">
        <f t="shared" si="434"/>
        <v/>
      </c>
      <c r="DH249" s="2527" t="str">
        <f t="shared" si="435"/>
        <v/>
      </c>
      <c r="DI249" s="2527" t="str">
        <f t="shared" si="436"/>
        <v/>
      </c>
      <c r="DJ249" s="2549"/>
      <c r="DK249" s="2704">
        <f>IF(M249=DK8,M249,0)</f>
        <v>0</v>
      </c>
      <c r="DL249" s="2703" t="str">
        <f t="shared" si="437"/>
        <v/>
      </c>
      <c r="DM249" s="2692" t="str">
        <f t="shared" si="438"/>
        <v/>
      </c>
      <c r="DN249" s="2692" t="str">
        <f t="shared" si="439"/>
        <v/>
      </c>
      <c r="DO249" s="2692" t="str">
        <f t="shared" si="440"/>
        <v/>
      </c>
      <c r="DP249" s="2692" t="str">
        <f t="shared" si="441"/>
        <v/>
      </c>
      <c r="DQ249" s="2692" t="str">
        <f t="shared" si="442"/>
        <v/>
      </c>
      <c r="DR249" s="2692" t="str">
        <f t="shared" si="443"/>
        <v/>
      </c>
      <c r="DS249" s="2692" t="str">
        <f t="shared" si="444"/>
        <v/>
      </c>
      <c r="DT249" s="2696" t="str">
        <f t="shared" si="445"/>
        <v/>
      </c>
      <c r="DU249" s="2535"/>
      <c r="DV249" s="2683">
        <f t="shared" si="446"/>
        <v>0</v>
      </c>
      <c r="DW249" s="2684">
        <f t="shared" si="447"/>
        <v>0</v>
      </c>
      <c r="DX249" s="2684">
        <f t="shared" si="448"/>
        <v>0</v>
      </c>
      <c r="DY249" s="2684">
        <f t="shared" si="449"/>
        <v>0</v>
      </c>
      <c r="DZ249" s="2684">
        <f t="shared" si="450"/>
        <v>0</v>
      </c>
      <c r="EA249" s="2684">
        <f t="shared" si="451"/>
        <v>0</v>
      </c>
      <c r="EB249" s="2684">
        <f t="shared" si="452"/>
        <v>0</v>
      </c>
      <c r="EC249" s="2684">
        <f t="shared" si="453"/>
        <v>0</v>
      </c>
      <c r="ED249" s="2630"/>
      <c r="EE249" s="2685">
        <f t="shared" si="498"/>
        <v>0</v>
      </c>
      <c r="EF249" s="2686">
        <f t="shared" si="498"/>
        <v>0</v>
      </c>
      <c r="EG249" s="2686">
        <f t="shared" si="498"/>
        <v>0</v>
      </c>
      <c r="EH249" s="2686">
        <f t="shared" si="495"/>
        <v>0</v>
      </c>
      <c r="EI249" s="2686">
        <f t="shared" si="495"/>
        <v>0</v>
      </c>
      <c r="EJ249" s="2686">
        <f t="shared" si="495"/>
        <v>0</v>
      </c>
      <c r="EK249" s="2686">
        <f t="shared" si="495"/>
        <v>0</v>
      </c>
      <c r="EL249" s="2687">
        <f t="shared" si="495"/>
        <v>0</v>
      </c>
      <c r="EM249" s="2601"/>
      <c r="EN249" s="2681" t="str">
        <f t="shared" si="454"/>
        <v/>
      </c>
      <c r="EO249" s="2688">
        <f t="shared" si="455"/>
        <v>0</v>
      </c>
      <c r="EP249" s="2689">
        <f t="shared" si="456"/>
        <v>0</v>
      </c>
      <c r="EQ249" s="2689">
        <f t="shared" si="457"/>
        <v>0</v>
      </c>
      <c r="ER249" s="2689">
        <f t="shared" si="458"/>
        <v>0</v>
      </c>
      <c r="ES249" s="2689">
        <f t="shared" si="459"/>
        <v>0</v>
      </c>
      <c r="ET249" s="2689">
        <f t="shared" si="460"/>
        <v>0</v>
      </c>
      <c r="EU249" s="2689">
        <f t="shared" si="461"/>
        <v>0</v>
      </c>
      <c r="EV249" s="2689">
        <f t="shared" si="462"/>
        <v>0</v>
      </c>
      <c r="EW249" s="2689">
        <f t="shared" si="463"/>
        <v>0</v>
      </c>
      <c r="EX249" s="2705">
        <f>IF(X249=EX8,X249,0)</f>
        <v>0</v>
      </c>
      <c r="EY249" s="2703" t="str">
        <f t="shared" si="464"/>
        <v/>
      </c>
      <c r="EZ249" s="2678" t="str">
        <f t="shared" si="465"/>
        <v/>
      </c>
      <c r="FA249" s="2692" t="str">
        <f t="shared" si="466"/>
        <v/>
      </c>
      <c r="FB249" s="2692" t="str">
        <f t="shared" si="467"/>
        <v/>
      </c>
      <c r="FC249" s="2692" t="str">
        <f t="shared" si="468"/>
        <v/>
      </c>
      <c r="FD249" s="2692" t="str">
        <f t="shared" si="469"/>
        <v/>
      </c>
      <c r="FE249" s="2692" t="str">
        <f t="shared" si="470"/>
        <v/>
      </c>
      <c r="FF249" s="2692" t="str">
        <f t="shared" si="471"/>
        <v/>
      </c>
      <c r="FG249" s="2692" t="str">
        <f t="shared" si="472"/>
        <v/>
      </c>
      <c r="FH249" s="2601"/>
      <c r="FI249" s="2681" t="str">
        <f t="shared" si="473"/>
        <v/>
      </c>
      <c r="FJ249" s="2694">
        <f t="shared" si="474"/>
        <v>0</v>
      </c>
      <c r="FK249" s="2527" t="str">
        <f t="shared" si="475"/>
        <v/>
      </c>
      <c r="FL249" s="2527" t="str">
        <f t="shared" si="476"/>
        <v/>
      </c>
      <c r="FM249" s="2527" t="str">
        <f t="shared" si="477"/>
        <v/>
      </c>
      <c r="FN249" s="2527" t="str">
        <f t="shared" si="478"/>
        <v/>
      </c>
      <c r="FO249" s="2527" t="str">
        <f t="shared" si="479"/>
        <v/>
      </c>
      <c r="FP249" s="2527" t="str">
        <f t="shared" si="480"/>
        <v/>
      </c>
      <c r="FQ249" s="2527" t="str">
        <f t="shared" si="481"/>
        <v/>
      </c>
      <c r="FR249" s="2527" t="str">
        <f t="shared" si="482"/>
        <v/>
      </c>
      <c r="FS249" s="2704">
        <f>IF(X249=FS8,X249,0)</f>
        <v>0</v>
      </c>
      <c r="FT249" s="2703" t="str">
        <f t="shared" si="483"/>
        <v/>
      </c>
      <c r="FU249" s="2692" t="str">
        <f t="shared" si="484"/>
        <v/>
      </c>
      <c r="FV249" s="2692" t="str">
        <f t="shared" si="485"/>
        <v/>
      </c>
      <c r="FW249" s="2692" t="str">
        <f t="shared" si="486"/>
        <v/>
      </c>
      <c r="FX249" s="2692" t="str">
        <f t="shared" si="487"/>
        <v/>
      </c>
      <c r="FY249" s="2692" t="str">
        <f t="shared" si="488"/>
        <v/>
      </c>
      <c r="FZ249" s="2692" t="str">
        <f t="shared" si="489"/>
        <v/>
      </c>
      <c r="GA249" s="2692" t="str">
        <f t="shared" si="490"/>
        <v/>
      </c>
      <c r="GB249" s="2696" t="str">
        <f t="shared" si="491"/>
        <v/>
      </c>
      <c r="GC249" s="2535"/>
    </row>
    <row r="250" spans="1:185" ht="45" customHeight="1" x14ac:dyDescent="0.25">
      <c r="A250" s="2633">
        <f>ROW()</f>
        <v>250</v>
      </c>
      <c r="B250" s="2667" t="str">
        <f>IF(C250="I","",IF(ISBLANK(D250),"",IF(ISTEXT(D250),LARGE(B9:B249,1)+1,0)))</f>
        <v/>
      </c>
      <c r="C250" s="2716"/>
      <c r="D250" s="2717"/>
      <c r="E250" s="2718"/>
      <c r="F250" s="2719"/>
      <c r="G250" s="2671"/>
      <c r="H250" s="2672"/>
      <c r="I250" s="2671"/>
      <c r="J250" s="2672"/>
      <c r="K250" s="2673">
        <f t="shared" si="492"/>
        <v>0</v>
      </c>
      <c r="L250" s="2532"/>
      <c r="M250" s="2674">
        <f t="shared" si="380"/>
        <v>0</v>
      </c>
      <c r="N250" s="2675">
        <f t="shared" si="380"/>
        <v>0</v>
      </c>
      <c r="O250" s="2676"/>
      <c r="P250" s="2676"/>
      <c r="Q250" s="2676"/>
      <c r="R250" s="2676"/>
      <c r="S250" s="2676"/>
      <c r="T250" s="2676"/>
      <c r="U250" s="2676"/>
      <c r="V250" s="2676"/>
      <c r="W250" s="2532"/>
      <c r="X250" s="2674">
        <f t="shared" si="381"/>
        <v>0</v>
      </c>
      <c r="Y250" s="2675">
        <f t="shared" si="381"/>
        <v>0</v>
      </c>
      <c r="Z250" s="2677"/>
      <c r="AA250" s="2677"/>
      <c r="AB250" s="2677"/>
      <c r="AC250" s="2677"/>
      <c r="AD250" s="2677"/>
      <c r="AE250" s="2677"/>
      <c r="AF250" s="2677"/>
      <c r="AG250" s="2677"/>
      <c r="AH250" s="2532"/>
      <c r="AI250" s="2535"/>
      <c r="AJ250" s="2678">
        <f t="shared" si="382"/>
        <v>0</v>
      </c>
      <c r="AK250" s="2679">
        <f t="shared" si="383"/>
        <v>0</v>
      </c>
      <c r="AL250" s="2678">
        <f t="shared" si="384"/>
        <v>0</v>
      </c>
      <c r="AM250" s="2679">
        <f t="shared" si="385"/>
        <v>0</v>
      </c>
      <c r="AN250" s="2678">
        <f t="shared" si="386"/>
        <v>0</v>
      </c>
      <c r="AO250" s="2679">
        <f t="shared" si="387"/>
        <v>0</v>
      </c>
      <c r="AP250" s="2678">
        <f t="shared" si="388"/>
        <v>0</v>
      </c>
      <c r="AQ250" s="2679">
        <f t="shared" si="389"/>
        <v>0</v>
      </c>
      <c r="AR250" s="2678">
        <f t="shared" si="390"/>
        <v>0</v>
      </c>
      <c r="AS250" s="2679">
        <f t="shared" si="391"/>
        <v>0</v>
      </c>
      <c r="AT250" s="2678">
        <f t="shared" si="392"/>
        <v>0</v>
      </c>
      <c r="AU250" s="2679">
        <f t="shared" si="393"/>
        <v>0</v>
      </c>
      <c r="AV250" s="2678">
        <f t="shared" si="394"/>
        <v>0</v>
      </c>
      <c r="AW250" s="2679">
        <f t="shared" si="395"/>
        <v>0</v>
      </c>
      <c r="AX250" s="2678">
        <f t="shared" si="396"/>
        <v>0</v>
      </c>
      <c r="AY250" s="2679">
        <f t="shared" si="397"/>
        <v>0</v>
      </c>
      <c r="AZ250" s="2680"/>
      <c r="BA250" s="2681">
        <f>BA9</f>
        <v>20</v>
      </c>
      <c r="BB250" s="2681">
        <f t="shared" si="398"/>
        <v>0</v>
      </c>
      <c r="BC250" s="2681" t="str">
        <f t="shared" si="399"/>
        <v/>
      </c>
      <c r="BD250" s="2682">
        <f t="shared" si="496"/>
        <v>0</v>
      </c>
      <c r="BE250" s="2682">
        <f t="shared" si="496"/>
        <v>0</v>
      </c>
      <c r="BF250" s="2682">
        <f t="shared" si="496"/>
        <v>0</v>
      </c>
      <c r="BG250" s="2682">
        <f t="shared" si="493"/>
        <v>0</v>
      </c>
      <c r="BH250" s="2682">
        <f t="shared" si="493"/>
        <v>0</v>
      </c>
      <c r="BI250" s="2682">
        <f t="shared" si="493"/>
        <v>0</v>
      </c>
      <c r="BJ250" s="2682">
        <f t="shared" si="493"/>
        <v>0</v>
      </c>
      <c r="BK250" s="2682">
        <f t="shared" si="493"/>
        <v>0</v>
      </c>
      <c r="BL250" s="2535"/>
      <c r="BM250" s="2683">
        <f t="shared" si="400"/>
        <v>0</v>
      </c>
      <c r="BN250" s="2684">
        <f t="shared" si="401"/>
        <v>0</v>
      </c>
      <c r="BO250" s="2684">
        <f t="shared" si="402"/>
        <v>0</v>
      </c>
      <c r="BP250" s="2684">
        <f t="shared" si="403"/>
        <v>0</v>
      </c>
      <c r="BQ250" s="2684">
        <f t="shared" si="404"/>
        <v>0</v>
      </c>
      <c r="BR250" s="2684">
        <f t="shared" si="405"/>
        <v>0</v>
      </c>
      <c r="BS250" s="2684">
        <f t="shared" si="406"/>
        <v>0</v>
      </c>
      <c r="BT250" s="2684">
        <f t="shared" si="407"/>
        <v>0</v>
      </c>
      <c r="BU250" s="2617"/>
      <c r="BV250" s="2685">
        <f t="shared" si="497"/>
        <v>0</v>
      </c>
      <c r="BW250" s="2686">
        <f t="shared" si="497"/>
        <v>0</v>
      </c>
      <c r="BX250" s="2686">
        <f t="shared" si="497"/>
        <v>0</v>
      </c>
      <c r="BY250" s="2686">
        <f t="shared" si="494"/>
        <v>0</v>
      </c>
      <c r="BZ250" s="2686">
        <f t="shared" si="494"/>
        <v>0</v>
      </c>
      <c r="CA250" s="2686">
        <f t="shared" si="494"/>
        <v>0</v>
      </c>
      <c r="CB250" s="2686">
        <f t="shared" si="494"/>
        <v>0</v>
      </c>
      <c r="CC250" s="2687">
        <f t="shared" si="494"/>
        <v>0</v>
      </c>
      <c r="CD250" s="2525"/>
      <c r="CE250" s="2681" t="str">
        <f t="shared" si="408"/>
        <v/>
      </c>
      <c r="CF250" s="2688">
        <f t="shared" si="409"/>
        <v>0</v>
      </c>
      <c r="CG250" s="2689">
        <f t="shared" si="410"/>
        <v>0</v>
      </c>
      <c r="CH250" s="2689">
        <f t="shared" si="411"/>
        <v>0</v>
      </c>
      <c r="CI250" s="2689">
        <f t="shared" si="412"/>
        <v>0</v>
      </c>
      <c r="CJ250" s="2689">
        <f t="shared" si="413"/>
        <v>0</v>
      </c>
      <c r="CK250" s="2689">
        <f t="shared" si="414"/>
        <v>0</v>
      </c>
      <c r="CL250" s="2689">
        <f t="shared" si="415"/>
        <v>0</v>
      </c>
      <c r="CM250" s="2689">
        <f t="shared" si="416"/>
        <v>0</v>
      </c>
      <c r="CN250" s="2689">
        <f t="shared" si="417"/>
        <v>0</v>
      </c>
      <c r="CO250" s="2702">
        <f>IF(M250=CO8,M250,0)</f>
        <v>0</v>
      </c>
      <c r="CP250" s="2703" t="str">
        <f t="shared" si="418"/>
        <v/>
      </c>
      <c r="CQ250" s="2678" t="str">
        <f t="shared" si="419"/>
        <v/>
      </c>
      <c r="CR250" s="2692" t="str">
        <f t="shared" si="420"/>
        <v/>
      </c>
      <c r="CS250" s="2692" t="str">
        <f t="shared" si="421"/>
        <v/>
      </c>
      <c r="CT250" s="2692" t="str">
        <f t="shared" si="422"/>
        <v/>
      </c>
      <c r="CU250" s="2692" t="str">
        <f t="shared" si="423"/>
        <v/>
      </c>
      <c r="CV250" s="2692" t="str">
        <f t="shared" si="424"/>
        <v/>
      </c>
      <c r="CW250" s="2692" t="str">
        <f t="shared" si="425"/>
        <v/>
      </c>
      <c r="CX250" s="2693" t="str">
        <f t="shared" si="426"/>
        <v/>
      </c>
      <c r="CY250" s="2601"/>
      <c r="CZ250" s="2681" t="str">
        <f t="shared" si="427"/>
        <v/>
      </c>
      <c r="DA250" s="2694">
        <f t="shared" si="428"/>
        <v>0</v>
      </c>
      <c r="DB250" s="2527" t="str">
        <f t="shared" si="429"/>
        <v/>
      </c>
      <c r="DC250" s="2527" t="str">
        <f t="shared" si="430"/>
        <v/>
      </c>
      <c r="DD250" s="2527" t="str">
        <f t="shared" si="431"/>
        <v/>
      </c>
      <c r="DE250" s="2527" t="str">
        <f t="shared" si="432"/>
        <v/>
      </c>
      <c r="DF250" s="2527" t="str">
        <f t="shared" si="433"/>
        <v/>
      </c>
      <c r="DG250" s="2527" t="str">
        <f t="shared" si="434"/>
        <v/>
      </c>
      <c r="DH250" s="2527" t="str">
        <f t="shared" si="435"/>
        <v/>
      </c>
      <c r="DI250" s="2527" t="str">
        <f t="shared" si="436"/>
        <v/>
      </c>
      <c r="DJ250" s="2549"/>
      <c r="DK250" s="2704">
        <f>IF(M250=DK8,M250,0)</f>
        <v>0</v>
      </c>
      <c r="DL250" s="2703" t="str">
        <f t="shared" si="437"/>
        <v/>
      </c>
      <c r="DM250" s="2692" t="str">
        <f t="shared" si="438"/>
        <v/>
      </c>
      <c r="DN250" s="2692" t="str">
        <f t="shared" si="439"/>
        <v/>
      </c>
      <c r="DO250" s="2692" t="str">
        <f t="shared" si="440"/>
        <v/>
      </c>
      <c r="DP250" s="2692" t="str">
        <f t="shared" si="441"/>
        <v/>
      </c>
      <c r="DQ250" s="2692" t="str">
        <f t="shared" si="442"/>
        <v/>
      </c>
      <c r="DR250" s="2692" t="str">
        <f t="shared" si="443"/>
        <v/>
      </c>
      <c r="DS250" s="2692" t="str">
        <f t="shared" si="444"/>
        <v/>
      </c>
      <c r="DT250" s="2696" t="str">
        <f t="shared" si="445"/>
        <v/>
      </c>
      <c r="DU250" s="2535"/>
      <c r="DV250" s="2683">
        <f t="shared" si="446"/>
        <v>0</v>
      </c>
      <c r="DW250" s="2684">
        <f t="shared" si="447"/>
        <v>0</v>
      </c>
      <c r="DX250" s="2684">
        <f t="shared" si="448"/>
        <v>0</v>
      </c>
      <c r="DY250" s="2684">
        <f t="shared" si="449"/>
        <v>0</v>
      </c>
      <c r="DZ250" s="2684">
        <f t="shared" si="450"/>
        <v>0</v>
      </c>
      <c r="EA250" s="2684">
        <f t="shared" si="451"/>
        <v>0</v>
      </c>
      <c r="EB250" s="2684">
        <f t="shared" si="452"/>
        <v>0</v>
      </c>
      <c r="EC250" s="2684">
        <f t="shared" si="453"/>
        <v>0</v>
      </c>
      <c r="ED250" s="2630"/>
      <c r="EE250" s="2685">
        <f t="shared" si="498"/>
        <v>0</v>
      </c>
      <c r="EF250" s="2686">
        <f t="shared" si="498"/>
        <v>0</v>
      </c>
      <c r="EG250" s="2686">
        <f t="shared" si="498"/>
        <v>0</v>
      </c>
      <c r="EH250" s="2686">
        <f t="shared" si="495"/>
        <v>0</v>
      </c>
      <c r="EI250" s="2686">
        <f t="shared" si="495"/>
        <v>0</v>
      </c>
      <c r="EJ250" s="2686">
        <f t="shared" si="495"/>
        <v>0</v>
      </c>
      <c r="EK250" s="2686">
        <f t="shared" si="495"/>
        <v>0</v>
      </c>
      <c r="EL250" s="2687">
        <f t="shared" si="495"/>
        <v>0</v>
      </c>
      <c r="EM250" s="2601"/>
      <c r="EN250" s="2681" t="str">
        <f t="shared" si="454"/>
        <v/>
      </c>
      <c r="EO250" s="2688">
        <f t="shared" si="455"/>
        <v>0</v>
      </c>
      <c r="EP250" s="2689">
        <f t="shared" si="456"/>
        <v>0</v>
      </c>
      <c r="EQ250" s="2689">
        <f t="shared" si="457"/>
        <v>0</v>
      </c>
      <c r="ER250" s="2689">
        <f t="shared" si="458"/>
        <v>0</v>
      </c>
      <c r="ES250" s="2689">
        <f t="shared" si="459"/>
        <v>0</v>
      </c>
      <c r="ET250" s="2689">
        <f t="shared" si="460"/>
        <v>0</v>
      </c>
      <c r="EU250" s="2689">
        <f t="shared" si="461"/>
        <v>0</v>
      </c>
      <c r="EV250" s="2689">
        <f t="shared" si="462"/>
        <v>0</v>
      </c>
      <c r="EW250" s="2689">
        <f t="shared" si="463"/>
        <v>0</v>
      </c>
      <c r="EX250" s="2705">
        <f>IF(X250=EX8,X250,0)</f>
        <v>0</v>
      </c>
      <c r="EY250" s="2703" t="str">
        <f t="shared" si="464"/>
        <v/>
      </c>
      <c r="EZ250" s="2678" t="str">
        <f t="shared" si="465"/>
        <v/>
      </c>
      <c r="FA250" s="2692" t="str">
        <f t="shared" si="466"/>
        <v/>
      </c>
      <c r="FB250" s="2692" t="str">
        <f t="shared" si="467"/>
        <v/>
      </c>
      <c r="FC250" s="2692" t="str">
        <f t="shared" si="468"/>
        <v/>
      </c>
      <c r="FD250" s="2692" t="str">
        <f t="shared" si="469"/>
        <v/>
      </c>
      <c r="FE250" s="2692" t="str">
        <f t="shared" si="470"/>
        <v/>
      </c>
      <c r="FF250" s="2692" t="str">
        <f t="shared" si="471"/>
        <v/>
      </c>
      <c r="FG250" s="2692" t="str">
        <f t="shared" si="472"/>
        <v/>
      </c>
      <c r="FH250" s="2601"/>
      <c r="FI250" s="2681" t="str">
        <f t="shared" si="473"/>
        <v/>
      </c>
      <c r="FJ250" s="2694">
        <f t="shared" si="474"/>
        <v>0</v>
      </c>
      <c r="FK250" s="2527" t="str">
        <f t="shared" si="475"/>
        <v/>
      </c>
      <c r="FL250" s="2527" t="str">
        <f t="shared" si="476"/>
        <v/>
      </c>
      <c r="FM250" s="2527" t="str">
        <f t="shared" si="477"/>
        <v/>
      </c>
      <c r="FN250" s="2527" t="str">
        <f t="shared" si="478"/>
        <v/>
      </c>
      <c r="FO250" s="2527" t="str">
        <f t="shared" si="479"/>
        <v/>
      </c>
      <c r="FP250" s="2527" t="str">
        <f t="shared" si="480"/>
        <v/>
      </c>
      <c r="FQ250" s="2527" t="str">
        <f t="shared" si="481"/>
        <v/>
      </c>
      <c r="FR250" s="2527" t="str">
        <f t="shared" si="482"/>
        <v/>
      </c>
      <c r="FS250" s="2704">
        <f>IF(X250=FS8,X250,0)</f>
        <v>0</v>
      </c>
      <c r="FT250" s="2703" t="str">
        <f t="shared" si="483"/>
        <v/>
      </c>
      <c r="FU250" s="2692" t="str">
        <f t="shared" si="484"/>
        <v/>
      </c>
      <c r="FV250" s="2692" t="str">
        <f t="shared" si="485"/>
        <v/>
      </c>
      <c r="FW250" s="2692" t="str">
        <f t="shared" si="486"/>
        <v/>
      </c>
      <c r="FX250" s="2692" t="str">
        <f t="shared" si="487"/>
        <v/>
      </c>
      <c r="FY250" s="2692" t="str">
        <f t="shared" si="488"/>
        <v/>
      </c>
      <c r="FZ250" s="2692" t="str">
        <f t="shared" si="489"/>
        <v/>
      </c>
      <c r="GA250" s="2692" t="str">
        <f t="shared" si="490"/>
        <v/>
      </c>
      <c r="GB250" s="2696" t="str">
        <f t="shared" si="491"/>
        <v/>
      </c>
      <c r="GC250" s="2535"/>
    </row>
    <row r="251" spans="1:185" ht="45" customHeight="1" x14ac:dyDescent="0.25">
      <c r="A251" s="2633">
        <f>ROW()</f>
        <v>251</v>
      </c>
      <c r="B251" s="2667" t="str">
        <f>IF(C251="I","",IF(ISBLANK(D251),"",IF(ISTEXT(D251),LARGE(B9:B250,1)+1,0)))</f>
        <v/>
      </c>
      <c r="C251" s="2716"/>
      <c r="D251" s="2717"/>
      <c r="E251" s="2718"/>
      <c r="F251" s="2719"/>
      <c r="G251" s="2671"/>
      <c r="H251" s="2672"/>
      <c r="I251" s="2671"/>
      <c r="J251" s="2672"/>
      <c r="K251" s="2673">
        <f t="shared" si="492"/>
        <v>0</v>
      </c>
      <c r="L251" s="2532"/>
      <c r="M251" s="2674">
        <f t="shared" si="380"/>
        <v>0</v>
      </c>
      <c r="N251" s="2675">
        <f t="shared" si="380"/>
        <v>0</v>
      </c>
      <c r="O251" s="2676"/>
      <c r="P251" s="2676"/>
      <c r="Q251" s="2676"/>
      <c r="R251" s="2676"/>
      <c r="S251" s="2676"/>
      <c r="T251" s="2676"/>
      <c r="U251" s="2676"/>
      <c r="V251" s="2676"/>
      <c r="W251" s="2532"/>
      <c r="X251" s="2674">
        <f t="shared" si="381"/>
        <v>0</v>
      </c>
      <c r="Y251" s="2675">
        <f t="shared" si="381"/>
        <v>0</v>
      </c>
      <c r="Z251" s="2677"/>
      <c r="AA251" s="2677"/>
      <c r="AB251" s="2677"/>
      <c r="AC251" s="2677"/>
      <c r="AD251" s="2677"/>
      <c r="AE251" s="2677"/>
      <c r="AF251" s="2677"/>
      <c r="AG251" s="2677"/>
      <c r="AH251" s="2532"/>
      <c r="AI251" s="2535"/>
      <c r="AJ251" s="2678">
        <f t="shared" si="382"/>
        <v>0</v>
      </c>
      <c r="AK251" s="2679">
        <f t="shared" si="383"/>
        <v>0</v>
      </c>
      <c r="AL251" s="2678">
        <f t="shared" si="384"/>
        <v>0</v>
      </c>
      <c r="AM251" s="2679">
        <f t="shared" si="385"/>
        <v>0</v>
      </c>
      <c r="AN251" s="2678">
        <f t="shared" si="386"/>
        <v>0</v>
      </c>
      <c r="AO251" s="2679">
        <f t="shared" si="387"/>
        <v>0</v>
      </c>
      <c r="AP251" s="2678">
        <f t="shared" si="388"/>
        <v>0</v>
      </c>
      <c r="AQ251" s="2679">
        <f t="shared" si="389"/>
        <v>0</v>
      </c>
      <c r="AR251" s="2678">
        <f t="shared" si="390"/>
        <v>0</v>
      </c>
      <c r="AS251" s="2679">
        <f t="shared" si="391"/>
        <v>0</v>
      </c>
      <c r="AT251" s="2678">
        <f t="shared" si="392"/>
        <v>0</v>
      </c>
      <c r="AU251" s="2679">
        <f t="shared" si="393"/>
        <v>0</v>
      </c>
      <c r="AV251" s="2678">
        <f t="shared" si="394"/>
        <v>0</v>
      </c>
      <c r="AW251" s="2679">
        <f t="shared" si="395"/>
        <v>0</v>
      </c>
      <c r="AX251" s="2678">
        <f t="shared" si="396"/>
        <v>0</v>
      </c>
      <c r="AY251" s="2679">
        <f t="shared" si="397"/>
        <v>0</v>
      </c>
      <c r="AZ251" s="2680"/>
      <c r="BA251" s="2681">
        <f>BA9</f>
        <v>20</v>
      </c>
      <c r="BB251" s="2681">
        <f t="shared" si="398"/>
        <v>0</v>
      </c>
      <c r="BC251" s="2681" t="str">
        <f t="shared" si="399"/>
        <v/>
      </c>
      <c r="BD251" s="2682">
        <f t="shared" si="496"/>
        <v>0</v>
      </c>
      <c r="BE251" s="2682">
        <f t="shared" si="496"/>
        <v>0</v>
      </c>
      <c r="BF251" s="2682">
        <f t="shared" si="496"/>
        <v>0</v>
      </c>
      <c r="BG251" s="2682">
        <f t="shared" si="493"/>
        <v>0</v>
      </c>
      <c r="BH251" s="2682">
        <f t="shared" si="493"/>
        <v>0</v>
      </c>
      <c r="BI251" s="2682">
        <f t="shared" si="493"/>
        <v>0</v>
      </c>
      <c r="BJ251" s="2682">
        <f t="shared" si="493"/>
        <v>0</v>
      </c>
      <c r="BK251" s="2682">
        <f t="shared" si="493"/>
        <v>0</v>
      </c>
      <c r="BL251" s="2535"/>
      <c r="BM251" s="2683">
        <f t="shared" si="400"/>
        <v>0</v>
      </c>
      <c r="BN251" s="2684">
        <f t="shared" si="401"/>
        <v>0</v>
      </c>
      <c r="BO251" s="2684">
        <f t="shared" si="402"/>
        <v>0</v>
      </c>
      <c r="BP251" s="2684">
        <f t="shared" si="403"/>
        <v>0</v>
      </c>
      <c r="BQ251" s="2684">
        <f t="shared" si="404"/>
        <v>0</v>
      </c>
      <c r="BR251" s="2684">
        <f t="shared" si="405"/>
        <v>0</v>
      </c>
      <c r="BS251" s="2684">
        <f t="shared" si="406"/>
        <v>0</v>
      </c>
      <c r="BT251" s="2684">
        <f t="shared" si="407"/>
        <v>0</v>
      </c>
      <c r="BU251" s="2617"/>
      <c r="BV251" s="2685">
        <f t="shared" si="497"/>
        <v>0</v>
      </c>
      <c r="BW251" s="2686">
        <f t="shared" si="497"/>
        <v>0</v>
      </c>
      <c r="BX251" s="2686">
        <f t="shared" si="497"/>
        <v>0</v>
      </c>
      <c r="BY251" s="2686">
        <f t="shared" si="494"/>
        <v>0</v>
      </c>
      <c r="BZ251" s="2686">
        <f t="shared" si="494"/>
        <v>0</v>
      </c>
      <c r="CA251" s="2686">
        <f t="shared" si="494"/>
        <v>0</v>
      </c>
      <c r="CB251" s="2686">
        <f t="shared" si="494"/>
        <v>0</v>
      </c>
      <c r="CC251" s="2687">
        <f t="shared" si="494"/>
        <v>0</v>
      </c>
      <c r="CD251" s="2525"/>
      <c r="CE251" s="2681" t="str">
        <f t="shared" si="408"/>
        <v/>
      </c>
      <c r="CF251" s="2688">
        <f t="shared" si="409"/>
        <v>0</v>
      </c>
      <c r="CG251" s="2689">
        <f t="shared" si="410"/>
        <v>0</v>
      </c>
      <c r="CH251" s="2689">
        <f t="shared" si="411"/>
        <v>0</v>
      </c>
      <c r="CI251" s="2689">
        <f t="shared" si="412"/>
        <v>0</v>
      </c>
      <c r="CJ251" s="2689">
        <f t="shared" si="413"/>
        <v>0</v>
      </c>
      <c r="CK251" s="2689">
        <f t="shared" si="414"/>
        <v>0</v>
      </c>
      <c r="CL251" s="2689">
        <f t="shared" si="415"/>
        <v>0</v>
      </c>
      <c r="CM251" s="2689">
        <f t="shared" si="416"/>
        <v>0</v>
      </c>
      <c r="CN251" s="2689">
        <f t="shared" si="417"/>
        <v>0</v>
      </c>
      <c r="CO251" s="2702">
        <f>IF(M251=CO8,M251,0)</f>
        <v>0</v>
      </c>
      <c r="CP251" s="2703" t="str">
        <f t="shared" si="418"/>
        <v/>
      </c>
      <c r="CQ251" s="2678" t="str">
        <f t="shared" si="419"/>
        <v/>
      </c>
      <c r="CR251" s="2692" t="str">
        <f t="shared" si="420"/>
        <v/>
      </c>
      <c r="CS251" s="2692" t="str">
        <f t="shared" si="421"/>
        <v/>
      </c>
      <c r="CT251" s="2692" t="str">
        <f t="shared" si="422"/>
        <v/>
      </c>
      <c r="CU251" s="2692" t="str">
        <f t="shared" si="423"/>
        <v/>
      </c>
      <c r="CV251" s="2692" t="str">
        <f t="shared" si="424"/>
        <v/>
      </c>
      <c r="CW251" s="2692" t="str">
        <f t="shared" si="425"/>
        <v/>
      </c>
      <c r="CX251" s="2693" t="str">
        <f t="shared" si="426"/>
        <v/>
      </c>
      <c r="CY251" s="2601"/>
      <c r="CZ251" s="2681" t="str">
        <f t="shared" si="427"/>
        <v/>
      </c>
      <c r="DA251" s="2694">
        <f t="shared" si="428"/>
        <v>0</v>
      </c>
      <c r="DB251" s="2527" t="str">
        <f t="shared" si="429"/>
        <v/>
      </c>
      <c r="DC251" s="2527" t="str">
        <f t="shared" si="430"/>
        <v/>
      </c>
      <c r="DD251" s="2527" t="str">
        <f t="shared" si="431"/>
        <v/>
      </c>
      <c r="DE251" s="2527" t="str">
        <f t="shared" si="432"/>
        <v/>
      </c>
      <c r="DF251" s="2527" t="str">
        <f t="shared" si="433"/>
        <v/>
      </c>
      <c r="DG251" s="2527" t="str">
        <f t="shared" si="434"/>
        <v/>
      </c>
      <c r="DH251" s="2527" t="str">
        <f t="shared" si="435"/>
        <v/>
      </c>
      <c r="DI251" s="2527" t="str">
        <f t="shared" si="436"/>
        <v/>
      </c>
      <c r="DJ251" s="2549"/>
      <c r="DK251" s="2704">
        <f>IF(M251=DK8,M251,0)</f>
        <v>0</v>
      </c>
      <c r="DL251" s="2703" t="str">
        <f t="shared" si="437"/>
        <v/>
      </c>
      <c r="DM251" s="2692" t="str">
        <f t="shared" si="438"/>
        <v/>
      </c>
      <c r="DN251" s="2692" t="str">
        <f t="shared" si="439"/>
        <v/>
      </c>
      <c r="DO251" s="2692" t="str">
        <f t="shared" si="440"/>
        <v/>
      </c>
      <c r="DP251" s="2692" t="str">
        <f t="shared" si="441"/>
        <v/>
      </c>
      <c r="DQ251" s="2692" t="str">
        <f t="shared" si="442"/>
        <v/>
      </c>
      <c r="DR251" s="2692" t="str">
        <f t="shared" si="443"/>
        <v/>
      </c>
      <c r="DS251" s="2692" t="str">
        <f t="shared" si="444"/>
        <v/>
      </c>
      <c r="DT251" s="2696" t="str">
        <f t="shared" si="445"/>
        <v/>
      </c>
      <c r="DU251" s="2535"/>
      <c r="DV251" s="2683">
        <f t="shared" si="446"/>
        <v>0</v>
      </c>
      <c r="DW251" s="2684">
        <f t="shared" si="447"/>
        <v>0</v>
      </c>
      <c r="DX251" s="2684">
        <f t="shared" si="448"/>
        <v>0</v>
      </c>
      <c r="DY251" s="2684">
        <f t="shared" si="449"/>
        <v>0</v>
      </c>
      <c r="DZ251" s="2684">
        <f t="shared" si="450"/>
        <v>0</v>
      </c>
      <c r="EA251" s="2684">
        <f t="shared" si="451"/>
        <v>0</v>
      </c>
      <c r="EB251" s="2684">
        <f t="shared" si="452"/>
        <v>0</v>
      </c>
      <c r="EC251" s="2684">
        <f t="shared" si="453"/>
        <v>0</v>
      </c>
      <c r="ED251" s="2630"/>
      <c r="EE251" s="2685">
        <f t="shared" si="498"/>
        <v>0</v>
      </c>
      <c r="EF251" s="2686">
        <f t="shared" si="498"/>
        <v>0</v>
      </c>
      <c r="EG251" s="2686">
        <f t="shared" si="498"/>
        <v>0</v>
      </c>
      <c r="EH251" s="2686">
        <f t="shared" si="495"/>
        <v>0</v>
      </c>
      <c r="EI251" s="2686">
        <f t="shared" si="495"/>
        <v>0</v>
      </c>
      <c r="EJ251" s="2686">
        <f t="shared" si="495"/>
        <v>0</v>
      </c>
      <c r="EK251" s="2686">
        <f t="shared" si="495"/>
        <v>0</v>
      </c>
      <c r="EL251" s="2687">
        <f t="shared" si="495"/>
        <v>0</v>
      </c>
      <c r="EM251" s="2601"/>
      <c r="EN251" s="2681" t="str">
        <f t="shared" si="454"/>
        <v/>
      </c>
      <c r="EO251" s="2688">
        <f t="shared" si="455"/>
        <v>0</v>
      </c>
      <c r="EP251" s="2689">
        <f t="shared" si="456"/>
        <v>0</v>
      </c>
      <c r="EQ251" s="2689">
        <f t="shared" si="457"/>
        <v>0</v>
      </c>
      <c r="ER251" s="2689">
        <f t="shared" si="458"/>
        <v>0</v>
      </c>
      <c r="ES251" s="2689">
        <f t="shared" si="459"/>
        <v>0</v>
      </c>
      <c r="ET251" s="2689">
        <f t="shared" si="460"/>
        <v>0</v>
      </c>
      <c r="EU251" s="2689">
        <f t="shared" si="461"/>
        <v>0</v>
      </c>
      <c r="EV251" s="2689">
        <f t="shared" si="462"/>
        <v>0</v>
      </c>
      <c r="EW251" s="2689">
        <f t="shared" si="463"/>
        <v>0</v>
      </c>
      <c r="EX251" s="2705">
        <f>IF(X251=EX8,X251,0)</f>
        <v>0</v>
      </c>
      <c r="EY251" s="2703" t="str">
        <f t="shared" si="464"/>
        <v/>
      </c>
      <c r="EZ251" s="2678" t="str">
        <f t="shared" si="465"/>
        <v/>
      </c>
      <c r="FA251" s="2692" t="str">
        <f t="shared" si="466"/>
        <v/>
      </c>
      <c r="FB251" s="2692" t="str">
        <f t="shared" si="467"/>
        <v/>
      </c>
      <c r="FC251" s="2692" t="str">
        <f t="shared" si="468"/>
        <v/>
      </c>
      <c r="FD251" s="2692" t="str">
        <f t="shared" si="469"/>
        <v/>
      </c>
      <c r="FE251" s="2692" t="str">
        <f t="shared" si="470"/>
        <v/>
      </c>
      <c r="FF251" s="2692" t="str">
        <f t="shared" si="471"/>
        <v/>
      </c>
      <c r="FG251" s="2692" t="str">
        <f t="shared" si="472"/>
        <v/>
      </c>
      <c r="FH251" s="2601"/>
      <c r="FI251" s="2681" t="str">
        <f t="shared" si="473"/>
        <v/>
      </c>
      <c r="FJ251" s="2694">
        <f t="shared" si="474"/>
        <v>0</v>
      </c>
      <c r="FK251" s="2527" t="str">
        <f t="shared" si="475"/>
        <v/>
      </c>
      <c r="FL251" s="2527" t="str">
        <f t="shared" si="476"/>
        <v/>
      </c>
      <c r="FM251" s="2527" t="str">
        <f t="shared" si="477"/>
        <v/>
      </c>
      <c r="FN251" s="2527" t="str">
        <f t="shared" si="478"/>
        <v/>
      </c>
      <c r="FO251" s="2527" t="str">
        <f t="shared" si="479"/>
        <v/>
      </c>
      <c r="FP251" s="2527" t="str">
        <f t="shared" si="480"/>
        <v/>
      </c>
      <c r="FQ251" s="2527" t="str">
        <f t="shared" si="481"/>
        <v/>
      </c>
      <c r="FR251" s="2527" t="str">
        <f t="shared" si="482"/>
        <v/>
      </c>
      <c r="FS251" s="2704">
        <f>IF(X251=FS8,X251,0)</f>
        <v>0</v>
      </c>
      <c r="FT251" s="2703" t="str">
        <f t="shared" si="483"/>
        <v/>
      </c>
      <c r="FU251" s="2692" t="str">
        <f t="shared" si="484"/>
        <v/>
      </c>
      <c r="FV251" s="2692" t="str">
        <f t="shared" si="485"/>
        <v/>
      </c>
      <c r="FW251" s="2692" t="str">
        <f t="shared" si="486"/>
        <v/>
      </c>
      <c r="FX251" s="2692" t="str">
        <f t="shared" si="487"/>
        <v/>
      </c>
      <c r="FY251" s="2692" t="str">
        <f t="shared" si="488"/>
        <v/>
      </c>
      <c r="FZ251" s="2692" t="str">
        <f t="shared" si="489"/>
        <v/>
      </c>
      <c r="GA251" s="2692" t="str">
        <f t="shared" si="490"/>
        <v/>
      </c>
      <c r="GB251" s="2696" t="str">
        <f t="shared" si="491"/>
        <v/>
      </c>
      <c r="GC251" s="2535"/>
    </row>
    <row r="252" spans="1:185" ht="45" customHeight="1" x14ac:dyDescent="0.25">
      <c r="A252" s="2633">
        <f>ROW()</f>
        <v>252</v>
      </c>
      <c r="B252" s="2667" t="str">
        <f>IF(C252="I","",IF(ISBLANK(D252),"",IF(ISTEXT(D252),LARGE(B9:B251,1)+1,0)))</f>
        <v/>
      </c>
      <c r="C252" s="2716"/>
      <c r="D252" s="2717"/>
      <c r="E252" s="2718"/>
      <c r="F252" s="2719"/>
      <c r="G252" s="2671"/>
      <c r="H252" s="2672"/>
      <c r="I252" s="2671"/>
      <c r="J252" s="2672"/>
      <c r="K252" s="2673">
        <f t="shared" si="492"/>
        <v>0</v>
      </c>
      <c r="L252" s="2532"/>
      <c r="M252" s="2674">
        <f t="shared" si="380"/>
        <v>0</v>
      </c>
      <c r="N252" s="2675">
        <f t="shared" si="380"/>
        <v>0</v>
      </c>
      <c r="O252" s="2676"/>
      <c r="P252" s="2676"/>
      <c r="Q252" s="2676"/>
      <c r="R252" s="2676"/>
      <c r="S252" s="2676"/>
      <c r="T252" s="2676"/>
      <c r="U252" s="2676"/>
      <c r="V252" s="2676"/>
      <c r="W252" s="2532"/>
      <c r="X252" s="2674">
        <f t="shared" si="381"/>
        <v>0</v>
      </c>
      <c r="Y252" s="2675">
        <f t="shared" si="381"/>
        <v>0</v>
      </c>
      <c r="Z252" s="2677"/>
      <c r="AA252" s="2677"/>
      <c r="AB252" s="2677"/>
      <c r="AC252" s="2677"/>
      <c r="AD252" s="2677"/>
      <c r="AE252" s="2677"/>
      <c r="AF252" s="2677"/>
      <c r="AG252" s="2677"/>
      <c r="AH252" s="2532"/>
      <c r="AI252" s="2535"/>
      <c r="AJ252" s="2678">
        <f t="shared" si="382"/>
        <v>0</v>
      </c>
      <c r="AK252" s="2679">
        <f t="shared" si="383"/>
        <v>0</v>
      </c>
      <c r="AL252" s="2678">
        <f t="shared" si="384"/>
        <v>0</v>
      </c>
      <c r="AM252" s="2679">
        <f t="shared" si="385"/>
        <v>0</v>
      </c>
      <c r="AN252" s="2678">
        <f t="shared" si="386"/>
        <v>0</v>
      </c>
      <c r="AO252" s="2679">
        <f t="shared" si="387"/>
        <v>0</v>
      </c>
      <c r="AP252" s="2678">
        <f t="shared" si="388"/>
        <v>0</v>
      </c>
      <c r="AQ252" s="2679">
        <f t="shared" si="389"/>
        <v>0</v>
      </c>
      <c r="AR252" s="2678">
        <f t="shared" si="390"/>
        <v>0</v>
      </c>
      <c r="AS252" s="2679">
        <f t="shared" si="391"/>
        <v>0</v>
      </c>
      <c r="AT252" s="2678">
        <f t="shared" si="392"/>
        <v>0</v>
      </c>
      <c r="AU252" s="2679">
        <f t="shared" si="393"/>
        <v>0</v>
      </c>
      <c r="AV252" s="2678">
        <f t="shared" si="394"/>
        <v>0</v>
      </c>
      <c r="AW252" s="2679">
        <f t="shared" si="395"/>
        <v>0</v>
      </c>
      <c r="AX252" s="2678">
        <f t="shared" si="396"/>
        <v>0</v>
      </c>
      <c r="AY252" s="2679">
        <f t="shared" si="397"/>
        <v>0</v>
      </c>
      <c r="AZ252" s="2680"/>
      <c r="BA252" s="2681">
        <f>BA9</f>
        <v>20</v>
      </c>
      <c r="BB252" s="2681">
        <f t="shared" si="398"/>
        <v>0</v>
      </c>
      <c r="BC252" s="2681" t="str">
        <f t="shared" si="399"/>
        <v/>
      </c>
      <c r="BD252" s="2682">
        <f t="shared" si="496"/>
        <v>0</v>
      </c>
      <c r="BE252" s="2682">
        <f t="shared" si="496"/>
        <v>0</v>
      </c>
      <c r="BF252" s="2682">
        <f t="shared" si="496"/>
        <v>0</v>
      </c>
      <c r="BG252" s="2682">
        <f t="shared" si="493"/>
        <v>0</v>
      </c>
      <c r="BH252" s="2682">
        <f t="shared" si="493"/>
        <v>0</v>
      </c>
      <c r="BI252" s="2682">
        <f t="shared" si="493"/>
        <v>0</v>
      </c>
      <c r="BJ252" s="2682">
        <f t="shared" si="493"/>
        <v>0</v>
      </c>
      <c r="BK252" s="2682">
        <f t="shared" si="493"/>
        <v>0</v>
      </c>
      <c r="BL252" s="2535"/>
      <c r="BM252" s="2683">
        <f t="shared" si="400"/>
        <v>0</v>
      </c>
      <c r="BN252" s="2684">
        <f t="shared" si="401"/>
        <v>0</v>
      </c>
      <c r="BO252" s="2684">
        <f t="shared" si="402"/>
        <v>0</v>
      </c>
      <c r="BP252" s="2684">
        <f t="shared" si="403"/>
        <v>0</v>
      </c>
      <c r="BQ252" s="2684">
        <f t="shared" si="404"/>
        <v>0</v>
      </c>
      <c r="BR252" s="2684">
        <f t="shared" si="405"/>
        <v>0</v>
      </c>
      <c r="BS252" s="2684">
        <f t="shared" si="406"/>
        <v>0</v>
      </c>
      <c r="BT252" s="2684">
        <f t="shared" si="407"/>
        <v>0</v>
      </c>
      <c r="BU252" s="2617"/>
      <c r="BV252" s="2685">
        <f t="shared" si="497"/>
        <v>0</v>
      </c>
      <c r="BW252" s="2686">
        <f t="shared" si="497"/>
        <v>0</v>
      </c>
      <c r="BX252" s="2686">
        <f t="shared" si="497"/>
        <v>0</v>
      </c>
      <c r="BY252" s="2686">
        <f t="shared" si="494"/>
        <v>0</v>
      </c>
      <c r="BZ252" s="2686">
        <f t="shared" si="494"/>
        <v>0</v>
      </c>
      <c r="CA252" s="2686">
        <f t="shared" si="494"/>
        <v>0</v>
      </c>
      <c r="CB252" s="2686">
        <f t="shared" si="494"/>
        <v>0</v>
      </c>
      <c r="CC252" s="2687">
        <f t="shared" si="494"/>
        <v>0</v>
      </c>
      <c r="CD252" s="2525"/>
      <c r="CE252" s="2681" t="str">
        <f t="shared" si="408"/>
        <v/>
      </c>
      <c r="CF252" s="2688">
        <f t="shared" si="409"/>
        <v>0</v>
      </c>
      <c r="CG252" s="2689">
        <f t="shared" si="410"/>
        <v>0</v>
      </c>
      <c r="CH252" s="2689">
        <f t="shared" si="411"/>
        <v>0</v>
      </c>
      <c r="CI252" s="2689">
        <f t="shared" si="412"/>
        <v>0</v>
      </c>
      <c r="CJ252" s="2689">
        <f t="shared" si="413"/>
        <v>0</v>
      </c>
      <c r="CK252" s="2689">
        <f t="shared" si="414"/>
        <v>0</v>
      </c>
      <c r="CL252" s="2689">
        <f t="shared" si="415"/>
        <v>0</v>
      </c>
      <c r="CM252" s="2689">
        <f t="shared" si="416"/>
        <v>0</v>
      </c>
      <c r="CN252" s="2689">
        <f t="shared" si="417"/>
        <v>0</v>
      </c>
      <c r="CO252" s="2702">
        <f>IF(M252=CO8,M252,0)</f>
        <v>0</v>
      </c>
      <c r="CP252" s="2703" t="str">
        <f t="shared" si="418"/>
        <v/>
      </c>
      <c r="CQ252" s="2678" t="str">
        <f t="shared" si="419"/>
        <v/>
      </c>
      <c r="CR252" s="2692" t="str">
        <f t="shared" si="420"/>
        <v/>
      </c>
      <c r="CS252" s="2692" t="str">
        <f t="shared" si="421"/>
        <v/>
      </c>
      <c r="CT252" s="2692" t="str">
        <f t="shared" si="422"/>
        <v/>
      </c>
      <c r="CU252" s="2692" t="str">
        <f t="shared" si="423"/>
        <v/>
      </c>
      <c r="CV252" s="2692" t="str">
        <f t="shared" si="424"/>
        <v/>
      </c>
      <c r="CW252" s="2692" t="str">
        <f t="shared" si="425"/>
        <v/>
      </c>
      <c r="CX252" s="2693" t="str">
        <f t="shared" si="426"/>
        <v/>
      </c>
      <c r="CY252" s="2601"/>
      <c r="CZ252" s="2681" t="str">
        <f t="shared" si="427"/>
        <v/>
      </c>
      <c r="DA252" s="2694">
        <f t="shared" si="428"/>
        <v>0</v>
      </c>
      <c r="DB252" s="2527" t="str">
        <f t="shared" si="429"/>
        <v/>
      </c>
      <c r="DC252" s="2527" t="str">
        <f t="shared" si="430"/>
        <v/>
      </c>
      <c r="DD252" s="2527" t="str">
        <f t="shared" si="431"/>
        <v/>
      </c>
      <c r="DE252" s="2527" t="str">
        <f t="shared" si="432"/>
        <v/>
      </c>
      <c r="DF252" s="2527" t="str">
        <f t="shared" si="433"/>
        <v/>
      </c>
      <c r="DG252" s="2527" t="str">
        <f t="shared" si="434"/>
        <v/>
      </c>
      <c r="DH252" s="2527" t="str">
        <f t="shared" si="435"/>
        <v/>
      </c>
      <c r="DI252" s="2527" t="str">
        <f t="shared" si="436"/>
        <v/>
      </c>
      <c r="DJ252" s="2549"/>
      <c r="DK252" s="2704">
        <f>IF(M252=DK8,M252,0)</f>
        <v>0</v>
      </c>
      <c r="DL252" s="2703" t="str">
        <f t="shared" si="437"/>
        <v/>
      </c>
      <c r="DM252" s="2692" t="str">
        <f t="shared" si="438"/>
        <v/>
      </c>
      <c r="DN252" s="2692" t="str">
        <f t="shared" si="439"/>
        <v/>
      </c>
      <c r="DO252" s="2692" t="str">
        <f t="shared" si="440"/>
        <v/>
      </c>
      <c r="DP252" s="2692" t="str">
        <f t="shared" si="441"/>
        <v/>
      </c>
      <c r="DQ252" s="2692" t="str">
        <f t="shared" si="442"/>
        <v/>
      </c>
      <c r="DR252" s="2692" t="str">
        <f t="shared" si="443"/>
        <v/>
      </c>
      <c r="DS252" s="2692" t="str">
        <f t="shared" si="444"/>
        <v/>
      </c>
      <c r="DT252" s="2696" t="str">
        <f t="shared" si="445"/>
        <v/>
      </c>
      <c r="DU252" s="2535"/>
      <c r="DV252" s="2683">
        <f t="shared" si="446"/>
        <v>0</v>
      </c>
      <c r="DW252" s="2684">
        <f t="shared" si="447"/>
        <v>0</v>
      </c>
      <c r="DX252" s="2684">
        <f t="shared" si="448"/>
        <v>0</v>
      </c>
      <c r="DY252" s="2684">
        <f t="shared" si="449"/>
        <v>0</v>
      </c>
      <c r="DZ252" s="2684">
        <f t="shared" si="450"/>
        <v>0</v>
      </c>
      <c r="EA252" s="2684">
        <f t="shared" si="451"/>
        <v>0</v>
      </c>
      <c r="EB252" s="2684">
        <f t="shared" si="452"/>
        <v>0</v>
      </c>
      <c r="EC252" s="2684">
        <f t="shared" si="453"/>
        <v>0</v>
      </c>
      <c r="ED252" s="2630"/>
      <c r="EE252" s="2685">
        <f t="shared" si="498"/>
        <v>0</v>
      </c>
      <c r="EF252" s="2686">
        <f t="shared" si="498"/>
        <v>0</v>
      </c>
      <c r="EG252" s="2686">
        <f t="shared" si="498"/>
        <v>0</v>
      </c>
      <c r="EH252" s="2686">
        <f t="shared" si="495"/>
        <v>0</v>
      </c>
      <c r="EI252" s="2686">
        <f t="shared" si="495"/>
        <v>0</v>
      </c>
      <c r="EJ252" s="2686">
        <f t="shared" si="495"/>
        <v>0</v>
      </c>
      <c r="EK252" s="2686">
        <f t="shared" si="495"/>
        <v>0</v>
      </c>
      <c r="EL252" s="2687">
        <f t="shared" si="495"/>
        <v>0</v>
      </c>
      <c r="EM252" s="2601"/>
      <c r="EN252" s="2681" t="str">
        <f t="shared" si="454"/>
        <v/>
      </c>
      <c r="EO252" s="2688">
        <f t="shared" si="455"/>
        <v>0</v>
      </c>
      <c r="EP252" s="2689">
        <f t="shared" si="456"/>
        <v>0</v>
      </c>
      <c r="EQ252" s="2689">
        <f t="shared" si="457"/>
        <v>0</v>
      </c>
      <c r="ER252" s="2689">
        <f t="shared" si="458"/>
        <v>0</v>
      </c>
      <c r="ES252" s="2689">
        <f t="shared" si="459"/>
        <v>0</v>
      </c>
      <c r="ET252" s="2689">
        <f t="shared" si="460"/>
        <v>0</v>
      </c>
      <c r="EU252" s="2689">
        <f t="shared" si="461"/>
        <v>0</v>
      </c>
      <c r="EV252" s="2689">
        <f t="shared" si="462"/>
        <v>0</v>
      </c>
      <c r="EW252" s="2689">
        <f t="shared" si="463"/>
        <v>0</v>
      </c>
      <c r="EX252" s="2705">
        <f>IF(X252=EX8,X252,0)</f>
        <v>0</v>
      </c>
      <c r="EY252" s="2703" t="str">
        <f t="shared" si="464"/>
        <v/>
      </c>
      <c r="EZ252" s="2678" t="str">
        <f t="shared" si="465"/>
        <v/>
      </c>
      <c r="FA252" s="2692" t="str">
        <f t="shared" si="466"/>
        <v/>
      </c>
      <c r="FB252" s="2692" t="str">
        <f t="shared" si="467"/>
        <v/>
      </c>
      <c r="FC252" s="2692" t="str">
        <f t="shared" si="468"/>
        <v/>
      </c>
      <c r="FD252" s="2692" t="str">
        <f t="shared" si="469"/>
        <v/>
      </c>
      <c r="FE252" s="2692" t="str">
        <f t="shared" si="470"/>
        <v/>
      </c>
      <c r="FF252" s="2692" t="str">
        <f t="shared" si="471"/>
        <v/>
      </c>
      <c r="FG252" s="2692" t="str">
        <f t="shared" si="472"/>
        <v/>
      </c>
      <c r="FH252" s="2601"/>
      <c r="FI252" s="2681" t="str">
        <f t="shared" si="473"/>
        <v/>
      </c>
      <c r="FJ252" s="2694">
        <f t="shared" si="474"/>
        <v>0</v>
      </c>
      <c r="FK252" s="2527" t="str">
        <f t="shared" si="475"/>
        <v/>
      </c>
      <c r="FL252" s="2527" t="str">
        <f t="shared" si="476"/>
        <v/>
      </c>
      <c r="FM252" s="2527" t="str">
        <f t="shared" si="477"/>
        <v/>
      </c>
      <c r="FN252" s="2527" t="str">
        <f t="shared" si="478"/>
        <v/>
      </c>
      <c r="FO252" s="2527" t="str">
        <f t="shared" si="479"/>
        <v/>
      </c>
      <c r="FP252" s="2527" t="str">
        <f t="shared" si="480"/>
        <v/>
      </c>
      <c r="FQ252" s="2527" t="str">
        <f t="shared" si="481"/>
        <v/>
      </c>
      <c r="FR252" s="2527" t="str">
        <f t="shared" si="482"/>
        <v/>
      </c>
      <c r="FS252" s="2704">
        <f>IF(X252=FS8,X252,0)</f>
        <v>0</v>
      </c>
      <c r="FT252" s="2703" t="str">
        <f t="shared" si="483"/>
        <v/>
      </c>
      <c r="FU252" s="2692" t="str">
        <f t="shared" si="484"/>
        <v/>
      </c>
      <c r="FV252" s="2692" t="str">
        <f t="shared" si="485"/>
        <v/>
      </c>
      <c r="FW252" s="2692" t="str">
        <f t="shared" si="486"/>
        <v/>
      </c>
      <c r="FX252" s="2692" t="str">
        <f t="shared" si="487"/>
        <v/>
      </c>
      <c r="FY252" s="2692" t="str">
        <f t="shared" si="488"/>
        <v/>
      </c>
      <c r="FZ252" s="2692" t="str">
        <f t="shared" si="489"/>
        <v/>
      </c>
      <c r="GA252" s="2692" t="str">
        <f t="shared" si="490"/>
        <v/>
      </c>
      <c r="GB252" s="2696" t="str">
        <f t="shared" si="491"/>
        <v/>
      </c>
      <c r="GC252" s="2535"/>
    </row>
    <row r="253" spans="1:185" ht="45" customHeight="1" x14ac:dyDescent="0.25">
      <c r="A253" s="2633">
        <f>ROW()</f>
        <v>253</v>
      </c>
      <c r="B253" s="2667" t="str">
        <f>IF(C253="I","",IF(ISBLANK(D253),"",IF(ISTEXT(D253),LARGE(B9:B252,1)+1,0)))</f>
        <v/>
      </c>
      <c r="C253" s="2716"/>
      <c r="D253" s="2717"/>
      <c r="E253" s="2718"/>
      <c r="F253" s="2719"/>
      <c r="G253" s="2671"/>
      <c r="H253" s="2672"/>
      <c r="I253" s="2671"/>
      <c r="J253" s="2672"/>
      <c r="K253" s="2673">
        <f t="shared" si="492"/>
        <v>0</v>
      </c>
      <c r="L253" s="2532"/>
      <c r="M253" s="2674">
        <f t="shared" si="380"/>
        <v>0</v>
      </c>
      <c r="N253" s="2675">
        <f t="shared" si="380"/>
        <v>0</v>
      </c>
      <c r="O253" s="2676"/>
      <c r="P253" s="2676"/>
      <c r="Q253" s="2676"/>
      <c r="R253" s="2676"/>
      <c r="S253" s="2676"/>
      <c r="T253" s="2676"/>
      <c r="U253" s="2676"/>
      <c r="V253" s="2676"/>
      <c r="W253" s="2532"/>
      <c r="X253" s="2674">
        <f t="shared" si="381"/>
        <v>0</v>
      </c>
      <c r="Y253" s="2675">
        <f t="shared" si="381"/>
        <v>0</v>
      </c>
      <c r="Z253" s="2677"/>
      <c r="AA253" s="2677"/>
      <c r="AB253" s="2677"/>
      <c r="AC253" s="2677"/>
      <c r="AD253" s="2677"/>
      <c r="AE253" s="2677"/>
      <c r="AF253" s="2677"/>
      <c r="AG253" s="2677"/>
      <c r="AH253" s="2532"/>
      <c r="AI253" s="2535"/>
      <c r="AJ253" s="2678">
        <f t="shared" si="382"/>
        <v>0</v>
      </c>
      <c r="AK253" s="2679">
        <f t="shared" si="383"/>
        <v>0</v>
      </c>
      <c r="AL253" s="2678">
        <f t="shared" si="384"/>
        <v>0</v>
      </c>
      <c r="AM253" s="2679">
        <f t="shared" si="385"/>
        <v>0</v>
      </c>
      <c r="AN253" s="2678">
        <f t="shared" si="386"/>
        <v>0</v>
      </c>
      <c r="AO253" s="2679">
        <f t="shared" si="387"/>
        <v>0</v>
      </c>
      <c r="AP253" s="2678">
        <f t="shared" si="388"/>
        <v>0</v>
      </c>
      <c r="AQ253" s="2679">
        <f t="shared" si="389"/>
        <v>0</v>
      </c>
      <c r="AR253" s="2678">
        <f t="shared" si="390"/>
        <v>0</v>
      </c>
      <c r="AS253" s="2679">
        <f t="shared" si="391"/>
        <v>0</v>
      </c>
      <c r="AT253" s="2678">
        <f t="shared" si="392"/>
        <v>0</v>
      </c>
      <c r="AU253" s="2679">
        <f t="shared" si="393"/>
        <v>0</v>
      </c>
      <c r="AV253" s="2678">
        <f t="shared" si="394"/>
        <v>0</v>
      </c>
      <c r="AW253" s="2679">
        <f t="shared" si="395"/>
        <v>0</v>
      </c>
      <c r="AX253" s="2678">
        <f t="shared" si="396"/>
        <v>0</v>
      </c>
      <c r="AY253" s="2679">
        <f t="shared" si="397"/>
        <v>0</v>
      </c>
      <c r="AZ253" s="2680"/>
      <c r="BA253" s="2681">
        <f>BA9</f>
        <v>20</v>
      </c>
      <c r="BB253" s="2681">
        <f t="shared" si="398"/>
        <v>0</v>
      </c>
      <c r="BC253" s="2681" t="str">
        <f t="shared" si="399"/>
        <v/>
      </c>
      <c r="BD253" s="2682">
        <f t="shared" si="496"/>
        <v>0</v>
      </c>
      <c r="BE253" s="2682">
        <f t="shared" si="496"/>
        <v>0</v>
      </c>
      <c r="BF253" s="2682">
        <f t="shared" si="496"/>
        <v>0</v>
      </c>
      <c r="BG253" s="2682">
        <f t="shared" si="493"/>
        <v>0</v>
      </c>
      <c r="BH253" s="2682">
        <f t="shared" si="493"/>
        <v>0</v>
      </c>
      <c r="BI253" s="2682">
        <f t="shared" si="493"/>
        <v>0</v>
      </c>
      <c r="BJ253" s="2682">
        <f t="shared" si="493"/>
        <v>0</v>
      </c>
      <c r="BK253" s="2682">
        <f t="shared" si="493"/>
        <v>0</v>
      </c>
      <c r="BL253" s="2535"/>
      <c r="BM253" s="2683">
        <f t="shared" si="400"/>
        <v>0</v>
      </c>
      <c r="BN253" s="2684">
        <f t="shared" si="401"/>
        <v>0</v>
      </c>
      <c r="BO253" s="2684">
        <f t="shared" si="402"/>
        <v>0</v>
      </c>
      <c r="BP253" s="2684">
        <f t="shared" si="403"/>
        <v>0</v>
      </c>
      <c r="BQ253" s="2684">
        <f t="shared" si="404"/>
        <v>0</v>
      </c>
      <c r="BR253" s="2684">
        <f t="shared" si="405"/>
        <v>0</v>
      </c>
      <c r="BS253" s="2684">
        <f t="shared" si="406"/>
        <v>0</v>
      </c>
      <c r="BT253" s="2684">
        <f t="shared" si="407"/>
        <v>0</v>
      </c>
      <c r="BU253" s="2617"/>
      <c r="BV253" s="2685">
        <f t="shared" si="497"/>
        <v>0</v>
      </c>
      <c r="BW253" s="2686">
        <f t="shared" si="497"/>
        <v>0</v>
      </c>
      <c r="BX253" s="2686">
        <f t="shared" si="497"/>
        <v>0</v>
      </c>
      <c r="BY253" s="2686">
        <f t="shared" si="494"/>
        <v>0</v>
      </c>
      <c r="BZ253" s="2686">
        <f t="shared" si="494"/>
        <v>0</v>
      </c>
      <c r="CA253" s="2686">
        <f t="shared" si="494"/>
        <v>0</v>
      </c>
      <c r="CB253" s="2686">
        <f t="shared" si="494"/>
        <v>0</v>
      </c>
      <c r="CC253" s="2687">
        <f t="shared" si="494"/>
        <v>0</v>
      </c>
      <c r="CD253" s="2525"/>
      <c r="CE253" s="2681" t="str">
        <f t="shared" si="408"/>
        <v/>
      </c>
      <c r="CF253" s="2688">
        <f t="shared" si="409"/>
        <v>0</v>
      </c>
      <c r="CG253" s="2689">
        <f t="shared" si="410"/>
        <v>0</v>
      </c>
      <c r="CH253" s="2689">
        <f t="shared" si="411"/>
        <v>0</v>
      </c>
      <c r="CI253" s="2689">
        <f t="shared" si="412"/>
        <v>0</v>
      </c>
      <c r="CJ253" s="2689">
        <f t="shared" si="413"/>
        <v>0</v>
      </c>
      <c r="CK253" s="2689">
        <f t="shared" si="414"/>
        <v>0</v>
      </c>
      <c r="CL253" s="2689">
        <f t="shared" si="415"/>
        <v>0</v>
      </c>
      <c r="CM253" s="2689">
        <f t="shared" si="416"/>
        <v>0</v>
      </c>
      <c r="CN253" s="2689">
        <f t="shared" si="417"/>
        <v>0</v>
      </c>
      <c r="CO253" s="2702">
        <f>IF(M253=CO8,M253,0)</f>
        <v>0</v>
      </c>
      <c r="CP253" s="2703" t="str">
        <f t="shared" si="418"/>
        <v/>
      </c>
      <c r="CQ253" s="2678" t="str">
        <f t="shared" si="419"/>
        <v/>
      </c>
      <c r="CR253" s="2692" t="str">
        <f t="shared" si="420"/>
        <v/>
      </c>
      <c r="CS253" s="2692" t="str">
        <f t="shared" si="421"/>
        <v/>
      </c>
      <c r="CT253" s="2692" t="str">
        <f t="shared" si="422"/>
        <v/>
      </c>
      <c r="CU253" s="2692" t="str">
        <f t="shared" si="423"/>
        <v/>
      </c>
      <c r="CV253" s="2692" t="str">
        <f t="shared" si="424"/>
        <v/>
      </c>
      <c r="CW253" s="2692" t="str">
        <f t="shared" si="425"/>
        <v/>
      </c>
      <c r="CX253" s="2693" t="str">
        <f t="shared" si="426"/>
        <v/>
      </c>
      <c r="CY253" s="2601"/>
      <c r="CZ253" s="2681" t="str">
        <f t="shared" si="427"/>
        <v/>
      </c>
      <c r="DA253" s="2694">
        <f t="shared" si="428"/>
        <v>0</v>
      </c>
      <c r="DB253" s="2527" t="str">
        <f t="shared" si="429"/>
        <v/>
      </c>
      <c r="DC253" s="2527" t="str">
        <f t="shared" si="430"/>
        <v/>
      </c>
      <c r="DD253" s="2527" t="str">
        <f t="shared" si="431"/>
        <v/>
      </c>
      <c r="DE253" s="2527" t="str">
        <f t="shared" si="432"/>
        <v/>
      </c>
      <c r="DF253" s="2527" t="str">
        <f t="shared" si="433"/>
        <v/>
      </c>
      <c r="DG253" s="2527" t="str">
        <f t="shared" si="434"/>
        <v/>
      </c>
      <c r="DH253" s="2527" t="str">
        <f t="shared" si="435"/>
        <v/>
      </c>
      <c r="DI253" s="2527" t="str">
        <f t="shared" si="436"/>
        <v/>
      </c>
      <c r="DJ253" s="2549"/>
      <c r="DK253" s="2704">
        <f>IF(M253=DK8,M253,0)</f>
        <v>0</v>
      </c>
      <c r="DL253" s="2703" t="str">
        <f t="shared" si="437"/>
        <v/>
      </c>
      <c r="DM253" s="2692" t="str">
        <f t="shared" si="438"/>
        <v/>
      </c>
      <c r="DN253" s="2692" t="str">
        <f t="shared" si="439"/>
        <v/>
      </c>
      <c r="DO253" s="2692" t="str">
        <f t="shared" si="440"/>
        <v/>
      </c>
      <c r="DP253" s="2692" t="str">
        <f t="shared" si="441"/>
        <v/>
      </c>
      <c r="DQ253" s="2692" t="str">
        <f t="shared" si="442"/>
        <v/>
      </c>
      <c r="DR253" s="2692" t="str">
        <f t="shared" si="443"/>
        <v/>
      </c>
      <c r="DS253" s="2692" t="str">
        <f t="shared" si="444"/>
        <v/>
      </c>
      <c r="DT253" s="2696" t="str">
        <f t="shared" si="445"/>
        <v/>
      </c>
      <c r="DU253" s="2535"/>
      <c r="DV253" s="2683">
        <f t="shared" si="446"/>
        <v>0</v>
      </c>
      <c r="DW253" s="2684">
        <f t="shared" si="447"/>
        <v>0</v>
      </c>
      <c r="DX253" s="2684">
        <f t="shared" si="448"/>
        <v>0</v>
      </c>
      <c r="DY253" s="2684">
        <f t="shared" si="449"/>
        <v>0</v>
      </c>
      <c r="DZ253" s="2684">
        <f t="shared" si="450"/>
        <v>0</v>
      </c>
      <c r="EA253" s="2684">
        <f t="shared" si="451"/>
        <v>0</v>
      </c>
      <c r="EB253" s="2684">
        <f t="shared" si="452"/>
        <v>0</v>
      </c>
      <c r="EC253" s="2684">
        <f t="shared" si="453"/>
        <v>0</v>
      </c>
      <c r="ED253" s="2630"/>
      <c r="EE253" s="2685">
        <f t="shared" si="498"/>
        <v>0</v>
      </c>
      <c r="EF253" s="2686">
        <f t="shared" si="498"/>
        <v>0</v>
      </c>
      <c r="EG253" s="2686">
        <f t="shared" si="498"/>
        <v>0</v>
      </c>
      <c r="EH253" s="2686">
        <f t="shared" si="495"/>
        <v>0</v>
      </c>
      <c r="EI253" s="2686">
        <f t="shared" si="495"/>
        <v>0</v>
      </c>
      <c r="EJ253" s="2686">
        <f t="shared" si="495"/>
        <v>0</v>
      </c>
      <c r="EK253" s="2686">
        <f t="shared" si="495"/>
        <v>0</v>
      </c>
      <c r="EL253" s="2687">
        <f t="shared" si="495"/>
        <v>0</v>
      </c>
      <c r="EM253" s="2601"/>
      <c r="EN253" s="2681" t="str">
        <f t="shared" si="454"/>
        <v/>
      </c>
      <c r="EO253" s="2688">
        <f t="shared" si="455"/>
        <v>0</v>
      </c>
      <c r="EP253" s="2689">
        <f t="shared" si="456"/>
        <v>0</v>
      </c>
      <c r="EQ253" s="2689">
        <f t="shared" si="457"/>
        <v>0</v>
      </c>
      <c r="ER253" s="2689">
        <f t="shared" si="458"/>
        <v>0</v>
      </c>
      <c r="ES253" s="2689">
        <f t="shared" si="459"/>
        <v>0</v>
      </c>
      <c r="ET253" s="2689">
        <f t="shared" si="460"/>
        <v>0</v>
      </c>
      <c r="EU253" s="2689">
        <f t="shared" si="461"/>
        <v>0</v>
      </c>
      <c r="EV253" s="2689">
        <f t="shared" si="462"/>
        <v>0</v>
      </c>
      <c r="EW253" s="2689">
        <f t="shared" si="463"/>
        <v>0</v>
      </c>
      <c r="EX253" s="2705">
        <f>IF(X253=EX8,X253,0)</f>
        <v>0</v>
      </c>
      <c r="EY253" s="2703" t="str">
        <f t="shared" si="464"/>
        <v/>
      </c>
      <c r="EZ253" s="2678" t="str">
        <f t="shared" si="465"/>
        <v/>
      </c>
      <c r="FA253" s="2692" t="str">
        <f t="shared" si="466"/>
        <v/>
      </c>
      <c r="FB253" s="2692" t="str">
        <f t="shared" si="467"/>
        <v/>
      </c>
      <c r="FC253" s="2692" t="str">
        <f t="shared" si="468"/>
        <v/>
      </c>
      <c r="FD253" s="2692" t="str">
        <f t="shared" si="469"/>
        <v/>
      </c>
      <c r="FE253" s="2692" t="str">
        <f t="shared" si="470"/>
        <v/>
      </c>
      <c r="FF253" s="2692" t="str">
        <f t="shared" si="471"/>
        <v/>
      </c>
      <c r="FG253" s="2692" t="str">
        <f t="shared" si="472"/>
        <v/>
      </c>
      <c r="FH253" s="2601"/>
      <c r="FI253" s="2681" t="str">
        <f t="shared" si="473"/>
        <v/>
      </c>
      <c r="FJ253" s="2694">
        <f t="shared" si="474"/>
        <v>0</v>
      </c>
      <c r="FK253" s="2527" t="str">
        <f t="shared" si="475"/>
        <v/>
      </c>
      <c r="FL253" s="2527" t="str">
        <f t="shared" si="476"/>
        <v/>
      </c>
      <c r="FM253" s="2527" t="str">
        <f t="shared" si="477"/>
        <v/>
      </c>
      <c r="FN253" s="2527" t="str">
        <f t="shared" si="478"/>
        <v/>
      </c>
      <c r="FO253" s="2527" t="str">
        <f t="shared" si="479"/>
        <v/>
      </c>
      <c r="FP253" s="2527" t="str">
        <f t="shared" si="480"/>
        <v/>
      </c>
      <c r="FQ253" s="2527" t="str">
        <f t="shared" si="481"/>
        <v/>
      </c>
      <c r="FR253" s="2527" t="str">
        <f t="shared" si="482"/>
        <v/>
      </c>
      <c r="FS253" s="2704">
        <f>IF(X253=FS8,X253,0)</f>
        <v>0</v>
      </c>
      <c r="FT253" s="2703" t="str">
        <f t="shared" si="483"/>
        <v/>
      </c>
      <c r="FU253" s="2692" t="str">
        <f t="shared" si="484"/>
        <v/>
      </c>
      <c r="FV253" s="2692" t="str">
        <f t="shared" si="485"/>
        <v/>
      </c>
      <c r="FW253" s="2692" t="str">
        <f t="shared" si="486"/>
        <v/>
      </c>
      <c r="FX253" s="2692" t="str">
        <f t="shared" si="487"/>
        <v/>
      </c>
      <c r="FY253" s="2692" t="str">
        <f t="shared" si="488"/>
        <v/>
      </c>
      <c r="FZ253" s="2692" t="str">
        <f t="shared" si="489"/>
        <v/>
      </c>
      <c r="GA253" s="2692" t="str">
        <f t="shared" si="490"/>
        <v/>
      </c>
      <c r="GB253" s="2696" t="str">
        <f t="shared" si="491"/>
        <v/>
      </c>
      <c r="GC253" s="2535"/>
    </row>
    <row r="254" spans="1:185" ht="45" customHeight="1" x14ac:dyDescent="0.25">
      <c r="A254" s="2633">
        <f>ROW()</f>
        <v>254</v>
      </c>
      <c r="B254" s="2667" t="str">
        <f>IF(C254="I","",IF(ISBLANK(D254),"",IF(ISTEXT(D254),LARGE(B9:B253,1)+1,0)))</f>
        <v/>
      </c>
      <c r="C254" s="2716"/>
      <c r="D254" s="2717"/>
      <c r="E254" s="2718"/>
      <c r="F254" s="2719"/>
      <c r="G254" s="2671"/>
      <c r="H254" s="2672"/>
      <c r="I254" s="2671"/>
      <c r="J254" s="2672"/>
      <c r="K254" s="2673">
        <f t="shared" si="492"/>
        <v>0</v>
      </c>
      <c r="L254" s="2532"/>
      <c r="M254" s="2674">
        <f t="shared" si="380"/>
        <v>0</v>
      </c>
      <c r="N254" s="2675">
        <f t="shared" si="380"/>
        <v>0</v>
      </c>
      <c r="O254" s="2676"/>
      <c r="P254" s="2676"/>
      <c r="Q254" s="2676"/>
      <c r="R254" s="2676"/>
      <c r="S254" s="2676"/>
      <c r="T254" s="2676"/>
      <c r="U254" s="2676"/>
      <c r="V254" s="2676"/>
      <c r="W254" s="2532"/>
      <c r="X254" s="2674">
        <f t="shared" si="381"/>
        <v>0</v>
      </c>
      <c r="Y254" s="2675">
        <f t="shared" si="381"/>
        <v>0</v>
      </c>
      <c r="Z254" s="2677"/>
      <c r="AA254" s="2677"/>
      <c r="AB254" s="2677"/>
      <c r="AC254" s="2677"/>
      <c r="AD254" s="2677"/>
      <c r="AE254" s="2677"/>
      <c r="AF254" s="2677"/>
      <c r="AG254" s="2677"/>
      <c r="AH254" s="2532"/>
      <c r="AI254" s="2535"/>
      <c r="AJ254" s="2678">
        <f t="shared" si="382"/>
        <v>0</v>
      </c>
      <c r="AK254" s="2679">
        <f t="shared" si="383"/>
        <v>0</v>
      </c>
      <c r="AL254" s="2678">
        <f t="shared" si="384"/>
        <v>0</v>
      </c>
      <c r="AM254" s="2679">
        <f t="shared" si="385"/>
        <v>0</v>
      </c>
      <c r="AN254" s="2678">
        <f t="shared" si="386"/>
        <v>0</v>
      </c>
      <c r="AO254" s="2679">
        <f t="shared" si="387"/>
        <v>0</v>
      </c>
      <c r="AP254" s="2678">
        <f t="shared" si="388"/>
        <v>0</v>
      </c>
      <c r="AQ254" s="2679">
        <f t="shared" si="389"/>
        <v>0</v>
      </c>
      <c r="AR254" s="2678">
        <f t="shared" si="390"/>
        <v>0</v>
      </c>
      <c r="AS254" s="2679">
        <f t="shared" si="391"/>
        <v>0</v>
      </c>
      <c r="AT254" s="2678">
        <f t="shared" si="392"/>
        <v>0</v>
      </c>
      <c r="AU254" s="2679">
        <f t="shared" si="393"/>
        <v>0</v>
      </c>
      <c r="AV254" s="2678">
        <f t="shared" si="394"/>
        <v>0</v>
      </c>
      <c r="AW254" s="2679">
        <f t="shared" si="395"/>
        <v>0</v>
      </c>
      <c r="AX254" s="2678">
        <f t="shared" si="396"/>
        <v>0</v>
      </c>
      <c r="AY254" s="2679">
        <f t="shared" si="397"/>
        <v>0</v>
      </c>
      <c r="AZ254" s="2680"/>
      <c r="BA254" s="2681">
        <f>BA9</f>
        <v>20</v>
      </c>
      <c r="BB254" s="2681">
        <f t="shared" si="398"/>
        <v>0</v>
      </c>
      <c r="BC254" s="2681" t="str">
        <f t="shared" si="399"/>
        <v/>
      </c>
      <c r="BD254" s="2682">
        <f t="shared" si="496"/>
        <v>0</v>
      </c>
      <c r="BE254" s="2682">
        <f t="shared" si="496"/>
        <v>0</v>
      </c>
      <c r="BF254" s="2682">
        <f t="shared" si="496"/>
        <v>0</v>
      </c>
      <c r="BG254" s="2682">
        <f t="shared" si="493"/>
        <v>0</v>
      </c>
      <c r="BH254" s="2682">
        <f t="shared" si="493"/>
        <v>0</v>
      </c>
      <c r="BI254" s="2682">
        <f t="shared" si="493"/>
        <v>0</v>
      </c>
      <c r="BJ254" s="2682">
        <f t="shared" si="493"/>
        <v>0</v>
      </c>
      <c r="BK254" s="2682">
        <f t="shared" si="493"/>
        <v>0</v>
      </c>
      <c r="BL254" s="2535"/>
      <c r="BM254" s="2683">
        <f t="shared" si="400"/>
        <v>0</v>
      </c>
      <c r="BN254" s="2684">
        <f t="shared" si="401"/>
        <v>0</v>
      </c>
      <c r="BO254" s="2684">
        <f t="shared" si="402"/>
        <v>0</v>
      </c>
      <c r="BP254" s="2684">
        <f t="shared" si="403"/>
        <v>0</v>
      </c>
      <c r="BQ254" s="2684">
        <f t="shared" si="404"/>
        <v>0</v>
      </c>
      <c r="BR254" s="2684">
        <f t="shared" si="405"/>
        <v>0</v>
      </c>
      <c r="BS254" s="2684">
        <f t="shared" si="406"/>
        <v>0</v>
      </c>
      <c r="BT254" s="2684">
        <f t="shared" si="407"/>
        <v>0</v>
      </c>
      <c r="BU254" s="2617"/>
      <c r="BV254" s="2685">
        <f t="shared" si="497"/>
        <v>0</v>
      </c>
      <c r="BW254" s="2686">
        <f t="shared" si="497"/>
        <v>0</v>
      </c>
      <c r="BX254" s="2686">
        <f t="shared" si="497"/>
        <v>0</v>
      </c>
      <c r="BY254" s="2686">
        <f t="shared" si="494"/>
        <v>0</v>
      </c>
      <c r="BZ254" s="2686">
        <f t="shared" si="494"/>
        <v>0</v>
      </c>
      <c r="CA254" s="2686">
        <f t="shared" si="494"/>
        <v>0</v>
      </c>
      <c r="CB254" s="2686">
        <f t="shared" si="494"/>
        <v>0</v>
      </c>
      <c r="CC254" s="2687">
        <f t="shared" si="494"/>
        <v>0</v>
      </c>
      <c r="CD254" s="2525"/>
      <c r="CE254" s="2681" t="str">
        <f t="shared" si="408"/>
        <v/>
      </c>
      <c r="CF254" s="2688">
        <f t="shared" si="409"/>
        <v>0</v>
      </c>
      <c r="CG254" s="2689">
        <f t="shared" si="410"/>
        <v>0</v>
      </c>
      <c r="CH254" s="2689">
        <f t="shared" si="411"/>
        <v>0</v>
      </c>
      <c r="CI254" s="2689">
        <f t="shared" si="412"/>
        <v>0</v>
      </c>
      <c r="CJ254" s="2689">
        <f t="shared" si="413"/>
        <v>0</v>
      </c>
      <c r="CK254" s="2689">
        <f t="shared" si="414"/>
        <v>0</v>
      </c>
      <c r="CL254" s="2689">
        <f t="shared" si="415"/>
        <v>0</v>
      </c>
      <c r="CM254" s="2689">
        <f t="shared" si="416"/>
        <v>0</v>
      </c>
      <c r="CN254" s="2689">
        <f t="shared" si="417"/>
        <v>0</v>
      </c>
      <c r="CO254" s="2702">
        <f>IF(M254=CO8,M254,0)</f>
        <v>0</v>
      </c>
      <c r="CP254" s="2703" t="str">
        <f t="shared" si="418"/>
        <v/>
      </c>
      <c r="CQ254" s="2678" t="str">
        <f t="shared" si="419"/>
        <v/>
      </c>
      <c r="CR254" s="2692" t="str">
        <f t="shared" si="420"/>
        <v/>
      </c>
      <c r="CS254" s="2692" t="str">
        <f t="shared" si="421"/>
        <v/>
      </c>
      <c r="CT254" s="2692" t="str">
        <f t="shared" si="422"/>
        <v/>
      </c>
      <c r="CU254" s="2692" t="str">
        <f t="shared" si="423"/>
        <v/>
      </c>
      <c r="CV254" s="2692" t="str">
        <f t="shared" si="424"/>
        <v/>
      </c>
      <c r="CW254" s="2692" t="str">
        <f t="shared" si="425"/>
        <v/>
      </c>
      <c r="CX254" s="2693" t="str">
        <f t="shared" si="426"/>
        <v/>
      </c>
      <c r="CY254" s="2601"/>
      <c r="CZ254" s="2681" t="str">
        <f t="shared" si="427"/>
        <v/>
      </c>
      <c r="DA254" s="2694">
        <f t="shared" si="428"/>
        <v>0</v>
      </c>
      <c r="DB254" s="2527" t="str">
        <f t="shared" si="429"/>
        <v/>
      </c>
      <c r="DC254" s="2527" t="str">
        <f t="shared" si="430"/>
        <v/>
      </c>
      <c r="DD254" s="2527" t="str">
        <f t="shared" si="431"/>
        <v/>
      </c>
      <c r="DE254" s="2527" t="str">
        <f t="shared" si="432"/>
        <v/>
      </c>
      <c r="DF254" s="2527" t="str">
        <f t="shared" si="433"/>
        <v/>
      </c>
      <c r="DG254" s="2527" t="str">
        <f t="shared" si="434"/>
        <v/>
      </c>
      <c r="DH254" s="2527" t="str">
        <f t="shared" si="435"/>
        <v/>
      </c>
      <c r="DI254" s="2527" t="str">
        <f t="shared" si="436"/>
        <v/>
      </c>
      <c r="DJ254" s="2549"/>
      <c r="DK254" s="2704">
        <f>IF(M254=DK8,M254,0)</f>
        <v>0</v>
      </c>
      <c r="DL254" s="2703" t="str">
        <f t="shared" si="437"/>
        <v/>
      </c>
      <c r="DM254" s="2692" t="str">
        <f t="shared" si="438"/>
        <v/>
      </c>
      <c r="DN254" s="2692" t="str">
        <f t="shared" si="439"/>
        <v/>
      </c>
      <c r="DO254" s="2692" t="str">
        <f t="shared" si="440"/>
        <v/>
      </c>
      <c r="DP254" s="2692" t="str">
        <f t="shared" si="441"/>
        <v/>
      </c>
      <c r="DQ254" s="2692" t="str">
        <f t="shared" si="442"/>
        <v/>
      </c>
      <c r="DR254" s="2692" t="str">
        <f t="shared" si="443"/>
        <v/>
      </c>
      <c r="DS254" s="2692" t="str">
        <f t="shared" si="444"/>
        <v/>
      </c>
      <c r="DT254" s="2696" t="str">
        <f t="shared" si="445"/>
        <v/>
      </c>
      <c r="DU254" s="2535"/>
      <c r="DV254" s="2683">
        <f t="shared" si="446"/>
        <v>0</v>
      </c>
      <c r="DW254" s="2684">
        <f t="shared" si="447"/>
        <v>0</v>
      </c>
      <c r="DX254" s="2684">
        <f t="shared" si="448"/>
        <v>0</v>
      </c>
      <c r="DY254" s="2684">
        <f t="shared" si="449"/>
        <v>0</v>
      </c>
      <c r="DZ254" s="2684">
        <f t="shared" si="450"/>
        <v>0</v>
      </c>
      <c r="EA254" s="2684">
        <f t="shared" si="451"/>
        <v>0</v>
      </c>
      <c r="EB254" s="2684">
        <f t="shared" si="452"/>
        <v>0</v>
      </c>
      <c r="EC254" s="2684">
        <f t="shared" si="453"/>
        <v>0</v>
      </c>
      <c r="ED254" s="2630"/>
      <c r="EE254" s="2685">
        <f t="shared" si="498"/>
        <v>0</v>
      </c>
      <c r="EF254" s="2686">
        <f t="shared" si="498"/>
        <v>0</v>
      </c>
      <c r="EG254" s="2686">
        <f t="shared" si="498"/>
        <v>0</v>
      </c>
      <c r="EH254" s="2686">
        <f t="shared" si="495"/>
        <v>0</v>
      </c>
      <c r="EI254" s="2686">
        <f t="shared" si="495"/>
        <v>0</v>
      </c>
      <c r="EJ254" s="2686">
        <f t="shared" si="495"/>
        <v>0</v>
      </c>
      <c r="EK254" s="2686">
        <f t="shared" si="495"/>
        <v>0</v>
      </c>
      <c r="EL254" s="2687">
        <f t="shared" si="495"/>
        <v>0</v>
      </c>
      <c r="EM254" s="2601"/>
      <c r="EN254" s="2681" t="str">
        <f t="shared" si="454"/>
        <v/>
      </c>
      <c r="EO254" s="2688">
        <f t="shared" si="455"/>
        <v>0</v>
      </c>
      <c r="EP254" s="2689">
        <f t="shared" si="456"/>
        <v>0</v>
      </c>
      <c r="EQ254" s="2689">
        <f t="shared" si="457"/>
        <v>0</v>
      </c>
      <c r="ER254" s="2689">
        <f t="shared" si="458"/>
        <v>0</v>
      </c>
      <c r="ES254" s="2689">
        <f t="shared" si="459"/>
        <v>0</v>
      </c>
      <c r="ET254" s="2689">
        <f t="shared" si="460"/>
        <v>0</v>
      </c>
      <c r="EU254" s="2689">
        <f t="shared" si="461"/>
        <v>0</v>
      </c>
      <c r="EV254" s="2689">
        <f t="shared" si="462"/>
        <v>0</v>
      </c>
      <c r="EW254" s="2689">
        <f t="shared" si="463"/>
        <v>0</v>
      </c>
      <c r="EX254" s="2705">
        <f>IF(X254=EX8,X254,0)</f>
        <v>0</v>
      </c>
      <c r="EY254" s="2703" t="str">
        <f t="shared" si="464"/>
        <v/>
      </c>
      <c r="EZ254" s="2678" t="str">
        <f t="shared" si="465"/>
        <v/>
      </c>
      <c r="FA254" s="2692" t="str">
        <f t="shared" si="466"/>
        <v/>
      </c>
      <c r="FB254" s="2692" t="str">
        <f t="shared" si="467"/>
        <v/>
      </c>
      <c r="FC254" s="2692" t="str">
        <f t="shared" si="468"/>
        <v/>
      </c>
      <c r="FD254" s="2692" t="str">
        <f t="shared" si="469"/>
        <v/>
      </c>
      <c r="FE254" s="2692" t="str">
        <f t="shared" si="470"/>
        <v/>
      </c>
      <c r="FF254" s="2692" t="str">
        <f t="shared" si="471"/>
        <v/>
      </c>
      <c r="FG254" s="2692" t="str">
        <f t="shared" si="472"/>
        <v/>
      </c>
      <c r="FH254" s="2601"/>
      <c r="FI254" s="2681" t="str">
        <f t="shared" si="473"/>
        <v/>
      </c>
      <c r="FJ254" s="2694">
        <f t="shared" si="474"/>
        <v>0</v>
      </c>
      <c r="FK254" s="2527" t="str">
        <f t="shared" si="475"/>
        <v/>
      </c>
      <c r="FL254" s="2527" t="str">
        <f t="shared" si="476"/>
        <v/>
      </c>
      <c r="FM254" s="2527" t="str">
        <f t="shared" si="477"/>
        <v/>
      </c>
      <c r="FN254" s="2527" t="str">
        <f t="shared" si="478"/>
        <v/>
      </c>
      <c r="FO254" s="2527" t="str">
        <f t="shared" si="479"/>
        <v/>
      </c>
      <c r="FP254" s="2527" t="str">
        <f t="shared" si="480"/>
        <v/>
      </c>
      <c r="FQ254" s="2527" t="str">
        <f t="shared" si="481"/>
        <v/>
      </c>
      <c r="FR254" s="2527" t="str">
        <f t="shared" si="482"/>
        <v/>
      </c>
      <c r="FS254" s="2704">
        <f>IF(X254=FS8,X254,0)</f>
        <v>0</v>
      </c>
      <c r="FT254" s="2703" t="str">
        <f t="shared" si="483"/>
        <v/>
      </c>
      <c r="FU254" s="2692" t="str">
        <f t="shared" si="484"/>
        <v/>
      </c>
      <c r="FV254" s="2692" t="str">
        <f t="shared" si="485"/>
        <v/>
      </c>
      <c r="FW254" s="2692" t="str">
        <f t="shared" si="486"/>
        <v/>
      </c>
      <c r="FX254" s="2692" t="str">
        <f t="shared" si="487"/>
        <v/>
      </c>
      <c r="FY254" s="2692" t="str">
        <f t="shared" si="488"/>
        <v/>
      </c>
      <c r="FZ254" s="2692" t="str">
        <f t="shared" si="489"/>
        <v/>
      </c>
      <c r="GA254" s="2692" t="str">
        <f t="shared" si="490"/>
        <v/>
      </c>
      <c r="GB254" s="2696" t="str">
        <f t="shared" si="491"/>
        <v/>
      </c>
      <c r="GC254" s="2535"/>
    </row>
    <row r="255" spans="1:185" ht="45" customHeight="1" x14ac:dyDescent="0.25">
      <c r="A255" s="2633">
        <f>ROW()</f>
        <v>255</v>
      </c>
      <c r="B255" s="2667" t="str">
        <f>IF(C255="I","",IF(ISBLANK(D255),"",IF(ISTEXT(D255),LARGE(B9:B254,1)+1,0)))</f>
        <v/>
      </c>
      <c r="C255" s="2716"/>
      <c r="D255" s="2717"/>
      <c r="E255" s="2718"/>
      <c r="F255" s="2719"/>
      <c r="G255" s="2671"/>
      <c r="H255" s="2672"/>
      <c r="I255" s="2671"/>
      <c r="J255" s="2672"/>
      <c r="K255" s="2673">
        <f t="shared" si="492"/>
        <v>0</v>
      </c>
      <c r="L255" s="2532"/>
      <c r="M255" s="2674">
        <f t="shared" si="380"/>
        <v>0</v>
      </c>
      <c r="N255" s="2675">
        <f t="shared" si="380"/>
        <v>0</v>
      </c>
      <c r="O255" s="2676"/>
      <c r="P255" s="2676"/>
      <c r="Q255" s="2676"/>
      <c r="R255" s="2676"/>
      <c r="S255" s="2676"/>
      <c r="T255" s="2676"/>
      <c r="U255" s="2676"/>
      <c r="V255" s="2676"/>
      <c r="W255" s="2532"/>
      <c r="X255" s="2674">
        <f t="shared" si="381"/>
        <v>0</v>
      </c>
      <c r="Y255" s="2675">
        <f t="shared" si="381"/>
        <v>0</v>
      </c>
      <c r="Z255" s="2677"/>
      <c r="AA255" s="2677"/>
      <c r="AB255" s="2677"/>
      <c r="AC255" s="2677"/>
      <c r="AD255" s="2677"/>
      <c r="AE255" s="2677"/>
      <c r="AF255" s="2677"/>
      <c r="AG255" s="2677"/>
      <c r="AH255" s="2532"/>
      <c r="AI255" s="2535"/>
      <c r="AJ255" s="2678">
        <f t="shared" si="382"/>
        <v>0</v>
      </c>
      <c r="AK255" s="2679">
        <f t="shared" si="383"/>
        <v>0</v>
      </c>
      <c r="AL255" s="2678">
        <f t="shared" si="384"/>
        <v>0</v>
      </c>
      <c r="AM255" s="2679">
        <f t="shared" si="385"/>
        <v>0</v>
      </c>
      <c r="AN255" s="2678">
        <f t="shared" si="386"/>
        <v>0</v>
      </c>
      <c r="AO255" s="2679">
        <f t="shared" si="387"/>
        <v>0</v>
      </c>
      <c r="AP255" s="2678">
        <f t="shared" si="388"/>
        <v>0</v>
      </c>
      <c r="AQ255" s="2679">
        <f t="shared" si="389"/>
        <v>0</v>
      </c>
      <c r="AR255" s="2678">
        <f t="shared" si="390"/>
        <v>0</v>
      </c>
      <c r="AS255" s="2679">
        <f t="shared" si="391"/>
        <v>0</v>
      </c>
      <c r="AT255" s="2678">
        <f t="shared" si="392"/>
        <v>0</v>
      </c>
      <c r="AU255" s="2679">
        <f t="shared" si="393"/>
        <v>0</v>
      </c>
      <c r="AV255" s="2678">
        <f t="shared" si="394"/>
        <v>0</v>
      </c>
      <c r="AW255" s="2679">
        <f t="shared" si="395"/>
        <v>0</v>
      </c>
      <c r="AX255" s="2678">
        <f t="shared" si="396"/>
        <v>0</v>
      </c>
      <c r="AY255" s="2679">
        <f t="shared" si="397"/>
        <v>0</v>
      </c>
      <c r="AZ255" s="2680"/>
      <c r="BA255" s="2681">
        <f>BA9</f>
        <v>20</v>
      </c>
      <c r="BB255" s="2681">
        <f t="shared" si="398"/>
        <v>0</v>
      </c>
      <c r="BC255" s="2681" t="str">
        <f t="shared" si="399"/>
        <v/>
      </c>
      <c r="BD255" s="2682">
        <f t="shared" si="496"/>
        <v>0</v>
      </c>
      <c r="BE255" s="2682">
        <f t="shared" si="496"/>
        <v>0</v>
      </c>
      <c r="BF255" s="2682">
        <f t="shared" si="496"/>
        <v>0</v>
      </c>
      <c r="BG255" s="2682">
        <f t="shared" si="493"/>
        <v>0</v>
      </c>
      <c r="BH255" s="2682">
        <f t="shared" si="493"/>
        <v>0</v>
      </c>
      <c r="BI255" s="2682">
        <f t="shared" si="493"/>
        <v>0</v>
      </c>
      <c r="BJ255" s="2682">
        <f t="shared" si="493"/>
        <v>0</v>
      </c>
      <c r="BK255" s="2682">
        <f t="shared" si="493"/>
        <v>0</v>
      </c>
      <c r="BL255" s="2535"/>
      <c r="BM255" s="2683">
        <f t="shared" si="400"/>
        <v>0</v>
      </c>
      <c r="BN255" s="2684">
        <f t="shared" si="401"/>
        <v>0</v>
      </c>
      <c r="BO255" s="2684">
        <f t="shared" si="402"/>
        <v>0</v>
      </c>
      <c r="BP255" s="2684">
        <f t="shared" si="403"/>
        <v>0</v>
      </c>
      <c r="BQ255" s="2684">
        <f t="shared" si="404"/>
        <v>0</v>
      </c>
      <c r="BR255" s="2684">
        <f t="shared" si="405"/>
        <v>0</v>
      </c>
      <c r="BS255" s="2684">
        <f t="shared" si="406"/>
        <v>0</v>
      </c>
      <c r="BT255" s="2684">
        <f t="shared" si="407"/>
        <v>0</v>
      </c>
      <c r="BU255" s="2617"/>
      <c r="BV255" s="2685">
        <f t="shared" si="497"/>
        <v>0</v>
      </c>
      <c r="BW255" s="2686">
        <f t="shared" si="497"/>
        <v>0</v>
      </c>
      <c r="BX255" s="2686">
        <f t="shared" si="497"/>
        <v>0</v>
      </c>
      <c r="BY255" s="2686">
        <f t="shared" si="494"/>
        <v>0</v>
      </c>
      <c r="BZ255" s="2686">
        <f t="shared" si="494"/>
        <v>0</v>
      </c>
      <c r="CA255" s="2686">
        <f t="shared" si="494"/>
        <v>0</v>
      </c>
      <c r="CB255" s="2686">
        <f t="shared" si="494"/>
        <v>0</v>
      </c>
      <c r="CC255" s="2687">
        <f t="shared" si="494"/>
        <v>0</v>
      </c>
      <c r="CD255" s="2525"/>
      <c r="CE255" s="2681" t="str">
        <f t="shared" si="408"/>
        <v/>
      </c>
      <c r="CF255" s="2688">
        <f t="shared" si="409"/>
        <v>0</v>
      </c>
      <c r="CG255" s="2689">
        <f t="shared" si="410"/>
        <v>0</v>
      </c>
      <c r="CH255" s="2689">
        <f t="shared" si="411"/>
        <v>0</v>
      </c>
      <c r="CI255" s="2689">
        <f t="shared" si="412"/>
        <v>0</v>
      </c>
      <c r="CJ255" s="2689">
        <f t="shared" si="413"/>
        <v>0</v>
      </c>
      <c r="CK255" s="2689">
        <f t="shared" si="414"/>
        <v>0</v>
      </c>
      <c r="CL255" s="2689">
        <f t="shared" si="415"/>
        <v>0</v>
      </c>
      <c r="CM255" s="2689">
        <f t="shared" si="416"/>
        <v>0</v>
      </c>
      <c r="CN255" s="2689">
        <f t="shared" si="417"/>
        <v>0</v>
      </c>
      <c r="CO255" s="2702">
        <f>IF(M255=CO8,M255,0)</f>
        <v>0</v>
      </c>
      <c r="CP255" s="2703" t="str">
        <f t="shared" si="418"/>
        <v/>
      </c>
      <c r="CQ255" s="2678" t="str">
        <f t="shared" si="419"/>
        <v/>
      </c>
      <c r="CR255" s="2692" t="str">
        <f t="shared" si="420"/>
        <v/>
      </c>
      <c r="CS255" s="2692" t="str">
        <f t="shared" si="421"/>
        <v/>
      </c>
      <c r="CT255" s="2692" t="str">
        <f t="shared" si="422"/>
        <v/>
      </c>
      <c r="CU255" s="2692" t="str">
        <f t="shared" si="423"/>
        <v/>
      </c>
      <c r="CV255" s="2692" t="str">
        <f t="shared" si="424"/>
        <v/>
      </c>
      <c r="CW255" s="2692" t="str">
        <f t="shared" si="425"/>
        <v/>
      </c>
      <c r="CX255" s="2693" t="str">
        <f t="shared" si="426"/>
        <v/>
      </c>
      <c r="CY255" s="2601"/>
      <c r="CZ255" s="2681" t="str">
        <f t="shared" si="427"/>
        <v/>
      </c>
      <c r="DA255" s="2694">
        <f t="shared" si="428"/>
        <v>0</v>
      </c>
      <c r="DB255" s="2527" t="str">
        <f t="shared" si="429"/>
        <v/>
      </c>
      <c r="DC255" s="2527" t="str">
        <f t="shared" si="430"/>
        <v/>
      </c>
      <c r="DD255" s="2527" t="str">
        <f t="shared" si="431"/>
        <v/>
      </c>
      <c r="DE255" s="2527" t="str">
        <f t="shared" si="432"/>
        <v/>
      </c>
      <c r="DF255" s="2527" t="str">
        <f t="shared" si="433"/>
        <v/>
      </c>
      <c r="DG255" s="2527" t="str">
        <f t="shared" si="434"/>
        <v/>
      </c>
      <c r="DH255" s="2527" t="str">
        <f t="shared" si="435"/>
        <v/>
      </c>
      <c r="DI255" s="2527" t="str">
        <f t="shared" si="436"/>
        <v/>
      </c>
      <c r="DJ255" s="2549"/>
      <c r="DK255" s="2704">
        <f>IF(M255=DK8,M255,0)</f>
        <v>0</v>
      </c>
      <c r="DL255" s="2703" t="str">
        <f t="shared" si="437"/>
        <v/>
      </c>
      <c r="DM255" s="2692" t="str">
        <f t="shared" si="438"/>
        <v/>
      </c>
      <c r="DN255" s="2692" t="str">
        <f t="shared" si="439"/>
        <v/>
      </c>
      <c r="DO255" s="2692" t="str">
        <f t="shared" si="440"/>
        <v/>
      </c>
      <c r="DP255" s="2692" t="str">
        <f t="shared" si="441"/>
        <v/>
      </c>
      <c r="DQ255" s="2692" t="str">
        <f t="shared" si="442"/>
        <v/>
      </c>
      <c r="DR255" s="2692" t="str">
        <f t="shared" si="443"/>
        <v/>
      </c>
      <c r="DS255" s="2692" t="str">
        <f t="shared" si="444"/>
        <v/>
      </c>
      <c r="DT255" s="2696" t="str">
        <f t="shared" si="445"/>
        <v/>
      </c>
      <c r="DU255" s="2535"/>
      <c r="DV255" s="2683">
        <f t="shared" si="446"/>
        <v>0</v>
      </c>
      <c r="DW255" s="2684">
        <f t="shared" si="447"/>
        <v>0</v>
      </c>
      <c r="DX255" s="2684">
        <f t="shared" si="448"/>
        <v>0</v>
      </c>
      <c r="DY255" s="2684">
        <f t="shared" si="449"/>
        <v>0</v>
      </c>
      <c r="DZ255" s="2684">
        <f t="shared" si="450"/>
        <v>0</v>
      </c>
      <c r="EA255" s="2684">
        <f t="shared" si="451"/>
        <v>0</v>
      </c>
      <c r="EB255" s="2684">
        <f t="shared" si="452"/>
        <v>0</v>
      </c>
      <c r="EC255" s="2684">
        <f t="shared" si="453"/>
        <v>0</v>
      </c>
      <c r="ED255" s="2630"/>
      <c r="EE255" s="2685">
        <f t="shared" si="498"/>
        <v>0</v>
      </c>
      <c r="EF255" s="2686">
        <f t="shared" si="498"/>
        <v>0</v>
      </c>
      <c r="EG255" s="2686">
        <f t="shared" si="498"/>
        <v>0</v>
      </c>
      <c r="EH255" s="2686">
        <f t="shared" si="495"/>
        <v>0</v>
      </c>
      <c r="EI255" s="2686">
        <f t="shared" si="495"/>
        <v>0</v>
      </c>
      <c r="EJ255" s="2686">
        <f t="shared" si="495"/>
        <v>0</v>
      </c>
      <c r="EK255" s="2686">
        <f t="shared" si="495"/>
        <v>0</v>
      </c>
      <c r="EL255" s="2687">
        <f t="shared" si="495"/>
        <v>0</v>
      </c>
      <c r="EM255" s="2601"/>
      <c r="EN255" s="2681" t="str">
        <f t="shared" si="454"/>
        <v/>
      </c>
      <c r="EO255" s="2688">
        <f t="shared" si="455"/>
        <v>0</v>
      </c>
      <c r="EP255" s="2689">
        <f t="shared" si="456"/>
        <v>0</v>
      </c>
      <c r="EQ255" s="2689">
        <f t="shared" si="457"/>
        <v>0</v>
      </c>
      <c r="ER255" s="2689">
        <f t="shared" si="458"/>
        <v>0</v>
      </c>
      <c r="ES255" s="2689">
        <f t="shared" si="459"/>
        <v>0</v>
      </c>
      <c r="ET255" s="2689">
        <f t="shared" si="460"/>
        <v>0</v>
      </c>
      <c r="EU255" s="2689">
        <f t="shared" si="461"/>
        <v>0</v>
      </c>
      <c r="EV255" s="2689">
        <f t="shared" si="462"/>
        <v>0</v>
      </c>
      <c r="EW255" s="2689">
        <f t="shared" si="463"/>
        <v>0</v>
      </c>
      <c r="EX255" s="2705">
        <f>IF(X255=EX8,X255,0)</f>
        <v>0</v>
      </c>
      <c r="EY255" s="2703" t="str">
        <f t="shared" si="464"/>
        <v/>
      </c>
      <c r="EZ255" s="2678" t="str">
        <f t="shared" si="465"/>
        <v/>
      </c>
      <c r="FA255" s="2692" t="str">
        <f t="shared" si="466"/>
        <v/>
      </c>
      <c r="FB255" s="2692" t="str">
        <f t="shared" si="467"/>
        <v/>
      </c>
      <c r="FC255" s="2692" t="str">
        <f t="shared" si="468"/>
        <v/>
      </c>
      <c r="FD255" s="2692" t="str">
        <f t="shared" si="469"/>
        <v/>
      </c>
      <c r="FE255" s="2692" t="str">
        <f t="shared" si="470"/>
        <v/>
      </c>
      <c r="FF255" s="2692" t="str">
        <f t="shared" si="471"/>
        <v/>
      </c>
      <c r="FG255" s="2692" t="str">
        <f t="shared" si="472"/>
        <v/>
      </c>
      <c r="FH255" s="2601"/>
      <c r="FI255" s="2681" t="str">
        <f t="shared" si="473"/>
        <v/>
      </c>
      <c r="FJ255" s="2694">
        <f t="shared" si="474"/>
        <v>0</v>
      </c>
      <c r="FK255" s="2527" t="str">
        <f t="shared" si="475"/>
        <v/>
      </c>
      <c r="FL255" s="2527" t="str">
        <f t="shared" si="476"/>
        <v/>
      </c>
      <c r="FM255" s="2527" t="str">
        <f t="shared" si="477"/>
        <v/>
      </c>
      <c r="FN255" s="2527" t="str">
        <f t="shared" si="478"/>
        <v/>
      </c>
      <c r="FO255" s="2527" t="str">
        <f t="shared" si="479"/>
        <v/>
      </c>
      <c r="FP255" s="2527" t="str">
        <f t="shared" si="480"/>
        <v/>
      </c>
      <c r="FQ255" s="2527" t="str">
        <f t="shared" si="481"/>
        <v/>
      </c>
      <c r="FR255" s="2527" t="str">
        <f t="shared" si="482"/>
        <v/>
      </c>
      <c r="FS255" s="2704">
        <f>IF(X255=FS8,X255,0)</f>
        <v>0</v>
      </c>
      <c r="FT255" s="2703" t="str">
        <f t="shared" si="483"/>
        <v/>
      </c>
      <c r="FU255" s="2692" t="str">
        <f t="shared" si="484"/>
        <v/>
      </c>
      <c r="FV255" s="2692" t="str">
        <f t="shared" si="485"/>
        <v/>
      </c>
      <c r="FW255" s="2692" t="str">
        <f t="shared" si="486"/>
        <v/>
      </c>
      <c r="FX255" s="2692" t="str">
        <f t="shared" si="487"/>
        <v/>
      </c>
      <c r="FY255" s="2692" t="str">
        <f t="shared" si="488"/>
        <v/>
      </c>
      <c r="FZ255" s="2692" t="str">
        <f t="shared" si="489"/>
        <v/>
      </c>
      <c r="GA255" s="2692" t="str">
        <f t="shared" si="490"/>
        <v/>
      </c>
      <c r="GB255" s="2696" t="str">
        <f t="shared" si="491"/>
        <v/>
      </c>
      <c r="GC255" s="2535"/>
    </row>
    <row r="256" spans="1:185" ht="45" customHeight="1" x14ac:dyDescent="0.25">
      <c r="A256" s="2633">
        <f>ROW()</f>
        <v>256</v>
      </c>
      <c r="B256" s="2667" t="str">
        <f>IF(C256="I","",IF(ISBLANK(D256),"",IF(ISTEXT(D256),LARGE(B9:B255,1)+1,0)))</f>
        <v/>
      </c>
      <c r="C256" s="2716"/>
      <c r="D256" s="2717"/>
      <c r="E256" s="2718"/>
      <c r="F256" s="2719"/>
      <c r="G256" s="2671"/>
      <c r="H256" s="2672"/>
      <c r="I256" s="2671"/>
      <c r="J256" s="2672"/>
      <c r="K256" s="2673">
        <f t="shared" si="492"/>
        <v>0</v>
      </c>
      <c r="L256" s="2532"/>
      <c r="M256" s="2674">
        <f t="shared" si="380"/>
        <v>0</v>
      </c>
      <c r="N256" s="2675">
        <f t="shared" si="380"/>
        <v>0</v>
      </c>
      <c r="O256" s="2676"/>
      <c r="P256" s="2676"/>
      <c r="Q256" s="2676"/>
      <c r="R256" s="2676"/>
      <c r="S256" s="2676"/>
      <c r="T256" s="2676"/>
      <c r="U256" s="2676"/>
      <c r="V256" s="2676"/>
      <c r="W256" s="2532"/>
      <c r="X256" s="2674">
        <f t="shared" si="381"/>
        <v>0</v>
      </c>
      <c r="Y256" s="2675">
        <f t="shared" si="381"/>
        <v>0</v>
      </c>
      <c r="Z256" s="2677"/>
      <c r="AA256" s="2677"/>
      <c r="AB256" s="2677"/>
      <c r="AC256" s="2677"/>
      <c r="AD256" s="2677"/>
      <c r="AE256" s="2677"/>
      <c r="AF256" s="2677"/>
      <c r="AG256" s="2677"/>
      <c r="AH256" s="2532"/>
      <c r="AI256" s="2535"/>
      <c r="AJ256" s="2678">
        <f t="shared" si="382"/>
        <v>0</v>
      </c>
      <c r="AK256" s="2679">
        <f t="shared" si="383"/>
        <v>0</v>
      </c>
      <c r="AL256" s="2678">
        <f t="shared" si="384"/>
        <v>0</v>
      </c>
      <c r="AM256" s="2679">
        <f t="shared" si="385"/>
        <v>0</v>
      </c>
      <c r="AN256" s="2678">
        <f t="shared" si="386"/>
        <v>0</v>
      </c>
      <c r="AO256" s="2679">
        <f t="shared" si="387"/>
        <v>0</v>
      </c>
      <c r="AP256" s="2678">
        <f t="shared" si="388"/>
        <v>0</v>
      </c>
      <c r="AQ256" s="2679">
        <f t="shared" si="389"/>
        <v>0</v>
      </c>
      <c r="AR256" s="2678">
        <f t="shared" si="390"/>
        <v>0</v>
      </c>
      <c r="AS256" s="2679">
        <f t="shared" si="391"/>
        <v>0</v>
      </c>
      <c r="AT256" s="2678">
        <f t="shared" si="392"/>
        <v>0</v>
      </c>
      <c r="AU256" s="2679">
        <f t="shared" si="393"/>
        <v>0</v>
      </c>
      <c r="AV256" s="2678">
        <f t="shared" si="394"/>
        <v>0</v>
      </c>
      <c r="AW256" s="2679">
        <f t="shared" si="395"/>
        <v>0</v>
      </c>
      <c r="AX256" s="2678">
        <f t="shared" si="396"/>
        <v>0</v>
      </c>
      <c r="AY256" s="2679">
        <f t="shared" si="397"/>
        <v>0</v>
      </c>
      <c r="AZ256" s="2680"/>
      <c r="BA256" s="2681">
        <f>BA9</f>
        <v>20</v>
      </c>
      <c r="BB256" s="2681">
        <f t="shared" si="398"/>
        <v>0</v>
      </c>
      <c r="BC256" s="2681" t="str">
        <f t="shared" si="399"/>
        <v/>
      </c>
      <c r="BD256" s="2682">
        <f t="shared" si="496"/>
        <v>0</v>
      </c>
      <c r="BE256" s="2682">
        <f t="shared" si="496"/>
        <v>0</v>
      </c>
      <c r="BF256" s="2682">
        <f t="shared" si="496"/>
        <v>0</v>
      </c>
      <c r="BG256" s="2682">
        <f t="shared" si="493"/>
        <v>0</v>
      </c>
      <c r="BH256" s="2682">
        <f t="shared" si="493"/>
        <v>0</v>
      </c>
      <c r="BI256" s="2682">
        <f t="shared" si="493"/>
        <v>0</v>
      </c>
      <c r="BJ256" s="2682">
        <f t="shared" si="493"/>
        <v>0</v>
      </c>
      <c r="BK256" s="2682">
        <f t="shared" si="493"/>
        <v>0</v>
      </c>
      <c r="BL256" s="2535"/>
      <c r="BM256" s="2683">
        <f t="shared" si="400"/>
        <v>0</v>
      </c>
      <c r="BN256" s="2684">
        <f t="shared" si="401"/>
        <v>0</v>
      </c>
      <c r="BO256" s="2684">
        <f t="shared" si="402"/>
        <v>0</v>
      </c>
      <c r="BP256" s="2684">
        <f t="shared" si="403"/>
        <v>0</v>
      </c>
      <c r="BQ256" s="2684">
        <f t="shared" si="404"/>
        <v>0</v>
      </c>
      <c r="BR256" s="2684">
        <f t="shared" si="405"/>
        <v>0</v>
      </c>
      <c r="BS256" s="2684">
        <f t="shared" si="406"/>
        <v>0</v>
      </c>
      <c r="BT256" s="2684">
        <f t="shared" si="407"/>
        <v>0</v>
      </c>
      <c r="BU256" s="2617"/>
      <c r="BV256" s="2685">
        <f t="shared" si="497"/>
        <v>0</v>
      </c>
      <c r="BW256" s="2686">
        <f t="shared" si="497"/>
        <v>0</v>
      </c>
      <c r="BX256" s="2686">
        <f t="shared" si="497"/>
        <v>0</v>
      </c>
      <c r="BY256" s="2686">
        <f t="shared" si="494"/>
        <v>0</v>
      </c>
      <c r="BZ256" s="2686">
        <f t="shared" si="494"/>
        <v>0</v>
      </c>
      <c r="CA256" s="2686">
        <f t="shared" si="494"/>
        <v>0</v>
      </c>
      <c r="CB256" s="2686">
        <f t="shared" si="494"/>
        <v>0</v>
      </c>
      <c r="CC256" s="2687">
        <f t="shared" si="494"/>
        <v>0</v>
      </c>
      <c r="CD256" s="2525"/>
      <c r="CE256" s="2681" t="str">
        <f t="shared" si="408"/>
        <v/>
      </c>
      <c r="CF256" s="2688">
        <f t="shared" si="409"/>
        <v>0</v>
      </c>
      <c r="CG256" s="2689">
        <f t="shared" si="410"/>
        <v>0</v>
      </c>
      <c r="CH256" s="2689">
        <f t="shared" si="411"/>
        <v>0</v>
      </c>
      <c r="CI256" s="2689">
        <f t="shared" si="412"/>
        <v>0</v>
      </c>
      <c r="CJ256" s="2689">
        <f t="shared" si="413"/>
        <v>0</v>
      </c>
      <c r="CK256" s="2689">
        <f t="shared" si="414"/>
        <v>0</v>
      </c>
      <c r="CL256" s="2689">
        <f t="shared" si="415"/>
        <v>0</v>
      </c>
      <c r="CM256" s="2689">
        <f t="shared" si="416"/>
        <v>0</v>
      </c>
      <c r="CN256" s="2689">
        <f t="shared" si="417"/>
        <v>0</v>
      </c>
      <c r="CO256" s="2702">
        <f>IF(M256=CO8,M256,0)</f>
        <v>0</v>
      </c>
      <c r="CP256" s="2703" t="str">
        <f t="shared" si="418"/>
        <v/>
      </c>
      <c r="CQ256" s="2678" t="str">
        <f t="shared" si="419"/>
        <v/>
      </c>
      <c r="CR256" s="2692" t="str">
        <f t="shared" si="420"/>
        <v/>
      </c>
      <c r="CS256" s="2692" t="str">
        <f t="shared" si="421"/>
        <v/>
      </c>
      <c r="CT256" s="2692" t="str">
        <f t="shared" si="422"/>
        <v/>
      </c>
      <c r="CU256" s="2692" t="str">
        <f t="shared" si="423"/>
        <v/>
      </c>
      <c r="CV256" s="2692" t="str">
        <f t="shared" si="424"/>
        <v/>
      </c>
      <c r="CW256" s="2692" t="str">
        <f t="shared" si="425"/>
        <v/>
      </c>
      <c r="CX256" s="2693" t="str">
        <f t="shared" si="426"/>
        <v/>
      </c>
      <c r="CY256" s="2601"/>
      <c r="CZ256" s="2681" t="str">
        <f t="shared" si="427"/>
        <v/>
      </c>
      <c r="DA256" s="2694">
        <f t="shared" si="428"/>
        <v>0</v>
      </c>
      <c r="DB256" s="2527" t="str">
        <f t="shared" si="429"/>
        <v/>
      </c>
      <c r="DC256" s="2527" t="str">
        <f t="shared" si="430"/>
        <v/>
      </c>
      <c r="DD256" s="2527" t="str">
        <f t="shared" si="431"/>
        <v/>
      </c>
      <c r="DE256" s="2527" t="str">
        <f t="shared" si="432"/>
        <v/>
      </c>
      <c r="DF256" s="2527" t="str">
        <f t="shared" si="433"/>
        <v/>
      </c>
      <c r="DG256" s="2527" t="str">
        <f t="shared" si="434"/>
        <v/>
      </c>
      <c r="DH256" s="2527" t="str">
        <f t="shared" si="435"/>
        <v/>
      </c>
      <c r="DI256" s="2527" t="str">
        <f t="shared" si="436"/>
        <v/>
      </c>
      <c r="DJ256" s="2549"/>
      <c r="DK256" s="2704">
        <f>IF(M256=DK8,M256,0)</f>
        <v>0</v>
      </c>
      <c r="DL256" s="2703" t="str">
        <f t="shared" si="437"/>
        <v/>
      </c>
      <c r="DM256" s="2692" t="str">
        <f t="shared" si="438"/>
        <v/>
      </c>
      <c r="DN256" s="2692" t="str">
        <f t="shared" si="439"/>
        <v/>
      </c>
      <c r="DO256" s="2692" t="str">
        <f t="shared" si="440"/>
        <v/>
      </c>
      <c r="DP256" s="2692" t="str">
        <f t="shared" si="441"/>
        <v/>
      </c>
      <c r="DQ256" s="2692" t="str">
        <f t="shared" si="442"/>
        <v/>
      </c>
      <c r="DR256" s="2692" t="str">
        <f t="shared" si="443"/>
        <v/>
      </c>
      <c r="DS256" s="2692" t="str">
        <f t="shared" si="444"/>
        <v/>
      </c>
      <c r="DT256" s="2696" t="str">
        <f t="shared" si="445"/>
        <v/>
      </c>
      <c r="DU256" s="2535"/>
      <c r="DV256" s="2683">
        <f t="shared" si="446"/>
        <v>0</v>
      </c>
      <c r="DW256" s="2684">
        <f t="shared" si="447"/>
        <v>0</v>
      </c>
      <c r="DX256" s="2684">
        <f t="shared" si="448"/>
        <v>0</v>
      </c>
      <c r="DY256" s="2684">
        <f t="shared" si="449"/>
        <v>0</v>
      </c>
      <c r="DZ256" s="2684">
        <f t="shared" si="450"/>
        <v>0</v>
      </c>
      <c r="EA256" s="2684">
        <f t="shared" si="451"/>
        <v>0</v>
      </c>
      <c r="EB256" s="2684">
        <f t="shared" si="452"/>
        <v>0</v>
      </c>
      <c r="EC256" s="2684">
        <f t="shared" si="453"/>
        <v>0</v>
      </c>
      <c r="ED256" s="2630"/>
      <c r="EE256" s="2685">
        <f t="shared" si="498"/>
        <v>0</v>
      </c>
      <c r="EF256" s="2686">
        <f t="shared" si="498"/>
        <v>0</v>
      </c>
      <c r="EG256" s="2686">
        <f t="shared" si="498"/>
        <v>0</v>
      </c>
      <c r="EH256" s="2686">
        <f t="shared" si="495"/>
        <v>0</v>
      </c>
      <c r="EI256" s="2686">
        <f t="shared" si="495"/>
        <v>0</v>
      </c>
      <c r="EJ256" s="2686">
        <f t="shared" si="495"/>
        <v>0</v>
      </c>
      <c r="EK256" s="2686">
        <f t="shared" si="495"/>
        <v>0</v>
      </c>
      <c r="EL256" s="2687">
        <f t="shared" si="495"/>
        <v>0</v>
      </c>
      <c r="EM256" s="2601"/>
      <c r="EN256" s="2681" t="str">
        <f t="shared" si="454"/>
        <v/>
      </c>
      <c r="EO256" s="2688">
        <f t="shared" si="455"/>
        <v>0</v>
      </c>
      <c r="EP256" s="2689">
        <f t="shared" si="456"/>
        <v>0</v>
      </c>
      <c r="EQ256" s="2689">
        <f t="shared" si="457"/>
        <v>0</v>
      </c>
      <c r="ER256" s="2689">
        <f t="shared" si="458"/>
        <v>0</v>
      </c>
      <c r="ES256" s="2689">
        <f t="shared" si="459"/>
        <v>0</v>
      </c>
      <c r="ET256" s="2689">
        <f t="shared" si="460"/>
        <v>0</v>
      </c>
      <c r="EU256" s="2689">
        <f t="shared" si="461"/>
        <v>0</v>
      </c>
      <c r="EV256" s="2689">
        <f t="shared" si="462"/>
        <v>0</v>
      </c>
      <c r="EW256" s="2689">
        <f t="shared" si="463"/>
        <v>0</v>
      </c>
      <c r="EX256" s="2705">
        <f>IF(X256=EX8,X256,0)</f>
        <v>0</v>
      </c>
      <c r="EY256" s="2703" t="str">
        <f t="shared" si="464"/>
        <v/>
      </c>
      <c r="EZ256" s="2678" t="str">
        <f t="shared" si="465"/>
        <v/>
      </c>
      <c r="FA256" s="2692" t="str">
        <f t="shared" si="466"/>
        <v/>
      </c>
      <c r="FB256" s="2692" t="str">
        <f t="shared" si="467"/>
        <v/>
      </c>
      <c r="FC256" s="2692" t="str">
        <f t="shared" si="468"/>
        <v/>
      </c>
      <c r="FD256" s="2692" t="str">
        <f t="shared" si="469"/>
        <v/>
      </c>
      <c r="FE256" s="2692" t="str">
        <f t="shared" si="470"/>
        <v/>
      </c>
      <c r="FF256" s="2692" t="str">
        <f t="shared" si="471"/>
        <v/>
      </c>
      <c r="FG256" s="2692" t="str">
        <f t="shared" si="472"/>
        <v/>
      </c>
      <c r="FH256" s="2601"/>
      <c r="FI256" s="2681" t="str">
        <f t="shared" si="473"/>
        <v/>
      </c>
      <c r="FJ256" s="2694">
        <f t="shared" si="474"/>
        <v>0</v>
      </c>
      <c r="FK256" s="2527" t="str">
        <f t="shared" si="475"/>
        <v/>
      </c>
      <c r="FL256" s="2527" t="str">
        <f t="shared" si="476"/>
        <v/>
      </c>
      <c r="FM256" s="2527" t="str">
        <f t="shared" si="477"/>
        <v/>
      </c>
      <c r="FN256" s="2527" t="str">
        <f t="shared" si="478"/>
        <v/>
      </c>
      <c r="FO256" s="2527" t="str">
        <f t="shared" si="479"/>
        <v/>
      </c>
      <c r="FP256" s="2527" t="str">
        <f t="shared" si="480"/>
        <v/>
      </c>
      <c r="FQ256" s="2527" t="str">
        <f t="shared" si="481"/>
        <v/>
      </c>
      <c r="FR256" s="2527" t="str">
        <f t="shared" si="482"/>
        <v/>
      </c>
      <c r="FS256" s="2704">
        <f>IF(X256=FS8,X256,0)</f>
        <v>0</v>
      </c>
      <c r="FT256" s="2703" t="str">
        <f t="shared" si="483"/>
        <v/>
      </c>
      <c r="FU256" s="2692" t="str">
        <f t="shared" si="484"/>
        <v/>
      </c>
      <c r="FV256" s="2692" t="str">
        <f t="shared" si="485"/>
        <v/>
      </c>
      <c r="FW256" s="2692" t="str">
        <f t="shared" si="486"/>
        <v/>
      </c>
      <c r="FX256" s="2692" t="str">
        <f t="shared" si="487"/>
        <v/>
      </c>
      <c r="FY256" s="2692" t="str">
        <f t="shared" si="488"/>
        <v/>
      </c>
      <c r="FZ256" s="2692" t="str">
        <f t="shared" si="489"/>
        <v/>
      </c>
      <c r="GA256" s="2692" t="str">
        <f t="shared" si="490"/>
        <v/>
      </c>
      <c r="GB256" s="2696" t="str">
        <f t="shared" si="491"/>
        <v/>
      </c>
      <c r="GC256" s="2535"/>
    </row>
    <row r="257" spans="1:185" ht="45" customHeight="1" x14ac:dyDescent="0.25">
      <c r="A257" s="2633">
        <f>ROW()</f>
        <v>257</v>
      </c>
      <c r="B257" s="2667" t="str">
        <f>IF(C257="I","",IF(ISBLANK(D257),"",IF(ISTEXT(D257),LARGE(B9:B256,1)+1,0)))</f>
        <v/>
      </c>
      <c r="C257" s="2716"/>
      <c r="D257" s="2717"/>
      <c r="E257" s="2718"/>
      <c r="F257" s="2719"/>
      <c r="G257" s="2671"/>
      <c r="H257" s="2672"/>
      <c r="I257" s="2671"/>
      <c r="J257" s="2672"/>
      <c r="K257" s="2673">
        <f t="shared" si="492"/>
        <v>0</v>
      </c>
      <c r="L257" s="2532"/>
      <c r="M257" s="2674">
        <f t="shared" si="380"/>
        <v>0</v>
      </c>
      <c r="N257" s="2675">
        <f t="shared" si="380"/>
        <v>0</v>
      </c>
      <c r="O257" s="2676"/>
      <c r="P257" s="2676"/>
      <c r="Q257" s="2676"/>
      <c r="R257" s="2676"/>
      <c r="S257" s="2676"/>
      <c r="T257" s="2676"/>
      <c r="U257" s="2676"/>
      <c r="V257" s="2676"/>
      <c r="W257" s="2532"/>
      <c r="X257" s="2674">
        <f t="shared" si="381"/>
        <v>0</v>
      </c>
      <c r="Y257" s="2675">
        <f t="shared" si="381"/>
        <v>0</v>
      </c>
      <c r="Z257" s="2677"/>
      <c r="AA257" s="2677"/>
      <c r="AB257" s="2677"/>
      <c r="AC257" s="2677"/>
      <c r="AD257" s="2677"/>
      <c r="AE257" s="2677"/>
      <c r="AF257" s="2677"/>
      <c r="AG257" s="2677"/>
      <c r="AH257" s="2532"/>
      <c r="AI257" s="2535"/>
      <c r="AJ257" s="2678">
        <f t="shared" si="382"/>
        <v>0</v>
      </c>
      <c r="AK257" s="2679">
        <f t="shared" si="383"/>
        <v>0</v>
      </c>
      <c r="AL257" s="2678">
        <f t="shared" si="384"/>
        <v>0</v>
      </c>
      <c r="AM257" s="2679">
        <f t="shared" si="385"/>
        <v>0</v>
      </c>
      <c r="AN257" s="2678">
        <f t="shared" si="386"/>
        <v>0</v>
      </c>
      <c r="AO257" s="2679">
        <f t="shared" si="387"/>
        <v>0</v>
      </c>
      <c r="AP257" s="2678">
        <f t="shared" si="388"/>
        <v>0</v>
      </c>
      <c r="AQ257" s="2679">
        <f t="shared" si="389"/>
        <v>0</v>
      </c>
      <c r="AR257" s="2678">
        <f t="shared" si="390"/>
        <v>0</v>
      </c>
      <c r="AS257" s="2679">
        <f t="shared" si="391"/>
        <v>0</v>
      </c>
      <c r="AT257" s="2678">
        <f t="shared" si="392"/>
        <v>0</v>
      </c>
      <c r="AU257" s="2679">
        <f t="shared" si="393"/>
        <v>0</v>
      </c>
      <c r="AV257" s="2678">
        <f t="shared" si="394"/>
        <v>0</v>
      </c>
      <c r="AW257" s="2679">
        <f t="shared" si="395"/>
        <v>0</v>
      </c>
      <c r="AX257" s="2678">
        <f t="shared" si="396"/>
        <v>0</v>
      </c>
      <c r="AY257" s="2679">
        <f t="shared" si="397"/>
        <v>0</v>
      </c>
      <c r="AZ257" s="2680"/>
      <c r="BA257" s="2681">
        <f>BA9</f>
        <v>20</v>
      </c>
      <c r="BB257" s="2681">
        <f t="shared" si="398"/>
        <v>0</v>
      </c>
      <c r="BC257" s="2681" t="str">
        <f t="shared" si="399"/>
        <v/>
      </c>
      <c r="BD257" s="2682">
        <f t="shared" si="496"/>
        <v>0</v>
      </c>
      <c r="BE257" s="2682">
        <f t="shared" si="496"/>
        <v>0</v>
      </c>
      <c r="BF257" s="2682">
        <f t="shared" si="496"/>
        <v>0</v>
      </c>
      <c r="BG257" s="2682">
        <f t="shared" si="493"/>
        <v>0</v>
      </c>
      <c r="BH257" s="2682">
        <f t="shared" si="493"/>
        <v>0</v>
      </c>
      <c r="BI257" s="2682">
        <f t="shared" si="493"/>
        <v>0</v>
      </c>
      <c r="BJ257" s="2682">
        <f t="shared" si="493"/>
        <v>0</v>
      </c>
      <c r="BK257" s="2682">
        <f t="shared" si="493"/>
        <v>0</v>
      </c>
      <c r="BL257" s="2535"/>
      <c r="BM257" s="2683">
        <f t="shared" si="400"/>
        <v>0</v>
      </c>
      <c r="BN257" s="2684">
        <f t="shared" si="401"/>
        <v>0</v>
      </c>
      <c r="BO257" s="2684">
        <f t="shared" si="402"/>
        <v>0</v>
      </c>
      <c r="BP257" s="2684">
        <f t="shared" si="403"/>
        <v>0</v>
      </c>
      <c r="BQ257" s="2684">
        <f t="shared" si="404"/>
        <v>0</v>
      </c>
      <c r="BR257" s="2684">
        <f t="shared" si="405"/>
        <v>0</v>
      </c>
      <c r="BS257" s="2684">
        <f t="shared" si="406"/>
        <v>0</v>
      </c>
      <c r="BT257" s="2684">
        <f t="shared" si="407"/>
        <v>0</v>
      </c>
      <c r="BU257" s="2617"/>
      <c r="BV257" s="2685">
        <f t="shared" si="497"/>
        <v>0</v>
      </c>
      <c r="BW257" s="2686">
        <f t="shared" si="497"/>
        <v>0</v>
      </c>
      <c r="BX257" s="2686">
        <f t="shared" si="497"/>
        <v>0</v>
      </c>
      <c r="BY257" s="2686">
        <f t="shared" si="494"/>
        <v>0</v>
      </c>
      <c r="BZ257" s="2686">
        <f t="shared" si="494"/>
        <v>0</v>
      </c>
      <c r="CA257" s="2686">
        <f t="shared" si="494"/>
        <v>0</v>
      </c>
      <c r="CB257" s="2686">
        <f t="shared" si="494"/>
        <v>0</v>
      </c>
      <c r="CC257" s="2687">
        <f t="shared" si="494"/>
        <v>0</v>
      </c>
      <c r="CD257" s="2525"/>
      <c r="CE257" s="2681" t="str">
        <f t="shared" si="408"/>
        <v/>
      </c>
      <c r="CF257" s="2688">
        <f t="shared" si="409"/>
        <v>0</v>
      </c>
      <c r="CG257" s="2689">
        <f t="shared" si="410"/>
        <v>0</v>
      </c>
      <c r="CH257" s="2689">
        <f t="shared" si="411"/>
        <v>0</v>
      </c>
      <c r="CI257" s="2689">
        <f t="shared" si="412"/>
        <v>0</v>
      </c>
      <c r="CJ257" s="2689">
        <f t="shared" si="413"/>
        <v>0</v>
      </c>
      <c r="CK257" s="2689">
        <f t="shared" si="414"/>
        <v>0</v>
      </c>
      <c r="CL257" s="2689">
        <f t="shared" si="415"/>
        <v>0</v>
      </c>
      <c r="CM257" s="2689">
        <f t="shared" si="416"/>
        <v>0</v>
      </c>
      <c r="CN257" s="2689">
        <f t="shared" si="417"/>
        <v>0</v>
      </c>
      <c r="CO257" s="2702">
        <f>IF(M257=CO8,M257,0)</f>
        <v>0</v>
      </c>
      <c r="CP257" s="2703" t="str">
        <f t="shared" si="418"/>
        <v/>
      </c>
      <c r="CQ257" s="2678" t="str">
        <f t="shared" si="419"/>
        <v/>
      </c>
      <c r="CR257" s="2692" t="str">
        <f t="shared" si="420"/>
        <v/>
      </c>
      <c r="CS257" s="2692" t="str">
        <f t="shared" si="421"/>
        <v/>
      </c>
      <c r="CT257" s="2692" t="str">
        <f t="shared" si="422"/>
        <v/>
      </c>
      <c r="CU257" s="2692" t="str">
        <f t="shared" si="423"/>
        <v/>
      </c>
      <c r="CV257" s="2692" t="str">
        <f t="shared" si="424"/>
        <v/>
      </c>
      <c r="CW257" s="2692" t="str">
        <f t="shared" si="425"/>
        <v/>
      </c>
      <c r="CX257" s="2693" t="str">
        <f t="shared" si="426"/>
        <v/>
      </c>
      <c r="CY257" s="2601"/>
      <c r="CZ257" s="2681" t="str">
        <f t="shared" si="427"/>
        <v/>
      </c>
      <c r="DA257" s="2694">
        <f t="shared" si="428"/>
        <v>0</v>
      </c>
      <c r="DB257" s="2527" t="str">
        <f t="shared" si="429"/>
        <v/>
      </c>
      <c r="DC257" s="2527" t="str">
        <f t="shared" si="430"/>
        <v/>
      </c>
      <c r="DD257" s="2527" t="str">
        <f t="shared" si="431"/>
        <v/>
      </c>
      <c r="DE257" s="2527" t="str">
        <f t="shared" si="432"/>
        <v/>
      </c>
      <c r="DF257" s="2527" t="str">
        <f t="shared" si="433"/>
        <v/>
      </c>
      <c r="DG257" s="2527" t="str">
        <f t="shared" si="434"/>
        <v/>
      </c>
      <c r="DH257" s="2527" t="str">
        <f t="shared" si="435"/>
        <v/>
      </c>
      <c r="DI257" s="2527" t="str">
        <f t="shared" si="436"/>
        <v/>
      </c>
      <c r="DJ257" s="2549"/>
      <c r="DK257" s="2704">
        <f>IF(M257=DK8,M257,0)</f>
        <v>0</v>
      </c>
      <c r="DL257" s="2703" t="str">
        <f t="shared" si="437"/>
        <v/>
      </c>
      <c r="DM257" s="2692" t="str">
        <f t="shared" si="438"/>
        <v/>
      </c>
      <c r="DN257" s="2692" t="str">
        <f t="shared" si="439"/>
        <v/>
      </c>
      <c r="DO257" s="2692" t="str">
        <f t="shared" si="440"/>
        <v/>
      </c>
      <c r="DP257" s="2692" t="str">
        <f t="shared" si="441"/>
        <v/>
      </c>
      <c r="DQ257" s="2692" t="str">
        <f t="shared" si="442"/>
        <v/>
      </c>
      <c r="DR257" s="2692" t="str">
        <f t="shared" si="443"/>
        <v/>
      </c>
      <c r="DS257" s="2692" t="str">
        <f t="shared" si="444"/>
        <v/>
      </c>
      <c r="DT257" s="2696" t="str">
        <f t="shared" si="445"/>
        <v/>
      </c>
      <c r="DU257" s="2535"/>
      <c r="DV257" s="2683">
        <f t="shared" si="446"/>
        <v>0</v>
      </c>
      <c r="DW257" s="2684">
        <f t="shared" si="447"/>
        <v>0</v>
      </c>
      <c r="DX257" s="2684">
        <f t="shared" si="448"/>
        <v>0</v>
      </c>
      <c r="DY257" s="2684">
        <f t="shared" si="449"/>
        <v>0</v>
      </c>
      <c r="DZ257" s="2684">
        <f t="shared" si="450"/>
        <v>0</v>
      </c>
      <c r="EA257" s="2684">
        <f t="shared" si="451"/>
        <v>0</v>
      </c>
      <c r="EB257" s="2684">
        <f t="shared" si="452"/>
        <v>0</v>
      </c>
      <c r="EC257" s="2684">
        <f t="shared" si="453"/>
        <v>0</v>
      </c>
      <c r="ED257" s="2630"/>
      <c r="EE257" s="2685">
        <f t="shared" si="498"/>
        <v>0</v>
      </c>
      <c r="EF257" s="2686">
        <f t="shared" si="498"/>
        <v>0</v>
      </c>
      <c r="EG257" s="2686">
        <f t="shared" si="498"/>
        <v>0</v>
      </c>
      <c r="EH257" s="2686">
        <f t="shared" si="495"/>
        <v>0</v>
      </c>
      <c r="EI257" s="2686">
        <f t="shared" si="495"/>
        <v>0</v>
      </c>
      <c r="EJ257" s="2686">
        <f t="shared" si="495"/>
        <v>0</v>
      </c>
      <c r="EK257" s="2686">
        <f t="shared" si="495"/>
        <v>0</v>
      </c>
      <c r="EL257" s="2687">
        <f t="shared" si="495"/>
        <v>0</v>
      </c>
      <c r="EM257" s="2601"/>
      <c r="EN257" s="2681" t="str">
        <f t="shared" si="454"/>
        <v/>
      </c>
      <c r="EO257" s="2688">
        <f t="shared" si="455"/>
        <v>0</v>
      </c>
      <c r="EP257" s="2689">
        <f t="shared" si="456"/>
        <v>0</v>
      </c>
      <c r="EQ257" s="2689">
        <f t="shared" si="457"/>
        <v>0</v>
      </c>
      <c r="ER257" s="2689">
        <f t="shared" si="458"/>
        <v>0</v>
      </c>
      <c r="ES257" s="2689">
        <f t="shared" si="459"/>
        <v>0</v>
      </c>
      <c r="ET257" s="2689">
        <f t="shared" si="460"/>
        <v>0</v>
      </c>
      <c r="EU257" s="2689">
        <f t="shared" si="461"/>
        <v>0</v>
      </c>
      <c r="EV257" s="2689">
        <f t="shared" si="462"/>
        <v>0</v>
      </c>
      <c r="EW257" s="2689">
        <f t="shared" si="463"/>
        <v>0</v>
      </c>
      <c r="EX257" s="2705">
        <f>IF(X257=EX8,X257,0)</f>
        <v>0</v>
      </c>
      <c r="EY257" s="2703" t="str">
        <f t="shared" si="464"/>
        <v/>
      </c>
      <c r="EZ257" s="2678" t="str">
        <f t="shared" si="465"/>
        <v/>
      </c>
      <c r="FA257" s="2692" t="str">
        <f t="shared" si="466"/>
        <v/>
      </c>
      <c r="FB257" s="2692" t="str">
        <f t="shared" si="467"/>
        <v/>
      </c>
      <c r="FC257" s="2692" t="str">
        <f t="shared" si="468"/>
        <v/>
      </c>
      <c r="FD257" s="2692" t="str">
        <f t="shared" si="469"/>
        <v/>
      </c>
      <c r="FE257" s="2692" t="str">
        <f t="shared" si="470"/>
        <v/>
      </c>
      <c r="FF257" s="2692" t="str">
        <f t="shared" si="471"/>
        <v/>
      </c>
      <c r="FG257" s="2692" t="str">
        <f t="shared" si="472"/>
        <v/>
      </c>
      <c r="FH257" s="2601"/>
      <c r="FI257" s="2681" t="str">
        <f t="shared" si="473"/>
        <v/>
      </c>
      <c r="FJ257" s="2694">
        <f t="shared" si="474"/>
        <v>0</v>
      </c>
      <c r="FK257" s="2527" t="str">
        <f t="shared" si="475"/>
        <v/>
      </c>
      <c r="FL257" s="2527" t="str">
        <f t="shared" si="476"/>
        <v/>
      </c>
      <c r="FM257" s="2527" t="str">
        <f t="shared" si="477"/>
        <v/>
      </c>
      <c r="FN257" s="2527" t="str">
        <f t="shared" si="478"/>
        <v/>
      </c>
      <c r="FO257" s="2527" t="str">
        <f t="shared" si="479"/>
        <v/>
      </c>
      <c r="FP257" s="2527" t="str">
        <f t="shared" si="480"/>
        <v/>
      </c>
      <c r="FQ257" s="2527" t="str">
        <f t="shared" si="481"/>
        <v/>
      </c>
      <c r="FR257" s="2527" t="str">
        <f t="shared" si="482"/>
        <v/>
      </c>
      <c r="FS257" s="2704">
        <f>IF(X257=FS8,X257,0)</f>
        <v>0</v>
      </c>
      <c r="FT257" s="2703" t="str">
        <f t="shared" si="483"/>
        <v/>
      </c>
      <c r="FU257" s="2692" t="str">
        <f t="shared" si="484"/>
        <v/>
      </c>
      <c r="FV257" s="2692" t="str">
        <f t="shared" si="485"/>
        <v/>
      </c>
      <c r="FW257" s="2692" t="str">
        <f t="shared" si="486"/>
        <v/>
      </c>
      <c r="FX257" s="2692" t="str">
        <f t="shared" si="487"/>
        <v/>
      </c>
      <c r="FY257" s="2692" t="str">
        <f t="shared" si="488"/>
        <v/>
      </c>
      <c r="FZ257" s="2692" t="str">
        <f t="shared" si="489"/>
        <v/>
      </c>
      <c r="GA257" s="2692" t="str">
        <f t="shared" si="490"/>
        <v/>
      </c>
      <c r="GB257" s="2696" t="str">
        <f t="shared" si="491"/>
        <v/>
      </c>
      <c r="GC257" s="2535"/>
    </row>
    <row r="258" spans="1:185" ht="45" customHeight="1" x14ac:dyDescent="0.25">
      <c r="A258" s="2633">
        <f>ROW()</f>
        <v>258</v>
      </c>
      <c r="B258" s="2667" t="str">
        <f>IF(C258="I","",IF(ISBLANK(D258),"",IF(ISTEXT(D258),LARGE(B9:B257,1)+1,0)))</f>
        <v/>
      </c>
      <c r="C258" s="2716"/>
      <c r="D258" s="2717"/>
      <c r="E258" s="2718"/>
      <c r="F258" s="2719"/>
      <c r="G258" s="2671"/>
      <c r="H258" s="2672"/>
      <c r="I258" s="2671"/>
      <c r="J258" s="2672"/>
      <c r="K258" s="2673">
        <f t="shared" si="492"/>
        <v>0</v>
      </c>
      <c r="L258" s="2532"/>
      <c r="M258" s="2674">
        <f t="shared" si="380"/>
        <v>0</v>
      </c>
      <c r="N258" s="2675">
        <f t="shared" si="380"/>
        <v>0</v>
      </c>
      <c r="O258" s="2676"/>
      <c r="P258" s="2676"/>
      <c r="Q258" s="2676"/>
      <c r="R258" s="2676"/>
      <c r="S258" s="2676"/>
      <c r="T258" s="2676"/>
      <c r="U258" s="2676"/>
      <c r="V258" s="2676"/>
      <c r="W258" s="2532"/>
      <c r="X258" s="2674">
        <f t="shared" si="381"/>
        <v>0</v>
      </c>
      <c r="Y258" s="2675">
        <f t="shared" si="381"/>
        <v>0</v>
      </c>
      <c r="Z258" s="2677"/>
      <c r="AA258" s="2677"/>
      <c r="AB258" s="2677"/>
      <c r="AC258" s="2677"/>
      <c r="AD258" s="2677"/>
      <c r="AE258" s="2677"/>
      <c r="AF258" s="2677"/>
      <c r="AG258" s="2677"/>
      <c r="AH258" s="2532"/>
      <c r="AI258" s="2535"/>
      <c r="AJ258" s="2678">
        <f t="shared" si="382"/>
        <v>0</v>
      </c>
      <c r="AK258" s="2679">
        <f t="shared" si="383"/>
        <v>0</v>
      </c>
      <c r="AL258" s="2678">
        <f t="shared" si="384"/>
        <v>0</v>
      </c>
      <c r="AM258" s="2679">
        <f t="shared" si="385"/>
        <v>0</v>
      </c>
      <c r="AN258" s="2678">
        <f t="shared" si="386"/>
        <v>0</v>
      </c>
      <c r="AO258" s="2679">
        <f t="shared" si="387"/>
        <v>0</v>
      </c>
      <c r="AP258" s="2678">
        <f t="shared" si="388"/>
        <v>0</v>
      </c>
      <c r="AQ258" s="2679">
        <f t="shared" si="389"/>
        <v>0</v>
      </c>
      <c r="AR258" s="2678">
        <f t="shared" si="390"/>
        <v>0</v>
      </c>
      <c r="AS258" s="2679">
        <f t="shared" si="391"/>
        <v>0</v>
      </c>
      <c r="AT258" s="2678">
        <f t="shared" si="392"/>
        <v>0</v>
      </c>
      <c r="AU258" s="2679">
        <f t="shared" si="393"/>
        <v>0</v>
      </c>
      <c r="AV258" s="2678">
        <f t="shared" si="394"/>
        <v>0</v>
      </c>
      <c r="AW258" s="2679">
        <f t="shared" si="395"/>
        <v>0</v>
      </c>
      <c r="AX258" s="2678">
        <f t="shared" si="396"/>
        <v>0</v>
      </c>
      <c r="AY258" s="2679">
        <f t="shared" si="397"/>
        <v>0</v>
      </c>
      <c r="AZ258" s="2680"/>
      <c r="BA258" s="2681">
        <f>BA9</f>
        <v>20</v>
      </c>
      <c r="BB258" s="2681">
        <f t="shared" si="398"/>
        <v>0</v>
      </c>
      <c r="BC258" s="2681" t="str">
        <f t="shared" si="399"/>
        <v/>
      </c>
      <c r="BD258" s="2682">
        <f t="shared" si="496"/>
        <v>0</v>
      </c>
      <c r="BE258" s="2682">
        <f t="shared" si="496"/>
        <v>0</v>
      </c>
      <c r="BF258" s="2682">
        <f t="shared" si="496"/>
        <v>0</v>
      </c>
      <c r="BG258" s="2682">
        <f t="shared" si="493"/>
        <v>0</v>
      </c>
      <c r="BH258" s="2682">
        <f t="shared" si="493"/>
        <v>0</v>
      </c>
      <c r="BI258" s="2682">
        <f t="shared" si="493"/>
        <v>0</v>
      </c>
      <c r="BJ258" s="2682">
        <f t="shared" si="493"/>
        <v>0</v>
      </c>
      <c r="BK258" s="2682">
        <f t="shared" si="493"/>
        <v>0</v>
      </c>
      <c r="BL258" s="2535"/>
      <c r="BM258" s="2683">
        <f t="shared" si="400"/>
        <v>0</v>
      </c>
      <c r="BN258" s="2684">
        <f t="shared" si="401"/>
        <v>0</v>
      </c>
      <c r="BO258" s="2684">
        <f t="shared" si="402"/>
        <v>0</v>
      </c>
      <c r="BP258" s="2684">
        <f t="shared" si="403"/>
        <v>0</v>
      </c>
      <c r="BQ258" s="2684">
        <f t="shared" si="404"/>
        <v>0</v>
      </c>
      <c r="BR258" s="2684">
        <f t="shared" si="405"/>
        <v>0</v>
      </c>
      <c r="BS258" s="2684">
        <f t="shared" si="406"/>
        <v>0</v>
      </c>
      <c r="BT258" s="2684">
        <f t="shared" si="407"/>
        <v>0</v>
      </c>
      <c r="BU258" s="2617"/>
      <c r="BV258" s="2685">
        <f t="shared" si="497"/>
        <v>0</v>
      </c>
      <c r="BW258" s="2686">
        <f t="shared" si="497"/>
        <v>0</v>
      </c>
      <c r="BX258" s="2686">
        <f t="shared" si="497"/>
        <v>0</v>
      </c>
      <c r="BY258" s="2686">
        <f t="shared" si="494"/>
        <v>0</v>
      </c>
      <c r="BZ258" s="2686">
        <f t="shared" si="494"/>
        <v>0</v>
      </c>
      <c r="CA258" s="2686">
        <f t="shared" si="494"/>
        <v>0</v>
      </c>
      <c r="CB258" s="2686">
        <f t="shared" si="494"/>
        <v>0</v>
      </c>
      <c r="CC258" s="2687">
        <f t="shared" si="494"/>
        <v>0</v>
      </c>
      <c r="CD258" s="2525"/>
      <c r="CE258" s="2681" t="str">
        <f t="shared" si="408"/>
        <v/>
      </c>
      <c r="CF258" s="2688">
        <f t="shared" si="409"/>
        <v>0</v>
      </c>
      <c r="CG258" s="2689">
        <f t="shared" si="410"/>
        <v>0</v>
      </c>
      <c r="CH258" s="2689">
        <f t="shared" si="411"/>
        <v>0</v>
      </c>
      <c r="CI258" s="2689">
        <f t="shared" si="412"/>
        <v>0</v>
      </c>
      <c r="CJ258" s="2689">
        <f t="shared" si="413"/>
        <v>0</v>
      </c>
      <c r="CK258" s="2689">
        <f t="shared" si="414"/>
        <v>0</v>
      </c>
      <c r="CL258" s="2689">
        <f t="shared" si="415"/>
        <v>0</v>
      </c>
      <c r="CM258" s="2689">
        <f t="shared" si="416"/>
        <v>0</v>
      </c>
      <c r="CN258" s="2689">
        <f t="shared" si="417"/>
        <v>0</v>
      </c>
      <c r="CO258" s="2702">
        <f>IF(M258=CO8,M258,0)</f>
        <v>0</v>
      </c>
      <c r="CP258" s="2703" t="str">
        <f t="shared" si="418"/>
        <v/>
      </c>
      <c r="CQ258" s="2678" t="str">
        <f t="shared" si="419"/>
        <v/>
      </c>
      <c r="CR258" s="2692" t="str">
        <f t="shared" si="420"/>
        <v/>
      </c>
      <c r="CS258" s="2692" t="str">
        <f t="shared" si="421"/>
        <v/>
      </c>
      <c r="CT258" s="2692" t="str">
        <f t="shared" si="422"/>
        <v/>
      </c>
      <c r="CU258" s="2692" t="str">
        <f t="shared" si="423"/>
        <v/>
      </c>
      <c r="CV258" s="2692" t="str">
        <f t="shared" si="424"/>
        <v/>
      </c>
      <c r="CW258" s="2692" t="str">
        <f t="shared" si="425"/>
        <v/>
      </c>
      <c r="CX258" s="2693" t="str">
        <f t="shared" si="426"/>
        <v/>
      </c>
      <c r="CY258" s="2601"/>
      <c r="CZ258" s="2681" t="str">
        <f t="shared" si="427"/>
        <v/>
      </c>
      <c r="DA258" s="2694">
        <f t="shared" si="428"/>
        <v>0</v>
      </c>
      <c r="DB258" s="2527" t="str">
        <f t="shared" si="429"/>
        <v/>
      </c>
      <c r="DC258" s="2527" t="str">
        <f t="shared" si="430"/>
        <v/>
      </c>
      <c r="DD258" s="2527" t="str">
        <f t="shared" si="431"/>
        <v/>
      </c>
      <c r="DE258" s="2527" t="str">
        <f t="shared" si="432"/>
        <v/>
      </c>
      <c r="DF258" s="2527" t="str">
        <f t="shared" si="433"/>
        <v/>
      </c>
      <c r="DG258" s="2527" t="str">
        <f t="shared" si="434"/>
        <v/>
      </c>
      <c r="DH258" s="2527" t="str">
        <f t="shared" si="435"/>
        <v/>
      </c>
      <c r="DI258" s="2527" t="str">
        <f t="shared" si="436"/>
        <v/>
      </c>
      <c r="DJ258" s="2549"/>
      <c r="DK258" s="2704">
        <f>IF(M258=DK8,M258,0)</f>
        <v>0</v>
      </c>
      <c r="DL258" s="2703" t="str">
        <f t="shared" si="437"/>
        <v/>
      </c>
      <c r="DM258" s="2692" t="str">
        <f t="shared" si="438"/>
        <v/>
      </c>
      <c r="DN258" s="2692" t="str">
        <f t="shared" si="439"/>
        <v/>
      </c>
      <c r="DO258" s="2692" t="str">
        <f t="shared" si="440"/>
        <v/>
      </c>
      <c r="DP258" s="2692" t="str">
        <f t="shared" si="441"/>
        <v/>
      </c>
      <c r="DQ258" s="2692" t="str">
        <f t="shared" si="442"/>
        <v/>
      </c>
      <c r="DR258" s="2692" t="str">
        <f t="shared" si="443"/>
        <v/>
      </c>
      <c r="DS258" s="2692" t="str">
        <f t="shared" si="444"/>
        <v/>
      </c>
      <c r="DT258" s="2696" t="str">
        <f t="shared" si="445"/>
        <v/>
      </c>
      <c r="DU258" s="2535"/>
      <c r="DV258" s="2683">
        <f t="shared" si="446"/>
        <v>0</v>
      </c>
      <c r="DW258" s="2684">
        <f t="shared" si="447"/>
        <v>0</v>
      </c>
      <c r="DX258" s="2684">
        <f t="shared" si="448"/>
        <v>0</v>
      </c>
      <c r="DY258" s="2684">
        <f t="shared" si="449"/>
        <v>0</v>
      </c>
      <c r="DZ258" s="2684">
        <f t="shared" si="450"/>
        <v>0</v>
      </c>
      <c r="EA258" s="2684">
        <f t="shared" si="451"/>
        <v>0</v>
      </c>
      <c r="EB258" s="2684">
        <f t="shared" si="452"/>
        <v>0</v>
      </c>
      <c r="EC258" s="2684">
        <f t="shared" si="453"/>
        <v>0</v>
      </c>
      <c r="ED258" s="2630"/>
      <c r="EE258" s="2685">
        <f t="shared" si="498"/>
        <v>0</v>
      </c>
      <c r="EF258" s="2686">
        <f t="shared" si="498"/>
        <v>0</v>
      </c>
      <c r="EG258" s="2686">
        <f t="shared" si="498"/>
        <v>0</v>
      </c>
      <c r="EH258" s="2686">
        <f t="shared" si="495"/>
        <v>0</v>
      </c>
      <c r="EI258" s="2686">
        <f t="shared" si="495"/>
        <v>0</v>
      </c>
      <c r="EJ258" s="2686">
        <f t="shared" si="495"/>
        <v>0</v>
      </c>
      <c r="EK258" s="2686">
        <f t="shared" si="495"/>
        <v>0</v>
      </c>
      <c r="EL258" s="2687">
        <f t="shared" si="495"/>
        <v>0</v>
      </c>
      <c r="EM258" s="2601"/>
      <c r="EN258" s="2681" t="str">
        <f t="shared" si="454"/>
        <v/>
      </c>
      <c r="EO258" s="2688">
        <f t="shared" si="455"/>
        <v>0</v>
      </c>
      <c r="EP258" s="2689">
        <f t="shared" si="456"/>
        <v>0</v>
      </c>
      <c r="EQ258" s="2689">
        <f t="shared" si="457"/>
        <v>0</v>
      </c>
      <c r="ER258" s="2689">
        <f t="shared" si="458"/>
        <v>0</v>
      </c>
      <c r="ES258" s="2689">
        <f t="shared" si="459"/>
        <v>0</v>
      </c>
      <c r="ET258" s="2689">
        <f t="shared" si="460"/>
        <v>0</v>
      </c>
      <c r="EU258" s="2689">
        <f t="shared" si="461"/>
        <v>0</v>
      </c>
      <c r="EV258" s="2689">
        <f t="shared" si="462"/>
        <v>0</v>
      </c>
      <c r="EW258" s="2689">
        <f t="shared" si="463"/>
        <v>0</v>
      </c>
      <c r="EX258" s="2705">
        <f>IF(X258=EX8,X258,0)</f>
        <v>0</v>
      </c>
      <c r="EY258" s="2703" t="str">
        <f t="shared" si="464"/>
        <v/>
      </c>
      <c r="EZ258" s="2678" t="str">
        <f t="shared" si="465"/>
        <v/>
      </c>
      <c r="FA258" s="2692" t="str">
        <f t="shared" si="466"/>
        <v/>
      </c>
      <c r="FB258" s="2692" t="str">
        <f t="shared" si="467"/>
        <v/>
      </c>
      <c r="FC258" s="2692" t="str">
        <f t="shared" si="468"/>
        <v/>
      </c>
      <c r="FD258" s="2692" t="str">
        <f t="shared" si="469"/>
        <v/>
      </c>
      <c r="FE258" s="2692" t="str">
        <f t="shared" si="470"/>
        <v/>
      </c>
      <c r="FF258" s="2692" t="str">
        <f t="shared" si="471"/>
        <v/>
      </c>
      <c r="FG258" s="2692" t="str">
        <f t="shared" si="472"/>
        <v/>
      </c>
      <c r="FH258" s="2601"/>
      <c r="FI258" s="2681" t="str">
        <f t="shared" si="473"/>
        <v/>
      </c>
      <c r="FJ258" s="2694">
        <f t="shared" si="474"/>
        <v>0</v>
      </c>
      <c r="FK258" s="2527" t="str">
        <f t="shared" si="475"/>
        <v/>
      </c>
      <c r="FL258" s="2527" t="str">
        <f t="shared" si="476"/>
        <v/>
      </c>
      <c r="FM258" s="2527" t="str">
        <f t="shared" si="477"/>
        <v/>
      </c>
      <c r="FN258" s="2527" t="str">
        <f t="shared" si="478"/>
        <v/>
      </c>
      <c r="FO258" s="2527" t="str">
        <f t="shared" si="479"/>
        <v/>
      </c>
      <c r="FP258" s="2527" t="str">
        <f t="shared" si="480"/>
        <v/>
      </c>
      <c r="FQ258" s="2527" t="str">
        <f t="shared" si="481"/>
        <v/>
      </c>
      <c r="FR258" s="2527" t="str">
        <f t="shared" si="482"/>
        <v/>
      </c>
      <c r="FS258" s="2704">
        <f>IF(X258=FS8,X258,0)</f>
        <v>0</v>
      </c>
      <c r="FT258" s="2703" t="str">
        <f t="shared" si="483"/>
        <v/>
      </c>
      <c r="FU258" s="2692" t="str">
        <f t="shared" si="484"/>
        <v/>
      </c>
      <c r="FV258" s="2692" t="str">
        <f t="shared" si="485"/>
        <v/>
      </c>
      <c r="FW258" s="2692" t="str">
        <f t="shared" si="486"/>
        <v/>
      </c>
      <c r="FX258" s="2692" t="str">
        <f t="shared" si="487"/>
        <v/>
      </c>
      <c r="FY258" s="2692" t="str">
        <f t="shared" si="488"/>
        <v/>
      </c>
      <c r="FZ258" s="2692" t="str">
        <f t="shared" si="489"/>
        <v/>
      </c>
      <c r="GA258" s="2692" t="str">
        <f t="shared" si="490"/>
        <v/>
      </c>
      <c r="GB258" s="2696" t="str">
        <f t="shared" si="491"/>
        <v/>
      </c>
      <c r="GC258" s="2535"/>
    </row>
    <row r="259" spans="1:185" ht="45" customHeight="1" x14ac:dyDescent="0.25">
      <c r="A259" s="2633">
        <f>ROW()</f>
        <v>259</v>
      </c>
      <c r="B259" s="2667" t="str">
        <f>IF(C259="I","",IF(ISBLANK(D259),"",IF(ISTEXT(D259),LARGE(B9:B258,1)+1,0)))</f>
        <v/>
      </c>
      <c r="C259" s="2716"/>
      <c r="D259" s="2717"/>
      <c r="E259" s="2718"/>
      <c r="F259" s="2719"/>
      <c r="G259" s="2671"/>
      <c r="H259" s="2672"/>
      <c r="I259" s="2671"/>
      <c r="J259" s="2672"/>
      <c r="K259" s="2673">
        <f t="shared" si="492"/>
        <v>0</v>
      </c>
      <c r="L259" s="2532"/>
      <c r="M259" s="2674">
        <f t="shared" si="380"/>
        <v>0</v>
      </c>
      <c r="N259" s="2675">
        <f t="shared" si="380"/>
        <v>0</v>
      </c>
      <c r="O259" s="2676"/>
      <c r="P259" s="2676"/>
      <c r="Q259" s="2676"/>
      <c r="R259" s="2676"/>
      <c r="S259" s="2676"/>
      <c r="T259" s="2676"/>
      <c r="U259" s="2676"/>
      <c r="V259" s="2676"/>
      <c r="W259" s="2532"/>
      <c r="X259" s="2674">
        <f t="shared" si="381"/>
        <v>0</v>
      </c>
      <c r="Y259" s="2675">
        <f t="shared" si="381"/>
        <v>0</v>
      </c>
      <c r="Z259" s="2677"/>
      <c r="AA259" s="2677"/>
      <c r="AB259" s="2677"/>
      <c r="AC259" s="2677"/>
      <c r="AD259" s="2677"/>
      <c r="AE259" s="2677"/>
      <c r="AF259" s="2677"/>
      <c r="AG259" s="2677"/>
      <c r="AH259" s="2532"/>
      <c r="AI259" s="2535"/>
      <c r="AJ259" s="2678">
        <f t="shared" si="382"/>
        <v>0</v>
      </c>
      <c r="AK259" s="2679">
        <f t="shared" si="383"/>
        <v>0</v>
      </c>
      <c r="AL259" s="2678">
        <f t="shared" si="384"/>
        <v>0</v>
      </c>
      <c r="AM259" s="2679">
        <f t="shared" si="385"/>
        <v>0</v>
      </c>
      <c r="AN259" s="2678">
        <f t="shared" si="386"/>
        <v>0</v>
      </c>
      <c r="AO259" s="2679">
        <f t="shared" si="387"/>
        <v>0</v>
      </c>
      <c r="AP259" s="2678">
        <f t="shared" si="388"/>
        <v>0</v>
      </c>
      <c r="AQ259" s="2679">
        <f t="shared" si="389"/>
        <v>0</v>
      </c>
      <c r="AR259" s="2678">
        <f t="shared" si="390"/>
        <v>0</v>
      </c>
      <c r="AS259" s="2679">
        <f t="shared" si="391"/>
        <v>0</v>
      </c>
      <c r="AT259" s="2678">
        <f t="shared" si="392"/>
        <v>0</v>
      </c>
      <c r="AU259" s="2679">
        <f t="shared" si="393"/>
        <v>0</v>
      </c>
      <c r="AV259" s="2678">
        <f t="shared" si="394"/>
        <v>0</v>
      </c>
      <c r="AW259" s="2679">
        <f t="shared" si="395"/>
        <v>0</v>
      </c>
      <c r="AX259" s="2678">
        <f t="shared" si="396"/>
        <v>0</v>
      </c>
      <c r="AY259" s="2679">
        <f t="shared" si="397"/>
        <v>0</v>
      </c>
      <c r="AZ259" s="2680"/>
      <c r="BA259" s="2681">
        <f>BA9</f>
        <v>20</v>
      </c>
      <c r="BB259" s="2681">
        <f t="shared" si="398"/>
        <v>0</v>
      </c>
      <c r="BC259" s="2681" t="str">
        <f t="shared" si="399"/>
        <v/>
      </c>
      <c r="BD259" s="2682">
        <f t="shared" si="496"/>
        <v>0</v>
      </c>
      <c r="BE259" s="2682">
        <f t="shared" si="496"/>
        <v>0</v>
      </c>
      <c r="BF259" s="2682">
        <f t="shared" si="496"/>
        <v>0</v>
      </c>
      <c r="BG259" s="2682">
        <f t="shared" si="493"/>
        <v>0</v>
      </c>
      <c r="BH259" s="2682">
        <f t="shared" si="493"/>
        <v>0</v>
      </c>
      <c r="BI259" s="2682">
        <f t="shared" si="493"/>
        <v>0</v>
      </c>
      <c r="BJ259" s="2682">
        <f t="shared" si="493"/>
        <v>0</v>
      </c>
      <c r="BK259" s="2682">
        <f t="shared" si="493"/>
        <v>0</v>
      </c>
      <c r="BL259" s="2535"/>
      <c r="BM259" s="2683">
        <f t="shared" si="400"/>
        <v>0</v>
      </c>
      <c r="BN259" s="2684">
        <f t="shared" si="401"/>
        <v>0</v>
      </c>
      <c r="BO259" s="2684">
        <f t="shared" si="402"/>
        <v>0</v>
      </c>
      <c r="BP259" s="2684">
        <f t="shared" si="403"/>
        <v>0</v>
      </c>
      <c r="BQ259" s="2684">
        <f t="shared" si="404"/>
        <v>0</v>
      </c>
      <c r="BR259" s="2684">
        <f t="shared" si="405"/>
        <v>0</v>
      </c>
      <c r="BS259" s="2684">
        <f t="shared" si="406"/>
        <v>0</v>
      </c>
      <c r="BT259" s="2684">
        <f t="shared" si="407"/>
        <v>0</v>
      </c>
      <c r="BU259" s="2617"/>
      <c r="BV259" s="2685">
        <f t="shared" si="497"/>
        <v>0</v>
      </c>
      <c r="BW259" s="2686">
        <f t="shared" si="497"/>
        <v>0</v>
      </c>
      <c r="BX259" s="2686">
        <f t="shared" si="497"/>
        <v>0</v>
      </c>
      <c r="BY259" s="2686">
        <f t="shared" si="494"/>
        <v>0</v>
      </c>
      <c r="BZ259" s="2686">
        <f t="shared" si="494"/>
        <v>0</v>
      </c>
      <c r="CA259" s="2686">
        <f t="shared" si="494"/>
        <v>0</v>
      </c>
      <c r="CB259" s="2686">
        <f t="shared" si="494"/>
        <v>0</v>
      </c>
      <c r="CC259" s="2687">
        <f t="shared" si="494"/>
        <v>0</v>
      </c>
      <c r="CD259" s="2525"/>
      <c r="CE259" s="2681" t="str">
        <f t="shared" si="408"/>
        <v/>
      </c>
      <c r="CF259" s="2688">
        <f t="shared" si="409"/>
        <v>0</v>
      </c>
      <c r="CG259" s="2689">
        <f t="shared" si="410"/>
        <v>0</v>
      </c>
      <c r="CH259" s="2689">
        <f t="shared" si="411"/>
        <v>0</v>
      </c>
      <c r="CI259" s="2689">
        <f t="shared" si="412"/>
        <v>0</v>
      </c>
      <c r="CJ259" s="2689">
        <f t="shared" si="413"/>
        <v>0</v>
      </c>
      <c r="CK259" s="2689">
        <f t="shared" si="414"/>
        <v>0</v>
      </c>
      <c r="CL259" s="2689">
        <f t="shared" si="415"/>
        <v>0</v>
      </c>
      <c r="CM259" s="2689">
        <f t="shared" si="416"/>
        <v>0</v>
      </c>
      <c r="CN259" s="2689">
        <f t="shared" si="417"/>
        <v>0</v>
      </c>
      <c r="CO259" s="2702">
        <f>IF(M259=CO8,M259,0)</f>
        <v>0</v>
      </c>
      <c r="CP259" s="2703" t="str">
        <f t="shared" si="418"/>
        <v/>
      </c>
      <c r="CQ259" s="2678" t="str">
        <f t="shared" si="419"/>
        <v/>
      </c>
      <c r="CR259" s="2692" t="str">
        <f t="shared" si="420"/>
        <v/>
      </c>
      <c r="CS259" s="2692" t="str">
        <f t="shared" si="421"/>
        <v/>
      </c>
      <c r="CT259" s="2692" t="str">
        <f t="shared" si="422"/>
        <v/>
      </c>
      <c r="CU259" s="2692" t="str">
        <f t="shared" si="423"/>
        <v/>
      </c>
      <c r="CV259" s="2692" t="str">
        <f t="shared" si="424"/>
        <v/>
      </c>
      <c r="CW259" s="2692" t="str">
        <f t="shared" si="425"/>
        <v/>
      </c>
      <c r="CX259" s="2693" t="str">
        <f t="shared" si="426"/>
        <v/>
      </c>
      <c r="CY259" s="2601"/>
      <c r="CZ259" s="2681" t="str">
        <f t="shared" si="427"/>
        <v/>
      </c>
      <c r="DA259" s="2694">
        <f t="shared" si="428"/>
        <v>0</v>
      </c>
      <c r="DB259" s="2527" t="str">
        <f t="shared" si="429"/>
        <v/>
      </c>
      <c r="DC259" s="2527" t="str">
        <f t="shared" si="430"/>
        <v/>
      </c>
      <c r="DD259" s="2527" t="str">
        <f t="shared" si="431"/>
        <v/>
      </c>
      <c r="DE259" s="2527" t="str">
        <f t="shared" si="432"/>
        <v/>
      </c>
      <c r="DF259" s="2527" t="str">
        <f t="shared" si="433"/>
        <v/>
      </c>
      <c r="DG259" s="2527" t="str">
        <f t="shared" si="434"/>
        <v/>
      </c>
      <c r="DH259" s="2527" t="str">
        <f t="shared" si="435"/>
        <v/>
      </c>
      <c r="DI259" s="2527" t="str">
        <f t="shared" si="436"/>
        <v/>
      </c>
      <c r="DJ259" s="2549"/>
      <c r="DK259" s="2704">
        <f>IF(M259=DK8,M259,0)</f>
        <v>0</v>
      </c>
      <c r="DL259" s="2703" t="str">
        <f t="shared" si="437"/>
        <v/>
      </c>
      <c r="DM259" s="2692" t="str">
        <f t="shared" si="438"/>
        <v/>
      </c>
      <c r="DN259" s="2692" t="str">
        <f t="shared" si="439"/>
        <v/>
      </c>
      <c r="DO259" s="2692" t="str">
        <f t="shared" si="440"/>
        <v/>
      </c>
      <c r="DP259" s="2692" t="str">
        <f t="shared" si="441"/>
        <v/>
      </c>
      <c r="DQ259" s="2692" t="str">
        <f t="shared" si="442"/>
        <v/>
      </c>
      <c r="DR259" s="2692" t="str">
        <f t="shared" si="443"/>
        <v/>
      </c>
      <c r="DS259" s="2692" t="str">
        <f t="shared" si="444"/>
        <v/>
      </c>
      <c r="DT259" s="2696" t="str">
        <f t="shared" si="445"/>
        <v/>
      </c>
      <c r="DU259" s="2535"/>
      <c r="DV259" s="2683">
        <f t="shared" si="446"/>
        <v>0</v>
      </c>
      <c r="DW259" s="2684">
        <f t="shared" si="447"/>
        <v>0</v>
      </c>
      <c r="DX259" s="2684">
        <f t="shared" si="448"/>
        <v>0</v>
      </c>
      <c r="DY259" s="2684">
        <f t="shared" si="449"/>
        <v>0</v>
      </c>
      <c r="DZ259" s="2684">
        <f t="shared" si="450"/>
        <v>0</v>
      </c>
      <c r="EA259" s="2684">
        <f t="shared" si="451"/>
        <v>0</v>
      </c>
      <c r="EB259" s="2684">
        <f t="shared" si="452"/>
        <v>0</v>
      </c>
      <c r="EC259" s="2684">
        <f t="shared" si="453"/>
        <v>0</v>
      </c>
      <c r="ED259" s="2630"/>
      <c r="EE259" s="2685">
        <f t="shared" si="498"/>
        <v>0</v>
      </c>
      <c r="EF259" s="2686">
        <f t="shared" si="498"/>
        <v>0</v>
      </c>
      <c r="EG259" s="2686">
        <f t="shared" si="498"/>
        <v>0</v>
      </c>
      <c r="EH259" s="2686">
        <f t="shared" si="495"/>
        <v>0</v>
      </c>
      <c r="EI259" s="2686">
        <f t="shared" si="495"/>
        <v>0</v>
      </c>
      <c r="EJ259" s="2686">
        <f t="shared" si="495"/>
        <v>0</v>
      </c>
      <c r="EK259" s="2686">
        <f t="shared" si="495"/>
        <v>0</v>
      </c>
      <c r="EL259" s="2687">
        <f t="shared" si="495"/>
        <v>0</v>
      </c>
      <c r="EM259" s="2601"/>
      <c r="EN259" s="2681" t="str">
        <f t="shared" si="454"/>
        <v/>
      </c>
      <c r="EO259" s="2688">
        <f t="shared" si="455"/>
        <v>0</v>
      </c>
      <c r="EP259" s="2689">
        <f t="shared" si="456"/>
        <v>0</v>
      </c>
      <c r="EQ259" s="2689">
        <f t="shared" si="457"/>
        <v>0</v>
      </c>
      <c r="ER259" s="2689">
        <f t="shared" si="458"/>
        <v>0</v>
      </c>
      <c r="ES259" s="2689">
        <f t="shared" si="459"/>
        <v>0</v>
      </c>
      <c r="ET259" s="2689">
        <f t="shared" si="460"/>
        <v>0</v>
      </c>
      <c r="EU259" s="2689">
        <f t="shared" si="461"/>
        <v>0</v>
      </c>
      <c r="EV259" s="2689">
        <f t="shared" si="462"/>
        <v>0</v>
      </c>
      <c r="EW259" s="2689">
        <f t="shared" si="463"/>
        <v>0</v>
      </c>
      <c r="EX259" s="2705">
        <f>IF(X259=EX8,X259,0)</f>
        <v>0</v>
      </c>
      <c r="EY259" s="2703" t="str">
        <f t="shared" si="464"/>
        <v/>
      </c>
      <c r="EZ259" s="2678" t="str">
        <f t="shared" si="465"/>
        <v/>
      </c>
      <c r="FA259" s="2692" t="str">
        <f t="shared" si="466"/>
        <v/>
      </c>
      <c r="FB259" s="2692" t="str">
        <f t="shared" si="467"/>
        <v/>
      </c>
      <c r="FC259" s="2692" t="str">
        <f t="shared" si="468"/>
        <v/>
      </c>
      <c r="FD259" s="2692" t="str">
        <f t="shared" si="469"/>
        <v/>
      </c>
      <c r="FE259" s="2692" t="str">
        <f t="shared" si="470"/>
        <v/>
      </c>
      <c r="FF259" s="2692" t="str">
        <f t="shared" si="471"/>
        <v/>
      </c>
      <c r="FG259" s="2692" t="str">
        <f t="shared" si="472"/>
        <v/>
      </c>
      <c r="FH259" s="2601"/>
      <c r="FI259" s="2681" t="str">
        <f t="shared" si="473"/>
        <v/>
      </c>
      <c r="FJ259" s="2694">
        <f t="shared" si="474"/>
        <v>0</v>
      </c>
      <c r="FK259" s="2527" t="str">
        <f t="shared" si="475"/>
        <v/>
      </c>
      <c r="FL259" s="2527" t="str">
        <f t="shared" si="476"/>
        <v/>
      </c>
      <c r="FM259" s="2527" t="str">
        <f t="shared" si="477"/>
        <v/>
      </c>
      <c r="FN259" s="2527" t="str">
        <f t="shared" si="478"/>
        <v/>
      </c>
      <c r="FO259" s="2527" t="str">
        <f t="shared" si="479"/>
        <v/>
      </c>
      <c r="FP259" s="2527" t="str">
        <f t="shared" si="480"/>
        <v/>
      </c>
      <c r="FQ259" s="2527" t="str">
        <f t="shared" si="481"/>
        <v/>
      </c>
      <c r="FR259" s="2527" t="str">
        <f t="shared" si="482"/>
        <v/>
      </c>
      <c r="FS259" s="2704">
        <f>IF(X259=FS8,X259,0)</f>
        <v>0</v>
      </c>
      <c r="FT259" s="2703" t="str">
        <f t="shared" si="483"/>
        <v/>
      </c>
      <c r="FU259" s="2692" t="str">
        <f t="shared" si="484"/>
        <v/>
      </c>
      <c r="FV259" s="2692" t="str">
        <f t="shared" si="485"/>
        <v/>
      </c>
      <c r="FW259" s="2692" t="str">
        <f t="shared" si="486"/>
        <v/>
      </c>
      <c r="FX259" s="2692" t="str">
        <f t="shared" si="487"/>
        <v/>
      </c>
      <c r="FY259" s="2692" t="str">
        <f t="shared" si="488"/>
        <v/>
      </c>
      <c r="FZ259" s="2692" t="str">
        <f t="shared" si="489"/>
        <v/>
      </c>
      <c r="GA259" s="2692" t="str">
        <f t="shared" si="490"/>
        <v/>
      </c>
      <c r="GB259" s="2696" t="str">
        <f t="shared" si="491"/>
        <v/>
      </c>
      <c r="GC259" s="2535"/>
    </row>
    <row r="260" spans="1:185" ht="45" customHeight="1" x14ac:dyDescent="0.25">
      <c r="A260" s="2633">
        <f>ROW()</f>
        <v>260</v>
      </c>
      <c r="B260" s="2667" t="str">
        <f>IF(C260="I","",IF(ISBLANK(D260),"",IF(ISTEXT(D260),LARGE(B9:B259,1)+1,0)))</f>
        <v/>
      </c>
      <c r="C260" s="2716"/>
      <c r="D260" s="2717"/>
      <c r="E260" s="2718"/>
      <c r="F260" s="2719"/>
      <c r="G260" s="2671"/>
      <c r="H260" s="2672"/>
      <c r="I260" s="2671"/>
      <c r="J260" s="2672"/>
      <c r="K260" s="2673">
        <f t="shared" si="492"/>
        <v>0</v>
      </c>
      <c r="L260" s="2532"/>
      <c r="M260" s="2674">
        <f t="shared" si="380"/>
        <v>0</v>
      </c>
      <c r="N260" s="2675">
        <f t="shared" si="380"/>
        <v>0</v>
      </c>
      <c r="O260" s="2676"/>
      <c r="P260" s="2676"/>
      <c r="Q260" s="2676"/>
      <c r="R260" s="2676"/>
      <c r="S260" s="2676"/>
      <c r="T260" s="2676"/>
      <c r="U260" s="2676"/>
      <c r="V260" s="2676"/>
      <c r="W260" s="2532"/>
      <c r="X260" s="2674">
        <f t="shared" si="381"/>
        <v>0</v>
      </c>
      <c r="Y260" s="2675">
        <f t="shared" si="381"/>
        <v>0</v>
      </c>
      <c r="Z260" s="2677"/>
      <c r="AA260" s="2677"/>
      <c r="AB260" s="2677"/>
      <c r="AC260" s="2677"/>
      <c r="AD260" s="2677"/>
      <c r="AE260" s="2677"/>
      <c r="AF260" s="2677"/>
      <c r="AG260" s="2677"/>
      <c r="AH260" s="2532"/>
      <c r="AI260" s="2535"/>
      <c r="AJ260" s="2678">
        <f t="shared" si="382"/>
        <v>0</v>
      </c>
      <c r="AK260" s="2679">
        <f t="shared" si="383"/>
        <v>0</v>
      </c>
      <c r="AL260" s="2678">
        <f t="shared" si="384"/>
        <v>0</v>
      </c>
      <c r="AM260" s="2679">
        <f t="shared" si="385"/>
        <v>0</v>
      </c>
      <c r="AN260" s="2678">
        <f t="shared" si="386"/>
        <v>0</v>
      </c>
      <c r="AO260" s="2679">
        <f t="shared" si="387"/>
        <v>0</v>
      </c>
      <c r="AP260" s="2678">
        <f t="shared" si="388"/>
        <v>0</v>
      </c>
      <c r="AQ260" s="2679">
        <f t="shared" si="389"/>
        <v>0</v>
      </c>
      <c r="AR260" s="2678">
        <f t="shared" si="390"/>
        <v>0</v>
      </c>
      <c r="AS260" s="2679">
        <f t="shared" si="391"/>
        <v>0</v>
      </c>
      <c r="AT260" s="2678">
        <f t="shared" si="392"/>
        <v>0</v>
      </c>
      <c r="AU260" s="2679">
        <f t="shared" si="393"/>
        <v>0</v>
      </c>
      <c r="AV260" s="2678">
        <f t="shared" si="394"/>
        <v>0</v>
      </c>
      <c r="AW260" s="2679">
        <f t="shared" si="395"/>
        <v>0</v>
      </c>
      <c r="AX260" s="2678">
        <f t="shared" si="396"/>
        <v>0</v>
      </c>
      <c r="AY260" s="2679">
        <f t="shared" si="397"/>
        <v>0</v>
      </c>
      <c r="AZ260" s="2680"/>
      <c r="BA260" s="2681">
        <f>BA9</f>
        <v>20</v>
      </c>
      <c r="BB260" s="2681">
        <f t="shared" si="398"/>
        <v>0</v>
      </c>
      <c r="BC260" s="2681" t="str">
        <f t="shared" si="399"/>
        <v/>
      </c>
      <c r="BD260" s="2682">
        <f t="shared" si="496"/>
        <v>0</v>
      </c>
      <c r="BE260" s="2682">
        <f t="shared" si="496"/>
        <v>0</v>
      </c>
      <c r="BF260" s="2682">
        <f t="shared" si="496"/>
        <v>0</v>
      </c>
      <c r="BG260" s="2682">
        <f t="shared" si="493"/>
        <v>0</v>
      </c>
      <c r="BH260" s="2682">
        <f t="shared" si="493"/>
        <v>0</v>
      </c>
      <c r="BI260" s="2682">
        <f t="shared" si="493"/>
        <v>0</v>
      </c>
      <c r="BJ260" s="2682">
        <f t="shared" si="493"/>
        <v>0</v>
      </c>
      <c r="BK260" s="2682">
        <f t="shared" si="493"/>
        <v>0</v>
      </c>
      <c r="BL260" s="2535"/>
      <c r="BM260" s="2683">
        <f t="shared" si="400"/>
        <v>0</v>
      </c>
      <c r="BN260" s="2684">
        <f t="shared" si="401"/>
        <v>0</v>
      </c>
      <c r="BO260" s="2684">
        <f t="shared" si="402"/>
        <v>0</v>
      </c>
      <c r="BP260" s="2684">
        <f t="shared" si="403"/>
        <v>0</v>
      </c>
      <c r="BQ260" s="2684">
        <f t="shared" si="404"/>
        <v>0</v>
      </c>
      <c r="BR260" s="2684">
        <f t="shared" si="405"/>
        <v>0</v>
      </c>
      <c r="BS260" s="2684">
        <f t="shared" si="406"/>
        <v>0</v>
      </c>
      <c r="BT260" s="2684">
        <f t="shared" si="407"/>
        <v>0</v>
      </c>
      <c r="BU260" s="2617"/>
      <c r="BV260" s="2685">
        <f t="shared" si="497"/>
        <v>0</v>
      </c>
      <c r="BW260" s="2686">
        <f t="shared" si="497"/>
        <v>0</v>
      </c>
      <c r="BX260" s="2686">
        <f t="shared" si="497"/>
        <v>0</v>
      </c>
      <c r="BY260" s="2686">
        <f t="shared" si="494"/>
        <v>0</v>
      </c>
      <c r="BZ260" s="2686">
        <f t="shared" si="494"/>
        <v>0</v>
      </c>
      <c r="CA260" s="2686">
        <f t="shared" si="494"/>
        <v>0</v>
      </c>
      <c r="CB260" s="2686">
        <f t="shared" si="494"/>
        <v>0</v>
      </c>
      <c r="CC260" s="2687">
        <f t="shared" si="494"/>
        <v>0</v>
      </c>
      <c r="CD260" s="2525"/>
      <c r="CE260" s="2681" t="str">
        <f t="shared" si="408"/>
        <v/>
      </c>
      <c r="CF260" s="2688">
        <f t="shared" si="409"/>
        <v>0</v>
      </c>
      <c r="CG260" s="2689">
        <f t="shared" si="410"/>
        <v>0</v>
      </c>
      <c r="CH260" s="2689">
        <f t="shared" si="411"/>
        <v>0</v>
      </c>
      <c r="CI260" s="2689">
        <f t="shared" si="412"/>
        <v>0</v>
      </c>
      <c r="CJ260" s="2689">
        <f t="shared" si="413"/>
        <v>0</v>
      </c>
      <c r="CK260" s="2689">
        <f t="shared" si="414"/>
        <v>0</v>
      </c>
      <c r="CL260" s="2689">
        <f t="shared" si="415"/>
        <v>0</v>
      </c>
      <c r="CM260" s="2689">
        <f t="shared" si="416"/>
        <v>0</v>
      </c>
      <c r="CN260" s="2689">
        <f t="shared" si="417"/>
        <v>0</v>
      </c>
      <c r="CO260" s="2702">
        <f>IF(M260=CO8,M260,0)</f>
        <v>0</v>
      </c>
      <c r="CP260" s="2703" t="str">
        <f t="shared" si="418"/>
        <v/>
      </c>
      <c r="CQ260" s="2678" t="str">
        <f t="shared" si="419"/>
        <v/>
      </c>
      <c r="CR260" s="2692" t="str">
        <f t="shared" si="420"/>
        <v/>
      </c>
      <c r="CS260" s="2692" t="str">
        <f t="shared" si="421"/>
        <v/>
      </c>
      <c r="CT260" s="2692" t="str">
        <f t="shared" si="422"/>
        <v/>
      </c>
      <c r="CU260" s="2692" t="str">
        <f t="shared" si="423"/>
        <v/>
      </c>
      <c r="CV260" s="2692" t="str">
        <f t="shared" si="424"/>
        <v/>
      </c>
      <c r="CW260" s="2692" t="str">
        <f t="shared" si="425"/>
        <v/>
      </c>
      <c r="CX260" s="2693" t="str">
        <f t="shared" si="426"/>
        <v/>
      </c>
      <c r="CY260" s="2601"/>
      <c r="CZ260" s="2681" t="str">
        <f t="shared" si="427"/>
        <v/>
      </c>
      <c r="DA260" s="2694">
        <f t="shared" si="428"/>
        <v>0</v>
      </c>
      <c r="DB260" s="2527" t="str">
        <f t="shared" si="429"/>
        <v/>
      </c>
      <c r="DC260" s="2527" t="str">
        <f t="shared" si="430"/>
        <v/>
      </c>
      <c r="DD260" s="2527" t="str">
        <f t="shared" si="431"/>
        <v/>
      </c>
      <c r="DE260" s="2527" t="str">
        <f t="shared" si="432"/>
        <v/>
      </c>
      <c r="DF260" s="2527" t="str">
        <f t="shared" si="433"/>
        <v/>
      </c>
      <c r="DG260" s="2527" t="str">
        <f t="shared" si="434"/>
        <v/>
      </c>
      <c r="DH260" s="2527" t="str">
        <f t="shared" si="435"/>
        <v/>
      </c>
      <c r="DI260" s="2527" t="str">
        <f t="shared" si="436"/>
        <v/>
      </c>
      <c r="DJ260" s="2549"/>
      <c r="DK260" s="2704">
        <f>IF(M260=DK8,M260,0)</f>
        <v>0</v>
      </c>
      <c r="DL260" s="2703" t="str">
        <f t="shared" si="437"/>
        <v/>
      </c>
      <c r="DM260" s="2692" t="str">
        <f t="shared" si="438"/>
        <v/>
      </c>
      <c r="DN260" s="2692" t="str">
        <f t="shared" si="439"/>
        <v/>
      </c>
      <c r="DO260" s="2692" t="str">
        <f t="shared" si="440"/>
        <v/>
      </c>
      <c r="DP260" s="2692" t="str">
        <f t="shared" si="441"/>
        <v/>
      </c>
      <c r="DQ260" s="2692" t="str">
        <f t="shared" si="442"/>
        <v/>
      </c>
      <c r="DR260" s="2692" t="str">
        <f t="shared" si="443"/>
        <v/>
      </c>
      <c r="DS260" s="2692" t="str">
        <f t="shared" si="444"/>
        <v/>
      </c>
      <c r="DT260" s="2696" t="str">
        <f t="shared" si="445"/>
        <v/>
      </c>
      <c r="DU260" s="2535"/>
      <c r="DV260" s="2683">
        <f t="shared" si="446"/>
        <v>0</v>
      </c>
      <c r="DW260" s="2684">
        <f t="shared" si="447"/>
        <v>0</v>
      </c>
      <c r="DX260" s="2684">
        <f t="shared" si="448"/>
        <v>0</v>
      </c>
      <c r="DY260" s="2684">
        <f t="shared" si="449"/>
        <v>0</v>
      </c>
      <c r="DZ260" s="2684">
        <f t="shared" si="450"/>
        <v>0</v>
      </c>
      <c r="EA260" s="2684">
        <f t="shared" si="451"/>
        <v>0</v>
      </c>
      <c r="EB260" s="2684">
        <f t="shared" si="452"/>
        <v>0</v>
      </c>
      <c r="EC260" s="2684">
        <f t="shared" si="453"/>
        <v>0</v>
      </c>
      <c r="ED260" s="2630"/>
      <c r="EE260" s="2685">
        <f t="shared" si="498"/>
        <v>0</v>
      </c>
      <c r="EF260" s="2686">
        <f t="shared" si="498"/>
        <v>0</v>
      </c>
      <c r="EG260" s="2686">
        <f t="shared" si="498"/>
        <v>0</v>
      </c>
      <c r="EH260" s="2686">
        <f t="shared" si="495"/>
        <v>0</v>
      </c>
      <c r="EI260" s="2686">
        <f t="shared" si="495"/>
        <v>0</v>
      </c>
      <c r="EJ260" s="2686">
        <f t="shared" si="495"/>
        <v>0</v>
      </c>
      <c r="EK260" s="2686">
        <f t="shared" si="495"/>
        <v>0</v>
      </c>
      <c r="EL260" s="2687">
        <f t="shared" si="495"/>
        <v>0</v>
      </c>
      <c r="EM260" s="2601"/>
      <c r="EN260" s="2681" t="str">
        <f t="shared" si="454"/>
        <v/>
      </c>
      <c r="EO260" s="2688">
        <f t="shared" si="455"/>
        <v>0</v>
      </c>
      <c r="EP260" s="2689">
        <f t="shared" si="456"/>
        <v>0</v>
      </c>
      <c r="EQ260" s="2689">
        <f t="shared" si="457"/>
        <v>0</v>
      </c>
      <c r="ER260" s="2689">
        <f t="shared" si="458"/>
        <v>0</v>
      </c>
      <c r="ES260" s="2689">
        <f t="shared" si="459"/>
        <v>0</v>
      </c>
      <c r="ET260" s="2689">
        <f t="shared" si="460"/>
        <v>0</v>
      </c>
      <c r="EU260" s="2689">
        <f t="shared" si="461"/>
        <v>0</v>
      </c>
      <c r="EV260" s="2689">
        <f t="shared" si="462"/>
        <v>0</v>
      </c>
      <c r="EW260" s="2689">
        <f t="shared" si="463"/>
        <v>0</v>
      </c>
      <c r="EX260" s="2705">
        <f>IF(X260=EX8,X260,0)</f>
        <v>0</v>
      </c>
      <c r="EY260" s="2703" t="str">
        <f t="shared" si="464"/>
        <v/>
      </c>
      <c r="EZ260" s="2678" t="str">
        <f t="shared" si="465"/>
        <v/>
      </c>
      <c r="FA260" s="2692" t="str">
        <f t="shared" si="466"/>
        <v/>
      </c>
      <c r="FB260" s="2692" t="str">
        <f t="shared" si="467"/>
        <v/>
      </c>
      <c r="FC260" s="2692" t="str">
        <f t="shared" si="468"/>
        <v/>
      </c>
      <c r="FD260" s="2692" t="str">
        <f t="shared" si="469"/>
        <v/>
      </c>
      <c r="FE260" s="2692" t="str">
        <f t="shared" si="470"/>
        <v/>
      </c>
      <c r="FF260" s="2692" t="str">
        <f t="shared" si="471"/>
        <v/>
      </c>
      <c r="FG260" s="2692" t="str">
        <f t="shared" si="472"/>
        <v/>
      </c>
      <c r="FH260" s="2601"/>
      <c r="FI260" s="2681" t="str">
        <f t="shared" si="473"/>
        <v/>
      </c>
      <c r="FJ260" s="2694">
        <f t="shared" si="474"/>
        <v>0</v>
      </c>
      <c r="FK260" s="2527" t="str">
        <f t="shared" si="475"/>
        <v/>
      </c>
      <c r="FL260" s="2527" t="str">
        <f t="shared" si="476"/>
        <v/>
      </c>
      <c r="FM260" s="2527" t="str">
        <f t="shared" si="477"/>
        <v/>
      </c>
      <c r="FN260" s="2527" t="str">
        <f t="shared" si="478"/>
        <v/>
      </c>
      <c r="FO260" s="2527" t="str">
        <f t="shared" si="479"/>
        <v/>
      </c>
      <c r="FP260" s="2527" t="str">
        <f t="shared" si="480"/>
        <v/>
      </c>
      <c r="FQ260" s="2527" t="str">
        <f t="shared" si="481"/>
        <v/>
      </c>
      <c r="FR260" s="2527" t="str">
        <f t="shared" si="482"/>
        <v/>
      </c>
      <c r="FS260" s="2704">
        <f>IF(X260=FS8,X260,0)</f>
        <v>0</v>
      </c>
      <c r="FT260" s="2703" t="str">
        <f t="shared" si="483"/>
        <v/>
      </c>
      <c r="FU260" s="2692" t="str">
        <f t="shared" si="484"/>
        <v/>
      </c>
      <c r="FV260" s="2692" t="str">
        <f t="shared" si="485"/>
        <v/>
      </c>
      <c r="FW260" s="2692" t="str">
        <f t="shared" si="486"/>
        <v/>
      </c>
      <c r="FX260" s="2692" t="str">
        <f t="shared" si="487"/>
        <v/>
      </c>
      <c r="FY260" s="2692" t="str">
        <f t="shared" si="488"/>
        <v/>
      </c>
      <c r="FZ260" s="2692" t="str">
        <f t="shared" si="489"/>
        <v/>
      </c>
      <c r="GA260" s="2692" t="str">
        <f t="shared" si="490"/>
        <v/>
      </c>
      <c r="GB260" s="2696" t="str">
        <f t="shared" si="491"/>
        <v/>
      </c>
      <c r="GC260" s="2535"/>
    </row>
    <row r="261" spans="1:185" ht="45" customHeight="1" x14ac:dyDescent="0.25">
      <c r="A261" s="2633">
        <f>ROW()</f>
        <v>261</v>
      </c>
      <c r="B261" s="2667" t="str">
        <f>IF(C261="I","",IF(ISBLANK(D261),"",IF(ISTEXT(D261),LARGE(B9:B260,1)+1,0)))</f>
        <v/>
      </c>
      <c r="C261" s="2716"/>
      <c r="D261" s="2717"/>
      <c r="E261" s="2718"/>
      <c r="F261" s="2719"/>
      <c r="G261" s="2671"/>
      <c r="H261" s="2672"/>
      <c r="I261" s="2671"/>
      <c r="J261" s="2672"/>
      <c r="K261" s="2673">
        <f t="shared" si="492"/>
        <v>0</v>
      </c>
      <c r="L261" s="2532"/>
      <c r="M261" s="2674">
        <f t="shared" si="380"/>
        <v>0</v>
      </c>
      <c r="N261" s="2675">
        <f t="shared" si="380"/>
        <v>0</v>
      </c>
      <c r="O261" s="2676"/>
      <c r="P261" s="2676"/>
      <c r="Q261" s="2676"/>
      <c r="R261" s="2676"/>
      <c r="S261" s="2676"/>
      <c r="T261" s="2676"/>
      <c r="U261" s="2676"/>
      <c r="V261" s="2676"/>
      <c r="W261" s="2532"/>
      <c r="X261" s="2674">
        <f t="shared" si="381"/>
        <v>0</v>
      </c>
      <c r="Y261" s="2675">
        <f t="shared" si="381"/>
        <v>0</v>
      </c>
      <c r="Z261" s="2677"/>
      <c r="AA261" s="2677"/>
      <c r="AB261" s="2677"/>
      <c r="AC261" s="2677"/>
      <c r="AD261" s="2677"/>
      <c r="AE261" s="2677"/>
      <c r="AF261" s="2677"/>
      <c r="AG261" s="2677"/>
      <c r="AH261" s="2532"/>
      <c r="AI261" s="2535"/>
      <c r="AJ261" s="2678">
        <f t="shared" si="382"/>
        <v>0</v>
      </c>
      <c r="AK261" s="2679">
        <f t="shared" si="383"/>
        <v>0</v>
      </c>
      <c r="AL261" s="2678">
        <f t="shared" si="384"/>
        <v>0</v>
      </c>
      <c r="AM261" s="2679">
        <f t="shared" si="385"/>
        <v>0</v>
      </c>
      <c r="AN261" s="2678">
        <f t="shared" si="386"/>
        <v>0</v>
      </c>
      <c r="AO261" s="2679">
        <f t="shared" si="387"/>
        <v>0</v>
      </c>
      <c r="AP261" s="2678">
        <f t="shared" si="388"/>
        <v>0</v>
      </c>
      <c r="AQ261" s="2679">
        <f t="shared" si="389"/>
        <v>0</v>
      </c>
      <c r="AR261" s="2678">
        <f t="shared" si="390"/>
        <v>0</v>
      </c>
      <c r="AS261" s="2679">
        <f t="shared" si="391"/>
        <v>0</v>
      </c>
      <c r="AT261" s="2678">
        <f t="shared" si="392"/>
        <v>0</v>
      </c>
      <c r="AU261" s="2679">
        <f t="shared" si="393"/>
        <v>0</v>
      </c>
      <c r="AV261" s="2678">
        <f t="shared" si="394"/>
        <v>0</v>
      </c>
      <c r="AW261" s="2679">
        <f t="shared" si="395"/>
        <v>0</v>
      </c>
      <c r="AX261" s="2678">
        <f t="shared" si="396"/>
        <v>0</v>
      </c>
      <c r="AY261" s="2679">
        <f t="shared" si="397"/>
        <v>0</v>
      </c>
      <c r="AZ261" s="2680"/>
      <c r="BA261" s="2681">
        <f>BA9</f>
        <v>20</v>
      </c>
      <c r="BB261" s="2681">
        <f t="shared" si="398"/>
        <v>0</v>
      </c>
      <c r="BC261" s="2681" t="str">
        <f t="shared" si="399"/>
        <v/>
      </c>
      <c r="BD261" s="2682">
        <f t="shared" si="496"/>
        <v>0</v>
      </c>
      <c r="BE261" s="2682">
        <f t="shared" si="496"/>
        <v>0</v>
      </c>
      <c r="BF261" s="2682">
        <f t="shared" si="496"/>
        <v>0</v>
      </c>
      <c r="BG261" s="2682">
        <f t="shared" si="493"/>
        <v>0</v>
      </c>
      <c r="BH261" s="2682">
        <f t="shared" si="493"/>
        <v>0</v>
      </c>
      <c r="BI261" s="2682">
        <f t="shared" si="493"/>
        <v>0</v>
      </c>
      <c r="BJ261" s="2682">
        <f t="shared" si="493"/>
        <v>0</v>
      </c>
      <c r="BK261" s="2682">
        <f t="shared" si="493"/>
        <v>0</v>
      </c>
      <c r="BL261" s="2535"/>
      <c r="BM261" s="2683">
        <f t="shared" si="400"/>
        <v>0</v>
      </c>
      <c r="BN261" s="2684">
        <f t="shared" si="401"/>
        <v>0</v>
      </c>
      <c r="BO261" s="2684">
        <f t="shared" si="402"/>
        <v>0</v>
      </c>
      <c r="BP261" s="2684">
        <f t="shared" si="403"/>
        <v>0</v>
      </c>
      <c r="BQ261" s="2684">
        <f t="shared" si="404"/>
        <v>0</v>
      </c>
      <c r="BR261" s="2684">
        <f t="shared" si="405"/>
        <v>0</v>
      </c>
      <c r="BS261" s="2684">
        <f t="shared" si="406"/>
        <v>0</v>
      </c>
      <c r="BT261" s="2684">
        <f t="shared" si="407"/>
        <v>0</v>
      </c>
      <c r="BU261" s="2617"/>
      <c r="BV261" s="2685">
        <f t="shared" si="497"/>
        <v>0</v>
      </c>
      <c r="BW261" s="2686">
        <f t="shared" si="497"/>
        <v>0</v>
      </c>
      <c r="BX261" s="2686">
        <f t="shared" si="497"/>
        <v>0</v>
      </c>
      <c r="BY261" s="2686">
        <f t="shared" si="494"/>
        <v>0</v>
      </c>
      <c r="BZ261" s="2686">
        <f t="shared" si="494"/>
        <v>0</v>
      </c>
      <c r="CA261" s="2686">
        <f t="shared" si="494"/>
        <v>0</v>
      </c>
      <c r="CB261" s="2686">
        <f t="shared" si="494"/>
        <v>0</v>
      </c>
      <c r="CC261" s="2687">
        <f t="shared" si="494"/>
        <v>0</v>
      </c>
      <c r="CD261" s="2525"/>
      <c r="CE261" s="2681" t="str">
        <f t="shared" si="408"/>
        <v/>
      </c>
      <c r="CF261" s="2688">
        <f t="shared" si="409"/>
        <v>0</v>
      </c>
      <c r="CG261" s="2689">
        <f t="shared" si="410"/>
        <v>0</v>
      </c>
      <c r="CH261" s="2689">
        <f t="shared" si="411"/>
        <v>0</v>
      </c>
      <c r="CI261" s="2689">
        <f t="shared" si="412"/>
        <v>0</v>
      </c>
      <c r="CJ261" s="2689">
        <f t="shared" si="413"/>
        <v>0</v>
      </c>
      <c r="CK261" s="2689">
        <f t="shared" si="414"/>
        <v>0</v>
      </c>
      <c r="CL261" s="2689">
        <f t="shared" si="415"/>
        <v>0</v>
      </c>
      <c r="CM261" s="2689">
        <f t="shared" si="416"/>
        <v>0</v>
      </c>
      <c r="CN261" s="2689">
        <f t="shared" si="417"/>
        <v>0</v>
      </c>
      <c r="CO261" s="2702">
        <f>IF(M261=CO8,M261,0)</f>
        <v>0</v>
      </c>
      <c r="CP261" s="2703" t="str">
        <f t="shared" si="418"/>
        <v/>
      </c>
      <c r="CQ261" s="2678" t="str">
        <f t="shared" si="419"/>
        <v/>
      </c>
      <c r="CR261" s="2692" t="str">
        <f t="shared" si="420"/>
        <v/>
      </c>
      <c r="CS261" s="2692" t="str">
        <f t="shared" si="421"/>
        <v/>
      </c>
      <c r="CT261" s="2692" t="str">
        <f t="shared" si="422"/>
        <v/>
      </c>
      <c r="CU261" s="2692" t="str">
        <f t="shared" si="423"/>
        <v/>
      </c>
      <c r="CV261" s="2692" t="str">
        <f t="shared" si="424"/>
        <v/>
      </c>
      <c r="CW261" s="2692" t="str">
        <f t="shared" si="425"/>
        <v/>
      </c>
      <c r="CX261" s="2693" t="str">
        <f t="shared" si="426"/>
        <v/>
      </c>
      <c r="CY261" s="2601"/>
      <c r="CZ261" s="2681" t="str">
        <f t="shared" si="427"/>
        <v/>
      </c>
      <c r="DA261" s="2694">
        <f t="shared" si="428"/>
        <v>0</v>
      </c>
      <c r="DB261" s="2527" t="str">
        <f t="shared" si="429"/>
        <v/>
      </c>
      <c r="DC261" s="2527" t="str">
        <f t="shared" si="430"/>
        <v/>
      </c>
      <c r="DD261" s="2527" t="str">
        <f t="shared" si="431"/>
        <v/>
      </c>
      <c r="DE261" s="2527" t="str">
        <f t="shared" si="432"/>
        <v/>
      </c>
      <c r="DF261" s="2527" t="str">
        <f t="shared" si="433"/>
        <v/>
      </c>
      <c r="DG261" s="2527" t="str">
        <f t="shared" si="434"/>
        <v/>
      </c>
      <c r="DH261" s="2527" t="str">
        <f t="shared" si="435"/>
        <v/>
      </c>
      <c r="DI261" s="2527" t="str">
        <f t="shared" si="436"/>
        <v/>
      </c>
      <c r="DJ261" s="2549"/>
      <c r="DK261" s="2704">
        <f>IF(M261=DK8,M261,0)</f>
        <v>0</v>
      </c>
      <c r="DL261" s="2703" t="str">
        <f t="shared" si="437"/>
        <v/>
      </c>
      <c r="DM261" s="2692" t="str">
        <f t="shared" si="438"/>
        <v/>
      </c>
      <c r="DN261" s="2692" t="str">
        <f t="shared" si="439"/>
        <v/>
      </c>
      <c r="DO261" s="2692" t="str">
        <f t="shared" si="440"/>
        <v/>
      </c>
      <c r="DP261" s="2692" t="str">
        <f t="shared" si="441"/>
        <v/>
      </c>
      <c r="DQ261" s="2692" t="str">
        <f t="shared" si="442"/>
        <v/>
      </c>
      <c r="DR261" s="2692" t="str">
        <f t="shared" si="443"/>
        <v/>
      </c>
      <c r="DS261" s="2692" t="str">
        <f t="shared" si="444"/>
        <v/>
      </c>
      <c r="DT261" s="2696" t="str">
        <f t="shared" si="445"/>
        <v/>
      </c>
      <c r="DU261" s="2535"/>
      <c r="DV261" s="2683">
        <f t="shared" si="446"/>
        <v>0</v>
      </c>
      <c r="DW261" s="2684">
        <f t="shared" si="447"/>
        <v>0</v>
      </c>
      <c r="DX261" s="2684">
        <f t="shared" si="448"/>
        <v>0</v>
      </c>
      <c r="DY261" s="2684">
        <f t="shared" si="449"/>
        <v>0</v>
      </c>
      <c r="DZ261" s="2684">
        <f t="shared" si="450"/>
        <v>0</v>
      </c>
      <c r="EA261" s="2684">
        <f t="shared" si="451"/>
        <v>0</v>
      </c>
      <c r="EB261" s="2684">
        <f t="shared" si="452"/>
        <v>0</v>
      </c>
      <c r="EC261" s="2684">
        <f t="shared" si="453"/>
        <v>0</v>
      </c>
      <c r="ED261" s="2630"/>
      <c r="EE261" s="2685">
        <f t="shared" si="498"/>
        <v>0</v>
      </c>
      <c r="EF261" s="2686">
        <f t="shared" si="498"/>
        <v>0</v>
      </c>
      <c r="EG261" s="2686">
        <f t="shared" si="498"/>
        <v>0</v>
      </c>
      <c r="EH261" s="2686">
        <f t="shared" si="495"/>
        <v>0</v>
      </c>
      <c r="EI261" s="2686">
        <f t="shared" si="495"/>
        <v>0</v>
      </c>
      <c r="EJ261" s="2686">
        <f t="shared" si="495"/>
        <v>0</v>
      </c>
      <c r="EK261" s="2686">
        <f t="shared" si="495"/>
        <v>0</v>
      </c>
      <c r="EL261" s="2687">
        <f t="shared" si="495"/>
        <v>0</v>
      </c>
      <c r="EM261" s="2601"/>
      <c r="EN261" s="2681" t="str">
        <f t="shared" si="454"/>
        <v/>
      </c>
      <c r="EO261" s="2688">
        <f t="shared" si="455"/>
        <v>0</v>
      </c>
      <c r="EP261" s="2689">
        <f t="shared" si="456"/>
        <v>0</v>
      </c>
      <c r="EQ261" s="2689">
        <f t="shared" si="457"/>
        <v>0</v>
      </c>
      <c r="ER261" s="2689">
        <f t="shared" si="458"/>
        <v>0</v>
      </c>
      <c r="ES261" s="2689">
        <f t="shared" si="459"/>
        <v>0</v>
      </c>
      <c r="ET261" s="2689">
        <f t="shared" si="460"/>
        <v>0</v>
      </c>
      <c r="EU261" s="2689">
        <f t="shared" si="461"/>
        <v>0</v>
      </c>
      <c r="EV261" s="2689">
        <f t="shared" si="462"/>
        <v>0</v>
      </c>
      <c r="EW261" s="2689">
        <f t="shared" si="463"/>
        <v>0</v>
      </c>
      <c r="EX261" s="2705">
        <f>IF(X261=EX8,X261,0)</f>
        <v>0</v>
      </c>
      <c r="EY261" s="2703" t="str">
        <f t="shared" si="464"/>
        <v/>
      </c>
      <c r="EZ261" s="2678" t="str">
        <f t="shared" si="465"/>
        <v/>
      </c>
      <c r="FA261" s="2692" t="str">
        <f t="shared" si="466"/>
        <v/>
      </c>
      <c r="FB261" s="2692" t="str">
        <f t="shared" si="467"/>
        <v/>
      </c>
      <c r="FC261" s="2692" t="str">
        <f t="shared" si="468"/>
        <v/>
      </c>
      <c r="FD261" s="2692" t="str">
        <f t="shared" si="469"/>
        <v/>
      </c>
      <c r="FE261" s="2692" t="str">
        <f t="shared" si="470"/>
        <v/>
      </c>
      <c r="FF261" s="2692" t="str">
        <f t="shared" si="471"/>
        <v/>
      </c>
      <c r="FG261" s="2692" t="str">
        <f t="shared" si="472"/>
        <v/>
      </c>
      <c r="FH261" s="2601"/>
      <c r="FI261" s="2681" t="str">
        <f t="shared" si="473"/>
        <v/>
      </c>
      <c r="FJ261" s="2694">
        <f t="shared" si="474"/>
        <v>0</v>
      </c>
      <c r="FK261" s="2527" t="str">
        <f t="shared" si="475"/>
        <v/>
      </c>
      <c r="FL261" s="2527" t="str">
        <f t="shared" si="476"/>
        <v/>
      </c>
      <c r="FM261" s="2527" t="str">
        <f t="shared" si="477"/>
        <v/>
      </c>
      <c r="FN261" s="2527" t="str">
        <f t="shared" si="478"/>
        <v/>
      </c>
      <c r="FO261" s="2527" t="str">
        <f t="shared" si="479"/>
        <v/>
      </c>
      <c r="FP261" s="2527" t="str">
        <f t="shared" si="480"/>
        <v/>
      </c>
      <c r="FQ261" s="2527" t="str">
        <f t="shared" si="481"/>
        <v/>
      </c>
      <c r="FR261" s="2527" t="str">
        <f t="shared" si="482"/>
        <v/>
      </c>
      <c r="FS261" s="2704">
        <f>IF(X261=FS8,X261,0)</f>
        <v>0</v>
      </c>
      <c r="FT261" s="2703" t="str">
        <f t="shared" si="483"/>
        <v/>
      </c>
      <c r="FU261" s="2692" t="str">
        <f t="shared" si="484"/>
        <v/>
      </c>
      <c r="FV261" s="2692" t="str">
        <f t="shared" si="485"/>
        <v/>
      </c>
      <c r="FW261" s="2692" t="str">
        <f t="shared" si="486"/>
        <v/>
      </c>
      <c r="FX261" s="2692" t="str">
        <f t="shared" si="487"/>
        <v/>
      </c>
      <c r="FY261" s="2692" t="str">
        <f t="shared" si="488"/>
        <v/>
      </c>
      <c r="FZ261" s="2692" t="str">
        <f t="shared" si="489"/>
        <v/>
      </c>
      <c r="GA261" s="2692" t="str">
        <f t="shared" si="490"/>
        <v/>
      </c>
      <c r="GB261" s="2696" t="str">
        <f t="shared" si="491"/>
        <v/>
      </c>
      <c r="GC261" s="2535"/>
    </row>
    <row r="262" spans="1:185" ht="45" customHeight="1" x14ac:dyDescent="0.25">
      <c r="A262" s="2633">
        <f>ROW()</f>
        <v>262</v>
      </c>
      <c r="B262" s="2667" t="str">
        <f>IF(C262="I","",IF(ISBLANK(D262),"",IF(ISTEXT(D262),LARGE(B9:B261,1)+1,0)))</f>
        <v/>
      </c>
      <c r="C262" s="2716"/>
      <c r="D262" s="2717"/>
      <c r="E262" s="2718"/>
      <c r="F262" s="2719"/>
      <c r="G262" s="2671"/>
      <c r="H262" s="2672"/>
      <c r="I262" s="2671"/>
      <c r="J262" s="2672"/>
      <c r="K262" s="2673">
        <f t="shared" si="492"/>
        <v>0</v>
      </c>
      <c r="L262" s="2532"/>
      <c r="M262" s="2674">
        <f t="shared" si="380"/>
        <v>0</v>
      </c>
      <c r="N262" s="2675">
        <f t="shared" si="380"/>
        <v>0</v>
      </c>
      <c r="O262" s="2676"/>
      <c r="P262" s="2676"/>
      <c r="Q262" s="2676"/>
      <c r="R262" s="2676"/>
      <c r="S262" s="2676"/>
      <c r="T262" s="2676"/>
      <c r="U262" s="2676"/>
      <c r="V262" s="2676"/>
      <c r="W262" s="2532"/>
      <c r="X262" s="2674">
        <f t="shared" si="381"/>
        <v>0</v>
      </c>
      <c r="Y262" s="2675">
        <f t="shared" si="381"/>
        <v>0</v>
      </c>
      <c r="Z262" s="2677"/>
      <c r="AA262" s="2677"/>
      <c r="AB262" s="2677"/>
      <c r="AC262" s="2677"/>
      <c r="AD262" s="2677"/>
      <c r="AE262" s="2677"/>
      <c r="AF262" s="2677"/>
      <c r="AG262" s="2677"/>
      <c r="AH262" s="2532"/>
      <c r="AI262" s="2535"/>
      <c r="AJ262" s="2678">
        <f t="shared" si="382"/>
        <v>0</v>
      </c>
      <c r="AK262" s="2679">
        <f t="shared" si="383"/>
        <v>0</v>
      </c>
      <c r="AL262" s="2678">
        <f t="shared" si="384"/>
        <v>0</v>
      </c>
      <c r="AM262" s="2679">
        <f t="shared" si="385"/>
        <v>0</v>
      </c>
      <c r="AN262" s="2678">
        <f t="shared" si="386"/>
        <v>0</v>
      </c>
      <c r="AO262" s="2679">
        <f t="shared" si="387"/>
        <v>0</v>
      </c>
      <c r="AP262" s="2678">
        <f t="shared" si="388"/>
        <v>0</v>
      </c>
      <c r="AQ262" s="2679">
        <f t="shared" si="389"/>
        <v>0</v>
      </c>
      <c r="AR262" s="2678">
        <f t="shared" si="390"/>
        <v>0</v>
      </c>
      <c r="AS262" s="2679">
        <f t="shared" si="391"/>
        <v>0</v>
      </c>
      <c r="AT262" s="2678">
        <f t="shared" si="392"/>
        <v>0</v>
      </c>
      <c r="AU262" s="2679">
        <f t="shared" si="393"/>
        <v>0</v>
      </c>
      <c r="AV262" s="2678">
        <f t="shared" si="394"/>
        <v>0</v>
      </c>
      <c r="AW262" s="2679">
        <f t="shared" si="395"/>
        <v>0</v>
      </c>
      <c r="AX262" s="2678">
        <f t="shared" si="396"/>
        <v>0</v>
      </c>
      <c r="AY262" s="2679">
        <f t="shared" si="397"/>
        <v>0</v>
      </c>
      <c r="AZ262" s="2680"/>
      <c r="BA262" s="2681">
        <f>BA9</f>
        <v>20</v>
      </c>
      <c r="BB262" s="2681">
        <f t="shared" si="398"/>
        <v>0</v>
      </c>
      <c r="BC262" s="2681" t="str">
        <f t="shared" si="399"/>
        <v/>
      </c>
      <c r="BD262" s="2682">
        <f t="shared" si="496"/>
        <v>0</v>
      </c>
      <c r="BE262" s="2682">
        <f t="shared" si="496"/>
        <v>0</v>
      </c>
      <c r="BF262" s="2682">
        <f t="shared" si="496"/>
        <v>0</v>
      </c>
      <c r="BG262" s="2682">
        <f t="shared" si="493"/>
        <v>0</v>
      </c>
      <c r="BH262" s="2682">
        <f t="shared" si="493"/>
        <v>0</v>
      </c>
      <c r="BI262" s="2682">
        <f t="shared" si="493"/>
        <v>0</v>
      </c>
      <c r="BJ262" s="2682">
        <f t="shared" si="493"/>
        <v>0</v>
      </c>
      <c r="BK262" s="2682">
        <f t="shared" si="493"/>
        <v>0</v>
      </c>
      <c r="BL262" s="2535"/>
      <c r="BM262" s="2683">
        <f t="shared" si="400"/>
        <v>0</v>
      </c>
      <c r="BN262" s="2684">
        <f t="shared" si="401"/>
        <v>0</v>
      </c>
      <c r="BO262" s="2684">
        <f t="shared" si="402"/>
        <v>0</v>
      </c>
      <c r="BP262" s="2684">
        <f t="shared" si="403"/>
        <v>0</v>
      </c>
      <c r="BQ262" s="2684">
        <f t="shared" si="404"/>
        <v>0</v>
      </c>
      <c r="BR262" s="2684">
        <f t="shared" si="405"/>
        <v>0</v>
      </c>
      <c r="BS262" s="2684">
        <f t="shared" si="406"/>
        <v>0</v>
      </c>
      <c r="BT262" s="2684">
        <f t="shared" si="407"/>
        <v>0</v>
      </c>
      <c r="BU262" s="2617"/>
      <c r="BV262" s="2685">
        <f t="shared" si="497"/>
        <v>0</v>
      </c>
      <c r="BW262" s="2686">
        <f t="shared" si="497"/>
        <v>0</v>
      </c>
      <c r="BX262" s="2686">
        <f t="shared" si="497"/>
        <v>0</v>
      </c>
      <c r="BY262" s="2686">
        <f t="shared" si="494"/>
        <v>0</v>
      </c>
      <c r="BZ262" s="2686">
        <f t="shared" si="494"/>
        <v>0</v>
      </c>
      <c r="CA262" s="2686">
        <f t="shared" si="494"/>
        <v>0</v>
      </c>
      <c r="CB262" s="2686">
        <f t="shared" si="494"/>
        <v>0</v>
      </c>
      <c r="CC262" s="2687">
        <f t="shared" si="494"/>
        <v>0</v>
      </c>
      <c r="CD262" s="2525"/>
      <c r="CE262" s="2681" t="str">
        <f t="shared" si="408"/>
        <v/>
      </c>
      <c r="CF262" s="2688">
        <f t="shared" si="409"/>
        <v>0</v>
      </c>
      <c r="CG262" s="2689">
        <f t="shared" si="410"/>
        <v>0</v>
      </c>
      <c r="CH262" s="2689">
        <f t="shared" si="411"/>
        <v>0</v>
      </c>
      <c r="CI262" s="2689">
        <f t="shared" si="412"/>
        <v>0</v>
      </c>
      <c r="CJ262" s="2689">
        <f t="shared" si="413"/>
        <v>0</v>
      </c>
      <c r="CK262" s="2689">
        <f t="shared" si="414"/>
        <v>0</v>
      </c>
      <c r="CL262" s="2689">
        <f t="shared" si="415"/>
        <v>0</v>
      </c>
      <c r="CM262" s="2689">
        <f t="shared" si="416"/>
        <v>0</v>
      </c>
      <c r="CN262" s="2689">
        <f t="shared" si="417"/>
        <v>0</v>
      </c>
      <c r="CO262" s="2702">
        <f>IF(M262=CO8,M262,0)</f>
        <v>0</v>
      </c>
      <c r="CP262" s="2703" t="str">
        <f t="shared" si="418"/>
        <v/>
      </c>
      <c r="CQ262" s="2678" t="str">
        <f t="shared" si="419"/>
        <v/>
      </c>
      <c r="CR262" s="2692" t="str">
        <f t="shared" si="420"/>
        <v/>
      </c>
      <c r="CS262" s="2692" t="str">
        <f t="shared" si="421"/>
        <v/>
      </c>
      <c r="CT262" s="2692" t="str">
        <f t="shared" si="422"/>
        <v/>
      </c>
      <c r="CU262" s="2692" t="str">
        <f t="shared" si="423"/>
        <v/>
      </c>
      <c r="CV262" s="2692" t="str">
        <f t="shared" si="424"/>
        <v/>
      </c>
      <c r="CW262" s="2692" t="str">
        <f t="shared" si="425"/>
        <v/>
      </c>
      <c r="CX262" s="2693" t="str">
        <f t="shared" si="426"/>
        <v/>
      </c>
      <c r="CY262" s="2601"/>
      <c r="CZ262" s="2681" t="str">
        <f t="shared" si="427"/>
        <v/>
      </c>
      <c r="DA262" s="2694">
        <f t="shared" si="428"/>
        <v>0</v>
      </c>
      <c r="DB262" s="2527" t="str">
        <f t="shared" si="429"/>
        <v/>
      </c>
      <c r="DC262" s="2527" t="str">
        <f t="shared" si="430"/>
        <v/>
      </c>
      <c r="DD262" s="2527" t="str">
        <f t="shared" si="431"/>
        <v/>
      </c>
      <c r="DE262" s="2527" t="str">
        <f t="shared" si="432"/>
        <v/>
      </c>
      <c r="DF262" s="2527" t="str">
        <f t="shared" si="433"/>
        <v/>
      </c>
      <c r="DG262" s="2527" t="str">
        <f t="shared" si="434"/>
        <v/>
      </c>
      <c r="DH262" s="2527" t="str">
        <f t="shared" si="435"/>
        <v/>
      </c>
      <c r="DI262" s="2527" t="str">
        <f t="shared" si="436"/>
        <v/>
      </c>
      <c r="DJ262" s="2549"/>
      <c r="DK262" s="2704">
        <f>IF(M262=DK8,M262,0)</f>
        <v>0</v>
      </c>
      <c r="DL262" s="2703" t="str">
        <f t="shared" si="437"/>
        <v/>
      </c>
      <c r="DM262" s="2692" t="str">
        <f t="shared" si="438"/>
        <v/>
      </c>
      <c r="DN262" s="2692" t="str">
        <f t="shared" si="439"/>
        <v/>
      </c>
      <c r="DO262" s="2692" t="str">
        <f t="shared" si="440"/>
        <v/>
      </c>
      <c r="DP262" s="2692" t="str">
        <f t="shared" si="441"/>
        <v/>
      </c>
      <c r="DQ262" s="2692" t="str">
        <f t="shared" si="442"/>
        <v/>
      </c>
      <c r="DR262" s="2692" t="str">
        <f t="shared" si="443"/>
        <v/>
      </c>
      <c r="DS262" s="2692" t="str">
        <f t="shared" si="444"/>
        <v/>
      </c>
      <c r="DT262" s="2696" t="str">
        <f t="shared" si="445"/>
        <v/>
      </c>
      <c r="DU262" s="2535"/>
      <c r="DV262" s="2683">
        <f t="shared" si="446"/>
        <v>0</v>
      </c>
      <c r="DW262" s="2684">
        <f t="shared" si="447"/>
        <v>0</v>
      </c>
      <c r="DX262" s="2684">
        <f t="shared" si="448"/>
        <v>0</v>
      </c>
      <c r="DY262" s="2684">
        <f t="shared" si="449"/>
        <v>0</v>
      </c>
      <c r="DZ262" s="2684">
        <f t="shared" si="450"/>
        <v>0</v>
      </c>
      <c r="EA262" s="2684">
        <f t="shared" si="451"/>
        <v>0</v>
      </c>
      <c r="EB262" s="2684">
        <f t="shared" si="452"/>
        <v>0</v>
      </c>
      <c r="EC262" s="2684">
        <f t="shared" si="453"/>
        <v>0</v>
      </c>
      <c r="ED262" s="2630"/>
      <c r="EE262" s="2685">
        <f t="shared" si="498"/>
        <v>0</v>
      </c>
      <c r="EF262" s="2686">
        <f t="shared" si="498"/>
        <v>0</v>
      </c>
      <c r="EG262" s="2686">
        <f t="shared" si="498"/>
        <v>0</v>
      </c>
      <c r="EH262" s="2686">
        <f t="shared" si="495"/>
        <v>0</v>
      </c>
      <c r="EI262" s="2686">
        <f t="shared" si="495"/>
        <v>0</v>
      </c>
      <c r="EJ262" s="2686">
        <f t="shared" si="495"/>
        <v>0</v>
      </c>
      <c r="EK262" s="2686">
        <f t="shared" si="495"/>
        <v>0</v>
      </c>
      <c r="EL262" s="2687">
        <f t="shared" si="495"/>
        <v>0</v>
      </c>
      <c r="EM262" s="2601"/>
      <c r="EN262" s="2681" t="str">
        <f t="shared" si="454"/>
        <v/>
      </c>
      <c r="EO262" s="2688">
        <f t="shared" si="455"/>
        <v>0</v>
      </c>
      <c r="EP262" s="2689">
        <f t="shared" si="456"/>
        <v>0</v>
      </c>
      <c r="EQ262" s="2689">
        <f t="shared" si="457"/>
        <v>0</v>
      </c>
      <c r="ER262" s="2689">
        <f t="shared" si="458"/>
        <v>0</v>
      </c>
      <c r="ES262" s="2689">
        <f t="shared" si="459"/>
        <v>0</v>
      </c>
      <c r="ET262" s="2689">
        <f t="shared" si="460"/>
        <v>0</v>
      </c>
      <c r="EU262" s="2689">
        <f t="shared" si="461"/>
        <v>0</v>
      </c>
      <c r="EV262" s="2689">
        <f t="shared" si="462"/>
        <v>0</v>
      </c>
      <c r="EW262" s="2689">
        <f t="shared" si="463"/>
        <v>0</v>
      </c>
      <c r="EX262" s="2705">
        <f>IF(X262=EX8,X262,0)</f>
        <v>0</v>
      </c>
      <c r="EY262" s="2703" t="str">
        <f t="shared" si="464"/>
        <v/>
      </c>
      <c r="EZ262" s="2678" t="str">
        <f t="shared" si="465"/>
        <v/>
      </c>
      <c r="FA262" s="2692" t="str">
        <f t="shared" si="466"/>
        <v/>
      </c>
      <c r="FB262" s="2692" t="str">
        <f t="shared" si="467"/>
        <v/>
      </c>
      <c r="FC262" s="2692" t="str">
        <f t="shared" si="468"/>
        <v/>
      </c>
      <c r="FD262" s="2692" t="str">
        <f t="shared" si="469"/>
        <v/>
      </c>
      <c r="FE262" s="2692" t="str">
        <f t="shared" si="470"/>
        <v/>
      </c>
      <c r="FF262" s="2692" t="str">
        <f t="shared" si="471"/>
        <v/>
      </c>
      <c r="FG262" s="2692" t="str">
        <f t="shared" si="472"/>
        <v/>
      </c>
      <c r="FH262" s="2601"/>
      <c r="FI262" s="2681" t="str">
        <f t="shared" si="473"/>
        <v/>
      </c>
      <c r="FJ262" s="2694">
        <f t="shared" si="474"/>
        <v>0</v>
      </c>
      <c r="FK262" s="2527" t="str">
        <f t="shared" si="475"/>
        <v/>
      </c>
      <c r="FL262" s="2527" t="str">
        <f t="shared" si="476"/>
        <v/>
      </c>
      <c r="FM262" s="2527" t="str">
        <f t="shared" si="477"/>
        <v/>
      </c>
      <c r="FN262" s="2527" t="str">
        <f t="shared" si="478"/>
        <v/>
      </c>
      <c r="FO262" s="2527" t="str">
        <f t="shared" si="479"/>
        <v/>
      </c>
      <c r="FP262" s="2527" t="str">
        <f t="shared" si="480"/>
        <v/>
      </c>
      <c r="FQ262" s="2527" t="str">
        <f t="shared" si="481"/>
        <v/>
      </c>
      <c r="FR262" s="2527" t="str">
        <f t="shared" si="482"/>
        <v/>
      </c>
      <c r="FS262" s="2704">
        <f>IF(X262=FS8,X262,0)</f>
        <v>0</v>
      </c>
      <c r="FT262" s="2703" t="str">
        <f t="shared" si="483"/>
        <v/>
      </c>
      <c r="FU262" s="2692" t="str">
        <f t="shared" si="484"/>
        <v/>
      </c>
      <c r="FV262" s="2692" t="str">
        <f t="shared" si="485"/>
        <v/>
      </c>
      <c r="FW262" s="2692" t="str">
        <f t="shared" si="486"/>
        <v/>
      </c>
      <c r="FX262" s="2692" t="str">
        <f t="shared" si="487"/>
        <v/>
      </c>
      <c r="FY262" s="2692" t="str">
        <f t="shared" si="488"/>
        <v/>
      </c>
      <c r="FZ262" s="2692" t="str">
        <f t="shared" si="489"/>
        <v/>
      </c>
      <c r="GA262" s="2692" t="str">
        <f t="shared" si="490"/>
        <v/>
      </c>
      <c r="GB262" s="2696" t="str">
        <f t="shared" si="491"/>
        <v/>
      </c>
      <c r="GC262" s="2535"/>
    </row>
    <row r="263" spans="1:185" ht="45" customHeight="1" x14ac:dyDescent="0.25">
      <c r="A263" s="2633">
        <f>ROW()</f>
        <v>263</v>
      </c>
      <c r="B263" s="2667" t="str">
        <f>IF(C263="I","",IF(ISBLANK(D263),"",IF(ISTEXT(D263),LARGE(B9:B262,1)+1,0)))</f>
        <v/>
      </c>
      <c r="C263" s="2716"/>
      <c r="D263" s="2717"/>
      <c r="E263" s="2718"/>
      <c r="F263" s="2719"/>
      <c r="G263" s="2671"/>
      <c r="H263" s="2672"/>
      <c r="I263" s="2671"/>
      <c r="J263" s="2672"/>
      <c r="K263" s="2673">
        <f t="shared" si="492"/>
        <v>0</v>
      </c>
      <c r="L263" s="2532"/>
      <c r="M263" s="2674">
        <f t="shared" si="380"/>
        <v>0</v>
      </c>
      <c r="N263" s="2675">
        <f t="shared" si="380"/>
        <v>0</v>
      </c>
      <c r="O263" s="2676"/>
      <c r="P263" s="2676"/>
      <c r="Q263" s="2676"/>
      <c r="R263" s="2676"/>
      <c r="S263" s="2676"/>
      <c r="T263" s="2676"/>
      <c r="U263" s="2676"/>
      <c r="V263" s="2676"/>
      <c r="W263" s="2532"/>
      <c r="X263" s="2674">
        <f t="shared" si="381"/>
        <v>0</v>
      </c>
      <c r="Y263" s="2675">
        <f t="shared" si="381"/>
        <v>0</v>
      </c>
      <c r="Z263" s="2677"/>
      <c r="AA263" s="2677"/>
      <c r="AB263" s="2677"/>
      <c r="AC263" s="2677"/>
      <c r="AD263" s="2677"/>
      <c r="AE263" s="2677"/>
      <c r="AF263" s="2677"/>
      <c r="AG263" s="2677"/>
      <c r="AH263" s="2532"/>
      <c r="AI263" s="2535"/>
      <c r="AJ263" s="2678">
        <f t="shared" si="382"/>
        <v>0</v>
      </c>
      <c r="AK263" s="2679">
        <f t="shared" si="383"/>
        <v>0</v>
      </c>
      <c r="AL263" s="2678">
        <f t="shared" si="384"/>
        <v>0</v>
      </c>
      <c r="AM263" s="2679">
        <f t="shared" si="385"/>
        <v>0</v>
      </c>
      <c r="AN263" s="2678">
        <f t="shared" si="386"/>
        <v>0</v>
      </c>
      <c r="AO263" s="2679">
        <f t="shared" si="387"/>
        <v>0</v>
      </c>
      <c r="AP263" s="2678">
        <f t="shared" si="388"/>
        <v>0</v>
      </c>
      <c r="AQ263" s="2679">
        <f t="shared" si="389"/>
        <v>0</v>
      </c>
      <c r="AR263" s="2678">
        <f t="shared" si="390"/>
        <v>0</v>
      </c>
      <c r="AS263" s="2679">
        <f t="shared" si="391"/>
        <v>0</v>
      </c>
      <c r="AT263" s="2678">
        <f t="shared" si="392"/>
        <v>0</v>
      </c>
      <c r="AU263" s="2679">
        <f t="shared" si="393"/>
        <v>0</v>
      </c>
      <c r="AV263" s="2678">
        <f t="shared" si="394"/>
        <v>0</v>
      </c>
      <c r="AW263" s="2679">
        <f t="shared" si="395"/>
        <v>0</v>
      </c>
      <c r="AX263" s="2678">
        <f t="shared" si="396"/>
        <v>0</v>
      </c>
      <c r="AY263" s="2679">
        <f t="shared" si="397"/>
        <v>0</v>
      </c>
      <c r="AZ263" s="2680"/>
      <c r="BA263" s="2681">
        <f>BA9</f>
        <v>20</v>
      </c>
      <c r="BB263" s="2681">
        <f t="shared" si="398"/>
        <v>0</v>
      </c>
      <c r="BC263" s="2681" t="str">
        <f t="shared" si="399"/>
        <v/>
      </c>
      <c r="BD263" s="2682">
        <f t="shared" si="496"/>
        <v>0</v>
      </c>
      <c r="BE263" s="2682">
        <f t="shared" si="496"/>
        <v>0</v>
      </c>
      <c r="BF263" s="2682">
        <f t="shared" si="496"/>
        <v>0</v>
      </c>
      <c r="BG263" s="2682">
        <f t="shared" si="493"/>
        <v>0</v>
      </c>
      <c r="BH263" s="2682">
        <f t="shared" si="493"/>
        <v>0</v>
      </c>
      <c r="BI263" s="2682">
        <f t="shared" si="493"/>
        <v>0</v>
      </c>
      <c r="BJ263" s="2682">
        <f t="shared" si="493"/>
        <v>0</v>
      </c>
      <c r="BK263" s="2682">
        <f t="shared" si="493"/>
        <v>0</v>
      </c>
      <c r="BL263" s="2535"/>
      <c r="BM263" s="2683">
        <f t="shared" si="400"/>
        <v>0</v>
      </c>
      <c r="BN263" s="2684">
        <f t="shared" si="401"/>
        <v>0</v>
      </c>
      <c r="BO263" s="2684">
        <f t="shared" si="402"/>
        <v>0</v>
      </c>
      <c r="BP263" s="2684">
        <f t="shared" si="403"/>
        <v>0</v>
      </c>
      <c r="BQ263" s="2684">
        <f t="shared" si="404"/>
        <v>0</v>
      </c>
      <c r="BR263" s="2684">
        <f t="shared" si="405"/>
        <v>0</v>
      </c>
      <c r="BS263" s="2684">
        <f t="shared" si="406"/>
        <v>0</v>
      </c>
      <c r="BT263" s="2684">
        <f t="shared" si="407"/>
        <v>0</v>
      </c>
      <c r="BU263" s="2617"/>
      <c r="BV263" s="2685">
        <f t="shared" si="497"/>
        <v>0</v>
      </c>
      <c r="BW263" s="2686">
        <f t="shared" si="497"/>
        <v>0</v>
      </c>
      <c r="BX263" s="2686">
        <f t="shared" si="497"/>
        <v>0</v>
      </c>
      <c r="BY263" s="2686">
        <f t="shared" si="494"/>
        <v>0</v>
      </c>
      <c r="BZ263" s="2686">
        <f t="shared" si="494"/>
        <v>0</v>
      </c>
      <c r="CA263" s="2686">
        <f t="shared" si="494"/>
        <v>0</v>
      </c>
      <c r="CB263" s="2686">
        <f t="shared" si="494"/>
        <v>0</v>
      </c>
      <c r="CC263" s="2687">
        <f t="shared" si="494"/>
        <v>0</v>
      </c>
      <c r="CD263" s="2525"/>
      <c r="CE263" s="2681" t="str">
        <f t="shared" si="408"/>
        <v/>
      </c>
      <c r="CF263" s="2688">
        <f t="shared" si="409"/>
        <v>0</v>
      </c>
      <c r="CG263" s="2689">
        <f t="shared" si="410"/>
        <v>0</v>
      </c>
      <c r="CH263" s="2689">
        <f t="shared" si="411"/>
        <v>0</v>
      </c>
      <c r="CI263" s="2689">
        <f t="shared" si="412"/>
        <v>0</v>
      </c>
      <c r="CJ263" s="2689">
        <f t="shared" si="413"/>
        <v>0</v>
      </c>
      <c r="CK263" s="2689">
        <f t="shared" si="414"/>
        <v>0</v>
      </c>
      <c r="CL263" s="2689">
        <f t="shared" si="415"/>
        <v>0</v>
      </c>
      <c r="CM263" s="2689">
        <f t="shared" si="416"/>
        <v>0</v>
      </c>
      <c r="CN263" s="2689">
        <f t="shared" si="417"/>
        <v>0</v>
      </c>
      <c r="CO263" s="2702">
        <f>IF(M263=CO8,M263,0)</f>
        <v>0</v>
      </c>
      <c r="CP263" s="2703" t="str">
        <f t="shared" si="418"/>
        <v/>
      </c>
      <c r="CQ263" s="2678" t="str">
        <f t="shared" si="419"/>
        <v/>
      </c>
      <c r="CR263" s="2692" t="str">
        <f t="shared" si="420"/>
        <v/>
      </c>
      <c r="CS263" s="2692" t="str">
        <f t="shared" si="421"/>
        <v/>
      </c>
      <c r="CT263" s="2692" t="str">
        <f t="shared" si="422"/>
        <v/>
      </c>
      <c r="CU263" s="2692" t="str">
        <f t="shared" si="423"/>
        <v/>
      </c>
      <c r="CV263" s="2692" t="str">
        <f t="shared" si="424"/>
        <v/>
      </c>
      <c r="CW263" s="2692" t="str">
        <f t="shared" si="425"/>
        <v/>
      </c>
      <c r="CX263" s="2693" t="str">
        <f t="shared" si="426"/>
        <v/>
      </c>
      <c r="CY263" s="2601"/>
      <c r="CZ263" s="2681" t="str">
        <f t="shared" si="427"/>
        <v/>
      </c>
      <c r="DA263" s="2694">
        <f t="shared" si="428"/>
        <v>0</v>
      </c>
      <c r="DB263" s="2527" t="str">
        <f t="shared" si="429"/>
        <v/>
      </c>
      <c r="DC263" s="2527" t="str">
        <f t="shared" si="430"/>
        <v/>
      </c>
      <c r="DD263" s="2527" t="str">
        <f t="shared" si="431"/>
        <v/>
      </c>
      <c r="DE263" s="2527" t="str">
        <f t="shared" si="432"/>
        <v/>
      </c>
      <c r="DF263" s="2527" t="str">
        <f t="shared" si="433"/>
        <v/>
      </c>
      <c r="DG263" s="2527" t="str">
        <f t="shared" si="434"/>
        <v/>
      </c>
      <c r="DH263" s="2527" t="str">
        <f t="shared" si="435"/>
        <v/>
      </c>
      <c r="DI263" s="2527" t="str">
        <f t="shared" si="436"/>
        <v/>
      </c>
      <c r="DJ263" s="2549"/>
      <c r="DK263" s="2704">
        <f>IF(M263=DK8,M263,0)</f>
        <v>0</v>
      </c>
      <c r="DL263" s="2703" t="str">
        <f t="shared" si="437"/>
        <v/>
      </c>
      <c r="DM263" s="2692" t="str">
        <f t="shared" si="438"/>
        <v/>
      </c>
      <c r="DN263" s="2692" t="str">
        <f t="shared" si="439"/>
        <v/>
      </c>
      <c r="DO263" s="2692" t="str">
        <f t="shared" si="440"/>
        <v/>
      </c>
      <c r="DP263" s="2692" t="str">
        <f t="shared" si="441"/>
        <v/>
      </c>
      <c r="DQ263" s="2692" t="str">
        <f t="shared" si="442"/>
        <v/>
      </c>
      <c r="DR263" s="2692" t="str">
        <f t="shared" si="443"/>
        <v/>
      </c>
      <c r="DS263" s="2692" t="str">
        <f t="shared" si="444"/>
        <v/>
      </c>
      <c r="DT263" s="2696" t="str">
        <f t="shared" si="445"/>
        <v/>
      </c>
      <c r="DU263" s="2535"/>
      <c r="DV263" s="2683">
        <f t="shared" si="446"/>
        <v>0</v>
      </c>
      <c r="DW263" s="2684">
        <f t="shared" si="447"/>
        <v>0</v>
      </c>
      <c r="DX263" s="2684">
        <f t="shared" si="448"/>
        <v>0</v>
      </c>
      <c r="DY263" s="2684">
        <f t="shared" si="449"/>
        <v>0</v>
      </c>
      <c r="DZ263" s="2684">
        <f t="shared" si="450"/>
        <v>0</v>
      </c>
      <c r="EA263" s="2684">
        <f t="shared" si="451"/>
        <v>0</v>
      </c>
      <c r="EB263" s="2684">
        <f t="shared" si="452"/>
        <v>0</v>
      </c>
      <c r="EC263" s="2684">
        <f t="shared" si="453"/>
        <v>0</v>
      </c>
      <c r="ED263" s="2630"/>
      <c r="EE263" s="2685">
        <f t="shared" si="498"/>
        <v>0</v>
      </c>
      <c r="EF263" s="2686">
        <f t="shared" si="498"/>
        <v>0</v>
      </c>
      <c r="EG263" s="2686">
        <f t="shared" si="498"/>
        <v>0</v>
      </c>
      <c r="EH263" s="2686">
        <f t="shared" si="495"/>
        <v>0</v>
      </c>
      <c r="EI263" s="2686">
        <f t="shared" si="495"/>
        <v>0</v>
      </c>
      <c r="EJ263" s="2686">
        <f t="shared" si="495"/>
        <v>0</v>
      </c>
      <c r="EK263" s="2686">
        <f t="shared" si="495"/>
        <v>0</v>
      </c>
      <c r="EL263" s="2687">
        <f t="shared" si="495"/>
        <v>0</v>
      </c>
      <c r="EM263" s="2601"/>
      <c r="EN263" s="2681" t="str">
        <f t="shared" si="454"/>
        <v/>
      </c>
      <c r="EO263" s="2688">
        <f t="shared" si="455"/>
        <v>0</v>
      </c>
      <c r="EP263" s="2689">
        <f t="shared" si="456"/>
        <v>0</v>
      </c>
      <c r="EQ263" s="2689">
        <f t="shared" si="457"/>
        <v>0</v>
      </c>
      <c r="ER263" s="2689">
        <f t="shared" si="458"/>
        <v>0</v>
      </c>
      <c r="ES263" s="2689">
        <f t="shared" si="459"/>
        <v>0</v>
      </c>
      <c r="ET263" s="2689">
        <f t="shared" si="460"/>
        <v>0</v>
      </c>
      <c r="EU263" s="2689">
        <f t="shared" si="461"/>
        <v>0</v>
      </c>
      <c r="EV263" s="2689">
        <f t="shared" si="462"/>
        <v>0</v>
      </c>
      <c r="EW263" s="2689">
        <f t="shared" si="463"/>
        <v>0</v>
      </c>
      <c r="EX263" s="2705">
        <f>IF(X263=EX8,X263,0)</f>
        <v>0</v>
      </c>
      <c r="EY263" s="2703" t="str">
        <f t="shared" si="464"/>
        <v/>
      </c>
      <c r="EZ263" s="2678" t="str">
        <f t="shared" si="465"/>
        <v/>
      </c>
      <c r="FA263" s="2692" t="str">
        <f t="shared" si="466"/>
        <v/>
      </c>
      <c r="FB263" s="2692" t="str">
        <f t="shared" si="467"/>
        <v/>
      </c>
      <c r="FC263" s="2692" t="str">
        <f t="shared" si="468"/>
        <v/>
      </c>
      <c r="FD263" s="2692" t="str">
        <f t="shared" si="469"/>
        <v/>
      </c>
      <c r="FE263" s="2692" t="str">
        <f t="shared" si="470"/>
        <v/>
      </c>
      <c r="FF263" s="2692" t="str">
        <f t="shared" si="471"/>
        <v/>
      </c>
      <c r="FG263" s="2692" t="str">
        <f t="shared" si="472"/>
        <v/>
      </c>
      <c r="FH263" s="2601"/>
      <c r="FI263" s="2681" t="str">
        <f t="shared" si="473"/>
        <v/>
      </c>
      <c r="FJ263" s="2694">
        <f t="shared" si="474"/>
        <v>0</v>
      </c>
      <c r="FK263" s="2527" t="str">
        <f t="shared" si="475"/>
        <v/>
      </c>
      <c r="FL263" s="2527" t="str">
        <f t="shared" si="476"/>
        <v/>
      </c>
      <c r="FM263" s="2527" t="str">
        <f t="shared" si="477"/>
        <v/>
      </c>
      <c r="FN263" s="2527" t="str">
        <f t="shared" si="478"/>
        <v/>
      </c>
      <c r="FO263" s="2527" t="str">
        <f t="shared" si="479"/>
        <v/>
      </c>
      <c r="FP263" s="2527" t="str">
        <f t="shared" si="480"/>
        <v/>
      </c>
      <c r="FQ263" s="2527" t="str">
        <f t="shared" si="481"/>
        <v/>
      </c>
      <c r="FR263" s="2527" t="str">
        <f t="shared" si="482"/>
        <v/>
      </c>
      <c r="FS263" s="2704">
        <f>IF(X263=FS8,X263,0)</f>
        <v>0</v>
      </c>
      <c r="FT263" s="2703" t="str">
        <f t="shared" si="483"/>
        <v/>
      </c>
      <c r="FU263" s="2692" t="str">
        <f t="shared" si="484"/>
        <v/>
      </c>
      <c r="FV263" s="2692" t="str">
        <f t="shared" si="485"/>
        <v/>
      </c>
      <c r="FW263" s="2692" t="str">
        <f t="shared" si="486"/>
        <v/>
      </c>
      <c r="FX263" s="2692" t="str">
        <f t="shared" si="487"/>
        <v/>
      </c>
      <c r="FY263" s="2692" t="str">
        <f t="shared" si="488"/>
        <v/>
      </c>
      <c r="FZ263" s="2692" t="str">
        <f t="shared" si="489"/>
        <v/>
      </c>
      <c r="GA263" s="2692" t="str">
        <f t="shared" si="490"/>
        <v/>
      </c>
      <c r="GB263" s="2696" t="str">
        <f t="shared" si="491"/>
        <v/>
      </c>
      <c r="GC263" s="2535"/>
    </row>
    <row r="264" spans="1:185" ht="45" customHeight="1" x14ac:dyDescent="0.25">
      <c r="A264" s="2633">
        <f>ROW()</f>
        <v>264</v>
      </c>
      <c r="B264" s="2667" t="str">
        <f>IF(C264="I","",IF(ISBLANK(D264),"",IF(ISTEXT(D264),LARGE(B9:B263,1)+1,0)))</f>
        <v/>
      </c>
      <c r="C264" s="2716"/>
      <c r="D264" s="2717"/>
      <c r="E264" s="2718"/>
      <c r="F264" s="2719"/>
      <c r="G264" s="2671"/>
      <c r="H264" s="2672"/>
      <c r="I264" s="2671"/>
      <c r="J264" s="2672"/>
      <c r="K264" s="2673">
        <f t="shared" si="492"/>
        <v>0</v>
      </c>
      <c r="L264" s="2532"/>
      <c r="M264" s="2674">
        <f t="shared" si="380"/>
        <v>0</v>
      </c>
      <c r="N264" s="2675">
        <f t="shared" si="380"/>
        <v>0</v>
      </c>
      <c r="O264" s="2676"/>
      <c r="P264" s="2676"/>
      <c r="Q264" s="2676"/>
      <c r="R264" s="2676"/>
      <c r="S264" s="2676"/>
      <c r="T264" s="2676"/>
      <c r="U264" s="2676"/>
      <c r="V264" s="2676"/>
      <c r="W264" s="2532"/>
      <c r="X264" s="2674">
        <f t="shared" si="381"/>
        <v>0</v>
      </c>
      <c r="Y264" s="2675">
        <f t="shared" si="381"/>
        <v>0</v>
      </c>
      <c r="Z264" s="2677"/>
      <c r="AA264" s="2677"/>
      <c r="AB264" s="2677"/>
      <c r="AC264" s="2677"/>
      <c r="AD264" s="2677"/>
      <c r="AE264" s="2677"/>
      <c r="AF264" s="2677"/>
      <c r="AG264" s="2677"/>
      <c r="AH264" s="2532"/>
      <c r="AI264" s="2535"/>
      <c r="AJ264" s="2678">
        <f t="shared" si="382"/>
        <v>0</v>
      </c>
      <c r="AK264" s="2679">
        <f t="shared" si="383"/>
        <v>0</v>
      </c>
      <c r="AL264" s="2678">
        <f t="shared" si="384"/>
        <v>0</v>
      </c>
      <c r="AM264" s="2679">
        <f t="shared" si="385"/>
        <v>0</v>
      </c>
      <c r="AN264" s="2678">
        <f t="shared" si="386"/>
        <v>0</v>
      </c>
      <c r="AO264" s="2679">
        <f t="shared" si="387"/>
        <v>0</v>
      </c>
      <c r="AP264" s="2678">
        <f t="shared" si="388"/>
        <v>0</v>
      </c>
      <c r="AQ264" s="2679">
        <f t="shared" si="389"/>
        <v>0</v>
      </c>
      <c r="AR264" s="2678">
        <f t="shared" si="390"/>
        <v>0</v>
      </c>
      <c r="AS264" s="2679">
        <f t="shared" si="391"/>
        <v>0</v>
      </c>
      <c r="AT264" s="2678">
        <f t="shared" si="392"/>
        <v>0</v>
      </c>
      <c r="AU264" s="2679">
        <f t="shared" si="393"/>
        <v>0</v>
      </c>
      <c r="AV264" s="2678">
        <f t="shared" si="394"/>
        <v>0</v>
      </c>
      <c r="AW264" s="2679">
        <f t="shared" si="395"/>
        <v>0</v>
      </c>
      <c r="AX264" s="2678">
        <f t="shared" si="396"/>
        <v>0</v>
      </c>
      <c r="AY264" s="2679">
        <f t="shared" si="397"/>
        <v>0</v>
      </c>
      <c r="AZ264" s="2680"/>
      <c r="BA264" s="2681">
        <f>BA9</f>
        <v>20</v>
      </c>
      <c r="BB264" s="2681">
        <f t="shared" si="398"/>
        <v>0</v>
      </c>
      <c r="BC264" s="2681" t="str">
        <f t="shared" si="399"/>
        <v/>
      </c>
      <c r="BD264" s="2682">
        <f t="shared" si="496"/>
        <v>0</v>
      </c>
      <c r="BE264" s="2682">
        <f t="shared" si="496"/>
        <v>0</v>
      </c>
      <c r="BF264" s="2682">
        <f t="shared" si="496"/>
        <v>0</v>
      </c>
      <c r="BG264" s="2682">
        <f t="shared" si="493"/>
        <v>0</v>
      </c>
      <c r="BH264" s="2682">
        <f t="shared" si="493"/>
        <v>0</v>
      </c>
      <c r="BI264" s="2682">
        <f t="shared" si="493"/>
        <v>0</v>
      </c>
      <c r="BJ264" s="2682">
        <f t="shared" si="493"/>
        <v>0</v>
      </c>
      <c r="BK264" s="2682">
        <f t="shared" si="493"/>
        <v>0</v>
      </c>
      <c r="BL264" s="2535"/>
      <c r="BM264" s="2683">
        <f t="shared" si="400"/>
        <v>0</v>
      </c>
      <c r="BN264" s="2684">
        <f t="shared" si="401"/>
        <v>0</v>
      </c>
      <c r="BO264" s="2684">
        <f t="shared" si="402"/>
        <v>0</v>
      </c>
      <c r="BP264" s="2684">
        <f t="shared" si="403"/>
        <v>0</v>
      </c>
      <c r="BQ264" s="2684">
        <f t="shared" si="404"/>
        <v>0</v>
      </c>
      <c r="BR264" s="2684">
        <f t="shared" si="405"/>
        <v>0</v>
      </c>
      <c r="BS264" s="2684">
        <f t="shared" si="406"/>
        <v>0</v>
      </c>
      <c r="BT264" s="2684">
        <f t="shared" si="407"/>
        <v>0</v>
      </c>
      <c r="BU264" s="2617"/>
      <c r="BV264" s="2685">
        <f t="shared" si="497"/>
        <v>0</v>
      </c>
      <c r="BW264" s="2686">
        <f t="shared" si="497"/>
        <v>0</v>
      </c>
      <c r="BX264" s="2686">
        <f t="shared" si="497"/>
        <v>0</v>
      </c>
      <c r="BY264" s="2686">
        <f t="shared" si="494"/>
        <v>0</v>
      </c>
      <c r="BZ264" s="2686">
        <f t="shared" si="494"/>
        <v>0</v>
      </c>
      <c r="CA264" s="2686">
        <f t="shared" si="494"/>
        <v>0</v>
      </c>
      <c r="CB264" s="2686">
        <f t="shared" si="494"/>
        <v>0</v>
      </c>
      <c r="CC264" s="2687">
        <f t="shared" si="494"/>
        <v>0</v>
      </c>
      <c r="CD264" s="2525"/>
      <c r="CE264" s="2681" t="str">
        <f t="shared" si="408"/>
        <v/>
      </c>
      <c r="CF264" s="2688">
        <f t="shared" si="409"/>
        <v>0</v>
      </c>
      <c r="CG264" s="2689">
        <f t="shared" si="410"/>
        <v>0</v>
      </c>
      <c r="CH264" s="2689">
        <f t="shared" si="411"/>
        <v>0</v>
      </c>
      <c r="CI264" s="2689">
        <f t="shared" si="412"/>
        <v>0</v>
      </c>
      <c r="CJ264" s="2689">
        <f t="shared" si="413"/>
        <v>0</v>
      </c>
      <c r="CK264" s="2689">
        <f t="shared" si="414"/>
        <v>0</v>
      </c>
      <c r="CL264" s="2689">
        <f t="shared" si="415"/>
        <v>0</v>
      </c>
      <c r="CM264" s="2689">
        <f t="shared" si="416"/>
        <v>0</v>
      </c>
      <c r="CN264" s="2689">
        <f t="shared" si="417"/>
        <v>0</v>
      </c>
      <c r="CO264" s="2702">
        <f>IF(M264=CO8,M264,0)</f>
        <v>0</v>
      </c>
      <c r="CP264" s="2703" t="str">
        <f t="shared" si="418"/>
        <v/>
      </c>
      <c r="CQ264" s="2678" t="str">
        <f t="shared" si="419"/>
        <v/>
      </c>
      <c r="CR264" s="2692" t="str">
        <f t="shared" si="420"/>
        <v/>
      </c>
      <c r="CS264" s="2692" t="str">
        <f t="shared" si="421"/>
        <v/>
      </c>
      <c r="CT264" s="2692" t="str">
        <f t="shared" si="422"/>
        <v/>
      </c>
      <c r="CU264" s="2692" t="str">
        <f t="shared" si="423"/>
        <v/>
      </c>
      <c r="CV264" s="2692" t="str">
        <f t="shared" si="424"/>
        <v/>
      </c>
      <c r="CW264" s="2692" t="str">
        <f t="shared" si="425"/>
        <v/>
      </c>
      <c r="CX264" s="2693" t="str">
        <f t="shared" si="426"/>
        <v/>
      </c>
      <c r="CY264" s="2601"/>
      <c r="CZ264" s="2681" t="str">
        <f t="shared" si="427"/>
        <v/>
      </c>
      <c r="DA264" s="2694">
        <f t="shared" si="428"/>
        <v>0</v>
      </c>
      <c r="DB264" s="2527" t="str">
        <f t="shared" si="429"/>
        <v/>
      </c>
      <c r="DC264" s="2527" t="str">
        <f t="shared" si="430"/>
        <v/>
      </c>
      <c r="DD264" s="2527" t="str">
        <f t="shared" si="431"/>
        <v/>
      </c>
      <c r="DE264" s="2527" t="str">
        <f t="shared" si="432"/>
        <v/>
      </c>
      <c r="DF264" s="2527" t="str">
        <f t="shared" si="433"/>
        <v/>
      </c>
      <c r="DG264" s="2527" t="str">
        <f t="shared" si="434"/>
        <v/>
      </c>
      <c r="DH264" s="2527" t="str">
        <f t="shared" si="435"/>
        <v/>
      </c>
      <c r="DI264" s="2527" t="str">
        <f t="shared" si="436"/>
        <v/>
      </c>
      <c r="DJ264" s="2549"/>
      <c r="DK264" s="2704">
        <f>IF(M264=DK8,M264,0)</f>
        <v>0</v>
      </c>
      <c r="DL264" s="2703" t="str">
        <f t="shared" si="437"/>
        <v/>
      </c>
      <c r="DM264" s="2692" t="str">
        <f t="shared" si="438"/>
        <v/>
      </c>
      <c r="DN264" s="2692" t="str">
        <f t="shared" si="439"/>
        <v/>
      </c>
      <c r="DO264" s="2692" t="str">
        <f t="shared" si="440"/>
        <v/>
      </c>
      <c r="DP264" s="2692" t="str">
        <f t="shared" si="441"/>
        <v/>
      </c>
      <c r="DQ264" s="2692" t="str">
        <f t="shared" si="442"/>
        <v/>
      </c>
      <c r="DR264" s="2692" t="str">
        <f t="shared" si="443"/>
        <v/>
      </c>
      <c r="DS264" s="2692" t="str">
        <f t="shared" si="444"/>
        <v/>
      </c>
      <c r="DT264" s="2696" t="str">
        <f t="shared" si="445"/>
        <v/>
      </c>
      <c r="DU264" s="2535"/>
      <c r="DV264" s="2683">
        <f t="shared" si="446"/>
        <v>0</v>
      </c>
      <c r="DW264" s="2684">
        <f t="shared" si="447"/>
        <v>0</v>
      </c>
      <c r="DX264" s="2684">
        <f t="shared" si="448"/>
        <v>0</v>
      </c>
      <c r="DY264" s="2684">
        <f t="shared" si="449"/>
        <v>0</v>
      </c>
      <c r="DZ264" s="2684">
        <f t="shared" si="450"/>
        <v>0</v>
      </c>
      <c r="EA264" s="2684">
        <f t="shared" si="451"/>
        <v>0</v>
      </c>
      <c r="EB264" s="2684">
        <f t="shared" si="452"/>
        <v>0</v>
      </c>
      <c r="EC264" s="2684">
        <f t="shared" si="453"/>
        <v>0</v>
      </c>
      <c r="ED264" s="2630"/>
      <c r="EE264" s="2685">
        <f t="shared" si="498"/>
        <v>0</v>
      </c>
      <c r="EF264" s="2686">
        <f t="shared" si="498"/>
        <v>0</v>
      </c>
      <c r="EG264" s="2686">
        <f t="shared" si="498"/>
        <v>0</v>
      </c>
      <c r="EH264" s="2686">
        <f t="shared" si="495"/>
        <v>0</v>
      </c>
      <c r="EI264" s="2686">
        <f t="shared" si="495"/>
        <v>0</v>
      </c>
      <c r="EJ264" s="2686">
        <f t="shared" si="495"/>
        <v>0</v>
      </c>
      <c r="EK264" s="2686">
        <f t="shared" si="495"/>
        <v>0</v>
      </c>
      <c r="EL264" s="2687">
        <f t="shared" si="495"/>
        <v>0</v>
      </c>
      <c r="EM264" s="2601"/>
      <c r="EN264" s="2681" t="str">
        <f t="shared" si="454"/>
        <v/>
      </c>
      <c r="EO264" s="2688">
        <f t="shared" si="455"/>
        <v>0</v>
      </c>
      <c r="EP264" s="2689">
        <f t="shared" si="456"/>
        <v>0</v>
      </c>
      <c r="EQ264" s="2689">
        <f t="shared" si="457"/>
        <v>0</v>
      </c>
      <c r="ER264" s="2689">
        <f t="shared" si="458"/>
        <v>0</v>
      </c>
      <c r="ES264" s="2689">
        <f t="shared" si="459"/>
        <v>0</v>
      </c>
      <c r="ET264" s="2689">
        <f t="shared" si="460"/>
        <v>0</v>
      </c>
      <c r="EU264" s="2689">
        <f t="shared" si="461"/>
        <v>0</v>
      </c>
      <c r="EV264" s="2689">
        <f t="shared" si="462"/>
        <v>0</v>
      </c>
      <c r="EW264" s="2689">
        <f t="shared" si="463"/>
        <v>0</v>
      </c>
      <c r="EX264" s="2705">
        <f>IF(X264=EX8,X264,0)</f>
        <v>0</v>
      </c>
      <c r="EY264" s="2703" t="str">
        <f t="shared" si="464"/>
        <v/>
      </c>
      <c r="EZ264" s="2678" t="str">
        <f t="shared" si="465"/>
        <v/>
      </c>
      <c r="FA264" s="2692" t="str">
        <f t="shared" si="466"/>
        <v/>
      </c>
      <c r="FB264" s="2692" t="str">
        <f t="shared" si="467"/>
        <v/>
      </c>
      <c r="FC264" s="2692" t="str">
        <f t="shared" si="468"/>
        <v/>
      </c>
      <c r="FD264" s="2692" t="str">
        <f t="shared" si="469"/>
        <v/>
      </c>
      <c r="FE264" s="2692" t="str">
        <f t="shared" si="470"/>
        <v/>
      </c>
      <c r="FF264" s="2692" t="str">
        <f t="shared" si="471"/>
        <v/>
      </c>
      <c r="FG264" s="2692" t="str">
        <f t="shared" si="472"/>
        <v/>
      </c>
      <c r="FH264" s="2601"/>
      <c r="FI264" s="2681" t="str">
        <f t="shared" si="473"/>
        <v/>
      </c>
      <c r="FJ264" s="2694">
        <f t="shared" si="474"/>
        <v>0</v>
      </c>
      <c r="FK264" s="2527" t="str">
        <f t="shared" si="475"/>
        <v/>
      </c>
      <c r="FL264" s="2527" t="str">
        <f t="shared" si="476"/>
        <v/>
      </c>
      <c r="FM264" s="2527" t="str">
        <f t="shared" si="477"/>
        <v/>
      </c>
      <c r="FN264" s="2527" t="str">
        <f t="shared" si="478"/>
        <v/>
      </c>
      <c r="FO264" s="2527" t="str">
        <f t="shared" si="479"/>
        <v/>
      </c>
      <c r="FP264" s="2527" t="str">
        <f t="shared" si="480"/>
        <v/>
      </c>
      <c r="FQ264" s="2527" t="str">
        <f t="shared" si="481"/>
        <v/>
      </c>
      <c r="FR264" s="2527" t="str">
        <f t="shared" si="482"/>
        <v/>
      </c>
      <c r="FS264" s="2704">
        <f>IF(X264=FS8,X264,0)</f>
        <v>0</v>
      </c>
      <c r="FT264" s="2703" t="str">
        <f t="shared" si="483"/>
        <v/>
      </c>
      <c r="FU264" s="2692" t="str">
        <f t="shared" si="484"/>
        <v/>
      </c>
      <c r="FV264" s="2692" t="str">
        <f t="shared" si="485"/>
        <v/>
      </c>
      <c r="FW264" s="2692" t="str">
        <f t="shared" si="486"/>
        <v/>
      </c>
      <c r="FX264" s="2692" t="str">
        <f t="shared" si="487"/>
        <v/>
      </c>
      <c r="FY264" s="2692" t="str">
        <f t="shared" si="488"/>
        <v/>
      </c>
      <c r="FZ264" s="2692" t="str">
        <f t="shared" si="489"/>
        <v/>
      </c>
      <c r="GA264" s="2692" t="str">
        <f t="shared" si="490"/>
        <v/>
      </c>
      <c r="GB264" s="2696" t="str">
        <f t="shared" si="491"/>
        <v/>
      </c>
      <c r="GC264" s="2535"/>
    </row>
    <row r="265" spans="1:185" ht="45" customHeight="1" x14ac:dyDescent="0.25">
      <c r="A265" s="2633">
        <f>ROW()</f>
        <v>265</v>
      </c>
      <c r="B265" s="2667" t="str">
        <f>IF(C265="I","",IF(ISBLANK(D265),"",IF(ISTEXT(D265),LARGE(B9:B264,1)+1,0)))</f>
        <v/>
      </c>
      <c r="C265" s="2716"/>
      <c r="D265" s="2717"/>
      <c r="E265" s="2718"/>
      <c r="F265" s="2719"/>
      <c r="G265" s="2671"/>
      <c r="H265" s="2672"/>
      <c r="I265" s="2671"/>
      <c r="J265" s="2672"/>
      <c r="K265" s="2673">
        <f t="shared" si="492"/>
        <v>0</v>
      </c>
      <c r="L265" s="2532"/>
      <c r="M265" s="2674">
        <f t="shared" si="380"/>
        <v>0</v>
      </c>
      <c r="N265" s="2675">
        <f t="shared" si="380"/>
        <v>0</v>
      </c>
      <c r="O265" s="2676"/>
      <c r="P265" s="2676"/>
      <c r="Q265" s="2676"/>
      <c r="R265" s="2676"/>
      <c r="S265" s="2676"/>
      <c r="T265" s="2676"/>
      <c r="U265" s="2676"/>
      <c r="V265" s="2676"/>
      <c r="W265" s="2532"/>
      <c r="X265" s="2674">
        <f t="shared" si="381"/>
        <v>0</v>
      </c>
      <c r="Y265" s="2675">
        <f t="shared" si="381"/>
        <v>0</v>
      </c>
      <c r="Z265" s="2677"/>
      <c r="AA265" s="2677"/>
      <c r="AB265" s="2677"/>
      <c r="AC265" s="2677"/>
      <c r="AD265" s="2677"/>
      <c r="AE265" s="2677"/>
      <c r="AF265" s="2677"/>
      <c r="AG265" s="2677"/>
      <c r="AH265" s="2532"/>
      <c r="AI265" s="2535"/>
      <c r="AJ265" s="2678">
        <f t="shared" si="382"/>
        <v>0</v>
      </c>
      <c r="AK265" s="2679">
        <f t="shared" si="383"/>
        <v>0</v>
      </c>
      <c r="AL265" s="2678">
        <f t="shared" si="384"/>
        <v>0</v>
      </c>
      <c r="AM265" s="2679">
        <f t="shared" si="385"/>
        <v>0</v>
      </c>
      <c r="AN265" s="2678">
        <f t="shared" si="386"/>
        <v>0</v>
      </c>
      <c r="AO265" s="2679">
        <f t="shared" si="387"/>
        <v>0</v>
      </c>
      <c r="AP265" s="2678">
        <f t="shared" si="388"/>
        <v>0</v>
      </c>
      <c r="AQ265" s="2679">
        <f t="shared" si="389"/>
        <v>0</v>
      </c>
      <c r="AR265" s="2678">
        <f t="shared" si="390"/>
        <v>0</v>
      </c>
      <c r="AS265" s="2679">
        <f t="shared" si="391"/>
        <v>0</v>
      </c>
      <c r="AT265" s="2678">
        <f t="shared" si="392"/>
        <v>0</v>
      </c>
      <c r="AU265" s="2679">
        <f t="shared" si="393"/>
        <v>0</v>
      </c>
      <c r="AV265" s="2678">
        <f t="shared" si="394"/>
        <v>0</v>
      </c>
      <c r="AW265" s="2679">
        <f t="shared" si="395"/>
        <v>0</v>
      </c>
      <c r="AX265" s="2678">
        <f t="shared" si="396"/>
        <v>0</v>
      </c>
      <c r="AY265" s="2679">
        <f t="shared" si="397"/>
        <v>0</v>
      </c>
      <c r="AZ265" s="2680"/>
      <c r="BA265" s="2681">
        <f>BA9</f>
        <v>20</v>
      </c>
      <c r="BB265" s="2681">
        <f t="shared" si="398"/>
        <v>0</v>
      </c>
      <c r="BC265" s="2681" t="str">
        <f t="shared" si="399"/>
        <v/>
      </c>
      <c r="BD265" s="2682">
        <f t="shared" si="496"/>
        <v>0</v>
      </c>
      <c r="BE265" s="2682">
        <f t="shared" si="496"/>
        <v>0</v>
      </c>
      <c r="BF265" s="2682">
        <f t="shared" si="496"/>
        <v>0</v>
      </c>
      <c r="BG265" s="2682">
        <f t="shared" si="493"/>
        <v>0</v>
      </c>
      <c r="BH265" s="2682">
        <f t="shared" si="493"/>
        <v>0</v>
      </c>
      <c r="BI265" s="2682">
        <f t="shared" si="493"/>
        <v>0</v>
      </c>
      <c r="BJ265" s="2682">
        <f t="shared" si="493"/>
        <v>0</v>
      </c>
      <c r="BK265" s="2682">
        <f t="shared" si="493"/>
        <v>0</v>
      </c>
      <c r="BL265" s="2535"/>
      <c r="BM265" s="2683">
        <f t="shared" si="400"/>
        <v>0</v>
      </c>
      <c r="BN265" s="2684">
        <f t="shared" si="401"/>
        <v>0</v>
      </c>
      <c r="BO265" s="2684">
        <f t="shared" si="402"/>
        <v>0</v>
      </c>
      <c r="BP265" s="2684">
        <f t="shared" si="403"/>
        <v>0</v>
      </c>
      <c r="BQ265" s="2684">
        <f t="shared" si="404"/>
        <v>0</v>
      </c>
      <c r="BR265" s="2684">
        <f t="shared" si="405"/>
        <v>0</v>
      </c>
      <c r="BS265" s="2684">
        <f t="shared" si="406"/>
        <v>0</v>
      </c>
      <c r="BT265" s="2684">
        <f t="shared" si="407"/>
        <v>0</v>
      </c>
      <c r="BU265" s="2617"/>
      <c r="BV265" s="2685">
        <f t="shared" si="497"/>
        <v>0</v>
      </c>
      <c r="BW265" s="2686">
        <f t="shared" si="497"/>
        <v>0</v>
      </c>
      <c r="BX265" s="2686">
        <f t="shared" si="497"/>
        <v>0</v>
      </c>
      <c r="BY265" s="2686">
        <f t="shared" si="494"/>
        <v>0</v>
      </c>
      <c r="BZ265" s="2686">
        <f t="shared" si="494"/>
        <v>0</v>
      </c>
      <c r="CA265" s="2686">
        <f t="shared" si="494"/>
        <v>0</v>
      </c>
      <c r="CB265" s="2686">
        <f t="shared" si="494"/>
        <v>0</v>
      </c>
      <c r="CC265" s="2687">
        <f t="shared" si="494"/>
        <v>0</v>
      </c>
      <c r="CD265" s="2525"/>
      <c r="CE265" s="2681" t="str">
        <f t="shared" si="408"/>
        <v/>
      </c>
      <c r="CF265" s="2688">
        <f t="shared" si="409"/>
        <v>0</v>
      </c>
      <c r="CG265" s="2689">
        <f t="shared" si="410"/>
        <v>0</v>
      </c>
      <c r="CH265" s="2689">
        <f t="shared" si="411"/>
        <v>0</v>
      </c>
      <c r="CI265" s="2689">
        <f t="shared" si="412"/>
        <v>0</v>
      </c>
      <c r="CJ265" s="2689">
        <f t="shared" si="413"/>
        <v>0</v>
      </c>
      <c r="CK265" s="2689">
        <f t="shared" si="414"/>
        <v>0</v>
      </c>
      <c r="CL265" s="2689">
        <f t="shared" si="415"/>
        <v>0</v>
      </c>
      <c r="CM265" s="2689">
        <f t="shared" si="416"/>
        <v>0</v>
      </c>
      <c r="CN265" s="2689">
        <f t="shared" si="417"/>
        <v>0</v>
      </c>
      <c r="CO265" s="2702">
        <f>IF(M265=CO8,M265,0)</f>
        <v>0</v>
      </c>
      <c r="CP265" s="2703" t="str">
        <f t="shared" si="418"/>
        <v/>
      </c>
      <c r="CQ265" s="2678" t="str">
        <f t="shared" si="419"/>
        <v/>
      </c>
      <c r="CR265" s="2692" t="str">
        <f t="shared" si="420"/>
        <v/>
      </c>
      <c r="CS265" s="2692" t="str">
        <f t="shared" si="421"/>
        <v/>
      </c>
      <c r="CT265" s="2692" t="str">
        <f t="shared" si="422"/>
        <v/>
      </c>
      <c r="CU265" s="2692" t="str">
        <f t="shared" si="423"/>
        <v/>
      </c>
      <c r="CV265" s="2692" t="str">
        <f t="shared" si="424"/>
        <v/>
      </c>
      <c r="CW265" s="2692" t="str">
        <f t="shared" si="425"/>
        <v/>
      </c>
      <c r="CX265" s="2693" t="str">
        <f t="shared" si="426"/>
        <v/>
      </c>
      <c r="CY265" s="2601"/>
      <c r="CZ265" s="2681" t="str">
        <f t="shared" si="427"/>
        <v/>
      </c>
      <c r="DA265" s="2694">
        <f t="shared" si="428"/>
        <v>0</v>
      </c>
      <c r="DB265" s="2527" t="str">
        <f t="shared" si="429"/>
        <v/>
      </c>
      <c r="DC265" s="2527" t="str">
        <f t="shared" si="430"/>
        <v/>
      </c>
      <c r="DD265" s="2527" t="str">
        <f t="shared" si="431"/>
        <v/>
      </c>
      <c r="DE265" s="2527" t="str">
        <f t="shared" si="432"/>
        <v/>
      </c>
      <c r="DF265" s="2527" t="str">
        <f t="shared" si="433"/>
        <v/>
      </c>
      <c r="DG265" s="2527" t="str">
        <f t="shared" si="434"/>
        <v/>
      </c>
      <c r="DH265" s="2527" t="str">
        <f t="shared" si="435"/>
        <v/>
      </c>
      <c r="DI265" s="2527" t="str">
        <f t="shared" si="436"/>
        <v/>
      </c>
      <c r="DJ265" s="2549"/>
      <c r="DK265" s="2704">
        <f>IF(M265=DK8,M265,0)</f>
        <v>0</v>
      </c>
      <c r="DL265" s="2703" t="str">
        <f t="shared" si="437"/>
        <v/>
      </c>
      <c r="DM265" s="2692" t="str">
        <f t="shared" si="438"/>
        <v/>
      </c>
      <c r="DN265" s="2692" t="str">
        <f t="shared" si="439"/>
        <v/>
      </c>
      <c r="DO265" s="2692" t="str">
        <f t="shared" si="440"/>
        <v/>
      </c>
      <c r="DP265" s="2692" t="str">
        <f t="shared" si="441"/>
        <v/>
      </c>
      <c r="DQ265" s="2692" t="str">
        <f t="shared" si="442"/>
        <v/>
      </c>
      <c r="DR265" s="2692" t="str">
        <f t="shared" si="443"/>
        <v/>
      </c>
      <c r="DS265" s="2692" t="str">
        <f t="shared" si="444"/>
        <v/>
      </c>
      <c r="DT265" s="2696" t="str">
        <f t="shared" si="445"/>
        <v/>
      </c>
      <c r="DU265" s="2535"/>
      <c r="DV265" s="2683">
        <f t="shared" si="446"/>
        <v>0</v>
      </c>
      <c r="DW265" s="2684">
        <f t="shared" si="447"/>
        <v>0</v>
      </c>
      <c r="DX265" s="2684">
        <f t="shared" si="448"/>
        <v>0</v>
      </c>
      <c r="DY265" s="2684">
        <f t="shared" si="449"/>
        <v>0</v>
      </c>
      <c r="DZ265" s="2684">
        <f t="shared" si="450"/>
        <v>0</v>
      </c>
      <c r="EA265" s="2684">
        <f t="shared" si="451"/>
        <v>0</v>
      </c>
      <c r="EB265" s="2684">
        <f t="shared" si="452"/>
        <v>0</v>
      </c>
      <c r="EC265" s="2684">
        <f t="shared" si="453"/>
        <v>0</v>
      </c>
      <c r="ED265" s="2630"/>
      <c r="EE265" s="2685">
        <f t="shared" si="498"/>
        <v>0</v>
      </c>
      <c r="EF265" s="2686">
        <f t="shared" si="498"/>
        <v>0</v>
      </c>
      <c r="EG265" s="2686">
        <f t="shared" si="498"/>
        <v>0</v>
      </c>
      <c r="EH265" s="2686">
        <f t="shared" si="495"/>
        <v>0</v>
      </c>
      <c r="EI265" s="2686">
        <f t="shared" si="495"/>
        <v>0</v>
      </c>
      <c r="EJ265" s="2686">
        <f t="shared" si="495"/>
        <v>0</v>
      </c>
      <c r="EK265" s="2686">
        <f t="shared" si="495"/>
        <v>0</v>
      </c>
      <c r="EL265" s="2687">
        <f t="shared" si="495"/>
        <v>0</v>
      </c>
      <c r="EM265" s="2601"/>
      <c r="EN265" s="2681" t="str">
        <f t="shared" si="454"/>
        <v/>
      </c>
      <c r="EO265" s="2688">
        <f t="shared" si="455"/>
        <v>0</v>
      </c>
      <c r="EP265" s="2689">
        <f t="shared" si="456"/>
        <v>0</v>
      </c>
      <c r="EQ265" s="2689">
        <f t="shared" si="457"/>
        <v>0</v>
      </c>
      <c r="ER265" s="2689">
        <f t="shared" si="458"/>
        <v>0</v>
      </c>
      <c r="ES265" s="2689">
        <f t="shared" si="459"/>
        <v>0</v>
      </c>
      <c r="ET265" s="2689">
        <f t="shared" si="460"/>
        <v>0</v>
      </c>
      <c r="EU265" s="2689">
        <f t="shared" si="461"/>
        <v>0</v>
      </c>
      <c r="EV265" s="2689">
        <f t="shared" si="462"/>
        <v>0</v>
      </c>
      <c r="EW265" s="2689">
        <f t="shared" si="463"/>
        <v>0</v>
      </c>
      <c r="EX265" s="2705">
        <f>IF(X265=EX8,X265,0)</f>
        <v>0</v>
      </c>
      <c r="EY265" s="2703" t="str">
        <f t="shared" si="464"/>
        <v/>
      </c>
      <c r="EZ265" s="2678" t="str">
        <f t="shared" si="465"/>
        <v/>
      </c>
      <c r="FA265" s="2692" t="str">
        <f t="shared" si="466"/>
        <v/>
      </c>
      <c r="FB265" s="2692" t="str">
        <f t="shared" si="467"/>
        <v/>
      </c>
      <c r="FC265" s="2692" t="str">
        <f t="shared" si="468"/>
        <v/>
      </c>
      <c r="FD265" s="2692" t="str">
        <f t="shared" si="469"/>
        <v/>
      </c>
      <c r="FE265" s="2692" t="str">
        <f t="shared" si="470"/>
        <v/>
      </c>
      <c r="FF265" s="2692" t="str">
        <f t="shared" si="471"/>
        <v/>
      </c>
      <c r="FG265" s="2692" t="str">
        <f t="shared" si="472"/>
        <v/>
      </c>
      <c r="FH265" s="2601"/>
      <c r="FI265" s="2681" t="str">
        <f t="shared" si="473"/>
        <v/>
      </c>
      <c r="FJ265" s="2694">
        <f t="shared" si="474"/>
        <v>0</v>
      </c>
      <c r="FK265" s="2527" t="str">
        <f t="shared" si="475"/>
        <v/>
      </c>
      <c r="FL265" s="2527" t="str">
        <f t="shared" si="476"/>
        <v/>
      </c>
      <c r="FM265" s="2527" t="str">
        <f t="shared" si="477"/>
        <v/>
      </c>
      <c r="FN265" s="2527" t="str">
        <f t="shared" si="478"/>
        <v/>
      </c>
      <c r="FO265" s="2527" t="str">
        <f t="shared" si="479"/>
        <v/>
      </c>
      <c r="FP265" s="2527" t="str">
        <f t="shared" si="480"/>
        <v/>
      </c>
      <c r="FQ265" s="2527" t="str">
        <f t="shared" si="481"/>
        <v/>
      </c>
      <c r="FR265" s="2527" t="str">
        <f t="shared" si="482"/>
        <v/>
      </c>
      <c r="FS265" s="2704">
        <f>IF(X265=FS8,X265,0)</f>
        <v>0</v>
      </c>
      <c r="FT265" s="2703" t="str">
        <f t="shared" si="483"/>
        <v/>
      </c>
      <c r="FU265" s="2692" t="str">
        <f t="shared" si="484"/>
        <v/>
      </c>
      <c r="FV265" s="2692" t="str">
        <f t="shared" si="485"/>
        <v/>
      </c>
      <c r="FW265" s="2692" t="str">
        <f t="shared" si="486"/>
        <v/>
      </c>
      <c r="FX265" s="2692" t="str">
        <f t="shared" si="487"/>
        <v/>
      </c>
      <c r="FY265" s="2692" t="str">
        <f t="shared" si="488"/>
        <v/>
      </c>
      <c r="FZ265" s="2692" t="str">
        <f t="shared" si="489"/>
        <v/>
      </c>
      <c r="GA265" s="2692" t="str">
        <f t="shared" si="490"/>
        <v/>
      </c>
      <c r="GB265" s="2696" t="str">
        <f t="shared" si="491"/>
        <v/>
      </c>
      <c r="GC265" s="2535"/>
    </row>
    <row r="266" spans="1:185" ht="45" customHeight="1" x14ac:dyDescent="0.25">
      <c r="A266" s="2633">
        <f>ROW()</f>
        <v>266</v>
      </c>
      <c r="B266" s="2667" t="str">
        <f>IF(C266="I","",IF(ISBLANK(D266),"",IF(ISTEXT(D266),LARGE(B9:B265,1)+1,0)))</f>
        <v/>
      </c>
      <c r="C266" s="2716"/>
      <c r="D266" s="2717"/>
      <c r="E266" s="2718"/>
      <c r="F266" s="2719"/>
      <c r="G266" s="2671"/>
      <c r="H266" s="2672"/>
      <c r="I266" s="2671"/>
      <c r="J266" s="2672"/>
      <c r="K266" s="2673">
        <f t="shared" si="492"/>
        <v>0</v>
      </c>
      <c r="L266" s="2532"/>
      <c r="M266" s="2674">
        <f t="shared" ref="M266:N328" si="499">G266</f>
        <v>0</v>
      </c>
      <c r="N266" s="2675">
        <f t="shared" si="499"/>
        <v>0</v>
      </c>
      <c r="O266" s="2676"/>
      <c r="P266" s="2676"/>
      <c r="Q266" s="2676"/>
      <c r="R266" s="2676"/>
      <c r="S266" s="2676"/>
      <c r="T266" s="2676"/>
      <c r="U266" s="2676"/>
      <c r="V266" s="2676"/>
      <c r="W266" s="2532"/>
      <c r="X266" s="2674">
        <f t="shared" ref="X266:Y328" si="500">I266</f>
        <v>0</v>
      </c>
      <c r="Y266" s="2675">
        <f t="shared" si="500"/>
        <v>0</v>
      </c>
      <c r="Z266" s="2677"/>
      <c r="AA266" s="2677"/>
      <c r="AB266" s="2677"/>
      <c r="AC266" s="2677"/>
      <c r="AD266" s="2677"/>
      <c r="AE266" s="2677"/>
      <c r="AF266" s="2677"/>
      <c r="AG266" s="2677"/>
      <c r="AH266" s="2532"/>
      <c r="AI266" s="2535"/>
      <c r="AJ266" s="2678">
        <f t="shared" ref="AJ266:AJ328" si="501">BD266</f>
        <v>0</v>
      </c>
      <c r="AK266" s="2679">
        <f t="shared" ref="AK266:AK329" si="502">IF(BD266=0,0,RANK(BD266,BD266:BK266))</f>
        <v>0</v>
      </c>
      <c r="AL266" s="2678">
        <f t="shared" ref="AL266:AL328" si="503">BE266</f>
        <v>0</v>
      </c>
      <c r="AM266" s="2679">
        <f t="shared" ref="AM266:AM329" si="504">IF(BE266=0,0,RANK(BE266,BD266:BK266))</f>
        <v>0</v>
      </c>
      <c r="AN266" s="2678">
        <f t="shared" ref="AN266:AN328" si="505">BF266</f>
        <v>0</v>
      </c>
      <c r="AO266" s="2679">
        <f t="shared" ref="AO266:AO329" si="506">IF(BF266=0,0,RANK(BF266,BD266:BK266))</f>
        <v>0</v>
      </c>
      <c r="AP266" s="2678">
        <f t="shared" ref="AP266:AP328" si="507">BG266</f>
        <v>0</v>
      </c>
      <c r="AQ266" s="2679">
        <f t="shared" ref="AQ266:AQ329" si="508">IF(BG266=0,0,RANK(BG266,BD266:BK266))</f>
        <v>0</v>
      </c>
      <c r="AR266" s="2678">
        <f t="shared" ref="AR266:AR328" si="509">BH266</f>
        <v>0</v>
      </c>
      <c r="AS266" s="2679">
        <f t="shared" ref="AS266:AS329" si="510">IF(BH266=0,0,RANK(BH266,BD266:BK266))</f>
        <v>0</v>
      </c>
      <c r="AT266" s="2678">
        <f t="shared" ref="AT266:AT328" si="511">BI266</f>
        <v>0</v>
      </c>
      <c r="AU266" s="2679">
        <f t="shared" ref="AU266:AU329" si="512">IF(BI266=0,0,RANK(BI266,BD266:BK266))</f>
        <v>0</v>
      </c>
      <c r="AV266" s="2678">
        <f t="shared" ref="AV266:AV328" si="513">BJ266</f>
        <v>0</v>
      </c>
      <c r="AW266" s="2679">
        <f t="shared" ref="AW266:AW329" si="514">IF(BJ266=0,0,RANK(BJ266,BD266:BK266))</f>
        <v>0</v>
      </c>
      <c r="AX266" s="2678">
        <f t="shared" ref="AX266:AX328" si="515">BK266</f>
        <v>0</v>
      </c>
      <c r="AY266" s="2679">
        <f t="shared" ref="AY266:AY329" si="516">IF(BK266=0,0,RANK(BK266,BD266:BK266))</f>
        <v>0</v>
      </c>
      <c r="AZ266" s="2680"/>
      <c r="BA266" s="2681">
        <f>BA9</f>
        <v>20</v>
      </c>
      <c r="BB266" s="2681">
        <f t="shared" ref="BB266:BB328" si="517">K266</f>
        <v>0</v>
      </c>
      <c r="BC266" s="2681" t="str">
        <f t="shared" ref="BC266:BC328" si="518">IF(BB266=0,"",BA266/BB266)</f>
        <v/>
      </c>
      <c r="BD266" s="2682">
        <f t="shared" si="496"/>
        <v>0</v>
      </c>
      <c r="BE266" s="2682">
        <f t="shared" si="496"/>
        <v>0</v>
      </c>
      <c r="BF266" s="2682">
        <f t="shared" si="496"/>
        <v>0</v>
      </c>
      <c r="BG266" s="2682">
        <f t="shared" si="493"/>
        <v>0</v>
      </c>
      <c r="BH266" s="2682">
        <f t="shared" si="493"/>
        <v>0</v>
      </c>
      <c r="BI266" s="2682">
        <f t="shared" si="493"/>
        <v>0</v>
      </c>
      <c r="BJ266" s="2682">
        <f t="shared" si="493"/>
        <v>0</v>
      </c>
      <c r="BK266" s="2682">
        <f t="shared" si="493"/>
        <v>0</v>
      </c>
      <c r="BL266" s="2535"/>
      <c r="BM266" s="2683">
        <f t="shared" ref="BM266:BM329" si="519">IF(BV266=0,0,RANK(BV266,BV266:CC266))</f>
        <v>0</v>
      </c>
      <c r="BN266" s="2684">
        <f t="shared" ref="BN266:BN329" si="520">IF(BW266=0,0,RANK(BW266,BV266:CC266))</f>
        <v>0</v>
      </c>
      <c r="BO266" s="2684">
        <f t="shared" ref="BO266:BO329" si="521">IF(BX266=0,0,RANK(BX266,BV266:CC266))</f>
        <v>0</v>
      </c>
      <c r="BP266" s="2684">
        <f t="shared" ref="BP266:BP329" si="522">IF(BY266=0,0,RANK(BY266,BV266:CC266))</f>
        <v>0</v>
      </c>
      <c r="BQ266" s="2684">
        <f t="shared" ref="BQ266:BQ329" si="523">IF(BZ266=0,0,RANK(BZ266,BV266:CC266))</f>
        <v>0</v>
      </c>
      <c r="BR266" s="2684">
        <f t="shared" ref="BR266:BR329" si="524">IF(CA266=0,0,RANK(CA266,BV266:CC266))</f>
        <v>0</v>
      </c>
      <c r="BS266" s="2684">
        <f t="shared" ref="BS266:BS329" si="525">IF(CB266=0,0,RANK(CB266,BV266:CC266))</f>
        <v>0</v>
      </c>
      <c r="BT266" s="2684">
        <f t="shared" ref="BT266:BT329" si="526">IF(CC266=0,0,RANK(CC266,BV266:CC266))</f>
        <v>0</v>
      </c>
      <c r="BU266" s="2617"/>
      <c r="BV266" s="2685">
        <f t="shared" si="497"/>
        <v>0</v>
      </c>
      <c r="BW266" s="2686">
        <f t="shared" si="497"/>
        <v>0</v>
      </c>
      <c r="BX266" s="2686">
        <f t="shared" si="497"/>
        <v>0</v>
      </c>
      <c r="BY266" s="2686">
        <f t="shared" si="494"/>
        <v>0</v>
      </c>
      <c r="BZ266" s="2686">
        <f t="shared" si="494"/>
        <v>0</v>
      </c>
      <c r="CA266" s="2686">
        <f t="shared" si="494"/>
        <v>0</v>
      </c>
      <c r="CB266" s="2686">
        <f t="shared" si="494"/>
        <v>0</v>
      </c>
      <c r="CC266" s="2687">
        <f t="shared" si="494"/>
        <v>0</v>
      </c>
      <c r="CD266" s="2525"/>
      <c r="CE266" s="2681" t="str">
        <f t="shared" ref="CE266:CE328" si="527">BC266</f>
        <v/>
      </c>
      <c r="CF266" s="2688">
        <f t="shared" ref="CF266:CF329" si="528">MAX(CQ266:CX266)</f>
        <v>0</v>
      </c>
      <c r="CG266" s="2689">
        <f t="shared" ref="CG266:CG329" si="529">IF(CF266=0,0,IF(CQ266="",0,(CQ266/CF266)*CE266))</f>
        <v>0</v>
      </c>
      <c r="CH266" s="2689">
        <f t="shared" ref="CH266:CH329" si="530">IF(CF266=0,0,IF(CR266="",0,(CR266/CF266)*CE266))</f>
        <v>0</v>
      </c>
      <c r="CI266" s="2689">
        <f t="shared" ref="CI266:CI329" si="531">IF(CF266=0,0,IF(CS266="",0,(CS266/CF266)*CE266))</f>
        <v>0</v>
      </c>
      <c r="CJ266" s="2689">
        <f t="shared" ref="CJ266:CJ329" si="532">IF(CF266=0,0,IF(CT266="",0,(CT266/CF266)*CE266))</f>
        <v>0</v>
      </c>
      <c r="CK266" s="2689">
        <f t="shared" ref="CK266:CK329" si="533">IF(CF266=0,0,IF(CU266="",0,(CU266/CF266)*CE266))</f>
        <v>0</v>
      </c>
      <c r="CL266" s="2689">
        <f t="shared" ref="CL266:CL329" si="534">IF(CF266=0,0,IF(CV266="",0,(CV266/CF266)*CE266))</f>
        <v>0</v>
      </c>
      <c r="CM266" s="2689">
        <f t="shared" ref="CM266:CM329" si="535">IF(CF266=0,0,IF(CW266="",0,(CW266/CF266)*CE266))</f>
        <v>0</v>
      </c>
      <c r="CN266" s="2689">
        <f t="shared" ref="CN266:CN329" si="536">IF(CF266=0,0,IF(CX266="",0,(CX266/CF266)*CE266))</f>
        <v>0</v>
      </c>
      <c r="CO266" s="2702">
        <f>IF(M266=CO8,M266,0)</f>
        <v>0</v>
      </c>
      <c r="CP266" s="2703" t="str">
        <f t="shared" ref="CP266:CP329" si="537">IF(ISTEXT(CO266),N266,"")</f>
        <v/>
      </c>
      <c r="CQ266" s="2678" t="str">
        <f t="shared" ref="CQ266:CQ328" si="538">IF(ISBLANK(O266),"",IF(ISTEXT(CO266),O266,""))</f>
        <v/>
      </c>
      <c r="CR266" s="2692" t="str">
        <f t="shared" ref="CR266:CR328" si="539">IF(ISBLANK(P266),"",IF(ISTEXT(CO266),P266,""))</f>
        <v/>
      </c>
      <c r="CS266" s="2692" t="str">
        <f t="shared" ref="CS266:CS328" si="540">IF(ISBLANK(Q266),"",IF(ISTEXT(CO266),Q266,""))</f>
        <v/>
      </c>
      <c r="CT266" s="2692" t="str">
        <f t="shared" ref="CT266:CT328" si="541">IF(ISBLANK(R266),"",IF(ISTEXT(CO266),R266,""))</f>
        <v/>
      </c>
      <c r="CU266" s="2692" t="str">
        <f t="shared" ref="CU266:CU328" si="542">IF(ISBLANK(S266),"",IF(ISTEXT(CO266),S266,""))</f>
        <v/>
      </c>
      <c r="CV266" s="2692" t="str">
        <f t="shared" ref="CV266:CV328" si="543">IF(ISBLANK(T266),"",IF(ISTEXT(CO266),T266,""))</f>
        <v/>
      </c>
      <c r="CW266" s="2692" t="str">
        <f t="shared" ref="CW266:CW328" si="544">IF(ISBLANK(U266),"",IF(ISTEXT(CO266),U266,""))</f>
        <v/>
      </c>
      <c r="CX266" s="2693" t="str">
        <f t="shared" ref="CX266:CX328" si="545">IF(ISBLANK(V266),"",IF(ISTEXT(CO266),V266,""))</f>
        <v/>
      </c>
      <c r="CY266" s="2601"/>
      <c r="CZ266" s="2681" t="str">
        <f t="shared" ref="CZ266:CZ328" si="546">BC266</f>
        <v/>
      </c>
      <c r="DA266" s="2694">
        <f t="shared" ref="DA266:DA329" si="547">MIN(DM266:DT266)</f>
        <v>0</v>
      </c>
      <c r="DB266" s="2527" t="str">
        <f t="shared" ref="DB266:DB329" si="548">IF(DM266="","",IF(DM266=0,"",(DA266/DM266)*CZ266))</f>
        <v/>
      </c>
      <c r="DC266" s="2527" t="str">
        <f t="shared" ref="DC266:DC329" si="549">IF(DN266="","",IF(DN266=0,"",(DA266/DN266)*CZ266))</f>
        <v/>
      </c>
      <c r="DD266" s="2527" t="str">
        <f t="shared" ref="DD266:DD329" si="550">IF(DO266="","",IF(DO266=0,"",(DA266/DO266)*CZ266))</f>
        <v/>
      </c>
      <c r="DE266" s="2527" t="str">
        <f t="shared" ref="DE266:DE329" si="551">IF(DP266="","",IF(DP266=0,"",(DA266/DP266)*CZ266))</f>
        <v/>
      </c>
      <c r="DF266" s="2527" t="str">
        <f t="shared" ref="DF266:DF329" si="552">IF(DQ266="","",IF(DQ266=0,"",(DA266/DQ266)*CZ266))</f>
        <v/>
      </c>
      <c r="DG266" s="2527" t="str">
        <f t="shared" ref="DG266:DG329" si="553">IF(DR266="","",IF(DR266=0,"",(DA266/DR266)*CZ266))</f>
        <v/>
      </c>
      <c r="DH266" s="2527" t="str">
        <f t="shared" ref="DH266:DH329" si="554">IF(DS266="","",IF(DS266=0,"",(DA266/DS266)*CZ266))</f>
        <v/>
      </c>
      <c r="DI266" s="2527" t="str">
        <f t="shared" ref="DI266:DI329" si="555">IF(DT266="","",IF(DT266=0,"",(DA266/DT266)*CZ266))</f>
        <v/>
      </c>
      <c r="DJ266" s="2549"/>
      <c r="DK266" s="2704">
        <f>IF(M266=DK8,M266,0)</f>
        <v>0</v>
      </c>
      <c r="DL266" s="2703" t="str">
        <f t="shared" ref="DL266:DL329" si="556">IF(ISTEXT(DK266),N266,"")</f>
        <v/>
      </c>
      <c r="DM266" s="2692" t="str">
        <f t="shared" ref="DM266:DM328" si="557">IF(ISBLANK(O266),"",IF(ISTEXT(DK266),O266,""))</f>
        <v/>
      </c>
      <c r="DN266" s="2692" t="str">
        <f t="shared" ref="DN266:DN328" si="558">IF(ISBLANK(P266),"",IF(ISTEXT(DK266),P266,""))</f>
        <v/>
      </c>
      <c r="DO266" s="2692" t="str">
        <f t="shared" ref="DO266:DO328" si="559">IF(ISBLANK(Q266),"",IF(ISTEXT(DK266),Q266,""))</f>
        <v/>
      </c>
      <c r="DP266" s="2692" t="str">
        <f t="shared" ref="DP266:DP328" si="560">IF(ISBLANK(R266),"",IF(ISTEXT(DK266),R266,""))</f>
        <v/>
      </c>
      <c r="DQ266" s="2692" t="str">
        <f t="shared" ref="DQ266:DQ328" si="561">IF(ISBLANK(S266),"",IF(ISTEXT(DK266),S266,""))</f>
        <v/>
      </c>
      <c r="DR266" s="2692" t="str">
        <f t="shared" ref="DR266:DR328" si="562">IF(ISBLANK(T266),"",IF(ISTEXT(DK266),T266,""))</f>
        <v/>
      </c>
      <c r="DS266" s="2692" t="str">
        <f t="shared" ref="DS266:DS328" si="563">IF(ISBLANK(U266),"",IF(ISTEXT(DK266),U266,""))</f>
        <v/>
      </c>
      <c r="DT266" s="2696" t="str">
        <f t="shared" ref="DT266:DT328" si="564">IF(ISBLANK(V266),"",IF(ISTEXT(DK266),V266,""))</f>
        <v/>
      </c>
      <c r="DU266" s="2535"/>
      <c r="DV266" s="2683">
        <f t="shared" ref="DV266:DV329" si="565">IF(EE266=0,0,RANK(EE266,EE266:EL266))</f>
        <v>0</v>
      </c>
      <c r="DW266" s="2684">
        <f t="shared" ref="DW266:DW329" si="566">IF(EF266=0,0,RANK(EF266,EE266:EL266))</f>
        <v>0</v>
      </c>
      <c r="DX266" s="2684">
        <f t="shared" ref="DX266:DX329" si="567">IF(EG266=0,0,RANK(EG266,EE266:EL266))</f>
        <v>0</v>
      </c>
      <c r="DY266" s="2684">
        <f t="shared" ref="DY266:DY329" si="568">IF(EH266=0,0,RANK(EH266,EE266:EL266))</f>
        <v>0</v>
      </c>
      <c r="DZ266" s="2684">
        <f t="shared" ref="DZ266:DZ329" si="569">IF(EI266=0,0,RANK(EI266,EE266:EL266))</f>
        <v>0</v>
      </c>
      <c r="EA266" s="2684">
        <f t="shared" ref="EA266:EA329" si="570">IF(EJ266=0,0,RANK(EJ266,EE266:EL266))</f>
        <v>0</v>
      </c>
      <c r="EB266" s="2684">
        <f t="shared" ref="EB266:EB329" si="571">IF(EK266=0,0,RANK(EK266,EE266:EL266))</f>
        <v>0</v>
      </c>
      <c r="EC266" s="2684">
        <f t="shared" ref="EC266:EC329" si="572">IF(EL266=0,0,RANK(EL266,EE266:EL266))</f>
        <v>0</v>
      </c>
      <c r="ED266" s="2630"/>
      <c r="EE266" s="2685">
        <f t="shared" si="498"/>
        <v>0</v>
      </c>
      <c r="EF266" s="2686">
        <f t="shared" si="498"/>
        <v>0</v>
      </c>
      <c r="EG266" s="2686">
        <f t="shared" si="498"/>
        <v>0</v>
      </c>
      <c r="EH266" s="2686">
        <f t="shared" si="495"/>
        <v>0</v>
      </c>
      <c r="EI266" s="2686">
        <f t="shared" si="495"/>
        <v>0</v>
      </c>
      <c r="EJ266" s="2686">
        <f t="shared" si="495"/>
        <v>0</v>
      </c>
      <c r="EK266" s="2686">
        <f t="shared" si="495"/>
        <v>0</v>
      </c>
      <c r="EL266" s="2687">
        <f t="shared" si="495"/>
        <v>0</v>
      </c>
      <c r="EM266" s="2601"/>
      <c r="EN266" s="2681" t="str">
        <f t="shared" ref="EN266:EN328" si="573">BC266</f>
        <v/>
      </c>
      <c r="EO266" s="2688">
        <f t="shared" ref="EO266:EO329" si="574">MAX(EZ266:FG266)</f>
        <v>0</v>
      </c>
      <c r="EP266" s="2689">
        <f t="shared" ref="EP266:EP329" si="575">IF(EO266=0,0,IF(EZ266="",0,(EZ266/EO266)*EN266))</f>
        <v>0</v>
      </c>
      <c r="EQ266" s="2689">
        <f t="shared" ref="EQ266:EQ329" si="576">IF(EO266=0,0,IF(FA266="",0,(FA266/EO266)*EN266))</f>
        <v>0</v>
      </c>
      <c r="ER266" s="2689">
        <f t="shared" ref="ER266:ER329" si="577">IF(EO266=0,0,IF(FB266="",0,(FB266/EO266)*EN266))</f>
        <v>0</v>
      </c>
      <c r="ES266" s="2689">
        <f t="shared" ref="ES266:ES329" si="578">IF(EO266=0,0,IF(FC266="",0,(FC266/EO266)*EN266))</f>
        <v>0</v>
      </c>
      <c r="ET266" s="2689">
        <f t="shared" ref="ET266:ET329" si="579">IF(EO266=0,0,IF(FD266="",0,(FD266/EO266)*EN266))</f>
        <v>0</v>
      </c>
      <c r="EU266" s="2689">
        <f t="shared" ref="EU266:EU329" si="580">IF(EO266=0,0,IF(FE266="",0,(FE266/EO266)*EN266))</f>
        <v>0</v>
      </c>
      <c r="EV266" s="2689">
        <f t="shared" ref="EV266:EV329" si="581">IF(EO266=0,0,IF(FF266="",0,(FF266/EO266)*EN266))</f>
        <v>0</v>
      </c>
      <c r="EW266" s="2689">
        <f t="shared" ref="EW266:EW329" si="582">IF(EO266=0,0,IF(FG266="",0,(FG266/EO266)*EN266))</f>
        <v>0</v>
      </c>
      <c r="EX266" s="2705">
        <f>IF(X266=EX8,X266,0)</f>
        <v>0</v>
      </c>
      <c r="EY266" s="2703" t="str">
        <f t="shared" ref="EY266:EY329" si="583">IF(ISTEXT(EX266),Y266,"")</f>
        <v/>
      </c>
      <c r="EZ266" s="2678" t="str">
        <f t="shared" ref="EZ266:EZ327" si="584">IF(ISBLANK(Z266),"",IF(ISTEXT(EX266),Z266,""))</f>
        <v/>
      </c>
      <c r="FA266" s="2692" t="str">
        <f t="shared" ref="FA266:FA327" si="585">IF(ISBLANK(AA266),"",IF(ISTEXT(EX266),AA266,""))</f>
        <v/>
      </c>
      <c r="FB266" s="2692" t="str">
        <f t="shared" ref="FB266:FB327" si="586">IF(ISBLANK(AB266),"",IF(ISTEXT(EX266),AB266,""))</f>
        <v/>
      </c>
      <c r="FC266" s="2692" t="str">
        <f t="shared" ref="FC266:FC327" si="587">IF(ISBLANK(AC266),"",IF(ISTEXT(EX266),AC266,""))</f>
        <v/>
      </c>
      <c r="FD266" s="2692" t="str">
        <f t="shared" ref="FD266:FD327" si="588">IF(ISBLANK(AD266),"",IF(ISTEXT(EX266),AD266,""))</f>
        <v/>
      </c>
      <c r="FE266" s="2692" t="str">
        <f t="shared" ref="FE266:FE327" si="589">IF(ISBLANK(AE266),"",IF(ISTEXT(EX266),AE266,""))</f>
        <v/>
      </c>
      <c r="FF266" s="2692" t="str">
        <f t="shared" ref="FF266:FF327" si="590">IF(ISBLANK(AF266),"",IF(ISTEXT(EX266),AF266,""))</f>
        <v/>
      </c>
      <c r="FG266" s="2692" t="str">
        <f t="shared" ref="FG266:FG327" si="591">IF(ISBLANK(AG266),"",IF(ISTEXT(EX266),AG266,""))</f>
        <v/>
      </c>
      <c r="FH266" s="2601"/>
      <c r="FI266" s="2681" t="str">
        <f t="shared" ref="FI266:FI328" si="592">BC266</f>
        <v/>
      </c>
      <c r="FJ266" s="2694">
        <f t="shared" ref="FJ266:FJ329" si="593">MIN(FU266:GB266)</f>
        <v>0</v>
      </c>
      <c r="FK266" s="2527" t="str">
        <f t="shared" ref="FK266:FK329" si="594">IF(FU266="","",IF(FU266=0,"",(FJ266/FU266)*FI266))</f>
        <v/>
      </c>
      <c r="FL266" s="2527" t="str">
        <f t="shared" ref="FL266:FL329" si="595">IF(FV266="","",IF(FV266=0,"",(FJ266/FV266)*FI266))</f>
        <v/>
      </c>
      <c r="FM266" s="2527" t="str">
        <f t="shared" ref="FM266:FM329" si="596">IF(FW266="","",IF(FW266=0,"",(FJ266/FW266)*FI266))</f>
        <v/>
      </c>
      <c r="FN266" s="2527" t="str">
        <f t="shared" ref="FN266:FN329" si="597">IF(FX266="","",IF(FX266=0,"",(FJ266/FX266)*FI266))</f>
        <v/>
      </c>
      <c r="FO266" s="2527" t="str">
        <f t="shared" ref="FO266:FO329" si="598">IF(FY266="","",IF(FY266=0,"",(FJ266/FY266)*FI266))</f>
        <v/>
      </c>
      <c r="FP266" s="2527" t="str">
        <f t="shared" ref="FP266:FP329" si="599">IF(FZ266="","",IF(FZ266=0,"",(FJ266/FZ266)*FI266))</f>
        <v/>
      </c>
      <c r="FQ266" s="2527" t="str">
        <f t="shared" ref="FQ266:FQ329" si="600">IF(GA266="","",IF(GA266=0,"",(FJ266/GA266)*FI266))</f>
        <v/>
      </c>
      <c r="FR266" s="2527" t="str">
        <f t="shared" ref="FR266:FR329" si="601">IF(GB266="","",IF(GB266=0,"",(FJ266/GB266)*FI266))</f>
        <v/>
      </c>
      <c r="FS266" s="2704">
        <f>IF(X266=FS8,X266,0)</f>
        <v>0</v>
      </c>
      <c r="FT266" s="2703" t="str">
        <f t="shared" ref="FT266:FT329" si="602">IF(ISTEXT(FS266),Y266,"")</f>
        <v/>
      </c>
      <c r="FU266" s="2692" t="str">
        <f t="shared" ref="FU266:FU328" si="603">IF(ISBLANK(Z266),"",IF(ISTEXT(FS266),Z266,""))</f>
        <v/>
      </c>
      <c r="FV266" s="2692" t="str">
        <f t="shared" ref="FV266:FV328" si="604">IF(ISBLANK(AA266),"",IF(ISTEXT(FS266),AA266,""))</f>
        <v/>
      </c>
      <c r="FW266" s="2692" t="str">
        <f t="shared" ref="FW266:FW328" si="605">IF(ISBLANK(AB266),"",IF(ISTEXT(FS266),AB266,""))</f>
        <v/>
      </c>
      <c r="FX266" s="2692" t="str">
        <f t="shared" ref="FX266:FX328" si="606">IF(ISBLANK(AC266),"",IF(ISTEXT(FS266),AC266,""))</f>
        <v/>
      </c>
      <c r="FY266" s="2692" t="str">
        <f t="shared" ref="FY266:FY328" si="607">IF(ISBLANK(AD266),"",IF(ISTEXT(FS266),AD266,""))</f>
        <v/>
      </c>
      <c r="FZ266" s="2692" t="str">
        <f t="shared" ref="FZ266:FZ328" si="608">IF(ISBLANK(AE266),"",IF(ISTEXT(FS266),AE266,""))</f>
        <v/>
      </c>
      <c r="GA266" s="2692" t="str">
        <f t="shared" ref="GA266:GA328" si="609">IF(ISBLANK(AF266),"",IF(ISTEXT(FS266),AF266,""))</f>
        <v/>
      </c>
      <c r="GB266" s="2696" t="str">
        <f t="shared" ref="GB266:GB328" si="610">IF(ISBLANK(AG266),"",IF(ISTEXT(FS266),AG266,""))</f>
        <v/>
      </c>
      <c r="GC266" s="2535"/>
    </row>
    <row r="267" spans="1:185" ht="45" customHeight="1" x14ac:dyDescent="0.25">
      <c r="A267" s="2633">
        <f>ROW()</f>
        <v>267</v>
      </c>
      <c r="B267" s="2667" t="str">
        <f>IF(C267="I","",IF(ISBLANK(D267),"",IF(ISTEXT(D267),LARGE(B9:B266,1)+1,0)))</f>
        <v/>
      </c>
      <c r="C267" s="2716"/>
      <c r="D267" s="2717"/>
      <c r="E267" s="2718"/>
      <c r="F267" s="2719"/>
      <c r="G267" s="2671"/>
      <c r="H267" s="2672"/>
      <c r="I267" s="2671"/>
      <c r="J267" s="2672"/>
      <c r="K267" s="2673">
        <f t="shared" si="492"/>
        <v>0</v>
      </c>
      <c r="L267" s="2532"/>
      <c r="M267" s="2674">
        <f t="shared" si="499"/>
        <v>0</v>
      </c>
      <c r="N267" s="2675">
        <f t="shared" si="499"/>
        <v>0</v>
      </c>
      <c r="O267" s="2676"/>
      <c r="P267" s="2676"/>
      <c r="Q267" s="2676"/>
      <c r="R267" s="2676"/>
      <c r="S267" s="2676"/>
      <c r="T267" s="2676"/>
      <c r="U267" s="2676"/>
      <c r="V267" s="2676"/>
      <c r="W267" s="2532"/>
      <c r="X267" s="2674">
        <f t="shared" si="500"/>
        <v>0</v>
      </c>
      <c r="Y267" s="2675">
        <f t="shared" si="500"/>
        <v>0</v>
      </c>
      <c r="Z267" s="2677"/>
      <c r="AA267" s="2677"/>
      <c r="AB267" s="2677"/>
      <c r="AC267" s="2677"/>
      <c r="AD267" s="2677"/>
      <c r="AE267" s="2677"/>
      <c r="AF267" s="2677"/>
      <c r="AG267" s="2677"/>
      <c r="AH267" s="2532"/>
      <c r="AI267" s="2535"/>
      <c r="AJ267" s="2678">
        <f t="shared" si="501"/>
        <v>0</v>
      </c>
      <c r="AK267" s="2679">
        <f t="shared" si="502"/>
        <v>0</v>
      </c>
      <c r="AL267" s="2678">
        <f t="shared" si="503"/>
        <v>0</v>
      </c>
      <c r="AM267" s="2679">
        <f t="shared" si="504"/>
        <v>0</v>
      </c>
      <c r="AN267" s="2678">
        <f t="shared" si="505"/>
        <v>0</v>
      </c>
      <c r="AO267" s="2679">
        <f t="shared" si="506"/>
        <v>0</v>
      </c>
      <c r="AP267" s="2678">
        <f t="shared" si="507"/>
        <v>0</v>
      </c>
      <c r="AQ267" s="2679">
        <f t="shared" si="508"/>
        <v>0</v>
      </c>
      <c r="AR267" s="2678">
        <f t="shared" si="509"/>
        <v>0</v>
      </c>
      <c r="AS267" s="2679">
        <f t="shared" si="510"/>
        <v>0</v>
      </c>
      <c r="AT267" s="2678">
        <f t="shared" si="511"/>
        <v>0</v>
      </c>
      <c r="AU267" s="2679">
        <f t="shared" si="512"/>
        <v>0</v>
      </c>
      <c r="AV267" s="2678">
        <f t="shared" si="513"/>
        <v>0</v>
      </c>
      <c r="AW267" s="2679">
        <f t="shared" si="514"/>
        <v>0</v>
      </c>
      <c r="AX267" s="2678">
        <f t="shared" si="515"/>
        <v>0</v>
      </c>
      <c r="AY267" s="2679">
        <f t="shared" si="516"/>
        <v>0</v>
      </c>
      <c r="AZ267" s="2680"/>
      <c r="BA267" s="2681">
        <f>BA9</f>
        <v>20</v>
      </c>
      <c r="BB267" s="2681">
        <f t="shared" si="517"/>
        <v>0</v>
      </c>
      <c r="BC267" s="2681" t="str">
        <f t="shared" si="518"/>
        <v/>
      </c>
      <c r="BD267" s="2682">
        <f t="shared" si="496"/>
        <v>0</v>
      </c>
      <c r="BE267" s="2682">
        <f t="shared" si="496"/>
        <v>0</v>
      </c>
      <c r="BF267" s="2682">
        <f t="shared" si="496"/>
        <v>0</v>
      </c>
      <c r="BG267" s="2682">
        <f t="shared" si="493"/>
        <v>0</v>
      </c>
      <c r="BH267" s="2682">
        <f t="shared" si="493"/>
        <v>0</v>
      </c>
      <c r="BI267" s="2682">
        <f t="shared" si="493"/>
        <v>0</v>
      </c>
      <c r="BJ267" s="2682">
        <f t="shared" si="493"/>
        <v>0</v>
      </c>
      <c r="BK267" s="2682">
        <f t="shared" si="493"/>
        <v>0</v>
      </c>
      <c r="BL267" s="2535"/>
      <c r="BM267" s="2683">
        <f t="shared" si="519"/>
        <v>0</v>
      </c>
      <c r="BN267" s="2684">
        <f t="shared" si="520"/>
        <v>0</v>
      </c>
      <c r="BO267" s="2684">
        <f t="shared" si="521"/>
        <v>0</v>
      </c>
      <c r="BP267" s="2684">
        <f t="shared" si="522"/>
        <v>0</v>
      </c>
      <c r="BQ267" s="2684">
        <f t="shared" si="523"/>
        <v>0</v>
      </c>
      <c r="BR267" s="2684">
        <f t="shared" si="524"/>
        <v>0</v>
      </c>
      <c r="BS267" s="2684">
        <f t="shared" si="525"/>
        <v>0</v>
      </c>
      <c r="BT267" s="2684">
        <f t="shared" si="526"/>
        <v>0</v>
      </c>
      <c r="BU267" s="2617"/>
      <c r="BV267" s="2685">
        <f t="shared" si="497"/>
        <v>0</v>
      </c>
      <c r="BW267" s="2686">
        <f t="shared" si="497"/>
        <v>0</v>
      </c>
      <c r="BX267" s="2686">
        <f t="shared" si="497"/>
        <v>0</v>
      </c>
      <c r="BY267" s="2686">
        <f t="shared" si="494"/>
        <v>0</v>
      </c>
      <c r="BZ267" s="2686">
        <f t="shared" si="494"/>
        <v>0</v>
      </c>
      <c r="CA267" s="2686">
        <f t="shared" si="494"/>
        <v>0</v>
      </c>
      <c r="CB267" s="2686">
        <f t="shared" si="494"/>
        <v>0</v>
      </c>
      <c r="CC267" s="2687">
        <f t="shared" si="494"/>
        <v>0</v>
      </c>
      <c r="CD267" s="2525"/>
      <c r="CE267" s="2681" t="str">
        <f t="shared" si="527"/>
        <v/>
      </c>
      <c r="CF267" s="2688">
        <f t="shared" si="528"/>
        <v>0</v>
      </c>
      <c r="CG267" s="2689">
        <f t="shared" si="529"/>
        <v>0</v>
      </c>
      <c r="CH267" s="2689">
        <f t="shared" si="530"/>
        <v>0</v>
      </c>
      <c r="CI267" s="2689">
        <f t="shared" si="531"/>
        <v>0</v>
      </c>
      <c r="CJ267" s="2689">
        <f t="shared" si="532"/>
        <v>0</v>
      </c>
      <c r="CK267" s="2689">
        <f t="shared" si="533"/>
        <v>0</v>
      </c>
      <c r="CL267" s="2689">
        <f t="shared" si="534"/>
        <v>0</v>
      </c>
      <c r="CM267" s="2689">
        <f t="shared" si="535"/>
        <v>0</v>
      </c>
      <c r="CN267" s="2689">
        <f t="shared" si="536"/>
        <v>0</v>
      </c>
      <c r="CO267" s="2702">
        <f>IF(M267=CO8,M267,0)</f>
        <v>0</v>
      </c>
      <c r="CP267" s="2703" t="str">
        <f t="shared" si="537"/>
        <v/>
      </c>
      <c r="CQ267" s="2678" t="str">
        <f t="shared" si="538"/>
        <v/>
      </c>
      <c r="CR267" s="2692" t="str">
        <f t="shared" si="539"/>
        <v/>
      </c>
      <c r="CS267" s="2692" t="str">
        <f t="shared" si="540"/>
        <v/>
      </c>
      <c r="CT267" s="2692" t="str">
        <f t="shared" si="541"/>
        <v/>
      </c>
      <c r="CU267" s="2692" t="str">
        <f t="shared" si="542"/>
        <v/>
      </c>
      <c r="CV267" s="2692" t="str">
        <f t="shared" si="543"/>
        <v/>
      </c>
      <c r="CW267" s="2692" t="str">
        <f t="shared" si="544"/>
        <v/>
      </c>
      <c r="CX267" s="2693" t="str">
        <f t="shared" si="545"/>
        <v/>
      </c>
      <c r="CY267" s="2601"/>
      <c r="CZ267" s="2681" t="str">
        <f t="shared" si="546"/>
        <v/>
      </c>
      <c r="DA267" s="2694">
        <f t="shared" si="547"/>
        <v>0</v>
      </c>
      <c r="DB267" s="2527" t="str">
        <f t="shared" si="548"/>
        <v/>
      </c>
      <c r="DC267" s="2527" t="str">
        <f t="shared" si="549"/>
        <v/>
      </c>
      <c r="DD267" s="2527" t="str">
        <f t="shared" si="550"/>
        <v/>
      </c>
      <c r="DE267" s="2527" t="str">
        <f t="shared" si="551"/>
        <v/>
      </c>
      <c r="DF267" s="2527" t="str">
        <f t="shared" si="552"/>
        <v/>
      </c>
      <c r="DG267" s="2527" t="str">
        <f t="shared" si="553"/>
        <v/>
      </c>
      <c r="DH267" s="2527" t="str">
        <f t="shared" si="554"/>
        <v/>
      </c>
      <c r="DI267" s="2527" t="str">
        <f t="shared" si="555"/>
        <v/>
      </c>
      <c r="DJ267" s="2549"/>
      <c r="DK267" s="2704">
        <f>IF(M267=DK8,M267,0)</f>
        <v>0</v>
      </c>
      <c r="DL267" s="2703" t="str">
        <f t="shared" si="556"/>
        <v/>
      </c>
      <c r="DM267" s="2692" t="str">
        <f t="shared" si="557"/>
        <v/>
      </c>
      <c r="DN267" s="2692" t="str">
        <f t="shared" si="558"/>
        <v/>
      </c>
      <c r="DO267" s="2692" t="str">
        <f t="shared" si="559"/>
        <v/>
      </c>
      <c r="DP267" s="2692" t="str">
        <f t="shared" si="560"/>
        <v/>
      </c>
      <c r="DQ267" s="2692" t="str">
        <f t="shared" si="561"/>
        <v/>
      </c>
      <c r="DR267" s="2692" t="str">
        <f t="shared" si="562"/>
        <v/>
      </c>
      <c r="DS267" s="2692" t="str">
        <f t="shared" si="563"/>
        <v/>
      </c>
      <c r="DT267" s="2696" t="str">
        <f t="shared" si="564"/>
        <v/>
      </c>
      <c r="DU267" s="2535"/>
      <c r="DV267" s="2683">
        <f t="shared" si="565"/>
        <v>0</v>
      </c>
      <c r="DW267" s="2684">
        <f t="shared" si="566"/>
        <v>0</v>
      </c>
      <c r="DX267" s="2684">
        <f t="shared" si="567"/>
        <v>0</v>
      </c>
      <c r="DY267" s="2684">
        <f t="shared" si="568"/>
        <v>0</v>
      </c>
      <c r="DZ267" s="2684">
        <f t="shared" si="569"/>
        <v>0</v>
      </c>
      <c r="EA267" s="2684">
        <f t="shared" si="570"/>
        <v>0</v>
      </c>
      <c r="EB267" s="2684">
        <f t="shared" si="571"/>
        <v>0</v>
      </c>
      <c r="EC267" s="2684">
        <f t="shared" si="572"/>
        <v>0</v>
      </c>
      <c r="ED267" s="2630"/>
      <c r="EE267" s="2685">
        <f t="shared" si="498"/>
        <v>0</v>
      </c>
      <c r="EF267" s="2686">
        <f t="shared" si="498"/>
        <v>0</v>
      </c>
      <c r="EG267" s="2686">
        <f t="shared" si="498"/>
        <v>0</v>
      </c>
      <c r="EH267" s="2686">
        <f t="shared" si="495"/>
        <v>0</v>
      </c>
      <c r="EI267" s="2686">
        <f t="shared" si="495"/>
        <v>0</v>
      </c>
      <c r="EJ267" s="2686">
        <f t="shared" si="495"/>
        <v>0</v>
      </c>
      <c r="EK267" s="2686">
        <f t="shared" si="495"/>
        <v>0</v>
      </c>
      <c r="EL267" s="2687">
        <f t="shared" si="495"/>
        <v>0</v>
      </c>
      <c r="EM267" s="2601"/>
      <c r="EN267" s="2681" t="str">
        <f t="shared" si="573"/>
        <v/>
      </c>
      <c r="EO267" s="2688">
        <f t="shared" si="574"/>
        <v>0</v>
      </c>
      <c r="EP267" s="2689">
        <f t="shared" si="575"/>
        <v>0</v>
      </c>
      <c r="EQ267" s="2689">
        <f t="shared" si="576"/>
        <v>0</v>
      </c>
      <c r="ER267" s="2689">
        <f t="shared" si="577"/>
        <v>0</v>
      </c>
      <c r="ES267" s="2689">
        <f t="shared" si="578"/>
        <v>0</v>
      </c>
      <c r="ET267" s="2689">
        <f t="shared" si="579"/>
        <v>0</v>
      </c>
      <c r="EU267" s="2689">
        <f t="shared" si="580"/>
        <v>0</v>
      </c>
      <c r="EV267" s="2689">
        <f t="shared" si="581"/>
        <v>0</v>
      </c>
      <c r="EW267" s="2689">
        <f t="shared" si="582"/>
        <v>0</v>
      </c>
      <c r="EX267" s="2705">
        <f>IF(X267=EX8,X267,0)</f>
        <v>0</v>
      </c>
      <c r="EY267" s="2703" t="str">
        <f t="shared" si="583"/>
        <v/>
      </c>
      <c r="EZ267" s="2678" t="str">
        <f t="shared" si="584"/>
        <v/>
      </c>
      <c r="FA267" s="2692" t="str">
        <f t="shared" si="585"/>
        <v/>
      </c>
      <c r="FB267" s="2692" t="str">
        <f t="shared" si="586"/>
        <v/>
      </c>
      <c r="FC267" s="2692" t="str">
        <f t="shared" si="587"/>
        <v/>
      </c>
      <c r="FD267" s="2692" t="str">
        <f t="shared" si="588"/>
        <v/>
      </c>
      <c r="FE267" s="2692" t="str">
        <f t="shared" si="589"/>
        <v/>
      </c>
      <c r="FF267" s="2692" t="str">
        <f t="shared" si="590"/>
        <v/>
      </c>
      <c r="FG267" s="2692" t="str">
        <f t="shared" si="591"/>
        <v/>
      </c>
      <c r="FH267" s="2601"/>
      <c r="FI267" s="2681" t="str">
        <f t="shared" si="592"/>
        <v/>
      </c>
      <c r="FJ267" s="2694">
        <f t="shared" si="593"/>
        <v>0</v>
      </c>
      <c r="FK267" s="2527" t="str">
        <f t="shared" si="594"/>
        <v/>
      </c>
      <c r="FL267" s="2527" t="str">
        <f t="shared" si="595"/>
        <v/>
      </c>
      <c r="FM267" s="2527" t="str">
        <f t="shared" si="596"/>
        <v/>
      </c>
      <c r="FN267" s="2527" t="str">
        <f t="shared" si="597"/>
        <v/>
      </c>
      <c r="FO267" s="2527" t="str">
        <f t="shared" si="598"/>
        <v/>
      </c>
      <c r="FP267" s="2527" t="str">
        <f t="shared" si="599"/>
        <v/>
      </c>
      <c r="FQ267" s="2527" t="str">
        <f t="shared" si="600"/>
        <v/>
      </c>
      <c r="FR267" s="2527" t="str">
        <f t="shared" si="601"/>
        <v/>
      </c>
      <c r="FS267" s="2704">
        <f>IF(X267=FS8,X267,0)</f>
        <v>0</v>
      </c>
      <c r="FT267" s="2703" t="str">
        <f t="shared" si="602"/>
        <v/>
      </c>
      <c r="FU267" s="2692" t="str">
        <f t="shared" si="603"/>
        <v/>
      </c>
      <c r="FV267" s="2692" t="str">
        <f t="shared" si="604"/>
        <v/>
      </c>
      <c r="FW267" s="2692" t="str">
        <f t="shared" si="605"/>
        <v/>
      </c>
      <c r="FX267" s="2692" t="str">
        <f t="shared" si="606"/>
        <v/>
      </c>
      <c r="FY267" s="2692" t="str">
        <f t="shared" si="607"/>
        <v/>
      </c>
      <c r="FZ267" s="2692" t="str">
        <f t="shared" si="608"/>
        <v/>
      </c>
      <c r="GA267" s="2692" t="str">
        <f t="shared" si="609"/>
        <v/>
      </c>
      <c r="GB267" s="2696" t="str">
        <f t="shared" si="610"/>
        <v/>
      </c>
      <c r="GC267" s="2535"/>
    </row>
    <row r="268" spans="1:185" ht="45" customHeight="1" x14ac:dyDescent="0.25">
      <c r="A268" s="2633">
        <f>ROW()</f>
        <v>268</v>
      </c>
      <c r="B268" s="2667" t="str">
        <f>IF(C268="I","",IF(ISBLANK(D268),"",IF(ISTEXT(D268),LARGE(B9:B267,1)+1,0)))</f>
        <v/>
      </c>
      <c r="C268" s="2716"/>
      <c r="D268" s="2717"/>
      <c r="E268" s="2718"/>
      <c r="F268" s="2719"/>
      <c r="G268" s="2671"/>
      <c r="H268" s="2672"/>
      <c r="I268" s="2671"/>
      <c r="J268" s="2672"/>
      <c r="K268" s="2673">
        <f t="shared" si="492"/>
        <v>0</v>
      </c>
      <c r="L268" s="2532"/>
      <c r="M268" s="2674">
        <f t="shared" si="499"/>
        <v>0</v>
      </c>
      <c r="N268" s="2675">
        <f t="shared" si="499"/>
        <v>0</v>
      </c>
      <c r="O268" s="2676"/>
      <c r="P268" s="2676"/>
      <c r="Q268" s="2676"/>
      <c r="R268" s="2676"/>
      <c r="S268" s="2676"/>
      <c r="T268" s="2676"/>
      <c r="U268" s="2676"/>
      <c r="V268" s="2676"/>
      <c r="W268" s="2532"/>
      <c r="X268" s="2674">
        <f t="shared" si="500"/>
        <v>0</v>
      </c>
      <c r="Y268" s="2675">
        <f t="shared" si="500"/>
        <v>0</v>
      </c>
      <c r="Z268" s="2677"/>
      <c r="AA268" s="2677"/>
      <c r="AB268" s="2677"/>
      <c r="AC268" s="2677"/>
      <c r="AD268" s="2677"/>
      <c r="AE268" s="2677"/>
      <c r="AF268" s="2677"/>
      <c r="AG268" s="2677"/>
      <c r="AH268" s="2532"/>
      <c r="AI268" s="2535"/>
      <c r="AJ268" s="2678">
        <f t="shared" si="501"/>
        <v>0</v>
      </c>
      <c r="AK268" s="2679">
        <f t="shared" si="502"/>
        <v>0</v>
      </c>
      <c r="AL268" s="2678">
        <f t="shared" si="503"/>
        <v>0</v>
      </c>
      <c r="AM268" s="2679">
        <f t="shared" si="504"/>
        <v>0</v>
      </c>
      <c r="AN268" s="2678">
        <f t="shared" si="505"/>
        <v>0</v>
      </c>
      <c r="AO268" s="2679">
        <f t="shared" si="506"/>
        <v>0</v>
      </c>
      <c r="AP268" s="2678">
        <f t="shared" si="507"/>
        <v>0</v>
      </c>
      <c r="AQ268" s="2679">
        <f t="shared" si="508"/>
        <v>0</v>
      </c>
      <c r="AR268" s="2678">
        <f t="shared" si="509"/>
        <v>0</v>
      </c>
      <c r="AS268" s="2679">
        <f t="shared" si="510"/>
        <v>0</v>
      </c>
      <c r="AT268" s="2678">
        <f t="shared" si="511"/>
        <v>0</v>
      </c>
      <c r="AU268" s="2679">
        <f t="shared" si="512"/>
        <v>0</v>
      </c>
      <c r="AV268" s="2678">
        <f t="shared" si="513"/>
        <v>0</v>
      </c>
      <c r="AW268" s="2679">
        <f t="shared" si="514"/>
        <v>0</v>
      </c>
      <c r="AX268" s="2678">
        <f t="shared" si="515"/>
        <v>0</v>
      </c>
      <c r="AY268" s="2679">
        <f t="shared" si="516"/>
        <v>0</v>
      </c>
      <c r="AZ268" s="2680"/>
      <c r="BA268" s="2681">
        <f>BA9</f>
        <v>20</v>
      </c>
      <c r="BB268" s="2681">
        <f t="shared" si="517"/>
        <v>0</v>
      </c>
      <c r="BC268" s="2681" t="str">
        <f t="shared" si="518"/>
        <v/>
      </c>
      <c r="BD268" s="2682">
        <f t="shared" si="496"/>
        <v>0</v>
      </c>
      <c r="BE268" s="2682">
        <f t="shared" si="496"/>
        <v>0</v>
      </c>
      <c r="BF268" s="2682">
        <f t="shared" si="496"/>
        <v>0</v>
      </c>
      <c r="BG268" s="2682">
        <f t="shared" si="493"/>
        <v>0</v>
      </c>
      <c r="BH268" s="2682">
        <f t="shared" si="493"/>
        <v>0</v>
      </c>
      <c r="BI268" s="2682">
        <f t="shared" si="493"/>
        <v>0</v>
      </c>
      <c r="BJ268" s="2682">
        <f t="shared" si="493"/>
        <v>0</v>
      </c>
      <c r="BK268" s="2682">
        <f t="shared" si="493"/>
        <v>0</v>
      </c>
      <c r="BL268" s="2535"/>
      <c r="BM268" s="2683">
        <f t="shared" si="519"/>
        <v>0</v>
      </c>
      <c r="BN268" s="2684">
        <f t="shared" si="520"/>
        <v>0</v>
      </c>
      <c r="BO268" s="2684">
        <f t="shared" si="521"/>
        <v>0</v>
      </c>
      <c r="BP268" s="2684">
        <f t="shared" si="522"/>
        <v>0</v>
      </c>
      <c r="BQ268" s="2684">
        <f t="shared" si="523"/>
        <v>0</v>
      </c>
      <c r="BR268" s="2684">
        <f t="shared" si="524"/>
        <v>0</v>
      </c>
      <c r="BS268" s="2684">
        <f t="shared" si="525"/>
        <v>0</v>
      </c>
      <c r="BT268" s="2684">
        <f t="shared" si="526"/>
        <v>0</v>
      </c>
      <c r="BU268" s="2617"/>
      <c r="BV268" s="2685">
        <f t="shared" si="497"/>
        <v>0</v>
      </c>
      <c r="BW268" s="2686">
        <f t="shared" si="497"/>
        <v>0</v>
      </c>
      <c r="BX268" s="2686">
        <f t="shared" si="497"/>
        <v>0</v>
      </c>
      <c r="BY268" s="2686">
        <f t="shared" si="494"/>
        <v>0</v>
      </c>
      <c r="BZ268" s="2686">
        <f t="shared" si="494"/>
        <v>0</v>
      </c>
      <c r="CA268" s="2686">
        <f t="shared" si="494"/>
        <v>0</v>
      </c>
      <c r="CB268" s="2686">
        <f t="shared" si="494"/>
        <v>0</v>
      </c>
      <c r="CC268" s="2687">
        <f t="shared" si="494"/>
        <v>0</v>
      </c>
      <c r="CD268" s="2525"/>
      <c r="CE268" s="2681" t="str">
        <f t="shared" si="527"/>
        <v/>
      </c>
      <c r="CF268" s="2688">
        <f t="shared" si="528"/>
        <v>0</v>
      </c>
      <c r="CG268" s="2689">
        <f t="shared" si="529"/>
        <v>0</v>
      </c>
      <c r="CH268" s="2689">
        <f t="shared" si="530"/>
        <v>0</v>
      </c>
      <c r="CI268" s="2689">
        <f t="shared" si="531"/>
        <v>0</v>
      </c>
      <c r="CJ268" s="2689">
        <f t="shared" si="532"/>
        <v>0</v>
      </c>
      <c r="CK268" s="2689">
        <f t="shared" si="533"/>
        <v>0</v>
      </c>
      <c r="CL268" s="2689">
        <f t="shared" si="534"/>
        <v>0</v>
      </c>
      <c r="CM268" s="2689">
        <f t="shared" si="535"/>
        <v>0</v>
      </c>
      <c r="CN268" s="2689">
        <f t="shared" si="536"/>
        <v>0</v>
      </c>
      <c r="CO268" s="2702">
        <f>IF(M268=CO8,M268,0)</f>
        <v>0</v>
      </c>
      <c r="CP268" s="2703" t="str">
        <f t="shared" si="537"/>
        <v/>
      </c>
      <c r="CQ268" s="2678" t="str">
        <f t="shared" si="538"/>
        <v/>
      </c>
      <c r="CR268" s="2692" t="str">
        <f t="shared" si="539"/>
        <v/>
      </c>
      <c r="CS268" s="2692" t="str">
        <f t="shared" si="540"/>
        <v/>
      </c>
      <c r="CT268" s="2692" t="str">
        <f t="shared" si="541"/>
        <v/>
      </c>
      <c r="CU268" s="2692" t="str">
        <f t="shared" si="542"/>
        <v/>
      </c>
      <c r="CV268" s="2692" t="str">
        <f t="shared" si="543"/>
        <v/>
      </c>
      <c r="CW268" s="2692" t="str">
        <f t="shared" si="544"/>
        <v/>
      </c>
      <c r="CX268" s="2693" t="str">
        <f t="shared" si="545"/>
        <v/>
      </c>
      <c r="CY268" s="2601"/>
      <c r="CZ268" s="2681" t="str">
        <f t="shared" si="546"/>
        <v/>
      </c>
      <c r="DA268" s="2694">
        <f t="shared" si="547"/>
        <v>0</v>
      </c>
      <c r="DB268" s="2527" t="str">
        <f t="shared" si="548"/>
        <v/>
      </c>
      <c r="DC268" s="2527" t="str">
        <f t="shared" si="549"/>
        <v/>
      </c>
      <c r="DD268" s="2527" t="str">
        <f t="shared" si="550"/>
        <v/>
      </c>
      <c r="DE268" s="2527" t="str">
        <f t="shared" si="551"/>
        <v/>
      </c>
      <c r="DF268" s="2527" t="str">
        <f t="shared" si="552"/>
        <v/>
      </c>
      <c r="DG268" s="2527" t="str">
        <f t="shared" si="553"/>
        <v/>
      </c>
      <c r="DH268" s="2527" t="str">
        <f t="shared" si="554"/>
        <v/>
      </c>
      <c r="DI268" s="2527" t="str">
        <f t="shared" si="555"/>
        <v/>
      </c>
      <c r="DJ268" s="2549"/>
      <c r="DK268" s="2704">
        <f>IF(M268=DK8,M268,0)</f>
        <v>0</v>
      </c>
      <c r="DL268" s="2703" t="str">
        <f t="shared" si="556"/>
        <v/>
      </c>
      <c r="DM268" s="2692" t="str">
        <f t="shared" si="557"/>
        <v/>
      </c>
      <c r="DN268" s="2692" t="str">
        <f t="shared" si="558"/>
        <v/>
      </c>
      <c r="DO268" s="2692" t="str">
        <f t="shared" si="559"/>
        <v/>
      </c>
      <c r="DP268" s="2692" t="str">
        <f t="shared" si="560"/>
        <v/>
      </c>
      <c r="DQ268" s="2692" t="str">
        <f t="shared" si="561"/>
        <v/>
      </c>
      <c r="DR268" s="2692" t="str">
        <f t="shared" si="562"/>
        <v/>
      </c>
      <c r="DS268" s="2692" t="str">
        <f t="shared" si="563"/>
        <v/>
      </c>
      <c r="DT268" s="2696" t="str">
        <f t="shared" si="564"/>
        <v/>
      </c>
      <c r="DU268" s="2535"/>
      <c r="DV268" s="2683">
        <f t="shared" si="565"/>
        <v>0</v>
      </c>
      <c r="DW268" s="2684">
        <f t="shared" si="566"/>
        <v>0</v>
      </c>
      <c r="DX268" s="2684">
        <f t="shared" si="567"/>
        <v>0</v>
      </c>
      <c r="DY268" s="2684">
        <f t="shared" si="568"/>
        <v>0</v>
      </c>
      <c r="DZ268" s="2684">
        <f t="shared" si="569"/>
        <v>0</v>
      </c>
      <c r="EA268" s="2684">
        <f t="shared" si="570"/>
        <v>0</v>
      </c>
      <c r="EB268" s="2684">
        <f t="shared" si="571"/>
        <v>0</v>
      </c>
      <c r="EC268" s="2684">
        <f t="shared" si="572"/>
        <v>0</v>
      </c>
      <c r="ED268" s="2630"/>
      <c r="EE268" s="2685">
        <f t="shared" si="498"/>
        <v>0</v>
      </c>
      <c r="EF268" s="2686">
        <f t="shared" si="498"/>
        <v>0</v>
      </c>
      <c r="EG268" s="2686">
        <f t="shared" si="498"/>
        <v>0</v>
      </c>
      <c r="EH268" s="2686">
        <f t="shared" si="495"/>
        <v>0</v>
      </c>
      <c r="EI268" s="2686">
        <f t="shared" si="495"/>
        <v>0</v>
      </c>
      <c r="EJ268" s="2686">
        <f t="shared" si="495"/>
        <v>0</v>
      </c>
      <c r="EK268" s="2686">
        <f t="shared" si="495"/>
        <v>0</v>
      </c>
      <c r="EL268" s="2687">
        <f t="shared" si="495"/>
        <v>0</v>
      </c>
      <c r="EM268" s="2601"/>
      <c r="EN268" s="2681" t="str">
        <f t="shared" si="573"/>
        <v/>
      </c>
      <c r="EO268" s="2688">
        <f t="shared" si="574"/>
        <v>0</v>
      </c>
      <c r="EP268" s="2689">
        <f t="shared" si="575"/>
        <v>0</v>
      </c>
      <c r="EQ268" s="2689">
        <f t="shared" si="576"/>
        <v>0</v>
      </c>
      <c r="ER268" s="2689">
        <f t="shared" si="577"/>
        <v>0</v>
      </c>
      <c r="ES268" s="2689">
        <f t="shared" si="578"/>
        <v>0</v>
      </c>
      <c r="ET268" s="2689">
        <f t="shared" si="579"/>
        <v>0</v>
      </c>
      <c r="EU268" s="2689">
        <f t="shared" si="580"/>
        <v>0</v>
      </c>
      <c r="EV268" s="2689">
        <f t="shared" si="581"/>
        <v>0</v>
      </c>
      <c r="EW268" s="2689">
        <f t="shared" si="582"/>
        <v>0</v>
      </c>
      <c r="EX268" s="2705">
        <f>IF(X268=EX8,X268,0)</f>
        <v>0</v>
      </c>
      <c r="EY268" s="2703" t="str">
        <f t="shared" si="583"/>
        <v/>
      </c>
      <c r="EZ268" s="2678" t="str">
        <f t="shared" si="584"/>
        <v/>
      </c>
      <c r="FA268" s="2692" t="str">
        <f t="shared" si="585"/>
        <v/>
      </c>
      <c r="FB268" s="2692" t="str">
        <f t="shared" si="586"/>
        <v/>
      </c>
      <c r="FC268" s="2692" t="str">
        <f t="shared" si="587"/>
        <v/>
      </c>
      <c r="FD268" s="2692" t="str">
        <f t="shared" si="588"/>
        <v/>
      </c>
      <c r="FE268" s="2692" t="str">
        <f t="shared" si="589"/>
        <v/>
      </c>
      <c r="FF268" s="2692" t="str">
        <f t="shared" si="590"/>
        <v/>
      </c>
      <c r="FG268" s="2692" t="str">
        <f t="shared" si="591"/>
        <v/>
      </c>
      <c r="FH268" s="2601"/>
      <c r="FI268" s="2681" t="str">
        <f t="shared" si="592"/>
        <v/>
      </c>
      <c r="FJ268" s="2694">
        <f t="shared" si="593"/>
        <v>0</v>
      </c>
      <c r="FK268" s="2527" t="str">
        <f t="shared" si="594"/>
        <v/>
      </c>
      <c r="FL268" s="2527" t="str">
        <f t="shared" si="595"/>
        <v/>
      </c>
      <c r="FM268" s="2527" t="str">
        <f t="shared" si="596"/>
        <v/>
      </c>
      <c r="FN268" s="2527" t="str">
        <f t="shared" si="597"/>
        <v/>
      </c>
      <c r="FO268" s="2527" t="str">
        <f t="shared" si="598"/>
        <v/>
      </c>
      <c r="FP268" s="2527" t="str">
        <f t="shared" si="599"/>
        <v/>
      </c>
      <c r="FQ268" s="2527" t="str">
        <f t="shared" si="600"/>
        <v/>
      </c>
      <c r="FR268" s="2527" t="str">
        <f t="shared" si="601"/>
        <v/>
      </c>
      <c r="FS268" s="2704">
        <f>IF(X268=FS8,X268,0)</f>
        <v>0</v>
      </c>
      <c r="FT268" s="2703" t="str">
        <f t="shared" si="602"/>
        <v/>
      </c>
      <c r="FU268" s="2692" t="str">
        <f t="shared" si="603"/>
        <v/>
      </c>
      <c r="FV268" s="2692" t="str">
        <f t="shared" si="604"/>
        <v/>
      </c>
      <c r="FW268" s="2692" t="str">
        <f t="shared" si="605"/>
        <v/>
      </c>
      <c r="FX268" s="2692" t="str">
        <f t="shared" si="606"/>
        <v/>
      </c>
      <c r="FY268" s="2692" t="str">
        <f t="shared" si="607"/>
        <v/>
      </c>
      <c r="FZ268" s="2692" t="str">
        <f t="shared" si="608"/>
        <v/>
      </c>
      <c r="GA268" s="2692" t="str">
        <f t="shared" si="609"/>
        <v/>
      </c>
      <c r="GB268" s="2696" t="str">
        <f t="shared" si="610"/>
        <v/>
      </c>
      <c r="GC268" s="2535"/>
    </row>
    <row r="269" spans="1:185" ht="45" customHeight="1" x14ac:dyDescent="0.25">
      <c r="A269" s="2633">
        <f>ROW()</f>
        <v>269</v>
      </c>
      <c r="B269" s="2667" t="str">
        <f>IF(C269="I","",IF(ISBLANK(D269),"",IF(ISTEXT(D269),LARGE(B9:B268,1)+1,0)))</f>
        <v/>
      </c>
      <c r="C269" s="2716"/>
      <c r="D269" s="2717"/>
      <c r="E269" s="2718"/>
      <c r="F269" s="2719"/>
      <c r="G269" s="2671"/>
      <c r="H269" s="2672"/>
      <c r="I269" s="2671"/>
      <c r="J269" s="2672"/>
      <c r="K269" s="2673">
        <f t="shared" si="492"/>
        <v>0</v>
      </c>
      <c r="L269" s="2532"/>
      <c r="M269" s="2674">
        <f t="shared" si="499"/>
        <v>0</v>
      </c>
      <c r="N269" s="2675">
        <f t="shared" si="499"/>
        <v>0</v>
      </c>
      <c r="O269" s="2676"/>
      <c r="P269" s="2676"/>
      <c r="Q269" s="2676"/>
      <c r="R269" s="2676"/>
      <c r="S269" s="2676"/>
      <c r="T269" s="2676"/>
      <c r="U269" s="2676"/>
      <c r="V269" s="2676"/>
      <c r="W269" s="2532"/>
      <c r="X269" s="2674">
        <f t="shared" si="500"/>
        <v>0</v>
      </c>
      <c r="Y269" s="2675">
        <f t="shared" si="500"/>
        <v>0</v>
      </c>
      <c r="Z269" s="2677"/>
      <c r="AA269" s="2677"/>
      <c r="AB269" s="2677"/>
      <c r="AC269" s="2677"/>
      <c r="AD269" s="2677"/>
      <c r="AE269" s="2677"/>
      <c r="AF269" s="2677"/>
      <c r="AG269" s="2677"/>
      <c r="AH269" s="2532"/>
      <c r="AI269" s="2535"/>
      <c r="AJ269" s="2678">
        <f t="shared" si="501"/>
        <v>0</v>
      </c>
      <c r="AK269" s="2679">
        <f t="shared" si="502"/>
        <v>0</v>
      </c>
      <c r="AL269" s="2678">
        <f t="shared" si="503"/>
        <v>0</v>
      </c>
      <c r="AM269" s="2679">
        <f t="shared" si="504"/>
        <v>0</v>
      </c>
      <c r="AN269" s="2678">
        <f t="shared" si="505"/>
        <v>0</v>
      </c>
      <c r="AO269" s="2679">
        <f t="shared" si="506"/>
        <v>0</v>
      </c>
      <c r="AP269" s="2678">
        <f t="shared" si="507"/>
        <v>0</v>
      </c>
      <c r="AQ269" s="2679">
        <f t="shared" si="508"/>
        <v>0</v>
      </c>
      <c r="AR269" s="2678">
        <f t="shared" si="509"/>
        <v>0</v>
      </c>
      <c r="AS269" s="2679">
        <f t="shared" si="510"/>
        <v>0</v>
      </c>
      <c r="AT269" s="2678">
        <f t="shared" si="511"/>
        <v>0</v>
      </c>
      <c r="AU269" s="2679">
        <f t="shared" si="512"/>
        <v>0</v>
      </c>
      <c r="AV269" s="2678">
        <f t="shared" si="513"/>
        <v>0</v>
      </c>
      <c r="AW269" s="2679">
        <f t="shared" si="514"/>
        <v>0</v>
      </c>
      <c r="AX269" s="2678">
        <f t="shared" si="515"/>
        <v>0</v>
      </c>
      <c r="AY269" s="2679">
        <f t="shared" si="516"/>
        <v>0</v>
      </c>
      <c r="AZ269" s="2680"/>
      <c r="BA269" s="2681">
        <f>BA9</f>
        <v>20</v>
      </c>
      <c r="BB269" s="2681">
        <f t="shared" si="517"/>
        <v>0</v>
      </c>
      <c r="BC269" s="2681" t="str">
        <f t="shared" si="518"/>
        <v/>
      </c>
      <c r="BD269" s="2682">
        <f t="shared" si="496"/>
        <v>0</v>
      </c>
      <c r="BE269" s="2682">
        <f t="shared" si="496"/>
        <v>0</v>
      </c>
      <c r="BF269" s="2682">
        <f t="shared" si="496"/>
        <v>0</v>
      </c>
      <c r="BG269" s="2682">
        <f t="shared" si="493"/>
        <v>0</v>
      </c>
      <c r="BH269" s="2682">
        <f t="shared" si="493"/>
        <v>0</v>
      </c>
      <c r="BI269" s="2682">
        <f t="shared" si="493"/>
        <v>0</v>
      </c>
      <c r="BJ269" s="2682">
        <f t="shared" si="493"/>
        <v>0</v>
      </c>
      <c r="BK269" s="2682">
        <f t="shared" si="493"/>
        <v>0</v>
      </c>
      <c r="BL269" s="2535"/>
      <c r="BM269" s="2683">
        <f t="shared" si="519"/>
        <v>0</v>
      </c>
      <c r="BN269" s="2684">
        <f t="shared" si="520"/>
        <v>0</v>
      </c>
      <c r="BO269" s="2684">
        <f t="shared" si="521"/>
        <v>0</v>
      </c>
      <c r="BP269" s="2684">
        <f t="shared" si="522"/>
        <v>0</v>
      </c>
      <c r="BQ269" s="2684">
        <f t="shared" si="523"/>
        <v>0</v>
      </c>
      <c r="BR269" s="2684">
        <f t="shared" si="524"/>
        <v>0</v>
      </c>
      <c r="BS269" s="2684">
        <f t="shared" si="525"/>
        <v>0</v>
      </c>
      <c r="BT269" s="2684">
        <f t="shared" si="526"/>
        <v>0</v>
      </c>
      <c r="BU269" s="2617"/>
      <c r="BV269" s="2685">
        <f t="shared" si="497"/>
        <v>0</v>
      </c>
      <c r="BW269" s="2686">
        <f t="shared" si="497"/>
        <v>0</v>
      </c>
      <c r="BX269" s="2686">
        <f t="shared" si="497"/>
        <v>0</v>
      </c>
      <c r="BY269" s="2686">
        <f t="shared" si="494"/>
        <v>0</v>
      </c>
      <c r="BZ269" s="2686">
        <f t="shared" si="494"/>
        <v>0</v>
      </c>
      <c r="CA269" s="2686">
        <f t="shared" si="494"/>
        <v>0</v>
      </c>
      <c r="CB269" s="2686">
        <f t="shared" si="494"/>
        <v>0</v>
      </c>
      <c r="CC269" s="2687">
        <f t="shared" si="494"/>
        <v>0</v>
      </c>
      <c r="CD269" s="2525"/>
      <c r="CE269" s="2681" t="str">
        <f t="shared" si="527"/>
        <v/>
      </c>
      <c r="CF269" s="2688">
        <f t="shared" si="528"/>
        <v>0</v>
      </c>
      <c r="CG269" s="2689">
        <f t="shared" si="529"/>
        <v>0</v>
      </c>
      <c r="CH269" s="2689">
        <f t="shared" si="530"/>
        <v>0</v>
      </c>
      <c r="CI269" s="2689">
        <f t="shared" si="531"/>
        <v>0</v>
      </c>
      <c r="CJ269" s="2689">
        <f t="shared" si="532"/>
        <v>0</v>
      </c>
      <c r="CK269" s="2689">
        <f t="shared" si="533"/>
        <v>0</v>
      </c>
      <c r="CL269" s="2689">
        <f t="shared" si="534"/>
        <v>0</v>
      </c>
      <c r="CM269" s="2689">
        <f t="shared" si="535"/>
        <v>0</v>
      </c>
      <c r="CN269" s="2689">
        <f t="shared" si="536"/>
        <v>0</v>
      </c>
      <c r="CO269" s="2702">
        <f>IF(M269=CO8,M269,0)</f>
        <v>0</v>
      </c>
      <c r="CP269" s="2703" t="str">
        <f t="shared" si="537"/>
        <v/>
      </c>
      <c r="CQ269" s="2678" t="str">
        <f t="shared" si="538"/>
        <v/>
      </c>
      <c r="CR269" s="2692" t="str">
        <f t="shared" si="539"/>
        <v/>
      </c>
      <c r="CS269" s="2692" t="str">
        <f t="shared" si="540"/>
        <v/>
      </c>
      <c r="CT269" s="2692" t="str">
        <f t="shared" si="541"/>
        <v/>
      </c>
      <c r="CU269" s="2692" t="str">
        <f t="shared" si="542"/>
        <v/>
      </c>
      <c r="CV269" s="2692" t="str">
        <f t="shared" si="543"/>
        <v/>
      </c>
      <c r="CW269" s="2692" t="str">
        <f t="shared" si="544"/>
        <v/>
      </c>
      <c r="CX269" s="2693" t="str">
        <f t="shared" si="545"/>
        <v/>
      </c>
      <c r="CY269" s="2601"/>
      <c r="CZ269" s="2681" t="str">
        <f t="shared" si="546"/>
        <v/>
      </c>
      <c r="DA269" s="2694">
        <f t="shared" si="547"/>
        <v>0</v>
      </c>
      <c r="DB269" s="2527" t="str">
        <f t="shared" si="548"/>
        <v/>
      </c>
      <c r="DC269" s="2527" t="str">
        <f t="shared" si="549"/>
        <v/>
      </c>
      <c r="DD269" s="2527" t="str">
        <f t="shared" si="550"/>
        <v/>
      </c>
      <c r="DE269" s="2527" t="str">
        <f t="shared" si="551"/>
        <v/>
      </c>
      <c r="DF269" s="2527" t="str">
        <f t="shared" si="552"/>
        <v/>
      </c>
      <c r="DG269" s="2527" t="str">
        <f t="shared" si="553"/>
        <v/>
      </c>
      <c r="DH269" s="2527" t="str">
        <f t="shared" si="554"/>
        <v/>
      </c>
      <c r="DI269" s="2527" t="str">
        <f t="shared" si="555"/>
        <v/>
      </c>
      <c r="DJ269" s="2549"/>
      <c r="DK269" s="2704">
        <f>IF(M269=DK8,M269,0)</f>
        <v>0</v>
      </c>
      <c r="DL269" s="2703" t="str">
        <f t="shared" si="556"/>
        <v/>
      </c>
      <c r="DM269" s="2692" t="str">
        <f t="shared" si="557"/>
        <v/>
      </c>
      <c r="DN269" s="2692" t="str">
        <f t="shared" si="558"/>
        <v/>
      </c>
      <c r="DO269" s="2692" t="str">
        <f t="shared" si="559"/>
        <v/>
      </c>
      <c r="DP269" s="2692" t="str">
        <f t="shared" si="560"/>
        <v/>
      </c>
      <c r="DQ269" s="2692" t="str">
        <f t="shared" si="561"/>
        <v/>
      </c>
      <c r="DR269" s="2692" t="str">
        <f t="shared" si="562"/>
        <v/>
      </c>
      <c r="DS269" s="2692" t="str">
        <f t="shared" si="563"/>
        <v/>
      </c>
      <c r="DT269" s="2696" t="str">
        <f t="shared" si="564"/>
        <v/>
      </c>
      <c r="DU269" s="2535"/>
      <c r="DV269" s="2683">
        <f t="shared" si="565"/>
        <v>0</v>
      </c>
      <c r="DW269" s="2684">
        <f t="shared" si="566"/>
        <v>0</v>
      </c>
      <c r="DX269" s="2684">
        <f t="shared" si="567"/>
        <v>0</v>
      </c>
      <c r="DY269" s="2684">
        <f t="shared" si="568"/>
        <v>0</v>
      </c>
      <c r="DZ269" s="2684">
        <f t="shared" si="569"/>
        <v>0</v>
      </c>
      <c r="EA269" s="2684">
        <f t="shared" si="570"/>
        <v>0</v>
      </c>
      <c r="EB269" s="2684">
        <f t="shared" si="571"/>
        <v>0</v>
      </c>
      <c r="EC269" s="2684">
        <f t="shared" si="572"/>
        <v>0</v>
      </c>
      <c r="ED269" s="2630"/>
      <c r="EE269" s="2685">
        <f t="shared" si="498"/>
        <v>0</v>
      </c>
      <c r="EF269" s="2686">
        <f t="shared" si="498"/>
        <v>0</v>
      </c>
      <c r="EG269" s="2686">
        <f t="shared" si="498"/>
        <v>0</v>
      </c>
      <c r="EH269" s="2686">
        <f t="shared" si="495"/>
        <v>0</v>
      </c>
      <c r="EI269" s="2686">
        <f t="shared" si="495"/>
        <v>0</v>
      </c>
      <c r="EJ269" s="2686">
        <f t="shared" si="495"/>
        <v>0</v>
      </c>
      <c r="EK269" s="2686">
        <f t="shared" si="495"/>
        <v>0</v>
      </c>
      <c r="EL269" s="2687">
        <f t="shared" si="495"/>
        <v>0</v>
      </c>
      <c r="EM269" s="2601"/>
      <c r="EN269" s="2681" t="str">
        <f t="shared" si="573"/>
        <v/>
      </c>
      <c r="EO269" s="2688">
        <f t="shared" si="574"/>
        <v>0</v>
      </c>
      <c r="EP269" s="2689">
        <f t="shared" si="575"/>
        <v>0</v>
      </c>
      <c r="EQ269" s="2689">
        <f t="shared" si="576"/>
        <v>0</v>
      </c>
      <c r="ER269" s="2689">
        <f t="shared" si="577"/>
        <v>0</v>
      </c>
      <c r="ES269" s="2689">
        <f t="shared" si="578"/>
        <v>0</v>
      </c>
      <c r="ET269" s="2689">
        <f t="shared" si="579"/>
        <v>0</v>
      </c>
      <c r="EU269" s="2689">
        <f t="shared" si="580"/>
        <v>0</v>
      </c>
      <c r="EV269" s="2689">
        <f t="shared" si="581"/>
        <v>0</v>
      </c>
      <c r="EW269" s="2689">
        <f t="shared" si="582"/>
        <v>0</v>
      </c>
      <c r="EX269" s="2705">
        <f>IF(X269=EX8,X269,0)</f>
        <v>0</v>
      </c>
      <c r="EY269" s="2703" t="str">
        <f t="shared" si="583"/>
        <v/>
      </c>
      <c r="EZ269" s="2678" t="str">
        <f t="shared" si="584"/>
        <v/>
      </c>
      <c r="FA269" s="2692" t="str">
        <f t="shared" si="585"/>
        <v/>
      </c>
      <c r="FB269" s="2692" t="str">
        <f t="shared" si="586"/>
        <v/>
      </c>
      <c r="FC269" s="2692" t="str">
        <f t="shared" si="587"/>
        <v/>
      </c>
      <c r="FD269" s="2692" t="str">
        <f t="shared" si="588"/>
        <v/>
      </c>
      <c r="FE269" s="2692" t="str">
        <f t="shared" si="589"/>
        <v/>
      </c>
      <c r="FF269" s="2692" t="str">
        <f t="shared" si="590"/>
        <v/>
      </c>
      <c r="FG269" s="2692" t="str">
        <f t="shared" si="591"/>
        <v/>
      </c>
      <c r="FH269" s="2601"/>
      <c r="FI269" s="2681" t="str">
        <f t="shared" si="592"/>
        <v/>
      </c>
      <c r="FJ269" s="2694">
        <f t="shared" si="593"/>
        <v>0</v>
      </c>
      <c r="FK269" s="2527" t="str">
        <f t="shared" si="594"/>
        <v/>
      </c>
      <c r="FL269" s="2527" t="str">
        <f t="shared" si="595"/>
        <v/>
      </c>
      <c r="FM269" s="2527" t="str">
        <f t="shared" si="596"/>
        <v/>
      </c>
      <c r="FN269" s="2527" t="str">
        <f t="shared" si="597"/>
        <v/>
      </c>
      <c r="FO269" s="2527" t="str">
        <f t="shared" si="598"/>
        <v/>
      </c>
      <c r="FP269" s="2527" t="str">
        <f t="shared" si="599"/>
        <v/>
      </c>
      <c r="FQ269" s="2527" t="str">
        <f t="shared" si="600"/>
        <v/>
      </c>
      <c r="FR269" s="2527" t="str">
        <f t="shared" si="601"/>
        <v/>
      </c>
      <c r="FS269" s="2704">
        <f>IF(X269=FS8,X269,0)</f>
        <v>0</v>
      </c>
      <c r="FT269" s="2703" t="str">
        <f t="shared" si="602"/>
        <v/>
      </c>
      <c r="FU269" s="2692" t="str">
        <f t="shared" si="603"/>
        <v/>
      </c>
      <c r="FV269" s="2692" t="str">
        <f t="shared" si="604"/>
        <v/>
      </c>
      <c r="FW269" s="2692" t="str">
        <f t="shared" si="605"/>
        <v/>
      </c>
      <c r="FX269" s="2692" t="str">
        <f t="shared" si="606"/>
        <v/>
      </c>
      <c r="FY269" s="2692" t="str">
        <f t="shared" si="607"/>
        <v/>
      </c>
      <c r="FZ269" s="2692" t="str">
        <f t="shared" si="608"/>
        <v/>
      </c>
      <c r="GA269" s="2692" t="str">
        <f t="shared" si="609"/>
        <v/>
      </c>
      <c r="GB269" s="2696" t="str">
        <f t="shared" si="610"/>
        <v/>
      </c>
      <c r="GC269" s="2535"/>
    </row>
    <row r="270" spans="1:185" ht="45" customHeight="1" x14ac:dyDescent="0.25">
      <c r="A270" s="2633">
        <f>ROW()</f>
        <v>270</v>
      </c>
      <c r="B270" s="2667" t="str">
        <f>IF(C270="I","",IF(ISBLANK(D270),"",IF(ISTEXT(D270),LARGE(B9:B269,1)+1,0)))</f>
        <v/>
      </c>
      <c r="C270" s="2716"/>
      <c r="D270" s="2717"/>
      <c r="E270" s="2718"/>
      <c r="F270" s="2719"/>
      <c r="G270" s="2671"/>
      <c r="H270" s="2672"/>
      <c r="I270" s="2671"/>
      <c r="J270" s="2672"/>
      <c r="K270" s="2673">
        <f t="shared" si="492"/>
        <v>0</v>
      </c>
      <c r="L270" s="2532"/>
      <c r="M270" s="2674">
        <f t="shared" si="499"/>
        <v>0</v>
      </c>
      <c r="N270" s="2675">
        <f t="shared" si="499"/>
        <v>0</v>
      </c>
      <c r="O270" s="2676"/>
      <c r="P270" s="2676"/>
      <c r="Q270" s="2676"/>
      <c r="R270" s="2676"/>
      <c r="S270" s="2676"/>
      <c r="T270" s="2676"/>
      <c r="U270" s="2676"/>
      <c r="V270" s="2676"/>
      <c r="W270" s="2532"/>
      <c r="X270" s="2674">
        <f t="shared" si="500"/>
        <v>0</v>
      </c>
      <c r="Y270" s="2675">
        <f t="shared" si="500"/>
        <v>0</v>
      </c>
      <c r="Z270" s="2677"/>
      <c r="AA270" s="2677"/>
      <c r="AB270" s="2677"/>
      <c r="AC270" s="2677"/>
      <c r="AD270" s="2677"/>
      <c r="AE270" s="2677"/>
      <c r="AF270" s="2677"/>
      <c r="AG270" s="2677"/>
      <c r="AH270" s="2532"/>
      <c r="AI270" s="2535"/>
      <c r="AJ270" s="2678">
        <f t="shared" si="501"/>
        <v>0</v>
      </c>
      <c r="AK270" s="2679">
        <f t="shared" si="502"/>
        <v>0</v>
      </c>
      <c r="AL270" s="2678">
        <f t="shared" si="503"/>
        <v>0</v>
      </c>
      <c r="AM270" s="2679">
        <f t="shared" si="504"/>
        <v>0</v>
      </c>
      <c r="AN270" s="2678">
        <f t="shared" si="505"/>
        <v>0</v>
      </c>
      <c r="AO270" s="2679">
        <f t="shared" si="506"/>
        <v>0</v>
      </c>
      <c r="AP270" s="2678">
        <f t="shared" si="507"/>
        <v>0</v>
      </c>
      <c r="AQ270" s="2679">
        <f t="shared" si="508"/>
        <v>0</v>
      </c>
      <c r="AR270" s="2678">
        <f t="shared" si="509"/>
        <v>0</v>
      </c>
      <c r="AS270" s="2679">
        <f t="shared" si="510"/>
        <v>0</v>
      </c>
      <c r="AT270" s="2678">
        <f t="shared" si="511"/>
        <v>0</v>
      </c>
      <c r="AU270" s="2679">
        <f t="shared" si="512"/>
        <v>0</v>
      </c>
      <c r="AV270" s="2678">
        <f t="shared" si="513"/>
        <v>0</v>
      </c>
      <c r="AW270" s="2679">
        <f t="shared" si="514"/>
        <v>0</v>
      </c>
      <c r="AX270" s="2678">
        <f t="shared" si="515"/>
        <v>0</v>
      </c>
      <c r="AY270" s="2679">
        <f t="shared" si="516"/>
        <v>0</v>
      </c>
      <c r="AZ270" s="2680"/>
      <c r="BA270" s="2681">
        <f>BA9</f>
        <v>20</v>
      </c>
      <c r="BB270" s="2681">
        <f t="shared" si="517"/>
        <v>0</v>
      </c>
      <c r="BC270" s="2681" t="str">
        <f t="shared" si="518"/>
        <v/>
      </c>
      <c r="BD270" s="2682">
        <f t="shared" si="496"/>
        <v>0</v>
      </c>
      <c r="BE270" s="2682">
        <f t="shared" si="496"/>
        <v>0</v>
      </c>
      <c r="BF270" s="2682">
        <f t="shared" si="496"/>
        <v>0</v>
      </c>
      <c r="BG270" s="2682">
        <f t="shared" si="493"/>
        <v>0</v>
      </c>
      <c r="BH270" s="2682">
        <f t="shared" si="493"/>
        <v>0</v>
      </c>
      <c r="BI270" s="2682">
        <f t="shared" si="493"/>
        <v>0</v>
      </c>
      <c r="BJ270" s="2682">
        <f t="shared" si="493"/>
        <v>0</v>
      </c>
      <c r="BK270" s="2682">
        <f t="shared" si="493"/>
        <v>0</v>
      </c>
      <c r="BL270" s="2535"/>
      <c r="BM270" s="2683">
        <f t="shared" si="519"/>
        <v>0</v>
      </c>
      <c r="BN270" s="2684">
        <f t="shared" si="520"/>
        <v>0</v>
      </c>
      <c r="BO270" s="2684">
        <f t="shared" si="521"/>
        <v>0</v>
      </c>
      <c r="BP270" s="2684">
        <f t="shared" si="522"/>
        <v>0</v>
      </c>
      <c r="BQ270" s="2684">
        <f t="shared" si="523"/>
        <v>0</v>
      </c>
      <c r="BR270" s="2684">
        <f t="shared" si="524"/>
        <v>0</v>
      </c>
      <c r="BS270" s="2684">
        <f t="shared" si="525"/>
        <v>0</v>
      </c>
      <c r="BT270" s="2684">
        <f t="shared" si="526"/>
        <v>0</v>
      </c>
      <c r="BU270" s="2617"/>
      <c r="BV270" s="2685">
        <f t="shared" si="497"/>
        <v>0</v>
      </c>
      <c r="BW270" s="2686">
        <f t="shared" si="497"/>
        <v>0</v>
      </c>
      <c r="BX270" s="2686">
        <f t="shared" si="497"/>
        <v>0</v>
      </c>
      <c r="BY270" s="2686">
        <f t="shared" si="494"/>
        <v>0</v>
      </c>
      <c r="BZ270" s="2686">
        <f t="shared" si="494"/>
        <v>0</v>
      </c>
      <c r="CA270" s="2686">
        <f t="shared" si="494"/>
        <v>0</v>
      </c>
      <c r="CB270" s="2686">
        <f t="shared" si="494"/>
        <v>0</v>
      </c>
      <c r="CC270" s="2687">
        <f t="shared" si="494"/>
        <v>0</v>
      </c>
      <c r="CD270" s="2525"/>
      <c r="CE270" s="2681" t="str">
        <f t="shared" si="527"/>
        <v/>
      </c>
      <c r="CF270" s="2688">
        <f t="shared" si="528"/>
        <v>0</v>
      </c>
      <c r="CG270" s="2689">
        <f t="shared" si="529"/>
        <v>0</v>
      </c>
      <c r="CH270" s="2689">
        <f t="shared" si="530"/>
        <v>0</v>
      </c>
      <c r="CI270" s="2689">
        <f t="shared" si="531"/>
        <v>0</v>
      </c>
      <c r="CJ270" s="2689">
        <f t="shared" si="532"/>
        <v>0</v>
      </c>
      <c r="CK270" s="2689">
        <f t="shared" si="533"/>
        <v>0</v>
      </c>
      <c r="CL270" s="2689">
        <f t="shared" si="534"/>
        <v>0</v>
      </c>
      <c r="CM270" s="2689">
        <f t="shared" si="535"/>
        <v>0</v>
      </c>
      <c r="CN270" s="2689">
        <f t="shared" si="536"/>
        <v>0</v>
      </c>
      <c r="CO270" s="2702">
        <f>IF(M270=CO8,M270,0)</f>
        <v>0</v>
      </c>
      <c r="CP270" s="2703" t="str">
        <f t="shared" si="537"/>
        <v/>
      </c>
      <c r="CQ270" s="2678" t="str">
        <f t="shared" si="538"/>
        <v/>
      </c>
      <c r="CR270" s="2692" t="str">
        <f t="shared" si="539"/>
        <v/>
      </c>
      <c r="CS270" s="2692" t="str">
        <f t="shared" si="540"/>
        <v/>
      </c>
      <c r="CT270" s="2692" t="str">
        <f t="shared" si="541"/>
        <v/>
      </c>
      <c r="CU270" s="2692" t="str">
        <f t="shared" si="542"/>
        <v/>
      </c>
      <c r="CV270" s="2692" t="str">
        <f t="shared" si="543"/>
        <v/>
      </c>
      <c r="CW270" s="2692" t="str">
        <f t="shared" si="544"/>
        <v/>
      </c>
      <c r="CX270" s="2693" t="str">
        <f t="shared" si="545"/>
        <v/>
      </c>
      <c r="CY270" s="2601"/>
      <c r="CZ270" s="2681" t="str">
        <f t="shared" si="546"/>
        <v/>
      </c>
      <c r="DA270" s="2694">
        <f t="shared" si="547"/>
        <v>0</v>
      </c>
      <c r="DB270" s="2527" t="str">
        <f t="shared" si="548"/>
        <v/>
      </c>
      <c r="DC270" s="2527" t="str">
        <f t="shared" si="549"/>
        <v/>
      </c>
      <c r="DD270" s="2527" t="str">
        <f t="shared" si="550"/>
        <v/>
      </c>
      <c r="DE270" s="2527" t="str">
        <f t="shared" si="551"/>
        <v/>
      </c>
      <c r="DF270" s="2527" t="str">
        <f t="shared" si="552"/>
        <v/>
      </c>
      <c r="DG270" s="2527" t="str">
        <f t="shared" si="553"/>
        <v/>
      </c>
      <c r="DH270" s="2527" t="str">
        <f t="shared" si="554"/>
        <v/>
      </c>
      <c r="DI270" s="2527" t="str">
        <f t="shared" si="555"/>
        <v/>
      </c>
      <c r="DJ270" s="2549"/>
      <c r="DK270" s="2704">
        <f>IF(M270=DK8,M270,0)</f>
        <v>0</v>
      </c>
      <c r="DL270" s="2703" t="str">
        <f t="shared" si="556"/>
        <v/>
      </c>
      <c r="DM270" s="2692" t="str">
        <f t="shared" si="557"/>
        <v/>
      </c>
      <c r="DN270" s="2692" t="str">
        <f t="shared" si="558"/>
        <v/>
      </c>
      <c r="DO270" s="2692" t="str">
        <f t="shared" si="559"/>
        <v/>
      </c>
      <c r="DP270" s="2692" t="str">
        <f t="shared" si="560"/>
        <v/>
      </c>
      <c r="DQ270" s="2692" t="str">
        <f t="shared" si="561"/>
        <v/>
      </c>
      <c r="DR270" s="2692" t="str">
        <f t="shared" si="562"/>
        <v/>
      </c>
      <c r="DS270" s="2692" t="str">
        <f t="shared" si="563"/>
        <v/>
      </c>
      <c r="DT270" s="2696" t="str">
        <f t="shared" si="564"/>
        <v/>
      </c>
      <c r="DU270" s="2535"/>
      <c r="DV270" s="2683">
        <f t="shared" si="565"/>
        <v>0</v>
      </c>
      <c r="DW270" s="2684">
        <f t="shared" si="566"/>
        <v>0</v>
      </c>
      <c r="DX270" s="2684">
        <f t="shared" si="567"/>
        <v>0</v>
      </c>
      <c r="DY270" s="2684">
        <f t="shared" si="568"/>
        <v>0</v>
      </c>
      <c r="DZ270" s="2684">
        <f t="shared" si="569"/>
        <v>0</v>
      </c>
      <c r="EA270" s="2684">
        <f t="shared" si="570"/>
        <v>0</v>
      </c>
      <c r="EB270" s="2684">
        <f t="shared" si="571"/>
        <v>0</v>
      </c>
      <c r="EC270" s="2684">
        <f t="shared" si="572"/>
        <v>0</v>
      </c>
      <c r="ED270" s="2630"/>
      <c r="EE270" s="2685">
        <f t="shared" si="498"/>
        <v>0</v>
      </c>
      <c r="EF270" s="2686">
        <f t="shared" si="498"/>
        <v>0</v>
      </c>
      <c r="EG270" s="2686">
        <f t="shared" si="498"/>
        <v>0</v>
      </c>
      <c r="EH270" s="2686">
        <f t="shared" si="495"/>
        <v>0</v>
      </c>
      <c r="EI270" s="2686">
        <f t="shared" si="495"/>
        <v>0</v>
      </c>
      <c r="EJ270" s="2686">
        <f t="shared" si="495"/>
        <v>0</v>
      </c>
      <c r="EK270" s="2686">
        <f t="shared" si="495"/>
        <v>0</v>
      </c>
      <c r="EL270" s="2687">
        <f t="shared" si="495"/>
        <v>0</v>
      </c>
      <c r="EM270" s="2601"/>
      <c r="EN270" s="2681" t="str">
        <f t="shared" si="573"/>
        <v/>
      </c>
      <c r="EO270" s="2688">
        <f t="shared" si="574"/>
        <v>0</v>
      </c>
      <c r="EP270" s="2689">
        <f t="shared" si="575"/>
        <v>0</v>
      </c>
      <c r="EQ270" s="2689">
        <f t="shared" si="576"/>
        <v>0</v>
      </c>
      <c r="ER270" s="2689">
        <f t="shared" si="577"/>
        <v>0</v>
      </c>
      <c r="ES270" s="2689">
        <f t="shared" si="578"/>
        <v>0</v>
      </c>
      <c r="ET270" s="2689">
        <f t="shared" si="579"/>
        <v>0</v>
      </c>
      <c r="EU270" s="2689">
        <f t="shared" si="580"/>
        <v>0</v>
      </c>
      <c r="EV270" s="2689">
        <f t="shared" si="581"/>
        <v>0</v>
      </c>
      <c r="EW270" s="2689">
        <f t="shared" si="582"/>
        <v>0</v>
      </c>
      <c r="EX270" s="2705">
        <f>IF(X270=EX8,X270,0)</f>
        <v>0</v>
      </c>
      <c r="EY270" s="2703" t="str">
        <f t="shared" si="583"/>
        <v/>
      </c>
      <c r="EZ270" s="2678" t="str">
        <f t="shared" si="584"/>
        <v/>
      </c>
      <c r="FA270" s="2692" t="str">
        <f t="shared" si="585"/>
        <v/>
      </c>
      <c r="FB270" s="2692" t="str">
        <f t="shared" si="586"/>
        <v/>
      </c>
      <c r="FC270" s="2692" t="str">
        <f t="shared" si="587"/>
        <v/>
      </c>
      <c r="FD270" s="2692" t="str">
        <f t="shared" si="588"/>
        <v/>
      </c>
      <c r="FE270" s="2692" t="str">
        <f t="shared" si="589"/>
        <v/>
      </c>
      <c r="FF270" s="2692" t="str">
        <f t="shared" si="590"/>
        <v/>
      </c>
      <c r="FG270" s="2692" t="str">
        <f t="shared" si="591"/>
        <v/>
      </c>
      <c r="FH270" s="2601"/>
      <c r="FI270" s="2681" t="str">
        <f t="shared" si="592"/>
        <v/>
      </c>
      <c r="FJ270" s="2694">
        <f t="shared" si="593"/>
        <v>0</v>
      </c>
      <c r="FK270" s="2527" t="str">
        <f t="shared" si="594"/>
        <v/>
      </c>
      <c r="FL270" s="2527" t="str">
        <f t="shared" si="595"/>
        <v/>
      </c>
      <c r="FM270" s="2527" t="str">
        <f t="shared" si="596"/>
        <v/>
      </c>
      <c r="FN270" s="2527" t="str">
        <f t="shared" si="597"/>
        <v/>
      </c>
      <c r="FO270" s="2527" t="str">
        <f t="shared" si="598"/>
        <v/>
      </c>
      <c r="FP270" s="2527" t="str">
        <f t="shared" si="599"/>
        <v/>
      </c>
      <c r="FQ270" s="2527" t="str">
        <f t="shared" si="600"/>
        <v/>
      </c>
      <c r="FR270" s="2527" t="str">
        <f t="shared" si="601"/>
        <v/>
      </c>
      <c r="FS270" s="2704">
        <f>IF(X270=FS8,X270,0)</f>
        <v>0</v>
      </c>
      <c r="FT270" s="2703" t="str">
        <f t="shared" si="602"/>
        <v/>
      </c>
      <c r="FU270" s="2692" t="str">
        <f t="shared" si="603"/>
        <v/>
      </c>
      <c r="FV270" s="2692" t="str">
        <f t="shared" si="604"/>
        <v/>
      </c>
      <c r="FW270" s="2692" t="str">
        <f t="shared" si="605"/>
        <v/>
      </c>
      <c r="FX270" s="2692" t="str">
        <f t="shared" si="606"/>
        <v/>
      </c>
      <c r="FY270" s="2692" t="str">
        <f t="shared" si="607"/>
        <v/>
      </c>
      <c r="FZ270" s="2692" t="str">
        <f t="shared" si="608"/>
        <v/>
      </c>
      <c r="GA270" s="2692" t="str">
        <f t="shared" si="609"/>
        <v/>
      </c>
      <c r="GB270" s="2696" t="str">
        <f t="shared" si="610"/>
        <v/>
      </c>
      <c r="GC270" s="2535"/>
    </row>
    <row r="271" spans="1:185" ht="45" customHeight="1" x14ac:dyDescent="0.25">
      <c r="A271" s="2633">
        <f>ROW()</f>
        <v>271</v>
      </c>
      <c r="B271" s="2667" t="str">
        <f>IF(C271="I","",IF(ISBLANK(D271),"",IF(ISTEXT(D271),LARGE(B9:B270,1)+1,0)))</f>
        <v/>
      </c>
      <c r="C271" s="2716"/>
      <c r="D271" s="2717"/>
      <c r="E271" s="2718"/>
      <c r="F271" s="2719"/>
      <c r="G271" s="2671"/>
      <c r="H271" s="2672"/>
      <c r="I271" s="2671"/>
      <c r="J271" s="2672"/>
      <c r="K271" s="2673">
        <f t="shared" si="492"/>
        <v>0</v>
      </c>
      <c r="L271" s="2532"/>
      <c r="M271" s="2674">
        <f t="shared" si="499"/>
        <v>0</v>
      </c>
      <c r="N271" s="2675">
        <f t="shared" si="499"/>
        <v>0</v>
      </c>
      <c r="O271" s="2676"/>
      <c r="P271" s="2676"/>
      <c r="Q271" s="2676"/>
      <c r="R271" s="2676"/>
      <c r="S271" s="2676"/>
      <c r="T271" s="2676"/>
      <c r="U271" s="2676"/>
      <c r="V271" s="2676"/>
      <c r="W271" s="2532"/>
      <c r="X271" s="2674">
        <f t="shared" si="500"/>
        <v>0</v>
      </c>
      <c r="Y271" s="2675">
        <f t="shared" si="500"/>
        <v>0</v>
      </c>
      <c r="Z271" s="2677"/>
      <c r="AA271" s="2677"/>
      <c r="AB271" s="2677"/>
      <c r="AC271" s="2677"/>
      <c r="AD271" s="2677"/>
      <c r="AE271" s="2677"/>
      <c r="AF271" s="2677"/>
      <c r="AG271" s="2677"/>
      <c r="AH271" s="2532"/>
      <c r="AI271" s="2535"/>
      <c r="AJ271" s="2678">
        <f t="shared" si="501"/>
        <v>0</v>
      </c>
      <c r="AK271" s="2679">
        <f t="shared" si="502"/>
        <v>0</v>
      </c>
      <c r="AL271" s="2678">
        <f t="shared" si="503"/>
        <v>0</v>
      </c>
      <c r="AM271" s="2679">
        <f t="shared" si="504"/>
        <v>0</v>
      </c>
      <c r="AN271" s="2678">
        <f t="shared" si="505"/>
        <v>0</v>
      </c>
      <c r="AO271" s="2679">
        <f t="shared" si="506"/>
        <v>0</v>
      </c>
      <c r="AP271" s="2678">
        <f t="shared" si="507"/>
        <v>0</v>
      </c>
      <c r="AQ271" s="2679">
        <f t="shared" si="508"/>
        <v>0</v>
      </c>
      <c r="AR271" s="2678">
        <f t="shared" si="509"/>
        <v>0</v>
      </c>
      <c r="AS271" s="2679">
        <f t="shared" si="510"/>
        <v>0</v>
      </c>
      <c r="AT271" s="2678">
        <f t="shared" si="511"/>
        <v>0</v>
      </c>
      <c r="AU271" s="2679">
        <f t="shared" si="512"/>
        <v>0</v>
      </c>
      <c r="AV271" s="2678">
        <f t="shared" si="513"/>
        <v>0</v>
      </c>
      <c r="AW271" s="2679">
        <f t="shared" si="514"/>
        <v>0</v>
      </c>
      <c r="AX271" s="2678">
        <f t="shared" si="515"/>
        <v>0</v>
      </c>
      <c r="AY271" s="2679">
        <f t="shared" si="516"/>
        <v>0</v>
      </c>
      <c r="AZ271" s="2680"/>
      <c r="BA271" s="2681">
        <f>BA9</f>
        <v>20</v>
      </c>
      <c r="BB271" s="2681">
        <f t="shared" si="517"/>
        <v>0</v>
      </c>
      <c r="BC271" s="2681" t="str">
        <f t="shared" si="518"/>
        <v/>
      </c>
      <c r="BD271" s="2682">
        <f t="shared" si="496"/>
        <v>0</v>
      </c>
      <c r="BE271" s="2682">
        <f t="shared" si="496"/>
        <v>0</v>
      </c>
      <c r="BF271" s="2682">
        <f t="shared" si="496"/>
        <v>0</v>
      </c>
      <c r="BG271" s="2682">
        <f t="shared" si="493"/>
        <v>0</v>
      </c>
      <c r="BH271" s="2682">
        <f t="shared" si="493"/>
        <v>0</v>
      </c>
      <c r="BI271" s="2682">
        <f t="shared" si="493"/>
        <v>0</v>
      </c>
      <c r="BJ271" s="2682">
        <f t="shared" si="493"/>
        <v>0</v>
      </c>
      <c r="BK271" s="2682">
        <f t="shared" si="493"/>
        <v>0</v>
      </c>
      <c r="BL271" s="2535"/>
      <c r="BM271" s="2683">
        <f t="shared" si="519"/>
        <v>0</v>
      </c>
      <c r="BN271" s="2684">
        <f t="shared" si="520"/>
        <v>0</v>
      </c>
      <c r="BO271" s="2684">
        <f t="shared" si="521"/>
        <v>0</v>
      </c>
      <c r="BP271" s="2684">
        <f t="shared" si="522"/>
        <v>0</v>
      </c>
      <c r="BQ271" s="2684">
        <f t="shared" si="523"/>
        <v>0</v>
      </c>
      <c r="BR271" s="2684">
        <f t="shared" si="524"/>
        <v>0</v>
      </c>
      <c r="BS271" s="2684">
        <f t="shared" si="525"/>
        <v>0</v>
      </c>
      <c r="BT271" s="2684">
        <f t="shared" si="526"/>
        <v>0</v>
      </c>
      <c r="BU271" s="2617"/>
      <c r="BV271" s="2685">
        <f t="shared" si="497"/>
        <v>0</v>
      </c>
      <c r="BW271" s="2686">
        <f t="shared" si="497"/>
        <v>0</v>
      </c>
      <c r="BX271" s="2686">
        <f t="shared" si="497"/>
        <v>0</v>
      </c>
      <c r="BY271" s="2686">
        <f t="shared" si="494"/>
        <v>0</v>
      </c>
      <c r="BZ271" s="2686">
        <f t="shared" si="494"/>
        <v>0</v>
      </c>
      <c r="CA271" s="2686">
        <f t="shared" si="494"/>
        <v>0</v>
      </c>
      <c r="CB271" s="2686">
        <f t="shared" si="494"/>
        <v>0</v>
      </c>
      <c r="CC271" s="2687">
        <f t="shared" si="494"/>
        <v>0</v>
      </c>
      <c r="CD271" s="2525"/>
      <c r="CE271" s="2681" t="str">
        <f t="shared" si="527"/>
        <v/>
      </c>
      <c r="CF271" s="2688">
        <f t="shared" si="528"/>
        <v>0</v>
      </c>
      <c r="CG271" s="2689">
        <f t="shared" si="529"/>
        <v>0</v>
      </c>
      <c r="CH271" s="2689">
        <f t="shared" si="530"/>
        <v>0</v>
      </c>
      <c r="CI271" s="2689">
        <f t="shared" si="531"/>
        <v>0</v>
      </c>
      <c r="CJ271" s="2689">
        <f t="shared" si="532"/>
        <v>0</v>
      </c>
      <c r="CK271" s="2689">
        <f t="shared" si="533"/>
        <v>0</v>
      </c>
      <c r="CL271" s="2689">
        <f t="shared" si="534"/>
        <v>0</v>
      </c>
      <c r="CM271" s="2689">
        <f t="shared" si="535"/>
        <v>0</v>
      </c>
      <c r="CN271" s="2689">
        <f t="shared" si="536"/>
        <v>0</v>
      </c>
      <c r="CO271" s="2702">
        <f>IF(M271=CO8,M271,0)</f>
        <v>0</v>
      </c>
      <c r="CP271" s="2703" t="str">
        <f t="shared" si="537"/>
        <v/>
      </c>
      <c r="CQ271" s="2678" t="str">
        <f t="shared" si="538"/>
        <v/>
      </c>
      <c r="CR271" s="2692" t="str">
        <f t="shared" si="539"/>
        <v/>
      </c>
      <c r="CS271" s="2692" t="str">
        <f t="shared" si="540"/>
        <v/>
      </c>
      <c r="CT271" s="2692" t="str">
        <f t="shared" si="541"/>
        <v/>
      </c>
      <c r="CU271" s="2692" t="str">
        <f t="shared" si="542"/>
        <v/>
      </c>
      <c r="CV271" s="2692" t="str">
        <f t="shared" si="543"/>
        <v/>
      </c>
      <c r="CW271" s="2692" t="str">
        <f t="shared" si="544"/>
        <v/>
      </c>
      <c r="CX271" s="2693" t="str">
        <f t="shared" si="545"/>
        <v/>
      </c>
      <c r="CY271" s="2601"/>
      <c r="CZ271" s="2681" t="str">
        <f t="shared" si="546"/>
        <v/>
      </c>
      <c r="DA271" s="2694">
        <f t="shared" si="547"/>
        <v>0</v>
      </c>
      <c r="DB271" s="2527" t="str">
        <f t="shared" si="548"/>
        <v/>
      </c>
      <c r="DC271" s="2527" t="str">
        <f t="shared" si="549"/>
        <v/>
      </c>
      <c r="DD271" s="2527" t="str">
        <f t="shared" si="550"/>
        <v/>
      </c>
      <c r="DE271" s="2527" t="str">
        <f t="shared" si="551"/>
        <v/>
      </c>
      <c r="DF271" s="2527" t="str">
        <f t="shared" si="552"/>
        <v/>
      </c>
      <c r="DG271" s="2527" t="str">
        <f t="shared" si="553"/>
        <v/>
      </c>
      <c r="DH271" s="2527" t="str">
        <f t="shared" si="554"/>
        <v/>
      </c>
      <c r="DI271" s="2527" t="str">
        <f t="shared" si="555"/>
        <v/>
      </c>
      <c r="DJ271" s="2549"/>
      <c r="DK271" s="2704">
        <f>IF(M271=DK8,M271,0)</f>
        <v>0</v>
      </c>
      <c r="DL271" s="2703" t="str">
        <f t="shared" si="556"/>
        <v/>
      </c>
      <c r="DM271" s="2692" t="str">
        <f t="shared" si="557"/>
        <v/>
      </c>
      <c r="DN271" s="2692" t="str">
        <f t="shared" si="558"/>
        <v/>
      </c>
      <c r="DO271" s="2692" t="str">
        <f t="shared" si="559"/>
        <v/>
      </c>
      <c r="DP271" s="2692" t="str">
        <f t="shared" si="560"/>
        <v/>
      </c>
      <c r="DQ271" s="2692" t="str">
        <f t="shared" si="561"/>
        <v/>
      </c>
      <c r="DR271" s="2692" t="str">
        <f t="shared" si="562"/>
        <v/>
      </c>
      <c r="DS271" s="2692" t="str">
        <f t="shared" si="563"/>
        <v/>
      </c>
      <c r="DT271" s="2696" t="str">
        <f t="shared" si="564"/>
        <v/>
      </c>
      <c r="DU271" s="2535"/>
      <c r="DV271" s="2683">
        <f t="shared" si="565"/>
        <v>0</v>
      </c>
      <c r="DW271" s="2684">
        <f t="shared" si="566"/>
        <v>0</v>
      </c>
      <c r="DX271" s="2684">
        <f t="shared" si="567"/>
        <v>0</v>
      </c>
      <c r="DY271" s="2684">
        <f t="shared" si="568"/>
        <v>0</v>
      </c>
      <c r="DZ271" s="2684">
        <f t="shared" si="569"/>
        <v>0</v>
      </c>
      <c r="EA271" s="2684">
        <f t="shared" si="570"/>
        <v>0</v>
      </c>
      <c r="EB271" s="2684">
        <f t="shared" si="571"/>
        <v>0</v>
      </c>
      <c r="EC271" s="2684">
        <f t="shared" si="572"/>
        <v>0</v>
      </c>
      <c r="ED271" s="2630"/>
      <c r="EE271" s="2685">
        <f t="shared" si="498"/>
        <v>0</v>
      </c>
      <c r="EF271" s="2686">
        <f t="shared" si="498"/>
        <v>0</v>
      </c>
      <c r="EG271" s="2686">
        <f t="shared" si="498"/>
        <v>0</v>
      </c>
      <c r="EH271" s="2686">
        <f t="shared" si="495"/>
        <v>0</v>
      </c>
      <c r="EI271" s="2686">
        <f t="shared" si="495"/>
        <v>0</v>
      </c>
      <c r="EJ271" s="2686">
        <f t="shared" si="495"/>
        <v>0</v>
      </c>
      <c r="EK271" s="2686">
        <f t="shared" si="495"/>
        <v>0</v>
      </c>
      <c r="EL271" s="2687">
        <f t="shared" si="495"/>
        <v>0</v>
      </c>
      <c r="EM271" s="2601"/>
      <c r="EN271" s="2681" t="str">
        <f t="shared" si="573"/>
        <v/>
      </c>
      <c r="EO271" s="2688">
        <f t="shared" si="574"/>
        <v>0</v>
      </c>
      <c r="EP271" s="2689">
        <f t="shared" si="575"/>
        <v>0</v>
      </c>
      <c r="EQ271" s="2689">
        <f t="shared" si="576"/>
        <v>0</v>
      </c>
      <c r="ER271" s="2689">
        <f t="shared" si="577"/>
        <v>0</v>
      </c>
      <c r="ES271" s="2689">
        <f t="shared" si="578"/>
        <v>0</v>
      </c>
      <c r="ET271" s="2689">
        <f t="shared" si="579"/>
        <v>0</v>
      </c>
      <c r="EU271" s="2689">
        <f t="shared" si="580"/>
        <v>0</v>
      </c>
      <c r="EV271" s="2689">
        <f t="shared" si="581"/>
        <v>0</v>
      </c>
      <c r="EW271" s="2689">
        <f t="shared" si="582"/>
        <v>0</v>
      </c>
      <c r="EX271" s="2705">
        <f>IF(X271=EX8,X271,0)</f>
        <v>0</v>
      </c>
      <c r="EY271" s="2703" t="str">
        <f t="shared" si="583"/>
        <v/>
      </c>
      <c r="EZ271" s="2678" t="str">
        <f t="shared" si="584"/>
        <v/>
      </c>
      <c r="FA271" s="2692" t="str">
        <f t="shared" si="585"/>
        <v/>
      </c>
      <c r="FB271" s="2692" t="str">
        <f t="shared" si="586"/>
        <v/>
      </c>
      <c r="FC271" s="2692" t="str">
        <f t="shared" si="587"/>
        <v/>
      </c>
      <c r="FD271" s="2692" t="str">
        <f t="shared" si="588"/>
        <v/>
      </c>
      <c r="FE271" s="2692" t="str">
        <f t="shared" si="589"/>
        <v/>
      </c>
      <c r="FF271" s="2692" t="str">
        <f t="shared" si="590"/>
        <v/>
      </c>
      <c r="FG271" s="2692" t="str">
        <f t="shared" si="591"/>
        <v/>
      </c>
      <c r="FH271" s="2601"/>
      <c r="FI271" s="2681" t="str">
        <f t="shared" si="592"/>
        <v/>
      </c>
      <c r="FJ271" s="2694">
        <f t="shared" si="593"/>
        <v>0</v>
      </c>
      <c r="FK271" s="2527" t="str">
        <f t="shared" si="594"/>
        <v/>
      </c>
      <c r="FL271" s="2527" t="str">
        <f t="shared" si="595"/>
        <v/>
      </c>
      <c r="FM271" s="2527" t="str">
        <f t="shared" si="596"/>
        <v/>
      </c>
      <c r="FN271" s="2527" t="str">
        <f t="shared" si="597"/>
        <v/>
      </c>
      <c r="FO271" s="2527" t="str">
        <f t="shared" si="598"/>
        <v/>
      </c>
      <c r="FP271" s="2527" t="str">
        <f t="shared" si="599"/>
        <v/>
      </c>
      <c r="FQ271" s="2527" t="str">
        <f t="shared" si="600"/>
        <v/>
      </c>
      <c r="FR271" s="2527" t="str">
        <f t="shared" si="601"/>
        <v/>
      </c>
      <c r="FS271" s="2704">
        <f>IF(X271=FS8,X271,0)</f>
        <v>0</v>
      </c>
      <c r="FT271" s="2703" t="str">
        <f t="shared" si="602"/>
        <v/>
      </c>
      <c r="FU271" s="2692" t="str">
        <f t="shared" si="603"/>
        <v/>
      </c>
      <c r="FV271" s="2692" t="str">
        <f t="shared" si="604"/>
        <v/>
      </c>
      <c r="FW271" s="2692" t="str">
        <f t="shared" si="605"/>
        <v/>
      </c>
      <c r="FX271" s="2692" t="str">
        <f t="shared" si="606"/>
        <v/>
      </c>
      <c r="FY271" s="2692" t="str">
        <f t="shared" si="607"/>
        <v/>
      </c>
      <c r="FZ271" s="2692" t="str">
        <f t="shared" si="608"/>
        <v/>
      </c>
      <c r="GA271" s="2692" t="str">
        <f t="shared" si="609"/>
        <v/>
      </c>
      <c r="GB271" s="2696" t="str">
        <f t="shared" si="610"/>
        <v/>
      </c>
      <c r="GC271" s="2535"/>
    </row>
    <row r="272" spans="1:185" ht="45" customHeight="1" x14ac:dyDescent="0.25">
      <c r="A272" s="2633">
        <f>ROW()</f>
        <v>272</v>
      </c>
      <c r="B272" s="2667" t="str">
        <f>IF(C272="I","",IF(ISBLANK(D272),"",IF(ISTEXT(D272),LARGE(B9:B271,1)+1,0)))</f>
        <v/>
      </c>
      <c r="C272" s="2716"/>
      <c r="D272" s="2717"/>
      <c r="E272" s="2718"/>
      <c r="F272" s="2719"/>
      <c r="G272" s="2671"/>
      <c r="H272" s="2672"/>
      <c r="I272" s="2671"/>
      <c r="J272" s="2672"/>
      <c r="K272" s="2673">
        <f t="shared" si="492"/>
        <v>0</v>
      </c>
      <c r="L272" s="2532"/>
      <c r="M272" s="2674">
        <f t="shared" si="499"/>
        <v>0</v>
      </c>
      <c r="N272" s="2675">
        <f t="shared" si="499"/>
        <v>0</v>
      </c>
      <c r="O272" s="2676"/>
      <c r="P272" s="2676"/>
      <c r="Q272" s="2676"/>
      <c r="R272" s="2676"/>
      <c r="S272" s="2676"/>
      <c r="T272" s="2676"/>
      <c r="U272" s="2676"/>
      <c r="V272" s="2676"/>
      <c r="W272" s="2532"/>
      <c r="X272" s="2674">
        <f t="shared" si="500"/>
        <v>0</v>
      </c>
      <c r="Y272" s="2675">
        <f t="shared" si="500"/>
        <v>0</v>
      </c>
      <c r="Z272" s="2677"/>
      <c r="AA272" s="2677"/>
      <c r="AB272" s="2677"/>
      <c r="AC272" s="2677"/>
      <c r="AD272" s="2677"/>
      <c r="AE272" s="2677"/>
      <c r="AF272" s="2677"/>
      <c r="AG272" s="2677"/>
      <c r="AH272" s="2532"/>
      <c r="AI272" s="2535"/>
      <c r="AJ272" s="2678">
        <f t="shared" si="501"/>
        <v>0</v>
      </c>
      <c r="AK272" s="2679">
        <f t="shared" si="502"/>
        <v>0</v>
      </c>
      <c r="AL272" s="2678">
        <f t="shared" si="503"/>
        <v>0</v>
      </c>
      <c r="AM272" s="2679">
        <f t="shared" si="504"/>
        <v>0</v>
      </c>
      <c r="AN272" s="2678">
        <f t="shared" si="505"/>
        <v>0</v>
      </c>
      <c r="AO272" s="2679">
        <f t="shared" si="506"/>
        <v>0</v>
      </c>
      <c r="AP272" s="2678">
        <f t="shared" si="507"/>
        <v>0</v>
      </c>
      <c r="AQ272" s="2679">
        <f t="shared" si="508"/>
        <v>0</v>
      </c>
      <c r="AR272" s="2678">
        <f t="shared" si="509"/>
        <v>0</v>
      </c>
      <c r="AS272" s="2679">
        <f t="shared" si="510"/>
        <v>0</v>
      </c>
      <c r="AT272" s="2678">
        <f t="shared" si="511"/>
        <v>0</v>
      </c>
      <c r="AU272" s="2679">
        <f t="shared" si="512"/>
        <v>0</v>
      </c>
      <c r="AV272" s="2678">
        <f t="shared" si="513"/>
        <v>0</v>
      </c>
      <c r="AW272" s="2679">
        <f t="shared" si="514"/>
        <v>0</v>
      </c>
      <c r="AX272" s="2678">
        <f t="shared" si="515"/>
        <v>0</v>
      </c>
      <c r="AY272" s="2679">
        <f t="shared" si="516"/>
        <v>0</v>
      </c>
      <c r="AZ272" s="2680"/>
      <c r="BA272" s="2681">
        <f>BA9</f>
        <v>20</v>
      </c>
      <c r="BB272" s="2681">
        <f t="shared" si="517"/>
        <v>0</v>
      </c>
      <c r="BC272" s="2681" t="str">
        <f t="shared" si="518"/>
        <v/>
      </c>
      <c r="BD272" s="2682">
        <f t="shared" si="496"/>
        <v>0</v>
      </c>
      <c r="BE272" s="2682">
        <f t="shared" si="496"/>
        <v>0</v>
      </c>
      <c r="BF272" s="2682">
        <f t="shared" si="496"/>
        <v>0</v>
      </c>
      <c r="BG272" s="2682">
        <f t="shared" si="493"/>
        <v>0</v>
      </c>
      <c r="BH272" s="2682">
        <f t="shared" si="493"/>
        <v>0</v>
      </c>
      <c r="BI272" s="2682">
        <f t="shared" si="493"/>
        <v>0</v>
      </c>
      <c r="BJ272" s="2682">
        <f t="shared" si="493"/>
        <v>0</v>
      </c>
      <c r="BK272" s="2682">
        <f t="shared" si="493"/>
        <v>0</v>
      </c>
      <c r="BL272" s="2535"/>
      <c r="BM272" s="2683">
        <f t="shared" si="519"/>
        <v>0</v>
      </c>
      <c r="BN272" s="2684">
        <f t="shared" si="520"/>
        <v>0</v>
      </c>
      <c r="BO272" s="2684">
        <f t="shared" si="521"/>
        <v>0</v>
      </c>
      <c r="BP272" s="2684">
        <f t="shared" si="522"/>
        <v>0</v>
      </c>
      <c r="BQ272" s="2684">
        <f t="shared" si="523"/>
        <v>0</v>
      </c>
      <c r="BR272" s="2684">
        <f t="shared" si="524"/>
        <v>0</v>
      </c>
      <c r="BS272" s="2684">
        <f t="shared" si="525"/>
        <v>0</v>
      </c>
      <c r="BT272" s="2684">
        <f t="shared" si="526"/>
        <v>0</v>
      </c>
      <c r="BU272" s="2617"/>
      <c r="BV272" s="2685">
        <f t="shared" si="497"/>
        <v>0</v>
      </c>
      <c r="BW272" s="2686">
        <f t="shared" si="497"/>
        <v>0</v>
      </c>
      <c r="BX272" s="2686">
        <f t="shared" si="497"/>
        <v>0</v>
      </c>
      <c r="BY272" s="2686">
        <f t="shared" si="494"/>
        <v>0</v>
      </c>
      <c r="BZ272" s="2686">
        <f t="shared" si="494"/>
        <v>0</v>
      </c>
      <c r="CA272" s="2686">
        <f t="shared" si="494"/>
        <v>0</v>
      </c>
      <c r="CB272" s="2686">
        <f t="shared" si="494"/>
        <v>0</v>
      </c>
      <c r="CC272" s="2687">
        <f t="shared" si="494"/>
        <v>0</v>
      </c>
      <c r="CD272" s="2525"/>
      <c r="CE272" s="2681" t="str">
        <f t="shared" si="527"/>
        <v/>
      </c>
      <c r="CF272" s="2688">
        <f t="shared" si="528"/>
        <v>0</v>
      </c>
      <c r="CG272" s="2689">
        <f t="shared" si="529"/>
        <v>0</v>
      </c>
      <c r="CH272" s="2689">
        <f t="shared" si="530"/>
        <v>0</v>
      </c>
      <c r="CI272" s="2689">
        <f t="shared" si="531"/>
        <v>0</v>
      </c>
      <c r="CJ272" s="2689">
        <f t="shared" si="532"/>
        <v>0</v>
      </c>
      <c r="CK272" s="2689">
        <f t="shared" si="533"/>
        <v>0</v>
      </c>
      <c r="CL272" s="2689">
        <f t="shared" si="534"/>
        <v>0</v>
      </c>
      <c r="CM272" s="2689">
        <f t="shared" si="535"/>
        <v>0</v>
      </c>
      <c r="CN272" s="2689">
        <f t="shared" si="536"/>
        <v>0</v>
      </c>
      <c r="CO272" s="2702">
        <f>IF(M272=CO8,M272,0)</f>
        <v>0</v>
      </c>
      <c r="CP272" s="2703" t="str">
        <f t="shared" si="537"/>
        <v/>
      </c>
      <c r="CQ272" s="2678" t="str">
        <f t="shared" si="538"/>
        <v/>
      </c>
      <c r="CR272" s="2692" t="str">
        <f t="shared" si="539"/>
        <v/>
      </c>
      <c r="CS272" s="2692" t="str">
        <f t="shared" si="540"/>
        <v/>
      </c>
      <c r="CT272" s="2692" t="str">
        <f t="shared" si="541"/>
        <v/>
      </c>
      <c r="CU272" s="2692" t="str">
        <f t="shared" si="542"/>
        <v/>
      </c>
      <c r="CV272" s="2692" t="str">
        <f t="shared" si="543"/>
        <v/>
      </c>
      <c r="CW272" s="2692" t="str">
        <f t="shared" si="544"/>
        <v/>
      </c>
      <c r="CX272" s="2693" t="str">
        <f t="shared" si="545"/>
        <v/>
      </c>
      <c r="CY272" s="2601"/>
      <c r="CZ272" s="2681" t="str">
        <f t="shared" si="546"/>
        <v/>
      </c>
      <c r="DA272" s="2694">
        <f t="shared" si="547"/>
        <v>0</v>
      </c>
      <c r="DB272" s="2527" t="str">
        <f t="shared" si="548"/>
        <v/>
      </c>
      <c r="DC272" s="2527" t="str">
        <f t="shared" si="549"/>
        <v/>
      </c>
      <c r="DD272" s="2527" t="str">
        <f t="shared" si="550"/>
        <v/>
      </c>
      <c r="DE272" s="2527" t="str">
        <f t="shared" si="551"/>
        <v/>
      </c>
      <c r="DF272" s="2527" t="str">
        <f t="shared" si="552"/>
        <v/>
      </c>
      <c r="DG272" s="2527" t="str">
        <f t="shared" si="553"/>
        <v/>
      </c>
      <c r="DH272" s="2527" t="str">
        <f t="shared" si="554"/>
        <v/>
      </c>
      <c r="DI272" s="2527" t="str">
        <f t="shared" si="555"/>
        <v/>
      </c>
      <c r="DJ272" s="2549"/>
      <c r="DK272" s="2704">
        <f>IF(M272=DK8,M272,0)</f>
        <v>0</v>
      </c>
      <c r="DL272" s="2703" t="str">
        <f t="shared" si="556"/>
        <v/>
      </c>
      <c r="DM272" s="2692" t="str">
        <f t="shared" si="557"/>
        <v/>
      </c>
      <c r="DN272" s="2692" t="str">
        <f t="shared" si="558"/>
        <v/>
      </c>
      <c r="DO272" s="2692" t="str">
        <f t="shared" si="559"/>
        <v/>
      </c>
      <c r="DP272" s="2692" t="str">
        <f t="shared" si="560"/>
        <v/>
      </c>
      <c r="DQ272" s="2692" t="str">
        <f t="shared" si="561"/>
        <v/>
      </c>
      <c r="DR272" s="2692" t="str">
        <f t="shared" si="562"/>
        <v/>
      </c>
      <c r="DS272" s="2692" t="str">
        <f t="shared" si="563"/>
        <v/>
      </c>
      <c r="DT272" s="2696" t="str">
        <f t="shared" si="564"/>
        <v/>
      </c>
      <c r="DU272" s="2535"/>
      <c r="DV272" s="2683">
        <f t="shared" si="565"/>
        <v>0</v>
      </c>
      <c r="DW272" s="2684">
        <f t="shared" si="566"/>
        <v>0</v>
      </c>
      <c r="DX272" s="2684">
        <f t="shared" si="567"/>
        <v>0</v>
      </c>
      <c r="DY272" s="2684">
        <f t="shared" si="568"/>
        <v>0</v>
      </c>
      <c r="DZ272" s="2684">
        <f t="shared" si="569"/>
        <v>0</v>
      </c>
      <c r="EA272" s="2684">
        <f t="shared" si="570"/>
        <v>0</v>
      </c>
      <c r="EB272" s="2684">
        <f t="shared" si="571"/>
        <v>0</v>
      </c>
      <c r="EC272" s="2684">
        <f t="shared" si="572"/>
        <v>0</v>
      </c>
      <c r="ED272" s="2630"/>
      <c r="EE272" s="2685">
        <f t="shared" si="498"/>
        <v>0</v>
      </c>
      <c r="EF272" s="2686">
        <f t="shared" si="498"/>
        <v>0</v>
      </c>
      <c r="EG272" s="2686">
        <f t="shared" si="498"/>
        <v>0</v>
      </c>
      <c r="EH272" s="2686">
        <f t="shared" si="495"/>
        <v>0</v>
      </c>
      <c r="EI272" s="2686">
        <f t="shared" si="495"/>
        <v>0</v>
      </c>
      <c r="EJ272" s="2686">
        <f t="shared" si="495"/>
        <v>0</v>
      </c>
      <c r="EK272" s="2686">
        <f t="shared" si="495"/>
        <v>0</v>
      </c>
      <c r="EL272" s="2687">
        <f t="shared" si="495"/>
        <v>0</v>
      </c>
      <c r="EM272" s="2601"/>
      <c r="EN272" s="2681" t="str">
        <f t="shared" si="573"/>
        <v/>
      </c>
      <c r="EO272" s="2688">
        <f t="shared" si="574"/>
        <v>0</v>
      </c>
      <c r="EP272" s="2689">
        <f t="shared" si="575"/>
        <v>0</v>
      </c>
      <c r="EQ272" s="2689">
        <f t="shared" si="576"/>
        <v>0</v>
      </c>
      <c r="ER272" s="2689">
        <f t="shared" si="577"/>
        <v>0</v>
      </c>
      <c r="ES272" s="2689">
        <f t="shared" si="578"/>
        <v>0</v>
      </c>
      <c r="ET272" s="2689">
        <f t="shared" si="579"/>
        <v>0</v>
      </c>
      <c r="EU272" s="2689">
        <f t="shared" si="580"/>
        <v>0</v>
      </c>
      <c r="EV272" s="2689">
        <f t="shared" si="581"/>
        <v>0</v>
      </c>
      <c r="EW272" s="2689">
        <f t="shared" si="582"/>
        <v>0</v>
      </c>
      <c r="EX272" s="2705">
        <f>IF(X272=EX8,X272,0)</f>
        <v>0</v>
      </c>
      <c r="EY272" s="2703" t="str">
        <f t="shared" si="583"/>
        <v/>
      </c>
      <c r="EZ272" s="2678" t="str">
        <f t="shared" si="584"/>
        <v/>
      </c>
      <c r="FA272" s="2692" t="str">
        <f t="shared" si="585"/>
        <v/>
      </c>
      <c r="FB272" s="2692" t="str">
        <f t="shared" si="586"/>
        <v/>
      </c>
      <c r="FC272" s="2692" t="str">
        <f t="shared" si="587"/>
        <v/>
      </c>
      <c r="FD272" s="2692" t="str">
        <f t="shared" si="588"/>
        <v/>
      </c>
      <c r="FE272" s="2692" t="str">
        <f t="shared" si="589"/>
        <v/>
      </c>
      <c r="FF272" s="2692" t="str">
        <f t="shared" si="590"/>
        <v/>
      </c>
      <c r="FG272" s="2692" t="str">
        <f t="shared" si="591"/>
        <v/>
      </c>
      <c r="FH272" s="2601"/>
      <c r="FI272" s="2681" t="str">
        <f t="shared" si="592"/>
        <v/>
      </c>
      <c r="FJ272" s="2694">
        <f t="shared" si="593"/>
        <v>0</v>
      </c>
      <c r="FK272" s="2527" t="str">
        <f t="shared" si="594"/>
        <v/>
      </c>
      <c r="FL272" s="2527" t="str">
        <f t="shared" si="595"/>
        <v/>
      </c>
      <c r="FM272" s="2527" t="str">
        <f t="shared" si="596"/>
        <v/>
      </c>
      <c r="FN272" s="2527" t="str">
        <f t="shared" si="597"/>
        <v/>
      </c>
      <c r="FO272" s="2527" t="str">
        <f t="shared" si="598"/>
        <v/>
      </c>
      <c r="FP272" s="2527" t="str">
        <f t="shared" si="599"/>
        <v/>
      </c>
      <c r="FQ272" s="2527" t="str">
        <f t="shared" si="600"/>
        <v/>
      </c>
      <c r="FR272" s="2527" t="str">
        <f t="shared" si="601"/>
        <v/>
      </c>
      <c r="FS272" s="2704">
        <f>IF(X272=FS8,X272,0)</f>
        <v>0</v>
      </c>
      <c r="FT272" s="2703" t="str">
        <f t="shared" si="602"/>
        <v/>
      </c>
      <c r="FU272" s="2692" t="str">
        <f t="shared" si="603"/>
        <v/>
      </c>
      <c r="FV272" s="2692" t="str">
        <f t="shared" si="604"/>
        <v/>
      </c>
      <c r="FW272" s="2692" t="str">
        <f t="shared" si="605"/>
        <v/>
      </c>
      <c r="FX272" s="2692" t="str">
        <f t="shared" si="606"/>
        <v/>
      </c>
      <c r="FY272" s="2692" t="str">
        <f t="shared" si="607"/>
        <v/>
      </c>
      <c r="FZ272" s="2692" t="str">
        <f t="shared" si="608"/>
        <v/>
      </c>
      <c r="GA272" s="2692" t="str">
        <f t="shared" si="609"/>
        <v/>
      </c>
      <c r="GB272" s="2696" t="str">
        <f t="shared" si="610"/>
        <v/>
      </c>
      <c r="GC272" s="2535"/>
    </row>
    <row r="273" spans="1:185" ht="45" customHeight="1" x14ac:dyDescent="0.25">
      <c r="A273" s="2633">
        <f>ROW()</f>
        <v>273</v>
      </c>
      <c r="B273" s="2667" t="str">
        <f>IF(C273="I","",IF(ISBLANK(D273),"",IF(ISTEXT(D273),LARGE(B9:B272,1)+1,0)))</f>
        <v/>
      </c>
      <c r="C273" s="2716"/>
      <c r="D273" s="2717"/>
      <c r="E273" s="2718"/>
      <c r="F273" s="2719"/>
      <c r="G273" s="2671"/>
      <c r="H273" s="2672"/>
      <c r="I273" s="2671"/>
      <c r="J273" s="2672"/>
      <c r="K273" s="2673">
        <f t="shared" si="492"/>
        <v>0</v>
      </c>
      <c r="L273" s="2532"/>
      <c r="M273" s="2674">
        <f t="shared" si="499"/>
        <v>0</v>
      </c>
      <c r="N273" s="2675">
        <f t="shared" si="499"/>
        <v>0</v>
      </c>
      <c r="O273" s="2676"/>
      <c r="P273" s="2676"/>
      <c r="Q273" s="2676"/>
      <c r="R273" s="2676"/>
      <c r="S273" s="2676"/>
      <c r="T273" s="2676"/>
      <c r="U273" s="2676"/>
      <c r="V273" s="2676"/>
      <c r="W273" s="2532"/>
      <c r="X273" s="2674">
        <f t="shared" si="500"/>
        <v>0</v>
      </c>
      <c r="Y273" s="2675">
        <f t="shared" si="500"/>
        <v>0</v>
      </c>
      <c r="Z273" s="2677"/>
      <c r="AA273" s="2677"/>
      <c r="AB273" s="2677"/>
      <c r="AC273" s="2677"/>
      <c r="AD273" s="2677"/>
      <c r="AE273" s="2677"/>
      <c r="AF273" s="2677"/>
      <c r="AG273" s="2677"/>
      <c r="AH273" s="2532"/>
      <c r="AI273" s="2535"/>
      <c r="AJ273" s="2678">
        <f t="shared" si="501"/>
        <v>0</v>
      </c>
      <c r="AK273" s="2679">
        <f t="shared" si="502"/>
        <v>0</v>
      </c>
      <c r="AL273" s="2678">
        <f t="shared" si="503"/>
        <v>0</v>
      </c>
      <c r="AM273" s="2679">
        <f t="shared" si="504"/>
        <v>0</v>
      </c>
      <c r="AN273" s="2678">
        <f t="shared" si="505"/>
        <v>0</v>
      </c>
      <c r="AO273" s="2679">
        <f t="shared" si="506"/>
        <v>0</v>
      </c>
      <c r="AP273" s="2678">
        <f t="shared" si="507"/>
        <v>0</v>
      </c>
      <c r="AQ273" s="2679">
        <f t="shared" si="508"/>
        <v>0</v>
      </c>
      <c r="AR273" s="2678">
        <f t="shared" si="509"/>
        <v>0</v>
      </c>
      <c r="AS273" s="2679">
        <f t="shared" si="510"/>
        <v>0</v>
      </c>
      <c r="AT273" s="2678">
        <f t="shared" si="511"/>
        <v>0</v>
      </c>
      <c r="AU273" s="2679">
        <f t="shared" si="512"/>
        <v>0</v>
      </c>
      <c r="AV273" s="2678">
        <f t="shared" si="513"/>
        <v>0</v>
      </c>
      <c r="AW273" s="2679">
        <f t="shared" si="514"/>
        <v>0</v>
      </c>
      <c r="AX273" s="2678">
        <f t="shared" si="515"/>
        <v>0</v>
      </c>
      <c r="AY273" s="2679">
        <f t="shared" si="516"/>
        <v>0</v>
      </c>
      <c r="AZ273" s="2680"/>
      <c r="BA273" s="2681">
        <f>BA9</f>
        <v>20</v>
      </c>
      <c r="BB273" s="2681">
        <f t="shared" si="517"/>
        <v>0</v>
      </c>
      <c r="BC273" s="2681" t="str">
        <f t="shared" si="518"/>
        <v/>
      </c>
      <c r="BD273" s="2682">
        <f t="shared" si="496"/>
        <v>0</v>
      </c>
      <c r="BE273" s="2682">
        <f t="shared" si="496"/>
        <v>0</v>
      </c>
      <c r="BF273" s="2682">
        <f t="shared" si="496"/>
        <v>0</v>
      </c>
      <c r="BG273" s="2682">
        <f t="shared" si="493"/>
        <v>0</v>
      </c>
      <c r="BH273" s="2682">
        <f t="shared" si="493"/>
        <v>0</v>
      </c>
      <c r="BI273" s="2682">
        <f t="shared" si="493"/>
        <v>0</v>
      </c>
      <c r="BJ273" s="2682">
        <f t="shared" si="493"/>
        <v>0</v>
      </c>
      <c r="BK273" s="2682">
        <f t="shared" si="493"/>
        <v>0</v>
      </c>
      <c r="BL273" s="2535"/>
      <c r="BM273" s="2683">
        <f t="shared" si="519"/>
        <v>0</v>
      </c>
      <c r="BN273" s="2684">
        <f t="shared" si="520"/>
        <v>0</v>
      </c>
      <c r="BO273" s="2684">
        <f t="shared" si="521"/>
        <v>0</v>
      </c>
      <c r="BP273" s="2684">
        <f t="shared" si="522"/>
        <v>0</v>
      </c>
      <c r="BQ273" s="2684">
        <f t="shared" si="523"/>
        <v>0</v>
      </c>
      <c r="BR273" s="2684">
        <f t="shared" si="524"/>
        <v>0</v>
      </c>
      <c r="BS273" s="2684">
        <f t="shared" si="525"/>
        <v>0</v>
      </c>
      <c r="BT273" s="2684">
        <f t="shared" si="526"/>
        <v>0</v>
      </c>
      <c r="BU273" s="2617"/>
      <c r="BV273" s="2685">
        <f t="shared" si="497"/>
        <v>0</v>
      </c>
      <c r="BW273" s="2686">
        <f t="shared" si="497"/>
        <v>0</v>
      </c>
      <c r="BX273" s="2686">
        <f t="shared" si="497"/>
        <v>0</v>
      </c>
      <c r="BY273" s="2686">
        <f t="shared" si="494"/>
        <v>0</v>
      </c>
      <c r="BZ273" s="2686">
        <f t="shared" si="494"/>
        <v>0</v>
      </c>
      <c r="CA273" s="2686">
        <f t="shared" si="494"/>
        <v>0</v>
      </c>
      <c r="CB273" s="2686">
        <f t="shared" si="494"/>
        <v>0</v>
      </c>
      <c r="CC273" s="2687">
        <f t="shared" si="494"/>
        <v>0</v>
      </c>
      <c r="CD273" s="2525"/>
      <c r="CE273" s="2681" t="str">
        <f t="shared" si="527"/>
        <v/>
      </c>
      <c r="CF273" s="2688">
        <f t="shared" si="528"/>
        <v>0</v>
      </c>
      <c r="CG273" s="2689">
        <f t="shared" si="529"/>
        <v>0</v>
      </c>
      <c r="CH273" s="2689">
        <f t="shared" si="530"/>
        <v>0</v>
      </c>
      <c r="CI273" s="2689">
        <f t="shared" si="531"/>
        <v>0</v>
      </c>
      <c r="CJ273" s="2689">
        <f t="shared" si="532"/>
        <v>0</v>
      </c>
      <c r="CK273" s="2689">
        <f t="shared" si="533"/>
        <v>0</v>
      </c>
      <c r="CL273" s="2689">
        <f t="shared" si="534"/>
        <v>0</v>
      </c>
      <c r="CM273" s="2689">
        <f t="shared" si="535"/>
        <v>0</v>
      </c>
      <c r="CN273" s="2689">
        <f t="shared" si="536"/>
        <v>0</v>
      </c>
      <c r="CO273" s="2702">
        <f>IF(M273=CO8,M273,0)</f>
        <v>0</v>
      </c>
      <c r="CP273" s="2703" t="str">
        <f t="shared" si="537"/>
        <v/>
      </c>
      <c r="CQ273" s="2678" t="str">
        <f t="shared" si="538"/>
        <v/>
      </c>
      <c r="CR273" s="2692" t="str">
        <f t="shared" si="539"/>
        <v/>
      </c>
      <c r="CS273" s="2692" t="str">
        <f t="shared" si="540"/>
        <v/>
      </c>
      <c r="CT273" s="2692" t="str">
        <f t="shared" si="541"/>
        <v/>
      </c>
      <c r="CU273" s="2692" t="str">
        <f t="shared" si="542"/>
        <v/>
      </c>
      <c r="CV273" s="2692" t="str">
        <f t="shared" si="543"/>
        <v/>
      </c>
      <c r="CW273" s="2692" t="str">
        <f t="shared" si="544"/>
        <v/>
      </c>
      <c r="CX273" s="2693" t="str">
        <f t="shared" si="545"/>
        <v/>
      </c>
      <c r="CY273" s="2601"/>
      <c r="CZ273" s="2681" t="str">
        <f t="shared" si="546"/>
        <v/>
      </c>
      <c r="DA273" s="2694">
        <f t="shared" si="547"/>
        <v>0</v>
      </c>
      <c r="DB273" s="2527" t="str">
        <f t="shared" si="548"/>
        <v/>
      </c>
      <c r="DC273" s="2527" t="str">
        <f t="shared" si="549"/>
        <v/>
      </c>
      <c r="DD273" s="2527" t="str">
        <f t="shared" si="550"/>
        <v/>
      </c>
      <c r="DE273" s="2527" t="str">
        <f t="shared" si="551"/>
        <v/>
      </c>
      <c r="DF273" s="2527" t="str">
        <f t="shared" si="552"/>
        <v/>
      </c>
      <c r="DG273" s="2527" t="str">
        <f t="shared" si="553"/>
        <v/>
      </c>
      <c r="DH273" s="2527" t="str">
        <f t="shared" si="554"/>
        <v/>
      </c>
      <c r="DI273" s="2527" t="str">
        <f t="shared" si="555"/>
        <v/>
      </c>
      <c r="DJ273" s="2549"/>
      <c r="DK273" s="2704">
        <f>IF(M273=DK8,M273,0)</f>
        <v>0</v>
      </c>
      <c r="DL273" s="2703" t="str">
        <f t="shared" si="556"/>
        <v/>
      </c>
      <c r="DM273" s="2692" t="str">
        <f t="shared" si="557"/>
        <v/>
      </c>
      <c r="DN273" s="2692" t="str">
        <f t="shared" si="558"/>
        <v/>
      </c>
      <c r="DO273" s="2692" t="str">
        <f t="shared" si="559"/>
        <v/>
      </c>
      <c r="DP273" s="2692" t="str">
        <f t="shared" si="560"/>
        <v/>
      </c>
      <c r="DQ273" s="2692" t="str">
        <f t="shared" si="561"/>
        <v/>
      </c>
      <c r="DR273" s="2692" t="str">
        <f t="shared" si="562"/>
        <v/>
      </c>
      <c r="DS273" s="2692" t="str">
        <f t="shared" si="563"/>
        <v/>
      </c>
      <c r="DT273" s="2696" t="str">
        <f t="shared" si="564"/>
        <v/>
      </c>
      <c r="DU273" s="2535"/>
      <c r="DV273" s="2683">
        <f t="shared" si="565"/>
        <v>0</v>
      </c>
      <c r="DW273" s="2684">
        <f t="shared" si="566"/>
        <v>0</v>
      </c>
      <c r="DX273" s="2684">
        <f t="shared" si="567"/>
        <v>0</v>
      </c>
      <c r="DY273" s="2684">
        <f t="shared" si="568"/>
        <v>0</v>
      </c>
      <c r="DZ273" s="2684">
        <f t="shared" si="569"/>
        <v>0</v>
      </c>
      <c r="EA273" s="2684">
        <f t="shared" si="570"/>
        <v>0</v>
      </c>
      <c r="EB273" s="2684">
        <f t="shared" si="571"/>
        <v>0</v>
      </c>
      <c r="EC273" s="2684">
        <f t="shared" si="572"/>
        <v>0</v>
      </c>
      <c r="ED273" s="2630"/>
      <c r="EE273" s="2685">
        <f t="shared" si="498"/>
        <v>0</v>
      </c>
      <c r="EF273" s="2686">
        <f t="shared" si="498"/>
        <v>0</v>
      </c>
      <c r="EG273" s="2686">
        <f t="shared" si="498"/>
        <v>0</v>
      </c>
      <c r="EH273" s="2686">
        <f t="shared" si="495"/>
        <v>0</v>
      </c>
      <c r="EI273" s="2686">
        <f t="shared" si="495"/>
        <v>0</v>
      </c>
      <c r="EJ273" s="2686">
        <f t="shared" si="495"/>
        <v>0</v>
      </c>
      <c r="EK273" s="2686">
        <f t="shared" si="495"/>
        <v>0</v>
      </c>
      <c r="EL273" s="2687">
        <f t="shared" si="495"/>
        <v>0</v>
      </c>
      <c r="EM273" s="2601"/>
      <c r="EN273" s="2681" t="str">
        <f t="shared" si="573"/>
        <v/>
      </c>
      <c r="EO273" s="2688">
        <f t="shared" si="574"/>
        <v>0</v>
      </c>
      <c r="EP273" s="2689">
        <f t="shared" si="575"/>
        <v>0</v>
      </c>
      <c r="EQ273" s="2689">
        <f t="shared" si="576"/>
        <v>0</v>
      </c>
      <c r="ER273" s="2689">
        <f t="shared" si="577"/>
        <v>0</v>
      </c>
      <c r="ES273" s="2689">
        <f t="shared" si="578"/>
        <v>0</v>
      </c>
      <c r="ET273" s="2689">
        <f t="shared" si="579"/>
        <v>0</v>
      </c>
      <c r="EU273" s="2689">
        <f t="shared" si="580"/>
        <v>0</v>
      </c>
      <c r="EV273" s="2689">
        <f t="shared" si="581"/>
        <v>0</v>
      </c>
      <c r="EW273" s="2689">
        <f t="shared" si="582"/>
        <v>0</v>
      </c>
      <c r="EX273" s="2705">
        <f>IF(X273=EX8,X273,0)</f>
        <v>0</v>
      </c>
      <c r="EY273" s="2703" t="str">
        <f t="shared" si="583"/>
        <v/>
      </c>
      <c r="EZ273" s="2678" t="str">
        <f t="shared" si="584"/>
        <v/>
      </c>
      <c r="FA273" s="2692" t="str">
        <f t="shared" si="585"/>
        <v/>
      </c>
      <c r="FB273" s="2692" t="str">
        <f t="shared" si="586"/>
        <v/>
      </c>
      <c r="FC273" s="2692" t="str">
        <f t="shared" si="587"/>
        <v/>
      </c>
      <c r="FD273" s="2692" t="str">
        <f t="shared" si="588"/>
        <v/>
      </c>
      <c r="FE273" s="2692" t="str">
        <f t="shared" si="589"/>
        <v/>
      </c>
      <c r="FF273" s="2692" t="str">
        <f t="shared" si="590"/>
        <v/>
      </c>
      <c r="FG273" s="2692" t="str">
        <f t="shared" si="591"/>
        <v/>
      </c>
      <c r="FH273" s="2601"/>
      <c r="FI273" s="2681" t="str">
        <f t="shared" si="592"/>
        <v/>
      </c>
      <c r="FJ273" s="2694">
        <f t="shared" si="593"/>
        <v>0</v>
      </c>
      <c r="FK273" s="2527" t="str">
        <f t="shared" si="594"/>
        <v/>
      </c>
      <c r="FL273" s="2527" t="str">
        <f t="shared" si="595"/>
        <v/>
      </c>
      <c r="FM273" s="2527" t="str">
        <f t="shared" si="596"/>
        <v/>
      </c>
      <c r="FN273" s="2527" t="str">
        <f t="shared" si="597"/>
        <v/>
      </c>
      <c r="FO273" s="2527" t="str">
        <f t="shared" si="598"/>
        <v/>
      </c>
      <c r="FP273" s="2527" t="str">
        <f t="shared" si="599"/>
        <v/>
      </c>
      <c r="FQ273" s="2527" t="str">
        <f t="shared" si="600"/>
        <v/>
      </c>
      <c r="FR273" s="2527" t="str">
        <f t="shared" si="601"/>
        <v/>
      </c>
      <c r="FS273" s="2704">
        <f>IF(X273=FS8,X273,0)</f>
        <v>0</v>
      </c>
      <c r="FT273" s="2703" t="str">
        <f t="shared" si="602"/>
        <v/>
      </c>
      <c r="FU273" s="2692" t="str">
        <f t="shared" si="603"/>
        <v/>
      </c>
      <c r="FV273" s="2692" t="str">
        <f t="shared" si="604"/>
        <v/>
      </c>
      <c r="FW273" s="2692" t="str">
        <f t="shared" si="605"/>
        <v/>
      </c>
      <c r="FX273" s="2692" t="str">
        <f t="shared" si="606"/>
        <v/>
      </c>
      <c r="FY273" s="2692" t="str">
        <f t="shared" si="607"/>
        <v/>
      </c>
      <c r="FZ273" s="2692" t="str">
        <f t="shared" si="608"/>
        <v/>
      </c>
      <c r="GA273" s="2692" t="str">
        <f t="shared" si="609"/>
        <v/>
      </c>
      <c r="GB273" s="2696" t="str">
        <f t="shared" si="610"/>
        <v/>
      </c>
      <c r="GC273" s="2535"/>
    </row>
    <row r="274" spans="1:185" ht="45" customHeight="1" x14ac:dyDescent="0.25">
      <c r="A274" s="2633">
        <f>ROW()</f>
        <v>274</v>
      </c>
      <c r="B274" s="2667" t="str">
        <f>IF(C274="I","",IF(ISBLANK(D274),"",IF(ISTEXT(D274),LARGE(B9:B273,1)+1,0)))</f>
        <v/>
      </c>
      <c r="C274" s="2716"/>
      <c r="D274" s="2717"/>
      <c r="E274" s="2718"/>
      <c r="F274" s="2719"/>
      <c r="G274" s="2671"/>
      <c r="H274" s="2672"/>
      <c r="I274" s="2671"/>
      <c r="J274" s="2672"/>
      <c r="K274" s="2673">
        <f t="shared" si="492"/>
        <v>0</v>
      </c>
      <c r="L274" s="2532"/>
      <c r="M274" s="2674">
        <f t="shared" si="499"/>
        <v>0</v>
      </c>
      <c r="N274" s="2675">
        <f t="shared" si="499"/>
        <v>0</v>
      </c>
      <c r="O274" s="2676"/>
      <c r="P274" s="2676"/>
      <c r="Q274" s="2676"/>
      <c r="R274" s="2676"/>
      <c r="S274" s="2676"/>
      <c r="T274" s="2676"/>
      <c r="U274" s="2676"/>
      <c r="V274" s="2676"/>
      <c r="W274" s="2532"/>
      <c r="X274" s="2674">
        <f t="shared" si="500"/>
        <v>0</v>
      </c>
      <c r="Y274" s="2675">
        <f t="shared" si="500"/>
        <v>0</v>
      </c>
      <c r="Z274" s="2677"/>
      <c r="AA274" s="2677"/>
      <c r="AB274" s="2677"/>
      <c r="AC274" s="2677"/>
      <c r="AD274" s="2677"/>
      <c r="AE274" s="2677"/>
      <c r="AF274" s="2677"/>
      <c r="AG274" s="2677"/>
      <c r="AH274" s="2532"/>
      <c r="AI274" s="2535"/>
      <c r="AJ274" s="2678">
        <f t="shared" si="501"/>
        <v>0</v>
      </c>
      <c r="AK274" s="2679">
        <f t="shared" si="502"/>
        <v>0</v>
      </c>
      <c r="AL274" s="2678">
        <f t="shared" si="503"/>
        <v>0</v>
      </c>
      <c r="AM274" s="2679">
        <f t="shared" si="504"/>
        <v>0</v>
      </c>
      <c r="AN274" s="2678">
        <f t="shared" si="505"/>
        <v>0</v>
      </c>
      <c r="AO274" s="2679">
        <f t="shared" si="506"/>
        <v>0</v>
      </c>
      <c r="AP274" s="2678">
        <f t="shared" si="507"/>
        <v>0</v>
      </c>
      <c r="AQ274" s="2679">
        <f t="shared" si="508"/>
        <v>0</v>
      </c>
      <c r="AR274" s="2678">
        <f t="shared" si="509"/>
        <v>0</v>
      </c>
      <c r="AS274" s="2679">
        <f t="shared" si="510"/>
        <v>0</v>
      </c>
      <c r="AT274" s="2678">
        <f t="shared" si="511"/>
        <v>0</v>
      </c>
      <c r="AU274" s="2679">
        <f t="shared" si="512"/>
        <v>0</v>
      </c>
      <c r="AV274" s="2678">
        <f t="shared" si="513"/>
        <v>0</v>
      </c>
      <c r="AW274" s="2679">
        <f t="shared" si="514"/>
        <v>0</v>
      </c>
      <c r="AX274" s="2678">
        <f t="shared" si="515"/>
        <v>0</v>
      </c>
      <c r="AY274" s="2679">
        <f t="shared" si="516"/>
        <v>0</v>
      </c>
      <c r="AZ274" s="2680"/>
      <c r="BA274" s="2681">
        <f>BA9</f>
        <v>20</v>
      </c>
      <c r="BB274" s="2681">
        <f t="shared" si="517"/>
        <v>0</v>
      </c>
      <c r="BC274" s="2681" t="str">
        <f t="shared" si="518"/>
        <v/>
      </c>
      <c r="BD274" s="2682">
        <f t="shared" si="496"/>
        <v>0</v>
      </c>
      <c r="BE274" s="2682">
        <f t="shared" si="496"/>
        <v>0</v>
      </c>
      <c r="BF274" s="2682">
        <f t="shared" si="496"/>
        <v>0</v>
      </c>
      <c r="BG274" s="2682">
        <f t="shared" si="493"/>
        <v>0</v>
      </c>
      <c r="BH274" s="2682">
        <f t="shared" si="493"/>
        <v>0</v>
      </c>
      <c r="BI274" s="2682">
        <f t="shared" si="493"/>
        <v>0</v>
      </c>
      <c r="BJ274" s="2682">
        <f t="shared" si="493"/>
        <v>0</v>
      </c>
      <c r="BK274" s="2682">
        <f t="shared" si="493"/>
        <v>0</v>
      </c>
      <c r="BL274" s="2535"/>
      <c r="BM274" s="2683">
        <f t="shared" si="519"/>
        <v>0</v>
      </c>
      <c r="BN274" s="2684">
        <f t="shared" si="520"/>
        <v>0</v>
      </c>
      <c r="BO274" s="2684">
        <f t="shared" si="521"/>
        <v>0</v>
      </c>
      <c r="BP274" s="2684">
        <f t="shared" si="522"/>
        <v>0</v>
      </c>
      <c r="BQ274" s="2684">
        <f t="shared" si="523"/>
        <v>0</v>
      </c>
      <c r="BR274" s="2684">
        <f t="shared" si="524"/>
        <v>0</v>
      </c>
      <c r="BS274" s="2684">
        <f t="shared" si="525"/>
        <v>0</v>
      </c>
      <c r="BT274" s="2684">
        <f t="shared" si="526"/>
        <v>0</v>
      </c>
      <c r="BU274" s="2617"/>
      <c r="BV274" s="2685">
        <f t="shared" si="497"/>
        <v>0</v>
      </c>
      <c r="BW274" s="2686">
        <f t="shared" si="497"/>
        <v>0</v>
      </c>
      <c r="BX274" s="2686">
        <f t="shared" si="497"/>
        <v>0</v>
      </c>
      <c r="BY274" s="2686">
        <f t="shared" si="494"/>
        <v>0</v>
      </c>
      <c r="BZ274" s="2686">
        <f t="shared" si="494"/>
        <v>0</v>
      </c>
      <c r="CA274" s="2686">
        <f t="shared" si="494"/>
        <v>0</v>
      </c>
      <c r="CB274" s="2686">
        <f t="shared" si="494"/>
        <v>0</v>
      </c>
      <c r="CC274" s="2687">
        <f t="shared" si="494"/>
        <v>0</v>
      </c>
      <c r="CD274" s="2525"/>
      <c r="CE274" s="2681" t="str">
        <f t="shared" si="527"/>
        <v/>
      </c>
      <c r="CF274" s="2688">
        <f t="shared" si="528"/>
        <v>0</v>
      </c>
      <c r="CG274" s="2689">
        <f t="shared" si="529"/>
        <v>0</v>
      </c>
      <c r="CH274" s="2689">
        <f t="shared" si="530"/>
        <v>0</v>
      </c>
      <c r="CI274" s="2689">
        <f t="shared" si="531"/>
        <v>0</v>
      </c>
      <c r="CJ274" s="2689">
        <f t="shared" si="532"/>
        <v>0</v>
      </c>
      <c r="CK274" s="2689">
        <f t="shared" si="533"/>
        <v>0</v>
      </c>
      <c r="CL274" s="2689">
        <f t="shared" si="534"/>
        <v>0</v>
      </c>
      <c r="CM274" s="2689">
        <f t="shared" si="535"/>
        <v>0</v>
      </c>
      <c r="CN274" s="2689">
        <f t="shared" si="536"/>
        <v>0</v>
      </c>
      <c r="CO274" s="2702">
        <f>IF(M274=CO8,M274,0)</f>
        <v>0</v>
      </c>
      <c r="CP274" s="2703" t="str">
        <f t="shared" si="537"/>
        <v/>
      </c>
      <c r="CQ274" s="2678" t="str">
        <f t="shared" si="538"/>
        <v/>
      </c>
      <c r="CR274" s="2692" t="str">
        <f t="shared" si="539"/>
        <v/>
      </c>
      <c r="CS274" s="2692" t="str">
        <f t="shared" si="540"/>
        <v/>
      </c>
      <c r="CT274" s="2692" t="str">
        <f t="shared" si="541"/>
        <v/>
      </c>
      <c r="CU274" s="2692" t="str">
        <f t="shared" si="542"/>
        <v/>
      </c>
      <c r="CV274" s="2692" t="str">
        <f t="shared" si="543"/>
        <v/>
      </c>
      <c r="CW274" s="2692" t="str">
        <f t="shared" si="544"/>
        <v/>
      </c>
      <c r="CX274" s="2693" t="str">
        <f t="shared" si="545"/>
        <v/>
      </c>
      <c r="CY274" s="2601"/>
      <c r="CZ274" s="2681" t="str">
        <f t="shared" si="546"/>
        <v/>
      </c>
      <c r="DA274" s="2694">
        <f t="shared" si="547"/>
        <v>0</v>
      </c>
      <c r="DB274" s="2527" t="str">
        <f t="shared" si="548"/>
        <v/>
      </c>
      <c r="DC274" s="2527" t="str">
        <f t="shared" si="549"/>
        <v/>
      </c>
      <c r="DD274" s="2527" t="str">
        <f t="shared" si="550"/>
        <v/>
      </c>
      <c r="DE274" s="2527" t="str">
        <f t="shared" si="551"/>
        <v/>
      </c>
      <c r="DF274" s="2527" t="str">
        <f t="shared" si="552"/>
        <v/>
      </c>
      <c r="DG274" s="2527" t="str">
        <f t="shared" si="553"/>
        <v/>
      </c>
      <c r="DH274" s="2527" t="str">
        <f t="shared" si="554"/>
        <v/>
      </c>
      <c r="DI274" s="2527" t="str">
        <f t="shared" si="555"/>
        <v/>
      </c>
      <c r="DJ274" s="2549"/>
      <c r="DK274" s="2704">
        <f>IF(M274=DK8,M274,0)</f>
        <v>0</v>
      </c>
      <c r="DL274" s="2703" t="str">
        <f t="shared" si="556"/>
        <v/>
      </c>
      <c r="DM274" s="2692" t="str">
        <f t="shared" si="557"/>
        <v/>
      </c>
      <c r="DN274" s="2692" t="str">
        <f t="shared" si="558"/>
        <v/>
      </c>
      <c r="DO274" s="2692" t="str">
        <f t="shared" si="559"/>
        <v/>
      </c>
      <c r="DP274" s="2692" t="str">
        <f t="shared" si="560"/>
        <v/>
      </c>
      <c r="DQ274" s="2692" t="str">
        <f t="shared" si="561"/>
        <v/>
      </c>
      <c r="DR274" s="2692" t="str">
        <f t="shared" si="562"/>
        <v/>
      </c>
      <c r="DS274" s="2692" t="str">
        <f t="shared" si="563"/>
        <v/>
      </c>
      <c r="DT274" s="2696" t="str">
        <f t="shared" si="564"/>
        <v/>
      </c>
      <c r="DU274" s="2535"/>
      <c r="DV274" s="2683">
        <f t="shared" si="565"/>
        <v>0</v>
      </c>
      <c r="DW274" s="2684">
        <f t="shared" si="566"/>
        <v>0</v>
      </c>
      <c r="DX274" s="2684">
        <f t="shared" si="567"/>
        <v>0</v>
      </c>
      <c r="DY274" s="2684">
        <f t="shared" si="568"/>
        <v>0</v>
      </c>
      <c r="DZ274" s="2684">
        <f t="shared" si="569"/>
        <v>0</v>
      </c>
      <c r="EA274" s="2684">
        <f t="shared" si="570"/>
        <v>0</v>
      </c>
      <c r="EB274" s="2684">
        <f t="shared" si="571"/>
        <v>0</v>
      </c>
      <c r="EC274" s="2684">
        <f t="shared" si="572"/>
        <v>0</v>
      </c>
      <c r="ED274" s="2630"/>
      <c r="EE274" s="2685">
        <f t="shared" si="498"/>
        <v>0</v>
      </c>
      <c r="EF274" s="2686">
        <f t="shared" si="498"/>
        <v>0</v>
      </c>
      <c r="EG274" s="2686">
        <f t="shared" si="498"/>
        <v>0</v>
      </c>
      <c r="EH274" s="2686">
        <f t="shared" si="495"/>
        <v>0</v>
      </c>
      <c r="EI274" s="2686">
        <f t="shared" si="495"/>
        <v>0</v>
      </c>
      <c r="EJ274" s="2686">
        <f t="shared" si="495"/>
        <v>0</v>
      </c>
      <c r="EK274" s="2686">
        <f t="shared" si="495"/>
        <v>0</v>
      </c>
      <c r="EL274" s="2687">
        <f t="shared" si="495"/>
        <v>0</v>
      </c>
      <c r="EM274" s="2601"/>
      <c r="EN274" s="2681" t="str">
        <f t="shared" si="573"/>
        <v/>
      </c>
      <c r="EO274" s="2688">
        <f t="shared" si="574"/>
        <v>0</v>
      </c>
      <c r="EP274" s="2689">
        <f t="shared" si="575"/>
        <v>0</v>
      </c>
      <c r="EQ274" s="2689">
        <f t="shared" si="576"/>
        <v>0</v>
      </c>
      <c r="ER274" s="2689">
        <f t="shared" si="577"/>
        <v>0</v>
      </c>
      <c r="ES274" s="2689">
        <f t="shared" si="578"/>
        <v>0</v>
      </c>
      <c r="ET274" s="2689">
        <f t="shared" si="579"/>
        <v>0</v>
      </c>
      <c r="EU274" s="2689">
        <f t="shared" si="580"/>
        <v>0</v>
      </c>
      <c r="EV274" s="2689">
        <f t="shared" si="581"/>
        <v>0</v>
      </c>
      <c r="EW274" s="2689">
        <f t="shared" si="582"/>
        <v>0</v>
      </c>
      <c r="EX274" s="2705">
        <f>IF(X274=EX8,X274,0)</f>
        <v>0</v>
      </c>
      <c r="EY274" s="2703" t="str">
        <f t="shared" si="583"/>
        <v/>
      </c>
      <c r="EZ274" s="2678" t="str">
        <f t="shared" si="584"/>
        <v/>
      </c>
      <c r="FA274" s="2692" t="str">
        <f t="shared" si="585"/>
        <v/>
      </c>
      <c r="FB274" s="2692" t="str">
        <f t="shared" si="586"/>
        <v/>
      </c>
      <c r="FC274" s="2692" t="str">
        <f t="shared" si="587"/>
        <v/>
      </c>
      <c r="FD274" s="2692" t="str">
        <f t="shared" si="588"/>
        <v/>
      </c>
      <c r="FE274" s="2692" t="str">
        <f t="shared" si="589"/>
        <v/>
      </c>
      <c r="FF274" s="2692" t="str">
        <f t="shared" si="590"/>
        <v/>
      </c>
      <c r="FG274" s="2692" t="str">
        <f t="shared" si="591"/>
        <v/>
      </c>
      <c r="FH274" s="2601"/>
      <c r="FI274" s="2681" t="str">
        <f t="shared" si="592"/>
        <v/>
      </c>
      <c r="FJ274" s="2694">
        <f t="shared" si="593"/>
        <v>0</v>
      </c>
      <c r="FK274" s="2527" t="str">
        <f t="shared" si="594"/>
        <v/>
      </c>
      <c r="FL274" s="2527" t="str">
        <f t="shared" si="595"/>
        <v/>
      </c>
      <c r="FM274" s="2527" t="str">
        <f t="shared" si="596"/>
        <v/>
      </c>
      <c r="FN274" s="2527" t="str">
        <f t="shared" si="597"/>
        <v/>
      </c>
      <c r="FO274" s="2527" t="str">
        <f t="shared" si="598"/>
        <v/>
      </c>
      <c r="FP274" s="2527" t="str">
        <f t="shared" si="599"/>
        <v/>
      </c>
      <c r="FQ274" s="2527" t="str">
        <f t="shared" si="600"/>
        <v/>
      </c>
      <c r="FR274" s="2527" t="str">
        <f t="shared" si="601"/>
        <v/>
      </c>
      <c r="FS274" s="2704">
        <f>IF(X274=FS8,X274,0)</f>
        <v>0</v>
      </c>
      <c r="FT274" s="2703" t="str">
        <f t="shared" si="602"/>
        <v/>
      </c>
      <c r="FU274" s="2692" t="str">
        <f t="shared" si="603"/>
        <v/>
      </c>
      <c r="FV274" s="2692" t="str">
        <f t="shared" si="604"/>
        <v/>
      </c>
      <c r="FW274" s="2692" t="str">
        <f t="shared" si="605"/>
        <v/>
      </c>
      <c r="FX274" s="2692" t="str">
        <f t="shared" si="606"/>
        <v/>
      </c>
      <c r="FY274" s="2692" t="str">
        <f t="shared" si="607"/>
        <v/>
      </c>
      <c r="FZ274" s="2692" t="str">
        <f t="shared" si="608"/>
        <v/>
      </c>
      <c r="GA274" s="2692" t="str">
        <f t="shared" si="609"/>
        <v/>
      </c>
      <c r="GB274" s="2696" t="str">
        <f t="shared" si="610"/>
        <v/>
      </c>
      <c r="GC274" s="2535"/>
    </row>
    <row r="275" spans="1:185" ht="45" customHeight="1" x14ac:dyDescent="0.25">
      <c r="A275" s="2633">
        <f>ROW()</f>
        <v>275</v>
      </c>
      <c r="B275" s="2667" t="str">
        <f>IF(C275="I","",IF(ISBLANK(D275),"",IF(ISTEXT(D275),LARGE(B9:B274,1)+1,0)))</f>
        <v/>
      </c>
      <c r="C275" s="2716"/>
      <c r="D275" s="2717"/>
      <c r="E275" s="2718"/>
      <c r="F275" s="2719"/>
      <c r="G275" s="2671"/>
      <c r="H275" s="2672"/>
      <c r="I275" s="2671"/>
      <c r="J275" s="2672"/>
      <c r="K275" s="2673">
        <f t="shared" si="492"/>
        <v>0</v>
      </c>
      <c r="L275" s="2532"/>
      <c r="M275" s="2674">
        <f t="shared" si="499"/>
        <v>0</v>
      </c>
      <c r="N275" s="2675">
        <f t="shared" si="499"/>
        <v>0</v>
      </c>
      <c r="O275" s="2676"/>
      <c r="P275" s="2676"/>
      <c r="Q275" s="2676"/>
      <c r="R275" s="2676"/>
      <c r="S275" s="2676"/>
      <c r="T275" s="2676"/>
      <c r="U275" s="2676"/>
      <c r="V275" s="2676"/>
      <c r="W275" s="2532"/>
      <c r="X275" s="2674">
        <f t="shared" si="500"/>
        <v>0</v>
      </c>
      <c r="Y275" s="2675">
        <f t="shared" si="500"/>
        <v>0</v>
      </c>
      <c r="Z275" s="2677"/>
      <c r="AA275" s="2677"/>
      <c r="AB275" s="2677"/>
      <c r="AC275" s="2677"/>
      <c r="AD275" s="2677"/>
      <c r="AE275" s="2677"/>
      <c r="AF275" s="2677"/>
      <c r="AG275" s="2677"/>
      <c r="AH275" s="2532"/>
      <c r="AI275" s="2535"/>
      <c r="AJ275" s="2678">
        <f t="shared" si="501"/>
        <v>0</v>
      </c>
      <c r="AK275" s="2679">
        <f t="shared" si="502"/>
        <v>0</v>
      </c>
      <c r="AL275" s="2678">
        <f t="shared" si="503"/>
        <v>0</v>
      </c>
      <c r="AM275" s="2679">
        <f t="shared" si="504"/>
        <v>0</v>
      </c>
      <c r="AN275" s="2678">
        <f t="shared" si="505"/>
        <v>0</v>
      </c>
      <c r="AO275" s="2679">
        <f t="shared" si="506"/>
        <v>0</v>
      </c>
      <c r="AP275" s="2678">
        <f t="shared" si="507"/>
        <v>0</v>
      </c>
      <c r="AQ275" s="2679">
        <f t="shared" si="508"/>
        <v>0</v>
      </c>
      <c r="AR275" s="2678">
        <f t="shared" si="509"/>
        <v>0</v>
      </c>
      <c r="AS275" s="2679">
        <f t="shared" si="510"/>
        <v>0</v>
      </c>
      <c r="AT275" s="2678">
        <f t="shared" si="511"/>
        <v>0</v>
      </c>
      <c r="AU275" s="2679">
        <f t="shared" si="512"/>
        <v>0</v>
      </c>
      <c r="AV275" s="2678">
        <f t="shared" si="513"/>
        <v>0</v>
      </c>
      <c r="AW275" s="2679">
        <f t="shared" si="514"/>
        <v>0</v>
      </c>
      <c r="AX275" s="2678">
        <f t="shared" si="515"/>
        <v>0</v>
      </c>
      <c r="AY275" s="2679">
        <f t="shared" si="516"/>
        <v>0</v>
      </c>
      <c r="AZ275" s="2680"/>
      <c r="BA275" s="2681">
        <f>BA9</f>
        <v>20</v>
      </c>
      <c r="BB275" s="2681">
        <f t="shared" si="517"/>
        <v>0</v>
      </c>
      <c r="BC275" s="2681" t="str">
        <f t="shared" si="518"/>
        <v/>
      </c>
      <c r="BD275" s="2682">
        <f t="shared" si="496"/>
        <v>0</v>
      </c>
      <c r="BE275" s="2682">
        <f t="shared" si="496"/>
        <v>0</v>
      </c>
      <c r="BF275" s="2682">
        <f t="shared" si="496"/>
        <v>0</v>
      </c>
      <c r="BG275" s="2682">
        <f t="shared" si="493"/>
        <v>0</v>
      </c>
      <c r="BH275" s="2682">
        <f t="shared" si="493"/>
        <v>0</v>
      </c>
      <c r="BI275" s="2682">
        <f t="shared" si="493"/>
        <v>0</v>
      </c>
      <c r="BJ275" s="2682">
        <f t="shared" si="493"/>
        <v>0</v>
      </c>
      <c r="BK275" s="2682">
        <f t="shared" si="493"/>
        <v>0</v>
      </c>
      <c r="BL275" s="2535"/>
      <c r="BM275" s="2683">
        <f t="shared" si="519"/>
        <v>0</v>
      </c>
      <c r="BN275" s="2684">
        <f t="shared" si="520"/>
        <v>0</v>
      </c>
      <c r="BO275" s="2684">
        <f t="shared" si="521"/>
        <v>0</v>
      </c>
      <c r="BP275" s="2684">
        <f t="shared" si="522"/>
        <v>0</v>
      </c>
      <c r="BQ275" s="2684">
        <f t="shared" si="523"/>
        <v>0</v>
      </c>
      <c r="BR275" s="2684">
        <f t="shared" si="524"/>
        <v>0</v>
      </c>
      <c r="BS275" s="2684">
        <f t="shared" si="525"/>
        <v>0</v>
      </c>
      <c r="BT275" s="2684">
        <f t="shared" si="526"/>
        <v>0</v>
      </c>
      <c r="BU275" s="2617"/>
      <c r="BV275" s="2685">
        <f t="shared" si="497"/>
        <v>0</v>
      </c>
      <c r="BW275" s="2686">
        <f t="shared" si="497"/>
        <v>0</v>
      </c>
      <c r="BX275" s="2686">
        <f t="shared" si="497"/>
        <v>0</v>
      </c>
      <c r="BY275" s="2686">
        <f t="shared" si="494"/>
        <v>0</v>
      </c>
      <c r="BZ275" s="2686">
        <f t="shared" si="494"/>
        <v>0</v>
      </c>
      <c r="CA275" s="2686">
        <f t="shared" si="494"/>
        <v>0</v>
      </c>
      <c r="CB275" s="2686">
        <f t="shared" si="494"/>
        <v>0</v>
      </c>
      <c r="CC275" s="2687">
        <f t="shared" si="494"/>
        <v>0</v>
      </c>
      <c r="CD275" s="2525"/>
      <c r="CE275" s="2681" t="str">
        <f t="shared" si="527"/>
        <v/>
      </c>
      <c r="CF275" s="2688">
        <f t="shared" si="528"/>
        <v>0</v>
      </c>
      <c r="CG275" s="2689">
        <f t="shared" si="529"/>
        <v>0</v>
      </c>
      <c r="CH275" s="2689">
        <f t="shared" si="530"/>
        <v>0</v>
      </c>
      <c r="CI275" s="2689">
        <f t="shared" si="531"/>
        <v>0</v>
      </c>
      <c r="CJ275" s="2689">
        <f t="shared" si="532"/>
        <v>0</v>
      </c>
      <c r="CK275" s="2689">
        <f t="shared" si="533"/>
        <v>0</v>
      </c>
      <c r="CL275" s="2689">
        <f t="shared" si="534"/>
        <v>0</v>
      </c>
      <c r="CM275" s="2689">
        <f t="shared" si="535"/>
        <v>0</v>
      </c>
      <c r="CN275" s="2689">
        <f t="shared" si="536"/>
        <v>0</v>
      </c>
      <c r="CO275" s="2702">
        <f>IF(M275=CO8,M275,0)</f>
        <v>0</v>
      </c>
      <c r="CP275" s="2703" t="str">
        <f t="shared" si="537"/>
        <v/>
      </c>
      <c r="CQ275" s="2678" t="str">
        <f t="shared" si="538"/>
        <v/>
      </c>
      <c r="CR275" s="2692" t="str">
        <f t="shared" si="539"/>
        <v/>
      </c>
      <c r="CS275" s="2692" t="str">
        <f t="shared" si="540"/>
        <v/>
      </c>
      <c r="CT275" s="2692" t="str">
        <f t="shared" si="541"/>
        <v/>
      </c>
      <c r="CU275" s="2692" t="str">
        <f t="shared" si="542"/>
        <v/>
      </c>
      <c r="CV275" s="2692" t="str">
        <f t="shared" si="543"/>
        <v/>
      </c>
      <c r="CW275" s="2692" t="str">
        <f t="shared" si="544"/>
        <v/>
      </c>
      <c r="CX275" s="2693" t="str">
        <f t="shared" si="545"/>
        <v/>
      </c>
      <c r="CY275" s="2601"/>
      <c r="CZ275" s="2681" t="str">
        <f t="shared" si="546"/>
        <v/>
      </c>
      <c r="DA275" s="2694">
        <f t="shared" si="547"/>
        <v>0</v>
      </c>
      <c r="DB275" s="2527" t="str">
        <f t="shared" si="548"/>
        <v/>
      </c>
      <c r="DC275" s="2527" t="str">
        <f t="shared" si="549"/>
        <v/>
      </c>
      <c r="DD275" s="2527" t="str">
        <f t="shared" si="550"/>
        <v/>
      </c>
      <c r="DE275" s="2527" t="str">
        <f t="shared" si="551"/>
        <v/>
      </c>
      <c r="DF275" s="2527" t="str">
        <f t="shared" si="552"/>
        <v/>
      </c>
      <c r="DG275" s="2527" t="str">
        <f t="shared" si="553"/>
        <v/>
      </c>
      <c r="DH275" s="2527" t="str">
        <f t="shared" si="554"/>
        <v/>
      </c>
      <c r="DI275" s="2527" t="str">
        <f t="shared" si="555"/>
        <v/>
      </c>
      <c r="DJ275" s="2549"/>
      <c r="DK275" s="2704">
        <f>IF(M275=DK8,M275,0)</f>
        <v>0</v>
      </c>
      <c r="DL275" s="2703" t="str">
        <f t="shared" si="556"/>
        <v/>
      </c>
      <c r="DM275" s="2692" t="str">
        <f t="shared" si="557"/>
        <v/>
      </c>
      <c r="DN275" s="2692" t="str">
        <f t="shared" si="558"/>
        <v/>
      </c>
      <c r="DO275" s="2692" t="str">
        <f t="shared" si="559"/>
        <v/>
      </c>
      <c r="DP275" s="2692" t="str">
        <f t="shared" si="560"/>
        <v/>
      </c>
      <c r="DQ275" s="2692" t="str">
        <f t="shared" si="561"/>
        <v/>
      </c>
      <c r="DR275" s="2692" t="str">
        <f t="shared" si="562"/>
        <v/>
      </c>
      <c r="DS275" s="2692" t="str">
        <f t="shared" si="563"/>
        <v/>
      </c>
      <c r="DT275" s="2696" t="str">
        <f t="shared" si="564"/>
        <v/>
      </c>
      <c r="DU275" s="2535"/>
      <c r="DV275" s="2683">
        <f t="shared" si="565"/>
        <v>0</v>
      </c>
      <c r="DW275" s="2684">
        <f t="shared" si="566"/>
        <v>0</v>
      </c>
      <c r="DX275" s="2684">
        <f t="shared" si="567"/>
        <v>0</v>
      </c>
      <c r="DY275" s="2684">
        <f t="shared" si="568"/>
        <v>0</v>
      </c>
      <c r="DZ275" s="2684">
        <f t="shared" si="569"/>
        <v>0</v>
      </c>
      <c r="EA275" s="2684">
        <f t="shared" si="570"/>
        <v>0</v>
      </c>
      <c r="EB275" s="2684">
        <f t="shared" si="571"/>
        <v>0</v>
      </c>
      <c r="EC275" s="2684">
        <f t="shared" si="572"/>
        <v>0</v>
      </c>
      <c r="ED275" s="2630"/>
      <c r="EE275" s="2685">
        <f t="shared" si="498"/>
        <v>0</v>
      </c>
      <c r="EF275" s="2686">
        <f t="shared" si="498"/>
        <v>0</v>
      </c>
      <c r="EG275" s="2686">
        <f t="shared" si="498"/>
        <v>0</v>
      </c>
      <c r="EH275" s="2686">
        <f t="shared" si="495"/>
        <v>0</v>
      </c>
      <c r="EI275" s="2686">
        <f t="shared" si="495"/>
        <v>0</v>
      </c>
      <c r="EJ275" s="2686">
        <f t="shared" si="495"/>
        <v>0</v>
      </c>
      <c r="EK275" s="2686">
        <f t="shared" si="495"/>
        <v>0</v>
      </c>
      <c r="EL275" s="2687">
        <f t="shared" si="495"/>
        <v>0</v>
      </c>
      <c r="EM275" s="2601"/>
      <c r="EN275" s="2681" t="str">
        <f t="shared" si="573"/>
        <v/>
      </c>
      <c r="EO275" s="2688">
        <f t="shared" si="574"/>
        <v>0</v>
      </c>
      <c r="EP275" s="2689">
        <f t="shared" si="575"/>
        <v>0</v>
      </c>
      <c r="EQ275" s="2689">
        <f t="shared" si="576"/>
        <v>0</v>
      </c>
      <c r="ER275" s="2689">
        <f t="shared" si="577"/>
        <v>0</v>
      </c>
      <c r="ES275" s="2689">
        <f t="shared" si="578"/>
        <v>0</v>
      </c>
      <c r="ET275" s="2689">
        <f t="shared" si="579"/>
        <v>0</v>
      </c>
      <c r="EU275" s="2689">
        <f t="shared" si="580"/>
        <v>0</v>
      </c>
      <c r="EV275" s="2689">
        <f t="shared" si="581"/>
        <v>0</v>
      </c>
      <c r="EW275" s="2689">
        <f t="shared" si="582"/>
        <v>0</v>
      </c>
      <c r="EX275" s="2705">
        <f>IF(X275=EX8,X275,0)</f>
        <v>0</v>
      </c>
      <c r="EY275" s="2703" t="str">
        <f t="shared" si="583"/>
        <v/>
      </c>
      <c r="EZ275" s="2678" t="str">
        <f t="shared" si="584"/>
        <v/>
      </c>
      <c r="FA275" s="2692" t="str">
        <f t="shared" si="585"/>
        <v/>
      </c>
      <c r="FB275" s="2692" t="str">
        <f t="shared" si="586"/>
        <v/>
      </c>
      <c r="FC275" s="2692" t="str">
        <f t="shared" si="587"/>
        <v/>
      </c>
      <c r="FD275" s="2692" t="str">
        <f t="shared" si="588"/>
        <v/>
      </c>
      <c r="FE275" s="2692" t="str">
        <f t="shared" si="589"/>
        <v/>
      </c>
      <c r="FF275" s="2692" t="str">
        <f t="shared" si="590"/>
        <v/>
      </c>
      <c r="FG275" s="2692" t="str">
        <f t="shared" si="591"/>
        <v/>
      </c>
      <c r="FH275" s="2601"/>
      <c r="FI275" s="2681" t="str">
        <f t="shared" si="592"/>
        <v/>
      </c>
      <c r="FJ275" s="2694">
        <f t="shared" si="593"/>
        <v>0</v>
      </c>
      <c r="FK275" s="2527" t="str">
        <f t="shared" si="594"/>
        <v/>
      </c>
      <c r="FL275" s="2527" t="str">
        <f t="shared" si="595"/>
        <v/>
      </c>
      <c r="FM275" s="2527" t="str">
        <f t="shared" si="596"/>
        <v/>
      </c>
      <c r="FN275" s="2527" t="str">
        <f t="shared" si="597"/>
        <v/>
      </c>
      <c r="FO275" s="2527" t="str">
        <f t="shared" si="598"/>
        <v/>
      </c>
      <c r="FP275" s="2527" t="str">
        <f t="shared" si="599"/>
        <v/>
      </c>
      <c r="FQ275" s="2527" t="str">
        <f t="shared" si="600"/>
        <v/>
      </c>
      <c r="FR275" s="2527" t="str">
        <f t="shared" si="601"/>
        <v/>
      </c>
      <c r="FS275" s="2704">
        <f>IF(X275=FS8,X275,0)</f>
        <v>0</v>
      </c>
      <c r="FT275" s="2703" t="str">
        <f t="shared" si="602"/>
        <v/>
      </c>
      <c r="FU275" s="2692" t="str">
        <f t="shared" si="603"/>
        <v/>
      </c>
      <c r="FV275" s="2692" t="str">
        <f t="shared" si="604"/>
        <v/>
      </c>
      <c r="FW275" s="2692" t="str">
        <f t="shared" si="605"/>
        <v/>
      </c>
      <c r="FX275" s="2692" t="str">
        <f t="shared" si="606"/>
        <v/>
      </c>
      <c r="FY275" s="2692" t="str">
        <f t="shared" si="607"/>
        <v/>
      </c>
      <c r="FZ275" s="2692" t="str">
        <f t="shared" si="608"/>
        <v/>
      </c>
      <c r="GA275" s="2692" t="str">
        <f t="shared" si="609"/>
        <v/>
      </c>
      <c r="GB275" s="2696" t="str">
        <f t="shared" si="610"/>
        <v/>
      </c>
      <c r="GC275" s="2535"/>
    </row>
    <row r="276" spans="1:185" ht="45" customHeight="1" x14ac:dyDescent="0.25">
      <c r="A276" s="2633">
        <f>ROW()</f>
        <v>276</v>
      </c>
      <c r="B276" s="2667" t="str">
        <f>IF(C276="I","",IF(ISBLANK(D276),"",IF(ISTEXT(D276),LARGE(B9:B275,1)+1,0)))</f>
        <v/>
      </c>
      <c r="C276" s="2716"/>
      <c r="D276" s="2717"/>
      <c r="E276" s="2718"/>
      <c r="F276" s="2719"/>
      <c r="G276" s="2671"/>
      <c r="H276" s="2672"/>
      <c r="I276" s="2671"/>
      <c r="J276" s="2672"/>
      <c r="K276" s="2673">
        <f t="shared" si="492"/>
        <v>0</v>
      </c>
      <c r="L276" s="2532"/>
      <c r="M276" s="2674">
        <f t="shared" si="499"/>
        <v>0</v>
      </c>
      <c r="N276" s="2675">
        <f t="shared" si="499"/>
        <v>0</v>
      </c>
      <c r="O276" s="2676"/>
      <c r="P276" s="2676"/>
      <c r="Q276" s="2676"/>
      <c r="R276" s="2676"/>
      <c r="S276" s="2676"/>
      <c r="T276" s="2676"/>
      <c r="U276" s="2676"/>
      <c r="V276" s="2676"/>
      <c r="W276" s="2532"/>
      <c r="X276" s="2674">
        <f t="shared" si="500"/>
        <v>0</v>
      </c>
      <c r="Y276" s="2675">
        <f t="shared" si="500"/>
        <v>0</v>
      </c>
      <c r="Z276" s="2677"/>
      <c r="AA276" s="2677"/>
      <c r="AB276" s="2677"/>
      <c r="AC276" s="2677"/>
      <c r="AD276" s="2677"/>
      <c r="AE276" s="2677"/>
      <c r="AF276" s="2677"/>
      <c r="AG276" s="2677"/>
      <c r="AH276" s="2532"/>
      <c r="AI276" s="2535"/>
      <c r="AJ276" s="2678">
        <f t="shared" si="501"/>
        <v>0</v>
      </c>
      <c r="AK276" s="2679">
        <f t="shared" si="502"/>
        <v>0</v>
      </c>
      <c r="AL276" s="2678">
        <f t="shared" si="503"/>
        <v>0</v>
      </c>
      <c r="AM276" s="2679">
        <f t="shared" si="504"/>
        <v>0</v>
      </c>
      <c r="AN276" s="2678">
        <f t="shared" si="505"/>
        <v>0</v>
      </c>
      <c r="AO276" s="2679">
        <f t="shared" si="506"/>
        <v>0</v>
      </c>
      <c r="AP276" s="2678">
        <f t="shared" si="507"/>
        <v>0</v>
      </c>
      <c r="AQ276" s="2679">
        <f t="shared" si="508"/>
        <v>0</v>
      </c>
      <c r="AR276" s="2678">
        <f t="shared" si="509"/>
        <v>0</v>
      </c>
      <c r="AS276" s="2679">
        <f t="shared" si="510"/>
        <v>0</v>
      </c>
      <c r="AT276" s="2678">
        <f t="shared" si="511"/>
        <v>0</v>
      </c>
      <c r="AU276" s="2679">
        <f t="shared" si="512"/>
        <v>0</v>
      </c>
      <c r="AV276" s="2678">
        <f t="shared" si="513"/>
        <v>0</v>
      </c>
      <c r="AW276" s="2679">
        <f t="shared" si="514"/>
        <v>0</v>
      </c>
      <c r="AX276" s="2678">
        <f t="shared" si="515"/>
        <v>0</v>
      </c>
      <c r="AY276" s="2679">
        <f t="shared" si="516"/>
        <v>0</v>
      </c>
      <c r="AZ276" s="2680"/>
      <c r="BA276" s="2681">
        <f>BA9</f>
        <v>20</v>
      </c>
      <c r="BB276" s="2681">
        <f t="shared" si="517"/>
        <v>0</v>
      </c>
      <c r="BC276" s="2681" t="str">
        <f t="shared" si="518"/>
        <v/>
      </c>
      <c r="BD276" s="2682">
        <f t="shared" si="496"/>
        <v>0</v>
      </c>
      <c r="BE276" s="2682">
        <f t="shared" si="496"/>
        <v>0</v>
      </c>
      <c r="BF276" s="2682">
        <f t="shared" si="496"/>
        <v>0</v>
      </c>
      <c r="BG276" s="2682">
        <f t="shared" si="493"/>
        <v>0</v>
      </c>
      <c r="BH276" s="2682">
        <f t="shared" si="493"/>
        <v>0</v>
      </c>
      <c r="BI276" s="2682">
        <f t="shared" si="493"/>
        <v>0</v>
      </c>
      <c r="BJ276" s="2682">
        <f t="shared" si="493"/>
        <v>0</v>
      </c>
      <c r="BK276" s="2682">
        <f t="shared" si="493"/>
        <v>0</v>
      </c>
      <c r="BL276" s="2535"/>
      <c r="BM276" s="2683">
        <f t="shared" si="519"/>
        <v>0</v>
      </c>
      <c r="BN276" s="2684">
        <f t="shared" si="520"/>
        <v>0</v>
      </c>
      <c r="BO276" s="2684">
        <f t="shared" si="521"/>
        <v>0</v>
      </c>
      <c r="BP276" s="2684">
        <f t="shared" si="522"/>
        <v>0</v>
      </c>
      <c r="BQ276" s="2684">
        <f t="shared" si="523"/>
        <v>0</v>
      </c>
      <c r="BR276" s="2684">
        <f t="shared" si="524"/>
        <v>0</v>
      </c>
      <c r="BS276" s="2684">
        <f t="shared" si="525"/>
        <v>0</v>
      </c>
      <c r="BT276" s="2684">
        <f t="shared" si="526"/>
        <v>0</v>
      </c>
      <c r="BU276" s="2617"/>
      <c r="BV276" s="2685">
        <f t="shared" si="497"/>
        <v>0</v>
      </c>
      <c r="BW276" s="2686">
        <f t="shared" si="497"/>
        <v>0</v>
      </c>
      <c r="BX276" s="2686">
        <f t="shared" si="497"/>
        <v>0</v>
      </c>
      <c r="BY276" s="2686">
        <f t="shared" si="494"/>
        <v>0</v>
      </c>
      <c r="BZ276" s="2686">
        <f t="shared" si="494"/>
        <v>0</v>
      </c>
      <c r="CA276" s="2686">
        <f t="shared" si="494"/>
        <v>0</v>
      </c>
      <c r="CB276" s="2686">
        <f t="shared" si="494"/>
        <v>0</v>
      </c>
      <c r="CC276" s="2687">
        <f t="shared" si="494"/>
        <v>0</v>
      </c>
      <c r="CD276" s="2525"/>
      <c r="CE276" s="2681" t="str">
        <f t="shared" si="527"/>
        <v/>
      </c>
      <c r="CF276" s="2688">
        <f t="shared" si="528"/>
        <v>0</v>
      </c>
      <c r="CG276" s="2689">
        <f t="shared" si="529"/>
        <v>0</v>
      </c>
      <c r="CH276" s="2689">
        <f t="shared" si="530"/>
        <v>0</v>
      </c>
      <c r="CI276" s="2689">
        <f t="shared" si="531"/>
        <v>0</v>
      </c>
      <c r="CJ276" s="2689">
        <f t="shared" si="532"/>
        <v>0</v>
      </c>
      <c r="CK276" s="2689">
        <f t="shared" si="533"/>
        <v>0</v>
      </c>
      <c r="CL276" s="2689">
        <f t="shared" si="534"/>
        <v>0</v>
      </c>
      <c r="CM276" s="2689">
        <f t="shared" si="535"/>
        <v>0</v>
      </c>
      <c r="CN276" s="2689">
        <f t="shared" si="536"/>
        <v>0</v>
      </c>
      <c r="CO276" s="2702">
        <f>IF(M276=CO8,M276,0)</f>
        <v>0</v>
      </c>
      <c r="CP276" s="2703" t="str">
        <f t="shared" si="537"/>
        <v/>
      </c>
      <c r="CQ276" s="2678" t="str">
        <f t="shared" si="538"/>
        <v/>
      </c>
      <c r="CR276" s="2692" t="str">
        <f t="shared" si="539"/>
        <v/>
      </c>
      <c r="CS276" s="2692" t="str">
        <f t="shared" si="540"/>
        <v/>
      </c>
      <c r="CT276" s="2692" t="str">
        <f t="shared" si="541"/>
        <v/>
      </c>
      <c r="CU276" s="2692" t="str">
        <f t="shared" si="542"/>
        <v/>
      </c>
      <c r="CV276" s="2692" t="str">
        <f t="shared" si="543"/>
        <v/>
      </c>
      <c r="CW276" s="2692" t="str">
        <f t="shared" si="544"/>
        <v/>
      </c>
      <c r="CX276" s="2693" t="str">
        <f t="shared" si="545"/>
        <v/>
      </c>
      <c r="CY276" s="2601"/>
      <c r="CZ276" s="2681" t="str">
        <f t="shared" si="546"/>
        <v/>
      </c>
      <c r="DA276" s="2694">
        <f t="shared" si="547"/>
        <v>0</v>
      </c>
      <c r="DB276" s="2527" t="str">
        <f t="shared" si="548"/>
        <v/>
      </c>
      <c r="DC276" s="2527" t="str">
        <f t="shared" si="549"/>
        <v/>
      </c>
      <c r="DD276" s="2527" t="str">
        <f t="shared" si="550"/>
        <v/>
      </c>
      <c r="DE276" s="2527" t="str">
        <f t="shared" si="551"/>
        <v/>
      </c>
      <c r="DF276" s="2527" t="str">
        <f t="shared" si="552"/>
        <v/>
      </c>
      <c r="DG276" s="2527" t="str">
        <f t="shared" si="553"/>
        <v/>
      </c>
      <c r="DH276" s="2527" t="str">
        <f t="shared" si="554"/>
        <v/>
      </c>
      <c r="DI276" s="2527" t="str">
        <f t="shared" si="555"/>
        <v/>
      </c>
      <c r="DJ276" s="2549"/>
      <c r="DK276" s="2704">
        <f>IF(M276=DK8,M276,0)</f>
        <v>0</v>
      </c>
      <c r="DL276" s="2703" t="str">
        <f t="shared" si="556"/>
        <v/>
      </c>
      <c r="DM276" s="2692" t="str">
        <f t="shared" si="557"/>
        <v/>
      </c>
      <c r="DN276" s="2692" t="str">
        <f t="shared" si="558"/>
        <v/>
      </c>
      <c r="DO276" s="2692" t="str">
        <f t="shared" si="559"/>
        <v/>
      </c>
      <c r="DP276" s="2692" t="str">
        <f t="shared" si="560"/>
        <v/>
      </c>
      <c r="DQ276" s="2692" t="str">
        <f t="shared" si="561"/>
        <v/>
      </c>
      <c r="DR276" s="2692" t="str">
        <f t="shared" si="562"/>
        <v/>
      </c>
      <c r="DS276" s="2692" t="str">
        <f t="shared" si="563"/>
        <v/>
      </c>
      <c r="DT276" s="2696" t="str">
        <f t="shared" si="564"/>
        <v/>
      </c>
      <c r="DU276" s="2535"/>
      <c r="DV276" s="2683">
        <f t="shared" si="565"/>
        <v>0</v>
      </c>
      <c r="DW276" s="2684">
        <f t="shared" si="566"/>
        <v>0</v>
      </c>
      <c r="DX276" s="2684">
        <f t="shared" si="567"/>
        <v>0</v>
      </c>
      <c r="DY276" s="2684">
        <f t="shared" si="568"/>
        <v>0</v>
      </c>
      <c r="DZ276" s="2684">
        <f t="shared" si="569"/>
        <v>0</v>
      </c>
      <c r="EA276" s="2684">
        <f t="shared" si="570"/>
        <v>0</v>
      </c>
      <c r="EB276" s="2684">
        <f t="shared" si="571"/>
        <v>0</v>
      </c>
      <c r="EC276" s="2684">
        <f t="shared" si="572"/>
        <v>0</v>
      </c>
      <c r="ED276" s="2630"/>
      <c r="EE276" s="2685">
        <f t="shared" si="498"/>
        <v>0</v>
      </c>
      <c r="EF276" s="2686">
        <f t="shared" si="498"/>
        <v>0</v>
      </c>
      <c r="EG276" s="2686">
        <f t="shared" si="498"/>
        <v>0</v>
      </c>
      <c r="EH276" s="2686">
        <f t="shared" si="495"/>
        <v>0</v>
      </c>
      <c r="EI276" s="2686">
        <f t="shared" si="495"/>
        <v>0</v>
      </c>
      <c r="EJ276" s="2686">
        <f t="shared" si="495"/>
        <v>0</v>
      </c>
      <c r="EK276" s="2686">
        <f t="shared" si="495"/>
        <v>0</v>
      </c>
      <c r="EL276" s="2687">
        <f t="shared" si="495"/>
        <v>0</v>
      </c>
      <c r="EM276" s="2601"/>
      <c r="EN276" s="2681" t="str">
        <f t="shared" si="573"/>
        <v/>
      </c>
      <c r="EO276" s="2688">
        <f t="shared" si="574"/>
        <v>0</v>
      </c>
      <c r="EP276" s="2689">
        <f t="shared" si="575"/>
        <v>0</v>
      </c>
      <c r="EQ276" s="2689">
        <f t="shared" si="576"/>
        <v>0</v>
      </c>
      <c r="ER276" s="2689">
        <f t="shared" si="577"/>
        <v>0</v>
      </c>
      <c r="ES276" s="2689">
        <f t="shared" si="578"/>
        <v>0</v>
      </c>
      <c r="ET276" s="2689">
        <f t="shared" si="579"/>
        <v>0</v>
      </c>
      <c r="EU276" s="2689">
        <f t="shared" si="580"/>
        <v>0</v>
      </c>
      <c r="EV276" s="2689">
        <f t="shared" si="581"/>
        <v>0</v>
      </c>
      <c r="EW276" s="2689">
        <f t="shared" si="582"/>
        <v>0</v>
      </c>
      <c r="EX276" s="2705">
        <f>IF(X276=EX8,X276,0)</f>
        <v>0</v>
      </c>
      <c r="EY276" s="2703" t="str">
        <f t="shared" si="583"/>
        <v/>
      </c>
      <c r="EZ276" s="2678" t="str">
        <f t="shared" si="584"/>
        <v/>
      </c>
      <c r="FA276" s="2692" t="str">
        <f t="shared" si="585"/>
        <v/>
      </c>
      <c r="FB276" s="2692" t="str">
        <f t="shared" si="586"/>
        <v/>
      </c>
      <c r="FC276" s="2692" t="str">
        <f t="shared" si="587"/>
        <v/>
      </c>
      <c r="FD276" s="2692" t="str">
        <f t="shared" si="588"/>
        <v/>
      </c>
      <c r="FE276" s="2692" t="str">
        <f t="shared" si="589"/>
        <v/>
      </c>
      <c r="FF276" s="2692" t="str">
        <f t="shared" si="590"/>
        <v/>
      </c>
      <c r="FG276" s="2692" t="str">
        <f t="shared" si="591"/>
        <v/>
      </c>
      <c r="FH276" s="2601"/>
      <c r="FI276" s="2681" t="str">
        <f t="shared" si="592"/>
        <v/>
      </c>
      <c r="FJ276" s="2694">
        <f t="shared" si="593"/>
        <v>0</v>
      </c>
      <c r="FK276" s="2527" t="str">
        <f t="shared" si="594"/>
        <v/>
      </c>
      <c r="FL276" s="2527" t="str">
        <f t="shared" si="595"/>
        <v/>
      </c>
      <c r="FM276" s="2527" t="str">
        <f t="shared" si="596"/>
        <v/>
      </c>
      <c r="FN276" s="2527" t="str">
        <f t="shared" si="597"/>
        <v/>
      </c>
      <c r="FO276" s="2527" t="str">
        <f t="shared" si="598"/>
        <v/>
      </c>
      <c r="FP276" s="2527" t="str">
        <f t="shared" si="599"/>
        <v/>
      </c>
      <c r="FQ276" s="2527" t="str">
        <f t="shared" si="600"/>
        <v/>
      </c>
      <c r="FR276" s="2527" t="str">
        <f t="shared" si="601"/>
        <v/>
      </c>
      <c r="FS276" s="2704">
        <f>IF(X276=FS8,X276,0)</f>
        <v>0</v>
      </c>
      <c r="FT276" s="2703" t="str">
        <f t="shared" si="602"/>
        <v/>
      </c>
      <c r="FU276" s="2692" t="str">
        <f t="shared" si="603"/>
        <v/>
      </c>
      <c r="FV276" s="2692" t="str">
        <f t="shared" si="604"/>
        <v/>
      </c>
      <c r="FW276" s="2692" t="str">
        <f t="shared" si="605"/>
        <v/>
      </c>
      <c r="FX276" s="2692" t="str">
        <f t="shared" si="606"/>
        <v/>
      </c>
      <c r="FY276" s="2692" t="str">
        <f t="shared" si="607"/>
        <v/>
      </c>
      <c r="FZ276" s="2692" t="str">
        <f t="shared" si="608"/>
        <v/>
      </c>
      <c r="GA276" s="2692" t="str">
        <f t="shared" si="609"/>
        <v/>
      </c>
      <c r="GB276" s="2696" t="str">
        <f t="shared" si="610"/>
        <v/>
      </c>
      <c r="GC276" s="2535"/>
    </row>
    <row r="277" spans="1:185" ht="45" customHeight="1" x14ac:dyDescent="0.25">
      <c r="A277" s="2633">
        <f>ROW()</f>
        <v>277</v>
      </c>
      <c r="B277" s="2667" t="str">
        <f>IF(C277="I","",IF(ISBLANK(D277),"",IF(ISTEXT(D277),LARGE(B9:B276,1)+1,0)))</f>
        <v/>
      </c>
      <c r="C277" s="2716"/>
      <c r="D277" s="2717"/>
      <c r="E277" s="2718"/>
      <c r="F277" s="2719"/>
      <c r="G277" s="2671"/>
      <c r="H277" s="2672"/>
      <c r="I277" s="2671"/>
      <c r="J277" s="2672"/>
      <c r="K277" s="2673">
        <f t="shared" si="492"/>
        <v>0</v>
      </c>
      <c r="L277" s="2532"/>
      <c r="M277" s="2674">
        <f t="shared" si="499"/>
        <v>0</v>
      </c>
      <c r="N277" s="2675">
        <f t="shared" si="499"/>
        <v>0</v>
      </c>
      <c r="O277" s="2676"/>
      <c r="P277" s="2676"/>
      <c r="Q277" s="2676"/>
      <c r="R277" s="2676"/>
      <c r="S277" s="2676"/>
      <c r="T277" s="2676"/>
      <c r="U277" s="2676"/>
      <c r="V277" s="2676"/>
      <c r="W277" s="2532"/>
      <c r="X277" s="2674">
        <f t="shared" si="500"/>
        <v>0</v>
      </c>
      <c r="Y277" s="2675">
        <f t="shared" si="500"/>
        <v>0</v>
      </c>
      <c r="Z277" s="2677"/>
      <c r="AA277" s="2677"/>
      <c r="AB277" s="2677"/>
      <c r="AC277" s="2677"/>
      <c r="AD277" s="2677"/>
      <c r="AE277" s="2677"/>
      <c r="AF277" s="2677"/>
      <c r="AG277" s="2677"/>
      <c r="AH277" s="2532"/>
      <c r="AI277" s="2535"/>
      <c r="AJ277" s="2678">
        <f t="shared" si="501"/>
        <v>0</v>
      </c>
      <c r="AK277" s="2679">
        <f t="shared" si="502"/>
        <v>0</v>
      </c>
      <c r="AL277" s="2678">
        <f t="shared" si="503"/>
        <v>0</v>
      </c>
      <c r="AM277" s="2679">
        <f t="shared" si="504"/>
        <v>0</v>
      </c>
      <c r="AN277" s="2678">
        <f t="shared" si="505"/>
        <v>0</v>
      </c>
      <c r="AO277" s="2679">
        <f t="shared" si="506"/>
        <v>0</v>
      </c>
      <c r="AP277" s="2678">
        <f t="shared" si="507"/>
        <v>0</v>
      </c>
      <c r="AQ277" s="2679">
        <f t="shared" si="508"/>
        <v>0</v>
      </c>
      <c r="AR277" s="2678">
        <f t="shared" si="509"/>
        <v>0</v>
      </c>
      <c r="AS277" s="2679">
        <f t="shared" si="510"/>
        <v>0</v>
      </c>
      <c r="AT277" s="2678">
        <f t="shared" si="511"/>
        <v>0</v>
      </c>
      <c r="AU277" s="2679">
        <f t="shared" si="512"/>
        <v>0</v>
      </c>
      <c r="AV277" s="2678">
        <f t="shared" si="513"/>
        <v>0</v>
      </c>
      <c r="AW277" s="2679">
        <f t="shared" si="514"/>
        <v>0</v>
      </c>
      <c r="AX277" s="2678">
        <f t="shared" si="515"/>
        <v>0</v>
      </c>
      <c r="AY277" s="2679">
        <f t="shared" si="516"/>
        <v>0</v>
      </c>
      <c r="AZ277" s="2680"/>
      <c r="BA277" s="2681">
        <f>BA9</f>
        <v>20</v>
      </c>
      <c r="BB277" s="2681">
        <f t="shared" si="517"/>
        <v>0</v>
      </c>
      <c r="BC277" s="2681" t="str">
        <f t="shared" si="518"/>
        <v/>
      </c>
      <c r="BD277" s="2682">
        <f t="shared" si="496"/>
        <v>0</v>
      </c>
      <c r="BE277" s="2682">
        <f t="shared" si="496"/>
        <v>0</v>
      </c>
      <c r="BF277" s="2682">
        <f t="shared" si="496"/>
        <v>0</v>
      </c>
      <c r="BG277" s="2682">
        <f t="shared" si="493"/>
        <v>0</v>
      </c>
      <c r="BH277" s="2682">
        <f t="shared" si="493"/>
        <v>0</v>
      </c>
      <c r="BI277" s="2682">
        <f t="shared" si="493"/>
        <v>0</v>
      </c>
      <c r="BJ277" s="2682">
        <f t="shared" si="493"/>
        <v>0</v>
      </c>
      <c r="BK277" s="2682">
        <f t="shared" si="493"/>
        <v>0</v>
      </c>
      <c r="BL277" s="2535"/>
      <c r="BM277" s="2683">
        <f t="shared" si="519"/>
        <v>0</v>
      </c>
      <c r="BN277" s="2684">
        <f t="shared" si="520"/>
        <v>0</v>
      </c>
      <c r="BO277" s="2684">
        <f t="shared" si="521"/>
        <v>0</v>
      </c>
      <c r="BP277" s="2684">
        <f t="shared" si="522"/>
        <v>0</v>
      </c>
      <c r="BQ277" s="2684">
        <f t="shared" si="523"/>
        <v>0</v>
      </c>
      <c r="BR277" s="2684">
        <f t="shared" si="524"/>
        <v>0</v>
      </c>
      <c r="BS277" s="2684">
        <f t="shared" si="525"/>
        <v>0</v>
      </c>
      <c r="BT277" s="2684">
        <f t="shared" si="526"/>
        <v>0</v>
      </c>
      <c r="BU277" s="2617"/>
      <c r="BV277" s="2685">
        <f t="shared" si="497"/>
        <v>0</v>
      </c>
      <c r="BW277" s="2686">
        <f t="shared" si="497"/>
        <v>0</v>
      </c>
      <c r="BX277" s="2686">
        <f t="shared" si="497"/>
        <v>0</v>
      </c>
      <c r="BY277" s="2686">
        <f t="shared" si="494"/>
        <v>0</v>
      </c>
      <c r="BZ277" s="2686">
        <f t="shared" si="494"/>
        <v>0</v>
      </c>
      <c r="CA277" s="2686">
        <f t="shared" si="494"/>
        <v>0</v>
      </c>
      <c r="CB277" s="2686">
        <f t="shared" si="494"/>
        <v>0</v>
      </c>
      <c r="CC277" s="2687">
        <f t="shared" si="494"/>
        <v>0</v>
      </c>
      <c r="CD277" s="2525"/>
      <c r="CE277" s="2681" t="str">
        <f t="shared" si="527"/>
        <v/>
      </c>
      <c r="CF277" s="2688">
        <f t="shared" si="528"/>
        <v>0</v>
      </c>
      <c r="CG277" s="2689">
        <f t="shared" si="529"/>
        <v>0</v>
      </c>
      <c r="CH277" s="2689">
        <f t="shared" si="530"/>
        <v>0</v>
      </c>
      <c r="CI277" s="2689">
        <f t="shared" si="531"/>
        <v>0</v>
      </c>
      <c r="CJ277" s="2689">
        <f t="shared" si="532"/>
        <v>0</v>
      </c>
      <c r="CK277" s="2689">
        <f t="shared" si="533"/>
        <v>0</v>
      </c>
      <c r="CL277" s="2689">
        <f t="shared" si="534"/>
        <v>0</v>
      </c>
      <c r="CM277" s="2689">
        <f t="shared" si="535"/>
        <v>0</v>
      </c>
      <c r="CN277" s="2689">
        <f t="shared" si="536"/>
        <v>0</v>
      </c>
      <c r="CO277" s="2702">
        <f>IF(M277=CO8,M277,0)</f>
        <v>0</v>
      </c>
      <c r="CP277" s="2703" t="str">
        <f t="shared" si="537"/>
        <v/>
      </c>
      <c r="CQ277" s="2678" t="str">
        <f t="shared" si="538"/>
        <v/>
      </c>
      <c r="CR277" s="2692" t="str">
        <f t="shared" si="539"/>
        <v/>
      </c>
      <c r="CS277" s="2692" t="str">
        <f t="shared" si="540"/>
        <v/>
      </c>
      <c r="CT277" s="2692" t="str">
        <f t="shared" si="541"/>
        <v/>
      </c>
      <c r="CU277" s="2692" t="str">
        <f t="shared" si="542"/>
        <v/>
      </c>
      <c r="CV277" s="2692" t="str">
        <f t="shared" si="543"/>
        <v/>
      </c>
      <c r="CW277" s="2692" t="str">
        <f t="shared" si="544"/>
        <v/>
      </c>
      <c r="CX277" s="2693" t="str">
        <f t="shared" si="545"/>
        <v/>
      </c>
      <c r="CY277" s="2601"/>
      <c r="CZ277" s="2681" t="str">
        <f t="shared" si="546"/>
        <v/>
      </c>
      <c r="DA277" s="2694">
        <f t="shared" si="547"/>
        <v>0</v>
      </c>
      <c r="DB277" s="2527" t="str">
        <f t="shared" si="548"/>
        <v/>
      </c>
      <c r="DC277" s="2527" t="str">
        <f t="shared" si="549"/>
        <v/>
      </c>
      <c r="DD277" s="2527" t="str">
        <f t="shared" si="550"/>
        <v/>
      </c>
      <c r="DE277" s="2527" t="str">
        <f t="shared" si="551"/>
        <v/>
      </c>
      <c r="DF277" s="2527" t="str">
        <f t="shared" si="552"/>
        <v/>
      </c>
      <c r="DG277" s="2527" t="str">
        <f t="shared" si="553"/>
        <v/>
      </c>
      <c r="DH277" s="2527" t="str">
        <f t="shared" si="554"/>
        <v/>
      </c>
      <c r="DI277" s="2527" t="str">
        <f t="shared" si="555"/>
        <v/>
      </c>
      <c r="DJ277" s="2549"/>
      <c r="DK277" s="2704">
        <f>IF(M277=DK8,M277,0)</f>
        <v>0</v>
      </c>
      <c r="DL277" s="2703" t="str">
        <f t="shared" si="556"/>
        <v/>
      </c>
      <c r="DM277" s="2692" t="str">
        <f t="shared" si="557"/>
        <v/>
      </c>
      <c r="DN277" s="2692" t="str">
        <f t="shared" si="558"/>
        <v/>
      </c>
      <c r="DO277" s="2692" t="str">
        <f t="shared" si="559"/>
        <v/>
      </c>
      <c r="DP277" s="2692" t="str">
        <f t="shared" si="560"/>
        <v/>
      </c>
      <c r="DQ277" s="2692" t="str">
        <f t="shared" si="561"/>
        <v/>
      </c>
      <c r="DR277" s="2692" t="str">
        <f t="shared" si="562"/>
        <v/>
      </c>
      <c r="DS277" s="2692" t="str">
        <f t="shared" si="563"/>
        <v/>
      </c>
      <c r="DT277" s="2696" t="str">
        <f t="shared" si="564"/>
        <v/>
      </c>
      <c r="DU277" s="2535"/>
      <c r="DV277" s="2683">
        <f t="shared" si="565"/>
        <v>0</v>
      </c>
      <c r="DW277" s="2684">
        <f t="shared" si="566"/>
        <v>0</v>
      </c>
      <c r="DX277" s="2684">
        <f t="shared" si="567"/>
        <v>0</v>
      </c>
      <c r="DY277" s="2684">
        <f t="shared" si="568"/>
        <v>0</v>
      </c>
      <c r="DZ277" s="2684">
        <f t="shared" si="569"/>
        <v>0</v>
      </c>
      <c r="EA277" s="2684">
        <f t="shared" si="570"/>
        <v>0</v>
      </c>
      <c r="EB277" s="2684">
        <f t="shared" si="571"/>
        <v>0</v>
      </c>
      <c r="EC277" s="2684">
        <f t="shared" si="572"/>
        <v>0</v>
      </c>
      <c r="ED277" s="2630"/>
      <c r="EE277" s="2685">
        <f t="shared" si="498"/>
        <v>0</v>
      </c>
      <c r="EF277" s="2686">
        <f t="shared" si="498"/>
        <v>0</v>
      </c>
      <c r="EG277" s="2686">
        <f t="shared" si="498"/>
        <v>0</v>
      </c>
      <c r="EH277" s="2686">
        <f t="shared" si="495"/>
        <v>0</v>
      </c>
      <c r="EI277" s="2686">
        <f t="shared" si="495"/>
        <v>0</v>
      </c>
      <c r="EJ277" s="2686">
        <f t="shared" si="495"/>
        <v>0</v>
      </c>
      <c r="EK277" s="2686">
        <f t="shared" si="495"/>
        <v>0</v>
      </c>
      <c r="EL277" s="2687">
        <f t="shared" si="495"/>
        <v>0</v>
      </c>
      <c r="EM277" s="2601"/>
      <c r="EN277" s="2681" t="str">
        <f t="shared" si="573"/>
        <v/>
      </c>
      <c r="EO277" s="2688">
        <f t="shared" si="574"/>
        <v>0</v>
      </c>
      <c r="EP277" s="2689">
        <f t="shared" si="575"/>
        <v>0</v>
      </c>
      <c r="EQ277" s="2689">
        <f t="shared" si="576"/>
        <v>0</v>
      </c>
      <c r="ER277" s="2689">
        <f t="shared" si="577"/>
        <v>0</v>
      </c>
      <c r="ES277" s="2689">
        <f t="shared" si="578"/>
        <v>0</v>
      </c>
      <c r="ET277" s="2689">
        <f t="shared" si="579"/>
        <v>0</v>
      </c>
      <c r="EU277" s="2689">
        <f t="shared" si="580"/>
        <v>0</v>
      </c>
      <c r="EV277" s="2689">
        <f t="shared" si="581"/>
        <v>0</v>
      </c>
      <c r="EW277" s="2689">
        <f t="shared" si="582"/>
        <v>0</v>
      </c>
      <c r="EX277" s="2705">
        <f>IF(X277=EX8,X277,0)</f>
        <v>0</v>
      </c>
      <c r="EY277" s="2703" t="str">
        <f t="shared" si="583"/>
        <v/>
      </c>
      <c r="EZ277" s="2678" t="str">
        <f t="shared" si="584"/>
        <v/>
      </c>
      <c r="FA277" s="2692" t="str">
        <f t="shared" si="585"/>
        <v/>
      </c>
      <c r="FB277" s="2692" t="str">
        <f t="shared" si="586"/>
        <v/>
      </c>
      <c r="FC277" s="2692" t="str">
        <f t="shared" si="587"/>
        <v/>
      </c>
      <c r="FD277" s="2692" t="str">
        <f t="shared" si="588"/>
        <v/>
      </c>
      <c r="FE277" s="2692" t="str">
        <f t="shared" si="589"/>
        <v/>
      </c>
      <c r="FF277" s="2692" t="str">
        <f t="shared" si="590"/>
        <v/>
      </c>
      <c r="FG277" s="2692" t="str">
        <f t="shared" si="591"/>
        <v/>
      </c>
      <c r="FH277" s="2601"/>
      <c r="FI277" s="2681" t="str">
        <f t="shared" si="592"/>
        <v/>
      </c>
      <c r="FJ277" s="2694">
        <f t="shared" si="593"/>
        <v>0</v>
      </c>
      <c r="FK277" s="2527" t="str">
        <f t="shared" si="594"/>
        <v/>
      </c>
      <c r="FL277" s="2527" t="str">
        <f t="shared" si="595"/>
        <v/>
      </c>
      <c r="FM277" s="2527" t="str">
        <f t="shared" si="596"/>
        <v/>
      </c>
      <c r="FN277" s="2527" t="str">
        <f t="shared" si="597"/>
        <v/>
      </c>
      <c r="FO277" s="2527" t="str">
        <f t="shared" si="598"/>
        <v/>
      </c>
      <c r="FP277" s="2527" t="str">
        <f t="shared" si="599"/>
        <v/>
      </c>
      <c r="FQ277" s="2527" t="str">
        <f t="shared" si="600"/>
        <v/>
      </c>
      <c r="FR277" s="2527" t="str">
        <f t="shared" si="601"/>
        <v/>
      </c>
      <c r="FS277" s="2704">
        <f>IF(X277=FS8,X277,0)</f>
        <v>0</v>
      </c>
      <c r="FT277" s="2703" t="str">
        <f t="shared" si="602"/>
        <v/>
      </c>
      <c r="FU277" s="2692" t="str">
        <f t="shared" si="603"/>
        <v/>
      </c>
      <c r="FV277" s="2692" t="str">
        <f t="shared" si="604"/>
        <v/>
      </c>
      <c r="FW277" s="2692" t="str">
        <f t="shared" si="605"/>
        <v/>
      </c>
      <c r="FX277" s="2692" t="str">
        <f t="shared" si="606"/>
        <v/>
      </c>
      <c r="FY277" s="2692" t="str">
        <f t="shared" si="607"/>
        <v/>
      </c>
      <c r="FZ277" s="2692" t="str">
        <f t="shared" si="608"/>
        <v/>
      </c>
      <c r="GA277" s="2692" t="str">
        <f t="shared" si="609"/>
        <v/>
      </c>
      <c r="GB277" s="2696" t="str">
        <f t="shared" si="610"/>
        <v/>
      </c>
      <c r="GC277" s="2535"/>
    </row>
    <row r="278" spans="1:185" ht="45" customHeight="1" x14ac:dyDescent="0.25">
      <c r="A278" s="2633">
        <f>ROW()</f>
        <v>278</v>
      </c>
      <c r="B278" s="2667" t="str">
        <f>IF(C278="I","",IF(ISBLANK(D278),"",IF(ISTEXT(D278),LARGE(B9:B277,1)+1,0)))</f>
        <v/>
      </c>
      <c r="C278" s="2716"/>
      <c r="D278" s="2717"/>
      <c r="E278" s="2718"/>
      <c r="F278" s="2719"/>
      <c r="G278" s="2671"/>
      <c r="H278" s="2672"/>
      <c r="I278" s="2671"/>
      <c r="J278" s="2672"/>
      <c r="K278" s="2673">
        <f t="shared" si="492"/>
        <v>0</v>
      </c>
      <c r="L278" s="2532"/>
      <c r="M278" s="2674">
        <f t="shared" si="499"/>
        <v>0</v>
      </c>
      <c r="N278" s="2675">
        <f t="shared" si="499"/>
        <v>0</v>
      </c>
      <c r="O278" s="2676"/>
      <c r="P278" s="2676"/>
      <c r="Q278" s="2676"/>
      <c r="R278" s="2676"/>
      <c r="S278" s="2676"/>
      <c r="T278" s="2676"/>
      <c r="U278" s="2676"/>
      <c r="V278" s="2676"/>
      <c r="W278" s="2532"/>
      <c r="X278" s="2674">
        <f t="shared" si="500"/>
        <v>0</v>
      </c>
      <c r="Y278" s="2675">
        <f t="shared" si="500"/>
        <v>0</v>
      </c>
      <c r="Z278" s="2677"/>
      <c r="AA278" s="2677"/>
      <c r="AB278" s="2677"/>
      <c r="AC278" s="2677"/>
      <c r="AD278" s="2677"/>
      <c r="AE278" s="2677"/>
      <c r="AF278" s="2677"/>
      <c r="AG278" s="2677"/>
      <c r="AH278" s="2532"/>
      <c r="AI278" s="2535"/>
      <c r="AJ278" s="2678">
        <f t="shared" si="501"/>
        <v>0</v>
      </c>
      <c r="AK278" s="2679">
        <f t="shared" si="502"/>
        <v>0</v>
      </c>
      <c r="AL278" s="2678">
        <f t="shared" si="503"/>
        <v>0</v>
      </c>
      <c r="AM278" s="2679">
        <f t="shared" si="504"/>
        <v>0</v>
      </c>
      <c r="AN278" s="2678">
        <f t="shared" si="505"/>
        <v>0</v>
      </c>
      <c r="AO278" s="2679">
        <f t="shared" si="506"/>
        <v>0</v>
      </c>
      <c r="AP278" s="2678">
        <f t="shared" si="507"/>
        <v>0</v>
      </c>
      <c r="AQ278" s="2679">
        <f t="shared" si="508"/>
        <v>0</v>
      </c>
      <c r="AR278" s="2678">
        <f t="shared" si="509"/>
        <v>0</v>
      </c>
      <c r="AS278" s="2679">
        <f t="shared" si="510"/>
        <v>0</v>
      </c>
      <c r="AT278" s="2678">
        <f t="shared" si="511"/>
        <v>0</v>
      </c>
      <c r="AU278" s="2679">
        <f t="shared" si="512"/>
        <v>0</v>
      </c>
      <c r="AV278" s="2678">
        <f t="shared" si="513"/>
        <v>0</v>
      </c>
      <c r="AW278" s="2679">
        <f t="shared" si="514"/>
        <v>0</v>
      </c>
      <c r="AX278" s="2678">
        <f t="shared" si="515"/>
        <v>0</v>
      </c>
      <c r="AY278" s="2679">
        <f t="shared" si="516"/>
        <v>0</v>
      </c>
      <c r="AZ278" s="2680"/>
      <c r="BA278" s="2681">
        <f>BA9</f>
        <v>20</v>
      </c>
      <c r="BB278" s="2681">
        <f t="shared" si="517"/>
        <v>0</v>
      </c>
      <c r="BC278" s="2681" t="str">
        <f t="shared" si="518"/>
        <v/>
      </c>
      <c r="BD278" s="2682">
        <f t="shared" si="496"/>
        <v>0</v>
      </c>
      <c r="BE278" s="2682">
        <f t="shared" si="496"/>
        <v>0</v>
      </c>
      <c r="BF278" s="2682">
        <f t="shared" si="496"/>
        <v>0</v>
      </c>
      <c r="BG278" s="2682">
        <f t="shared" si="496"/>
        <v>0</v>
      </c>
      <c r="BH278" s="2682">
        <f t="shared" si="496"/>
        <v>0</v>
      </c>
      <c r="BI278" s="2682">
        <f t="shared" si="496"/>
        <v>0</v>
      </c>
      <c r="BJ278" s="2682">
        <f t="shared" si="496"/>
        <v>0</v>
      </c>
      <c r="BK278" s="2682">
        <f t="shared" si="496"/>
        <v>0</v>
      </c>
      <c r="BL278" s="2535"/>
      <c r="BM278" s="2683">
        <f t="shared" si="519"/>
        <v>0</v>
      </c>
      <c r="BN278" s="2684">
        <f t="shared" si="520"/>
        <v>0</v>
      </c>
      <c r="BO278" s="2684">
        <f t="shared" si="521"/>
        <v>0</v>
      </c>
      <c r="BP278" s="2684">
        <f t="shared" si="522"/>
        <v>0</v>
      </c>
      <c r="BQ278" s="2684">
        <f t="shared" si="523"/>
        <v>0</v>
      </c>
      <c r="BR278" s="2684">
        <f t="shared" si="524"/>
        <v>0</v>
      </c>
      <c r="BS278" s="2684">
        <f t="shared" si="525"/>
        <v>0</v>
      </c>
      <c r="BT278" s="2684">
        <f t="shared" si="526"/>
        <v>0</v>
      </c>
      <c r="BU278" s="2617"/>
      <c r="BV278" s="2685">
        <f t="shared" si="497"/>
        <v>0</v>
      </c>
      <c r="BW278" s="2686">
        <f t="shared" si="497"/>
        <v>0</v>
      </c>
      <c r="BX278" s="2686">
        <f t="shared" si="497"/>
        <v>0</v>
      </c>
      <c r="BY278" s="2686">
        <f t="shared" si="497"/>
        <v>0</v>
      </c>
      <c r="BZ278" s="2686">
        <f t="shared" si="497"/>
        <v>0</v>
      </c>
      <c r="CA278" s="2686">
        <f t="shared" si="497"/>
        <v>0</v>
      </c>
      <c r="CB278" s="2686">
        <f t="shared" si="497"/>
        <v>0</v>
      </c>
      <c r="CC278" s="2687">
        <f t="shared" si="497"/>
        <v>0</v>
      </c>
      <c r="CD278" s="2525"/>
      <c r="CE278" s="2681" t="str">
        <f t="shared" si="527"/>
        <v/>
      </c>
      <c r="CF278" s="2688">
        <f t="shared" si="528"/>
        <v>0</v>
      </c>
      <c r="CG278" s="2689">
        <f t="shared" si="529"/>
        <v>0</v>
      </c>
      <c r="CH278" s="2689">
        <f t="shared" si="530"/>
        <v>0</v>
      </c>
      <c r="CI278" s="2689">
        <f t="shared" si="531"/>
        <v>0</v>
      </c>
      <c r="CJ278" s="2689">
        <f t="shared" si="532"/>
        <v>0</v>
      </c>
      <c r="CK278" s="2689">
        <f t="shared" si="533"/>
        <v>0</v>
      </c>
      <c r="CL278" s="2689">
        <f t="shared" si="534"/>
        <v>0</v>
      </c>
      <c r="CM278" s="2689">
        <f t="shared" si="535"/>
        <v>0</v>
      </c>
      <c r="CN278" s="2689">
        <f t="shared" si="536"/>
        <v>0</v>
      </c>
      <c r="CO278" s="2702">
        <f>IF(M278=CO8,M278,0)</f>
        <v>0</v>
      </c>
      <c r="CP278" s="2703" t="str">
        <f t="shared" si="537"/>
        <v/>
      </c>
      <c r="CQ278" s="2678" t="str">
        <f t="shared" si="538"/>
        <v/>
      </c>
      <c r="CR278" s="2692" t="str">
        <f t="shared" si="539"/>
        <v/>
      </c>
      <c r="CS278" s="2692" t="str">
        <f t="shared" si="540"/>
        <v/>
      </c>
      <c r="CT278" s="2692" t="str">
        <f t="shared" si="541"/>
        <v/>
      </c>
      <c r="CU278" s="2692" t="str">
        <f t="shared" si="542"/>
        <v/>
      </c>
      <c r="CV278" s="2692" t="str">
        <f t="shared" si="543"/>
        <v/>
      </c>
      <c r="CW278" s="2692" t="str">
        <f t="shared" si="544"/>
        <v/>
      </c>
      <c r="CX278" s="2693" t="str">
        <f t="shared" si="545"/>
        <v/>
      </c>
      <c r="CY278" s="2601"/>
      <c r="CZ278" s="2681" t="str">
        <f t="shared" si="546"/>
        <v/>
      </c>
      <c r="DA278" s="2694">
        <f t="shared" si="547"/>
        <v>0</v>
      </c>
      <c r="DB278" s="2527" t="str">
        <f t="shared" si="548"/>
        <v/>
      </c>
      <c r="DC278" s="2527" t="str">
        <f t="shared" si="549"/>
        <v/>
      </c>
      <c r="DD278" s="2527" t="str">
        <f t="shared" si="550"/>
        <v/>
      </c>
      <c r="DE278" s="2527" t="str">
        <f t="shared" si="551"/>
        <v/>
      </c>
      <c r="DF278" s="2527" t="str">
        <f t="shared" si="552"/>
        <v/>
      </c>
      <c r="DG278" s="2527" t="str">
        <f t="shared" si="553"/>
        <v/>
      </c>
      <c r="DH278" s="2527" t="str">
        <f t="shared" si="554"/>
        <v/>
      </c>
      <c r="DI278" s="2527" t="str">
        <f t="shared" si="555"/>
        <v/>
      </c>
      <c r="DJ278" s="2549"/>
      <c r="DK278" s="2704">
        <f>IF(M278=DK8,M278,0)</f>
        <v>0</v>
      </c>
      <c r="DL278" s="2703" t="str">
        <f t="shared" si="556"/>
        <v/>
      </c>
      <c r="DM278" s="2692" t="str">
        <f t="shared" si="557"/>
        <v/>
      </c>
      <c r="DN278" s="2692" t="str">
        <f t="shared" si="558"/>
        <v/>
      </c>
      <c r="DO278" s="2692" t="str">
        <f t="shared" si="559"/>
        <v/>
      </c>
      <c r="DP278" s="2692" t="str">
        <f t="shared" si="560"/>
        <v/>
      </c>
      <c r="DQ278" s="2692" t="str">
        <f t="shared" si="561"/>
        <v/>
      </c>
      <c r="DR278" s="2692" t="str">
        <f t="shared" si="562"/>
        <v/>
      </c>
      <c r="DS278" s="2692" t="str">
        <f t="shared" si="563"/>
        <v/>
      </c>
      <c r="DT278" s="2696" t="str">
        <f t="shared" si="564"/>
        <v/>
      </c>
      <c r="DU278" s="2535"/>
      <c r="DV278" s="2683">
        <f t="shared" si="565"/>
        <v>0</v>
      </c>
      <c r="DW278" s="2684">
        <f t="shared" si="566"/>
        <v>0</v>
      </c>
      <c r="DX278" s="2684">
        <f t="shared" si="567"/>
        <v>0</v>
      </c>
      <c r="DY278" s="2684">
        <f t="shared" si="568"/>
        <v>0</v>
      </c>
      <c r="DZ278" s="2684">
        <f t="shared" si="569"/>
        <v>0</v>
      </c>
      <c r="EA278" s="2684">
        <f t="shared" si="570"/>
        <v>0</v>
      </c>
      <c r="EB278" s="2684">
        <f t="shared" si="571"/>
        <v>0</v>
      </c>
      <c r="EC278" s="2684">
        <f t="shared" si="572"/>
        <v>0</v>
      </c>
      <c r="ED278" s="2630"/>
      <c r="EE278" s="2685">
        <f t="shared" si="498"/>
        <v>0</v>
      </c>
      <c r="EF278" s="2686">
        <f t="shared" si="498"/>
        <v>0</v>
      </c>
      <c r="EG278" s="2686">
        <f t="shared" si="498"/>
        <v>0</v>
      </c>
      <c r="EH278" s="2686">
        <f t="shared" si="498"/>
        <v>0</v>
      </c>
      <c r="EI278" s="2686">
        <f t="shared" si="498"/>
        <v>0</v>
      </c>
      <c r="EJ278" s="2686">
        <f t="shared" si="498"/>
        <v>0</v>
      </c>
      <c r="EK278" s="2686">
        <f t="shared" si="498"/>
        <v>0</v>
      </c>
      <c r="EL278" s="2687">
        <f t="shared" si="498"/>
        <v>0</v>
      </c>
      <c r="EM278" s="2601"/>
      <c r="EN278" s="2681" t="str">
        <f t="shared" si="573"/>
        <v/>
      </c>
      <c r="EO278" s="2688">
        <f t="shared" si="574"/>
        <v>0</v>
      </c>
      <c r="EP278" s="2689">
        <f t="shared" si="575"/>
        <v>0</v>
      </c>
      <c r="EQ278" s="2689">
        <f t="shared" si="576"/>
        <v>0</v>
      </c>
      <c r="ER278" s="2689">
        <f t="shared" si="577"/>
        <v>0</v>
      </c>
      <c r="ES278" s="2689">
        <f t="shared" si="578"/>
        <v>0</v>
      </c>
      <c r="ET278" s="2689">
        <f t="shared" si="579"/>
        <v>0</v>
      </c>
      <c r="EU278" s="2689">
        <f t="shared" si="580"/>
        <v>0</v>
      </c>
      <c r="EV278" s="2689">
        <f t="shared" si="581"/>
        <v>0</v>
      </c>
      <c r="EW278" s="2689">
        <f t="shared" si="582"/>
        <v>0</v>
      </c>
      <c r="EX278" s="2705">
        <f>IF(X278=EX8,X278,0)</f>
        <v>0</v>
      </c>
      <c r="EY278" s="2703" t="str">
        <f t="shared" si="583"/>
        <v/>
      </c>
      <c r="EZ278" s="2678" t="str">
        <f t="shared" si="584"/>
        <v/>
      </c>
      <c r="FA278" s="2692" t="str">
        <f t="shared" si="585"/>
        <v/>
      </c>
      <c r="FB278" s="2692" t="str">
        <f t="shared" si="586"/>
        <v/>
      </c>
      <c r="FC278" s="2692" t="str">
        <f t="shared" si="587"/>
        <v/>
      </c>
      <c r="FD278" s="2692" t="str">
        <f t="shared" si="588"/>
        <v/>
      </c>
      <c r="FE278" s="2692" t="str">
        <f t="shared" si="589"/>
        <v/>
      </c>
      <c r="FF278" s="2692" t="str">
        <f t="shared" si="590"/>
        <v/>
      </c>
      <c r="FG278" s="2692" t="str">
        <f t="shared" si="591"/>
        <v/>
      </c>
      <c r="FH278" s="2601"/>
      <c r="FI278" s="2681" t="str">
        <f t="shared" si="592"/>
        <v/>
      </c>
      <c r="FJ278" s="2694">
        <f t="shared" si="593"/>
        <v>0</v>
      </c>
      <c r="FK278" s="2527" t="str">
        <f t="shared" si="594"/>
        <v/>
      </c>
      <c r="FL278" s="2527" t="str">
        <f t="shared" si="595"/>
        <v/>
      </c>
      <c r="FM278" s="2527" t="str">
        <f t="shared" si="596"/>
        <v/>
      </c>
      <c r="FN278" s="2527" t="str">
        <f t="shared" si="597"/>
        <v/>
      </c>
      <c r="FO278" s="2527" t="str">
        <f t="shared" si="598"/>
        <v/>
      </c>
      <c r="FP278" s="2527" t="str">
        <f t="shared" si="599"/>
        <v/>
      </c>
      <c r="FQ278" s="2527" t="str">
        <f t="shared" si="600"/>
        <v/>
      </c>
      <c r="FR278" s="2527" t="str">
        <f t="shared" si="601"/>
        <v/>
      </c>
      <c r="FS278" s="2704">
        <f>IF(X278=FS8,X278,0)</f>
        <v>0</v>
      </c>
      <c r="FT278" s="2703" t="str">
        <f t="shared" si="602"/>
        <v/>
      </c>
      <c r="FU278" s="2692" t="str">
        <f t="shared" si="603"/>
        <v/>
      </c>
      <c r="FV278" s="2692" t="str">
        <f t="shared" si="604"/>
        <v/>
      </c>
      <c r="FW278" s="2692" t="str">
        <f t="shared" si="605"/>
        <v/>
      </c>
      <c r="FX278" s="2692" t="str">
        <f t="shared" si="606"/>
        <v/>
      </c>
      <c r="FY278" s="2692" t="str">
        <f t="shared" si="607"/>
        <v/>
      </c>
      <c r="FZ278" s="2692" t="str">
        <f t="shared" si="608"/>
        <v/>
      </c>
      <c r="GA278" s="2692" t="str">
        <f t="shared" si="609"/>
        <v/>
      </c>
      <c r="GB278" s="2696" t="str">
        <f t="shared" si="610"/>
        <v/>
      </c>
      <c r="GC278" s="2535"/>
    </row>
    <row r="279" spans="1:185" ht="45" customHeight="1" x14ac:dyDescent="0.25">
      <c r="A279" s="2633">
        <f>ROW()</f>
        <v>279</v>
      </c>
      <c r="B279" s="2667" t="str">
        <f>IF(C279="I","",IF(ISBLANK(D279),"",IF(ISTEXT(D279),LARGE(B9:B278,1)+1,0)))</f>
        <v/>
      </c>
      <c r="C279" s="2716"/>
      <c r="D279" s="2717"/>
      <c r="E279" s="2718"/>
      <c r="F279" s="2719"/>
      <c r="G279" s="2671"/>
      <c r="H279" s="2672"/>
      <c r="I279" s="2671"/>
      <c r="J279" s="2672"/>
      <c r="K279" s="2673">
        <f t="shared" si="492"/>
        <v>0</v>
      </c>
      <c r="L279" s="2532"/>
      <c r="M279" s="2674">
        <f t="shared" si="499"/>
        <v>0</v>
      </c>
      <c r="N279" s="2675">
        <f t="shared" si="499"/>
        <v>0</v>
      </c>
      <c r="O279" s="2676"/>
      <c r="P279" s="2676"/>
      <c r="Q279" s="2676"/>
      <c r="R279" s="2676"/>
      <c r="S279" s="2676"/>
      <c r="T279" s="2676"/>
      <c r="U279" s="2676"/>
      <c r="V279" s="2676"/>
      <c r="W279" s="2532"/>
      <c r="X279" s="2674">
        <f t="shared" si="500"/>
        <v>0</v>
      </c>
      <c r="Y279" s="2675">
        <f t="shared" si="500"/>
        <v>0</v>
      </c>
      <c r="Z279" s="2677"/>
      <c r="AA279" s="2677"/>
      <c r="AB279" s="2677"/>
      <c r="AC279" s="2677"/>
      <c r="AD279" s="2677"/>
      <c r="AE279" s="2677"/>
      <c r="AF279" s="2677"/>
      <c r="AG279" s="2677"/>
      <c r="AH279" s="2532"/>
      <c r="AI279" s="2535"/>
      <c r="AJ279" s="2678">
        <f t="shared" si="501"/>
        <v>0</v>
      </c>
      <c r="AK279" s="2679">
        <f t="shared" si="502"/>
        <v>0</v>
      </c>
      <c r="AL279" s="2678">
        <f t="shared" si="503"/>
        <v>0</v>
      </c>
      <c r="AM279" s="2679">
        <f t="shared" si="504"/>
        <v>0</v>
      </c>
      <c r="AN279" s="2678">
        <f t="shared" si="505"/>
        <v>0</v>
      </c>
      <c r="AO279" s="2679">
        <f t="shared" si="506"/>
        <v>0</v>
      </c>
      <c r="AP279" s="2678">
        <f t="shared" si="507"/>
        <v>0</v>
      </c>
      <c r="AQ279" s="2679">
        <f t="shared" si="508"/>
        <v>0</v>
      </c>
      <c r="AR279" s="2678">
        <f t="shared" si="509"/>
        <v>0</v>
      </c>
      <c r="AS279" s="2679">
        <f t="shared" si="510"/>
        <v>0</v>
      </c>
      <c r="AT279" s="2678">
        <f t="shared" si="511"/>
        <v>0</v>
      </c>
      <c r="AU279" s="2679">
        <f t="shared" si="512"/>
        <v>0</v>
      </c>
      <c r="AV279" s="2678">
        <f t="shared" si="513"/>
        <v>0</v>
      </c>
      <c r="AW279" s="2679">
        <f t="shared" si="514"/>
        <v>0</v>
      </c>
      <c r="AX279" s="2678">
        <f t="shared" si="515"/>
        <v>0</v>
      </c>
      <c r="AY279" s="2679">
        <f t="shared" si="516"/>
        <v>0</v>
      </c>
      <c r="AZ279" s="2680"/>
      <c r="BA279" s="2681">
        <f>BA9</f>
        <v>20</v>
      </c>
      <c r="BB279" s="2681">
        <f t="shared" si="517"/>
        <v>0</v>
      </c>
      <c r="BC279" s="2681" t="str">
        <f t="shared" si="518"/>
        <v/>
      </c>
      <c r="BD279" s="2682">
        <f t="shared" si="496"/>
        <v>0</v>
      </c>
      <c r="BE279" s="2682">
        <f t="shared" si="496"/>
        <v>0</v>
      </c>
      <c r="BF279" s="2682">
        <f t="shared" si="496"/>
        <v>0</v>
      </c>
      <c r="BG279" s="2682">
        <f t="shared" si="496"/>
        <v>0</v>
      </c>
      <c r="BH279" s="2682">
        <f t="shared" si="496"/>
        <v>0</v>
      </c>
      <c r="BI279" s="2682">
        <f t="shared" si="496"/>
        <v>0</v>
      </c>
      <c r="BJ279" s="2682">
        <f t="shared" si="496"/>
        <v>0</v>
      </c>
      <c r="BK279" s="2682">
        <f t="shared" si="496"/>
        <v>0</v>
      </c>
      <c r="BL279" s="2535"/>
      <c r="BM279" s="2683">
        <f t="shared" si="519"/>
        <v>0</v>
      </c>
      <c r="BN279" s="2684">
        <f t="shared" si="520"/>
        <v>0</v>
      </c>
      <c r="BO279" s="2684">
        <f t="shared" si="521"/>
        <v>0</v>
      </c>
      <c r="BP279" s="2684">
        <f t="shared" si="522"/>
        <v>0</v>
      </c>
      <c r="BQ279" s="2684">
        <f t="shared" si="523"/>
        <v>0</v>
      </c>
      <c r="BR279" s="2684">
        <f t="shared" si="524"/>
        <v>0</v>
      </c>
      <c r="BS279" s="2684">
        <f t="shared" si="525"/>
        <v>0</v>
      </c>
      <c r="BT279" s="2684">
        <f t="shared" si="526"/>
        <v>0</v>
      </c>
      <c r="BU279" s="2617"/>
      <c r="BV279" s="2685">
        <f t="shared" si="497"/>
        <v>0</v>
      </c>
      <c r="BW279" s="2686">
        <f t="shared" si="497"/>
        <v>0</v>
      </c>
      <c r="BX279" s="2686">
        <f t="shared" si="497"/>
        <v>0</v>
      </c>
      <c r="BY279" s="2686">
        <f t="shared" si="497"/>
        <v>0</v>
      </c>
      <c r="BZ279" s="2686">
        <f t="shared" si="497"/>
        <v>0</v>
      </c>
      <c r="CA279" s="2686">
        <f t="shared" si="497"/>
        <v>0</v>
      </c>
      <c r="CB279" s="2686">
        <f t="shared" si="497"/>
        <v>0</v>
      </c>
      <c r="CC279" s="2687">
        <f t="shared" si="497"/>
        <v>0</v>
      </c>
      <c r="CD279" s="2525"/>
      <c r="CE279" s="2681" t="str">
        <f t="shared" si="527"/>
        <v/>
      </c>
      <c r="CF279" s="2688">
        <f t="shared" si="528"/>
        <v>0</v>
      </c>
      <c r="CG279" s="2689">
        <f t="shared" si="529"/>
        <v>0</v>
      </c>
      <c r="CH279" s="2689">
        <f t="shared" si="530"/>
        <v>0</v>
      </c>
      <c r="CI279" s="2689">
        <f t="shared" si="531"/>
        <v>0</v>
      </c>
      <c r="CJ279" s="2689">
        <f t="shared" si="532"/>
        <v>0</v>
      </c>
      <c r="CK279" s="2689">
        <f t="shared" si="533"/>
        <v>0</v>
      </c>
      <c r="CL279" s="2689">
        <f t="shared" si="534"/>
        <v>0</v>
      </c>
      <c r="CM279" s="2689">
        <f t="shared" si="535"/>
        <v>0</v>
      </c>
      <c r="CN279" s="2689">
        <f t="shared" si="536"/>
        <v>0</v>
      </c>
      <c r="CO279" s="2702">
        <f>IF(M279=CO8,M279,0)</f>
        <v>0</v>
      </c>
      <c r="CP279" s="2703" t="str">
        <f t="shared" si="537"/>
        <v/>
      </c>
      <c r="CQ279" s="2678" t="str">
        <f t="shared" si="538"/>
        <v/>
      </c>
      <c r="CR279" s="2692" t="str">
        <f t="shared" si="539"/>
        <v/>
      </c>
      <c r="CS279" s="2692" t="str">
        <f t="shared" si="540"/>
        <v/>
      </c>
      <c r="CT279" s="2692" t="str">
        <f t="shared" si="541"/>
        <v/>
      </c>
      <c r="CU279" s="2692" t="str">
        <f t="shared" si="542"/>
        <v/>
      </c>
      <c r="CV279" s="2692" t="str">
        <f t="shared" si="543"/>
        <v/>
      </c>
      <c r="CW279" s="2692" t="str">
        <f t="shared" si="544"/>
        <v/>
      </c>
      <c r="CX279" s="2693" t="str">
        <f t="shared" si="545"/>
        <v/>
      </c>
      <c r="CY279" s="2601"/>
      <c r="CZ279" s="2681" t="str">
        <f t="shared" si="546"/>
        <v/>
      </c>
      <c r="DA279" s="2694">
        <f t="shared" si="547"/>
        <v>0</v>
      </c>
      <c r="DB279" s="2527" t="str">
        <f t="shared" si="548"/>
        <v/>
      </c>
      <c r="DC279" s="2527" t="str">
        <f t="shared" si="549"/>
        <v/>
      </c>
      <c r="DD279" s="2527" t="str">
        <f t="shared" si="550"/>
        <v/>
      </c>
      <c r="DE279" s="2527" t="str">
        <f t="shared" si="551"/>
        <v/>
      </c>
      <c r="DF279" s="2527" t="str">
        <f t="shared" si="552"/>
        <v/>
      </c>
      <c r="DG279" s="2527" t="str">
        <f t="shared" si="553"/>
        <v/>
      </c>
      <c r="DH279" s="2527" t="str">
        <f t="shared" si="554"/>
        <v/>
      </c>
      <c r="DI279" s="2527" t="str">
        <f t="shared" si="555"/>
        <v/>
      </c>
      <c r="DJ279" s="2549"/>
      <c r="DK279" s="2704">
        <f>IF(M279=DK8,M279,0)</f>
        <v>0</v>
      </c>
      <c r="DL279" s="2703" t="str">
        <f t="shared" si="556"/>
        <v/>
      </c>
      <c r="DM279" s="2692" t="str">
        <f t="shared" si="557"/>
        <v/>
      </c>
      <c r="DN279" s="2692" t="str">
        <f t="shared" si="558"/>
        <v/>
      </c>
      <c r="DO279" s="2692" t="str">
        <f t="shared" si="559"/>
        <v/>
      </c>
      <c r="DP279" s="2692" t="str">
        <f t="shared" si="560"/>
        <v/>
      </c>
      <c r="DQ279" s="2692" t="str">
        <f t="shared" si="561"/>
        <v/>
      </c>
      <c r="DR279" s="2692" t="str">
        <f t="shared" si="562"/>
        <v/>
      </c>
      <c r="DS279" s="2692" t="str">
        <f t="shared" si="563"/>
        <v/>
      </c>
      <c r="DT279" s="2696" t="str">
        <f t="shared" si="564"/>
        <v/>
      </c>
      <c r="DU279" s="2535"/>
      <c r="DV279" s="2683">
        <f t="shared" si="565"/>
        <v>0</v>
      </c>
      <c r="DW279" s="2684">
        <f t="shared" si="566"/>
        <v>0</v>
      </c>
      <c r="DX279" s="2684">
        <f t="shared" si="567"/>
        <v>0</v>
      </c>
      <c r="DY279" s="2684">
        <f t="shared" si="568"/>
        <v>0</v>
      </c>
      <c r="DZ279" s="2684">
        <f t="shared" si="569"/>
        <v>0</v>
      </c>
      <c r="EA279" s="2684">
        <f t="shared" si="570"/>
        <v>0</v>
      </c>
      <c r="EB279" s="2684">
        <f t="shared" si="571"/>
        <v>0</v>
      </c>
      <c r="EC279" s="2684">
        <f t="shared" si="572"/>
        <v>0</v>
      </c>
      <c r="ED279" s="2630"/>
      <c r="EE279" s="2685">
        <f t="shared" si="498"/>
        <v>0</v>
      </c>
      <c r="EF279" s="2686">
        <f t="shared" si="498"/>
        <v>0</v>
      </c>
      <c r="EG279" s="2686">
        <f t="shared" si="498"/>
        <v>0</v>
      </c>
      <c r="EH279" s="2686">
        <f t="shared" si="498"/>
        <v>0</v>
      </c>
      <c r="EI279" s="2686">
        <f t="shared" si="498"/>
        <v>0</v>
      </c>
      <c r="EJ279" s="2686">
        <f t="shared" si="498"/>
        <v>0</v>
      </c>
      <c r="EK279" s="2686">
        <f t="shared" si="498"/>
        <v>0</v>
      </c>
      <c r="EL279" s="2687">
        <f t="shared" si="498"/>
        <v>0</v>
      </c>
      <c r="EM279" s="2601"/>
      <c r="EN279" s="2681" t="str">
        <f t="shared" si="573"/>
        <v/>
      </c>
      <c r="EO279" s="2688">
        <f t="shared" si="574"/>
        <v>0</v>
      </c>
      <c r="EP279" s="2689">
        <f t="shared" si="575"/>
        <v>0</v>
      </c>
      <c r="EQ279" s="2689">
        <f t="shared" si="576"/>
        <v>0</v>
      </c>
      <c r="ER279" s="2689">
        <f t="shared" si="577"/>
        <v>0</v>
      </c>
      <c r="ES279" s="2689">
        <f t="shared" si="578"/>
        <v>0</v>
      </c>
      <c r="ET279" s="2689">
        <f t="shared" si="579"/>
        <v>0</v>
      </c>
      <c r="EU279" s="2689">
        <f t="shared" si="580"/>
        <v>0</v>
      </c>
      <c r="EV279" s="2689">
        <f t="shared" si="581"/>
        <v>0</v>
      </c>
      <c r="EW279" s="2689">
        <f t="shared" si="582"/>
        <v>0</v>
      </c>
      <c r="EX279" s="2705">
        <f>IF(X279=EX8,X279,0)</f>
        <v>0</v>
      </c>
      <c r="EY279" s="2703" t="str">
        <f t="shared" si="583"/>
        <v/>
      </c>
      <c r="EZ279" s="2678" t="str">
        <f t="shared" si="584"/>
        <v/>
      </c>
      <c r="FA279" s="2692" t="str">
        <f t="shared" si="585"/>
        <v/>
      </c>
      <c r="FB279" s="2692" t="str">
        <f t="shared" si="586"/>
        <v/>
      </c>
      <c r="FC279" s="2692" t="str">
        <f t="shared" si="587"/>
        <v/>
      </c>
      <c r="FD279" s="2692" t="str">
        <f t="shared" si="588"/>
        <v/>
      </c>
      <c r="FE279" s="2692" t="str">
        <f t="shared" si="589"/>
        <v/>
      </c>
      <c r="FF279" s="2692" t="str">
        <f t="shared" si="590"/>
        <v/>
      </c>
      <c r="FG279" s="2692" t="str">
        <f t="shared" si="591"/>
        <v/>
      </c>
      <c r="FH279" s="2601"/>
      <c r="FI279" s="2681" t="str">
        <f t="shared" si="592"/>
        <v/>
      </c>
      <c r="FJ279" s="2694">
        <f t="shared" si="593"/>
        <v>0</v>
      </c>
      <c r="FK279" s="2527" t="str">
        <f t="shared" si="594"/>
        <v/>
      </c>
      <c r="FL279" s="2527" t="str">
        <f t="shared" si="595"/>
        <v/>
      </c>
      <c r="FM279" s="2527" t="str">
        <f t="shared" si="596"/>
        <v/>
      </c>
      <c r="FN279" s="2527" t="str">
        <f t="shared" si="597"/>
        <v/>
      </c>
      <c r="FO279" s="2527" t="str">
        <f t="shared" si="598"/>
        <v/>
      </c>
      <c r="FP279" s="2527" t="str">
        <f t="shared" si="599"/>
        <v/>
      </c>
      <c r="FQ279" s="2527" t="str">
        <f t="shared" si="600"/>
        <v/>
      </c>
      <c r="FR279" s="2527" t="str">
        <f t="shared" si="601"/>
        <v/>
      </c>
      <c r="FS279" s="2704">
        <f>IF(X279=FS8,X279,0)</f>
        <v>0</v>
      </c>
      <c r="FT279" s="2703" t="str">
        <f t="shared" si="602"/>
        <v/>
      </c>
      <c r="FU279" s="2692" t="str">
        <f t="shared" si="603"/>
        <v/>
      </c>
      <c r="FV279" s="2692" t="str">
        <f t="shared" si="604"/>
        <v/>
      </c>
      <c r="FW279" s="2692" t="str">
        <f t="shared" si="605"/>
        <v/>
      </c>
      <c r="FX279" s="2692" t="str">
        <f t="shared" si="606"/>
        <v/>
      </c>
      <c r="FY279" s="2692" t="str">
        <f t="shared" si="607"/>
        <v/>
      </c>
      <c r="FZ279" s="2692" t="str">
        <f t="shared" si="608"/>
        <v/>
      </c>
      <c r="GA279" s="2692" t="str">
        <f t="shared" si="609"/>
        <v/>
      </c>
      <c r="GB279" s="2696" t="str">
        <f t="shared" si="610"/>
        <v/>
      </c>
      <c r="GC279" s="2535"/>
    </row>
    <row r="280" spans="1:185" ht="45" customHeight="1" x14ac:dyDescent="0.25">
      <c r="A280" s="2633">
        <f>ROW()</f>
        <v>280</v>
      </c>
      <c r="B280" s="2667" t="str">
        <f>IF(C280="I","",IF(ISBLANK(D280),"",IF(ISTEXT(D280),LARGE(B9:B279,1)+1,0)))</f>
        <v/>
      </c>
      <c r="C280" s="2716"/>
      <c r="D280" s="2717"/>
      <c r="E280" s="2718"/>
      <c r="F280" s="2719"/>
      <c r="G280" s="2671"/>
      <c r="H280" s="2672"/>
      <c r="I280" s="2671"/>
      <c r="J280" s="2672"/>
      <c r="K280" s="2673">
        <f t="shared" si="492"/>
        <v>0</v>
      </c>
      <c r="L280" s="2532"/>
      <c r="M280" s="2674">
        <f t="shared" si="499"/>
        <v>0</v>
      </c>
      <c r="N280" s="2675">
        <f t="shared" si="499"/>
        <v>0</v>
      </c>
      <c r="O280" s="2676"/>
      <c r="P280" s="2676"/>
      <c r="Q280" s="2676"/>
      <c r="R280" s="2676"/>
      <c r="S280" s="2676"/>
      <c r="T280" s="2676"/>
      <c r="U280" s="2676"/>
      <c r="V280" s="2676"/>
      <c r="W280" s="2532"/>
      <c r="X280" s="2674">
        <f t="shared" si="500"/>
        <v>0</v>
      </c>
      <c r="Y280" s="2675">
        <f t="shared" si="500"/>
        <v>0</v>
      </c>
      <c r="Z280" s="2677"/>
      <c r="AA280" s="2677"/>
      <c r="AB280" s="2677"/>
      <c r="AC280" s="2677"/>
      <c r="AD280" s="2677"/>
      <c r="AE280" s="2677"/>
      <c r="AF280" s="2677"/>
      <c r="AG280" s="2677"/>
      <c r="AH280" s="2532"/>
      <c r="AI280" s="2535"/>
      <c r="AJ280" s="2678">
        <f t="shared" si="501"/>
        <v>0</v>
      </c>
      <c r="AK280" s="2679">
        <f t="shared" si="502"/>
        <v>0</v>
      </c>
      <c r="AL280" s="2678">
        <f t="shared" si="503"/>
        <v>0</v>
      </c>
      <c r="AM280" s="2679">
        <f t="shared" si="504"/>
        <v>0</v>
      </c>
      <c r="AN280" s="2678">
        <f t="shared" si="505"/>
        <v>0</v>
      </c>
      <c r="AO280" s="2679">
        <f t="shared" si="506"/>
        <v>0</v>
      </c>
      <c r="AP280" s="2678">
        <f t="shared" si="507"/>
        <v>0</v>
      </c>
      <c r="AQ280" s="2679">
        <f t="shared" si="508"/>
        <v>0</v>
      </c>
      <c r="AR280" s="2678">
        <f t="shared" si="509"/>
        <v>0</v>
      </c>
      <c r="AS280" s="2679">
        <f t="shared" si="510"/>
        <v>0</v>
      </c>
      <c r="AT280" s="2678">
        <f t="shared" si="511"/>
        <v>0</v>
      </c>
      <c r="AU280" s="2679">
        <f t="shared" si="512"/>
        <v>0</v>
      </c>
      <c r="AV280" s="2678">
        <f t="shared" si="513"/>
        <v>0</v>
      </c>
      <c r="AW280" s="2679">
        <f t="shared" si="514"/>
        <v>0</v>
      </c>
      <c r="AX280" s="2678">
        <f t="shared" si="515"/>
        <v>0</v>
      </c>
      <c r="AY280" s="2679">
        <f t="shared" si="516"/>
        <v>0</v>
      </c>
      <c r="AZ280" s="2680"/>
      <c r="BA280" s="2681">
        <f>BA9</f>
        <v>20</v>
      </c>
      <c r="BB280" s="2681">
        <f t="shared" si="517"/>
        <v>0</v>
      </c>
      <c r="BC280" s="2681" t="str">
        <f t="shared" si="518"/>
        <v/>
      </c>
      <c r="BD280" s="2682">
        <f t="shared" si="496"/>
        <v>0</v>
      </c>
      <c r="BE280" s="2682">
        <f t="shared" si="496"/>
        <v>0</v>
      </c>
      <c r="BF280" s="2682">
        <f t="shared" si="496"/>
        <v>0</v>
      </c>
      <c r="BG280" s="2682">
        <f t="shared" si="496"/>
        <v>0</v>
      </c>
      <c r="BH280" s="2682">
        <f t="shared" si="496"/>
        <v>0</v>
      </c>
      <c r="BI280" s="2682">
        <f t="shared" si="496"/>
        <v>0</v>
      </c>
      <c r="BJ280" s="2682">
        <f t="shared" si="496"/>
        <v>0</v>
      </c>
      <c r="BK280" s="2682">
        <f t="shared" si="496"/>
        <v>0</v>
      </c>
      <c r="BL280" s="2535"/>
      <c r="BM280" s="2683">
        <f t="shared" si="519"/>
        <v>0</v>
      </c>
      <c r="BN280" s="2684">
        <f t="shared" si="520"/>
        <v>0</v>
      </c>
      <c r="BO280" s="2684">
        <f t="shared" si="521"/>
        <v>0</v>
      </c>
      <c r="BP280" s="2684">
        <f t="shared" si="522"/>
        <v>0</v>
      </c>
      <c r="BQ280" s="2684">
        <f t="shared" si="523"/>
        <v>0</v>
      </c>
      <c r="BR280" s="2684">
        <f t="shared" si="524"/>
        <v>0</v>
      </c>
      <c r="BS280" s="2684">
        <f t="shared" si="525"/>
        <v>0</v>
      </c>
      <c r="BT280" s="2684">
        <f t="shared" si="526"/>
        <v>0</v>
      </c>
      <c r="BU280" s="2617"/>
      <c r="BV280" s="2685">
        <f t="shared" si="497"/>
        <v>0</v>
      </c>
      <c r="BW280" s="2686">
        <f t="shared" si="497"/>
        <v>0</v>
      </c>
      <c r="BX280" s="2686">
        <f t="shared" si="497"/>
        <v>0</v>
      </c>
      <c r="BY280" s="2686">
        <f t="shared" si="497"/>
        <v>0</v>
      </c>
      <c r="BZ280" s="2686">
        <f t="shared" si="497"/>
        <v>0</v>
      </c>
      <c r="CA280" s="2686">
        <f t="shared" si="497"/>
        <v>0</v>
      </c>
      <c r="CB280" s="2686">
        <f t="shared" si="497"/>
        <v>0</v>
      </c>
      <c r="CC280" s="2687">
        <f t="shared" si="497"/>
        <v>0</v>
      </c>
      <c r="CD280" s="2525"/>
      <c r="CE280" s="2681" t="str">
        <f t="shared" si="527"/>
        <v/>
      </c>
      <c r="CF280" s="2688">
        <f t="shared" si="528"/>
        <v>0</v>
      </c>
      <c r="CG280" s="2689">
        <f t="shared" si="529"/>
        <v>0</v>
      </c>
      <c r="CH280" s="2689">
        <f t="shared" si="530"/>
        <v>0</v>
      </c>
      <c r="CI280" s="2689">
        <f t="shared" si="531"/>
        <v>0</v>
      </c>
      <c r="CJ280" s="2689">
        <f t="shared" si="532"/>
        <v>0</v>
      </c>
      <c r="CK280" s="2689">
        <f t="shared" si="533"/>
        <v>0</v>
      </c>
      <c r="CL280" s="2689">
        <f t="shared" si="534"/>
        <v>0</v>
      </c>
      <c r="CM280" s="2689">
        <f t="shared" si="535"/>
        <v>0</v>
      </c>
      <c r="CN280" s="2689">
        <f t="shared" si="536"/>
        <v>0</v>
      </c>
      <c r="CO280" s="2702">
        <f>IF(M280=CO8,M280,0)</f>
        <v>0</v>
      </c>
      <c r="CP280" s="2703" t="str">
        <f t="shared" si="537"/>
        <v/>
      </c>
      <c r="CQ280" s="2678" t="str">
        <f t="shared" si="538"/>
        <v/>
      </c>
      <c r="CR280" s="2692" t="str">
        <f t="shared" si="539"/>
        <v/>
      </c>
      <c r="CS280" s="2692" t="str">
        <f t="shared" si="540"/>
        <v/>
      </c>
      <c r="CT280" s="2692" t="str">
        <f t="shared" si="541"/>
        <v/>
      </c>
      <c r="CU280" s="2692" t="str">
        <f t="shared" si="542"/>
        <v/>
      </c>
      <c r="CV280" s="2692" t="str">
        <f t="shared" si="543"/>
        <v/>
      </c>
      <c r="CW280" s="2692" t="str">
        <f t="shared" si="544"/>
        <v/>
      </c>
      <c r="CX280" s="2693" t="str">
        <f t="shared" si="545"/>
        <v/>
      </c>
      <c r="CY280" s="2601"/>
      <c r="CZ280" s="2681" t="str">
        <f t="shared" si="546"/>
        <v/>
      </c>
      <c r="DA280" s="2694">
        <f t="shared" si="547"/>
        <v>0</v>
      </c>
      <c r="DB280" s="2527" t="str">
        <f t="shared" si="548"/>
        <v/>
      </c>
      <c r="DC280" s="2527" t="str">
        <f t="shared" si="549"/>
        <v/>
      </c>
      <c r="DD280" s="2527" t="str">
        <f t="shared" si="550"/>
        <v/>
      </c>
      <c r="DE280" s="2527" t="str">
        <f t="shared" si="551"/>
        <v/>
      </c>
      <c r="DF280" s="2527" t="str">
        <f t="shared" si="552"/>
        <v/>
      </c>
      <c r="DG280" s="2527" t="str">
        <f t="shared" si="553"/>
        <v/>
      </c>
      <c r="DH280" s="2527" t="str">
        <f t="shared" si="554"/>
        <v/>
      </c>
      <c r="DI280" s="2527" t="str">
        <f t="shared" si="555"/>
        <v/>
      </c>
      <c r="DJ280" s="2549"/>
      <c r="DK280" s="2704">
        <f>IF(M280=DK8,M280,0)</f>
        <v>0</v>
      </c>
      <c r="DL280" s="2703" t="str">
        <f t="shared" si="556"/>
        <v/>
      </c>
      <c r="DM280" s="2692" t="str">
        <f t="shared" si="557"/>
        <v/>
      </c>
      <c r="DN280" s="2692" t="str">
        <f t="shared" si="558"/>
        <v/>
      </c>
      <c r="DO280" s="2692" t="str">
        <f t="shared" si="559"/>
        <v/>
      </c>
      <c r="DP280" s="2692" t="str">
        <f t="shared" si="560"/>
        <v/>
      </c>
      <c r="DQ280" s="2692" t="str">
        <f t="shared" si="561"/>
        <v/>
      </c>
      <c r="DR280" s="2692" t="str">
        <f t="shared" si="562"/>
        <v/>
      </c>
      <c r="DS280" s="2692" t="str">
        <f t="shared" si="563"/>
        <v/>
      </c>
      <c r="DT280" s="2696" t="str">
        <f t="shared" si="564"/>
        <v/>
      </c>
      <c r="DU280" s="2535"/>
      <c r="DV280" s="2683">
        <f t="shared" si="565"/>
        <v>0</v>
      </c>
      <c r="DW280" s="2684">
        <f t="shared" si="566"/>
        <v>0</v>
      </c>
      <c r="DX280" s="2684">
        <f t="shared" si="567"/>
        <v>0</v>
      </c>
      <c r="DY280" s="2684">
        <f t="shared" si="568"/>
        <v>0</v>
      </c>
      <c r="DZ280" s="2684">
        <f t="shared" si="569"/>
        <v>0</v>
      </c>
      <c r="EA280" s="2684">
        <f t="shared" si="570"/>
        <v>0</v>
      </c>
      <c r="EB280" s="2684">
        <f t="shared" si="571"/>
        <v>0</v>
      </c>
      <c r="EC280" s="2684">
        <f t="shared" si="572"/>
        <v>0</v>
      </c>
      <c r="ED280" s="2630"/>
      <c r="EE280" s="2685">
        <f t="shared" si="498"/>
        <v>0</v>
      </c>
      <c r="EF280" s="2686">
        <f t="shared" si="498"/>
        <v>0</v>
      </c>
      <c r="EG280" s="2686">
        <f t="shared" si="498"/>
        <v>0</v>
      </c>
      <c r="EH280" s="2686">
        <f t="shared" si="498"/>
        <v>0</v>
      </c>
      <c r="EI280" s="2686">
        <f t="shared" si="498"/>
        <v>0</v>
      </c>
      <c r="EJ280" s="2686">
        <f t="shared" si="498"/>
        <v>0</v>
      </c>
      <c r="EK280" s="2686">
        <f t="shared" si="498"/>
        <v>0</v>
      </c>
      <c r="EL280" s="2687">
        <f t="shared" si="498"/>
        <v>0</v>
      </c>
      <c r="EM280" s="2601"/>
      <c r="EN280" s="2681" t="str">
        <f t="shared" si="573"/>
        <v/>
      </c>
      <c r="EO280" s="2688">
        <f t="shared" si="574"/>
        <v>0</v>
      </c>
      <c r="EP280" s="2689">
        <f t="shared" si="575"/>
        <v>0</v>
      </c>
      <c r="EQ280" s="2689">
        <f t="shared" si="576"/>
        <v>0</v>
      </c>
      <c r="ER280" s="2689">
        <f t="shared" si="577"/>
        <v>0</v>
      </c>
      <c r="ES280" s="2689">
        <f t="shared" si="578"/>
        <v>0</v>
      </c>
      <c r="ET280" s="2689">
        <f t="shared" si="579"/>
        <v>0</v>
      </c>
      <c r="EU280" s="2689">
        <f t="shared" si="580"/>
        <v>0</v>
      </c>
      <c r="EV280" s="2689">
        <f t="shared" si="581"/>
        <v>0</v>
      </c>
      <c r="EW280" s="2689">
        <f t="shared" si="582"/>
        <v>0</v>
      </c>
      <c r="EX280" s="2705">
        <f>IF(X280=EX8,X280,0)</f>
        <v>0</v>
      </c>
      <c r="EY280" s="2703" t="str">
        <f t="shared" si="583"/>
        <v/>
      </c>
      <c r="EZ280" s="2678" t="str">
        <f t="shared" si="584"/>
        <v/>
      </c>
      <c r="FA280" s="2692" t="str">
        <f t="shared" si="585"/>
        <v/>
      </c>
      <c r="FB280" s="2692" t="str">
        <f t="shared" si="586"/>
        <v/>
      </c>
      <c r="FC280" s="2692" t="str">
        <f t="shared" si="587"/>
        <v/>
      </c>
      <c r="FD280" s="2692" t="str">
        <f t="shared" si="588"/>
        <v/>
      </c>
      <c r="FE280" s="2692" t="str">
        <f t="shared" si="589"/>
        <v/>
      </c>
      <c r="FF280" s="2692" t="str">
        <f t="shared" si="590"/>
        <v/>
      </c>
      <c r="FG280" s="2692" t="str">
        <f t="shared" si="591"/>
        <v/>
      </c>
      <c r="FH280" s="2601"/>
      <c r="FI280" s="2681" t="str">
        <f t="shared" si="592"/>
        <v/>
      </c>
      <c r="FJ280" s="2694">
        <f t="shared" si="593"/>
        <v>0</v>
      </c>
      <c r="FK280" s="2527" t="str">
        <f t="shared" si="594"/>
        <v/>
      </c>
      <c r="FL280" s="2527" t="str">
        <f t="shared" si="595"/>
        <v/>
      </c>
      <c r="FM280" s="2527" t="str">
        <f t="shared" si="596"/>
        <v/>
      </c>
      <c r="FN280" s="2527" t="str">
        <f t="shared" si="597"/>
        <v/>
      </c>
      <c r="FO280" s="2527" t="str">
        <f t="shared" si="598"/>
        <v/>
      </c>
      <c r="FP280" s="2527" t="str">
        <f t="shared" si="599"/>
        <v/>
      </c>
      <c r="FQ280" s="2527" t="str">
        <f t="shared" si="600"/>
        <v/>
      </c>
      <c r="FR280" s="2527" t="str">
        <f t="shared" si="601"/>
        <v/>
      </c>
      <c r="FS280" s="2704">
        <f>IF(X280=FS8,X280,0)</f>
        <v>0</v>
      </c>
      <c r="FT280" s="2703" t="str">
        <f t="shared" si="602"/>
        <v/>
      </c>
      <c r="FU280" s="2692" t="str">
        <f t="shared" si="603"/>
        <v/>
      </c>
      <c r="FV280" s="2692" t="str">
        <f t="shared" si="604"/>
        <v/>
      </c>
      <c r="FW280" s="2692" t="str">
        <f t="shared" si="605"/>
        <v/>
      </c>
      <c r="FX280" s="2692" t="str">
        <f t="shared" si="606"/>
        <v/>
      </c>
      <c r="FY280" s="2692" t="str">
        <f t="shared" si="607"/>
        <v/>
      </c>
      <c r="FZ280" s="2692" t="str">
        <f t="shared" si="608"/>
        <v/>
      </c>
      <c r="GA280" s="2692" t="str">
        <f t="shared" si="609"/>
        <v/>
      </c>
      <c r="GB280" s="2696" t="str">
        <f t="shared" si="610"/>
        <v/>
      </c>
      <c r="GC280" s="2535"/>
    </row>
    <row r="281" spans="1:185" ht="45" customHeight="1" x14ac:dyDescent="0.25">
      <c r="A281" s="2633">
        <f>ROW()</f>
        <v>281</v>
      </c>
      <c r="B281" s="2667" t="str">
        <f>IF(C281="I","",IF(ISBLANK(D281),"",IF(ISTEXT(D281),LARGE(B9:B280,1)+1,0)))</f>
        <v/>
      </c>
      <c r="C281" s="2716"/>
      <c r="D281" s="2717"/>
      <c r="E281" s="2718"/>
      <c r="F281" s="2719"/>
      <c r="G281" s="2671"/>
      <c r="H281" s="2672"/>
      <c r="I281" s="2671"/>
      <c r="J281" s="2672"/>
      <c r="K281" s="2673">
        <f t="shared" si="492"/>
        <v>0</v>
      </c>
      <c r="L281" s="2532"/>
      <c r="M281" s="2674">
        <f t="shared" si="499"/>
        <v>0</v>
      </c>
      <c r="N281" s="2675">
        <f t="shared" si="499"/>
        <v>0</v>
      </c>
      <c r="O281" s="2676"/>
      <c r="P281" s="2676"/>
      <c r="Q281" s="2676"/>
      <c r="R281" s="2676"/>
      <c r="S281" s="2676"/>
      <c r="T281" s="2676"/>
      <c r="U281" s="2676"/>
      <c r="V281" s="2676"/>
      <c r="W281" s="2532"/>
      <c r="X281" s="2674">
        <f t="shared" si="500"/>
        <v>0</v>
      </c>
      <c r="Y281" s="2675">
        <f t="shared" si="500"/>
        <v>0</v>
      </c>
      <c r="Z281" s="2677"/>
      <c r="AA281" s="2677"/>
      <c r="AB281" s="2677"/>
      <c r="AC281" s="2677"/>
      <c r="AD281" s="2677"/>
      <c r="AE281" s="2677"/>
      <c r="AF281" s="2677"/>
      <c r="AG281" s="2677"/>
      <c r="AH281" s="2532"/>
      <c r="AI281" s="2535"/>
      <c r="AJ281" s="2678">
        <f t="shared" si="501"/>
        <v>0</v>
      </c>
      <c r="AK281" s="2679">
        <f t="shared" si="502"/>
        <v>0</v>
      </c>
      <c r="AL281" s="2678">
        <f t="shared" si="503"/>
        <v>0</v>
      </c>
      <c r="AM281" s="2679">
        <f t="shared" si="504"/>
        <v>0</v>
      </c>
      <c r="AN281" s="2678">
        <f t="shared" si="505"/>
        <v>0</v>
      </c>
      <c r="AO281" s="2679">
        <f t="shared" si="506"/>
        <v>0</v>
      </c>
      <c r="AP281" s="2678">
        <f t="shared" si="507"/>
        <v>0</v>
      </c>
      <c r="AQ281" s="2679">
        <f t="shared" si="508"/>
        <v>0</v>
      </c>
      <c r="AR281" s="2678">
        <f t="shared" si="509"/>
        <v>0</v>
      </c>
      <c r="AS281" s="2679">
        <f t="shared" si="510"/>
        <v>0</v>
      </c>
      <c r="AT281" s="2678">
        <f t="shared" si="511"/>
        <v>0</v>
      </c>
      <c r="AU281" s="2679">
        <f t="shared" si="512"/>
        <v>0</v>
      </c>
      <c r="AV281" s="2678">
        <f t="shared" si="513"/>
        <v>0</v>
      </c>
      <c r="AW281" s="2679">
        <f t="shared" si="514"/>
        <v>0</v>
      </c>
      <c r="AX281" s="2678">
        <f t="shared" si="515"/>
        <v>0</v>
      </c>
      <c r="AY281" s="2679">
        <f t="shared" si="516"/>
        <v>0</v>
      </c>
      <c r="AZ281" s="2680"/>
      <c r="BA281" s="2681">
        <f>BA9</f>
        <v>20</v>
      </c>
      <c r="BB281" s="2681">
        <f t="shared" si="517"/>
        <v>0</v>
      </c>
      <c r="BC281" s="2681" t="str">
        <f t="shared" si="518"/>
        <v/>
      </c>
      <c r="BD281" s="2682">
        <f t="shared" si="496"/>
        <v>0</v>
      </c>
      <c r="BE281" s="2682">
        <f t="shared" si="496"/>
        <v>0</v>
      </c>
      <c r="BF281" s="2682">
        <f t="shared" si="496"/>
        <v>0</v>
      </c>
      <c r="BG281" s="2682">
        <f t="shared" si="496"/>
        <v>0</v>
      </c>
      <c r="BH281" s="2682">
        <f t="shared" si="496"/>
        <v>0</v>
      </c>
      <c r="BI281" s="2682">
        <f t="shared" si="496"/>
        <v>0</v>
      </c>
      <c r="BJ281" s="2682">
        <f t="shared" si="496"/>
        <v>0</v>
      </c>
      <c r="BK281" s="2682">
        <f t="shared" si="496"/>
        <v>0</v>
      </c>
      <c r="BL281" s="2535"/>
      <c r="BM281" s="2683">
        <f t="shared" si="519"/>
        <v>0</v>
      </c>
      <c r="BN281" s="2684">
        <f t="shared" si="520"/>
        <v>0</v>
      </c>
      <c r="BO281" s="2684">
        <f t="shared" si="521"/>
        <v>0</v>
      </c>
      <c r="BP281" s="2684">
        <f t="shared" si="522"/>
        <v>0</v>
      </c>
      <c r="BQ281" s="2684">
        <f t="shared" si="523"/>
        <v>0</v>
      </c>
      <c r="BR281" s="2684">
        <f t="shared" si="524"/>
        <v>0</v>
      </c>
      <c r="BS281" s="2684">
        <f t="shared" si="525"/>
        <v>0</v>
      </c>
      <c r="BT281" s="2684">
        <f t="shared" si="526"/>
        <v>0</v>
      </c>
      <c r="BU281" s="2617"/>
      <c r="BV281" s="2685">
        <f t="shared" si="497"/>
        <v>0</v>
      </c>
      <c r="BW281" s="2686">
        <f t="shared" si="497"/>
        <v>0</v>
      </c>
      <c r="BX281" s="2686">
        <f t="shared" si="497"/>
        <v>0</v>
      </c>
      <c r="BY281" s="2686">
        <f t="shared" si="497"/>
        <v>0</v>
      </c>
      <c r="BZ281" s="2686">
        <f t="shared" si="497"/>
        <v>0</v>
      </c>
      <c r="CA281" s="2686">
        <f t="shared" si="497"/>
        <v>0</v>
      </c>
      <c r="CB281" s="2686">
        <f t="shared" si="497"/>
        <v>0</v>
      </c>
      <c r="CC281" s="2687">
        <f t="shared" si="497"/>
        <v>0</v>
      </c>
      <c r="CD281" s="2525"/>
      <c r="CE281" s="2681" t="str">
        <f t="shared" si="527"/>
        <v/>
      </c>
      <c r="CF281" s="2688">
        <f t="shared" si="528"/>
        <v>0</v>
      </c>
      <c r="CG281" s="2689">
        <f t="shared" si="529"/>
        <v>0</v>
      </c>
      <c r="CH281" s="2689">
        <f t="shared" si="530"/>
        <v>0</v>
      </c>
      <c r="CI281" s="2689">
        <f t="shared" si="531"/>
        <v>0</v>
      </c>
      <c r="CJ281" s="2689">
        <f t="shared" si="532"/>
        <v>0</v>
      </c>
      <c r="CK281" s="2689">
        <f t="shared" si="533"/>
        <v>0</v>
      </c>
      <c r="CL281" s="2689">
        <f t="shared" si="534"/>
        <v>0</v>
      </c>
      <c r="CM281" s="2689">
        <f t="shared" si="535"/>
        <v>0</v>
      </c>
      <c r="CN281" s="2689">
        <f t="shared" si="536"/>
        <v>0</v>
      </c>
      <c r="CO281" s="2702">
        <f>IF(M281=CO8,M281,0)</f>
        <v>0</v>
      </c>
      <c r="CP281" s="2703" t="str">
        <f t="shared" si="537"/>
        <v/>
      </c>
      <c r="CQ281" s="2678" t="str">
        <f t="shared" si="538"/>
        <v/>
      </c>
      <c r="CR281" s="2692" t="str">
        <f t="shared" si="539"/>
        <v/>
      </c>
      <c r="CS281" s="2692" t="str">
        <f t="shared" si="540"/>
        <v/>
      </c>
      <c r="CT281" s="2692" t="str">
        <f t="shared" si="541"/>
        <v/>
      </c>
      <c r="CU281" s="2692" t="str">
        <f t="shared" si="542"/>
        <v/>
      </c>
      <c r="CV281" s="2692" t="str">
        <f t="shared" si="543"/>
        <v/>
      </c>
      <c r="CW281" s="2692" t="str">
        <f t="shared" si="544"/>
        <v/>
      </c>
      <c r="CX281" s="2693" t="str">
        <f t="shared" si="545"/>
        <v/>
      </c>
      <c r="CY281" s="2601"/>
      <c r="CZ281" s="2681" t="str">
        <f t="shared" si="546"/>
        <v/>
      </c>
      <c r="DA281" s="2694">
        <f t="shared" si="547"/>
        <v>0</v>
      </c>
      <c r="DB281" s="2527" t="str">
        <f t="shared" si="548"/>
        <v/>
      </c>
      <c r="DC281" s="2527" t="str">
        <f t="shared" si="549"/>
        <v/>
      </c>
      <c r="DD281" s="2527" t="str">
        <f t="shared" si="550"/>
        <v/>
      </c>
      <c r="DE281" s="2527" t="str">
        <f t="shared" si="551"/>
        <v/>
      </c>
      <c r="DF281" s="2527" t="str">
        <f t="shared" si="552"/>
        <v/>
      </c>
      <c r="DG281" s="2527" t="str">
        <f t="shared" si="553"/>
        <v/>
      </c>
      <c r="DH281" s="2527" t="str">
        <f t="shared" si="554"/>
        <v/>
      </c>
      <c r="DI281" s="2527" t="str">
        <f t="shared" si="555"/>
        <v/>
      </c>
      <c r="DJ281" s="2549"/>
      <c r="DK281" s="2704">
        <f>IF(M281=DK8,M281,0)</f>
        <v>0</v>
      </c>
      <c r="DL281" s="2703" t="str">
        <f t="shared" si="556"/>
        <v/>
      </c>
      <c r="DM281" s="2692" t="str">
        <f t="shared" si="557"/>
        <v/>
      </c>
      <c r="DN281" s="2692" t="str">
        <f t="shared" si="558"/>
        <v/>
      </c>
      <c r="DO281" s="2692" t="str">
        <f t="shared" si="559"/>
        <v/>
      </c>
      <c r="DP281" s="2692" t="str">
        <f t="shared" si="560"/>
        <v/>
      </c>
      <c r="DQ281" s="2692" t="str">
        <f t="shared" si="561"/>
        <v/>
      </c>
      <c r="DR281" s="2692" t="str">
        <f t="shared" si="562"/>
        <v/>
      </c>
      <c r="DS281" s="2692" t="str">
        <f t="shared" si="563"/>
        <v/>
      </c>
      <c r="DT281" s="2696" t="str">
        <f t="shared" si="564"/>
        <v/>
      </c>
      <c r="DU281" s="2535"/>
      <c r="DV281" s="2683">
        <f t="shared" si="565"/>
        <v>0</v>
      </c>
      <c r="DW281" s="2684">
        <f t="shared" si="566"/>
        <v>0</v>
      </c>
      <c r="DX281" s="2684">
        <f t="shared" si="567"/>
        <v>0</v>
      </c>
      <c r="DY281" s="2684">
        <f t="shared" si="568"/>
        <v>0</v>
      </c>
      <c r="DZ281" s="2684">
        <f t="shared" si="569"/>
        <v>0</v>
      </c>
      <c r="EA281" s="2684">
        <f t="shared" si="570"/>
        <v>0</v>
      </c>
      <c r="EB281" s="2684">
        <f t="shared" si="571"/>
        <v>0</v>
      </c>
      <c r="EC281" s="2684">
        <f t="shared" si="572"/>
        <v>0</v>
      </c>
      <c r="ED281" s="2630"/>
      <c r="EE281" s="2685">
        <f t="shared" si="498"/>
        <v>0</v>
      </c>
      <c r="EF281" s="2686">
        <f t="shared" si="498"/>
        <v>0</v>
      </c>
      <c r="EG281" s="2686">
        <f t="shared" si="498"/>
        <v>0</v>
      </c>
      <c r="EH281" s="2686">
        <f t="shared" si="498"/>
        <v>0</v>
      </c>
      <c r="EI281" s="2686">
        <f t="shared" si="498"/>
        <v>0</v>
      </c>
      <c r="EJ281" s="2686">
        <f t="shared" si="498"/>
        <v>0</v>
      </c>
      <c r="EK281" s="2686">
        <f t="shared" si="498"/>
        <v>0</v>
      </c>
      <c r="EL281" s="2687">
        <f t="shared" si="498"/>
        <v>0</v>
      </c>
      <c r="EM281" s="2601"/>
      <c r="EN281" s="2681" t="str">
        <f t="shared" si="573"/>
        <v/>
      </c>
      <c r="EO281" s="2688">
        <f t="shared" si="574"/>
        <v>0</v>
      </c>
      <c r="EP281" s="2689">
        <f t="shared" si="575"/>
        <v>0</v>
      </c>
      <c r="EQ281" s="2689">
        <f t="shared" si="576"/>
        <v>0</v>
      </c>
      <c r="ER281" s="2689">
        <f t="shared" si="577"/>
        <v>0</v>
      </c>
      <c r="ES281" s="2689">
        <f t="shared" si="578"/>
        <v>0</v>
      </c>
      <c r="ET281" s="2689">
        <f t="shared" si="579"/>
        <v>0</v>
      </c>
      <c r="EU281" s="2689">
        <f t="shared" si="580"/>
        <v>0</v>
      </c>
      <c r="EV281" s="2689">
        <f t="shared" si="581"/>
        <v>0</v>
      </c>
      <c r="EW281" s="2689">
        <f t="shared" si="582"/>
        <v>0</v>
      </c>
      <c r="EX281" s="2705">
        <f>IF(X281=EX8,X281,0)</f>
        <v>0</v>
      </c>
      <c r="EY281" s="2703" t="str">
        <f t="shared" si="583"/>
        <v/>
      </c>
      <c r="EZ281" s="2678" t="str">
        <f t="shared" si="584"/>
        <v/>
      </c>
      <c r="FA281" s="2692" t="str">
        <f t="shared" si="585"/>
        <v/>
      </c>
      <c r="FB281" s="2692" t="str">
        <f t="shared" si="586"/>
        <v/>
      </c>
      <c r="FC281" s="2692" t="str">
        <f t="shared" si="587"/>
        <v/>
      </c>
      <c r="FD281" s="2692" t="str">
        <f t="shared" si="588"/>
        <v/>
      </c>
      <c r="FE281" s="2692" t="str">
        <f t="shared" si="589"/>
        <v/>
      </c>
      <c r="FF281" s="2692" t="str">
        <f t="shared" si="590"/>
        <v/>
      </c>
      <c r="FG281" s="2692" t="str">
        <f t="shared" si="591"/>
        <v/>
      </c>
      <c r="FH281" s="2601"/>
      <c r="FI281" s="2681" t="str">
        <f t="shared" si="592"/>
        <v/>
      </c>
      <c r="FJ281" s="2694">
        <f t="shared" si="593"/>
        <v>0</v>
      </c>
      <c r="FK281" s="2527" t="str">
        <f t="shared" si="594"/>
        <v/>
      </c>
      <c r="FL281" s="2527" t="str">
        <f t="shared" si="595"/>
        <v/>
      </c>
      <c r="FM281" s="2527" t="str">
        <f t="shared" si="596"/>
        <v/>
      </c>
      <c r="FN281" s="2527" t="str">
        <f t="shared" si="597"/>
        <v/>
      </c>
      <c r="FO281" s="2527" t="str">
        <f t="shared" si="598"/>
        <v/>
      </c>
      <c r="FP281" s="2527" t="str">
        <f t="shared" si="599"/>
        <v/>
      </c>
      <c r="FQ281" s="2527" t="str">
        <f t="shared" si="600"/>
        <v/>
      </c>
      <c r="FR281" s="2527" t="str">
        <f t="shared" si="601"/>
        <v/>
      </c>
      <c r="FS281" s="2704">
        <f>IF(X281=FS8,X281,0)</f>
        <v>0</v>
      </c>
      <c r="FT281" s="2703" t="str">
        <f t="shared" si="602"/>
        <v/>
      </c>
      <c r="FU281" s="2692" t="str">
        <f t="shared" si="603"/>
        <v/>
      </c>
      <c r="FV281" s="2692" t="str">
        <f t="shared" si="604"/>
        <v/>
      </c>
      <c r="FW281" s="2692" t="str">
        <f t="shared" si="605"/>
        <v/>
      </c>
      <c r="FX281" s="2692" t="str">
        <f t="shared" si="606"/>
        <v/>
      </c>
      <c r="FY281" s="2692" t="str">
        <f t="shared" si="607"/>
        <v/>
      </c>
      <c r="FZ281" s="2692" t="str">
        <f t="shared" si="608"/>
        <v/>
      </c>
      <c r="GA281" s="2692" t="str">
        <f t="shared" si="609"/>
        <v/>
      </c>
      <c r="GB281" s="2696" t="str">
        <f t="shared" si="610"/>
        <v/>
      </c>
      <c r="GC281" s="2535"/>
    </row>
    <row r="282" spans="1:185" ht="45" customHeight="1" x14ac:dyDescent="0.25">
      <c r="A282" s="2633">
        <f>ROW()</f>
        <v>282</v>
      </c>
      <c r="B282" s="2667" t="str">
        <f>IF(C282="I","",IF(ISBLANK(D282),"",IF(ISTEXT(D282),LARGE(B9:B281,1)+1,0)))</f>
        <v/>
      </c>
      <c r="C282" s="2716"/>
      <c r="D282" s="2717"/>
      <c r="E282" s="2718"/>
      <c r="F282" s="2719"/>
      <c r="G282" s="2671"/>
      <c r="H282" s="2672"/>
      <c r="I282" s="2671"/>
      <c r="J282" s="2672"/>
      <c r="K282" s="2673">
        <f t="shared" si="492"/>
        <v>0</v>
      </c>
      <c r="L282" s="2532"/>
      <c r="M282" s="2674">
        <f t="shared" si="499"/>
        <v>0</v>
      </c>
      <c r="N282" s="2675">
        <f t="shared" si="499"/>
        <v>0</v>
      </c>
      <c r="O282" s="2676"/>
      <c r="P282" s="2676"/>
      <c r="Q282" s="2676"/>
      <c r="R282" s="2676"/>
      <c r="S282" s="2676"/>
      <c r="T282" s="2676"/>
      <c r="U282" s="2676"/>
      <c r="V282" s="2676"/>
      <c r="W282" s="2532"/>
      <c r="X282" s="2674">
        <f t="shared" si="500"/>
        <v>0</v>
      </c>
      <c r="Y282" s="2675">
        <f t="shared" si="500"/>
        <v>0</v>
      </c>
      <c r="Z282" s="2677"/>
      <c r="AA282" s="2677"/>
      <c r="AB282" s="2677"/>
      <c r="AC282" s="2677"/>
      <c r="AD282" s="2677"/>
      <c r="AE282" s="2677"/>
      <c r="AF282" s="2677"/>
      <c r="AG282" s="2677"/>
      <c r="AH282" s="2532"/>
      <c r="AI282" s="2535"/>
      <c r="AJ282" s="2678">
        <f t="shared" si="501"/>
        <v>0</v>
      </c>
      <c r="AK282" s="2679">
        <f t="shared" si="502"/>
        <v>0</v>
      </c>
      <c r="AL282" s="2678">
        <f t="shared" si="503"/>
        <v>0</v>
      </c>
      <c r="AM282" s="2679">
        <f t="shared" si="504"/>
        <v>0</v>
      </c>
      <c r="AN282" s="2678">
        <f t="shared" si="505"/>
        <v>0</v>
      </c>
      <c r="AO282" s="2679">
        <f t="shared" si="506"/>
        <v>0</v>
      </c>
      <c r="AP282" s="2678">
        <f t="shared" si="507"/>
        <v>0</v>
      </c>
      <c r="AQ282" s="2679">
        <f t="shared" si="508"/>
        <v>0</v>
      </c>
      <c r="AR282" s="2678">
        <f t="shared" si="509"/>
        <v>0</v>
      </c>
      <c r="AS282" s="2679">
        <f t="shared" si="510"/>
        <v>0</v>
      </c>
      <c r="AT282" s="2678">
        <f t="shared" si="511"/>
        <v>0</v>
      </c>
      <c r="AU282" s="2679">
        <f t="shared" si="512"/>
        <v>0</v>
      </c>
      <c r="AV282" s="2678">
        <f t="shared" si="513"/>
        <v>0</v>
      </c>
      <c r="AW282" s="2679">
        <f t="shared" si="514"/>
        <v>0</v>
      </c>
      <c r="AX282" s="2678">
        <f t="shared" si="515"/>
        <v>0</v>
      </c>
      <c r="AY282" s="2679">
        <f t="shared" si="516"/>
        <v>0</v>
      </c>
      <c r="AZ282" s="2680"/>
      <c r="BA282" s="2681">
        <f>BA9</f>
        <v>20</v>
      </c>
      <c r="BB282" s="2681">
        <f t="shared" si="517"/>
        <v>0</v>
      </c>
      <c r="BC282" s="2681" t="str">
        <f t="shared" si="518"/>
        <v/>
      </c>
      <c r="BD282" s="2682">
        <f t="shared" si="496"/>
        <v>0</v>
      </c>
      <c r="BE282" s="2682">
        <f t="shared" si="496"/>
        <v>0</v>
      </c>
      <c r="BF282" s="2682">
        <f t="shared" si="496"/>
        <v>0</v>
      </c>
      <c r="BG282" s="2682">
        <f t="shared" si="496"/>
        <v>0</v>
      </c>
      <c r="BH282" s="2682">
        <f t="shared" si="496"/>
        <v>0</v>
      </c>
      <c r="BI282" s="2682">
        <f t="shared" si="496"/>
        <v>0</v>
      </c>
      <c r="BJ282" s="2682">
        <f t="shared" si="496"/>
        <v>0</v>
      </c>
      <c r="BK282" s="2682">
        <f t="shared" si="496"/>
        <v>0</v>
      </c>
      <c r="BL282" s="2535"/>
      <c r="BM282" s="2683">
        <f t="shared" si="519"/>
        <v>0</v>
      </c>
      <c r="BN282" s="2684">
        <f t="shared" si="520"/>
        <v>0</v>
      </c>
      <c r="BO282" s="2684">
        <f t="shared" si="521"/>
        <v>0</v>
      </c>
      <c r="BP282" s="2684">
        <f t="shared" si="522"/>
        <v>0</v>
      </c>
      <c r="BQ282" s="2684">
        <f t="shared" si="523"/>
        <v>0</v>
      </c>
      <c r="BR282" s="2684">
        <f t="shared" si="524"/>
        <v>0</v>
      </c>
      <c r="BS282" s="2684">
        <f t="shared" si="525"/>
        <v>0</v>
      </c>
      <c r="BT282" s="2684">
        <f t="shared" si="526"/>
        <v>0</v>
      </c>
      <c r="BU282" s="2617"/>
      <c r="BV282" s="2685">
        <f t="shared" si="497"/>
        <v>0</v>
      </c>
      <c r="BW282" s="2686">
        <f t="shared" si="497"/>
        <v>0</v>
      </c>
      <c r="BX282" s="2686">
        <f t="shared" si="497"/>
        <v>0</v>
      </c>
      <c r="BY282" s="2686">
        <f t="shared" si="497"/>
        <v>0</v>
      </c>
      <c r="BZ282" s="2686">
        <f t="shared" si="497"/>
        <v>0</v>
      </c>
      <c r="CA282" s="2686">
        <f t="shared" si="497"/>
        <v>0</v>
      </c>
      <c r="CB282" s="2686">
        <f t="shared" si="497"/>
        <v>0</v>
      </c>
      <c r="CC282" s="2687">
        <f t="shared" si="497"/>
        <v>0</v>
      </c>
      <c r="CD282" s="2525"/>
      <c r="CE282" s="2681" t="str">
        <f t="shared" si="527"/>
        <v/>
      </c>
      <c r="CF282" s="2688">
        <f t="shared" si="528"/>
        <v>0</v>
      </c>
      <c r="CG282" s="2689">
        <f t="shared" si="529"/>
        <v>0</v>
      </c>
      <c r="CH282" s="2689">
        <f t="shared" si="530"/>
        <v>0</v>
      </c>
      <c r="CI282" s="2689">
        <f t="shared" si="531"/>
        <v>0</v>
      </c>
      <c r="CJ282" s="2689">
        <f t="shared" si="532"/>
        <v>0</v>
      </c>
      <c r="CK282" s="2689">
        <f t="shared" si="533"/>
        <v>0</v>
      </c>
      <c r="CL282" s="2689">
        <f t="shared" si="534"/>
        <v>0</v>
      </c>
      <c r="CM282" s="2689">
        <f t="shared" si="535"/>
        <v>0</v>
      </c>
      <c r="CN282" s="2689">
        <f t="shared" si="536"/>
        <v>0</v>
      </c>
      <c r="CO282" s="2702">
        <f>IF(M282=CO8,M282,0)</f>
        <v>0</v>
      </c>
      <c r="CP282" s="2703" t="str">
        <f t="shared" si="537"/>
        <v/>
      </c>
      <c r="CQ282" s="2678" t="str">
        <f t="shared" si="538"/>
        <v/>
      </c>
      <c r="CR282" s="2692" t="str">
        <f t="shared" si="539"/>
        <v/>
      </c>
      <c r="CS282" s="2692" t="str">
        <f t="shared" si="540"/>
        <v/>
      </c>
      <c r="CT282" s="2692" t="str">
        <f t="shared" si="541"/>
        <v/>
      </c>
      <c r="CU282" s="2692" t="str">
        <f t="shared" si="542"/>
        <v/>
      </c>
      <c r="CV282" s="2692" t="str">
        <f t="shared" si="543"/>
        <v/>
      </c>
      <c r="CW282" s="2692" t="str">
        <f t="shared" si="544"/>
        <v/>
      </c>
      <c r="CX282" s="2693" t="str">
        <f t="shared" si="545"/>
        <v/>
      </c>
      <c r="CY282" s="2601"/>
      <c r="CZ282" s="2681" t="str">
        <f t="shared" si="546"/>
        <v/>
      </c>
      <c r="DA282" s="2694">
        <f t="shared" si="547"/>
        <v>0</v>
      </c>
      <c r="DB282" s="2527" t="str">
        <f t="shared" si="548"/>
        <v/>
      </c>
      <c r="DC282" s="2527" t="str">
        <f t="shared" si="549"/>
        <v/>
      </c>
      <c r="DD282" s="2527" t="str">
        <f t="shared" si="550"/>
        <v/>
      </c>
      <c r="DE282" s="2527" t="str">
        <f t="shared" si="551"/>
        <v/>
      </c>
      <c r="DF282" s="2527" t="str">
        <f t="shared" si="552"/>
        <v/>
      </c>
      <c r="DG282" s="2527" t="str">
        <f t="shared" si="553"/>
        <v/>
      </c>
      <c r="DH282" s="2527" t="str">
        <f t="shared" si="554"/>
        <v/>
      </c>
      <c r="DI282" s="2527" t="str">
        <f t="shared" si="555"/>
        <v/>
      </c>
      <c r="DJ282" s="2549"/>
      <c r="DK282" s="2704">
        <f>IF(M282=DK8,M282,0)</f>
        <v>0</v>
      </c>
      <c r="DL282" s="2703" t="str">
        <f t="shared" si="556"/>
        <v/>
      </c>
      <c r="DM282" s="2692" t="str">
        <f t="shared" si="557"/>
        <v/>
      </c>
      <c r="DN282" s="2692" t="str">
        <f t="shared" si="558"/>
        <v/>
      </c>
      <c r="DO282" s="2692" t="str">
        <f t="shared" si="559"/>
        <v/>
      </c>
      <c r="DP282" s="2692" t="str">
        <f t="shared" si="560"/>
        <v/>
      </c>
      <c r="DQ282" s="2692" t="str">
        <f t="shared" si="561"/>
        <v/>
      </c>
      <c r="DR282" s="2692" t="str">
        <f t="shared" si="562"/>
        <v/>
      </c>
      <c r="DS282" s="2692" t="str">
        <f t="shared" si="563"/>
        <v/>
      </c>
      <c r="DT282" s="2696" t="str">
        <f t="shared" si="564"/>
        <v/>
      </c>
      <c r="DU282" s="2535"/>
      <c r="DV282" s="2683">
        <f t="shared" si="565"/>
        <v>0</v>
      </c>
      <c r="DW282" s="2684">
        <f t="shared" si="566"/>
        <v>0</v>
      </c>
      <c r="DX282" s="2684">
        <f t="shared" si="567"/>
        <v>0</v>
      </c>
      <c r="DY282" s="2684">
        <f t="shared" si="568"/>
        <v>0</v>
      </c>
      <c r="DZ282" s="2684">
        <f t="shared" si="569"/>
        <v>0</v>
      </c>
      <c r="EA282" s="2684">
        <f t="shared" si="570"/>
        <v>0</v>
      </c>
      <c r="EB282" s="2684">
        <f t="shared" si="571"/>
        <v>0</v>
      </c>
      <c r="EC282" s="2684">
        <f t="shared" si="572"/>
        <v>0</v>
      </c>
      <c r="ED282" s="2630"/>
      <c r="EE282" s="2685">
        <f t="shared" si="498"/>
        <v>0</v>
      </c>
      <c r="EF282" s="2686">
        <f t="shared" si="498"/>
        <v>0</v>
      </c>
      <c r="EG282" s="2686">
        <f t="shared" si="498"/>
        <v>0</v>
      </c>
      <c r="EH282" s="2686">
        <f t="shared" si="498"/>
        <v>0</v>
      </c>
      <c r="EI282" s="2686">
        <f t="shared" si="498"/>
        <v>0</v>
      </c>
      <c r="EJ282" s="2686">
        <f t="shared" si="498"/>
        <v>0</v>
      </c>
      <c r="EK282" s="2686">
        <f t="shared" si="498"/>
        <v>0</v>
      </c>
      <c r="EL282" s="2687">
        <f t="shared" si="498"/>
        <v>0</v>
      </c>
      <c r="EM282" s="2601"/>
      <c r="EN282" s="2681" t="str">
        <f t="shared" si="573"/>
        <v/>
      </c>
      <c r="EO282" s="2688">
        <f t="shared" si="574"/>
        <v>0</v>
      </c>
      <c r="EP282" s="2689">
        <f t="shared" si="575"/>
        <v>0</v>
      </c>
      <c r="EQ282" s="2689">
        <f t="shared" si="576"/>
        <v>0</v>
      </c>
      <c r="ER282" s="2689">
        <f t="shared" si="577"/>
        <v>0</v>
      </c>
      <c r="ES282" s="2689">
        <f t="shared" si="578"/>
        <v>0</v>
      </c>
      <c r="ET282" s="2689">
        <f t="shared" si="579"/>
        <v>0</v>
      </c>
      <c r="EU282" s="2689">
        <f t="shared" si="580"/>
        <v>0</v>
      </c>
      <c r="EV282" s="2689">
        <f t="shared" si="581"/>
        <v>0</v>
      </c>
      <c r="EW282" s="2689">
        <f t="shared" si="582"/>
        <v>0</v>
      </c>
      <c r="EX282" s="2705">
        <f>IF(X282=EX8,X282,0)</f>
        <v>0</v>
      </c>
      <c r="EY282" s="2703" t="str">
        <f t="shared" si="583"/>
        <v/>
      </c>
      <c r="EZ282" s="2678" t="str">
        <f t="shared" si="584"/>
        <v/>
      </c>
      <c r="FA282" s="2692" t="str">
        <f t="shared" si="585"/>
        <v/>
      </c>
      <c r="FB282" s="2692" t="str">
        <f t="shared" si="586"/>
        <v/>
      </c>
      <c r="FC282" s="2692" t="str">
        <f t="shared" si="587"/>
        <v/>
      </c>
      <c r="FD282" s="2692" t="str">
        <f t="shared" si="588"/>
        <v/>
      </c>
      <c r="FE282" s="2692" t="str">
        <f t="shared" si="589"/>
        <v/>
      </c>
      <c r="FF282" s="2692" t="str">
        <f t="shared" si="590"/>
        <v/>
      </c>
      <c r="FG282" s="2692" t="str">
        <f t="shared" si="591"/>
        <v/>
      </c>
      <c r="FH282" s="2601"/>
      <c r="FI282" s="2681" t="str">
        <f t="shared" si="592"/>
        <v/>
      </c>
      <c r="FJ282" s="2694">
        <f t="shared" si="593"/>
        <v>0</v>
      </c>
      <c r="FK282" s="2527" t="str">
        <f t="shared" si="594"/>
        <v/>
      </c>
      <c r="FL282" s="2527" t="str">
        <f t="shared" si="595"/>
        <v/>
      </c>
      <c r="FM282" s="2527" t="str">
        <f t="shared" si="596"/>
        <v/>
      </c>
      <c r="FN282" s="2527" t="str">
        <f t="shared" si="597"/>
        <v/>
      </c>
      <c r="FO282" s="2527" t="str">
        <f t="shared" si="598"/>
        <v/>
      </c>
      <c r="FP282" s="2527" t="str">
        <f t="shared" si="599"/>
        <v/>
      </c>
      <c r="FQ282" s="2527" t="str">
        <f t="shared" si="600"/>
        <v/>
      </c>
      <c r="FR282" s="2527" t="str">
        <f t="shared" si="601"/>
        <v/>
      </c>
      <c r="FS282" s="2704">
        <f>IF(X282=FS8,X282,0)</f>
        <v>0</v>
      </c>
      <c r="FT282" s="2703" t="str">
        <f t="shared" si="602"/>
        <v/>
      </c>
      <c r="FU282" s="2692" t="str">
        <f t="shared" si="603"/>
        <v/>
      </c>
      <c r="FV282" s="2692" t="str">
        <f t="shared" si="604"/>
        <v/>
      </c>
      <c r="FW282" s="2692" t="str">
        <f t="shared" si="605"/>
        <v/>
      </c>
      <c r="FX282" s="2692" t="str">
        <f t="shared" si="606"/>
        <v/>
      </c>
      <c r="FY282" s="2692" t="str">
        <f t="shared" si="607"/>
        <v/>
      </c>
      <c r="FZ282" s="2692" t="str">
        <f t="shared" si="608"/>
        <v/>
      </c>
      <c r="GA282" s="2692" t="str">
        <f t="shared" si="609"/>
        <v/>
      </c>
      <c r="GB282" s="2696" t="str">
        <f t="shared" si="610"/>
        <v/>
      </c>
      <c r="GC282" s="2535"/>
    </row>
    <row r="283" spans="1:185" ht="45" customHeight="1" x14ac:dyDescent="0.25">
      <c r="A283" s="2633">
        <f>ROW()</f>
        <v>283</v>
      </c>
      <c r="B283" s="2667" t="str">
        <f>IF(C283="I","",IF(ISBLANK(D283),"",IF(ISTEXT(D283),LARGE(B9:B282,1)+1,0)))</f>
        <v/>
      </c>
      <c r="C283" s="2716"/>
      <c r="D283" s="2717"/>
      <c r="E283" s="2718"/>
      <c r="F283" s="2719"/>
      <c r="G283" s="2671"/>
      <c r="H283" s="2672"/>
      <c r="I283" s="2671"/>
      <c r="J283" s="2672"/>
      <c r="K283" s="2673">
        <f t="shared" si="492"/>
        <v>0</v>
      </c>
      <c r="L283" s="2532"/>
      <c r="M283" s="2674">
        <f t="shared" si="499"/>
        <v>0</v>
      </c>
      <c r="N283" s="2675">
        <f t="shared" si="499"/>
        <v>0</v>
      </c>
      <c r="O283" s="2676"/>
      <c r="P283" s="2676"/>
      <c r="Q283" s="2676"/>
      <c r="R283" s="2676"/>
      <c r="S283" s="2676"/>
      <c r="T283" s="2676"/>
      <c r="U283" s="2676"/>
      <c r="V283" s="2676"/>
      <c r="W283" s="2532"/>
      <c r="X283" s="2674">
        <f t="shared" si="500"/>
        <v>0</v>
      </c>
      <c r="Y283" s="2675">
        <f t="shared" si="500"/>
        <v>0</v>
      </c>
      <c r="Z283" s="2677"/>
      <c r="AA283" s="2677"/>
      <c r="AB283" s="2677"/>
      <c r="AC283" s="2677"/>
      <c r="AD283" s="2677"/>
      <c r="AE283" s="2677"/>
      <c r="AF283" s="2677"/>
      <c r="AG283" s="2677"/>
      <c r="AH283" s="2532"/>
      <c r="AI283" s="2535"/>
      <c r="AJ283" s="2678">
        <f t="shared" si="501"/>
        <v>0</v>
      </c>
      <c r="AK283" s="2679">
        <f t="shared" si="502"/>
        <v>0</v>
      </c>
      <c r="AL283" s="2678">
        <f t="shared" si="503"/>
        <v>0</v>
      </c>
      <c r="AM283" s="2679">
        <f t="shared" si="504"/>
        <v>0</v>
      </c>
      <c r="AN283" s="2678">
        <f t="shared" si="505"/>
        <v>0</v>
      </c>
      <c r="AO283" s="2679">
        <f t="shared" si="506"/>
        <v>0</v>
      </c>
      <c r="AP283" s="2678">
        <f t="shared" si="507"/>
        <v>0</v>
      </c>
      <c r="AQ283" s="2679">
        <f t="shared" si="508"/>
        <v>0</v>
      </c>
      <c r="AR283" s="2678">
        <f t="shared" si="509"/>
        <v>0</v>
      </c>
      <c r="AS283" s="2679">
        <f t="shared" si="510"/>
        <v>0</v>
      </c>
      <c r="AT283" s="2678">
        <f t="shared" si="511"/>
        <v>0</v>
      </c>
      <c r="AU283" s="2679">
        <f t="shared" si="512"/>
        <v>0</v>
      </c>
      <c r="AV283" s="2678">
        <f t="shared" si="513"/>
        <v>0</v>
      </c>
      <c r="AW283" s="2679">
        <f t="shared" si="514"/>
        <v>0</v>
      </c>
      <c r="AX283" s="2678">
        <f t="shared" si="515"/>
        <v>0</v>
      </c>
      <c r="AY283" s="2679">
        <f t="shared" si="516"/>
        <v>0</v>
      </c>
      <c r="AZ283" s="2680"/>
      <c r="BA283" s="2681">
        <f>BA9</f>
        <v>20</v>
      </c>
      <c r="BB283" s="2681">
        <f t="shared" si="517"/>
        <v>0</v>
      </c>
      <c r="BC283" s="2681" t="str">
        <f t="shared" si="518"/>
        <v/>
      </c>
      <c r="BD283" s="2682">
        <f t="shared" si="496"/>
        <v>0</v>
      </c>
      <c r="BE283" s="2682">
        <f t="shared" si="496"/>
        <v>0</v>
      </c>
      <c r="BF283" s="2682">
        <f t="shared" si="496"/>
        <v>0</v>
      </c>
      <c r="BG283" s="2682">
        <f t="shared" si="496"/>
        <v>0</v>
      </c>
      <c r="BH283" s="2682">
        <f t="shared" si="496"/>
        <v>0</v>
      </c>
      <c r="BI283" s="2682">
        <f t="shared" si="496"/>
        <v>0</v>
      </c>
      <c r="BJ283" s="2682">
        <f t="shared" si="496"/>
        <v>0</v>
      </c>
      <c r="BK283" s="2682">
        <f t="shared" si="496"/>
        <v>0</v>
      </c>
      <c r="BL283" s="2535"/>
      <c r="BM283" s="2683">
        <f t="shared" si="519"/>
        <v>0</v>
      </c>
      <c r="BN283" s="2684">
        <f t="shared" si="520"/>
        <v>0</v>
      </c>
      <c r="BO283" s="2684">
        <f t="shared" si="521"/>
        <v>0</v>
      </c>
      <c r="BP283" s="2684">
        <f t="shared" si="522"/>
        <v>0</v>
      </c>
      <c r="BQ283" s="2684">
        <f t="shared" si="523"/>
        <v>0</v>
      </c>
      <c r="BR283" s="2684">
        <f t="shared" si="524"/>
        <v>0</v>
      </c>
      <c r="BS283" s="2684">
        <f t="shared" si="525"/>
        <v>0</v>
      </c>
      <c r="BT283" s="2684">
        <f t="shared" si="526"/>
        <v>0</v>
      </c>
      <c r="BU283" s="2617"/>
      <c r="BV283" s="2685">
        <f t="shared" si="497"/>
        <v>0</v>
      </c>
      <c r="BW283" s="2686">
        <f t="shared" si="497"/>
        <v>0</v>
      </c>
      <c r="BX283" s="2686">
        <f t="shared" si="497"/>
        <v>0</v>
      </c>
      <c r="BY283" s="2686">
        <f t="shared" si="497"/>
        <v>0</v>
      </c>
      <c r="BZ283" s="2686">
        <f t="shared" si="497"/>
        <v>0</v>
      </c>
      <c r="CA283" s="2686">
        <f t="shared" si="497"/>
        <v>0</v>
      </c>
      <c r="CB283" s="2686">
        <f t="shared" si="497"/>
        <v>0</v>
      </c>
      <c r="CC283" s="2687">
        <f t="shared" si="497"/>
        <v>0</v>
      </c>
      <c r="CD283" s="2525"/>
      <c r="CE283" s="2681" t="str">
        <f t="shared" si="527"/>
        <v/>
      </c>
      <c r="CF283" s="2688">
        <f t="shared" si="528"/>
        <v>0</v>
      </c>
      <c r="CG283" s="2689">
        <f t="shared" si="529"/>
        <v>0</v>
      </c>
      <c r="CH283" s="2689">
        <f t="shared" si="530"/>
        <v>0</v>
      </c>
      <c r="CI283" s="2689">
        <f t="shared" si="531"/>
        <v>0</v>
      </c>
      <c r="CJ283" s="2689">
        <f t="shared" si="532"/>
        <v>0</v>
      </c>
      <c r="CK283" s="2689">
        <f t="shared" si="533"/>
        <v>0</v>
      </c>
      <c r="CL283" s="2689">
        <f t="shared" si="534"/>
        <v>0</v>
      </c>
      <c r="CM283" s="2689">
        <f t="shared" si="535"/>
        <v>0</v>
      </c>
      <c r="CN283" s="2689">
        <f t="shared" si="536"/>
        <v>0</v>
      </c>
      <c r="CO283" s="2702">
        <f>IF(M283=CO8,M283,0)</f>
        <v>0</v>
      </c>
      <c r="CP283" s="2703" t="str">
        <f t="shared" si="537"/>
        <v/>
      </c>
      <c r="CQ283" s="2678" t="str">
        <f t="shared" si="538"/>
        <v/>
      </c>
      <c r="CR283" s="2692" t="str">
        <f t="shared" si="539"/>
        <v/>
      </c>
      <c r="CS283" s="2692" t="str">
        <f t="shared" si="540"/>
        <v/>
      </c>
      <c r="CT283" s="2692" t="str">
        <f t="shared" si="541"/>
        <v/>
      </c>
      <c r="CU283" s="2692" t="str">
        <f t="shared" si="542"/>
        <v/>
      </c>
      <c r="CV283" s="2692" t="str">
        <f t="shared" si="543"/>
        <v/>
      </c>
      <c r="CW283" s="2692" t="str">
        <f t="shared" si="544"/>
        <v/>
      </c>
      <c r="CX283" s="2693" t="str">
        <f t="shared" si="545"/>
        <v/>
      </c>
      <c r="CY283" s="2601"/>
      <c r="CZ283" s="2681" t="str">
        <f t="shared" si="546"/>
        <v/>
      </c>
      <c r="DA283" s="2694">
        <f t="shared" si="547"/>
        <v>0</v>
      </c>
      <c r="DB283" s="2527" t="str">
        <f t="shared" si="548"/>
        <v/>
      </c>
      <c r="DC283" s="2527" t="str">
        <f t="shared" si="549"/>
        <v/>
      </c>
      <c r="DD283" s="2527" t="str">
        <f t="shared" si="550"/>
        <v/>
      </c>
      <c r="DE283" s="2527" t="str">
        <f t="shared" si="551"/>
        <v/>
      </c>
      <c r="DF283" s="2527" t="str">
        <f t="shared" si="552"/>
        <v/>
      </c>
      <c r="DG283" s="2527" t="str">
        <f t="shared" si="553"/>
        <v/>
      </c>
      <c r="DH283" s="2527" t="str">
        <f t="shared" si="554"/>
        <v/>
      </c>
      <c r="DI283" s="2527" t="str">
        <f t="shared" si="555"/>
        <v/>
      </c>
      <c r="DJ283" s="2549"/>
      <c r="DK283" s="2704">
        <f>IF(M283=DK8,M283,0)</f>
        <v>0</v>
      </c>
      <c r="DL283" s="2703" t="str">
        <f t="shared" si="556"/>
        <v/>
      </c>
      <c r="DM283" s="2692" t="str">
        <f t="shared" si="557"/>
        <v/>
      </c>
      <c r="DN283" s="2692" t="str">
        <f t="shared" si="558"/>
        <v/>
      </c>
      <c r="DO283" s="2692" t="str">
        <f t="shared" si="559"/>
        <v/>
      </c>
      <c r="DP283" s="2692" t="str">
        <f t="shared" si="560"/>
        <v/>
      </c>
      <c r="DQ283" s="2692" t="str">
        <f t="shared" si="561"/>
        <v/>
      </c>
      <c r="DR283" s="2692" t="str">
        <f t="shared" si="562"/>
        <v/>
      </c>
      <c r="DS283" s="2692" t="str">
        <f t="shared" si="563"/>
        <v/>
      </c>
      <c r="DT283" s="2696" t="str">
        <f t="shared" si="564"/>
        <v/>
      </c>
      <c r="DU283" s="2535"/>
      <c r="DV283" s="2683">
        <f t="shared" si="565"/>
        <v>0</v>
      </c>
      <c r="DW283" s="2684">
        <f t="shared" si="566"/>
        <v>0</v>
      </c>
      <c r="DX283" s="2684">
        <f t="shared" si="567"/>
        <v>0</v>
      </c>
      <c r="DY283" s="2684">
        <f t="shared" si="568"/>
        <v>0</v>
      </c>
      <c r="DZ283" s="2684">
        <f t="shared" si="569"/>
        <v>0</v>
      </c>
      <c r="EA283" s="2684">
        <f t="shared" si="570"/>
        <v>0</v>
      </c>
      <c r="EB283" s="2684">
        <f t="shared" si="571"/>
        <v>0</v>
      </c>
      <c r="EC283" s="2684">
        <f t="shared" si="572"/>
        <v>0</v>
      </c>
      <c r="ED283" s="2630"/>
      <c r="EE283" s="2685">
        <f t="shared" si="498"/>
        <v>0</v>
      </c>
      <c r="EF283" s="2686">
        <f t="shared" si="498"/>
        <v>0</v>
      </c>
      <c r="EG283" s="2686">
        <f t="shared" si="498"/>
        <v>0</v>
      </c>
      <c r="EH283" s="2686">
        <f t="shared" si="498"/>
        <v>0</v>
      </c>
      <c r="EI283" s="2686">
        <f t="shared" si="498"/>
        <v>0</v>
      </c>
      <c r="EJ283" s="2686">
        <f t="shared" si="498"/>
        <v>0</v>
      </c>
      <c r="EK283" s="2686">
        <f t="shared" si="498"/>
        <v>0</v>
      </c>
      <c r="EL283" s="2687">
        <f t="shared" si="498"/>
        <v>0</v>
      </c>
      <c r="EM283" s="2601"/>
      <c r="EN283" s="2681" t="str">
        <f t="shared" si="573"/>
        <v/>
      </c>
      <c r="EO283" s="2688">
        <f t="shared" si="574"/>
        <v>0</v>
      </c>
      <c r="EP283" s="2689">
        <f t="shared" si="575"/>
        <v>0</v>
      </c>
      <c r="EQ283" s="2689">
        <f t="shared" si="576"/>
        <v>0</v>
      </c>
      <c r="ER283" s="2689">
        <f t="shared" si="577"/>
        <v>0</v>
      </c>
      <c r="ES283" s="2689">
        <f t="shared" si="578"/>
        <v>0</v>
      </c>
      <c r="ET283" s="2689">
        <f t="shared" si="579"/>
        <v>0</v>
      </c>
      <c r="EU283" s="2689">
        <f t="shared" si="580"/>
        <v>0</v>
      </c>
      <c r="EV283" s="2689">
        <f t="shared" si="581"/>
        <v>0</v>
      </c>
      <c r="EW283" s="2689">
        <f t="shared" si="582"/>
        <v>0</v>
      </c>
      <c r="EX283" s="2705">
        <f>IF(X283=EX8,X283,0)</f>
        <v>0</v>
      </c>
      <c r="EY283" s="2703" t="str">
        <f t="shared" si="583"/>
        <v/>
      </c>
      <c r="EZ283" s="2678" t="str">
        <f t="shared" si="584"/>
        <v/>
      </c>
      <c r="FA283" s="2692" t="str">
        <f t="shared" si="585"/>
        <v/>
      </c>
      <c r="FB283" s="2692" t="str">
        <f t="shared" si="586"/>
        <v/>
      </c>
      <c r="FC283" s="2692" t="str">
        <f t="shared" si="587"/>
        <v/>
      </c>
      <c r="FD283" s="2692" t="str">
        <f t="shared" si="588"/>
        <v/>
      </c>
      <c r="FE283" s="2692" t="str">
        <f t="shared" si="589"/>
        <v/>
      </c>
      <c r="FF283" s="2692" t="str">
        <f t="shared" si="590"/>
        <v/>
      </c>
      <c r="FG283" s="2692" t="str">
        <f t="shared" si="591"/>
        <v/>
      </c>
      <c r="FH283" s="2601"/>
      <c r="FI283" s="2681" t="str">
        <f t="shared" si="592"/>
        <v/>
      </c>
      <c r="FJ283" s="2694">
        <f t="shared" si="593"/>
        <v>0</v>
      </c>
      <c r="FK283" s="2527" t="str">
        <f t="shared" si="594"/>
        <v/>
      </c>
      <c r="FL283" s="2527" t="str">
        <f t="shared" si="595"/>
        <v/>
      </c>
      <c r="FM283" s="2527" t="str">
        <f t="shared" si="596"/>
        <v/>
      </c>
      <c r="FN283" s="2527" t="str">
        <f t="shared" si="597"/>
        <v/>
      </c>
      <c r="FO283" s="2527" t="str">
        <f t="shared" si="598"/>
        <v/>
      </c>
      <c r="FP283" s="2527" t="str">
        <f t="shared" si="599"/>
        <v/>
      </c>
      <c r="FQ283" s="2527" t="str">
        <f t="shared" si="600"/>
        <v/>
      </c>
      <c r="FR283" s="2527" t="str">
        <f t="shared" si="601"/>
        <v/>
      </c>
      <c r="FS283" s="2704">
        <f>IF(X283=FS8,X283,0)</f>
        <v>0</v>
      </c>
      <c r="FT283" s="2703" t="str">
        <f t="shared" si="602"/>
        <v/>
      </c>
      <c r="FU283" s="2692" t="str">
        <f t="shared" si="603"/>
        <v/>
      </c>
      <c r="FV283" s="2692" t="str">
        <f t="shared" si="604"/>
        <v/>
      </c>
      <c r="FW283" s="2692" t="str">
        <f t="shared" si="605"/>
        <v/>
      </c>
      <c r="FX283" s="2692" t="str">
        <f t="shared" si="606"/>
        <v/>
      </c>
      <c r="FY283" s="2692" t="str">
        <f t="shared" si="607"/>
        <v/>
      </c>
      <c r="FZ283" s="2692" t="str">
        <f t="shared" si="608"/>
        <v/>
      </c>
      <c r="GA283" s="2692" t="str">
        <f t="shared" si="609"/>
        <v/>
      </c>
      <c r="GB283" s="2696" t="str">
        <f t="shared" si="610"/>
        <v/>
      </c>
      <c r="GC283" s="2535"/>
    </row>
    <row r="284" spans="1:185" ht="45" customHeight="1" x14ac:dyDescent="0.25">
      <c r="A284" s="2633">
        <f>ROW()</f>
        <v>284</v>
      </c>
      <c r="B284" s="2667" t="str">
        <f>IF(C284="I","",IF(ISBLANK(D284),"",IF(ISTEXT(D284),LARGE(B9:B283,1)+1,0)))</f>
        <v/>
      </c>
      <c r="C284" s="2716"/>
      <c r="D284" s="2717"/>
      <c r="E284" s="2718"/>
      <c r="F284" s="2719"/>
      <c r="G284" s="2671"/>
      <c r="H284" s="2672"/>
      <c r="I284" s="2671"/>
      <c r="J284" s="2672"/>
      <c r="K284" s="2673">
        <f t="shared" si="492"/>
        <v>0</v>
      </c>
      <c r="L284" s="2532"/>
      <c r="M284" s="2674">
        <f t="shared" si="499"/>
        <v>0</v>
      </c>
      <c r="N284" s="2675">
        <f t="shared" si="499"/>
        <v>0</v>
      </c>
      <c r="O284" s="2676"/>
      <c r="P284" s="2676"/>
      <c r="Q284" s="2676"/>
      <c r="R284" s="2676"/>
      <c r="S284" s="2676"/>
      <c r="T284" s="2676"/>
      <c r="U284" s="2676"/>
      <c r="V284" s="2676"/>
      <c r="W284" s="2532"/>
      <c r="X284" s="2674">
        <f t="shared" si="500"/>
        <v>0</v>
      </c>
      <c r="Y284" s="2675">
        <f t="shared" si="500"/>
        <v>0</v>
      </c>
      <c r="Z284" s="2677"/>
      <c r="AA284" s="2677"/>
      <c r="AB284" s="2677"/>
      <c r="AC284" s="2677"/>
      <c r="AD284" s="2677"/>
      <c r="AE284" s="2677"/>
      <c r="AF284" s="2677"/>
      <c r="AG284" s="2677"/>
      <c r="AH284" s="2532"/>
      <c r="AI284" s="2535"/>
      <c r="AJ284" s="2678">
        <f t="shared" si="501"/>
        <v>0</v>
      </c>
      <c r="AK284" s="2679">
        <f t="shared" si="502"/>
        <v>0</v>
      </c>
      <c r="AL284" s="2678">
        <f t="shared" si="503"/>
        <v>0</v>
      </c>
      <c r="AM284" s="2679">
        <f t="shared" si="504"/>
        <v>0</v>
      </c>
      <c r="AN284" s="2678">
        <f t="shared" si="505"/>
        <v>0</v>
      </c>
      <c r="AO284" s="2679">
        <f t="shared" si="506"/>
        <v>0</v>
      </c>
      <c r="AP284" s="2678">
        <f t="shared" si="507"/>
        <v>0</v>
      </c>
      <c r="AQ284" s="2679">
        <f t="shared" si="508"/>
        <v>0</v>
      </c>
      <c r="AR284" s="2678">
        <f t="shared" si="509"/>
        <v>0</v>
      </c>
      <c r="AS284" s="2679">
        <f t="shared" si="510"/>
        <v>0</v>
      </c>
      <c r="AT284" s="2678">
        <f t="shared" si="511"/>
        <v>0</v>
      </c>
      <c r="AU284" s="2679">
        <f t="shared" si="512"/>
        <v>0</v>
      </c>
      <c r="AV284" s="2678">
        <f t="shared" si="513"/>
        <v>0</v>
      </c>
      <c r="AW284" s="2679">
        <f t="shared" si="514"/>
        <v>0</v>
      </c>
      <c r="AX284" s="2678">
        <f t="shared" si="515"/>
        <v>0</v>
      </c>
      <c r="AY284" s="2679">
        <f t="shared" si="516"/>
        <v>0</v>
      </c>
      <c r="AZ284" s="2680"/>
      <c r="BA284" s="2681">
        <f>BA9</f>
        <v>20</v>
      </c>
      <c r="BB284" s="2681">
        <f t="shared" si="517"/>
        <v>0</v>
      </c>
      <c r="BC284" s="2681" t="str">
        <f t="shared" si="518"/>
        <v/>
      </c>
      <c r="BD284" s="2682">
        <f t="shared" si="496"/>
        <v>0</v>
      </c>
      <c r="BE284" s="2682">
        <f t="shared" si="496"/>
        <v>0</v>
      </c>
      <c r="BF284" s="2682">
        <f t="shared" si="496"/>
        <v>0</v>
      </c>
      <c r="BG284" s="2682">
        <f t="shared" si="496"/>
        <v>0</v>
      </c>
      <c r="BH284" s="2682">
        <f t="shared" si="496"/>
        <v>0</v>
      </c>
      <c r="BI284" s="2682">
        <f t="shared" si="496"/>
        <v>0</v>
      </c>
      <c r="BJ284" s="2682">
        <f t="shared" si="496"/>
        <v>0</v>
      </c>
      <c r="BK284" s="2682">
        <f t="shared" si="496"/>
        <v>0</v>
      </c>
      <c r="BL284" s="2535"/>
      <c r="BM284" s="2683">
        <f t="shared" si="519"/>
        <v>0</v>
      </c>
      <c r="BN284" s="2684">
        <f t="shared" si="520"/>
        <v>0</v>
      </c>
      <c r="BO284" s="2684">
        <f t="shared" si="521"/>
        <v>0</v>
      </c>
      <c r="BP284" s="2684">
        <f t="shared" si="522"/>
        <v>0</v>
      </c>
      <c r="BQ284" s="2684">
        <f t="shared" si="523"/>
        <v>0</v>
      </c>
      <c r="BR284" s="2684">
        <f t="shared" si="524"/>
        <v>0</v>
      </c>
      <c r="BS284" s="2684">
        <f t="shared" si="525"/>
        <v>0</v>
      </c>
      <c r="BT284" s="2684">
        <f t="shared" si="526"/>
        <v>0</v>
      </c>
      <c r="BU284" s="2617"/>
      <c r="BV284" s="2685">
        <f t="shared" si="497"/>
        <v>0</v>
      </c>
      <c r="BW284" s="2686">
        <f t="shared" si="497"/>
        <v>0</v>
      </c>
      <c r="BX284" s="2686">
        <f t="shared" si="497"/>
        <v>0</v>
      </c>
      <c r="BY284" s="2686">
        <f t="shared" si="497"/>
        <v>0</v>
      </c>
      <c r="BZ284" s="2686">
        <f t="shared" si="497"/>
        <v>0</v>
      </c>
      <c r="CA284" s="2686">
        <f t="shared" si="497"/>
        <v>0</v>
      </c>
      <c r="CB284" s="2686">
        <f t="shared" si="497"/>
        <v>0</v>
      </c>
      <c r="CC284" s="2687">
        <f t="shared" si="497"/>
        <v>0</v>
      </c>
      <c r="CD284" s="2525"/>
      <c r="CE284" s="2681" t="str">
        <f t="shared" si="527"/>
        <v/>
      </c>
      <c r="CF284" s="2688">
        <f t="shared" si="528"/>
        <v>0</v>
      </c>
      <c r="CG284" s="2689">
        <f t="shared" si="529"/>
        <v>0</v>
      </c>
      <c r="CH284" s="2689">
        <f t="shared" si="530"/>
        <v>0</v>
      </c>
      <c r="CI284" s="2689">
        <f t="shared" si="531"/>
        <v>0</v>
      </c>
      <c r="CJ284" s="2689">
        <f t="shared" si="532"/>
        <v>0</v>
      </c>
      <c r="CK284" s="2689">
        <f t="shared" si="533"/>
        <v>0</v>
      </c>
      <c r="CL284" s="2689">
        <f t="shared" si="534"/>
        <v>0</v>
      </c>
      <c r="CM284" s="2689">
        <f t="shared" si="535"/>
        <v>0</v>
      </c>
      <c r="CN284" s="2689">
        <f t="shared" si="536"/>
        <v>0</v>
      </c>
      <c r="CO284" s="2702">
        <f>IF(M284=CO8,M284,0)</f>
        <v>0</v>
      </c>
      <c r="CP284" s="2703" t="str">
        <f t="shared" si="537"/>
        <v/>
      </c>
      <c r="CQ284" s="2678" t="str">
        <f t="shared" si="538"/>
        <v/>
      </c>
      <c r="CR284" s="2692" t="str">
        <f t="shared" si="539"/>
        <v/>
      </c>
      <c r="CS284" s="2692" t="str">
        <f t="shared" si="540"/>
        <v/>
      </c>
      <c r="CT284" s="2692" t="str">
        <f t="shared" si="541"/>
        <v/>
      </c>
      <c r="CU284" s="2692" t="str">
        <f t="shared" si="542"/>
        <v/>
      </c>
      <c r="CV284" s="2692" t="str">
        <f t="shared" si="543"/>
        <v/>
      </c>
      <c r="CW284" s="2692" t="str">
        <f t="shared" si="544"/>
        <v/>
      </c>
      <c r="CX284" s="2693" t="str">
        <f t="shared" si="545"/>
        <v/>
      </c>
      <c r="CY284" s="2601"/>
      <c r="CZ284" s="2681" t="str">
        <f t="shared" si="546"/>
        <v/>
      </c>
      <c r="DA284" s="2694">
        <f t="shared" si="547"/>
        <v>0</v>
      </c>
      <c r="DB284" s="2527" t="str">
        <f t="shared" si="548"/>
        <v/>
      </c>
      <c r="DC284" s="2527" t="str">
        <f t="shared" si="549"/>
        <v/>
      </c>
      <c r="DD284" s="2527" t="str">
        <f t="shared" si="550"/>
        <v/>
      </c>
      <c r="DE284" s="2527" t="str">
        <f t="shared" si="551"/>
        <v/>
      </c>
      <c r="DF284" s="2527" t="str">
        <f t="shared" si="552"/>
        <v/>
      </c>
      <c r="DG284" s="2527" t="str">
        <f t="shared" si="553"/>
        <v/>
      </c>
      <c r="DH284" s="2527" t="str">
        <f t="shared" si="554"/>
        <v/>
      </c>
      <c r="DI284" s="2527" t="str">
        <f t="shared" si="555"/>
        <v/>
      </c>
      <c r="DJ284" s="2549"/>
      <c r="DK284" s="2704">
        <f>IF(M284=DK8,M284,0)</f>
        <v>0</v>
      </c>
      <c r="DL284" s="2703" t="str">
        <f t="shared" si="556"/>
        <v/>
      </c>
      <c r="DM284" s="2692" t="str">
        <f t="shared" si="557"/>
        <v/>
      </c>
      <c r="DN284" s="2692" t="str">
        <f t="shared" si="558"/>
        <v/>
      </c>
      <c r="DO284" s="2692" t="str">
        <f t="shared" si="559"/>
        <v/>
      </c>
      <c r="DP284" s="2692" t="str">
        <f t="shared" si="560"/>
        <v/>
      </c>
      <c r="DQ284" s="2692" t="str">
        <f t="shared" si="561"/>
        <v/>
      </c>
      <c r="DR284" s="2692" t="str">
        <f t="shared" si="562"/>
        <v/>
      </c>
      <c r="DS284" s="2692" t="str">
        <f t="shared" si="563"/>
        <v/>
      </c>
      <c r="DT284" s="2696" t="str">
        <f t="shared" si="564"/>
        <v/>
      </c>
      <c r="DU284" s="2535"/>
      <c r="DV284" s="2683">
        <f t="shared" si="565"/>
        <v>0</v>
      </c>
      <c r="DW284" s="2684">
        <f t="shared" si="566"/>
        <v>0</v>
      </c>
      <c r="DX284" s="2684">
        <f t="shared" si="567"/>
        <v>0</v>
      </c>
      <c r="DY284" s="2684">
        <f t="shared" si="568"/>
        <v>0</v>
      </c>
      <c r="DZ284" s="2684">
        <f t="shared" si="569"/>
        <v>0</v>
      </c>
      <c r="EA284" s="2684">
        <f t="shared" si="570"/>
        <v>0</v>
      </c>
      <c r="EB284" s="2684">
        <f t="shared" si="571"/>
        <v>0</v>
      </c>
      <c r="EC284" s="2684">
        <f t="shared" si="572"/>
        <v>0</v>
      </c>
      <c r="ED284" s="2630"/>
      <c r="EE284" s="2685">
        <f t="shared" si="498"/>
        <v>0</v>
      </c>
      <c r="EF284" s="2686">
        <f t="shared" si="498"/>
        <v>0</v>
      </c>
      <c r="EG284" s="2686">
        <f t="shared" si="498"/>
        <v>0</v>
      </c>
      <c r="EH284" s="2686">
        <f t="shared" si="498"/>
        <v>0</v>
      </c>
      <c r="EI284" s="2686">
        <f t="shared" si="498"/>
        <v>0</v>
      </c>
      <c r="EJ284" s="2686">
        <f t="shared" si="498"/>
        <v>0</v>
      </c>
      <c r="EK284" s="2686">
        <f t="shared" si="498"/>
        <v>0</v>
      </c>
      <c r="EL284" s="2687">
        <f t="shared" si="498"/>
        <v>0</v>
      </c>
      <c r="EM284" s="2601"/>
      <c r="EN284" s="2681" t="str">
        <f t="shared" si="573"/>
        <v/>
      </c>
      <c r="EO284" s="2688">
        <f t="shared" si="574"/>
        <v>0</v>
      </c>
      <c r="EP284" s="2689">
        <f t="shared" si="575"/>
        <v>0</v>
      </c>
      <c r="EQ284" s="2689">
        <f t="shared" si="576"/>
        <v>0</v>
      </c>
      <c r="ER284" s="2689">
        <f t="shared" si="577"/>
        <v>0</v>
      </c>
      <c r="ES284" s="2689">
        <f t="shared" si="578"/>
        <v>0</v>
      </c>
      <c r="ET284" s="2689">
        <f t="shared" si="579"/>
        <v>0</v>
      </c>
      <c r="EU284" s="2689">
        <f t="shared" si="580"/>
        <v>0</v>
      </c>
      <c r="EV284" s="2689">
        <f t="shared" si="581"/>
        <v>0</v>
      </c>
      <c r="EW284" s="2689">
        <f t="shared" si="582"/>
        <v>0</v>
      </c>
      <c r="EX284" s="2705">
        <f>IF(X284=EX8,X284,0)</f>
        <v>0</v>
      </c>
      <c r="EY284" s="2703" t="str">
        <f t="shared" si="583"/>
        <v/>
      </c>
      <c r="EZ284" s="2678" t="str">
        <f t="shared" si="584"/>
        <v/>
      </c>
      <c r="FA284" s="2692" t="str">
        <f t="shared" si="585"/>
        <v/>
      </c>
      <c r="FB284" s="2692" t="str">
        <f t="shared" si="586"/>
        <v/>
      </c>
      <c r="FC284" s="2692" t="str">
        <f t="shared" si="587"/>
        <v/>
      </c>
      <c r="FD284" s="2692" t="str">
        <f t="shared" si="588"/>
        <v/>
      </c>
      <c r="FE284" s="2692" t="str">
        <f t="shared" si="589"/>
        <v/>
      </c>
      <c r="FF284" s="2692" t="str">
        <f t="shared" si="590"/>
        <v/>
      </c>
      <c r="FG284" s="2692" t="str">
        <f t="shared" si="591"/>
        <v/>
      </c>
      <c r="FH284" s="2601"/>
      <c r="FI284" s="2681" t="str">
        <f t="shared" si="592"/>
        <v/>
      </c>
      <c r="FJ284" s="2694">
        <f t="shared" si="593"/>
        <v>0</v>
      </c>
      <c r="FK284" s="2527" t="str">
        <f t="shared" si="594"/>
        <v/>
      </c>
      <c r="FL284" s="2527" t="str">
        <f t="shared" si="595"/>
        <v/>
      </c>
      <c r="FM284" s="2527" t="str">
        <f t="shared" si="596"/>
        <v/>
      </c>
      <c r="FN284" s="2527" t="str">
        <f t="shared" si="597"/>
        <v/>
      </c>
      <c r="FO284" s="2527" t="str">
        <f t="shared" si="598"/>
        <v/>
      </c>
      <c r="FP284" s="2527" t="str">
        <f t="shared" si="599"/>
        <v/>
      </c>
      <c r="FQ284" s="2527" t="str">
        <f t="shared" si="600"/>
        <v/>
      </c>
      <c r="FR284" s="2527" t="str">
        <f t="shared" si="601"/>
        <v/>
      </c>
      <c r="FS284" s="2704">
        <f>IF(X284=FS8,X284,0)</f>
        <v>0</v>
      </c>
      <c r="FT284" s="2703" t="str">
        <f t="shared" si="602"/>
        <v/>
      </c>
      <c r="FU284" s="2692" t="str">
        <f t="shared" si="603"/>
        <v/>
      </c>
      <c r="FV284" s="2692" t="str">
        <f t="shared" si="604"/>
        <v/>
      </c>
      <c r="FW284" s="2692" t="str">
        <f t="shared" si="605"/>
        <v/>
      </c>
      <c r="FX284" s="2692" t="str">
        <f t="shared" si="606"/>
        <v/>
      </c>
      <c r="FY284" s="2692" t="str">
        <f t="shared" si="607"/>
        <v/>
      </c>
      <c r="FZ284" s="2692" t="str">
        <f t="shared" si="608"/>
        <v/>
      </c>
      <c r="GA284" s="2692" t="str">
        <f t="shared" si="609"/>
        <v/>
      </c>
      <c r="GB284" s="2696" t="str">
        <f t="shared" si="610"/>
        <v/>
      </c>
      <c r="GC284" s="2535"/>
    </row>
    <row r="285" spans="1:185" ht="45" customHeight="1" x14ac:dyDescent="0.25">
      <c r="A285" s="2633">
        <f>ROW()</f>
        <v>285</v>
      </c>
      <c r="B285" s="2667" t="str">
        <f>IF(C285="I","",IF(ISBLANK(D285),"",IF(ISTEXT(D285),LARGE(B9:B284,1)+1,0)))</f>
        <v/>
      </c>
      <c r="C285" s="2716"/>
      <c r="D285" s="2717"/>
      <c r="E285" s="2718"/>
      <c r="F285" s="2719"/>
      <c r="G285" s="2671"/>
      <c r="H285" s="2672"/>
      <c r="I285" s="2671"/>
      <c r="J285" s="2672"/>
      <c r="K285" s="2673">
        <f t="shared" si="492"/>
        <v>0</v>
      </c>
      <c r="L285" s="2532"/>
      <c r="M285" s="2674">
        <f t="shared" si="499"/>
        <v>0</v>
      </c>
      <c r="N285" s="2675">
        <f t="shared" si="499"/>
        <v>0</v>
      </c>
      <c r="O285" s="2676"/>
      <c r="P285" s="2676"/>
      <c r="Q285" s="2676"/>
      <c r="R285" s="2676"/>
      <c r="S285" s="2676"/>
      <c r="T285" s="2676"/>
      <c r="U285" s="2676"/>
      <c r="V285" s="2676"/>
      <c r="W285" s="2532"/>
      <c r="X285" s="2674">
        <f t="shared" si="500"/>
        <v>0</v>
      </c>
      <c r="Y285" s="2675">
        <f t="shared" si="500"/>
        <v>0</v>
      </c>
      <c r="Z285" s="2677"/>
      <c r="AA285" s="2677"/>
      <c r="AB285" s="2677"/>
      <c r="AC285" s="2677"/>
      <c r="AD285" s="2677"/>
      <c r="AE285" s="2677"/>
      <c r="AF285" s="2677"/>
      <c r="AG285" s="2677"/>
      <c r="AH285" s="2532"/>
      <c r="AI285" s="2535"/>
      <c r="AJ285" s="2678">
        <f t="shared" si="501"/>
        <v>0</v>
      </c>
      <c r="AK285" s="2679">
        <f t="shared" si="502"/>
        <v>0</v>
      </c>
      <c r="AL285" s="2678">
        <f t="shared" si="503"/>
        <v>0</v>
      </c>
      <c r="AM285" s="2679">
        <f t="shared" si="504"/>
        <v>0</v>
      </c>
      <c r="AN285" s="2678">
        <f t="shared" si="505"/>
        <v>0</v>
      </c>
      <c r="AO285" s="2679">
        <f t="shared" si="506"/>
        <v>0</v>
      </c>
      <c r="AP285" s="2678">
        <f t="shared" si="507"/>
        <v>0</v>
      </c>
      <c r="AQ285" s="2679">
        <f t="shared" si="508"/>
        <v>0</v>
      </c>
      <c r="AR285" s="2678">
        <f t="shared" si="509"/>
        <v>0</v>
      </c>
      <c r="AS285" s="2679">
        <f t="shared" si="510"/>
        <v>0</v>
      </c>
      <c r="AT285" s="2678">
        <f t="shared" si="511"/>
        <v>0</v>
      </c>
      <c r="AU285" s="2679">
        <f t="shared" si="512"/>
        <v>0</v>
      </c>
      <c r="AV285" s="2678">
        <f t="shared" si="513"/>
        <v>0</v>
      </c>
      <c r="AW285" s="2679">
        <f t="shared" si="514"/>
        <v>0</v>
      </c>
      <c r="AX285" s="2678">
        <f t="shared" si="515"/>
        <v>0</v>
      </c>
      <c r="AY285" s="2679">
        <f t="shared" si="516"/>
        <v>0</v>
      </c>
      <c r="AZ285" s="2680"/>
      <c r="BA285" s="2681">
        <f>BA9</f>
        <v>20</v>
      </c>
      <c r="BB285" s="2681">
        <f t="shared" si="517"/>
        <v>0</v>
      </c>
      <c r="BC285" s="2681" t="str">
        <f t="shared" si="518"/>
        <v/>
      </c>
      <c r="BD285" s="2682">
        <f t="shared" si="496"/>
        <v>0</v>
      </c>
      <c r="BE285" s="2682">
        <f t="shared" si="496"/>
        <v>0</v>
      </c>
      <c r="BF285" s="2682">
        <f t="shared" si="496"/>
        <v>0</v>
      </c>
      <c r="BG285" s="2682">
        <f t="shared" si="496"/>
        <v>0</v>
      </c>
      <c r="BH285" s="2682">
        <f t="shared" si="496"/>
        <v>0</v>
      </c>
      <c r="BI285" s="2682">
        <f t="shared" si="496"/>
        <v>0</v>
      </c>
      <c r="BJ285" s="2682">
        <f t="shared" si="496"/>
        <v>0</v>
      </c>
      <c r="BK285" s="2682">
        <f t="shared" si="496"/>
        <v>0</v>
      </c>
      <c r="BL285" s="2535"/>
      <c r="BM285" s="2683">
        <f t="shared" si="519"/>
        <v>0</v>
      </c>
      <c r="BN285" s="2684">
        <f t="shared" si="520"/>
        <v>0</v>
      </c>
      <c r="BO285" s="2684">
        <f t="shared" si="521"/>
        <v>0</v>
      </c>
      <c r="BP285" s="2684">
        <f t="shared" si="522"/>
        <v>0</v>
      </c>
      <c r="BQ285" s="2684">
        <f t="shared" si="523"/>
        <v>0</v>
      </c>
      <c r="BR285" s="2684">
        <f t="shared" si="524"/>
        <v>0</v>
      </c>
      <c r="BS285" s="2684">
        <f t="shared" si="525"/>
        <v>0</v>
      </c>
      <c r="BT285" s="2684">
        <f t="shared" si="526"/>
        <v>0</v>
      </c>
      <c r="BU285" s="2617"/>
      <c r="BV285" s="2685">
        <f t="shared" si="497"/>
        <v>0</v>
      </c>
      <c r="BW285" s="2686">
        <f t="shared" si="497"/>
        <v>0</v>
      </c>
      <c r="BX285" s="2686">
        <f t="shared" si="497"/>
        <v>0</v>
      </c>
      <c r="BY285" s="2686">
        <f t="shared" si="497"/>
        <v>0</v>
      </c>
      <c r="BZ285" s="2686">
        <f t="shared" si="497"/>
        <v>0</v>
      </c>
      <c r="CA285" s="2686">
        <f t="shared" si="497"/>
        <v>0</v>
      </c>
      <c r="CB285" s="2686">
        <f t="shared" si="497"/>
        <v>0</v>
      </c>
      <c r="CC285" s="2687">
        <f t="shared" si="497"/>
        <v>0</v>
      </c>
      <c r="CD285" s="2525"/>
      <c r="CE285" s="2681" t="str">
        <f t="shared" si="527"/>
        <v/>
      </c>
      <c r="CF285" s="2688">
        <f t="shared" si="528"/>
        <v>0</v>
      </c>
      <c r="CG285" s="2689">
        <f t="shared" si="529"/>
        <v>0</v>
      </c>
      <c r="CH285" s="2689">
        <f t="shared" si="530"/>
        <v>0</v>
      </c>
      <c r="CI285" s="2689">
        <f t="shared" si="531"/>
        <v>0</v>
      </c>
      <c r="CJ285" s="2689">
        <f t="shared" si="532"/>
        <v>0</v>
      </c>
      <c r="CK285" s="2689">
        <f t="shared" si="533"/>
        <v>0</v>
      </c>
      <c r="CL285" s="2689">
        <f t="shared" si="534"/>
        <v>0</v>
      </c>
      <c r="CM285" s="2689">
        <f t="shared" si="535"/>
        <v>0</v>
      </c>
      <c r="CN285" s="2689">
        <f t="shared" si="536"/>
        <v>0</v>
      </c>
      <c r="CO285" s="2702">
        <f>IF(M285=CO8,M285,0)</f>
        <v>0</v>
      </c>
      <c r="CP285" s="2703" t="str">
        <f t="shared" si="537"/>
        <v/>
      </c>
      <c r="CQ285" s="2678" t="str">
        <f t="shared" si="538"/>
        <v/>
      </c>
      <c r="CR285" s="2692" t="str">
        <f t="shared" si="539"/>
        <v/>
      </c>
      <c r="CS285" s="2692" t="str">
        <f t="shared" si="540"/>
        <v/>
      </c>
      <c r="CT285" s="2692" t="str">
        <f t="shared" si="541"/>
        <v/>
      </c>
      <c r="CU285" s="2692" t="str">
        <f t="shared" si="542"/>
        <v/>
      </c>
      <c r="CV285" s="2692" t="str">
        <f t="shared" si="543"/>
        <v/>
      </c>
      <c r="CW285" s="2692" t="str">
        <f t="shared" si="544"/>
        <v/>
      </c>
      <c r="CX285" s="2693" t="str">
        <f t="shared" si="545"/>
        <v/>
      </c>
      <c r="CY285" s="2601"/>
      <c r="CZ285" s="2681" t="str">
        <f t="shared" si="546"/>
        <v/>
      </c>
      <c r="DA285" s="2694">
        <f t="shared" si="547"/>
        <v>0</v>
      </c>
      <c r="DB285" s="2527" t="str">
        <f t="shared" si="548"/>
        <v/>
      </c>
      <c r="DC285" s="2527" t="str">
        <f t="shared" si="549"/>
        <v/>
      </c>
      <c r="DD285" s="2527" t="str">
        <f t="shared" si="550"/>
        <v/>
      </c>
      <c r="DE285" s="2527" t="str">
        <f t="shared" si="551"/>
        <v/>
      </c>
      <c r="DF285" s="2527" t="str">
        <f t="shared" si="552"/>
        <v/>
      </c>
      <c r="DG285" s="2527" t="str">
        <f t="shared" si="553"/>
        <v/>
      </c>
      <c r="DH285" s="2527" t="str">
        <f t="shared" si="554"/>
        <v/>
      </c>
      <c r="DI285" s="2527" t="str">
        <f t="shared" si="555"/>
        <v/>
      </c>
      <c r="DJ285" s="2549"/>
      <c r="DK285" s="2704">
        <f>IF(M285=DK8,M285,0)</f>
        <v>0</v>
      </c>
      <c r="DL285" s="2703" t="str">
        <f t="shared" si="556"/>
        <v/>
      </c>
      <c r="DM285" s="2692" t="str">
        <f t="shared" si="557"/>
        <v/>
      </c>
      <c r="DN285" s="2692" t="str">
        <f t="shared" si="558"/>
        <v/>
      </c>
      <c r="DO285" s="2692" t="str">
        <f t="shared" si="559"/>
        <v/>
      </c>
      <c r="DP285" s="2692" t="str">
        <f t="shared" si="560"/>
        <v/>
      </c>
      <c r="DQ285" s="2692" t="str">
        <f t="shared" si="561"/>
        <v/>
      </c>
      <c r="DR285" s="2692" t="str">
        <f t="shared" si="562"/>
        <v/>
      </c>
      <c r="DS285" s="2692" t="str">
        <f t="shared" si="563"/>
        <v/>
      </c>
      <c r="DT285" s="2696" t="str">
        <f t="shared" si="564"/>
        <v/>
      </c>
      <c r="DU285" s="2535"/>
      <c r="DV285" s="2683">
        <f t="shared" si="565"/>
        <v>0</v>
      </c>
      <c r="DW285" s="2684">
        <f t="shared" si="566"/>
        <v>0</v>
      </c>
      <c r="DX285" s="2684">
        <f t="shared" si="567"/>
        <v>0</v>
      </c>
      <c r="DY285" s="2684">
        <f t="shared" si="568"/>
        <v>0</v>
      </c>
      <c r="DZ285" s="2684">
        <f t="shared" si="569"/>
        <v>0</v>
      </c>
      <c r="EA285" s="2684">
        <f t="shared" si="570"/>
        <v>0</v>
      </c>
      <c r="EB285" s="2684">
        <f t="shared" si="571"/>
        <v>0</v>
      </c>
      <c r="EC285" s="2684">
        <f t="shared" si="572"/>
        <v>0</v>
      </c>
      <c r="ED285" s="2630"/>
      <c r="EE285" s="2685">
        <f t="shared" si="498"/>
        <v>0</v>
      </c>
      <c r="EF285" s="2686">
        <f t="shared" si="498"/>
        <v>0</v>
      </c>
      <c r="EG285" s="2686">
        <f t="shared" si="498"/>
        <v>0</v>
      </c>
      <c r="EH285" s="2686">
        <f t="shared" si="498"/>
        <v>0</v>
      </c>
      <c r="EI285" s="2686">
        <f t="shared" si="498"/>
        <v>0</v>
      </c>
      <c r="EJ285" s="2686">
        <f t="shared" si="498"/>
        <v>0</v>
      </c>
      <c r="EK285" s="2686">
        <f t="shared" si="498"/>
        <v>0</v>
      </c>
      <c r="EL285" s="2687">
        <f t="shared" si="498"/>
        <v>0</v>
      </c>
      <c r="EM285" s="2601"/>
      <c r="EN285" s="2681" t="str">
        <f t="shared" si="573"/>
        <v/>
      </c>
      <c r="EO285" s="2688">
        <f t="shared" si="574"/>
        <v>0</v>
      </c>
      <c r="EP285" s="2689">
        <f t="shared" si="575"/>
        <v>0</v>
      </c>
      <c r="EQ285" s="2689">
        <f t="shared" si="576"/>
        <v>0</v>
      </c>
      <c r="ER285" s="2689">
        <f t="shared" si="577"/>
        <v>0</v>
      </c>
      <c r="ES285" s="2689">
        <f t="shared" si="578"/>
        <v>0</v>
      </c>
      <c r="ET285" s="2689">
        <f t="shared" si="579"/>
        <v>0</v>
      </c>
      <c r="EU285" s="2689">
        <f t="shared" si="580"/>
        <v>0</v>
      </c>
      <c r="EV285" s="2689">
        <f t="shared" si="581"/>
        <v>0</v>
      </c>
      <c r="EW285" s="2689">
        <f t="shared" si="582"/>
        <v>0</v>
      </c>
      <c r="EX285" s="2705">
        <f>IF(X285=EX8,X285,0)</f>
        <v>0</v>
      </c>
      <c r="EY285" s="2703" t="str">
        <f t="shared" si="583"/>
        <v/>
      </c>
      <c r="EZ285" s="2678" t="str">
        <f t="shared" si="584"/>
        <v/>
      </c>
      <c r="FA285" s="2692" t="str">
        <f t="shared" si="585"/>
        <v/>
      </c>
      <c r="FB285" s="2692" t="str">
        <f t="shared" si="586"/>
        <v/>
      </c>
      <c r="FC285" s="2692" t="str">
        <f t="shared" si="587"/>
        <v/>
      </c>
      <c r="FD285" s="2692" t="str">
        <f t="shared" si="588"/>
        <v/>
      </c>
      <c r="FE285" s="2692" t="str">
        <f t="shared" si="589"/>
        <v/>
      </c>
      <c r="FF285" s="2692" t="str">
        <f t="shared" si="590"/>
        <v/>
      </c>
      <c r="FG285" s="2692" t="str">
        <f t="shared" si="591"/>
        <v/>
      </c>
      <c r="FH285" s="2601"/>
      <c r="FI285" s="2681" t="str">
        <f t="shared" si="592"/>
        <v/>
      </c>
      <c r="FJ285" s="2694">
        <f t="shared" si="593"/>
        <v>0</v>
      </c>
      <c r="FK285" s="2527" t="str">
        <f t="shared" si="594"/>
        <v/>
      </c>
      <c r="FL285" s="2527" t="str">
        <f t="shared" si="595"/>
        <v/>
      </c>
      <c r="FM285" s="2527" t="str">
        <f t="shared" si="596"/>
        <v/>
      </c>
      <c r="FN285" s="2527" t="str">
        <f t="shared" si="597"/>
        <v/>
      </c>
      <c r="FO285" s="2527" t="str">
        <f t="shared" si="598"/>
        <v/>
      </c>
      <c r="FP285" s="2527" t="str">
        <f t="shared" si="599"/>
        <v/>
      </c>
      <c r="FQ285" s="2527" t="str">
        <f t="shared" si="600"/>
        <v/>
      </c>
      <c r="FR285" s="2527" t="str">
        <f t="shared" si="601"/>
        <v/>
      </c>
      <c r="FS285" s="2704">
        <f>IF(X285=FS8,X285,0)</f>
        <v>0</v>
      </c>
      <c r="FT285" s="2703" t="str">
        <f t="shared" si="602"/>
        <v/>
      </c>
      <c r="FU285" s="2692" t="str">
        <f t="shared" si="603"/>
        <v/>
      </c>
      <c r="FV285" s="2692" t="str">
        <f t="shared" si="604"/>
        <v/>
      </c>
      <c r="FW285" s="2692" t="str">
        <f t="shared" si="605"/>
        <v/>
      </c>
      <c r="FX285" s="2692" t="str">
        <f t="shared" si="606"/>
        <v/>
      </c>
      <c r="FY285" s="2692" t="str">
        <f t="shared" si="607"/>
        <v/>
      </c>
      <c r="FZ285" s="2692" t="str">
        <f t="shared" si="608"/>
        <v/>
      </c>
      <c r="GA285" s="2692" t="str">
        <f t="shared" si="609"/>
        <v/>
      </c>
      <c r="GB285" s="2696" t="str">
        <f t="shared" si="610"/>
        <v/>
      </c>
      <c r="GC285" s="2535"/>
    </row>
    <row r="286" spans="1:185" ht="45" customHeight="1" x14ac:dyDescent="0.25">
      <c r="A286" s="2633">
        <f>ROW()</f>
        <v>286</v>
      </c>
      <c r="B286" s="2667" t="str">
        <f>IF(C286="I","",IF(ISBLANK(D286),"",IF(ISTEXT(D286),LARGE(B9:B285,1)+1,0)))</f>
        <v/>
      </c>
      <c r="C286" s="2716"/>
      <c r="D286" s="2717"/>
      <c r="E286" s="2718"/>
      <c r="F286" s="2719"/>
      <c r="G286" s="2671"/>
      <c r="H286" s="2672"/>
      <c r="I286" s="2671"/>
      <c r="J286" s="2672"/>
      <c r="K286" s="2673">
        <f t="shared" si="492"/>
        <v>0</v>
      </c>
      <c r="L286" s="2532"/>
      <c r="M286" s="2674">
        <f t="shared" si="499"/>
        <v>0</v>
      </c>
      <c r="N286" s="2675">
        <f t="shared" si="499"/>
        <v>0</v>
      </c>
      <c r="O286" s="2676"/>
      <c r="P286" s="2676"/>
      <c r="Q286" s="2676"/>
      <c r="R286" s="2676"/>
      <c r="S286" s="2676"/>
      <c r="T286" s="2676"/>
      <c r="U286" s="2676"/>
      <c r="V286" s="2676"/>
      <c r="W286" s="2532"/>
      <c r="X286" s="2674">
        <f t="shared" si="500"/>
        <v>0</v>
      </c>
      <c r="Y286" s="2675">
        <f t="shared" si="500"/>
        <v>0</v>
      </c>
      <c r="Z286" s="2677"/>
      <c r="AA286" s="2677"/>
      <c r="AB286" s="2677"/>
      <c r="AC286" s="2677"/>
      <c r="AD286" s="2677"/>
      <c r="AE286" s="2677"/>
      <c r="AF286" s="2677"/>
      <c r="AG286" s="2677"/>
      <c r="AH286" s="2532"/>
      <c r="AI286" s="2535"/>
      <c r="AJ286" s="2678">
        <f t="shared" si="501"/>
        <v>0</v>
      </c>
      <c r="AK286" s="2679">
        <f t="shared" si="502"/>
        <v>0</v>
      </c>
      <c r="AL286" s="2678">
        <f t="shared" si="503"/>
        <v>0</v>
      </c>
      <c r="AM286" s="2679">
        <f t="shared" si="504"/>
        <v>0</v>
      </c>
      <c r="AN286" s="2678">
        <f t="shared" si="505"/>
        <v>0</v>
      </c>
      <c r="AO286" s="2679">
        <f t="shared" si="506"/>
        <v>0</v>
      </c>
      <c r="AP286" s="2678">
        <f t="shared" si="507"/>
        <v>0</v>
      </c>
      <c r="AQ286" s="2679">
        <f t="shared" si="508"/>
        <v>0</v>
      </c>
      <c r="AR286" s="2678">
        <f t="shared" si="509"/>
        <v>0</v>
      </c>
      <c r="AS286" s="2679">
        <f t="shared" si="510"/>
        <v>0</v>
      </c>
      <c r="AT286" s="2678">
        <f t="shared" si="511"/>
        <v>0</v>
      </c>
      <c r="AU286" s="2679">
        <f t="shared" si="512"/>
        <v>0</v>
      </c>
      <c r="AV286" s="2678">
        <f t="shared" si="513"/>
        <v>0</v>
      </c>
      <c r="AW286" s="2679">
        <f t="shared" si="514"/>
        <v>0</v>
      </c>
      <c r="AX286" s="2678">
        <f t="shared" si="515"/>
        <v>0</v>
      </c>
      <c r="AY286" s="2679">
        <f t="shared" si="516"/>
        <v>0</v>
      </c>
      <c r="AZ286" s="2680"/>
      <c r="BA286" s="2681">
        <f>BA9</f>
        <v>20</v>
      </c>
      <c r="BB286" s="2681">
        <f t="shared" si="517"/>
        <v>0</v>
      </c>
      <c r="BC286" s="2681" t="str">
        <f t="shared" si="518"/>
        <v/>
      </c>
      <c r="BD286" s="2682">
        <f t="shared" si="496"/>
        <v>0</v>
      </c>
      <c r="BE286" s="2682">
        <f t="shared" si="496"/>
        <v>0</v>
      </c>
      <c r="BF286" s="2682">
        <f t="shared" si="496"/>
        <v>0</v>
      </c>
      <c r="BG286" s="2682">
        <f t="shared" si="496"/>
        <v>0</v>
      </c>
      <c r="BH286" s="2682">
        <f t="shared" si="496"/>
        <v>0</v>
      </c>
      <c r="BI286" s="2682">
        <f t="shared" si="496"/>
        <v>0</v>
      </c>
      <c r="BJ286" s="2682">
        <f t="shared" si="496"/>
        <v>0</v>
      </c>
      <c r="BK286" s="2682">
        <f t="shared" si="496"/>
        <v>0</v>
      </c>
      <c r="BL286" s="2535"/>
      <c r="BM286" s="2683">
        <f t="shared" si="519"/>
        <v>0</v>
      </c>
      <c r="BN286" s="2684">
        <f t="shared" si="520"/>
        <v>0</v>
      </c>
      <c r="BO286" s="2684">
        <f t="shared" si="521"/>
        <v>0</v>
      </c>
      <c r="BP286" s="2684">
        <f t="shared" si="522"/>
        <v>0</v>
      </c>
      <c r="BQ286" s="2684">
        <f t="shared" si="523"/>
        <v>0</v>
      </c>
      <c r="BR286" s="2684">
        <f t="shared" si="524"/>
        <v>0</v>
      </c>
      <c r="BS286" s="2684">
        <f t="shared" si="525"/>
        <v>0</v>
      </c>
      <c r="BT286" s="2684">
        <f t="shared" si="526"/>
        <v>0</v>
      </c>
      <c r="BU286" s="2617"/>
      <c r="BV286" s="2685">
        <f t="shared" si="497"/>
        <v>0</v>
      </c>
      <c r="BW286" s="2686">
        <f t="shared" si="497"/>
        <v>0</v>
      </c>
      <c r="BX286" s="2686">
        <f t="shared" si="497"/>
        <v>0</v>
      </c>
      <c r="BY286" s="2686">
        <f t="shared" si="497"/>
        <v>0</v>
      </c>
      <c r="BZ286" s="2686">
        <f t="shared" si="497"/>
        <v>0</v>
      </c>
      <c r="CA286" s="2686">
        <f t="shared" si="497"/>
        <v>0</v>
      </c>
      <c r="CB286" s="2686">
        <f t="shared" si="497"/>
        <v>0</v>
      </c>
      <c r="CC286" s="2687">
        <f t="shared" si="497"/>
        <v>0</v>
      </c>
      <c r="CD286" s="2525"/>
      <c r="CE286" s="2681" t="str">
        <f t="shared" si="527"/>
        <v/>
      </c>
      <c r="CF286" s="2688">
        <f t="shared" si="528"/>
        <v>0</v>
      </c>
      <c r="CG286" s="2689">
        <f t="shared" si="529"/>
        <v>0</v>
      </c>
      <c r="CH286" s="2689">
        <f t="shared" si="530"/>
        <v>0</v>
      </c>
      <c r="CI286" s="2689">
        <f t="shared" si="531"/>
        <v>0</v>
      </c>
      <c r="CJ286" s="2689">
        <f t="shared" si="532"/>
        <v>0</v>
      </c>
      <c r="CK286" s="2689">
        <f t="shared" si="533"/>
        <v>0</v>
      </c>
      <c r="CL286" s="2689">
        <f t="shared" si="534"/>
        <v>0</v>
      </c>
      <c r="CM286" s="2689">
        <f t="shared" si="535"/>
        <v>0</v>
      </c>
      <c r="CN286" s="2689">
        <f t="shared" si="536"/>
        <v>0</v>
      </c>
      <c r="CO286" s="2702">
        <f>IF(M286=CO8,M286,0)</f>
        <v>0</v>
      </c>
      <c r="CP286" s="2703" t="str">
        <f t="shared" si="537"/>
        <v/>
      </c>
      <c r="CQ286" s="2678" t="str">
        <f t="shared" si="538"/>
        <v/>
      </c>
      <c r="CR286" s="2692" t="str">
        <f t="shared" si="539"/>
        <v/>
      </c>
      <c r="CS286" s="2692" t="str">
        <f t="shared" si="540"/>
        <v/>
      </c>
      <c r="CT286" s="2692" t="str">
        <f t="shared" si="541"/>
        <v/>
      </c>
      <c r="CU286" s="2692" t="str">
        <f t="shared" si="542"/>
        <v/>
      </c>
      <c r="CV286" s="2692" t="str">
        <f t="shared" si="543"/>
        <v/>
      </c>
      <c r="CW286" s="2692" t="str">
        <f t="shared" si="544"/>
        <v/>
      </c>
      <c r="CX286" s="2693" t="str">
        <f t="shared" si="545"/>
        <v/>
      </c>
      <c r="CY286" s="2601"/>
      <c r="CZ286" s="2681" t="str">
        <f t="shared" si="546"/>
        <v/>
      </c>
      <c r="DA286" s="2694">
        <f t="shared" si="547"/>
        <v>0</v>
      </c>
      <c r="DB286" s="2527" t="str">
        <f t="shared" si="548"/>
        <v/>
      </c>
      <c r="DC286" s="2527" t="str">
        <f t="shared" si="549"/>
        <v/>
      </c>
      <c r="DD286" s="2527" t="str">
        <f t="shared" si="550"/>
        <v/>
      </c>
      <c r="DE286" s="2527" t="str">
        <f t="shared" si="551"/>
        <v/>
      </c>
      <c r="DF286" s="2527" t="str">
        <f t="shared" si="552"/>
        <v/>
      </c>
      <c r="DG286" s="2527" t="str">
        <f t="shared" si="553"/>
        <v/>
      </c>
      <c r="DH286" s="2527" t="str">
        <f t="shared" si="554"/>
        <v/>
      </c>
      <c r="DI286" s="2527" t="str">
        <f t="shared" si="555"/>
        <v/>
      </c>
      <c r="DJ286" s="2549"/>
      <c r="DK286" s="2704">
        <f>IF(M286=DK8,M286,0)</f>
        <v>0</v>
      </c>
      <c r="DL286" s="2703" t="str">
        <f t="shared" si="556"/>
        <v/>
      </c>
      <c r="DM286" s="2692" t="str">
        <f t="shared" si="557"/>
        <v/>
      </c>
      <c r="DN286" s="2692" t="str">
        <f t="shared" si="558"/>
        <v/>
      </c>
      <c r="DO286" s="2692" t="str">
        <f t="shared" si="559"/>
        <v/>
      </c>
      <c r="DP286" s="2692" t="str">
        <f t="shared" si="560"/>
        <v/>
      </c>
      <c r="DQ286" s="2692" t="str">
        <f t="shared" si="561"/>
        <v/>
      </c>
      <c r="DR286" s="2692" t="str">
        <f t="shared" si="562"/>
        <v/>
      </c>
      <c r="DS286" s="2692" t="str">
        <f t="shared" si="563"/>
        <v/>
      </c>
      <c r="DT286" s="2696" t="str">
        <f t="shared" si="564"/>
        <v/>
      </c>
      <c r="DU286" s="2535"/>
      <c r="DV286" s="2683">
        <f t="shared" si="565"/>
        <v>0</v>
      </c>
      <c r="DW286" s="2684">
        <f t="shared" si="566"/>
        <v>0</v>
      </c>
      <c r="DX286" s="2684">
        <f t="shared" si="567"/>
        <v>0</v>
      </c>
      <c r="DY286" s="2684">
        <f t="shared" si="568"/>
        <v>0</v>
      </c>
      <c r="DZ286" s="2684">
        <f t="shared" si="569"/>
        <v>0</v>
      </c>
      <c r="EA286" s="2684">
        <f t="shared" si="570"/>
        <v>0</v>
      </c>
      <c r="EB286" s="2684">
        <f t="shared" si="571"/>
        <v>0</v>
      </c>
      <c r="EC286" s="2684">
        <f t="shared" si="572"/>
        <v>0</v>
      </c>
      <c r="ED286" s="2630"/>
      <c r="EE286" s="2685">
        <f t="shared" si="498"/>
        <v>0</v>
      </c>
      <c r="EF286" s="2686">
        <f t="shared" si="498"/>
        <v>0</v>
      </c>
      <c r="EG286" s="2686">
        <f t="shared" si="498"/>
        <v>0</v>
      </c>
      <c r="EH286" s="2686">
        <f t="shared" si="498"/>
        <v>0</v>
      </c>
      <c r="EI286" s="2686">
        <f t="shared" si="498"/>
        <v>0</v>
      </c>
      <c r="EJ286" s="2686">
        <f t="shared" si="498"/>
        <v>0</v>
      </c>
      <c r="EK286" s="2686">
        <f t="shared" si="498"/>
        <v>0</v>
      </c>
      <c r="EL286" s="2687">
        <f t="shared" si="498"/>
        <v>0</v>
      </c>
      <c r="EM286" s="2601"/>
      <c r="EN286" s="2681" t="str">
        <f t="shared" si="573"/>
        <v/>
      </c>
      <c r="EO286" s="2688">
        <f t="shared" si="574"/>
        <v>0</v>
      </c>
      <c r="EP286" s="2689">
        <f t="shared" si="575"/>
        <v>0</v>
      </c>
      <c r="EQ286" s="2689">
        <f t="shared" si="576"/>
        <v>0</v>
      </c>
      <c r="ER286" s="2689">
        <f t="shared" si="577"/>
        <v>0</v>
      </c>
      <c r="ES286" s="2689">
        <f t="shared" si="578"/>
        <v>0</v>
      </c>
      <c r="ET286" s="2689">
        <f t="shared" si="579"/>
        <v>0</v>
      </c>
      <c r="EU286" s="2689">
        <f t="shared" si="580"/>
        <v>0</v>
      </c>
      <c r="EV286" s="2689">
        <f t="shared" si="581"/>
        <v>0</v>
      </c>
      <c r="EW286" s="2689">
        <f t="shared" si="582"/>
        <v>0</v>
      </c>
      <c r="EX286" s="2705">
        <f>IF(X286=EX8,X286,0)</f>
        <v>0</v>
      </c>
      <c r="EY286" s="2703" t="str">
        <f t="shared" si="583"/>
        <v/>
      </c>
      <c r="EZ286" s="2678" t="str">
        <f t="shared" si="584"/>
        <v/>
      </c>
      <c r="FA286" s="2692" t="str">
        <f t="shared" si="585"/>
        <v/>
      </c>
      <c r="FB286" s="2692" t="str">
        <f t="shared" si="586"/>
        <v/>
      </c>
      <c r="FC286" s="2692" t="str">
        <f t="shared" si="587"/>
        <v/>
      </c>
      <c r="FD286" s="2692" t="str">
        <f t="shared" si="588"/>
        <v/>
      </c>
      <c r="FE286" s="2692" t="str">
        <f t="shared" si="589"/>
        <v/>
      </c>
      <c r="FF286" s="2692" t="str">
        <f t="shared" si="590"/>
        <v/>
      </c>
      <c r="FG286" s="2692" t="str">
        <f t="shared" si="591"/>
        <v/>
      </c>
      <c r="FH286" s="2601"/>
      <c r="FI286" s="2681" t="str">
        <f t="shared" si="592"/>
        <v/>
      </c>
      <c r="FJ286" s="2694">
        <f t="shared" si="593"/>
        <v>0</v>
      </c>
      <c r="FK286" s="2527" t="str">
        <f t="shared" si="594"/>
        <v/>
      </c>
      <c r="FL286" s="2527" t="str">
        <f t="shared" si="595"/>
        <v/>
      </c>
      <c r="FM286" s="2527" t="str">
        <f t="shared" si="596"/>
        <v/>
      </c>
      <c r="FN286" s="2527" t="str">
        <f t="shared" si="597"/>
        <v/>
      </c>
      <c r="FO286" s="2527" t="str">
        <f t="shared" si="598"/>
        <v/>
      </c>
      <c r="FP286" s="2527" t="str">
        <f t="shared" si="599"/>
        <v/>
      </c>
      <c r="FQ286" s="2527" t="str">
        <f t="shared" si="600"/>
        <v/>
      </c>
      <c r="FR286" s="2527" t="str">
        <f t="shared" si="601"/>
        <v/>
      </c>
      <c r="FS286" s="2704">
        <f>IF(X286=FS8,X286,0)</f>
        <v>0</v>
      </c>
      <c r="FT286" s="2703" t="str">
        <f t="shared" si="602"/>
        <v/>
      </c>
      <c r="FU286" s="2692" t="str">
        <f t="shared" si="603"/>
        <v/>
      </c>
      <c r="FV286" s="2692" t="str">
        <f t="shared" si="604"/>
        <v/>
      </c>
      <c r="FW286" s="2692" t="str">
        <f t="shared" si="605"/>
        <v/>
      </c>
      <c r="FX286" s="2692" t="str">
        <f t="shared" si="606"/>
        <v/>
      </c>
      <c r="FY286" s="2692" t="str">
        <f t="shared" si="607"/>
        <v/>
      </c>
      <c r="FZ286" s="2692" t="str">
        <f t="shared" si="608"/>
        <v/>
      </c>
      <c r="GA286" s="2692" t="str">
        <f t="shared" si="609"/>
        <v/>
      </c>
      <c r="GB286" s="2696" t="str">
        <f t="shared" si="610"/>
        <v/>
      </c>
      <c r="GC286" s="2535"/>
    </row>
    <row r="287" spans="1:185" ht="45" customHeight="1" x14ac:dyDescent="0.25">
      <c r="A287" s="2633">
        <f>ROW()</f>
        <v>287</v>
      </c>
      <c r="B287" s="2667" t="str">
        <f>IF(C287="I","",IF(ISBLANK(D287),"",IF(ISTEXT(D287),LARGE(B9:B286,1)+1,0)))</f>
        <v/>
      </c>
      <c r="C287" s="2716"/>
      <c r="D287" s="2717"/>
      <c r="E287" s="2718"/>
      <c r="F287" s="2719"/>
      <c r="G287" s="2671"/>
      <c r="H287" s="2672"/>
      <c r="I287" s="2671"/>
      <c r="J287" s="2672"/>
      <c r="K287" s="2673">
        <f t="shared" ref="K287:K328" si="611">COUNTA(G287,I287)</f>
        <v>0</v>
      </c>
      <c r="L287" s="2532"/>
      <c r="M287" s="2674">
        <f t="shared" si="499"/>
        <v>0</v>
      </c>
      <c r="N287" s="2675">
        <f t="shared" si="499"/>
        <v>0</v>
      </c>
      <c r="O287" s="2676"/>
      <c r="P287" s="2676"/>
      <c r="Q287" s="2676"/>
      <c r="R287" s="2676"/>
      <c r="S287" s="2676"/>
      <c r="T287" s="2676"/>
      <c r="U287" s="2676"/>
      <c r="V287" s="2676"/>
      <c r="W287" s="2532"/>
      <c r="X287" s="2674">
        <f t="shared" si="500"/>
        <v>0</v>
      </c>
      <c r="Y287" s="2675">
        <f t="shared" si="500"/>
        <v>0</v>
      </c>
      <c r="Z287" s="2677"/>
      <c r="AA287" s="2677"/>
      <c r="AB287" s="2677"/>
      <c r="AC287" s="2677"/>
      <c r="AD287" s="2677"/>
      <c r="AE287" s="2677"/>
      <c r="AF287" s="2677"/>
      <c r="AG287" s="2677"/>
      <c r="AH287" s="2532"/>
      <c r="AI287" s="2535"/>
      <c r="AJ287" s="2678">
        <f t="shared" si="501"/>
        <v>0</v>
      </c>
      <c r="AK287" s="2679">
        <f t="shared" si="502"/>
        <v>0</v>
      </c>
      <c r="AL287" s="2678">
        <f t="shared" si="503"/>
        <v>0</v>
      </c>
      <c r="AM287" s="2679">
        <f t="shared" si="504"/>
        <v>0</v>
      </c>
      <c r="AN287" s="2678">
        <f t="shared" si="505"/>
        <v>0</v>
      </c>
      <c r="AO287" s="2679">
        <f t="shared" si="506"/>
        <v>0</v>
      </c>
      <c r="AP287" s="2678">
        <f t="shared" si="507"/>
        <v>0</v>
      </c>
      <c r="AQ287" s="2679">
        <f t="shared" si="508"/>
        <v>0</v>
      </c>
      <c r="AR287" s="2678">
        <f t="shared" si="509"/>
        <v>0</v>
      </c>
      <c r="AS287" s="2679">
        <f t="shared" si="510"/>
        <v>0</v>
      </c>
      <c r="AT287" s="2678">
        <f t="shared" si="511"/>
        <v>0</v>
      </c>
      <c r="AU287" s="2679">
        <f t="shared" si="512"/>
        <v>0</v>
      </c>
      <c r="AV287" s="2678">
        <f t="shared" si="513"/>
        <v>0</v>
      </c>
      <c r="AW287" s="2679">
        <f t="shared" si="514"/>
        <v>0</v>
      </c>
      <c r="AX287" s="2678">
        <f t="shared" si="515"/>
        <v>0</v>
      </c>
      <c r="AY287" s="2679">
        <f t="shared" si="516"/>
        <v>0</v>
      </c>
      <c r="AZ287" s="2680"/>
      <c r="BA287" s="2681">
        <f>BA9</f>
        <v>20</v>
      </c>
      <c r="BB287" s="2681">
        <f t="shared" si="517"/>
        <v>0</v>
      </c>
      <c r="BC287" s="2681" t="str">
        <f t="shared" si="518"/>
        <v/>
      </c>
      <c r="BD287" s="2682">
        <f t="shared" si="496"/>
        <v>0</v>
      </c>
      <c r="BE287" s="2682">
        <f t="shared" si="496"/>
        <v>0</v>
      </c>
      <c r="BF287" s="2682">
        <f t="shared" si="496"/>
        <v>0</v>
      </c>
      <c r="BG287" s="2682">
        <f t="shared" si="496"/>
        <v>0</v>
      </c>
      <c r="BH287" s="2682">
        <f t="shared" si="496"/>
        <v>0</v>
      </c>
      <c r="BI287" s="2682">
        <f t="shared" si="496"/>
        <v>0</v>
      </c>
      <c r="BJ287" s="2682">
        <f t="shared" si="496"/>
        <v>0</v>
      </c>
      <c r="BK287" s="2682">
        <f t="shared" si="496"/>
        <v>0</v>
      </c>
      <c r="BL287" s="2535"/>
      <c r="BM287" s="2683">
        <f t="shared" si="519"/>
        <v>0</v>
      </c>
      <c r="BN287" s="2684">
        <f t="shared" si="520"/>
        <v>0</v>
      </c>
      <c r="BO287" s="2684">
        <f t="shared" si="521"/>
        <v>0</v>
      </c>
      <c r="BP287" s="2684">
        <f t="shared" si="522"/>
        <v>0</v>
      </c>
      <c r="BQ287" s="2684">
        <f t="shared" si="523"/>
        <v>0</v>
      </c>
      <c r="BR287" s="2684">
        <f t="shared" si="524"/>
        <v>0</v>
      </c>
      <c r="BS287" s="2684">
        <f t="shared" si="525"/>
        <v>0</v>
      </c>
      <c r="BT287" s="2684">
        <f t="shared" si="526"/>
        <v>0</v>
      </c>
      <c r="BU287" s="2617"/>
      <c r="BV287" s="2685">
        <f t="shared" si="497"/>
        <v>0</v>
      </c>
      <c r="BW287" s="2686">
        <f t="shared" si="497"/>
        <v>0</v>
      </c>
      <c r="BX287" s="2686">
        <f t="shared" si="497"/>
        <v>0</v>
      </c>
      <c r="BY287" s="2686">
        <f t="shared" si="497"/>
        <v>0</v>
      </c>
      <c r="BZ287" s="2686">
        <f t="shared" si="497"/>
        <v>0</v>
      </c>
      <c r="CA287" s="2686">
        <f t="shared" si="497"/>
        <v>0</v>
      </c>
      <c r="CB287" s="2686">
        <f t="shared" si="497"/>
        <v>0</v>
      </c>
      <c r="CC287" s="2687">
        <f t="shared" si="497"/>
        <v>0</v>
      </c>
      <c r="CD287" s="2525"/>
      <c r="CE287" s="2681" t="str">
        <f t="shared" si="527"/>
        <v/>
      </c>
      <c r="CF287" s="2688">
        <f t="shared" si="528"/>
        <v>0</v>
      </c>
      <c r="CG287" s="2689">
        <f t="shared" si="529"/>
        <v>0</v>
      </c>
      <c r="CH287" s="2689">
        <f t="shared" si="530"/>
        <v>0</v>
      </c>
      <c r="CI287" s="2689">
        <f t="shared" si="531"/>
        <v>0</v>
      </c>
      <c r="CJ287" s="2689">
        <f t="shared" si="532"/>
        <v>0</v>
      </c>
      <c r="CK287" s="2689">
        <f t="shared" si="533"/>
        <v>0</v>
      </c>
      <c r="CL287" s="2689">
        <f t="shared" si="534"/>
        <v>0</v>
      </c>
      <c r="CM287" s="2689">
        <f t="shared" si="535"/>
        <v>0</v>
      </c>
      <c r="CN287" s="2689">
        <f t="shared" si="536"/>
        <v>0</v>
      </c>
      <c r="CO287" s="2702">
        <f>IF(M287=CO8,M287,0)</f>
        <v>0</v>
      </c>
      <c r="CP287" s="2703" t="str">
        <f t="shared" si="537"/>
        <v/>
      </c>
      <c r="CQ287" s="2678" t="str">
        <f t="shared" si="538"/>
        <v/>
      </c>
      <c r="CR287" s="2692" t="str">
        <f t="shared" si="539"/>
        <v/>
      </c>
      <c r="CS287" s="2692" t="str">
        <f t="shared" si="540"/>
        <v/>
      </c>
      <c r="CT287" s="2692" t="str">
        <f t="shared" si="541"/>
        <v/>
      </c>
      <c r="CU287" s="2692" t="str">
        <f t="shared" si="542"/>
        <v/>
      </c>
      <c r="CV287" s="2692" t="str">
        <f t="shared" si="543"/>
        <v/>
      </c>
      <c r="CW287" s="2692" t="str">
        <f t="shared" si="544"/>
        <v/>
      </c>
      <c r="CX287" s="2693" t="str">
        <f t="shared" si="545"/>
        <v/>
      </c>
      <c r="CY287" s="2601"/>
      <c r="CZ287" s="2681" t="str">
        <f t="shared" si="546"/>
        <v/>
      </c>
      <c r="DA287" s="2694">
        <f t="shared" si="547"/>
        <v>0</v>
      </c>
      <c r="DB287" s="2527" t="str">
        <f t="shared" si="548"/>
        <v/>
      </c>
      <c r="DC287" s="2527" t="str">
        <f t="shared" si="549"/>
        <v/>
      </c>
      <c r="DD287" s="2527" t="str">
        <f t="shared" si="550"/>
        <v/>
      </c>
      <c r="DE287" s="2527" t="str">
        <f t="shared" si="551"/>
        <v/>
      </c>
      <c r="DF287" s="2527" t="str">
        <f t="shared" si="552"/>
        <v/>
      </c>
      <c r="DG287" s="2527" t="str">
        <f t="shared" si="553"/>
        <v/>
      </c>
      <c r="DH287" s="2527" t="str">
        <f t="shared" si="554"/>
        <v/>
      </c>
      <c r="DI287" s="2527" t="str">
        <f t="shared" si="555"/>
        <v/>
      </c>
      <c r="DJ287" s="2549"/>
      <c r="DK287" s="2704">
        <f>IF(M287=DK8,M287,0)</f>
        <v>0</v>
      </c>
      <c r="DL287" s="2703" t="str">
        <f t="shared" si="556"/>
        <v/>
      </c>
      <c r="DM287" s="2692" t="str">
        <f t="shared" si="557"/>
        <v/>
      </c>
      <c r="DN287" s="2692" t="str">
        <f t="shared" si="558"/>
        <v/>
      </c>
      <c r="DO287" s="2692" t="str">
        <f t="shared" si="559"/>
        <v/>
      </c>
      <c r="DP287" s="2692" t="str">
        <f t="shared" si="560"/>
        <v/>
      </c>
      <c r="DQ287" s="2692" t="str">
        <f t="shared" si="561"/>
        <v/>
      </c>
      <c r="DR287" s="2692" t="str">
        <f t="shared" si="562"/>
        <v/>
      </c>
      <c r="DS287" s="2692" t="str">
        <f t="shared" si="563"/>
        <v/>
      </c>
      <c r="DT287" s="2696" t="str">
        <f t="shared" si="564"/>
        <v/>
      </c>
      <c r="DU287" s="2535"/>
      <c r="DV287" s="2683">
        <f t="shared" si="565"/>
        <v>0</v>
      </c>
      <c r="DW287" s="2684">
        <f t="shared" si="566"/>
        <v>0</v>
      </c>
      <c r="DX287" s="2684">
        <f t="shared" si="567"/>
        <v>0</v>
      </c>
      <c r="DY287" s="2684">
        <f t="shared" si="568"/>
        <v>0</v>
      </c>
      <c r="DZ287" s="2684">
        <f t="shared" si="569"/>
        <v>0</v>
      </c>
      <c r="EA287" s="2684">
        <f t="shared" si="570"/>
        <v>0</v>
      </c>
      <c r="EB287" s="2684">
        <f t="shared" si="571"/>
        <v>0</v>
      </c>
      <c r="EC287" s="2684">
        <f t="shared" si="572"/>
        <v>0</v>
      </c>
      <c r="ED287" s="2630"/>
      <c r="EE287" s="2685">
        <f t="shared" si="498"/>
        <v>0</v>
      </c>
      <c r="EF287" s="2686">
        <f t="shared" si="498"/>
        <v>0</v>
      </c>
      <c r="EG287" s="2686">
        <f t="shared" si="498"/>
        <v>0</v>
      </c>
      <c r="EH287" s="2686">
        <f t="shared" si="498"/>
        <v>0</v>
      </c>
      <c r="EI287" s="2686">
        <f t="shared" si="498"/>
        <v>0</v>
      </c>
      <c r="EJ287" s="2686">
        <f t="shared" si="498"/>
        <v>0</v>
      </c>
      <c r="EK287" s="2686">
        <f t="shared" si="498"/>
        <v>0</v>
      </c>
      <c r="EL287" s="2687">
        <f t="shared" si="498"/>
        <v>0</v>
      </c>
      <c r="EM287" s="2601"/>
      <c r="EN287" s="2681" t="str">
        <f t="shared" si="573"/>
        <v/>
      </c>
      <c r="EO287" s="2688">
        <f t="shared" si="574"/>
        <v>0</v>
      </c>
      <c r="EP287" s="2689">
        <f t="shared" si="575"/>
        <v>0</v>
      </c>
      <c r="EQ287" s="2689">
        <f t="shared" si="576"/>
        <v>0</v>
      </c>
      <c r="ER287" s="2689">
        <f t="shared" si="577"/>
        <v>0</v>
      </c>
      <c r="ES287" s="2689">
        <f t="shared" si="578"/>
        <v>0</v>
      </c>
      <c r="ET287" s="2689">
        <f t="shared" si="579"/>
        <v>0</v>
      </c>
      <c r="EU287" s="2689">
        <f t="shared" si="580"/>
        <v>0</v>
      </c>
      <c r="EV287" s="2689">
        <f t="shared" si="581"/>
        <v>0</v>
      </c>
      <c r="EW287" s="2689">
        <f t="shared" si="582"/>
        <v>0</v>
      </c>
      <c r="EX287" s="2705">
        <f>IF(X287=EX8,X287,0)</f>
        <v>0</v>
      </c>
      <c r="EY287" s="2703" t="str">
        <f t="shared" si="583"/>
        <v/>
      </c>
      <c r="EZ287" s="2678" t="str">
        <f t="shared" si="584"/>
        <v/>
      </c>
      <c r="FA287" s="2692" t="str">
        <f t="shared" si="585"/>
        <v/>
      </c>
      <c r="FB287" s="2692" t="str">
        <f t="shared" si="586"/>
        <v/>
      </c>
      <c r="FC287" s="2692" t="str">
        <f t="shared" si="587"/>
        <v/>
      </c>
      <c r="FD287" s="2692" t="str">
        <f t="shared" si="588"/>
        <v/>
      </c>
      <c r="FE287" s="2692" t="str">
        <f t="shared" si="589"/>
        <v/>
      </c>
      <c r="FF287" s="2692" t="str">
        <f t="shared" si="590"/>
        <v/>
      </c>
      <c r="FG287" s="2692" t="str">
        <f t="shared" si="591"/>
        <v/>
      </c>
      <c r="FH287" s="2601"/>
      <c r="FI287" s="2681" t="str">
        <f t="shared" si="592"/>
        <v/>
      </c>
      <c r="FJ287" s="2694">
        <f t="shared" si="593"/>
        <v>0</v>
      </c>
      <c r="FK287" s="2527" t="str">
        <f t="shared" si="594"/>
        <v/>
      </c>
      <c r="FL287" s="2527" t="str">
        <f t="shared" si="595"/>
        <v/>
      </c>
      <c r="FM287" s="2527" t="str">
        <f t="shared" si="596"/>
        <v/>
      </c>
      <c r="FN287" s="2527" t="str">
        <f t="shared" si="597"/>
        <v/>
      </c>
      <c r="FO287" s="2527" t="str">
        <f t="shared" si="598"/>
        <v/>
      </c>
      <c r="FP287" s="2527" t="str">
        <f t="shared" si="599"/>
        <v/>
      </c>
      <c r="FQ287" s="2527" t="str">
        <f t="shared" si="600"/>
        <v/>
      </c>
      <c r="FR287" s="2527" t="str">
        <f t="shared" si="601"/>
        <v/>
      </c>
      <c r="FS287" s="2704">
        <f>IF(X287=FS8,X287,0)</f>
        <v>0</v>
      </c>
      <c r="FT287" s="2703" t="str">
        <f t="shared" si="602"/>
        <v/>
      </c>
      <c r="FU287" s="2692" t="str">
        <f t="shared" si="603"/>
        <v/>
      </c>
      <c r="FV287" s="2692" t="str">
        <f t="shared" si="604"/>
        <v/>
      </c>
      <c r="FW287" s="2692" t="str">
        <f t="shared" si="605"/>
        <v/>
      </c>
      <c r="FX287" s="2692" t="str">
        <f t="shared" si="606"/>
        <v/>
      </c>
      <c r="FY287" s="2692" t="str">
        <f t="shared" si="607"/>
        <v/>
      </c>
      <c r="FZ287" s="2692" t="str">
        <f t="shared" si="608"/>
        <v/>
      </c>
      <c r="GA287" s="2692" t="str">
        <f t="shared" si="609"/>
        <v/>
      </c>
      <c r="GB287" s="2696" t="str">
        <f t="shared" si="610"/>
        <v/>
      </c>
      <c r="GC287" s="2535"/>
    </row>
    <row r="288" spans="1:185" ht="45" customHeight="1" x14ac:dyDescent="0.25">
      <c r="A288" s="2633">
        <f>ROW()</f>
        <v>288</v>
      </c>
      <c r="B288" s="2667" t="str">
        <f>IF(C288="I","",IF(ISBLANK(D288),"",IF(ISTEXT(D288),LARGE(B9:B287,1)+1,0)))</f>
        <v/>
      </c>
      <c r="C288" s="2716"/>
      <c r="D288" s="2717"/>
      <c r="E288" s="2718"/>
      <c r="F288" s="2719"/>
      <c r="G288" s="2671"/>
      <c r="H288" s="2672"/>
      <c r="I288" s="2671"/>
      <c r="J288" s="2672"/>
      <c r="K288" s="2673">
        <f t="shared" si="611"/>
        <v>0</v>
      </c>
      <c r="L288" s="2532"/>
      <c r="M288" s="2674">
        <f t="shared" si="499"/>
        <v>0</v>
      </c>
      <c r="N288" s="2675">
        <f t="shared" si="499"/>
        <v>0</v>
      </c>
      <c r="O288" s="2676"/>
      <c r="P288" s="2676"/>
      <c r="Q288" s="2676"/>
      <c r="R288" s="2676"/>
      <c r="S288" s="2676"/>
      <c r="T288" s="2676"/>
      <c r="U288" s="2676"/>
      <c r="V288" s="2676"/>
      <c r="W288" s="2532"/>
      <c r="X288" s="2674">
        <f t="shared" si="500"/>
        <v>0</v>
      </c>
      <c r="Y288" s="2675">
        <f t="shared" si="500"/>
        <v>0</v>
      </c>
      <c r="Z288" s="2677"/>
      <c r="AA288" s="2677"/>
      <c r="AB288" s="2677"/>
      <c r="AC288" s="2677"/>
      <c r="AD288" s="2677"/>
      <c r="AE288" s="2677"/>
      <c r="AF288" s="2677"/>
      <c r="AG288" s="2677"/>
      <c r="AH288" s="2532"/>
      <c r="AI288" s="2535"/>
      <c r="AJ288" s="2678">
        <f t="shared" si="501"/>
        <v>0</v>
      </c>
      <c r="AK288" s="2679">
        <f t="shared" si="502"/>
        <v>0</v>
      </c>
      <c r="AL288" s="2678">
        <f t="shared" si="503"/>
        <v>0</v>
      </c>
      <c r="AM288" s="2679">
        <f t="shared" si="504"/>
        <v>0</v>
      </c>
      <c r="AN288" s="2678">
        <f t="shared" si="505"/>
        <v>0</v>
      </c>
      <c r="AO288" s="2679">
        <f t="shared" si="506"/>
        <v>0</v>
      </c>
      <c r="AP288" s="2678">
        <f t="shared" si="507"/>
        <v>0</v>
      </c>
      <c r="AQ288" s="2679">
        <f t="shared" si="508"/>
        <v>0</v>
      </c>
      <c r="AR288" s="2678">
        <f t="shared" si="509"/>
        <v>0</v>
      </c>
      <c r="AS288" s="2679">
        <f t="shared" si="510"/>
        <v>0</v>
      </c>
      <c r="AT288" s="2678">
        <f t="shared" si="511"/>
        <v>0</v>
      </c>
      <c r="AU288" s="2679">
        <f t="shared" si="512"/>
        <v>0</v>
      </c>
      <c r="AV288" s="2678">
        <f t="shared" si="513"/>
        <v>0</v>
      </c>
      <c r="AW288" s="2679">
        <f t="shared" si="514"/>
        <v>0</v>
      </c>
      <c r="AX288" s="2678">
        <f t="shared" si="515"/>
        <v>0</v>
      </c>
      <c r="AY288" s="2679">
        <f t="shared" si="516"/>
        <v>0</v>
      </c>
      <c r="AZ288" s="2680"/>
      <c r="BA288" s="2681">
        <f>BA9</f>
        <v>20</v>
      </c>
      <c r="BB288" s="2681">
        <f t="shared" si="517"/>
        <v>0</v>
      </c>
      <c r="BC288" s="2681" t="str">
        <f t="shared" si="518"/>
        <v/>
      </c>
      <c r="BD288" s="2682">
        <f t="shared" si="496"/>
        <v>0</v>
      </c>
      <c r="BE288" s="2682">
        <f t="shared" si="496"/>
        <v>0</v>
      </c>
      <c r="BF288" s="2682">
        <f t="shared" si="496"/>
        <v>0</v>
      </c>
      <c r="BG288" s="2682">
        <f t="shared" si="496"/>
        <v>0</v>
      </c>
      <c r="BH288" s="2682">
        <f t="shared" si="496"/>
        <v>0</v>
      </c>
      <c r="BI288" s="2682">
        <f t="shared" si="496"/>
        <v>0</v>
      </c>
      <c r="BJ288" s="2682">
        <f t="shared" si="496"/>
        <v>0</v>
      </c>
      <c r="BK288" s="2682">
        <f t="shared" si="496"/>
        <v>0</v>
      </c>
      <c r="BL288" s="2535"/>
      <c r="BM288" s="2683">
        <f t="shared" si="519"/>
        <v>0</v>
      </c>
      <c r="BN288" s="2684">
        <f t="shared" si="520"/>
        <v>0</v>
      </c>
      <c r="BO288" s="2684">
        <f t="shared" si="521"/>
        <v>0</v>
      </c>
      <c r="BP288" s="2684">
        <f t="shared" si="522"/>
        <v>0</v>
      </c>
      <c r="BQ288" s="2684">
        <f t="shared" si="523"/>
        <v>0</v>
      </c>
      <c r="BR288" s="2684">
        <f t="shared" si="524"/>
        <v>0</v>
      </c>
      <c r="BS288" s="2684">
        <f t="shared" si="525"/>
        <v>0</v>
      </c>
      <c r="BT288" s="2684">
        <f t="shared" si="526"/>
        <v>0</v>
      </c>
      <c r="BU288" s="2617"/>
      <c r="BV288" s="2685">
        <f t="shared" si="497"/>
        <v>0</v>
      </c>
      <c r="BW288" s="2686">
        <f t="shared" si="497"/>
        <v>0</v>
      </c>
      <c r="BX288" s="2686">
        <f t="shared" si="497"/>
        <v>0</v>
      </c>
      <c r="BY288" s="2686">
        <f t="shared" si="497"/>
        <v>0</v>
      </c>
      <c r="BZ288" s="2686">
        <f t="shared" si="497"/>
        <v>0</v>
      </c>
      <c r="CA288" s="2686">
        <f t="shared" si="497"/>
        <v>0</v>
      </c>
      <c r="CB288" s="2686">
        <f t="shared" si="497"/>
        <v>0</v>
      </c>
      <c r="CC288" s="2687">
        <f t="shared" si="497"/>
        <v>0</v>
      </c>
      <c r="CD288" s="2525"/>
      <c r="CE288" s="2681" t="str">
        <f t="shared" si="527"/>
        <v/>
      </c>
      <c r="CF288" s="2688">
        <f t="shared" si="528"/>
        <v>0</v>
      </c>
      <c r="CG288" s="2689">
        <f t="shared" si="529"/>
        <v>0</v>
      </c>
      <c r="CH288" s="2689">
        <f t="shared" si="530"/>
        <v>0</v>
      </c>
      <c r="CI288" s="2689">
        <f t="shared" si="531"/>
        <v>0</v>
      </c>
      <c r="CJ288" s="2689">
        <f t="shared" si="532"/>
        <v>0</v>
      </c>
      <c r="CK288" s="2689">
        <f t="shared" si="533"/>
        <v>0</v>
      </c>
      <c r="CL288" s="2689">
        <f t="shared" si="534"/>
        <v>0</v>
      </c>
      <c r="CM288" s="2689">
        <f t="shared" si="535"/>
        <v>0</v>
      </c>
      <c r="CN288" s="2689">
        <f t="shared" si="536"/>
        <v>0</v>
      </c>
      <c r="CO288" s="2702">
        <f>IF(M288=CO8,M288,0)</f>
        <v>0</v>
      </c>
      <c r="CP288" s="2703" t="str">
        <f t="shared" si="537"/>
        <v/>
      </c>
      <c r="CQ288" s="2678" t="str">
        <f t="shared" si="538"/>
        <v/>
      </c>
      <c r="CR288" s="2692" t="str">
        <f t="shared" si="539"/>
        <v/>
      </c>
      <c r="CS288" s="2692" t="str">
        <f t="shared" si="540"/>
        <v/>
      </c>
      <c r="CT288" s="2692" t="str">
        <f t="shared" si="541"/>
        <v/>
      </c>
      <c r="CU288" s="2692" t="str">
        <f t="shared" si="542"/>
        <v/>
      </c>
      <c r="CV288" s="2692" t="str">
        <f t="shared" si="543"/>
        <v/>
      </c>
      <c r="CW288" s="2692" t="str">
        <f t="shared" si="544"/>
        <v/>
      </c>
      <c r="CX288" s="2693" t="str">
        <f t="shared" si="545"/>
        <v/>
      </c>
      <c r="CY288" s="2601"/>
      <c r="CZ288" s="2681" t="str">
        <f t="shared" si="546"/>
        <v/>
      </c>
      <c r="DA288" s="2694">
        <f t="shared" si="547"/>
        <v>0</v>
      </c>
      <c r="DB288" s="2527" t="str">
        <f t="shared" si="548"/>
        <v/>
      </c>
      <c r="DC288" s="2527" t="str">
        <f t="shared" si="549"/>
        <v/>
      </c>
      <c r="DD288" s="2527" t="str">
        <f t="shared" si="550"/>
        <v/>
      </c>
      <c r="DE288" s="2527" t="str">
        <f t="shared" si="551"/>
        <v/>
      </c>
      <c r="DF288" s="2527" t="str">
        <f t="shared" si="552"/>
        <v/>
      </c>
      <c r="DG288" s="2527" t="str">
        <f t="shared" si="553"/>
        <v/>
      </c>
      <c r="DH288" s="2527" t="str">
        <f t="shared" si="554"/>
        <v/>
      </c>
      <c r="DI288" s="2527" t="str">
        <f t="shared" si="555"/>
        <v/>
      </c>
      <c r="DJ288" s="2549"/>
      <c r="DK288" s="2704">
        <f>IF(M288=DK8,M288,0)</f>
        <v>0</v>
      </c>
      <c r="DL288" s="2703" t="str">
        <f t="shared" si="556"/>
        <v/>
      </c>
      <c r="DM288" s="2692" t="str">
        <f t="shared" si="557"/>
        <v/>
      </c>
      <c r="DN288" s="2692" t="str">
        <f t="shared" si="558"/>
        <v/>
      </c>
      <c r="DO288" s="2692" t="str">
        <f t="shared" si="559"/>
        <v/>
      </c>
      <c r="DP288" s="2692" t="str">
        <f t="shared" si="560"/>
        <v/>
      </c>
      <c r="DQ288" s="2692" t="str">
        <f t="shared" si="561"/>
        <v/>
      </c>
      <c r="DR288" s="2692" t="str">
        <f t="shared" si="562"/>
        <v/>
      </c>
      <c r="DS288" s="2692" t="str">
        <f t="shared" si="563"/>
        <v/>
      </c>
      <c r="DT288" s="2696" t="str">
        <f t="shared" si="564"/>
        <v/>
      </c>
      <c r="DU288" s="2535"/>
      <c r="DV288" s="2683">
        <f t="shared" si="565"/>
        <v>0</v>
      </c>
      <c r="DW288" s="2684">
        <f t="shared" si="566"/>
        <v>0</v>
      </c>
      <c r="DX288" s="2684">
        <f t="shared" si="567"/>
        <v>0</v>
      </c>
      <c r="DY288" s="2684">
        <f t="shared" si="568"/>
        <v>0</v>
      </c>
      <c r="DZ288" s="2684">
        <f t="shared" si="569"/>
        <v>0</v>
      </c>
      <c r="EA288" s="2684">
        <f t="shared" si="570"/>
        <v>0</v>
      </c>
      <c r="EB288" s="2684">
        <f t="shared" si="571"/>
        <v>0</v>
      </c>
      <c r="EC288" s="2684">
        <f t="shared" si="572"/>
        <v>0</v>
      </c>
      <c r="ED288" s="2630"/>
      <c r="EE288" s="2685">
        <f t="shared" si="498"/>
        <v>0</v>
      </c>
      <c r="EF288" s="2686">
        <f t="shared" si="498"/>
        <v>0</v>
      </c>
      <c r="EG288" s="2686">
        <f t="shared" si="498"/>
        <v>0</v>
      </c>
      <c r="EH288" s="2686">
        <f t="shared" si="498"/>
        <v>0</v>
      </c>
      <c r="EI288" s="2686">
        <f t="shared" si="498"/>
        <v>0</v>
      </c>
      <c r="EJ288" s="2686">
        <f t="shared" si="498"/>
        <v>0</v>
      </c>
      <c r="EK288" s="2686">
        <f t="shared" si="498"/>
        <v>0</v>
      </c>
      <c r="EL288" s="2687">
        <f t="shared" si="498"/>
        <v>0</v>
      </c>
      <c r="EM288" s="2601"/>
      <c r="EN288" s="2681" t="str">
        <f t="shared" si="573"/>
        <v/>
      </c>
      <c r="EO288" s="2688">
        <f t="shared" si="574"/>
        <v>0</v>
      </c>
      <c r="EP288" s="2689">
        <f t="shared" si="575"/>
        <v>0</v>
      </c>
      <c r="EQ288" s="2689">
        <f t="shared" si="576"/>
        <v>0</v>
      </c>
      <c r="ER288" s="2689">
        <f t="shared" si="577"/>
        <v>0</v>
      </c>
      <c r="ES288" s="2689">
        <f t="shared" si="578"/>
        <v>0</v>
      </c>
      <c r="ET288" s="2689">
        <f t="shared" si="579"/>
        <v>0</v>
      </c>
      <c r="EU288" s="2689">
        <f t="shared" si="580"/>
        <v>0</v>
      </c>
      <c r="EV288" s="2689">
        <f t="shared" si="581"/>
        <v>0</v>
      </c>
      <c r="EW288" s="2689">
        <f t="shared" si="582"/>
        <v>0</v>
      </c>
      <c r="EX288" s="2705">
        <f>IF(X288=EX8,X288,0)</f>
        <v>0</v>
      </c>
      <c r="EY288" s="2703" t="str">
        <f t="shared" si="583"/>
        <v/>
      </c>
      <c r="EZ288" s="2678" t="str">
        <f t="shared" si="584"/>
        <v/>
      </c>
      <c r="FA288" s="2692" t="str">
        <f t="shared" si="585"/>
        <v/>
      </c>
      <c r="FB288" s="2692" t="str">
        <f t="shared" si="586"/>
        <v/>
      </c>
      <c r="FC288" s="2692" t="str">
        <f t="shared" si="587"/>
        <v/>
      </c>
      <c r="FD288" s="2692" t="str">
        <f t="shared" si="588"/>
        <v/>
      </c>
      <c r="FE288" s="2692" t="str">
        <f t="shared" si="589"/>
        <v/>
      </c>
      <c r="FF288" s="2692" t="str">
        <f t="shared" si="590"/>
        <v/>
      </c>
      <c r="FG288" s="2692" t="str">
        <f t="shared" si="591"/>
        <v/>
      </c>
      <c r="FH288" s="2601"/>
      <c r="FI288" s="2681" t="str">
        <f t="shared" si="592"/>
        <v/>
      </c>
      <c r="FJ288" s="2694">
        <f t="shared" si="593"/>
        <v>0</v>
      </c>
      <c r="FK288" s="2527" t="str">
        <f t="shared" si="594"/>
        <v/>
      </c>
      <c r="FL288" s="2527" t="str">
        <f t="shared" si="595"/>
        <v/>
      </c>
      <c r="FM288" s="2527" t="str">
        <f t="shared" si="596"/>
        <v/>
      </c>
      <c r="FN288" s="2527" t="str">
        <f t="shared" si="597"/>
        <v/>
      </c>
      <c r="FO288" s="2527" t="str">
        <f t="shared" si="598"/>
        <v/>
      </c>
      <c r="FP288" s="2527" t="str">
        <f t="shared" si="599"/>
        <v/>
      </c>
      <c r="FQ288" s="2527" t="str">
        <f t="shared" si="600"/>
        <v/>
      </c>
      <c r="FR288" s="2527" t="str">
        <f t="shared" si="601"/>
        <v/>
      </c>
      <c r="FS288" s="2704">
        <f>IF(X288=FS8,X288,0)</f>
        <v>0</v>
      </c>
      <c r="FT288" s="2703" t="str">
        <f t="shared" si="602"/>
        <v/>
      </c>
      <c r="FU288" s="2692" t="str">
        <f t="shared" si="603"/>
        <v/>
      </c>
      <c r="FV288" s="2692" t="str">
        <f t="shared" si="604"/>
        <v/>
      </c>
      <c r="FW288" s="2692" t="str">
        <f t="shared" si="605"/>
        <v/>
      </c>
      <c r="FX288" s="2692" t="str">
        <f t="shared" si="606"/>
        <v/>
      </c>
      <c r="FY288" s="2692" t="str">
        <f t="shared" si="607"/>
        <v/>
      </c>
      <c r="FZ288" s="2692" t="str">
        <f t="shared" si="608"/>
        <v/>
      </c>
      <c r="GA288" s="2692" t="str">
        <f t="shared" si="609"/>
        <v/>
      </c>
      <c r="GB288" s="2696" t="str">
        <f t="shared" si="610"/>
        <v/>
      </c>
      <c r="GC288" s="2535"/>
    </row>
    <row r="289" spans="1:185" ht="45" customHeight="1" x14ac:dyDescent="0.25">
      <c r="A289" s="2633">
        <f>ROW()</f>
        <v>289</v>
      </c>
      <c r="B289" s="2667" t="str">
        <f>IF(C289="I","",IF(ISBLANK(D289),"",IF(ISTEXT(D289),LARGE(B9:B288,1)+1,0)))</f>
        <v/>
      </c>
      <c r="C289" s="2716"/>
      <c r="D289" s="2717"/>
      <c r="E289" s="2718"/>
      <c r="F289" s="2719"/>
      <c r="G289" s="2671"/>
      <c r="H289" s="2672"/>
      <c r="I289" s="2671"/>
      <c r="J289" s="2672"/>
      <c r="K289" s="2673">
        <f t="shared" si="611"/>
        <v>0</v>
      </c>
      <c r="L289" s="2532"/>
      <c r="M289" s="2674">
        <f t="shared" si="499"/>
        <v>0</v>
      </c>
      <c r="N289" s="2675">
        <f t="shared" si="499"/>
        <v>0</v>
      </c>
      <c r="O289" s="2676"/>
      <c r="P289" s="2676"/>
      <c r="Q289" s="2676"/>
      <c r="R289" s="2676"/>
      <c r="S289" s="2676"/>
      <c r="T289" s="2676"/>
      <c r="U289" s="2676"/>
      <c r="V289" s="2676"/>
      <c r="W289" s="2532"/>
      <c r="X289" s="2674">
        <f t="shared" si="500"/>
        <v>0</v>
      </c>
      <c r="Y289" s="2675">
        <f t="shared" si="500"/>
        <v>0</v>
      </c>
      <c r="Z289" s="2677"/>
      <c r="AA289" s="2677"/>
      <c r="AB289" s="2677"/>
      <c r="AC289" s="2677"/>
      <c r="AD289" s="2677"/>
      <c r="AE289" s="2677"/>
      <c r="AF289" s="2677"/>
      <c r="AG289" s="2677"/>
      <c r="AH289" s="2532"/>
      <c r="AI289" s="2535"/>
      <c r="AJ289" s="2678">
        <f t="shared" si="501"/>
        <v>0</v>
      </c>
      <c r="AK289" s="2679">
        <f t="shared" si="502"/>
        <v>0</v>
      </c>
      <c r="AL289" s="2678">
        <f t="shared" si="503"/>
        <v>0</v>
      </c>
      <c r="AM289" s="2679">
        <f t="shared" si="504"/>
        <v>0</v>
      </c>
      <c r="AN289" s="2678">
        <f t="shared" si="505"/>
        <v>0</v>
      </c>
      <c r="AO289" s="2679">
        <f t="shared" si="506"/>
        <v>0</v>
      </c>
      <c r="AP289" s="2678">
        <f t="shared" si="507"/>
        <v>0</v>
      </c>
      <c r="AQ289" s="2679">
        <f t="shared" si="508"/>
        <v>0</v>
      </c>
      <c r="AR289" s="2678">
        <f t="shared" si="509"/>
        <v>0</v>
      </c>
      <c r="AS289" s="2679">
        <f t="shared" si="510"/>
        <v>0</v>
      </c>
      <c r="AT289" s="2678">
        <f t="shared" si="511"/>
        <v>0</v>
      </c>
      <c r="AU289" s="2679">
        <f t="shared" si="512"/>
        <v>0</v>
      </c>
      <c r="AV289" s="2678">
        <f t="shared" si="513"/>
        <v>0</v>
      </c>
      <c r="AW289" s="2679">
        <f t="shared" si="514"/>
        <v>0</v>
      </c>
      <c r="AX289" s="2678">
        <f t="shared" si="515"/>
        <v>0</v>
      </c>
      <c r="AY289" s="2679">
        <f t="shared" si="516"/>
        <v>0</v>
      </c>
      <c r="AZ289" s="2680"/>
      <c r="BA289" s="2681">
        <f>BA9</f>
        <v>20</v>
      </c>
      <c r="BB289" s="2681">
        <f t="shared" si="517"/>
        <v>0</v>
      </c>
      <c r="BC289" s="2681" t="str">
        <f t="shared" si="518"/>
        <v/>
      </c>
      <c r="BD289" s="2682">
        <f t="shared" si="496"/>
        <v>0</v>
      </c>
      <c r="BE289" s="2682">
        <f t="shared" si="496"/>
        <v>0</v>
      </c>
      <c r="BF289" s="2682">
        <f t="shared" si="496"/>
        <v>0</v>
      </c>
      <c r="BG289" s="2682">
        <f t="shared" si="496"/>
        <v>0</v>
      </c>
      <c r="BH289" s="2682">
        <f t="shared" si="496"/>
        <v>0</v>
      </c>
      <c r="BI289" s="2682">
        <f t="shared" si="496"/>
        <v>0</v>
      </c>
      <c r="BJ289" s="2682">
        <f t="shared" si="496"/>
        <v>0</v>
      </c>
      <c r="BK289" s="2682">
        <f t="shared" si="496"/>
        <v>0</v>
      </c>
      <c r="BL289" s="2535"/>
      <c r="BM289" s="2683">
        <f t="shared" si="519"/>
        <v>0</v>
      </c>
      <c r="BN289" s="2684">
        <f t="shared" si="520"/>
        <v>0</v>
      </c>
      <c r="BO289" s="2684">
        <f t="shared" si="521"/>
        <v>0</v>
      </c>
      <c r="BP289" s="2684">
        <f t="shared" si="522"/>
        <v>0</v>
      </c>
      <c r="BQ289" s="2684">
        <f t="shared" si="523"/>
        <v>0</v>
      </c>
      <c r="BR289" s="2684">
        <f t="shared" si="524"/>
        <v>0</v>
      </c>
      <c r="BS289" s="2684">
        <f t="shared" si="525"/>
        <v>0</v>
      </c>
      <c r="BT289" s="2684">
        <f t="shared" si="526"/>
        <v>0</v>
      </c>
      <c r="BU289" s="2617"/>
      <c r="BV289" s="2685">
        <f t="shared" si="497"/>
        <v>0</v>
      </c>
      <c r="BW289" s="2686">
        <f t="shared" si="497"/>
        <v>0</v>
      </c>
      <c r="BX289" s="2686">
        <f t="shared" si="497"/>
        <v>0</v>
      </c>
      <c r="BY289" s="2686">
        <f t="shared" si="497"/>
        <v>0</v>
      </c>
      <c r="BZ289" s="2686">
        <f t="shared" si="497"/>
        <v>0</v>
      </c>
      <c r="CA289" s="2686">
        <f t="shared" si="497"/>
        <v>0</v>
      </c>
      <c r="CB289" s="2686">
        <f t="shared" si="497"/>
        <v>0</v>
      </c>
      <c r="CC289" s="2687">
        <f t="shared" si="497"/>
        <v>0</v>
      </c>
      <c r="CD289" s="2525"/>
      <c r="CE289" s="2681" t="str">
        <f t="shared" si="527"/>
        <v/>
      </c>
      <c r="CF289" s="2688">
        <f t="shared" si="528"/>
        <v>0</v>
      </c>
      <c r="CG289" s="2689">
        <f t="shared" si="529"/>
        <v>0</v>
      </c>
      <c r="CH289" s="2689">
        <f t="shared" si="530"/>
        <v>0</v>
      </c>
      <c r="CI289" s="2689">
        <f t="shared" si="531"/>
        <v>0</v>
      </c>
      <c r="CJ289" s="2689">
        <f t="shared" si="532"/>
        <v>0</v>
      </c>
      <c r="CK289" s="2689">
        <f t="shared" si="533"/>
        <v>0</v>
      </c>
      <c r="CL289" s="2689">
        <f t="shared" si="534"/>
        <v>0</v>
      </c>
      <c r="CM289" s="2689">
        <f t="shared" si="535"/>
        <v>0</v>
      </c>
      <c r="CN289" s="2689">
        <f t="shared" si="536"/>
        <v>0</v>
      </c>
      <c r="CO289" s="2702">
        <f>IF(M289=CO8,M289,0)</f>
        <v>0</v>
      </c>
      <c r="CP289" s="2703" t="str">
        <f t="shared" si="537"/>
        <v/>
      </c>
      <c r="CQ289" s="2678" t="str">
        <f t="shared" si="538"/>
        <v/>
      </c>
      <c r="CR289" s="2692" t="str">
        <f t="shared" si="539"/>
        <v/>
      </c>
      <c r="CS289" s="2692" t="str">
        <f t="shared" si="540"/>
        <v/>
      </c>
      <c r="CT289" s="2692" t="str">
        <f t="shared" si="541"/>
        <v/>
      </c>
      <c r="CU289" s="2692" t="str">
        <f t="shared" si="542"/>
        <v/>
      </c>
      <c r="CV289" s="2692" t="str">
        <f t="shared" si="543"/>
        <v/>
      </c>
      <c r="CW289" s="2692" t="str">
        <f t="shared" si="544"/>
        <v/>
      </c>
      <c r="CX289" s="2693" t="str">
        <f t="shared" si="545"/>
        <v/>
      </c>
      <c r="CY289" s="2601"/>
      <c r="CZ289" s="2681" t="str">
        <f t="shared" si="546"/>
        <v/>
      </c>
      <c r="DA289" s="2694">
        <f t="shared" si="547"/>
        <v>0</v>
      </c>
      <c r="DB289" s="2527" t="str">
        <f t="shared" si="548"/>
        <v/>
      </c>
      <c r="DC289" s="2527" t="str">
        <f t="shared" si="549"/>
        <v/>
      </c>
      <c r="DD289" s="2527" t="str">
        <f t="shared" si="550"/>
        <v/>
      </c>
      <c r="DE289" s="2527" t="str">
        <f t="shared" si="551"/>
        <v/>
      </c>
      <c r="DF289" s="2527" t="str">
        <f t="shared" si="552"/>
        <v/>
      </c>
      <c r="DG289" s="2527" t="str">
        <f t="shared" si="553"/>
        <v/>
      </c>
      <c r="DH289" s="2527" t="str">
        <f t="shared" si="554"/>
        <v/>
      </c>
      <c r="DI289" s="2527" t="str">
        <f t="shared" si="555"/>
        <v/>
      </c>
      <c r="DJ289" s="2549"/>
      <c r="DK289" s="2704">
        <f>IF(M289=DK8,M289,0)</f>
        <v>0</v>
      </c>
      <c r="DL289" s="2703" t="str">
        <f t="shared" si="556"/>
        <v/>
      </c>
      <c r="DM289" s="2692" t="str">
        <f t="shared" si="557"/>
        <v/>
      </c>
      <c r="DN289" s="2692" t="str">
        <f t="shared" si="558"/>
        <v/>
      </c>
      <c r="DO289" s="2692" t="str">
        <f t="shared" si="559"/>
        <v/>
      </c>
      <c r="DP289" s="2692" t="str">
        <f t="shared" si="560"/>
        <v/>
      </c>
      <c r="DQ289" s="2692" t="str">
        <f t="shared" si="561"/>
        <v/>
      </c>
      <c r="DR289" s="2692" t="str">
        <f t="shared" si="562"/>
        <v/>
      </c>
      <c r="DS289" s="2692" t="str">
        <f t="shared" si="563"/>
        <v/>
      </c>
      <c r="DT289" s="2696" t="str">
        <f t="shared" si="564"/>
        <v/>
      </c>
      <c r="DU289" s="2535"/>
      <c r="DV289" s="2683">
        <f t="shared" si="565"/>
        <v>0</v>
      </c>
      <c r="DW289" s="2684">
        <f t="shared" si="566"/>
        <v>0</v>
      </c>
      <c r="DX289" s="2684">
        <f t="shared" si="567"/>
        <v>0</v>
      </c>
      <c r="DY289" s="2684">
        <f t="shared" si="568"/>
        <v>0</v>
      </c>
      <c r="DZ289" s="2684">
        <f t="shared" si="569"/>
        <v>0</v>
      </c>
      <c r="EA289" s="2684">
        <f t="shared" si="570"/>
        <v>0</v>
      </c>
      <c r="EB289" s="2684">
        <f t="shared" si="571"/>
        <v>0</v>
      </c>
      <c r="EC289" s="2684">
        <f t="shared" si="572"/>
        <v>0</v>
      </c>
      <c r="ED289" s="2630"/>
      <c r="EE289" s="2685">
        <f t="shared" si="498"/>
        <v>0</v>
      </c>
      <c r="EF289" s="2686">
        <f t="shared" si="498"/>
        <v>0</v>
      </c>
      <c r="EG289" s="2686">
        <f t="shared" si="498"/>
        <v>0</v>
      </c>
      <c r="EH289" s="2686">
        <f t="shared" si="498"/>
        <v>0</v>
      </c>
      <c r="EI289" s="2686">
        <f t="shared" si="498"/>
        <v>0</v>
      </c>
      <c r="EJ289" s="2686">
        <f t="shared" si="498"/>
        <v>0</v>
      </c>
      <c r="EK289" s="2686">
        <f t="shared" si="498"/>
        <v>0</v>
      </c>
      <c r="EL289" s="2687">
        <f t="shared" si="498"/>
        <v>0</v>
      </c>
      <c r="EM289" s="2601"/>
      <c r="EN289" s="2681" t="str">
        <f t="shared" si="573"/>
        <v/>
      </c>
      <c r="EO289" s="2688">
        <f t="shared" si="574"/>
        <v>0</v>
      </c>
      <c r="EP289" s="2689">
        <f t="shared" si="575"/>
        <v>0</v>
      </c>
      <c r="EQ289" s="2689">
        <f t="shared" si="576"/>
        <v>0</v>
      </c>
      <c r="ER289" s="2689">
        <f t="shared" si="577"/>
        <v>0</v>
      </c>
      <c r="ES289" s="2689">
        <f t="shared" si="578"/>
        <v>0</v>
      </c>
      <c r="ET289" s="2689">
        <f t="shared" si="579"/>
        <v>0</v>
      </c>
      <c r="EU289" s="2689">
        <f t="shared" si="580"/>
        <v>0</v>
      </c>
      <c r="EV289" s="2689">
        <f t="shared" si="581"/>
        <v>0</v>
      </c>
      <c r="EW289" s="2689">
        <f t="shared" si="582"/>
        <v>0</v>
      </c>
      <c r="EX289" s="2705">
        <f>IF(X289=EX8,X289,0)</f>
        <v>0</v>
      </c>
      <c r="EY289" s="2703" t="str">
        <f t="shared" si="583"/>
        <v/>
      </c>
      <c r="EZ289" s="2678" t="str">
        <f t="shared" si="584"/>
        <v/>
      </c>
      <c r="FA289" s="2692" t="str">
        <f t="shared" si="585"/>
        <v/>
      </c>
      <c r="FB289" s="2692" t="str">
        <f t="shared" si="586"/>
        <v/>
      </c>
      <c r="FC289" s="2692" t="str">
        <f t="shared" si="587"/>
        <v/>
      </c>
      <c r="FD289" s="2692" t="str">
        <f t="shared" si="588"/>
        <v/>
      </c>
      <c r="FE289" s="2692" t="str">
        <f t="shared" si="589"/>
        <v/>
      </c>
      <c r="FF289" s="2692" t="str">
        <f t="shared" si="590"/>
        <v/>
      </c>
      <c r="FG289" s="2692" t="str">
        <f t="shared" si="591"/>
        <v/>
      </c>
      <c r="FH289" s="2601"/>
      <c r="FI289" s="2681" t="str">
        <f t="shared" si="592"/>
        <v/>
      </c>
      <c r="FJ289" s="2694">
        <f t="shared" si="593"/>
        <v>0</v>
      </c>
      <c r="FK289" s="2527" t="str">
        <f t="shared" si="594"/>
        <v/>
      </c>
      <c r="FL289" s="2527" t="str">
        <f t="shared" si="595"/>
        <v/>
      </c>
      <c r="FM289" s="2527" t="str">
        <f t="shared" si="596"/>
        <v/>
      </c>
      <c r="FN289" s="2527" t="str">
        <f t="shared" si="597"/>
        <v/>
      </c>
      <c r="FO289" s="2527" t="str">
        <f t="shared" si="598"/>
        <v/>
      </c>
      <c r="FP289" s="2527" t="str">
        <f t="shared" si="599"/>
        <v/>
      </c>
      <c r="FQ289" s="2527" t="str">
        <f t="shared" si="600"/>
        <v/>
      </c>
      <c r="FR289" s="2527" t="str">
        <f t="shared" si="601"/>
        <v/>
      </c>
      <c r="FS289" s="2704">
        <f>IF(X289=FS8,X289,0)</f>
        <v>0</v>
      </c>
      <c r="FT289" s="2703" t="str">
        <f t="shared" si="602"/>
        <v/>
      </c>
      <c r="FU289" s="2692" t="str">
        <f t="shared" si="603"/>
        <v/>
      </c>
      <c r="FV289" s="2692" t="str">
        <f t="shared" si="604"/>
        <v/>
      </c>
      <c r="FW289" s="2692" t="str">
        <f t="shared" si="605"/>
        <v/>
      </c>
      <c r="FX289" s="2692" t="str">
        <f t="shared" si="606"/>
        <v/>
      </c>
      <c r="FY289" s="2692" t="str">
        <f t="shared" si="607"/>
        <v/>
      </c>
      <c r="FZ289" s="2692" t="str">
        <f t="shared" si="608"/>
        <v/>
      </c>
      <c r="GA289" s="2692" t="str">
        <f t="shared" si="609"/>
        <v/>
      </c>
      <c r="GB289" s="2696" t="str">
        <f t="shared" si="610"/>
        <v/>
      </c>
      <c r="GC289" s="2535"/>
    </row>
    <row r="290" spans="1:185" ht="45" customHeight="1" x14ac:dyDescent="0.25">
      <c r="A290" s="2633">
        <f>ROW()</f>
        <v>290</v>
      </c>
      <c r="B290" s="2667" t="str">
        <f>IF(C290="I","",IF(ISBLANK(D290),"",IF(ISTEXT(D290),LARGE(B9:B289,1)+1,0)))</f>
        <v/>
      </c>
      <c r="C290" s="2716"/>
      <c r="D290" s="2717"/>
      <c r="E290" s="2718"/>
      <c r="F290" s="2719"/>
      <c r="G290" s="2671"/>
      <c r="H290" s="2672"/>
      <c r="I290" s="2671"/>
      <c r="J290" s="2672"/>
      <c r="K290" s="2673">
        <f t="shared" si="611"/>
        <v>0</v>
      </c>
      <c r="L290" s="2532"/>
      <c r="M290" s="2674">
        <f t="shared" si="499"/>
        <v>0</v>
      </c>
      <c r="N290" s="2675">
        <f t="shared" si="499"/>
        <v>0</v>
      </c>
      <c r="O290" s="2676"/>
      <c r="P290" s="2676"/>
      <c r="Q290" s="2676"/>
      <c r="R290" s="2676"/>
      <c r="S290" s="2676"/>
      <c r="T290" s="2676"/>
      <c r="U290" s="2676"/>
      <c r="V290" s="2676"/>
      <c r="W290" s="2532"/>
      <c r="X290" s="2674">
        <f t="shared" si="500"/>
        <v>0</v>
      </c>
      <c r="Y290" s="2675">
        <f t="shared" si="500"/>
        <v>0</v>
      </c>
      <c r="Z290" s="2677"/>
      <c r="AA290" s="2677"/>
      <c r="AB290" s="2677"/>
      <c r="AC290" s="2677"/>
      <c r="AD290" s="2677"/>
      <c r="AE290" s="2677"/>
      <c r="AF290" s="2677"/>
      <c r="AG290" s="2677"/>
      <c r="AH290" s="2532"/>
      <c r="AI290" s="2535"/>
      <c r="AJ290" s="2678">
        <f t="shared" si="501"/>
        <v>0</v>
      </c>
      <c r="AK290" s="2679">
        <f t="shared" si="502"/>
        <v>0</v>
      </c>
      <c r="AL290" s="2678">
        <f t="shared" si="503"/>
        <v>0</v>
      </c>
      <c r="AM290" s="2679">
        <f t="shared" si="504"/>
        <v>0</v>
      </c>
      <c r="AN290" s="2678">
        <f t="shared" si="505"/>
        <v>0</v>
      </c>
      <c r="AO290" s="2679">
        <f t="shared" si="506"/>
        <v>0</v>
      </c>
      <c r="AP290" s="2678">
        <f t="shared" si="507"/>
        <v>0</v>
      </c>
      <c r="AQ290" s="2679">
        <f t="shared" si="508"/>
        <v>0</v>
      </c>
      <c r="AR290" s="2678">
        <f t="shared" si="509"/>
        <v>0</v>
      </c>
      <c r="AS290" s="2679">
        <f t="shared" si="510"/>
        <v>0</v>
      </c>
      <c r="AT290" s="2678">
        <f t="shared" si="511"/>
        <v>0</v>
      </c>
      <c r="AU290" s="2679">
        <f t="shared" si="512"/>
        <v>0</v>
      </c>
      <c r="AV290" s="2678">
        <f t="shared" si="513"/>
        <v>0</v>
      </c>
      <c r="AW290" s="2679">
        <f t="shared" si="514"/>
        <v>0</v>
      </c>
      <c r="AX290" s="2678">
        <f t="shared" si="515"/>
        <v>0</v>
      </c>
      <c r="AY290" s="2679">
        <f t="shared" si="516"/>
        <v>0</v>
      </c>
      <c r="AZ290" s="2680"/>
      <c r="BA290" s="2681">
        <f>BA9</f>
        <v>20</v>
      </c>
      <c r="BB290" s="2681">
        <f t="shared" si="517"/>
        <v>0</v>
      </c>
      <c r="BC290" s="2681" t="str">
        <f t="shared" si="518"/>
        <v/>
      </c>
      <c r="BD290" s="2682">
        <f t="shared" si="496"/>
        <v>0</v>
      </c>
      <c r="BE290" s="2682">
        <f t="shared" si="496"/>
        <v>0</v>
      </c>
      <c r="BF290" s="2682">
        <f t="shared" si="496"/>
        <v>0</v>
      </c>
      <c r="BG290" s="2682">
        <f t="shared" si="496"/>
        <v>0</v>
      </c>
      <c r="BH290" s="2682">
        <f t="shared" si="496"/>
        <v>0</v>
      </c>
      <c r="BI290" s="2682">
        <f t="shared" si="496"/>
        <v>0</v>
      </c>
      <c r="BJ290" s="2682">
        <f t="shared" si="496"/>
        <v>0</v>
      </c>
      <c r="BK290" s="2682">
        <f t="shared" si="496"/>
        <v>0</v>
      </c>
      <c r="BL290" s="2535"/>
      <c r="BM290" s="2683">
        <f t="shared" si="519"/>
        <v>0</v>
      </c>
      <c r="BN290" s="2684">
        <f t="shared" si="520"/>
        <v>0</v>
      </c>
      <c r="BO290" s="2684">
        <f t="shared" si="521"/>
        <v>0</v>
      </c>
      <c r="BP290" s="2684">
        <f t="shared" si="522"/>
        <v>0</v>
      </c>
      <c r="BQ290" s="2684">
        <f t="shared" si="523"/>
        <v>0</v>
      </c>
      <c r="BR290" s="2684">
        <f t="shared" si="524"/>
        <v>0</v>
      </c>
      <c r="BS290" s="2684">
        <f t="shared" si="525"/>
        <v>0</v>
      </c>
      <c r="BT290" s="2684">
        <f t="shared" si="526"/>
        <v>0</v>
      </c>
      <c r="BU290" s="2617"/>
      <c r="BV290" s="2685">
        <f t="shared" si="497"/>
        <v>0</v>
      </c>
      <c r="BW290" s="2686">
        <f t="shared" si="497"/>
        <v>0</v>
      </c>
      <c r="BX290" s="2686">
        <f t="shared" si="497"/>
        <v>0</v>
      </c>
      <c r="BY290" s="2686">
        <f t="shared" si="497"/>
        <v>0</v>
      </c>
      <c r="BZ290" s="2686">
        <f t="shared" si="497"/>
        <v>0</v>
      </c>
      <c r="CA290" s="2686">
        <f t="shared" si="497"/>
        <v>0</v>
      </c>
      <c r="CB290" s="2686">
        <f t="shared" si="497"/>
        <v>0</v>
      </c>
      <c r="CC290" s="2687">
        <f t="shared" si="497"/>
        <v>0</v>
      </c>
      <c r="CD290" s="2525"/>
      <c r="CE290" s="2681" t="str">
        <f t="shared" si="527"/>
        <v/>
      </c>
      <c r="CF290" s="2688">
        <f t="shared" si="528"/>
        <v>0</v>
      </c>
      <c r="CG290" s="2689">
        <f t="shared" si="529"/>
        <v>0</v>
      </c>
      <c r="CH290" s="2689">
        <f t="shared" si="530"/>
        <v>0</v>
      </c>
      <c r="CI290" s="2689">
        <f t="shared" si="531"/>
        <v>0</v>
      </c>
      <c r="CJ290" s="2689">
        <f t="shared" si="532"/>
        <v>0</v>
      </c>
      <c r="CK290" s="2689">
        <f t="shared" si="533"/>
        <v>0</v>
      </c>
      <c r="CL290" s="2689">
        <f t="shared" si="534"/>
        <v>0</v>
      </c>
      <c r="CM290" s="2689">
        <f t="shared" si="535"/>
        <v>0</v>
      </c>
      <c r="CN290" s="2689">
        <f t="shared" si="536"/>
        <v>0</v>
      </c>
      <c r="CO290" s="2702">
        <f>IF(M290=CO8,M290,0)</f>
        <v>0</v>
      </c>
      <c r="CP290" s="2703" t="str">
        <f t="shared" si="537"/>
        <v/>
      </c>
      <c r="CQ290" s="2678" t="str">
        <f t="shared" si="538"/>
        <v/>
      </c>
      <c r="CR290" s="2692" t="str">
        <f t="shared" si="539"/>
        <v/>
      </c>
      <c r="CS290" s="2692" t="str">
        <f t="shared" si="540"/>
        <v/>
      </c>
      <c r="CT290" s="2692" t="str">
        <f t="shared" si="541"/>
        <v/>
      </c>
      <c r="CU290" s="2692" t="str">
        <f t="shared" si="542"/>
        <v/>
      </c>
      <c r="CV290" s="2692" t="str">
        <f t="shared" si="543"/>
        <v/>
      </c>
      <c r="CW290" s="2692" t="str">
        <f t="shared" si="544"/>
        <v/>
      </c>
      <c r="CX290" s="2693" t="str">
        <f t="shared" si="545"/>
        <v/>
      </c>
      <c r="CY290" s="2601"/>
      <c r="CZ290" s="2681" t="str">
        <f t="shared" si="546"/>
        <v/>
      </c>
      <c r="DA290" s="2694">
        <f t="shared" si="547"/>
        <v>0</v>
      </c>
      <c r="DB290" s="2527" t="str">
        <f t="shared" si="548"/>
        <v/>
      </c>
      <c r="DC290" s="2527" t="str">
        <f t="shared" si="549"/>
        <v/>
      </c>
      <c r="DD290" s="2527" t="str">
        <f t="shared" si="550"/>
        <v/>
      </c>
      <c r="DE290" s="2527" t="str">
        <f t="shared" si="551"/>
        <v/>
      </c>
      <c r="DF290" s="2527" t="str">
        <f t="shared" si="552"/>
        <v/>
      </c>
      <c r="DG290" s="2527" t="str">
        <f t="shared" si="553"/>
        <v/>
      </c>
      <c r="DH290" s="2527" t="str">
        <f t="shared" si="554"/>
        <v/>
      </c>
      <c r="DI290" s="2527" t="str">
        <f t="shared" si="555"/>
        <v/>
      </c>
      <c r="DJ290" s="2549"/>
      <c r="DK290" s="2704">
        <f>IF(M290=DK8,M290,0)</f>
        <v>0</v>
      </c>
      <c r="DL290" s="2703" t="str">
        <f t="shared" si="556"/>
        <v/>
      </c>
      <c r="DM290" s="2692" t="str">
        <f t="shared" si="557"/>
        <v/>
      </c>
      <c r="DN290" s="2692" t="str">
        <f t="shared" si="558"/>
        <v/>
      </c>
      <c r="DO290" s="2692" t="str">
        <f t="shared" si="559"/>
        <v/>
      </c>
      <c r="DP290" s="2692" t="str">
        <f t="shared" si="560"/>
        <v/>
      </c>
      <c r="DQ290" s="2692" t="str">
        <f t="shared" si="561"/>
        <v/>
      </c>
      <c r="DR290" s="2692" t="str">
        <f t="shared" si="562"/>
        <v/>
      </c>
      <c r="DS290" s="2692" t="str">
        <f t="shared" si="563"/>
        <v/>
      </c>
      <c r="DT290" s="2696" t="str">
        <f t="shared" si="564"/>
        <v/>
      </c>
      <c r="DU290" s="2535"/>
      <c r="DV290" s="2683">
        <f t="shared" si="565"/>
        <v>0</v>
      </c>
      <c r="DW290" s="2684">
        <f t="shared" si="566"/>
        <v>0</v>
      </c>
      <c r="DX290" s="2684">
        <f t="shared" si="567"/>
        <v>0</v>
      </c>
      <c r="DY290" s="2684">
        <f t="shared" si="568"/>
        <v>0</v>
      </c>
      <c r="DZ290" s="2684">
        <f t="shared" si="569"/>
        <v>0</v>
      </c>
      <c r="EA290" s="2684">
        <f t="shared" si="570"/>
        <v>0</v>
      </c>
      <c r="EB290" s="2684">
        <f t="shared" si="571"/>
        <v>0</v>
      </c>
      <c r="EC290" s="2684">
        <f t="shared" si="572"/>
        <v>0</v>
      </c>
      <c r="ED290" s="2630"/>
      <c r="EE290" s="2685">
        <f t="shared" si="498"/>
        <v>0</v>
      </c>
      <c r="EF290" s="2686">
        <f t="shared" si="498"/>
        <v>0</v>
      </c>
      <c r="EG290" s="2686">
        <f t="shared" si="498"/>
        <v>0</v>
      </c>
      <c r="EH290" s="2686">
        <f t="shared" si="498"/>
        <v>0</v>
      </c>
      <c r="EI290" s="2686">
        <f t="shared" si="498"/>
        <v>0</v>
      </c>
      <c r="EJ290" s="2686">
        <f t="shared" si="498"/>
        <v>0</v>
      </c>
      <c r="EK290" s="2686">
        <f t="shared" si="498"/>
        <v>0</v>
      </c>
      <c r="EL290" s="2687">
        <f t="shared" si="498"/>
        <v>0</v>
      </c>
      <c r="EM290" s="2601"/>
      <c r="EN290" s="2681" t="str">
        <f t="shared" si="573"/>
        <v/>
      </c>
      <c r="EO290" s="2688">
        <f t="shared" si="574"/>
        <v>0</v>
      </c>
      <c r="EP290" s="2689">
        <f t="shared" si="575"/>
        <v>0</v>
      </c>
      <c r="EQ290" s="2689">
        <f t="shared" si="576"/>
        <v>0</v>
      </c>
      <c r="ER290" s="2689">
        <f t="shared" si="577"/>
        <v>0</v>
      </c>
      <c r="ES290" s="2689">
        <f t="shared" si="578"/>
        <v>0</v>
      </c>
      <c r="ET290" s="2689">
        <f t="shared" si="579"/>
        <v>0</v>
      </c>
      <c r="EU290" s="2689">
        <f t="shared" si="580"/>
        <v>0</v>
      </c>
      <c r="EV290" s="2689">
        <f t="shared" si="581"/>
        <v>0</v>
      </c>
      <c r="EW290" s="2689">
        <f t="shared" si="582"/>
        <v>0</v>
      </c>
      <c r="EX290" s="2705">
        <f>IF(X290=EX8,X290,0)</f>
        <v>0</v>
      </c>
      <c r="EY290" s="2703" t="str">
        <f t="shared" si="583"/>
        <v/>
      </c>
      <c r="EZ290" s="2678" t="str">
        <f t="shared" si="584"/>
        <v/>
      </c>
      <c r="FA290" s="2692" t="str">
        <f t="shared" si="585"/>
        <v/>
      </c>
      <c r="FB290" s="2692" t="str">
        <f t="shared" si="586"/>
        <v/>
      </c>
      <c r="FC290" s="2692" t="str">
        <f t="shared" si="587"/>
        <v/>
      </c>
      <c r="FD290" s="2692" t="str">
        <f t="shared" si="588"/>
        <v/>
      </c>
      <c r="FE290" s="2692" t="str">
        <f t="shared" si="589"/>
        <v/>
      </c>
      <c r="FF290" s="2692" t="str">
        <f t="shared" si="590"/>
        <v/>
      </c>
      <c r="FG290" s="2692" t="str">
        <f t="shared" si="591"/>
        <v/>
      </c>
      <c r="FH290" s="2601"/>
      <c r="FI290" s="2681" t="str">
        <f t="shared" si="592"/>
        <v/>
      </c>
      <c r="FJ290" s="2694">
        <f t="shared" si="593"/>
        <v>0</v>
      </c>
      <c r="FK290" s="2527" t="str">
        <f t="shared" si="594"/>
        <v/>
      </c>
      <c r="FL290" s="2527" t="str">
        <f t="shared" si="595"/>
        <v/>
      </c>
      <c r="FM290" s="2527" t="str">
        <f t="shared" si="596"/>
        <v/>
      </c>
      <c r="FN290" s="2527" t="str">
        <f t="shared" si="597"/>
        <v/>
      </c>
      <c r="FO290" s="2527" t="str">
        <f t="shared" si="598"/>
        <v/>
      </c>
      <c r="FP290" s="2527" t="str">
        <f t="shared" si="599"/>
        <v/>
      </c>
      <c r="FQ290" s="2527" t="str">
        <f t="shared" si="600"/>
        <v/>
      </c>
      <c r="FR290" s="2527" t="str">
        <f t="shared" si="601"/>
        <v/>
      </c>
      <c r="FS290" s="2704">
        <f>IF(X290=FS8,X290,0)</f>
        <v>0</v>
      </c>
      <c r="FT290" s="2703" t="str">
        <f t="shared" si="602"/>
        <v/>
      </c>
      <c r="FU290" s="2692" t="str">
        <f t="shared" si="603"/>
        <v/>
      </c>
      <c r="FV290" s="2692" t="str">
        <f t="shared" si="604"/>
        <v/>
      </c>
      <c r="FW290" s="2692" t="str">
        <f t="shared" si="605"/>
        <v/>
      </c>
      <c r="FX290" s="2692" t="str">
        <f t="shared" si="606"/>
        <v/>
      </c>
      <c r="FY290" s="2692" t="str">
        <f t="shared" si="607"/>
        <v/>
      </c>
      <c r="FZ290" s="2692" t="str">
        <f t="shared" si="608"/>
        <v/>
      </c>
      <c r="GA290" s="2692" t="str">
        <f t="shared" si="609"/>
        <v/>
      </c>
      <c r="GB290" s="2696" t="str">
        <f t="shared" si="610"/>
        <v/>
      </c>
      <c r="GC290" s="2535"/>
    </row>
    <row r="291" spans="1:185" ht="45" customHeight="1" x14ac:dyDescent="0.25">
      <c r="A291" s="2633">
        <f>ROW()</f>
        <v>291</v>
      </c>
      <c r="B291" s="2667" t="str">
        <f>IF(C291="I","",IF(ISBLANK(D291),"",IF(ISTEXT(D291),LARGE(B9:B290,1)+1,0)))</f>
        <v/>
      </c>
      <c r="C291" s="2716"/>
      <c r="D291" s="2717"/>
      <c r="E291" s="2718"/>
      <c r="F291" s="2719"/>
      <c r="G291" s="2671"/>
      <c r="H291" s="2672"/>
      <c r="I291" s="2671"/>
      <c r="J291" s="2672"/>
      <c r="K291" s="2673">
        <f t="shared" si="611"/>
        <v>0</v>
      </c>
      <c r="L291" s="2532"/>
      <c r="M291" s="2674">
        <f t="shared" si="499"/>
        <v>0</v>
      </c>
      <c r="N291" s="2675">
        <f t="shared" si="499"/>
        <v>0</v>
      </c>
      <c r="O291" s="2676"/>
      <c r="P291" s="2676"/>
      <c r="Q291" s="2676"/>
      <c r="R291" s="2676"/>
      <c r="S291" s="2676"/>
      <c r="T291" s="2676"/>
      <c r="U291" s="2676"/>
      <c r="V291" s="2676"/>
      <c r="W291" s="2532"/>
      <c r="X291" s="2674">
        <f t="shared" si="500"/>
        <v>0</v>
      </c>
      <c r="Y291" s="2675">
        <f t="shared" si="500"/>
        <v>0</v>
      </c>
      <c r="Z291" s="2677"/>
      <c r="AA291" s="2677"/>
      <c r="AB291" s="2677"/>
      <c r="AC291" s="2677"/>
      <c r="AD291" s="2677"/>
      <c r="AE291" s="2677"/>
      <c r="AF291" s="2677"/>
      <c r="AG291" s="2677"/>
      <c r="AH291" s="2532"/>
      <c r="AI291" s="2535"/>
      <c r="AJ291" s="2678">
        <f t="shared" si="501"/>
        <v>0</v>
      </c>
      <c r="AK291" s="2679">
        <f t="shared" si="502"/>
        <v>0</v>
      </c>
      <c r="AL291" s="2678">
        <f t="shared" si="503"/>
        <v>0</v>
      </c>
      <c r="AM291" s="2679">
        <f t="shared" si="504"/>
        <v>0</v>
      </c>
      <c r="AN291" s="2678">
        <f t="shared" si="505"/>
        <v>0</v>
      </c>
      <c r="AO291" s="2679">
        <f t="shared" si="506"/>
        <v>0</v>
      </c>
      <c r="AP291" s="2678">
        <f t="shared" si="507"/>
        <v>0</v>
      </c>
      <c r="AQ291" s="2679">
        <f t="shared" si="508"/>
        <v>0</v>
      </c>
      <c r="AR291" s="2678">
        <f t="shared" si="509"/>
        <v>0</v>
      </c>
      <c r="AS291" s="2679">
        <f t="shared" si="510"/>
        <v>0</v>
      </c>
      <c r="AT291" s="2678">
        <f t="shared" si="511"/>
        <v>0</v>
      </c>
      <c r="AU291" s="2679">
        <f t="shared" si="512"/>
        <v>0</v>
      </c>
      <c r="AV291" s="2678">
        <f t="shared" si="513"/>
        <v>0</v>
      </c>
      <c r="AW291" s="2679">
        <f t="shared" si="514"/>
        <v>0</v>
      </c>
      <c r="AX291" s="2678">
        <f t="shared" si="515"/>
        <v>0</v>
      </c>
      <c r="AY291" s="2679">
        <f t="shared" si="516"/>
        <v>0</v>
      </c>
      <c r="AZ291" s="2680"/>
      <c r="BA291" s="2681">
        <f>BA9</f>
        <v>20</v>
      </c>
      <c r="BB291" s="2681">
        <f t="shared" si="517"/>
        <v>0</v>
      </c>
      <c r="BC291" s="2681" t="str">
        <f t="shared" si="518"/>
        <v/>
      </c>
      <c r="BD291" s="2682">
        <f t="shared" si="496"/>
        <v>0</v>
      </c>
      <c r="BE291" s="2682">
        <f t="shared" ref="BE291:BK327" si="612">SUM(BW291,EF291)</f>
        <v>0</v>
      </c>
      <c r="BF291" s="2682">
        <f t="shared" si="612"/>
        <v>0</v>
      </c>
      <c r="BG291" s="2682">
        <f t="shared" si="612"/>
        <v>0</v>
      </c>
      <c r="BH291" s="2682">
        <f t="shared" si="612"/>
        <v>0</v>
      </c>
      <c r="BI291" s="2682">
        <f t="shared" si="612"/>
        <v>0</v>
      </c>
      <c r="BJ291" s="2682">
        <f t="shared" si="612"/>
        <v>0</v>
      </c>
      <c r="BK291" s="2682">
        <f t="shared" si="612"/>
        <v>0</v>
      </c>
      <c r="BL291" s="2535"/>
      <c r="BM291" s="2683">
        <f t="shared" si="519"/>
        <v>0</v>
      </c>
      <c r="BN291" s="2684">
        <f t="shared" si="520"/>
        <v>0</v>
      </c>
      <c r="BO291" s="2684">
        <f t="shared" si="521"/>
        <v>0</v>
      </c>
      <c r="BP291" s="2684">
        <f t="shared" si="522"/>
        <v>0</v>
      </c>
      <c r="BQ291" s="2684">
        <f t="shared" si="523"/>
        <v>0</v>
      </c>
      <c r="BR291" s="2684">
        <f t="shared" si="524"/>
        <v>0</v>
      </c>
      <c r="BS291" s="2684">
        <f t="shared" si="525"/>
        <v>0</v>
      </c>
      <c r="BT291" s="2684">
        <f t="shared" si="526"/>
        <v>0</v>
      </c>
      <c r="BU291" s="2617"/>
      <c r="BV291" s="2685">
        <f t="shared" si="497"/>
        <v>0</v>
      </c>
      <c r="BW291" s="2686">
        <f t="shared" ref="BW291:CC327" si="613">SUM(CH291,DC291)</f>
        <v>0</v>
      </c>
      <c r="BX291" s="2686">
        <f t="shared" si="613"/>
        <v>0</v>
      </c>
      <c r="BY291" s="2686">
        <f t="shared" si="613"/>
        <v>0</v>
      </c>
      <c r="BZ291" s="2686">
        <f t="shared" si="613"/>
        <v>0</v>
      </c>
      <c r="CA291" s="2686">
        <f t="shared" si="613"/>
        <v>0</v>
      </c>
      <c r="CB291" s="2686">
        <f t="shared" si="613"/>
        <v>0</v>
      </c>
      <c r="CC291" s="2687">
        <f t="shared" si="613"/>
        <v>0</v>
      </c>
      <c r="CD291" s="2525"/>
      <c r="CE291" s="2681" t="str">
        <f t="shared" si="527"/>
        <v/>
      </c>
      <c r="CF291" s="2688">
        <f t="shared" si="528"/>
        <v>0</v>
      </c>
      <c r="CG291" s="2689">
        <f t="shared" si="529"/>
        <v>0</v>
      </c>
      <c r="CH291" s="2689">
        <f t="shared" si="530"/>
        <v>0</v>
      </c>
      <c r="CI291" s="2689">
        <f t="shared" si="531"/>
        <v>0</v>
      </c>
      <c r="CJ291" s="2689">
        <f t="shared" si="532"/>
        <v>0</v>
      </c>
      <c r="CK291" s="2689">
        <f t="shared" si="533"/>
        <v>0</v>
      </c>
      <c r="CL291" s="2689">
        <f t="shared" si="534"/>
        <v>0</v>
      </c>
      <c r="CM291" s="2689">
        <f t="shared" si="535"/>
        <v>0</v>
      </c>
      <c r="CN291" s="2689">
        <f t="shared" si="536"/>
        <v>0</v>
      </c>
      <c r="CO291" s="2702">
        <f>IF(M291=CO8,M291,0)</f>
        <v>0</v>
      </c>
      <c r="CP291" s="2703" t="str">
        <f t="shared" si="537"/>
        <v/>
      </c>
      <c r="CQ291" s="2678" t="str">
        <f t="shared" si="538"/>
        <v/>
      </c>
      <c r="CR291" s="2692" t="str">
        <f t="shared" si="539"/>
        <v/>
      </c>
      <c r="CS291" s="2692" t="str">
        <f t="shared" si="540"/>
        <v/>
      </c>
      <c r="CT291" s="2692" t="str">
        <f t="shared" si="541"/>
        <v/>
      </c>
      <c r="CU291" s="2692" t="str">
        <f t="shared" si="542"/>
        <v/>
      </c>
      <c r="CV291" s="2692" t="str">
        <f t="shared" si="543"/>
        <v/>
      </c>
      <c r="CW291" s="2692" t="str">
        <f t="shared" si="544"/>
        <v/>
      </c>
      <c r="CX291" s="2693" t="str">
        <f t="shared" si="545"/>
        <v/>
      </c>
      <c r="CY291" s="2601"/>
      <c r="CZ291" s="2681" t="str">
        <f t="shared" si="546"/>
        <v/>
      </c>
      <c r="DA291" s="2694">
        <f t="shared" si="547"/>
        <v>0</v>
      </c>
      <c r="DB291" s="2527" t="str">
        <f t="shared" si="548"/>
        <v/>
      </c>
      <c r="DC291" s="2527" t="str">
        <f t="shared" si="549"/>
        <v/>
      </c>
      <c r="DD291" s="2527" t="str">
        <f t="shared" si="550"/>
        <v/>
      </c>
      <c r="DE291" s="2527" t="str">
        <f t="shared" si="551"/>
        <v/>
      </c>
      <c r="DF291" s="2527" t="str">
        <f t="shared" si="552"/>
        <v/>
      </c>
      <c r="DG291" s="2527" t="str">
        <f t="shared" si="553"/>
        <v/>
      </c>
      <c r="DH291" s="2527" t="str">
        <f t="shared" si="554"/>
        <v/>
      </c>
      <c r="DI291" s="2527" t="str">
        <f t="shared" si="555"/>
        <v/>
      </c>
      <c r="DJ291" s="2549"/>
      <c r="DK291" s="2704">
        <f>IF(M291=DK8,M291,0)</f>
        <v>0</v>
      </c>
      <c r="DL291" s="2703" t="str">
        <f t="shared" si="556"/>
        <v/>
      </c>
      <c r="DM291" s="2692" t="str">
        <f t="shared" si="557"/>
        <v/>
      </c>
      <c r="DN291" s="2692" t="str">
        <f t="shared" si="558"/>
        <v/>
      </c>
      <c r="DO291" s="2692" t="str">
        <f t="shared" si="559"/>
        <v/>
      </c>
      <c r="DP291" s="2692" t="str">
        <f t="shared" si="560"/>
        <v/>
      </c>
      <c r="DQ291" s="2692" t="str">
        <f t="shared" si="561"/>
        <v/>
      </c>
      <c r="DR291" s="2692" t="str">
        <f t="shared" si="562"/>
        <v/>
      </c>
      <c r="DS291" s="2692" t="str">
        <f t="shared" si="563"/>
        <v/>
      </c>
      <c r="DT291" s="2696" t="str">
        <f t="shared" si="564"/>
        <v/>
      </c>
      <c r="DU291" s="2535"/>
      <c r="DV291" s="2683">
        <f t="shared" si="565"/>
        <v>0</v>
      </c>
      <c r="DW291" s="2684">
        <f t="shared" si="566"/>
        <v>0</v>
      </c>
      <c r="DX291" s="2684">
        <f t="shared" si="567"/>
        <v>0</v>
      </c>
      <c r="DY291" s="2684">
        <f t="shared" si="568"/>
        <v>0</v>
      </c>
      <c r="DZ291" s="2684">
        <f t="shared" si="569"/>
        <v>0</v>
      </c>
      <c r="EA291" s="2684">
        <f t="shared" si="570"/>
        <v>0</v>
      </c>
      <c r="EB291" s="2684">
        <f t="shared" si="571"/>
        <v>0</v>
      </c>
      <c r="EC291" s="2684">
        <f t="shared" si="572"/>
        <v>0</v>
      </c>
      <c r="ED291" s="2630"/>
      <c r="EE291" s="2685">
        <f t="shared" si="498"/>
        <v>0</v>
      </c>
      <c r="EF291" s="2686">
        <f t="shared" ref="EF291:EL327" si="614">SUM(EQ291,FL291)</f>
        <v>0</v>
      </c>
      <c r="EG291" s="2686">
        <f t="shared" si="614"/>
        <v>0</v>
      </c>
      <c r="EH291" s="2686">
        <f t="shared" si="614"/>
        <v>0</v>
      </c>
      <c r="EI291" s="2686">
        <f t="shared" si="614"/>
        <v>0</v>
      </c>
      <c r="EJ291" s="2686">
        <f t="shared" si="614"/>
        <v>0</v>
      </c>
      <c r="EK291" s="2686">
        <f t="shared" si="614"/>
        <v>0</v>
      </c>
      <c r="EL291" s="2687">
        <f t="shared" si="614"/>
        <v>0</v>
      </c>
      <c r="EM291" s="2601"/>
      <c r="EN291" s="2681" t="str">
        <f t="shared" si="573"/>
        <v/>
      </c>
      <c r="EO291" s="2688">
        <f t="shared" si="574"/>
        <v>0</v>
      </c>
      <c r="EP291" s="2689">
        <f t="shared" si="575"/>
        <v>0</v>
      </c>
      <c r="EQ291" s="2689">
        <f t="shared" si="576"/>
        <v>0</v>
      </c>
      <c r="ER291" s="2689">
        <f t="shared" si="577"/>
        <v>0</v>
      </c>
      <c r="ES291" s="2689">
        <f t="shared" si="578"/>
        <v>0</v>
      </c>
      <c r="ET291" s="2689">
        <f t="shared" si="579"/>
        <v>0</v>
      </c>
      <c r="EU291" s="2689">
        <f t="shared" si="580"/>
        <v>0</v>
      </c>
      <c r="EV291" s="2689">
        <f t="shared" si="581"/>
        <v>0</v>
      </c>
      <c r="EW291" s="2689">
        <f t="shared" si="582"/>
        <v>0</v>
      </c>
      <c r="EX291" s="2705">
        <f>IF(X291=EX8,X291,0)</f>
        <v>0</v>
      </c>
      <c r="EY291" s="2703" t="str">
        <f t="shared" si="583"/>
        <v/>
      </c>
      <c r="EZ291" s="2678" t="str">
        <f t="shared" si="584"/>
        <v/>
      </c>
      <c r="FA291" s="2692" t="str">
        <f t="shared" si="585"/>
        <v/>
      </c>
      <c r="FB291" s="2692" t="str">
        <f t="shared" si="586"/>
        <v/>
      </c>
      <c r="FC291" s="2692" t="str">
        <f t="shared" si="587"/>
        <v/>
      </c>
      <c r="FD291" s="2692" t="str">
        <f t="shared" si="588"/>
        <v/>
      </c>
      <c r="FE291" s="2692" t="str">
        <f t="shared" si="589"/>
        <v/>
      </c>
      <c r="FF291" s="2692" t="str">
        <f t="shared" si="590"/>
        <v/>
      </c>
      <c r="FG291" s="2692" t="str">
        <f t="shared" si="591"/>
        <v/>
      </c>
      <c r="FH291" s="2601"/>
      <c r="FI291" s="2681" t="str">
        <f t="shared" si="592"/>
        <v/>
      </c>
      <c r="FJ291" s="2694">
        <f t="shared" si="593"/>
        <v>0</v>
      </c>
      <c r="FK291" s="2527" t="str">
        <f t="shared" si="594"/>
        <v/>
      </c>
      <c r="FL291" s="2527" t="str">
        <f t="shared" si="595"/>
        <v/>
      </c>
      <c r="FM291" s="2527" t="str">
        <f t="shared" si="596"/>
        <v/>
      </c>
      <c r="FN291" s="2527" t="str">
        <f t="shared" si="597"/>
        <v/>
      </c>
      <c r="FO291" s="2527" t="str">
        <f t="shared" si="598"/>
        <v/>
      </c>
      <c r="FP291" s="2527" t="str">
        <f t="shared" si="599"/>
        <v/>
      </c>
      <c r="FQ291" s="2527" t="str">
        <f t="shared" si="600"/>
        <v/>
      </c>
      <c r="FR291" s="2527" t="str">
        <f t="shared" si="601"/>
        <v/>
      </c>
      <c r="FS291" s="2704">
        <f>IF(X291=FS8,X291,0)</f>
        <v>0</v>
      </c>
      <c r="FT291" s="2703" t="str">
        <f t="shared" si="602"/>
        <v/>
      </c>
      <c r="FU291" s="2692" t="str">
        <f t="shared" si="603"/>
        <v/>
      </c>
      <c r="FV291" s="2692" t="str">
        <f t="shared" si="604"/>
        <v/>
      </c>
      <c r="FW291" s="2692" t="str">
        <f t="shared" si="605"/>
        <v/>
      </c>
      <c r="FX291" s="2692" t="str">
        <f t="shared" si="606"/>
        <v/>
      </c>
      <c r="FY291" s="2692" t="str">
        <f t="shared" si="607"/>
        <v/>
      </c>
      <c r="FZ291" s="2692" t="str">
        <f t="shared" si="608"/>
        <v/>
      </c>
      <c r="GA291" s="2692" t="str">
        <f t="shared" si="609"/>
        <v/>
      </c>
      <c r="GB291" s="2696" t="str">
        <f t="shared" si="610"/>
        <v/>
      </c>
      <c r="GC291" s="2535"/>
    </row>
    <row r="292" spans="1:185" ht="45" customHeight="1" x14ac:dyDescent="0.25">
      <c r="A292" s="2633">
        <f>ROW()</f>
        <v>292</v>
      </c>
      <c r="B292" s="2667" t="str">
        <f>IF(C292="I","",IF(ISBLANK(D292),"",IF(ISTEXT(D292),LARGE(B9:B291,1)+1,0)))</f>
        <v/>
      </c>
      <c r="C292" s="2716"/>
      <c r="D292" s="2717"/>
      <c r="E292" s="2718"/>
      <c r="F292" s="2719"/>
      <c r="G292" s="2671"/>
      <c r="H292" s="2672"/>
      <c r="I292" s="2671"/>
      <c r="J292" s="2672"/>
      <c r="K292" s="2673">
        <f t="shared" si="611"/>
        <v>0</v>
      </c>
      <c r="L292" s="2532"/>
      <c r="M292" s="2674">
        <f t="shared" si="499"/>
        <v>0</v>
      </c>
      <c r="N292" s="2675">
        <f t="shared" si="499"/>
        <v>0</v>
      </c>
      <c r="O292" s="2676"/>
      <c r="P292" s="2676"/>
      <c r="Q292" s="2676"/>
      <c r="R292" s="2676"/>
      <c r="S292" s="2676"/>
      <c r="T292" s="2676"/>
      <c r="U292" s="2676"/>
      <c r="V292" s="2676"/>
      <c r="W292" s="2532"/>
      <c r="X292" s="2674">
        <f t="shared" si="500"/>
        <v>0</v>
      </c>
      <c r="Y292" s="2675">
        <f t="shared" si="500"/>
        <v>0</v>
      </c>
      <c r="Z292" s="2677"/>
      <c r="AA292" s="2677"/>
      <c r="AB292" s="2677"/>
      <c r="AC292" s="2677"/>
      <c r="AD292" s="2677"/>
      <c r="AE292" s="2677"/>
      <c r="AF292" s="2677"/>
      <c r="AG292" s="2677"/>
      <c r="AH292" s="2532"/>
      <c r="AI292" s="2535"/>
      <c r="AJ292" s="2678">
        <f t="shared" si="501"/>
        <v>0</v>
      </c>
      <c r="AK292" s="2679">
        <f t="shared" si="502"/>
        <v>0</v>
      </c>
      <c r="AL292" s="2678">
        <f t="shared" si="503"/>
        <v>0</v>
      </c>
      <c r="AM292" s="2679">
        <f t="shared" si="504"/>
        <v>0</v>
      </c>
      <c r="AN292" s="2678">
        <f t="shared" si="505"/>
        <v>0</v>
      </c>
      <c r="AO292" s="2679">
        <f t="shared" si="506"/>
        <v>0</v>
      </c>
      <c r="AP292" s="2678">
        <f t="shared" si="507"/>
        <v>0</v>
      </c>
      <c r="AQ292" s="2679">
        <f t="shared" si="508"/>
        <v>0</v>
      </c>
      <c r="AR292" s="2678">
        <f t="shared" si="509"/>
        <v>0</v>
      </c>
      <c r="AS292" s="2679">
        <f t="shared" si="510"/>
        <v>0</v>
      </c>
      <c r="AT292" s="2678">
        <f t="shared" si="511"/>
        <v>0</v>
      </c>
      <c r="AU292" s="2679">
        <f t="shared" si="512"/>
        <v>0</v>
      </c>
      <c r="AV292" s="2678">
        <f t="shared" si="513"/>
        <v>0</v>
      </c>
      <c r="AW292" s="2679">
        <f t="shared" si="514"/>
        <v>0</v>
      </c>
      <c r="AX292" s="2678">
        <f t="shared" si="515"/>
        <v>0</v>
      </c>
      <c r="AY292" s="2679">
        <f t="shared" si="516"/>
        <v>0</v>
      </c>
      <c r="AZ292" s="2680"/>
      <c r="BA292" s="2681">
        <f>BA9</f>
        <v>20</v>
      </c>
      <c r="BB292" s="2681">
        <f t="shared" si="517"/>
        <v>0</v>
      </c>
      <c r="BC292" s="2681" t="str">
        <f t="shared" si="518"/>
        <v/>
      </c>
      <c r="BD292" s="2682">
        <f t="shared" ref="BD292:BG329" si="615">SUM(BV292,EE292)</f>
        <v>0</v>
      </c>
      <c r="BE292" s="2682">
        <f t="shared" si="612"/>
        <v>0</v>
      </c>
      <c r="BF292" s="2682">
        <f t="shared" si="612"/>
        <v>0</v>
      </c>
      <c r="BG292" s="2682">
        <f t="shared" si="612"/>
        <v>0</v>
      </c>
      <c r="BH292" s="2682">
        <f t="shared" si="612"/>
        <v>0</v>
      </c>
      <c r="BI292" s="2682">
        <f t="shared" si="612"/>
        <v>0</v>
      </c>
      <c r="BJ292" s="2682">
        <f t="shared" si="612"/>
        <v>0</v>
      </c>
      <c r="BK292" s="2682">
        <f t="shared" si="612"/>
        <v>0</v>
      </c>
      <c r="BL292" s="2535"/>
      <c r="BM292" s="2683">
        <f t="shared" si="519"/>
        <v>0</v>
      </c>
      <c r="BN292" s="2684">
        <f t="shared" si="520"/>
        <v>0</v>
      </c>
      <c r="BO292" s="2684">
        <f t="shared" si="521"/>
        <v>0</v>
      </c>
      <c r="BP292" s="2684">
        <f t="shared" si="522"/>
        <v>0</v>
      </c>
      <c r="BQ292" s="2684">
        <f t="shared" si="523"/>
        <v>0</v>
      </c>
      <c r="BR292" s="2684">
        <f t="shared" si="524"/>
        <v>0</v>
      </c>
      <c r="BS292" s="2684">
        <f t="shared" si="525"/>
        <v>0</v>
      </c>
      <c r="BT292" s="2684">
        <f t="shared" si="526"/>
        <v>0</v>
      </c>
      <c r="BU292" s="2617"/>
      <c r="BV292" s="2685">
        <f t="shared" ref="BV292:BY329" si="616">SUM(CG292,DB292)</f>
        <v>0</v>
      </c>
      <c r="BW292" s="2686">
        <f t="shared" si="613"/>
        <v>0</v>
      </c>
      <c r="BX292" s="2686">
        <f t="shared" si="613"/>
        <v>0</v>
      </c>
      <c r="BY292" s="2686">
        <f t="shared" si="613"/>
        <v>0</v>
      </c>
      <c r="BZ292" s="2686">
        <f t="shared" si="613"/>
        <v>0</v>
      </c>
      <c r="CA292" s="2686">
        <f t="shared" si="613"/>
        <v>0</v>
      </c>
      <c r="CB292" s="2686">
        <f t="shared" si="613"/>
        <v>0</v>
      </c>
      <c r="CC292" s="2687">
        <f t="shared" si="613"/>
        <v>0</v>
      </c>
      <c r="CD292" s="2525"/>
      <c r="CE292" s="2681" t="str">
        <f t="shared" si="527"/>
        <v/>
      </c>
      <c r="CF292" s="2688">
        <f t="shared" si="528"/>
        <v>0</v>
      </c>
      <c r="CG292" s="2689">
        <f t="shared" si="529"/>
        <v>0</v>
      </c>
      <c r="CH292" s="2689">
        <f t="shared" si="530"/>
        <v>0</v>
      </c>
      <c r="CI292" s="2689">
        <f t="shared" si="531"/>
        <v>0</v>
      </c>
      <c r="CJ292" s="2689">
        <f t="shared" si="532"/>
        <v>0</v>
      </c>
      <c r="CK292" s="2689">
        <f t="shared" si="533"/>
        <v>0</v>
      </c>
      <c r="CL292" s="2689">
        <f t="shared" si="534"/>
        <v>0</v>
      </c>
      <c r="CM292" s="2689">
        <f t="shared" si="535"/>
        <v>0</v>
      </c>
      <c r="CN292" s="2689">
        <f t="shared" si="536"/>
        <v>0</v>
      </c>
      <c r="CO292" s="2702">
        <f>IF(M292=CO8,M292,0)</f>
        <v>0</v>
      </c>
      <c r="CP292" s="2703" t="str">
        <f t="shared" si="537"/>
        <v/>
      </c>
      <c r="CQ292" s="2678" t="str">
        <f t="shared" si="538"/>
        <v/>
      </c>
      <c r="CR292" s="2692" t="str">
        <f t="shared" si="539"/>
        <v/>
      </c>
      <c r="CS292" s="2692" t="str">
        <f t="shared" si="540"/>
        <v/>
      </c>
      <c r="CT292" s="2692" t="str">
        <f t="shared" si="541"/>
        <v/>
      </c>
      <c r="CU292" s="2692" t="str">
        <f t="shared" si="542"/>
        <v/>
      </c>
      <c r="CV292" s="2692" t="str">
        <f t="shared" si="543"/>
        <v/>
      </c>
      <c r="CW292" s="2692" t="str">
        <f t="shared" si="544"/>
        <v/>
      </c>
      <c r="CX292" s="2693" t="str">
        <f t="shared" si="545"/>
        <v/>
      </c>
      <c r="CY292" s="2601"/>
      <c r="CZ292" s="2681" t="str">
        <f t="shared" si="546"/>
        <v/>
      </c>
      <c r="DA292" s="2694">
        <f t="shared" si="547"/>
        <v>0</v>
      </c>
      <c r="DB292" s="2527" t="str">
        <f t="shared" si="548"/>
        <v/>
      </c>
      <c r="DC292" s="2527" t="str">
        <f t="shared" si="549"/>
        <v/>
      </c>
      <c r="DD292" s="2527" t="str">
        <f t="shared" si="550"/>
        <v/>
      </c>
      <c r="DE292" s="2527" t="str">
        <f t="shared" si="551"/>
        <v/>
      </c>
      <c r="DF292" s="2527" t="str">
        <f t="shared" si="552"/>
        <v/>
      </c>
      <c r="DG292" s="2527" t="str">
        <f t="shared" si="553"/>
        <v/>
      </c>
      <c r="DH292" s="2527" t="str">
        <f t="shared" si="554"/>
        <v/>
      </c>
      <c r="DI292" s="2527" t="str">
        <f t="shared" si="555"/>
        <v/>
      </c>
      <c r="DJ292" s="2549"/>
      <c r="DK292" s="2704">
        <f>IF(M292=DK8,M292,0)</f>
        <v>0</v>
      </c>
      <c r="DL292" s="2703" t="str">
        <f t="shared" si="556"/>
        <v/>
      </c>
      <c r="DM292" s="2692" t="str">
        <f t="shared" si="557"/>
        <v/>
      </c>
      <c r="DN292" s="2692" t="str">
        <f t="shared" si="558"/>
        <v/>
      </c>
      <c r="DO292" s="2692" t="str">
        <f t="shared" si="559"/>
        <v/>
      </c>
      <c r="DP292" s="2692" t="str">
        <f t="shared" si="560"/>
        <v/>
      </c>
      <c r="DQ292" s="2692" t="str">
        <f t="shared" si="561"/>
        <v/>
      </c>
      <c r="DR292" s="2692" t="str">
        <f t="shared" si="562"/>
        <v/>
      </c>
      <c r="DS292" s="2692" t="str">
        <f t="shared" si="563"/>
        <v/>
      </c>
      <c r="DT292" s="2696" t="str">
        <f t="shared" si="564"/>
        <v/>
      </c>
      <c r="DU292" s="2535"/>
      <c r="DV292" s="2683">
        <f t="shared" si="565"/>
        <v>0</v>
      </c>
      <c r="DW292" s="2684">
        <f t="shared" si="566"/>
        <v>0</v>
      </c>
      <c r="DX292" s="2684">
        <f t="shared" si="567"/>
        <v>0</v>
      </c>
      <c r="DY292" s="2684">
        <f t="shared" si="568"/>
        <v>0</v>
      </c>
      <c r="DZ292" s="2684">
        <f t="shared" si="569"/>
        <v>0</v>
      </c>
      <c r="EA292" s="2684">
        <f t="shared" si="570"/>
        <v>0</v>
      </c>
      <c r="EB292" s="2684">
        <f t="shared" si="571"/>
        <v>0</v>
      </c>
      <c r="EC292" s="2684">
        <f t="shared" si="572"/>
        <v>0</v>
      </c>
      <c r="ED292" s="2630"/>
      <c r="EE292" s="2685">
        <f t="shared" ref="EE292:EH329" si="617">SUM(EP292,FK292)</f>
        <v>0</v>
      </c>
      <c r="EF292" s="2686">
        <f t="shared" si="614"/>
        <v>0</v>
      </c>
      <c r="EG292" s="2686">
        <f t="shared" si="614"/>
        <v>0</v>
      </c>
      <c r="EH292" s="2686">
        <f t="shared" si="614"/>
        <v>0</v>
      </c>
      <c r="EI292" s="2686">
        <f t="shared" si="614"/>
        <v>0</v>
      </c>
      <c r="EJ292" s="2686">
        <f t="shared" si="614"/>
        <v>0</v>
      </c>
      <c r="EK292" s="2686">
        <f t="shared" si="614"/>
        <v>0</v>
      </c>
      <c r="EL292" s="2687">
        <f t="shared" si="614"/>
        <v>0</v>
      </c>
      <c r="EM292" s="2601"/>
      <c r="EN292" s="2681" t="str">
        <f t="shared" si="573"/>
        <v/>
      </c>
      <c r="EO292" s="2688">
        <f t="shared" si="574"/>
        <v>0</v>
      </c>
      <c r="EP292" s="2689">
        <f t="shared" si="575"/>
        <v>0</v>
      </c>
      <c r="EQ292" s="2689">
        <f t="shared" si="576"/>
        <v>0</v>
      </c>
      <c r="ER292" s="2689">
        <f t="shared" si="577"/>
        <v>0</v>
      </c>
      <c r="ES292" s="2689">
        <f t="shared" si="578"/>
        <v>0</v>
      </c>
      <c r="ET292" s="2689">
        <f t="shared" si="579"/>
        <v>0</v>
      </c>
      <c r="EU292" s="2689">
        <f t="shared" si="580"/>
        <v>0</v>
      </c>
      <c r="EV292" s="2689">
        <f t="shared" si="581"/>
        <v>0</v>
      </c>
      <c r="EW292" s="2689">
        <f t="shared" si="582"/>
        <v>0</v>
      </c>
      <c r="EX292" s="2705">
        <f>IF(X292=EX8,X292,0)</f>
        <v>0</v>
      </c>
      <c r="EY292" s="2703" t="str">
        <f t="shared" si="583"/>
        <v/>
      </c>
      <c r="EZ292" s="2678" t="str">
        <f t="shared" si="584"/>
        <v/>
      </c>
      <c r="FA292" s="2692" t="str">
        <f t="shared" si="585"/>
        <v/>
      </c>
      <c r="FB292" s="2692" t="str">
        <f t="shared" si="586"/>
        <v/>
      </c>
      <c r="FC292" s="2692" t="str">
        <f t="shared" si="587"/>
        <v/>
      </c>
      <c r="FD292" s="2692" t="str">
        <f t="shared" si="588"/>
        <v/>
      </c>
      <c r="FE292" s="2692" t="str">
        <f t="shared" si="589"/>
        <v/>
      </c>
      <c r="FF292" s="2692" t="str">
        <f t="shared" si="590"/>
        <v/>
      </c>
      <c r="FG292" s="2692" t="str">
        <f t="shared" si="591"/>
        <v/>
      </c>
      <c r="FH292" s="2601"/>
      <c r="FI292" s="2681" t="str">
        <f t="shared" si="592"/>
        <v/>
      </c>
      <c r="FJ292" s="2694">
        <f t="shared" si="593"/>
        <v>0</v>
      </c>
      <c r="FK292" s="2527" t="str">
        <f t="shared" si="594"/>
        <v/>
      </c>
      <c r="FL292" s="2527" t="str">
        <f t="shared" si="595"/>
        <v/>
      </c>
      <c r="FM292" s="2527" t="str">
        <f t="shared" si="596"/>
        <v/>
      </c>
      <c r="FN292" s="2527" t="str">
        <f t="shared" si="597"/>
        <v/>
      </c>
      <c r="FO292" s="2527" t="str">
        <f t="shared" si="598"/>
        <v/>
      </c>
      <c r="FP292" s="2527" t="str">
        <f t="shared" si="599"/>
        <v/>
      </c>
      <c r="FQ292" s="2527" t="str">
        <f t="shared" si="600"/>
        <v/>
      </c>
      <c r="FR292" s="2527" t="str">
        <f t="shared" si="601"/>
        <v/>
      </c>
      <c r="FS292" s="2704">
        <f>IF(X292=FS8,X292,0)</f>
        <v>0</v>
      </c>
      <c r="FT292" s="2703" t="str">
        <f t="shared" si="602"/>
        <v/>
      </c>
      <c r="FU292" s="2692" t="str">
        <f t="shared" si="603"/>
        <v/>
      </c>
      <c r="FV292" s="2692" t="str">
        <f t="shared" si="604"/>
        <v/>
      </c>
      <c r="FW292" s="2692" t="str">
        <f t="shared" si="605"/>
        <v/>
      </c>
      <c r="FX292" s="2692" t="str">
        <f t="shared" si="606"/>
        <v/>
      </c>
      <c r="FY292" s="2692" t="str">
        <f t="shared" si="607"/>
        <v/>
      </c>
      <c r="FZ292" s="2692" t="str">
        <f t="shared" si="608"/>
        <v/>
      </c>
      <c r="GA292" s="2692" t="str">
        <f t="shared" si="609"/>
        <v/>
      </c>
      <c r="GB292" s="2696" t="str">
        <f t="shared" si="610"/>
        <v/>
      </c>
      <c r="GC292" s="2535"/>
    </row>
    <row r="293" spans="1:185" ht="45" customHeight="1" x14ac:dyDescent="0.25">
      <c r="A293" s="2633">
        <f>ROW()</f>
        <v>293</v>
      </c>
      <c r="B293" s="2667" t="str">
        <f>IF(C293="I","",IF(ISBLANK(D293),"",IF(ISTEXT(D293),LARGE(B9:B292,1)+1,0)))</f>
        <v/>
      </c>
      <c r="C293" s="2716"/>
      <c r="D293" s="2717"/>
      <c r="E293" s="2718"/>
      <c r="F293" s="2719"/>
      <c r="G293" s="2671"/>
      <c r="H293" s="2672"/>
      <c r="I293" s="2671"/>
      <c r="J293" s="2672"/>
      <c r="K293" s="2673">
        <f t="shared" si="611"/>
        <v>0</v>
      </c>
      <c r="L293" s="2532"/>
      <c r="M293" s="2674">
        <f t="shared" si="499"/>
        <v>0</v>
      </c>
      <c r="N293" s="2675">
        <f t="shared" si="499"/>
        <v>0</v>
      </c>
      <c r="O293" s="2676"/>
      <c r="P293" s="2676"/>
      <c r="Q293" s="2676"/>
      <c r="R293" s="2676"/>
      <c r="S293" s="2676"/>
      <c r="T293" s="2676"/>
      <c r="U293" s="2676"/>
      <c r="V293" s="2676"/>
      <c r="W293" s="2532"/>
      <c r="X293" s="2674">
        <f t="shared" si="500"/>
        <v>0</v>
      </c>
      <c r="Y293" s="2675">
        <f t="shared" si="500"/>
        <v>0</v>
      </c>
      <c r="Z293" s="2677"/>
      <c r="AA293" s="2677"/>
      <c r="AB293" s="2677"/>
      <c r="AC293" s="2677"/>
      <c r="AD293" s="2677"/>
      <c r="AE293" s="2677"/>
      <c r="AF293" s="2677"/>
      <c r="AG293" s="2677"/>
      <c r="AH293" s="2532"/>
      <c r="AI293" s="2535"/>
      <c r="AJ293" s="2678">
        <f t="shared" si="501"/>
        <v>0</v>
      </c>
      <c r="AK293" s="2679">
        <f t="shared" si="502"/>
        <v>0</v>
      </c>
      <c r="AL293" s="2678">
        <f t="shared" si="503"/>
        <v>0</v>
      </c>
      <c r="AM293" s="2679">
        <f t="shared" si="504"/>
        <v>0</v>
      </c>
      <c r="AN293" s="2678">
        <f t="shared" si="505"/>
        <v>0</v>
      </c>
      <c r="AO293" s="2679">
        <f t="shared" si="506"/>
        <v>0</v>
      </c>
      <c r="AP293" s="2678">
        <f t="shared" si="507"/>
        <v>0</v>
      </c>
      <c r="AQ293" s="2679">
        <f t="shared" si="508"/>
        <v>0</v>
      </c>
      <c r="AR293" s="2678">
        <f t="shared" si="509"/>
        <v>0</v>
      </c>
      <c r="AS293" s="2679">
        <f t="shared" si="510"/>
        <v>0</v>
      </c>
      <c r="AT293" s="2678">
        <f t="shared" si="511"/>
        <v>0</v>
      </c>
      <c r="AU293" s="2679">
        <f t="shared" si="512"/>
        <v>0</v>
      </c>
      <c r="AV293" s="2678">
        <f t="shared" si="513"/>
        <v>0</v>
      </c>
      <c r="AW293" s="2679">
        <f t="shared" si="514"/>
        <v>0</v>
      </c>
      <c r="AX293" s="2678">
        <f t="shared" si="515"/>
        <v>0</v>
      </c>
      <c r="AY293" s="2679">
        <f t="shared" si="516"/>
        <v>0</v>
      </c>
      <c r="AZ293" s="2680"/>
      <c r="BA293" s="2681">
        <f>BA9</f>
        <v>20</v>
      </c>
      <c r="BB293" s="2681">
        <f t="shared" si="517"/>
        <v>0</v>
      </c>
      <c r="BC293" s="2681" t="str">
        <f t="shared" si="518"/>
        <v/>
      </c>
      <c r="BD293" s="2682">
        <f t="shared" si="615"/>
        <v>0</v>
      </c>
      <c r="BE293" s="2682">
        <f t="shared" si="612"/>
        <v>0</v>
      </c>
      <c r="BF293" s="2682">
        <f t="shared" si="612"/>
        <v>0</v>
      </c>
      <c r="BG293" s="2682">
        <f t="shared" si="612"/>
        <v>0</v>
      </c>
      <c r="BH293" s="2682">
        <f t="shared" si="612"/>
        <v>0</v>
      </c>
      <c r="BI293" s="2682">
        <f t="shared" si="612"/>
        <v>0</v>
      </c>
      <c r="BJ293" s="2682">
        <f t="shared" si="612"/>
        <v>0</v>
      </c>
      <c r="BK293" s="2682">
        <f t="shared" si="612"/>
        <v>0</v>
      </c>
      <c r="BL293" s="2535"/>
      <c r="BM293" s="2683">
        <f t="shared" si="519"/>
        <v>0</v>
      </c>
      <c r="BN293" s="2684">
        <f t="shared" si="520"/>
        <v>0</v>
      </c>
      <c r="BO293" s="2684">
        <f t="shared" si="521"/>
        <v>0</v>
      </c>
      <c r="BP293" s="2684">
        <f t="shared" si="522"/>
        <v>0</v>
      </c>
      <c r="BQ293" s="2684">
        <f t="shared" si="523"/>
        <v>0</v>
      </c>
      <c r="BR293" s="2684">
        <f t="shared" si="524"/>
        <v>0</v>
      </c>
      <c r="BS293" s="2684">
        <f t="shared" si="525"/>
        <v>0</v>
      </c>
      <c r="BT293" s="2684">
        <f t="shared" si="526"/>
        <v>0</v>
      </c>
      <c r="BU293" s="2617"/>
      <c r="BV293" s="2685">
        <f t="shared" si="616"/>
        <v>0</v>
      </c>
      <c r="BW293" s="2686">
        <f t="shared" si="613"/>
        <v>0</v>
      </c>
      <c r="BX293" s="2686">
        <f t="shared" si="613"/>
        <v>0</v>
      </c>
      <c r="BY293" s="2686">
        <f t="shared" si="613"/>
        <v>0</v>
      </c>
      <c r="BZ293" s="2686">
        <f t="shared" si="613"/>
        <v>0</v>
      </c>
      <c r="CA293" s="2686">
        <f t="shared" si="613"/>
        <v>0</v>
      </c>
      <c r="CB293" s="2686">
        <f t="shared" si="613"/>
        <v>0</v>
      </c>
      <c r="CC293" s="2687">
        <f t="shared" si="613"/>
        <v>0</v>
      </c>
      <c r="CD293" s="2525"/>
      <c r="CE293" s="2681" t="str">
        <f t="shared" si="527"/>
        <v/>
      </c>
      <c r="CF293" s="2688">
        <f t="shared" si="528"/>
        <v>0</v>
      </c>
      <c r="CG293" s="2689">
        <f t="shared" si="529"/>
        <v>0</v>
      </c>
      <c r="CH293" s="2689">
        <f t="shared" si="530"/>
        <v>0</v>
      </c>
      <c r="CI293" s="2689">
        <f t="shared" si="531"/>
        <v>0</v>
      </c>
      <c r="CJ293" s="2689">
        <f t="shared" si="532"/>
        <v>0</v>
      </c>
      <c r="CK293" s="2689">
        <f t="shared" si="533"/>
        <v>0</v>
      </c>
      <c r="CL293" s="2689">
        <f t="shared" si="534"/>
        <v>0</v>
      </c>
      <c r="CM293" s="2689">
        <f t="shared" si="535"/>
        <v>0</v>
      </c>
      <c r="CN293" s="2689">
        <f t="shared" si="536"/>
        <v>0</v>
      </c>
      <c r="CO293" s="2702">
        <f>IF(M293=CO8,M293,0)</f>
        <v>0</v>
      </c>
      <c r="CP293" s="2703" t="str">
        <f t="shared" si="537"/>
        <v/>
      </c>
      <c r="CQ293" s="2678" t="str">
        <f t="shared" si="538"/>
        <v/>
      </c>
      <c r="CR293" s="2692" t="str">
        <f t="shared" si="539"/>
        <v/>
      </c>
      <c r="CS293" s="2692" t="str">
        <f t="shared" si="540"/>
        <v/>
      </c>
      <c r="CT293" s="2692" t="str">
        <f t="shared" si="541"/>
        <v/>
      </c>
      <c r="CU293" s="2692" t="str">
        <f t="shared" si="542"/>
        <v/>
      </c>
      <c r="CV293" s="2692" t="str">
        <f t="shared" si="543"/>
        <v/>
      </c>
      <c r="CW293" s="2692" t="str">
        <f t="shared" si="544"/>
        <v/>
      </c>
      <c r="CX293" s="2693" t="str">
        <f t="shared" si="545"/>
        <v/>
      </c>
      <c r="CY293" s="2601"/>
      <c r="CZ293" s="2681" t="str">
        <f t="shared" si="546"/>
        <v/>
      </c>
      <c r="DA293" s="2694">
        <f t="shared" si="547"/>
        <v>0</v>
      </c>
      <c r="DB293" s="2527" t="str">
        <f t="shared" si="548"/>
        <v/>
      </c>
      <c r="DC293" s="2527" t="str">
        <f t="shared" si="549"/>
        <v/>
      </c>
      <c r="DD293" s="2527" t="str">
        <f t="shared" si="550"/>
        <v/>
      </c>
      <c r="DE293" s="2527" t="str">
        <f t="shared" si="551"/>
        <v/>
      </c>
      <c r="DF293" s="2527" t="str">
        <f t="shared" si="552"/>
        <v/>
      </c>
      <c r="DG293" s="2527" t="str">
        <f t="shared" si="553"/>
        <v/>
      </c>
      <c r="DH293" s="2527" t="str">
        <f t="shared" si="554"/>
        <v/>
      </c>
      <c r="DI293" s="2527" t="str">
        <f t="shared" si="555"/>
        <v/>
      </c>
      <c r="DJ293" s="2549"/>
      <c r="DK293" s="2704">
        <f>IF(M293=DK8,M293,0)</f>
        <v>0</v>
      </c>
      <c r="DL293" s="2703" t="str">
        <f t="shared" si="556"/>
        <v/>
      </c>
      <c r="DM293" s="2692" t="str">
        <f t="shared" si="557"/>
        <v/>
      </c>
      <c r="DN293" s="2692" t="str">
        <f t="shared" si="558"/>
        <v/>
      </c>
      <c r="DO293" s="2692" t="str">
        <f t="shared" si="559"/>
        <v/>
      </c>
      <c r="DP293" s="2692" t="str">
        <f t="shared" si="560"/>
        <v/>
      </c>
      <c r="DQ293" s="2692" t="str">
        <f t="shared" si="561"/>
        <v/>
      </c>
      <c r="DR293" s="2692" t="str">
        <f t="shared" si="562"/>
        <v/>
      </c>
      <c r="DS293" s="2692" t="str">
        <f t="shared" si="563"/>
        <v/>
      </c>
      <c r="DT293" s="2696" t="str">
        <f t="shared" si="564"/>
        <v/>
      </c>
      <c r="DU293" s="2535"/>
      <c r="DV293" s="2683">
        <f t="shared" si="565"/>
        <v>0</v>
      </c>
      <c r="DW293" s="2684">
        <f t="shared" si="566"/>
        <v>0</v>
      </c>
      <c r="DX293" s="2684">
        <f t="shared" si="567"/>
        <v>0</v>
      </c>
      <c r="DY293" s="2684">
        <f t="shared" si="568"/>
        <v>0</v>
      </c>
      <c r="DZ293" s="2684">
        <f t="shared" si="569"/>
        <v>0</v>
      </c>
      <c r="EA293" s="2684">
        <f t="shared" si="570"/>
        <v>0</v>
      </c>
      <c r="EB293" s="2684">
        <f t="shared" si="571"/>
        <v>0</v>
      </c>
      <c r="EC293" s="2684">
        <f t="shared" si="572"/>
        <v>0</v>
      </c>
      <c r="ED293" s="2630"/>
      <c r="EE293" s="2685">
        <f t="shared" si="617"/>
        <v>0</v>
      </c>
      <c r="EF293" s="2686">
        <f t="shared" si="614"/>
        <v>0</v>
      </c>
      <c r="EG293" s="2686">
        <f t="shared" si="614"/>
        <v>0</v>
      </c>
      <c r="EH293" s="2686">
        <f t="shared" si="614"/>
        <v>0</v>
      </c>
      <c r="EI293" s="2686">
        <f t="shared" si="614"/>
        <v>0</v>
      </c>
      <c r="EJ293" s="2686">
        <f t="shared" si="614"/>
        <v>0</v>
      </c>
      <c r="EK293" s="2686">
        <f t="shared" si="614"/>
        <v>0</v>
      </c>
      <c r="EL293" s="2687">
        <f t="shared" si="614"/>
        <v>0</v>
      </c>
      <c r="EM293" s="2601"/>
      <c r="EN293" s="2681" t="str">
        <f t="shared" si="573"/>
        <v/>
      </c>
      <c r="EO293" s="2688">
        <f t="shared" si="574"/>
        <v>0</v>
      </c>
      <c r="EP293" s="2689">
        <f t="shared" si="575"/>
        <v>0</v>
      </c>
      <c r="EQ293" s="2689">
        <f t="shared" si="576"/>
        <v>0</v>
      </c>
      <c r="ER293" s="2689">
        <f t="shared" si="577"/>
        <v>0</v>
      </c>
      <c r="ES293" s="2689">
        <f t="shared" si="578"/>
        <v>0</v>
      </c>
      <c r="ET293" s="2689">
        <f t="shared" si="579"/>
        <v>0</v>
      </c>
      <c r="EU293" s="2689">
        <f t="shared" si="580"/>
        <v>0</v>
      </c>
      <c r="EV293" s="2689">
        <f t="shared" si="581"/>
        <v>0</v>
      </c>
      <c r="EW293" s="2689">
        <f t="shared" si="582"/>
        <v>0</v>
      </c>
      <c r="EX293" s="2705">
        <f>IF(X293=EX8,X293,0)</f>
        <v>0</v>
      </c>
      <c r="EY293" s="2703" t="str">
        <f t="shared" si="583"/>
        <v/>
      </c>
      <c r="EZ293" s="2678" t="str">
        <f t="shared" si="584"/>
        <v/>
      </c>
      <c r="FA293" s="2692" t="str">
        <f t="shared" si="585"/>
        <v/>
      </c>
      <c r="FB293" s="2692" t="str">
        <f t="shared" si="586"/>
        <v/>
      </c>
      <c r="FC293" s="2692" t="str">
        <f t="shared" si="587"/>
        <v/>
      </c>
      <c r="FD293" s="2692" t="str">
        <f t="shared" si="588"/>
        <v/>
      </c>
      <c r="FE293" s="2692" t="str">
        <f t="shared" si="589"/>
        <v/>
      </c>
      <c r="FF293" s="2692" t="str">
        <f t="shared" si="590"/>
        <v/>
      </c>
      <c r="FG293" s="2692" t="str">
        <f t="shared" si="591"/>
        <v/>
      </c>
      <c r="FH293" s="2601"/>
      <c r="FI293" s="2681" t="str">
        <f t="shared" si="592"/>
        <v/>
      </c>
      <c r="FJ293" s="2694">
        <f t="shared" si="593"/>
        <v>0</v>
      </c>
      <c r="FK293" s="2527" t="str">
        <f t="shared" si="594"/>
        <v/>
      </c>
      <c r="FL293" s="2527" t="str">
        <f t="shared" si="595"/>
        <v/>
      </c>
      <c r="FM293" s="2527" t="str">
        <f t="shared" si="596"/>
        <v/>
      </c>
      <c r="FN293" s="2527" t="str">
        <f t="shared" si="597"/>
        <v/>
      </c>
      <c r="FO293" s="2527" t="str">
        <f t="shared" si="598"/>
        <v/>
      </c>
      <c r="FP293" s="2527" t="str">
        <f t="shared" si="599"/>
        <v/>
      </c>
      <c r="FQ293" s="2527" t="str">
        <f t="shared" si="600"/>
        <v/>
      </c>
      <c r="FR293" s="2527" t="str">
        <f t="shared" si="601"/>
        <v/>
      </c>
      <c r="FS293" s="2704">
        <f>IF(X293=FS8,X293,0)</f>
        <v>0</v>
      </c>
      <c r="FT293" s="2703" t="str">
        <f t="shared" si="602"/>
        <v/>
      </c>
      <c r="FU293" s="2692" t="str">
        <f t="shared" si="603"/>
        <v/>
      </c>
      <c r="FV293" s="2692" t="str">
        <f t="shared" si="604"/>
        <v/>
      </c>
      <c r="FW293" s="2692" t="str">
        <f t="shared" si="605"/>
        <v/>
      </c>
      <c r="FX293" s="2692" t="str">
        <f t="shared" si="606"/>
        <v/>
      </c>
      <c r="FY293" s="2692" t="str">
        <f t="shared" si="607"/>
        <v/>
      </c>
      <c r="FZ293" s="2692" t="str">
        <f t="shared" si="608"/>
        <v/>
      </c>
      <c r="GA293" s="2692" t="str">
        <f t="shared" si="609"/>
        <v/>
      </c>
      <c r="GB293" s="2696" t="str">
        <f t="shared" si="610"/>
        <v/>
      </c>
      <c r="GC293" s="2535"/>
    </row>
    <row r="294" spans="1:185" ht="45" customHeight="1" x14ac:dyDescent="0.25">
      <c r="A294" s="2633">
        <f>ROW()</f>
        <v>294</v>
      </c>
      <c r="B294" s="2667" t="str">
        <f>IF(C294="I","",IF(ISBLANK(D294),"",IF(ISTEXT(D294),LARGE(B9:B293,1)+1,0)))</f>
        <v/>
      </c>
      <c r="C294" s="2716"/>
      <c r="D294" s="2717"/>
      <c r="E294" s="2718"/>
      <c r="F294" s="2719"/>
      <c r="G294" s="2671"/>
      <c r="H294" s="2672"/>
      <c r="I294" s="2671"/>
      <c r="J294" s="2672"/>
      <c r="K294" s="2673">
        <f t="shared" si="611"/>
        <v>0</v>
      </c>
      <c r="L294" s="2532"/>
      <c r="M294" s="2674">
        <f t="shared" si="499"/>
        <v>0</v>
      </c>
      <c r="N294" s="2675">
        <f t="shared" si="499"/>
        <v>0</v>
      </c>
      <c r="O294" s="2676"/>
      <c r="P294" s="2676"/>
      <c r="Q294" s="2676"/>
      <c r="R294" s="2676"/>
      <c r="S294" s="2676"/>
      <c r="T294" s="2676"/>
      <c r="U294" s="2676"/>
      <c r="V294" s="2676"/>
      <c r="W294" s="2532"/>
      <c r="X294" s="2674">
        <f t="shared" si="500"/>
        <v>0</v>
      </c>
      <c r="Y294" s="2675">
        <f t="shared" si="500"/>
        <v>0</v>
      </c>
      <c r="Z294" s="2677"/>
      <c r="AA294" s="2677"/>
      <c r="AB294" s="2677"/>
      <c r="AC294" s="2677"/>
      <c r="AD294" s="2677"/>
      <c r="AE294" s="2677"/>
      <c r="AF294" s="2677"/>
      <c r="AG294" s="2677"/>
      <c r="AH294" s="2532"/>
      <c r="AI294" s="2535"/>
      <c r="AJ294" s="2678">
        <f t="shared" si="501"/>
        <v>0</v>
      </c>
      <c r="AK294" s="2679">
        <f t="shared" si="502"/>
        <v>0</v>
      </c>
      <c r="AL294" s="2678">
        <f t="shared" si="503"/>
        <v>0</v>
      </c>
      <c r="AM294" s="2679">
        <f t="shared" si="504"/>
        <v>0</v>
      </c>
      <c r="AN294" s="2678">
        <f t="shared" si="505"/>
        <v>0</v>
      </c>
      <c r="AO294" s="2679">
        <f t="shared" si="506"/>
        <v>0</v>
      </c>
      <c r="AP294" s="2678">
        <f t="shared" si="507"/>
        <v>0</v>
      </c>
      <c r="AQ294" s="2679">
        <f t="shared" si="508"/>
        <v>0</v>
      </c>
      <c r="AR294" s="2678">
        <f t="shared" si="509"/>
        <v>0</v>
      </c>
      <c r="AS294" s="2679">
        <f t="shared" si="510"/>
        <v>0</v>
      </c>
      <c r="AT294" s="2678">
        <f t="shared" si="511"/>
        <v>0</v>
      </c>
      <c r="AU294" s="2679">
        <f t="shared" si="512"/>
        <v>0</v>
      </c>
      <c r="AV294" s="2678">
        <f t="shared" si="513"/>
        <v>0</v>
      </c>
      <c r="AW294" s="2679">
        <f t="shared" si="514"/>
        <v>0</v>
      </c>
      <c r="AX294" s="2678">
        <f t="shared" si="515"/>
        <v>0</v>
      </c>
      <c r="AY294" s="2679">
        <f t="shared" si="516"/>
        <v>0</v>
      </c>
      <c r="AZ294" s="2680"/>
      <c r="BA294" s="2681">
        <f>BA9</f>
        <v>20</v>
      </c>
      <c r="BB294" s="2681">
        <f t="shared" si="517"/>
        <v>0</v>
      </c>
      <c r="BC294" s="2681" t="str">
        <f t="shared" si="518"/>
        <v/>
      </c>
      <c r="BD294" s="2682">
        <f t="shared" si="615"/>
        <v>0</v>
      </c>
      <c r="BE294" s="2682">
        <f t="shared" si="612"/>
        <v>0</v>
      </c>
      <c r="BF294" s="2682">
        <f t="shared" si="612"/>
        <v>0</v>
      </c>
      <c r="BG294" s="2682">
        <f t="shared" si="612"/>
        <v>0</v>
      </c>
      <c r="BH294" s="2682">
        <f t="shared" si="612"/>
        <v>0</v>
      </c>
      <c r="BI294" s="2682">
        <f t="shared" si="612"/>
        <v>0</v>
      </c>
      <c r="BJ294" s="2682">
        <f t="shared" si="612"/>
        <v>0</v>
      </c>
      <c r="BK294" s="2682">
        <f t="shared" si="612"/>
        <v>0</v>
      </c>
      <c r="BL294" s="2535"/>
      <c r="BM294" s="2683">
        <f t="shared" si="519"/>
        <v>0</v>
      </c>
      <c r="BN294" s="2684">
        <f t="shared" si="520"/>
        <v>0</v>
      </c>
      <c r="BO294" s="2684">
        <f t="shared" si="521"/>
        <v>0</v>
      </c>
      <c r="BP294" s="2684">
        <f t="shared" si="522"/>
        <v>0</v>
      </c>
      <c r="BQ294" s="2684">
        <f t="shared" si="523"/>
        <v>0</v>
      </c>
      <c r="BR294" s="2684">
        <f t="shared" si="524"/>
        <v>0</v>
      </c>
      <c r="BS294" s="2684">
        <f t="shared" si="525"/>
        <v>0</v>
      </c>
      <c r="BT294" s="2684">
        <f t="shared" si="526"/>
        <v>0</v>
      </c>
      <c r="BU294" s="2617"/>
      <c r="BV294" s="2685">
        <f t="shared" si="616"/>
        <v>0</v>
      </c>
      <c r="BW294" s="2686">
        <f t="shared" si="613"/>
        <v>0</v>
      </c>
      <c r="BX294" s="2686">
        <f t="shared" si="613"/>
        <v>0</v>
      </c>
      <c r="BY294" s="2686">
        <f t="shared" si="613"/>
        <v>0</v>
      </c>
      <c r="BZ294" s="2686">
        <f t="shared" si="613"/>
        <v>0</v>
      </c>
      <c r="CA294" s="2686">
        <f t="shared" si="613"/>
        <v>0</v>
      </c>
      <c r="CB294" s="2686">
        <f t="shared" si="613"/>
        <v>0</v>
      </c>
      <c r="CC294" s="2687">
        <f t="shared" si="613"/>
        <v>0</v>
      </c>
      <c r="CD294" s="2525"/>
      <c r="CE294" s="2681" t="str">
        <f t="shared" si="527"/>
        <v/>
      </c>
      <c r="CF294" s="2688">
        <f t="shared" si="528"/>
        <v>0</v>
      </c>
      <c r="CG294" s="2689">
        <f t="shared" si="529"/>
        <v>0</v>
      </c>
      <c r="CH294" s="2689">
        <f t="shared" si="530"/>
        <v>0</v>
      </c>
      <c r="CI294" s="2689">
        <f t="shared" si="531"/>
        <v>0</v>
      </c>
      <c r="CJ294" s="2689">
        <f t="shared" si="532"/>
        <v>0</v>
      </c>
      <c r="CK294" s="2689">
        <f t="shared" si="533"/>
        <v>0</v>
      </c>
      <c r="CL294" s="2689">
        <f t="shared" si="534"/>
        <v>0</v>
      </c>
      <c r="CM294" s="2689">
        <f t="shared" si="535"/>
        <v>0</v>
      </c>
      <c r="CN294" s="2689">
        <f t="shared" si="536"/>
        <v>0</v>
      </c>
      <c r="CO294" s="2702">
        <f>IF(M294=CO8,M294,0)</f>
        <v>0</v>
      </c>
      <c r="CP294" s="2703" t="str">
        <f t="shared" si="537"/>
        <v/>
      </c>
      <c r="CQ294" s="2678" t="str">
        <f t="shared" si="538"/>
        <v/>
      </c>
      <c r="CR294" s="2692" t="str">
        <f t="shared" si="539"/>
        <v/>
      </c>
      <c r="CS294" s="2692" t="str">
        <f t="shared" si="540"/>
        <v/>
      </c>
      <c r="CT294" s="2692" t="str">
        <f t="shared" si="541"/>
        <v/>
      </c>
      <c r="CU294" s="2692" t="str">
        <f t="shared" si="542"/>
        <v/>
      </c>
      <c r="CV294" s="2692" t="str">
        <f t="shared" si="543"/>
        <v/>
      </c>
      <c r="CW294" s="2692" t="str">
        <f t="shared" si="544"/>
        <v/>
      </c>
      <c r="CX294" s="2693" t="str">
        <f t="shared" si="545"/>
        <v/>
      </c>
      <c r="CY294" s="2601"/>
      <c r="CZ294" s="2681" t="str">
        <f t="shared" si="546"/>
        <v/>
      </c>
      <c r="DA294" s="2694">
        <f t="shared" si="547"/>
        <v>0</v>
      </c>
      <c r="DB294" s="2527" t="str">
        <f t="shared" si="548"/>
        <v/>
      </c>
      <c r="DC294" s="2527" t="str">
        <f t="shared" si="549"/>
        <v/>
      </c>
      <c r="DD294" s="2527" t="str">
        <f t="shared" si="550"/>
        <v/>
      </c>
      <c r="DE294" s="2527" t="str">
        <f t="shared" si="551"/>
        <v/>
      </c>
      <c r="DF294" s="2527" t="str">
        <f t="shared" si="552"/>
        <v/>
      </c>
      <c r="DG294" s="2527" t="str">
        <f t="shared" si="553"/>
        <v/>
      </c>
      <c r="DH294" s="2527" t="str">
        <f t="shared" si="554"/>
        <v/>
      </c>
      <c r="DI294" s="2527" t="str">
        <f t="shared" si="555"/>
        <v/>
      </c>
      <c r="DJ294" s="2549"/>
      <c r="DK294" s="2704">
        <f>IF(M294=DK8,M294,0)</f>
        <v>0</v>
      </c>
      <c r="DL294" s="2703" t="str">
        <f t="shared" si="556"/>
        <v/>
      </c>
      <c r="DM294" s="2692" t="str">
        <f t="shared" si="557"/>
        <v/>
      </c>
      <c r="DN294" s="2692" t="str">
        <f t="shared" si="558"/>
        <v/>
      </c>
      <c r="DO294" s="2692" t="str">
        <f t="shared" si="559"/>
        <v/>
      </c>
      <c r="DP294" s="2692" t="str">
        <f t="shared" si="560"/>
        <v/>
      </c>
      <c r="DQ294" s="2692" t="str">
        <f t="shared" si="561"/>
        <v/>
      </c>
      <c r="DR294" s="2692" t="str">
        <f t="shared" si="562"/>
        <v/>
      </c>
      <c r="DS294" s="2692" t="str">
        <f t="shared" si="563"/>
        <v/>
      </c>
      <c r="DT294" s="2696" t="str">
        <f t="shared" si="564"/>
        <v/>
      </c>
      <c r="DU294" s="2535"/>
      <c r="DV294" s="2683">
        <f t="shared" si="565"/>
        <v>0</v>
      </c>
      <c r="DW294" s="2684">
        <f t="shared" si="566"/>
        <v>0</v>
      </c>
      <c r="DX294" s="2684">
        <f t="shared" si="567"/>
        <v>0</v>
      </c>
      <c r="DY294" s="2684">
        <f t="shared" si="568"/>
        <v>0</v>
      </c>
      <c r="DZ294" s="2684">
        <f t="shared" si="569"/>
        <v>0</v>
      </c>
      <c r="EA294" s="2684">
        <f t="shared" si="570"/>
        <v>0</v>
      </c>
      <c r="EB294" s="2684">
        <f t="shared" si="571"/>
        <v>0</v>
      </c>
      <c r="EC294" s="2684">
        <f t="shared" si="572"/>
        <v>0</v>
      </c>
      <c r="ED294" s="2630"/>
      <c r="EE294" s="2685">
        <f t="shared" si="617"/>
        <v>0</v>
      </c>
      <c r="EF294" s="2686">
        <f t="shared" si="614"/>
        <v>0</v>
      </c>
      <c r="EG294" s="2686">
        <f t="shared" si="614"/>
        <v>0</v>
      </c>
      <c r="EH294" s="2686">
        <f t="shared" si="614"/>
        <v>0</v>
      </c>
      <c r="EI294" s="2686">
        <f t="shared" si="614"/>
        <v>0</v>
      </c>
      <c r="EJ294" s="2686">
        <f t="shared" si="614"/>
        <v>0</v>
      </c>
      <c r="EK294" s="2686">
        <f t="shared" si="614"/>
        <v>0</v>
      </c>
      <c r="EL294" s="2687">
        <f t="shared" si="614"/>
        <v>0</v>
      </c>
      <c r="EM294" s="2601"/>
      <c r="EN294" s="2681" t="str">
        <f t="shared" si="573"/>
        <v/>
      </c>
      <c r="EO294" s="2688">
        <f t="shared" si="574"/>
        <v>0</v>
      </c>
      <c r="EP294" s="2689">
        <f t="shared" si="575"/>
        <v>0</v>
      </c>
      <c r="EQ294" s="2689">
        <f t="shared" si="576"/>
        <v>0</v>
      </c>
      <c r="ER294" s="2689">
        <f t="shared" si="577"/>
        <v>0</v>
      </c>
      <c r="ES294" s="2689">
        <f t="shared" si="578"/>
        <v>0</v>
      </c>
      <c r="ET294" s="2689">
        <f t="shared" si="579"/>
        <v>0</v>
      </c>
      <c r="EU294" s="2689">
        <f t="shared" si="580"/>
        <v>0</v>
      </c>
      <c r="EV294" s="2689">
        <f t="shared" si="581"/>
        <v>0</v>
      </c>
      <c r="EW294" s="2689">
        <f t="shared" si="582"/>
        <v>0</v>
      </c>
      <c r="EX294" s="2705">
        <f>IF(X294=EX8,X294,0)</f>
        <v>0</v>
      </c>
      <c r="EY294" s="2703" t="str">
        <f t="shared" si="583"/>
        <v/>
      </c>
      <c r="EZ294" s="2678" t="str">
        <f t="shared" si="584"/>
        <v/>
      </c>
      <c r="FA294" s="2692" t="str">
        <f t="shared" si="585"/>
        <v/>
      </c>
      <c r="FB294" s="2692" t="str">
        <f t="shared" si="586"/>
        <v/>
      </c>
      <c r="FC294" s="2692" t="str">
        <f t="shared" si="587"/>
        <v/>
      </c>
      <c r="FD294" s="2692" t="str">
        <f t="shared" si="588"/>
        <v/>
      </c>
      <c r="FE294" s="2692" t="str">
        <f t="shared" si="589"/>
        <v/>
      </c>
      <c r="FF294" s="2692" t="str">
        <f t="shared" si="590"/>
        <v/>
      </c>
      <c r="FG294" s="2692" t="str">
        <f t="shared" si="591"/>
        <v/>
      </c>
      <c r="FH294" s="2601"/>
      <c r="FI294" s="2681" t="str">
        <f t="shared" si="592"/>
        <v/>
      </c>
      <c r="FJ294" s="2694">
        <f t="shared" si="593"/>
        <v>0</v>
      </c>
      <c r="FK294" s="2527" t="str">
        <f t="shared" si="594"/>
        <v/>
      </c>
      <c r="FL294" s="2527" t="str">
        <f t="shared" si="595"/>
        <v/>
      </c>
      <c r="FM294" s="2527" t="str">
        <f t="shared" si="596"/>
        <v/>
      </c>
      <c r="FN294" s="2527" t="str">
        <f t="shared" si="597"/>
        <v/>
      </c>
      <c r="FO294" s="2527" t="str">
        <f t="shared" si="598"/>
        <v/>
      </c>
      <c r="FP294" s="2527" t="str">
        <f t="shared" si="599"/>
        <v/>
      </c>
      <c r="FQ294" s="2527" t="str">
        <f t="shared" si="600"/>
        <v/>
      </c>
      <c r="FR294" s="2527" t="str">
        <f t="shared" si="601"/>
        <v/>
      </c>
      <c r="FS294" s="2704">
        <f>IF(X294=FS8,X294,0)</f>
        <v>0</v>
      </c>
      <c r="FT294" s="2703" t="str">
        <f t="shared" si="602"/>
        <v/>
      </c>
      <c r="FU294" s="2692" t="str">
        <f t="shared" si="603"/>
        <v/>
      </c>
      <c r="FV294" s="2692" t="str">
        <f t="shared" si="604"/>
        <v/>
      </c>
      <c r="FW294" s="2692" t="str">
        <f t="shared" si="605"/>
        <v/>
      </c>
      <c r="FX294" s="2692" t="str">
        <f t="shared" si="606"/>
        <v/>
      </c>
      <c r="FY294" s="2692" t="str">
        <f t="shared" si="607"/>
        <v/>
      </c>
      <c r="FZ294" s="2692" t="str">
        <f t="shared" si="608"/>
        <v/>
      </c>
      <c r="GA294" s="2692" t="str">
        <f t="shared" si="609"/>
        <v/>
      </c>
      <c r="GB294" s="2696" t="str">
        <f t="shared" si="610"/>
        <v/>
      </c>
      <c r="GC294" s="2535"/>
    </row>
    <row r="295" spans="1:185" ht="45" customHeight="1" x14ac:dyDescent="0.25">
      <c r="A295" s="2633">
        <f>ROW()</f>
        <v>295</v>
      </c>
      <c r="B295" s="2667" t="str">
        <f>IF(C295="I","",IF(ISBLANK(D295),"",IF(ISTEXT(D295),LARGE(B9:B294,1)+1,0)))</f>
        <v/>
      </c>
      <c r="C295" s="2716"/>
      <c r="D295" s="2717"/>
      <c r="E295" s="2718"/>
      <c r="F295" s="2719"/>
      <c r="G295" s="2671"/>
      <c r="H295" s="2672"/>
      <c r="I295" s="2671"/>
      <c r="J295" s="2672"/>
      <c r="K295" s="2673">
        <f t="shared" si="611"/>
        <v>0</v>
      </c>
      <c r="L295" s="2532"/>
      <c r="M295" s="2674">
        <f t="shared" si="499"/>
        <v>0</v>
      </c>
      <c r="N295" s="2675">
        <f t="shared" si="499"/>
        <v>0</v>
      </c>
      <c r="O295" s="2676"/>
      <c r="P295" s="2676"/>
      <c r="Q295" s="2676"/>
      <c r="R295" s="2676"/>
      <c r="S295" s="2676"/>
      <c r="T295" s="2676"/>
      <c r="U295" s="2676"/>
      <c r="V295" s="2676"/>
      <c r="W295" s="2532"/>
      <c r="X295" s="2674">
        <f t="shared" si="500"/>
        <v>0</v>
      </c>
      <c r="Y295" s="2675">
        <f t="shared" si="500"/>
        <v>0</v>
      </c>
      <c r="Z295" s="2677"/>
      <c r="AA295" s="2677"/>
      <c r="AB295" s="2677"/>
      <c r="AC295" s="2677"/>
      <c r="AD295" s="2677"/>
      <c r="AE295" s="2677"/>
      <c r="AF295" s="2677"/>
      <c r="AG295" s="2677"/>
      <c r="AH295" s="2532"/>
      <c r="AI295" s="2535"/>
      <c r="AJ295" s="2678">
        <f t="shared" si="501"/>
        <v>0</v>
      </c>
      <c r="AK295" s="2679">
        <f t="shared" si="502"/>
        <v>0</v>
      </c>
      <c r="AL295" s="2678">
        <f t="shared" si="503"/>
        <v>0</v>
      </c>
      <c r="AM295" s="2679">
        <f t="shared" si="504"/>
        <v>0</v>
      </c>
      <c r="AN295" s="2678">
        <f t="shared" si="505"/>
        <v>0</v>
      </c>
      <c r="AO295" s="2679">
        <f t="shared" si="506"/>
        <v>0</v>
      </c>
      <c r="AP295" s="2678">
        <f t="shared" si="507"/>
        <v>0</v>
      </c>
      <c r="AQ295" s="2679">
        <f t="shared" si="508"/>
        <v>0</v>
      </c>
      <c r="AR295" s="2678">
        <f t="shared" si="509"/>
        <v>0</v>
      </c>
      <c r="AS295" s="2679">
        <f t="shared" si="510"/>
        <v>0</v>
      </c>
      <c r="AT295" s="2678">
        <f t="shared" si="511"/>
        <v>0</v>
      </c>
      <c r="AU295" s="2679">
        <f t="shared" si="512"/>
        <v>0</v>
      </c>
      <c r="AV295" s="2678">
        <f t="shared" si="513"/>
        <v>0</v>
      </c>
      <c r="AW295" s="2679">
        <f t="shared" si="514"/>
        <v>0</v>
      </c>
      <c r="AX295" s="2678">
        <f t="shared" si="515"/>
        <v>0</v>
      </c>
      <c r="AY295" s="2679">
        <f t="shared" si="516"/>
        <v>0</v>
      </c>
      <c r="AZ295" s="2680"/>
      <c r="BA295" s="2681">
        <f>BA9</f>
        <v>20</v>
      </c>
      <c r="BB295" s="2681">
        <f t="shared" si="517"/>
        <v>0</v>
      </c>
      <c r="BC295" s="2681" t="str">
        <f t="shared" si="518"/>
        <v/>
      </c>
      <c r="BD295" s="2682">
        <f t="shared" si="615"/>
        <v>0</v>
      </c>
      <c r="BE295" s="2682">
        <f t="shared" si="612"/>
        <v>0</v>
      </c>
      <c r="BF295" s="2682">
        <f t="shared" si="612"/>
        <v>0</v>
      </c>
      <c r="BG295" s="2682">
        <f t="shared" si="612"/>
        <v>0</v>
      </c>
      <c r="BH295" s="2682">
        <f t="shared" si="612"/>
        <v>0</v>
      </c>
      <c r="BI295" s="2682">
        <f t="shared" si="612"/>
        <v>0</v>
      </c>
      <c r="BJ295" s="2682">
        <f t="shared" si="612"/>
        <v>0</v>
      </c>
      <c r="BK295" s="2682">
        <f t="shared" si="612"/>
        <v>0</v>
      </c>
      <c r="BL295" s="2535"/>
      <c r="BM295" s="2683">
        <f t="shared" si="519"/>
        <v>0</v>
      </c>
      <c r="BN295" s="2684">
        <f t="shared" si="520"/>
        <v>0</v>
      </c>
      <c r="BO295" s="2684">
        <f t="shared" si="521"/>
        <v>0</v>
      </c>
      <c r="BP295" s="2684">
        <f t="shared" si="522"/>
        <v>0</v>
      </c>
      <c r="BQ295" s="2684">
        <f t="shared" si="523"/>
        <v>0</v>
      </c>
      <c r="BR295" s="2684">
        <f t="shared" si="524"/>
        <v>0</v>
      </c>
      <c r="BS295" s="2684">
        <f t="shared" si="525"/>
        <v>0</v>
      </c>
      <c r="BT295" s="2684">
        <f t="shared" si="526"/>
        <v>0</v>
      </c>
      <c r="BU295" s="2617"/>
      <c r="BV295" s="2685">
        <f t="shared" si="616"/>
        <v>0</v>
      </c>
      <c r="BW295" s="2686">
        <f t="shared" si="613"/>
        <v>0</v>
      </c>
      <c r="BX295" s="2686">
        <f t="shared" si="613"/>
        <v>0</v>
      </c>
      <c r="BY295" s="2686">
        <f t="shared" si="613"/>
        <v>0</v>
      </c>
      <c r="BZ295" s="2686">
        <f t="shared" si="613"/>
        <v>0</v>
      </c>
      <c r="CA295" s="2686">
        <f t="shared" si="613"/>
        <v>0</v>
      </c>
      <c r="CB295" s="2686">
        <f t="shared" si="613"/>
        <v>0</v>
      </c>
      <c r="CC295" s="2687">
        <f t="shared" si="613"/>
        <v>0</v>
      </c>
      <c r="CD295" s="2525"/>
      <c r="CE295" s="2681" t="str">
        <f t="shared" si="527"/>
        <v/>
      </c>
      <c r="CF295" s="2688">
        <f t="shared" si="528"/>
        <v>0</v>
      </c>
      <c r="CG295" s="2689">
        <f t="shared" si="529"/>
        <v>0</v>
      </c>
      <c r="CH295" s="2689">
        <f t="shared" si="530"/>
        <v>0</v>
      </c>
      <c r="CI295" s="2689">
        <f t="shared" si="531"/>
        <v>0</v>
      </c>
      <c r="CJ295" s="2689">
        <f t="shared" si="532"/>
        <v>0</v>
      </c>
      <c r="CK295" s="2689">
        <f t="shared" si="533"/>
        <v>0</v>
      </c>
      <c r="CL295" s="2689">
        <f t="shared" si="534"/>
        <v>0</v>
      </c>
      <c r="CM295" s="2689">
        <f t="shared" si="535"/>
        <v>0</v>
      </c>
      <c r="CN295" s="2689">
        <f t="shared" si="536"/>
        <v>0</v>
      </c>
      <c r="CO295" s="2702">
        <f>IF(M295=CO8,M295,0)</f>
        <v>0</v>
      </c>
      <c r="CP295" s="2703" t="str">
        <f t="shared" si="537"/>
        <v/>
      </c>
      <c r="CQ295" s="2678" t="str">
        <f t="shared" si="538"/>
        <v/>
      </c>
      <c r="CR295" s="2692" t="str">
        <f t="shared" si="539"/>
        <v/>
      </c>
      <c r="CS295" s="2692" t="str">
        <f t="shared" si="540"/>
        <v/>
      </c>
      <c r="CT295" s="2692" t="str">
        <f t="shared" si="541"/>
        <v/>
      </c>
      <c r="CU295" s="2692" t="str">
        <f t="shared" si="542"/>
        <v/>
      </c>
      <c r="CV295" s="2692" t="str">
        <f t="shared" si="543"/>
        <v/>
      </c>
      <c r="CW295" s="2692" t="str">
        <f t="shared" si="544"/>
        <v/>
      </c>
      <c r="CX295" s="2693" t="str">
        <f t="shared" si="545"/>
        <v/>
      </c>
      <c r="CY295" s="2601"/>
      <c r="CZ295" s="2681" t="str">
        <f t="shared" si="546"/>
        <v/>
      </c>
      <c r="DA295" s="2694">
        <f t="shared" si="547"/>
        <v>0</v>
      </c>
      <c r="DB295" s="2527" t="str">
        <f t="shared" si="548"/>
        <v/>
      </c>
      <c r="DC295" s="2527" t="str">
        <f t="shared" si="549"/>
        <v/>
      </c>
      <c r="DD295" s="2527" t="str">
        <f t="shared" si="550"/>
        <v/>
      </c>
      <c r="DE295" s="2527" t="str">
        <f t="shared" si="551"/>
        <v/>
      </c>
      <c r="DF295" s="2527" t="str">
        <f t="shared" si="552"/>
        <v/>
      </c>
      <c r="DG295" s="2527" t="str">
        <f t="shared" si="553"/>
        <v/>
      </c>
      <c r="DH295" s="2527" t="str">
        <f t="shared" si="554"/>
        <v/>
      </c>
      <c r="DI295" s="2527" t="str">
        <f t="shared" si="555"/>
        <v/>
      </c>
      <c r="DJ295" s="2549"/>
      <c r="DK295" s="2704">
        <f>IF(M295=DK8,M295,0)</f>
        <v>0</v>
      </c>
      <c r="DL295" s="2703" t="str">
        <f t="shared" si="556"/>
        <v/>
      </c>
      <c r="DM295" s="2692" t="str">
        <f t="shared" si="557"/>
        <v/>
      </c>
      <c r="DN295" s="2692" t="str">
        <f t="shared" si="558"/>
        <v/>
      </c>
      <c r="DO295" s="2692" t="str">
        <f t="shared" si="559"/>
        <v/>
      </c>
      <c r="DP295" s="2692" t="str">
        <f t="shared" si="560"/>
        <v/>
      </c>
      <c r="DQ295" s="2692" t="str">
        <f t="shared" si="561"/>
        <v/>
      </c>
      <c r="DR295" s="2692" t="str">
        <f t="shared" si="562"/>
        <v/>
      </c>
      <c r="DS295" s="2692" t="str">
        <f t="shared" si="563"/>
        <v/>
      </c>
      <c r="DT295" s="2696" t="str">
        <f t="shared" si="564"/>
        <v/>
      </c>
      <c r="DU295" s="2535"/>
      <c r="DV295" s="2683">
        <f t="shared" si="565"/>
        <v>0</v>
      </c>
      <c r="DW295" s="2684">
        <f t="shared" si="566"/>
        <v>0</v>
      </c>
      <c r="DX295" s="2684">
        <f t="shared" si="567"/>
        <v>0</v>
      </c>
      <c r="DY295" s="2684">
        <f t="shared" si="568"/>
        <v>0</v>
      </c>
      <c r="DZ295" s="2684">
        <f t="shared" si="569"/>
        <v>0</v>
      </c>
      <c r="EA295" s="2684">
        <f t="shared" si="570"/>
        <v>0</v>
      </c>
      <c r="EB295" s="2684">
        <f t="shared" si="571"/>
        <v>0</v>
      </c>
      <c r="EC295" s="2684">
        <f t="shared" si="572"/>
        <v>0</v>
      </c>
      <c r="ED295" s="2630"/>
      <c r="EE295" s="2685">
        <f t="shared" si="617"/>
        <v>0</v>
      </c>
      <c r="EF295" s="2686">
        <f t="shared" si="614"/>
        <v>0</v>
      </c>
      <c r="EG295" s="2686">
        <f t="shared" si="614"/>
        <v>0</v>
      </c>
      <c r="EH295" s="2686">
        <f t="shared" si="614"/>
        <v>0</v>
      </c>
      <c r="EI295" s="2686">
        <f t="shared" si="614"/>
        <v>0</v>
      </c>
      <c r="EJ295" s="2686">
        <f t="shared" si="614"/>
        <v>0</v>
      </c>
      <c r="EK295" s="2686">
        <f t="shared" si="614"/>
        <v>0</v>
      </c>
      <c r="EL295" s="2687">
        <f t="shared" si="614"/>
        <v>0</v>
      </c>
      <c r="EM295" s="2601"/>
      <c r="EN295" s="2681" t="str">
        <f t="shared" si="573"/>
        <v/>
      </c>
      <c r="EO295" s="2688">
        <f t="shared" si="574"/>
        <v>0</v>
      </c>
      <c r="EP295" s="2689">
        <f t="shared" si="575"/>
        <v>0</v>
      </c>
      <c r="EQ295" s="2689">
        <f t="shared" si="576"/>
        <v>0</v>
      </c>
      <c r="ER295" s="2689">
        <f t="shared" si="577"/>
        <v>0</v>
      </c>
      <c r="ES295" s="2689">
        <f t="shared" si="578"/>
        <v>0</v>
      </c>
      <c r="ET295" s="2689">
        <f t="shared" si="579"/>
        <v>0</v>
      </c>
      <c r="EU295" s="2689">
        <f t="shared" si="580"/>
        <v>0</v>
      </c>
      <c r="EV295" s="2689">
        <f t="shared" si="581"/>
        <v>0</v>
      </c>
      <c r="EW295" s="2689">
        <f t="shared" si="582"/>
        <v>0</v>
      </c>
      <c r="EX295" s="2705">
        <f>IF(X295=EX8,X295,0)</f>
        <v>0</v>
      </c>
      <c r="EY295" s="2703" t="str">
        <f t="shared" si="583"/>
        <v/>
      </c>
      <c r="EZ295" s="2678" t="str">
        <f t="shared" si="584"/>
        <v/>
      </c>
      <c r="FA295" s="2692" t="str">
        <f t="shared" si="585"/>
        <v/>
      </c>
      <c r="FB295" s="2692" t="str">
        <f t="shared" si="586"/>
        <v/>
      </c>
      <c r="FC295" s="2692" t="str">
        <f t="shared" si="587"/>
        <v/>
      </c>
      <c r="FD295" s="2692" t="str">
        <f t="shared" si="588"/>
        <v/>
      </c>
      <c r="FE295" s="2692" t="str">
        <f t="shared" si="589"/>
        <v/>
      </c>
      <c r="FF295" s="2692" t="str">
        <f t="shared" si="590"/>
        <v/>
      </c>
      <c r="FG295" s="2692" t="str">
        <f t="shared" si="591"/>
        <v/>
      </c>
      <c r="FH295" s="2601"/>
      <c r="FI295" s="2681" t="str">
        <f t="shared" si="592"/>
        <v/>
      </c>
      <c r="FJ295" s="2694">
        <f t="shared" si="593"/>
        <v>0</v>
      </c>
      <c r="FK295" s="2527" t="str">
        <f t="shared" si="594"/>
        <v/>
      </c>
      <c r="FL295" s="2527" t="str">
        <f t="shared" si="595"/>
        <v/>
      </c>
      <c r="FM295" s="2527" t="str">
        <f t="shared" si="596"/>
        <v/>
      </c>
      <c r="FN295" s="2527" t="str">
        <f t="shared" si="597"/>
        <v/>
      </c>
      <c r="FO295" s="2527" t="str">
        <f t="shared" si="598"/>
        <v/>
      </c>
      <c r="FP295" s="2527" t="str">
        <f t="shared" si="599"/>
        <v/>
      </c>
      <c r="FQ295" s="2527" t="str">
        <f t="shared" si="600"/>
        <v/>
      </c>
      <c r="FR295" s="2527" t="str">
        <f t="shared" si="601"/>
        <v/>
      </c>
      <c r="FS295" s="2704">
        <f>IF(X295=FS8,X295,0)</f>
        <v>0</v>
      </c>
      <c r="FT295" s="2703" t="str">
        <f t="shared" si="602"/>
        <v/>
      </c>
      <c r="FU295" s="2692" t="str">
        <f t="shared" si="603"/>
        <v/>
      </c>
      <c r="FV295" s="2692" t="str">
        <f t="shared" si="604"/>
        <v/>
      </c>
      <c r="FW295" s="2692" t="str">
        <f t="shared" si="605"/>
        <v/>
      </c>
      <c r="FX295" s="2692" t="str">
        <f t="shared" si="606"/>
        <v/>
      </c>
      <c r="FY295" s="2692" t="str">
        <f t="shared" si="607"/>
        <v/>
      </c>
      <c r="FZ295" s="2692" t="str">
        <f t="shared" si="608"/>
        <v/>
      </c>
      <c r="GA295" s="2692" t="str">
        <f t="shared" si="609"/>
        <v/>
      </c>
      <c r="GB295" s="2696" t="str">
        <f t="shared" si="610"/>
        <v/>
      </c>
      <c r="GC295" s="2535"/>
    </row>
    <row r="296" spans="1:185" ht="45" customHeight="1" x14ac:dyDescent="0.25">
      <c r="A296" s="2633">
        <f>ROW()</f>
        <v>296</v>
      </c>
      <c r="B296" s="2667" t="str">
        <f>IF(C296="I","",IF(ISBLANK(D296),"",IF(ISTEXT(D296),LARGE(B9:B295,1)+1,0)))</f>
        <v/>
      </c>
      <c r="C296" s="2716"/>
      <c r="D296" s="2717"/>
      <c r="E296" s="2718"/>
      <c r="F296" s="2719"/>
      <c r="G296" s="2671"/>
      <c r="H296" s="2672"/>
      <c r="I296" s="2671"/>
      <c r="J296" s="2672"/>
      <c r="K296" s="2673">
        <f t="shared" si="611"/>
        <v>0</v>
      </c>
      <c r="L296" s="2532"/>
      <c r="M296" s="2674">
        <f t="shared" si="499"/>
        <v>0</v>
      </c>
      <c r="N296" s="2675">
        <f t="shared" si="499"/>
        <v>0</v>
      </c>
      <c r="O296" s="2676"/>
      <c r="P296" s="2676"/>
      <c r="Q296" s="2676"/>
      <c r="R296" s="2676"/>
      <c r="S296" s="2676"/>
      <c r="T296" s="2676"/>
      <c r="U296" s="2676"/>
      <c r="V296" s="2676"/>
      <c r="W296" s="2532"/>
      <c r="X296" s="2674">
        <f t="shared" si="500"/>
        <v>0</v>
      </c>
      <c r="Y296" s="2675">
        <f t="shared" si="500"/>
        <v>0</v>
      </c>
      <c r="Z296" s="2677"/>
      <c r="AA296" s="2677"/>
      <c r="AB296" s="2677"/>
      <c r="AC296" s="2677"/>
      <c r="AD296" s="2677"/>
      <c r="AE296" s="2677"/>
      <c r="AF296" s="2677"/>
      <c r="AG296" s="2677"/>
      <c r="AH296" s="2532"/>
      <c r="AI296" s="2535"/>
      <c r="AJ296" s="2678">
        <f t="shared" si="501"/>
        <v>0</v>
      </c>
      <c r="AK296" s="2679">
        <f t="shared" si="502"/>
        <v>0</v>
      </c>
      <c r="AL296" s="2678">
        <f t="shared" si="503"/>
        <v>0</v>
      </c>
      <c r="AM296" s="2679">
        <f t="shared" si="504"/>
        <v>0</v>
      </c>
      <c r="AN296" s="2678">
        <f t="shared" si="505"/>
        <v>0</v>
      </c>
      <c r="AO296" s="2679">
        <f t="shared" si="506"/>
        <v>0</v>
      </c>
      <c r="AP296" s="2678">
        <f t="shared" si="507"/>
        <v>0</v>
      </c>
      <c r="AQ296" s="2679">
        <f t="shared" si="508"/>
        <v>0</v>
      </c>
      <c r="AR296" s="2678">
        <f t="shared" si="509"/>
        <v>0</v>
      </c>
      <c r="AS296" s="2679">
        <f t="shared" si="510"/>
        <v>0</v>
      </c>
      <c r="AT296" s="2678">
        <f t="shared" si="511"/>
        <v>0</v>
      </c>
      <c r="AU296" s="2679">
        <f t="shared" si="512"/>
        <v>0</v>
      </c>
      <c r="AV296" s="2678">
        <f t="shared" si="513"/>
        <v>0</v>
      </c>
      <c r="AW296" s="2679">
        <f t="shared" si="514"/>
        <v>0</v>
      </c>
      <c r="AX296" s="2678">
        <f t="shared" si="515"/>
        <v>0</v>
      </c>
      <c r="AY296" s="2679">
        <f t="shared" si="516"/>
        <v>0</v>
      </c>
      <c r="AZ296" s="2680"/>
      <c r="BA296" s="2681">
        <f>BA9</f>
        <v>20</v>
      </c>
      <c r="BB296" s="2681">
        <f t="shared" si="517"/>
        <v>0</v>
      </c>
      <c r="BC296" s="2681" t="str">
        <f t="shared" si="518"/>
        <v/>
      </c>
      <c r="BD296" s="2682">
        <f t="shared" si="615"/>
        <v>0</v>
      </c>
      <c r="BE296" s="2682">
        <f t="shared" si="612"/>
        <v>0</v>
      </c>
      <c r="BF296" s="2682">
        <f t="shared" si="612"/>
        <v>0</v>
      </c>
      <c r="BG296" s="2682">
        <f t="shared" si="612"/>
        <v>0</v>
      </c>
      <c r="BH296" s="2682">
        <f t="shared" si="612"/>
        <v>0</v>
      </c>
      <c r="BI296" s="2682">
        <f t="shared" si="612"/>
        <v>0</v>
      </c>
      <c r="BJ296" s="2682">
        <f t="shared" si="612"/>
        <v>0</v>
      </c>
      <c r="BK296" s="2682">
        <f t="shared" si="612"/>
        <v>0</v>
      </c>
      <c r="BL296" s="2535"/>
      <c r="BM296" s="2683">
        <f t="shared" si="519"/>
        <v>0</v>
      </c>
      <c r="BN296" s="2684">
        <f t="shared" si="520"/>
        <v>0</v>
      </c>
      <c r="BO296" s="2684">
        <f t="shared" si="521"/>
        <v>0</v>
      </c>
      <c r="BP296" s="2684">
        <f t="shared" si="522"/>
        <v>0</v>
      </c>
      <c r="BQ296" s="2684">
        <f t="shared" si="523"/>
        <v>0</v>
      </c>
      <c r="BR296" s="2684">
        <f t="shared" si="524"/>
        <v>0</v>
      </c>
      <c r="BS296" s="2684">
        <f t="shared" si="525"/>
        <v>0</v>
      </c>
      <c r="BT296" s="2684">
        <f t="shared" si="526"/>
        <v>0</v>
      </c>
      <c r="BU296" s="2617"/>
      <c r="BV296" s="2685">
        <f t="shared" si="616"/>
        <v>0</v>
      </c>
      <c r="BW296" s="2686">
        <f t="shared" si="613"/>
        <v>0</v>
      </c>
      <c r="BX296" s="2686">
        <f t="shared" si="613"/>
        <v>0</v>
      </c>
      <c r="BY296" s="2686">
        <f t="shared" si="613"/>
        <v>0</v>
      </c>
      <c r="BZ296" s="2686">
        <f t="shared" si="613"/>
        <v>0</v>
      </c>
      <c r="CA296" s="2686">
        <f t="shared" si="613"/>
        <v>0</v>
      </c>
      <c r="CB296" s="2686">
        <f t="shared" si="613"/>
        <v>0</v>
      </c>
      <c r="CC296" s="2687">
        <f t="shared" si="613"/>
        <v>0</v>
      </c>
      <c r="CD296" s="2525"/>
      <c r="CE296" s="2681" t="str">
        <f t="shared" si="527"/>
        <v/>
      </c>
      <c r="CF296" s="2688">
        <f t="shared" si="528"/>
        <v>0</v>
      </c>
      <c r="CG296" s="2689">
        <f t="shared" si="529"/>
        <v>0</v>
      </c>
      <c r="CH296" s="2689">
        <f t="shared" si="530"/>
        <v>0</v>
      </c>
      <c r="CI296" s="2689">
        <f t="shared" si="531"/>
        <v>0</v>
      </c>
      <c r="CJ296" s="2689">
        <f t="shared" si="532"/>
        <v>0</v>
      </c>
      <c r="CK296" s="2689">
        <f t="shared" si="533"/>
        <v>0</v>
      </c>
      <c r="CL296" s="2689">
        <f t="shared" si="534"/>
        <v>0</v>
      </c>
      <c r="CM296" s="2689">
        <f t="shared" si="535"/>
        <v>0</v>
      </c>
      <c r="CN296" s="2689">
        <f t="shared" si="536"/>
        <v>0</v>
      </c>
      <c r="CO296" s="2702">
        <f>IF(M296=CO8,M296,0)</f>
        <v>0</v>
      </c>
      <c r="CP296" s="2703" t="str">
        <f t="shared" si="537"/>
        <v/>
      </c>
      <c r="CQ296" s="2678" t="str">
        <f t="shared" si="538"/>
        <v/>
      </c>
      <c r="CR296" s="2692" t="str">
        <f t="shared" si="539"/>
        <v/>
      </c>
      <c r="CS296" s="2692" t="str">
        <f t="shared" si="540"/>
        <v/>
      </c>
      <c r="CT296" s="2692" t="str">
        <f t="shared" si="541"/>
        <v/>
      </c>
      <c r="CU296" s="2692" t="str">
        <f t="shared" si="542"/>
        <v/>
      </c>
      <c r="CV296" s="2692" t="str">
        <f t="shared" si="543"/>
        <v/>
      </c>
      <c r="CW296" s="2692" t="str">
        <f t="shared" si="544"/>
        <v/>
      </c>
      <c r="CX296" s="2693" t="str">
        <f t="shared" si="545"/>
        <v/>
      </c>
      <c r="CY296" s="2601"/>
      <c r="CZ296" s="2681" t="str">
        <f t="shared" si="546"/>
        <v/>
      </c>
      <c r="DA296" s="2694">
        <f t="shared" si="547"/>
        <v>0</v>
      </c>
      <c r="DB296" s="2527" t="str">
        <f t="shared" si="548"/>
        <v/>
      </c>
      <c r="DC296" s="2527" t="str">
        <f t="shared" si="549"/>
        <v/>
      </c>
      <c r="DD296" s="2527" t="str">
        <f t="shared" si="550"/>
        <v/>
      </c>
      <c r="DE296" s="2527" t="str">
        <f t="shared" si="551"/>
        <v/>
      </c>
      <c r="DF296" s="2527" t="str">
        <f t="shared" si="552"/>
        <v/>
      </c>
      <c r="DG296" s="2527" t="str">
        <f t="shared" si="553"/>
        <v/>
      </c>
      <c r="DH296" s="2527" t="str">
        <f t="shared" si="554"/>
        <v/>
      </c>
      <c r="DI296" s="2527" t="str">
        <f t="shared" si="555"/>
        <v/>
      </c>
      <c r="DJ296" s="2549"/>
      <c r="DK296" s="2704">
        <f>IF(M296=DK8,M296,0)</f>
        <v>0</v>
      </c>
      <c r="DL296" s="2703" t="str">
        <f t="shared" si="556"/>
        <v/>
      </c>
      <c r="DM296" s="2692" t="str">
        <f t="shared" si="557"/>
        <v/>
      </c>
      <c r="DN296" s="2692" t="str">
        <f t="shared" si="558"/>
        <v/>
      </c>
      <c r="DO296" s="2692" t="str">
        <f t="shared" si="559"/>
        <v/>
      </c>
      <c r="DP296" s="2692" t="str">
        <f t="shared" si="560"/>
        <v/>
      </c>
      <c r="DQ296" s="2692" t="str">
        <f t="shared" si="561"/>
        <v/>
      </c>
      <c r="DR296" s="2692" t="str">
        <f t="shared" si="562"/>
        <v/>
      </c>
      <c r="DS296" s="2692" t="str">
        <f t="shared" si="563"/>
        <v/>
      </c>
      <c r="DT296" s="2696" t="str">
        <f t="shared" si="564"/>
        <v/>
      </c>
      <c r="DU296" s="2535"/>
      <c r="DV296" s="2683">
        <f t="shared" si="565"/>
        <v>0</v>
      </c>
      <c r="DW296" s="2684">
        <f t="shared" si="566"/>
        <v>0</v>
      </c>
      <c r="DX296" s="2684">
        <f t="shared" si="567"/>
        <v>0</v>
      </c>
      <c r="DY296" s="2684">
        <f t="shared" si="568"/>
        <v>0</v>
      </c>
      <c r="DZ296" s="2684">
        <f t="shared" si="569"/>
        <v>0</v>
      </c>
      <c r="EA296" s="2684">
        <f t="shared" si="570"/>
        <v>0</v>
      </c>
      <c r="EB296" s="2684">
        <f t="shared" si="571"/>
        <v>0</v>
      </c>
      <c r="EC296" s="2684">
        <f t="shared" si="572"/>
        <v>0</v>
      </c>
      <c r="ED296" s="2630"/>
      <c r="EE296" s="2685">
        <f t="shared" si="617"/>
        <v>0</v>
      </c>
      <c r="EF296" s="2686">
        <f t="shared" si="614"/>
        <v>0</v>
      </c>
      <c r="EG296" s="2686">
        <f t="shared" si="614"/>
        <v>0</v>
      </c>
      <c r="EH296" s="2686">
        <f t="shared" si="614"/>
        <v>0</v>
      </c>
      <c r="EI296" s="2686">
        <f t="shared" si="614"/>
        <v>0</v>
      </c>
      <c r="EJ296" s="2686">
        <f t="shared" si="614"/>
        <v>0</v>
      </c>
      <c r="EK296" s="2686">
        <f t="shared" si="614"/>
        <v>0</v>
      </c>
      <c r="EL296" s="2687">
        <f t="shared" si="614"/>
        <v>0</v>
      </c>
      <c r="EM296" s="2601"/>
      <c r="EN296" s="2681" t="str">
        <f t="shared" si="573"/>
        <v/>
      </c>
      <c r="EO296" s="2688">
        <f t="shared" si="574"/>
        <v>0</v>
      </c>
      <c r="EP296" s="2689">
        <f t="shared" si="575"/>
        <v>0</v>
      </c>
      <c r="EQ296" s="2689">
        <f t="shared" si="576"/>
        <v>0</v>
      </c>
      <c r="ER296" s="2689">
        <f t="shared" si="577"/>
        <v>0</v>
      </c>
      <c r="ES296" s="2689">
        <f t="shared" si="578"/>
        <v>0</v>
      </c>
      <c r="ET296" s="2689">
        <f t="shared" si="579"/>
        <v>0</v>
      </c>
      <c r="EU296" s="2689">
        <f t="shared" si="580"/>
        <v>0</v>
      </c>
      <c r="EV296" s="2689">
        <f t="shared" si="581"/>
        <v>0</v>
      </c>
      <c r="EW296" s="2689">
        <f t="shared" si="582"/>
        <v>0</v>
      </c>
      <c r="EX296" s="2705">
        <f>IF(X296=EX8,X296,0)</f>
        <v>0</v>
      </c>
      <c r="EY296" s="2703" t="str">
        <f t="shared" si="583"/>
        <v/>
      </c>
      <c r="EZ296" s="2678" t="str">
        <f t="shared" si="584"/>
        <v/>
      </c>
      <c r="FA296" s="2692" t="str">
        <f t="shared" si="585"/>
        <v/>
      </c>
      <c r="FB296" s="2692" t="str">
        <f t="shared" si="586"/>
        <v/>
      </c>
      <c r="FC296" s="2692" t="str">
        <f t="shared" si="587"/>
        <v/>
      </c>
      <c r="FD296" s="2692" t="str">
        <f t="shared" si="588"/>
        <v/>
      </c>
      <c r="FE296" s="2692" t="str">
        <f t="shared" si="589"/>
        <v/>
      </c>
      <c r="FF296" s="2692" t="str">
        <f t="shared" si="590"/>
        <v/>
      </c>
      <c r="FG296" s="2692" t="str">
        <f t="shared" si="591"/>
        <v/>
      </c>
      <c r="FH296" s="2601"/>
      <c r="FI296" s="2681" t="str">
        <f t="shared" si="592"/>
        <v/>
      </c>
      <c r="FJ296" s="2694">
        <f t="shared" si="593"/>
        <v>0</v>
      </c>
      <c r="FK296" s="2527" t="str">
        <f t="shared" si="594"/>
        <v/>
      </c>
      <c r="FL296" s="2527" t="str">
        <f t="shared" si="595"/>
        <v/>
      </c>
      <c r="FM296" s="2527" t="str">
        <f t="shared" si="596"/>
        <v/>
      </c>
      <c r="FN296" s="2527" t="str">
        <f t="shared" si="597"/>
        <v/>
      </c>
      <c r="FO296" s="2527" t="str">
        <f t="shared" si="598"/>
        <v/>
      </c>
      <c r="FP296" s="2527" t="str">
        <f t="shared" si="599"/>
        <v/>
      </c>
      <c r="FQ296" s="2527" t="str">
        <f t="shared" si="600"/>
        <v/>
      </c>
      <c r="FR296" s="2527" t="str">
        <f t="shared" si="601"/>
        <v/>
      </c>
      <c r="FS296" s="2704">
        <f>IF(X296=FS8,X296,0)</f>
        <v>0</v>
      </c>
      <c r="FT296" s="2703" t="str">
        <f t="shared" si="602"/>
        <v/>
      </c>
      <c r="FU296" s="2692" t="str">
        <f t="shared" si="603"/>
        <v/>
      </c>
      <c r="FV296" s="2692" t="str">
        <f t="shared" si="604"/>
        <v/>
      </c>
      <c r="FW296" s="2692" t="str">
        <f t="shared" si="605"/>
        <v/>
      </c>
      <c r="FX296" s="2692" t="str">
        <f t="shared" si="606"/>
        <v/>
      </c>
      <c r="FY296" s="2692" t="str">
        <f t="shared" si="607"/>
        <v/>
      </c>
      <c r="FZ296" s="2692" t="str">
        <f t="shared" si="608"/>
        <v/>
      </c>
      <c r="GA296" s="2692" t="str">
        <f t="shared" si="609"/>
        <v/>
      </c>
      <c r="GB296" s="2696" t="str">
        <f t="shared" si="610"/>
        <v/>
      </c>
      <c r="GC296" s="2535"/>
    </row>
    <row r="297" spans="1:185" ht="45" customHeight="1" x14ac:dyDescent="0.25">
      <c r="A297" s="2633">
        <f>ROW()</f>
        <v>297</v>
      </c>
      <c r="B297" s="2667" t="str">
        <f>IF(C297="I","",IF(ISBLANK(D297),"",IF(ISTEXT(D297),LARGE(B9:B296,1)+1,0)))</f>
        <v/>
      </c>
      <c r="C297" s="2716"/>
      <c r="D297" s="2717"/>
      <c r="E297" s="2718"/>
      <c r="F297" s="2719"/>
      <c r="G297" s="2671"/>
      <c r="H297" s="2672"/>
      <c r="I297" s="2671"/>
      <c r="J297" s="2672"/>
      <c r="K297" s="2673">
        <f t="shared" si="611"/>
        <v>0</v>
      </c>
      <c r="L297" s="2532"/>
      <c r="M297" s="2674">
        <f t="shared" si="499"/>
        <v>0</v>
      </c>
      <c r="N297" s="2675">
        <f t="shared" si="499"/>
        <v>0</v>
      </c>
      <c r="O297" s="2676"/>
      <c r="P297" s="2676"/>
      <c r="Q297" s="2676"/>
      <c r="R297" s="2676"/>
      <c r="S297" s="2676"/>
      <c r="T297" s="2676"/>
      <c r="U297" s="2676"/>
      <c r="V297" s="2676"/>
      <c r="W297" s="2532"/>
      <c r="X297" s="2674">
        <f t="shared" si="500"/>
        <v>0</v>
      </c>
      <c r="Y297" s="2675">
        <f t="shared" si="500"/>
        <v>0</v>
      </c>
      <c r="Z297" s="2677"/>
      <c r="AA297" s="2677"/>
      <c r="AB297" s="2677"/>
      <c r="AC297" s="2677"/>
      <c r="AD297" s="2677"/>
      <c r="AE297" s="2677"/>
      <c r="AF297" s="2677"/>
      <c r="AG297" s="2677"/>
      <c r="AH297" s="2532"/>
      <c r="AI297" s="2535"/>
      <c r="AJ297" s="2678">
        <f t="shared" si="501"/>
        <v>0</v>
      </c>
      <c r="AK297" s="2679">
        <f t="shared" si="502"/>
        <v>0</v>
      </c>
      <c r="AL297" s="2678">
        <f t="shared" si="503"/>
        <v>0</v>
      </c>
      <c r="AM297" s="2679">
        <f t="shared" si="504"/>
        <v>0</v>
      </c>
      <c r="AN297" s="2678">
        <f t="shared" si="505"/>
        <v>0</v>
      </c>
      <c r="AO297" s="2679">
        <f t="shared" si="506"/>
        <v>0</v>
      </c>
      <c r="AP297" s="2678">
        <f t="shared" si="507"/>
        <v>0</v>
      </c>
      <c r="AQ297" s="2679">
        <f t="shared" si="508"/>
        <v>0</v>
      </c>
      <c r="AR297" s="2678">
        <f t="shared" si="509"/>
        <v>0</v>
      </c>
      <c r="AS297" s="2679">
        <f t="shared" si="510"/>
        <v>0</v>
      </c>
      <c r="AT297" s="2678">
        <f t="shared" si="511"/>
        <v>0</v>
      </c>
      <c r="AU297" s="2679">
        <f t="shared" si="512"/>
        <v>0</v>
      </c>
      <c r="AV297" s="2678">
        <f t="shared" si="513"/>
        <v>0</v>
      </c>
      <c r="AW297" s="2679">
        <f t="shared" si="514"/>
        <v>0</v>
      </c>
      <c r="AX297" s="2678">
        <f t="shared" si="515"/>
        <v>0</v>
      </c>
      <c r="AY297" s="2679">
        <f t="shared" si="516"/>
        <v>0</v>
      </c>
      <c r="AZ297" s="2680"/>
      <c r="BA297" s="2681">
        <f>BA9</f>
        <v>20</v>
      </c>
      <c r="BB297" s="2681">
        <f t="shared" si="517"/>
        <v>0</v>
      </c>
      <c r="BC297" s="2681" t="str">
        <f t="shared" si="518"/>
        <v/>
      </c>
      <c r="BD297" s="2682">
        <f t="shared" si="615"/>
        <v>0</v>
      </c>
      <c r="BE297" s="2682">
        <f t="shared" si="612"/>
        <v>0</v>
      </c>
      <c r="BF297" s="2682">
        <f t="shared" si="612"/>
        <v>0</v>
      </c>
      <c r="BG297" s="2682">
        <f t="shared" si="612"/>
        <v>0</v>
      </c>
      <c r="BH297" s="2682">
        <f t="shared" si="612"/>
        <v>0</v>
      </c>
      <c r="BI297" s="2682">
        <f t="shared" si="612"/>
        <v>0</v>
      </c>
      <c r="BJ297" s="2682">
        <f t="shared" si="612"/>
        <v>0</v>
      </c>
      <c r="BK297" s="2682">
        <f t="shared" si="612"/>
        <v>0</v>
      </c>
      <c r="BL297" s="2535"/>
      <c r="BM297" s="2683">
        <f t="shared" si="519"/>
        <v>0</v>
      </c>
      <c r="BN297" s="2684">
        <f t="shared" si="520"/>
        <v>0</v>
      </c>
      <c r="BO297" s="2684">
        <f t="shared" si="521"/>
        <v>0</v>
      </c>
      <c r="BP297" s="2684">
        <f t="shared" si="522"/>
        <v>0</v>
      </c>
      <c r="BQ297" s="2684">
        <f t="shared" si="523"/>
        <v>0</v>
      </c>
      <c r="BR297" s="2684">
        <f t="shared" si="524"/>
        <v>0</v>
      </c>
      <c r="BS297" s="2684">
        <f t="shared" si="525"/>
        <v>0</v>
      </c>
      <c r="BT297" s="2684">
        <f t="shared" si="526"/>
        <v>0</v>
      </c>
      <c r="BU297" s="2617"/>
      <c r="BV297" s="2685">
        <f t="shared" si="616"/>
        <v>0</v>
      </c>
      <c r="BW297" s="2686">
        <f t="shared" si="613"/>
        <v>0</v>
      </c>
      <c r="BX297" s="2686">
        <f t="shared" si="613"/>
        <v>0</v>
      </c>
      <c r="BY297" s="2686">
        <f t="shared" si="613"/>
        <v>0</v>
      </c>
      <c r="BZ297" s="2686">
        <f t="shared" si="613"/>
        <v>0</v>
      </c>
      <c r="CA297" s="2686">
        <f t="shared" si="613"/>
        <v>0</v>
      </c>
      <c r="CB297" s="2686">
        <f t="shared" si="613"/>
        <v>0</v>
      </c>
      <c r="CC297" s="2687">
        <f t="shared" si="613"/>
        <v>0</v>
      </c>
      <c r="CD297" s="2525"/>
      <c r="CE297" s="2681" t="str">
        <f t="shared" si="527"/>
        <v/>
      </c>
      <c r="CF297" s="2688">
        <f t="shared" si="528"/>
        <v>0</v>
      </c>
      <c r="CG297" s="2689">
        <f t="shared" si="529"/>
        <v>0</v>
      </c>
      <c r="CH297" s="2689">
        <f t="shared" si="530"/>
        <v>0</v>
      </c>
      <c r="CI297" s="2689">
        <f t="shared" si="531"/>
        <v>0</v>
      </c>
      <c r="CJ297" s="2689">
        <f t="shared" si="532"/>
        <v>0</v>
      </c>
      <c r="CK297" s="2689">
        <f t="shared" si="533"/>
        <v>0</v>
      </c>
      <c r="CL297" s="2689">
        <f t="shared" si="534"/>
        <v>0</v>
      </c>
      <c r="CM297" s="2689">
        <f t="shared" si="535"/>
        <v>0</v>
      </c>
      <c r="CN297" s="2689">
        <f t="shared" si="536"/>
        <v>0</v>
      </c>
      <c r="CO297" s="2702">
        <f>IF(M297=CO8,M297,0)</f>
        <v>0</v>
      </c>
      <c r="CP297" s="2703" t="str">
        <f t="shared" si="537"/>
        <v/>
      </c>
      <c r="CQ297" s="2678" t="str">
        <f t="shared" si="538"/>
        <v/>
      </c>
      <c r="CR297" s="2692" t="str">
        <f t="shared" si="539"/>
        <v/>
      </c>
      <c r="CS297" s="2692" t="str">
        <f t="shared" si="540"/>
        <v/>
      </c>
      <c r="CT297" s="2692" t="str">
        <f t="shared" si="541"/>
        <v/>
      </c>
      <c r="CU297" s="2692" t="str">
        <f t="shared" si="542"/>
        <v/>
      </c>
      <c r="CV297" s="2692" t="str">
        <f t="shared" si="543"/>
        <v/>
      </c>
      <c r="CW297" s="2692" t="str">
        <f t="shared" si="544"/>
        <v/>
      </c>
      <c r="CX297" s="2693" t="str">
        <f t="shared" si="545"/>
        <v/>
      </c>
      <c r="CY297" s="2601"/>
      <c r="CZ297" s="2681" t="str">
        <f t="shared" si="546"/>
        <v/>
      </c>
      <c r="DA297" s="2694">
        <f t="shared" si="547"/>
        <v>0</v>
      </c>
      <c r="DB297" s="2527" t="str">
        <f t="shared" si="548"/>
        <v/>
      </c>
      <c r="DC297" s="2527" t="str">
        <f t="shared" si="549"/>
        <v/>
      </c>
      <c r="DD297" s="2527" t="str">
        <f t="shared" si="550"/>
        <v/>
      </c>
      <c r="DE297" s="2527" t="str">
        <f t="shared" si="551"/>
        <v/>
      </c>
      <c r="DF297" s="2527" t="str">
        <f t="shared" si="552"/>
        <v/>
      </c>
      <c r="DG297" s="2527" t="str">
        <f t="shared" si="553"/>
        <v/>
      </c>
      <c r="DH297" s="2527" t="str">
        <f t="shared" si="554"/>
        <v/>
      </c>
      <c r="DI297" s="2527" t="str">
        <f t="shared" si="555"/>
        <v/>
      </c>
      <c r="DJ297" s="2549"/>
      <c r="DK297" s="2704">
        <f>IF(M297=DK8,M297,0)</f>
        <v>0</v>
      </c>
      <c r="DL297" s="2703" t="str">
        <f t="shared" si="556"/>
        <v/>
      </c>
      <c r="DM297" s="2692" t="str">
        <f t="shared" si="557"/>
        <v/>
      </c>
      <c r="DN297" s="2692" t="str">
        <f t="shared" si="558"/>
        <v/>
      </c>
      <c r="DO297" s="2692" t="str">
        <f t="shared" si="559"/>
        <v/>
      </c>
      <c r="DP297" s="2692" t="str">
        <f t="shared" si="560"/>
        <v/>
      </c>
      <c r="DQ297" s="2692" t="str">
        <f t="shared" si="561"/>
        <v/>
      </c>
      <c r="DR297" s="2692" t="str">
        <f t="shared" si="562"/>
        <v/>
      </c>
      <c r="DS297" s="2692" t="str">
        <f t="shared" si="563"/>
        <v/>
      </c>
      <c r="DT297" s="2696" t="str">
        <f t="shared" si="564"/>
        <v/>
      </c>
      <c r="DU297" s="2535"/>
      <c r="DV297" s="2683">
        <f t="shared" si="565"/>
        <v>0</v>
      </c>
      <c r="DW297" s="2684">
        <f t="shared" si="566"/>
        <v>0</v>
      </c>
      <c r="DX297" s="2684">
        <f t="shared" si="567"/>
        <v>0</v>
      </c>
      <c r="DY297" s="2684">
        <f t="shared" si="568"/>
        <v>0</v>
      </c>
      <c r="DZ297" s="2684">
        <f t="shared" si="569"/>
        <v>0</v>
      </c>
      <c r="EA297" s="2684">
        <f t="shared" si="570"/>
        <v>0</v>
      </c>
      <c r="EB297" s="2684">
        <f t="shared" si="571"/>
        <v>0</v>
      </c>
      <c r="EC297" s="2684">
        <f t="shared" si="572"/>
        <v>0</v>
      </c>
      <c r="ED297" s="2630"/>
      <c r="EE297" s="2685">
        <f t="shared" si="617"/>
        <v>0</v>
      </c>
      <c r="EF297" s="2686">
        <f t="shared" si="614"/>
        <v>0</v>
      </c>
      <c r="EG297" s="2686">
        <f t="shared" si="614"/>
        <v>0</v>
      </c>
      <c r="EH297" s="2686">
        <f t="shared" si="614"/>
        <v>0</v>
      </c>
      <c r="EI297" s="2686">
        <f t="shared" si="614"/>
        <v>0</v>
      </c>
      <c r="EJ297" s="2686">
        <f t="shared" si="614"/>
        <v>0</v>
      </c>
      <c r="EK297" s="2686">
        <f t="shared" si="614"/>
        <v>0</v>
      </c>
      <c r="EL297" s="2687">
        <f t="shared" si="614"/>
        <v>0</v>
      </c>
      <c r="EM297" s="2601"/>
      <c r="EN297" s="2681" t="str">
        <f t="shared" si="573"/>
        <v/>
      </c>
      <c r="EO297" s="2688">
        <f t="shared" si="574"/>
        <v>0</v>
      </c>
      <c r="EP297" s="2689">
        <f t="shared" si="575"/>
        <v>0</v>
      </c>
      <c r="EQ297" s="2689">
        <f t="shared" si="576"/>
        <v>0</v>
      </c>
      <c r="ER297" s="2689">
        <f t="shared" si="577"/>
        <v>0</v>
      </c>
      <c r="ES297" s="2689">
        <f t="shared" si="578"/>
        <v>0</v>
      </c>
      <c r="ET297" s="2689">
        <f t="shared" si="579"/>
        <v>0</v>
      </c>
      <c r="EU297" s="2689">
        <f t="shared" si="580"/>
        <v>0</v>
      </c>
      <c r="EV297" s="2689">
        <f t="shared" si="581"/>
        <v>0</v>
      </c>
      <c r="EW297" s="2689">
        <f t="shared" si="582"/>
        <v>0</v>
      </c>
      <c r="EX297" s="2705">
        <f>IF(X297=EX8,X297,0)</f>
        <v>0</v>
      </c>
      <c r="EY297" s="2703" t="str">
        <f t="shared" si="583"/>
        <v/>
      </c>
      <c r="EZ297" s="2678" t="str">
        <f t="shared" si="584"/>
        <v/>
      </c>
      <c r="FA297" s="2692" t="str">
        <f t="shared" si="585"/>
        <v/>
      </c>
      <c r="FB297" s="2692" t="str">
        <f t="shared" si="586"/>
        <v/>
      </c>
      <c r="FC297" s="2692" t="str">
        <f t="shared" si="587"/>
        <v/>
      </c>
      <c r="FD297" s="2692" t="str">
        <f t="shared" si="588"/>
        <v/>
      </c>
      <c r="FE297" s="2692" t="str">
        <f t="shared" si="589"/>
        <v/>
      </c>
      <c r="FF297" s="2692" t="str">
        <f t="shared" si="590"/>
        <v/>
      </c>
      <c r="FG297" s="2692" t="str">
        <f t="shared" si="591"/>
        <v/>
      </c>
      <c r="FH297" s="2601"/>
      <c r="FI297" s="2681" t="str">
        <f t="shared" si="592"/>
        <v/>
      </c>
      <c r="FJ297" s="2694">
        <f t="shared" si="593"/>
        <v>0</v>
      </c>
      <c r="FK297" s="2527" t="str">
        <f t="shared" si="594"/>
        <v/>
      </c>
      <c r="FL297" s="2527" t="str">
        <f t="shared" si="595"/>
        <v/>
      </c>
      <c r="FM297" s="2527" t="str">
        <f t="shared" si="596"/>
        <v/>
      </c>
      <c r="FN297" s="2527" t="str">
        <f t="shared" si="597"/>
        <v/>
      </c>
      <c r="FO297" s="2527" t="str">
        <f t="shared" si="598"/>
        <v/>
      </c>
      <c r="FP297" s="2527" t="str">
        <f t="shared" si="599"/>
        <v/>
      </c>
      <c r="FQ297" s="2527" t="str">
        <f t="shared" si="600"/>
        <v/>
      </c>
      <c r="FR297" s="2527" t="str">
        <f t="shared" si="601"/>
        <v/>
      </c>
      <c r="FS297" s="2704">
        <f>IF(X297=FS8,X297,0)</f>
        <v>0</v>
      </c>
      <c r="FT297" s="2703" t="str">
        <f t="shared" si="602"/>
        <v/>
      </c>
      <c r="FU297" s="2692" t="str">
        <f t="shared" si="603"/>
        <v/>
      </c>
      <c r="FV297" s="2692" t="str">
        <f t="shared" si="604"/>
        <v/>
      </c>
      <c r="FW297" s="2692" t="str">
        <f t="shared" si="605"/>
        <v/>
      </c>
      <c r="FX297" s="2692" t="str">
        <f t="shared" si="606"/>
        <v/>
      </c>
      <c r="FY297" s="2692" t="str">
        <f t="shared" si="607"/>
        <v/>
      </c>
      <c r="FZ297" s="2692" t="str">
        <f t="shared" si="608"/>
        <v/>
      </c>
      <c r="GA297" s="2692" t="str">
        <f t="shared" si="609"/>
        <v/>
      </c>
      <c r="GB297" s="2696" t="str">
        <f t="shared" si="610"/>
        <v/>
      </c>
      <c r="GC297" s="2535"/>
    </row>
    <row r="298" spans="1:185" ht="45" customHeight="1" x14ac:dyDescent="0.25">
      <c r="A298" s="2633">
        <f>ROW()</f>
        <v>298</v>
      </c>
      <c r="B298" s="2667" t="str">
        <f>IF(C298="I","",IF(ISBLANK(D298),"",IF(ISTEXT(D298),LARGE(B9:B297,1)+1,0)))</f>
        <v/>
      </c>
      <c r="C298" s="2716"/>
      <c r="D298" s="2717"/>
      <c r="E298" s="2718"/>
      <c r="F298" s="2719"/>
      <c r="G298" s="2671"/>
      <c r="H298" s="2672"/>
      <c r="I298" s="2671"/>
      <c r="J298" s="2672"/>
      <c r="K298" s="2673">
        <f t="shared" si="611"/>
        <v>0</v>
      </c>
      <c r="L298" s="2532"/>
      <c r="M298" s="2674">
        <f t="shared" si="499"/>
        <v>0</v>
      </c>
      <c r="N298" s="2675">
        <f t="shared" si="499"/>
        <v>0</v>
      </c>
      <c r="O298" s="2676"/>
      <c r="P298" s="2676"/>
      <c r="Q298" s="2676"/>
      <c r="R298" s="2676"/>
      <c r="S298" s="2676"/>
      <c r="T298" s="2676"/>
      <c r="U298" s="2676"/>
      <c r="V298" s="2676"/>
      <c r="W298" s="2532"/>
      <c r="X298" s="2674">
        <f t="shared" si="500"/>
        <v>0</v>
      </c>
      <c r="Y298" s="2675">
        <f t="shared" si="500"/>
        <v>0</v>
      </c>
      <c r="Z298" s="2677"/>
      <c r="AA298" s="2677"/>
      <c r="AB298" s="2677"/>
      <c r="AC298" s="2677"/>
      <c r="AD298" s="2677"/>
      <c r="AE298" s="2677"/>
      <c r="AF298" s="2677"/>
      <c r="AG298" s="2677"/>
      <c r="AH298" s="2532"/>
      <c r="AI298" s="2535"/>
      <c r="AJ298" s="2678">
        <f t="shared" si="501"/>
        <v>0</v>
      </c>
      <c r="AK298" s="2679">
        <f t="shared" si="502"/>
        <v>0</v>
      </c>
      <c r="AL298" s="2678">
        <f t="shared" si="503"/>
        <v>0</v>
      </c>
      <c r="AM298" s="2679">
        <f t="shared" si="504"/>
        <v>0</v>
      </c>
      <c r="AN298" s="2678">
        <f t="shared" si="505"/>
        <v>0</v>
      </c>
      <c r="AO298" s="2679">
        <f t="shared" si="506"/>
        <v>0</v>
      </c>
      <c r="AP298" s="2678">
        <f t="shared" si="507"/>
        <v>0</v>
      </c>
      <c r="AQ298" s="2679">
        <f t="shared" si="508"/>
        <v>0</v>
      </c>
      <c r="AR298" s="2678">
        <f t="shared" si="509"/>
        <v>0</v>
      </c>
      <c r="AS298" s="2679">
        <f t="shared" si="510"/>
        <v>0</v>
      </c>
      <c r="AT298" s="2678">
        <f t="shared" si="511"/>
        <v>0</v>
      </c>
      <c r="AU298" s="2679">
        <f t="shared" si="512"/>
        <v>0</v>
      </c>
      <c r="AV298" s="2678">
        <f t="shared" si="513"/>
        <v>0</v>
      </c>
      <c r="AW298" s="2679">
        <f t="shared" si="514"/>
        <v>0</v>
      </c>
      <c r="AX298" s="2678">
        <f t="shared" si="515"/>
        <v>0</v>
      </c>
      <c r="AY298" s="2679">
        <f t="shared" si="516"/>
        <v>0</v>
      </c>
      <c r="AZ298" s="2680"/>
      <c r="BA298" s="2681">
        <f>BA9</f>
        <v>20</v>
      </c>
      <c r="BB298" s="2681">
        <f t="shared" si="517"/>
        <v>0</v>
      </c>
      <c r="BC298" s="2681" t="str">
        <f t="shared" si="518"/>
        <v/>
      </c>
      <c r="BD298" s="2682">
        <f t="shared" si="615"/>
        <v>0</v>
      </c>
      <c r="BE298" s="2682">
        <f t="shared" si="612"/>
        <v>0</v>
      </c>
      <c r="BF298" s="2682">
        <f t="shared" si="612"/>
        <v>0</v>
      </c>
      <c r="BG298" s="2682">
        <f t="shared" si="612"/>
        <v>0</v>
      </c>
      <c r="BH298" s="2682">
        <f t="shared" si="612"/>
        <v>0</v>
      </c>
      <c r="BI298" s="2682">
        <f t="shared" si="612"/>
        <v>0</v>
      </c>
      <c r="BJ298" s="2682">
        <f t="shared" si="612"/>
        <v>0</v>
      </c>
      <c r="BK298" s="2682">
        <f t="shared" si="612"/>
        <v>0</v>
      </c>
      <c r="BL298" s="2535"/>
      <c r="BM298" s="2683">
        <f t="shared" si="519"/>
        <v>0</v>
      </c>
      <c r="BN298" s="2684">
        <f t="shared" si="520"/>
        <v>0</v>
      </c>
      <c r="BO298" s="2684">
        <f t="shared" si="521"/>
        <v>0</v>
      </c>
      <c r="BP298" s="2684">
        <f t="shared" si="522"/>
        <v>0</v>
      </c>
      <c r="BQ298" s="2684">
        <f t="shared" si="523"/>
        <v>0</v>
      </c>
      <c r="BR298" s="2684">
        <f t="shared" si="524"/>
        <v>0</v>
      </c>
      <c r="BS298" s="2684">
        <f t="shared" si="525"/>
        <v>0</v>
      </c>
      <c r="BT298" s="2684">
        <f t="shared" si="526"/>
        <v>0</v>
      </c>
      <c r="BU298" s="2617"/>
      <c r="BV298" s="2685">
        <f t="shared" si="616"/>
        <v>0</v>
      </c>
      <c r="BW298" s="2686">
        <f t="shared" si="613"/>
        <v>0</v>
      </c>
      <c r="BX298" s="2686">
        <f t="shared" si="613"/>
        <v>0</v>
      </c>
      <c r="BY298" s="2686">
        <f t="shared" si="613"/>
        <v>0</v>
      </c>
      <c r="BZ298" s="2686">
        <f t="shared" si="613"/>
        <v>0</v>
      </c>
      <c r="CA298" s="2686">
        <f t="shared" si="613"/>
        <v>0</v>
      </c>
      <c r="CB298" s="2686">
        <f t="shared" si="613"/>
        <v>0</v>
      </c>
      <c r="CC298" s="2687">
        <f t="shared" si="613"/>
        <v>0</v>
      </c>
      <c r="CD298" s="2525"/>
      <c r="CE298" s="2681" t="str">
        <f t="shared" si="527"/>
        <v/>
      </c>
      <c r="CF298" s="2688">
        <f t="shared" si="528"/>
        <v>0</v>
      </c>
      <c r="CG298" s="2689">
        <f t="shared" si="529"/>
        <v>0</v>
      </c>
      <c r="CH298" s="2689">
        <f t="shared" si="530"/>
        <v>0</v>
      </c>
      <c r="CI298" s="2689">
        <f t="shared" si="531"/>
        <v>0</v>
      </c>
      <c r="CJ298" s="2689">
        <f t="shared" si="532"/>
        <v>0</v>
      </c>
      <c r="CK298" s="2689">
        <f t="shared" si="533"/>
        <v>0</v>
      </c>
      <c r="CL298" s="2689">
        <f t="shared" si="534"/>
        <v>0</v>
      </c>
      <c r="CM298" s="2689">
        <f t="shared" si="535"/>
        <v>0</v>
      </c>
      <c r="CN298" s="2689">
        <f t="shared" si="536"/>
        <v>0</v>
      </c>
      <c r="CO298" s="2702">
        <f>IF(M298=CO8,M298,0)</f>
        <v>0</v>
      </c>
      <c r="CP298" s="2703" t="str">
        <f t="shared" si="537"/>
        <v/>
      </c>
      <c r="CQ298" s="2678" t="str">
        <f t="shared" si="538"/>
        <v/>
      </c>
      <c r="CR298" s="2692" t="str">
        <f t="shared" si="539"/>
        <v/>
      </c>
      <c r="CS298" s="2692" t="str">
        <f t="shared" si="540"/>
        <v/>
      </c>
      <c r="CT298" s="2692" t="str">
        <f t="shared" si="541"/>
        <v/>
      </c>
      <c r="CU298" s="2692" t="str">
        <f t="shared" si="542"/>
        <v/>
      </c>
      <c r="CV298" s="2692" t="str">
        <f t="shared" si="543"/>
        <v/>
      </c>
      <c r="CW298" s="2692" t="str">
        <f t="shared" si="544"/>
        <v/>
      </c>
      <c r="CX298" s="2693" t="str">
        <f t="shared" si="545"/>
        <v/>
      </c>
      <c r="CY298" s="2601"/>
      <c r="CZ298" s="2681" t="str">
        <f t="shared" si="546"/>
        <v/>
      </c>
      <c r="DA298" s="2694">
        <f t="shared" si="547"/>
        <v>0</v>
      </c>
      <c r="DB298" s="2527" t="str">
        <f t="shared" si="548"/>
        <v/>
      </c>
      <c r="DC298" s="2527" t="str">
        <f t="shared" si="549"/>
        <v/>
      </c>
      <c r="DD298" s="2527" t="str">
        <f t="shared" si="550"/>
        <v/>
      </c>
      <c r="DE298" s="2527" t="str">
        <f t="shared" si="551"/>
        <v/>
      </c>
      <c r="DF298" s="2527" t="str">
        <f t="shared" si="552"/>
        <v/>
      </c>
      <c r="DG298" s="2527" t="str">
        <f t="shared" si="553"/>
        <v/>
      </c>
      <c r="DH298" s="2527" t="str">
        <f t="shared" si="554"/>
        <v/>
      </c>
      <c r="DI298" s="2527" t="str">
        <f t="shared" si="555"/>
        <v/>
      </c>
      <c r="DJ298" s="2549"/>
      <c r="DK298" s="2704">
        <f>IF(M298=DK8,M298,0)</f>
        <v>0</v>
      </c>
      <c r="DL298" s="2703" t="str">
        <f t="shared" si="556"/>
        <v/>
      </c>
      <c r="DM298" s="2692" t="str">
        <f t="shared" si="557"/>
        <v/>
      </c>
      <c r="DN298" s="2692" t="str">
        <f t="shared" si="558"/>
        <v/>
      </c>
      <c r="DO298" s="2692" t="str">
        <f t="shared" si="559"/>
        <v/>
      </c>
      <c r="DP298" s="2692" t="str">
        <f t="shared" si="560"/>
        <v/>
      </c>
      <c r="DQ298" s="2692" t="str">
        <f t="shared" si="561"/>
        <v/>
      </c>
      <c r="DR298" s="2692" t="str">
        <f t="shared" si="562"/>
        <v/>
      </c>
      <c r="DS298" s="2692" t="str">
        <f t="shared" si="563"/>
        <v/>
      </c>
      <c r="DT298" s="2696" t="str">
        <f t="shared" si="564"/>
        <v/>
      </c>
      <c r="DU298" s="2535"/>
      <c r="DV298" s="2683">
        <f t="shared" si="565"/>
        <v>0</v>
      </c>
      <c r="DW298" s="2684">
        <f t="shared" si="566"/>
        <v>0</v>
      </c>
      <c r="DX298" s="2684">
        <f t="shared" si="567"/>
        <v>0</v>
      </c>
      <c r="DY298" s="2684">
        <f t="shared" si="568"/>
        <v>0</v>
      </c>
      <c r="DZ298" s="2684">
        <f t="shared" si="569"/>
        <v>0</v>
      </c>
      <c r="EA298" s="2684">
        <f t="shared" si="570"/>
        <v>0</v>
      </c>
      <c r="EB298" s="2684">
        <f t="shared" si="571"/>
        <v>0</v>
      </c>
      <c r="EC298" s="2684">
        <f t="shared" si="572"/>
        <v>0</v>
      </c>
      <c r="ED298" s="2630"/>
      <c r="EE298" s="2685">
        <f t="shared" si="617"/>
        <v>0</v>
      </c>
      <c r="EF298" s="2686">
        <f t="shared" si="614"/>
        <v>0</v>
      </c>
      <c r="EG298" s="2686">
        <f t="shared" si="614"/>
        <v>0</v>
      </c>
      <c r="EH298" s="2686">
        <f t="shared" si="614"/>
        <v>0</v>
      </c>
      <c r="EI298" s="2686">
        <f t="shared" si="614"/>
        <v>0</v>
      </c>
      <c r="EJ298" s="2686">
        <f t="shared" si="614"/>
        <v>0</v>
      </c>
      <c r="EK298" s="2686">
        <f t="shared" si="614"/>
        <v>0</v>
      </c>
      <c r="EL298" s="2687">
        <f t="shared" si="614"/>
        <v>0</v>
      </c>
      <c r="EM298" s="2601"/>
      <c r="EN298" s="2681" t="str">
        <f t="shared" si="573"/>
        <v/>
      </c>
      <c r="EO298" s="2688">
        <f t="shared" si="574"/>
        <v>0</v>
      </c>
      <c r="EP298" s="2689">
        <f t="shared" si="575"/>
        <v>0</v>
      </c>
      <c r="EQ298" s="2689">
        <f t="shared" si="576"/>
        <v>0</v>
      </c>
      <c r="ER298" s="2689">
        <f t="shared" si="577"/>
        <v>0</v>
      </c>
      <c r="ES298" s="2689">
        <f t="shared" si="578"/>
        <v>0</v>
      </c>
      <c r="ET298" s="2689">
        <f t="shared" si="579"/>
        <v>0</v>
      </c>
      <c r="EU298" s="2689">
        <f t="shared" si="580"/>
        <v>0</v>
      </c>
      <c r="EV298" s="2689">
        <f t="shared" si="581"/>
        <v>0</v>
      </c>
      <c r="EW298" s="2689">
        <f t="shared" si="582"/>
        <v>0</v>
      </c>
      <c r="EX298" s="2705">
        <f>IF(X298=EX8,X298,0)</f>
        <v>0</v>
      </c>
      <c r="EY298" s="2703" t="str">
        <f t="shared" si="583"/>
        <v/>
      </c>
      <c r="EZ298" s="2678" t="str">
        <f t="shared" si="584"/>
        <v/>
      </c>
      <c r="FA298" s="2692" t="str">
        <f t="shared" si="585"/>
        <v/>
      </c>
      <c r="FB298" s="2692" t="str">
        <f t="shared" si="586"/>
        <v/>
      </c>
      <c r="FC298" s="2692" t="str">
        <f t="shared" si="587"/>
        <v/>
      </c>
      <c r="FD298" s="2692" t="str">
        <f t="shared" si="588"/>
        <v/>
      </c>
      <c r="FE298" s="2692" t="str">
        <f t="shared" si="589"/>
        <v/>
      </c>
      <c r="FF298" s="2692" t="str">
        <f t="shared" si="590"/>
        <v/>
      </c>
      <c r="FG298" s="2692" t="str">
        <f t="shared" si="591"/>
        <v/>
      </c>
      <c r="FH298" s="2601"/>
      <c r="FI298" s="2681" t="str">
        <f t="shared" si="592"/>
        <v/>
      </c>
      <c r="FJ298" s="2694">
        <f t="shared" si="593"/>
        <v>0</v>
      </c>
      <c r="FK298" s="2527" t="str">
        <f t="shared" si="594"/>
        <v/>
      </c>
      <c r="FL298" s="2527" t="str">
        <f t="shared" si="595"/>
        <v/>
      </c>
      <c r="FM298" s="2527" t="str">
        <f t="shared" si="596"/>
        <v/>
      </c>
      <c r="FN298" s="2527" t="str">
        <f t="shared" si="597"/>
        <v/>
      </c>
      <c r="FO298" s="2527" t="str">
        <f t="shared" si="598"/>
        <v/>
      </c>
      <c r="FP298" s="2527" t="str">
        <f t="shared" si="599"/>
        <v/>
      </c>
      <c r="FQ298" s="2527" t="str">
        <f t="shared" si="600"/>
        <v/>
      </c>
      <c r="FR298" s="2527" t="str">
        <f t="shared" si="601"/>
        <v/>
      </c>
      <c r="FS298" s="2704">
        <f>IF(X298=FS8,X298,0)</f>
        <v>0</v>
      </c>
      <c r="FT298" s="2703" t="str">
        <f t="shared" si="602"/>
        <v/>
      </c>
      <c r="FU298" s="2692" t="str">
        <f t="shared" si="603"/>
        <v/>
      </c>
      <c r="FV298" s="2692" t="str">
        <f t="shared" si="604"/>
        <v/>
      </c>
      <c r="FW298" s="2692" t="str">
        <f t="shared" si="605"/>
        <v/>
      </c>
      <c r="FX298" s="2692" t="str">
        <f t="shared" si="606"/>
        <v/>
      </c>
      <c r="FY298" s="2692" t="str">
        <f t="shared" si="607"/>
        <v/>
      </c>
      <c r="FZ298" s="2692" t="str">
        <f t="shared" si="608"/>
        <v/>
      </c>
      <c r="GA298" s="2692" t="str">
        <f t="shared" si="609"/>
        <v/>
      </c>
      <c r="GB298" s="2696" t="str">
        <f t="shared" si="610"/>
        <v/>
      </c>
      <c r="GC298" s="2535"/>
    </row>
    <row r="299" spans="1:185" ht="45" customHeight="1" x14ac:dyDescent="0.25">
      <c r="A299" s="2633">
        <f>ROW()</f>
        <v>299</v>
      </c>
      <c r="B299" s="2667" t="str">
        <f>IF(C299="I","",IF(ISBLANK(D299),"",IF(ISTEXT(D299),LARGE(B9:B298,1)+1,0)))</f>
        <v/>
      </c>
      <c r="C299" s="2716"/>
      <c r="D299" s="2717"/>
      <c r="E299" s="2718"/>
      <c r="F299" s="2719"/>
      <c r="G299" s="2671"/>
      <c r="H299" s="2672"/>
      <c r="I299" s="2671"/>
      <c r="J299" s="2672"/>
      <c r="K299" s="2673">
        <f t="shared" si="611"/>
        <v>0</v>
      </c>
      <c r="L299" s="2532"/>
      <c r="M299" s="2674">
        <f t="shared" si="499"/>
        <v>0</v>
      </c>
      <c r="N299" s="2675">
        <f t="shared" si="499"/>
        <v>0</v>
      </c>
      <c r="O299" s="2676"/>
      <c r="P299" s="2676"/>
      <c r="Q299" s="2676"/>
      <c r="R299" s="2676"/>
      <c r="S299" s="2676"/>
      <c r="T299" s="2676"/>
      <c r="U299" s="2676"/>
      <c r="V299" s="2676"/>
      <c r="W299" s="2532"/>
      <c r="X299" s="2674">
        <f t="shared" si="500"/>
        <v>0</v>
      </c>
      <c r="Y299" s="2675">
        <f t="shared" si="500"/>
        <v>0</v>
      </c>
      <c r="Z299" s="2677"/>
      <c r="AA299" s="2677"/>
      <c r="AB299" s="2677"/>
      <c r="AC299" s="2677"/>
      <c r="AD299" s="2677"/>
      <c r="AE299" s="2677"/>
      <c r="AF299" s="2677"/>
      <c r="AG299" s="2677"/>
      <c r="AH299" s="2532"/>
      <c r="AI299" s="2535"/>
      <c r="AJ299" s="2678">
        <f t="shared" si="501"/>
        <v>0</v>
      </c>
      <c r="AK299" s="2679">
        <f t="shared" si="502"/>
        <v>0</v>
      </c>
      <c r="AL299" s="2678">
        <f t="shared" si="503"/>
        <v>0</v>
      </c>
      <c r="AM299" s="2679">
        <f t="shared" si="504"/>
        <v>0</v>
      </c>
      <c r="AN299" s="2678">
        <f t="shared" si="505"/>
        <v>0</v>
      </c>
      <c r="AO299" s="2679">
        <f t="shared" si="506"/>
        <v>0</v>
      </c>
      <c r="AP299" s="2678">
        <f t="shared" si="507"/>
        <v>0</v>
      </c>
      <c r="AQ299" s="2679">
        <f t="shared" si="508"/>
        <v>0</v>
      </c>
      <c r="AR299" s="2678">
        <f t="shared" si="509"/>
        <v>0</v>
      </c>
      <c r="AS299" s="2679">
        <f t="shared" si="510"/>
        <v>0</v>
      </c>
      <c r="AT299" s="2678">
        <f t="shared" si="511"/>
        <v>0</v>
      </c>
      <c r="AU299" s="2679">
        <f t="shared" si="512"/>
        <v>0</v>
      </c>
      <c r="AV299" s="2678">
        <f t="shared" si="513"/>
        <v>0</v>
      </c>
      <c r="AW299" s="2679">
        <f t="shared" si="514"/>
        <v>0</v>
      </c>
      <c r="AX299" s="2678">
        <f t="shared" si="515"/>
        <v>0</v>
      </c>
      <c r="AY299" s="2679">
        <f t="shared" si="516"/>
        <v>0</v>
      </c>
      <c r="AZ299" s="2680"/>
      <c r="BA299" s="2681">
        <f>BA9</f>
        <v>20</v>
      </c>
      <c r="BB299" s="2681">
        <f t="shared" si="517"/>
        <v>0</v>
      </c>
      <c r="BC299" s="2681" t="str">
        <f t="shared" si="518"/>
        <v/>
      </c>
      <c r="BD299" s="2682">
        <f t="shared" si="615"/>
        <v>0</v>
      </c>
      <c r="BE299" s="2682">
        <f t="shared" si="612"/>
        <v>0</v>
      </c>
      <c r="BF299" s="2682">
        <f t="shared" si="612"/>
        <v>0</v>
      </c>
      <c r="BG299" s="2682">
        <f t="shared" si="612"/>
        <v>0</v>
      </c>
      <c r="BH299" s="2682">
        <f t="shared" si="612"/>
        <v>0</v>
      </c>
      <c r="BI299" s="2682">
        <f t="shared" si="612"/>
        <v>0</v>
      </c>
      <c r="BJ299" s="2682">
        <f t="shared" si="612"/>
        <v>0</v>
      </c>
      <c r="BK299" s="2682">
        <f t="shared" si="612"/>
        <v>0</v>
      </c>
      <c r="BL299" s="2535"/>
      <c r="BM299" s="2683">
        <f t="shared" si="519"/>
        <v>0</v>
      </c>
      <c r="BN299" s="2684">
        <f t="shared" si="520"/>
        <v>0</v>
      </c>
      <c r="BO299" s="2684">
        <f t="shared" si="521"/>
        <v>0</v>
      </c>
      <c r="BP299" s="2684">
        <f t="shared" si="522"/>
        <v>0</v>
      </c>
      <c r="BQ299" s="2684">
        <f t="shared" si="523"/>
        <v>0</v>
      </c>
      <c r="BR299" s="2684">
        <f t="shared" si="524"/>
        <v>0</v>
      </c>
      <c r="BS299" s="2684">
        <f t="shared" si="525"/>
        <v>0</v>
      </c>
      <c r="BT299" s="2684">
        <f t="shared" si="526"/>
        <v>0</v>
      </c>
      <c r="BU299" s="2617"/>
      <c r="BV299" s="2685">
        <f t="shared" si="616"/>
        <v>0</v>
      </c>
      <c r="BW299" s="2686">
        <f t="shared" si="613"/>
        <v>0</v>
      </c>
      <c r="BX299" s="2686">
        <f t="shared" si="613"/>
        <v>0</v>
      </c>
      <c r="BY299" s="2686">
        <f t="shared" si="613"/>
        <v>0</v>
      </c>
      <c r="BZ299" s="2686">
        <f t="shared" si="613"/>
        <v>0</v>
      </c>
      <c r="CA299" s="2686">
        <f t="shared" si="613"/>
        <v>0</v>
      </c>
      <c r="CB299" s="2686">
        <f t="shared" si="613"/>
        <v>0</v>
      </c>
      <c r="CC299" s="2687">
        <f t="shared" si="613"/>
        <v>0</v>
      </c>
      <c r="CD299" s="2525"/>
      <c r="CE299" s="2681" t="str">
        <f t="shared" si="527"/>
        <v/>
      </c>
      <c r="CF299" s="2688">
        <f t="shared" si="528"/>
        <v>0</v>
      </c>
      <c r="CG299" s="2689">
        <f t="shared" si="529"/>
        <v>0</v>
      </c>
      <c r="CH299" s="2689">
        <f t="shared" si="530"/>
        <v>0</v>
      </c>
      <c r="CI299" s="2689">
        <f t="shared" si="531"/>
        <v>0</v>
      </c>
      <c r="CJ299" s="2689">
        <f t="shared" si="532"/>
        <v>0</v>
      </c>
      <c r="CK299" s="2689">
        <f t="shared" si="533"/>
        <v>0</v>
      </c>
      <c r="CL299" s="2689">
        <f t="shared" si="534"/>
        <v>0</v>
      </c>
      <c r="CM299" s="2689">
        <f t="shared" si="535"/>
        <v>0</v>
      </c>
      <c r="CN299" s="2689">
        <f t="shared" si="536"/>
        <v>0</v>
      </c>
      <c r="CO299" s="2702">
        <f>IF(M299=CO8,M299,0)</f>
        <v>0</v>
      </c>
      <c r="CP299" s="2703" t="str">
        <f t="shared" si="537"/>
        <v/>
      </c>
      <c r="CQ299" s="2678" t="str">
        <f t="shared" si="538"/>
        <v/>
      </c>
      <c r="CR299" s="2692" t="str">
        <f t="shared" si="539"/>
        <v/>
      </c>
      <c r="CS299" s="2692" t="str">
        <f t="shared" si="540"/>
        <v/>
      </c>
      <c r="CT299" s="2692" t="str">
        <f t="shared" si="541"/>
        <v/>
      </c>
      <c r="CU299" s="2692" t="str">
        <f t="shared" si="542"/>
        <v/>
      </c>
      <c r="CV299" s="2692" t="str">
        <f t="shared" si="543"/>
        <v/>
      </c>
      <c r="CW299" s="2692" t="str">
        <f t="shared" si="544"/>
        <v/>
      </c>
      <c r="CX299" s="2693" t="str">
        <f t="shared" si="545"/>
        <v/>
      </c>
      <c r="CY299" s="2601"/>
      <c r="CZ299" s="2681" t="str">
        <f t="shared" si="546"/>
        <v/>
      </c>
      <c r="DA299" s="2694">
        <f t="shared" si="547"/>
        <v>0</v>
      </c>
      <c r="DB299" s="2527" t="str">
        <f t="shared" si="548"/>
        <v/>
      </c>
      <c r="DC299" s="2527" t="str">
        <f t="shared" si="549"/>
        <v/>
      </c>
      <c r="DD299" s="2527" t="str">
        <f t="shared" si="550"/>
        <v/>
      </c>
      <c r="DE299" s="2527" t="str">
        <f t="shared" si="551"/>
        <v/>
      </c>
      <c r="DF299" s="2527" t="str">
        <f t="shared" si="552"/>
        <v/>
      </c>
      <c r="DG299" s="2527" t="str">
        <f t="shared" si="553"/>
        <v/>
      </c>
      <c r="DH299" s="2527" t="str">
        <f t="shared" si="554"/>
        <v/>
      </c>
      <c r="DI299" s="2527" t="str">
        <f t="shared" si="555"/>
        <v/>
      </c>
      <c r="DJ299" s="2549"/>
      <c r="DK299" s="2704">
        <f>IF(M299=DK8,M299,0)</f>
        <v>0</v>
      </c>
      <c r="DL299" s="2703" t="str">
        <f t="shared" si="556"/>
        <v/>
      </c>
      <c r="DM299" s="2692" t="str">
        <f t="shared" si="557"/>
        <v/>
      </c>
      <c r="DN299" s="2692" t="str">
        <f t="shared" si="558"/>
        <v/>
      </c>
      <c r="DO299" s="2692" t="str">
        <f t="shared" si="559"/>
        <v/>
      </c>
      <c r="DP299" s="2692" t="str">
        <f t="shared" si="560"/>
        <v/>
      </c>
      <c r="DQ299" s="2692" t="str">
        <f t="shared" si="561"/>
        <v/>
      </c>
      <c r="DR299" s="2692" t="str">
        <f t="shared" si="562"/>
        <v/>
      </c>
      <c r="DS299" s="2692" t="str">
        <f t="shared" si="563"/>
        <v/>
      </c>
      <c r="DT299" s="2696" t="str">
        <f t="shared" si="564"/>
        <v/>
      </c>
      <c r="DU299" s="2535"/>
      <c r="DV299" s="2683">
        <f t="shared" si="565"/>
        <v>0</v>
      </c>
      <c r="DW299" s="2684">
        <f t="shared" si="566"/>
        <v>0</v>
      </c>
      <c r="DX299" s="2684">
        <f t="shared" si="567"/>
        <v>0</v>
      </c>
      <c r="DY299" s="2684">
        <f t="shared" si="568"/>
        <v>0</v>
      </c>
      <c r="DZ299" s="2684">
        <f t="shared" si="569"/>
        <v>0</v>
      </c>
      <c r="EA299" s="2684">
        <f t="shared" si="570"/>
        <v>0</v>
      </c>
      <c r="EB299" s="2684">
        <f t="shared" si="571"/>
        <v>0</v>
      </c>
      <c r="EC299" s="2684">
        <f t="shared" si="572"/>
        <v>0</v>
      </c>
      <c r="ED299" s="2630"/>
      <c r="EE299" s="2685">
        <f t="shared" si="617"/>
        <v>0</v>
      </c>
      <c r="EF299" s="2686">
        <f t="shared" si="614"/>
        <v>0</v>
      </c>
      <c r="EG299" s="2686">
        <f t="shared" si="614"/>
        <v>0</v>
      </c>
      <c r="EH299" s="2686">
        <f t="shared" si="614"/>
        <v>0</v>
      </c>
      <c r="EI299" s="2686">
        <f t="shared" si="614"/>
        <v>0</v>
      </c>
      <c r="EJ299" s="2686">
        <f t="shared" si="614"/>
        <v>0</v>
      </c>
      <c r="EK299" s="2686">
        <f t="shared" si="614"/>
        <v>0</v>
      </c>
      <c r="EL299" s="2687">
        <f t="shared" si="614"/>
        <v>0</v>
      </c>
      <c r="EM299" s="2601"/>
      <c r="EN299" s="2681" t="str">
        <f t="shared" si="573"/>
        <v/>
      </c>
      <c r="EO299" s="2688">
        <f t="shared" si="574"/>
        <v>0</v>
      </c>
      <c r="EP299" s="2689">
        <f t="shared" si="575"/>
        <v>0</v>
      </c>
      <c r="EQ299" s="2689">
        <f t="shared" si="576"/>
        <v>0</v>
      </c>
      <c r="ER299" s="2689">
        <f t="shared" si="577"/>
        <v>0</v>
      </c>
      <c r="ES299" s="2689">
        <f t="shared" si="578"/>
        <v>0</v>
      </c>
      <c r="ET299" s="2689">
        <f t="shared" si="579"/>
        <v>0</v>
      </c>
      <c r="EU299" s="2689">
        <f t="shared" si="580"/>
        <v>0</v>
      </c>
      <c r="EV299" s="2689">
        <f t="shared" si="581"/>
        <v>0</v>
      </c>
      <c r="EW299" s="2689">
        <f t="shared" si="582"/>
        <v>0</v>
      </c>
      <c r="EX299" s="2705">
        <f>IF(X299=EX8,X299,0)</f>
        <v>0</v>
      </c>
      <c r="EY299" s="2703" t="str">
        <f t="shared" si="583"/>
        <v/>
      </c>
      <c r="EZ299" s="2678" t="str">
        <f t="shared" si="584"/>
        <v/>
      </c>
      <c r="FA299" s="2692" t="str">
        <f t="shared" si="585"/>
        <v/>
      </c>
      <c r="FB299" s="2692" t="str">
        <f t="shared" si="586"/>
        <v/>
      </c>
      <c r="FC299" s="2692" t="str">
        <f t="shared" si="587"/>
        <v/>
      </c>
      <c r="FD299" s="2692" t="str">
        <f t="shared" si="588"/>
        <v/>
      </c>
      <c r="FE299" s="2692" t="str">
        <f t="shared" si="589"/>
        <v/>
      </c>
      <c r="FF299" s="2692" t="str">
        <f t="shared" si="590"/>
        <v/>
      </c>
      <c r="FG299" s="2692" t="str">
        <f t="shared" si="591"/>
        <v/>
      </c>
      <c r="FH299" s="2601"/>
      <c r="FI299" s="2681" t="str">
        <f t="shared" si="592"/>
        <v/>
      </c>
      <c r="FJ299" s="2694">
        <f t="shared" si="593"/>
        <v>0</v>
      </c>
      <c r="FK299" s="2527" t="str">
        <f t="shared" si="594"/>
        <v/>
      </c>
      <c r="FL299" s="2527" t="str">
        <f t="shared" si="595"/>
        <v/>
      </c>
      <c r="FM299" s="2527" t="str">
        <f t="shared" si="596"/>
        <v/>
      </c>
      <c r="FN299" s="2527" t="str">
        <f t="shared" si="597"/>
        <v/>
      </c>
      <c r="FO299" s="2527" t="str">
        <f t="shared" si="598"/>
        <v/>
      </c>
      <c r="FP299" s="2527" t="str">
        <f t="shared" si="599"/>
        <v/>
      </c>
      <c r="FQ299" s="2527" t="str">
        <f t="shared" si="600"/>
        <v/>
      </c>
      <c r="FR299" s="2527" t="str">
        <f t="shared" si="601"/>
        <v/>
      </c>
      <c r="FS299" s="2704">
        <f>IF(X299=FS8,X299,0)</f>
        <v>0</v>
      </c>
      <c r="FT299" s="2703" t="str">
        <f t="shared" si="602"/>
        <v/>
      </c>
      <c r="FU299" s="2692" t="str">
        <f t="shared" si="603"/>
        <v/>
      </c>
      <c r="FV299" s="2692" t="str">
        <f t="shared" si="604"/>
        <v/>
      </c>
      <c r="FW299" s="2692" t="str">
        <f t="shared" si="605"/>
        <v/>
      </c>
      <c r="FX299" s="2692" t="str">
        <f t="shared" si="606"/>
        <v/>
      </c>
      <c r="FY299" s="2692" t="str">
        <f t="shared" si="607"/>
        <v/>
      </c>
      <c r="FZ299" s="2692" t="str">
        <f t="shared" si="608"/>
        <v/>
      </c>
      <c r="GA299" s="2692" t="str">
        <f t="shared" si="609"/>
        <v/>
      </c>
      <c r="GB299" s="2696" t="str">
        <f t="shared" si="610"/>
        <v/>
      </c>
      <c r="GC299" s="2535"/>
    </row>
    <row r="300" spans="1:185" ht="45" customHeight="1" x14ac:dyDescent="0.25">
      <c r="A300" s="2633">
        <f>ROW()</f>
        <v>300</v>
      </c>
      <c r="B300" s="2667" t="str">
        <f>IF(C300="I","",IF(ISBLANK(D300),"",IF(ISTEXT(D300),LARGE(B9:B299,1)+1,0)))</f>
        <v/>
      </c>
      <c r="C300" s="2716"/>
      <c r="D300" s="2717"/>
      <c r="E300" s="2718"/>
      <c r="F300" s="2719"/>
      <c r="G300" s="2671"/>
      <c r="H300" s="2672"/>
      <c r="I300" s="2671"/>
      <c r="J300" s="2672"/>
      <c r="K300" s="2673">
        <f t="shared" si="611"/>
        <v>0</v>
      </c>
      <c r="L300" s="2532"/>
      <c r="M300" s="2674">
        <f t="shared" si="499"/>
        <v>0</v>
      </c>
      <c r="N300" s="2675">
        <f t="shared" si="499"/>
        <v>0</v>
      </c>
      <c r="O300" s="2676"/>
      <c r="P300" s="2676"/>
      <c r="Q300" s="2676"/>
      <c r="R300" s="2676"/>
      <c r="S300" s="2676"/>
      <c r="T300" s="2676"/>
      <c r="U300" s="2676"/>
      <c r="V300" s="2676"/>
      <c r="W300" s="2532"/>
      <c r="X300" s="2674">
        <f t="shared" si="500"/>
        <v>0</v>
      </c>
      <c r="Y300" s="2675">
        <f t="shared" si="500"/>
        <v>0</v>
      </c>
      <c r="Z300" s="2677"/>
      <c r="AA300" s="2677"/>
      <c r="AB300" s="2677"/>
      <c r="AC300" s="2677"/>
      <c r="AD300" s="2677"/>
      <c r="AE300" s="2677"/>
      <c r="AF300" s="2677"/>
      <c r="AG300" s="2677"/>
      <c r="AH300" s="2532"/>
      <c r="AI300" s="2535"/>
      <c r="AJ300" s="2678">
        <f t="shared" si="501"/>
        <v>0</v>
      </c>
      <c r="AK300" s="2679">
        <f t="shared" si="502"/>
        <v>0</v>
      </c>
      <c r="AL300" s="2678">
        <f t="shared" si="503"/>
        <v>0</v>
      </c>
      <c r="AM300" s="2679">
        <f t="shared" si="504"/>
        <v>0</v>
      </c>
      <c r="AN300" s="2678">
        <f t="shared" si="505"/>
        <v>0</v>
      </c>
      <c r="AO300" s="2679">
        <f t="shared" si="506"/>
        <v>0</v>
      </c>
      <c r="AP300" s="2678">
        <f t="shared" si="507"/>
        <v>0</v>
      </c>
      <c r="AQ300" s="2679">
        <f t="shared" si="508"/>
        <v>0</v>
      </c>
      <c r="AR300" s="2678">
        <f t="shared" si="509"/>
        <v>0</v>
      </c>
      <c r="AS300" s="2679">
        <f t="shared" si="510"/>
        <v>0</v>
      </c>
      <c r="AT300" s="2678">
        <f t="shared" si="511"/>
        <v>0</v>
      </c>
      <c r="AU300" s="2679">
        <f t="shared" si="512"/>
        <v>0</v>
      </c>
      <c r="AV300" s="2678">
        <f t="shared" si="513"/>
        <v>0</v>
      </c>
      <c r="AW300" s="2679">
        <f t="shared" si="514"/>
        <v>0</v>
      </c>
      <c r="AX300" s="2678">
        <f t="shared" si="515"/>
        <v>0</v>
      </c>
      <c r="AY300" s="2679">
        <f t="shared" si="516"/>
        <v>0</v>
      </c>
      <c r="AZ300" s="2680"/>
      <c r="BA300" s="2681">
        <f>BA9</f>
        <v>20</v>
      </c>
      <c r="BB300" s="2681">
        <f t="shared" si="517"/>
        <v>0</v>
      </c>
      <c r="BC300" s="2681" t="str">
        <f t="shared" si="518"/>
        <v/>
      </c>
      <c r="BD300" s="2682">
        <f t="shared" si="615"/>
        <v>0</v>
      </c>
      <c r="BE300" s="2682">
        <f t="shared" si="612"/>
        <v>0</v>
      </c>
      <c r="BF300" s="2682">
        <f t="shared" si="612"/>
        <v>0</v>
      </c>
      <c r="BG300" s="2682">
        <f t="shared" si="612"/>
        <v>0</v>
      </c>
      <c r="BH300" s="2682">
        <f t="shared" si="612"/>
        <v>0</v>
      </c>
      <c r="BI300" s="2682">
        <f t="shared" si="612"/>
        <v>0</v>
      </c>
      <c r="BJ300" s="2682">
        <f t="shared" si="612"/>
        <v>0</v>
      </c>
      <c r="BK300" s="2682">
        <f t="shared" si="612"/>
        <v>0</v>
      </c>
      <c r="BL300" s="2535"/>
      <c r="BM300" s="2683">
        <f t="shared" si="519"/>
        <v>0</v>
      </c>
      <c r="BN300" s="2684">
        <f t="shared" si="520"/>
        <v>0</v>
      </c>
      <c r="BO300" s="2684">
        <f t="shared" si="521"/>
        <v>0</v>
      </c>
      <c r="BP300" s="2684">
        <f t="shared" si="522"/>
        <v>0</v>
      </c>
      <c r="BQ300" s="2684">
        <f t="shared" si="523"/>
        <v>0</v>
      </c>
      <c r="BR300" s="2684">
        <f t="shared" si="524"/>
        <v>0</v>
      </c>
      <c r="BS300" s="2684">
        <f t="shared" si="525"/>
        <v>0</v>
      </c>
      <c r="BT300" s="2684">
        <f t="shared" si="526"/>
        <v>0</v>
      </c>
      <c r="BU300" s="2617"/>
      <c r="BV300" s="2685">
        <f t="shared" si="616"/>
        <v>0</v>
      </c>
      <c r="BW300" s="2686">
        <f t="shared" si="613"/>
        <v>0</v>
      </c>
      <c r="BX300" s="2686">
        <f t="shared" si="613"/>
        <v>0</v>
      </c>
      <c r="BY300" s="2686">
        <f t="shared" si="613"/>
        <v>0</v>
      </c>
      <c r="BZ300" s="2686">
        <f t="shared" si="613"/>
        <v>0</v>
      </c>
      <c r="CA300" s="2686">
        <f t="shared" si="613"/>
        <v>0</v>
      </c>
      <c r="CB300" s="2686">
        <f t="shared" si="613"/>
        <v>0</v>
      </c>
      <c r="CC300" s="2687">
        <f t="shared" si="613"/>
        <v>0</v>
      </c>
      <c r="CD300" s="2525"/>
      <c r="CE300" s="2681" t="str">
        <f t="shared" si="527"/>
        <v/>
      </c>
      <c r="CF300" s="2688">
        <f t="shared" si="528"/>
        <v>0</v>
      </c>
      <c r="CG300" s="2689">
        <f t="shared" si="529"/>
        <v>0</v>
      </c>
      <c r="CH300" s="2689">
        <f t="shared" si="530"/>
        <v>0</v>
      </c>
      <c r="CI300" s="2689">
        <f t="shared" si="531"/>
        <v>0</v>
      </c>
      <c r="CJ300" s="2689">
        <f t="shared" si="532"/>
        <v>0</v>
      </c>
      <c r="CK300" s="2689">
        <f t="shared" si="533"/>
        <v>0</v>
      </c>
      <c r="CL300" s="2689">
        <f t="shared" si="534"/>
        <v>0</v>
      </c>
      <c r="CM300" s="2689">
        <f t="shared" si="535"/>
        <v>0</v>
      </c>
      <c r="CN300" s="2689">
        <f t="shared" si="536"/>
        <v>0</v>
      </c>
      <c r="CO300" s="2702">
        <f>IF(M300=CO8,M300,0)</f>
        <v>0</v>
      </c>
      <c r="CP300" s="2703" t="str">
        <f t="shared" si="537"/>
        <v/>
      </c>
      <c r="CQ300" s="2678" t="str">
        <f t="shared" si="538"/>
        <v/>
      </c>
      <c r="CR300" s="2692" t="str">
        <f t="shared" si="539"/>
        <v/>
      </c>
      <c r="CS300" s="2692" t="str">
        <f t="shared" si="540"/>
        <v/>
      </c>
      <c r="CT300" s="2692" t="str">
        <f t="shared" si="541"/>
        <v/>
      </c>
      <c r="CU300" s="2692" t="str">
        <f t="shared" si="542"/>
        <v/>
      </c>
      <c r="CV300" s="2692" t="str">
        <f t="shared" si="543"/>
        <v/>
      </c>
      <c r="CW300" s="2692" t="str">
        <f t="shared" si="544"/>
        <v/>
      </c>
      <c r="CX300" s="2693" t="str">
        <f t="shared" si="545"/>
        <v/>
      </c>
      <c r="CY300" s="2601"/>
      <c r="CZ300" s="2681" t="str">
        <f t="shared" si="546"/>
        <v/>
      </c>
      <c r="DA300" s="2694">
        <f t="shared" si="547"/>
        <v>0</v>
      </c>
      <c r="DB300" s="2527" t="str">
        <f t="shared" si="548"/>
        <v/>
      </c>
      <c r="DC300" s="2527" t="str">
        <f t="shared" si="549"/>
        <v/>
      </c>
      <c r="DD300" s="2527" t="str">
        <f t="shared" si="550"/>
        <v/>
      </c>
      <c r="DE300" s="2527" t="str">
        <f t="shared" si="551"/>
        <v/>
      </c>
      <c r="DF300" s="2527" t="str">
        <f t="shared" si="552"/>
        <v/>
      </c>
      <c r="DG300" s="2527" t="str">
        <f t="shared" si="553"/>
        <v/>
      </c>
      <c r="DH300" s="2527" t="str">
        <f t="shared" si="554"/>
        <v/>
      </c>
      <c r="DI300" s="2527" t="str">
        <f t="shared" si="555"/>
        <v/>
      </c>
      <c r="DJ300" s="2549"/>
      <c r="DK300" s="2704">
        <f>IF(M300=DK8,M300,0)</f>
        <v>0</v>
      </c>
      <c r="DL300" s="2703" t="str">
        <f t="shared" si="556"/>
        <v/>
      </c>
      <c r="DM300" s="2692" t="str">
        <f t="shared" si="557"/>
        <v/>
      </c>
      <c r="DN300" s="2692" t="str">
        <f t="shared" si="558"/>
        <v/>
      </c>
      <c r="DO300" s="2692" t="str">
        <f t="shared" si="559"/>
        <v/>
      </c>
      <c r="DP300" s="2692" t="str">
        <f t="shared" si="560"/>
        <v/>
      </c>
      <c r="DQ300" s="2692" t="str">
        <f t="shared" si="561"/>
        <v/>
      </c>
      <c r="DR300" s="2692" t="str">
        <f t="shared" si="562"/>
        <v/>
      </c>
      <c r="DS300" s="2692" t="str">
        <f t="shared" si="563"/>
        <v/>
      </c>
      <c r="DT300" s="2696" t="str">
        <f t="shared" si="564"/>
        <v/>
      </c>
      <c r="DU300" s="2535"/>
      <c r="DV300" s="2683">
        <f t="shared" si="565"/>
        <v>0</v>
      </c>
      <c r="DW300" s="2684">
        <f t="shared" si="566"/>
        <v>0</v>
      </c>
      <c r="DX300" s="2684">
        <f t="shared" si="567"/>
        <v>0</v>
      </c>
      <c r="DY300" s="2684">
        <f t="shared" si="568"/>
        <v>0</v>
      </c>
      <c r="DZ300" s="2684">
        <f t="shared" si="569"/>
        <v>0</v>
      </c>
      <c r="EA300" s="2684">
        <f t="shared" si="570"/>
        <v>0</v>
      </c>
      <c r="EB300" s="2684">
        <f t="shared" si="571"/>
        <v>0</v>
      </c>
      <c r="EC300" s="2684">
        <f t="shared" si="572"/>
        <v>0</v>
      </c>
      <c r="ED300" s="2630"/>
      <c r="EE300" s="2685">
        <f t="shared" si="617"/>
        <v>0</v>
      </c>
      <c r="EF300" s="2686">
        <f t="shared" si="614"/>
        <v>0</v>
      </c>
      <c r="EG300" s="2686">
        <f t="shared" si="614"/>
        <v>0</v>
      </c>
      <c r="EH300" s="2686">
        <f t="shared" si="614"/>
        <v>0</v>
      </c>
      <c r="EI300" s="2686">
        <f t="shared" si="614"/>
        <v>0</v>
      </c>
      <c r="EJ300" s="2686">
        <f t="shared" si="614"/>
        <v>0</v>
      </c>
      <c r="EK300" s="2686">
        <f t="shared" si="614"/>
        <v>0</v>
      </c>
      <c r="EL300" s="2687">
        <f t="shared" si="614"/>
        <v>0</v>
      </c>
      <c r="EM300" s="2601"/>
      <c r="EN300" s="2681" t="str">
        <f t="shared" si="573"/>
        <v/>
      </c>
      <c r="EO300" s="2688">
        <f t="shared" si="574"/>
        <v>0</v>
      </c>
      <c r="EP300" s="2689">
        <f t="shared" si="575"/>
        <v>0</v>
      </c>
      <c r="EQ300" s="2689">
        <f t="shared" si="576"/>
        <v>0</v>
      </c>
      <c r="ER300" s="2689">
        <f t="shared" si="577"/>
        <v>0</v>
      </c>
      <c r="ES300" s="2689">
        <f t="shared" si="578"/>
        <v>0</v>
      </c>
      <c r="ET300" s="2689">
        <f t="shared" si="579"/>
        <v>0</v>
      </c>
      <c r="EU300" s="2689">
        <f t="shared" si="580"/>
        <v>0</v>
      </c>
      <c r="EV300" s="2689">
        <f t="shared" si="581"/>
        <v>0</v>
      </c>
      <c r="EW300" s="2689">
        <f t="shared" si="582"/>
        <v>0</v>
      </c>
      <c r="EX300" s="2705">
        <f>IF(X300=EX8,X300,0)</f>
        <v>0</v>
      </c>
      <c r="EY300" s="2703" t="str">
        <f t="shared" si="583"/>
        <v/>
      </c>
      <c r="EZ300" s="2678" t="str">
        <f t="shared" si="584"/>
        <v/>
      </c>
      <c r="FA300" s="2692" t="str">
        <f t="shared" si="585"/>
        <v/>
      </c>
      <c r="FB300" s="2692" t="str">
        <f t="shared" si="586"/>
        <v/>
      </c>
      <c r="FC300" s="2692" t="str">
        <f t="shared" si="587"/>
        <v/>
      </c>
      <c r="FD300" s="2692" t="str">
        <f t="shared" si="588"/>
        <v/>
      </c>
      <c r="FE300" s="2692" t="str">
        <f t="shared" si="589"/>
        <v/>
      </c>
      <c r="FF300" s="2692" t="str">
        <f t="shared" si="590"/>
        <v/>
      </c>
      <c r="FG300" s="2692" t="str">
        <f t="shared" si="591"/>
        <v/>
      </c>
      <c r="FH300" s="2601"/>
      <c r="FI300" s="2681" t="str">
        <f t="shared" si="592"/>
        <v/>
      </c>
      <c r="FJ300" s="2694">
        <f t="shared" si="593"/>
        <v>0</v>
      </c>
      <c r="FK300" s="2527" t="str">
        <f t="shared" si="594"/>
        <v/>
      </c>
      <c r="FL300" s="2527" t="str">
        <f t="shared" si="595"/>
        <v/>
      </c>
      <c r="FM300" s="2527" t="str">
        <f t="shared" si="596"/>
        <v/>
      </c>
      <c r="FN300" s="2527" t="str">
        <f t="shared" si="597"/>
        <v/>
      </c>
      <c r="FO300" s="2527" t="str">
        <f t="shared" si="598"/>
        <v/>
      </c>
      <c r="FP300" s="2527" t="str">
        <f t="shared" si="599"/>
        <v/>
      </c>
      <c r="FQ300" s="2527" t="str">
        <f t="shared" si="600"/>
        <v/>
      </c>
      <c r="FR300" s="2527" t="str">
        <f t="shared" si="601"/>
        <v/>
      </c>
      <c r="FS300" s="2704">
        <f>IF(X300=FS8,X300,0)</f>
        <v>0</v>
      </c>
      <c r="FT300" s="2703" t="str">
        <f t="shared" si="602"/>
        <v/>
      </c>
      <c r="FU300" s="2692" t="str">
        <f t="shared" si="603"/>
        <v/>
      </c>
      <c r="FV300" s="2692" t="str">
        <f t="shared" si="604"/>
        <v/>
      </c>
      <c r="FW300" s="2692" t="str">
        <f t="shared" si="605"/>
        <v/>
      </c>
      <c r="FX300" s="2692" t="str">
        <f t="shared" si="606"/>
        <v/>
      </c>
      <c r="FY300" s="2692" t="str">
        <f t="shared" si="607"/>
        <v/>
      </c>
      <c r="FZ300" s="2692" t="str">
        <f t="shared" si="608"/>
        <v/>
      </c>
      <c r="GA300" s="2692" t="str">
        <f t="shared" si="609"/>
        <v/>
      </c>
      <c r="GB300" s="2696" t="str">
        <f t="shared" si="610"/>
        <v/>
      </c>
      <c r="GC300" s="2535"/>
    </row>
    <row r="301" spans="1:185" ht="45" customHeight="1" x14ac:dyDescent="0.25">
      <c r="A301" s="2633">
        <f>ROW()</f>
        <v>301</v>
      </c>
      <c r="B301" s="2667" t="str">
        <f>IF(C301="I","",IF(ISBLANK(D301),"",IF(ISTEXT(D301),LARGE(B9:B300,1)+1,0)))</f>
        <v/>
      </c>
      <c r="C301" s="2716"/>
      <c r="D301" s="2717"/>
      <c r="E301" s="2718"/>
      <c r="F301" s="2719"/>
      <c r="G301" s="2671"/>
      <c r="H301" s="2672"/>
      <c r="I301" s="2671"/>
      <c r="J301" s="2672"/>
      <c r="K301" s="2673">
        <f t="shared" si="611"/>
        <v>0</v>
      </c>
      <c r="L301" s="2532"/>
      <c r="M301" s="2674">
        <f t="shared" si="499"/>
        <v>0</v>
      </c>
      <c r="N301" s="2675">
        <f t="shared" si="499"/>
        <v>0</v>
      </c>
      <c r="O301" s="2676"/>
      <c r="P301" s="2676"/>
      <c r="Q301" s="2676"/>
      <c r="R301" s="2676"/>
      <c r="S301" s="2676"/>
      <c r="T301" s="2676"/>
      <c r="U301" s="2676"/>
      <c r="V301" s="2676"/>
      <c r="W301" s="2532"/>
      <c r="X301" s="2674">
        <f t="shared" si="500"/>
        <v>0</v>
      </c>
      <c r="Y301" s="2675">
        <f t="shared" si="500"/>
        <v>0</v>
      </c>
      <c r="Z301" s="2677"/>
      <c r="AA301" s="2677"/>
      <c r="AB301" s="2677"/>
      <c r="AC301" s="2677"/>
      <c r="AD301" s="2677"/>
      <c r="AE301" s="2677"/>
      <c r="AF301" s="2677"/>
      <c r="AG301" s="2677"/>
      <c r="AH301" s="2532"/>
      <c r="AI301" s="2535"/>
      <c r="AJ301" s="2678">
        <f t="shared" si="501"/>
        <v>0</v>
      </c>
      <c r="AK301" s="2679">
        <f t="shared" si="502"/>
        <v>0</v>
      </c>
      <c r="AL301" s="2678">
        <f t="shared" si="503"/>
        <v>0</v>
      </c>
      <c r="AM301" s="2679">
        <f t="shared" si="504"/>
        <v>0</v>
      </c>
      <c r="AN301" s="2678">
        <f t="shared" si="505"/>
        <v>0</v>
      </c>
      <c r="AO301" s="2679">
        <f t="shared" si="506"/>
        <v>0</v>
      </c>
      <c r="AP301" s="2678">
        <f t="shared" si="507"/>
        <v>0</v>
      </c>
      <c r="AQ301" s="2679">
        <f t="shared" si="508"/>
        <v>0</v>
      </c>
      <c r="AR301" s="2678">
        <f t="shared" si="509"/>
        <v>0</v>
      </c>
      <c r="AS301" s="2679">
        <f t="shared" si="510"/>
        <v>0</v>
      </c>
      <c r="AT301" s="2678">
        <f t="shared" si="511"/>
        <v>0</v>
      </c>
      <c r="AU301" s="2679">
        <f t="shared" si="512"/>
        <v>0</v>
      </c>
      <c r="AV301" s="2678">
        <f t="shared" si="513"/>
        <v>0</v>
      </c>
      <c r="AW301" s="2679">
        <f t="shared" si="514"/>
        <v>0</v>
      </c>
      <c r="AX301" s="2678">
        <f t="shared" si="515"/>
        <v>0</v>
      </c>
      <c r="AY301" s="2679">
        <f t="shared" si="516"/>
        <v>0</v>
      </c>
      <c r="AZ301" s="2680"/>
      <c r="BA301" s="2681">
        <f>BA9</f>
        <v>20</v>
      </c>
      <c r="BB301" s="2681">
        <f t="shared" si="517"/>
        <v>0</v>
      </c>
      <c r="BC301" s="2681" t="str">
        <f t="shared" si="518"/>
        <v/>
      </c>
      <c r="BD301" s="2682">
        <f t="shared" si="615"/>
        <v>0</v>
      </c>
      <c r="BE301" s="2682">
        <f t="shared" si="612"/>
        <v>0</v>
      </c>
      <c r="BF301" s="2682">
        <f t="shared" si="612"/>
        <v>0</v>
      </c>
      <c r="BG301" s="2682">
        <f t="shared" si="612"/>
        <v>0</v>
      </c>
      <c r="BH301" s="2682">
        <f t="shared" si="612"/>
        <v>0</v>
      </c>
      <c r="BI301" s="2682">
        <f t="shared" si="612"/>
        <v>0</v>
      </c>
      <c r="BJ301" s="2682">
        <f t="shared" si="612"/>
        <v>0</v>
      </c>
      <c r="BK301" s="2682">
        <f t="shared" si="612"/>
        <v>0</v>
      </c>
      <c r="BL301" s="2535"/>
      <c r="BM301" s="2683">
        <f t="shared" si="519"/>
        <v>0</v>
      </c>
      <c r="BN301" s="2684">
        <f t="shared" si="520"/>
        <v>0</v>
      </c>
      <c r="BO301" s="2684">
        <f t="shared" si="521"/>
        <v>0</v>
      </c>
      <c r="BP301" s="2684">
        <f t="shared" si="522"/>
        <v>0</v>
      </c>
      <c r="BQ301" s="2684">
        <f t="shared" si="523"/>
        <v>0</v>
      </c>
      <c r="BR301" s="2684">
        <f t="shared" si="524"/>
        <v>0</v>
      </c>
      <c r="BS301" s="2684">
        <f t="shared" si="525"/>
        <v>0</v>
      </c>
      <c r="BT301" s="2684">
        <f t="shared" si="526"/>
        <v>0</v>
      </c>
      <c r="BU301" s="2617"/>
      <c r="BV301" s="2685">
        <f t="shared" si="616"/>
        <v>0</v>
      </c>
      <c r="BW301" s="2686">
        <f t="shared" si="613"/>
        <v>0</v>
      </c>
      <c r="BX301" s="2686">
        <f t="shared" si="613"/>
        <v>0</v>
      </c>
      <c r="BY301" s="2686">
        <f t="shared" si="613"/>
        <v>0</v>
      </c>
      <c r="BZ301" s="2686">
        <f t="shared" si="613"/>
        <v>0</v>
      </c>
      <c r="CA301" s="2686">
        <f t="shared" si="613"/>
        <v>0</v>
      </c>
      <c r="CB301" s="2686">
        <f t="shared" si="613"/>
        <v>0</v>
      </c>
      <c r="CC301" s="2687">
        <f t="shared" si="613"/>
        <v>0</v>
      </c>
      <c r="CD301" s="2525"/>
      <c r="CE301" s="2681" t="str">
        <f t="shared" si="527"/>
        <v/>
      </c>
      <c r="CF301" s="2688">
        <f t="shared" si="528"/>
        <v>0</v>
      </c>
      <c r="CG301" s="2689">
        <f t="shared" si="529"/>
        <v>0</v>
      </c>
      <c r="CH301" s="2689">
        <f t="shared" si="530"/>
        <v>0</v>
      </c>
      <c r="CI301" s="2689">
        <f t="shared" si="531"/>
        <v>0</v>
      </c>
      <c r="CJ301" s="2689">
        <f t="shared" si="532"/>
        <v>0</v>
      </c>
      <c r="CK301" s="2689">
        <f t="shared" si="533"/>
        <v>0</v>
      </c>
      <c r="CL301" s="2689">
        <f t="shared" si="534"/>
        <v>0</v>
      </c>
      <c r="CM301" s="2689">
        <f t="shared" si="535"/>
        <v>0</v>
      </c>
      <c r="CN301" s="2689">
        <f t="shared" si="536"/>
        <v>0</v>
      </c>
      <c r="CO301" s="2702">
        <f>IF(M301=CO8,M301,0)</f>
        <v>0</v>
      </c>
      <c r="CP301" s="2703" t="str">
        <f t="shared" si="537"/>
        <v/>
      </c>
      <c r="CQ301" s="2678" t="str">
        <f t="shared" si="538"/>
        <v/>
      </c>
      <c r="CR301" s="2692" t="str">
        <f t="shared" si="539"/>
        <v/>
      </c>
      <c r="CS301" s="2692" t="str">
        <f t="shared" si="540"/>
        <v/>
      </c>
      <c r="CT301" s="2692" t="str">
        <f t="shared" si="541"/>
        <v/>
      </c>
      <c r="CU301" s="2692" t="str">
        <f t="shared" si="542"/>
        <v/>
      </c>
      <c r="CV301" s="2692" t="str">
        <f t="shared" si="543"/>
        <v/>
      </c>
      <c r="CW301" s="2692" t="str">
        <f t="shared" si="544"/>
        <v/>
      </c>
      <c r="CX301" s="2693" t="str">
        <f t="shared" si="545"/>
        <v/>
      </c>
      <c r="CY301" s="2601"/>
      <c r="CZ301" s="2681" t="str">
        <f t="shared" si="546"/>
        <v/>
      </c>
      <c r="DA301" s="2694">
        <f t="shared" si="547"/>
        <v>0</v>
      </c>
      <c r="DB301" s="2527" t="str">
        <f t="shared" si="548"/>
        <v/>
      </c>
      <c r="DC301" s="2527" t="str">
        <f t="shared" si="549"/>
        <v/>
      </c>
      <c r="DD301" s="2527" t="str">
        <f t="shared" si="550"/>
        <v/>
      </c>
      <c r="DE301" s="2527" t="str">
        <f t="shared" si="551"/>
        <v/>
      </c>
      <c r="DF301" s="2527" t="str">
        <f t="shared" si="552"/>
        <v/>
      </c>
      <c r="DG301" s="2527" t="str">
        <f t="shared" si="553"/>
        <v/>
      </c>
      <c r="DH301" s="2527" t="str">
        <f t="shared" si="554"/>
        <v/>
      </c>
      <c r="DI301" s="2527" t="str">
        <f t="shared" si="555"/>
        <v/>
      </c>
      <c r="DJ301" s="2549"/>
      <c r="DK301" s="2704">
        <f>IF(M301=DK8,M301,0)</f>
        <v>0</v>
      </c>
      <c r="DL301" s="2703" t="str">
        <f t="shared" si="556"/>
        <v/>
      </c>
      <c r="DM301" s="2692" t="str">
        <f t="shared" si="557"/>
        <v/>
      </c>
      <c r="DN301" s="2692" t="str">
        <f t="shared" si="558"/>
        <v/>
      </c>
      <c r="DO301" s="2692" t="str">
        <f t="shared" si="559"/>
        <v/>
      </c>
      <c r="DP301" s="2692" t="str">
        <f t="shared" si="560"/>
        <v/>
      </c>
      <c r="DQ301" s="2692" t="str">
        <f t="shared" si="561"/>
        <v/>
      </c>
      <c r="DR301" s="2692" t="str">
        <f t="shared" si="562"/>
        <v/>
      </c>
      <c r="DS301" s="2692" t="str">
        <f t="shared" si="563"/>
        <v/>
      </c>
      <c r="DT301" s="2696" t="str">
        <f t="shared" si="564"/>
        <v/>
      </c>
      <c r="DU301" s="2535"/>
      <c r="DV301" s="2683">
        <f t="shared" si="565"/>
        <v>0</v>
      </c>
      <c r="DW301" s="2684">
        <f t="shared" si="566"/>
        <v>0</v>
      </c>
      <c r="DX301" s="2684">
        <f t="shared" si="567"/>
        <v>0</v>
      </c>
      <c r="DY301" s="2684">
        <f t="shared" si="568"/>
        <v>0</v>
      </c>
      <c r="DZ301" s="2684">
        <f t="shared" si="569"/>
        <v>0</v>
      </c>
      <c r="EA301" s="2684">
        <f t="shared" si="570"/>
        <v>0</v>
      </c>
      <c r="EB301" s="2684">
        <f t="shared" si="571"/>
        <v>0</v>
      </c>
      <c r="EC301" s="2684">
        <f t="shared" si="572"/>
        <v>0</v>
      </c>
      <c r="ED301" s="2630"/>
      <c r="EE301" s="2685">
        <f t="shared" si="617"/>
        <v>0</v>
      </c>
      <c r="EF301" s="2686">
        <f t="shared" si="614"/>
        <v>0</v>
      </c>
      <c r="EG301" s="2686">
        <f t="shared" si="614"/>
        <v>0</v>
      </c>
      <c r="EH301" s="2686">
        <f t="shared" si="614"/>
        <v>0</v>
      </c>
      <c r="EI301" s="2686">
        <f t="shared" si="614"/>
        <v>0</v>
      </c>
      <c r="EJ301" s="2686">
        <f t="shared" si="614"/>
        <v>0</v>
      </c>
      <c r="EK301" s="2686">
        <f t="shared" si="614"/>
        <v>0</v>
      </c>
      <c r="EL301" s="2687">
        <f t="shared" si="614"/>
        <v>0</v>
      </c>
      <c r="EM301" s="2601"/>
      <c r="EN301" s="2681" t="str">
        <f t="shared" si="573"/>
        <v/>
      </c>
      <c r="EO301" s="2688">
        <f t="shared" si="574"/>
        <v>0</v>
      </c>
      <c r="EP301" s="2689">
        <f t="shared" si="575"/>
        <v>0</v>
      </c>
      <c r="EQ301" s="2689">
        <f t="shared" si="576"/>
        <v>0</v>
      </c>
      <c r="ER301" s="2689">
        <f t="shared" si="577"/>
        <v>0</v>
      </c>
      <c r="ES301" s="2689">
        <f t="shared" si="578"/>
        <v>0</v>
      </c>
      <c r="ET301" s="2689">
        <f t="shared" si="579"/>
        <v>0</v>
      </c>
      <c r="EU301" s="2689">
        <f t="shared" si="580"/>
        <v>0</v>
      </c>
      <c r="EV301" s="2689">
        <f t="shared" si="581"/>
        <v>0</v>
      </c>
      <c r="EW301" s="2689">
        <f t="shared" si="582"/>
        <v>0</v>
      </c>
      <c r="EX301" s="2705">
        <f>IF(X301=EX8,X301,0)</f>
        <v>0</v>
      </c>
      <c r="EY301" s="2703" t="str">
        <f t="shared" si="583"/>
        <v/>
      </c>
      <c r="EZ301" s="2678" t="str">
        <f t="shared" si="584"/>
        <v/>
      </c>
      <c r="FA301" s="2692" t="str">
        <f t="shared" si="585"/>
        <v/>
      </c>
      <c r="FB301" s="2692" t="str">
        <f t="shared" si="586"/>
        <v/>
      </c>
      <c r="FC301" s="2692" t="str">
        <f t="shared" si="587"/>
        <v/>
      </c>
      <c r="FD301" s="2692" t="str">
        <f t="shared" si="588"/>
        <v/>
      </c>
      <c r="FE301" s="2692" t="str">
        <f t="shared" si="589"/>
        <v/>
      </c>
      <c r="FF301" s="2692" t="str">
        <f t="shared" si="590"/>
        <v/>
      </c>
      <c r="FG301" s="2692" t="str">
        <f t="shared" si="591"/>
        <v/>
      </c>
      <c r="FH301" s="2601"/>
      <c r="FI301" s="2681" t="str">
        <f t="shared" si="592"/>
        <v/>
      </c>
      <c r="FJ301" s="2694">
        <f t="shared" si="593"/>
        <v>0</v>
      </c>
      <c r="FK301" s="2527" t="str">
        <f t="shared" si="594"/>
        <v/>
      </c>
      <c r="FL301" s="2527" t="str">
        <f t="shared" si="595"/>
        <v/>
      </c>
      <c r="FM301" s="2527" t="str">
        <f t="shared" si="596"/>
        <v/>
      </c>
      <c r="FN301" s="2527" t="str">
        <f t="shared" si="597"/>
        <v/>
      </c>
      <c r="FO301" s="2527" t="str">
        <f t="shared" si="598"/>
        <v/>
      </c>
      <c r="FP301" s="2527" t="str">
        <f t="shared" si="599"/>
        <v/>
      </c>
      <c r="FQ301" s="2527" t="str">
        <f t="shared" si="600"/>
        <v/>
      </c>
      <c r="FR301" s="2527" t="str">
        <f t="shared" si="601"/>
        <v/>
      </c>
      <c r="FS301" s="2704">
        <f>IF(X301=FS8,X301,0)</f>
        <v>0</v>
      </c>
      <c r="FT301" s="2703" t="str">
        <f t="shared" si="602"/>
        <v/>
      </c>
      <c r="FU301" s="2692" t="str">
        <f t="shared" si="603"/>
        <v/>
      </c>
      <c r="FV301" s="2692" t="str">
        <f t="shared" si="604"/>
        <v/>
      </c>
      <c r="FW301" s="2692" t="str">
        <f t="shared" si="605"/>
        <v/>
      </c>
      <c r="FX301" s="2692" t="str">
        <f t="shared" si="606"/>
        <v/>
      </c>
      <c r="FY301" s="2692" t="str">
        <f t="shared" si="607"/>
        <v/>
      </c>
      <c r="FZ301" s="2692" t="str">
        <f t="shared" si="608"/>
        <v/>
      </c>
      <c r="GA301" s="2692" t="str">
        <f t="shared" si="609"/>
        <v/>
      </c>
      <c r="GB301" s="2696" t="str">
        <f t="shared" si="610"/>
        <v/>
      </c>
      <c r="GC301" s="2535"/>
    </row>
    <row r="302" spans="1:185" ht="45" customHeight="1" x14ac:dyDescent="0.25">
      <c r="A302" s="2633">
        <f>ROW()</f>
        <v>302</v>
      </c>
      <c r="B302" s="2667" t="str">
        <f>IF(C302="I","",IF(ISBLANK(D302),"",IF(ISTEXT(D302),LARGE(B9:B301,1)+1,0)))</f>
        <v/>
      </c>
      <c r="C302" s="2716"/>
      <c r="D302" s="2717"/>
      <c r="E302" s="2718"/>
      <c r="F302" s="2719"/>
      <c r="G302" s="2671"/>
      <c r="H302" s="2672"/>
      <c r="I302" s="2671"/>
      <c r="J302" s="2672"/>
      <c r="K302" s="2673">
        <f t="shared" si="611"/>
        <v>0</v>
      </c>
      <c r="L302" s="2532"/>
      <c r="M302" s="2674">
        <f t="shared" si="499"/>
        <v>0</v>
      </c>
      <c r="N302" s="2675">
        <f t="shared" si="499"/>
        <v>0</v>
      </c>
      <c r="O302" s="2676"/>
      <c r="P302" s="2676"/>
      <c r="Q302" s="2676"/>
      <c r="R302" s="2676"/>
      <c r="S302" s="2676"/>
      <c r="T302" s="2676"/>
      <c r="U302" s="2676"/>
      <c r="V302" s="2676"/>
      <c r="W302" s="2532"/>
      <c r="X302" s="2674">
        <f t="shared" si="500"/>
        <v>0</v>
      </c>
      <c r="Y302" s="2675">
        <f t="shared" si="500"/>
        <v>0</v>
      </c>
      <c r="Z302" s="2677"/>
      <c r="AA302" s="2677"/>
      <c r="AB302" s="2677"/>
      <c r="AC302" s="2677"/>
      <c r="AD302" s="2677"/>
      <c r="AE302" s="2677"/>
      <c r="AF302" s="2677"/>
      <c r="AG302" s="2677"/>
      <c r="AH302" s="2532"/>
      <c r="AI302" s="2535"/>
      <c r="AJ302" s="2678">
        <f t="shared" si="501"/>
        <v>0</v>
      </c>
      <c r="AK302" s="2679">
        <f t="shared" si="502"/>
        <v>0</v>
      </c>
      <c r="AL302" s="2678">
        <f t="shared" si="503"/>
        <v>0</v>
      </c>
      <c r="AM302" s="2679">
        <f t="shared" si="504"/>
        <v>0</v>
      </c>
      <c r="AN302" s="2678">
        <f t="shared" si="505"/>
        <v>0</v>
      </c>
      <c r="AO302" s="2679">
        <f t="shared" si="506"/>
        <v>0</v>
      </c>
      <c r="AP302" s="2678">
        <f t="shared" si="507"/>
        <v>0</v>
      </c>
      <c r="AQ302" s="2679">
        <f t="shared" si="508"/>
        <v>0</v>
      </c>
      <c r="AR302" s="2678">
        <f t="shared" si="509"/>
        <v>0</v>
      </c>
      <c r="AS302" s="2679">
        <f t="shared" si="510"/>
        <v>0</v>
      </c>
      <c r="AT302" s="2678">
        <f t="shared" si="511"/>
        <v>0</v>
      </c>
      <c r="AU302" s="2679">
        <f t="shared" si="512"/>
        <v>0</v>
      </c>
      <c r="AV302" s="2678">
        <f t="shared" si="513"/>
        <v>0</v>
      </c>
      <c r="AW302" s="2679">
        <f t="shared" si="514"/>
        <v>0</v>
      </c>
      <c r="AX302" s="2678">
        <f t="shared" si="515"/>
        <v>0</v>
      </c>
      <c r="AY302" s="2679">
        <f t="shared" si="516"/>
        <v>0</v>
      </c>
      <c r="AZ302" s="2680"/>
      <c r="BA302" s="2681">
        <f>BA9</f>
        <v>20</v>
      </c>
      <c r="BB302" s="2681">
        <f t="shared" si="517"/>
        <v>0</v>
      </c>
      <c r="BC302" s="2681" t="str">
        <f t="shared" si="518"/>
        <v/>
      </c>
      <c r="BD302" s="2682">
        <f t="shared" si="615"/>
        <v>0</v>
      </c>
      <c r="BE302" s="2682">
        <f t="shared" si="612"/>
        <v>0</v>
      </c>
      <c r="BF302" s="2682">
        <f t="shared" si="612"/>
        <v>0</v>
      </c>
      <c r="BG302" s="2682">
        <f t="shared" si="612"/>
        <v>0</v>
      </c>
      <c r="BH302" s="2682">
        <f t="shared" si="612"/>
        <v>0</v>
      </c>
      <c r="BI302" s="2682">
        <f t="shared" si="612"/>
        <v>0</v>
      </c>
      <c r="BJ302" s="2682">
        <f t="shared" si="612"/>
        <v>0</v>
      </c>
      <c r="BK302" s="2682">
        <f t="shared" si="612"/>
        <v>0</v>
      </c>
      <c r="BL302" s="2535"/>
      <c r="BM302" s="2683">
        <f t="shared" si="519"/>
        <v>0</v>
      </c>
      <c r="BN302" s="2684">
        <f t="shared" si="520"/>
        <v>0</v>
      </c>
      <c r="BO302" s="2684">
        <f t="shared" si="521"/>
        <v>0</v>
      </c>
      <c r="BP302" s="2684">
        <f t="shared" si="522"/>
        <v>0</v>
      </c>
      <c r="BQ302" s="2684">
        <f t="shared" si="523"/>
        <v>0</v>
      </c>
      <c r="BR302" s="2684">
        <f t="shared" si="524"/>
        <v>0</v>
      </c>
      <c r="BS302" s="2684">
        <f t="shared" si="525"/>
        <v>0</v>
      </c>
      <c r="BT302" s="2684">
        <f t="shared" si="526"/>
        <v>0</v>
      </c>
      <c r="BU302" s="2617"/>
      <c r="BV302" s="2685">
        <f t="shared" si="616"/>
        <v>0</v>
      </c>
      <c r="BW302" s="2686">
        <f t="shared" si="613"/>
        <v>0</v>
      </c>
      <c r="BX302" s="2686">
        <f t="shared" si="613"/>
        <v>0</v>
      </c>
      <c r="BY302" s="2686">
        <f t="shared" si="613"/>
        <v>0</v>
      </c>
      <c r="BZ302" s="2686">
        <f t="shared" si="613"/>
        <v>0</v>
      </c>
      <c r="CA302" s="2686">
        <f t="shared" si="613"/>
        <v>0</v>
      </c>
      <c r="CB302" s="2686">
        <f t="shared" si="613"/>
        <v>0</v>
      </c>
      <c r="CC302" s="2687">
        <f t="shared" si="613"/>
        <v>0</v>
      </c>
      <c r="CD302" s="2525"/>
      <c r="CE302" s="2681" t="str">
        <f t="shared" si="527"/>
        <v/>
      </c>
      <c r="CF302" s="2688">
        <f t="shared" si="528"/>
        <v>0</v>
      </c>
      <c r="CG302" s="2689">
        <f t="shared" si="529"/>
        <v>0</v>
      </c>
      <c r="CH302" s="2689">
        <f t="shared" si="530"/>
        <v>0</v>
      </c>
      <c r="CI302" s="2689">
        <f t="shared" si="531"/>
        <v>0</v>
      </c>
      <c r="CJ302" s="2689">
        <f t="shared" si="532"/>
        <v>0</v>
      </c>
      <c r="CK302" s="2689">
        <f t="shared" si="533"/>
        <v>0</v>
      </c>
      <c r="CL302" s="2689">
        <f t="shared" si="534"/>
        <v>0</v>
      </c>
      <c r="CM302" s="2689">
        <f t="shared" si="535"/>
        <v>0</v>
      </c>
      <c r="CN302" s="2689">
        <f t="shared" si="536"/>
        <v>0</v>
      </c>
      <c r="CO302" s="2702">
        <f>IF(M302=CO8,M302,0)</f>
        <v>0</v>
      </c>
      <c r="CP302" s="2703" t="str">
        <f t="shared" si="537"/>
        <v/>
      </c>
      <c r="CQ302" s="2678" t="str">
        <f t="shared" si="538"/>
        <v/>
      </c>
      <c r="CR302" s="2692" t="str">
        <f t="shared" si="539"/>
        <v/>
      </c>
      <c r="CS302" s="2692" t="str">
        <f t="shared" si="540"/>
        <v/>
      </c>
      <c r="CT302" s="2692" t="str">
        <f t="shared" si="541"/>
        <v/>
      </c>
      <c r="CU302" s="2692" t="str">
        <f t="shared" si="542"/>
        <v/>
      </c>
      <c r="CV302" s="2692" t="str">
        <f t="shared" si="543"/>
        <v/>
      </c>
      <c r="CW302" s="2692" t="str">
        <f t="shared" si="544"/>
        <v/>
      </c>
      <c r="CX302" s="2693" t="str">
        <f t="shared" si="545"/>
        <v/>
      </c>
      <c r="CY302" s="2601"/>
      <c r="CZ302" s="2681" t="str">
        <f t="shared" si="546"/>
        <v/>
      </c>
      <c r="DA302" s="2694">
        <f t="shared" si="547"/>
        <v>0</v>
      </c>
      <c r="DB302" s="2527" t="str">
        <f t="shared" si="548"/>
        <v/>
      </c>
      <c r="DC302" s="2527" t="str">
        <f t="shared" si="549"/>
        <v/>
      </c>
      <c r="DD302" s="2527" t="str">
        <f t="shared" si="550"/>
        <v/>
      </c>
      <c r="DE302" s="2527" t="str">
        <f t="shared" si="551"/>
        <v/>
      </c>
      <c r="DF302" s="2527" t="str">
        <f t="shared" si="552"/>
        <v/>
      </c>
      <c r="DG302" s="2527" t="str">
        <f t="shared" si="553"/>
        <v/>
      </c>
      <c r="DH302" s="2527" t="str">
        <f t="shared" si="554"/>
        <v/>
      </c>
      <c r="DI302" s="2527" t="str">
        <f t="shared" si="555"/>
        <v/>
      </c>
      <c r="DJ302" s="2549"/>
      <c r="DK302" s="2704">
        <f>IF(M302=DK8,M302,0)</f>
        <v>0</v>
      </c>
      <c r="DL302" s="2703" t="str">
        <f t="shared" si="556"/>
        <v/>
      </c>
      <c r="DM302" s="2692" t="str">
        <f t="shared" si="557"/>
        <v/>
      </c>
      <c r="DN302" s="2692" t="str">
        <f t="shared" si="558"/>
        <v/>
      </c>
      <c r="DO302" s="2692" t="str">
        <f t="shared" si="559"/>
        <v/>
      </c>
      <c r="DP302" s="2692" t="str">
        <f t="shared" si="560"/>
        <v/>
      </c>
      <c r="DQ302" s="2692" t="str">
        <f t="shared" si="561"/>
        <v/>
      </c>
      <c r="DR302" s="2692" t="str">
        <f t="shared" si="562"/>
        <v/>
      </c>
      <c r="DS302" s="2692" t="str">
        <f t="shared" si="563"/>
        <v/>
      </c>
      <c r="DT302" s="2696" t="str">
        <f t="shared" si="564"/>
        <v/>
      </c>
      <c r="DU302" s="2535"/>
      <c r="DV302" s="2683">
        <f t="shared" si="565"/>
        <v>0</v>
      </c>
      <c r="DW302" s="2684">
        <f t="shared" si="566"/>
        <v>0</v>
      </c>
      <c r="DX302" s="2684">
        <f t="shared" si="567"/>
        <v>0</v>
      </c>
      <c r="DY302" s="2684">
        <f t="shared" si="568"/>
        <v>0</v>
      </c>
      <c r="DZ302" s="2684">
        <f t="shared" si="569"/>
        <v>0</v>
      </c>
      <c r="EA302" s="2684">
        <f t="shared" si="570"/>
        <v>0</v>
      </c>
      <c r="EB302" s="2684">
        <f t="shared" si="571"/>
        <v>0</v>
      </c>
      <c r="EC302" s="2684">
        <f t="shared" si="572"/>
        <v>0</v>
      </c>
      <c r="ED302" s="2630"/>
      <c r="EE302" s="2685">
        <f t="shared" si="617"/>
        <v>0</v>
      </c>
      <c r="EF302" s="2686">
        <f t="shared" si="614"/>
        <v>0</v>
      </c>
      <c r="EG302" s="2686">
        <f t="shared" si="614"/>
        <v>0</v>
      </c>
      <c r="EH302" s="2686">
        <f t="shared" si="614"/>
        <v>0</v>
      </c>
      <c r="EI302" s="2686">
        <f t="shared" si="614"/>
        <v>0</v>
      </c>
      <c r="EJ302" s="2686">
        <f t="shared" si="614"/>
        <v>0</v>
      </c>
      <c r="EK302" s="2686">
        <f t="shared" si="614"/>
        <v>0</v>
      </c>
      <c r="EL302" s="2687">
        <f t="shared" si="614"/>
        <v>0</v>
      </c>
      <c r="EM302" s="2601"/>
      <c r="EN302" s="2681" t="str">
        <f t="shared" si="573"/>
        <v/>
      </c>
      <c r="EO302" s="2688">
        <f t="shared" si="574"/>
        <v>0</v>
      </c>
      <c r="EP302" s="2689">
        <f t="shared" si="575"/>
        <v>0</v>
      </c>
      <c r="EQ302" s="2689">
        <f t="shared" si="576"/>
        <v>0</v>
      </c>
      <c r="ER302" s="2689">
        <f t="shared" si="577"/>
        <v>0</v>
      </c>
      <c r="ES302" s="2689">
        <f t="shared" si="578"/>
        <v>0</v>
      </c>
      <c r="ET302" s="2689">
        <f t="shared" si="579"/>
        <v>0</v>
      </c>
      <c r="EU302" s="2689">
        <f t="shared" si="580"/>
        <v>0</v>
      </c>
      <c r="EV302" s="2689">
        <f t="shared" si="581"/>
        <v>0</v>
      </c>
      <c r="EW302" s="2689">
        <f t="shared" si="582"/>
        <v>0</v>
      </c>
      <c r="EX302" s="2705">
        <f>IF(X302=EX8,X302,0)</f>
        <v>0</v>
      </c>
      <c r="EY302" s="2703" t="str">
        <f t="shared" si="583"/>
        <v/>
      </c>
      <c r="EZ302" s="2678" t="str">
        <f t="shared" si="584"/>
        <v/>
      </c>
      <c r="FA302" s="2692" t="str">
        <f t="shared" si="585"/>
        <v/>
      </c>
      <c r="FB302" s="2692" t="str">
        <f t="shared" si="586"/>
        <v/>
      </c>
      <c r="FC302" s="2692" t="str">
        <f t="shared" si="587"/>
        <v/>
      </c>
      <c r="FD302" s="2692" t="str">
        <f t="shared" si="588"/>
        <v/>
      </c>
      <c r="FE302" s="2692" t="str">
        <f t="shared" si="589"/>
        <v/>
      </c>
      <c r="FF302" s="2692" t="str">
        <f t="shared" si="590"/>
        <v/>
      </c>
      <c r="FG302" s="2692" t="str">
        <f t="shared" si="591"/>
        <v/>
      </c>
      <c r="FH302" s="2601"/>
      <c r="FI302" s="2681" t="str">
        <f t="shared" si="592"/>
        <v/>
      </c>
      <c r="FJ302" s="2694">
        <f t="shared" si="593"/>
        <v>0</v>
      </c>
      <c r="FK302" s="2527" t="str">
        <f t="shared" si="594"/>
        <v/>
      </c>
      <c r="FL302" s="2527" t="str">
        <f t="shared" si="595"/>
        <v/>
      </c>
      <c r="FM302" s="2527" t="str">
        <f t="shared" si="596"/>
        <v/>
      </c>
      <c r="FN302" s="2527" t="str">
        <f t="shared" si="597"/>
        <v/>
      </c>
      <c r="FO302" s="2527" t="str">
        <f t="shared" si="598"/>
        <v/>
      </c>
      <c r="FP302" s="2527" t="str">
        <f t="shared" si="599"/>
        <v/>
      </c>
      <c r="FQ302" s="2527" t="str">
        <f t="shared" si="600"/>
        <v/>
      </c>
      <c r="FR302" s="2527" t="str">
        <f t="shared" si="601"/>
        <v/>
      </c>
      <c r="FS302" s="2704">
        <f>IF(X302=FS8,X302,0)</f>
        <v>0</v>
      </c>
      <c r="FT302" s="2703" t="str">
        <f t="shared" si="602"/>
        <v/>
      </c>
      <c r="FU302" s="2692" t="str">
        <f t="shared" si="603"/>
        <v/>
      </c>
      <c r="FV302" s="2692" t="str">
        <f t="shared" si="604"/>
        <v/>
      </c>
      <c r="FW302" s="2692" t="str">
        <f t="shared" si="605"/>
        <v/>
      </c>
      <c r="FX302" s="2692" t="str">
        <f t="shared" si="606"/>
        <v/>
      </c>
      <c r="FY302" s="2692" t="str">
        <f t="shared" si="607"/>
        <v/>
      </c>
      <c r="FZ302" s="2692" t="str">
        <f t="shared" si="608"/>
        <v/>
      </c>
      <c r="GA302" s="2692" t="str">
        <f t="shared" si="609"/>
        <v/>
      </c>
      <c r="GB302" s="2696" t="str">
        <f t="shared" si="610"/>
        <v/>
      </c>
      <c r="GC302" s="2535"/>
    </row>
    <row r="303" spans="1:185" ht="45" customHeight="1" x14ac:dyDescent="0.25">
      <c r="A303" s="2633">
        <f>ROW()</f>
        <v>303</v>
      </c>
      <c r="B303" s="2667" t="str">
        <f>IF(C303="I","",IF(ISBLANK(D303),"",IF(ISTEXT(D303),LARGE(B9:B302,1)+1,0)))</f>
        <v/>
      </c>
      <c r="C303" s="2716"/>
      <c r="D303" s="2717"/>
      <c r="E303" s="2718"/>
      <c r="F303" s="2719"/>
      <c r="G303" s="2671"/>
      <c r="H303" s="2672"/>
      <c r="I303" s="2671"/>
      <c r="J303" s="2672"/>
      <c r="K303" s="2673">
        <f t="shared" si="611"/>
        <v>0</v>
      </c>
      <c r="L303" s="2532"/>
      <c r="M303" s="2674">
        <f t="shared" si="499"/>
        <v>0</v>
      </c>
      <c r="N303" s="2675">
        <f t="shared" si="499"/>
        <v>0</v>
      </c>
      <c r="O303" s="2676"/>
      <c r="P303" s="2676"/>
      <c r="Q303" s="2676"/>
      <c r="R303" s="2676"/>
      <c r="S303" s="2676"/>
      <c r="T303" s="2676"/>
      <c r="U303" s="2676"/>
      <c r="V303" s="2676"/>
      <c r="W303" s="2532"/>
      <c r="X303" s="2674">
        <f t="shared" si="500"/>
        <v>0</v>
      </c>
      <c r="Y303" s="2675">
        <f t="shared" si="500"/>
        <v>0</v>
      </c>
      <c r="Z303" s="2677"/>
      <c r="AA303" s="2677"/>
      <c r="AB303" s="2677"/>
      <c r="AC303" s="2677"/>
      <c r="AD303" s="2677"/>
      <c r="AE303" s="2677"/>
      <c r="AF303" s="2677"/>
      <c r="AG303" s="2677"/>
      <c r="AH303" s="2532"/>
      <c r="AI303" s="2535"/>
      <c r="AJ303" s="2678">
        <f t="shared" si="501"/>
        <v>0</v>
      </c>
      <c r="AK303" s="2679">
        <f t="shared" si="502"/>
        <v>0</v>
      </c>
      <c r="AL303" s="2678">
        <f t="shared" si="503"/>
        <v>0</v>
      </c>
      <c r="AM303" s="2679">
        <f t="shared" si="504"/>
        <v>0</v>
      </c>
      <c r="AN303" s="2678">
        <f t="shared" si="505"/>
        <v>0</v>
      </c>
      <c r="AO303" s="2679">
        <f t="shared" si="506"/>
        <v>0</v>
      </c>
      <c r="AP303" s="2678">
        <f t="shared" si="507"/>
        <v>0</v>
      </c>
      <c r="AQ303" s="2679">
        <f t="shared" si="508"/>
        <v>0</v>
      </c>
      <c r="AR303" s="2678">
        <f t="shared" si="509"/>
        <v>0</v>
      </c>
      <c r="AS303" s="2679">
        <f t="shared" si="510"/>
        <v>0</v>
      </c>
      <c r="AT303" s="2678">
        <f t="shared" si="511"/>
        <v>0</v>
      </c>
      <c r="AU303" s="2679">
        <f t="shared" si="512"/>
        <v>0</v>
      </c>
      <c r="AV303" s="2678">
        <f t="shared" si="513"/>
        <v>0</v>
      </c>
      <c r="AW303" s="2679">
        <f t="shared" si="514"/>
        <v>0</v>
      </c>
      <c r="AX303" s="2678">
        <f t="shared" si="515"/>
        <v>0</v>
      </c>
      <c r="AY303" s="2679">
        <f t="shared" si="516"/>
        <v>0</v>
      </c>
      <c r="AZ303" s="2680"/>
      <c r="BA303" s="2681">
        <f>BA9</f>
        <v>20</v>
      </c>
      <c r="BB303" s="2681">
        <f t="shared" si="517"/>
        <v>0</v>
      </c>
      <c r="BC303" s="2681" t="str">
        <f t="shared" si="518"/>
        <v/>
      </c>
      <c r="BD303" s="2682">
        <f t="shared" si="615"/>
        <v>0</v>
      </c>
      <c r="BE303" s="2682">
        <f t="shared" si="612"/>
        <v>0</v>
      </c>
      <c r="BF303" s="2682">
        <f t="shared" si="612"/>
        <v>0</v>
      </c>
      <c r="BG303" s="2682">
        <f t="shared" si="612"/>
        <v>0</v>
      </c>
      <c r="BH303" s="2682">
        <f t="shared" si="612"/>
        <v>0</v>
      </c>
      <c r="BI303" s="2682">
        <f t="shared" si="612"/>
        <v>0</v>
      </c>
      <c r="BJ303" s="2682">
        <f t="shared" si="612"/>
        <v>0</v>
      </c>
      <c r="BK303" s="2682">
        <f t="shared" si="612"/>
        <v>0</v>
      </c>
      <c r="BL303" s="2535"/>
      <c r="BM303" s="2683">
        <f t="shared" si="519"/>
        <v>0</v>
      </c>
      <c r="BN303" s="2684">
        <f t="shared" si="520"/>
        <v>0</v>
      </c>
      <c r="BO303" s="2684">
        <f t="shared" si="521"/>
        <v>0</v>
      </c>
      <c r="BP303" s="2684">
        <f t="shared" si="522"/>
        <v>0</v>
      </c>
      <c r="BQ303" s="2684">
        <f t="shared" si="523"/>
        <v>0</v>
      </c>
      <c r="BR303" s="2684">
        <f t="shared" si="524"/>
        <v>0</v>
      </c>
      <c r="BS303" s="2684">
        <f t="shared" si="525"/>
        <v>0</v>
      </c>
      <c r="BT303" s="2684">
        <f t="shared" si="526"/>
        <v>0</v>
      </c>
      <c r="BU303" s="2617"/>
      <c r="BV303" s="2685">
        <f t="shared" si="616"/>
        <v>0</v>
      </c>
      <c r="BW303" s="2686">
        <f t="shared" si="613"/>
        <v>0</v>
      </c>
      <c r="BX303" s="2686">
        <f t="shared" si="613"/>
        <v>0</v>
      </c>
      <c r="BY303" s="2686">
        <f t="shared" si="613"/>
        <v>0</v>
      </c>
      <c r="BZ303" s="2686">
        <f t="shared" si="613"/>
        <v>0</v>
      </c>
      <c r="CA303" s="2686">
        <f t="shared" si="613"/>
        <v>0</v>
      </c>
      <c r="CB303" s="2686">
        <f t="shared" si="613"/>
        <v>0</v>
      </c>
      <c r="CC303" s="2687">
        <f t="shared" si="613"/>
        <v>0</v>
      </c>
      <c r="CD303" s="2525"/>
      <c r="CE303" s="2681" t="str">
        <f t="shared" si="527"/>
        <v/>
      </c>
      <c r="CF303" s="2688">
        <f t="shared" si="528"/>
        <v>0</v>
      </c>
      <c r="CG303" s="2689">
        <f t="shared" si="529"/>
        <v>0</v>
      </c>
      <c r="CH303" s="2689">
        <f t="shared" si="530"/>
        <v>0</v>
      </c>
      <c r="CI303" s="2689">
        <f t="shared" si="531"/>
        <v>0</v>
      </c>
      <c r="CJ303" s="2689">
        <f t="shared" si="532"/>
        <v>0</v>
      </c>
      <c r="CK303" s="2689">
        <f t="shared" si="533"/>
        <v>0</v>
      </c>
      <c r="CL303" s="2689">
        <f t="shared" si="534"/>
        <v>0</v>
      </c>
      <c r="CM303" s="2689">
        <f t="shared" si="535"/>
        <v>0</v>
      </c>
      <c r="CN303" s="2689">
        <f t="shared" si="536"/>
        <v>0</v>
      </c>
      <c r="CO303" s="2702">
        <f>IF(M303=CO8,M303,0)</f>
        <v>0</v>
      </c>
      <c r="CP303" s="2703" t="str">
        <f t="shared" si="537"/>
        <v/>
      </c>
      <c r="CQ303" s="2678" t="str">
        <f t="shared" si="538"/>
        <v/>
      </c>
      <c r="CR303" s="2692" t="str">
        <f t="shared" si="539"/>
        <v/>
      </c>
      <c r="CS303" s="2692" t="str">
        <f t="shared" si="540"/>
        <v/>
      </c>
      <c r="CT303" s="2692" t="str">
        <f t="shared" si="541"/>
        <v/>
      </c>
      <c r="CU303" s="2692" t="str">
        <f t="shared" si="542"/>
        <v/>
      </c>
      <c r="CV303" s="2692" t="str">
        <f t="shared" si="543"/>
        <v/>
      </c>
      <c r="CW303" s="2692" t="str">
        <f t="shared" si="544"/>
        <v/>
      </c>
      <c r="CX303" s="2693" t="str">
        <f t="shared" si="545"/>
        <v/>
      </c>
      <c r="CY303" s="2601"/>
      <c r="CZ303" s="2681" t="str">
        <f t="shared" si="546"/>
        <v/>
      </c>
      <c r="DA303" s="2694">
        <f t="shared" si="547"/>
        <v>0</v>
      </c>
      <c r="DB303" s="2527" t="str">
        <f t="shared" si="548"/>
        <v/>
      </c>
      <c r="DC303" s="2527" t="str">
        <f t="shared" si="549"/>
        <v/>
      </c>
      <c r="DD303" s="2527" t="str">
        <f t="shared" si="550"/>
        <v/>
      </c>
      <c r="DE303" s="2527" t="str">
        <f t="shared" si="551"/>
        <v/>
      </c>
      <c r="DF303" s="2527" t="str">
        <f t="shared" si="552"/>
        <v/>
      </c>
      <c r="DG303" s="2527" t="str">
        <f t="shared" si="553"/>
        <v/>
      </c>
      <c r="DH303" s="2527" t="str">
        <f t="shared" si="554"/>
        <v/>
      </c>
      <c r="DI303" s="2527" t="str">
        <f t="shared" si="555"/>
        <v/>
      </c>
      <c r="DJ303" s="2549"/>
      <c r="DK303" s="2704">
        <f>IF(M303=DK8,M303,0)</f>
        <v>0</v>
      </c>
      <c r="DL303" s="2703" t="str">
        <f t="shared" si="556"/>
        <v/>
      </c>
      <c r="DM303" s="2692" t="str">
        <f t="shared" si="557"/>
        <v/>
      </c>
      <c r="DN303" s="2692" t="str">
        <f t="shared" si="558"/>
        <v/>
      </c>
      <c r="DO303" s="2692" t="str">
        <f t="shared" si="559"/>
        <v/>
      </c>
      <c r="DP303" s="2692" t="str">
        <f t="shared" si="560"/>
        <v/>
      </c>
      <c r="DQ303" s="2692" t="str">
        <f t="shared" si="561"/>
        <v/>
      </c>
      <c r="DR303" s="2692" t="str">
        <f t="shared" si="562"/>
        <v/>
      </c>
      <c r="DS303" s="2692" t="str">
        <f t="shared" si="563"/>
        <v/>
      </c>
      <c r="DT303" s="2696" t="str">
        <f t="shared" si="564"/>
        <v/>
      </c>
      <c r="DU303" s="2535"/>
      <c r="DV303" s="2683">
        <f t="shared" si="565"/>
        <v>0</v>
      </c>
      <c r="DW303" s="2684">
        <f t="shared" si="566"/>
        <v>0</v>
      </c>
      <c r="DX303" s="2684">
        <f t="shared" si="567"/>
        <v>0</v>
      </c>
      <c r="DY303" s="2684">
        <f t="shared" si="568"/>
        <v>0</v>
      </c>
      <c r="DZ303" s="2684">
        <f t="shared" si="569"/>
        <v>0</v>
      </c>
      <c r="EA303" s="2684">
        <f t="shared" si="570"/>
        <v>0</v>
      </c>
      <c r="EB303" s="2684">
        <f t="shared" si="571"/>
        <v>0</v>
      </c>
      <c r="EC303" s="2684">
        <f t="shared" si="572"/>
        <v>0</v>
      </c>
      <c r="ED303" s="2630"/>
      <c r="EE303" s="2685">
        <f t="shared" si="617"/>
        <v>0</v>
      </c>
      <c r="EF303" s="2686">
        <f t="shared" si="614"/>
        <v>0</v>
      </c>
      <c r="EG303" s="2686">
        <f t="shared" si="614"/>
        <v>0</v>
      </c>
      <c r="EH303" s="2686">
        <f t="shared" si="614"/>
        <v>0</v>
      </c>
      <c r="EI303" s="2686">
        <f t="shared" si="614"/>
        <v>0</v>
      </c>
      <c r="EJ303" s="2686">
        <f t="shared" si="614"/>
        <v>0</v>
      </c>
      <c r="EK303" s="2686">
        <f t="shared" si="614"/>
        <v>0</v>
      </c>
      <c r="EL303" s="2687">
        <f t="shared" si="614"/>
        <v>0</v>
      </c>
      <c r="EM303" s="2601"/>
      <c r="EN303" s="2681" t="str">
        <f t="shared" si="573"/>
        <v/>
      </c>
      <c r="EO303" s="2688">
        <f t="shared" si="574"/>
        <v>0</v>
      </c>
      <c r="EP303" s="2689">
        <f t="shared" si="575"/>
        <v>0</v>
      </c>
      <c r="EQ303" s="2689">
        <f t="shared" si="576"/>
        <v>0</v>
      </c>
      <c r="ER303" s="2689">
        <f t="shared" si="577"/>
        <v>0</v>
      </c>
      <c r="ES303" s="2689">
        <f t="shared" si="578"/>
        <v>0</v>
      </c>
      <c r="ET303" s="2689">
        <f t="shared" si="579"/>
        <v>0</v>
      </c>
      <c r="EU303" s="2689">
        <f t="shared" si="580"/>
        <v>0</v>
      </c>
      <c r="EV303" s="2689">
        <f t="shared" si="581"/>
        <v>0</v>
      </c>
      <c r="EW303" s="2689">
        <f t="shared" si="582"/>
        <v>0</v>
      </c>
      <c r="EX303" s="2705">
        <f>IF(X303=EX8,X303,0)</f>
        <v>0</v>
      </c>
      <c r="EY303" s="2703" t="str">
        <f t="shared" si="583"/>
        <v/>
      </c>
      <c r="EZ303" s="2678" t="str">
        <f t="shared" si="584"/>
        <v/>
      </c>
      <c r="FA303" s="2692" t="str">
        <f t="shared" si="585"/>
        <v/>
      </c>
      <c r="FB303" s="2692" t="str">
        <f t="shared" si="586"/>
        <v/>
      </c>
      <c r="FC303" s="2692" t="str">
        <f t="shared" si="587"/>
        <v/>
      </c>
      <c r="FD303" s="2692" t="str">
        <f t="shared" si="588"/>
        <v/>
      </c>
      <c r="FE303" s="2692" t="str">
        <f t="shared" si="589"/>
        <v/>
      </c>
      <c r="FF303" s="2692" t="str">
        <f t="shared" si="590"/>
        <v/>
      </c>
      <c r="FG303" s="2692" t="str">
        <f t="shared" si="591"/>
        <v/>
      </c>
      <c r="FH303" s="2601"/>
      <c r="FI303" s="2681" t="str">
        <f t="shared" si="592"/>
        <v/>
      </c>
      <c r="FJ303" s="2694">
        <f t="shared" si="593"/>
        <v>0</v>
      </c>
      <c r="FK303" s="2527" t="str">
        <f t="shared" si="594"/>
        <v/>
      </c>
      <c r="FL303" s="2527" t="str">
        <f t="shared" si="595"/>
        <v/>
      </c>
      <c r="FM303" s="2527" t="str">
        <f t="shared" si="596"/>
        <v/>
      </c>
      <c r="FN303" s="2527" t="str">
        <f t="shared" si="597"/>
        <v/>
      </c>
      <c r="FO303" s="2527" t="str">
        <f t="shared" si="598"/>
        <v/>
      </c>
      <c r="FP303" s="2527" t="str">
        <f t="shared" si="599"/>
        <v/>
      </c>
      <c r="FQ303" s="2527" t="str">
        <f t="shared" si="600"/>
        <v/>
      </c>
      <c r="FR303" s="2527" t="str">
        <f t="shared" si="601"/>
        <v/>
      </c>
      <c r="FS303" s="2704">
        <f>IF(X303=FS8,X303,0)</f>
        <v>0</v>
      </c>
      <c r="FT303" s="2703" t="str">
        <f t="shared" si="602"/>
        <v/>
      </c>
      <c r="FU303" s="2692" t="str">
        <f t="shared" si="603"/>
        <v/>
      </c>
      <c r="FV303" s="2692" t="str">
        <f t="shared" si="604"/>
        <v/>
      </c>
      <c r="FW303" s="2692" t="str">
        <f t="shared" si="605"/>
        <v/>
      </c>
      <c r="FX303" s="2692" t="str">
        <f t="shared" si="606"/>
        <v/>
      </c>
      <c r="FY303" s="2692" t="str">
        <f t="shared" si="607"/>
        <v/>
      </c>
      <c r="FZ303" s="2692" t="str">
        <f t="shared" si="608"/>
        <v/>
      </c>
      <c r="GA303" s="2692" t="str">
        <f t="shared" si="609"/>
        <v/>
      </c>
      <c r="GB303" s="2696" t="str">
        <f t="shared" si="610"/>
        <v/>
      </c>
      <c r="GC303" s="2535"/>
    </row>
    <row r="304" spans="1:185" ht="45" customHeight="1" x14ac:dyDescent="0.25">
      <c r="A304" s="2633">
        <f>ROW()</f>
        <v>304</v>
      </c>
      <c r="B304" s="2667" t="str">
        <f>IF(C304="I","",IF(ISBLANK(D304),"",IF(ISTEXT(D304),LARGE(B9:B303,1)+1,0)))</f>
        <v/>
      </c>
      <c r="C304" s="2716"/>
      <c r="D304" s="2717"/>
      <c r="E304" s="2718"/>
      <c r="F304" s="2719"/>
      <c r="G304" s="2671"/>
      <c r="H304" s="2672"/>
      <c r="I304" s="2671"/>
      <c r="J304" s="2672"/>
      <c r="K304" s="2673">
        <f t="shared" si="611"/>
        <v>0</v>
      </c>
      <c r="L304" s="2532"/>
      <c r="M304" s="2674">
        <f t="shared" si="499"/>
        <v>0</v>
      </c>
      <c r="N304" s="2675">
        <f t="shared" si="499"/>
        <v>0</v>
      </c>
      <c r="O304" s="2676"/>
      <c r="P304" s="2676"/>
      <c r="Q304" s="2676"/>
      <c r="R304" s="2676"/>
      <c r="S304" s="2676"/>
      <c r="T304" s="2676"/>
      <c r="U304" s="2676"/>
      <c r="V304" s="2676"/>
      <c r="W304" s="2532"/>
      <c r="X304" s="2674">
        <f t="shared" si="500"/>
        <v>0</v>
      </c>
      <c r="Y304" s="2675">
        <f t="shared" si="500"/>
        <v>0</v>
      </c>
      <c r="Z304" s="2677"/>
      <c r="AA304" s="2677"/>
      <c r="AB304" s="2677"/>
      <c r="AC304" s="2677"/>
      <c r="AD304" s="2677"/>
      <c r="AE304" s="2677"/>
      <c r="AF304" s="2677"/>
      <c r="AG304" s="2677"/>
      <c r="AH304" s="2532"/>
      <c r="AI304" s="2535"/>
      <c r="AJ304" s="2678">
        <f t="shared" si="501"/>
        <v>0</v>
      </c>
      <c r="AK304" s="2679">
        <f t="shared" si="502"/>
        <v>0</v>
      </c>
      <c r="AL304" s="2678">
        <f t="shared" si="503"/>
        <v>0</v>
      </c>
      <c r="AM304" s="2679">
        <f t="shared" si="504"/>
        <v>0</v>
      </c>
      <c r="AN304" s="2678">
        <f t="shared" si="505"/>
        <v>0</v>
      </c>
      <c r="AO304" s="2679">
        <f t="shared" si="506"/>
        <v>0</v>
      </c>
      <c r="AP304" s="2678">
        <f t="shared" si="507"/>
        <v>0</v>
      </c>
      <c r="AQ304" s="2679">
        <f t="shared" si="508"/>
        <v>0</v>
      </c>
      <c r="AR304" s="2678">
        <f t="shared" si="509"/>
        <v>0</v>
      </c>
      <c r="AS304" s="2679">
        <f t="shared" si="510"/>
        <v>0</v>
      </c>
      <c r="AT304" s="2678">
        <f t="shared" si="511"/>
        <v>0</v>
      </c>
      <c r="AU304" s="2679">
        <f t="shared" si="512"/>
        <v>0</v>
      </c>
      <c r="AV304" s="2678">
        <f t="shared" si="513"/>
        <v>0</v>
      </c>
      <c r="AW304" s="2679">
        <f t="shared" si="514"/>
        <v>0</v>
      </c>
      <c r="AX304" s="2678">
        <f t="shared" si="515"/>
        <v>0</v>
      </c>
      <c r="AY304" s="2679">
        <f t="shared" si="516"/>
        <v>0</v>
      </c>
      <c r="AZ304" s="2680"/>
      <c r="BA304" s="2681">
        <f>BA9</f>
        <v>20</v>
      </c>
      <c r="BB304" s="2681">
        <f t="shared" si="517"/>
        <v>0</v>
      </c>
      <c r="BC304" s="2681" t="str">
        <f t="shared" si="518"/>
        <v/>
      </c>
      <c r="BD304" s="2682">
        <f t="shared" si="615"/>
        <v>0</v>
      </c>
      <c r="BE304" s="2682">
        <f t="shared" si="612"/>
        <v>0</v>
      </c>
      <c r="BF304" s="2682">
        <f t="shared" si="612"/>
        <v>0</v>
      </c>
      <c r="BG304" s="2682">
        <f t="shared" si="612"/>
        <v>0</v>
      </c>
      <c r="BH304" s="2682">
        <f t="shared" si="612"/>
        <v>0</v>
      </c>
      <c r="BI304" s="2682">
        <f t="shared" si="612"/>
        <v>0</v>
      </c>
      <c r="BJ304" s="2682">
        <f t="shared" si="612"/>
        <v>0</v>
      </c>
      <c r="BK304" s="2682">
        <f t="shared" si="612"/>
        <v>0</v>
      </c>
      <c r="BL304" s="2535"/>
      <c r="BM304" s="2683">
        <f t="shared" si="519"/>
        <v>0</v>
      </c>
      <c r="BN304" s="2684">
        <f t="shared" si="520"/>
        <v>0</v>
      </c>
      <c r="BO304" s="2684">
        <f t="shared" si="521"/>
        <v>0</v>
      </c>
      <c r="BP304" s="2684">
        <f t="shared" si="522"/>
        <v>0</v>
      </c>
      <c r="BQ304" s="2684">
        <f t="shared" si="523"/>
        <v>0</v>
      </c>
      <c r="BR304" s="2684">
        <f t="shared" si="524"/>
        <v>0</v>
      </c>
      <c r="BS304" s="2684">
        <f t="shared" si="525"/>
        <v>0</v>
      </c>
      <c r="BT304" s="2684">
        <f t="shared" si="526"/>
        <v>0</v>
      </c>
      <c r="BU304" s="2617"/>
      <c r="BV304" s="2685">
        <f t="shared" si="616"/>
        <v>0</v>
      </c>
      <c r="BW304" s="2686">
        <f t="shared" si="613"/>
        <v>0</v>
      </c>
      <c r="BX304" s="2686">
        <f t="shared" si="613"/>
        <v>0</v>
      </c>
      <c r="BY304" s="2686">
        <f t="shared" si="613"/>
        <v>0</v>
      </c>
      <c r="BZ304" s="2686">
        <f t="shared" si="613"/>
        <v>0</v>
      </c>
      <c r="CA304" s="2686">
        <f t="shared" si="613"/>
        <v>0</v>
      </c>
      <c r="CB304" s="2686">
        <f t="shared" si="613"/>
        <v>0</v>
      </c>
      <c r="CC304" s="2687">
        <f t="shared" si="613"/>
        <v>0</v>
      </c>
      <c r="CD304" s="2525"/>
      <c r="CE304" s="2681" t="str">
        <f t="shared" si="527"/>
        <v/>
      </c>
      <c r="CF304" s="2688">
        <f t="shared" si="528"/>
        <v>0</v>
      </c>
      <c r="CG304" s="2689">
        <f t="shared" si="529"/>
        <v>0</v>
      </c>
      <c r="CH304" s="2689">
        <f t="shared" si="530"/>
        <v>0</v>
      </c>
      <c r="CI304" s="2689">
        <f t="shared" si="531"/>
        <v>0</v>
      </c>
      <c r="CJ304" s="2689">
        <f t="shared" si="532"/>
        <v>0</v>
      </c>
      <c r="CK304" s="2689">
        <f t="shared" si="533"/>
        <v>0</v>
      </c>
      <c r="CL304" s="2689">
        <f t="shared" si="534"/>
        <v>0</v>
      </c>
      <c r="CM304" s="2689">
        <f t="shared" si="535"/>
        <v>0</v>
      </c>
      <c r="CN304" s="2689">
        <f t="shared" si="536"/>
        <v>0</v>
      </c>
      <c r="CO304" s="2702">
        <f>IF(M304=CO8,M304,0)</f>
        <v>0</v>
      </c>
      <c r="CP304" s="2703" t="str">
        <f t="shared" si="537"/>
        <v/>
      </c>
      <c r="CQ304" s="2678" t="str">
        <f t="shared" si="538"/>
        <v/>
      </c>
      <c r="CR304" s="2692" t="str">
        <f t="shared" si="539"/>
        <v/>
      </c>
      <c r="CS304" s="2692" t="str">
        <f t="shared" si="540"/>
        <v/>
      </c>
      <c r="CT304" s="2692" t="str">
        <f t="shared" si="541"/>
        <v/>
      </c>
      <c r="CU304" s="2692" t="str">
        <f t="shared" si="542"/>
        <v/>
      </c>
      <c r="CV304" s="2692" t="str">
        <f t="shared" si="543"/>
        <v/>
      </c>
      <c r="CW304" s="2692" t="str">
        <f t="shared" si="544"/>
        <v/>
      </c>
      <c r="CX304" s="2693" t="str">
        <f t="shared" si="545"/>
        <v/>
      </c>
      <c r="CY304" s="2601"/>
      <c r="CZ304" s="2681" t="str">
        <f t="shared" si="546"/>
        <v/>
      </c>
      <c r="DA304" s="2694">
        <f t="shared" si="547"/>
        <v>0</v>
      </c>
      <c r="DB304" s="2527" t="str">
        <f t="shared" si="548"/>
        <v/>
      </c>
      <c r="DC304" s="2527" t="str">
        <f t="shared" si="549"/>
        <v/>
      </c>
      <c r="DD304" s="2527" t="str">
        <f t="shared" si="550"/>
        <v/>
      </c>
      <c r="DE304" s="2527" t="str">
        <f t="shared" si="551"/>
        <v/>
      </c>
      <c r="DF304" s="2527" t="str">
        <f t="shared" si="552"/>
        <v/>
      </c>
      <c r="DG304" s="2527" t="str">
        <f t="shared" si="553"/>
        <v/>
      </c>
      <c r="DH304" s="2527" t="str">
        <f t="shared" si="554"/>
        <v/>
      </c>
      <c r="DI304" s="2527" t="str">
        <f t="shared" si="555"/>
        <v/>
      </c>
      <c r="DJ304" s="2549"/>
      <c r="DK304" s="2704">
        <f>IF(M304=DK8,M304,0)</f>
        <v>0</v>
      </c>
      <c r="DL304" s="2703" t="str">
        <f t="shared" si="556"/>
        <v/>
      </c>
      <c r="DM304" s="2692" t="str">
        <f t="shared" si="557"/>
        <v/>
      </c>
      <c r="DN304" s="2692" t="str">
        <f t="shared" si="558"/>
        <v/>
      </c>
      <c r="DO304" s="2692" t="str">
        <f t="shared" si="559"/>
        <v/>
      </c>
      <c r="DP304" s="2692" t="str">
        <f t="shared" si="560"/>
        <v/>
      </c>
      <c r="DQ304" s="2692" t="str">
        <f t="shared" si="561"/>
        <v/>
      </c>
      <c r="DR304" s="2692" t="str">
        <f t="shared" si="562"/>
        <v/>
      </c>
      <c r="DS304" s="2692" t="str">
        <f t="shared" si="563"/>
        <v/>
      </c>
      <c r="DT304" s="2696" t="str">
        <f t="shared" si="564"/>
        <v/>
      </c>
      <c r="DU304" s="2535"/>
      <c r="DV304" s="2683">
        <f t="shared" si="565"/>
        <v>0</v>
      </c>
      <c r="DW304" s="2684">
        <f t="shared" si="566"/>
        <v>0</v>
      </c>
      <c r="DX304" s="2684">
        <f t="shared" si="567"/>
        <v>0</v>
      </c>
      <c r="DY304" s="2684">
        <f t="shared" si="568"/>
        <v>0</v>
      </c>
      <c r="DZ304" s="2684">
        <f t="shared" si="569"/>
        <v>0</v>
      </c>
      <c r="EA304" s="2684">
        <f t="shared" si="570"/>
        <v>0</v>
      </c>
      <c r="EB304" s="2684">
        <f t="shared" si="571"/>
        <v>0</v>
      </c>
      <c r="EC304" s="2684">
        <f t="shared" si="572"/>
        <v>0</v>
      </c>
      <c r="ED304" s="2630"/>
      <c r="EE304" s="2685">
        <f t="shared" si="617"/>
        <v>0</v>
      </c>
      <c r="EF304" s="2686">
        <f t="shared" si="614"/>
        <v>0</v>
      </c>
      <c r="EG304" s="2686">
        <f t="shared" si="614"/>
        <v>0</v>
      </c>
      <c r="EH304" s="2686">
        <f t="shared" si="614"/>
        <v>0</v>
      </c>
      <c r="EI304" s="2686">
        <f t="shared" si="614"/>
        <v>0</v>
      </c>
      <c r="EJ304" s="2686">
        <f t="shared" si="614"/>
        <v>0</v>
      </c>
      <c r="EK304" s="2686">
        <f t="shared" si="614"/>
        <v>0</v>
      </c>
      <c r="EL304" s="2687">
        <f t="shared" si="614"/>
        <v>0</v>
      </c>
      <c r="EM304" s="2601"/>
      <c r="EN304" s="2681" t="str">
        <f t="shared" si="573"/>
        <v/>
      </c>
      <c r="EO304" s="2688">
        <f t="shared" si="574"/>
        <v>0</v>
      </c>
      <c r="EP304" s="2689">
        <f t="shared" si="575"/>
        <v>0</v>
      </c>
      <c r="EQ304" s="2689">
        <f t="shared" si="576"/>
        <v>0</v>
      </c>
      <c r="ER304" s="2689">
        <f t="shared" si="577"/>
        <v>0</v>
      </c>
      <c r="ES304" s="2689">
        <f t="shared" si="578"/>
        <v>0</v>
      </c>
      <c r="ET304" s="2689">
        <f t="shared" si="579"/>
        <v>0</v>
      </c>
      <c r="EU304" s="2689">
        <f t="shared" si="580"/>
        <v>0</v>
      </c>
      <c r="EV304" s="2689">
        <f t="shared" si="581"/>
        <v>0</v>
      </c>
      <c r="EW304" s="2689">
        <f t="shared" si="582"/>
        <v>0</v>
      </c>
      <c r="EX304" s="2705">
        <f>IF(X304=EX8,X304,0)</f>
        <v>0</v>
      </c>
      <c r="EY304" s="2703" t="str">
        <f t="shared" si="583"/>
        <v/>
      </c>
      <c r="EZ304" s="2678" t="str">
        <f t="shared" si="584"/>
        <v/>
      </c>
      <c r="FA304" s="2692" t="str">
        <f t="shared" si="585"/>
        <v/>
      </c>
      <c r="FB304" s="2692" t="str">
        <f t="shared" si="586"/>
        <v/>
      </c>
      <c r="FC304" s="2692" t="str">
        <f t="shared" si="587"/>
        <v/>
      </c>
      <c r="FD304" s="2692" t="str">
        <f t="shared" si="588"/>
        <v/>
      </c>
      <c r="FE304" s="2692" t="str">
        <f t="shared" si="589"/>
        <v/>
      </c>
      <c r="FF304" s="2692" t="str">
        <f t="shared" si="590"/>
        <v/>
      </c>
      <c r="FG304" s="2692" t="str">
        <f t="shared" si="591"/>
        <v/>
      </c>
      <c r="FH304" s="2601"/>
      <c r="FI304" s="2681" t="str">
        <f t="shared" si="592"/>
        <v/>
      </c>
      <c r="FJ304" s="2694">
        <f t="shared" si="593"/>
        <v>0</v>
      </c>
      <c r="FK304" s="2527" t="str">
        <f t="shared" si="594"/>
        <v/>
      </c>
      <c r="FL304" s="2527" t="str">
        <f t="shared" si="595"/>
        <v/>
      </c>
      <c r="FM304" s="2527" t="str">
        <f t="shared" si="596"/>
        <v/>
      </c>
      <c r="FN304" s="2527" t="str">
        <f t="shared" si="597"/>
        <v/>
      </c>
      <c r="FO304" s="2527" t="str">
        <f t="shared" si="598"/>
        <v/>
      </c>
      <c r="FP304" s="2527" t="str">
        <f t="shared" si="599"/>
        <v/>
      </c>
      <c r="FQ304" s="2527" t="str">
        <f t="shared" si="600"/>
        <v/>
      </c>
      <c r="FR304" s="2527" t="str">
        <f t="shared" si="601"/>
        <v/>
      </c>
      <c r="FS304" s="2704">
        <f>IF(X304=FS8,X304,0)</f>
        <v>0</v>
      </c>
      <c r="FT304" s="2703" t="str">
        <f t="shared" si="602"/>
        <v/>
      </c>
      <c r="FU304" s="2692" t="str">
        <f t="shared" si="603"/>
        <v/>
      </c>
      <c r="FV304" s="2692" t="str">
        <f t="shared" si="604"/>
        <v/>
      </c>
      <c r="FW304" s="2692" t="str">
        <f t="shared" si="605"/>
        <v/>
      </c>
      <c r="FX304" s="2692" t="str">
        <f t="shared" si="606"/>
        <v/>
      </c>
      <c r="FY304" s="2692" t="str">
        <f t="shared" si="607"/>
        <v/>
      </c>
      <c r="FZ304" s="2692" t="str">
        <f t="shared" si="608"/>
        <v/>
      </c>
      <c r="GA304" s="2692" t="str">
        <f t="shared" si="609"/>
        <v/>
      </c>
      <c r="GB304" s="2696" t="str">
        <f t="shared" si="610"/>
        <v/>
      </c>
      <c r="GC304" s="2535"/>
    </row>
    <row r="305" spans="1:185" ht="45" customHeight="1" x14ac:dyDescent="0.25">
      <c r="A305" s="2633">
        <f>ROW()</f>
        <v>305</v>
      </c>
      <c r="B305" s="2667" t="str">
        <f>IF(C305="I","",IF(ISBLANK(D305),"",IF(ISTEXT(D305),LARGE(B9:B304,1)+1,0)))</f>
        <v/>
      </c>
      <c r="C305" s="2716"/>
      <c r="D305" s="2717"/>
      <c r="E305" s="2718"/>
      <c r="F305" s="2719"/>
      <c r="G305" s="2671"/>
      <c r="H305" s="2672"/>
      <c r="I305" s="2671"/>
      <c r="J305" s="2672"/>
      <c r="K305" s="2673">
        <f t="shared" si="611"/>
        <v>0</v>
      </c>
      <c r="L305" s="2532"/>
      <c r="M305" s="2674">
        <f t="shared" si="499"/>
        <v>0</v>
      </c>
      <c r="N305" s="2675">
        <f t="shared" si="499"/>
        <v>0</v>
      </c>
      <c r="O305" s="2676"/>
      <c r="P305" s="2676"/>
      <c r="Q305" s="2676"/>
      <c r="R305" s="2676"/>
      <c r="S305" s="2676"/>
      <c r="T305" s="2676"/>
      <c r="U305" s="2676"/>
      <c r="V305" s="2676"/>
      <c r="W305" s="2532"/>
      <c r="X305" s="2674">
        <f t="shared" si="500"/>
        <v>0</v>
      </c>
      <c r="Y305" s="2675">
        <f t="shared" si="500"/>
        <v>0</v>
      </c>
      <c r="Z305" s="2677"/>
      <c r="AA305" s="2677"/>
      <c r="AB305" s="2677"/>
      <c r="AC305" s="2677"/>
      <c r="AD305" s="2677"/>
      <c r="AE305" s="2677"/>
      <c r="AF305" s="2677"/>
      <c r="AG305" s="2677"/>
      <c r="AH305" s="2532"/>
      <c r="AI305" s="2535"/>
      <c r="AJ305" s="2678">
        <f t="shared" si="501"/>
        <v>0</v>
      </c>
      <c r="AK305" s="2679">
        <f t="shared" si="502"/>
        <v>0</v>
      </c>
      <c r="AL305" s="2678">
        <f t="shared" si="503"/>
        <v>0</v>
      </c>
      <c r="AM305" s="2679">
        <f t="shared" si="504"/>
        <v>0</v>
      </c>
      <c r="AN305" s="2678">
        <f t="shared" si="505"/>
        <v>0</v>
      </c>
      <c r="AO305" s="2679">
        <f t="shared" si="506"/>
        <v>0</v>
      </c>
      <c r="AP305" s="2678">
        <f t="shared" si="507"/>
        <v>0</v>
      </c>
      <c r="AQ305" s="2679">
        <f t="shared" si="508"/>
        <v>0</v>
      </c>
      <c r="AR305" s="2678">
        <f t="shared" si="509"/>
        <v>0</v>
      </c>
      <c r="AS305" s="2679">
        <f t="shared" si="510"/>
        <v>0</v>
      </c>
      <c r="AT305" s="2678">
        <f t="shared" si="511"/>
        <v>0</v>
      </c>
      <c r="AU305" s="2679">
        <f t="shared" si="512"/>
        <v>0</v>
      </c>
      <c r="AV305" s="2678">
        <f t="shared" si="513"/>
        <v>0</v>
      </c>
      <c r="AW305" s="2679">
        <f t="shared" si="514"/>
        <v>0</v>
      </c>
      <c r="AX305" s="2678">
        <f t="shared" si="515"/>
        <v>0</v>
      </c>
      <c r="AY305" s="2679">
        <f t="shared" si="516"/>
        <v>0</v>
      </c>
      <c r="AZ305" s="2680"/>
      <c r="BA305" s="2681">
        <f>BA9</f>
        <v>20</v>
      </c>
      <c r="BB305" s="2681">
        <f t="shared" si="517"/>
        <v>0</v>
      </c>
      <c r="BC305" s="2681" t="str">
        <f t="shared" si="518"/>
        <v/>
      </c>
      <c r="BD305" s="2682">
        <f t="shared" si="615"/>
        <v>0</v>
      </c>
      <c r="BE305" s="2682">
        <f t="shared" si="612"/>
        <v>0</v>
      </c>
      <c r="BF305" s="2682">
        <f t="shared" si="612"/>
        <v>0</v>
      </c>
      <c r="BG305" s="2682">
        <f t="shared" si="612"/>
        <v>0</v>
      </c>
      <c r="BH305" s="2682">
        <f t="shared" si="612"/>
        <v>0</v>
      </c>
      <c r="BI305" s="2682">
        <f t="shared" si="612"/>
        <v>0</v>
      </c>
      <c r="BJ305" s="2682">
        <f t="shared" si="612"/>
        <v>0</v>
      </c>
      <c r="BK305" s="2682">
        <f t="shared" si="612"/>
        <v>0</v>
      </c>
      <c r="BL305" s="2535"/>
      <c r="BM305" s="2683">
        <f t="shared" si="519"/>
        <v>0</v>
      </c>
      <c r="BN305" s="2684">
        <f t="shared" si="520"/>
        <v>0</v>
      </c>
      <c r="BO305" s="2684">
        <f t="shared" si="521"/>
        <v>0</v>
      </c>
      <c r="BP305" s="2684">
        <f t="shared" si="522"/>
        <v>0</v>
      </c>
      <c r="BQ305" s="2684">
        <f t="shared" si="523"/>
        <v>0</v>
      </c>
      <c r="BR305" s="2684">
        <f t="shared" si="524"/>
        <v>0</v>
      </c>
      <c r="BS305" s="2684">
        <f t="shared" si="525"/>
        <v>0</v>
      </c>
      <c r="BT305" s="2684">
        <f t="shared" si="526"/>
        <v>0</v>
      </c>
      <c r="BU305" s="2617"/>
      <c r="BV305" s="2685">
        <f t="shared" si="616"/>
        <v>0</v>
      </c>
      <c r="BW305" s="2686">
        <f t="shared" si="613"/>
        <v>0</v>
      </c>
      <c r="BX305" s="2686">
        <f t="shared" si="613"/>
        <v>0</v>
      </c>
      <c r="BY305" s="2686">
        <f t="shared" si="613"/>
        <v>0</v>
      </c>
      <c r="BZ305" s="2686">
        <f t="shared" si="613"/>
        <v>0</v>
      </c>
      <c r="CA305" s="2686">
        <f t="shared" si="613"/>
        <v>0</v>
      </c>
      <c r="CB305" s="2686">
        <f t="shared" si="613"/>
        <v>0</v>
      </c>
      <c r="CC305" s="2687">
        <f t="shared" si="613"/>
        <v>0</v>
      </c>
      <c r="CD305" s="2525"/>
      <c r="CE305" s="2681" t="str">
        <f t="shared" si="527"/>
        <v/>
      </c>
      <c r="CF305" s="2688">
        <f t="shared" si="528"/>
        <v>0</v>
      </c>
      <c r="CG305" s="2689">
        <f t="shared" si="529"/>
        <v>0</v>
      </c>
      <c r="CH305" s="2689">
        <f t="shared" si="530"/>
        <v>0</v>
      </c>
      <c r="CI305" s="2689">
        <f t="shared" si="531"/>
        <v>0</v>
      </c>
      <c r="CJ305" s="2689">
        <f t="shared" si="532"/>
        <v>0</v>
      </c>
      <c r="CK305" s="2689">
        <f t="shared" si="533"/>
        <v>0</v>
      </c>
      <c r="CL305" s="2689">
        <f t="shared" si="534"/>
        <v>0</v>
      </c>
      <c r="CM305" s="2689">
        <f t="shared" si="535"/>
        <v>0</v>
      </c>
      <c r="CN305" s="2689">
        <f t="shared" si="536"/>
        <v>0</v>
      </c>
      <c r="CO305" s="2702">
        <f>IF(M305=CO8,M305,0)</f>
        <v>0</v>
      </c>
      <c r="CP305" s="2703" t="str">
        <f t="shared" si="537"/>
        <v/>
      </c>
      <c r="CQ305" s="2678" t="str">
        <f t="shared" si="538"/>
        <v/>
      </c>
      <c r="CR305" s="2692" t="str">
        <f t="shared" si="539"/>
        <v/>
      </c>
      <c r="CS305" s="2692" t="str">
        <f t="shared" si="540"/>
        <v/>
      </c>
      <c r="CT305" s="2692" t="str">
        <f t="shared" si="541"/>
        <v/>
      </c>
      <c r="CU305" s="2692" t="str">
        <f t="shared" si="542"/>
        <v/>
      </c>
      <c r="CV305" s="2692" t="str">
        <f t="shared" si="543"/>
        <v/>
      </c>
      <c r="CW305" s="2692" t="str">
        <f t="shared" si="544"/>
        <v/>
      </c>
      <c r="CX305" s="2693" t="str">
        <f t="shared" si="545"/>
        <v/>
      </c>
      <c r="CY305" s="2601"/>
      <c r="CZ305" s="2681" t="str">
        <f t="shared" si="546"/>
        <v/>
      </c>
      <c r="DA305" s="2694">
        <f t="shared" si="547"/>
        <v>0</v>
      </c>
      <c r="DB305" s="2527" t="str">
        <f t="shared" si="548"/>
        <v/>
      </c>
      <c r="DC305" s="2527" t="str">
        <f t="shared" si="549"/>
        <v/>
      </c>
      <c r="DD305" s="2527" t="str">
        <f t="shared" si="550"/>
        <v/>
      </c>
      <c r="DE305" s="2527" t="str">
        <f t="shared" si="551"/>
        <v/>
      </c>
      <c r="DF305" s="2527" t="str">
        <f t="shared" si="552"/>
        <v/>
      </c>
      <c r="DG305" s="2527" t="str">
        <f t="shared" si="553"/>
        <v/>
      </c>
      <c r="DH305" s="2527" t="str">
        <f t="shared" si="554"/>
        <v/>
      </c>
      <c r="DI305" s="2527" t="str">
        <f t="shared" si="555"/>
        <v/>
      </c>
      <c r="DJ305" s="2549"/>
      <c r="DK305" s="2704">
        <f>IF(M305=DK8,M305,0)</f>
        <v>0</v>
      </c>
      <c r="DL305" s="2703" t="str">
        <f t="shared" si="556"/>
        <v/>
      </c>
      <c r="DM305" s="2692" t="str">
        <f t="shared" si="557"/>
        <v/>
      </c>
      <c r="DN305" s="2692" t="str">
        <f t="shared" si="558"/>
        <v/>
      </c>
      <c r="DO305" s="2692" t="str">
        <f t="shared" si="559"/>
        <v/>
      </c>
      <c r="DP305" s="2692" t="str">
        <f t="shared" si="560"/>
        <v/>
      </c>
      <c r="DQ305" s="2692" t="str">
        <f t="shared" si="561"/>
        <v/>
      </c>
      <c r="DR305" s="2692" t="str">
        <f t="shared" si="562"/>
        <v/>
      </c>
      <c r="DS305" s="2692" t="str">
        <f t="shared" si="563"/>
        <v/>
      </c>
      <c r="DT305" s="2696" t="str">
        <f t="shared" si="564"/>
        <v/>
      </c>
      <c r="DU305" s="2535"/>
      <c r="DV305" s="2683">
        <f t="shared" si="565"/>
        <v>0</v>
      </c>
      <c r="DW305" s="2684">
        <f t="shared" si="566"/>
        <v>0</v>
      </c>
      <c r="DX305" s="2684">
        <f t="shared" si="567"/>
        <v>0</v>
      </c>
      <c r="DY305" s="2684">
        <f t="shared" si="568"/>
        <v>0</v>
      </c>
      <c r="DZ305" s="2684">
        <f t="shared" si="569"/>
        <v>0</v>
      </c>
      <c r="EA305" s="2684">
        <f t="shared" si="570"/>
        <v>0</v>
      </c>
      <c r="EB305" s="2684">
        <f t="shared" si="571"/>
        <v>0</v>
      </c>
      <c r="EC305" s="2684">
        <f t="shared" si="572"/>
        <v>0</v>
      </c>
      <c r="ED305" s="2630"/>
      <c r="EE305" s="2685">
        <f t="shared" si="617"/>
        <v>0</v>
      </c>
      <c r="EF305" s="2686">
        <f t="shared" si="614"/>
        <v>0</v>
      </c>
      <c r="EG305" s="2686">
        <f t="shared" si="614"/>
        <v>0</v>
      </c>
      <c r="EH305" s="2686">
        <f t="shared" si="614"/>
        <v>0</v>
      </c>
      <c r="EI305" s="2686">
        <f t="shared" si="614"/>
        <v>0</v>
      </c>
      <c r="EJ305" s="2686">
        <f t="shared" si="614"/>
        <v>0</v>
      </c>
      <c r="EK305" s="2686">
        <f t="shared" si="614"/>
        <v>0</v>
      </c>
      <c r="EL305" s="2687">
        <f t="shared" si="614"/>
        <v>0</v>
      </c>
      <c r="EM305" s="2601"/>
      <c r="EN305" s="2681" t="str">
        <f t="shared" si="573"/>
        <v/>
      </c>
      <c r="EO305" s="2688">
        <f t="shared" si="574"/>
        <v>0</v>
      </c>
      <c r="EP305" s="2689">
        <f t="shared" si="575"/>
        <v>0</v>
      </c>
      <c r="EQ305" s="2689">
        <f t="shared" si="576"/>
        <v>0</v>
      </c>
      <c r="ER305" s="2689">
        <f t="shared" si="577"/>
        <v>0</v>
      </c>
      <c r="ES305" s="2689">
        <f t="shared" si="578"/>
        <v>0</v>
      </c>
      <c r="ET305" s="2689">
        <f t="shared" si="579"/>
        <v>0</v>
      </c>
      <c r="EU305" s="2689">
        <f t="shared" si="580"/>
        <v>0</v>
      </c>
      <c r="EV305" s="2689">
        <f t="shared" si="581"/>
        <v>0</v>
      </c>
      <c r="EW305" s="2689">
        <f t="shared" si="582"/>
        <v>0</v>
      </c>
      <c r="EX305" s="2705">
        <f>IF(X305=EX8,X305,0)</f>
        <v>0</v>
      </c>
      <c r="EY305" s="2703" t="str">
        <f t="shared" si="583"/>
        <v/>
      </c>
      <c r="EZ305" s="2678" t="str">
        <f t="shared" si="584"/>
        <v/>
      </c>
      <c r="FA305" s="2692" t="str">
        <f t="shared" si="585"/>
        <v/>
      </c>
      <c r="FB305" s="2692" t="str">
        <f t="shared" si="586"/>
        <v/>
      </c>
      <c r="FC305" s="2692" t="str">
        <f t="shared" si="587"/>
        <v/>
      </c>
      <c r="FD305" s="2692" t="str">
        <f t="shared" si="588"/>
        <v/>
      </c>
      <c r="FE305" s="2692" t="str">
        <f t="shared" si="589"/>
        <v/>
      </c>
      <c r="FF305" s="2692" t="str">
        <f t="shared" si="590"/>
        <v/>
      </c>
      <c r="FG305" s="2692" t="str">
        <f t="shared" si="591"/>
        <v/>
      </c>
      <c r="FH305" s="2601"/>
      <c r="FI305" s="2681" t="str">
        <f t="shared" si="592"/>
        <v/>
      </c>
      <c r="FJ305" s="2694">
        <f t="shared" si="593"/>
        <v>0</v>
      </c>
      <c r="FK305" s="2527" t="str">
        <f t="shared" si="594"/>
        <v/>
      </c>
      <c r="FL305" s="2527" t="str">
        <f t="shared" si="595"/>
        <v/>
      </c>
      <c r="FM305" s="2527" t="str">
        <f t="shared" si="596"/>
        <v/>
      </c>
      <c r="FN305" s="2527" t="str">
        <f t="shared" si="597"/>
        <v/>
      </c>
      <c r="FO305" s="2527" t="str">
        <f t="shared" si="598"/>
        <v/>
      </c>
      <c r="FP305" s="2527" t="str">
        <f t="shared" si="599"/>
        <v/>
      </c>
      <c r="FQ305" s="2527" t="str">
        <f t="shared" si="600"/>
        <v/>
      </c>
      <c r="FR305" s="2527" t="str">
        <f t="shared" si="601"/>
        <v/>
      </c>
      <c r="FS305" s="2704">
        <f>IF(X305=FS8,X305,0)</f>
        <v>0</v>
      </c>
      <c r="FT305" s="2703" t="str">
        <f t="shared" si="602"/>
        <v/>
      </c>
      <c r="FU305" s="2692" t="str">
        <f t="shared" si="603"/>
        <v/>
      </c>
      <c r="FV305" s="2692" t="str">
        <f t="shared" si="604"/>
        <v/>
      </c>
      <c r="FW305" s="2692" t="str">
        <f t="shared" si="605"/>
        <v/>
      </c>
      <c r="FX305" s="2692" t="str">
        <f t="shared" si="606"/>
        <v/>
      </c>
      <c r="FY305" s="2692" t="str">
        <f t="shared" si="607"/>
        <v/>
      </c>
      <c r="FZ305" s="2692" t="str">
        <f t="shared" si="608"/>
        <v/>
      </c>
      <c r="GA305" s="2692" t="str">
        <f t="shared" si="609"/>
        <v/>
      </c>
      <c r="GB305" s="2696" t="str">
        <f t="shared" si="610"/>
        <v/>
      </c>
      <c r="GC305" s="2535"/>
    </row>
    <row r="306" spans="1:185" ht="45" customHeight="1" x14ac:dyDescent="0.25">
      <c r="A306" s="2633">
        <f>ROW()</f>
        <v>306</v>
      </c>
      <c r="B306" s="2667" t="str">
        <f>IF(C306="I","",IF(ISBLANK(D306),"",IF(ISTEXT(D306),LARGE(B9:B305,1)+1,0)))</f>
        <v/>
      </c>
      <c r="C306" s="2716"/>
      <c r="D306" s="2717"/>
      <c r="E306" s="2718"/>
      <c r="F306" s="2719"/>
      <c r="G306" s="2671"/>
      <c r="H306" s="2672"/>
      <c r="I306" s="2671"/>
      <c r="J306" s="2672"/>
      <c r="K306" s="2673">
        <f t="shared" si="611"/>
        <v>0</v>
      </c>
      <c r="L306" s="2532"/>
      <c r="M306" s="2674">
        <f t="shared" si="499"/>
        <v>0</v>
      </c>
      <c r="N306" s="2675">
        <f t="shared" si="499"/>
        <v>0</v>
      </c>
      <c r="O306" s="2676"/>
      <c r="P306" s="2676"/>
      <c r="Q306" s="2676"/>
      <c r="R306" s="2676"/>
      <c r="S306" s="2676"/>
      <c r="T306" s="2676"/>
      <c r="U306" s="2676"/>
      <c r="V306" s="2676"/>
      <c r="W306" s="2532"/>
      <c r="X306" s="2674">
        <f t="shared" si="500"/>
        <v>0</v>
      </c>
      <c r="Y306" s="2675">
        <f t="shared" si="500"/>
        <v>0</v>
      </c>
      <c r="Z306" s="2677"/>
      <c r="AA306" s="2677"/>
      <c r="AB306" s="2677"/>
      <c r="AC306" s="2677"/>
      <c r="AD306" s="2677"/>
      <c r="AE306" s="2677"/>
      <c r="AF306" s="2677"/>
      <c r="AG306" s="2677"/>
      <c r="AH306" s="2532"/>
      <c r="AI306" s="2535"/>
      <c r="AJ306" s="2678">
        <f t="shared" si="501"/>
        <v>0</v>
      </c>
      <c r="AK306" s="2679">
        <f t="shared" si="502"/>
        <v>0</v>
      </c>
      <c r="AL306" s="2678">
        <f t="shared" si="503"/>
        <v>0</v>
      </c>
      <c r="AM306" s="2679">
        <f t="shared" si="504"/>
        <v>0</v>
      </c>
      <c r="AN306" s="2678">
        <f t="shared" si="505"/>
        <v>0</v>
      </c>
      <c r="AO306" s="2679">
        <f t="shared" si="506"/>
        <v>0</v>
      </c>
      <c r="AP306" s="2678">
        <f t="shared" si="507"/>
        <v>0</v>
      </c>
      <c r="AQ306" s="2679">
        <f t="shared" si="508"/>
        <v>0</v>
      </c>
      <c r="AR306" s="2678">
        <f t="shared" si="509"/>
        <v>0</v>
      </c>
      <c r="AS306" s="2679">
        <f t="shared" si="510"/>
        <v>0</v>
      </c>
      <c r="AT306" s="2678">
        <f t="shared" si="511"/>
        <v>0</v>
      </c>
      <c r="AU306" s="2679">
        <f t="shared" si="512"/>
        <v>0</v>
      </c>
      <c r="AV306" s="2678">
        <f t="shared" si="513"/>
        <v>0</v>
      </c>
      <c r="AW306" s="2679">
        <f t="shared" si="514"/>
        <v>0</v>
      </c>
      <c r="AX306" s="2678">
        <f t="shared" si="515"/>
        <v>0</v>
      </c>
      <c r="AY306" s="2679">
        <f t="shared" si="516"/>
        <v>0</v>
      </c>
      <c r="AZ306" s="2680"/>
      <c r="BA306" s="2681">
        <f>BA9</f>
        <v>20</v>
      </c>
      <c r="BB306" s="2681">
        <f t="shared" si="517"/>
        <v>0</v>
      </c>
      <c r="BC306" s="2681" t="str">
        <f t="shared" si="518"/>
        <v/>
      </c>
      <c r="BD306" s="2682">
        <f t="shared" si="615"/>
        <v>0</v>
      </c>
      <c r="BE306" s="2682">
        <f t="shared" si="612"/>
        <v>0</v>
      </c>
      <c r="BF306" s="2682">
        <f t="shared" si="612"/>
        <v>0</v>
      </c>
      <c r="BG306" s="2682">
        <f t="shared" si="612"/>
        <v>0</v>
      </c>
      <c r="BH306" s="2682">
        <f t="shared" si="612"/>
        <v>0</v>
      </c>
      <c r="BI306" s="2682">
        <f t="shared" si="612"/>
        <v>0</v>
      </c>
      <c r="BJ306" s="2682">
        <f t="shared" si="612"/>
        <v>0</v>
      </c>
      <c r="BK306" s="2682">
        <f t="shared" si="612"/>
        <v>0</v>
      </c>
      <c r="BL306" s="2535"/>
      <c r="BM306" s="2683">
        <f t="shared" si="519"/>
        <v>0</v>
      </c>
      <c r="BN306" s="2684">
        <f t="shared" si="520"/>
        <v>0</v>
      </c>
      <c r="BO306" s="2684">
        <f t="shared" si="521"/>
        <v>0</v>
      </c>
      <c r="BP306" s="2684">
        <f t="shared" si="522"/>
        <v>0</v>
      </c>
      <c r="BQ306" s="2684">
        <f t="shared" si="523"/>
        <v>0</v>
      </c>
      <c r="BR306" s="2684">
        <f t="shared" si="524"/>
        <v>0</v>
      </c>
      <c r="BS306" s="2684">
        <f t="shared" si="525"/>
        <v>0</v>
      </c>
      <c r="BT306" s="2684">
        <f t="shared" si="526"/>
        <v>0</v>
      </c>
      <c r="BU306" s="2617"/>
      <c r="BV306" s="2685">
        <f t="shared" si="616"/>
        <v>0</v>
      </c>
      <c r="BW306" s="2686">
        <f t="shared" si="613"/>
        <v>0</v>
      </c>
      <c r="BX306" s="2686">
        <f t="shared" si="613"/>
        <v>0</v>
      </c>
      <c r="BY306" s="2686">
        <f t="shared" si="613"/>
        <v>0</v>
      </c>
      <c r="BZ306" s="2686">
        <f t="shared" si="613"/>
        <v>0</v>
      </c>
      <c r="CA306" s="2686">
        <f t="shared" si="613"/>
        <v>0</v>
      </c>
      <c r="CB306" s="2686">
        <f t="shared" si="613"/>
        <v>0</v>
      </c>
      <c r="CC306" s="2687">
        <f t="shared" si="613"/>
        <v>0</v>
      </c>
      <c r="CD306" s="2525"/>
      <c r="CE306" s="2681" t="str">
        <f t="shared" si="527"/>
        <v/>
      </c>
      <c r="CF306" s="2688">
        <f t="shared" si="528"/>
        <v>0</v>
      </c>
      <c r="CG306" s="2689">
        <f t="shared" si="529"/>
        <v>0</v>
      </c>
      <c r="CH306" s="2689">
        <f t="shared" si="530"/>
        <v>0</v>
      </c>
      <c r="CI306" s="2689">
        <f t="shared" si="531"/>
        <v>0</v>
      </c>
      <c r="CJ306" s="2689">
        <f t="shared" si="532"/>
        <v>0</v>
      </c>
      <c r="CK306" s="2689">
        <f t="shared" si="533"/>
        <v>0</v>
      </c>
      <c r="CL306" s="2689">
        <f t="shared" si="534"/>
        <v>0</v>
      </c>
      <c r="CM306" s="2689">
        <f t="shared" si="535"/>
        <v>0</v>
      </c>
      <c r="CN306" s="2689">
        <f t="shared" si="536"/>
        <v>0</v>
      </c>
      <c r="CO306" s="2702">
        <f>IF(M306=CO8,M306,0)</f>
        <v>0</v>
      </c>
      <c r="CP306" s="2703" t="str">
        <f t="shared" si="537"/>
        <v/>
      </c>
      <c r="CQ306" s="2678" t="str">
        <f t="shared" si="538"/>
        <v/>
      </c>
      <c r="CR306" s="2692" t="str">
        <f t="shared" si="539"/>
        <v/>
      </c>
      <c r="CS306" s="2692" t="str">
        <f t="shared" si="540"/>
        <v/>
      </c>
      <c r="CT306" s="2692" t="str">
        <f t="shared" si="541"/>
        <v/>
      </c>
      <c r="CU306" s="2692" t="str">
        <f t="shared" si="542"/>
        <v/>
      </c>
      <c r="CV306" s="2692" t="str">
        <f t="shared" si="543"/>
        <v/>
      </c>
      <c r="CW306" s="2692" t="str">
        <f t="shared" si="544"/>
        <v/>
      </c>
      <c r="CX306" s="2693" t="str">
        <f t="shared" si="545"/>
        <v/>
      </c>
      <c r="CY306" s="2601"/>
      <c r="CZ306" s="2681" t="str">
        <f t="shared" si="546"/>
        <v/>
      </c>
      <c r="DA306" s="2694">
        <f t="shared" si="547"/>
        <v>0</v>
      </c>
      <c r="DB306" s="2527" t="str">
        <f t="shared" si="548"/>
        <v/>
      </c>
      <c r="DC306" s="2527" t="str">
        <f t="shared" si="549"/>
        <v/>
      </c>
      <c r="DD306" s="2527" t="str">
        <f t="shared" si="550"/>
        <v/>
      </c>
      <c r="DE306" s="2527" t="str">
        <f t="shared" si="551"/>
        <v/>
      </c>
      <c r="DF306" s="2527" t="str">
        <f t="shared" si="552"/>
        <v/>
      </c>
      <c r="DG306" s="2527" t="str">
        <f t="shared" si="553"/>
        <v/>
      </c>
      <c r="DH306" s="2527" t="str">
        <f t="shared" si="554"/>
        <v/>
      </c>
      <c r="DI306" s="2527" t="str">
        <f t="shared" si="555"/>
        <v/>
      </c>
      <c r="DJ306" s="2549"/>
      <c r="DK306" s="2704">
        <f>IF(M306=DK8,M306,0)</f>
        <v>0</v>
      </c>
      <c r="DL306" s="2703" t="str">
        <f t="shared" si="556"/>
        <v/>
      </c>
      <c r="DM306" s="2692" t="str">
        <f t="shared" si="557"/>
        <v/>
      </c>
      <c r="DN306" s="2692" t="str">
        <f t="shared" si="558"/>
        <v/>
      </c>
      <c r="DO306" s="2692" t="str">
        <f t="shared" si="559"/>
        <v/>
      </c>
      <c r="DP306" s="2692" t="str">
        <f t="shared" si="560"/>
        <v/>
      </c>
      <c r="DQ306" s="2692" t="str">
        <f t="shared" si="561"/>
        <v/>
      </c>
      <c r="DR306" s="2692" t="str">
        <f t="shared" si="562"/>
        <v/>
      </c>
      <c r="DS306" s="2692" t="str">
        <f t="shared" si="563"/>
        <v/>
      </c>
      <c r="DT306" s="2696" t="str">
        <f t="shared" si="564"/>
        <v/>
      </c>
      <c r="DU306" s="2535"/>
      <c r="DV306" s="2683">
        <f t="shared" si="565"/>
        <v>0</v>
      </c>
      <c r="DW306" s="2684">
        <f t="shared" si="566"/>
        <v>0</v>
      </c>
      <c r="DX306" s="2684">
        <f t="shared" si="567"/>
        <v>0</v>
      </c>
      <c r="DY306" s="2684">
        <f t="shared" si="568"/>
        <v>0</v>
      </c>
      <c r="DZ306" s="2684">
        <f t="shared" si="569"/>
        <v>0</v>
      </c>
      <c r="EA306" s="2684">
        <f t="shared" si="570"/>
        <v>0</v>
      </c>
      <c r="EB306" s="2684">
        <f t="shared" si="571"/>
        <v>0</v>
      </c>
      <c r="EC306" s="2684">
        <f t="shared" si="572"/>
        <v>0</v>
      </c>
      <c r="ED306" s="2630"/>
      <c r="EE306" s="2685">
        <f t="shared" si="617"/>
        <v>0</v>
      </c>
      <c r="EF306" s="2686">
        <f t="shared" si="614"/>
        <v>0</v>
      </c>
      <c r="EG306" s="2686">
        <f t="shared" si="614"/>
        <v>0</v>
      </c>
      <c r="EH306" s="2686">
        <f t="shared" si="614"/>
        <v>0</v>
      </c>
      <c r="EI306" s="2686">
        <f t="shared" si="614"/>
        <v>0</v>
      </c>
      <c r="EJ306" s="2686">
        <f t="shared" si="614"/>
        <v>0</v>
      </c>
      <c r="EK306" s="2686">
        <f t="shared" si="614"/>
        <v>0</v>
      </c>
      <c r="EL306" s="2687">
        <f t="shared" si="614"/>
        <v>0</v>
      </c>
      <c r="EM306" s="2601"/>
      <c r="EN306" s="2681" t="str">
        <f t="shared" si="573"/>
        <v/>
      </c>
      <c r="EO306" s="2688">
        <f t="shared" si="574"/>
        <v>0</v>
      </c>
      <c r="EP306" s="2689">
        <f t="shared" si="575"/>
        <v>0</v>
      </c>
      <c r="EQ306" s="2689">
        <f t="shared" si="576"/>
        <v>0</v>
      </c>
      <c r="ER306" s="2689">
        <f t="shared" si="577"/>
        <v>0</v>
      </c>
      <c r="ES306" s="2689">
        <f t="shared" si="578"/>
        <v>0</v>
      </c>
      <c r="ET306" s="2689">
        <f t="shared" si="579"/>
        <v>0</v>
      </c>
      <c r="EU306" s="2689">
        <f t="shared" si="580"/>
        <v>0</v>
      </c>
      <c r="EV306" s="2689">
        <f t="shared" si="581"/>
        <v>0</v>
      </c>
      <c r="EW306" s="2689">
        <f t="shared" si="582"/>
        <v>0</v>
      </c>
      <c r="EX306" s="2705">
        <f>IF(X306=EX8,X306,0)</f>
        <v>0</v>
      </c>
      <c r="EY306" s="2703" t="str">
        <f t="shared" si="583"/>
        <v/>
      </c>
      <c r="EZ306" s="2678" t="str">
        <f t="shared" si="584"/>
        <v/>
      </c>
      <c r="FA306" s="2692" t="str">
        <f t="shared" si="585"/>
        <v/>
      </c>
      <c r="FB306" s="2692" t="str">
        <f t="shared" si="586"/>
        <v/>
      </c>
      <c r="FC306" s="2692" t="str">
        <f t="shared" si="587"/>
        <v/>
      </c>
      <c r="FD306" s="2692" t="str">
        <f t="shared" si="588"/>
        <v/>
      </c>
      <c r="FE306" s="2692" t="str">
        <f t="shared" si="589"/>
        <v/>
      </c>
      <c r="FF306" s="2692" t="str">
        <f t="shared" si="590"/>
        <v/>
      </c>
      <c r="FG306" s="2692" t="str">
        <f t="shared" si="591"/>
        <v/>
      </c>
      <c r="FH306" s="2601"/>
      <c r="FI306" s="2681" t="str">
        <f t="shared" si="592"/>
        <v/>
      </c>
      <c r="FJ306" s="2694">
        <f t="shared" si="593"/>
        <v>0</v>
      </c>
      <c r="FK306" s="2527" t="str">
        <f t="shared" si="594"/>
        <v/>
      </c>
      <c r="FL306" s="2527" t="str">
        <f t="shared" si="595"/>
        <v/>
      </c>
      <c r="FM306" s="2527" t="str">
        <f t="shared" si="596"/>
        <v/>
      </c>
      <c r="FN306" s="2527" t="str">
        <f t="shared" si="597"/>
        <v/>
      </c>
      <c r="FO306" s="2527" t="str">
        <f t="shared" si="598"/>
        <v/>
      </c>
      <c r="FP306" s="2527" t="str">
        <f t="shared" si="599"/>
        <v/>
      </c>
      <c r="FQ306" s="2527" t="str">
        <f t="shared" si="600"/>
        <v/>
      </c>
      <c r="FR306" s="2527" t="str">
        <f t="shared" si="601"/>
        <v/>
      </c>
      <c r="FS306" s="2704">
        <f>IF(X306=FS8,X306,0)</f>
        <v>0</v>
      </c>
      <c r="FT306" s="2703" t="str">
        <f t="shared" si="602"/>
        <v/>
      </c>
      <c r="FU306" s="2692" t="str">
        <f t="shared" si="603"/>
        <v/>
      </c>
      <c r="FV306" s="2692" t="str">
        <f t="shared" si="604"/>
        <v/>
      </c>
      <c r="FW306" s="2692" t="str">
        <f t="shared" si="605"/>
        <v/>
      </c>
      <c r="FX306" s="2692" t="str">
        <f t="shared" si="606"/>
        <v/>
      </c>
      <c r="FY306" s="2692" t="str">
        <f t="shared" si="607"/>
        <v/>
      </c>
      <c r="FZ306" s="2692" t="str">
        <f t="shared" si="608"/>
        <v/>
      </c>
      <c r="GA306" s="2692" t="str">
        <f t="shared" si="609"/>
        <v/>
      </c>
      <c r="GB306" s="2696" t="str">
        <f t="shared" si="610"/>
        <v/>
      </c>
      <c r="GC306" s="2535"/>
    </row>
    <row r="307" spans="1:185" ht="45" customHeight="1" x14ac:dyDescent="0.25">
      <c r="A307" s="2633">
        <f>ROW()</f>
        <v>307</v>
      </c>
      <c r="B307" s="2667" t="str">
        <f>IF(C307="I","",IF(ISBLANK(D307),"",IF(ISTEXT(D307),LARGE(B9:B306,1)+1,0)))</f>
        <v/>
      </c>
      <c r="C307" s="2716"/>
      <c r="D307" s="2717"/>
      <c r="E307" s="2718"/>
      <c r="F307" s="2719"/>
      <c r="G307" s="2671"/>
      <c r="H307" s="2672"/>
      <c r="I307" s="2671"/>
      <c r="J307" s="2672"/>
      <c r="K307" s="2673">
        <f t="shared" si="611"/>
        <v>0</v>
      </c>
      <c r="L307" s="2532"/>
      <c r="M307" s="2674">
        <f t="shared" si="499"/>
        <v>0</v>
      </c>
      <c r="N307" s="2675">
        <f t="shared" si="499"/>
        <v>0</v>
      </c>
      <c r="O307" s="2676"/>
      <c r="P307" s="2676"/>
      <c r="Q307" s="2676"/>
      <c r="R307" s="2676"/>
      <c r="S307" s="2676"/>
      <c r="T307" s="2676"/>
      <c r="U307" s="2676"/>
      <c r="V307" s="2676"/>
      <c r="W307" s="2532"/>
      <c r="X307" s="2674">
        <f t="shared" si="500"/>
        <v>0</v>
      </c>
      <c r="Y307" s="2675">
        <f t="shared" si="500"/>
        <v>0</v>
      </c>
      <c r="Z307" s="2677"/>
      <c r="AA307" s="2677"/>
      <c r="AB307" s="2677"/>
      <c r="AC307" s="2677"/>
      <c r="AD307" s="2677"/>
      <c r="AE307" s="2677"/>
      <c r="AF307" s="2677"/>
      <c r="AG307" s="2677"/>
      <c r="AH307" s="2532"/>
      <c r="AI307" s="2535"/>
      <c r="AJ307" s="2678">
        <f t="shared" si="501"/>
        <v>0</v>
      </c>
      <c r="AK307" s="2679">
        <f t="shared" si="502"/>
        <v>0</v>
      </c>
      <c r="AL307" s="2678">
        <f t="shared" si="503"/>
        <v>0</v>
      </c>
      <c r="AM307" s="2679">
        <f t="shared" si="504"/>
        <v>0</v>
      </c>
      <c r="AN307" s="2678">
        <f t="shared" si="505"/>
        <v>0</v>
      </c>
      <c r="AO307" s="2679">
        <f t="shared" si="506"/>
        <v>0</v>
      </c>
      <c r="AP307" s="2678">
        <f t="shared" si="507"/>
        <v>0</v>
      </c>
      <c r="AQ307" s="2679">
        <f t="shared" si="508"/>
        <v>0</v>
      </c>
      <c r="AR307" s="2678">
        <f t="shared" si="509"/>
        <v>0</v>
      </c>
      <c r="AS307" s="2679">
        <f t="shared" si="510"/>
        <v>0</v>
      </c>
      <c r="AT307" s="2678">
        <f t="shared" si="511"/>
        <v>0</v>
      </c>
      <c r="AU307" s="2679">
        <f t="shared" si="512"/>
        <v>0</v>
      </c>
      <c r="AV307" s="2678">
        <f t="shared" si="513"/>
        <v>0</v>
      </c>
      <c r="AW307" s="2679">
        <f t="shared" si="514"/>
        <v>0</v>
      </c>
      <c r="AX307" s="2678">
        <f t="shared" si="515"/>
        <v>0</v>
      </c>
      <c r="AY307" s="2679">
        <f t="shared" si="516"/>
        <v>0</v>
      </c>
      <c r="AZ307" s="2680"/>
      <c r="BA307" s="2681">
        <f>BA9</f>
        <v>20</v>
      </c>
      <c r="BB307" s="2681">
        <f t="shared" si="517"/>
        <v>0</v>
      </c>
      <c r="BC307" s="2681" t="str">
        <f t="shared" si="518"/>
        <v/>
      </c>
      <c r="BD307" s="2682">
        <f t="shared" si="615"/>
        <v>0</v>
      </c>
      <c r="BE307" s="2682">
        <f t="shared" si="612"/>
        <v>0</v>
      </c>
      <c r="BF307" s="2682">
        <f t="shared" si="612"/>
        <v>0</v>
      </c>
      <c r="BG307" s="2682">
        <f t="shared" si="612"/>
        <v>0</v>
      </c>
      <c r="BH307" s="2682">
        <f t="shared" si="612"/>
        <v>0</v>
      </c>
      <c r="BI307" s="2682">
        <f t="shared" si="612"/>
        <v>0</v>
      </c>
      <c r="BJ307" s="2682">
        <f t="shared" si="612"/>
        <v>0</v>
      </c>
      <c r="BK307" s="2682">
        <f t="shared" si="612"/>
        <v>0</v>
      </c>
      <c r="BL307" s="2535"/>
      <c r="BM307" s="2683">
        <f t="shared" si="519"/>
        <v>0</v>
      </c>
      <c r="BN307" s="2684">
        <f t="shared" si="520"/>
        <v>0</v>
      </c>
      <c r="BO307" s="2684">
        <f t="shared" si="521"/>
        <v>0</v>
      </c>
      <c r="BP307" s="2684">
        <f t="shared" si="522"/>
        <v>0</v>
      </c>
      <c r="BQ307" s="2684">
        <f t="shared" si="523"/>
        <v>0</v>
      </c>
      <c r="BR307" s="2684">
        <f t="shared" si="524"/>
        <v>0</v>
      </c>
      <c r="BS307" s="2684">
        <f t="shared" si="525"/>
        <v>0</v>
      </c>
      <c r="BT307" s="2684">
        <f t="shared" si="526"/>
        <v>0</v>
      </c>
      <c r="BU307" s="2617"/>
      <c r="BV307" s="2685">
        <f t="shared" si="616"/>
        <v>0</v>
      </c>
      <c r="BW307" s="2686">
        <f t="shared" si="613"/>
        <v>0</v>
      </c>
      <c r="BX307" s="2686">
        <f t="shared" si="613"/>
        <v>0</v>
      </c>
      <c r="BY307" s="2686">
        <f t="shared" si="613"/>
        <v>0</v>
      </c>
      <c r="BZ307" s="2686">
        <f t="shared" si="613"/>
        <v>0</v>
      </c>
      <c r="CA307" s="2686">
        <f t="shared" si="613"/>
        <v>0</v>
      </c>
      <c r="CB307" s="2686">
        <f t="shared" si="613"/>
        <v>0</v>
      </c>
      <c r="CC307" s="2687">
        <f t="shared" si="613"/>
        <v>0</v>
      </c>
      <c r="CD307" s="2525"/>
      <c r="CE307" s="2681" t="str">
        <f t="shared" si="527"/>
        <v/>
      </c>
      <c r="CF307" s="2688">
        <f t="shared" si="528"/>
        <v>0</v>
      </c>
      <c r="CG307" s="2689">
        <f t="shared" si="529"/>
        <v>0</v>
      </c>
      <c r="CH307" s="2689">
        <f t="shared" si="530"/>
        <v>0</v>
      </c>
      <c r="CI307" s="2689">
        <f t="shared" si="531"/>
        <v>0</v>
      </c>
      <c r="CJ307" s="2689">
        <f t="shared" si="532"/>
        <v>0</v>
      </c>
      <c r="CK307" s="2689">
        <f t="shared" si="533"/>
        <v>0</v>
      </c>
      <c r="CL307" s="2689">
        <f t="shared" si="534"/>
        <v>0</v>
      </c>
      <c r="CM307" s="2689">
        <f t="shared" si="535"/>
        <v>0</v>
      </c>
      <c r="CN307" s="2689">
        <f t="shared" si="536"/>
        <v>0</v>
      </c>
      <c r="CO307" s="2702">
        <f>IF(M307=CO8,M307,0)</f>
        <v>0</v>
      </c>
      <c r="CP307" s="2703" t="str">
        <f t="shared" si="537"/>
        <v/>
      </c>
      <c r="CQ307" s="2678" t="str">
        <f t="shared" si="538"/>
        <v/>
      </c>
      <c r="CR307" s="2692" t="str">
        <f t="shared" si="539"/>
        <v/>
      </c>
      <c r="CS307" s="2692" t="str">
        <f t="shared" si="540"/>
        <v/>
      </c>
      <c r="CT307" s="2692" t="str">
        <f t="shared" si="541"/>
        <v/>
      </c>
      <c r="CU307" s="2692" t="str">
        <f t="shared" si="542"/>
        <v/>
      </c>
      <c r="CV307" s="2692" t="str">
        <f t="shared" si="543"/>
        <v/>
      </c>
      <c r="CW307" s="2692" t="str">
        <f t="shared" si="544"/>
        <v/>
      </c>
      <c r="CX307" s="2693" t="str">
        <f t="shared" si="545"/>
        <v/>
      </c>
      <c r="CY307" s="2601"/>
      <c r="CZ307" s="2681" t="str">
        <f t="shared" si="546"/>
        <v/>
      </c>
      <c r="DA307" s="2694">
        <f t="shared" si="547"/>
        <v>0</v>
      </c>
      <c r="DB307" s="2527" t="str">
        <f t="shared" si="548"/>
        <v/>
      </c>
      <c r="DC307" s="2527" t="str">
        <f t="shared" si="549"/>
        <v/>
      </c>
      <c r="DD307" s="2527" t="str">
        <f t="shared" si="550"/>
        <v/>
      </c>
      <c r="DE307" s="2527" t="str">
        <f t="shared" si="551"/>
        <v/>
      </c>
      <c r="DF307" s="2527" t="str">
        <f t="shared" si="552"/>
        <v/>
      </c>
      <c r="DG307" s="2527" t="str">
        <f t="shared" si="553"/>
        <v/>
      </c>
      <c r="DH307" s="2527" t="str">
        <f t="shared" si="554"/>
        <v/>
      </c>
      <c r="DI307" s="2527" t="str">
        <f t="shared" si="555"/>
        <v/>
      </c>
      <c r="DJ307" s="2549"/>
      <c r="DK307" s="2704">
        <f>IF(M307=DK8,M307,0)</f>
        <v>0</v>
      </c>
      <c r="DL307" s="2703" t="str">
        <f t="shared" si="556"/>
        <v/>
      </c>
      <c r="DM307" s="2692" t="str">
        <f t="shared" si="557"/>
        <v/>
      </c>
      <c r="DN307" s="2692" t="str">
        <f t="shared" si="558"/>
        <v/>
      </c>
      <c r="DO307" s="2692" t="str">
        <f t="shared" si="559"/>
        <v/>
      </c>
      <c r="DP307" s="2692" t="str">
        <f t="shared" si="560"/>
        <v/>
      </c>
      <c r="DQ307" s="2692" t="str">
        <f t="shared" si="561"/>
        <v/>
      </c>
      <c r="DR307" s="2692" t="str">
        <f t="shared" si="562"/>
        <v/>
      </c>
      <c r="DS307" s="2692" t="str">
        <f t="shared" si="563"/>
        <v/>
      </c>
      <c r="DT307" s="2696" t="str">
        <f t="shared" si="564"/>
        <v/>
      </c>
      <c r="DU307" s="2535"/>
      <c r="DV307" s="2683">
        <f t="shared" si="565"/>
        <v>0</v>
      </c>
      <c r="DW307" s="2684">
        <f t="shared" si="566"/>
        <v>0</v>
      </c>
      <c r="DX307" s="2684">
        <f t="shared" si="567"/>
        <v>0</v>
      </c>
      <c r="DY307" s="2684">
        <f t="shared" si="568"/>
        <v>0</v>
      </c>
      <c r="DZ307" s="2684">
        <f t="shared" si="569"/>
        <v>0</v>
      </c>
      <c r="EA307" s="2684">
        <f t="shared" si="570"/>
        <v>0</v>
      </c>
      <c r="EB307" s="2684">
        <f t="shared" si="571"/>
        <v>0</v>
      </c>
      <c r="EC307" s="2684">
        <f t="shared" si="572"/>
        <v>0</v>
      </c>
      <c r="ED307" s="2630"/>
      <c r="EE307" s="2685">
        <f t="shared" si="617"/>
        <v>0</v>
      </c>
      <c r="EF307" s="2686">
        <f t="shared" si="614"/>
        <v>0</v>
      </c>
      <c r="EG307" s="2686">
        <f t="shared" si="614"/>
        <v>0</v>
      </c>
      <c r="EH307" s="2686">
        <f t="shared" si="614"/>
        <v>0</v>
      </c>
      <c r="EI307" s="2686">
        <f t="shared" si="614"/>
        <v>0</v>
      </c>
      <c r="EJ307" s="2686">
        <f t="shared" si="614"/>
        <v>0</v>
      </c>
      <c r="EK307" s="2686">
        <f t="shared" si="614"/>
        <v>0</v>
      </c>
      <c r="EL307" s="2687">
        <f t="shared" si="614"/>
        <v>0</v>
      </c>
      <c r="EM307" s="2601"/>
      <c r="EN307" s="2681" t="str">
        <f t="shared" si="573"/>
        <v/>
      </c>
      <c r="EO307" s="2688">
        <f t="shared" si="574"/>
        <v>0</v>
      </c>
      <c r="EP307" s="2689">
        <f t="shared" si="575"/>
        <v>0</v>
      </c>
      <c r="EQ307" s="2689">
        <f t="shared" si="576"/>
        <v>0</v>
      </c>
      <c r="ER307" s="2689">
        <f t="shared" si="577"/>
        <v>0</v>
      </c>
      <c r="ES307" s="2689">
        <f t="shared" si="578"/>
        <v>0</v>
      </c>
      <c r="ET307" s="2689">
        <f t="shared" si="579"/>
        <v>0</v>
      </c>
      <c r="EU307" s="2689">
        <f t="shared" si="580"/>
        <v>0</v>
      </c>
      <c r="EV307" s="2689">
        <f t="shared" si="581"/>
        <v>0</v>
      </c>
      <c r="EW307" s="2689">
        <f t="shared" si="582"/>
        <v>0</v>
      </c>
      <c r="EX307" s="2705">
        <f>IF(X307=EX8,X307,0)</f>
        <v>0</v>
      </c>
      <c r="EY307" s="2703" t="str">
        <f t="shared" si="583"/>
        <v/>
      </c>
      <c r="EZ307" s="2678" t="str">
        <f t="shared" si="584"/>
        <v/>
      </c>
      <c r="FA307" s="2692" t="str">
        <f t="shared" si="585"/>
        <v/>
      </c>
      <c r="FB307" s="2692" t="str">
        <f t="shared" si="586"/>
        <v/>
      </c>
      <c r="FC307" s="2692" t="str">
        <f t="shared" si="587"/>
        <v/>
      </c>
      <c r="FD307" s="2692" t="str">
        <f t="shared" si="588"/>
        <v/>
      </c>
      <c r="FE307" s="2692" t="str">
        <f t="shared" si="589"/>
        <v/>
      </c>
      <c r="FF307" s="2692" t="str">
        <f t="shared" si="590"/>
        <v/>
      </c>
      <c r="FG307" s="2692" t="str">
        <f t="shared" si="591"/>
        <v/>
      </c>
      <c r="FH307" s="2601"/>
      <c r="FI307" s="2681" t="str">
        <f t="shared" si="592"/>
        <v/>
      </c>
      <c r="FJ307" s="2694">
        <f t="shared" si="593"/>
        <v>0</v>
      </c>
      <c r="FK307" s="2527" t="str">
        <f t="shared" si="594"/>
        <v/>
      </c>
      <c r="FL307" s="2527" t="str">
        <f t="shared" si="595"/>
        <v/>
      </c>
      <c r="FM307" s="2527" t="str">
        <f t="shared" si="596"/>
        <v/>
      </c>
      <c r="FN307" s="2527" t="str">
        <f t="shared" si="597"/>
        <v/>
      </c>
      <c r="FO307" s="2527" t="str">
        <f t="shared" si="598"/>
        <v/>
      </c>
      <c r="FP307" s="2527" t="str">
        <f t="shared" si="599"/>
        <v/>
      </c>
      <c r="FQ307" s="2527" t="str">
        <f t="shared" si="600"/>
        <v/>
      </c>
      <c r="FR307" s="2527" t="str">
        <f t="shared" si="601"/>
        <v/>
      </c>
      <c r="FS307" s="2704">
        <f>IF(X307=FS8,X307,0)</f>
        <v>0</v>
      </c>
      <c r="FT307" s="2703" t="str">
        <f t="shared" si="602"/>
        <v/>
      </c>
      <c r="FU307" s="2692" t="str">
        <f t="shared" si="603"/>
        <v/>
      </c>
      <c r="FV307" s="2692" t="str">
        <f t="shared" si="604"/>
        <v/>
      </c>
      <c r="FW307" s="2692" t="str">
        <f t="shared" si="605"/>
        <v/>
      </c>
      <c r="FX307" s="2692" t="str">
        <f t="shared" si="606"/>
        <v/>
      </c>
      <c r="FY307" s="2692" t="str">
        <f t="shared" si="607"/>
        <v/>
      </c>
      <c r="FZ307" s="2692" t="str">
        <f t="shared" si="608"/>
        <v/>
      </c>
      <c r="GA307" s="2692" t="str">
        <f t="shared" si="609"/>
        <v/>
      </c>
      <c r="GB307" s="2696" t="str">
        <f t="shared" si="610"/>
        <v/>
      </c>
      <c r="GC307" s="2535"/>
    </row>
    <row r="308" spans="1:185" ht="45" customHeight="1" x14ac:dyDescent="0.25">
      <c r="A308" s="2633">
        <f>ROW()</f>
        <v>308</v>
      </c>
      <c r="B308" s="2667" t="str">
        <f>IF(C308="I","",IF(ISBLANK(D308),"",IF(ISTEXT(D308),LARGE(B9:B307,1)+1,0)))</f>
        <v/>
      </c>
      <c r="C308" s="2716"/>
      <c r="D308" s="2717"/>
      <c r="E308" s="2718"/>
      <c r="F308" s="2719"/>
      <c r="G308" s="2671"/>
      <c r="H308" s="2672"/>
      <c r="I308" s="2671"/>
      <c r="J308" s="2672"/>
      <c r="K308" s="2673">
        <f t="shared" si="611"/>
        <v>0</v>
      </c>
      <c r="L308" s="2532"/>
      <c r="M308" s="2674">
        <f t="shared" si="499"/>
        <v>0</v>
      </c>
      <c r="N308" s="2675">
        <f t="shared" si="499"/>
        <v>0</v>
      </c>
      <c r="O308" s="2676"/>
      <c r="P308" s="2676"/>
      <c r="Q308" s="2676"/>
      <c r="R308" s="2676"/>
      <c r="S308" s="2676"/>
      <c r="T308" s="2676"/>
      <c r="U308" s="2676"/>
      <c r="V308" s="2676"/>
      <c r="W308" s="2532"/>
      <c r="X308" s="2674">
        <f t="shared" si="500"/>
        <v>0</v>
      </c>
      <c r="Y308" s="2675">
        <f t="shared" si="500"/>
        <v>0</v>
      </c>
      <c r="Z308" s="2677"/>
      <c r="AA308" s="2677"/>
      <c r="AB308" s="2677"/>
      <c r="AC308" s="2677"/>
      <c r="AD308" s="2677"/>
      <c r="AE308" s="2677"/>
      <c r="AF308" s="2677"/>
      <c r="AG308" s="2677"/>
      <c r="AH308" s="2532"/>
      <c r="AI308" s="2535"/>
      <c r="AJ308" s="2678">
        <f t="shared" si="501"/>
        <v>0</v>
      </c>
      <c r="AK308" s="2679">
        <f t="shared" si="502"/>
        <v>0</v>
      </c>
      <c r="AL308" s="2678">
        <f t="shared" si="503"/>
        <v>0</v>
      </c>
      <c r="AM308" s="2679">
        <f t="shared" si="504"/>
        <v>0</v>
      </c>
      <c r="AN308" s="2678">
        <f t="shared" si="505"/>
        <v>0</v>
      </c>
      <c r="AO308" s="2679">
        <f t="shared" si="506"/>
        <v>0</v>
      </c>
      <c r="AP308" s="2678">
        <f t="shared" si="507"/>
        <v>0</v>
      </c>
      <c r="AQ308" s="2679">
        <f t="shared" si="508"/>
        <v>0</v>
      </c>
      <c r="AR308" s="2678">
        <f t="shared" si="509"/>
        <v>0</v>
      </c>
      <c r="AS308" s="2679">
        <f t="shared" si="510"/>
        <v>0</v>
      </c>
      <c r="AT308" s="2678">
        <f t="shared" si="511"/>
        <v>0</v>
      </c>
      <c r="AU308" s="2679">
        <f t="shared" si="512"/>
        <v>0</v>
      </c>
      <c r="AV308" s="2678">
        <f t="shared" si="513"/>
        <v>0</v>
      </c>
      <c r="AW308" s="2679">
        <f t="shared" si="514"/>
        <v>0</v>
      </c>
      <c r="AX308" s="2678">
        <f t="shared" si="515"/>
        <v>0</v>
      </c>
      <c r="AY308" s="2679">
        <f t="shared" si="516"/>
        <v>0</v>
      </c>
      <c r="AZ308" s="2680"/>
      <c r="BA308" s="2681">
        <f>BA9</f>
        <v>20</v>
      </c>
      <c r="BB308" s="2681">
        <f t="shared" si="517"/>
        <v>0</v>
      </c>
      <c r="BC308" s="2681" t="str">
        <f t="shared" si="518"/>
        <v/>
      </c>
      <c r="BD308" s="2682">
        <f t="shared" si="615"/>
        <v>0</v>
      </c>
      <c r="BE308" s="2682">
        <f t="shared" si="612"/>
        <v>0</v>
      </c>
      <c r="BF308" s="2682">
        <f t="shared" si="612"/>
        <v>0</v>
      </c>
      <c r="BG308" s="2682">
        <f t="shared" si="612"/>
        <v>0</v>
      </c>
      <c r="BH308" s="2682">
        <f t="shared" si="612"/>
        <v>0</v>
      </c>
      <c r="BI308" s="2682">
        <f t="shared" si="612"/>
        <v>0</v>
      </c>
      <c r="BJ308" s="2682">
        <f t="shared" si="612"/>
        <v>0</v>
      </c>
      <c r="BK308" s="2682">
        <f t="shared" si="612"/>
        <v>0</v>
      </c>
      <c r="BL308" s="2535"/>
      <c r="BM308" s="2683">
        <f t="shared" si="519"/>
        <v>0</v>
      </c>
      <c r="BN308" s="2684">
        <f t="shared" si="520"/>
        <v>0</v>
      </c>
      <c r="BO308" s="2684">
        <f t="shared" si="521"/>
        <v>0</v>
      </c>
      <c r="BP308" s="2684">
        <f t="shared" si="522"/>
        <v>0</v>
      </c>
      <c r="BQ308" s="2684">
        <f t="shared" si="523"/>
        <v>0</v>
      </c>
      <c r="BR308" s="2684">
        <f t="shared" si="524"/>
        <v>0</v>
      </c>
      <c r="BS308" s="2684">
        <f t="shared" si="525"/>
        <v>0</v>
      </c>
      <c r="BT308" s="2684">
        <f t="shared" si="526"/>
        <v>0</v>
      </c>
      <c r="BU308" s="2617"/>
      <c r="BV308" s="2685">
        <f t="shared" si="616"/>
        <v>0</v>
      </c>
      <c r="BW308" s="2686">
        <f t="shared" si="613"/>
        <v>0</v>
      </c>
      <c r="BX308" s="2686">
        <f t="shared" si="613"/>
        <v>0</v>
      </c>
      <c r="BY308" s="2686">
        <f t="shared" si="613"/>
        <v>0</v>
      </c>
      <c r="BZ308" s="2686">
        <f t="shared" si="613"/>
        <v>0</v>
      </c>
      <c r="CA308" s="2686">
        <f t="shared" si="613"/>
        <v>0</v>
      </c>
      <c r="CB308" s="2686">
        <f t="shared" si="613"/>
        <v>0</v>
      </c>
      <c r="CC308" s="2687">
        <f t="shared" si="613"/>
        <v>0</v>
      </c>
      <c r="CD308" s="2525"/>
      <c r="CE308" s="2681" t="str">
        <f t="shared" si="527"/>
        <v/>
      </c>
      <c r="CF308" s="2688">
        <f t="shared" si="528"/>
        <v>0</v>
      </c>
      <c r="CG308" s="2689">
        <f t="shared" si="529"/>
        <v>0</v>
      </c>
      <c r="CH308" s="2689">
        <f t="shared" si="530"/>
        <v>0</v>
      </c>
      <c r="CI308" s="2689">
        <f t="shared" si="531"/>
        <v>0</v>
      </c>
      <c r="CJ308" s="2689">
        <f t="shared" si="532"/>
        <v>0</v>
      </c>
      <c r="CK308" s="2689">
        <f t="shared" si="533"/>
        <v>0</v>
      </c>
      <c r="CL308" s="2689">
        <f t="shared" si="534"/>
        <v>0</v>
      </c>
      <c r="CM308" s="2689">
        <f t="shared" si="535"/>
        <v>0</v>
      </c>
      <c r="CN308" s="2689">
        <f t="shared" si="536"/>
        <v>0</v>
      </c>
      <c r="CO308" s="2702">
        <f>IF(M308=CO8,M308,0)</f>
        <v>0</v>
      </c>
      <c r="CP308" s="2703" t="str">
        <f t="shared" si="537"/>
        <v/>
      </c>
      <c r="CQ308" s="2678" t="str">
        <f t="shared" si="538"/>
        <v/>
      </c>
      <c r="CR308" s="2692" t="str">
        <f t="shared" si="539"/>
        <v/>
      </c>
      <c r="CS308" s="2692" t="str">
        <f t="shared" si="540"/>
        <v/>
      </c>
      <c r="CT308" s="2692" t="str">
        <f t="shared" si="541"/>
        <v/>
      </c>
      <c r="CU308" s="2692" t="str">
        <f t="shared" si="542"/>
        <v/>
      </c>
      <c r="CV308" s="2692" t="str">
        <f t="shared" si="543"/>
        <v/>
      </c>
      <c r="CW308" s="2692" t="str">
        <f t="shared" si="544"/>
        <v/>
      </c>
      <c r="CX308" s="2693" t="str">
        <f t="shared" si="545"/>
        <v/>
      </c>
      <c r="CY308" s="2601"/>
      <c r="CZ308" s="2681" t="str">
        <f t="shared" si="546"/>
        <v/>
      </c>
      <c r="DA308" s="2694">
        <f t="shared" si="547"/>
        <v>0</v>
      </c>
      <c r="DB308" s="2527" t="str">
        <f t="shared" si="548"/>
        <v/>
      </c>
      <c r="DC308" s="2527" t="str">
        <f t="shared" si="549"/>
        <v/>
      </c>
      <c r="DD308" s="2527" t="str">
        <f t="shared" si="550"/>
        <v/>
      </c>
      <c r="DE308" s="2527" t="str">
        <f t="shared" si="551"/>
        <v/>
      </c>
      <c r="DF308" s="2527" t="str">
        <f t="shared" si="552"/>
        <v/>
      </c>
      <c r="DG308" s="2527" t="str">
        <f t="shared" si="553"/>
        <v/>
      </c>
      <c r="DH308" s="2527" t="str">
        <f t="shared" si="554"/>
        <v/>
      </c>
      <c r="DI308" s="2527" t="str">
        <f t="shared" si="555"/>
        <v/>
      </c>
      <c r="DJ308" s="2549"/>
      <c r="DK308" s="2704">
        <f>IF(M308=DK8,M308,0)</f>
        <v>0</v>
      </c>
      <c r="DL308" s="2703" t="str">
        <f t="shared" si="556"/>
        <v/>
      </c>
      <c r="DM308" s="2692" t="str">
        <f t="shared" si="557"/>
        <v/>
      </c>
      <c r="DN308" s="2692" t="str">
        <f t="shared" si="558"/>
        <v/>
      </c>
      <c r="DO308" s="2692" t="str">
        <f t="shared" si="559"/>
        <v/>
      </c>
      <c r="DP308" s="2692" t="str">
        <f t="shared" si="560"/>
        <v/>
      </c>
      <c r="DQ308" s="2692" t="str">
        <f t="shared" si="561"/>
        <v/>
      </c>
      <c r="DR308" s="2692" t="str">
        <f t="shared" si="562"/>
        <v/>
      </c>
      <c r="DS308" s="2692" t="str">
        <f t="shared" si="563"/>
        <v/>
      </c>
      <c r="DT308" s="2696" t="str">
        <f t="shared" si="564"/>
        <v/>
      </c>
      <c r="DU308" s="2535"/>
      <c r="DV308" s="2683">
        <f t="shared" si="565"/>
        <v>0</v>
      </c>
      <c r="DW308" s="2684">
        <f t="shared" si="566"/>
        <v>0</v>
      </c>
      <c r="DX308" s="2684">
        <f t="shared" si="567"/>
        <v>0</v>
      </c>
      <c r="DY308" s="2684">
        <f t="shared" si="568"/>
        <v>0</v>
      </c>
      <c r="DZ308" s="2684">
        <f t="shared" si="569"/>
        <v>0</v>
      </c>
      <c r="EA308" s="2684">
        <f t="shared" si="570"/>
        <v>0</v>
      </c>
      <c r="EB308" s="2684">
        <f t="shared" si="571"/>
        <v>0</v>
      </c>
      <c r="EC308" s="2684">
        <f t="shared" si="572"/>
        <v>0</v>
      </c>
      <c r="ED308" s="2630"/>
      <c r="EE308" s="2685">
        <f t="shared" si="617"/>
        <v>0</v>
      </c>
      <c r="EF308" s="2686">
        <f t="shared" si="614"/>
        <v>0</v>
      </c>
      <c r="EG308" s="2686">
        <f t="shared" si="614"/>
        <v>0</v>
      </c>
      <c r="EH308" s="2686">
        <f t="shared" si="614"/>
        <v>0</v>
      </c>
      <c r="EI308" s="2686">
        <f t="shared" si="614"/>
        <v>0</v>
      </c>
      <c r="EJ308" s="2686">
        <f t="shared" si="614"/>
        <v>0</v>
      </c>
      <c r="EK308" s="2686">
        <f t="shared" si="614"/>
        <v>0</v>
      </c>
      <c r="EL308" s="2687">
        <f t="shared" si="614"/>
        <v>0</v>
      </c>
      <c r="EM308" s="2601"/>
      <c r="EN308" s="2681" t="str">
        <f t="shared" si="573"/>
        <v/>
      </c>
      <c r="EO308" s="2688">
        <f t="shared" si="574"/>
        <v>0</v>
      </c>
      <c r="EP308" s="2689">
        <f t="shared" si="575"/>
        <v>0</v>
      </c>
      <c r="EQ308" s="2689">
        <f t="shared" si="576"/>
        <v>0</v>
      </c>
      <c r="ER308" s="2689">
        <f t="shared" si="577"/>
        <v>0</v>
      </c>
      <c r="ES308" s="2689">
        <f t="shared" si="578"/>
        <v>0</v>
      </c>
      <c r="ET308" s="2689">
        <f t="shared" si="579"/>
        <v>0</v>
      </c>
      <c r="EU308" s="2689">
        <f t="shared" si="580"/>
        <v>0</v>
      </c>
      <c r="EV308" s="2689">
        <f t="shared" si="581"/>
        <v>0</v>
      </c>
      <c r="EW308" s="2689">
        <f t="shared" si="582"/>
        <v>0</v>
      </c>
      <c r="EX308" s="2705">
        <f>IF(X308=EX8,X308,0)</f>
        <v>0</v>
      </c>
      <c r="EY308" s="2703" t="str">
        <f t="shared" si="583"/>
        <v/>
      </c>
      <c r="EZ308" s="2678" t="str">
        <f t="shared" si="584"/>
        <v/>
      </c>
      <c r="FA308" s="2692" t="str">
        <f t="shared" si="585"/>
        <v/>
      </c>
      <c r="FB308" s="2692" t="str">
        <f t="shared" si="586"/>
        <v/>
      </c>
      <c r="FC308" s="2692" t="str">
        <f t="shared" si="587"/>
        <v/>
      </c>
      <c r="FD308" s="2692" t="str">
        <f t="shared" si="588"/>
        <v/>
      </c>
      <c r="FE308" s="2692" t="str">
        <f t="shared" si="589"/>
        <v/>
      </c>
      <c r="FF308" s="2692" t="str">
        <f t="shared" si="590"/>
        <v/>
      </c>
      <c r="FG308" s="2692" t="str">
        <f t="shared" si="591"/>
        <v/>
      </c>
      <c r="FH308" s="2601"/>
      <c r="FI308" s="2681" t="str">
        <f t="shared" si="592"/>
        <v/>
      </c>
      <c r="FJ308" s="2694">
        <f t="shared" si="593"/>
        <v>0</v>
      </c>
      <c r="FK308" s="2527" t="str">
        <f t="shared" si="594"/>
        <v/>
      </c>
      <c r="FL308" s="2527" t="str">
        <f t="shared" si="595"/>
        <v/>
      </c>
      <c r="FM308" s="2527" t="str">
        <f t="shared" si="596"/>
        <v/>
      </c>
      <c r="FN308" s="2527" t="str">
        <f t="shared" si="597"/>
        <v/>
      </c>
      <c r="FO308" s="2527" t="str">
        <f t="shared" si="598"/>
        <v/>
      </c>
      <c r="FP308" s="2527" t="str">
        <f t="shared" si="599"/>
        <v/>
      </c>
      <c r="FQ308" s="2527" t="str">
        <f t="shared" si="600"/>
        <v/>
      </c>
      <c r="FR308" s="2527" t="str">
        <f t="shared" si="601"/>
        <v/>
      </c>
      <c r="FS308" s="2704">
        <f>IF(X308=FS8,X308,0)</f>
        <v>0</v>
      </c>
      <c r="FT308" s="2703" t="str">
        <f t="shared" si="602"/>
        <v/>
      </c>
      <c r="FU308" s="2692" t="str">
        <f t="shared" si="603"/>
        <v/>
      </c>
      <c r="FV308" s="2692" t="str">
        <f t="shared" si="604"/>
        <v/>
      </c>
      <c r="FW308" s="2692" t="str">
        <f t="shared" si="605"/>
        <v/>
      </c>
      <c r="FX308" s="2692" t="str">
        <f t="shared" si="606"/>
        <v/>
      </c>
      <c r="FY308" s="2692" t="str">
        <f t="shared" si="607"/>
        <v/>
      </c>
      <c r="FZ308" s="2692" t="str">
        <f t="shared" si="608"/>
        <v/>
      </c>
      <c r="GA308" s="2692" t="str">
        <f t="shared" si="609"/>
        <v/>
      </c>
      <c r="GB308" s="2696" t="str">
        <f t="shared" si="610"/>
        <v/>
      </c>
      <c r="GC308" s="2535"/>
    </row>
    <row r="309" spans="1:185" ht="45" customHeight="1" x14ac:dyDescent="0.25">
      <c r="A309" s="2633">
        <f>ROW()</f>
        <v>309</v>
      </c>
      <c r="B309" s="2667" t="str">
        <f>IF(C309="I","",IF(ISBLANK(D309),"",IF(ISTEXT(D309),LARGE(B9:B308,1)+1,0)))</f>
        <v/>
      </c>
      <c r="C309" s="2716"/>
      <c r="D309" s="2717"/>
      <c r="E309" s="2718"/>
      <c r="F309" s="2719"/>
      <c r="G309" s="2671"/>
      <c r="H309" s="2672"/>
      <c r="I309" s="2671"/>
      <c r="J309" s="2672"/>
      <c r="K309" s="2673">
        <f t="shared" si="611"/>
        <v>0</v>
      </c>
      <c r="L309" s="2532"/>
      <c r="M309" s="2674">
        <f t="shared" si="499"/>
        <v>0</v>
      </c>
      <c r="N309" s="2675">
        <f t="shared" si="499"/>
        <v>0</v>
      </c>
      <c r="O309" s="2676"/>
      <c r="P309" s="2676"/>
      <c r="Q309" s="2676"/>
      <c r="R309" s="2676"/>
      <c r="S309" s="2676"/>
      <c r="T309" s="2676"/>
      <c r="U309" s="2676"/>
      <c r="V309" s="2676"/>
      <c r="W309" s="2532"/>
      <c r="X309" s="2674">
        <f t="shared" si="500"/>
        <v>0</v>
      </c>
      <c r="Y309" s="2675">
        <f t="shared" si="500"/>
        <v>0</v>
      </c>
      <c r="Z309" s="2677"/>
      <c r="AA309" s="2677"/>
      <c r="AB309" s="2677"/>
      <c r="AC309" s="2677"/>
      <c r="AD309" s="2677"/>
      <c r="AE309" s="2677"/>
      <c r="AF309" s="2677"/>
      <c r="AG309" s="2677"/>
      <c r="AH309" s="2532"/>
      <c r="AI309" s="2535"/>
      <c r="AJ309" s="2678">
        <f t="shared" si="501"/>
        <v>0</v>
      </c>
      <c r="AK309" s="2679">
        <f t="shared" si="502"/>
        <v>0</v>
      </c>
      <c r="AL309" s="2678">
        <f t="shared" si="503"/>
        <v>0</v>
      </c>
      <c r="AM309" s="2679">
        <f t="shared" si="504"/>
        <v>0</v>
      </c>
      <c r="AN309" s="2678">
        <f t="shared" si="505"/>
        <v>0</v>
      </c>
      <c r="AO309" s="2679">
        <f t="shared" si="506"/>
        <v>0</v>
      </c>
      <c r="AP309" s="2678">
        <f t="shared" si="507"/>
        <v>0</v>
      </c>
      <c r="AQ309" s="2679">
        <f t="shared" si="508"/>
        <v>0</v>
      </c>
      <c r="AR309" s="2678">
        <f t="shared" si="509"/>
        <v>0</v>
      </c>
      <c r="AS309" s="2679">
        <f t="shared" si="510"/>
        <v>0</v>
      </c>
      <c r="AT309" s="2678">
        <f t="shared" si="511"/>
        <v>0</v>
      </c>
      <c r="AU309" s="2679">
        <f t="shared" si="512"/>
        <v>0</v>
      </c>
      <c r="AV309" s="2678">
        <f t="shared" si="513"/>
        <v>0</v>
      </c>
      <c r="AW309" s="2679">
        <f t="shared" si="514"/>
        <v>0</v>
      </c>
      <c r="AX309" s="2678">
        <f t="shared" si="515"/>
        <v>0</v>
      </c>
      <c r="AY309" s="2679">
        <f t="shared" si="516"/>
        <v>0</v>
      </c>
      <c r="AZ309" s="2680"/>
      <c r="BA309" s="2681">
        <f>BA9</f>
        <v>20</v>
      </c>
      <c r="BB309" s="2681">
        <f t="shared" si="517"/>
        <v>0</v>
      </c>
      <c r="BC309" s="2681" t="str">
        <f t="shared" si="518"/>
        <v/>
      </c>
      <c r="BD309" s="2682">
        <f t="shared" si="615"/>
        <v>0</v>
      </c>
      <c r="BE309" s="2682">
        <f t="shared" si="612"/>
        <v>0</v>
      </c>
      <c r="BF309" s="2682">
        <f t="shared" si="612"/>
        <v>0</v>
      </c>
      <c r="BG309" s="2682">
        <f t="shared" si="612"/>
        <v>0</v>
      </c>
      <c r="BH309" s="2682">
        <f t="shared" si="612"/>
        <v>0</v>
      </c>
      <c r="BI309" s="2682">
        <f t="shared" si="612"/>
        <v>0</v>
      </c>
      <c r="BJ309" s="2682">
        <f t="shared" si="612"/>
        <v>0</v>
      </c>
      <c r="BK309" s="2682">
        <f t="shared" si="612"/>
        <v>0</v>
      </c>
      <c r="BL309" s="2535"/>
      <c r="BM309" s="2683">
        <f t="shared" si="519"/>
        <v>0</v>
      </c>
      <c r="BN309" s="2684">
        <f t="shared" si="520"/>
        <v>0</v>
      </c>
      <c r="BO309" s="2684">
        <f t="shared" si="521"/>
        <v>0</v>
      </c>
      <c r="BP309" s="2684">
        <f t="shared" si="522"/>
        <v>0</v>
      </c>
      <c r="BQ309" s="2684">
        <f t="shared" si="523"/>
        <v>0</v>
      </c>
      <c r="BR309" s="2684">
        <f t="shared" si="524"/>
        <v>0</v>
      </c>
      <c r="BS309" s="2684">
        <f t="shared" si="525"/>
        <v>0</v>
      </c>
      <c r="BT309" s="2684">
        <f t="shared" si="526"/>
        <v>0</v>
      </c>
      <c r="BU309" s="2617"/>
      <c r="BV309" s="2685">
        <f t="shared" si="616"/>
        <v>0</v>
      </c>
      <c r="BW309" s="2686">
        <f t="shared" si="613"/>
        <v>0</v>
      </c>
      <c r="BX309" s="2686">
        <f t="shared" si="613"/>
        <v>0</v>
      </c>
      <c r="BY309" s="2686">
        <f t="shared" si="613"/>
        <v>0</v>
      </c>
      <c r="BZ309" s="2686">
        <f t="shared" si="613"/>
        <v>0</v>
      </c>
      <c r="CA309" s="2686">
        <f t="shared" si="613"/>
        <v>0</v>
      </c>
      <c r="CB309" s="2686">
        <f t="shared" si="613"/>
        <v>0</v>
      </c>
      <c r="CC309" s="2687">
        <f t="shared" si="613"/>
        <v>0</v>
      </c>
      <c r="CD309" s="2525"/>
      <c r="CE309" s="2681" t="str">
        <f t="shared" si="527"/>
        <v/>
      </c>
      <c r="CF309" s="2688">
        <f t="shared" si="528"/>
        <v>0</v>
      </c>
      <c r="CG309" s="2689">
        <f t="shared" si="529"/>
        <v>0</v>
      </c>
      <c r="CH309" s="2689">
        <f t="shared" si="530"/>
        <v>0</v>
      </c>
      <c r="CI309" s="2689">
        <f t="shared" si="531"/>
        <v>0</v>
      </c>
      <c r="CJ309" s="2689">
        <f t="shared" si="532"/>
        <v>0</v>
      </c>
      <c r="CK309" s="2689">
        <f t="shared" si="533"/>
        <v>0</v>
      </c>
      <c r="CL309" s="2689">
        <f t="shared" si="534"/>
        <v>0</v>
      </c>
      <c r="CM309" s="2689">
        <f t="shared" si="535"/>
        <v>0</v>
      </c>
      <c r="CN309" s="2689">
        <f t="shared" si="536"/>
        <v>0</v>
      </c>
      <c r="CO309" s="2702">
        <f>IF(M309=CO8,M309,0)</f>
        <v>0</v>
      </c>
      <c r="CP309" s="2703" t="str">
        <f t="shared" si="537"/>
        <v/>
      </c>
      <c r="CQ309" s="2678" t="str">
        <f t="shared" si="538"/>
        <v/>
      </c>
      <c r="CR309" s="2692" t="str">
        <f t="shared" si="539"/>
        <v/>
      </c>
      <c r="CS309" s="2692" t="str">
        <f t="shared" si="540"/>
        <v/>
      </c>
      <c r="CT309" s="2692" t="str">
        <f t="shared" si="541"/>
        <v/>
      </c>
      <c r="CU309" s="2692" t="str">
        <f t="shared" si="542"/>
        <v/>
      </c>
      <c r="CV309" s="2692" t="str">
        <f t="shared" si="543"/>
        <v/>
      </c>
      <c r="CW309" s="2692" t="str">
        <f t="shared" si="544"/>
        <v/>
      </c>
      <c r="CX309" s="2693" t="str">
        <f t="shared" si="545"/>
        <v/>
      </c>
      <c r="CY309" s="2601"/>
      <c r="CZ309" s="2681" t="str">
        <f t="shared" si="546"/>
        <v/>
      </c>
      <c r="DA309" s="2694">
        <f t="shared" si="547"/>
        <v>0</v>
      </c>
      <c r="DB309" s="2527" t="str">
        <f t="shared" si="548"/>
        <v/>
      </c>
      <c r="DC309" s="2527" t="str">
        <f t="shared" si="549"/>
        <v/>
      </c>
      <c r="DD309" s="2527" t="str">
        <f t="shared" si="550"/>
        <v/>
      </c>
      <c r="DE309" s="2527" t="str">
        <f t="shared" si="551"/>
        <v/>
      </c>
      <c r="DF309" s="2527" t="str">
        <f t="shared" si="552"/>
        <v/>
      </c>
      <c r="DG309" s="2527" t="str">
        <f t="shared" si="553"/>
        <v/>
      </c>
      <c r="DH309" s="2527" t="str">
        <f t="shared" si="554"/>
        <v/>
      </c>
      <c r="DI309" s="2527" t="str">
        <f t="shared" si="555"/>
        <v/>
      </c>
      <c r="DJ309" s="2549"/>
      <c r="DK309" s="2704">
        <f>IF(M309=DK8,M309,0)</f>
        <v>0</v>
      </c>
      <c r="DL309" s="2703" t="str">
        <f t="shared" si="556"/>
        <v/>
      </c>
      <c r="DM309" s="2692" t="str">
        <f t="shared" si="557"/>
        <v/>
      </c>
      <c r="DN309" s="2692" t="str">
        <f t="shared" si="558"/>
        <v/>
      </c>
      <c r="DO309" s="2692" t="str">
        <f t="shared" si="559"/>
        <v/>
      </c>
      <c r="DP309" s="2692" t="str">
        <f t="shared" si="560"/>
        <v/>
      </c>
      <c r="DQ309" s="2692" t="str">
        <f t="shared" si="561"/>
        <v/>
      </c>
      <c r="DR309" s="2692" t="str">
        <f t="shared" si="562"/>
        <v/>
      </c>
      <c r="DS309" s="2692" t="str">
        <f t="shared" si="563"/>
        <v/>
      </c>
      <c r="DT309" s="2696" t="str">
        <f t="shared" si="564"/>
        <v/>
      </c>
      <c r="DU309" s="2535"/>
      <c r="DV309" s="2683">
        <f t="shared" si="565"/>
        <v>0</v>
      </c>
      <c r="DW309" s="2684">
        <f t="shared" si="566"/>
        <v>0</v>
      </c>
      <c r="DX309" s="2684">
        <f t="shared" si="567"/>
        <v>0</v>
      </c>
      <c r="DY309" s="2684">
        <f t="shared" si="568"/>
        <v>0</v>
      </c>
      <c r="DZ309" s="2684">
        <f t="shared" si="569"/>
        <v>0</v>
      </c>
      <c r="EA309" s="2684">
        <f t="shared" si="570"/>
        <v>0</v>
      </c>
      <c r="EB309" s="2684">
        <f t="shared" si="571"/>
        <v>0</v>
      </c>
      <c r="EC309" s="2684">
        <f t="shared" si="572"/>
        <v>0</v>
      </c>
      <c r="ED309" s="2630"/>
      <c r="EE309" s="2685">
        <f t="shared" si="617"/>
        <v>0</v>
      </c>
      <c r="EF309" s="2686">
        <f t="shared" si="614"/>
        <v>0</v>
      </c>
      <c r="EG309" s="2686">
        <f t="shared" si="614"/>
        <v>0</v>
      </c>
      <c r="EH309" s="2686">
        <f t="shared" si="614"/>
        <v>0</v>
      </c>
      <c r="EI309" s="2686">
        <f t="shared" si="614"/>
        <v>0</v>
      </c>
      <c r="EJ309" s="2686">
        <f t="shared" si="614"/>
        <v>0</v>
      </c>
      <c r="EK309" s="2686">
        <f t="shared" si="614"/>
        <v>0</v>
      </c>
      <c r="EL309" s="2687">
        <f t="shared" si="614"/>
        <v>0</v>
      </c>
      <c r="EM309" s="2601"/>
      <c r="EN309" s="2681" t="str">
        <f t="shared" si="573"/>
        <v/>
      </c>
      <c r="EO309" s="2688">
        <f t="shared" si="574"/>
        <v>0</v>
      </c>
      <c r="EP309" s="2689">
        <f t="shared" si="575"/>
        <v>0</v>
      </c>
      <c r="EQ309" s="2689">
        <f t="shared" si="576"/>
        <v>0</v>
      </c>
      <c r="ER309" s="2689">
        <f t="shared" si="577"/>
        <v>0</v>
      </c>
      <c r="ES309" s="2689">
        <f t="shared" si="578"/>
        <v>0</v>
      </c>
      <c r="ET309" s="2689">
        <f t="shared" si="579"/>
        <v>0</v>
      </c>
      <c r="EU309" s="2689">
        <f t="shared" si="580"/>
        <v>0</v>
      </c>
      <c r="EV309" s="2689">
        <f t="shared" si="581"/>
        <v>0</v>
      </c>
      <c r="EW309" s="2689">
        <f t="shared" si="582"/>
        <v>0</v>
      </c>
      <c r="EX309" s="2705">
        <f>IF(X309=EX8,X309,0)</f>
        <v>0</v>
      </c>
      <c r="EY309" s="2703" t="str">
        <f t="shared" si="583"/>
        <v/>
      </c>
      <c r="EZ309" s="2678" t="str">
        <f t="shared" si="584"/>
        <v/>
      </c>
      <c r="FA309" s="2692" t="str">
        <f t="shared" si="585"/>
        <v/>
      </c>
      <c r="FB309" s="2692" t="str">
        <f t="shared" si="586"/>
        <v/>
      </c>
      <c r="FC309" s="2692" t="str">
        <f t="shared" si="587"/>
        <v/>
      </c>
      <c r="FD309" s="2692" t="str">
        <f t="shared" si="588"/>
        <v/>
      </c>
      <c r="FE309" s="2692" t="str">
        <f t="shared" si="589"/>
        <v/>
      </c>
      <c r="FF309" s="2692" t="str">
        <f t="shared" si="590"/>
        <v/>
      </c>
      <c r="FG309" s="2692" t="str">
        <f t="shared" si="591"/>
        <v/>
      </c>
      <c r="FH309" s="2601"/>
      <c r="FI309" s="2681" t="str">
        <f t="shared" si="592"/>
        <v/>
      </c>
      <c r="FJ309" s="2694">
        <f t="shared" si="593"/>
        <v>0</v>
      </c>
      <c r="FK309" s="2527" t="str">
        <f t="shared" si="594"/>
        <v/>
      </c>
      <c r="FL309" s="2527" t="str">
        <f t="shared" si="595"/>
        <v/>
      </c>
      <c r="FM309" s="2527" t="str">
        <f t="shared" si="596"/>
        <v/>
      </c>
      <c r="FN309" s="2527" t="str">
        <f t="shared" si="597"/>
        <v/>
      </c>
      <c r="FO309" s="2527" t="str">
        <f t="shared" si="598"/>
        <v/>
      </c>
      <c r="FP309" s="2527" t="str">
        <f t="shared" si="599"/>
        <v/>
      </c>
      <c r="FQ309" s="2527" t="str">
        <f t="shared" si="600"/>
        <v/>
      </c>
      <c r="FR309" s="2527" t="str">
        <f t="shared" si="601"/>
        <v/>
      </c>
      <c r="FS309" s="2704">
        <f>IF(X309=FS8,X309,0)</f>
        <v>0</v>
      </c>
      <c r="FT309" s="2703" t="str">
        <f t="shared" si="602"/>
        <v/>
      </c>
      <c r="FU309" s="2692" t="str">
        <f t="shared" si="603"/>
        <v/>
      </c>
      <c r="FV309" s="2692" t="str">
        <f t="shared" si="604"/>
        <v/>
      </c>
      <c r="FW309" s="2692" t="str">
        <f t="shared" si="605"/>
        <v/>
      </c>
      <c r="FX309" s="2692" t="str">
        <f t="shared" si="606"/>
        <v/>
      </c>
      <c r="FY309" s="2692" t="str">
        <f t="shared" si="607"/>
        <v/>
      </c>
      <c r="FZ309" s="2692" t="str">
        <f t="shared" si="608"/>
        <v/>
      </c>
      <c r="GA309" s="2692" t="str">
        <f t="shared" si="609"/>
        <v/>
      </c>
      <c r="GB309" s="2696" t="str">
        <f t="shared" si="610"/>
        <v/>
      </c>
      <c r="GC309" s="2535"/>
    </row>
    <row r="310" spans="1:185" ht="45" customHeight="1" x14ac:dyDescent="0.25">
      <c r="A310" s="2633">
        <f>ROW()</f>
        <v>310</v>
      </c>
      <c r="B310" s="2667" t="str">
        <f>IF(C310="I","",IF(ISBLANK(D310),"",IF(ISTEXT(D310),LARGE(B9:B309,1)+1,0)))</f>
        <v/>
      </c>
      <c r="C310" s="2716"/>
      <c r="D310" s="2717"/>
      <c r="E310" s="2718"/>
      <c r="F310" s="2719"/>
      <c r="G310" s="2671"/>
      <c r="H310" s="2672"/>
      <c r="I310" s="2671"/>
      <c r="J310" s="2672"/>
      <c r="K310" s="2673">
        <f t="shared" si="611"/>
        <v>0</v>
      </c>
      <c r="L310" s="2532"/>
      <c r="M310" s="2674">
        <f t="shared" si="499"/>
        <v>0</v>
      </c>
      <c r="N310" s="2675">
        <f t="shared" si="499"/>
        <v>0</v>
      </c>
      <c r="O310" s="2676"/>
      <c r="P310" s="2676"/>
      <c r="Q310" s="2676"/>
      <c r="R310" s="2676"/>
      <c r="S310" s="2676"/>
      <c r="T310" s="2676"/>
      <c r="U310" s="2676"/>
      <c r="V310" s="2676"/>
      <c r="W310" s="2532"/>
      <c r="X310" s="2674">
        <f t="shared" si="500"/>
        <v>0</v>
      </c>
      <c r="Y310" s="2675">
        <f t="shared" si="500"/>
        <v>0</v>
      </c>
      <c r="Z310" s="2677"/>
      <c r="AA310" s="2677"/>
      <c r="AB310" s="2677"/>
      <c r="AC310" s="2677"/>
      <c r="AD310" s="2677"/>
      <c r="AE310" s="2677"/>
      <c r="AF310" s="2677"/>
      <c r="AG310" s="2677"/>
      <c r="AH310" s="2532"/>
      <c r="AI310" s="2535"/>
      <c r="AJ310" s="2678">
        <f t="shared" si="501"/>
        <v>0</v>
      </c>
      <c r="AK310" s="2679">
        <f t="shared" si="502"/>
        <v>0</v>
      </c>
      <c r="AL310" s="2678">
        <f t="shared" si="503"/>
        <v>0</v>
      </c>
      <c r="AM310" s="2679">
        <f t="shared" si="504"/>
        <v>0</v>
      </c>
      <c r="AN310" s="2678">
        <f t="shared" si="505"/>
        <v>0</v>
      </c>
      <c r="AO310" s="2679">
        <f t="shared" si="506"/>
        <v>0</v>
      </c>
      <c r="AP310" s="2678">
        <f t="shared" si="507"/>
        <v>0</v>
      </c>
      <c r="AQ310" s="2679">
        <f t="shared" si="508"/>
        <v>0</v>
      </c>
      <c r="AR310" s="2678">
        <f t="shared" si="509"/>
        <v>0</v>
      </c>
      <c r="AS310" s="2679">
        <f t="shared" si="510"/>
        <v>0</v>
      </c>
      <c r="AT310" s="2678">
        <f t="shared" si="511"/>
        <v>0</v>
      </c>
      <c r="AU310" s="2679">
        <f t="shared" si="512"/>
        <v>0</v>
      </c>
      <c r="AV310" s="2678">
        <f t="shared" si="513"/>
        <v>0</v>
      </c>
      <c r="AW310" s="2679">
        <f t="shared" si="514"/>
        <v>0</v>
      </c>
      <c r="AX310" s="2678">
        <f t="shared" si="515"/>
        <v>0</v>
      </c>
      <c r="AY310" s="2679">
        <f t="shared" si="516"/>
        <v>0</v>
      </c>
      <c r="AZ310" s="2680"/>
      <c r="BA310" s="2681">
        <f>BA9</f>
        <v>20</v>
      </c>
      <c r="BB310" s="2681">
        <f t="shared" si="517"/>
        <v>0</v>
      </c>
      <c r="BC310" s="2681" t="str">
        <f t="shared" si="518"/>
        <v/>
      </c>
      <c r="BD310" s="2682">
        <f t="shared" si="615"/>
        <v>0</v>
      </c>
      <c r="BE310" s="2682">
        <f t="shared" si="612"/>
        <v>0</v>
      </c>
      <c r="BF310" s="2682">
        <f t="shared" si="612"/>
        <v>0</v>
      </c>
      <c r="BG310" s="2682">
        <f t="shared" si="612"/>
        <v>0</v>
      </c>
      <c r="BH310" s="2682">
        <f t="shared" si="612"/>
        <v>0</v>
      </c>
      <c r="BI310" s="2682">
        <f t="shared" si="612"/>
        <v>0</v>
      </c>
      <c r="BJ310" s="2682">
        <f t="shared" si="612"/>
        <v>0</v>
      </c>
      <c r="BK310" s="2682">
        <f t="shared" si="612"/>
        <v>0</v>
      </c>
      <c r="BL310" s="2535"/>
      <c r="BM310" s="2683">
        <f t="shared" si="519"/>
        <v>0</v>
      </c>
      <c r="BN310" s="2684">
        <f t="shared" si="520"/>
        <v>0</v>
      </c>
      <c r="BO310" s="2684">
        <f t="shared" si="521"/>
        <v>0</v>
      </c>
      <c r="BP310" s="2684">
        <f t="shared" si="522"/>
        <v>0</v>
      </c>
      <c r="BQ310" s="2684">
        <f t="shared" si="523"/>
        <v>0</v>
      </c>
      <c r="BR310" s="2684">
        <f t="shared" si="524"/>
        <v>0</v>
      </c>
      <c r="BS310" s="2684">
        <f t="shared" si="525"/>
        <v>0</v>
      </c>
      <c r="BT310" s="2684">
        <f t="shared" si="526"/>
        <v>0</v>
      </c>
      <c r="BU310" s="2617"/>
      <c r="BV310" s="2685">
        <f t="shared" si="616"/>
        <v>0</v>
      </c>
      <c r="BW310" s="2686">
        <f t="shared" si="613"/>
        <v>0</v>
      </c>
      <c r="BX310" s="2686">
        <f t="shared" si="613"/>
        <v>0</v>
      </c>
      <c r="BY310" s="2686">
        <f t="shared" si="613"/>
        <v>0</v>
      </c>
      <c r="BZ310" s="2686">
        <f t="shared" si="613"/>
        <v>0</v>
      </c>
      <c r="CA310" s="2686">
        <f t="shared" si="613"/>
        <v>0</v>
      </c>
      <c r="CB310" s="2686">
        <f t="shared" si="613"/>
        <v>0</v>
      </c>
      <c r="CC310" s="2687">
        <f t="shared" si="613"/>
        <v>0</v>
      </c>
      <c r="CD310" s="2525"/>
      <c r="CE310" s="2681" t="str">
        <f t="shared" si="527"/>
        <v/>
      </c>
      <c r="CF310" s="2688">
        <f t="shared" si="528"/>
        <v>0</v>
      </c>
      <c r="CG310" s="2689">
        <f t="shared" si="529"/>
        <v>0</v>
      </c>
      <c r="CH310" s="2689">
        <f t="shared" si="530"/>
        <v>0</v>
      </c>
      <c r="CI310" s="2689">
        <f t="shared" si="531"/>
        <v>0</v>
      </c>
      <c r="CJ310" s="2689">
        <f t="shared" si="532"/>
        <v>0</v>
      </c>
      <c r="CK310" s="2689">
        <f t="shared" si="533"/>
        <v>0</v>
      </c>
      <c r="CL310" s="2689">
        <f t="shared" si="534"/>
        <v>0</v>
      </c>
      <c r="CM310" s="2689">
        <f t="shared" si="535"/>
        <v>0</v>
      </c>
      <c r="CN310" s="2689">
        <f t="shared" si="536"/>
        <v>0</v>
      </c>
      <c r="CO310" s="2702">
        <f>IF(M310=CO8,M310,0)</f>
        <v>0</v>
      </c>
      <c r="CP310" s="2703" t="str">
        <f t="shared" si="537"/>
        <v/>
      </c>
      <c r="CQ310" s="2678" t="str">
        <f t="shared" si="538"/>
        <v/>
      </c>
      <c r="CR310" s="2692" t="str">
        <f t="shared" si="539"/>
        <v/>
      </c>
      <c r="CS310" s="2692" t="str">
        <f t="shared" si="540"/>
        <v/>
      </c>
      <c r="CT310" s="2692" t="str">
        <f t="shared" si="541"/>
        <v/>
      </c>
      <c r="CU310" s="2692" t="str">
        <f t="shared" si="542"/>
        <v/>
      </c>
      <c r="CV310" s="2692" t="str">
        <f t="shared" si="543"/>
        <v/>
      </c>
      <c r="CW310" s="2692" t="str">
        <f t="shared" si="544"/>
        <v/>
      </c>
      <c r="CX310" s="2693" t="str">
        <f t="shared" si="545"/>
        <v/>
      </c>
      <c r="CY310" s="2601"/>
      <c r="CZ310" s="2681" t="str">
        <f t="shared" si="546"/>
        <v/>
      </c>
      <c r="DA310" s="2694">
        <f t="shared" si="547"/>
        <v>0</v>
      </c>
      <c r="DB310" s="2527" t="str">
        <f t="shared" si="548"/>
        <v/>
      </c>
      <c r="DC310" s="2527" t="str">
        <f t="shared" si="549"/>
        <v/>
      </c>
      <c r="DD310" s="2527" t="str">
        <f t="shared" si="550"/>
        <v/>
      </c>
      <c r="DE310" s="2527" t="str">
        <f t="shared" si="551"/>
        <v/>
      </c>
      <c r="DF310" s="2527" t="str">
        <f t="shared" si="552"/>
        <v/>
      </c>
      <c r="DG310" s="2527" t="str">
        <f t="shared" si="553"/>
        <v/>
      </c>
      <c r="DH310" s="2527" t="str">
        <f t="shared" si="554"/>
        <v/>
      </c>
      <c r="DI310" s="2527" t="str">
        <f t="shared" si="555"/>
        <v/>
      </c>
      <c r="DJ310" s="2549"/>
      <c r="DK310" s="2704">
        <f>IF(M310=DK8,M310,0)</f>
        <v>0</v>
      </c>
      <c r="DL310" s="2703" t="str">
        <f t="shared" si="556"/>
        <v/>
      </c>
      <c r="DM310" s="2692" t="str">
        <f t="shared" si="557"/>
        <v/>
      </c>
      <c r="DN310" s="2692" t="str">
        <f t="shared" si="558"/>
        <v/>
      </c>
      <c r="DO310" s="2692" t="str">
        <f t="shared" si="559"/>
        <v/>
      </c>
      <c r="DP310" s="2692" t="str">
        <f t="shared" si="560"/>
        <v/>
      </c>
      <c r="DQ310" s="2692" t="str">
        <f t="shared" si="561"/>
        <v/>
      </c>
      <c r="DR310" s="2692" t="str">
        <f t="shared" si="562"/>
        <v/>
      </c>
      <c r="DS310" s="2692" t="str">
        <f t="shared" si="563"/>
        <v/>
      </c>
      <c r="DT310" s="2696" t="str">
        <f t="shared" si="564"/>
        <v/>
      </c>
      <c r="DU310" s="2535"/>
      <c r="DV310" s="2683">
        <f t="shared" si="565"/>
        <v>0</v>
      </c>
      <c r="DW310" s="2684">
        <f t="shared" si="566"/>
        <v>0</v>
      </c>
      <c r="DX310" s="2684">
        <f t="shared" si="567"/>
        <v>0</v>
      </c>
      <c r="DY310" s="2684">
        <f t="shared" si="568"/>
        <v>0</v>
      </c>
      <c r="DZ310" s="2684">
        <f t="shared" si="569"/>
        <v>0</v>
      </c>
      <c r="EA310" s="2684">
        <f t="shared" si="570"/>
        <v>0</v>
      </c>
      <c r="EB310" s="2684">
        <f t="shared" si="571"/>
        <v>0</v>
      </c>
      <c r="EC310" s="2684">
        <f t="shared" si="572"/>
        <v>0</v>
      </c>
      <c r="ED310" s="2630"/>
      <c r="EE310" s="2685">
        <f t="shared" si="617"/>
        <v>0</v>
      </c>
      <c r="EF310" s="2686">
        <f t="shared" si="614"/>
        <v>0</v>
      </c>
      <c r="EG310" s="2686">
        <f t="shared" si="614"/>
        <v>0</v>
      </c>
      <c r="EH310" s="2686">
        <f t="shared" si="614"/>
        <v>0</v>
      </c>
      <c r="EI310" s="2686">
        <f t="shared" si="614"/>
        <v>0</v>
      </c>
      <c r="EJ310" s="2686">
        <f t="shared" si="614"/>
        <v>0</v>
      </c>
      <c r="EK310" s="2686">
        <f t="shared" si="614"/>
        <v>0</v>
      </c>
      <c r="EL310" s="2687">
        <f t="shared" si="614"/>
        <v>0</v>
      </c>
      <c r="EM310" s="2601"/>
      <c r="EN310" s="2681" t="str">
        <f t="shared" si="573"/>
        <v/>
      </c>
      <c r="EO310" s="2688">
        <f t="shared" si="574"/>
        <v>0</v>
      </c>
      <c r="EP310" s="2689">
        <f t="shared" si="575"/>
        <v>0</v>
      </c>
      <c r="EQ310" s="2689">
        <f t="shared" si="576"/>
        <v>0</v>
      </c>
      <c r="ER310" s="2689">
        <f t="shared" si="577"/>
        <v>0</v>
      </c>
      <c r="ES310" s="2689">
        <f t="shared" si="578"/>
        <v>0</v>
      </c>
      <c r="ET310" s="2689">
        <f t="shared" si="579"/>
        <v>0</v>
      </c>
      <c r="EU310" s="2689">
        <f t="shared" si="580"/>
        <v>0</v>
      </c>
      <c r="EV310" s="2689">
        <f t="shared" si="581"/>
        <v>0</v>
      </c>
      <c r="EW310" s="2689">
        <f t="shared" si="582"/>
        <v>0</v>
      </c>
      <c r="EX310" s="2705">
        <f>IF(X310=EX8,X310,0)</f>
        <v>0</v>
      </c>
      <c r="EY310" s="2703" t="str">
        <f t="shared" si="583"/>
        <v/>
      </c>
      <c r="EZ310" s="2678" t="str">
        <f t="shared" si="584"/>
        <v/>
      </c>
      <c r="FA310" s="2692" t="str">
        <f t="shared" si="585"/>
        <v/>
      </c>
      <c r="FB310" s="2692" t="str">
        <f t="shared" si="586"/>
        <v/>
      </c>
      <c r="FC310" s="2692" t="str">
        <f t="shared" si="587"/>
        <v/>
      </c>
      <c r="FD310" s="2692" t="str">
        <f t="shared" si="588"/>
        <v/>
      </c>
      <c r="FE310" s="2692" t="str">
        <f t="shared" si="589"/>
        <v/>
      </c>
      <c r="FF310" s="2692" t="str">
        <f t="shared" si="590"/>
        <v/>
      </c>
      <c r="FG310" s="2692" t="str">
        <f t="shared" si="591"/>
        <v/>
      </c>
      <c r="FH310" s="2601"/>
      <c r="FI310" s="2681" t="str">
        <f t="shared" si="592"/>
        <v/>
      </c>
      <c r="FJ310" s="2694">
        <f t="shared" si="593"/>
        <v>0</v>
      </c>
      <c r="FK310" s="2527" t="str">
        <f t="shared" si="594"/>
        <v/>
      </c>
      <c r="FL310" s="2527" t="str">
        <f t="shared" si="595"/>
        <v/>
      </c>
      <c r="FM310" s="2527" t="str">
        <f t="shared" si="596"/>
        <v/>
      </c>
      <c r="FN310" s="2527" t="str">
        <f t="shared" si="597"/>
        <v/>
      </c>
      <c r="FO310" s="2527" t="str">
        <f t="shared" si="598"/>
        <v/>
      </c>
      <c r="FP310" s="2527" t="str">
        <f t="shared" si="599"/>
        <v/>
      </c>
      <c r="FQ310" s="2527" t="str">
        <f t="shared" si="600"/>
        <v/>
      </c>
      <c r="FR310" s="2527" t="str">
        <f t="shared" si="601"/>
        <v/>
      </c>
      <c r="FS310" s="2704">
        <f>IF(X310=FS8,X310,0)</f>
        <v>0</v>
      </c>
      <c r="FT310" s="2703" t="str">
        <f t="shared" si="602"/>
        <v/>
      </c>
      <c r="FU310" s="2692" t="str">
        <f t="shared" si="603"/>
        <v/>
      </c>
      <c r="FV310" s="2692" t="str">
        <f t="shared" si="604"/>
        <v/>
      </c>
      <c r="FW310" s="2692" t="str">
        <f t="shared" si="605"/>
        <v/>
      </c>
      <c r="FX310" s="2692" t="str">
        <f t="shared" si="606"/>
        <v/>
      </c>
      <c r="FY310" s="2692" t="str">
        <f t="shared" si="607"/>
        <v/>
      </c>
      <c r="FZ310" s="2692" t="str">
        <f t="shared" si="608"/>
        <v/>
      </c>
      <c r="GA310" s="2692" t="str">
        <f t="shared" si="609"/>
        <v/>
      </c>
      <c r="GB310" s="2696" t="str">
        <f t="shared" si="610"/>
        <v/>
      </c>
      <c r="GC310" s="2535"/>
    </row>
    <row r="311" spans="1:185" ht="45" customHeight="1" x14ac:dyDescent="0.25">
      <c r="A311" s="2633">
        <f>ROW()</f>
        <v>311</v>
      </c>
      <c r="B311" s="2667" t="str">
        <f>IF(C311="I","",IF(ISBLANK(D311),"",IF(ISTEXT(D311),LARGE(B9:B310,1)+1,0)))</f>
        <v/>
      </c>
      <c r="C311" s="2716"/>
      <c r="D311" s="2717"/>
      <c r="E311" s="2718"/>
      <c r="F311" s="2719"/>
      <c r="G311" s="2671"/>
      <c r="H311" s="2672"/>
      <c r="I311" s="2671"/>
      <c r="J311" s="2672"/>
      <c r="K311" s="2673">
        <f t="shared" si="611"/>
        <v>0</v>
      </c>
      <c r="L311" s="2532"/>
      <c r="M311" s="2674">
        <f t="shared" si="499"/>
        <v>0</v>
      </c>
      <c r="N311" s="2675">
        <f t="shared" si="499"/>
        <v>0</v>
      </c>
      <c r="O311" s="2676"/>
      <c r="P311" s="2676"/>
      <c r="Q311" s="2676"/>
      <c r="R311" s="2676"/>
      <c r="S311" s="2676"/>
      <c r="T311" s="2676"/>
      <c r="U311" s="2676"/>
      <c r="V311" s="2676"/>
      <c r="W311" s="2532"/>
      <c r="X311" s="2674">
        <f t="shared" si="500"/>
        <v>0</v>
      </c>
      <c r="Y311" s="2675">
        <f t="shared" si="500"/>
        <v>0</v>
      </c>
      <c r="Z311" s="2677"/>
      <c r="AA311" s="2677"/>
      <c r="AB311" s="2677"/>
      <c r="AC311" s="2677"/>
      <c r="AD311" s="2677"/>
      <c r="AE311" s="2677"/>
      <c r="AF311" s="2677"/>
      <c r="AG311" s="2677"/>
      <c r="AH311" s="2532"/>
      <c r="AI311" s="2535"/>
      <c r="AJ311" s="2678">
        <f t="shared" si="501"/>
        <v>0</v>
      </c>
      <c r="AK311" s="2679">
        <f t="shared" si="502"/>
        <v>0</v>
      </c>
      <c r="AL311" s="2678">
        <f t="shared" si="503"/>
        <v>0</v>
      </c>
      <c r="AM311" s="2679">
        <f t="shared" si="504"/>
        <v>0</v>
      </c>
      <c r="AN311" s="2678">
        <f t="shared" si="505"/>
        <v>0</v>
      </c>
      <c r="AO311" s="2679">
        <f t="shared" si="506"/>
        <v>0</v>
      </c>
      <c r="AP311" s="2678">
        <f t="shared" si="507"/>
        <v>0</v>
      </c>
      <c r="AQ311" s="2679">
        <f t="shared" si="508"/>
        <v>0</v>
      </c>
      <c r="AR311" s="2678">
        <f t="shared" si="509"/>
        <v>0</v>
      </c>
      <c r="AS311" s="2679">
        <f t="shared" si="510"/>
        <v>0</v>
      </c>
      <c r="AT311" s="2678">
        <f t="shared" si="511"/>
        <v>0</v>
      </c>
      <c r="AU311" s="2679">
        <f t="shared" si="512"/>
        <v>0</v>
      </c>
      <c r="AV311" s="2678">
        <f t="shared" si="513"/>
        <v>0</v>
      </c>
      <c r="AW311" s="2679">
        <f t="shared" si="514"/>
        <v>0</v>
      </c>
      <c r="AX311" s="2678">
        <f t="shared" si="515"/>
        <v>0</v>
      </c>
      <c r="AY311" s="2679">
        <f t="shared" si="516"/>
        <v>0</v>
      </c>
      <c r="AZ311" s="2680"/>
      <c r="BA311" s="2681">
        <f>BA9</f>
        <v>20</v>
      </c>
      <c r="BB311" s="2681">
        <f t="shared" si="517"/>
        <v>0</v>
      </c>
      <c r="BC311" s="2681" t="str">
        <f t="shared" si="518"/>
        <v/>
      </c>
      <c r="BD311" s="2682">
        <f t="shared" si="615"/>
        <v>0</v>
      </c>
      <c r="BE311" s="2682">
        <f t="shared" si="612"/>
        <v>0</v>
      </c>
      <c r="BF311" s="2682">
        <f t="shared" si="612"/>
        <v>0</v>
      </c>
      <c r="BG311" s="2682">
        <f t="shared" si="612"/>
        <v>0</v>
      </c>
      <c r="BH311" s="2682">
        <f t="shared" si="612"/>
        <v>0</v>
      </c>
      <c r="BI311" s="2682">
        <f t="shared" si="612"/>
        <v>0</v>
      </c>
      <c r="BJ311" s="2682">
        <f t="shared" si="612"/>
        <v>0</v>
      </c>
      <c r="BK311" s="2682">
        <f t="shared" si="612"/>
        <v>0</v>
      </c>
      <c r="BL311" s="2535"/>
      <c r="BM311" s="2683">
        <f t="shared" si="519"/>
        <v>0</v>
      </c>
      <c r="BN311" s="2684">
        <f t="shared" si="520"/>
        <v>0</v>
      </c>
      <c r="BO311" s="2684">
        <f t="shared" si="521"/>
        <v>0</v>
      </c>
      <c r="BP311" s="2684">
        <f t="shared" si="522"/>
        <v>0</v>
      </c>
      <c r="BQ311" s="2684">
        <f t="shared" si="523"/>
        <v>0</v>
      </c>
      <c r="BR311" s="2684">
        <f t="shared" si="524"/>
        <v>0</v>
      </c>
      <c r="BS311" s="2684">
        <f t="shared" si="525"/>
        <v>0</v>
      </c>
      <c r="BT311" s="2684">
        <f t="shared" si="526"/>
        <v>0</v>
      </c>
      <c r="BU311" s="2617"/>
      <c r="BV311" s="2685">
        <f t="shared" si="616"/>
        <v>0</v>
      </c>
      <c r="BW311" s="2686">
        <f t="shared" si="613"/>
        <v>0</v>
      </c>
      <c r="BX311" s="2686">
        <f t="shared" si="613"/>
        <v>0</v>
      </c>
      <c r="BY311" s="2686">
        <f t="shared" si="613"/>
        <v>0</v>
      </c>
      <c r="BZ311" s="2686">
        <f t="shared" si="613"/>
        <v>0</v>
      </c>
      <c r="CA311" s="2686">
        <f t="shared" si="613"/>
        <v>0</v>
      </c>
      <c r="CB311" s="2686">
        <f t="shared" si="613"/>
        <v>0</v>
      </c>
      <c r="CC311" s="2687">
        <f t="shared" si="613"/>
        <v>0</v>
      </c>
      <c r="CD311" s="2525"/>
      <c r="CE311" s="2681" t="str">
        <f t="shared" si="527"/>
        <v/>
      </c>
      <c r="CF311" s="2688">
        <f t="shared" si="528"/>
        <v>0</v>
      </c>
      <c r="CG311" s="2689">
        <f t="shared" si="529"/>
        <v>0</v>
      </c>
      <c r="CH311" s="2689">
        <f t="shared" si="530"/>
        <v>0</v>
      </c>
      <c r="CI311" s="2689">
        <f t="shared" si="531"/>
        <v>0</v>
      </c>
      <c r="CJ311" s="2689">
        <f t="shared" si="532"/>
        <v>0</v>
      </c>
      <c r="CK311" s="2689">
        <f t="shared" si="533"/>
        <v>0</v>
      </c>
      <c r="CL311" s="2689">
        <f t="shared" si="534"/>
        <v>0</v>
      </c>
      <c r="CM311" s="2689">
        <f t="shared" si="535"/>
        <v>0</v>
      </c>
      <c r="CN311" s="2689">
        <f t="shared" si="536"/>
        <v>0</v>
      </c>
      <c r="CO311" s="2702">
        <f>IF(M311=CO8,M311,0)</f>
        <v>0</v>
      </c>
      <c r="CP311" s="2703" t="str">
        <f t="shared" si="537"/>
        <v/>
      </c>
      <c r="CQ311" s="2678" t="str">
        <f t="shared" si="538"/>
        <v/>
      </c>
      <c r="CR311" s="2692" t="str">
        <f t="shared" si="539"/>
        <v/>
      </c>
      <c r="CS311" s="2692" t="str">
        <f t="shared" si="540"/>
        <v/>
      </c>
      <c r="CT311" s="2692" t="str">
        <f t="shared" si="541"/>
        <v/>
      </c>
      <c r="CU311" s="2692" t="str">
        <f t="shared" si="542"/>
        <v/>
      </c>
      <c r="CV311" s="2692" t="str">
        <f t="shared" si="543"/>
        <v/>
      </c>
      <c r="CW311" s="2692" t="str">
        <f t="shared" si="544"/>
        <v/>
      </c>
      <c r="CX311" s="2693" t="str">
        <f t="shared" si="545"/>
        <v/>
      </c>
      <c r="CY311" s="2601"/>
      <c r="CZ311" s="2681" t="str">
        <f t="shared" si="546"/>
        <v/>
      </c>
      <c r="DA311" s="2694">
        <f t="shared" si="547"/>
        <v>0</v>
      </c>
      <c r="DB311" s="2527" t="str">
        <f t="shared" si="548"/>
        <v/>
      </c>
      <c r="DC311" s="2527" t="str">
        <f t="shared" si="549"/>
        <v/>
      </c>
      <c r="DD311" s="2527" t="str">
        <f t="shared" si="550"/>
        <v/>
      </c>
      <c r="DE311" s="2527" t="str">
        <f t="shared" si="551"/>
        <v/>
      </c>
      <c r="DF311" s="2527" t="str">
        <f t="shared" si="552"/>
        <v/>
      </c>
      <c r="DG311" s="2527" t="str">
        <f t="shared" si="553"/>
        <v/>
      </c>
      <c r="DH311" s="2527" t="str">
        <f t="shared" si="554"/>
        <v/>
      </c>
      <c r="DI311" s="2527" t="str">
        <f t="shared" si="555"/>
        <v/>
      </c>
      <c r="DJ311" s="2549"/>
      <c r="DK311" s="2704">
        <f>IF(M311=DK8,M311,0)</f>
        <v>0</v>
      </c>
      <c r="DL311" s="2703" t="str">
        <f t="shared" si="556"/>
        <v/>
      </c>
      <c r="DM311" s="2692" t="str">
        <f t="shared" si="557"/>
        <v/>
      </c>
      <c r="DN311" s="2692" t="str">
        <f t="shared" si="558"/>
        <v/>
      </c>
      <c r="DO311" s="2692" t="str">
        <f t="shared" si="559"/>
        <v/>
      </c>
      <c r="DP311" s="2692" t="str">
        <f t="shared" si="560"/>
        <v/>
      </c>
      <c r="DQ311" s="2692" t="str">
        <f t="shared" si="561"/>
        <v/>
      </c>
      <c r="DR311" s="2692" t="str">
        <f t="shared" si="562"/>
        <v/>
      </c>
      <c r="DS311" s="2692" t="str">
        <f t="shared" si="563"/>
        <v/>
      </c>
      <c r="DT311" s="2696" t="str">
        <f t="shared" si="564"/>
        <v/>
      </c>
      <c r="DU311" s="2535"/>
      <c r="DV311" s="2683">
        <f t="shared" si="565"/>
        <v>0</v>
      </c>
      <c r="DW311" s="2684">
        <f t="shared" si="566"/>
        <v>0</v>
      </c>
      <c r="DX311" s="2684">
        <f t="shared" si="567"/>
        <v>0</v>
      </c>
      <c r="DY311" s="2684">
        <f t="shared" si="568"/>
        <v>0</v>
      </c>
      <c r="DZ311" s="2684">
        <f t="shared" si="569"/>
        <v>0</v>
      </c>
      <c r="EA311" s="2684">
        <f t="shared" si="570"/>
        <v>0</v>
      </c>
      <c r="EB311" s="2684">
        <f t="shared" si="571"/>
        <v>0</v>
      </c>
      <c r="EC311" s="2684">
        <f t="shared" si="572"/>
        <v>0</v>
      </c>
      <c r="ED311" s="2630"/>
      <c r="EE311" s="2685">
        <f t="shared" si="617"/>
        <v>0</v>
      </c>
      <c r="EF311" s="2686">
        <f t="shared" si="614"/>
        <v>0</v>
      </c>
      <c r="EG311" s="2686">
        <f t="shared" si="614"/>
        <v>0</v>
      </c>
      <c r="EH311" s="2686">
        <f t="shared" si="614"/>
        <v>0</v>
      </c>
      <c r="EI311" s="2686">
        <f t="shared" si="614"/>
        <v>0</v>
      </c>
      <c r="EJ311" s="2686">
        <f t="shared" si="614"/>
        <v>0</v>
      </c>
      <c r="EK311" s="2686">
        <f t="shared" si="614"/>
        <v>0</v>
      </c>
      <c r="EL311" s="2687">
        <f t="shared" si="614"/>
        <v>0</v>
      </c>
      <c r="EM311" s="2601"/>
      <c r="EN311" s="2681" t="str">
        <f t="shared" si="573"/>
        <v/>
      </c>
      <c r="EO311" s="2688">
        <f t="shared" si="574"/>
        <v>0</v>
      </c>
      <c r="EP311" s="2689">
        <f t="shared" si="575"/>
        <v>0</v>
      </c>
      <c r="EQ311" s="2689">
        <f t="shared" si="576"/>
        <v>0</v>
      </c>
      <c r="ER311" s="2689">
        <f t="shared" si="577"/>
        <v>0</v>
      </c>
      <c r="ES311" s="2689">
        <f t="shared" si="578"/>
        <v>0</v>
      </c>
      <c r="ET311" s="2689">
        <f t="shared" si="579"/>
        <v>0</v>
      </c>
      <c r="EU311" s="2689">
        <f t="shared" si="580"/>
        <v>0</v>
      </c>
      <c r="EV311" s="2689">
        <f t="shared" si="581"/>
        <v>0</v>
      </c>
      <c r="EW311" s="2689">
        <f t="shared" si="582"/>
        <v>0</v>
      </c>
      <c r="EX311" s="2705">
        <f>IF(X311=EX8,X311,0)</f>
        <v>0</v>
      </c>
      <c r="EY311" s="2703" t="str">
        <f t="shared" si="583"/>
        <v/>
      </c>
      <c r="EZ311" s="2678" t="str">
        <f t="shared" si="584"/>
        <v/>
      </c>
      <c r="FA311" s="2692" t="str">
        <f t="shared" si="585"/>
        <v/>
      </c>
      <c r="FB311" s="2692" t="str">
        <f t="shared" si="586"/>
        <v/>
      </c>
      <c r="FC311" s="2692" t="str">
        <f t="shared" si="587"/>
        <v/>
      </c>
      <c r="FD311" s="2692" t="str">
        <f t="shared" si="588"/>
        <v/>
      </c>
      <c r="FE311" s="2692" t="str">
        <f t="shared" si="589"/>
        <v/>
      </c>
      <c r="FF311" s="2692" t="str">
        <f t="shared" si="590"/>
        <v/>
      </c>
      <c r="FG311" s="2692" t="str">
        <f t="shared" si="591"/>
        <v/>
      </c>
      <c r="FH311" s="2601"/>
      <c r="FI311" s="2681" t="str">
        <f t="shared" si="592"/>
        <v/>
      </c>
      <c r="FJ311" s="2694">
        <f t="shared" si="593"/>
        <v>0</v>
      </c>
      <c r="FK311" s="2527" t="str">
        <f t="shared" si="594"/>
        <v/>
      </c>
      <c r="FL311" s="2527" t="str">
        <f t="shared" si="595"/>
        <v/>
      </c>
      <c r="FM311" s="2527" t="str">
        <f t="shared" si="596"/>
        <v/>
      </c>
      <c r="FN311" s="2527" t="str">
        <f t="shared" si="597"/>
        <v/>
      </c>
      <c r="FO311" s="2527" t="str">
        <f t="shared" si="598"/>
        <v/>
      </c>
      <c r="FP311" s="2527" t="str">
        <f t="shared" si="599"/>
        <v/>
      </c>
      <c r="FQ311" s="2527" t="str">
        <f t="shared" si="600"/>
        <v/>
      </c>
      <c r="FR311" s="2527" t="str">
        <f t="shared" si="601"/>
        <v/>
      </c>
      <c r="FS311" s="2704">
        <f>IF(X311=FS8,X311,0)</f>
        <v>0</v>
      </c>
      <c r="FT311" s="2703" t="str">
        <f t="shared" si="602"/>
        <v/>
      </c>
      <c r="FU311" s="2692" t="str">
        <f t="shared" si="603"/>
        <v/>
      </c>
      <c r="FV311" s="2692" t="str">
        <f t="shared" si="604"/>
        <v/>
      </c>
      <c r="FW311" s="2692" t="str">
        <f t="shared" si="605"/>
        <v/>
      </c>
      <c r="FX311" s="2692" t="str">
        <f t="shared" si="606"/>
        <v/>
      </c>
      <c r="FY311" s="2692" t="str">
        <f t="shared" si="607"/>
        <v/>
      </c>
      <c r="FZ311" s="2692" t="str">
        <f t="shared" si="608"/>
        <v/>
      </c>
      <c r="GA311" s="2692" t="str">
        <f t="shared" si="609"/>
        <v/>
      </c>
      <c r="GB311" s="2696" t="str">
        <f t="shared" si="610"/>
        <v/>
      </c>
      <c r="GC311" s="2535"/>
    </row>
    <row r="312" spans="1:185" ht="45" customHeight="1" x14ac:dyDescent="0.25">
      <c r="A312" s="2633">
        <f>ROW()</f>
        <v>312</v>
      </c>
      <c r="B312" s="2667" t="str">
        <f>IF(C312="I","",IF(ISBLANK(D312),"",IF(ISTEXT(D312),LARGE(B9:B311,1)+1,0)))</f>
        <v/>
      </c>
      <c r="C312" s="2716"/>
      <c r="D312" s="2717"/>
      <c r="E312" s="2718"/>
      <c r="F312" s="2719"/>
      <c r="G312" s="2671"/>
      <c r="H312" s="2672"/>
      <c r="I312" s="2671"/>
      <c r="J312" s="2672"/>
      <c r="K312" s="2673">
        <f t="shared" si="611"/>
        <v>0</v>
      </c>
      <c r="L312" s="2532"/>
      <c r="M312" s="2674">
        <f t="shared" si="499"/>
        <v>0</v>
      </c>
      <c r="N312" s="2675">
        <f t="shared" si="499"/>
        <v>0</v>
      </c>
      <c r="O312" s="2676"/>
      <c r="P312" s="2676"/>
      <c r="Q312" s="2676"/>
      <c r="R312" s="2676"/>
      <c r="S312" s="2676"/>
      <c r="T312" s="2676"/>
      <c r="U312" s="2676"/>
      <c r="V312" s="2676"/>
      <c r="W312" s="2532"/>
      <c r="X312" s="2674">
        <f t="shared" si="500"/>
        <v>0</v>
      </c>
      <c r="Y312" s="2675">
        <f t="shared" si="500"/>
        <v>0</v>
      </c>
      <c r="Z312" s="2677"/>
      <c r="AA312" s="2677"/>
      <c r="AB312" s="2677"/>
      <c r="AC312" s="2677"/>
      <c r="AD312" s="2677"/>
      <c r="AE312" s="2677"/>
      <c r="AF312" s="2677"/>
      <c r="AG312" s="2677"/>
      <c r="AH312" s="2532"/>
      <c r="AI312" s="2535"/>
      <c r="AJ312" s="2678">
        <f t="shared" si="501"/>
        <v>0</v>
      </c>
      <c r="AK312" s="2679">
        <f t="shared" si="502"/>
        <v>0</v>
      </c>
      <c r="AL312" s="2678">
        <f t="shared" si="503"/>
        <v>0</v>
      </c>
      <c r="AM312" s="2679">
        <f t="shared" si="504"/>
        <v>0</v>
      </c>
      <c r="AN312" s="2678">
        <f t="shared" si="505"/>
        <v>0</v>
      </c>
      <c r="AO312" s="2679">
        <f t="shared" si="506"/>
        <v>0</v>
      </c>
      <c r="AP312" s="2678">
        <f t="shared" si="507"/>
        <v>0</v>
      </c>
      <c r="AQ312" s="2679">
        <f t="shared" si="508"/>
        <v>0</v>
      </c>
      <c r="AR312" s="2678">
        <f t="shared" si="509"/>
        <v>0</v>
      </c>
      <c r="AS312" s="2679">
        <f t="shared" si="510"/>
        <v>0</v>
      </c>
      <c r="AT312" s="2678">
        <f t="shared" si="511"/>
        <v>0</v>
      </c>
      <c r="AU312" s="2679">
        <f t="shared" si="512"/>
        <v>0</v>
      </c>
      <c r="AV312" s="2678">
        <f t="shared" si="513"/>
        <v>0</v>
      </c>
      <c r="AW312" s="2679">
        <f t="shared" si="514"/>
        <v>0</v>
      </c>
      <c r="AX312" s="2678">
        <f t="shared" si="515"/>
        <v>0</v>
      </c>
      <c r="AY312" s="2679">
        <f t="shared" si="516"/>
        <v>0</v>
      </c>
      <c r="AZ312" s="2680"/>
      <c r="BA312" s="2681">
        <f>BA9</f>
        <v>20</v>
      </c>
      <c r="BB312" s="2681">
        <f t="shared" si="517"/>
        <v>0</v>
      </c>
      <c r="BC312" s="2681" t="str">
        <f t="shared" si="518"/>
        <v/>
      </c>
      <c r="BD312" s="2682">
        <f t="shared" si="615"/>
        <v>0</v>
      </c>
      <c r="BE312" s="2682">
        <f t="shared" si="612"/>
        <v>0</v>
      </c>
      <c r="BF312" s="2682">
        <f t="shared" si="612"/>
        <v>0</v>
      </c>
      <c r="BG312" s="2682">
        <f t="shared" si="612"/>
        <v>0</v>
      </c>
      <c r="BH312" s="2682">
        <f t="shared" si="612"/>
        <v>0</v>
      </c>
      <c r="BI312" s="2682">
        <f t="shared" si="612"/>
        <v>0</v>
      </c>
      <c r="BJ312" s="2682">
        <f t="shared" si="612"/>
        <v>0</v>
      </c>
      <c r="BK312" s="2682">
        <f t="shared" si="612"/>
        <v>0</v>
      </c>
      <c r="BL312" s="2535"/>
      <c r="BM312" s="2683">
        <f t="shared" si="519"/>
        <v>0</v>
      </c>
      <c r="BN312" s="2684">
        <f t="shared" si="520"/>
        <v>0</v>
      </c>
      <c r="BO312" s="2684">
        <f t="shared" si="521"/>
        <v>0</v>
      </c>
      <c r="BP312" s="2684">
        <f t="shared" si="522"/>
        <v>0</v>
      </c>
      <c r="BQ312" s="2684">
        <f t="shared" si="523"/>
        <v>0</v>
      </c>
      <c r="BR312" s="2684">
        <f t="shared" si="524"/>
        <v>0</v>
      </c>
      <c r="BS312" s="2684">
        <f t="shared" si="525"/>
        <v>0</v>
      </c>
      <c r="BT312" s="2684">
        <f t="shared" si="526"/>
        <v>0</v>
      </c>
      <c r="BU312" s="2617"/>
      <c r="BV312" s="2685">
        <f t="shared" si="616"/>
        <v>0</v>
      </c>
      <c r="BW312" s="2686">
        <f t="shared" si="613"/>
        <v>0</v>
      </c>
      <c r="BX312" s="2686">
        <f t="shared" si="613"/>
        <v>0</v>
      </c>
      <c r="BY312" s="2686">
        <f t="shared" si="613"/>
        <v>0</v>
      </c>
      <c r="BZ312" s="2686">
        <f t="shared" si="613"/>
        <v>0</v>
      </c>
      <c r="CA312" s="2686">
        <f t="shared" si="613"/>
        <v>0</v>
      </c>
      <c r="CB312" s="2686">
        <f t="shared" si="613"/>
        <v>0</v>
      </c>
      <c r="CC312" s="2687">
        <f t="shared" si="613"/>
        <v>0</v>
      </c>
      <c r="CD312" s="2525"/>
      <c r="CE312" s="2681" t="str">
        <f t="shared" si="527"/>
        <v/>
      </c>
      <c r="CF312" s="2688">
        <f t="shared" si="528"/>
        <v>0</v>
      </c>
      <c r="CG312" s="2689">
        <f t="shared" si="529"/>
        <v>0</v>
      </c>
      <c r="CH312" s="2689">
        <f t="shared" si="530"/>
        <v>0</v>
      </c>
      <c r="CI312" s="2689">
        <f t="shared" si="531"/>
        <v>0</v>
      </c>
      <c r="CJ312" s="2689">
        <f t="shared" si="532"/>
        <v>0</v>
      </c>
      <c r="CK312" s="2689">
        <f t="shared" si="533"/>
        <v>0</v>
      </c>
      <c r="CL312" s="2689">
        <f t="shared" si="534"/>
        <v>0</v>
      </c>
      <c r="CM312" s="2689">
        <f t="shared" si="535"/>
        <v>0</v>
      </c>
      <c r="CN312" s="2689">
        <f t="shared" si="536"/>
        <v>0</v>
      </c>
      <c r="CO312" s="2702">
        <f>IF(M312=CO8,M312,0)</f>
        <v>0</v>
      </c>
      <c r="CP312" s="2703" t="str">
        <f t="shared" si="537"/>
        <v/>
      </c>
      <c r="CQ312" s="2678" t="str">
        <f t="shared" si="538"/>
        <v/>
      </c>
      <c r="CR312" s="2692" t="str">
        <f t="shared" si="539"/>
        <v/>
      </c>
      <c r="CS312" s="2692" t="str">
        <f t="shared" si="540"/>
        <v/>
      </c>
      <c r="CT312" s="2692" t="str">
        <f t="shared" si="541"/>
        <v/>
      </c>
      <c r="CU312" s="2692" t="str">
        <f t="shared" si="542"/>
        <v/>
      </c>
      <c r="CV312" s="2692" t="str">
        <f t="shared" si="543"/>
        <v/>
      </c>
      <c r="CW312" s="2692" t="str">
        <f t="shared" si="544"/>
        <v/>
      </c>
      <c r="CX312" s="2693" t="str">
        <f t="shared" si="545"/>
        <v/>
      </c>
      <c r="CY312" s="2601"/>
      <c r="CZ312" s="2681" t="str">
        <f t="shared" si="546"/>
        <v/>
      </c>
      <c r="DA312" s="2694">
        <f t="shared" si="547"/>
        <v>0</v>
      </c>
      <c r="DB312" s="2527" t="str">
        <f t="shared" si="548"/>
        <v/>
      </c>
      <c r="DC312" s="2527" t="str">
        <f t="shared" si="549"/>
        <v/>
      </c>
      <c r="DD312" s="2527" t="str">
        <f t="shared" si="550"/>
        <v/>
      </c>
      <c r="DE312" s="2527" t="str">
        <f t="shared" si="551"/>
        <v/>
      </c>
      <c r="DF312" s="2527" t="str">
        <f t="shared" si="552"/>
        <v/>
      </c>
      <c r="DG312" s="2527" t="str">
        <f t="shared" si="553"/>
        <v/>
      </c>
      <c r="DH312" s="2527" t="str">
        <f t="shared" si="554"/>
        <v/>
      </c>
      <c r="DI312" s="2527" t="str">
        <f t="shared" si="555"/>
        <v/>
      </c>
      <c r="DJ312" s="2549"/>
      <c r="DK312" s="2704">
        <f>IF(M312=DK8,M312,0)</f>
        <v>0</v>
      </c>
      <c r="DL312" s="2703" t="str">
        <f t="shared" si="556"/>
        <v/>
      </c>
      <c r="DM312" s="2692" t="str">
        <f t="shared" si="557"/>
        <v/>
      </c>
      <c r="DN312" s="2692" t="str">
        <f t="shared" si="558"/>
        <v/>
      </c>
      <c r="DO312" s="2692" t="str">
        <f t="shared" si="559"/>
        <v/>
      </c>
      <c r="DP312" s="2692" t="str">
        <f t="shared" si="560"/>
        <v/>
      </c>
      <c r="DQ312" s="2692" t="str">
        <f t="shared" si="561"/>
        <v/>
      </c>
      <c r="DR312" s="2692" t="str">
        <f t="shared" si="562"/>
        <v/>
      </c>
      <c r="DS312" s="2692" t="str">
        <f t="shared" si="563"/>
        <v/>
      </c>
      <c r="DT312" s="2696" t="str">
        <f t="shared" si="564"/>
        <v/>
      </c>
      <c r="DU312" s="2535"/>
      <c r="DV312" s="2683">
        <f t="shared" si="565"/>
        <v>0</v>
      </c>
      <c r="DW312" s="2684">
        <f t="shared" si="566"/>
        <v>0</v>
      </c>
      <c r="DX312" s="2684">
        <f t="shared" si="567"/>
        <v>0</v>
      </c>
      <c r="DY312" s="2684">
        <f t="shared" si="568"/>
        <v>0</v>
      </c>
      <c r="DZ312" s="2684">
        <f t="shared" si="569"/>
        <v>0</v>
      </c>
      <c r="EA312" s="2684">
        <f t="shared" si="570"/>
        <v>0</v>
      </c>
      <c r="EB312" s="2684">
        <f t="shared" si="571"/>
        <v>0</v>
      </c>
      <c r="EC312" s="2684">
        <f t="shared" si="572"/>
        <v>0</v>
      </c>
      <c r="ED312" s="2630"/>
      <c r="EE312" s="2685">
        <f t="shared" si="617"/>
        <v>0</v>
      </c>
      <c r="EF312" s="2686">
        <f t="shared" si="614"/>
        <v>0</v>
      </c>
      <c r="EG312" s="2686">
        <f t="shared" si="614"/>
        <v>0</v>
      </c>
      <c r="EH312" s="2686">
        <f t="shared" si="614"/>
        <v>0</v>
      </c>
      <c r="EI312" s="2686">
        <f t="shared" si="614"/>
        <v>0</v>
      </c>
      <c r="EJ312" s="2686">
        <f t="shared" si="614"/>
        <v>0</v>
      </c>
      <c r="EK312" s="2686">
        <f t="shared" si="614"/>
        <v>0</v>
      </c>
      <c r="EL312" s="2687">
        <f t="shared" si="614"/>
        <v>0</v>
      </c>
      <c r="EM312" s="2601"/>
      <c r="EN312" s="2681" t="str">
        <f t="shared" si="573"/>
        <v/>
      </c>
      <c r="EO312" s="2688">
        <f t="shared" si="574"/>
        <v>0</v>
      </c>
      <c r="EP312" s="2689">
        <f t="shared" si="575"/>
        <v>0</v>
      </c>
      <c r="EQ312" s="2689">
        <f t="shared" si="576"/>
        <v>0</v>
      </c>
      <c r="ER312" s="2689">
        <f t="shared" si="577"/>
        <v>0</v>
      </c>
      <c r="ES312" s="2689">
        <f t="shared" si="578"/>
        <v>0</v>
      </c>
      <c r="ET312" s="2689">
        <f t="shared" si="579"/>
        <v>0</v>
      </c>
      <c r="EU312" s="2689">
        <f t="shared" si="580"/>
        <v>0</v>
      </c>
      <c r="EV312" s="2689">
        <f t="shared" si="581"/>
        <v>0</v>
      </c>
      <c r="EW312" s="2689">
        <f t="shared" si="582"/>
        <v>0</v>
      </c>
      <c r="EX312" s="2705">
        <f>IF(X312=EX8,X312,0)</f>
        <v>0</v>
      </c>
      <c r="EY312" s="2703" t="str">
        <f t="shared" si="583"/>
        <v/>
      </c>
      <c r="EZ312" s="2678" t="str">
        <f t="shared" si="584"/>
        <v/>
      </c>
      <c r="FA312" s="2692" t="str">
        <f t="shared" si="585"/>
        <v/>
      </c>
      <c r="FB312" s="2692" t="str">
        <f t="shared" si="586"/>
        <v/>
      </c>
      <c r="FC312" s="2692" t="str">
        <f t="shared" si="587"/>
        <v/>
      </c>
      <c r="FD312" s="2692" t="str">
        <f t="shared" si="588"/>
        <v/>
      </c>
      <c r="FE312" s="2692" t="str">
        <f t="shared" si="589"/>
        <v/>
      </c>
      <c r="FF312" s="2692" t="str">
        <f t="shared" si="590"/>
        <v/>
      </c>
      <c r="FG312" s="2692" t="str">
        <f t="shared" si="591"/>
        <v/>
      </c>
      <c r="FH312" s="2601"/>
      <c r="FI312" s="2681" t="str">
        <f t="shared" si="592"/>
        <v/>
      </c>
      <c r="FJ312" s="2694">
        <f t="shared" si="593"/>
        <v>0</v>
      </c>
      <c r="FK312" s="2527" t="str">
        <f t="shared" si="594"/>
        <v/>
      </c>
      <c r="FL312" s="2527" t="str">
        <f t="shared" si="595"/>
        <v/>
      </c>
      <c r="FM312" s="2527" t="str">
        <f t="shared" si="596"/>
        <v/>
      </c>
      <c r="FN312" s="2527" t="str">
        <f t="shared" si="597"/>
        <v/>
      </c>
      <c r="FO312" s="2527" t="str">
        <f t="shared" si="598"/>
        <v/>
      </c>
      <c r="FP312" s="2527" t="str">
        <f t="shared" si="599"/>
        <v/>
      </c>
      <c r="FQ312" s="2527" t="str">
        <f t="shared" si="600"/>
        <v/>
      </c>
      <c r="FR312" s="2527" t="str">
        <f t="shared" si="601"/>
        <v/>
      </c>
      <c r="FS312" s="2704">
        <f>IF(X312=FS8,X312,0)</f>
        <v>0</v>
      </c>
      <c r="FT312" s="2703" t="str">
        <f t="shared" si="602"/>
        <v/>
      </c>
      <c r="FU312" s="2692" t="str">
        <f t="shared" si="603"/>
        <v/>
      </c>
      <c r="FV312" s="2692" t="str">
        <f t="shared" si="604"/>
        <v/>
      </c>
      <c r="FW312" s="2692" t="str">
        <f t="shared" si="605"/>
        <v/>
      </c>
      <c r="FX312" s="2692" t="str">
        <f t="shared" si="606"/>
        <v/>
      </c>
      <c r="FY312" s="2692" t="str">
        <f t="shared" si="607"/>
        <v/>
      </c>
      <c r="FZ312" s="2692" t="str">
        <f t="shared" si="608"/>
        <v/>
      </c>
      <c r="GA312" s="2692" t="str">
        <f t="shared" si="609"/>
        <v/>
      </c>
      <c r="GB312" s="2696" t="str">
        <f t="shared" si="610"/>
        <v/>
      </c>
      <c r="GC312" s="2535"/>
    </row>
    <row r="313" spans="1:185" ht="45" customHeight="1" x14ac:dyDescent="0.25">
      <c r="A313" s="2633">
        <f>ROW()</f>
        <v>313</v>
      </c>
      <c r="B313" s="2667" t="str">
        <f>IF(C313="I","",IF(ISBLANK(D313),"",IF(ISTEXT(D313),LARGE(B9:B312,1)+1,0)))</f>
        <v/>
      </c>
      <c r="C313" s="2716"/>
      <c r="D313" s="2717"/>
      <c r="E313" s="2718"/>
      <c r="F313" s="2719"/>
      <c r="G313" s="2671"/>
      <c r="H313" s="2672"/>
      <c r="I313" s="2671"/>
      <c r="J313" s="2672"/>
      <c r="K313" s="2673">
        <f t="shared" si="611"/>
        <v>0</v>
      </c>
      <c r="L313" s="2532"/>
      <c r="M313" s="2674">
        <f t="shared" si="499"/>
        <v>0</v>
      </c>
      <c r="N313" s="2675">
        <f t="shared" si="499"/>
        <v>0</v>
      </c>
      <c r="O313" s="2676"/>
      <c r="P313" s="2676"/>
      <c r="Q313" s="2676"/>
      <c r="R313" s="2676"/>
      <c r="S313" s="2676"/>
      <c r="T313" s="2676"/>
      <c r="U313" s="2676"/>
      <c r="V313" s="2676"/>
      <c r="W313" s="2532"/>
      <c r="X313" s="2674">
        <f t="shared" si="500"/>
        <v>0</v>
      </c>
      <c r="Y313" s="2675">
        <f t="shared" si="500"/>
        <v>0</v>
      </c>
      <c r="Z313" s="2677"/>
      <c r="AA313" s="2677"/>
      <c r="AB313" s="2677"/>
      <c r="AC313" s="2677"/>
      <c r="AD313" s="2677"/>
      <c r="AE313" s="2677"/>
      <c r="AF313" s="2677"/>
      <c r="AG313" s="2677"/>
      <c r="AH313" s="2532"/>
      <c r="AI313" s="2535"/>
      <c r="AJ313" s="2678">
        <f t="shared" si="501"/>
        <v>0</v>
      </c>
      <c r="AK313" s="2679">
        <f t="shared" si="502"/>
        <v>0</v>
      </c>
      <c r="AL313" s="2678">
        <f t="shared" si="503"/>
        <v>0</v>
      </c>
      <c r="AM313" s="2679">
        <f t="shared" si="504"/>
        <v>0</v>
      </c>
      <c r="AN313" s="2678">
        <f t="shared" si="505"/>
        <v>0</v>
      </c>
      <c r="AO313" s="2679">
        <f t="shared" si="506"/>
        <v>0</v>
      </c>
      <c r="AP313" s="2678">
        <f t="shared" si="507"/>
        <v>0</v>
      </c>
      <c r="AQ313" s="2679">
        <f t="shared" si="508"/>
        <v>0</v>
      </c>
      <c r="AR313" s="2678">
        <f t="shared" si="509"/>
        <v>0</v>
      </c>
      <c r="AS313" s="2679">
        <f t="shared" si="510"/>
        <v>0</v>
      </c>
      <c r="AT313" s="2678">
        <f t="shared" si="511"/>
        <v>0</v>
      </c>
      <c r="AU313" s="2679">
        <f t="shared" si="512"/>
        <v>0</v>
      </c>
      <c r="AV313" s="2678">
        <f t="shared" si="513"/>
        <v>0</v>
      </c>
      <c r="AW313" s="2679">
        <f t="shared" si="514"/>
        <v>0</v>
      </c>
      <c r="AX313" s="2678">
        <f t="shared" si="515"/>
        <v>0</v>
      </c>
      <c r="AY313" s="2679">
        <f t="shared" si="516"/>
        <v>0</v>
      </c>
      <c r="AZ313" s="2680"/>
      <c r="BA313" s="2681">
        <f>BA9</f>
        <v>20</v>
      </c>
      <c r="BB313" s="2681">
        <f t="shared" si="517"/>
        <v>0</v>
      </c>
      <c r="BC313" s="2681" t="str">
        <f t="shared" si="518"/>
        <v/>
      </c>
      <c r="BD313" s="2682">
        <f t="shared" si="615"/>
        <v>0</v>
      </c>
      <c r="BE313" s="2682">
        <f t="shared" si="612"/>
        <v>0</v>
      </c>
      <c r="BF313" s="2682">
        <f t="shared" si="612"/>
        <v>0</v>
      </c>
      <c r="BG313" s="2682">
        <f t="shared" si="612"/>
        <v>0</v>
      </c>
      <c r="BH313" s="2682">
        <f t="shared" si="612"/>
        <v>0</v>
      </c>
      <c r="BI313" s="2682">
        <f t="shared" si="612"/>
        <v>0</v>
      </c>
      <c r="BJ313" s="2682">
        <f t="shared" si="612"/>
        <v>0</v>
      </c>
      <c r="BK313" s="2682">
        <f t="shared" si="612"/>
        <v>0</v>
      </c>
      <c r="BL313" s="2535"/>
      <c r="BM313" s="2683">
        <f t="shared" si="519"/>
        <v>0</v>
      </c>
      <c r="BN313" s="2684">
        <f t="shared" si="520"/>
        <v>0</v>
      </c>
      <c r="BO313" s="2684">
        <f t="shared" si="521"/>
        <v>0</v>
      </c>
      <c r="BP313" s="2684">
        <f t="shared" si="522"/>
        <v>0</v>
      </c>
      <c r="BQ313" s="2684">
        <f t="shared" si="523"/>
        <v>0</v>
      </c>
      <c r="BR313" s="2684">
        <f t="shared" si="524"/>
        <v>0</v>
      </c>
      <c r="BS313" s="2684">
        <f t="shared" si="525"/>
        <v>0</v>
      </c>
      <c r="BT313" s="2684">
        <f t="shared" si="526"/>
        <v>0</v>
      </c>
      <c r="BU313" s="2617"/>
      <c r="BV313" s="2685">
        <f t="shared" si="616"/>
        <v>0</v>
      </c>
      <c r="BW313" s="2686">
        <f t="shared" si="613"/>
        <v>0</v>
      </c>
      <c r="BX313" s="2686">
        <f t="shared" si="613"/>
        <v>0</v>
      </c>
      <c r="BY313" s="2686">
        <f t="shared" si="613"/>
        <v>0</v>
      </c>
      <c r="BZ313" s="2686">
        <f t="shared" si="613"/>
        <v>0</v>
      </c>
      <c r="CA313" s="2686">
        <f t="shared" si="613"/>
        <v>0</v>
      </c>
      <c r="CB313" s="2686">
        <f t="shared" si="613"/>
        <v>0</v>
      </c>
      <c r="CC313" s="2687">
        <f t="shared" si="613"/>
        <v>0</v>
      </c>
      <c r="CD313" s="2525"/>
      <c r="CE313" s="2681" t="str">
        <f t="shared" si="527"/>
        <v/>
      </c>
      <c r="CF313" s="2688">
        <f t="shared" si="528"/>
        <v>0</v>
      </c>
      <c r="CG313" s="2689">
        <f t="shared" si="529"/>
        <v>0</v>
      </c>
      <c r="CH313" s="2689">
        <f t="shared" si="530"/>
        <v>0</v>
      </c>
      <c r="CI313" s="2689">
        <f t="shared" si="531"/>
        <v>0</v>
      </c>
      <c r="CJ313" s="2689">
        <f t="shared" si="532"/>
        <v>0</v>
      </c>
      <c r="CK313" s="2689">
        <f t="shared" si="533"/>
        <v>0</v>
      </c>
      <c r="CL313" s="2689">
        <f t="shared" si="534"/>
        <v>0</v>
      </c>
      <c r="CM313" s="2689">
        <f t="shared" si="535"/>
        <v>0</v>
      </c>
      <c r="CN313" s="2689">
        <f t="shared" si="536"/>
        <v>0</v>
      </c>
      <c r="CO313" s="2702">
        <f>IF(M313=CO8,M313,0)</f>
        <v>0</v>
      </c>
      <c r="CP313" s="2703" t="str">
        <f t="shared" si="537"/>
        <v/>
      </c>
      <c r="CQ313" s="2678" t="str">
        <f t="shared" si="538"/>
        <v/>
      </c>
      <c r="CR313" s="2692" t="str">
        <f t="shared" si="539"/>
        <v/>
      </c>
      <c r="CS313" s="2692" t="str">
        <f t="shared" si="540"/>
        <v/>
      </c>
      <c r="CT313" s="2692" t="str">
        <f t="shared" si="541"/>
        <v/>
      </c>
      <c r="CU313" s="2692" t="str">
        <f t="shared" si="542"/>
        <v/>
      </c>
      <c r="CV313" s="2692" t="str">
        <f t="shared" si="543"/>
        <v/>
      </c>
      <c r="CW313" s="2692" t="str">
        <f t="shared" si="544"/>
        <v/>
      </c>
      <c r="CX313" s="2693" t="str">
        <f t="shared" si="545"/>
        <v/>
      </c>
      <c r="CY313" s="2601"/>
      <c r="CZ313" s="2681" t="str">
        <f t="shared" si="546"/>
        <v/>
      </c>
      <c r="DA313" s="2694">
        <f t="shared" si="547"/>
        <v>0</v>
      </c>
      <c r="DB313" s="2527" t="str">
        <f t="shared" si="548"/>
        <v/>
      </c>
      <c r="DC313" s="2527" t="str">
        <f t="shared" si="549"/>
        <v/>
      </c>
      <c r="DD313" s="2527" t="str">
        <f t="shared" si="550"/>
        <v/>
      </c>
      <c r="DE313" s="2527" t="str">
        <f t="shared" si="551"/>
        <v/>
      </c>
      <c r="DF313" s="2527" t="str">
        <f t="shared" si="552"/>
        <v/>
      </c>
      <c r="DG313" s="2527" t="str">
        <f t="shared" si="553"/>
        <v/>
      </c>
      <c r="DH313" s="2527" t="str">
        <f t="shared" si="554"/>
        <v/>
      </c>
      <c r="DI313" s="2527" t="str">
        <f t="shared" si="555"/>
        <v/>
      </c>
      <c r="DJ313" s="2549"/>
      <c r="DK313" s="2704">
        <f>IF(M313=DK8,M313,0)</f>
        <v>0</v>
      </c>
      <c r="DL313" s="2703" t="str">
        <f t="shared" si="556"/>
        <v/>
      </c>
      <c r="DM313" s="2692" t="str">
        <f t="shared" si="557"/>
        <v/>
      </c>
      <c r="DN313" s="2692" t="str">
        <f t="shared" si="558"/>
        <v/>
      </c>
      <c r="DO313" s="2692" t="str">
        <f t="shared" si="559"/>
        <v/>
      </c>
      <c r="DP313" s="2692" t="str">
        <f t="shared" si="560"/>
        <v/>
      </c>
      <c r="DQ313" s="2692" t="str">
        <f t="shared" si="561"/>
        <v/>
      </c>
      <c r="DR313" s="2692" t="str">
        <f t="shared" si="562"/>
        <v/>
      </c>
      <c r="DS313" s="2692" t="str">
        <f t="shared" si="563"/>
        <v/>
      </c>
      <c r="DT313" s="2696" t="str">
        <f t="shared" si="564"/>
        <v/>
      </c>
      <c r="DU313" s="2535"/>
      <c r="DV313" s="2683">
        <f t="shared" si="565"/>
        <v>0</v>
      </c>
      <c r="DW313" s="2684">
        <f t="shared" si="566"/>
        <v>0</v>
      </c>
      <c r="DX313" s="2684">
        <f t="shared" si="567"/>
        <v>0</v>
      </c>
      <c r="DY313" s="2684">
        <f t="shared" si="568"/>
        <v>0</v>
      </c>
      <c r="DZ313" s="2684">
        <f t="shared" si="569"/>
        <v>0</v>
      </c>
      <c r="EA313" s="2684">
        <f t="shared" si="570"/>
        <v>0</v>
      </c>
      <c r="EB313" s="2684">
        <f t="shared" si="571"/>
        <v>0</v>
      </c>
      <c r="EC313" s="2684">
        <f t="shared" si="572"/>
        <v>0</v>
      </c>
      <c r="ED313" s="2630"/>
      <c r="EE313" s="2685">
        <f t="shared" si="617"/>
        <v>0</v>
      </c>
      <c r="EF313" s="2686">
        <f t="shared" si="614"/>
        <v>0</v>
      </c>
      <c r="EG313" s="2686">
        <f t="shared" si="614"/>
        <v>0</v>
      </c>
      <c r="EH313" s="2686">
        <f t="shared" si="614"/>
        <v>0</v>
      </c>
      <c r="EI313" s="2686">
        <f t="shared" si="614"/>
        <v>0</v>
      </c>
      <c r="EJ313" s="2686">
        <f t="shared" si="614"/>
        <v>0</v>
      </c>
      <c r="EK313" s="2686">
        <f t="shared" si="614"/>
        <v>0</v>
      </c>
      <c r="EL313" s="2687">
        <f t="shared" si="614"/>
        <v>0</v>
      </c>
      <c r="EM313" s="2601"/>
      <c r="EN313" s="2681" t="str">
        <f t="shared" si="573"/>
        <v/>
      </c>
      <c r="EO313" s="2688">
        <f t="shared" si="574"/>
        <v>0</v>
      </c>
      <c r="EP313" s="2689">
        <f t="shared" si="575"/>
        <v>0</v>
      </c>
      <c r="EQ313" s="2689">
        <f t="shared" si="576"/>
        <v>0</v>
      </c>
      <c r="ER313" s="2689">
        <f t="shared" si="577"/>
        <v>0</v>
      </c>
      <c r="ES313" s="2689">
        <f t="shared" si="578"/>
        <v>0</v>
      </c>
      <c r="ET313" s="2689">
        <f t="shared" si="579"/>
        <v>0</v>
      </c>
      <c r="EU313" s="2689">
        <f t="shared" si="580"/>
        <v>0</v>
      </c>
      <c r="EV313" s="2689">
        <f t="shared" si="581"/>
        <v>0</v>
      </c>
      <c r="EW313" s="2689">
        <f t="shared" si="582"/>
        <v>0</v>
      </c>
      <c r="EX313" s="2705">
        <f>IF(X313=EX8,X313,0)</f>
        <v>0</v>
      </c>
      <c r="EY313" s="2703" t="str">
        <f t="shared" si="583"/>
        <v/>
      </c>
      <c r="EZ313" s="2678" t="str">
        <f t="shared" si="584"/>
        <v/>
      </c>
      <c r="FA313" s="2692" t="str">
        <f t="shared" si="585"/>
        <v/>
      </c>
      <c r="FB313" s="2692" t="str">
        <f t="shared" si="586"/>
        <v/>
      </c>
      <c r="FC313" s="2692" t="str">
        <f t="shared" si="587"/>
        <v/>
      </c>
      <c r="FD313" s="2692" t="str">
        <f t="shared" si="588"/>
        <v/>
      </c>
      <c r="FE313" s="2692" t="str">
        <f t="shared" si="589"/>
        <v/>
      </c>
      <c r="FF313" s="2692" t="str">
        <f t="shared" si="590"/>
        <v/>
      </c>
      <c r="FG313" s="2692" t="str">
        <f t="shared" si="591"/>
        <v/>
      </c>
      <c r="FH313" s="2601"/>
      <c r="FI313" s="2681" t="str">
        <f t="shared" si="592"/>
        <v/>
      </c>
      <c r="FJ313" s="2694">
        <f t="shared" si="593"/>
        <v>0</v>
      </c>
      <c r="FK313" s="2527" t="str">
        <f t="shared" si="594"/>
        <v/>
      </c>
      <c r="FL313" s="2527" t="str">
        <f t="shared" si="595"/>
        <v/>
      </c>
      <c r="FM313" s="2527" t="str">
        <f t="shared" si="596"/>
        <v/>
      </c>
      <c r="FN313" s="2527" t="str">
        <f t="shared" si="597"/>
        <v/>
      </c>
      <c r="FO313" s="2527" t="str">
        <f t="shared" si="598"/>
        <v/>
      </c>
      <c r="FP313" s="2527" t="str">
        <f t="shared" si="599"/>
        <v/>
      </c>
      <c r="FQ313" s="2527" t="str">
        <f t="shared" si="600"/>
        <v/>
      </c>
      <c r="FR313" s="2527" t="str">
        <f t="shared" si="601"/>
        <v/>
      </c>
      <c r="FS313" s="2704">
        <f>IF(X313=FS8,X313,0)</f>
        <v>0</v>
      </c>
      <c r="FT313" s="2703" t="str">
        <f t="shared" si="602"/>
        <v/>
      </c>
      <c r="FU313" s="2692" t="str">
        <f t="shared" si="603"/>
        <v/>
      </c>
      <c r="FV313" s="2692" t="str">
        <f t="shared" si="604"/>
        <v/>
      </c>
      <c r="FW313" s="2692" t="str">
        <f t="shared" si="605"/>
        <v/>
      </c>
      <c r="FX313" s="2692" t="str">
        <f t="shared" si="606"/>
        <v/>
      </c>
      <c r="FY313" s="2692" t="str">
        <f t="shared" si="607"/>
        <v/>
      </c>
      <c r="FZ313" s="2692" t="str">
        <f t="shared" si="608"/>
        <v/>
      </c>
      <c r="GA313" s="2692" t="str">
        <f t="shared" si="609"/>
        <v/>
      </c>
      <c r="GB313" s="2696" t="str">
        <f t="shared" si="610"/>
        <v/>
      </c>
      <c r="GC313" s="2535"/>
    </row>
    <row r="314" spans="1:185" ht="45" customHeight="1" x14ac:dyDescent="0.25">
      <c r="A314" s="2633">
        <f>ROW()</f>
        <v>314</v>
      </c>
      <c r="B314" s="2667" t="str">
        <f>IF(C314="I","",IF(ISBLANK(D314),"",IF(ISTEXT(D314),LARGE(B9:B313,1)+1,0)))</f>
        <v/>
      </c>
      <c r="C314" s="2716"/>
      <c r="D314" s="2717"/>
      <c r="E314" s="2718"/>
      <c r="F314" s="2719"/>
      <c r="G314" s="2671"/>
      <c r="H314" s="2672"/>
      <c r="I314" s="2671"/>
      <c r="J314" s="2672"/>
      <c r="K314" s="2673">
        <f t="shared" si="611"/>
        <v>0</v>
      </c>
      <c r="L314" s="2532"/>
      <c r="M314" s="2674">
        <f t="shared" si="499"/>
        <v>0</v>
      </c>
      <c r="N314" s="2675">
        <f t="shared" si="499"/>
        <v>0</v>
      </c>
      <c r="O314" s="2676"/>
      <c r="P314" s="2676"/>
      <c r="Q314" s="2676"/>
      <c r="R314" s="2676"/>
      <c r="S314" s="2676"/>
      <c r="T314" s="2676"/>
      <c r="U314" s="2676"/>
      <c r="V314" s="2676"/>
      <c r="W314" s="2532"/>
      <c r="X314" s="2674">
        <f t="shared" si="500"/>
        <v>0</v>
      </c>
      <c r="Y314" s="2675">
        <f t="shared" si="500"/>
        <v>0</v>
      </c>
      <c r="Z314" s="2677"/>
      <c r="AA314" s="2677"/>
      <c r="AB314" s="2677"/>
      <c r="AC314" s="2677"/>
      <c r="AD314" s="2677"/>
      <c r="AE314" s="2677"/>
      <c r="AF314" s="2677"/>
      <c r="AG314" s="2677"/>
      <c r="AH314" s="2532"/>
      <c r="AI314" s="2535"/>
      <c r="AJ314" s="2678">
        <f t="shared" si="501"/>
        <v>0</v>
      </c>
      <c r="AK314" s="2679">
        <f t="shared" si="502"/>
        <v>0</v>
      </c>
      <c r="AL314" s="2678">
        <f t="shared" si="503"/>
        <v>0</v>
      </c>
      <c r="AM314" s="2679">
        <f t="shared" si="504"/>
        <v>0</v>
      </c>
      <c r="AN314" s="2678">
        <f t="shared" si="505"/>
        <v>0</v>
      </c>
      <c r="AO314" s="2679">
        <f t="shared" si="506"/>
        <v>0</v>
      </c>
      <c r="AP314" s="2678">
        <f t="shared" si="507"/>
        <v>0</v>
      </c>
      <c r="AQ314" s="2679">
        <f t="shared" si="508"/>
        <v>0</v>
      </c>
      <c r="AR314" s="2678">
        <f t="shared" si="509"/>
        <v>0</v>
      </c>
      <c r="AS314" s="2679">
        <f t="shared" si="510"/>
        <v>0</v>
      </c>
      <c r="AT314" s="2678">
        <f t="shared" si="511"/>
        <v>0</v>
      </c>
      <c r="AU314" s="2679">
        <f t="shared" si="512"/>
        <v>0</v>
      </c>
      <c r="AV314" s="2678">
        <f t="shared" si="513"/>
        <v>0</v>
      </c>
      <c r="AW314" s="2679">
        <f t="shared" si="514"/>
        <v>0</v>
      </c>
      <c r="AX314" s="2678">
        <f t="shared" si="515"/>
        <v>0</v>
      </c>
      <c r="AY314" s="2679">
        <f t="shared" si="516"/>
        <v>0</v>
      </c>
      <c r="AZ314" s="2680"/>
      <c r="BA314" s="2681">
        <f>BA9</f>
        <v>20</v>
      </c>
      <c r="BB314" s="2681">
        <f t="shared" si="517"/>
        <v>0</v>
      </c>
      <c r="BC314" s="2681" t="str">
        <f t="shared" si="518"/>
        <v/>
      </c>
      <c r="BD314" s="2682">
        <f t="shared" si="615"/>
        <v>0</v>
      </c>
      <c r="BE314" s="2682">
        <f t="shared" si="612"/>
        <v>0</v>
      </c>
      <c r="BF314" s="2682">
        <f t="shared" si="612"/>
        <v>0</v>
      </c>
      <c r="BG314" s="2682">
        <f t="shared" si="612"/>
        <v>0</v>
      </c>
      <c r="BH314" s="2682">
        <f t="shared" si="612"/>
        <v>0</v>
      </c>
      <c r="BI314" s="2682">
        <f t="shared" si="612"/>
        <v>0</v>
      </c>
      <c r="BJ314" s="2682">
        <f t="shared" si="612"/>
        <v>0</v>
      </c>
      <c r="BK314" s="2682">
        <f t="shared" si="612"/>
        <v>0</v>
      </c>
      <c r="BL314" s="2535"/>
      <c r="BM314" s="2683">
        <f t="shared" si="519"/>
        <v>0</v>
      </c>
      <c r="BN314" s="2684">
        <f t="shared" si="520"/>
        <v>0</v>
      </c>
      <c r="BO314" s="2684">
        <f t="shared" si="521"/>
        <v>0</v>
      </c>
      <c r="BP314" s="2684">
        <f t="shared" si="522"/>
        <v>0</v>
      </c>
      <c r="BQ314" s="2684">
        <f t="shared" si="523"/>
        <v>0</v>
      </c>
      <c r="BR314" s="2684">
        <f t="shared" si="524"/>
        <v>0</v>
      </c>
      <c r="BS314" s="2684">
        <f t="shared" si="525"/>
        <v>0</v>
      </c>
      <c r="BT314" s="2684">
        <f t="shared" si="526"/>
        <v>0</v>
      </c>
      <c r="BU314" s="2617"/>
      <c r="BV314" s="2685">
        <f t="shared" si="616"/>
        <v>0</v>
      </c>
      <c r="BW314" s="2686">
        <f t="shared" si="613"/>
        <v>0</v>
      </c>
      <c r="BX314" s="2686">
        <f t="shared" si="613"/>
        <v>0</v>
      </c>
      <c r="BY314" s="2686">
        <f t="shared" si="613"/>
        <v>0</v>
      </c>
      <c r="BZ314" s="2686">
        <f t="shared" si="613"/>
        <v>0</v>
      </c>
      <c r="CA314" s="2686">
        <f t="shared" si="613"/>
        <v>0</v>
      </c>
      <c r="CB314" s="2686">
        <f t="shared" si="613"/>
        <v>0</v>
      </c>
      <c r="CC314" s="2687">
        <f t="shared" si="613"/>
        <v>0</v>
      </c>
      <c r="CD314" s="2525"/>
      <c r="CE314" s="2681" t="str">
        <f t="shared" si="527"/>
        <v/>
      </c>
      <c r="CF314" s="2688">
        <f t="shared" si="528"/>
        <v>0</v>
      </c>
      <c r="CG314" s="2689">
        <f t="shared" si="529"/>
        <v>0</v>
      </c>
      <c r="CH314" s="2689">
        <f t="shared" si="530"/>
        <v>0</v>
      </c>
      <c r="CI314" s="2689">
        <f t="shared" si="531"/>
        <v>0</v>
      </c>
      <c r="CJ314" s="2689">
        <f t="shared" si="532"/>
        <v>0</v>
      </c>
      <c r="CK314" s="2689">
        <f t="shared" si="533"/>
        <v>0</v>
      </c>
      <c r="CL314" s="2689">
        <f t="shared" si="534"/>
        <v>0</v>
      </c>
      <c r="CM314" s="2689">
        <f t="shared" si="535"/>
        <v>0</v>
      </c>
      <c r="CN314" s="2689">
        <f t="shared" si="536"/>
        <v>0</v>
      </c>
      <c r="CO314" s="2702">
        <f>IF(M314=CO8,M314,0)</f>
        <v>0</v>
      </c>
      <c r="CP314" s="2703" t="str">
        <f t="shared" si="537"/>
        <v/>
      </c>
      <c r="CQ314" s="2678" t="str">
        <f t="shared" si="538"/>
        <v/>
      </c>
      <c r="CR314" s="2692" t="str">
        <f t="shared" si="539"/>
        <v/>
      </c>
      <c r="CS314" s="2692" t="str">
        <f t="shared" si="540"/>
        <v/>
      </c>
      <c r="CT314" s="2692" t="str">
        <f t="shared" si="541"/>
        <v/>
      </c>
      <c r="CU314" s="2692" t="str">
        <f t="shared" si="542"/>
        <v/>
      </c>
      <c r="CV314" s="2692" t="str">
        <f t="shared" si="543"/>
        <v/>
      </c>
      <c r="CW314" s="2692" t="str">
        <f t="shared" si="544"/>
        <v/>
      </c>
      <c r="CX314" s="2693" t="str">
        <f t="shared" si="545"/>
        <v/>
      </c>
      <c r="CY314" s="2601"/>
      <c r="CZ314" s="2681" t="str">
        <f t="shared" si="546"/>
        <v/>
      </c>
      <c r="DA314" s="2694">
        <f t="shared" si="547"/>
        <v>0</v>
      </c>
      <c r="DB314" s="2527" t="str">
        <f t="shared" si="548"/>
        <v/>
      </c>
      <c r="DC314" s="2527" t="str">
        <f t="shared" si="549"/>
        <v/>
      </c>
      <c r="DD314" s="2527" t="str">
        <f t="shared" si="550"/>
        <v/>
      </c>
      <c r="DE314" s="2527" t="str">
        <f t="shared" si="551"/>
        <v/>
      </c>
      <c r="DF314" s="2527" t="str">
        <f t="shared" si="552"/>
        <v/>
      </c>
      <c r="DG314" s="2527" t="str">
        <f t="shared" si="553"/>
        <v/>
      </c>
      <c r="DH314" s="2527" t="str">
        <f t="shared" si="554"/>
        <v/>
      </c>
      <c r="DI314" s="2527" t="str">
        <f t="shared" si="555"/>
        <v/>
      </c>
      <c r="DJ314" s="2549"/>
      <c r="DK314" s="2704">
        <f>IF(M314=DK8,M314,0)</f>
        <v>0</v>
      </c>
      <c r="DL314" s="2703" t="str">
        <f t="shared" si="556"/>
        <v/>
      </c>
      <c r="DM314" s="2692" t="str">
        <f t="shared" si="557"/>
        <v/>
      </c>
      <c r="DN314" s="2692" t="str">
        <f t="shared" si="558"/>
        <v/>
      </c>
      <c r="DO314" s="2692" t="str">
        <f t="shared" si="559"/>
        <v/>
      </c>
      <c r="DP314" s="2692" t="str">
        <f t="shared" si="560"/>
        <v/>
      </c>
      <c r="DQ314" s="2692" t="str">
        <f t="shared" si="561"/>
        <v/>
      </c>
      <c r="DR314" s="2692" t="str">
        <f t="shared" si="562"/>
        <v/>
      </c>
      <c r="DS314" s="2692" t="str">
        <f t="shared" si="563"/>
        <v/>
      </c>
      <c r="DT314" s="2696" t="str">
        <f t="shared" si="564"/>
        <v/>
      </c>
      <c r="DU314" s="2535"/>
      <c r="DV314" s="2683">
        <f t="shared" si="565"/>
        <v>0</v>
      </c>
      <c r="DW314" s="2684">
        <f t="shared" si="566"/>
        <v>0</v>
      </c>
      <c r="DX314" s="2684">
        <f t="shared" si="567"/>
        <v>0</v>
      </c>
      <c r="DY314" s="2684">
        <f t="shared" si="568"/>
        <v>0</v>
      </c>
      <c r="DZ314" s="2684">
        <f t="shared" si="569"/>
        <v>0</v>
      </c>
      <c r="EA314" s="2684">
        <f t="shared" si="570"/>
        <v>0</v>
      </c>
      <c r="EB314" s="2684">
        <f t="shared" si="571"/>
        <v>0</v>
      </c>
      <c r="EC314" s="2684">
        <f t="shared" si="572"/>
        <v>0</v>
      </c>
      <c r="ED314" s="2630"/>
      <c r="EE314" s="2685">
        <f t="shared" si="617"/>
        <v>0</v>
      </c>
      <c r="EF314" s="2686">
        <f t="shared" si="614"/>
        <v>0</v>
      </c>
      <c r="EG314" s="2686">
        <f t="shared" si="614"/>
        <v>0</v>
      </c>
      <c r="EH314" s="2686">
        <f t="shared" si="614"/>
        <v>0</v>
      </c>
      <c r="EI314" s="2686">
        <f t="shared" si="614"/>
        <v>0</v>
      </c>
      <c r="EJ314" s="2686">
        <f t="shared" si="614"/>
        <v>0</v>
      </c>
      <c r="EK314" s="2686">
        <f t="shared" si="614"/>
        <v>0</v>
      </c>
      <c r="EL314" s="2687">
        <f t="shared" si="614"/>
        <v>0</v>
      </c>
      <c r="EM314" s="2601"/>
      <c r="EN314" s="2681" t="str">
        <f t="shared" si="573"/>
        <v/>
      </c>
      <c r="EO314" s="2688">
        <f t="shared" si="574"/>
        <v>0</v>
      </c>
      <c r="EP314" s="2689">
        <f t="shared" si="575"/>
        <v>0</v>
      </c>
      <c r="EQ314" s="2689">
        <f t="shared" si="576"/>
        <v>0</v>
      </c>
      <c r="ER314" s="2689">
        <f t="shared" si="577"/>
        <v>0</v>
      </c>
      <c r="ES314" s="2689">
        <f t="shared" si="578"/>
        <v>0</v>
      </c>
      <c r="ET314" s="2689">
        <f t="shared" si="579"/>
        <v>0</v>
      </c>
      <c r="EU314" s="2689">
        <f t="shared" si="580"/>
        <v>0</v>
      </c>
      <c r="EV314" s="2689">
        <f t="shared" si="581"/>
        <v>0</v>
      </c>
      <c r="EW314" s="2689">
        <f t="shared" si="582"/>
        <v>0</v>
      </c>
      <c r="EX314" s="2705">
        <f>IF(X314=EX8,X314,0)</f>
        <v>0</v>
      </c>
      <c r="EY314" s="2703" t="str">
        <f t="shared" si="583"/>
        <v/>
      </c>
      <c r="EZ314" s="2678" t="str">
        <f t="shared" si="584"/>
        <v/>
      </c>
      <c r="FA314" s="2692" t="str">
        <f t="shared" si="585"/>
        <v/>
      </c>
      <c r="FB314" s="2692" t="str">
        <f t="shared" si="586"/>
        <v/>
      </c>
      <c r="FC314" s="2692" t="str">
        <f t="shared" si="587"/>
        <v/>
      </c>
      <c r="FD314" s="2692" t="str">
        <f t="shared" si="588"/>
        <v/>
      </c>
      <c r="FE314" s="2692" t="str">
        <f t="shared" si="589"/>
        <v/>
      </c>
      <c r="FF314" s="2692" t="str">
        <f t="shared" si="590"/>
        <v/>
      </c>
      <c r="FG314" s="2692" t="str">
        <f t="shared" si="591"/>
        <v/>
      </c>
      <c r="FH314" s="2601"/>
      <c r="FI314" s="2681" t="str">
        <f t="shared" si="592"/>
        <v/>
      </c>
      <c r="FJ314" s="2694">
        <f t="shared" si="593"/>
        <v>0</v>
      </c>
      <c r="FK314" s="2527" t="str">
        <f t="shared" si="594"/>
        <v/>
      </c>
      <c r="FL314" s="2527" t="str">
        <f t="shared" si="595"/>
        <v/>
      </c>
      <c r="FM314" s="2527" t="str">
        <f t="shared" si="596"/>
        <v/>
      </c>
      <c r="FN314" s="2527" t="str">
        <f t="shared" si="597"/>
        <v/>
      </c>
      <c r="FO314" s="2527" t="str">
        <f t="shared" si="598"/>
        <v/>
      </c>
      <c r="FP314" s="2527" t="str">
        <f t="shared" si="599"/>
        <v/>
      </c>
      <c r="FQ314" s="2527" t="str">
        <f t="shared" si="600"/>
        <v/>
      </c>
      <c r="FR314" s="2527" t="str">
        <f t="shared" si="601"/>
        <v/>
      </c>
      <c r="FS314" s="2704">
        <f>IF(X314=FS8,X314,0)</f>
        <v>0</v>
      </c>
      <c r="FT314" s="2703" t="str">
        <f t="shared" si="602"/>
        <v/>
      </c>
      <c r="FU314" s="2692" t="str">
        <f t="shared" si="603"/>
        <v/>
      </c>
      <c r="FV314" s="2692" t="str">
        <f t="shared" si="604"/>
        <v/>
      </c>
      <c r="FW314" s="2692" t="str">
        <f t="shared" si="605"/>
        <v/>
      </c>
      <c r="FX314" s="2692" t="str">
        <f t="shared" si="606"/>
        <v/>
      </c>
      <c r="FY314" s="2692" t="str">
        <f t="shared" si="607"/>
        <v/>
      </c>
      <c r="FZ314" s="2692" t="str">
        <f t="shared" si="608"/>
        <v/>
      </c>
      <c r="GA314" s="2692" t="str">
        <f t="shared" si="609"/>
        <v/>
      </c>
      <c r="GB314" s="2696" t="str">
        <f t="shared" si="610"/>
        <v/>
      </c>
      <c r="GC314" s="2535"/>
    </row>
    <row r="315" spans="1:185" ht="45" customHeight="1" x14ac:dyDescent="0.25">
      <c r="A315" s="2633">
        <f>ROW()</f>
        <v>315</v>
      </c>
      <c r="B315" s="2667" t="str">
        <f>IF(C315="I","",IF(ISBLANK(D315),"",IF(ISTEXT(D315),LARGE(B9:B314,1)+1,0)))</f>
        <v/>
      </c>
      <c r="C315" s="2716"/>
      <c r="D315" s="2717"/>
      <c r="E315" s="2718"/>
      <c r="F315" s="2719"/>
      <c r="G315" s="2671"/>
      <c r="H315" s="2672"/>
      <c r="I315" s="2671"/>
      <c r="J315" s="2672"/>
      <c r="K315" s="2673">
        <f t="shared" si="611"/>
        <v>0</v>
      </c>
      <c r="L315" s="2532"/>
      <c r="M315" s="2674">
        <f t="shared" si="499"/>
        <v>0</v>
      </c>
      <c r="N315" s="2675">
        <f t="shared" si="499"/>
        <v>0</v>
      </c>
      <c r="O315" s="2676"/>
      <c r="P315" s="2676"/>
      <c r="Q315" s="2676"/>
      <c r="R315" s="2676"/>
      <c r="S315" s="2676"/>
      <c r="T315" s="2676"/>
      <c r="U315" s="2676"/>
      <c r="V315" s="2676"/>
      <c r="W315" s="2532"/>
      <c r="X315" s="2674">
        <f t="shared" si="500"/>
        <v>0</v>
      </c>
      <c r="Y315" s="2675">
        <f t="shared" si="500"/>
        <v>0</v>
      </c>
      <c r="Z315" s="2677"/>
      <c r="AA315" s="2677"/>
      <c r="AB315" s="2677"/>
      <c r="AC315" s="2677"/>
      <c r="AD315" s="2677"/>
      <c r="AE315" s="2677"/>
      <c r="AF315" s="2677"/>
      <c r="AG315" s="2677"/>
      <c r="AH315" s="2532"/>
      <c r="AI315" s="2535"/>
      <c r="AJ315" s="2678">
        <f t="shared" si="501"/>
        <v>0</v>
      </c>
      <c r="AK315" s="2679">
        <f t="shared" si="502"/>
        <v>0</v>
      </c>
      <c r="AL315" s="2678">
        <f t="shared" si="503"/>
        <v>0</v>
      </c>
      <c r="AM315" s="2679">
        <f t="shared" si="504"/>
        <v>0</v>
      </c>
      <c r="AN315" s="2678">
        <f t="shared" si="505"/>
        <v>0</v>
      </c>
      <c r="AO315" s="2679">
        <f t="shared" si="506"/>
        <v>0</v>
      </c>
      <c r="AP315" s="2678">
        <f t="shared" si="507"/>
        <v>0</v>
      </c>
      <c r="AQ315" s="2679">
        <f t="shared" si="508"/>
        <v>0</v>
      </c>
      <c r="AR315" s="2678">
        <f t="shared" si="509"/>
        <v>0</v>
      </c>
      <c r="AS315" s="2679">
        <f t="shared" si="510"/>
        <v>0</v>
      </c>
      <c r="AT315" s="2678">
        <f t="shared" si="511"/>
        <v>0</v>
      </c>
      <c r="AU315" s="2679">
        <f t="shared" si="512"/>
        <v>0</v>
      </c>
      <c r="AV315" s="2678">
        <f t="shared" si="513"/>
        <v>0</v>
      </c>
      <c r="AW315" s="2679">
        <f t="shared" si="514"/>
        <v>0</v>
      </c>
      <c r="AX315" s="2678">
        <f t="shared" si="515"/>
        <v>0</v>
      </c>
      <c r="AY315" s="2679">
        <f t="shared" si="516"/>
        <v>0</v>
      </c>
      <c r="AZ315" s="2680"/>
      <c r="BA315" s="2681">
        <f>BA9</f>
        <v>20</v>
      </c>
      <c r="BB315" s="2681">
        <f t="shared" si="517"/>
        <v>0</v>
      </c>
      <c r="BC315" s="2681" t="str">
        <f t="shared" si="518"/>
        <v/>
      </c>
      <c r="BD315" s="2682">
        <f t="shared" si="615"/>
        <v>0</v>
      </c>
      <c r="BE315" s="2682">
        <f t="shared" si="612"/>
        <v>0</v>
      </c>
      <c r="BF315" s="2682">
        <f t="shared" si="612"/>
        <v>0</v>
      </c>
      <c r="BG315" s="2682">
        <f t="shared" si="612"/>
        <v>0</v>
      </c>
      <c r="BH315" s="2682">
        <f t="shared" si="612"/>
        <v>0</v>
      </c>
      <c r="BI315" s="2682">
        <f t="shared" si="612"/>
        <v>0</v>
      </c>
      <c r="BJ315" s="2682">
        <f t="shared" si="612"/>
        <v>0</v>
      </c>
      <c r="BK315" s="2682">
        <f t="shared" si="612"/>
        <v>0</v>
      </c>
      <c r="BL315" s="2535"/>
      <c r="BM315" s="2683">
        <f t="shared" si="519"/>
        <v>0</v>
      </c>
      <c r="BN315" s="2684">
        <f t="shared" si="520"/>
        <v>0</v>
      </c>
      <c r="BO315" s="2684">
        <f t="shared" si="521"/>
        <v>0</v>
      </c>
      <c r="BP315" s="2684">
        <f t="shared" si="522"/>
        <v>0</v>
      </c>
      <c r="BQ315" s="2684">
        <f t="shared" si="523"/>
        <v>0</v>
      </c>
      <c r="BR315" s="2684">
        <f t="shared" si="524"/>
        <v>0</v>
      </c>
      <c r="BS315" s="2684">
        <f t="shared" si="525"/>
        <v>0</v>
      </c>
      <c r="BT315" s="2684">
        <f t="shared" si="526"/>
        <v>0</v>
      </c>
      <c r="BU315" s="2617"/>
      <c r="BV315" s="2685">
        <f t="shared" si="616"/>
        <v>0</v>
      </c>
      <c r="BW315" s="2686">
        <f t="shared" si="613"/>
        <v>0</v>
      </c>
      <c r="BX315" s="2686">
        <f t="shared" si="613"/>
        <v>0</v>
      </c>
      <c r="BY315" s="2686">
        <f t="shared" si="613"/>
        <v>0</v>
      </c>
      <c r="BZ315" s="2686">
        <f t="shared" si="613"/>
        <v>0</v>
      </c>
      <c r="CA315" s="2686">
        <f t="shared" si="613"/>
        <v>0</v>
      </c>
      <c r="CB315" s="2686">
        <f t="shared" si="613"/>
        <v>0</v>
      </c>
      <c r="CC315" s="2687">
        <f t="shared" si="613"/>
        <v>0</v>
      </c>
      <c r="CD315" s="2525"/>
      <c r="CE315" s="2681" t="str">
        <f t="shared" si="527"/>
        <v/>
      </c>
      <c r="CF315" s="2688">
        <f t="shared" si="528"/>
        <v>0</v>
      </c>
      <c r="CG315" s="2689">
        <f t="shared" si="529"/>
        <v>0</v>
      </c>
      <c r="CH315" s="2689">
        <f t="shared" si="530"/>
        <v>0</v>
      </c>
      <c r="CI315" s="2689">
        <f t="shared" si="531"/>
        <v>0</v>
      </c>
      <c r="CJ315" s="2689">
        <f t="shared" si="532"/>
        <v>0</v>
      </c>
      <c r="CK315" s="2689">
        <f t="shared" si="533"/>
        <v>0</v>
      </c>
      <c r="CL315" s="2689">
        <f t="shared" si="534"/>
        <v>0</v>
      </c>
      <c r="CM315" s="2689">
        <f t="shared" si="535"/>
        <v>0</v>
      </c>
      <c r="CN315" s="2689">
        <f t="shared" si="536"/>
        <v>0</v>
      </c>
      <c r="CO315" s="2702">
        <f>IF(M315=CO8,M315,0)</f>
        <v>0</v>
      </c>
      <c r="CP315" s="2703" t="str">
        <f t="shared" si="537"/>
        <v/>
      </c>
      <c r="CQ315" s="2678" t="str">
        <f t="shared" si="538"/>
        <v/>
      </c>
      <c r="CR315" s="2692" t="str">
        <f t="shared" si="539"/>
        <v/>
      </c>
      <c r="CS315" s="2692" t="str">
        <f t="shared" si="540"/>
        <v/>
      </c>
      <c r="CT315" s="2692" t="str">
        <f t="shared" si="541"/>
        <v/>
      </c>
      <c r="CU315" s="2692" t="str">
        <f t="shared" si="542"/>
        <v/>
      </c>
      <c r="CV315" s="2692" t="str">
        <f t="shared" si="543"/>
        <v/>
      </c>
      <c r="CW315" s="2692" t="str">
        <f t="shared" si="544"/>
        <v/>
      </c>
      <c r="CX315" s="2693" t="str">
        <f t="shared" si="545"/>
        <v/>
      </c>
      <c r="CY315" s="2601"/>
      <c r="CZ315" s="2681" t="str">
        <f t="shared" si="546"/>
        <v/>
      </c>
      <c r="DA315" s="2694">
        <f t="shared" si="547"/>
        <v>0</v>
      </c>
      <c r="DB315" s="2527" t="str">
        <f t="shared" si="548"/>
        <v/>
      </c>
      <c r="DC315" s="2527" t="str">
        <f t="shared" si="549"/>
        <v/>
      </c>
      <c r="DD315" s="2527" t="str">
        <f t="shared" si="550"/>
        <v/>
      </c>
      <c r="DE315" s="2527" t="str">
        <f t="shared" si="551"/>
        <v/>
      </c>
      <c r="DF315" s="2527" t="str">
        <f t="shared" si="552"/>
        <v/>
      </c>
      <c r="DG315" s="2527" t="str">
        <f t="shared" si="553"/>
        <v/>
      </c>
      <c r="DH315" s="2527" t="str">
        <f t="shared" si="554"/>
        <v/>
      </c>
      <c r="DI315" s="2527" t="str">
        <f t="shared" si="555"/>
        <v/>
      </c>
      <c r="DJ315" s="2549"/>
      <c r="DK315" s="2704">
        <f>IF(M315=DK8,M315,0)</f>
        <v>0</v>
      </c>
      <c r="DL315" s="2703" t="str">
        <f t="shared" si="556"/>
        <v/>
      </c>
      <c r="DM315" s="2692" t="str">
        <f t="shared" si="557"/>
        <v/>
      </c>
      <c r="DN315" s="2692" t="str">
        <f t="shared" si="558"/>
        <v/>
      </c>
      <c r="DO315" s="2692" t="str">
        <f t="shared" si="559"/>
        <v/>
      </c>
      <c r="DP315" s="2692" t="str">
        <f t="shared" si="560"/>
        <v/>
      </c>
      <c r="DQ315" s="2692" t="str">
        <f t="shared" si="561"/>
        <v/>
      </c>
      <c r="DR315" s="2692" t="str">
        <f t="shared" si="562"/>
        <v/>
      </c>
      <c r="DS315" s="2692" t="str">
        <f t="shared" si="563"/>
        <v/>
      </c>
      <c r="DT315" s="2696" t="str">
        <f t="shared" si="564"/>
        <v/>
      </c>
      <c r="DU315" s="2535"/>
      <c r="DV315" s="2683">
        <f t="shared" si="565"/>
        <v>0</v>
      </c>
      <c r="DW315" s="2684">
        <f t="shared" si="566"/>
        <v>0</v>
      </c>
      <c r="DX315" s="2684">
        <f t="shared" si="567"/>
        <v>0</v>
      </c>
      <c r="DY315" s="2684">
        <f t="shared" si="568"/>
        <v>0</v>
      </c>
      <c r="DZ315" s="2684">
        <f t="shared" si="569"/>
        <v>0</v>
      </c>
      <c r="EA315" s="2684">
        <f t="shared" si="570"/>
        <v>0</v>
      </c>
      <c r="EB315" s="2684">
        <f t="shared" si="571"/>
        <v>0</v>
      </c>
      <c r="EC315" s="2684">
        <f t="shared" si="572"/>
        <v>0</v>
      </c>
      <c r="ED315" s="2630"/>
      <c r="EE315" s="2685">
        <f t="shared" si="617"/>
        <v>0</v>
      </c>
      <c r="EF315" s="2686">
        <f t="shared" si="614"/>
        <v>0</v>
      </c>
      <c r="EG315" s="2686">
        <f t="shared" si="614"/>
        <v>0</v>
      </c>
      <c r="EH315" s="2686">
        <f t="shared" si="614"/>
        <v>0</v>
      </c>
      <c r="EI315" s="2686">
        <f t="shared" si="614"/>
        <v>0</v>
      </c>
      <c r="EJ315" s="2686">
        <f t="shared" si="614"/>
        <v>0</v>
      </c>
      <c r="EK315" s="2686">
        <f t="shared" si="614"/>
        <v>0</v>
      </c>
      <c r="EL315" s="2687">
        <f t="shared" si="614"/>
        <v>0</v>
      </c>
      <c r="EM315" s="2601"/>
      <c r="EN315" s="2681" t="str">
        <f t="shared" si="573"/>
        <v/>
      </c>
      <c r="EO315" s="2688">
        <f t="shared" si="574"/>
        <v>0</v>
      </c>
      <c r="EP315" s="2689">
        <f t="shared" si="575"/>
        <v>0</v>
      </c>
      <c r="EQ315" s="2689">
        <f t="shared" si="576"/>
        <v>0</v>
      </c>
      <c r="ER315" s="2689">
        <f t="shared" si="577"/>
        <v>0</v>
      </c>
      <c r="ES315" s="2689">
        <f t="shared" si="578"/>
        <v>0</v>
      </c>
      <c r="ET315" s="2689">
        <f t="shared" si="579"/>
        <v>0</v>
      </c>
      <c r="EU315" s="2689">
        <f t="shared" si="580"/>
        <v>0</v>
      </c>
      <c r="EV315" s="2689">
        <f t="shared" si="581"/>
        <v>0</v>
      </c>
      <c r="EW315" s="2689">
        <f t="shared" si="582"/>
        <v>0</v>
      </c>
      <c r="EX315" s="2705">
        <f>IF(X315=EX8,X315,0)</f>
        <v>0</v>
      </c>
      <c r="EY315" s="2703" t="str">
        <f t="shared" si="583"/>
        <v/>
      </c>
      <c r="EZ315" s="2678" t="str">
        <f t="shared" si="584"/>
        <v/>
      </c>
      <c r="FA315" s="2692" t="str">
        <f t="shared" si="585"/>
        <v/>
      </c>
      <c r="FB315" s="2692" t="str">
        <f t="shared" si="586"/>
        <v/>
      </c>
      <c r="FC315" s="2692" t="str">
        <f t="shared" si="587"/>
        <v/>
      </c>
      <c r="FD315" s="2692" t="str">
        <f t="shared" si="588"/>
        <v/>
      </c>
      <c r="FE315" s="2692" t="str">
        <f t="shared" si="589"/>
        <v/>
      </c>
      <c r="FF315" s="2692" t="str">
        <f t="shared" si="590"/>
        <v/>
      </c>
      <c r="FG315" s="2692" t="str">
        <f t="shared" si="591"/>
        <v/>
      </c>
      <c r="FH315" s="2601"/>
      <c r="FI315" s="2681" t="str">
        <f t="shared" si="592"/>
        <v/>
      </c>
      <c r="FJ315" s="2694">
        <f t="shared" si="593"/>
        <v>0</v>
      </c>
      <c r="FK315" s="2527" t="str">
        <f t="shared" si="594"/>
        <v/>
      </c>
      <c r="FL315" s="2527" t="str">
        <f t="shared" si="595"/>
        <v/>
      </c>
      <c r="FM315" s="2527" t="str">
        <f t="shared" si="596"/>
        <v/>
      </c>
      <c r="FN315" s="2527" t="str">
        <f t="shared" si="597"/>
        <v/>
      </c>
      <c r="FO315" s="2527" t="str">
        <f t="shared" si="598"/>
        <v/>
      </c>
      <c r="FP315" s="2527" t="str">
        <f t="shared" si="599"/>
        <v/>
      </c>
      <c r="FQ315" s="2527" t="str">
        <f t="shared" si="600"/>
        <v/>
      </c>
      <c r="FR315" s="2527" t="str">
        <f t="shared" si="601"/>
        <v/>
      </c>
      <c r="FS315" s="2704">
        <f>IF(X315=FS8,X315,0)</f>
        <v>0</v>
      </c>
      <c r="FT315" s="2703" t="str">
        <f t="shared" si="602"/>
        <v/>
      </c>
      <c r="FU315" s="2692" t="str">
        <f t="shared" si="603"/>
        <v/>
      </c>
      <c r="FV315" s="2692" t="str">
        <f t="shared" si="604"/>
        <v/>
      </c>
      <c r="FW315" s="2692" t="str">
        <f t="shared" si="605"/>
        <v/>
      </c>
      <c r="FX315" s="2692" t="str">
        <f t="shared" si="606"/>
        <v/>
      </c>
      <c r="FY315" s="2692" t="str">
        <f t="shared" si="607"/>
        <v/>
      </c>
      <c r="FZ315" s="2692" t="str">
        <f t="shared" si="608"/>
        <v/>
      </c>
      <c r="GA315" s="2692" t="str">
        <f t="shared" si="609"/>
        <v/>
      </c>
      <c r="GB315" s="2696" t="str">
        <f t="shared" si="610"/>
        <v/>
      </c>
      <c r="GC315" s="2535"/>
    </row>
    <row r="316" spans="1:185" ht="45" customHeight="1" x14ac:dyDescent="0.25">
      <c r="A316" s="2633">
        <f>ROW()</f>
        <v>316</v>
      </c>
      <c r="B316" s="2667" t="str">
        <f>IF(C316="I","",IF(ISBLANK(D316),"",IF(ISTEXT(D316),LARGE(B9:B315,1)+1,0)))</f>
        <v/>
      </c>
      <c r="C316" s="2716"/>
      <c r="D316" s="2712"/>
      <c r="E316" s="2669"/>
      <c r="F316" s="2670"/>
      <c r="G316" s="2671"/>
      <c r="H316" s="2672"/>
      <c r="I316" s="2671"/>
      <c r="J316" s="2672"/>
      <c r="K316" s="2673">
        <f t="shared" si="611"/>
        <v>0</v>
      </c>
      <c r="L316" s="2532"/>
      <c r="M316" s="2674">
        <f t="shared" si="499"/>
        <v>0</v>
      </c>
      <c r="N316" s="2675">
        <f t="shared" si="499"/>
        <v>0</v>
      </c>
      <c r="O316" s="2676"/>
      <c r="P316" s="2676"/>
      <c r="Q316" s="2676"/>
      <c r="R316" s="2676"/>
      <c r="S316" s="2676"/>
      <c r="T316" s="2676"/>
      <c r="U316" s="2676"/>
      <c r="V316" s="2676"/>
      <c r="W316" s="2532"/>
      <c r="X316" s="2674">
        <f t="shared" si="500"/>
        <v>0</v>
      </c>
      <c r="Y316" s="2675">
        <f t="shared" si="500"/>
        <v>0</v>
      </c>
      <c r="Z316" s="2677"/>
      <c r="AA316" s="2677"/>
      <c r="AB316" s="2677"/>
      <c r="AC316" s="2677"/>
      <c r="AD316" s="2677"/>
      <c r="AE316" s="2677"/>
      <c r="AF316" s="2677"/>
      <c r="AG316" s="2677"/>
      <c r="AH316" s="2532"/>
      <c r="AI316" s="2535"/>
      <c r="AJ316" s="2678">
        <f t="shared" si="501"/>
        <v>0</v>
      </c>
      <c r="AK316" s="2679">
        <f t="shared" si="502"/>
        <v>0</v>
      </c>
      <c r="AL316" s="2678">
        <f t="shared" si="503"/>
        <v>0</v>
      </c>
      <c r="AM316" s="2679">
        <f t="shared" si="504"/>
        <v>0</v>
      </c>
      <c r="AN316" s="2678">
        <f t="shared" si="505"/>
        <v>0</v>
      </c>
      <c r="AO316" s="2679">
        <f t="shared" si="506"/>
        <v>0</v>
      </c>
      <c r="AP316" s="2678">
        <f t="shared" si="507"/>
        <v>0</v>
      </c>
      <c r="AQ316" s="2679">
        <f t="shared" si="508"/>
        <v>0</v>
      </c>
      <c r="AR316" s="2678">
        <f t="shared" si="509"/>
        <v>0</v>
      </c>
      <c r="AS316" s="2679">
        <f t="shared" si="510"/>
        <v>0</v>
      </c>
      <c r="AT316" s="2678">
        <f t="shared" si="511"/>
        <v>0</v>
      </c>
      <c r="AU316" s="2679">
        <f t="shared" si="512"/>
        <v>0</v>
      </c>
      <c r="AV316" s="2678">
        <f t="shared" si="513"/>
        <v>0</v>
      </c>
      <c r="AW316" s="2679">
        <f t="shared" si="514"/>
        <v>0</v>
      </c>
      <c r="AX316" s="2678">
        <f t="shared" si="515"/>
        <v>0</v>
      </c>
      <c r="AY316" s="2679">
        <f t="shared" si="516"/>
        <v>0</v>
      </c>
      <c r="AZ316" s="2680"/>
      <c r="BA316" s="2681">
        <f>BA9</f>
        <v>20</v>
      </c>
      <c r="BB316" s="2681">
        <f t="shared" si="517"/>
        <v>0</v>
      </c>
      <c r="BC316" s="2681" t="str">
        <f t="shared" si="518"/>
        <v/>
      </c>
      <c r="BD316" s="2682">
        <f t="shared" si="615"/>
        <v>0</v>
      </c>
      <c r="BE316" s="2682">
        <f t="shared" si="612"/>
        <v>0</v>
      </c>
      <c r="BF316" s="2682">
        <f t="shared" si="612"/>
        <v>0</v>
      </c>
      <c r="BG316" s="2682">
        <f t="shared" si="612"/>
        <v>0</v>
      </c>
      <c r="BH316" s="2682">
        <f t="shared" si="612"/>
        <v>0</v>
      </c>
      <c r="BI316" s="2682">
        <f t="shared" si="612"/>
        <v>0</v>
      </c>
      <c r="BJ316" s="2682">
        <f t="shared" si="612"/>
        <v>0</v>
      </c>
      <c r="BK316" s="2682">
        <f t="shared" si="612"/>
        <v>0</v>
      </c>
      <c r="BL316" s="2535"/>
      <c r="BM316" s="2683">
        <f t="shared" si="519"/>
        <v>0</v>
      </c>
      <c r="BN316" s="2684">
        <f t="shared" si="520"/>
        <v>0</v>
      </c>
      <c r="BO316" s="2684">
        <f t="shared" si="521"/>
        <v>0</v>
      </c>
      <c r="BP316" s="2684">
        <f t="shared" si="522"/>
        <v>0</v>
      </c>
      <c r="BQ316" s="2684">
        <f t="shared" si="523"/>
        <v>0</v>
      </c>
      <c r="BR316" s="2684">
        <f t="shared" si="524"/>
        <v>0</v>
      </c>
      <c r="BS316" s="2684">
        <f t="shared" si="525"/>
        <v>0</v>
      </c>
      <c r="BT316" s="2684">
        <f t="shared" si="526"/>
        <v>0</v>
      </c>
      <c r="BU316" s="2617"/>
      <c r="BV316" s="2685">
        <f t="shared" si="616"/>
        <v>0</v>
      </c>
      <c r="BW316" s="2686">
        <f t="shared" si="613"/>
        <v>0</v>
      </c>
      <c r="BX316" s="2686">
        <f t="shared" si="613"/>
        <v>0</v>
      </c>
      <c r="BY316" s="2686">
        <f t="shared" si="613"/>
        <v>0</v>
      </c>
      <c r="BZ316" s="2686">
        <f t="shared" si="613"/>
        <v>0</v>
      </c>
      <c r="CA316" s="2686">
        <f t="shared" si="613"/>
        <v>0</v>
      </c>
      <c r="CB316" s="2686">
        <f t="shared" si="613"/>
        <v>0</v>
      </c>
      <c r="CC316" s="2687">
        <f t="shared" si="613"/>
        <v>0</v>
      </c>
      <c r="CD316" s="2525"/>
      <c r="CE316" s="2681" t="str">
        <f t="shared" si="527"/>
        <v/>
      </c>
      <c r="CF316" s="2688">
        <f t="shared" si="528"/>
        <v>0</v>
      </c>
      <c r="CG316" s="2689">
        <f t="shared" si="529"/>
        <v>0</v>
      </c>
      <c r="CH316" s="2689">
        <f t="shared" si="530"/>
        <v>0</v>
      </c>
      <c r="CI316" s="2689">
        <f t="shared" si="531"/>
        <v>0</v>
      </c>
      <c r="CJ316" s="2689">
        <f t="shared" si="532"/>
        <v>0</v>
      </c>
      <c r="CK316" s="2689">
        <f t="shared" si="533"/>
        <v>0</v>
      </c>
      <c r="CL316" s="2689">
        <f t="shared" si="534"/>
        <v>0</v>
      </c>
      <c r="CM316" s="2689">
        <f t="shared" si="535"/>
        <v>0</v>
      </c>
      <c r="CN316" s="2689">
        <f t="shared" si="536"/>
        <v>0</v>
      </c>
      <c r="CO316" s="2702">
        <f>IF(M316=CO8,M316,0)</f>
        <v>0</v>
      </c>
      <c r="CP316" s="2703" t="str">
        <f t="shared" si="537"/>
        <v/>
      </c>
      <c r="CQ316" s="2678" t="str">
        <f t="shared" si="538"/>
        <v/>
      </c>
      <c r="CR316" s="2692" t="str">
        <f t="shared" si="539"/>
        <v/>
      </c>
      <c r="CS316" s="2692" t="str">
        <f t="shared" si="540"/>
        <v/>
      </c>
      <c r="CT316" s="2692" t="str">
        <f t="shared" si="541"/>
        <v/>
      </c>
      <c r="CU316" s="2692" t="str">
        <f t="shared" si="542"/>
        <v/>
      </c>
      <c r="CV316" s="2692" t="str">
        <f t="shared" si="543"/>
        <v/>
      </c>
      <c r="CW316" s="2692" t="str">
        <f t="shared" si="544"/>
        <v/>
      </c>
      <c r="CX316" s="2693" t="str">
        <f t="shared" si="545"/>
        <v/>
      </c>
      <c r="CY316" s="2601"/>
      <c r="CZ316" s="2681" t="str">
        <f t="shared" si="546"/>
        <v/>
      </c>
      <c r="DA316" s="2694">
        <f t="shared" si="547"/>
        <v>0</v>
      </c>
      <c r="DB316" s="2527" t="str">
        <f t="shared" si="548"/>
        <v/>
      </c>
      <c r="DC316" s="2527" t="str">
        <f t="shared" si="549"/>
        <v/>
      </c>
      <c r="DD316" s="2527" t="str">
        <f t="shared" si="550"/>
        <v/>
      </c>
      <c r="DE316" s="2527" t="str">
        <f t="shared" si="551"/>
        <v/>
      </c>
      <c r="DF316" s="2527" t="str">
        <f t="shared" si="552"/>
        <v/>
      </c>
      <c r="DG316" s="2527" t="str">
        <f t="shared" si="553"/>
        <v/>
      </c>
      <c r="DH316" s="2527" t="str">
        <f t="shared" si="554"/>
        <v/>
      </c>
      <c r="DI316" s="2527" t="str">
        <f t="shared" si="555"/>
        <v/>
      </c>
      <c r="DJ316" s="2549"/>
      <c r="DK316" s="2704">
        <f>IF(M316=DK8,M316,0)</f>
        <v>0</v>
      </c>
      <c r="DL316" s="2703" t="str">
        <f t="shared" si="556"/>
        <v/>
      </c>
      <c r="DM316" s="2692" t="str">
        <f t="shared" si="557"/>
        <v/>
      </c>
      <c r="DN316" s="2692" t="str">
        <f t="shared" si="558"/>
        <v/>
      </c>
      <c r="DO316" s="2692" t="str">
        <f t="shared" si="559"/>
        <v/>
      </c>
      <c r="DP316" s="2692" t="str">
        <f t="shared" si="560"/>
        <v/>
      </c>
      <c r="DQ316" s="2692" t="str">
        <f t="shared" si="561"/>
        <v/>
      </c>
      <c r="DR316" s="2692" t="str">
        <f t="shared" si="562"/>
        <v/>
      </c>
      <c r="DS316" s="2692" t="str">
        <f t="shared" si="563"/>
        <v/>
      </c>
      <c r="DT316" s="2696" t="str">
        <f t="shared" si="564"/>
        <v/>
      </c>
      <c r="DU316" s="2535"/>
      <c r="DV316" s="2683">
        <f t="shared" si="565"/>
        <v>0</v>
      </c>
      <c r="DW316" s="2684">
        <f t="shared" si="566"/>
        <v>0</v>
      </c>
      <c r="DX316" s="2684">
        <f t="shared" si="567"/>
        <v>0</v>
      </c>
      <c r="DY316" s="2684">
        <f t="shared" si="568"/>
        <v>0</v>
      </c>
      <c r="DZ316" s="2684">
        <f t="shared" si="569"/>
        <v>0</v>
      </c>
      <c r="EA316" s="2684">
        <f t="shared" si="570"/>
        <v>0</v>
      </c>
      <c r="EB316" s="2684">
        <f t="shared" si="571"/>
        <v>0</v>
      </c>
      <c r="EC316" s="2684">
        <f t="shared" si="572"/>
        <v>0</v>
      </c>
      <c r="ED316" s="2630"/>
      <c r="EE316" s="2685">
        <f t="shared" si="617"/>
        <v>0</v>
      </c>
      <c r="EF316" s="2686">
        <f t="shared" si="614"/>
        <v>0</v>
      </c>
      <c r="EG316" s="2686">
        <f t="shared" si="614"/>
        <v>0</v>
      </c>
      <c r="EH316" s="2686">
        <f t="shared" si="614"/>
        <v>0</v>
      </c>
      <c r="EI316" s="2686">
        <f t="shared" si="614"/>
        <v>0</v>
      </c>
      <c r="EJ316" s="2686">
        <f t="shared" si="614"/>
        <v>0</v>
      </c>
      <c r="EK316" s="2686">
        <f t="shared" si="614"/>
        <v>0</v>
      </c>
      <c r="EL316" s="2687">
        <f t="shared" si="614"/>
        <v>0</v>
      </c>
      <c r="EM316" s="2601"/>
      <c r="EN316" s="2681" t="str">
        <f t="shared" si="573"/>
        <v/>
      </c>
      <c r="EO316" s="2688">
        <f t="shared" si="574"/>
        <v>0</v>
      </c>
      <c r="EP316" s="2689">
        <f t="shared" si="575"/>
        <v>0</v>
      </c>
      <c r="EQ316" s="2689">
        <f t="shared" si="576"/>
        <v>0</v>
      </c>
      <c r="ER316" s="2689">
        <f t="shared" si="577"/>
        <v>0</v>
      </c>
      <c r="ES316" s="2689">
        <f t="shared" si="578"/>
        <v>0</v>
      </c>
      <c r="ET316" s="2689">
        <f t="shared" si="579"/>
        <v>0</v>
      </c>
      <c r="EU316" s="2689">
        <f t="shared" si="580"/>
        <v>0</v>
      </c>
      <c r="EV316" s="2689">
        <f t="shared" si="581"/>
        <v>0</v>
      </c>
      <c r="EW316" s="2689">
        <f t="shared" si="582"/>
        <v>0</v>
      </c>
      <c r="EX316" s="2705">
        <f>IF(X316=EX8,X316,0)</f>
        <v>0</v>
      </c>
      <c r="EY316" s="2703" t="str">
        <f t="shared" si="583"/>
        <v/>
      </c>
      <c r="EZ316" s="2678" t="str">
        <f t="shared" si="584"/>
        <v/>
      </c>
      <c r="FA316" s="2692" t="str">
        <f t="shared" si="585"/>
        <v/>
      </c>
      <c r="FB316" s="2692" t="str">
        <f t="shared" si="586"/>
        <v/>
      </c>
      <c r="FC316" s="2692" t="str">
        <f t="shared" si="587"/>
        <v/>
      </c>
      <c r="FD316" s="2692" t="str">
        <f t="shared" si="588"/>
        <v/>
      </c>
      <c r="FE316" s="2692" t="str">
        <f t="shared" si="589"/>
        <v/>
      </c>
      <c r="FF316" s="2692" t="str">
        <f t="shared" si="590"/>
        <v/>
      </c>
      <c r="FG316" s="2692" t="str">
        <f t="shared" si="591"/>
        <v/>
      </c>
      <c r="FH316" s="2601"/>
      <c r="FI316" s="2681" t="str">
        <f t="shared" si="592"/>
        <v/>
      </c>
      <c r="FJ316" s="2694">
        <f t="shared" si="593"/>
        <v>0</v>
      </c>
      <c r="FK316" s="2527" t="str">
        <f t="shared" si="594"/>
        <v/>
      </c>
      <c r="FL316" s="2527" t="str">
        <f t="shared" si="595"/>
        <v/>
      </c>
      <c r="FM316" s="2527" t="str">
        <f t="shared" si="596"/>
        <v/>
      </c>
      <c r="FN316" s="2527" t="str">
        <f t="shared" si="597"/>
        <v/>
      </c>
      <c r="FO316" s="2527" t="str">
        <f t="shared" si="598"/>
        <v/>
      </c>
      <c r="FP316" s="2527" t="str">
        <f t="shared" si="599"/>
        <v/>
      </c>
      <c r="FQ316" s="2527" t="str">
        <f t="shared" si="600"/>
        <v/>
      </c>
      <c r="FR316" s="2527" t="str">
        <f t="shared" si="601"/>
        <v/>
      </c>
      <c r="FS316" s="2704">
        <f>IF(X316=FS8,X316,0)</f>
        <v>0</v>
      </c>
      <c r="FT316" s="2703" t="str">
        <f t="shared" si="602"/>
        <v/>
      </c>
      <c r="FU316" s="2692" t="str">
        <f t="shared" si="603"/>
        <v/>
      </c>
      <c r="FV316" s="2692" t="str">
        <f t="shared" si="604"/>
        <v/>
      </c>
      <c r="FW316" s="2692" t="str">
        <f t="shared" si="605"/>
        <v/>
      </c>
      <c r="FX316" s="2692" t="str">
        <f t="shared" si="606"/>
        <v/>
      </c>
      <c r="FY316" s="2692" t="str">
        <f t="shared" si="607"/>
        <v/>
      </c>
      <c r="FZ316" s="2692" t="str">
        <f t="shared" si="608"/>
        <v/>
      </c>
      <c r="GA316" s="2692" t="str">
        <f t="shared" si="609"/>
        <v/>
      </c>
      <c r="GB316" s="2696" t="str">
        <f t="shared" si="610"/>
        <v/>
      </c>
      <c r="GC316" s="2535"/>
    </row>
    <row r="317" spans="1:185" ht="45" customHeight="1" x14ac:dyDescent="0.25">
      <c r="A317" s="2633">
        <f>ROW()</f>
        <v>317</v>
      </c>
      <c r="B317" s="2667" t="str">
        <f>IF(C317="I","",IF(ISBLANK(D317),"",IF(ISTEXT(D317),LARGE(B9:B316,1)+1,0)))</f>
        <v/>
      </c>
      <c r="C317" s="2716"/>
      <c r="D317" s="2712"/>
      <c r="E317" s="2669"/>
      <c r="F317" s="2670"/>
      <c r="G317" s="2671"/>
      <c r="H317" s="2672"/>
      <c r="I317" s="2671"/>
      <c r="J317" s="2672"/>
      <c r="K317" s="2673">
        <f t="shared" si="611"/>
        <v>0</v>
      </c>
      <c r="L317" s="2532"/>
      <c r="M317" s="2674">
        <f t="shared" si="499"/>
        <v>0</v>
      </c>
      <c r="N317" s="2675">
        <f t="shared" si="499"/>
        <v>0</v>
      </c>
      <c r="O317" s="2676"/>
      <c r="P317" s="2676"/>
      <c r="Q317" s="2676"/>
      <c r="R317" s="2676"/>
      <c r="S317" s="2676"/>
      <c r="T317" s="2676"/>
      <c r="U317" s="2676"/>
      <c r="V317" s="2676"/>
      <c r="W317" s="2532"/>
      <c r="X317" s="2674">
        <f t="shared" si="500"/>
        <v>0</v>
      </c>
      <c r="Y317" s="2675">
        <f t="shared" si="500"/>
        <v>0</v>
      </c>
      <c r="Z317" s="2677"/>
      <c r="AA317" s="2677"/>
      <c r="AB317" s="2677"/>
      <c r="AC317" s="2677"/>
      <c r="AD317" s="2677"/>
      <c r="AE317" s="2677"/>
      <c r="AF317" s="2677"/>
      <c r="AG317" s="2677"/>
      <c r="AH317" s="2532"/>
      <c r="AI317" s="2535"/>
      <c r="AJ317" s="2678">
        <f t="shared" si="501"/>
        <v>0</v>
      </c>
      <c r="AK317" s="2679">
        <f t="shared" si="502"/>
        <v>0</v>
      </c>
      <c r="AL317" s="2678">
        <f t="shared" si="503"/>
        <v>0</v>
      </c>
      <c r="AM317" s="2679">
        <f t="shared" si="504"/>
        <v>0</v>
      </c>
      <c r="AN317" s="2678">
        <f t="shared" si="505"/>
        <v>0</v>
      </c>
      <c r="AO317" s="2679">
        <f t="shared" si="506"/>
        <v>0</v>
      </c>
      <c r="AP317" s="2678">
        <f t="shared" si="507"/>
        <v>0</v>
      </c>
      <c r="AQ317" s="2679">
        <f t="shared" si="508"/>
        <v>0</v>
      </c>
      <c r="AR317" s="2678">
        <f t="shared" si="509"/>
        <v>0</v>
      </c>
      <c r="AS317" s="2679">
        <f t="shared" si="510"/>
        <v>0</v>
      </c>
      <c r="AT317" s="2678">
        <f t="shared" si="511"/>
        <v>0</v>
      </c>
      <c r="AU317" s="2679">
        <f t="shared" si="512"/>
        <v>0</v>
      </c>
      <c r="AV317" s="2678">
        <f t="shared" si="513"/>
        <v>0</v>
      </c>
      <c r="AW317" s="2679">
        <f t="shared" si="514"/>
        <v>0</v>
      </c>
      <c r="AX317" s="2678">
        <f t="shared" si="515"/>
        <v>0</v>
      </c>
      <c r="AY317" s="2679">
        <f t="shared" si="516"/>
        <v>0</v>
      </c>
      <c r="AZ317" s="2680"/>
      <c r="BA317" s="2681">
        <f>BA9</f>
        <v>20</v>
      </c>
      <c r="BB317" s="2681">
        <f t="shared" si="517"/>
        <v>0</v>
      </c>
      <c r="BC317" s="2681" t="str">
        <f t="shared" si="518"/>
        <v/>
      </c>
      <c r="BD317" s="2682">
        <f t="shared" si="615"/>
        <v>0</v>
      </c>
      <c r="BE317" s="2682">
        <f t="shared" si="612"/>
        <v>0</v>
      </c>
      <c r="BF317" s="2682">
        <f t="shared" si="612"/>
        <v>0</v>
      </c>
      <c r="BG317" s="2682">
        <f t="shared" si="612"/>
        <v>0</v>
      </c>
      <c r="BH317" s="2682">
        <f t="shared" si="612"/>
        <v>0</v>
      </c>
      <c r="BI317" s="2682">
        <f t="shared" si="612"/>
        <v>0</v>
      </c>
      <c r="BJ317" s="2682">
        <f t="shared" si="612"/>
        <v>0</v>
      </c>
      <c r="BK317" s="2682">
        <f t="shared" si="612"/>
        <v>0</v>
      </c>
      <c r="BL317" s="2535"/>
      <c r="BM317" s="2683">
        <f t="shared" si="519"/>
        <v>0</v>
      </c>
      <c r="BN317" s="2684">
        <f t="shared" si="520"/>
        <v>0</v>
      </c>
      <c r="BO317" s="2684">
        <f t="shared" si="521"/>
        <v>0</v>
      </c>
      <c r="BP317" s="2684">
        <f t="shared" si="522"/>
        <v>0</v>
      </c>
      <c r="BQ317" s="2684">
        <f t="shared" si="523"/>
        <v>0</v>
      </c>
      <c r="BR317" s="2684">
        <f t="shared" si="524"/>
        <v>0</v>
      </c>
      <c r="BS317" s="2684">
        <f t="shared" si="525"/>
        <v>0</v>
      </c>
      <c r="BT317" s="2684">
        <f t="shared" si="526"/>
        <v>0</v>
      </c>
      <c r="BU317" s="2617"/>
      <c r="BV317" s="2685">
        <f t="shared" si="616"/>
        <v>0</v>
      </c>
      <c r="BW317" s="2686">
        <f t="shared" si="613"/>
        <v>0</v>
      </c>
      <c r="BX317" s="2686">
        <f t="shared" si="613"/>
        <v>0</v>
      </c>
      <c r="BY317" s="2686">
        <f t="shared" si="613"/>
        <v>0</v>
      </c>
      <c r="BZ317" s="2686">
        <f t="shared" si="613"/>
        <v>0</v>
      </c>
      <c r="CA317" s="2686">
        <f t="shared" si="613"/>
        <v>0</v>
      </c>
      <c r="CB317" s="2686">
        <f t="shared" si="613"/>
        <v>0</v>
      </c>
      <c r="CC317" s="2687">
        <f t="shared" si="613"/>
        <v>0</v>
      </c>
      <c r="CD317" s="2525"/>
      <c r="CE317" s="2681" t="str">
        <f t="shared" si="527"/>
        <v/>
      </c>
      <c r="CF317" s="2688">
        <f t="shared" si="528"/>
        <v>0</v>
      </c>
      <c r="CG317" s="2689">
        <f t="shared" si="529"/>
        <v>0</v>
      </c>
      <c r="CH317" s="2689">
        <f t="shared" si="530"/>
        <v>0</v>
      </c>
      <c r="CI317" s="2689">
        <f t="shared" si="531"/>
        <v>0</v>
      </c>
      <c r="CJ317" s="2689">
        <f t="shared" si="532"/>
        <v>0</v>
      </c>
      <c r="CK317" s="2689">
        <f t="shared" si="533"/>
        <v>0</v>
      </c>
      <c r="CL317" s="2689">
        <f t="shared" si="534"/>
        <v>0</v>
      </c>
      <c r="CM317" s="2689">
        <f t="shared" si="535"/>
        <v>0</v>
      </c>
      <c r="CN317" s="2689">
        <f t="shared" si="536"/>
        <v>0</v>
      </c>
      <c r="CO317" s="2702">
        <f>IF(M317=CO8,M317,0)</f>
        <v>0</v>
      </c>
      <c r="CP317" s="2703" t="str">
        <f t="shared" si="537"/>
        <v/>
      </c>
      <c r="CQ317" s="2678" t="str">
        <f t="shared" si="538"/>
        <v/>
      </c>
      <c r="CR317" s="2692" t="str">
        <f t="shared" si="539"/>
        <v/>
      </c>
      <c r="CS317" s="2692" t="str">
        <f t="shared" si="540"/>
        <v/>
      </c>
      <c r="CT317" s="2692" t="str">
        <f t="shared" si="541"/>
        <v/>
      </c>
      <c r="CU317" s="2692" t="str">
        <f t="shared" si="542"/>
        <v/>
      </c>
      <c r="CV317" s="2692" t="str">
        <f t="shared" si="543"/>
        <v/>
      </c>
      <c r="CW317" s="2692" t="str">
        <f t="shared" si="544"/>
        <v/>
      </c>
      <c r="CX317" s="2693" t="str">
        <f t="shared" si="545"/>
        <v/>
      </c>
      <c r="CY317" s="2601"/>
      <c r="CZ317" s="2681" t="str">
        <f t="shared" si="546"/>
        <v/>
      </c>
      <c r="DA317" s="2694">
        <f t="shared" si="547"/>
        <v>0</v>
      </c>
      <c r="DB317" s="2527" t="str">
        <f t="shared" si="548"/>
        <v/>
      </c>
      <c r="DC317" s="2527" t="str">
        <f t="shared" si="549"/>
        <v/>
      </c>
      <c r="DD317" s="2527" t="str">
        <f t="shared" si="550"/>
        <v/>
      </c>
      <c r="DE317" s="2527" t="str">
        <f t="shared" si="551"/>
        <v/>
      </c>
      <c r="DF317" s="2527" t="str">
        <f t="shared" si="552"/>
        <v/>
      </c>
      <c r="DG317" s="2527" t="str">
        <f t="shared" si="553"/>
        <v/>
      </c>
      <c r="DH317" s="2527" t="str">
        <f t="shared" si="554"/>
        <v/>
      </c>
      <c r="DI317" s="2527" t="str">
        <f t="shared" si="555"/>
        <v/>
      </c>
      <c r="DJ317" s="2549"/>
      <c r="DK317" s="2704">
        <f>IF(M317=DK8,M317,0)</f>
        <v>0</v>
      </c>
      <c r="DL317" s="2703" t="str">
        <f t="shared" si="556"/>
        <v/>
      </c>
      <c r="DM317" s="2692" t="str">
        <f t="shared" si="557"/>
        <v/>
      </c>
      <c r="DN317" s="2692" t="str">
        <f t="shared" si="558"/>
        <v/>
      </c>
      <c r="DO317" s="2692" t="str">
        <f t="shared" si="559"/>
        <v/>
      </c>
      <c r="DP317" s="2692" t="str">
        <f t="shared" si="560"/>
        <v/>
      </c>
      <c r="DQ317" s="2692" t="str">
        <f t="shared" si="561"/>
        <v/>
      </c>
      <c r="DR317" s="2692" t="str">
        <f t="shared" si="562"/>
        <v/>
      </c>
      <c r="DS317" s="2692" t="str">
        <f t="shared" si="563"/>
        <v/>
      </c>
      <c r="DT317" s="2696" t="str">
        <f t="shared" si="564"/>
        <v/>
      </c>
      <c r="DU317" s="2535"/>
      <c r="DV317" s="2683">
        <f t="shared" si="565"/>
        <v>0</v>
      </c>
      <c r="DW317" s="2684">
        <f t="shared" si="566"/>
        <v>0</v>
      </c>
      <c r="DX317" s="2684">
        <f t="shared" si="567"/>
        <v>0</v>
      </c>
      <c r="DY317" s="2684">
        <f t="shared" si="568"/>
        <v>0</v>
      </c>
      <c r="DZ317" s="2684">
        <f t="shared" si="569"/>
        <v>0</v>
      </c>
      <c r="EA317" s="2684">
        <f t="shared" si="570"/>
        <v>0</v>
      </c>
      <c r="EB317" s="2684">
        <f t="shared" si="571"/>
        <v>0</v>
      </c>
      <c r="EC317" s="2684">
        <f t="shared" si="572"/>
        <v>0</v>
      </c>
      <c r="ED317" s="2630"/>
      <c r="EE317" s="2685">
        <f t="shared" si="617"/>
        <v>0</v>
      </c>
      <c r="EF317" s="2686">
        <f t="shared" si="614"/>
        <v>0</v>
      </c>
      <c r="EG317" s="2686">
        <f t="shared" si="614"/>
        <v>0</v>
      </c>
      <c r="EH317" s="2686">
        <f t="shared" si="614"/>
        <v>0</v>
      </c>
      <c r="EI317" s="2686">
        <f t="shared" si="614"/>
        <v>0</v>
      </c>
      <c r="EJ317" s="2686">
        <f t="shared" si="614"/>
        <v>0</v>
      </c>
      <c r="EK317" s="2686">
        <f t="shared" si="614"/>
        <v>0</v>
      </c>
      <c r="EL317" s="2687">
        <f t="shared" si="614"/>
        <v>0</v>
      </c>
      <c r="EM317" s="2601"/>
      <c r="EN317" s="2681" t="str">
        <f t="shared" si="573"/>
        <v/>
      </c>
      <c r="EO317" s="2688">
        <f t="shared" si="574"/>
        <v>0</v>
      </c>
      <c r="EP317" s="2689">
        <f t="shared" si="575"/>
        <v>0</v>
      </c>
      <c r="EQ317" s="2689">
        <f t="shared" si="576"/>
        <v>0</v>
      </c>
      <c r="ER317" s="2689">
        <f t="shared" si="577"/>
        <v>0</v>
      </c>
      <c r="ES317" s="2689">
        <f t="shared" si="578"/>
        <v>0</v>
      </c>
      <c r="ET317" s="2689">
        <f t="shared" si="579"/>
        <v>0</v>
      </c>
      <c r="EU317" s="2689">
        <f t="shared" si="580"/>
        <v>0</v>
      </c>
      <c r="EV317" s="2689">
        <f t="shared" si="581"/>
        <v>0</v>
      </c>
      <c r="EW317" s="2689">
        <f t="shared" si="582"/>
        <v>0</v>
      </c>
      <c r="EX317" s="2705">
        <f>IF(X317=EX8,X317,0)</f>
        <v>0</v>
      </c>
      <c r="EY317" s="2703" t="str">
        <f t="shared" si="583"/>
        <v/>
      </c>
      <c r="EZ317" s="2678" t="str">
        <f t="shared" si="584"/>
        <v/>
      </c>
      <c r="FA317" s="2692" t="str">
        <f t="shared" si="585"/>
        <v/>
      </c>
      <c r="FB317" s="2692" t="str">
        <f t="shared" si="586"/>
        <v/>
      </c>
      <c r="FC317" s="2692" t="str">
        <f t="shared" si="587"/>
        <v/>
      </c>
      <c r="FD317" s="2692" t="str">
        <f t="shared" si="588"/>
        <v/>
      </c>
      <c r="FE317" s="2692" t="str">
        <f t="shared" si="589"/>
        <v/>
      </c>
      <c r="FF317" s="2692" t="str">
        <f t="shared" si="590"/>
        <v/>
      </c>
      <c r="FG317" s="2692" t="str">
        <f t="shared" si="591"/>
        <v/>
      </c>
      <c r="FH317" s="2601"/>
      <c r="FI317" s="2681" t="str">
        <f t="shared" si="592"/>
        <v/>
      </c>
      <c r="FJ317" s="2694">
        <f t="shared" si="593"/>
        <v>0</v>
      </c>
      <c r="FK317" s="2527" t="str">
        <f t="shared" si="594"/>
        <v/>
      </c>
      <c r="FL317" s="2527" t="str">
        <f t="shared" si="595"/>
        <v/>
      </c>
      <c r="FM317" s="2527" t="str">
        <f t="shared" si="596"/>
        <v/>
      </c>
      <c r="FN317" s="2527" t="str">
        <f t="shared" si="597"/>
        <v/>
      </c>
      <c r="FO317" s="2527" t="str">
        <f t="shared" si="598"/>
        <v/>
      </c>
      <c r="FP317" s="2527" t="str">
        <f t="shared" si="599"/>
        <v/>
      </c>
      <c r="FQ317" s="2527" t="str">
        <f t="shared" si="600"/>
        <v/>
      </c>
      <c r="FR317" s="2527" t="str">
        <f t="shared" si="601"/>
        <v/>
      </c>
      <c r="FS317" s="2704">
        <f>IF(X317=FS8,X317,0)</f>
        <v>0</v>
      </c>
      <c r="FT317" s="2703" t="str">
        <f t="shared" si="602"/>
        <v/>
      </c>
      <c r="FU317" s="2692" t="str">
        <f t="shared" si="603"/>
        <v/>
      </c>
      <c r="FV317" s="2692" t="str">
        <f t="shared" si="604"/>
        <v/>
      </c>
      <c r="FW317" s="2692" t="str">
        <f t="shared" si="605"/>
        <v/>
      </c>
      <c r="FX317" s="2692" t="str">
        <f t="shared" si="606"/>
        <v/>
      </c>
      <c r="FY317" s="2692" t="str">
        <f t="shared" si="607"/>
        <v/>
      </c>
      <c r="FZ317" s="2692" t="str">
        <f t="shared" si="608"/>
        <v/>
      </c>
      <c r="GA317" s="2692" t="str">
        <f t="shared" si="609"/>
        <v/>
      </c>
      <c r="GB317" s="2696" t="str">
        <f t="shared" si="610"/>
        <v/>
      </c>
      <c r="GC317" s="2535"/>
    </row>
    <row r="318" spans="1:185" ht="45" customHeight="1" x14ac:dyDescent="0.25">
      <c r="A318" s="2633">
        <f>ROW()</f>
        <v>318</v>
      </c>
      <c r="B318" s="2667" t="str">
        <f>IF(C318="I","",IF(ISBLANK(D318),"",IF(ISTEXT(D318),LARGE(B9:B317,1)+1,0)))</f>
        <v/>
      </c>
      <c r="C318" s="2716"/>
      <c r="D318" s="2712"/>
      <c r="E318" s="2669"/>
      <c r="F318" s="2670"/>
      <c r="G318" s="2671"/>
      <c r="H318" s="2672"/>
      <c r="I318" s="2671"/>
      <c r="J318" s="2672"/>
      <c r="K318" s="2673">
        <f t="shared" si="611"/>
        <v>0</v>
      </c>
      <c r="L318" s="2532"/>
      <c r="M318" s="2674">
        <f t="shared" si="499"/>
        <v>0</v>
      </c>
      <c r="N318" s="2675">
        <f t="shared" si="499"/>
        <v>0</v>
      </c>
      <c r="O318" s="2676"/>
      <c r="P318" s="2676"/>
      <c r="Q318" s="2676"/>
      <c r="R318" s="2676"/>
      <c r="S318" s="2676"/>
      <c r="T318" s="2676"/>
      <c r="U318" s="2676"/>
      <c r="V318" s="2676"/>
      <c r="W318" s="2532"/>
      <c r="X318" s="2674">
        <f t="shared" si="500"/>
        <v>0</v>
      </c>
      <c r="Y318" s="2675">
        <f t="shared" si="500"/>
        <v>0</v>
      </c>
      <c r="Z318" s="2677"/>
      <c r="AA318" s="2677"/>
      <c r="AB318" s="2677"/>
      <c r="AC318" s="2677"/>
      <c r="AD318" s="2677"/>
      <c r="AE318" s="2677"/>
      <c r="AF318" s="2677"/>
      <c r="AG318" s="2677"/>
      <c r="AH318" s="2532"/>
      <c r="AI318" s="2535"/>
      <c r="AJ318" s="2678">
        <f t="shared" si="501"/>
        <v>0</v>
      </c>
      <c r="AK318" s="2679">
        <f t="shared" si="502"/>
        <v>0</v>
      </c>
      <c r="AL318" s="2678">
        <f t="shared" si="503"/>
        <v>0</v>
      </c>
      <c r="AM318" s="2679">
        <f t="shared" si="504"/>
        <v>0</v>
      </c>
      <c r="AN318" s="2678">
        <f t="shared" si="505"/>
        <v>0</v>
      </c>
      <c r="AO318" s="2679">
        <f t="shared" si="506"/>
        <v>0</v>
      </c>
      <c r="AP318" s="2678">
        <f t="shared" si="507"/>
        <v>0</v>
      </c>
      <c r="AQ318" s="2679">
        <f t="shared" si="508"/>
        <v>0</v>
      </c>
      <c r="AR318" s="2678">
        <f t="shared" si="509"/>
        <v>0</v>
      </c>
      <c r="AS318" s="2679">
        <f t="shared" si="510"/>
        <v>0</v>
      </c>
      <c r="AT318" s="2678">
        <f t="shared" si="511"/>
        <v>0</v>
      </c>
      <c r="AU318" s="2679">
        <f t="shared" si="512"/>
        <v>0</v>
      </c>
      <c r="AV318" s="2678">
        <f t="shared" si="513"/>
        <v>0</v>
      </c>
      <c r="AW318" s="2679">
        <f t="shared" si="514"/>
        <v>0</v>
      </c>
      <c r="AX318" s="2678">
        <f t="shared" si="515"/>
        <v>0</v>
      </c>
      <c r="AY318" s="2679">
        <f t="shared" si="516"/>
        <v>0</v>
      </c>
      <c r="AZ318" s="2680"/>
      <c r="BA318" s="2681">
        <f>BA9</f>
        <v>20</v>
      </c>
      <c r="BB318" s="2681">
        <f t="shared" si="517"/>
        <v>0</v>
      </c>
      <c r="BC318" s="2681" t="str">
        <f t="shared" si="518"/>
        <v/>
      </c>
      <c r="BD318" s="2682">
        <f t="shared" si="615"/>
        <v>0</v>
      </c>
      <c r="BE318" s="2682">
        <f t="shared" si="612"/>
        <v>0</v>
      </c>
      <c r="BF318" s="2682">
        <f t="shared" si="612"/>
        <v>0</v>
      </c>
      <c r="BG318" s="2682">
        <f t="shared" si="612"/>
        <v>0</v>
      </c>
      <c r="BH318" s="2682">
        <f t="shared" si="612"/>
        <v>0</v>
      </c>
      <c r="BI318" s="2682">
        <f t="shared" si="612"/>
        <v>0</v>
      </c>
      <c r="BJ318" s="2682">
        <f t="shared" si="612"/>
        <v>0</v>
      </c>
      <c r="BK318" s="2682">
        <f t="shared" si="612"/>
        <v>0</v>
      </c>
      <c r="BL318" s="2535"/>
      <c r="BM318" s="2683">
        <f t="shared" si="519"/>
        <v>0</v>
      </c>
      <c r="BN318" s="2684">
        <f t="shared" si="520"/>
        <v>0</v>
      </c>
      <c r="BO318" s="2684">
        <f t="shared" si="521"/>
        <v>0</v>
      </c>
      <c r="BP318" s="2684">
        <f t="shared" si="522"/>
        <v>0</v>
      </c>
      <c r="BQ318" s="2684">
        <f t="shared" si="523"/>
        <v>0</v>
      </c>
      <c r="BR318" s="2684">
        <f t="shared" si="524"/>
        <v>0</v>
      </c>
      <c r="BS318" s="2684">
        <f t="shared" si="525"/>
        <v>0</v>
      </c>
      <c r="BT318" s="2684">
        <f t="shared" si="526"/>
        <v>0</v>
      </c>
      <c r="BU318" s="2617"/>
      <c r="BV318" s="2685">
        <f t="shared" si="616"/>
        <v>0</v>
      </c>
      <c r="BW318" s="2686">
        <f t="shared" si="613"/>
        <v>0</v>
      </c>
      <c r="BX318" s="2686">
        <f t="shared" si="613"/>
        <v>0</v>
      </c>
      <c r="BY318" s="2686">
        <f t="shared" si="613"/>
        <v>0</v>
      </c>
      <c r="BZ318" s="2686">
        <f t="shared" si="613"/>
        <v>0</v>
      </c>
      <c r="CA318" s="2686">
        <f t="shared" si="613"/>
        <v>0</v>
      </c>
      <c r="CB318" s="2686">
        <f t="shared" si="613"/>
        <v>0</v>
      </c>
      <c r="CC318" s="2687">
        <f t="shared" si="613"/>
        <v>0</v>
      </c>
      <c r="CD318" s="2525"/>
      <c r="CE318" s="2681" t="str">
        <f t="shared" si="527"/>
        <v/>
      </c>
      <c r="CF318" s="2688">
        <f t="shared" si="528"/>
        <v>0</v>
      </c>
      <c r="CG318" s="2689">
        <f t="shared" si="529"/>
        <v>0</v>
      </c>
      <c r="CH318" s="2689">
        <f t="shared" si="530"/>
        <v>0</v>
      </c>
      <c r="CI318" s="2689">
        <f t="shared" si="531"/>
        <v>0</v>
      </c>
      <c r="CJ318" s="2689">
        <f t="shared" si="532"/>
        <v>0</v>
      </c>
      <c r="CK318" s="2689">
        <f t="shared" si="533"/>
        <v>0</v>
      </c>
      <c r="CL318" s="2689">
        <f t="shared" si="534"/>
        <v>0</v>
      </c>
      <c r="CM318" s="2689">
        <f t="shared" si="535"/>
        <v>0</v>
      </c>
      <c r="CN318" s="2689">
        <f t="shared" si="536"/>
        <v>0</v>
      </c>
      <c r="CO318" s="2702">
        <f>IF(M318=CO8,M318,0)</f>
        <v>0</v>
      </c>
      <c r="CP318" s="2703" t="str">
        <f t="shared" si="537"/>
        <v/>
      </c>
      <c r="CQ318" s="2678" t="str">
        <f t="shared" si="538"/>
        <v/>
      </c>
      <c r="CR318" s="2692" t="str">
        <f t="shared" si="539"/>
        <v/>
      </c>
      <c r="CS318" s="2692" t="str">
        <f t="shared" si="540"/>
        <v/>
      </c>
      <c r="CT318" s="2692" t="str">
        <f t="shared" si="541"/>
        <v/>
      </c>
      <c r="CU318" s="2692" t="str">
        <f t="shared" si="542"/>
        <v/>
      </c>
      <c r="CV318" s="2692" t="str">
        <f t="shared" si="543"/>
        <v/>
      </c>
      <c r="CW318" s="2692" t="str">
        <f t="shared" si="544"/>
        <v/>
      </c>
      <c r="CX318" s="2693" t="str">
        <f t="shared" si="545"/>
        <v/>
      </c>
      <c r="CY318" s="2601"/>
      <c r="CZ318" s="2681" t="str">
        <f t="shared" si="546"/>
        <v/>
      </c>
      <c r="DA318" s="2694">
        <f t="shared" si="547"/>
        <v>0</v>
      </c>
      <c r="DB318" s="2527" t="str">
        <f t="shared" si="548"/>
        <v/>
      </c>
      <c r="DC318" s="2527" t="str">
        <f t="shared" si="549"/>
        <v/>
      </c>
      <c r="DD318" s="2527" t="str">
        <f t="shared" si="550"/>
        <v/>
      </c>
      <c r="DE318" s="2527" t="str">
        <f t="shared" si="551"/>
        <v/>
      </c>
      <c r="DF318" s="2527" t="str">
        <f t="shared" si="552"/>
        <v/>
      </c>
      <c r="DG318" s="2527" t="str">
        <f t="shared" si="553"/>
        <v/>
      </c>
      <c r="DH318" s="2527" t="str">
        <f t="shared" si="554"/>
        <v/>
      </c>
      <c r="DI318" s="2527" t="str">
        <f t="shared" si="555"/>
        <v/>
      </c>
      <c r="DJ318" s="2549"/>
      <c r="DK318" s="2704">
        <f>IF(M318=DK8,M318,0)</f>
        <v>0</v>
      </c>
      <c r="DL318" s="2703" t="str">
        <f t="shared" si="556"/>
        <v/>
      </c>
      <c r="DM318" s="2692" t="str">
        <f t="shared" si="557"/>
        <v/>
      </c>
      <c r="DN318" s="2692" t="str">
        <f t="shared" si="558"/>
        <v/>
      </c>
      <c r="DO318" s="2692" t="str">
        <f t="shared" si="559"/>
        <v/>
      </c>
      <c r="DP318" s="2692" t="str">
        <f t="shared" si="560"/>
        <v/>
      </c>
      <c r="DQ318" s="2692" t="str">
        <f t="shared" si="561"/>
        <v/>
      </c>
      <c r="DR318" s="2692" t="str">
        <f t="shared" si="562"/>
        <v/>
      </c>
      <c r="DS318" s="2692" t="str">
        <f t="shared" si="563"/>
        <v/>
      </c>
      <c r="DT318" s="2696" t="str">
        <f t="shared" si="564"/>
        <v/>
      </c>
      <c r="DU318" s="2535"/>
      <c r="DV318" s="2683">
        <f t="shared" si="565"/>
        <v>0</v>
      </c>
      <c r="DW318" s="2684">
        <f t="shared" si="566"/>
        <v>0</v>
      </c>
      <c r="DX318" s="2684">
        <f t="shared" si="567"/>
        <v>0</v>
      </c>
      <c r="DY318" s="2684">
        <f t="shared" si="568"/>
        <v>0</v>
      </c>
      <c r="DZ318" s="2684">
        <f t="shared" si="569"/>
        <v>0</v>
      </c>
      <c r="EA318" s="2684">
        <f t="shared" si="570"/>
        <v>0</v>
      </c>
      <c r="EB318" s="2684">
        <f t="shared" si="571"/>
        <v>0</v>
      </c>
      <c r="EC318" s="2684">
        <f t="shared" si="572"/>
        <v>0</v>
      </c>
      <c r="ED318" s="2630"/>
      <c r="EE318" s="2685">
        <f t="shared" si="617"/>
        <v>0</v>
      </c>
      <c r="EF318" s="2686">
        <f t="shared" si="614"/>
        <v>0</v>
      </c>
      <c r="EG318" s="2686">
        <f t="shared" si="614"/>
        <v>0</v>
      </c>
      <c r="EH318" s="2686">
        <f t="shared" si="614"/>
        <v>0</v>
      </c>
      <c r="EI318" s="2686">
        <f t="shared" si="614"/>
        <v>0</v>
      </c>
      <c r="EJ318" s="2686">
        <f t="shared" si="614"/>
        <v>0</v>
      </c>
      <c r="EK318" s="2686">
        <f t="shared" si="614"/>
        <v>0</v>
      </c>
      <c r="EL318" s="2687">
        <f t="shared" si="614"/>
        <v>0</v>
      </c>
      <c r="EM318" s="2601"/>
      <c r="EN318" s="2681" t="str">
        <f t="shared" si="573"/>
        <v/>
      </c>
      <c r="EO318" s="2688">
        <f t="shared" si="574"/>
        <v>0</v>
      </c>
      <c r="EP318" s="2689">
        <f t="shared" si="575"/>
        <v>0</v>
      </c>
      <c r="EQ318" s="2689">
        <f t="shared" si="576"/>
        <v>0</v>
      </c>
      <c r="ER318" s="2689">
        <f t="shared" si="577"/>
        <v>0</v>
      </c>
      <c r="ES318" s="2689">
        <f t="shared" si="578"/>
        <v>0</v>
      </c>
      <c r="ET318" s="2689">
        <f t="shared" si="579"/>
        <v>0</v>
      </c>
      <c r="EU318" s="2689">
        <f t="shared" si="580"/>
        <v>0</v>
      </c>
      <c r="EV318" s="2689">
        <f t="shared" si="581"/>
        <v>0</v>
      </c>
      <c r="EW318" s="2689">
        <f t="shared" si="582"/>
        <v>0</v>
      </c>
      <c r="EX318" s="2705">
        <f>IF(X318=EX8,X318,0)</f>
        <v>0</v>
      </c>
      <c r="EY318" s="2703" t="str">
        <f t="shared" si="583"/>
        <v/>
      </c>
      <c r="EZ318" s="2678" t="str">
        <f t="shared" si="584"/>
        <v/>
      </c>
      <c r="FA318" s="2692" t="str">
        <f t="shared" si="585"/>
        <v/>
      </c>
      <c r="FB318" s="2692" t="str">
        <f t="shared" si="586"/>
        <v/>
      </c>
      <c r="FC318" s="2692" t="str">
        <f t="shared" si="587"/>
        <v/>
      </c>
      <c r="FD318" s="2692" t="str">
        <f t="shared" si="588"/>
        <v/>
      </c>
      <c r="FE318" s="2692" t="str">
        <f t="shared" si="589"/>
        <v/>
      </c>
      <c r="FF318" s="2692" t="str">
        <f t="shared" si="590"/>
        <v/>
      </c>
      <c r="FG318" s="2692" t="str">
        <f t="shared" si="591"/>
        <v/>
      </c>
      <c r="FH318" s="2601"/>
      <c r="FI318" s="2681" t="str">
        <f t="shared" si="592"/>
        <v/>
      </c>
      <c r="FJ318" s="2694">
        <f t="shared" si="593"/>
        <v>0</v>
      </c>
      <c r="FK318" s="2527" t="str">
        <f t="shared" si="594"/>
        <v/>
      </c>
      <c r="FL318" s="2527" t="str">
        <f t="shared" si="595"/>
        <v/>
      </c>
      <c r="FM318" s="2527" t="str">
        <f t="shared" si="596"/>
        <v/>
      </c>
      <c r="FN318" s="2527" t="str">
        <f t="shared" si="597"/>
        <v/>
      </c>
      <c r="FO318" s="2527" t="str">
        <f t="shared" si="598"/>
        <v/>
      </c>
      <c r="FP318" s="2527" t="str">
        <f t="shared" si="599"/>
        <v/>
      </c>
      <c r="FQ318" s="2527" t="str">
        <f t="shared" si="600"/>
        <v/>
      </c>
      <c r="FR318" s="2527" t="str">
        <f t="shared" si="601"/>
        <v/>
      </c>
      <c r="FS318" s="2704">
        <f>IF(X318=FS8,X318,0)</f>
        <v>0</v>
      </c>
      <c r="FT318" s="2703" t="str">
        <f t="shared" si="602"/>
        <v/>
      </c>
      <c r="FU318" s="2692" t="str">
        <f t="shared" si="603"/>
        <v/>
      </c>
      <c r="FV318" s="2692" t="str">
        <f t="shared" si="604"/>
        <v/>
      </c>
      <c r="FW318" s="2692" t="str">
        <f t="shared" si="605"/>
        <v/>
      </c>
      <c r="FX318" s="2692" t="str">
        <f t="shared" si="606"/>
        <v/>
      </c>
      <c r="FY318" s="2692" t="str">
        <f t="shared" si="607"/>
        <v/>
      </c>
      <c r="FZ318" s="2692" t="str">
        <f t="shared" si="608"/>
        <v/>
      </c>
      <c r="GA318" s="2692" t="str">
        <f t="shared" si="609"/>
        <v/>
      </c>
      <c r="GB318" s="2696" t="str">
        <f t="shared" si="610"/>
        <v/>
      </c>
      <c r="GC318" s="2535"/>
    </row>
    <row r="319" spans="1:185" ht="45" customHeight="1" x14ac:dyDescent="0.25">
      <c r="A319" s="2633">
        <f>ROW()</f>
        <v>319</v>
      </c>
      <c r="B319" s="2667" t="str">
        <f>IF(C319="I","",IF(ISBLANK(D319),"",IF(ISTEXT(D319),LARGE(B9:B318,1)+1,0)))</f>
        <v/>
      </c>
      <c r="C319" s="2716"/>
      <c r="D319" s="2712"/>
      <c r="E319" s="2669"/>
      <c r="F319" s="2670"/>
      <c r="G319" s="2671"/>
      <c r="H319" s="2672"/>
      <c r="I319" s="2671"/>
      <c r="J319" s="2672"/>
      <c r="K319" s="2673">
        <f t="shared" si="611"/>
        <v>0</v>
      </c>
      <c r="L319" s="2532"/>
      <c r="M319" s="2674">
        <f t="shared" si="499"/>
        <v>0</v>
      </c>
      <c r="N319" s="2675">
        <f t="shared" si="499"/>
        <v>0</v>
      </c>
      <c r="O319" s="2676"/>
      <c r="P319" s="2676"/>
      <c r="Q319" s="2676"/>
      <c r="R319" s="2676"/>
      <c r="S319" s="2676"/>
      <c r="T319" s="2676"/>
      <c r="U319" s="2676"/>
      <c r="V319" s="2676"/>
      <c r="W319" s="2532"/>
      <c r="X319" s="2674">
        <f t="shared" si="500"/>
        <v>0</v>
      </c>
      <c r="Y319" s="2675">
        <f t="shared" si="500"/>
        <v>0</v>
      </c>
      <c r="Z319" s="2677"/>
      <c r="AA319" s="2677"/>
      <c r="AB319" s="2677"/>
      <c r="AC319" s="2677"/>
      <c r="AD319" s="2677"/>
      <c r="AE319" s="2677"/>
      <c r="AF319" s="2677"/>
      <c r="AG319" s="2677"/>
      <c r="AH319" s="2532"/>
      <c r="AI319" s="2535"/>
      <c r="AJ319" s="2678">
        <f t="shared" si="501"/>
        <v>0</v>
      </c>
      <c r="AK319" s="2679">
        <f t="shared" si="502"/>
        <v>0</v>
      </c>
      <c r="AL319" s="2678">
        <f t="shared" si="503"/>
        <v>0</v>
      </c>
      <c r="AM319" s="2679">
        <f t="shared" si="504"/>
        <v>0</v>
      </c>
      <c r="AN319" s="2678">
        <f t="shared" si="505"/>
        <v>0</v>
      </c>
      <c r="AO319" s="2679">
        <f t="shared" si="506"/>
        <v>0</v>
      </c>
      <c r="AP319" s="2678">
        <f t="shared" si="507"/>
        <v>0</v>
      </c>
      <c r="AQ319" s="2679">
        <f t="shared" si="508"/>
        <v>0</v>
      </c>
      <c r="AR319" s="2678">
        <f t="shared" si="509"/>
        <v>0</v>
      </c>
      <c r="AS319" s="2679">
        <f t="shared" si="510"/>
        <v>0</v>
      </c>
      <c r="AT319" s="2678">
        <f t="shared" si="511"/>
        <v>0</v>
      </c>
      <c r="AU319" s="2679">
        <f t="shared" si="512"/>
        <v>0</v>
      </c>
      <c r="AV319" s="2678">
        <f t="shared" si="513"/>
        <v>0</v>
      </c>
      <c r="AW319" s="2679">
        <f t="shared" si="514"/>
        <v>0</v>
      </c>
      <c r="AX319" s="2678">
        <f t="shared" si="515"/>
        <v>0</v>
      </c>
      <c r="AY319" s="2679">
        <f t="shared" si="516"/>
        <v>0</v>
      </c>
      <c r="AZ319" s="2680"/>
      <c r="BA319" s="2681">
        <f>BA9</f>
        <v>20</v>
      </c>
      <c r="BB319" s="2681">
        <f t="shared" si="517"/>
        <v>0</v>
      </c>
      <c r="BC319" s="2681" t="str">
        <f t="shared" si="518"/>
        <v/>
      </c>
      <c r="BD319" s="2682">
        <f t="shared" si="615"/>
        <v>0</v>
      </c>
      <c r="BE319" s="2682">
        <f t="shared" si="612"/>
        <v>0</v>
      </c>
      <c r="BF319" s="2682">
        <f t="shared" si="612"/>
        <v>0</v>
      </c>
      <c r="BG319" s="2682">
        <f t="shared" si="612"/>
        <v>0</v>
      </c>
      <c r="BH319" s="2682">
        <f t="shared" si="612"/>
        <v>0</v>
      </c>
      <c r="BI319" s="2682">
        <f t="shared" si="612"/>
        <v>0</v>
      </c>
      <c r="BJ319" s="2682">
        <f t="shared" si="612"/>
        <v>0</v>
      </c>
      <c r="BK319" s="2682">
        <f t="shared" si="612"/>
        <v>0</v>
      </c>
      <c r="BL319" s="2535"/>
      <c r="BM319" s="2683">
        <f t="shared" si="519"/>
        <v>0</v>
      </c>
      <c r="BN319" s="2684">
        <f t="shared" si="520"/>
        <v>0</v>
      </c>
      <c r="BO319" s="2684">
        <f t="shared" si="521"/>
        <v>0</v>
      </c>
      <c r="BP319" s="2684">
        <f t="shared" si="522"/>
        <v>0</v>
      </c>
      <c r="BQ319" s="2684">
        <f t="shared" si="523"/>
        <v>0</v>
      </c>
      <c r="BR319" s="2684">
        <f t="shared" si="524"/>
        <v>0</v>
      </c>
      <c r="BS319" s="2684">
        <f t="shared" si="525"/>
        <v>0</v>
      </c>
      <c r="BT319" s="2684">
        <f t="shared" si="526"/>
        <v>0</v>
      </c>
      <c r="BU319" s="2617"/>
      <c r="BV319" s="2685">
        <f t="shared" si="616"/>
        <v>0</v>
      </c>
      <c r="BW319" s="2686">
        <f t="shared" si="613"/>
        <v>0</v>
      </c>
      <c r="BX319" s="2686">
        <f t="shared" si="613"/>
        <v>0</v>
      </c>
      <c r="BY319" s="2686">
        <f t="shared" si="613"/>
        <v>0</v>
      </c>
      <c r="BZ319" s="2686">
        <f t="shared" si="613"/>
        <v>0</v>
      </c>
      <c r="CA319" s="2686">
        <f t="shared" si="613"/>
        <v>0</v>
      </c>
      <c r="CB319" s="2686">
        <f t="shared" si="613"/>
        <v>0</v>
      </c>
      <c r="CC319" s="2687">
        <f t="shared" si="613"/>
        <v>0</v>
      </c>
      <c r="CD319" s="2525"/>
      <c r="CE319" s="2681" t="str">
        <f t="shared" si="527"/>
        <v/>
      </c>
      <c r="CF319" s="2688">
        <f t="shared" si="528"/>
        <v>0</v>
      </c>
      <c r="CG319" s="2689">
        <f t="shared" si="529"/>
        <v>0</v>
      </c>
      <c r="CH319" s="2689">
        <f t="shared" si="530"/>
        <v>0</v>
      </c>
      <c r="CI319" s="2689">
        <f t="shared" si="531"/>
        <v>0</v>
      </c>
      <c r="CJ319" s="2689">
        <f t="shared" si="532"/>
        <v>0</v>
      </c>
      <c r="CK319" s="2689">
        <f t="shared" si="533"/>
        <v>0</v>
      </c>
      <c r="CL319" s="2689">
        <f t="shared" si="534"/>
        <v>0</v>
      </c>
      <c r="CM319" s="2689">
        <f t="shared" si="535"/>
        <v>0</v>
      </c>
      <c r="CN319" s="2689">
        <f t="shared" si="536"/>
        <v>0</v>
      </c>
      <c r="CO319" s="2702">
        <f>IF(M319=CO8,M319,0)</f>
        <v>0</v>
      </c>
      <c r="CP319" s="2703" t="str">
        <f t="shared" si="537"/>
        <v/>
      </c>
      <c r="CQ319" s="2678" t="str">
        <f t="shared" si="538"/>
        <v/>
      </c>
      <c r="CR319" s="2692" t="str">
        <f t="shared" si="539"/>
        <v/>
      </c>
      <c r="CS319" s="2692" t="str">
        <f t="shared" si="540"/>
        <v/>
      </c>
      <c r="CT319" s="2692" t="str">
        <f t="shared" si="541"/>
        <v/>
      </c>
      <c r="CU319" s="2692" t="str">
        <f t="shared" si="542"/>
        <v/>
      </c>
      <c r="CV319" s="2692" t="str">
        <f t="shared" si="543"/>
        <v/>
      </c>
      <c r="CW319" s="2692" t="str">
        <f t="shared" si="544"/>
        <v/>
      </c>
      <c r="CX319" s="2693" t="str">
        <f t="shared" si="545"/>
        <v/>
      </c>
      <c r="CY319" s="2601"/>
      <c r="CZ319" s="2681" t="str">
        <f t="shared" si="546"/>
        <v/>
      </c>
      <c r="DA319" s="2694">
        <f t="shared" si="547"/>
        <v>0</v>
      </c>
      <c r="DB319" s="2527" t="str">
        <f t="shared" si="548"/>
        <v/>
      </c>
      <c r="DC319" s="2527" t="str">
        <f t="shared" si="549"/>
        <v/>
      </c>
      <c r="DD319" s="2527" t="str">
        <f t="shared" si="550"/>
        <v/>
      </c>
      <c r="DE319" s="2527" t="str">
        <f t="shared" si="551"/>
        <v/>
      </c>
      <c r="DF319" s="2527" t="str">
        <f t="shared" si="552"/>
        <v/>
      </c>
      <c r="DG319" s="2527" t="str">
        <f t="shared" si="553"/>
        <v/>
      </c>
      <c r="DH319" s="2527" t="str">
        <f t="shared" si="554"/>
        <v/>
      </c>
      <c r="DI319" s="2527" t="str">
        <f t="shared" si="555"/>
        <v/>
      </c>
      <c r="DJ319" s="2549"/>
      <c r="DK319" s="2704">
        <f>IF(M319=DK8,M319,0)</f>
        <v>0</v>
      </c>
      <c r="DL319" s="2703" t="str">
        <f t="shared" si="556"/>
        <v/>
      </c>
      <c r="DM319" s="2692" t="str">
        <f t="shared" si="557"/>
        <v/>
      </c>
      <c r="DN319" s="2692" t="str">
        <f t="shared" si="558"/>
        <v/>
      </c>
      <c r="DO319" s="2692" t="str">
        <f t="shared" si="559"/>
        <v/>
      </c>
      <c r="DP319" s="2692" t="str">
        <f t="shared" si="560"/>
        <v/>
      </c>
      <c r="DQ319" s="2692" t="str">
        <f t="shared" si="561"/>
        <v/>
      </c>
      <c r="DR319" s="2692" t="str">
        <f t="shared" si="562"/>
        <v/>
      </c>
      <c r="DS319" s="2692" t="str">
        <f t="shared" si="563"/>
        <v/>
      </c>
      <c r="DT319" s="2696" t="str">
        <f t="shared" si="564"/>
        <v/>
      </c>
      <c r="DU319" s="2535"/>
      <c r="DV319" s="2683">
        <f t="shared" si="565"/>
        <v>0</v>
      </c>
      <c r="DW319" s="2684">
        <f t="shared" si="566"/>
        <v>0</v>
      </c>
      <c r="DX319" s="2684">
        <f t="shared" si="567"/>
        <v>0</v>
      </c>
      <c r="DY319" s="2684">
        <f t="shared" si="568"/>
        <v>0</v>
      </c>
      <c r="DZ319" s="2684">
        <f t="shared" si="569"/>
        <v>0</v>
      </c>
      <c r="EA319" s="2684">
        <f t="shared" si="570"/>
        <v>0</v>
      </c>
      <c r="EB319" s="2684">
        <f t="shared" si="571"/>
        <v>0</v>
      </c>
      <c r="EC319" s="2684">
        <f t="shared" si="572"/>
        <v>0</v>
      </c>
      <c r="ED319" s="2630"/>
      <c r="EE319" s="2685">
        <f t="shared" si="617"/>
        <v>0</v>
      </c>
      <c r="EF319" s="2686">
        <f t="shared" si="614"/>
        <v>0</v>
      </c>
      <c r="EG319" s="2686">
        <f t="shared" si="614"/>
        <v>0</v>
      </c>
      <c r="EH319" s="2686">
        <f t="shared" si="614"/>
        <v>0</v>
      </c>
      <c r="EI319" s="2686">
        <f t="shared" si="614"/>
        <v>0</v>
      </c>
      <c r="EJ319" s="2686">
        <f t="shared" si="614"/>
        <v>0</v>
      </c>
      <c r="EK319" s="2686">
        <f t="shared" si="614"/>
        <v>0</v>
      </c>
      <c r="EL319" s="2687">
        <f t="shared" si="614"/>
        <v>0</v>
      </c>
      <c r="EM319" s="2601"/>
      <c r="EN319" s="2681" t="str">
        <f t="shared" si="573"/>
        <v/>
      </c>
      <c r="EO319" s="2688">
        <f t="shared" si="574"/>
        <v>0</v>
      </c>
      <c r="EP319" s="2689">
        <f t="shared" si="575"/>
        <v>0</v>
      </c>
      <c r="EQ319" s="2689">
        <f t="shared" si="576"/>
        <v>0</v>
      </c>
      <c r="ER319" s="2689">
        <f t="shared" si="577"/>
        <v>0</v>
      </c>
      <c r="ES319" s="2689">
        <f t="shared" si="578"/>
        <v>0</v>
      </c>
      <c r="ET319" s="2689">
        <f t="shared" si="579"/>
        <v>0</v>
      </c>
      <c r="EU319" s="2689">
        <f t="shared" si="580"/>
        <v>0</v>
      </c>
      <c r="EV319" s="2689">
        <f t="shared" si="581"/>
        <v>0</v>
      </c>
      <c r="EW319" s="2689">
        <f t="shared" si="582"/>
        <v>0</v>
      </c>
      <c r="EX319" s="2705">
        <f>IF(X319=EX8,X319,0)</f>
        <v>0</v>
      </c>
      <c r="EY319" s="2703" t="str">
        <f t="shared" si="583"/>
        <v/>
      </c>
      <c r="EZ319" s="2678" t="str">
        <f t="shared" si="584"/>
        <v/>
      </c>
      <c r="FA319" s="2692" t="str">
        <f t="shared" si="585"/>
        <v/>
      </c>
      <c r="FB319" s="2692" t="str">
        <f t="shared" si="586"/>
        <v/>
      </c>
      <c r="FC319" s="2692" t="str">
        <f t="shared" si="587"/>
        <v/>
      </c>
      <c r="FD319" s="2692" t="str">
        <f t="shared" si="588"/>
        <v/>
      </c>
      <c r="FE319" s="2692" t="str">
        <f t="shared" si="589"/>
        <v/>
      </c>
      <c r="FF319" s="2692" t="str">
        <f t="shared" si="590"/>
        <v/>
      </c>
      <c r="FG319" s="2692" t="str">
        <f t="shared" si="591"/>
        <v/>
      </c>
      <c r="FH319" s="2601"/>
      <c r="FI319" s="2681" t="str">
        <f t="shared" si="592"/>
        <v/>
      </c>
      <c r="FJ319" s="2694">
        <f t="shared" si="593"/>
        <v>0</v>
      </c>
      <c r="FK319" s="2527" t="str">
        <f t="shared" si="594"/>
        <v/>
      </c>
      <c r="FL319" s="2527" t="str">
        <f t="shared" si="595"/>
        <v/>
      </c>
      <c r="FM319" s="2527" t="str">
        <f t="shared" si="596"/>
        <v/>
      </c>
      <c r="FN319" s="2527" t="str">
        <f t="shared" si="597"/>
        <v/>
      </c>
      <c r="FO319" s="2527" t="str">
        <f t="shared" si="598"/>
        <v/>
      </c>
      <c r="FP319" s="2527" t="str">
        <f t="shared" si="599"/>
        <v/>
      </c>
      <c r="FQ319" s="2527" t="str">
        <f t="shared" si="600"/>
        <v/>
      </c>
      <c r="FR319" s="2527" t="str">
        <f t="shared" si="601"/>
        <v/>
      </c>
      <c r="FS319" s="2704">
        <f>IF(X319=FS8,X319,0)</f>
        <v>0</v>
      </c>
      <c r="FT319" s="2703" t="str">
        <f t="shared" si="602"/>
        <v/>
      </c>
      <c r="FU319" s="2692" t="str">
        <f t="shared" si="603"/>
        <v/>
      </c>
      <c r="FV319" s="2692" t="str">
        <f t="shared" si="604"/>
        <v/>
      </c>
      <c r="FW319" s="2692" t="str">
        <f t="shared" si="605"/>
        <v/>
      </c>
      <c r="FX319" s="2692" t="str">
        <f t="shared" si="606"/>
        <v/>
      </c>
      <c r="FY319" s="2692" t="str">
        <f t="shared" si="607"/>
        <v/>
      </c>
      <c r="FZ319" s="2692" t="str">
        <f t="shared" si="608"/>
        <v/>
      </c>
      <c r="GA319" s="2692" t="str">
        <f t="shared" si="609"/>
        <v/>
      </c>
      <c r="GB319" s="2696" t="str">
        <f t="shared" si="610"/>
        <v/>
      </c>
      <c r="GC319" s="2535"/>
    </row>
    <row r="320" spans="1:185" ht="45" customHeight="1" x14ac:dyDescent="0.25">
      <c r="A320" s="2633">
        <f>ROW()</f>
        <v>320</v>
      </c>
      <c r="B320" s="2667" t="str">
        <f>IF(C320="I","",IF(ISBLANK(D320),"",IF(ISTEXT(D320),LARGE(B9:B319,1)+1,0)))</f>
        <v/>
      </c>
      <c r="C320" s="2716"/>
      <c r="D320" s="2712"/>
      <c r="E320" s="2669"/>
      <c r="F320" s="2670"/>
      <c r="G320" s="2671"/>
      <c r="H320" s="2672"/>
      <c r="I320" s="2671"/>
      <c r="J320" s="2672"/>
      <c r="K320" s="2673">
        <f t="shared" si="611"/>
        <v>0</v>
      </c>
      <c r="L320" s="2532"/>
      <c r="M320" s="2674">
        <f t="shared" si="499"/>
        <v>0</v>
      </c>
      <c r="N320" s="2675">
        <f t="shared" si="499"/>
        <v>0</v>
      </c>
      <c r="O320" s="2676"/>
      <c r="P320" s="2676"/>
      <c r="Q320" s="2676"/>
      <c r="R320" s="2676"/>
      <c r="S320" s="2676"/>
      <c r="T320" s="2676"/>
      <c r="U320" s="2676"/>
      <c r="V320" s="2676"/>
      <c r="W320" s="2532"/>
      <c r="X320" s="2674">
        <f t="shared" si="500"/>
        <v>0</v>
      </c>
      <c r="Y320" s="2675">
        <f t="shared" si="500"/>
        <v>0</v>
      </c>
      <c r="Z320" s="2677"/>
      <c r="AA320" s="2677"/>
      <c r="AB320" s="2677"/>
      <c r="AC320" s="2677"/>
      <c r="AD320" s="2677"/>
      <c r="AE320" s="2677"/>
      <c r="AF320" s="2677"/>
      <c r="AG320" s="2677"/>
      <c r="AH320" s="2532"/>
      <c r="AI320" s="2535"/>
      <c r="AJ320" s="2678">
        <f t="shared" si="501"/>
        <v>0</v>
      </c>
      <c r="AK320" s="2679">
        <f t="shared" si="502"/>
        <v>0</v>
      </c>
      <c r="AL320" s="2678">
        <f t="shared" si="503"/>
        <v>0</v>
      </c>
      <c r="AM320" s="2679">
        <f t="shared" si="504"/>
        <v>0</v>
      </c>
      <c r="AN320" s="2678">
        <f t="shared" si="505"/>
        <v>0</v>
      </c>
      <c r="AO320" s="2679">
        <f t="shared" si="506"/>
        <v>0</v>
      </c>
      <c r="AP320" s="2678">
        <f t="shared" si="507"/>
        <v>0</v>
      </c>
      <c r="AQ320" s="2679">
        <f t="shared" si="508"/>
        <v>0</v>
      </c>
      <c r="AR320" s="2678">
        <f t="shared" si="509"/>
        <v>0</v>
      </c>
      <c r="AS320" s="2679">
        <f t="shared" si="510"/>
        <v>0</v>
      </c>
      <c r="AT320" s="2678">
        <f t="shared" si="511"/>
        <v>0</v>
      </c>
      <c r="AU320" s="2679">
        <f t="shared" si="512"/>
        <v>0</v>
      </c>
      <c r="AV320" s="2678">
        <f t="shared" si="513"/>
        <v>0</v>
      </c>
      <c r="AW320" s="2679">
        <f t="shared" si="514"/>
        <v>0</v>
      </c>
      <c r="AX320" s="2678">
        <f t="shared" si="515"/>
        <v>0</v>
      </c>
      <c r="AY320" s="2679">
        <f t="shared" si="516"/>
        <v>0</v>
      </c>
      <c r="AZ320" s="2680"/>
      <c r="BA320" s="2681">
        <f>BA9</f>
        <v>20</v>
      </c>
      <c r="BB320" s="2681">
        <f t="shared" si="517"/>
        <v>0</v>
      </c>
      <c r="BC320" s="2681" t="str">
        <f t="shared" si="518"/>
        <v/>
      </c>
      <c r="BD320" s="2682">
        <f t="shared" si="615"/>
        <v>0</v>
      </c>
      <c r="BE320" s="2682">
        <f t="shared" si="612"/>
        <v>0</v>
      </c>
      <c r="BF320" s="2682">
        <f t="shared" si="612"/>
        <v>0</v>
      </c>
      <c r="BG320" s="2682">
        <f t="shared" si="612"/>
        <v>0</v>
      </c>
      <c r="BH320" s="2682">
        <f t="shared" si="612"/>
        <v>0</v>
      </c>
      <c r="BI320" s="2682">
        <f t="shared" si="612"/>
        <v>0</v>
      </c>
      <c r="BJ320" s="2682">
        <f t="shared" si="612"/>
        <v>0</v>
      </c>
      <c r="BK320" s="2682">
        <f t="shared" si="612"/>
        <v>0</v>
      </c>
      <c r="BL320" s="2535"/>
      <c r="BM320" s="2683">
        <f t="shared" si="519"/>
        <v>0</v>
      </c>
      <c r="BN320" s="2684">
        <f t="shared" si="520"/>
        <v>0</v>
      </c>
      <c r="BO320" s="2684">
        <f t="shared" si="521"/>
        <v>0</v>
      </c>
      <c r="BP320" s="2684">
        <f t="shared" si="522"/>
        <v>0</v>
      </c>
      <c r="BQ320" s="2684">
        <f t="shared" si="523"/>
        <v>0</v>
      </c>
      <c r="BR320" s="2684">
        <f t="shared" si="524"/>
        <v>0</v>
      </c>
      <c r="BS320" s="2684">
        <f t="shared" si="525"/>
        <v>0</v>
      </c>
      <c r="BT320" s="2684">
        <f t="shared" si="526"/>
        <v>0</v>
      </c>
      <c r="BU320" s="2617"/>
      <c r="BV320" s="2685">
        <f t="shared" si="616"/>
        <v>0</v>
      </c>
      <c r="BW320" s="2686">
        <f t="shared" si="613"/>
        <v>0</v>
      </c>
      <c r="BX320" s="2686">
        <f t="shared" si="613"/>
        <v>0</v>
      </c>
      <c r="BY320" s="2686">
        <f t="shared" si="613"/>
        <v>0</v>
      </c>
      <c r="BZ320" s="2686">
        <f t="shared" si="613"/>
        <v>0</v>
      </c>
      <c r="CA320" s="2686">
        <f t="shared" si="613"/>
        <v>0</v>
      </c>
      <c r="CB320" s="2686">
        <f t="shared" si="613"/>
        <v>0</v>
      </c>
      <c r="CC320" s="2687">
        <f t="shared" si="613"/>
        <v>0</v>
      </c>
      <c r="CD320" s="2525"/>
      <c r="CE320" s="2681" t="str">
        <f t="shared" si="527"/>
        <v/>
      </c>
      <c r="CF320" s="2688">
        <f t="shared" si="528"/>
        <v>0</v>
      </c>
      <c r="CG320" s="2689">
        <f t="shared" si="529"/>
        <v>0</v>
      </c>
      <c r="CH320" s="2689">
        <f t="shared" si="530"/>
        <v>0</v>
      </c>
      <c r="CI320" s="2689">
        <f t="shared" si="531"/>
        <v>0</v>
      </c>
      <c r="CJ320" s="2689">
        <f t="shared" si="532"/>
        <v>0</v>
      </c>
      <c r="CK320" s="2689">
        <f t="shared" si="533"/>
        <v>0</v>
      </c>
      <c r="CL320" s="2689">
        <f t="shared" si="534"/>
        <v>0</v>
      </c>
      <c r="CM320" s="2689">
        <f t="shared" si="535"/>
        <v>0</v>
      </c>
      <c r="CN320" s="2689">
        <f t="shared" si="536"/>
        <v>0</v>
      </c>
      <c r="CO320" s="2702">
        <f>IF(M320=CO8,M320,0)</f>
        <v>0</v>
      </c>
      <c r="CP320" s="2703" t="str">
        <f t="shared" si="537"/>
        <v/>
      </c>
      <c r="CQ320" s="2678" t="str">
        <f t="shared" si="538"/>
        <v/>
      </c>
      <c r="CR320" s="2692" t="str">
        <f t="shared" si="539"/>
        <v/>
      </c>
      <c r="CS320" s="2692" t="str">
        <f t="shared" si="540"/>
        <v/>
      </c>
      <c r="CT320" s="2692" t="str">
        <f t="shared" si="541"/>
        <v/>
      </c>
      <c r="CU320" s="2692" t="str">
        <f t="shared" si="542"/>
        <v/>
      </c>
      <c r="CV320" s="2692" t="str">
        <f t="shared" si="543"/>
        <v/>
      </c>
      <c r="CW320" s="2692" t="str">
        <f t="shared" si="544"/>
        <v/>
      </c>
      <c r="CX320" s="2693" t="str">
        <f t="shared" si="545"/>
        <v/>
      </c>
      <c r="CY320" s="2601"/>
      <c r="CZ320" s="2681" t="str">
        <f t="shared" si="546"/>
        <v/>
      </c>
      <c r="DA320" s="2694">
        <f t="shared" si="547"/>
        <v>0</v>
      </c>
      <c r="DB320" s="2527" t="str">
        <f t="shared" si="548"/>
        <v/>
      </c>
      <c r="DC320" s="2527" t="str">
        <f t="shared" si="549"/>
        <v/>
      </c>
      <c r="DD320" s="2527" t="str">
        <f t="shared" si="550"/>
        <v/>
      </c>
      <c r="DE320" s="2527" t="str">
        <f t="shared" si="551"/>
        <v/>
      </c>
      <c r="DF320" s="2527" t="str">
        <f t="shared" si="552"/>
        <v/>
      </c>
      <c r="DG320" s="2527" t="str">
        <f t="shared" si="553"/>
        <v/>
      </c>
      <c r="DH320" s="2527" t="str">
        <f t="shared" si="554"/>
        <v/>
      </c>
      <c r="DI320" s="2527" t="str">
        <f t="shared" si="555"/>
        <v/>
      </c>
      <c r="DJ320" s="2549"/>
      <c r="DK320" s="2704">
        <f>IF(M320=DK8,M320,0)</f>
        <v>0</v>
      </c>
      <c r="DL320" s="2703" t="str">
        <f t="shared" si="556"/>
        <v/>
      </c>
      <c r="DM320" s="2692" t="str">
        <f t="shared" si="557"/>
        <v/>
      </c>
      <c r="DN320" s="2692" t="str">
        <f t="shared" si="558"/>
        <v/>
      </c>
      <c r="DO320" s="2692" t="str">
        <f t="shared" si="559"/>
        <v/>
      </c>
      <c r="DP320" s="2692" t="str">
        <f t="shared" si="560"/>
        <v/>
      </c>
      <c r="DQ320" s="2692" t="str">
        <f t="shared" si="561"/>
        <v/>
      </c>
      <c r="DR320" s="2692" t="str">
        <f t="shared" si="562"/>
        <v/>
      </c>
      <c r="DS320" s="2692" t="str">
        <f t="shared" si="563"/>
        <v/>
      </c>
      <c r="DT320" s="2696" t="str">
        <f t="shared" si="564"/>
        <v/>
      </c>
      <c r="DU320" s="2535"/>
      <c r="DV320" s="2683">
        <f t="shared" si="565"/>
        <v>0</v>
      </c>
      <c r="DW320" s="2684">
        <f t="shared" si="566"/>
        <v>0</v>
      </c>
      <c r="DX320" s="2684">
        <f t="shared" si="567"/>
        <v>0</v>
      </c>
      <c r="DY320" s="2684">
        <f t="shared" si="568"/>
        <v>0</v>
      </c>
      <c r="DZ320" s="2684">
        <f t="shared" si="569"/>
        <v>0</v>
      </c>
      <c r="EA320" s="2684">
        <f t="shared" si="570"/>
        <v>0</v>
      </c>
      <c r="EB320" s="2684">
        <f t="shared" si="571"/>
        <v>0</v>
      </c>
      <c r="EC320" s="2684">
        <f t="shared" si="572"/>
        <v>0</v>
      </c>
      <c r="ED320" s="2630"/>
      <c r="EE320" s="2685">
        <f t="shared" si="617"/>
        <v>0</v>
      </c>
      <c r="EF320" s="2686">
        <f t="shared" si="614"/>
        <v>0</v>
      </c>
      <c r="EG320" s="2686">
        <f t="shared" si="614"/>
        <v>0</v>
      </c>
      <c r="EH320" s="2686">
        <f t="shared" si="614"/>
        <v>0</v>
      </c>
      <c r="EI320" s="2686">
        <f t="shared" si="614"/>
        <v>0</v>
      </c>
      <c r="EJ320" s="2686">
        <f t="shared" si="614"/>
        <v>0</v>
      </c>
      <c r="EK320" s="2686">
        <f t="shared" si="614"/>
        <v>0</v>
      </c>
      <c r="EL320" s="2687">
        <f t="shared" si="614"/>
        <v>0</v>
      </c>
      <c r="EM320" s="2601"/>
      <c r="EN320" s="2681" t="str">
        <f t="shared" si="573"/>
        <v/>
      </c>
      <c r="EO320" s="2688">
        <f t="shared" si="574"/>
        <v>0</v>
      </c>
      <c r="EP320" s="2689">
        <f t="shared" si="575"/>
        <v>0</v>
      </c>
      <c r="EQ320" s="2689">
        <f t="shared" si="576"/>
        <v>0</v>
      </c>
      <c r="ER320" s="2689">
        <f t="shared" si="577"/>
        <v>0</v>
      </c>
      <c r="ES320" s="2689">
        <f t="shared" si="578"/>
        <v>0</v>
      </c>
      <c r="ET320" s="2689">
        <f t="shared" si="579"/>
        <v>0</v>
      </c>
      <c r="EU320" s="2689">
        <f t="shared" si="580"/>
        <v>0</v>
      </c>
      <c r="EV320" s="2689">
        <f t="shared" si="581"/>
        <v>0</v>
      </c>
      <c r="EW320" s="2689">
        <f t="shared" si="582"/>
        <v>0</v>
      </c>
      <c r="EX320" s="2705">
        <f>IF(X320=EX8,X320,0)</f>
        <v>0</v>
      </c>
      <c r="EY320" s="2703" t="str">
        <f t="shared" si="583"/>
        <v/>
      </c>
      <c r="EZ320" s="2678" t="str">
        <f t="shared" si="584"/>
        <v/>
      </c>
      <c r="FA320" s="2692" t="str">
        <f t="shared" si="585"/>
        <v/>
      </c>
      <c r="FB320" s="2692" t="str">
        <f t="shared" si="586"/>
        <v/>
      </c>
      <c r="FC320" s="2692" t="str">
        <f t="shared" si="587"/>
        <v/>
      </c>
      <c r="FD320" s="2692" t="str">
        <f t="shared" si="588"/>
        <v/>
      </c>
      <c r="FE320" s="2692" t="str">
        <f t="shared" si="589"/>
        <v/>
      </c>
      <c r="FF320" s="2692" t="str">
        <f t="shared" si="590"/>
        <v/>
      </c>
      <c r="FG320" s="2692" t="str">
        <f t="shared" si="591"/>
        <v/>
      </c>
      <c r="FH320" s="2601"/>
      <c r="FI320" s="2681" t="str">
        <f t="shared" si="592"/>
        <v/>
      </c>
      <c r="FJ320" s="2694">
        <f t="shared" si="593"/>
        <v>0</v>
      </c>
      <c r="FK320" s="2527" t="str">
        <f t="shared" si="594"/>
        <v/>
      </c>
      <c r="FL320" s="2527" t="str">
        <f t="shared" si="595"/>
        <v/>
      </c>
      <c r="FM320" s="2527" t="str">
        <f t="shared" si="596"/>
        <v/>
      </c>
      <c r="FN320" s="2527" t="str">
        <f t="shared" si="597"/>
        <v/>
      </c>
      <c r="FO320" s="2527" t="str">
        <f t="shared" si="598"/>
        <v/>
      </c>
      <c r="FP320" s="2527" t="str">
        <f t="shared" si="599"/>
        <v/>
      </c>
      <c r="FQ320" s="2527" t="str">
        <f t="shared" si="600"/>
        <v/>
      </c>
      <c r="FR320" s="2527" t="str">
        <f t="shared" si="601"/>
        <v/>
      </c>
      <c r="FS320" s="2704">
        <f>IF(X320=FS8,X320,0)</f>
        <v>0</v>
      </c>
      <c r="FT320" s="2703" t="str">
        <f t="shared" si="602"/>
        <v/>
      </c>
      <c r="FU320" s="2692" t="str">
        <f t="shared" si="603"/>
        <v/>
      </c>
      <c r="FV320" s="2692" t="str">
        <f t="shared" si="604"/>
        <v/>
      </c>
      <c r="FW320" s="2692" t="str">
        <f t="shared" si="605"/>
        <v/>
      </c>
      <c r="FX320" s="2692" t="str">
        <f t="shared" si="606"/>
        <v/>
      </c>
      <c r="FY320" s="2692" t="str">
        <f t="shared" si="607"/>
        <v/>
      </c>
      <c r="FZ320" s="2692" t="str">
        <f t="shared" si="608"/>
        <v/>
      </c>
      <c r="GA320" s="2692" t="str">
        <f t="shared" si="609"/>
        <v/>
      </c>
      <c r="GB320" s="2696" t="str">
        <f t="shared" si="610"/>
        <v/>
      </c>
      <c r="GC320" s="2535"/>
    </row>
    <row r="321" spans="1:185" ht="45" customHeight="1" x14ac:dyDescent="0.25">
      <c r="A321" s="2633">
        <f>ROW()</f>
        <v>321</v>
      </c>
      <c r="B321" s="2667" t="str">
        <f>IF(C321="I","",IF(ISBLANK(D321),"",IF(ISTEXT(D321),LARGE(B9:B320,1)+1,0)))</f>
        <v/>
      </c>
      <c r="C321" s="2716"/>
      <c r="D321" s="2712"/>
      <c r="E321" s="2669"/>
      <c r="F321" s="2670"/>
      <c r="G321" s="2671"/>
      <c r="H321" s="2672"/>
      <c r="I321" s="2671"/>
      <c r="J321" s="2672"/>
      <c r="K321" s="2673">
        <f t="shared" si="611"/>
        <v>0</v>
      </c>
      <c r="L321" s="2532"/>
      <c r="M321" s="2674">
        <f t="shared" si="499"/>
        <v>0</v>
      </c>
      <c r="N321" s="2675">
        <f t="shared" si="499"/>
        <v>0</v>
      </c>
      <c r="O321" s="2676"/>
      <c r="P321" s="2676"/>
      <c r="Q321" s="2676"/>
      <c r="R321" s="2676"/>
      <c r="S321" s="2676"/>
      <c r="T321" s="2676"/>
      <c r="U321" s="2676"/>
      <c r="V321" s="2676"/>
      <c r="W321" s="2532"/>
      <c r="X321" s="2674">
        <f t="shared" si="500"/>
        <v>0</v>
      </c>
      <c r="Y321" s="2675">
        <f t="shared" si="500"/>
        <v>0</v>
      </c>
      <c r="Z321" s="2677"/>
      <c r="AA321" s="2677"/>
      <c r="AB321" s="2677"/>
      <c r="AC321" s="2677"/>
      <c r="AD321" s="2677"/>
      <c r="AE321" s="2677"/>
      <c r="AF321" s="2677"/>
      <c r="AG321" s="2677"/>
      <c r="AH321" s="2532"/>
      <c r="AI321" s="2535"/>
      <c r="AJ321" s="2678">
        <f t="shared" si="501"/>
        <v>0</v>
      </c>
      <c r="AK321" s="2679">
        <f t="shared" si="502"/>
        <v>0</v>
      </c>
      <c r="AL321" s="2678">
        <f t="shared" si="503"/>
        <v>0</v>
      </c>
      <c r="AM321" s="2679">
        <f t="shared" si="504"/>
        <v>0</v>
      </c>
      <c r="AN321" s="2678">
        <f t="shared" si="505"/>
        <v>0</v>
      </c>
      <c r="AO321" s="2679">
        <f t="shared" si="506"/>
        <v>0</v>
      </c>
      <c r="AP321" s="2678">
        <f t="shared" si="507"/>
        <v>0</v>
      </c>
      <c r="AQ321" s="2679">
        <f t="shared" si="508"/>
        <v>0</v>
      </c>
      <c r="AR321" s="2678">
        <f t="shared" si="509"/>
        <v>0</v>
      </c>
      <c r="AS321" s="2679">
        <f t="shared" si="510"/>
        <v>0</v>
      </c>
      <c r="AT321" s="2678">
        <f t="shared" si="511"/>
        <v>0</v>
      </c>
      <c r="AU321" s="2679">
        <f t="shared" si="512"/>
        <v>0</v>
      </c>
      <c r="AV321" s="2678">
        <f t="shared" si="513"/>
        <v>0</v>
      </c>
      <c r="AW321" s="2679">
        <f t="shared" si="514"/>
        <v>0</v>
      </c>
      <c r="AX321" s="2678">
        <f t="shared" si="515"/>
        <v>0</v>
      </c>
      <c r="AY321" s="2679">
        <f t="shared" si="516"/>
        <v>0</v>
      </c>
      <c r="AZ321" s="2680"/>
      <c r="BA321" s="2681">
        <f>BA9</f>
        <v>20</v>
      </c>
      <c r="BB321" s="2681">
        <f t="shared" si="517"/>
        <v>0</v>
      </c>
      <c r="BC321" s="2681" t="str">
        <f t="shared" si="518"/>
        <v/>
      </c>
      <c r="BD321" s="2682">
        <f t="shared" si="615"/>
        <v>0</v>
      </c>
      <c r="BE321" s="2682">
        <f t="shared" si="612"/>
        <v>0</v>
      </c>
      <c r="BF321" s="2682">
        <f t="shared" si="612"/>
        <v>0</v>
      </c>
      <c r="BG321" s="2682">
        <f t="shared" si="612"/>
        <v>0</v>
      </c>
      <c r="BH321" s="2682">
        <f t="shared" si="612"/>
        <v>0</v>
      </c>
      <c r="BI321" s="2682">
        <f t="shared" si="612"/>
        <v>0</v>
      </c>
      <c r="BJ321" s="2682">
        <f t="shared" si="612"/>
        <v>0</v>
      </c>
      <c r="BK321" s="2682">
        <f t="shared" si="612"/>
        <v>0</v>
      </c>
      <c r="BL321" s="2535"/>
      <c r="BM321" s="2683">
        <f t="shared" si="519"/>
        <v>0</v>
      </c>
      <c r="BN321" s="2684">
        <f t="shared" si="520"/>
        <v>0</v>
      </c>
      <c r="BO321" s="2684">
        <f t="shared" si="521"/>
        <v>0</v>
      </c>
      <c r="BP321" s="2684">
        <f t="shared" si="522"/>
        <v>0</v>
      </c>
      <c r="BQ321" s="2684">
        <f t="shared" si="523"/>
        <v>0</v>
      </c>
      <c r="BR321" s="2684">
        <f t="shared" si="524"/>
        <v>0</v>
      </c>
      <c r="BS321" s="2684">
        <f t="shared" si="525"/>
        <v>0</v>
      </c>
      <c r="BT321" s="2684">
        <f t="shared" si="526"/>
        <v>0</v>
      </c>
      <c r="BU321" s="2617"/>
      <c r="BV321" s="2685">
        <f t="shared" si="616"/>
        <v>0</v>
      </c>
      <c r="BW321" s="2686">
        <f t="shared" si="613"/>
        <v>0</v>
      </c>
      <c r="BX321" s="2686">
        <f t="shared" si="613"/>
        <v>0</v>
      </c>
      <c r="BY321" s="2686">
        <f t="shared" si="613"/>
        <v>0</v>
      </c>
      <c r="BZ321" s="2686">
        <f t="shared" si="613"/>
        <v>0</v>
      </c>
      <c r="CA321" s="2686">
        <f t="shared" si="613"/>
        <v>0</v>
      </c>
      <c r="CB321" s="2686">
        <f t="shared" si="613"/>
        <v>0</v>
      </c>
      <c r="CC321" s="2687">
        <f t="shared" si="613"/>
        <v>0</v>
      </c>
      <c r="CD321" s="2525"/>
      <c r="CE321" s="2681" t="str">
        <f t="shared" si="527"/>
        <v/>
      </c>
      <c r="CF321" s="2688">
        <f t="shared" si="528"/>
        <v>0</v>
      </c>
      <c r="CG321" s="2689">
        <f t="shared" si="529"/>
        <v>0</v>
      </c>
      <c r="CH321" s="2689">
        <f t="shared" si="530"/>
        <v>0</v>
      </c>
      <c r="CI321" s="2689">
        <f t="shared" si="531"/>
        <v>0</v>
      </c>
      <c r="CJ321" s="2689">
        <f t="shared" si="532"/>
        <v>0</v>
      </c>
      <c r="CK321" s="2689">
        <f t="shared" si="533"/>
        <v>0</v>
      </c>
      <c r="CL321" s="2689">
        <f t="shared" si="534"/>
        <v>0</v>
      </c>
      <c r="CM321" s="2689">
        <f t="shared" si="535"/>
        <v>0</v>
      </c>
      <c r="CN321" s="2689">
        <f t="shared" si="536"/>
        <v>0</v>
      </c>
      <c r="CO321" s="2702">
        <f>IF(M321=CO8,M321,0)</f>
        <v>0</v>
      </c>
      <c r="CP321" s="2703" t="str">
        <f t="shared" si="537"/>
        <v/>
      </c>
      <c r="CQ321" s="2678" t="str">
        <f t="shared" si="538"/>
        <v/>
      </c>
      <c r="CR321" s="2692" t="str">
        <f t="shared" si="539"/>
        <v/>
      </c>
      <c r="CS321" s="2692" t="str">
        <f t="shared" si="540"/>
        <v/>
      </c>
      <c r="CT321" s="2692" t="str">
        <f t="shared" si="541"/>
        <v/>
      </c>
      <c r="CU321" s="2692" t="str">
        <f t="shared" si="542"/>
        <v/>
      </c>
      <c r="CV321" s="2692" t="str">
        <f t="shared" si="543"/>
        <v/>
      </c>
      <c r="CW321" s="2692" t="str">
        <f t="shared" si="544"/>
        <v/>
      </c>
      <c r="CX321" s="2693" t="str">
        <f t="shared" si="545"/>
        <v/>
      </c>
      <c r="CY321" s="2601"/>
      <c r="CZ321" s="2681" t="str">
        <f t="shared" si="546"/>
        <v/>
      </c>
      <c r="DA321" s="2694">
        <f t="shared" si="547"/>
        <v>0</v>
      </c>
      <c r="DB321" s="2527" t="str">
        <f t="shared" si="548"/>
        <v/>
      </c>
      <c r="DC321" s="2527" t="str">
        <f t="shared" si="549"/>
        <v/>
      </c>
      <c r="DD321" s="2527" t="str">
        <f t="shared" si="550"/>
        <v/>
      </c>
      <c r="DE321" s="2527" t="str">
        <f t="shared" si="551"/>
        <v/>
      </c>
      <c r="DF321" s="2527" t="str">
        <f t="shared" si="552"/>
        <v/>
      </c>
      <c r="DG321" s="2527" t="str">
        <f t="shared" si="553"/>
        <v/>
      </c>
      <c r="DH321" s="2527" t="str">
        <f t="shared" si="554"/>
        <v/>
      </c>
      <c r="DI321" s="2527" t="str">
        <f t="shared" si="555"/>
        <v/>
      </c>
      <c r="DJ321" s="2549"/>
      <c r="DK321" s="2704">
        <f>IF(M321=DK8,M321,0)</f>
        <v>0</v>
      </c>
      <c r="DL321" s="2703" t="str">
        <f t="shared" si="556"/>
        <v/>
      </c>
      <c r="DM321" s="2692" t="str">
        <f t="shared" si="557"/>
        <v/>
      </c>
      <c r="DN321" s="2692" t="str">
        <f t="shared" si="558"/>
        <v/>
      </c>
      <c r="DO321" s="2692" t="str">
        <f t="shared" si="559"/>
        <v/>
      </c>
      <c r="DP321" s="2692" t="str">
        <f t="shared" si="560"/>
        <v/>
      </c>
      <c r="DQ321" s="2692" t="str">
        <f t="shared" si="561"/>
        <v/>
      </c>
      <c r="DR321" s="2692" t="str">
        <f t="shared" si="562"/>
        <v/>
      </c>
      <c r="DS321" s="2692" t="str">
        <f t="shared" si="563"/>
        <v/>
      </c>
      <c r="DT321" s="2696" t="str">
        <f t="shared" si="564"/>
        <v/>
      </c>
      <c r="DU321" s="2535"/>
      <c r="DV321" s="2683">
        <f t="shared" si="565"/>
        <v>0</v>
      </c>
      <c r="DW321" s="2684">
        <f t="shared" si="566"/>
        <v>0</v>
      </c>
      <c r="DX321" s="2684">
        <f t="shared" si="567"/>
        <v>0</v>
      </c>
      <c r="DY321" s="2684">
        <f t="shared" si="568"/>
        <v>0</v>
      </c>
      <c r="DZ321" s="2684">
        <f t="shared" si="569"/>
        <v>0</v>
      </c>
      <c r="EA321" s="2684">
        <f t="shared" si="570"/>
        <v>0</v>
      </c>
      <c r="EB321" s="2684">
        <f t="shared" si="571"/>
        <v>0</v>
      </c>
      <c r="EC321" s="2684">
        <f t="shared" si="572"/>
        <v>0</v>
      </c>
      <c r="ED321" s="2630"/>
      <c r="EE321" s="2685">
        <f t="shared" si="617"/>
        <v>0</v>
      </c>
      <c r="EF321" s="2686">
        <f t="shared" si="614"/>
        <v>0</v>
      </c>
      <c r="EG321" s="2686">
        <f t="shared" si="614"/>
        <v>0</v>
      </c>
      <c r="EH321" s="2686">
        <f t="shared" si="614"/>
        <v>0</v>
      </c>
      <c r="EI321" s="2686">
        <f t="shared" si="614"/>
        <v>0</v>
      </c>
      <c r="EJ321" s="2686">
        <f t="shared" si="614"/>
        <v>0</v>
      </c>
      <c r="EK321" s="2686">
        <f t="shared" si="614"/>
        <v>0</v>
      </c>
      <c r="EL321" s="2687">
        <f t="shared" si="614"/>
        <v>0</v>
      </c>
      <c r="EM321" s="2601"/>
      <c r="EN321" s="2681" t="str">
        <f t="shared" si="573"/>
        <v/>
      </c>
      <c r="EO321" s="2688">
        <f t="shared" si="574"/>
        <v>0</v>
      </c>
      <c r="EP321" s="2689">
        <f t="shared" si="575"/>
        <v>0</v>
      </c>
      <c r="EQ321" s="2689">
        <f t="shared" si="576"/>
        <v>0</v>
      </c>
      <c r="ER321" s="2689">
        <f t="shared" si="577"/>
        <v>0</v>
      </c>
      <c r="ES321" s="2689">
        <f t="shared" si="578"/>
        <v>0</v>
      </c>
      <c r="ET321" s="2689">
        <f t="shared" si="579"/>
        <v>0</v>
      </c>
      <c r="EU321" s="2689">
        <f t="shared" si="580"/>
        <v>0</v>
      </c>
      <c r="EV321" s="2689">
        <f t="shared" si="581"/>
        <v>0</v>
      </c>
      <c r="EW321" s="2689">
        <f t="shared" si="582"/>
        <v>0</v>
      </c>
      <c r="EX321" s="2705">
        <f>IF(X321=EX8,X321,0)</f>
        <v>0</v>
      </c>
      <c r="EY321" s="2703" t="str">
        <f t="shared" si="583"/>
        <v/>
      </c>
      <c r="EZ321" s="2678" t="str">
        <f t="shared" si="584"/>
        <v/>
      </c>
      <c r="FA321" s="2692" t="str">
        <f t="shared" si="585"/>
        <v/>
      </c>
      <c r="FB321" s="2692" t="str">
        <f t="shared" si="586"/>
        <v/>
      </c>
      <c r="FC321" s="2692" t="str">
        <f t="shared" si="587"/>
        <v/>
      </c>
      <c r="FD321" s="2692" t="str">
        <f t="shared" si="588"/>
        <v/>
      </c>
      <c r="FE321" s="2692" t="str">
        <f t="shared" si="589"/>
        <v/>
      </c>
      <c r="FF321" s="2692" t="str">
        <f t="shared" si="590"/>
        <v/>
      </c>
      <c r="FG321" s="2692" t="str">
        <f t="shared" si="591"/>
        <v/>
      </c>
      <c r="FH321" s="2601"/>
      <c r="FI321" s="2681" t="str">
        <f t="shared" si="592"/>
        <v/>
      </c>
      <c r="FJ321" s="2694">
        <f t="shared" si="593"/>
        <v>0</v>
      </c>
      <c r="FK321" s="2527" t="str">
        <f t="shared" si="594"/>
        <v/>
      </c>
      <c r="FL321" s="2527" t="str">
        <f t="shared" si="595"/>
        <v/>
      </c>
      <c r="FM321" s="2527" t="str">
        <f t="shared" si="596"/>
        <v/>
      </c>
      <c r="FN321" s="2527" t="str">
        <f t="shared" si="597"/>
        <v/>
      </c>
      <c r="FO321" s="2527" t="str">
        <f t="shared" si="598"/>
        <v/>
      </c>
      <c r="FP321" s="2527" t="str">
        <f t="shared" si="599"/>
        <v/>
      </c>
      <c r="FQ321" s="2527" t="str">
        <f t="shared" si="600"/>
        <v/>
      </c>
      <c r="FR321" s="2527" t="str">
        <f t="shared" si="601"/>
        <v/>
      </c>
      <c r="FS321" s="2704">
        <f>IF(X321=FS8,X321,0)</f>
        <v>0</v>
      </c>
      <c r="FT321" s="2703" t="str">
        <f t="shared" si="602"/>
        <v/>
      </c>
      <c r="FU321" s="2692" t="str">
        <f t="shared" si="603"/>
        <v/>
      </c>
      <c r="FV321" s="2692" t="str">
        <f t="shared" si="604"/>
        <v/>
      </c>
      <c r="FW321" s="2692" t="str">
        <f t="shared" si="605"/>
        <v/>
      </c>
      <c r="FX321" s="2692" t="str">
        <f t="shared" si="606"/>
        <v/>
      </c>
      <c r="FY321" s="2692" t="str">
        <f t="shared" si="607"/>
        <v/>
      </c>
      <c r="FZ321" s="2692" t="str">
        <f t="shared" si="608"/>
        <v/>
      </c>
      <c r="GA321" s="2692" t="str">
        <f t="shared" si="609"/>
        <v/>
      </c>
      <c r="GB321" s="2696" t="str">
        <f t="shared" si="610"/>
        <v/>
      </c>
      <c r="GC321" s="2535"/>
    </row>
    <row r="322" spans="1:185" ht="45" customHeight="1" x14ac:dyDescent="0.25">
      <c r="A322" s="2633">
        <f>ROW()</f>
        <v>322</v>
      </c>
      <c r="B322" s="2667" t="str">
        <f>IF(C322="I","",IF(ISBLANK(D322),"",IF(ISTEXT(D322),LARGE(B9:B321,1)+1,0)))</f>
        <v/>
      </c>
      <c r="C322" s="2716"/>
      <c r="D322" s="2712"/>
      <c r="E322" s="2669"/>
      <c r="F322" s="2670"/>
      <c r="G322" s="2671"/>
      <c r="H322" s="2672"/>
      <c r="I322" s="2671"/>
      <c r="J322" s="2672"/>
      <c r="K322" s="2673">
        <f t="shared" si="611"/>
        <v>0</v>
      </c>
      <c r="L322" s="2532"/>
      <c r="M322" s="2674">
        <f t="shared" si="499"/>
        <v>0</v>
      </c>
      <c r="N322" s="2675">
        <f t="shared" si="499"/>
        <v>0</v>
      </c>
      <c r="O322" s="2676"/>
      <c r="P322" s="2676"/>
      <c r="Q322" s="2676"/>
      <c r="R322" s="2676"/>
      <c r="S322" s="2676"/>
      <c r="T322" s="2676"/>
      <c r="U322" s="2676"/>
      <c r="V322" s="2676"/>
      <c r="W322" s="2532"/>
      <c r="X322" s="2674">
        <f t="shared" si="500"/>
        <v>0</v>
      </c>
      <c r="Y322" s="2675">
        <f t="shared" si="500"/>
        <v>0</v>
      </c>
      <c r="Z322" s="2677"/>
      <c r="AA322" s="2677"/>
      <c r="AB322" s="2677"/>
      <c r="AC322" s="2677"/>
      <c r="AD322" s="2677"/>
      <c r="AE322" s="2677"/>
      <c r="AF322" s="2677"/>
      <c r="AG322" s="2677"/>
      <c r="AH322" s="2532"/>
      <c r="AI322" s="2535"/>
      <c r="AJ322" s="2678">
        <f t="shared" si="501"/>
        <v>0</v>
      </c>
      <c r="AK322" s="2679">
        <f t="shared" si="502"/>
        <v>0</v>
      </c>
      <c r="AL322" s="2678">
        <f t="shared" si="503"/>
        <v>0</v>
      </c>
      <c r="AM322" s="2679">
        <f t="shared" si="504"/>
        <v>0</v>
      </c>
      <c r="AN322" s="2678">
        <f t="shared" si="505"/>
        <v>0</v>
      </c>
      <c r="AO322" s="2679">
        <f t="shared" si="506"/>
        <v>0</v>
      </c>
      <c r="AP322" s="2678">
        <f t="shared" si="507"/>
        <v>0</v>
      </c>
      <c r="AQ322" s="2679">
        <f t="shared" si="508"/>
        <v>0</v>
      </c>
      <c r="AR322" s="2678">
        <f t="shared" si="509"/>
        <v>0</v>
      </c>
      <c r="AS322" s="2679">
        <f t="shared" si="510"/>
        <v>0</v>
      </c>
      <c r="AT322" s="2678">
        <f t="shared" si="511"/>
        <v>0</v>
      </c>
      <c r="AU322" s="2679">
        <f t="shared" si="512"/>
        <v>0</v>
      </c>
      <c r="AV322" s="2678">
        <f t="shared" si="513"/>
        <v>0</v>
      </c>
      <c r="AW322" s="2679">
        <f t="shared" si="514"/>
        <v>0</v>
      </c>
      <c r="AX322" s="2678">
        <f t="shared" si="515"/>
        <v>0</v>
      </c>
      <c r="AY322" s="2679">
        <f t="shared" si="516"/>
        <v>0</v>
      </c>
      <c r="AZ322" s="2680"/>
      <c r="BA322" s="2681">
        <f>BA9</f>
        <v>20</v>
      </c>
      <c r="BB322" s="2681">
        <f t="shared" si="517"/>
        <v>0</v>
      </c>
      <c r="BC322" s="2681" t="str">
        <f t="shared" si="518"/>
        <v/>
      </c>
      <c r="BD322" s="2682">
        <f t="shared" si="615"/>
        <v>0</v>
      </c>
      <c r="BE322" s="2682">
        <f t="shared" si="612"/>
        <v>0</v>
      </c>
      <c r="BF322" s="2682">
        <f t="shared" si="612"/>
        <v>0</v>
      </c>
      <c r="BG322" s="2682">
        <f t="shared" si="612"/>
        <v>0</v>
      </c>
      <c r="BH322" s="2682">
        <f t="shared" si="612"/>
        <v>0</v>
      </c>
      <c r="BI322" s="2682">
        <f t="shared" si="612"/>
        <v>0</v>
      </c>
      <c r="BJ322" s="2682">
        <f t="shared" si="612"/>
        <v>0</v>
      </c>
      <c r="BK322" s="2682">
        <f t="shared" si="612"/>
        <v>0</v>
      </c>
      <c r="BL322" s="2535"/>
      <c r="BM322" s="2683">
        <f t="shared" si="519"/>
        <v>0</v>
      </c>
      <c r="BN322" s="2684">
        <f t="shared" si="520"/>
        <v>0</v>
      </c>
      <c r="BO322" s="2684">
        <f t="shared" si="521"/>
        <v>0</v>
      </c>
      <c r="BP322" s="2684">
        <f t="shared" si="522"/>
        <v>0</v>
      </c>
      <c r="BQ322" s="2684">
        <f t="shared" si="523"/>
        <v>0</v>
      </c>
      <c r="BR322" s="2684">
        <f t="shared" si="524"/>
        <v>0</v>
      </c>
      <c r="BS322" s="2684">
        <f t="shared" si="525"/>
        <v>0</v>
      </c>
      <c r="BT322" s="2684">
        <f t="shared" si="526"/>
        <v>0</v>
      </c>
      <c r="BU322" s="2617"/>
      <c r="BV322" s="2685">
        <f t="shared" si="616"/>
        <v>0</v>
      </c>
      <c r="BW322" s="2686">
        <f t="shared" si="613"/>
        <v>0</v>
      </c>
      <c r="BX322" s="2686">
        <f t="shared" si="613"/>
        <v>0</v>
      </c>
      <c r="BY322" s="2686">
        <f t="shared" si="613"/>
        <v>0</v>
      </c>
      <c r="BZ322" s="2686">
        <f t="shared" si="613"/>
        <v>0</v>
      </c>
      <c r="CA322" s="2686">
        <f t="shared" si="613"/>
        <v>0</v>
      </c>
      <c r="CB322" s="2686">
        <f t="shared" si="613"/>
        <v>0</v>
      </c>
      <c r="CC322" s="2687">
        <f t="shared" si="613"/>
        <v>0</v>
      </c>
      <c r="CD322" s="2525"/>
      <c r="CE322" s="2681" t="str">
        <f t="shared" si="527"/>
        <v/>
      </c>
      <c r="CF322" s="2688">
        <f t="shared" si="528"/>
        <v>0</v>
      </c>
      <c r="CG322" s="2689">
        <f t="shared" si="529"/>
        <v>0</v>
      </c>
      <c r="CH322" s="2689">
        <f t="shared" si="530"/>
        <v>0</v>
      </c>
      <c r="CI322" s="2689">
        <f t="shared" si="531"/>
        <v>0</v>
      </c>
      <c r="CJ322" s="2689">
        <f t="shared" si="532"/>
        <v>0</v>
      </c>
      <c r="CK322" s="2689">
        <f t="shared" si="533"/>
        <v>0</v>
      </c>
      <c r="CL322" s="2689">
        <f t="shared" si="534"/>
        <v>0</v>
      </c>
      <c r="CM322" s="2689">
        <f t="shared" si="535"/>
        <v>0</v>
      </c>
      <c r="CN322" s="2689">
        <f t="shared" si="536"/>
        <v>0</v>
      </c>
      <c r="CO322" s="2702">
        <f>IF(M322=CO8,M322,0)</f>
        <v>0</v>
      </c>
      <c r="CP322" s="2703" t="str">
        <f t="shared" si="537"/>
        <v/>
      </c>
      <c r="CQ322" s="2678" t="str">
        <f t="shared" si="538"/>
        <v/>
      </c>
      <c r="CR322" s="2692" t="str">
        <f t="shared" si="539"/>
        <v/>
      </c>
      <c r="CS322" s="2692" t="str">
        <f t="shared" si="540"/>
        <v/>
      </c>
      <c r="CT322" s="2692" t="str">
        <f t="shared" si="541"/>
        <v/>
      </c>
      <c r="CU322" s="2692" t="str">
        <f t="shared" si="542"/>
        <v/>
      </c>
      <c r="CV322" s="2692" t="str">
        <f t="shared" si="543"/>
        <v/>
      </c>
      <c r="CW322" s="2692" t="str">
        <f t="shared" si="544"/>
        <v/>
      </c>
      <c r="CX322" s="2693" t="str">
        <f t="shared" si="545"/>
        <v/>
      </c>
      <c r="CY322" s="2601"/>
      <c r="CZ322" s="2681" t="str">
        <f t="shared" si="546"/>
        <v/>
      </c>
      <c r="DA322" s="2694">
        <f t="shared" si="547"/>
        <v>0</v>
      </c>
      <c r="DB322" s="2527" t="str">
        <f t="shared" si="548"/>
        <v/>
      </c>
      <c r="DC322" s="2527" t="str">
        <f t="shared" si="549"/>
        <v/>
      </c>
      <c r="DD322" s="2527" t="str">
        <f t="shared" si="550"/>
        <v/>
      </c>
      <c r="DE322" s="2527" t="str">
        <f t="shared" si="551"/>
        <v/>
      </c>
      <c r="DF322" s="2527" t="str">
        <f t="shared" si="552"/>
        <v/>
      </c>
      <c r="DG322" s="2527" t="str">
        <f t="shared" si="553"/>
        <v/>
      </c>
      <c r="DH322" s="2527" t="str">
        <f t="shared" si="554"/>
        <v/>
      </c>
      <c r="DI322" s="2527" t="str">
        <f t="shared" si="555"/>
        <v/>
      </c>
      <c r="DJ322" s="2549"/>
      <c r="DK322" s="2704">
        <f>IF(M322=DK8,M322,0)</f>
        <v>0</v>
      </c>
      <c r="DL322" s="2703" t="str">
        <f t="shared" si="556"/>
        <v/>
      </c>
      <c r="DM322" s="2692" t="str">
        <f t="shared" si="557"/>
        <v/>
      </c>
      <c r="DN322" s="2692" t="str">
        <f t="shared" si="558"/>
        <v/>
      </c>
      <c r="DO322" s="2692" t="str">
        <f t="shared" si="559"/>
        <v/>
      </c>
      <c r="DP322" s="2692" t="str">
        <f t="shared" si="560"/>
        <v/>
      </c>
      <c r="DQ322" s="2692" t="str">
        <f t="shared" si="561"/>
        <v/>
      </c>
      <c r="DR322" s="2692" t="str">
        <f t="shared" si="562"/>
        <v/>
      </c>
      <c r="DS322" s="2692" t="str">
        <f t="shared" si="563"/>
        <v/>
      </c>
      <c r="DT322" s="2696" t="str">
        <f t="shared" si="564"/>
        <v/>
      </c>
      <c r="DU322" s="2535"/>
      <c r="DV322" s="2683">
        <f t="shared" si="565"/>
        <v>0</v>
      </c>
      <c r="DW322" s="2684">
        <f t="shared" si="566"/>
        <v>0</v>
      </c>
      <c r="DX322" s="2684">
        <f t="shared" si="567"/>
        <v>0</v>
      </c>
      <c r="DY322" s="2684">
        <f t="shared" si="568"/>
        <v>0</v>
      </c>
      <c r="DZ322" s="2684">
        <f t="shared" si="569"/>
        <v>0</v>
      </c>
      <c r="EA322" s="2684">
        <f t="shared" si="570"/>
        <v>0</v>
      </c>
      <c r="EB322" s="2684">
        <f t="shared" si="571"/>
        <v>0</v>
      </c>
      <c r="EC322" s="2684">
        <f t="shared" si="572"/>
        <v>0</v>
      </c>
      <c r="ED322" s="2630"/>
      <c r="EE322" s="2685">
        <f t="shared" si="617"/>
        <v>0</v>
      </c>
      <c r="EF322" s="2686">
        <f t="shared" si="614"/>
        <v>0</v>
      </c>
      <c r="EG322" s="2686">
        <f t="shared" si="614"/>
        <v>0</v>
      </c>
      <c r="EH322" s="2686">
        <f t="shared" si="614"/>
        <v>0</v>
      </c>
      <c r="EI322" s="2686">
        <f t="shared" si="614"/>
        <v>0</v>
      </c>
      <c r="EJ322" s="2686">
        <f t="shared" si="614"/>
        <v>0</v>
      </c>
      <c r="EK322" s="2686">
        <f t="shared" si="614"/>
        <v>0</v>
      </c>
      <c r="EL322" s="2687">
        <f t="shared" si="614"/>
        <v>0</v>
      </c>
      <c r="EM322" s="2601"/>
      <c r="EN322" s="2681" t="str">
        <f t="shared" si="573"/>
        <v/>
      </c>
      <c r="EO322" s="2688">
        <f t="shared" si="574"/>
        <v>0</v>
      </c>
      <c r="EP322" s="2689">
        <f t="shared" si="575"/>
        <v>0</v>
      </c>
      <c r="EQ322" s="2689">
        <f t="shared" si="576"/>
        <v>0</v>
      </c>
      <c r="ER322" s="2689">
        <f t="shared" si="577"/>
        <v>0</v>
      </c>
      <c r="ES322" s="2689">
        <f t="shared" si="578"/>
        <v>0</v>
      </c>
      <c r="ET322" s="2689">
        <f t="shared" si="579"/>
        <v>0</v>
      </c>
      <c r="EU322" s="2689">
        <f t="shared" si="580"/>
        <v>0</v>
      </c>
      <c r="EV322" s="2689">
        <f t="shared" si="581"/>
        <v>0</v>
      </c>
      <c r="EW322" s="2689">
        <f t="shared" si="582"/>
        <v>0</v>
      </c>
      <c r="EX322" s="2705">
        <f>IF(X322=EX8,X322,0)</f>
        <v>0</v>
      </c>
      <c r="EY322" s="2703" t="str">
        <f t="shared" si="583"/>
        <v/>
      </c>
      <c r="EZ322" s="2678" t="str">
        <f t="shared" si="584"/>
        <v/>
      </c>
      <c r="FA322" s="2692" t="str">
        <f t="shared" si="585"/>
        <v/>
      </c>
      <c r="FB322" s="2692" t="str">
        <f t="shared" si="586"/>
        <v/>
      </c>
      <c r="FC322" s="2692" t="str">
        <f t="shared" si="587"/>
        <v/>
      </c>
      <c r="FD322" s="2692" t="str">
        <f t="shared" si="588"/>
        <v/>
      </c>
      <c r="FE322" s="2692" t="str">
        <f t="shared" si="589"/>
        <v/>
      </c>
      <c r="FF322" s="2692" t="str">
        <f t="shared" si="590"/>
        <v/>
      </c>
      <c r="FG322" s="2692" t="str">
        <f t="shared" si="591"/>
        <v/>
      </c>
      <c r="FH322" s="2601"/>
      <c r="FI322" s="2681" t="str">
        <f t="shared" si="592"/>
        <v/>
      </c>
      <c r="FJ322" s="2694">
        <f t="shared" si="593"/>
        <v>0</v>
      </c>
      <c r="FK322" s="2527" t="str">
        <f t="shared" si="594"/>
        <v/>
      </c>
      <c r="FL322" s="2527" t="str">
        <f t="shared" si="595"/>
        <v/>
      </c>
      <c r="FM322" s="2527" t="str">
        <f t="shared" si="596"/>
        <v/>
      </c>
      <c r="FN322" s="2527" t="str">
        <f t="shared" si="597"/>
        <v/>
      </c>
      <c r="FO322" s="2527" t="str">
        <f t="shared" si="598"/>
        <v/>
      </c>
      <c r="FP322" s="2527" t="str">
        <f t="shared" si="599"/>
        <v/>
      </c>
      <c r="FQ322" s="2527" t="str">
        <f t="shared" si="600"/>
        <v/>
      </c>
      <c r="FR322" s="2527" t="str">
        <f t="shared" si="601"/>
        <v/>
      </c>
      <c r="FS322" s="2704">
        <f>IF(X322=FS8,X322,0)</f>
        <v>0</v>
      </c>
      <c r="FT322" s="2703" t="str">
        <f t="shared" si="602"/>
        <v/>
      </c>
      <c r="FU322" s="2692" t="str">
        <f t="shared" si="603"/>
        <v/>
      </c>
      <c r="FV322" s="2692" t="str">
        <f t="shared" si="604"/>
        <v/>
      </c>
      <c r="FW322" s="2692" t="str">
        <f t="shared" si="605"/>
        <v/>
      </c>
      <c r="FX322" s="2692" t="str">
        <f t="shared" si="606"/>
        <v/>
      </c>
      <c r="FY322" s="2692" t="str">
        <f t="shared" si="607"/>
        <v/>
      </c>
      <c r="FZ322" s="2692" t="str">
        <f t="shared" si="608"/>
        <v/>
      </c>
      <c r="GA322" s="2692" t="str">
        <f t="shared" si="609"/>
        <v/>
      </c>
      <c r="GB322" s="2696" t="str">
        <f t="shared" si="610"/>
        <v/>
      </c>
      <c r="GC322" s="2535"/>
    </row>
    <row r="323" spans="1:185" ht="45" customHeight="1" x14ac:dyDescent="0.25">
      <c r="A323" s="2633">
        <f>ROW()</f>
        <v>323</v>
      </c>
      <c r="B323" s="2667" t="str">
        <f>IF(C323="I","",IF(ISBLANK(D323),"",IF(ISTEXT(D323),LARGE(B9:B322,1)+1,0)))</f>
        <v/>
      </c>
      <c r="C323" s="2716"/>
      <c r="D323" s="2712"/>
      <c r="E323" s="2669"/>
      <c r="F323" s="2670"/>
      <c r="G323" s="2671"/>
      <c r="H323" s="2672"/>
      <c r="I323" s="2671"/>
      <c r="J323" s="2672"/>
      <c r="K323" s="2673">
        <f t="shared" si="611"/>
        <v>0</v>
      </c>
      <c r="L323" s="2532"/>
      <c r="M323" s="2674">
        <f t="shared" si="499"/>
        <v>0</v>
      </c>
      <c r="N323" s="2675">
        <f t="shared" si="499"/>
        <v>0</v>
      </c>
      <c r="O323" s="2676"/>
      <c r="P323" s="2676"/>
      <c r="Q323" s="2676"/>
      <c r="R323" s="2676"/>
      <c r="S323" s="2676"/>
      <c r="T323" s="2676"/>
      <c r="U323" s="2676"/>
      <c r="V323" s="2676"/>
      <c r="W323" s="2532"/>
      <c r="X323" s="2674">
        <f t="shared" si="500"/>
        <v>0</v>
      </c>
      <c r="Y323" s="2675">
        <f t="shared" si="500"/>
        <v>0</v>
      </c>
      <c r="Z323" s="2677"/>
      <c r="AA323" s="2677"/>
      <c r="AB323" s="2677"/>
      <c r="AC323" s="2677"/>
      <c r="AD323" s="2677"/>
      <c r="AE323" s="2677"/>
      <c r="AF323" s="2677"/>
      <c r="AG323" s="2677"/>
      <c r="AH323" s="2532"/>
      <c r="AI323" s="2535"/>
      <c r="AJ323" s="2678">
        <f t="shared" si="501"/>
        <v>0</v>
      </c>
      <c r="AK323" s="2679">
        <f t="shared" si="502"/>
        <v>0</v>
      </c>
      <c r="AL323" s="2678">
        <f t="shared" si="503"/>
        <v>0</v>
      </c>
      <c r="AM323" s="2679">
        <f t="shared" si="504"/>
        <v>0</v>
      </c>
      <c r="AN323" s="2678">
        <f t="shared" si="505"/>
        <v>0</v>
      </c>
      <c r="AO323" s="2679">
        <f t="shared" si="506"/>
        <v>0</v>
      </c>
      <c r="AP323" s="2678">
        <f t="shared" si="507"/>
        <v>0</v>
      </c>
      <c r="AQ323" s="2679">
        <f t="shared" si="508"/>
        <v>0</v>
      </c>
      <c r="AR323" s="2678">
        <f t="shared" si="509"/>
        <v>0</v>
      </c>
      <c r="AS323" s="2679">
        <f t="shared" si="510"/>
        <v>0</v>
      </c>
      <c r="AT323" s="2678">
        <f t="shared" si="511"/>
        <v>0</v>
      </c>
      <c r="AU323" s="2679">
        <f t="shared" si="512"/>
        <v>0</v>
      </c>
      <c r="AV323" s="2678">
        <f t="shared" si="513"/>
        <v>0</v>
      </c>
      <c r="AW323" s="2679">
        <f t="shared" si="514"/>
        <v>0</v>
      </c>
      <c r="AX323" s="2678">
        <f t="shared" si="515"/>
        <v>0</v>
      </c>
      <c r="AY323" s="2679">
        <f t="shared" si="516"/>
        <v>0</v>
      </c>
      <c r="AZ323" s="2680"/>
      <c r="BA323" s="2681">
        <f>BA9</f>
        <v>20</v>
      </c>
      <c r="BB323" s="2681">
        <f t="shared" si="517"/>
        <v>0</v>
      </c>
      <c r="BC323" s="2681" t="str">
        <f t="shared" si="518"/>
        <v/>
      </c>
      <c r="BD323" s="2682">
        <f t="shared" si="615"/>
        <v>0</v>
      </c>
      <c r="BE323" s="2682">
        <f t="shared" si="612"/>
        <v>0</v>
      </c>
      <c r="BF323" s="2682">
        <f t="shared" si="612"/>
        <v>0</v>
      </c>
      <c r="BG323" s="2682">
        <f t="shared" si="612"/>
        <v>0</v>
      </c>
      <c r="BH323" s="2682">
        <f t="shared" si="612"/>
        <v>0</v>
      </c>
      <c r="BI323" s="2682">
        <f t="shared" si="612"/>
        <v>0</v>
      </c>
      <c r="BJ323" s="2682">
        <f t="shared" si="612"/>
        <v>0</v>
      </c>
      <c r="BK323" s="2682">
        <f t="shared" si="612"/>
        <v>0</v>
      </c>
      <c r="BL323" s="2535"/>
      <c r="BM323" s="2683">
        <f t="shared" si="519"/>
        <v>0</v>
      </c>
      <c r="BN323" s="2684">
        <f t="shared" si="520"/>
        <v>0</v>
      </c>
      <c r="BO323" s="2684">
        <f t="shared" si="521"/>
        <v>0</v>
      </c>
      <c r="BP323" s="2684">
        <f t="shared" si="522"/>
        <v>0</v>
      </c>
      <c r="BQ323" s="2684">
        <f t="shared" si="523"/>
        <v>0</v>
      </c>
      <c r="BR323" s="2684">
        <f t="shared" si="524"/>
        <v>0</v>
      </c>
      <c r="BS323" s="2684">
        <f t="shared" si="525"/>
        <v>0</v>
      </c>
      <c r="BT323" s="2684">
        <f t="shared" si="526"/>
        <v>0</v>
      </c>
      <c r="BU323" s="2617"/>
      <c r="BV323" s="2685">
        <f t="shared" si="616"/>
        <v>0</v>
      </c>
      <c r="BW323" s="2686">
        <f t="shared" si="613"/>
        <v>0</v>
      </c>
      <c r="BX323" s="2686">
        <f t="shared" si="613"/>
        <v>0</v>
      </c>
      <c r="BY323" s="2686">
        <f t="shared" si="613"/>
        <v>0</v>
      </c>
      <c r="BZ323" s="2686">
        <f t="shared" si="613"/>
        <v>0</v>
      </c>
      <c r="CA323" s="2686">
        <f t="shared" si="613"/>
        <v>0</v>
      </c>
      <c r="CB323" s="2686">
        <f t="shared" si="613"/>
        <v>0</v>
      </c>
      <c r="CC323" s="2687">
        <f t="shared" si="613"/>
        <v>0</v>
      </c>
      <c r="CD323" s="2525"/>
      <c r="CE323" s="2681" t="str">
        <f t="shared" si="527"/>
        <v/>
      </c>
      <c r="CF323" s="2688">
        <f t="shared" si="528"/>
        <v>0</v>
      </c>
      <c r="CG323" s="2689">
        <f t="shared" si="529"/>
        <v>0</v>
      </c>
      <c r="CH323" s="2689">
        <f t="shared" si="530"/>
        <v>0</v>
      </c>
      <c r="CI323" s="2689">
        <f t="shared" si="531"/>
        <v>0</v>
      </c>
      <c r="CJ323" s="2689">
        <f t="shared" si="532"/>
        <v>0</v>
      </c>
      <c r="CK323" s="2689">
        <f t="shared" si="533"/>
        <v>0</v>
      </c>
      <c r="CL323" s="2689">
        <f t="shared" si="534"/>
        <v>0</v>
      </c>
      <c r="CM323" s="2689">
        <f t="shared" si="535"/>
        <v>0</v>
      </c>
      <c r="CN323" s="2689">
        <f t="shared" si="536"/>
        <v>0</v>
      </c>
      <c r="CO323" s="2702">
        <f>IF(M323=CO8,M323,0)</f>
        <v>0</v>
      </c>
      <c r="CP323" s="2703" t="str">
        <f t="shared" si="537"/>
        <v/>
      </c>
      <c r="CQ323" s="2678" t="str">
        <f t="shared" si="538"/>
        <v/>
      </c>
      <c r="CR323" s="2692" t="str">
        <f t="shared" si="539"/>
        <v/>
      </c>
      <c r="CS323" s="2692" t="str">
        <f t="shared" si="540"/>
        <v/>
      </c>
      <c r="CT323" s="2692" t="str">
        <f t="shared" si="541"/>
        <v/>
      </c>
      <c r="CU323" s="2692" t="str">
        <f t="shared" si="542"/>
        <v/>
      </c>
      <c r="CV323" s="2692" t="str">
        <f t="shared" si="543"/>
        <v/>
      </c>
      <c r="CW323" s="2692" t="str">
        <f t="shared" si="544"/>
        <v/>
      </c>
      <c r="CX323" s="2693" t="str">
        <f t="shared" si="545"/>
        <v/>
      </c>
      <c r="CY323" s="2601"/>
      <c r="CZ323" s="2681" t="str">
        <f t="shared" si="546"/>
        <v/>
      </c>
      <c r="DA323" s="2694">
        <f t="shared" si="547"/>
        <v>0</v>
      </c>
      <c r="DB323" s="2527" t="str">
        <f t="shared" si="548"/>
        <v/>
      </c>
      <c r="DC323" s="2527" t="str">
        <f t="shared" si="549"/>
        <v/>
      </c>
      <c r="DD323" s="2527" t="str">
        <f t="shared" si="550"/>
        <v/>
      </c>
      <c r="DE323" s="2527" t="str">
        <f t="shared" si="551"/>
        <v/>
      </c>
      <c r="DF323" s="2527" t="str">
        <f t="shared" si="552"/>
        <v/>
      </c>
      <c r="DG323" s="2527" t="str">
        <f t="shared" si="553"/>
        <v/>
      </c>
      <c r="DH323" s="2527" t="str">
        <f t="shared" si="554"/>
        <v/>
      </c>
      <c r="DI323" s="2527" t="str">
        <f t="shared" si="555"/>
        <v/>
      </c>
      <c r="DJ323" s="2549"/>
      <c r="DK323" s="2704">
        <f>IF(M323=DK8,M323,0)</f>
        <v>0</v>
      </c>
      <c r="DL323" s="2703" t="str">
        <f t="shared" si="556"/>
        <v/>
      </c>
      <c r="DM323" s="2692" t="str">
        <f t="shared" si="557"/>
        <v/>
      </c>
      <c r="DN323" s="2692" t="str">
        <f t="shared" si="558"/>
        <v/>
      </c>
      <c r="DO323" s="2692" t="str">
        <f t="shared" si="559"/>
        <v/>
      </c>
      <c r="DP323" s="2692" t="str">
        <f t="shared" si="560"/>
        <v/>
      </c>
      <c r="DQ323" s="2692" t="str">
        <f t="shared" si="561"/>
        <v/>
      </c>
      <c r="DR323" s="2692" t="str">
        <f t="shared" si="562"/>
        <v/>
      </c>
      <c r="DS323" s="2692" t="str">
        <f t="shared" si="563"/>
        <v/>
      </c>
      <c r="DT323" s="2696" t="str">
        <f t="shared" si="564"/>
        <v/>
      </c>
      <c r="DU323" s="2535"/>
      <c r="DV323" s="2683">
        <f t="shared" si="565"/>
        <v>0</v>
      </c>
      <c r="DW323" s="2684">
        <f t="shared" si="566"/>
        <v>0</v>
      </c>
      <c r="DX323" s="2684">
        <f t="shared" si="567"/>
        <v>0</v>
      </c>
      <c r="DY323" s="2684">
        <f t="shared" si="568"/>
        <v>0</v>
      </c>
      <c r="DZ323" s="2684">
        <f t="shared" si="569"/>
        <v>0</v>
      </c>
      <c r="EA323" s="2684">
        <f t="shared" si="570"/>
        <v>0</v>
      </c>
      <c r="EB323" s="2684">
        <f t="shared" si="571"/>
        <v>0</v>
      </c>
      <c r="EC323" s="2684">
        <f t="shared" si="572"/>
        <v>0</v>
      </c>
      <c r="ED323" s="2630"/>
      <c r="EE323" s="2685">
        <f t="shared" si="617"/>
        <v>0</v>
      </c>
      <c r="EF323" s="2686">
        <f t="shared" si="614"/>
        <v>0</v>
      </c>
      <c r="EG323" s="2686">
        <f t="shared" si="614"/>
        <v>0</v>
      </c>
      <c r="EH323" s="2686">
        <f t="shared" si="614"/>
        <v>0</v>
      </c>
      <c r="EI323" s="2686">
        <f t="shared" si="614"/>
        <v>0</v>
      </c>
      <c r="EJ323" s="2686">
        <f t="shared" si="614"/>
        <v>0</v>
      </c>
      <c r="EK323" s="2686">
        <f t="shared" si="614"/>
        <v>0</v>
      </c>
      <c r="EL323" s="2687">
        <f t="shared" si="614"/>
        <v>0</v>
      </c>
      <c r="EM323" s="2601"/>
      <c r="EN323" s="2681" t="str">
        <f t="shared" si="573"/>
        <v/>
      </c>
      <c r="EO323" s="2688">
        <f t="shared" si="574"/>
        <v>0</v>
      </c>
      <c r="EP323" s="2689">
        <f t="shared" si="575"/>
        <v>0</v>
      </c>
      <c r="EQ323" s="2689">
        <f t="shared" si="576"/>
        <v>0</v>
      </c>
      <c r="ER323" s="2689">
        <f t="shared" si="577"/>
        <v>0</v>
      </c>
      <c r="ES323" s="2689">
        <f t="shared" si="578"/>
        <v>0</v>
      </c>
      <c r="ET323" s="2689">
        <f t="shared" si="579"/>
        <v>0</v>
      </c>
      <c r="EU323" s="2689">
        <f t="shared" si="580"/>
        <v>0</v>
      </c>
      <c r="EV323" s="2689">
        <f t="shared" si="581"/>
        <v>0</v>
      </c>
      <c r="EW323" s="2689">
        <f t="shared" si="582"/>
        <v>0</v>
      </c>
      <c r="EX323" s="2705">
        <f>IF(X323=EX8,X323,0)</f>
        <v>0</v>
      </c>
      <c r="EY323" s="2703" t="str">
        <f t="shared" si="583"/>
        <v/>
      </c>
      <c r="EZ323" s="2678" t="str">
        <f t="shared" si="584"/>
        <v/>
      </c>
      <c r="FA323" s="2692" t="str">
        <f t="shared" si="585"/>
        <v/>
      </c>
      <c r="FB323" s="2692" t="str">
        <f t="shared" si="586"/>
        <v/>
      </c>
      <c r="FC323" s="2692" t="str">
        <f t="shared" si="587"/>
        <v/>
      </c>
      <c r="FD323" s="2692" t="str">
        <f t="shared" si="588"/>
        <v/>
      </c>
      <c r="FE323" s="2692" t="str">
        <f t="shared" si="589"/>
        <v/>
      </c>
      <c r="FF323" s="2692" t="str">
        <f t="shared" si="590"/>
        <v/>
      </c>
      <c r="FG323" s="2692" t="str">
        <f t="shared" si="591"/>
        <v/>
      </c>
      <c r="FH323" s="2601"/>
      <c r="FI323" s="2681" t="str">
        <f t="shared" si="592"/>
        <v/>
      </c>
      <c r="FJ323" s="2694">
        <f t="shared" si="593"/>
        <v>0</v>
      </c>
      <c r="FK323" s="2527" t="str">
        <f t="shared" si="594"/>
        <v/>
      </c>
      <c r="FL323" s="2527" t="str">
        <f t="shared" si="595"/>
        <v/>
      </c>
      <c r="FM323" s="2527" t="str">
        <f t="shared" si="596"/>
        <v/>
      </c>
      <c r="FN323" s="2527" t="str">
        <f t="shared" si="597"/>
        <v/>
      </c>
      <c r="FO323" s="2527" t="str">
        <f t="shared" si="598"/>
        <v/>
      </c>
      <c r="FP323" s="2527" t="str">
        <f t="shared" si="599"/>
        <v/>
      </c>
      <c r="FQ323" s="2527" t="str">
        <f t="shared" si="600"/>
        <v/>
      </c>
      <c r="FR323" s="2527" t="str">
        <f t="shared" si="601"/>
        <v/>
      </c>
      <c r="FS323" s="2704">
        <f>IF(X323=FS8,X323,0)</f>
        <v>0</v>
      </c>
      <c r="FT323" s="2703" t="str">
        <f t="shared" si="602"/>
        <v/>
      </c>
      <c r="FU323" s="2692" t="str">
        <f t="shared" si="603"/>
        <v/>
      </c>
      <c r="FV323" s="2692" t="str">
        <f t="shared" si="604"/>
        <v/>
      </c>
      <c r="FW323" s="2692" t="str">
        <f t="shared" si="605"/>
        <v/>
      </c>
      <c r="FX323" s="2692" t="str">
        <f t="shared" si="606"/>
        <v/>
      </c>
      <c r="FY323" s="2692" t="str">
        <f t="shared" si="607"/>
        <v/>
      </c>
      <c r="FZ323" s="2692" t="str">
        <f t="shared" si="608"/>
        <v/>
      </c>
      <c r="GA323" s="2692" t="str">
        <f t="shared" si="609"/>
        <v/>
      </c>
      <c r="GB323" s="2696" t="str">
        <f t="shared" si="610"/>
        <v/>
      </c>
      <c r="GC323" s="2535"/>
    </row>
    <row r="324" spans="1:185" ht="45" customHeight="1" x14ac:dyDescent="0.25">
      <c r="A324" s="2633">
        <f>ROW()</f>
        <v>324</v>
      </c>
      <c r="B324" s="2667" t="str">
        <f>IF(C324="I","",IF(ISBLANK(D324),"",IF(ISTEXT(D324),LARGE(B9:B323,1)+1,0)))</f>
        <v/>
      </c>
      <c r="C324" s="2716"/>
      <c r="D324" s="2712"/>
      <c r="E324" s="2669"/>
      <c r="F324" s="2670"/>
      <c r="G324" s="2671"/>
      <c r="H324" s="2672"/>
      <c r="I324" s="2671"/>
      <c r="J324" s="2672"/>
      <c r="K324" s="2673">
        <f t="shared" si="611"/>
        <v>0</v>
      </c>
      <c r="L324" s="2532"/>
      <c r="M324" s="2674">
        <f t="shared" si="499"/>
        <v>0</v>
      </c>
      <c r="N324" s="2675">
        <f t="shared" si="499"/>
        <v>0</v>
      </c>
      <c r="O324" s="2676"/>
      <c r="P324" s="2676"/>
      <c r="Q324" s="2676"/>
      <c r="R324" s="2676"/>
      <c r="S324" s="2676"/>
      <c r="T324" s="2676"/>
      <c r="U324" s="2676"/>
      <c r="V324" s="2676"/>
      <c r="W324" s="2532"/>
      <c r="X324" s="2674">
        <f t="shared" si="500"/>
        <v>0</v>
      </c>
      <c r="Y324" s="2675">
        <f t="shared" si="500"/>
        <v>0</v>
      </c>
      <c r="Z324" s="2677"/>
      <c r="AA324" s="2677"/>
      <c r="AB324" s="2677"/>
      <c r="AC324" s="2677"/>
      <c r="AD324" s="2677"/>
      <c r="AE324" s="2677"/>
      <c r="AF324" s="2677"/>
      <c r="AG324" s="2677"/>
      <c r="AH324" s="2532"/>
      <c r="AI324" s="2535"/>
      <c r="AJ324" s="2678">
        <f t="shared" si="501"/>
        <v>0</v>
      </c>
      <c r="AK324" s="2679">
        <f t="shared" si="502"/>
        <v>0</v>
      </c>
      <c r="AL324" s="2678">
        <f t="shared" si="503"/>
        <v>0</v>
      </c>
      <c r="AM324" s="2679">
        <f t="shared" si="504"/>
        <v>0</v>
      </c>
      <c r="AN324" s="2678">
        <f t="shared" si="505"/>
        <v>0</v>
      </c>
      <c r="AO324" s="2679">
        <f t="shared" si="506"/>
        <v>0</v>
      </c>
      <c r="AP324" s="2678">
        <f t="shared" si="507"/>
        <v>0</v>
      </c>
      <c r="AQ324" s="2679">
        <f t="shared" si="508"/>
        <v>0</v>
      </c>
      <c r="AR324" s="2678">
        <f t="shared" si="509"/>
        <v>0</v>
      </c>
      <c r="AS324" s="2679">
        <f t="shared" si="510"/>
        <v>0</v>
      </c>
      <c r="AT324" s="2678">
        <f t="shared" si="511"/>
        <v>0</v>
      </c>
      <c r="AU324" s="2679">
        <f t="shared" si="512"/>
        <v>0</v>
      </c>
      <c r="AV324" s="2678">
        <f t="shared" si="513"/>
        <v>0</v>
      </c>
      <c r="AW324" s="2679">
        <f t="shared" si="514"/>
        <v>0</v>
      </c>
      <c r="AX324" s="2678">
        <f t="shared" si="515"/>
        <v>0</v>
      </c>
      <c r="AY324" s="2679">
        <f t="shared" si="516"/>
        <v>0</v>
      </c>
      <c r="AZ324" s="2680"/>
      <c r="BA324" s="2681">
        <f>BA9</f>
        <v>20</v>
      </c>
      <c r="BB324" s="2681">
        <f t="shared" si="517"/>
        <v>0</v>
      </c>
      <c r="BC324" s="2681" t="str">
        <f t="shared" si="518"/>
        <v/>
      </c>
      <c r="BD324" s="2682">
        <f t="shared" si="615"/>
        <v>0</v>
      </c>
      <c r="BE324" s="2682">
        <f t="shared" si="612"/>
        <v>0</v>
      </c>
      <c r="BF324" s="2682">
        <f t="shared" si="612"/>
        <v>0</v>
      </c>
      <c r="BG324" s="2682">
        <f t="shared" si="612"/>
        <v>0</v>
      </c>
      <c r="BH324" s="2682">
        <f t="shared" si="612"/>
        <v>0</v>
      </c>
      <c r="BI324" s="2682">
        <f t="shared" si="612"/>
        <v>0</v>
      </c>
      <c r="BJ324" s="2682">
        <f t="shared" si="612"/>
        <v>0</v>
      </c>
      <c r="BK324" s="2682">
        <f t="shared" si="612"/>
        <v>0</v>
      </c>
      <c r="BL324" s="2535"/>
      <c r="BM324" s="2683">
        <f t="shared" si="519"/>
        <v>0</v>
      </c>
      <c r="BN324" s="2684">
        <f t="shared" si="520"/>
        <v>0</v>
      </c>
      <c r="BO324" s="2684">
        <f t="shared" si="521"/>
        <v>0</v>
      </c>
      <c r="BP324" s="2684">
        <f t="shared" si="522"/>
        <v>0</v>
      </c>
      <c r="BQ324" s="2684">
        <f t="shared" si="523"/>
        <v>0</v>
      </c>
      <c r="BR324" s="2684">
        <f t="shared" si="524"/>
        <v>0</v>
      </c>
      <c r="BS324" s="2684">
        <f t="shared" si="525"/>
        <v>0</v>
      </c>
      <c r="BT324" s="2684">
        <f t="shared" si="526"/>
        <v>0</v>
      </c>
      <c r="BU324" s="2617"/>
      <c r="BV324" s="2685">
        <f t="shared" si="616"/>
        <v>0</v>
      </c>
      <c r="BW324" s="2686">
        <f t="shared" si="613"/>
        <v>0</v>
      </c>
      <c r="BX324" s="2686">
        <f t="shared" si="613"/>
        <v>0</v>
      </c>
      <c r="BY324" s="2686">
        <f t="shared" si="613"/>
        <v>0</v>
      </c>
      <c r="BZ324" s="2686">
        <f t="shared" si="613"/>
        <v>0</v>
      </c>
      <c r="CA324" s="2686">
        <f t="shared" si="613"/>
        <v>0</v>
      </c>
      <c r="CB324" s="2686">
        <f t="shared" si="613"/>
        <v>0</v>
      </c>
      <c r="CC324" s="2687">
        <f t="shared" si="613"/>
        <v>0</v>
      </c>
      <c r="CD324" s="2525"/>
      <c r="CE324" s="2681" t="str">
        <f t="shared" si="527"/>
        <v/>
      </c>
      <c r="CF324" s="2688">
        <f t="shared" si="528"/>
        <v>0</v>
      </c>
      <c r="CG324" s="2689">
        <f t="shared" si="529"/>
        <v>0</v>
      </c>
      <c r="CH324" s="2689">
        <f t="shared" si="530"/>
        <v>0</v>
      </c>
      <c r="CI324" s="2689">
        <f t="shared" si="531"/>
        <v>0</v>
      </c>
      <c r="CJ324" s="2689">
        <f t="shared" si="532"/>
        <v>0</v>
      </c>
      <c r="CK324" s="2689">
        <f t="shared" si="533"/>
        <v>0</v>
      </c>
      <c r="CL324" s="2689">
        <f t="shared" si="534"/>
        <v>0</v>
      </c>
      <c r="CM324" s="2689">
        <f t="shared" si="535"/>
        <v>0</v>
      </c>
      <c r="CN324" s="2689">
        <f t="shared" si="536"/>
        <v>0</v>
      </c>
      <c r="CO324" s="2702">
        <f>IF(M324=CO8,M324,0)</f>
        <v>0</v>
      </c>
      <c r="CP324" s="2703" t="str">
        <f t="shared" si="537"/>
        <v/>
      </c>
      <c r="CQ324" s="2678" t="str">
        <f t="shared" si="538"/>
        <v/>
      </c>
      <c r="CR324" s="2692" t="str">
        <f t="shared" si="539"/>
        <v/>
      </c>
      <c r="CS324" s="2692" t="str">
        <f t="shared" si="540"/>
        <v/>
      </c>
      <c r="CT324" s="2692" t="str">
        <f t="shared" si="541"/>
        <v/>
      </c>
      <c r="CU324" s="2692" t="str">
        <f t="shared" si="542"/>
        <v/>
      </c>
      <c r="CV324" s="2692" t="str">
        <f t="shared" si="543"/>
        <v/>
      </c>
      <c r="CW324" s="2692" t="str">
        <f t="shared" si="544"/>
        <v/>
      </c>
      <c r="CX324" s="2693" t="str">
        <f t="shared" si="545"/>
        <v/>
      </c>
      <c r="CY324" s="2601"/>
      <c r="CZ324" s="2681" t="str">
        <f t="shared" si="546"/>
        <v/>
      </c>
      <c r="DA324" s="2694">
        <f t="shared" si="547"/>
        <v>0</v>
      </c>
      <c r="DB324" s="2527" t="str">
        <f t="shared" si="548"/>
        <v/>
      </c>
      <c r="DC324" s="2527" t="str">
        <f t="shared" si="549"/>
        <v/>
      </c>
      <c r="DD324" s="2527" t="str">
        <f t="shared" si="550"/>
        <v/>
      </c>
      <c r="DE324" s="2527" t="str">
        <f t="shared" si="551"/>
        <v/>
      </c>
      <c r="DF324" s="2527" t="str">
        <f t="shared" si="552"/>
        <v/>
      </c>
      <c r="DG324" s="2527" t="str">
        <f t="shared" si="553"/>
        <v/>
      </c>
      <c r="DH324" s="2527" t="str">
        <f t="shared" si="554"/>
        <v/>
      </c>
      <c r="DI324" s="2527" t="str">
        <f t="shared" si="555"/>
        <v/>
      </c>
      <c r="DJ324" s="2549"/>
      <c r="DK324" s="2704">
        <f>IF(M324=DK8,M324,0)</f>
        <v>0</v>
      </c>
      <c r="DL324" s="2703" t="str">
        <f t="shared" si="556"/>
        <v/>
      </c>
      <c r="DM324" s="2692" t="str">
        <f t="shared" si="557"/>
        <v/>
      </c>
      <c r="DN324" s="2692" t="str">
        <f t="shared" si="558"/>
        <v/>
      </c>
      <c r="DO324" s="2692" t="str">
        <f t="shared" si="559"/>
        <v/>
      </c>
      <c r="DP324" s="2692" t="str">
        <f t="shared" si="560"/>
        <v/>
      </c>
      <c r="DQ324" s="2692" t="str">
        <f t="shared" si="561"/>
        <v/>
      </c>
      <c r="DR324" s="2692" t="str">
        <f t="shared" si="562"/>
        <v/>
      </c>
      <c r="DS324" s="2692" t="str">
        <f t="shared" si="563"/>
        <v/>
      </c>
      <c r="DT324" s="2696" t="str">
        <f t="shared" si="564"/>
        <v/>
      </c>
      <c r="DU324" s="2535"/>
      <c r="DV324" s="2683">
        <f t="shared" si="565"/>
        <v>0</v>
      </c>
      <c r="DW324" s="2684">
        <f t="shared" si="566"/>
        <v>0</v>
      </c>
      <c r="DX324" s="2684">
        <f t="shared" si="567"/>
        <v>0</v>
      </c>
      <c r="DY324" s="2684">
        <f t="shared" si="568"/>
        <v>0</v>
      </c>
      <c r="DZ324" s="2684">
        <f t="shared" si="569"/>
        <v>0</v>
      </c>
      <c r="EA324" s="2684">
        <f t="shared" si="570"/>
        <v>0</v>
      </c>
      <c r="EB324" s="2684">
        <f t="shared" si="571"/>
        <v>0</v>
      </c>
      <c r="EC324" s="2684">
        <f t="shared" si="572"/>
        <v>0</v>
      </c>
      <c r="ED324" s="2630"/>
      <c r="EE324" s="2685">
        <f t="shared" si="617"/>
        <v>0</v>
      </c>
      <c r="EF324" s="2686">
        <f t="shared" si="614"/>
        <v>0</v>
      </c>
      <c r="EG324" s="2686">
        <f t="shared" si="614"/>
        <v>0</v>
      </c>
      <c r="EH324" s="2686">
        <f t="shared" si="614"/>
        <v>0</v>
      </c>
      <c r="EI324" s="2686">
        <f t="shared" si="614"/>
        <v>0</v>
      </c>
      <c r="EJ324" s="2686">
        <f t="shared" si="614"/>
        <v>0</v>
      </c>
      <c r="EK324" s="2686">
        <f t="shared" si="614"/>
        <v>0</v>
      </c>
      <c r="EL324" s="2687">
        <f t="shared" si="614"/>
        <v>0</v>
      </c>
      <c r="EM324" s="2601"/>
      <c r="EN324" s="2681" t="str">
        <f t="shared" si="573"/>
        <v/>
      </c>
      <c r="EO324" s="2688">
        <f t="shared" si="574"/>
        <v>0</v>
      </c>
      <c r="EP324" s="2689">
        <f t="shared" si="575"/>
        <v>0</v>
      </c>
      <c r="EQ324" s="2689">
        <f t="shared" si="576"/>
        <v>0</v>
      </c>
      <c r="ER324" s="2689">
        <f t="shared" si="577"/>
        <v>0</v>
      </c>
      <c r="ES324" s="2689">
        <f t="shared" si="578"/>
        <v>0</v>
      </c>
      <c r="ET324" s="2689">
        <f t="shared" si="579"/>
        <v>0</v>
      </c>
      <c r="EU324" s="2689">
        <f t="shared" si="580"/>
        <v>0</v>
      </c>
      <c r="EV324" s="2689">
        <f t="shared" si="581"/>
        <v>0</v>
      </c>
      <c r="EW324" s="2689">
        <f t="shared" si="582"/>
        <v>0</v>
      </c>
      <c r="EX324" s="2705">
        <f>IF(X324=EX8,X324,0)</f>
        <v>0</v>
      </c>
      <c r="EY324" s="2703" t="str">
        <f t="shared" si="583"/>
        <v/>
      </c>
      <c r="EZ324" s="2678" t="str">
        <f t="shared" si="584"/>
        <v/>
      </c>
      <c r="FA324" s="2692" t="str">
        <f t="shared" si="585"/>
        <v/>
      </c>
      <c r="FB324" s="2692" t="str">
        <f t="shared" si="586"/>
        <v/>
      </c>
      <c r="FC324" s="2692" t="str">
        <f t="shared" si="587"/>
        <v/>
      </c>
      <c r="FD324" s="2692" t="str">
        <f t="shared" si="588"/>
        <v/>
      </c>
      <c r="FE324" s="2692" t="str">
        <f t="shared" si="589"/>
        <v/>
      </c>
      <c r="FF324" s="2692" t="str">
        <f t="shared" si="590"/>
        <v/>
      </c>
      <c r="FG324" s="2692" t="str">
        <f t="shared" si="591"/>
        <v/>
      </c>
      <c r="FH324" s="2601"/>
      <c r="FI324" s="2681" t="str">
        <f t="shared" si="592"/>
        <v/>
      </c>
      <c r="FJ324" s="2694">
        <f t="shared" si="593"/>
        <v>0</v>
      </c>
      <c r="FK324" s="2527" t="str">
        <f t="shared" si="594"/>
        <v/>
      </c>
      <c r="FL324" s="2527" t="str">
        <f t="shared" si="595"/>
        <v/>
      </c>
      <c r="FM324" s="2527" t="str">
        <f t="shared" si="596"/>
        <v/>
      </c>
      <c r="FN324" s="2527" t="str">
        <f t="shared" si="597"/>
        <v/>
      </c>
      <c r="FO324" s="2527" t="str">
        <f t="shared" si="598"/>
        <v/>
      </c>
      <c r="FP324" s="2527" t="str">
        <f t="shared" si="599"/>
        <v/>
      </c>
      <c r="FQ324" s="2527" t="str">
        <f t="shared" si="600"/>
        <v/>
      </c>
      <c r="FR324" s="2527" t="str">
        <f t="shared" si="601"/>
        <v/>
      </c>
      <c r="FS324" s="2704">
        <f>IF(X324=FS8,X324,0)</f>
        <v>0</v>
      </c>
      <c r="FT324" s="2703" t="str">
        <f t="shared" si="602"/>
        <v/>
      </c>
      <c r="FU324" s="2692" t="str">
        <f t="shared" si="603"/>
        <v/>
      </c>
      <c r="FV324" s="2692" t="str">
        <f t="shared" si="604"/>
        <v/>
      </c>
      <c r="FW324" s="2692" t="str">
        <f t="shared" si="605"/>
        <v/>
      </c>
      <c r="FX324" s="2692" t="str">
        <f t="shared" si="606"/>
        <v/>
      </c>
      <c r="FY324" s="2692" t="str">
        <f t="shared" si="607"/>
        <v/>
      </c>
      <c r="FZ324" s="2692" t="str">
        <f t="shared" si="608"/>
        <v/>
      </c>
      <c r="GA324" s="2692" t="str">
        <f t="shared" si="609"/>
        <v/>
      </c>
      <c r="GB324" s="2696" t="str">
        <f t="shared" si="610"/>
        <v/>
      </c>
      <c r="GC324" s="2535"/>
    </row>
    <row r="325" spans="1:185" ht="45" customHeight="1" x14ac:dyDescent="0.25">
      <c r="A325" s="2633">
        <f>ROW()</f>
        <v>325</v>
      </c>
      <c r="B325" s="2667" t="str">
        <f>IF(C325="I","",IF(ISBLANK(D325),"",IF(ISTEXT(D325),LARGE(B9:B324,1)+1,0)))</f>
        <v/>
      </c>
      <c r="C325" s="2716"/>
      <c r="D325" s="2712"/>
      <c r="E325" s="2669"/>
      <c r="F325" s="2670"/>
      <c r="G325" s="2671"/>
      <c r="H325" s="2672"/>
      <c r="I325" s="2671"/>
      <c r="J325" s="2672"/>
      <c r="K325" s="2673">
        <f t="shared" si="611"/>
        <v>0</v>
      </c>
      <c r="L325" s="2532"/>
      <c r="M325" s="2674">
        <f t="shared" si="499"/>
        <v>0</v>
      </c>
      <c r="N325" s="2675">
        <f t="shared" si="499"/>
        <v>0</v>
      </c>
      <c r="O325" s="2676"/>
      <c r="P325" s="2676"/>
      <c r="Q325" s="2676"/>
      <c r="R325" s="2676"/>
      <c r="S325" s="2676"/>
      <c r="T325" s="2676"/>
      <c r="U325" s="2676"/>
      <c r="V325" s="2676"/>
      <c r="W325" s="2532"/>
      <c r="X325" s="2674">
        <f t="shared" si="500"/>
        <v>0</v>
      </c>
      <c r="Y325" s="2675">
        <f t="shared" si="500"/>
        <v>0</v>
      </c>
      <c r="Z325" s="2677"/>
      <c r="AA325" s="2677"/>
      <c r="AB325" s="2677"/>
      <c r="AC325" s="2677"/>
      <c r="AD325" s="2677"/>
      <c r="AE325" s="2677"/>
      <c r="AF325" s="2677"/>
      <c r="AG325" s="2677"/>
      <c r="AH325" s="2532"/>
      <c r="AI325" s="2535"/>
      <c r="AJ325" s="2678">
        <f t="shared" si="501"/>
        <v>0</v>
      </c>
      <c r="AK325" s="2679">
        <f t="shared" si="502"/>
        <v>0</v>
      </c>
      <c r="AL325" s="2678">
        <f t="shared" si="503"/>
        <v>0</v>
      </c>
      <c r="AM325" s="2679">
        <f t="shared" si="504"/>
        <v>0</v>
      </c>
      <c r="AN325" s="2678">
        <f t="shared" si="505"/>
        <v>0</v>
      </c>
      <c r="AO325" s="2679">
        <f t="shared" si="506"/>
        <v>0</v>
      </c>
      <c r="AP325" s="2678">
        <f t="shared" si="507"/>
        <v>0</v>
      </c>
      <c r="AQ325" s="2679">
        <f t="shared" si="508"/>
        <v>0</v>
      </c>
      <c r="AR325" s="2678">
        <f t="shared" si="509"/>
        <v>0</v>
      </c>
      <c r="AS325" s="2679">
        <f t="shared" si="510"/>
        <v>0</v>
      </c>
      <c r="AT325" s="2678">
        <f t="shared" si="511"/>
        <v>0</v>
      </c>
      <c r="AU325" s="2679">
        <f t="shared" si="512"/>
        <v>0</v>
      </c>
      <c r="AV325" s="2678">
        <f t="shared" si="513"/>
        <v>0</v>
      </c>
      <c r="AW325" s="2679">
        <f t="shared" si="514"/>
        <v>0</v>
      </c>
      <c r="AX325" s="2678">
        <f t="shared" si="515"/>
        <v>0</v>
      </c>
      <c r="AY325" s="2679">
        <f t="shared" si="516"/>
        <v>0</v>
      </c>
      <c r="AZ325" s="2680"/>
      <c r="BA325" s="2681">
        <f>BA9</f>
        <v>20</v>
      </c>
      <c r="BB325" s="2681">
        <f t="shared" si="517"/>
        <v>0</v>
      </c>
      <c r="BC325" s="2681" t="str">
        <f t="shared" si="518"/>
        <v/>
      </c>
      <c r="BD325" s="2682">
        <f t="shared" si="615"/>
        <v>0</v>
      </c>
      <c r="BE325" s="2682">
        <f t="shared" si="612"/>
        <v>0</v>
      </c>
      <c r="BF325" s="2682">
        <f t="shared" si="612"/>
        <v>0</v>
      </c>
      <c r="BG325" s="2682">
        <f t="shared" si="612"/>
        <v>0</v>
      </c>
      <c r="BH325" s="2682">
        <f t="shared" si="612"/>
        <v>0</v>
      </c>
      <c r="BI325" s="2682">
        <f t="shared" si="612"/>
        <v>0</v>
      </c>
      <c r="BJ325" s="2682">
        <f t="shared" si="612"/>
        <v>0</v>
      </c>
      <c r="BK325" s="2682">
        <f t="shared" si="612"/>
        <v>0</v>
      </c>
      <c r="BL325" s="2535"/>
      <c r="BM325" s="2683">
        <f t="shared" si="519"/>
        <v>0</v>
      </c>
      <c r="BN325" s="2684">
        <f t="shared" si="520"/>
        <v>0</v>
      </c>
      <c r="BO325" s="2684">
        <f t="shared" si="521"/>
        <v>0</v>
      </c>
      <c r="BP325" s="2684">
        <f t="shared" si="522"/>
        <v>0</v>
      </c>
      <c r="BQ325" s="2684">
        <f t="shared" si="523"/>
        <v>0</v>
      </c>
      <c r="BR325" s="2684">
        <f t="shared" si="524"/>
        <v>0</v>
      </c>
      <c r="BS325" s="2684">
        <f t="shared" si="525"/>
        <v>0</v>
      </c>
      <c r="BT325" s="2684">
        <f t="shared" si="526"/>
        <v>0</v>
      </c>
      <c r="BU325" s="2617"/>
      <c r="BV325" s="2685">
        <f t="shared" si="616"/>
        <v>0</v>
      </c>
      <c r="BW325" s="2686">
        <f t="shared" si="613"/>
        <v>0</v>
      </c>
      <c r="BX325" s="2686">
        <f t="shared" si="613"/>
        <v>0</v>
      </c>
      <c r="BY325" s="2686">
        <f t="shared" si="613"/>
        <v>0</v>
      </c>
      <c r="BZ325" s="2686">
        <f t="shared" si="613"/>
        <v>0</v>
      </c>
      <c r="CA325" s="2686">
        <f t="shared" si="613"/>
        <v>0</v>
      </c>
      <c r="CB325" s="2686">
        <f t="shared" si="613"/>
        <v>0</v>
      </c>
      <c r="CC325" s="2687">
        <f t="shared" si="613"/>
        <v>0</v>
      </c>
      <c r="CD325" s="2525"/>
      <c r="CE325" s="2681" t="str">
        <f t="shared" si="527"/>
        <v/>
      </c>
      <c r="CF325" s="2688">
        <f t="shared" si="528"/>
        <v>0</v>
      </c>
      <c r="CG325" s="2689">
        <f t="shared" si="529"/>
        <v>0</v>
      </c>
      <c r="CH325" s="2689">
        <f t="shared" si="530"/>
        <v>0</v>
      </c>
      <c r="CI325" s="2689">
        <f t="shared" si="531"/>
        <v>0</v>
      </c>
      <c r="CJ325" s="2689">
        <f t="shared" si="532"/>
        <v>0</v>
      </c>
      <c r="CK325" s="2689">
        <f t="shared" si="533"/>
        <v>0</v>
      </c>
      <c r="CL325" s="2689">
        <f t="shared" si="534"/>
        <v>0</v>
      </c>
      <c r="CM325" s="2689">
        <f t="shared" si="535"/>
        <v>0</v>
      </c>
      <c r="CN325" s="2689">
        <f t="shared" si="536"/>
        <v>0</v>
      </c>
      <c r="CO325" s="2702">
        <f>IF(M325=CO8,M325,0)</f>
        <v>0</v>
      </c>
      <c r="CP325" s="2703" t="str">
        <f t="shared" si="537"/>
        <v/>
      </c>
      <c r="CQ325" s="2678" t="str">
        <f t="shared" si="538"/>
        <v/>
      </c>
      <c r="CR325" s="2692" t="str">
        <f t="shared" si="539"/>
        <v/>
      </c>
      <c r="CS325" s="2692" t="str">
        <f t="shared" si="540"/>
        <v/>
      </c>
      <c r="CT325" s="2692" t="str">
        <f t="shared" si="541"/>
        <v/>
      </c>
      <c r="CU325" s="2692" t="str">
        <f t="shared" si="542"/>
        <v/>
      </c>
      <c r="CV325" s="2692" t="str">
        <f t="shared" si="543"/>
        <v/>
      </c>
      <c r="CW325" s="2692" t="str">
        <f t="shared" si="544"/>
        <v/>
      </c>
      <c r="CX325" s="2693" t="str">
        <f t="shared" si="545"/>
        <v/>
      </c>
      <c r="CY325" s="2601"/>
      <c r="CZ325" s="2681" t="str">
        <f t="shared" si="546"/>
        <v/>
      </c>
      <c r="DA325" s="2694">
        <f t="shared" si="547"/>
        <v>0</v>
      </c>
      <c r="DB325" s="2527" t="str">
        <f t="shared" si="548"/>
        <v/>
      </c>
      <c r="DC325" s="2527" t="str">
        <f t="shared" si="549"/>
        <v/>
      </c>
      <c r="DD325" s="2527" t="str">
        <f t="shared" si="550"/>
        <v/>
      </c>
      <c r="DE325" s="2527" t="str">
        <f t="shared" si="551"/>
        <v/>
      </c>
      <c r="DF325" s="2527" t="str">
        <f t="shared" si="552"/>
        <v/>
      </c>
      <c r="DG325" s="2527" t="str">
        <f t="shared" si="553"/>
        <v/>
      </c>
      <c r="DH325" s="2527" t="str">
        <f t="shared" si="554"/>
        <v/>
      </c>
      <c r="DI325" s="2527" t="str">
        <f t="shared" si="555"/>
        <v/>
      </c>
      <c r="DJ325" s="2549"/>
      <c r="DK325" s="2704">
        <f>IF(M325=DK8,M325,0)</f>
        <v>0</v>
      </c>
      <c r="DL325" s="2703" t="str">
        <f t="shared" si="556"/>
        <v/>
      </c>
      <c r="DM325" s="2692" t="str">
        <f t="shared" si="557"/>
        <v/>
      </c>
      <c r="DN325" s="2692" t="str">
        <f t="shared" si="558"/>
        <v/>
      </c>
      <c r="DO325" s="2692" t="str">
        <f t="shared" si="559"/>
        <v/>
      </c>
      <c r="DP325" s="2692" t="str">
        <f t="shared" si="560"/>
        <v/>
      </c>
      <c r="DQ325" s="2692" t="str">
        <f t="shared" si="561"/>
        <v/>
      </c>
      <c r="DR325" s="2692" t="str">
        <f t="shared" si="562"/>
        <v/>
      </c>
      <c r="DS325" s="2692" t="str">
        <f t="shared" si="563"/>
        <v/>
      </c>
      <c r="DT325" s="2696" t="str">
        <f t="shared" si="564"/>
        <v/>
      </c>
      <c r="DU325" s="2535"/>
      <c r="DV325" s="2683">
        <f t="shared" si="565"/>
        <v>0</v>
      </c>
      <c r="DW325" s="2684">
        <f t="shared" si="566"/>
        <v>0</v>
      </c>
      <c r="DX325" s="2684">
        <f t="shared" si="567"/>
        <v>0</v>
      </c>
      <c r="DY325" s="2684">
        <f t="shared" si="568"/>
        <v>0</v>
      </c>
      <c r="DZ325" s="2684">
        <f t="shared" si="569"/>
        <v>0</v>
      </c>
      <c r="EA325" s="2684">
        <f t="shared" si="570"/>
        <v>0</v>
      </c>
      <c r="EB325" s="2684">
        <f t="shared" si="571"/>
        <v>0</v>
      </c>
      <c r="EC325" s="2684">
        <f t="shared" si="572"/>
        <v>0</v>
      </c>
      <c r="ED325" s="2630"/>
      <c r="EE325" s="2685">
        <f t="shared" si="617"/>
        <v>0</v>
      </c>
      <c r="EF325" s="2686">
        <f t="shared" si="614"/>
        <v>0</v>
      </c>
      <c r="EG325" s="2686">
        <f t="shared" si="614"/>
        <v>0</v>
      </c>
      <c r="EH325" s="2686">
        <f t="shared" si="614"/>
        <v>0</v>
      </c>
      <c r="EI325" s="2686">
        <f t="shared" si="614"/>
        <v>0</v>
      </c>
      <c r="EJ325" s="2686">
        <f t="shared" si="614"/>
        <v>0</v>
      </c>
      <c r="EK325" s="2686">
        <f t="shared" si="614"/>
        <v>0</v>
      </c>
      <c r="EL325" s="2687">
        <f t="shared" si="614"/>
        <v>0</v>
      </c>
      <c r="EM325" s="2601"/>
      <c r="EN325" s="2681" t="str">
        <f t="shared" si="573"/>
        <v/>
      </c>
      <c r="EO325" s="2688">
        <f t="shared" si="574"/>
        <v>0</v>
      </c>
      <c r="EP325" s="2689">
        <f t="shared" si="575"/>
        <v>0</v>
      </c>
      <c r="EQ325" s="2689">
        <f t="shared" si="576"/>
        <v>0</v>
      </c>
      <c r="ER325" s="2689">
        <f t="shared" si="577"/>
        <v>0</v>
      </c>
      <c r="ES325" s="2689">
        <f t="shared" si="578"/>
        <v>0</v>
      </c>
      <c r="ET325" s="2689">
        <f t="shared" si="579"/>
        <v>0</v>
      </c>
      <c r="EU325" s="2689">
        <f t="shared" si="580"/>
        <v>0</v>
      </c>
      <c r="EV325" s="2689">
        <f t="shared" si="581"/>
        <v>0</v>
      </c>
      <c r="EW325" s="2689">
        <f t="shared" si="582"/>
        <v>0</v>
      </c>
      <c r="EX325" s="2705">
        <f>IF(X325=EX8,X325,0)</f>
        <v>0</v>
      </c>
      <c r="EY325" s="2703" t="str">
        <f t="shared" si="583"/>
        <v/>
      </c>
      <c r="EZ325" s="2678" t="str">
        <f t="shared" si="584"/>
        <v/>
      </c>
      <c r="FA325" s="2692" t="str">
        <f t="shared" si="585"/>
        <v/>
      </c>
      <c r="FB325" s="2692" t="str">
        <f t="shared" si="586"/>
        <v/>
      </c>
      <c r="FC325" s="2692" t="str">
        <f t="shared" si="587"/>
        <v/>
      </c>
      <c r="FD325" s="2692" t="str">
        <f t="shared" si="588"/>
        <v/>
      </c>
      <c r="FE325" s="2692" t="str">
        <f t="shared" si="589"/>
        <v/>
      </c>
      <c r="FF325" s="2692" t="str">
        <f t="shared" si="590"/>
        <v/>
      </c>
      <c r="FG325" s="2692" t="str">
        <f t="shared" si="591"/>
        <v/>
      </c>
      <c r="FH325" s="2601"/>
      <c r="FI325" s="2681" t="str">
        <f t="shared" si="592"/>
        <v/>
      </c>
      <c r="FJ325" s="2694">
        <f t="shared" si="593"/>
        <v>0</v>
      </c>
      <c r="FK325" s="2527" t="str">
        <f t="shared" si="594"/>
        <v/>
      </c>
      <c r="FL325" s="2527" t="str">
        <f t="shared" si="595"/>
        <v/>
      </c>
      <c r="FM325" s="2527" t="str">
        <f t="shared" si="596"/>
        <v/>
      </c>
      <c r="FN325" s="2527" t="str">
        <f t="shared" si="597"/>
        <v/>
      </c>
      <c r="FO325" s="2527" t="str">
        <f t="shared" si="598"/>
        <v/>
      </c>
      <c r="FP325" s="2527" t="str">
        <f t="shared" si="599"/>
        <v/>
      </c>
      <c r="FQ325" s="2527" t="str">
        <f t="shared" si="600"/>
        <v/>
      </c>
      <c r="FR325" s="2527" t="str">
        <f t="shared" si="601"/>
        <v/>
      </c>
      <c r="FS325" s="2704">
        <f>IF(X325=FS8,X325,0)</f>
        <v>0</v>
      </c>
      <c r="FT325" s="2703" t="str">
        <f t="shared" si="602"/>
        <v/>
      </c>
      <c r="FU325" s="2692" t="str">
        <f t="shared" si="603"/>
        <v/>
      </c>
      <c r="FV325" s="2692" t="str">
        <f t="shared" si="604"/>
        <v/>
      </c>
      <c r="FW325" s="2692" t="str">
        <f t="shared" si="605"/>
        <v/>
      </c>
      <c r="FX325" s="2692" t="str">
        <f t="shared" si="606"/>
        <v/>
      </c>
      <c r="FY325" s="2692" t="str">
        <f t="shared" si="607"/>
        <v/>
      </c>
      <c r="FZ325" s="2692" t="str">
        <f t="shared" si="608"/>
        <v/>
      </c>
      <c r="GA325" s="2692" t="str">
        <f t="shared" si="609"/>
        <v/>
      </c>
      <c r="GB325" s="2696" t="str">
        <f t="shared" si="610"/>
        <v/>
      </c>
      <c r="GC325" s="2535"/>
    </row>
    <row r="326" spans="1:185" ht="45" customHeight="1" x14ac:dyDescent="0.25">
      <c r="A326" s="2633">
        <f>ROW()</f>
        <v>326</v>
      </c>
      <c r="B326" s="2667" t="str">
        <f>IF(C326="I","",IF(ISBLANK(D326),"",IF(ISTEXT(D326),LARGE(B9:B325,1)+1,0)))</f>
        <v/>
      </c>
      <c r="C326" s="2716"/>
      <c r="D326" s="2712"/>
      <c r="E326" s="2669"/>
      <c r="F326" s="2670"/>
      <c r="G326" s="2671"/>
      <c r="H326" s="2672"/>
      <c r="I326" s="2671"/>
      <c r="J326" s="2672"/>
      <c r="K326" s="2673">
        <f t="shared" si="611"/>
        <v>0</v>
      </c>
      <c r="L326" s="2532"/>
      <c r="M326" s="2674">
        <f t="shared" si="499"/>
        <v>0</v>
      </c>
      <c r="N326" s="2675">
        <f t="shared" si="499"/>
        <v>0</v>
      </c>
      <c r="O326" s="2676"/>
      <c r="P326" s="2676"/>
      <c r="Q326" s="2676"/>
      <c r="R326" s="2676"/>
      <c r="S326" s="2676"/>
      <c r="T326" s="2676"/>
      <c r="U326" s="2676"/>
      <c r="V326" s="2676"/>
      <c r="W326" s="2532"/>
      <c r="X326" s="2674">
        <f t="shared" si="500"/>
        <v>0</v>
      </c>
      <c r="Y326" s="2675">
        <f t="shared" si="500"/>
        <v>0</v>
      </c>
      <c r="Z326" s="2677"/>
      <c r="AA326" s="2677"/>
      <c r="AB326" s="2677"/>
      <c r="AC326" s="2677"/>
      <c r="AD326" s="2677"/>
      <c r="AE326" s="2677"/>
      <c r="AF326" s="2677"/>
      <c r="AG326" s="2677"/>
      <c r="AH326" s="2532"/>
      <c r="AI326" s="2535"/>
      <c r="AJ326" s="2678">
        <f t="shared" si="501"/>
        <v>0</v>
      </c>
      <c r="AK326" s="2679">
        <f t="shared" si="502"/>
        <v>0</v>
      </c>
      <c r="AL326" s="2678">
        <f t="shared" si="503"/>
        <v>0</v>
      </c>
      <c r="AM326" s="2679">
        <f t="shared" si="504"/>
        <v>0</v>
      </c>
      <c r="AN326" s="2678">
        <f t="shared" si="505"/>
        <v>0</v>
      </c>
      <c r="AO326" s="2679">
        <f t="shared" si="506"/>
        <v>0</v>
      </c>
      <c r="AP326" s="2678">
        <f t="shared" si="507"/>
        <v>0</v>
      </c>
      <c r="AQ326" s="2679">
        <f t="shared" si="508"/>
        <v>0</v>
      </c>
      <c r="AR326" s="2678">
        <f t="shared" si="509"/>
        <v>0</v>
      </c>
      <c r="AS326" s="2679">
        <f t="shared" si="510"/>
        <v>0</v>
      </c>
      <c r="AT326" s="2678">
        <f t="shared" si="511"/>
        <v>0</v>
      </c>
      <c r="AU326" s="2679">
        <f t="shared" si="512"/>
        <v>0</v>
      </c>
      <c r="AV326" s="2678">
        <f t="shared" si="513"/>
        <v>0</v>
      </c>
      <c r="AW326" s="2679">
        <f t="shared" si="514"/>
        <v>0</v>
      </c>
      <c r="AX326" s="2678">
        <f t="shared" si="515"/>
        <v>0</v>
      </c>
      <c r="AY326" s="2679">
        <f t="shared" si="516"/>
        <v>0</v>
      </c>
      <c r="AZ326" s="2680"/>
      <c r="BA326" s="2681">
        <f>BA9</f>
        <v>20</v>
      </c>
      <c r="BB326" s="2681">
        <f t="shared" si="517"/>
        <v>0</v>
      </c>
      <c r="BC326" s="2681" t="str">
        <f t="shared" si="518"/>
        <v/>
      </c>
      <c r="BD326" s="2682">
        <f t="shared" si="615"/>
        <v>0</v>
      </c>
      <c r="BE326" s="2682">
        <f t="shared" si="612"/>
        <v>0</v>
      </c>
      <c r="BF326" s="2682">
        <f t="shared" si="612"/>
        <v>0</v>
      </c>
      <c r="BG326" s="2682">
        <f t="shared" si="612"/>
        <v>0</v>
      </c>
      <c r="BH326" s="2682">
        <f t="shared" si="612"/>
        <v>0</v>
      </c>
      <c r="BI326" s="2682">
        <f t="shared" si="612"/>
        <v>0</v>
      </c>
      <c r="BJ326" s="2682">
        <f t="shared" si="612"/>
        <v>0</v>
      </c>
      <c r="BK326" s="2682">
        <f t="shared" si="612"/>
        <v>0</v>
      </c>
      <c r="BL326" s="2535"/>
      <c r="BM326" s="2683">
        <f t="shared" si="519"/>
        <v>0</v>
      </c>
      <c r="BN326" s="2684">
        <f t="shared" si="520"/>
        <v>0</v>
      </c>
      <c r="BO326" s="2684">
        <f t="shared" si="521"/>
        <v>0</v>
      </c>
      <c r="BP326" s="2684">
        <f t="shared" si="522"/>
        <v>0</v>
      </c>
      <c r="BQ326" s="2684">
        <f t="shared" si="523"/>
        <v>0</v>
      </c>
      <c r="BR326" s="2684">
        <f t="shared" si="524"/>
        <v>0</v>
      </c>
      <c r="BS326" s="2684">
        <f t="shared" si="525"/>
        <v>0</v>
      </c>
      <c r="BT326" s="2684">
        <f t="shared" si="526"/>
        <v>0</v>
      </c>
      <c r="BU326" s="2617"/>
      <c r="BV326" s="2685">
        <f t="shared" si="616"/>
        <v>0</v>
      </c>
      <c r="BW326" s="2686">
        <f t="shared" si="613"/>
        <v>0</v>
      </c>
      <c r="BX326" s="2686">
        <f t="shared" si="613"/>
        <v>0</v>
      </c>
      <c r="BY326" s="2686">
        <f t="shared" si="613"/>
        <v>0</v>
      </c>
      <c r="BZ326" s="2686">
        <f t="shared" si="613"/>
        <v>0</v>
      </c>
      <c r="CA326" s="2686">
        <f t="shared" si="613"/>
        <v>0</v>
      </c>
      <c r="CB326" s="2686">
        <f t="shared" si="613"/>
        <v>0</v>
      </c>
      <c r="CC326" s="2687">
        <f t="shared" si="613"/>
        <v>0</v>
      </c>
      <c r="CD326" s="2525"/>
      <c r="CE326" s="2681" t="str">
        <f t="shared" si="527"/>
        <v/>
      </c>
      <c r="CF326" s="2688">
        <f t="shared" si="528"/>
        <v>0</v>
      </c>
      <c r="CG326" s="2689">
        <f t="shared" si="529"/>
        <v>0</v>
      </c>
      <c r="CH326" s="2689">
        <f t="shared" si="530"/>
        <v>0</v>
      </c>
      <c r="CI326" s="2689">
        <f t="shared" si="531"/>
        <v>0</v>
      </c>
      <c r="CJ326" s="2689">
        <f t="shared" si="532"/>
        <v>0</v>
      </c>
      <c r="CK326" s="2689">
        <f t="shared" si="533"/>
        <v>0</v>
      </c>
      <c r="CL326" s="2689">
        <f t="shared" si="534"/>
        <v>0</v>
      </c>
      <c r="CM326" s="2689">
        <f t="shared" si="535"/>
        <v>0</v>
      </c>
      <c r="CN326" s="2689">
        <f t="shared" si="536"/>
        <v>0</v>
      </c>
      <c r="CO326" s="2702">
        <f>IF(M326=CO8,M326,0)</f>
        <v>0</v>
      </c>
      <c r="CP326" s="2703" t="str">
        <f t="shared" si="537"/>
        <v/>
      </c>
      <c r="CQ326" s="2678" t="str">
        <f t="shared" si="538"/>
        <v/>
      </c>
      <c r="CR326" s="2692" t="str">
        <f t="shared" si="539"/>
        <v/>
      </c>
      <c r="CS326" s="2692" t="str">
        <f t="shared" si="540"/>
        <v/>
      </c>
      <c r="CT326" s="2692" t="str">
        <f t="shared" si="541"/>
        <v/>
      </c>
      <c r="CU326" s="2692" t="str">
        <f t="shared" si="542"/>
        <v/>
      </c>
      <c r="CV326" s="2692" t="str">
        <f t="shared" si="543"/>
        <v/>
      </c>
      <c r="CW326" s="2692" t="str">
        <f t="shared" si="544"/>
        <v/>
      </c>
      <c r="CX326" s="2693" t="str">
        <f t="shared" si="545"/>
        <v/>
      </c>
      <c r="CY326" s="2601"/>
      <c r="CZ326" s="2681" t="str">
        <f t="shared" si="546"/>
        <v/>
      </c>
      <c r="DA326" s="2694">
        <f t="shared" si="547"/>
        <v>0</v>
      </c>
      <c r="DB326" s="2527" t="str">
        <f t="shared" si="548"/>
        <v/>
      </c>
      <c r="DC326" s="2527" t="str">
        <f t="shared" si="549"/>
        <v/>
      </c>
      <c r="DD326" s="2527" t="str">
        <f t="shared" si="550"/>
        <v/>
      </c>
      <c r="DE326" s="2527" t="str">
        <f t="shared" si="551"/>
        <v/>
      </c>
      <c r="DF326" s="2527" t="str">
        <f t="shared" si="552"/>
        <v/>
      </c>
      <c r="DG326" s="2527" t="str">
        <f t="shared" si="553"/>
        <v/>
      </c>
      <c r="DH326" s="2527" t="str">
        <f t="shared" si="554"/>
        <v/>
      </c>
      <c r="DI326" s="2527" t="str">
        <f t="shared" si="555"/>
        <v/>
      </c>
      <c r="DJ326" s="2549"/>
      <c r="DK326" s="2704">
        <f>IF(M326=DK8,M326,0)</f>
        <v>0</v>
      </c>
      <c r="DL326" s="2703" t="str">
        <f t="shared" si="556"/>
        <v/>
      </c>
      <c r="DM326" s="2692" t="str">
        <f t="shared" si="557"/>
        <v/>
      </c>
      <c r="DN326" s="2692" t="str">
        <f t="shared" si="558"/>
        <v/>
      </c>
      <c r="DO326" s="2692" t="str">
        <f t="shared" si="559"/>
        <v/>
      </c>
      <c r="DP326" s="2692" t="str">
        <f t="shared" si="560"/>
        <v/>
      </c>
      <c r="DQ326" s="2692" t="str">
        <f t="shared" si="561"/>
        <v/>
      </c>
      <c r="DR326" s="2692" t="str">
        <f t="shared" si="562"/>
        <v/>
      </c>
      <c r="DS326" s="2692" t="str">
        <f t="shared" si="563"/>
        <v/>
      </c>
      <c r="DT326" s="2696" t="str">
        <f t="shared" si="564"/>
        <v/>
      </c>
      <c r="DU326" s="2535"/>
      <c r="DV326" s="2683">
        <f t="shared" si="565"/>
        <v>0</v>
      </c>
      <c r="DW326" s="2684">
        <f t="shared" si="566"/>
        <v>0</v>
      </c>
      <c r="DX326" s="2684">
        <f t="shared" si="567"/>
        <v>0</v>
      </c>
      <c r="DY326" s="2684">
        <f t="shared" si="568"/>
        <v>0</v>
      </c>
      <c r="DZ326" s="2684">
        <f t="shared" si="569"/>
        <v>0</v>
      </c>
      <c r="EA326" s="2684">
        <f t="shared" si="570"/>
        <v>0</v>
      </c>
      <c r="EB326" s="2684">
        <f t="shared" si="571"/>
        <v>0</v>
      </c>
      <c r="EC326" s="2684">
        <f t="shared" si="572"/>
        <v>0</v>
      </c>
      <c r="ED326" s="2630"/>
      <c r="EE326" s="2685">
        <f t="shared" si="617"/>
        <v>0</v>
      </c>
      <c r="EF326" s="2686">
        <f t="shared" si="614"/>
        <v>0</v>
      </c>
      <c r="EG326" s="2686">
        <f t="shared" si="614"/>
        <v>0</v>
      </c>
      <c r="EH326" s="2686">
        <f t="shared" si="614"/>
        <v>0</v>
      </c>
      <c r="EI326" s="2686">
        <f t="shared" si="614"/>
        <v>0</v>
      </c>
      <c r="EJ326" s="2686">
        <f t="shared" si="614"/>
        <v>0</v>
      </c>
      <c r="EK326" s="2686">
        <f t="shared" si="614"/>
        <v>0</v>
      </c>
      <c r="EL326" s="2687">
        <f t="shared" si="614"/>
        <v>0</v>
      </c>
      <c r="EM326" s="2601"/>
      <c r="EN326" s="2681" t="str">
        <f t="shared" si="573"/>
        <v/>
      </c>
      <c r="EO326" s="2688">
        <f t="shared" si="574"/>
        <v>0</v>
      </c>
      <c r="EP326" s="2689">
        <f t="shared" si="575"/>
        <v>0</v>
      </c>
      <c r="EQ326" s="2689">
        <f t="shared" si="576"/>
        <v>0</v>
      </c>
      <c r="ER326" s="2689">
        <f t="shared" si="577"/>
        <v>0</v>
      </c>
      <c r="ES326" s="2689">
        <f t="shared" si="578"/>
        <v>0</v>
      </c>
      <c r="ET326" s="2689">
        <f t="shared" si="579"/>
        <v>0</v>
      </c>
      <c r="EU326" s="2689">
        <f t="shared" si="580"/>
        <v>0</v>
      </c>
      <c r="EV326" s="2689">
        <f t="shared" si="581"/>
        <v>0</v>
      </c>
      <c r="EW326" s="2689">
        <f t="shared" si="582"/>
        <v>0</v>
      </c>
      <c r="EX326" s="2705">
        <f>IF(X326=EX8,X326,0)</f>
        <v>0</v>
      </c>
      <c r="EY326" s="2703" t="str">
        <f t="shared" si="583"/>
        <v/>
      </c>
      <c r="EZ326" s="2678" t="str">
        <f t="shared" si="584"/>
        <v/>
      </c>
      <c r="FA326" s="2692" t="str">
        <f t="shared" si="585"/>
        <v/>
      </c>
      <c r="FB326" s="2692" t="str">
        <f t="shared" si="586"/>
        <v/>
      </c>
      <c r="FC326" s="2692" t="str">
        <f t="shared" si="587"/>
        <v/>
      </c>
      <c r="FD326" s="2692" t="str">
        <f t="shared" si="588"/>
        <v/>
      </c>
      <c r="FE326" s="2692" t="str">
        <f t="shared" si="589"/>
        <v/>
      </c>
      <c r="FF326" s="2692" t="str">
        <f t="shared" si="590"/>
        <v/>
      </c>
      <c r="FG326" s="2692" t="str">
        <f t="shared" si="591"/>
        <v/>
      </c>
      <c r="FH326" s="2601"/>
      <c r="FI326" s="2681" t="str">
        <f t="shared" si="592"/>
        <v/>
      </c>
      <c r="FJ326" s="2694">
        <f t="shared" si="593"/>
        <v>0</v>
      </c>
      <c r="FK326" s="2527" t="str">
        <f t="shared" si="594"/>
        <v/>
      </c>
      <c r="FL326" s="2527" t="str">
        <f t="shared" si="595"/>
        <v/>
      </c>
      <c r="FM326" s="2527" t="str">
        <f t="shared" si="596"/>
        <v/>
      </c>
      <c r="FN326" s="2527" t="str">
        <f t="shared" si="597"/>
        <v/>
      </c>
      <c r="FO326" s="2527" t="str">
        <f t="shared" si="598"/>
        <v/>
      </c>
      <c r="FP326" s="2527" t="str">
        <f t="shared" si="599"/>
        <v/>
      </c>
      <c r="FQ326" s="2527" t="str">
        <f t="shared" si="600"/>
        <v/>
      </c>
      <c r="FR326" s="2527" t="str">
        <f t="shared" si="601"/>
        <v/>
      </c>
      <c r="FS326" s="2704">
        <f>IF(X326=FS8,X326,0)</f>
        <v>0</v>
      </c>
      <c r="FT326" s="2703" t="str">
        <f t="shared" si="602"/>
        <v/>
      </c>
      <c r="FU326" s="2692" t="str">
        <f t="shared" si="603"/>
        <v/>
      </c>
      <c r="FV326" s="2692" t="str">
        <f t="shared" si="604"/>
        <v/>
      </c>
      <c r="FW326" s="2692" t="str">
        <f t="shared" si="605"/>
        <v/>
      </c>
      <c r="FX326" s="2692" t="str">
        <f t="shared" si="606"/>
        <v/>
      </c>
      <c r="FY326" s="2692" t="str">
        <f t="shared" si="607"/>
        <v/>
      </c>
      <c r="FZ326" s="2692" t="str">
        <f t="shared" si="608"/>
        <v/>
      </c>
      <c r="GA326" s="2692" t="str">
        <f t="shared" si="609"/>
        <v/>
      </c>
      <c r="GB326" s="2696" t="str">
        <f t="shared" si="610"/>
        <v/>
      </c>
      <c r="GC326" s="2535"/>
    </row>
    <row r="327" spans="1:185" ht="45" customHeight="1" x14ac:dyDescent="0.25">
      <c r="A327" s="2633">
        <f>ROW()</f>
        <v>327</v>
      </c>
      <c r="B327" s="2667" t="str">
        <f>IF(C327="I","",IF(ISBLANK(D327),"",IF(ISTEXT(D327),LARGE(B9:B326,1)+1,0)))</f>
        <v/>
      </c>
      <c r="C327" s="2716"/>
      <c r="D327" s="2712"/>
      <c r="E327" s="2669"/>
      <c r="F327" s="2670"/>
      <c r="G327" s="2671"/>
      <c r="H327" s="2672"/>
      <c r="I327" s="2671"/>
      <c r="J327" s="2672"/>
      <c r="K327" s="2673">
        <f t="shared" si="611"/>
        <v>0</v>
      </c>
      <c r="L327" s="2532"/>
      <c r="M327" s="2674">
        <f t="shared" si="499"/>
        <v>0</v>
      </c>
      <c r="N327" s="2675">
        <f t="shared" si="499"/>
        <v>0</v>
      </c>
      <c r="O327" s="2676"/>
      <c r="P327" s="2676"/>
      <c r="Q327" s="2676"/>
      <c r="R327" s="2676"/>
      <c r="S327" s="2676"/>
      <c r="T327" s="2676"/>
      <c r="U327" s="2676"/>
      <c r="V327" s="2676"/>
      <c r="W327" s="2532"/>
      <c r="X327" s="2674">
        <f t="shared" si="500"/>
        <v>0</v>
      </c>
      <c r="Y327" s="2675">
        <f t="shared" si="500"/>
        <v>0</v>
      </c>
      <c r="Z327" s="2677"/>
      <c r="AA327" s="2677"/>
      <c r="AB327" s="2677"/>
      <c r="AC327" s="2677"/>
      <c r="AD327" s="2677"/>
      <c r="AE327" s="2677"/>
      <c r="AF327" s="2677"/>
      <c r="AG327" s="2677"/>
      <c r="AH327" s="2532"/>
      <c r="AI327" s="2535"/>
      <c r="AJ327" s="2678">
        <f t="shared" si="501"/>
        <v>0</v>
      </c>
      <c r="AK327" s="2679">
        <f t="shared" si="502"/>
        <v>0</v>
      </c>
      <c r="AL327" s="2678">
        <f t="shared" si="503"/>
        <v>0</v>
      </c>
      <c r="AM327" s="2679">
        <f t="shared" si="504"/>
        <v>0</v>
      </c>
      <c r="AN327" s="2678">
        <f t="shared" si="505"/>
        <v>0</v>
      </c>
      <c r="AO327" s="2679">
        <f t="shared" si="506"/>
        <v>0</v>
      </c>
      <c r="AP327" s="2678">
        <f t="shared" si="507"/>
        <v>0</v>
      </c>
      <c r="AQ327" s="2679">
        <f t="shared" si="508"/>
        <v>0</v>
      </c>
      <c r="AR327" s="2678">
        <f t="shared" si="509"/>
        <v>0</v>
      </c>
      <c r="AS327" s="2679">
        <f t="shared" si="510"/>
        <v>0</v>
      </c>
      <c r="AT327" s="2678">
        <f t="shared" si="511"/>
        <v>0</v>
      </c>
      <c r="AU327" s="2679">
        <f t="shared" si="512"/>
        <v>0</v>
      </c>
      <c r="AV327" s="2678">
        <f t="shared" si="513"/>
        <v>0</v>
      </c>
      <c r="AW327" s="2679">
        <f t="shared" si="514"/>
        <v>0</v>
      </c>
      <c r="AX327" s="2678">
        <f t="shared" si="515"/>
        <v>0</v>
      </c>
      <c r="AY327" s="2679">
        <f t="shared" si="516"/>
        <v>0</v>
      </c>
      <c r="AZ327" s="2680"/>
      <c r="BA327" s="2681">
        <f>BA9</f>
        <v>20</v>
      </c>
      <c r="BB327" s="2681">
        <f t="shared" si="517"/>
        <v>0</v>
      </c>
      <c r="BC327" s="2681" t="str">
        <f t="shared" si="518"/>
        <v/>
      </c>
      <c r="BD327" s="2682">
        <f t="shared" si="615"/>
        <v>0</v>
      </c>
      <c r="BE327" s="2682">
        <f t="shared" si="612"/>
        <v>0</v>
      </c>
      <c r="BF327" s="2682">
        <f t="shared" si="612"/>
        <v>0</v>
      </c>
      <c r="BG327" s="2682">
        <f t="shared" si="612"/>
        <v>0</v>
      </c>
      <c r="BH327" s="2682">
        <f t="shared" ref="BH327:BK329" si="618">SUM(BZ327,EI327)</f>
        <v>0</v>
      </c>
      <c r="BI327" s="2682">
        <f t="shared" si="618"/>
        <v>0</v>
      </c>
      <c r="BJ327" s="2682">
        <f t="shared" si="618"/>
        <v>0</v>
      </c>
      <c r="BK327" s="2682">
        <f t="shared" si="618"/>
        <v>0</v>
      </c>
      <c r="BL327" s="2535"/>
      <c r="BM327" s="2683">
        <f t="shared" si="519"/>
        <v>0</v>
      </c>
      <c r="BN327" s="2684">
        <f t="shared" si="520"/>
        <v>0</v>
      </c>
      <c r="BO327" s="2684">
        <f t="shared" si="521"/>
        <v>0</v>
      </c>
      <c r="BP327" s="2684">
        <f t="shared" si="522"/>
        <v>0</v>
      </c>
      <c r="BQ327" s="2684">
        <f t="shared" si="523"/>
        <v>0</v>
      </c>
      <c r="BR327" s="2684">
        <f t="shared" si="524"/>
        <v>0</v>
      </c>
      <c r="BS327" s="2684">
        <f t="shared" si="525"/>
        <v>0</v>
      </c>
      <c r="BT327" s="2684">
        <f t="shared" si="526"/>
        <v>0</v>
      </c>
      <c r="BU327" s="2617"/>
      <c r="BV327" s="2685">
        <f t="shared" si="616"/>
        <v>0</v>
      </c>
      <c r="BW327" s="2686">
        <f t="shared" si="613"/>
        <v>0</v>
      </c>
      <c r="BX327" s="2686">
        <f t="shared" si="613"/>
        <v>0</v>
      </c>
      <c r="BY327" s="2686">
        <f t="shared" si="613"/>
        <v>0</v>
      </c>
      <c r="BZ327" s="2686">
        <f t="shared" ref="BZ327:CC329" si="619">SUM(CK327,DF327)</f>
        <v>0</v>
      </c>
      <c r="CA327" s="2686">
        <f t="shared" si="619"/>
        <v>0</v>
      </c>
      <c r="CB327" s="2686">
        <f t="shared" si="619"/>
        <v>0</v>
      </c>
      <c r="CC327" s="2687">
        <f t="shared" si="619"/>
        <v>0</v>
      </c>
      <c r="CD327" s="2525"/>
      <c r="CE327" s="2681" t="str">
        <f t="shared" si="527"/>
        <v/>
      </c>
      <c r="CF327" s="2688">
        <f t="shared" si="528"/>
        <v>0</v>
      </c>
      <c r="CG327" s="2689">
        <f t="shared" si="529"/>
        <v>0</v>
      </c>
      <c r="CH327" s="2689">
        <f t="shared" si="530"/>
        <v>0</v>
      </c>
      <c r="CI327" s="2689">
        <f t="shared" si="531"/>
        <v>0</v>
      </c>
      <c r="CJ327" s="2689">
        <f t="shared" si="532"/>
        <v>0</v>
      </c>
      <c r="CK327" s="2689">
        <f t="shared" si="533"/>
        <v>0</v>
      </c>
      <c r="CL327" s="2689">
        <f t="shared" si="534"/>
        <v>0</v>
      </c>
      <c r="CM327" s="2689">
        <f t="shared" si="535"/>
        <v>0</v>
      </c>
      <c r="CN327" s="2689">
        <f t="shared" si="536"/>
        <v>0</v>
      </c>
      <c r="CO327" s="2702">
        <f>IF(M327=CO8,M327,0)</f>
        <v>0</v>
      </c>
      <c r="CP327" s="2703" t="str">
        <f t="shared" si="537"/>
        <v/>
      </c>
      <c r="CQ327" s="2678" t="str">
        <f t="shared" si="538"/>
        <v/>
      </c>
      <c r="CR327" s="2692" t="str">
        <f t="shared" si="539"/>
        <v/>
      </c>
      <c r="CS327" s="2692" t="str">
        <f t="shared" si="540"/>
        <v/>
      </c>
      <c r="CT327" s="2692" t="str">
        <f t="shared" si="541"/>
        <v/>
      </c>
      <c r="CU327" s="2692" t="str">
        <f t="shared" si="542"/>
        <v/>
      </c>
      <c r="CV327" s="2692" t="str">
        <f t="shared" si="543"/>
        <v/>
      </c>
      <c r="CW327" s="2692" t="str">
        <f t="shared" si="544"/>
        <v/>
      </c>
      <c r="CX327" s="2693" t="str">
        <f t="shared" si="545"/>
        <v/>
      </c>
      <c r="CY327" s="2601"/>
      <c r="CZ327" s="2681" t="str">
        <f t="shared" si="546"/>
        <v/>
      </c>
      <c r="DA327" s="2694">
        <f t="shared" si="547"/>
        <v>0</v>
      </c>
      <c r="DB327" s="2527" t="str">
        <f t="shared" si="548"/>
        <v/>
      </c>
      <c r="DC327" s="2527" t="str">
        <f t="shared" si="549"/>
        <v/>
      </c>
      <c r="DD327" s="2527" t="str">
        <f t="shared" si="550"/>
        <v/>
      </c>
      <c r="DE327" s="2527" t="str">
        <f t="shared" si="551"/>
        <v/>
      </c>
      <c r="DF327" s="2527" t="str">
        <f t="shared" si="552"/>
        <v/>
      </c>
      <c r="DG327" s="2527" t="str">
        <f t="shared" si="553"/>
        <v/>
      </c>
      <c r="DH327" s="2527" t="str">
        <f t="shared" si="554"/>
        <v/>
      </c>
      <c r="DI327" s="2527" t="str">
        <f t="shared" si="555"/>
        <v/>
      </c>
      <c r="DJ327" s="2549"/>
      <c r="DK327" s="2704">
        <f>IF(M327=DK8,M327,0)</f>
        <v>0</v>
      </c>
      <c r="DL327" s="2703" t="str">
        <f t="shared" si="556"/>
        <v/>
      </c>
      <c r="DM327" s="2692" t="str">
        <f t="shared" si="557"/>
        <v/>
      </c>
      <c r="DN327" s="2692" t="str">
        <f t="shared" si="558"/>
        <v/>
      </c>
      <c r="DO327" s="2692" t="str">
        <f t="shared" si="559"/>
        <v/>
      </c>
      <c r="DP327" s="2692" t="str">
        <f t="shared" si="560"/>
        <v/>
      </c>
      <c r="DQ327" s="2692" t="str">
        <f t="shared" si="561"/>
        <v/>
      </c>
      <c r="DR327" s="2692" t="str">
        <f t="shared" si="562"/>
        <v/>
      </c>
      <c r="DS327" s="2692" t="str">
        <f t="shared" si="563"/>
        <v/>
      </c>
      <c r="DT327" s="2696" t="str">
        <f t="shared" si="564"/>
        <v/>
      </c>
      <c r="DU327" s="2535"/>
      <c r="DV327" s="2683">
        <f t="shared" si="565"/>
        <v>0</v>
      </c>
      <c r="DW327" s="2684">
        <f t="shared" si="566"/>
        <v>0</v>
      </c>
      <c r="DX327" s="2684">
        <f t="shared" si="567"/>
        <v>0</v>
      </c>
      <c r="DY327" s="2684">
        <f t="shared" si="568"/>
        <v>0</v>
      </c>
      <c r="DZ327" s="2684">
        <f t="shared" si="569"/>
        <v>0</v>
      </c>
      <c r="EA327" s="2684">
        <f t="shared" si="570"/>
        <v>0</v>
      </c>
      <c r="EB327" s="2684">
        <f t="shared" si="571"/>
        <v>0</v>
      </c>
      <c r="EC327" s="2684">
        <f t="shared" si="572"/>
        <v>0</v>
      </c>
      <c r="ED327" s="2630"/>
      <c r="EE327" s="2685">
        <f t="shared" si="617"/>
        <v>0</v>
      </c>
      <c r="EF327" s="2686">
        <f t="shared" si="614"/>
        <v>0</v>
      </c>
      <c r="EG327" s="2686">
        <f t="shared" si="614"/>
        <v>0</v>
      </c>
      <c r="EH327" s="2686">
        <f t="shared" si="614"/>
        <v>0</v>
      </c>
      <c r="EI327" s="2686">
        <f t="shared" ref="EI327:EL329" si="620">SUM(ET327,FO327)</f>
        <v>0</v>
      </c>
      <c r="EJ327" s="2686">
        <f t="shared" si="620"/>
        <v>0</v>
      </c>
      <c r="EK327" s="2686">
        <f t="shared" si="620"/>
        <v>0</v>
      </c>
      <c r="EL327" s="2687">
        <f t="shared" si="620"/>
        <v>0</v>
      </c>
      <c r="EM327" s="2601"/>
      <c r="EN327" s="2681" t="str">
        <f t="shared" si="573"/>
        <v/>
      </c>
      <c r="EO327" s="2688">
        <f t="shared" si="574"/>
        <v>0</v>
      </c>
      <c r="EP327" s="2689">
        <f t="shared" si="575"/>
        <v>0</v>
      </c>
      <c r="EQ327" s="2689">
        <f t="shared" si="576"/>
        <v>0</v>
      </c>
      <c r="ER327" s="2689">
        <f t="shared" si="577"/>
        <v>0</v>
      </c>
      <c r="ES327" s="2689">
        <f t="shared" si="578"/>
        <v>0</v>
      </c>
      <c r="ET327" s="2689">
        <f t="shared" si="579"/>
        <v>0</v>
      </c>
      <c r="EU327" s="2689">
        <f t="shared" si="580"/>
        <v>0</v>
      </c>
      <c r="EV327" s="2689">
        <f t="shared" si="581"/>
        <v>0</v>
      </c>
      <c r="EW327" s="2689">
        <f t="shared" si="582"/>
        <v>0</v>
      </c>
      <c r="EX327" s="2705">
        <f>IF(X327=EX8,X327,0)</f>
        <v>0</v>
      </c>
      <c r="EY327" s="2703" t="str">
        <f t="shared" si="583"/>
        <v/>
      </c>
      <c r="EZ327" s="2678" t="str">
        <f t="shared" si="584"/>
        <v/>
      </c>
      <c r="FA327" s="2692" t="str">
        <f t="shared" si="585"/>
        <v/>
      </c>
      <c r="FB327" s="2692" t="str">
        <f t="shared" si="586"/>
        <v/>
      </c>
      <c r="FC327" s="2692" t="str">
        <f t="shared" si="587"/>
        <v/>
      </c>
      <c r="FD327" s="2692" t="str">
        <f t="shared" si="588"/>
        <v/>
      </c>
      <c r="FE327" s="2692" t="str">
        <f t="shared" si="589"/>
        <v/>
      </c>
      <c r="FF327" s="2692" t="str">
        <f t="shared" si="590"/>
        <v/>
      </c>
      <c r="FG327" s="2692" t="str">
        <f t="shared" si="591"/>
        <v/>
      </c>
      <c r="FH327" s="2601"/>
      <c r="FI327" s="2681" t="str">
        <f t="shared" si="592"/>
        <v/>
      </c>
      <c r="FJ327" s="2694">
        <f t="shared" si="593"/>
        <v>0</v>
      </c>
      <c r="FK327" s="2527" t="str">
        <f t="shared" si="594"/>
        <v/>
      </c>
      <c r="FL327" s="2527" t="str">
        <f t="shared" si="595"/>
        <v/>
      </c>
      <c r="FM327" s="2527" t="str">
        <f t="shared" si="596"/>
        <v/>
      </c>
      <c r="FN327" s="2527" t="str">
        <f t="shared" si="597"/>
        <v/>
      </c>
      <c r="FO327" s="2527" t="str">
        <f t="shared" si="598"/>
        <v/>
      </c>
      <c r="FP327" s="2527" t="str">
        <f t="shared" si="599"/>
        <v/>
      </c>
      <c r="FQ327" s="2527" t="str">
        <f t="shared" si="600"/>
        <v/>
      </c>
      <c r="FR327" s="2527" t="str">
        <f t="shared" si="601"/>
        <v/>
      </c>
      <c r="FS327" s="2704">
        <f>IF(X327=FS8,X327,0)</f>
        <v>0</v>
      </c>
      <c r="FT327" s="2703" t="str">
        <f t="shared" si="602"/>
        <v/>
      </c>
      <c r="FU327" s="2692" t="str">
        <f t="shared" si="603"/>
        <v/>
      </c>
      <c r="FV327" s="2692" t="str">
        <f t="shared" si="604"/>
        <v/>
      </c>
      <c r="FW327" s="2692" t="str">
        <f t="shared" si="605"/>
        <v/>
      </c>
      <c r="FX327" s="2692" t="str">
        <f t="shared" si="606"/>
        <v/>
      </c>
      <c r="FY327" s="2692" t="str">
        <f t="shared" si="607"/>
        <v/>
      </c>
      <c r="FZ327" s="2692" t="str">
        <f t="shared" si="608"/>
        <v/>
      </c>
      <c r="GA327" s="2692" t="str">
        <f t="shared" si="609"/>
        <v/>
      </c>
      <c r="GB327" s="2696" t="str">
        <f t="shared" si="610"/>
        <v/>
      </c>
      <c r="GC327" s="2535"/>
    </row>
    <row r="328" spans="1:185" ht="45" customHeight="1" x14ac:dyDescent="0.25">
      <c r="A328" s="2633">
        <f>ROW()</f>
        <v>328</v>
      </c>
      <c r="B328" s="2667" t="str">
        <f>IF(C328="I","",IF(ISBLANK(D328),"",IF(ISTEXT(D328),LARGE(B9:B327,1)+1,0)))</f>
        <v/>
      </c>
      <c r="C328" s="2716"/>
      <c r="D328" s="2712"/>
      <c r="E328" s="2720" t="s">
        <v>2647</v>
      </c>
      <c r="F328" s="2670"/>
      <c r="G328" s="2721"/>
      <c r="H328" s="2722"/>
      <c r="I328" s="2723"/>
      <c r="J328" s="2722"/>
      <c r="K328" s="2673">
        <f t="shared" si="611"/>
        <v>0</v>
      </c>
      <c r="L328" s="2532"/>
      <c r="M328" s="2674">
        <f t="shared" si="499"/>
        <v>0</v>
      </c>
      <c r="N328" s="2675">
        <f t="shared" si="499"/>
        <v>0</v>
      </c>
      <c r="O328" s="2676"/>
      <c r="P328" s="2676"/>
      <c r="Q328" s="2676"/>
      <c r="R328" s="2676"/>
      <c r="S328" s="2676"/>
      <c r="T328" s="2676"/>
      <c r="U328" s="2676"/>
      <c r="V328" s="2676"/>
      <c r="W328" s="2532"/>
      <c r="X328" s="2674">
        <f t="shared" si="500"/>
        <v>0</v>
      </c>
      <c r="Y328" s="2675">
        <f t="shared" si="500"/>
        <v>0</v>
      </c>
      <c r="Z328" s="2677"/>
      <c r="AA328" s="2677"/>
      <c r="AB328" s="2677"/>
      <c r="AC328" s="2677"/>
      <c r="AD328" s="2677"/>
      <c r="AE328" s="2677"/>
      <c r="AF328" s="2677"/>
      <c r="AG328" s="2677"/>
      <c r="AH328" s="2532"/>
      <c r="AI328" s="2535"/>
      <c r="AJ328" s="2678">
        <f t="shared" si="501"/>
        <v>0</v>
      </c>
      <c r="AK328" s="2679">
        <f t="shared" si="502"/>
        <v>0</v>
      </c>
      <c r="AL328" s="2678">
        <f t="shared" si="503"/>
        <v>0</v>
      </c>
      <c r="AM328" s="2679">
        <f t="shared" si="504"/>
        <v>0</v>
      </c>
      <c r="AN328" s="2678">
        <f t="shared" si="505"/>
        <v>0</v>
      </c>
      <c r="AO328" s="2679">
        <f t="shared" si="506"/>
        <v>0</v>
      </c>
      <c r="AP328" s="2678">
        <f t="shared" si="507"/>
        <v>0</v>
      </c>
      <c r="AQ328" s="2679">
        <f t="shared" si="508"/>
        <v>0</v>
      </c>
      <c r="AR328" s="2678">
        <f t="shared" si="509"/>
        <v>0</v>
      </c>
      <c r="AS328" s="2679">
        <f t="shared" si="510"/>
        <v>0</v>
      </c>
      <c r="AT328" s="2678">
        <f t="shared" si="511"/>
        <v>0</v>
      </c>
      <c r="AU328" s="2679">
        <f t="shared" si="512"/>
        <v>0</v>
      </c>
      <c r="AV328" s="2678">
        <f t="shared" si="513"/>
        <v>0</v>
      </c>
      <c r="AW328" s="2679">
        <f t="shared" si="514"/>
        <v>0</v>
      </c>
      <c r="AX328" s="2678">
        <f t="shared" si="515"/>
        <v>0</v>
      </c>
      <c r="AY328" s="2679">
        <f t="shared" si="516"/>
        <v>0</v>
      </c>
      <c r="AZ328" s="2680"/>
      <c r="BA328" s="2681">
        <f>BA9</f>
        <v>20</v>
      </c>
      <c r="BB328" s="2681">
        <f t="shared" si="517"/>
        <v>0</v>
      </c>
      <c r="BC328" s="2681" t="str">
        <f t="shared" si="518"/>
        <v/>
      </c>
      <c r="BD328" s="2682">
        <f t="shared" si="615"/>
        <v>0</v>
      </c>
      <c r="BE328" s="2682">
        <f t="shared" si="615"/>
        <v>0</v>
      </c>
      <c r="BF328" s="2682">
        <f t="shared" si="615"/>
        <v>0</v>
      </c>
      <c r="BG328" s="2682">
        <f t="shared" si="615"/>
        <v>0</v>
      </c>
      <c r="BH328" s="2682">
        <f t="shared" si="618"/>
        <v>0</v>
      </c>
      <c r="BI328" s="2682">
        <f t="shared" si="618"/>
        <v>0</v>
      </c>
      <c r="BJ328" s="2682">
        <f t="shared" si="618"/>
        <v>0</v>
      </c>
      <c r="BK328" s="2682">
        <f t="shared" si="618"/>
        <v>0</v>
      </c>
      <c r="BL328" s="2535"/>
      <c r="BM328" s="2683">
        <f t="shared" si="519"/>
        <v>0</v>
      </c>
      <c r="BN328" s="2684">
        <f t="shared" si="520"/>
        <v>0</v>
      </c>
      <c r="BO328" s="2684">
        <f t="shared" si="521"/>
        <v>0</v>
      </c>
      <c r="BP328" s="2684">
        <f t="shared" si="522"/>
        <v>0</v>
      </c>
      <c r="BQ328" s="2684">
        <f t="shared" si="523"/>
        <v>0</v>
      </c>
      <c r="BR328" s="2684">
        <f t="shared" si="524"/>
        <v>0</v>
      </c>
      <c r="BS328" s="2684">
        <f t="shared" si="525"/>
        <v>0</v>
      </c>
      <c r="BT328" s="2684">
        <f t="shared" si="526"/>
        <v>0</v>
      </c>
      <c r="BU328" s="2617"/>
      <c r="BV328" s="2685">
        <f t="shared" si="616"/>
        <v>0</v>
      </c>
      <c r="BW328" s="2686">
        <f t="shared" si="616"/>
        <v>0</v>
      </c>
      <c r="BX328" s="2686">
        <f t="shared" si="616"/>
        <v>0</v>
      </c>
      <c r="BY328" s="2686">
        <f t="shared" si="616"/>
        <v>0</v>
      </c>
      <c r="BZ328" s="2686">
        <f t="shared" si="619"/>
        <v>0</v>
      </c>
      <c r="CA328" s="2686">
        <f t="shared" si="619"/>
        <v>0</v>
      </c>
      <c r="CB328" s="2686">
        <f t="shared" si="619"/>
        <v>0</v>
      </c>
      <c r="CC328" s="2687">
        <f t="shared" si="619"/>
        <v>0</v>
      </c>
      <c r="CD328" s="2525"/>
      <c r="CE328" s="2681" t="str">
        <f t="shared" si="527"/>
        <v/>
      </c>
      <c r="CF328" s="2688">
        <f t="shared" si="528"/>
        <v>0</v>
      </c>
      <c r="CG328" s="2689">
        <f t="shared" si="529"/>
        <v>0</v>
      </c>
      <c r="CH328" s="2689">
        <f t="shared" si="530"/>
        <v>0</v>
      </c>
      <c r="CI328" s="2689">
        <f t="shared" si="531"/>
        <v>0</v>
      </c>
      <c r="CJ328" s="2689">
        <f t="shared" si="532"/>
        <v>0</v>
      </c>
      <c r="CK328" s="2689">
        <f t="shared" si="533"/>
        <v>0</v>
      </c>
      <c r="CL328" s="2689">
        <f t="shared" si="534"/>
        <v>0</v>
      </c>
      <c r="CM328" s="2689">
        <f t="shared" si="535"/>
        <v>0</v>
      </c>
      <c r="CN328" s="2689">
        <f t="shared" si="536"/>
        <v>0</v>
      </c>
      <c r="CO328" s="2702">
        <f>IF(M328=CO8,M328,0)</f>
        <v>0</v>
      </c>
      <c r="CP328" s="2703" t="str">
        <f t="shared" si="537"/>
        <v/>
      </c>
      <c r="CQ328" s="2678" t="str">
        <f t="shared" si="538"/>
        <v/>
      </c>
      <c r="CR328" s="2692" t="str">
        <f t="shared" si="539"/>
        <v/>
      </c>
      <c r="CS328" s="2692" t="str">
        <f t="shared" si="540"/>
        <v/>
      </c>
      <c r="CT328" s="2692" t="str">
        <f t="shared" si="541"/>
        <v/>
      </c>
      <c r="CU328" s="2692" t="str">
        <f t="shared" si="542"/>
        <v/>
      </c>
      <c r="CV328" s="2692" t="str">
        <f t="shared" si="543"/>
        <v/>
      </c>
      <c r="CW328" s="2692" t="str">
        <f t="shared" si="544"/>
        <v/>
      </c>
      <c r="CX328" s="2693" t="str">
        <f t="shared" si="545"/>
        <v/>
      </c>
      <c r="CY328" s="2601"/>
      <c r="CZ328" s="2681" t="str">
        <f t="shared" si="546"/>
        <v/>
      </c>
      <c r="DA328" s="2694">
        <f t="shared" si="547"/>
        <v>0</v>
      </c>
      <c r="DB328" s="2527" t="str">
        <f t="shared" si="548"/>
        <v/>
      </c>
      <c r="DC328" s="2527" t="str">
        <f t="shared" si="549"/>
        <v/>
      </c>
      <c r="DD328" s="2527" t="str">
        <f t="shared" si="550"/>
        <v/>
      </c>
      <c r="DE328" s="2527" t="str">
        <f t="shared" si="551"/>
        <v/>
      </c>
      <c r="DF328" s="2527" t="str">
        <f t="shared" si="552"/>
        <v/>
      </c>
      <c r="DG328" s="2527" t="str">
        <f t="shared" si="553"/>
        <v/>
      </c>
      <c r="DH328" s="2527" t="str">
        <f t="shared" si="554"/>
        <v/>
      </c>
      <c r="DI328" s="2527" t="str">
        <f t="shared" si="555"/>
        <v/>
      </c>
      <c r="DJ328" s="2549"/>
      <c r="DK328" s="2704">
        <f>IF(M328=DK8,M328,0)</f>
        <v>0</v>
      </c>
      <c r="DL328" s="2703" t="str">
        <f t="shared" si="556"/>
        <v/>
      </c>
      <c r="DM328" s="2692" t="str">
        <f t="shared" si="557"/>
        <v/>
      </c>
      <c r="DN328" s="2692" t="str">
        <f t="shared" si="558"/>
        <v/>
      </c>
      <c r="DO328" s="2692" t="str">
        <f t="shared" si="559"/>
        <v/>
      </c>
      <c r="DP328" s="2692" t="str">
        <f t="shared" si="560"/>
        <v/>
      </c>
      <c r="DQ328" s="2692" t="str">
        <f t="shared" si="561"/>
        <v/>
      </c>
      <c r="DR328" s="2692" t="str">
        <f t="shared" si="562"/>
        <v/>
      </c>
      <c r="DS328" s="2692" t="str">
        <f t="shared" si="563"/>
        <v/>
      </c>
      <c r="DT328" s="2696" t="str">
        <f t="shared" si="564"/>
        <v/>
      </c>
      <c r="DU328" s="2535"/>
      <c r="DV328" s="2683">
        <f t="shared" si="565"/>
        <v>0</v>
      </c>
      <c r="DW328" s="2684">
        <f t="shared" si="566"/>
        <v>0</v>
      </c>
      <c r="DX328" s="2684">
        <f t="shared" si="567"/>
        <v>0</v>
      </c>
      <c r="DY328" s="2684">
        <f t="shared" si="568"/>
        <v>0</v>
      </c>
      <c r="DZ328" s="2684">
        <f t="shared" si="569"/>
        <v>0</v>
      </c>
      <c r="EA328" s="2684">
        <f t="shared" si="570"/>
        <v>0</v>
      </c>
      <c r="EB328" s="2684">
        <f t="shared" si="571"/>
        <v>0</v>
      </c>
      <c r="EC328" s="2684">
        <f t="shared" si="572"/>
        <v>0</v>
      </c>
      <c r="ED328" s="2630"/>
      <c r="EE328" s="2685">
        <f t="shared" si="617"/>
        <v>0</v>
      </c>
      <c r="EF328" s="2686">
        <f t="shared" si="617"/>
        <v>0</v>
      </c>
      <c r="EG328" s="2686">
        <f t="shared" si="617"/>
        <v>0</v>
      </c>
      <c r="EH328" s="2686">
        <f t="shared" si="617"/>
        <v>0</v>
      </c>
      <c r="EI328" s="2686">
        <f t="shared" si="620"/>
        <v>0</v>
      </c>
      <c r="EJ328" s="2686">
        <f t="shared" si="620"/>
        <v>0</v>
      </c>
      <c r="EK328" s="2686">
        <f t="shared" si="620"/>
        <v>0</v>
      </c>
      <c r="EL328" s="2687">
        <f t="shared" si="620"/>
        <v>0</v>
      </c>
      <c r="EM328" s="2601"/>
      <c r="EN328" s="2681" t="str">
        <f t="shared" si="573"/>
        <v/>
      </c>
      <c r="EO328" s="2688">
        <f t="shared" si="574"/>
        <v>0</v>
      </c>
      <c r="EP328" s="2689">
        <f t="shared" si="575"/>
        <v>0</v>
      </c>
      <c r="EQ328" s="2689">
        <f t="shared" si="576"/>
        <v>0</v>
      </c>
      <c r="ER328" s="2689">
        <f t="shared" si="577"/>
        <v>0</v>
      </c>
      <c r="ES328" s="2689">
        <f t="shared" si="578"/>
        <v>0</v>
      </c>
      <c r="ET328" s="2689">
        <f t="shared" si="579"/>
        <v>0</v>
      </c>
      <c r="EU328" s="2689">
        <f t="shared" si="580"/>
        <v>0</v>
      </c>
      <c r="EV328" s="2689">
        <f t="shared" si="581"/>
        <v>0</v>
      </c>
      <c r="EW328" s="2689">
        <f t="shared" si="582"/>
        <v>0</v>
      </c>
      <c r="EX328" s="2705">
        <f>IF(X328=EX8,X328,0)</f>
        <v>0</v>
      </c>
      <c r="EY328" s="2703" t="str">
        <f t="shared" si="583"/>
        <v/>
      </c>
      <c r="EZ328" s="2678" t="str">
        <f>IF(ISBLANK(#REF!),"",IF(ISTEXT(EX328),#REF!,""))</f>
        <v/>
      </c>
      <c r="FA328" s="2692" t="str">
        <f>IF(ISBLANK(#REF!),"",IF(ISTEXT(EX328),#REF!,""))</f>
        <v/>
      </c>
      <c r="FB328" s="2692" t="str">
        <f>IF(ISBLANK(#REF!),"",IF(ISTEXT(EX328),#REF!,""))</f>
        <v/>
      </c>
      <c r="FC328" s="2692" t="str">
        <f>IF(ISBLANK(#REF!),"",IF(ISTEXT(EX328),#REF!,""))</f>
        <v/>
      </c>
      <c r="FD328" s="2692" t="str">
        <f>IF(ISBLANK(#REF!),"",IF(ISTEXT(EX328),#REF!,""))</f>
        <v/>
      </c>
      <c r="FE328" s="2692" t="str">
        <f>IF(ISBLANK(#REF!),"",IF(ISTEXT(EX328),#REF!,""))</f>
        <v/>
      </c>
      <c r="FF328" s="2692" t="str">
        <f>IF(ISBLANK(#REF!),"",IF(ISTEXT(EX328),#REF!,""))</f>
        <v/>
      </c>
      <c r="FG328" s="2692" t="str">
        <f>IF(ISBLANK(#REF!),"",IF(ISTEXT(EX328),#REF!,""))</f>
        <v/>
      </c>
      <c r="FH328" s="2601"/>
      <c r="FI328" s="2681" t="str">
        <f t="shared" si="592"/>
        <v/>
      </c>
      <c r="FJ328" s="2694">
        <f t="shared" si="593"/>
        <v>0</v>
      </c>
      <c r="FK328" s="2527" t="str">
        <f t="shared" si="594"/>
        <v/>
      </c>
      <c r="FL328" s="2527" t="str">
        <f t="shared" si="595"/>
        <v/>
      </c>
      <c r="FM328" s="2527" t="str">
        <f t="shared" si="596"/>
        <v/>
      </c>
      <c r="FN328" s="2527" t="str">
        <f t="shared" si="597"/>
        <v/>
      </c>
      <c r="FO328" s="2527" t="str">
        <f t="shared" si="598"/>
        <v/>
      </c>
      <c r="FP328" s="2527" t="str">
        <f t="shared" si="599"/>
        <v/>
      </c>
      <c r="FQ328" s="2527" t="str">
        <f t="shared" si="600"/>
        <v/>
      </c>
      <c r="FR328" s="2527" t="str">
        <f t="shared" si="601"/>
        <v/>
      </c>
      <c r="FS328" s="2704">
        <f>IF(X328=FS8,X328,0)</f>
        <v>0</v>
      </c>
      <c r="FT328" s="2703" t="str">
        <f t="shared" si="602"/>
        <v/>
      </c>
      <c r="FU328" s="2692" t="str">
        <f t="shared" si="603"/>
        <v/>
      </c>
      <c r="FV328" s="2692" t="str">
        <f t="shared" si="604"/>
        <v/>
      </c>
      <c r="FW328" s="2692" t="str">
        <f t="shared" si="605"/>
        <v/>
      </c>
      <c r="FX328" s="2692" t="str">
        <f t="shared" si="606"/>
        <v/>
      </c>
      <c r="FY328" s="2692" t="str">
        <f t="shared" si="607"/>
        <v/>
      </c>
      <c r="FZ328" s="2692" t="str">
        <f t="shared" si="608"/>
        <v/>
      </c>
      <c r="GA328" s="2692" t="str">
        <f t="shared" si="609"/>
        <v/>
      </c>
      <c r="GB328" s="2696" t="str">
        <f t="shared" si="610"/>
        <v/>
      </c>
      <c r="GC328" s="2535"/>
    </row>
    <row r="329" spans="1:185" ht="45" customHeight="1" x14ac:dyDescent="0.25">
      <c r="A329" s="2724"/>
      <c r="B329" s="2724"/>
      <c r="C329" s="2724"/>
      <c r="D329" s="2725"/>
      <c r="E329" s="2726" t="s">
        <v>2648</v>
      </c>
      <c r="F329" s="2724"/>
      <c r="G329" s="2724"/>
      <c r="H329" s="2724"/>
      <c r="I329" s="2724"/>
      <c r="J329" s="2724"/>
      <c r="K329" s="2724"/>
      <c r="L329" s="2727"/>
      <c r="M329" s="2724"/>
      <c r="N329" s="2728"/>
      <c r="O329" s="2729"/>
      <c r="P329" s="2729"/>
      <c r="Q329" s="2729"/>
      <c r="R329" s="2729"/>
      <c r="S329" s="2729"/>
      <c r="T329" s="2729"/>
      <c r="U329" s="2729"/>
      <c r="V329" s="2729"/>
      <c r="W329" s="2727"/>
      <c r="X329" s="2724"/>
      <c r="Y329" s="2728"/>
      <c r="Z329" s="2729"/>
      <c r="AA329" s="2729"/>
      <c r="AB329" s="2729"/>
      <c r="AC329" s="2729"/>
      <c r="AD329" s="2729"/>
      <c r="AE329" s="2729"/>
      <c r="AF329" s="2729"/>
      <c r="AG329" s="2729"/>
      <c r="AH329" s="2727"/>
      <c r="AI329" s="2730"/>
      <c r="AJ329" s="2730"/>
      <c r="AK329" s="2731">
        <f t="shared" si="502"/>
        <v>0</v>
      </c>
      <c r="AL329" s="2732"/>
      <c r="AM329" s="2732">
        <f t="shared" si="504"/>
        <v>0</v>
      </c>
      <c r="AN329" s="2732"/>
      <c r="AO329" s="2732">
        <f t="shared" si="506"/>
        <v>0</v>
      </c>
      <c r="AP329" s="2732"/>
      <c r="AQ329" s="2732">
        <f t="shared" si="508"/>
        <v>0</v>
      </c>
      <c r="AR329" s="2732"/>
      <c r="AS329" s="2732">
        <f t="shared" si="510"/>
        <v>0</v>
      </c>
      <c r="AT329" s="2732"/>
      <c r="AU329" s="2732">
        <f t="shared" si="512"/>
        <v>0</v>
      </c>
      <c r="AV329" s="2732"/>
      <c r="AW329" s="2732">
        <f t="shared" si="514"/>
        <v>0</v>
      </c>
      <c r="AX329" s="2732"/>
      <c r="AY329" s="2732">
        <f t="shared" si="516"/>
        <v>0</v>
      </c>
      <c r="AZ329" s="2733"/>
      <c r="BA329" s="2734">
        <f>BA9</f>
        <v>20</v>
      </c>
      <c r="BB329" s="2734" t="e">
        <f>#REF!</f>
        <v>#REF!</v>
      </c>
      <c r="BC329" s="2734"/>
      <c r="BD329" s="2735">
        <f t="shared" si="615"/>
        <v>0</v>
      </c>
      <c r="BE329" s="2735">
        <f t="shared" si="615"/>
        <v>0</v>
      </c>
      <c r="BF329" s="2735">
        <f t="shared" si="615"/>
        <v>0</v>
      </c>
      <c r="BG329" s="2735">
        <f t="shared" si="615"/>
        <v>0</v>
      </c>
      <c r="BH329" s="2735">
        <f t="shared" si="618"/>
        <v>0</v>
      </c>
      <c r="BI329" s="2735">
        <f t="shared" si="618"/>
        <v>0</v>
      </c>
      <c r="BJ329" s="2735">
        <f t="shared" si="618"/>
        <v>0</v>
      </c>
      <c r="BK329" s="2735">
        <f t="shared" si="618"/>
        <v>0</v>
      </c>
      <c r="BL329" s="2730"/>
      <c r="BM329" s="2732">
        <f t="shared" si="519"/>
        <v>0</v>
      </c>
      <c r="BN329" s="2732">
        <f t="shared" si="520"/>
        <v>0</v>
      </c>
      <c r="BO329" s="2732">
        <f t="shared" si="521"/>
        <v>0</v>
      </c>
      <c r="BP329" s="2732">
        <f t="shared" si="522"/>
        <v>0</v>
      </c>
      <c r="BQ329" s="2732">
        <f t="shared" si="523"/>
        <v>0</v>
      </c>
      <c r="BR329" s="2732">
        <f t="shared" si="524"/>
        <v>0</v>
      </c>
      <c r="BS329" s="2732">
        <f t="shared" si="525"/>
        <v>0</v>
      </c>
      <c r="BT329" s="2732">
        <f t="shared" si="526"/>
        <v>0</v>
      </c>
      <c r="BU329" s="2736"/>
      <c r="BV329" s="2737">
        <f t="shared" si="616"/>
        <v>0</v>
      </c>
      <c r="BW329" s="2737">
        <f t="shared" si="616"/>
        <v>0</v>
      </c>
      <c r="BX329" s="2737">
        <f t="shared" si="616"/>
        <v>0</v>
      </c>
      <c r="BY329" s="2737">
        <f t="shared" si="616"/>
        <v>0</v>
      </c>
      <c r="BZ329" s="2737">
        <f t="shared" si="619"/>
        <v>0</v>
      </c>
      <c r="CA329" s="2737">
        <f t="shared" si="619"/>
        <v>0</v>
      </c>
      <c r="CB329" s="2737">
        <f t="shared" si="619"/>
        <v>0</v>
      </c>
      <c r="CC329" s="2737">
        <f t="shared" si="619"/>
        <v>0</v>
      </c>
      <c r="CD329" s="2738"/>
      <c r="CE329" s="2734">
        <f>CE9</f>
        <v>0</v>
      </c>
      <c r="CF329" s="2739">
        <f t="shared" si="528"/>
        <v>0</v>
      </c>
      <c r="CG329" s="2740">
        <f t="shared" si="529"/>
        <v>0</v>
      </c>
      <c r="CH329" s="2740">
        <f t="shared" si="530"/>
        <v>0</v>
      </c>
      <c r="CI329" s="2740">
        <f t="shared" si="531"/>
        <v>0</v>
      </c>
      <c r="CJ329" s="2740">
        <f t="shared" si="532"/>
        <v>0</v>
      </c>
      <c r="CK329" s="2740">
        <f t="shared" si="533"/>
        <v>0</v>
      </c>
      <c r="CL329" s="2740">
        <f t="shared" si="534"/>
        <v>0</v>
      </c>
      <c r="CM329" s="2740">
        <f t="shared" si="535"/>
        <v>0</v>
      </c>
      <c r="CN329" s="2740">
        <f t="shared" si="536"/>
        <v>0</v>
      </c>
      <c r="CO329" s="2741">
        <f>IF(M329=CO8,M329,0)</f>
        <v>0</v>
      </c>
      <c r="CP329" s="2742" t="str">
        <f t="shared" si="537"/>
        <v/>
      </c>
      <c r="CQ329" s="2737" t="str">
        <f>IF(ISBLANK(#REF!),"",IF(ISTEXT(CO329),#REF!,""))</f>
        <v/>
      </c>
      <c r="CR329" s="2737" t="str">
        <f>IF(ISBLANK(#REF!),"",IF(ISTEXT(CO329),#REF!,""))</f>
        <v/>
      </c>
      <c r="CS329" s="2737" t="str">
        <f>IF(ISBLANK(#REF!),"",IF(ISTEXT(CO329),#REF!,""))</f>
        <v/>
      </c>
      <c r="CT329" s="2737" t="str">
        <f>IF(ISBLANK(#REF!),"",IF(ISTEXT(CO329),#REF!,""))</f>
        <v/>
      </c>
      <c r="CU329" s="2737" t="str">
        <f>IF(ISBLANK(#REF!),"",IF(ISTEXT(CO329),#REF!,""))</f>
        <v/>
      </c>
      <c r="CV329" s="2737" t="str">
        <f>IF(ISBLANK(#REF!),"",IF(ISTEXT(CO329),#REF!,""))</f>
        <v/>
      </c>
      <c r="CW329" s="2737" t="str">
        <f>IF(ISBLANK(#REF!),"",IF(ISTEXT(CO329),#REF!,""))</f>
        <v/>
      </c>
      <c r="CX329" s="2743" t="str">
        <f>IF(ISBLANK(#REF!),"",IF(ISTEXT(CO329),#REF!,""))</f>
        <v/>
      </c>
      <c r="CY329" s="2744"/>
      <c r="CZ329" s="2734">
        <f>CZ9</f>
        <v>0</v>
      </c>
      <c r="DA329" s="2745">
        <f t="shared" si="547"/>
        <v>0</v>
      </c>
      <c r="DB329" s="2740" t="str">
        <f t="shared" si="548"/>
        <v/>
      </c>
      <c r="DC329" s="2740" t="str">
        <f t="shared" si="549"/>
        <v/>
      </c>
      <c r="DD329" s="2740" t="str">
        <f t="shared" si="550"/>
        <v/>
      </c>
      <c r="DE329" s="2740" t="str">
        <f t="shared" si="551"/>
        <v/>
      </c>
      <c r="DF329" s="2740" t="str">
        <f t="shared" si="552"/>
        <v/>
      </c>
      <c r="DG329" s="2740" t="str">
        <f t="shared" si="553"/>
        <v/>
      </c>
      <c r="DH329" s="2740" t="str">
        <f t="shared" si="554"/>
        <v/>
      </c>
      <c r="DI329" s="2740" t="str">
        <f t="shared" si="555"/>
        <v/>
      </c>
      <c r="DJ329" s="2725"/>
      <c r="DK329" s="2746">
        <f>IF(M329=DK8,M329,0)</f>
        <v>0</v>
      </c>
      <c r="DL329" s="2747" t="str">
        <f t="shared" si="556"/>
        <v/>
      </c>
      <c r="DM329" s="2737" t="str">
        <f>IF(ISBLANK(#REF!),"",IF(ISTEXT(DK329),#REF!,""))</f>
        <v/>
      </c>
      <c r="DN329" s="2737" t="str">
        <f>IF(ISBLANK(#REF!),"",IF(ISTEXT(DK329),#REF!,""))</f>
        <v/>
      </c>
      <c r="DO329" s="2737" t="str">
        <f>IF(ISBLANK(#REF!),"",IF(ISTEXT(DK329),#REF!,""))</f>
        <v/>
      </c>
      <c r="DP329" s="2737" t="str">
        <f>IF(ISBLANK(#REF!),"",IF(ISTEXT(DK329),#REF!,""))</f>
        <v/>
      </c>
      <c r="DQ329" s="2737" t="str">
        <f>IF(ISBLANK(#REF!),"",IF(ISTEXT(DK329),#REF!,""))</f>
        <v/>
      </c>
      <c r="DR329" s="2737" t="str">
        <f>IF(ISBLANK(#REF!),"",IF(ISTEXT(DK329),#REF!,""))</f>
        <v/>
      </c>
      <c r="DS329" s="2737" t="str">
        <f>IF(ISBLANK(#REF!),"",IF(ISTEXT(DK329),#REF!,""))</f>
        <v/>
      </c>
      <c r="DT329" s="2748" t="str">
        <f>IF(ISBLANK(#REF!),"",IF(ISTEXT(DK329),#REF!,""))</f>
        <v/>
      </c>
      <c r="DU329" s="2730"/>
      <c r="DV329" s="2749">
        <f t="shared" si="565"/>
        <v>0</v>
      </c>
      <c r="DW329" s="2750">
        <f t="shared" si="566"/>
        <v>0</v>
      </c>
      <c r="DX329" s="2750">
        <f t="shared" si="567"/>
        <v>0</v>
      </c>
      <c r="DY329" s="2750">
        <f t="shared" si="568"/>
        <v>0</v>
      </c>
      <c r="DZ329" s="2750">
        <f t="shared" si="569"/>
        <v>0</v>
      </c>
      <c r="EA329" s="2750">
        <f t="shared" si="570"/>
        <v>0</v>
      </c>
      <c r="EB329" s="2750">
        <f t="shared" si="571"/>
        <v>0</v>
      </c>
      <c r="EC329" s="2750">
        <f t="shared" si="572"/>
        <v>0</v>
      </c>
      <c r="ED329" s="2736"/>
      <c r="EE329" s="2751">
        <f t="shared" si="617"/>
        <v>0</v>
      </c>
      <c r="EF329" s="2752">
        <f t="shared" si="617"/>
        <v>0</v>
      </c>
      <c r="EG329" s="2752">
        <f t="shared" si="617"/>
        <v>0</v>
      </c>
      <c r="EH329" s="2752">
        <f t="shared" si="617"/>
        <v>0</v>
      </c>
      <c r="EI329" s="2752">
        <f t="shared" si="620"/>
        <v>0</v>
      </c>
      <c r="EJ329" s="2752">
        <f t="shared" si="620"/>
        <v>0</v>
      </c>
      <c r="EK329" s="2752">
        <f t="shared" si="620"/>
        <v>0</v>
      </c>
      <c r="EL329" s="2753">
        <f t="shared" si="620"/>
        <v>0</v>
      </c>
      <c r="EM329" s="2744"/>
      <c r="EN329" s="2734">
        <f>EN9</f>
        <v>0</v>
      </c>
      <c r="EO329" s="2739">
        <f t="shared" si="574"/>
        <v>0</v>
      </c>
      <c r="EP329" s="2740">
        <f t="shared" si="575"/>
        <v>0</v>
      </c>
      <c r="EQ329" s="2740">
        <f t="shared" si="576"/>
        <v>0</v>
      </c>
      <c r="ER329" s="2740">
        <f t="shared" si="577"/>
        <v>0</v>
      </c>
      <c r="ES329" s="2740">
        <f t="shared" si="578"/>
        <v>0</v>
      </c>
      <c r="ET329" s="2740">
        <f t="shared" si="579"/>
        <v>0</v>
      </c>
      <c r="EU329" s="2740">
        <f t="shared" si="580"/>
        <v>0</v>
      </c>
      <c r="EV329" s="2740">
        <f t="shared" si="581"/>
        <v>0</v>
      </c>
      <c r="EW329" s="2740">
        <f t="shared" si="582"/>
        <v>0</v>
      </c>
      <c r="EX329" s="2746">
        <f>IF(OR(X329=EX8,X329=EX9),X329,0)</f>
        <v>0</v>
      </c>
      <c r="EY329" s="2747" t="str">
        <f t="shared" si="583"/>
        <v/>
      </c>
      <c r="EZ329" s="2754" t="str">
        <f>IF(ISBLANK(#REF!),"",IF(ISTEXT(EX329),#REF!,""))</f>
        <v/>
      </c>
      <c r="FA329" s="2737" t="str">
        <f>IF(ISBLANK(#REF!),"",IF(ISTEXT(EX329),#REF!,""))</f>
        <v/>
      </c>
      <c r="FB329" s="2737" t="str">
        <f>IF(ISBLANK(#REF!),"",IF(ISTEXT(EX329),#REF!,""))</f>
        <v/>
      </c>
      <c r="FC329" s="2737" t="str">
        <f>IF(ISBLANK(#REF!),"",IF(ISTEXT(EX329),#REF!,""))</f>
        <v/>
      </c>
      <c r="FD329" s="2737" t="str">
        <f>IF(ISBLANK(#REF!),"",IF(ISTEXT(EX329),#REF!,""))</f>
        <v/>
      </c>
      <c r="FE329" s="2737" t="str">
        <f>IF(ISBLANK(#REF!),"",IF(ISTEXT(EX329),#REF!,""))</f>
        <v/>
      </c>
      <c r="FF329" s="2737" t="str">
        <f>IF(ISBLANK(#REF!),"",IF(ISTEXT(EX329),#REF!,""))</f>
        <v/>
      </c>
      <c r="FG329" s="2737" t="str">
        <f>IF(ISBLANK(#REF!),"",IF(ISTEXT(EX329),#REF!,""))</f>
        <v/>
      </c>
      <c r="FH329" s="2744"/>
      <c r="FI329" s="2734">
        <f>FI9</f>
        <v>0</v>
      </c>
      <c r="FJ329" s="2745">
        <f t="shared" si="593"/>
        <v>0</v>
      </c>
      <c r="FK329" s="2740" t="str">
        <f t="shared" si="594"/>
        <v/>
      </c>
      <c r="FL329" s="2740" t="str">
        <f t="shared" si="595"/>
        <v/>
      </c>
      <c r="FM329" s="2740" t="str">
        <f t="shared" si="596"/>
        <v/>
      </c>
      <c r="FN329" s="2740" t="str">
        <f t="shared" si="597"/>
        <v/>
      </c>
      <c r="FO329" s="2740" t="str">
        <f t="shared" si="598"/>
        <v/>
      </c>
      <c r="FP329" s="2740" t="str">
        <f t="shared" si="599"/>
        <v/>
      </c>
      <c r="FQ329" s="2740" t="str">
        <f t="shared" si="600"/>
        <v/>
      </c>
      <c r="FR329" s="2740" t="str">
        <f t="shared" si="601"/>
        <v/>
      </c>
      <c r="FS329" s="2746">
        <f>IF(X329=FS8,X329,0)</f>
        <v>0</v>
      </c>
      <c r="FT329" s="2747" t="str">
        <f t="shared" si="602"/>
        <v/>
      </c>
      <c r="FU329" s="2737" t="str">
        <f>IF(ISBLANK(#REF!),"",IF(ISTEXT(FS329),#REF!,""))</f>
        <v/>
      </c>
      <c r="FV329" s="2737" t="str">
        <f>IF(ISBLANK(#REF!),"",IF(ISTEXT(FS329),#REF!,""))</f>
        <v/>
      </c>
      <c r="FW329" s="2737" t="str">
        <f>IF(ISBLANK(#REF!),"",IF(ISTEXT(FS329),#REF!,""))</f>
        <v/>
      </c>
      <c r="FX329" s="2737" t="str">
        <f>IF(ISBLANK(#REF!),"",IF(ISTEXT(FS329),#REF!,""))</f>
        <v/>
      </c>
      <c r="FY329" s="2737" t="str">
        <f>IF(ISBLANK(#REF!),"",IF(ISTEXT(FS329),#REF!,""))</f>
        <v/>
      </c>
      <c r="FZ329" s="2737" t="str">
        <f>IF(ISBLANK(#REF!),"",IF(ISTEXT(FS329),#REF!,""))</f>
        <v/>
      </c>
      <c r="GA329" s="2737" t="str">
        <f>IF(ISBLANK(#REF!),"",IF(ISTEXT(FS329),#REF!,""))</f>
        <v/>
      </c>
      <c r="GB329" s="2748" t="str">
        <f>IF(ISBLANK(#REF!),"",IF(ISTEXT(FS329),#REF!,""))</f>
        <v/>
      </c>
      <c r="GC329" s="2730"/>
    </row>
    <row r="330" spans="1:185" ht="29.1" customHeight="1" x14ac:dyDescent="0.25">
      <c r="A330" s="2755"/>
      <c r="B330" s="2756"/>
      <c r="C330" s="2756"/>
      <c r="D330" s="2757"/>
      <c r="E330" s="2756"/>
      <c r="F330" s="2756"/>
      <c r="G330" s="2756"/>
      <c r="H330" s="2756"/>
      <c r="I330" s="2756"/>
      <c r="J330" s="2756"/>
      <c r="K330" s="2756"/>
      <c r="L330" s="2758"/>
      <c r="M330" s="2756"/>
      <c r="N330" s="2756"/>
      <c r="O330" s="2756"/>
      <c r="P330" s="2756"/>
      <c r="Q330" s="2756"/>
      <c r="R330" s="2756"/>
      <c r="S330" s="2756"/>
      <c r="T330" s="2756"/>
      <c r="U330" s="2756"/>
      <c r="V330" s="2756"/>
      <c r="W330" s="2758"/>
      <c r="X330" s="2755"/>
      <c r="Y330" s="2756"/>
      <c r="Z330" s="2756"/>
      <c r="AA330" s="2756"/>
      <c r="AB330" s="2756"/>
      <c r="AC330" s="2756"/>
      <c r="AD330" s="2756"/>
      <c r="AE330" s="2756"/>
      <c r="AF330" s="2756"/>
      <c r="AG330" s="2756"/>
      <c r="AH330" s="2756"/>
      <c r="AI330" s="2532"/>
      <c r="AJ330" s="2532"/>
      <c r="AK330" s="2756"/>
      <c r="AL330" s="2756"/>
      <c r="AM330" s="5143" t="s">
        <v>2649</v>
      </c>
      <c r="AN330" s="5143"/>
      <c r="AO330" s="5143"/>
      <c r="AP330" s="5143"/>
      <c r="AQ330" s="5143"/>
      <c r="AR330" s="5143"/>
      <c r="AS330" s="5143"/>
      <c r="AT330" s="5143"/>
      <c r="AU330" s="5143"/>
      <c r="AV330" s="5143"/>
      <c r="AW330" s="5143"/>
      <c r="AX330" s="5143"/>
      <c r="AY330" s="5143"/>
      <c r="AZ330" s="5143"/>
      <c r="BA330" s="5143"/>
      <c r="BB330" s="5143"/>
      <c r="BC330" s="5143"/>
      <c r="BD330" s="5143"/>
      <c r="BE330" s="5143"/>
      <c r="BF330" s="5143"/>
      <c r="BG330" s="5143"/>
      <c r="BH330" s="5143"/>
      <c r="BI330" s="5143"/>
      <c r="BJ330" s="2756"/>
      <c r="BK330" s="2756"/>
      <c r="BL330" s="2532"/>
    </row>
    <row r="331" spans="1:185" ht="29.1" customHeight="1" x14ac:dyDescent="0.25">
      <c r="A331" s="2755"/>
      <c r="B331" s="2759"/>
      <c r="C331" s="2759"/>
      <c r="D331" s="2759"/>
      <c r="E331" s="2759"/>
      <c r="F331" s="2759"/>
      <c r="G331" s="2756"/>
      <c r="H331" s="2756"/>
      <c r="I331" s="2756"/>
      <c r="J331" s="2756"/>
      <c r="K331" s="2756"/>
      <c r="L331" s="2758"/>
      <c r="M331" s="2756"/>
      <c r="N331" s="2756"/>
      <c r="O331" s="2756"/>
      <c r="P331" s="2756"/>
      <c r="Q331" s="2756"/>
      <c r="R331" s="2756"/>
      <c r="S331" s="2756"/>
      <c r="T331" s="2756"/>
      <c r="U331" s="2756"/>
      <c r="V331" s="2756"/>
      <c r="W331" s="2758"/>
      <c r="X331" s="2755"/>
      <c r="Y331" s="2756"/>
      <c r="Z331" s="2756"/>
      <c r="AA331" s="2756"/>
      <c r="AB331" s="2756"/>
      <c r="AC331" s="2756"/>
      <c r="AD331" s="2756"/>
      <c r="AE331" s="2756"/>
      <c r="AF331" s="2756"/>
      <c r="AG331" s="2756"/>
      <c r="AH331" s="2756"/>
      <c r="AI331" s="2532"/>
      <c r="AJ331" s="2532"/>
      <c r="AK331" s="2756"/>
      <c r="AL331" s="2756"/>
      <c r="AM331" s="5144" t="s">
        <v>416</v>
      </c>
      <c r="AN331" s="5145"/>
      <c r="AO331" s="5146"/>
      <c r="AP331" s="2760"/>
      <c r="AQ331" s="5147" t="s">
        <v>606</v>
      </c>
      <c r="AR331" s="5148"/>
      <c r="AS331" s="5149"/>
      <c r="AT331" s="2761"/>
      <c r="AU331" s="5150" t="s">
        <v>614</v>
      </c>
      <c r="AV331" s="5151"/>
      <c r="AW331" s="5152"/>
      <c r="AX331" s="2762"/>
      <c r="AY331" s="5153" t="s">
        <v>1102</v>
      </c>
      <c r="AZ331" s="5154"/>
      <c r="BA331" s="5155" t="s">
        <v>1103</v>
      </c>
      <c r="BB331" s="5156"/>
      <c r="BC331" s="2763"/>
      <c r="BD331" s="5157" t="s">
        <v>909</v>
      </c>
      <c r="BE331" s="5158"/>
      <c r="BF331" s="5159" t="s">
        <v>2134</v>
      </c>
      <c r="BG331" s="5160"/>
      <c r="BH331" s="5161" t="s">
        <v>2027</v>
      </c>
      <c r="BI331" s="5162"/>
      <c r="BJ331" s="2756"/>
      <c r="BK331" s="2756"/>
      <c r="BL331" s="2532"/>
    </row>
    <row r="332" spans="1:185" ht="20.100000000000001" customHeight="1" x14ac:dyDescent="0.25">
      <c r="A332" s="2755"/>
      <c r="B332" s="2756"/>
      <c r="C332" s="2756"/>
      <c r="D332" s="2757"/>
      <c r="G332" s="2756"/>
      <c r="H332" s="2756"/>
      <c r="I332" s="2756"/>
      <c r="J332" s="2756"/>
      <c r="K332" s="2756"/>
      <c r="L332" s="2758"/>
      <c r="M332" s="2756"/>
      <c r="N332" s="2756"/>
      <c r="O332" s="2756"/>
      <c r="P332" s="2756"/>
      <c r="Q332" s="2756"/>
      <c r="R332" s="2756"/>
      <c r="S332" s="2756"/>
      <c r="T332" s="2756"/>
      <c r="U332" s="2756"/>
      <c r="V332" s="2756"/>
      <c r="W332" s="2758"/>
      <c r="X332" s="2755"/>
      <c r="Y332" s="2756"/>
      <c r="Z332" s="2756"/>
      <c r="AA332" s="2756"/>
      <c r="AB332" s="2756"/>
      <c r="AC332" s="2756"/>
      <c r="AD332" s="2756"/>
      <c r="AE332" s="2756"/>
      <c r="AF332" s="2756"/>
      <c r="AG332" s="2756"/>
      <c r="AH332" s="2756"/>
      <c r="AI332" s="2532"/>
      <c r="AJ332" s="2532"/>
      <c r="AK332" s="2756"/>
      <c r="AL332" s="2756"/>
      <c r="AM332" s="2764">
        <v>1</v>
      </c>
      <c r="AN332" s="2765"/>
      <c r="AO332" s="2766">
        <f>COUNTIF(AK10:AK329,AM332)</f>
        <v>1</v>
      </c>
      <c r="AP332" s="2767"/>
      <c r="AQ332" s="2764">
        <v>1</v>
      </c>
      <c r="AR332" s="2765"/>
      <c r="AS332" s="2766">
        <f>COUNTIF(AM10:AM329,AQ332)</f>
        <v>0</v>
      </c>
      <c r="AT332" s="2767"/>
      <c r="AU332" s="2764">
        <v>1</v>
      </c>
      <c r="AV332" s="2765"/>
      <c r="AW332" s="2766">
        <f>COUNTIF(AO10:AO329,AU332)</f>
        <v>1</v>
      </c>
      <c r="AX332" s="2767"/>
      <c r="AY332" s="2764">
        <v>1</v>
      </c>
      <c r="AZ332" s="2766">
        <f>COUNTIF(AQ10:AQ329,AY332)</f>
        <v>0</v>
      </c>
      <c r="BA332" s="2764">
        <v>1</v>
      </c>
      <c r="BB332" s="2766">
        <f>COUNTIF(AS10:AS329,BA332)</f>
        <v>0</v>
      </c>
      <c r="BC332" s="2767"/>
      <c r="BD332" s="2764">
        <v>1</v>
      </c>
      <c r="BE332" s="2766">
        <f>COUNTIF(AU10:AU329,BD332)</f>
        <v>0</v>
      </c>
      <c r="BF332" s="2764">
        <v>1</v>
      </c>
      <c r="BG332" s="2766">
        <f>COUNTIF(AW10:AW329,BF332)</f>
        <v>0</v>
      </c>
      <c r="BH332" s="2764">
        <v>1</v>
      </c>
      <c r="BI332" s="2766">
        <f>COUNTIF(AY10:AY329,BH332)</f>
        <v>0</v>
      </c>
      <c r="BJ332" s="2756"/>
      <c r="BK332" s="2756"/>
      <c r="BL332" s="2532"/>
    </row>
    <row r="333" spans="1:185" ht="20.100000000000001" customHeight="1" x14ac:dyDescent="0.4">
      <c r="A333" s="2755"/>
      <c r="B333" s="2768" t="s">
        <v>2590</v>
      </c>
      <c r="C333" s="5138" t="str">
        <f>D3</f>
        <v xml:space="preserve">CHARCUTERIES  (1007)   LOT N° 2A </v>
      </c>
      <c r="D333" s="5138"/>
      <c r="E333" s="2769"/>
      <c r="F333" s="2769"/>
      <c r="G333" s="2756"/>
      <c r="H333" s="2756"/>
      <c r="I333" s="2756"/>
      <c r="J333" s="2756"/>
      <c r="K333" s="2756"/>
      <c r="L333" s="2758"/>
      <c r="M333" s="2756"/>
      <c r="N333" s="2756"/>
      <c r="O333" s="2756"/>
      <c r="P333" s="2756"/>
      <c r="Q333" s="2756"/>
      <c r="R333" s="2756"/>
      <c r="S333" s="2756"/>
      <c r="T333" s="2756"/>
      <c r="U333" s="2756"/>
      <c r="V333" s="2756"/>
      <c r="W333" s="2758"/>
      <c r="X333" s="2755"/>
      <c r="Y333" s="2756"/>
      <c r="Z333" s="2756"/>
      <c r="AA333" s="2756"/>
      <c r="AB333" s="2756"/>
      <c r="AC333" s="2756"/>
      <c r="AD333" s="2756"/>
      <c r="AE333" s="2756"/>
      <c r="AF333" s="2756"/>
      <c r="AG333" s="2756"/>
      <c r="AH333" s="2756"/>
      <c r="AI333" s="2532"/>
      <c r="AJ333" s="2532"/>
      <c r="AK333" s="2756"/>
      <c r="AL333" s="2756"/>
      <c r="AM333" s="2770">
        <v>2</v>
      </c>
      <c r="AN333" s="2771"/>
      <c r="AO333" s="2772">
        <f>COUNTIF(AK10:AK329,AM333)</f>
        <v>0</v>
      </c>
      <c r="AP333" s="2773"/>
      <c r="AQ333" s="2770">
        <v>2</v>
      </c>
      <c r="AR333" s="2771"/>
      <c r="AS333" s="2772">
        <f>COUNTIF(AM10:AM329,AQ333)</f>
        <v>2</v>
      </c>
      <c r="AT333" s="2773"/>
      <c r="AU333" s="2770">
        <v>2</v>
      </c>
      <c r="AV333" s="2771"/>
      <c r="AW333" s="2772">
        <f>COUNTIF(AO10:AO329,AU333)</f>
        <v>0</v>
      </c>
      <c r="AX333" s="2773"/>
      <c r="AY333" s="2770">
        <v>2</v>
      </c>
      <c r="AZ333" s="2772">
        <f>COUNTIF(AQ10:AQ329,AY333)</f>
        <v>0</v>
      </c>
      <c r="BA333" s="2770">
        <v>2</v>
      </c>
      <c r="BB333" s="2772">
        <f>COUNTIF(AS10:AS329,BA333)</f>
        <v>0</v>
      </c>
      <c r="BC333" s="2773"/>
      <c r="BD333" s="2770">
        <v>2</v>
      </c>
      <c r="BE333" s="2772">
        <f>COUNTIF(AU10:AU329,BD333)</f>
        <v>0</v>
      </c>
      <c r="BF333" s="2770">
        <v>2</v>
      </c>
      <c r="BG333" s="2772">
        <f>COUNTIF(AW10:AW329,BF333)</f>
        <v>0</v>
      </c>
      <c r="BH333" s="2770">
        <v>2</v>
      </c>
      <c r="BI333" s="2772">
        <f>COUNTIF(AY10:AY329,BH333)</f>
        <v>0</v>
      </c>
      <c r="BJ333" s="2756"/>
      <c r="BK333" s="2756"/>
      <c r="BL333" s="2532"/>
    </row>
    <row r="334" spans="1:185" ht="20.100000000000001" customHeight="1" x14ac:dyDescent="0.25">
      <c r="A334" s="2755"/>
      <c r="B334" s="2774" t="str">
        <f>C3</f>
        <v>2A</v>
      </c>
      <c r="C334" s="5138"/>
      <c r="D334" s="5138"/>
      <c r="E334" s="2769"/>
      <c r="F334" s="2769"/>
      <c r="G334" s="2756"/>
      <c r="H334" s="2756"/>
      <c r="I334" s="2756"/>
      <c r="J334" s="2756"/>
      <c r="K334" s="2756"/>
      <c r="L334" s="2758"/>
      <c r="M334" s="2756"/>
      <c r="N334" s="2756"/>
      <c r="O334" s="2756"/>
      <c r="P334" s="2756"/>
      <c r="Q334" s="2756"/>
      <c r="R334" s="2756"/>
      <c r="S334" s="2756"/>
      <c r="T334" s="2756"/>
      <c r="U334" s="2756"/>
      <c r="V334" s="2756"/>
      <c r="W334" s="2758"/>
      <c r="X334" s="2755"/>
      <c r="Y334" s="2756"/>
      <c r="Z334" s="2756"/>
      <c r="AA334" s="2756"/>
      <c r="AB334" s="2756"/>
      <c r="AC334" s="2756"/>
      <c r="AD334" s="2756"/>
      <c r="AE334" s="2756"/>
      <c r="AF334" s="2756"/>
      <c r="AG334" s="2756"/>
      <c r="AH334" s="2756"/>
      <c r="AI334" s="2532"/>
      <c r="AJ334" s="2532"/>
      <c r="AK334" s="2756"/>
      <c r="AL334" s="2756"/>
      <c r="AM334" s="2775">
        <v>3</v>
      </c>
      <c r="AN334" s="2776"/>
      <c r="AO334" s="2777">
        <f>COUNTIF(AK10:AK329,AM334)</f>
        <v>1</v>
      </c>
      <c r="AP334" s="2778"/>
      <c r="AQ334" s="2775">
        <v>3</v>
      </c>
      <c r="AR334" s="2776"/>
      <c r="AS334" s="2777">
        <f>COUNTIF(AM10:AM329,AQ334)</f>
        <v>0</v>
      </c>
      <c r="AT334" s="2778"/>
      <c r="AU334" s="2775">
        <v>3</v>
      </c>
      <c r="AV334" s="2776"/>
      <c r="AW334" s="2777">
        <f>COUNTIF(AO10:AO329,AU334)</f>
        <v>1</v>
      </c>
      <c r="AX334" s="2778"/>
      <c r="AY334" s="2775">
        <v>3</v>
      </c>
      <c r="AZ334" s="2777">
        <f>COUNTIF(AQ10:AQ329,AY334)</f>
        <v>0</v>
      </c>
      <c r="BA334" s="2775">
        <v>3</v>
      </c>
      <c r="BB334" s="2777">
        <f>COUNTIF(AS10:AS329,BA334)</f>
        <v>0</v>
      </c>
      <c r="BC334" s="2778"/>
      <c r="BD334" s="2775">
        <v>3</v>
      </c>
      <c r="BE334" s="2777">
        <f>COUNTIF(AU10:AU329,BD334)</f>
        <v>0</v>
      </c>
      <c r="BF334" s="2775">
        <v>3</v>
      </c>
      <c r="BG334" s="2777">
        <f>COUNTIF(AW10:AW329,BF334)</f>
        <v>0</v>
      </c>
      <c r="BH334" s="2775">
        <v>3</v>
      </c>
      <c r="BI334" s="2777">
        <f>COUNTIF(AY10:AY329,BH334)</f>
        <v>0</v>
      </c>
      <c r="BJ334" s="2756"/>
      <c r="BK334" s="2756"/>
      <c r="BL334" s="2532"/>
    </row>
    <row r="335" spans="1:185" ht="20.100000000000001" customHeight="1" x14ac:dyDescent="0.25">
      <c r="A335" s="2755"/>
      <c r="B335" s="2779" t="s">
        <v>2650</v>
      </c>
      <c r="C335" s="2780"/>
      <c r="D335" s="2780"/>
      <c r="E335" s="2769"/>
      <c r="F335" s="2769"/>
      <c r="G335" s="2756"/>
      <c r="H335" s="2756"/>
      <c r="I335" s="2756"/>
      <c r="J335" s="2756"/>
      <c r="K335" s="2756"/>
      <c r="L335" s="2758"/>
      <c r="M335" s="2756"/>
      <c r="N335" s="2756"/>
      <c r="O335" s="2756"/>
      <c r="P335" s="2756"/>
      <c r="Q335" s="2756"/>
      <c r="R335" s="2756"/>
      <c r="S335" s="2756"/>
      <c r="T335" s="2756"/>
      <c r="U335" s="2756"/>
      <c r="V335" s="2756"/>
      <c r="W335" s="2758"/>
      <c r="X335" s="2755"/>
      <c r="Y335" s="2756"/>
      <c r="Z335" s="2756"/>
      <c r="AA335" s="2756"/>
      <c r="AB335" s="2756"/>
      <c r="AC335" s="2756"/>
      <c r="AD335" s="2756"/>
      <c r="AE335" s="2756"/>
      <c r="AF335" s="2756"/>
      <c r="AG335" s="2756"/>
      <c r="AH335" s="2756"/>
      <c r="AI335" s="2532"/>
      <c r="AJ335" s="2532"/>
      <c r="AK335" s="2756"/>
      <c r="AL335" s="2756"/>
      <c r="AM335" s="2781">
        <v>4</v>
      </c>
      <c r="AN335" s="2782"/>
      <c r="AO335" s="2783">
        <f>COUNTIF(AK10:AK329,AM335)</f>
        <v>0</v>
      </c>
      <c r="AP335" s="2784"/>
      <c r="AQ335" s="2781">
        <v>4</v>
      </c>
      <c r="AR335" s="2782"/>
      <c r="AS335" s="2783">
        <f>COUNTIF(AM10:AM329,AQ335)</f>
        <v>0</v>
      </c>
      <c r="AT335" s="2784"/>
      <c r="AU335" s="2781">
        <v>4</v>
      </c>
      <c r="AV335" s="2782"/>
      <c r="AW335" s="2783">
        <f>COUNTIF(AO10:AO329,AU335)</f>
        <v>0</v>
      </c>
      <c r="AX335" s="2784"/>
      <c r="AY335" s="2781">
        <v>4</v>
      </c>
      <c r="AZ335" s="2783">
        <f>COUNTIF(AQ10:AQ329,AY335)</f>
        <v>0</v>
      </c>
      <c r="BA335" s="2781">
        <v>4</v>
      </c>
      <c r="BB335" s="2783">
        <f>COUNTIF(AS10:AS329,BA335)</f>
        <v>0</v>
      </c>
      <c r="BC335" s="2784"/>
      <c r="BD335" s="2781">
        <v>4</v>
      </c>
      <c r="BE335" s="2783">
        <f>COUNTIF(AU10:AU329,BD335)</f>
        <v>0</v>
      </c>
      <c r="BF335" s="2781">
        <v>4</v>
      </c>
      <c r="BG335" s="2783">
        <f>COUNTIF(AW10:AW329,BF335)</f>
        <v>0</v>
      </c>
      <c r="BH335" s="2781">
        <v>4</v>
      </c>
      <c r="BI335" s="2783">
        <f>COUNTIF(AY10:AY329,BH335)</f>
        <v>0</v>
      </c>
      <c r="BJ335" s="2756"/>
      <c r="BK335" s="2756"/>
      <c r="BL335" s="2532"/>
    </row>
    <row r="336" spans="1:185" ht="20.100000000000001" customHeight="1" x14ac:dyDescent="0.25">
      <c r="A336" s="2755"/>
      <c r="B336" s="2785"/>
      <c r="C336" s="2786" t="s">
        <v>2651</v>
      </c>
      <c r="D336" s="2787"/>
      <c r="E336" s="2769"/>
      <c r="F336" s="2769"/>
      <c r="G336" s="2756"/>
      <c r="H336" s="2756"/>
      <c r="I336" s="2756"/>
      <c r="J336" s="2756"/>
      <c r="K336" s="2756"/>
      <c r="L336" s="2758"/>
      <c r="M336" s="2756"/>
      <c r="N336" s="2756"/>
      <c r="O336" s="2756"/>
      <c r="P336" s="2756"/>
      <c r="Q336" s="2756"/>
      <c r="R336" s="2756"/>
      <c r="S336" s="2756"/>
      <c r="T336" s="2756"/>
      <c r="U336" s="2756"/>
      <c r="V336" s="2756"/>
      <c r="W336" s="2758"/>
      <c r="X336" s="2755"/>
      <c r="Y336" s="2756"/>
      <c r="Z336" s="2756"/>
      <c r="AA336" s="2756"/>
      <c r="AB336" s="2756"/>
      <c r="AC336" s="2756"/>
      <c r="AD336" s="2756"/>
      <c r="AE336" s="2756"/>
      <c r="AF336" s="2756"/>
      <c r="AG336" s="2756"/>
      <c r="AH336" s="2756"/>
      <c r="AI336" s="2532"/>
      <c r="AJ336" s="2532"/>
      <c r="AK336" s="2756"/>
      <c r="AL336" s="2756"/>
      <c r="AM336" s="2781">
        <v>5</v>
      </c>
      <c r="AN336" s="2782"/>
      <c r="AO336" s="2783">
        <f>COUNTIF(AK10:AK329,AM336)</f>
        <v>0</v>
      </c>
      <c r="AP336" s="2784"/>
      <c r="AQ336" s="2781">
        <v>5</v>
      </c>
      <c r="AR336" s="2782"/>
      <c r="AS336" s="2783">
        <f>COUNTIF(AM10:AM329,AQ336)</f>
        <v>0</v>
      </c>
      <c r="AT336" s="2784"/>
      <c r="AU336" s="2781">
        <v>5</v>
      </c>
      <c r="AV336" s="2782"/>
      <c r="AW336" s="2783">
        <f>COUNTIF(AO10:AO329,AU336)</f>
        <v>0</v>
      </c>
      <c r="AX336" s="2784"/>
      <c r="AY336" s="2781">
        <v>5</v>
      </c>
      <c r="AZ336" s="2783">
        <f>COUNTIF(AQ10:AQ329,AY336)</f>
        <v>0</v>
      </c>
      <c r="BA336" s="2781">
        <v>5</v>
      </c>
      <c r="BB336" s="2783">
        <f>COUNTIF(AS10:AS329,BA336)</f>
        <v>0</v>
      </c>
      <c r="BC336" s="2784"/>
      <c r="BD336" s="2781">
        <v>5</v>
      </c>
      <c r="BE336" s="2783">
        <f>COUNTIF(AU10:AU329,BD336)</f>
        <v>0</v>
      </c>
      <c r="BF336" s="2781">
        <v>5</v>
      </c>
      <c r="BG336" s="2783">
        <f>COUNTIF(AW10:AW329,BF336)</f>
        <v>0</v>
      </c>
      <c r="BH336" s="2781">
        <v>5</v>
      </c>
      <c r="BI336" s="2783">
        <f>COUNTIF(AY10:AY329,BH336)</f>
        <v>0</v>
      </c>
      <c r="BJ336" s="2756"/>
      <c r="BK336" s="2756"/>
      <c r="BL336" s="2532"/>
    </row>
    <row r="337" spans="1:64" ht="20.100000000000001" customHeight="1" x14ac:dyDescent="0.25">
      <c r="A337" s="2755"/>
      <c r="B337" s="2785"/>
      <c r="C337" s="2788">
        <f>LARGE(B3:B329,1)</f>
        <v>28</v>
      </c>
      <c r="D337" s="2788" t="s">
        <v>2652</v>
      </c>
      <c r="E337" s="2769"/>
      <c r="F337" s="2769"/>
      <c r="G337" s="2756"/>
      <c r="H337" s="2756"/>
      <c r="I337" s="2756"/>
      <c r="J337" s="2756"/>
      <c r="K337" s="2756"/>
      <c r="L337" s="2758"/>
      <c r="M337" s="2756"/>
      <c r="N337" s="2756"/>
      <c r="O337" s="2756"/>
      <c r="P337" s="2756"/>
      <c r="Q337" s="2756"/>
      <c r="R337" s="2756"/>
      <c r="S337" s="2756"/>
      <c r="T337" s="2756"/>
      <c r="U337" s="2756"/>
      <c r="V337" s="2756"/>
      <c r="W337" s="2758"/>
      <c r="X337" s="2755"/>
      <c r="Y337" s="2756"/>
      <c r="Z337" s="2756"/>
      <c r="AA337" s="2756"/>
      <c r="AB337" s="2756"/>
      <c r="AC337" s="2756"/>
      <c r="AD337" s="2756"/>
      <c r="AE337" s="2756"/>
      <c r="AF337" s="2756"/>
      <c r="AG337" s="2756"/>
      <c r="AH337" s="2756"/>
      <c r="AI337" s="2532"/>
      <c r="AJ337" s="2532"/>
      <c r="AK337" s="2756"/>
      <c r="AL337" s="2756"/>
      <c r="AM337" s="2781">
        <v>6</v>
      </c>
      <c r="AN337" s="2782"/>
      <c r="AO337" s="2783">
        <f>COUNTIF(AK10:AK329,AM337)</f>
        <v>0</v>
      </c>
      <c r="AP337" s="2784"/>
      <c r="AQ337" s="2781">
        <v>6</v>
      </c>
      <c r="AR337" s="2782"/>
      <c r="AS337" s="2783">
        <f>COUNTIF(AM10:AM329,AQ337)</f>
        <v>0</v>
      </c>
      <c r="AT337" s="2784"/>
      <c r="AU337" s="2781">
        <v>6</v>
      </c>
      <c r="AV337" s="2782"/>
      <c r="AW337" s="2783">
        <f>COUNTIF(AO10:AO329,AU337)</f>
        <v>0</v>
      </c>
      <c r="AX337" s="2784"/>
      <c r="AY337" s="2781">
        <v>6</v>
      </c>
      <c r="AZ337" s="2783">
        <f>COUNTIF(AQ10:AQ329,AY337)</f>
        <v>0</v>
      </c>
      <c r="BA337" s="2781">
        <v>6</v>
      </c>
      <c r="BB337" s="2783">
        <f>COUNTIF(AS10:AS329,BA337)</f>
        <v>0</v>
      </c>
      <c r="BC337" s="2784"/>
      <c r="BD337" s="2781">
        <v>6</v>
      </c>
      <c r="BE337" s="2783">
        <f>COUNTIF(AU10:AU329,BD337)</f>
        <v>0</v>
      </c>
      <c r="BF337" s="2781">
        <v>6</v>
      </c>
      <c r="BG337" s="2783">
        <f>COUNTIF(AW10:AW329,BF337)</f>
        <v>0</v>
      </c>
      <c r="BH337" s="2781">
        <v>6</v>
      </c>
      <c r="BI337" s="2783">
        <f>COUNTIF(AY10:AY329,BH337)</f>
        <v>0</v>
      </c>
      <c r="BJ337" s="2756"/>
      <c r="BK337" s="2756"/>
      <c r="BL337" s="2532"/>
    </row>
    <row r="338" spans="1:64" ht="20.100000000000001" customHeight="1" x14ac:dyDescent="0.25">
      <c r="A338" s="2755"/>
      <c r="B338" s="2789"/>
      <c r="C338" s="2790"/>
      <c r="D338" s="2790"/>
      <c r="E338" s="2769"/>
      <c r="F338" s="2769"/>
      <c r="G338" s="2756"/>
      <c r="H338" s="2756"/>
      <c r="I338" s="2756"/>
      <c r="J338" s="2756"/>
      <c r="K338" s="2756"/>
      <c r="L338" s="2758"/>
      <c r="M338" s="2756"/>
      <c r="N338" s="2756"/>
      <c r="O338" s="2756"/>
      <c r="P338" s="2756"/>
      <c r="Q338" s="2756"/>
      <c r="R338" s="2756"/>
      <c r="S338" s="2756"/>
      <c r="T338" s="2756"/>
      <c r="U338" s="2756"/>
      <c r="V338" s="2756"/>
      <c r="W338" s="2758"/>
      <c r="X338" s="2755"/>
      <c r="Y338" s="2756"/>
      <c r="Z338" s="2756"/>
      <c r="AA338" s="2756"/>
      <c r="AB338" s="2756"/>
      <c r="AC338" s="2756"/>
      <c r="AD338" s="2756"/>
      <c r="AE338" s="2756"/>
      <c r="AF338" s="2756"/>
      <c r="AG338" s="2756"/>
      <c r="AH338" s="2756"/>
      <c r="AI338" s="2532"/>
      <c r="AJ338" s="2532"/>
      <c r="AK338" s="2756"/>
      <c r="AL338" s="2756"/>
      <c r="AM338" s="2781">
        <v>7</v>
      </c>
      <c r="AN338" s="2782"/>
      <c r="AO338" s="2783">
        <f>COUNTIF(AK10:AK329,AM338)</f>
        <v>0</v>
      </c>
      <c r="AP338" s="2784"/>
      <c r="AQ338" s="2781">
        <v>7</v>
      </c>
      <c r="AR338" s="2782"/>
      <c r="AS338" s="2783">
        <f>COUNTIF(AM10:AM329,AQ338)</f>
        <v>0</v>
      </c>
      <c r="AT338" s="2784"/>
      <c r="AU338" s="2781">
        <v>7</v>
      </c>
      <c r="AV338" s="2782"/>
      <c r="AW338" s="2783">
        <f>COUNTIF(AO10:AO329,AU338)</f>
        <v>0</v>
      </c>
      <c r="AX338" s="2784"/>
      <c r="AY338" s="2781">
        <v>7</v>
      </c>
      <c r="AZ338" s="2783">
        <f>COUNTIF(AQ10:AQ329,AY338)</f>
        <v>0</v>
      </c>
      <c r="BA338" s="2781">
        <v>7</v>
      </c>
      <c r="BB338" s="2783">
        <f>COUNTIF(AS10:AS329,BA338)</f>
        <v>0</v>
      </c>
      <c r="BC338" s="2784"/>
      <c r="BD338" s="2781">
        <v>7</v>
      </c>
      <c r="BE338" s="2783">
        <f>COUNTIF(AU10:AU329,BD338)</f>
        <v>0</v>
      </c>
      <c r="BF338" s="2781">
        <v>7</v>
      </c>
      <c r="BG338" s="2783">
        <f>COUNTIF(AW10:AW329,BF338)</f>
        <v>0</v>
      </c>
      <c r="BH338" s="2781">
        <v>7</v>
      </c>
      <c r="BI338" s="2783">
        <f>COUNTIF(AY10:AY329,BH338)</f>
        <v>0</v>
      </c>
      <c r="BJ338" s="2756"/>
      <c r="BK338" s="2756"/>
      <c r="BL338" s="2532"/>
    </row>
    <row r="339" spans="1:64" ht="20.100000000000001" customHeight="1" thickBot="1" x14ac:dyDescent="0.3">
      <c r="A339" s="2755"/>
      <c r="B339" s="2769"/>
      <c r="C339" s="2769"/>
      <c r="D339" s="2769"/>
      <c r="E339" s="2769"/>
      <c r="F339" s="2769"/>
      <c r="G339" s="2756"/>
      <c r="H339" s="2756"/>
      <c r="I339" s="2756"/>
      <c r="J339" s="2756"/>
      <c r="K339" s="2756"/>
      <c r="L339" s="2758"/>
      <c r="M339" s="2756"/>
      <c r="N339" s="2756"/>
      <c r="O339" s="2756"/>
      <c r="P339" s="2756"/>
      <c r="Q339" s="2756"/>
      <c r="R339" s="2756"/>
      <c r="S339" s="2756"/>
      <c r="T339" s="2756"/>
      <c r="U339" s="2756"/>
      <c r="V339" s="2756"/>
      <c r="W339" s="2758"/>
      <c r="X339" s="2755"/>
      <c r="Y339" s="2756"/>
      <c r="Z339" s="2756"/>
      <c r="AA339" s="2756"/>
      <c r="AB339" s="2756"/>
      <c r="AC339" s="2756"/>
      <c r="AD339" s="2756"/>
      <c r="AE339" s="2756"/>
      <c r="AF339" s="2756"/>
      <c r="AG339" s="2756"/>
      <c r="AH339" s="2756"/>
      <c r="AI339" s="2532"/>
      <c r="AJ339" s="2532"/>
      <c r="AK339" s="2756"/>
      <c r="AL339" s="2756"/>
      <c r="AM339" s="2791">
        <v>8</v>
      </c>
      <c r="AN339" s="2792"/>
      <c r="AO339" s="2783">
        <f>COUNTIF(AK10:AK329,AM339)</f>
        <v>0</v>
      </c>
      <c r="AP339" s="2793"/>
      <c r="AQ339" s="2791">
        <v>8</v>
      </c>
      <c r="AR339" s="2792"/>
      <c r="AS339" s="2783">
        <f>COUNTIF(AM10:AM329,AQ339)</f>
        <v>0</v>
      </c>
      <c r="AT339" s="2793"/>
      <c r="AU339" s="2791">
        <v>8</v>
      </c>
      <c r="AV339" s="2792"/>
      <c r="AW339" s="2783">
        <f>COUNTIF(AO10:AO329,AU339)</f>
        <v>0</v>
      </c>
      <c r="AX339" s="2793"/>
      <c r="AY339" s="2791">
        <v>8</v>
      </c>
      <c r="AZ339" s="2783">
        <f>COUNTIF(AQ10:AQ329,AY339)</f>
        <v>0</v>
      </c>
      <c r="BA339" s="2791">
        <v>8</v>
      </c>
      <c r="BB339" s="2783">
        <f>COUNTIF(AS10:AS329,BA339)</f>
        <v>0</v>
      </c>
      <c r="BC339" s="2793"/>
      <c r="BD339" s="2791">
        <v>8</v>
      </c>
      <c r="BE339" s="2783">
        <f>COUNTIF(AU10:AU329,BD339)</f>
        <v>0</v>
      </c>
      <c r="BF339" s="2791">
        <v>8</v>
      </c>
      <c r="BG339" s="2783">
        <f>COUNTIF(AW10:AW329,BF339)</f>
        <v>0</v>
      </c>
      <c r="BH339" s="2791">
        <v>8</v>
      </c>
      <c r="BI339" s="2783">
        <f>COUNTIF(AY10:AY329,BH339)</f>
        <v>0</v>
      </c>
      <c r="BJ339" s="2756"/>
      <c r="BK339" s="2756"/>
      <c r="BL339" s="2532"/>
    </row>
    <row r="340" spans="1:64" ht="20.100000000000001" customHeight="1" x14ac:dyDescent="0.25">
      <c r="A340" s="2755"/>
      <c r="B340" s="2785"/>
      <c r="C340" s="2785"/>
      <c r="D340" s="2785"/>
      <c r="E340" s="2794"/>
      <c r="F340" s="2795" t="s">
        <v>2653</v>
      </c>
      <c r="G340" s="2756"/>
      <c r="H340" s="2756"/>
      <c r="I340" s="2756"/>
      <c r="J340" s="2756"/>
      <c r="K340" s="2756"/>
      <c r="L340" s="2796"/>
      <c r="M340" s="2756"/>
      <c r="N340" s="2756"/>
      <c r="O340" s="2756"/>
      <c r="P340" s="2756"/>
      <c r="Q340" s="2756"/>
      <c r="R340" s="2756"/>
      <c r="S340" s="2756"/>
      <c r="T340" s="2756"/>
      <c r="U340" s="2756"/>
      <c r="V340" s="2756"/>
      <c r="W340" s="2797"/>
      <c r="X340" s="2755"/>
      <c r="Y340" s="2756"/>
      <c r="Z340" s="2756"/>
      <c r="AA340" s="2756"/>
      <c r="AB340" s="2756"/>
      <c r="AC340" s="2756"/>
      <c r="AD340" s="2756"/>
      <c r="AE340" s="2756"/>
      <c r="AF340" s="2756"/>
      <c r="AG340" s="2756"/>
      <c r="AH340" s="2756"/>
      <c r="AI340" s="2532"/>
      <c r="AJ340" s="2532"/>
      <c r="AK340" s="2756"/>
      <c r="AL340" s="2756"/>
      <c r="AM340" s="2798" t="s">
        <v>2654</v>
      </c>
      <c r="AN340" s="2799"/>
      <c r="AO340" s="2800">
        <f>SUM(AO332:AO334)</f>
        <v>2</v>
      </c>
      <c r="AP340" s="2800"/>
      <c r="AQ340" s="2801"/>
      <c r="AR340" s="2801"/>
      <c r="AS340" s="2800">
        <f>SUM(AS332:AS334)</f>
        <v>2</v>
      </c>
      <c r="AT340" s="2800"/>
      <c r="AU340" s="2801"/>
      <c r="AV340" s="2801"/>
      <c r="AW340" s="2800">
        <f>SUM(AW332:AW334)</f>
        <v>2</v>
      </c>
      <c r="AX340" s="2800"/>
      <c r="AY340" s="2801"/>
      <c r="AZ340" s="2800">
        <f>SUM(AZ332:AZ334)</f>
        <v>0</v>
      </c>
      <c r="BA340" s="2801"/>
      <c r="BB340" s="2800">
        <f>SUM(BB332:BB334)</f>
        <v>0</v>
      </c>
      <c r="BC340" s="2800"/>
      <c r="BD340" s="2801"/>
      <c r="BE340" s="2800">
        <f>SUM(BE332:BE334)</f>
        <v>0</v>
      </c>
      <c r="BF340" s="2801"/>
      <c r="BG340" s="2800">
        <f>SUM(BG332:BG334)</f>
        <v>0</v>
      </c>
      <c r="BH340" s="2801"/>
      <c r="BI340" s="2802">
        <f>SUM(BI332:BI334)</f>
        <v>0</v>
      </c>
      <c r="BJ340" s="2756"/>
      <c r="BK340" s="2756"/>
      <c r="BL340" s="2532"/>
    </row>
    <row r="341" spans="1:64" ht="20.100000000000001" customHeight="1" thickBot="1" x14ac:dyDescent="0.3">
      <c r="A341" s="2803"/>
      <c r="B341" s="2804"/>
      <c r="C341" s="2804"/>
      <c r="D341" s="2805"/>
      <c r="E341" s="2804"/>
      <c r="F341" s="2804"/>
      <c r="G341" s="2804"/>
      <c r="H341" s="2804"/>
      <c r="I341" s="2804"/>
      <c r="J341" s="2804"/>
      <c r="K341" s="2804"/>
      <c r="L341" s="2806"/>
      <c r="M341" s="2807"/>
      <c r="N341" s="2807"/>
      <c r="O341" s="2807"/>
      <c r="P341" s="2807"/>
      <c r="Q341" s="2807"/>
      <c r="R341" s="2807"/>
      <c r="S341" s="2807"/>
      <c r="T341" s="2807"/>
      <c r="U341" s="2807"/>
      <c r="V341" s="2807"/>
      <c r="W341" s="2808"/>
      <c r="X341" s="2809"/>
      <c r="Y341" s="2807"/>
      <c r="Z341" s="2807"/>
      <c r="AA341" s="2807"/>
      <c r="AB341" s="2807"/>
      <c r="AC341" s="2807"/>
      <c r="AD341" s="2807"/>
      <c r="AE341" s="2807"/>
      <c r="AF341" s="2807"/>
      <c r="AG341" s="2807"/>
      <c r="AH341" s="2807"/>
      <c r="AI341" s="2532"/>
      <c r="AJ341" s="2532"/>
      <c r="AK341" s="2756"/>
      <c r="AL341" s="2756"/>
      <c r="AM341" s="2810" t="s">
        <v>2655</v>
      </c>
      <c r="AN341" s="2810"/>
      <c r="AO341" s="2811">
        <f>SUM(AO332:AO339)</f>
        <v>2</v>
      </c>
      <c r="AP341" s="2811"/>
      <c r="AQ341" s="2807"/>
      <c r="AR341" s="2807"/>
      <c r="AS341" s="2811">
        <f>SUM(AS332:AS339)</f>
        <v>2</v>
      </c>
      <c r="AT341" s="2811"/>
      <c r="AU341" s="2807"/>
      <c r="AV341" s="2807"/>
      <c r="AW341" s="2811">
        <f>SUM(AW332:AW339)</f>
        <v>2</v>
      </c>
      <c r="AX341" s="2811"/>
      <c r="AY341" s="2807"/>
      <c r="AZ341" s="2811">
        <f>SUM(AZ332:AZ339)</f>
        <v>0</v>
      </c>
      <c r="BA341" s="2807"/>
      <c r="BB341" s="2811">
        <f>SUM(BB332:BB339)</f>
        <v>0</v>
      </c>
      <c r="BC341" s="2811"/>
      <c r="BD341" s="2807"/>
      <c r="BE341" s="2811">
        <f>SUM(BE332:BE339)</f>
        <v>0</v>
      </c>
      <c r="BF341" s="2807"/>
      <c r="BG341" s="2811">
        <f>SUM(BG332:BG339)</f>
        <v>0</v>
      </c>
      <c r="BH341" s="2807"/>
      <c r="BI341" s="2811">
        <f>SUM(BI332:BI339)</f>
        <v>0</v>
      </c>
      <c r="BJ341" s="2756"/>
      <c r="BK341" s="2756"/>
      <c r="BL341" s="2532"/>
    </row>
    <row r="342" spans="1:64" ht="20.100000000000001" customHeight="1" x14ac:dyDescent="0.25">
      <c r="A342" s="2756"/>
      <c r="B342" s="2812"/>
      <c r="C342" s="2812"/>
      <c r="D342" s="2813" t="str">
        <f ca="1">CELL("nomfichier")</f>
        <v>D:\Données\Copie_ancien_DD\0-UPRT.fait\1-UPRT.FR-SITE-WEB\ff-fiches-fabrications\ff-fiches-fabrication-maj-08-2020\[tranmission.des.savoirs.xlsx]Transmission des savoirs.13.03</v>
      </c>
      <c r="E342" s="2549"/>
      <c r="F342" s="2549"/>
      <c r="AI342" s="2532"/>
      <c r="AJ342" s="2532"/>
      <c r="AK342" s="2756"/>
      <c r="AL342" s="2756"/>
      <c r="AM342" s="2756"/>
      <c r="AN342" s="2756"/>
      <c r="AO342" s="2756"/>
      <c r="AP342" s="2756"/>
      <c r="AQ342" s="2756"/>
      <c r="AR342" s="2756"/>
      <c r="AS342" s="2756"/>
      <c r="AT342" s="2756"/>
      <c r="AU342" s="2756"/>
      <c r="AV342" s="2756"/>
      <c r="AW342" s="2756"/>
      <c r="AX342" s="2756"/>
      <c r="AY342" s="2756"/>
      <c r="AZ342" s="2756"/>
      <c r="BA342" s="2756"/>
      <c r="BB342" s="2756"/>
      <c r="BC342" s="2756"/>
      <c r="BD342" s="2756"/>
      <c r="BE342" s="2756"/>
      <c r="BF342" s="2756"/>
      <c r="BG342" s="2756"/>
      <c r="BH342" s="2756"/>
      <c r="BI342" s="2756"/>
      <c r="BJ342" s="2756"/>
      <c r="BK342" s="2756"/>
      <c r="BL342" s="2532"/>
    </row>
    <row r="343" spans="1:64" ht="20.100000000000001" customHeight="1" thickBot="1" x14ac:dyDescent="0.3">
      <c r="D343" s="2713"/>
      <c r="AI343" s="2532"/>
      <c r="AJ343" s="2532"/>
      <c r="AK343" s="2756"/>
      <c r="AL343" s="2756"/>
      <c r="AM343" s="2756"/>
      <c r="AN343" s="2756"/>
      <c r="AO343" s="2756"/>
      <c r="AP343" s="2756"/>
      <c r="AQ343" s="2756"/>
      <c r="AR343" s="2756"/>
      <c r="AS343" s="2756"/>
      <c r="AT343" s="2756"/>
      <c r="AU343" s="2756"/>
      <c r="AV343" s="2756"/>
      <c r="AW343" s="2756"/>
      <c r="AX343" s="2756"/>
      <c r="AY343" s="2756"/>
      <c r="AZ343" s="2756"/>
      <c r="BA343" s="2756"/>
      <c r="BB343" s="2756"/>
      <c r="BC343" s="2756"/>
      <c r="BD343" s="2756"/>
      <c r="BE343" s="2756"/>
      <c r="BF343" s="2756"/>
      <c r="BG343" s="2756"/>
      <c r="BH343" s="2756"/>
      <c r="BI343" s="2756"/>
      <c r="BJ343" s="2756"/>
      <c r="BK343" s="2756"/>
      <c r="BL343" s="2532"/>
    </row>
    <row r="344" spans="1:64" ht="20.100000000000001" customHeight="1" x14ac:dyDescent="0.25">
      <c r="D344" s="2713"/>
      <c r="AI344" s="2532"/>
      <c r="AJ344" s="2532"/>
      <c r="AK344" s="5139" t="s">
        <v>2656</v>
      </c>
      <c r="AL344" s="5140"/>
      <c r="AM344" s="5140"/>
      <c r="AN344" s="5140"/>
      <c r="AO344" s="5140"/>
      <c r="AP344" s="5140"/>
      <c r="AQ344" s="5140"/>
      <c r="AR344" s="5140"/>
      <c r="AS344" s="5140"/>
      <c r="AT344" s="5140"/>
      <c r="AU344" s="5140"/>
      <c r="AV344" s="5140"/>
      <c r="AW344" s="5140"/>
      <c r="AX344" s="5140"/>
      <c r="AY344" s="5140"/>
      <c r="AZ344" s="5140"/>
      <c r="BA344" s="5140"/>
      <c r="BB344" s="5140"/>
      <c r="BC344" s="5140"/>
      <c r="BD344" s="5140"/>
      <c r="BE344" s="5140"/>
      <c r="BF344" s="5140"/>
      <c r="BG344" s="2814"/>
      <c r="BH344" s="2814"/>
      <c r="BI344" s="2815">
        <f>AC3</f>
        <v>0</v>
      </c>
      <c r="BJ344" s="2756"/>
      <c r="BK344" s="2756"/>
      <c r="BL344" s="2532"/>
    </row>
    <row r="345" spans="1:64" ht="20.100000000000001" customHeight="1" x14ac:dyDescent="0.25">
      <c r="D345" s="2713"/>
      <c r="AI345" s="2532"/>
      <c r="AJ345" s="2532"/>
      <c r="AK345" s="2816" t="s">
        <v>2657</v>
      </c>
      <c r="AL345" s="2817"/>
      <c r="AM345" s="2818"/>
      <c r="AN345" s="2818"/>
      <c r="AO345" s="2818"/>
      <c r="AP345" s="2818"/>
      <c r="AQ345" s="2818"/>
      <c r="AR345" s="2818"/>
      <c r="AS345" s="2818"/>
      <c r="AT345" s="2818"/>
      <c r="AW345" s="2818"/>
      <c r="AX345" s="2818"/>
      <c r="AY345" s="2818"/>
      <c r="AZ345" s="2818"/>
      <c r="BA345" s="2818"/>
      <c r="BB345" s="2818"/>
      <c r="BC345" s="2818"/>
      <c r="BD345" s="2819" t="s">
        <v>2581</v>
      </c>
      <c r="BE345" s="2820">
        <f>V7</f>
        <v>10</v>
      </c>
      <c r="BF345" s="2818"/>
      <c r="BG345" s="2818"/>
      <c r="BH345" s="2819" t="s">
        <v>2583</v>
      </c>
      <c r="BI345" s="2821">
        <f>AG7</f>
        <v>10</v>
      </c>
      <c r="BJ345" s="2756"/>
      <c r="BK345" s="2756"/>
      <c r="BL345" s="2532"/>
    </row>
    <row r="346" spans="1:64" ht="20.100000000000001" customHeight="1" x14ac:dyDescent="0.25">
      <c r="D346" s="2713"/>
      <c r="AI346" s="2532"/>
      <c r="AJ346" s="2532"/>
      <c r="AK346" s="2822" t="s">
        <v>2658</v>
      </c>
      <c r="AL346" s="2823"/>
      <c r="AM346" s="2823"/>
      <c r="AN346" s="2823"/>
      <c r="AO346" s="2823"/>
      <c r="AP346" s="2823"/>
      <c r="AQ346" s="2823"/>
      <c r="AR346" s="2823"/>
      <c r="AS346" s="2823"/>
      <c r="AT346" s="2823"/>
      <c r="AU346" s="2824"/>
      <c r="AV346" s="2824"/>
      <c r="AW346" s="2823"/>
      <c r="AX346" s="2823"/>
      <c r="AY346" s="2823"/>
      <c r="AZ346" s="2825"/>
      <c r="BA346" s="2825"/>
      <c r="BB346" s="2826"/>
      <c r="BC346" s="2826"/>
      <c r="BD346" s="2826"/>
      <c r="BE346" s="2826"/>
      <c r="BF346" s="2826"/>
      <c r="BG346" s="2826"/>
      <c r="BH346" s="2826"/>
      <c r="BI346" s="2827"/>
      <c r="BJ346" s="2756"/>
      <c r="BK346" s="2756"/>
      <c r="BL346" s="2532"/>
    </row>
    <row r="347" spans="1:64" ht="20.100000000000001" customHeight="1" x14ac:dyDescent="0.25">
      <c r="D347" s="2713"/>
      <c r="AI347" s="2532"/>
      <c r="AJ347" s="2532"/>
      <c r="AK347" s="2828"/>
      <c r="AL347" s="2829"/>
      <c r="AM347" s="2829"/>
      <c r="AN347" s="2829"/>
      <c r="AO347" s="2829"/>
      <c r="AP347" s="2829"/>
      <c r="AQ347" s="2830" t="s">
        <v>1995</v>
      </c>
      <c r="AR347" s="2830"/>
      <c r="AS347" s="2831"/>
      <c r="AT347" s="2832"/>
      <c r="AU347" s="2833" t="s">
        <v>2659</v>
      </c>
      <c r="AV347" s="2834"/>
      <c r="AW347" s="2835">
        <v>1</v>
      </c>
      <c r="AX347" s="2836"/>
      <c r="AY347" s="2837">
        <v>2</v>
      </c>
      <c r="AZ347" s="2838">
        <v>3</v>
      </c>
      <c r="BA347" s="2839">
        <v>4</v>
      </c>
      <c r="BB347" s="2839">
        <v>5</v>
      </c>
      <c r="BC347" s="2839"/>
      <c r="BD347" s="2839">
        <v>6</v>
      </c>
      <c r="BE347" s="2839">
        <v>7</v>
      </c>
      <c r="BF347" s="2840">
        <v>8</v>
      </c>
      <c r="BG347" s="2841" t="s">
        <v>2660</v>
      </c>
      <c r="BH347" s="5141" t="s">
        <v>2661</v>
      </c>
      <c r="BI347" s="5142"/>
      <c r="BJ347" s="2756"/>
      <c r="BK347" s="2756"/>
      <c r="BL347" s="2532"/>
    </row>
    <row r="348" spans="1:64" ht="20.100000000000001" customHeight="1" x14ac:dyDescent="0.3">
      <c r="D348" s="2713"/>
      <c r="AI348" s="2532"/>
      <c r="AJ348" s="2532"/>
      <c r="AK348" s="2842"/>
      <c r="AL348" s="2843"/>
      <c r="AM348" s="2843"/>
      <c r="AN348" s="2843"/>
      <c r="AO348" s="2843"/>
      <c r="AP348" s="2843"/>
      <c r="AQ348" s="2844" t="s">
        <v>2052</v>
      </c>
      <c r="AR348" s="2844"/>
      <c r="AS348" s="2845" t="s">
        <v>2052</v>
      </c>
      <c r="AT348" s="2846"/>
      <c r="AU348" s="2847"/>
      <c r="AW348" s="2848"/>
      <c r="AX348" s="2848"/>
      <c r="AY348" s="2849"/>
      <c r="AZ348" s="2850"/>
      <c r="BA348" s="2851"/>
      <c r="BB348" s="2851"/>
      <c r="BC348" s="2851"/>
      <c r="BD348" s="2851"/>
      <c r="BE348" s="2851"/>
      <c r="BF348" s="2852"/>
      <c r="BG348" s="2853" t="s">
        <v>2662</v>
      </c>
      <c r="BH348" s="2854"/>
      <c r="BI348" s="2855"/>
      <c r="BJ348" s="2756"/>
      <c r="BK348" s="2756"/>
      <c r="BL348" s="2532"/>
    </row>
    <row r="349" spans="1:64" ht="19.5" customHeight="1" x14ac:dyDescent="0.25">
      <c r="D349" s="2713"/>
      <c r="AI349" s="2532"/>
      <c r="AJ349" s="2532"/>
      <c r="AK349" s="2856" t="s">
        <v>2511</v>
      </c>
      <c r="AL349" s="2857"/>
      <c r="AM349" s="2857"/>
      <c r="AN349" s="2857"/>
      <c r="AO349" s="2857"/>
      <c r="AP349" s="2857"/>
      <c r="AQ349" s="2858">
        <f t="shared" ref="AQ349:AQ356" si="621">SUM(AW349:BF349)</f>
        <v>2</v>
      </c>
      <c r="AR349" s="2858"/>
      <c r="AS349" s="2859">
        <f t="shared" ref="AS349:AS356" si="622">SUM(AW349:AZ349)</f>
        <v>2</v>
      </c>
      <c r="AT349" s="2860"/>
      <c r="AU349" s="2861">
        <f>RANK(AS349,AS349:AS356)</f>
        <v>1</v>
      </c>
      <c r="AV349" s="2862"/>
      <c r="AW349" s="2863">
        <f>COUNTIF(AK10:AK329,AW347)</f>
        <v>1</v>
      </c>
      <c r="AX349" s="2863"/>
      <c r="AY349" s="2773">
        <f>COUNTIF(AK10:AK329,AY347)</f>
        <v>0</v>
      </c>
      <c r="AZ349" s="2778">
        <f>COUNTIF(AK10:AK329,AZ347)</f>
        <v>1</v>
      </c>
      <c r="BA349" s="2864">
        <f>COUNTIF(AK10:AK329,BA347)</f>
        <v>0</v>
      </c>
      <c r="BB349" s="2864">
        <f>COUNTIF(AK10:AK329,BB347)</f>
        <v>0</v>
      </c>
      <c r="BC349" s="2864"/>
      <c r="BD349" s="2864">
        <f>COUNTIF(AK10:AK329,BD347)</f>
        <v>0</v>
      </c>
      <c r="BE349" s="2864">
        <f>COUNTIF(AK10:AK329,BE347)</f>
        <v>0</v>
      </c>
      <c r="BF349" s="2865">
        <f>COUNTIF(AK10:AK329,BF347)</f>
        <v>0</v>
      </c>
      <c r="BG349" s="2866"/>
      <c r="BH349" s="5128"/>
      <c r="BI349" s="5129"/>
      <c r="BJ349" s="2756"/>
      <c r="BK349" s="2756"/>
      <c r="BL349" s="2532"/>
    </row>
    <row r="350" spans="1:64" ht="20.100000000000001" customHeight="1" x14ac:dyDescent="0.25">
      <c r="D350" s="2713"/>
      <c r="AI350" s="2532"/>
      <c r="AJ350" s="2532"/>
      <c r="AK350" s="2867" t="s">
        <v>2512</v>
      </c>
      <c r="AL350" s="2868"/>
      <c r="AM350" s="2868"/>
      <c r="AN350" s="2868"/>
      <c r="AO350" s="2868"/>
      <c r="AP350" s="2868"/>
      <c r="AQ350" s="2858">
        <f t="shared" si="621"/>
        <v>2</v>
      </c>
      <c r="AR350" s="2858"/>
      <c r="AS350" s="2859">
        <f t="shared" si="622"/>
        <v>2</v>
      </c>
      <c r="AT350" s="2869"/>
      <c r="AU350" s="2870">
        <f>RANK(AS350,AS349:AS356)</f>
        <v>1</v>
      </c>
      <c r="AV350" s="2871"/>
      <c r="AW350" s="2863">
        <f>COUNTIF(AM10:AM329,AW347)</f>
        <v>0</v>
      </c>
      <c r="AX350" s="2863"/>
      <c r="AY350" s="2773">
        <f>COUNTIF(AM10:AM329,AY347)</f>
        <v>2</v>
      </c>
      <c r="AZ350" s="2778">
        <f>COUNTIF(AM10:AM329,AZ347)</f>
        <v>0</v>
      </c>
      <c r="BA350" s="2864">
        <f>COUNTIF(AM10:AM329,BA347)</f>
        <v>0</v>
      </c>
      <c r="BB350" s="2864">
        <f>COUNTIF(AM10:AM329,BB347)</f>
        <v>0</v>
      </c>
      <c r="BC350" s="2864"/>
      <c r="BD350" s="2864">
        <f>COUNTIF(AM10:AM329,BD347)</f>
        <v>0</v>
      </c>
      <c r="BE350" s="2864">
        <f>COUNTIF(AM10:AM329,BE347)</f>
        <v>0</v>
      </c>
      <c r="BF350" s="2865">
        <f>COUNTIF(AM10:AM329,BF347)</f>
        <v>0</v>
      </c>
      <c r="BG350" s="2866"/>
      <c r="BH350" s="5128"/>
      <c r="BI350" s="5129"/>
      <c r="BJ350" s="2756"/>
      <c r="BK350" s="2756"/>
      <c r="BL350" s="2532"/>
    </row>
    <row r="351" spans="1:64" ht="20.100000000000001" customHeight="1" x14ac:dyDescent="0.25">
      <c r="D351" s="2713"/>
      <c r="AI351" s="2532"/>
      <c r="AJ351" s="2532"/>
      <c r="AK351" s="2872" t="s">
        <v>2513</v>
      </c>
      <c r="AL351" s="2873"/>
      <c r="AM351" s="2873"/>
      <c r="AN351" s="2873"/>
      <c r="AO351" s="2873"/>
      <c r="AP351" s="2873"/>
      <c r="AQ351" s="2858">
        <f t="shared" si="621"/>
        <v>2</v>
      </c>
      <c r="AR351" s="2858"/>
      <c r="AS351" s="2859">
        <f t="shared" si="622"/>
        <v>2</v>
      </c>
      <c r="AT351" s="2869"/>
      <c r="AU351" s="2870">
        <f>RANK(AS351,AS349:AS356)</f>
        <v>1</v>
      </c>
      <c r="AV351" s="2871"/>
      <c r="AW351" s="2863">
        <f>COUNTIF(AO10:AO329,AW347)</f>
        <v>1</v>
      </c>
      <c r="AX351" s="2863"/>
      <c r="AY351" s="2773">
        <f>COUNTIF(AO10:AO329,AY347)</f>
        <v>0</v>
      </c>
      <c r="AZ351" s="2778">
        <f>COUNTIF(AO10:AO329,AZ347)</f>
        <v>1</v>
      </c>
      <c r="BA351" s="2864">
        <f>COUNTIF(AO10:AO329,BA347)</f>
        <v>0</v>
      </c>
      <c r="BB351" s="2864">
        <f>COUNTIF(AO10:AO329,BB347)</f>
        <v>0</v>
      </c>
      <c r="BC351" s="2864"/>
      <c r="BD351" s="2864">
        <f>COUNTIF(AO10:AO329,BD347)</f>
        <v>0</v>
      </c>
      <c r="BE351" s="2864">
        <f>COUNTIF(AO10:AO329,BE347)</f>
        <v>0</v>
      </c>
      <c r="BF351" s="2865">
        <f>COUNTIF(AO10:AO329,BF347)</f>
        <v>0</v>
      </c>
      <c r="BG351" s="2866"/>
      <c r="BH351" s="5128"/>
      <c r="BI351" s="5129"/>
      <c r="BJ351" s="2756"/>
      <c r="BK351" s="2756"/>
      <c r="BL351" s="2532"/>
    </row>
    <row r="352" spans="1:64" ht="20.100000000000001" customHeight="1" x14ac:dyDescent="0.25">
      <c r="D352" s="2713"/>
      <c r="AI352" s="2532"/>
      <c r="AJ352" s="2532"/>
      <c r="AK352" s="2874" t="s">
        <v>2514</v>
      </c>
      <c r="AL352" s="2875"/>
      <c r="AM352" s="2875"/>
      <c r="AN352" s="2875"/>
      <c r="AO352" s="2875"/>
      <c r="AP352" s="2875"/>
      <c r="AQ352" s="2858">
        <f t="shared" si="621"/>
        <v>0</v>
      </c>
      <c r="AR352" s="2858"/>
      <c r="AS352" s="2859">
        <f t="shared" si="622"/>
        <v>0</v>
      </c>
      <c r="AT352" s="2869"/>
      <c r="AU352" s="2870">
        <f>RANK(AS352,AS349:AS356)</f>
        <v>4</v>
      </c>
      <c r="AV352" s="2871"/>
      <c r="AW352" s="2863">
        <f>COUNTIF(AQ10:AQ329,AW347)</f>
        <v>0</v>
      </c>
      <c r="AX352" s="2863"/>
      <c r="AY352" s="2773">
        <f>COUNTIF(AQ10:AQ329,AY347)</f>
        <v>0</v>
      </c>
      <c r="AZ352" s="2778">
        <f>COUNTIF(AQ10:AQ329,AZ347)</f>
        <v>0</v>
      </c>
      <c r="BA352" s="2864">
        <f>COUNTIF(AQ10:AQ329,BA347)</f>
        <v>0</v>
      </c>
      <c r="BB352" s="2864">
        <f>COUNTIF(AQ10:AQ329,BB347)</f>
        <v>0</v>
      </c>
      <c r="BC352" s="2864"/>
      <c r="BD352" s="2864">
        <f>COUNTIF(AQ10:AQ329,BD347)</f>
        <v>0</v>
      </c>
      <c r="BE352" s="2864">
        <f>COUNTIF(AQ10:AQ329,BE347)</f>
        <v>0</v>
      </c>
      <c r="BF352" s="2865">
        <f>COUNTIF(AQ10:AQ329,BF347)</f>
        <v>0</v>
      </c>
      <c r="BG352" s="2866"/>
      <c r="BH352" s="5128"/>
      <c r="BI352" s="5129"/>
      <c r="BJ352" s="2756"/>
      <c r="BK352" s="2756"/>
      <c r="BL352" s="2532"/>
    </row>
    <row r="353" spans="4:64" ht="20.100000000000001" customHeight="1" x14ac:dyDescent="0.25">
      <c r="D353" s="2713"/>
      <c r="AI353" s="2532"/>
      <c r="AJ353" s="2532"/>
      <c r="AK353" s="2876" t="s">
        <v>2663</v>
      </c>
      <c r="AL353" s="2877"/>
      <c r="AM353" s="2877"/>
      <c r="AN353" s="2877"/>
      <c r="AO353" s="2877"/>
      <c r="AP353" s="2877"/>
      <c r="AQ353" s="2858">
        <f t="shared" si="621"/>
        <v>0</v>
      </c>
      <c r="AR353" s="2858"/>
      <c r="AS353" s="2859">
        <f t="shared" si="622"/>
        <v>0</v>
      </c>
      <c r="AT353" s="2869"/>
      <c r="AU353" s="2870">
        <f>RANK(AS353,AS349:AS356)</f>
        <v>4</v>
      </c>
      <c r="AV353" s="2871"/>
      <c r="AW353" s="2863">
        <f>COUNTIF(AS10:AS329,AW347)</f>
        <v>0</v>
      </c>
      <c r="AX353" s="2863"/>
      <c r="AY353" s="2773">
        <f>COUNTIF(AS10:AS329,AY347)</f>
        <v>0</v>
      </c>
      <c r="AZ353" s="2778">
        <f>COUNTIF(AS10:AS329,AZ347)</f>
        <v>0</v>
      </c>
      <c r="BA353" s="2864">
        <f>COUNTIF(AS10:AS329,BA347)</f>
        <v>0</v>
      </c>
      <c r="BB353" s="2864">
        <f>COUNTIF(AS10:AS329,BB347)</f>
        <v>0</v>
      </c>
      <c r="BC353" s="2864"/>
      <c r="BD353" s="2864">
        <f>COUNTIF(AS10:AS329,BD347)</f>
        <v>0</v>
      </c>
      <c r="BE353" s="2864">
        <f>COUNTIF(AS10:AS329,BE347)</f>
        <v>0</v>
      </c>
      <c r="BF353" s="2865">
        <f>COUNTIF(AS10:AS329,BF347)</f>
        <v>0</v>
      </c>
      <c r="BG353" s="2866"/>
      <c r="BH353" s="5128"/>
      <c r="BI353" s="5129"/>
      <c r="BJ353" s="2756"/>
      <c r="BK353" s="2756"/>
      <c r="BL353" s="2532"/>
    </row>
    <row r="354" spans="4:64" ht="20.100000000000001" customHeight="1" x14ac:dyDescent="0.25">
      <c r="D354" s="2713"/>
      <c r="AI354" s="2532"/>
      <c r="AJ354" s="2532"/>
      <c r="AK354" s="2878" t="s">
        <v>2664</v>
      </c>
      <c r="AL354" s="2879"/>
      <c r="AM354" s="2879"/>
      <c r="AN354" s="2879"/>
      <c r="AO354" s="2879"/>
      <c r="AP354" s="2879"/>
      <c r="AQ354" s="2858">
        <f t="shared" si="621"/>
        <v>0</v>
      </c>
      <c r="AR354" s="2858"/>
      <c r="AS354" s="2859">
        <f t="shared" si="622"/>
        <v>0</v>
      </c>
      <c r="AT354" s="2869"/>
      <c r="AU354" s="2870">
        <f>RANK(AS354,AS349:AS356)</f>
        <v>4</v>
      </c>
      <c r="AV354" s="2871"/>
      <c r="AW354" s="2863">
        <f>COUNTIF(AU10:AU329,AW347)</f>
        <v>0</v>
      </c>
      <c r="AX354" s="2863"/>
      <c r="AY354" s="2773">
        <f>COUNTIF(AU10:AU329,AY347)</f>
        <v>0</v>
      </c>
      <c r="AZ354" s="2778">
        <f>COUNTIF(AU10:AU329,AZ347)</f>
        <v>0</v>
      </c>
      <c r="BA354" s="2864">
        <f>COUNTIF(AU10:AU329,BA347)</f>
        <v>0</v>
      </c>
      <c r="BB354" s="2864">
        <f>COUNTIF(AU10:AU329,BB347)</f>
        <v>0</v>
      </c>
      <c r="BC354" s="2864"/>
      <c r="BD354" s="2864">
        <f>COUNTIF(AU10:AU329,BD347)</f>
        <v>0</v>
      </c>
      <c r="BE354" s="2864">
        <f>COUNTIF(AU10:AU329,BE347)</f>
        <v>0</v>
      </c>
      <c r="BF354" s="2865">
        <f>COUNTIF(AU10:AU329,BF347)</f>
        <v>0</v>
      </c>
      <c r="BG354" s="2866"/>
      <c r="BH354" s="5128"/>
      <c r="BI354" s="5129"/>
      <c r="BJ354" s="2756"/>
      <c r="BK354" s="2756"/>
      <c r="BL354" s="2532"/>
    </row>
    <row r="355" spans="4:64" ht="20.100000000000001" customHeight="1" x14ac:dyDescent="0.25">
      <c r="D355" s="2713"/>
      <c r="AI355" s="2532"/>
      <c r="AJ355" s="2532"/>
      <c r="AK355" s="2880" t="s">
        <v>2665</v>
      </c>
      <c r="AL355" s="2881"/>
      <c r="AM355" s="2881"/>
      <c r="AN355" s="2881"/>
      <c r="AO355" s="2881"/>
      <c r="AP355" s="2881"/>
      <c r="AQ355" s="2858">
        <f t="shared" si="621"/>
        <v>0</v>
      </c>
      <c r="AR355" s="2858"/>
      <c r="AS355" s="2859">
        <f t="shared" si="622"/>
        <v>0</v>
      </c>
      <c r="AT355" s="2869"/>
      <c r="AU355" s="2870">
        <f>RANK(AS355,AS349:AS356)</f>
        <v>4</v>
      </c>
      <c r="AV355" s="2871"/>
      <c r="AW355" s="2863">
        <f>COUNTIF(AW10:AW329,AW347)</f>
        <v>0</v>
      </c>
      <c r="AX355" s="2863"/>
      <c r="AY355" s="2773">
        <f>COUNTIF(AW10:AW329,AY347)</f>
        <v>0</v>
      </c>
      <c r="AZ355" s="2778">
        <f>COUNTIF(AW10:AW329,AZ347)</f>
        <v>0</v>
      </c>
      <c r="BA355" s="2864">
        <f>COUNTIF(AW10:AW329,BA347)</f>
        <v>0</v>
      </c>
      <c r="BB355" s="2864">
        <f>COUNTIF(AW10:AW329,BB347)</f>
        <v>0</v>
      </c>
      <c r="BC355" s="2864"/>
      <c r="BD355" s="2864">
        <f>COUNTIF(AW10:AW329,BD347)</f>
        <v>0</v>
      </c>
      <c r="BE355" s="2864">
        <f>COUNTIF(AW10:AW329,BE347)</f>
        <v>0</v>
      </c>
      <c r="BF355" s="2865">
        <f>COUNTIF(AW10:AW329,BF347)</f>
        <v>0</v>
      </c>
      <c r="BG355" s="2866"/>
      <c r="BH355" s="5128"/>
      <c r="BI355" s="5129"/>
      <c r="BJ355" s="2756"/>
      <c r="BK355" s="2756"/>
      <c r="BL355" s="2532"/>
    </row>
    <row r="356" spans="4:64" ht="20.100000000000001" customHeight="1" x14ac:dyDescent="0.25">
      <c r="D356" s="2713"/>
      <c r="AI356" s="2532"/>
      <c r="AJ356" s="2532"/>
      <c r="AK356" s="2882" t="s">
        <v>2666</v>
      </c>
      <c r="AL356" s="2883"/>
      <c r="AM356" s="2883"/>
      <c r="AN356" s="2883"/>
      <c r="AO356" s="2883"/>
      <c r="AP356" s="2883"/>
      <c r="AQ356" s="2884">
        <f t="shared" si="621"/>
        <v>0</v>
      </c>
      <c r="AR356" s="2884"/>
      <c r="AS356" s="2885">
        <f t="shared" si="622"/>
        <v>0</v>
      </c>
      <c r="AT356" s="2886"/>
      <c r="AU356" s="2887">
        <f>RANK(AS356,AS349:AS356)</f>
        <v>4</v>
      </c>
      <c r="AV356" s="2888"/>
      <c r="AW356" s="2889">
        <f>COUNTIF(AY10:AY329,AW347)</f>
        <v>0</v>
      </c>
      <c r="AX356" s="2889"/>
      <c r="AY356" s="2890">
        <f>COUNTIF(AY10:AY329,AY347)</f>
        <v>0</v>
      </c>
      <c r="AZ356" s="2891">
        <f>COUNTIF(AY10:AY329,AZ347)</f>
        <v>0</v>
      </c>
      <c r="BA356" s="2892">
        <f>COUNTIF(AY10:AY329,BA347)</f>
        <v>0</v>
      </c>
      <c r="BB356" s="2892">
        <f>COUNTIF(AY10:AY329,BB347)</f>
        <v>0</v>
      </c>
      <c r="BC356" s="2892"/>
      <c r="BD356" s="2892">
        <f>COUNTIF(AY10:AY329,BD347)</f>
        <v>0</v>
      </c>
      <c r="BE356" s="2892">
        <f>COUNTIF(AY10:AY329,BE347)</f>
        <v>0</v>
      </c>
      <c r="BF356" s="2893">
        <f>COUNTIF(AY10:AY329,BF347)</f>
        <v>0</v>
      </c>
      <c r="BG356" s="2894"/>
      <c r="BH356" s="5130"/>
      <c r="BI356" s="5131"/>
      <c r="BJ356" s="2756"/>
      <c r="BK356" s="2756"/>
      <c r="BL356" s="2532"/>
    </row>
    <row r="357" spans="4:64" ht="20.100000000000001" customHeight="1" x14ac:dyDescent="0.25">
      <c r="D357" s="2713"/>
      <c r="AI357" s="2532"/>
      <c r="AJ357" s="2532"/>
      <c r="AK357" s="2895"/>
      <c r="AL357" s="2896"/>
      <c r="AM357" s="2896"/>
      <c r="AN357" s="2896"/>
      <c r="AO357" s="2897"/>
      <c r="AP357" s="2897"/>
      <c r="AQ357" s="5132" t="s">
        <v>2667</v>
      </c>
      <c r="AR357" s="5132"/>
      <c r="AS357" s="5132"/>
      <c r="AT357" s="2898"/>
      <c r="AU357" s="5134">
        <f>B6</f>
        <v>28</v>
      </c>
      <c r="AV357" s="2899"/>
      <c r="AW357" s="2756"/>
      <c r="AX357" s="2756"/>
      <c r="AY357" s="2756"/>
      <c r="AZ357" s="2756"/>
      <c r="BA357" s="2756"/>
      <c r="BB357" s="2756"/>
      <c r="BC357" s="2756"/>
      <c r="BD357" s="2756"/>
      <c r="BE357" s="2756"/>
      <c r="BF357" s="2756"/>
      <c r="BG357" s="2756"/>
      <c r="BH357" s="2756"/>
      <c r="BI357" s="2900"/>
      <c r="BJ357" s="2756"/>
      <c r="BK357" s="2756"/>
      <c r="BL357" s="2532"/>
    </row>
    <row r="358" spans="4:64" ht="20.100000000000001" customHeight="1" thickBot="1" x14ac:dyDescent="0.3">
      <c r="D358" s="2713"/>
      <c r="AI358" s="2532"/>
      <c r="AJ358" s="2532"/>
      <c r="AK358" s="2901"/>
      <c r="AL358" s="2902"/>
      <c r="AM358" s="2903"/>
      <c r="AN358" s="2903"/>
      <c r="AO358" s="2902"/>
      <c r="AP358" s="2902"/>
      <c r="AQ358" s="5133"/>
      <c r="AR358" s="5133"/>
      <c r="AS358" s="5133"/>
      <c r="AT358" s="2904"/>
      <c r="AU358" s="5135"/>
      <c r="AV358" s="2905"/>
      <c r="AW358" s="2906"/>
      <c r="AX358" s="2907"/>
      <c r="AY358" s="2908"/>
      <c r="AZ358" s="2909"/>
      <c r="BA358" s="2910"/>
      <c r="BB358" s="2910"/>
      <c r="BC358" s="2910"/>
      <c r="BD358" s="2910"/>
      <c r="BE358" s="2910"/>
      <c r="BF358" s="2910"/>
      <c r="BG358" s="2911"/>
      <c r="BH358" s="5136"/>
      <c r="BI358" s="5137"/>
      <c r="BJ358" s="2756"/>
      <c r="BK358" s="2756"/>
      <c r="BL358" s="2532"/>
    </row>
    <row r="359" spans="4:64" ht="20.100000000000001" customHeight="1" x14ac:dyDescent="0.25">
      <c r="D359" s="2713"/>
      <c r="AI359" s="2532"/>
      <c r="AJ359" s="2532"/>
      <c r="AK359" s="2912"/>
      <c r="AL359" s="2912"/>
      <c r="AM359" s="2912"/>
      <c r="AN359" s="2912"/>
      <c r="AO359" s="2912"/>
      <c r="AP359" s="2912"/>
      <c r="AQ359" s="2913"/>
      <c r="AR359" s="2913"/>
      <c r="AS359" s="2913"/>
      <c r="AT359" s="2913"/>
      <c r="AU359" s="2914"/>
      <c r="AV359" s="2914"/>
      <c r="AW359" s="2914"/>
      <c r="AX359" s="2914"/>
      <c r="AY359" s="2914"/>
      <c r="AZ359" s="2914"/>
      <c r="BA359" s="2914"/>
      <c r="BB359" s="2914"/>
      <c r="BC359" s="2914"/>
      <c r="BD359" s="2914"/>
      <c r="BE359" s="2914"/>
      <c r="BF359" s="2914"/>
      <c r="BG359" s="2914"/>
      <c r="BI359" s="2914"/>
      <c r="BJ359" s="2756"/>
      <c r="BK359" s="2756"/>
      <c r="BL359" s="2532"/>
    </row>
    <row r="360" spans="4:64" ht="20.100000000000001" customHeight="1" x14ac:dyDescent="0.25">
      <c r="D360" s="2713"/>
      <c r="AI360" s="2532"/>
      <c r="AJ360" s="2532"/>
      <c r="AK360" s="2915" t="s">
        <v>1188</v>
      </c>
      <c r="AL360" s="2916"/>
      <c r="AM360" s="2917"/>
      <c r="AN360" s="2917"/>
      <c r="AO360" s="2917"/>
      <c r="AP360" s="2917"/>
      <c r="AQ360" s="2917"/>
      <c r="AR360" s="2917"/>
      <c r="AS360" s="2917"/>
      <c r="AT360" s="2917"/>
      <c r="AU360" s="2917"/>
      <c r="AV360" s="2917"/>
      <c r="AW360" s="2917"/>
      <c r="AX360" s="2917"/>
      <c r="AY360" s="2917"/>
      <c r="AZ360" s="2917"/>
      <c r="BA360" s="2917"/>
      <c r="BB360" s="2917"/>
      <c r="BC360" s="2917"/>
      <c r="BD360" s="2917"/>
      <c r="BE360" s="2917"/>
      <c r="BF360" s="2917"/>
      <c r="BG360" s="2917"/>
      <c r="BH360" s="2917"/>
      <c r="BI360" s="2918"/>
      <c r="BJ360" s="2756"/>
      <c r="BK360" s="2756"/>
      <c r="BL360" s="2532"/>
    </row>
    <row r="361" spans="4:64" ht="20.100000000000001" customHeight="1" x14ac:dyDescent="0.25">
      <c r="D361" s="2713"/>
      <c r="AI361" s="2532"/>
      <c r="AJ361" s="2532"/>
      <c r="AK361" s="2919" t="s">
        <v>2668</v>
      </c>
      <c r="AL361" s="2920"/>
      <c r="AM361" s="2920"/>
      <c r="AN361" s="2920"/>
      <c r="AO361" s="2920"/>
      <c r="AP361" s="2920"/>
      <c r="AQ361" s="2920"/>
      <c r="AR361" s="2920"/>
      <c r="AS361" s="2920"/>
      <c r="AT361" s="2920"/>
      <c r="AU361" s="2920"/>
      <c r="AV361" s="2920"/>
      <c r="AW361" s="2920"/>
      <c r="AX361" s="2920"/>
      <c r="AY361" s="2920"/>
      <c r="AZ361" s="2920"/>
      <c r="BA361" s="2920"/>
      <c r="BB361" s="2920"/>
      <c r="BC361" s="2920"/>
      <c r="BD361" s="2920"/>
      <c r="BE361" s="2920"/>
      <c r="BF361" s="2920"/>
      <c r="BG361" s="2920"/>
      <c r="BH361" s="2920"/>
      <c r="BI361" s="2921"/>
      <c r="BJ361" s="2756"/>
      <c r="BK361" s="2756"/>
      <c r="BL361" s="2532"/>
    </row>
    <row r="362" spans="4:64" ht="20.100000000000001" customHeight="1" x14ac:dyDescent="0.25">
      <c r="D362" s="2713"/>
      <c r="AI362" s="2532"/>
      <c r="AJ362" s="2532"/>
      <c r="AK362" s="2919"/>
      <c r="AL362" s="2920"/>
      <c r="AM362" s="2920"/>
      <c r="AN362" s="2920"/>
      <c r="AO362" s="2920"/>
      <c r="AP362" s="2920"/>
      <c r="AQ362" s="2920"/>
      <c r="AR362" s="2920"/>
      <c r="AS362" s="2920"/>
      <c r="AT362" s="2920"/>
      <c r="AU362" s="2920"/>
      <c r="AV362" s="2920"/>
      <c r="AW362" s="2920"/>
      <c r="AX362" s="2920"/>
      <c r="AY362" s="2920"/>
      <c r="AZ362" s="2920"/>
      <c r="BA362" s="2920"/>
      <c r="BB362" s="2920"/>
      <c r="BC362" s="2920"/>
      <c r="BD362" s="2920"/>
      <c r="BE362" s="2920"/>
      <c r="BF362" s="2920"/>
      <c r="BG362" s="2920"/>
      <c r="BH362" s="2920"/>
      <c r="BI362" s="2921"/>
      <c r="BJ362" s="2756"/>
      <c r="BK362" s="2756"/>
      <c r="BL362" s="2532"/>
    </row>
    <row r="363" spans="4:64" ht="20.100000000000001" customHeight="1" x14ac:dyDescent="0.25">
      <c r="D363" s="2713"/>
      <c r="AI363" s="2532"/>
      <c r="AJ363" s="2532"/>
      <c r="AK363" s="2919"/>
      <c r="AL363" s="2920"/>
      <c r="AM363" s="2920"/>
      <c r="AN363" s="2920"/>
      <c r="AO363" s="2920"/>
      <c r="AP363" s="2920"/>
      <c r="AQ363" s="2920"/>
      <c r="AR363" s="2920"/>
      <c r="AS363" s="2920"/>
      <c r="AT363" s="2920"/>
      <c r="AU363" s="2920"/>
      <c r="AV363" s="2920"/>
      <c r="AW363" s="2920"/>
      <c r="AX363" s="2920"/>
      <c r="AY363" s="2920"/>
      <c r="AZ363" s="2920"/>
      <c r="BA363" s="2920"/>
      <c r="BB363" s="2920"/>
      <c r="BC363" s="2920"/>
      <c r="BD363" s="2920"/>
      <c r="BE363" s="2920"/>
      <c r="BF363" s="2920"/>
      <c r="BG363" s="2920"/>
      <c r="BH363" s="2920"/>
      <c r="BI363" s="2921"/>
      <c r="BJ363" s="2756"/>
      <c r="BK363" s="2756"/>
      <c r="BL363" s="2532"/>
    </row>
    <row r="364" spans="4:64" ht="20.100000000000001" customHeight="1" x14ac:dyDescent="0.25">
      <c r="D364" s="2713"/>
      <c r="AI364" s="2532"/>
      <c r="AJ364" s="2532"/>
      <c r="AK364" s="2922"/>
      <c r="AL364" s="2923"/>
      <c r="AM364" s="2923"/>
      <c r="AN364" s="2923"/>
      <c r="AO364" s="2923"/>
      <c r="AP364" s="2923"/>
      <c r="AQ364" s="2923"/>
      <c r="AR364" s="2923"/>
      <c r="AS364" s="2923"/>
      <c r="AT364" s="2923"/>
      <c r="AU364" s="2923"/>
      <c r="AV364" s="2923"/>
      <c r="AW364" s="2923"/>
      <c r="AX364" s="2923"/>
      <c r="AY364" s="2923"/>
      <c r="AZ364" s="2923"/>
      <c r="BA364" s="2923"/>
      <c r="BB364" s="2923"/>
      <c r="BC364" s="2923"/>
      <c r="BD364" s="2923"/>
      <c r="BE364" s="2923"/>
      <c r="BF364" s="2923"/>
      <c r="BG364" s="2923"/>
      <c r="BH364" s="2923"/>
      <c r="BI364" s="2924"/>
      <c r="BJ364" s="2756"/>
      <c r="BK364" s="2756"/>
      <c r="BL364" s="2532"/>
    </row>
    <row r="365" spans="4:64" ht="20.100000000000001" customHeight="1" thickBot="1" x14ac:dyDescent="0.3">
      <c r="D365" s="2713"/>
      <c r="AI365" s="2532"/>
      <c r="AJ365" s="2532"/>
      <c r="AK365" s="2756"/>
      <c r="AL365" s="2756"/>
      <c r="AM365" s="2756"/>
      <c r="AN365" s="2756"/>
      <c r="AO365" s="2756"/>
      <c r="AP365" s="2756"/>
      <c r="AQ365" s="2756"/>
      <c r="AR365" s="2756"/>
      <c r="AS365" s="2756"/>
      <c r="AT365" s="2756"/>
      <c r="AU365" s="2756"/>
      <c r="AV365" s="2756"/>
      <c r="AW365" s="2756"/>
      <c r="AX365" s="2756"/>
      <c r="AY365" s="2756"/>
      <c r="AZ365" s="2756"/>
      <c r="BA365" s="2756"/>
      <c r="BB365" s="2756"/>
      <c r="BC365" s="2756"/>
      <c r="BD365" s="2756"/>
      <c r="BE365" s="2756"/>
      <c r="BF365" s="2756"/>
      <c r="BG365" s="2756"/>
      <c r="BH365" s="2756"/>
      <c r="BI365" s="2756"/>
      <c r="BJ365" s="2756"/>
      <c r="BK365" s="2756"/>
      <c r="BL365" s="2532"/>
    </row>
    <row r="366" spans="4:64" ht="20.100000000000001" customHeight="1" x14ac:dyDescent="0.25">
      <c r="D366" s="2713"/>
      <c r="AI366" s="2532"/>
      <c r="AJ366" s="2532"/>
      <c r="AK366" s="5118" t="s">
        <v>2669</v>
      </c>
      <c r="AL366" s="5119"/>
      <c r="AM366" s="5119"/>
      <c r="AN366" s="5119"/>
      <c r="AO366" s="5119"/>
      <c r="AP366" s="5119"/>
      <c r="AQ366" s="5119"/>
      <c r="AR366" s="5119"/>
      <c r="AS366" s="5119"/>
      <c r="AT366" s="5119"/>
      <c r="AU366" s="5119"/>
      <c r="AV366" s="5119"/>
      <c r="AW366" s="5119"/>
      <c r="AX366" s="5119"/>
      <c r="AY366" s="5119"/>
      <c r="AZ366" s="5119"/>
      <c r="BA366" s="5119"/>
      <c r="BB366" s="5119"/>
      <c r="BC366" s="5119"/>
      <c r="BD366" s="5119"/>
      <c r="BE366" s="5119"/>
      <c r="BF366" s="5119"/>
      <c r="BG366" s="5119"/>
      <c r="BH366" s="5119"/>
      <c r="BI366" s="5120"/>
      <c r="BJ366" s="2756"/>
      <c r="BK366" s="2756"/>
      <c r="BL366" s="2532"/>
    </row>
    <row r="367" spans="4:64" ht="20.100000000000001" customHeight="1" x14ac:dyDescent="0.25">
      <c r="D367" s="2713"/>
      <c r="AI367" s="2532"/>
      <c r="AJ367" s="2532"/>
      <c r="AK367" s="5121"/>
      <c r="AL367" s="5122"/>
      <c r="AM367" s="5122"/>
      <c r="AN367" s="5122"/>
      <c r="AO367" s="5122"/>
      <c r="AP367" s="5122"/>
      <c r="AQ367" s="5122"/>
      <c r="AR367" s="5122"/>
      <c r="AS367" s="5122"/>
      <c r="AT367" s="5122"/>
      <c r="AU367" s="5122"/>
      <c r="AV367" s="5122"/>
      <c r="AW367" s="5122"/>
      <c r="AX367" s="5122"/>
      <c r="AY367" s="5122"/>
      <c r="AZ367" s="5122"/>
      <c r="BA367" s="5122"/>
      <c r="BB367" s="5122"/>
      <c r="BC367" s="5122"/>
      <c r="BD367" s="5122"/>
      <c r="BE367" s="5122"/>
      <c r="BF367" s="5122"/>
      <c r="BG367" s="5122"/>
      <c r="BH367" s="5122"/>
      <c r="BI367" s="5123"/>
      <c r="BJ367" s="2756"/>
      <c r="BK367" s="2756"/>
      <c r="BL367" s="2532"/>
    </row>
    <row r="368" spans="4:64" ht="20.100000000000001" customHeight="1" x14ac:dyDescent="0.25">
      <c r="D368" s="2713"/>
      <c r="AI368" s="2532"/>
      <c r="AJ368" s="2532"/>
      <c r="AK368" s="2925"/>
      <c r="AL368" s="2926"/>
      <c r="AM368" s="2926"/>
      <c r="AN368" s="2926"/>
      <c r="AO368" s="2927"/>
      <c r="AP368" s="2927"/>
      <c r="AQ368" s="2928" t="s">
        <v>2670</v>
      </c>
      <c r="AR368" s="2928"/>
      <c r="AS368" s="2927"/>
      <c r="AT368" s="2914"/>
      <c r="AU368" s="2756"/>
      <c r="AV368" s="2756"/>
      <c r="AW368" s="2756"/>
      <c r="AX368" s="2756"/>
      <c r="AY368" s="2756"/>
      <c r="AZ368" s="2756"/>
      <c r="BA368" s="2756"/>
      <c r="BB368" s="2756"/>
      <c r="BC368" s="2756"/>
      <c r="BD368" s="2756"/>
      <c r="BE368" s="2756"/>
      <c r="BF368" s="2756"/>
      <c r="BG368" s="2756"/>
      <c r="BH368" s="5124" t="s">
        <v>2671</v>
      </c>
      <c r="BI368" s="5125"/>
      <c r="BJ368" s="2756"/>
      <c r="BK368" s="2756"/>
      <c r="BL368" s="2532"/>
    </row>
    <row r="369" spans="4:64" ht="20.100000000000001" customHeight="1" x14ac:dyDescent="0.3">
      <c r="D369" s="2713"/>
      <c r="AI369" s="2532"/>
      <c r="AJ369" s="2532"/>
      <c r="AK369" s="2929">
        <v>0</v>
      </c>
      <c r="AL369" s="2930"/>
      <c r="AM369" s="2931"/>
      <c r="AN369" s="2932"/>
      <c r="AQ369" s="2933" t="s">
        <v>2052</v>
      </c>
      <c r="AR369" s="2933"/>
      <c r="AS369" s="2934" t="s">
        <v>2661</v>
      </c>
      <c r="AT369" s="2934"/>
      <c r="AU369" s="2756"/>
      <c r="AV369" s="2756"/>
      <c r="AW369" s="2756"/>
      <c r="AX369" s="2756"/>
      <c r="AY369" s="2756"/>
      <c r="AZ369" s="2756"/>
      <c r="BA369" s="2756"/>
      <c r="BB369" s="2756"/>
      <c r="BC369" s="2756"/>
      <c r="BD369" s="2756"/>
      <c r="BE369" s="2756"/>
      <c r="BF369" s="2756"/>
      <c r="BG369" s="2756"/>
      <c r="BH369" s="5126" t="s">
        <v>2662</v>
      </c>
      <c r="BI369" s="5127"/>
      <c r="BJ369" s="2756"/>
      <c r="BK369" s="2756"/>
      <c r="BL369" s="2532"/>
    </row>
    <row r="370" spans="4:64" ht="20.100000000000001" customHeight="1" x14ac:dyDescent="0.25">
      <c r="D370" s="2713"/>
      <c r="AI370" s="2532"/>
      <c r="AJ370" s="2532"/>
      <c r="AK370" s="2856" t="s">
        <v>2511</v>
      </c>
      <c r="AL370" s="2857"/>
      <c r="AM370" s="2857"/>
      <c r="AN370" s="2857"/>
      <c r="AO370" s="2857"/>
      <c r="AP370" s="2857"/>
      <c r="AQ370" s="2935"/>
      <c r="AR370" s="2936"/>
      <c r="AS370" s="2937"/>
      <c r="AT370" s="2938"/>
      <c r="AU370" s="2938"/>
      <c r="AV370" s="2938"/>
      <c r="AW370" s="2938"/>
      <c r="AX370" s="2938"/>
      <c r="AY370" s="2938"/>
      <c r="AZ370" s="2938"/>
      <c r="BA370" s="2938"/>
      <c r="BB370" s="2938"/>
      <c r="BC370" s="2938"/>
      <c r="BD370" s="2938"/>
      <c r="BE370" s="2938"/>
      <c r="BF370" s="2938"/>
      <c r="BG370" s="2939"/>
      <c r="BH370" s="5113"/>
      <c r="BI370" s="5114"/>
      <c r="BJ370" s="2756"/>
      <c r="BK370" s="2756"/>
      <c r="BL370" s="2532"/>
    </row>
    <row r="371" spans="4:64" ht="20.100000000000001" customHeight="1" x14ac:dyDescent="0.25">
      <c r="D371" s="2713"/>
      <c r="AI371" s="2532"/>
      <c r="AJ371" s="2532"/>
      <c r="AK371" s="2867" t="s">
        <v>2512</v>
      </c>
      <c r="AL371" s="2868"/>
      <c r="AM371" s="2868"/>
      <c r="AN371" s="2868"/>
      <c r="AO371" s="2868"/>
      <c r="AP371" s="2868"/>
      <c r="AQ371" s="2935"/>
      <c r="AR371" s="2936"/>
      <c r="AS371" s="2937"/>
      <c r="AT371" s="2938"/>
      <c r="AU371" s="2938"/>
      <c r="AV371" s="2938"/>
      <c r="AW371" s="2938"/>
      <c r="AX371" s="2938"/>
      <c r="AY371" s="2938"/>
      <c r="AZ371" s="2938"/>
      <c r="BA371" s="2938"/>
      <c r="BB371" s="2938"/>
      <c r="BC371" s="2938"/>
      <c r="BD371" s="2938"/>
      <c r="BE371" s="2938"/>
      <c r="BF371" s="2938"/>
      <c r="BG371" s="2939"/>
      <c r="BH371" s="5113"/>
      <c r="BI371" s="5114"/>
      <c r="BJ371" s="2756"/>
      <c r="BK371" s="2756"/>
      <c r="BL371" s="2532"/>
    </row>
    <row r="372" spans="4:64" ht="20.100000000000001" customHeight="1" x14ac:dyDescent="0.25">
      <c r="D372" s="2713"/>
      <c r="AI372" s="2532"/>
      <c r="AJ372" s="2532"/>
      <c r="AK372" s="2872" t="s">
        <v>2513</v>
      </c>
      <c r="AL372" s="2873"/>
      <c r="AM372" s="2873"/>
      <c r="AN372" s="2873"/>
      <c r="AO372" s="2873"/>
      <c r="AP372" s="2873"/>
      <c r="AQ372" s="2935"/>
      <c r="AR372" s="2936"/>
      <c r="AS372" s="2937"/>
      <c r="AT372" s="2938"/>
      <c r="AU372" s="2938"/>
      <c r="AV372" s="2938"/>
      <c r="AW372" s="2938"/>
      <c r="AX372" s="2938"/>
      <c r="AY372" s="2938"/>
      <c r="AZ372" s="2938"/>
      <c r="BA372" s="2938"/>
      <c r="BB372" s="2938"/>
      <c r="BC372" s="2938"/>
      <c r="BD372" s="2938"/>
      <c r="BE372" s="2938"/>
      <c r="BF372" s="2938"/>
      <c r="BG372" s="2939"/>
      <c r="BH372" s="5113"/>
      <c r="BI372" s="5114"/>
      <c r="BJ372" s="2756"/>
      <c r="BK372" s="2756"/>
      <c r="BL372" s="2532"/>
    </row>
    <row r="373" spans="4:64" ht="20.100000000000001" customHeight="1" x14ac:dyDescent="0.25">
      <c r="D373" s="2713"/>
      <c r="AI373" s="2532"/>
      <c r="AJ373" s="2532"/>
      <c r="AK373" s="2874" t="s">
        <v>2514</v>
      </c>
      <c r="AL373" s="2875"/>
      <c r="AM373" s="2875"/>
      <c r="AN373" s="2875"/>
      <c r="AO373" s="2875"/>
      <c r="AP373" s="2875"/>
      <c r="AQ373" s="2935"/>
      <c r="AR373" s="2936"/>
      <c r="AS373" s="2937"/>
      <c r="AT373" s="2938"/>
      <c r="AU373" s="2938"/>
      <c r="AV373" s="2938"/>
      <c r="AW373" s="2938"/>
      <c r="AX373" s="2938"/>
      <c r="AY373" s="2938"/>
      <c r="AZ373" s="2938"/>
      <c r="BA373" s="2938"/>
      <c r="BB373" s="2938"/>
      <c r="BC373" s="2938"/>
      <c r="BD373" s="2938"/>
      <c r="BE373" s="2938"/>
      <c r="BF373" s="2938"/>
      <c r="BG373" s="2939"/>
      <c r="BH373" s="5113"/>
      <c r="BI373" s="5114"/>
      <c r="BJ373" s="2756"/>
      <c r="BK373" s="2756"/>
      <c r="BL373" s="2532"/>
    </row>
    <row r="374" spans="4:64" ht="20.100000000000001" customHeight="1" x14ac:dyDescent="0.25">
      <c r="D374" s="2713"/>
      <c r="AI374" s="2532"/>
      <c r="AJ374" s="2532"/>
      <c r="AK374" s="2876" t="s">
        <v>2663</v>
      </c>
      <c r="AL374" s="2877"/>
      <c r="AM374" s="2877"/>
      <c r="AN374" s="2877"/>
      <c r="AO374" s="2877"/>
      <c r="AP374" s="2877"/>
      <c r="AQ374" s="2935"/>
      <c r="AR374" s="2936"/>
      <c r="AS374" s="2937"/>
      <c r="AT374" s="2938"/>
      <c r="AU374" s="2938"/>
      <c r="AV374" s="2938"/>
      <c r="AW374" s="2938"/>
      <c r="AX374" s="2938"/>
      <c r="AY374" s="2938"/>
      <c r="AZ374" s="2938"/>
      <c r="BA374" s="2938"/>
      <c r="BB374" s="2938"/>
      <c r="BC374" s="2938"/>
      <c r="BD374" s="2938"/>
      <c r="BE374" s="2938"/>
      <c r="BF374" s="2938"/>
      <c r="BG374" s="2939"/>
      <c r="BH374" s="5113"/>
      <c r="BI374" s="5114"/>
      <c r="BJ374" s="2756"/>
      <c r="BK374" s="2756"/>
      <c r="BL374" s="2532"/>
    </row>
    <row r="375" spans="4:64" ht="20.100000000000001" customHeight="1" x14ac:dyDescent="0.25">
      <c r="D375" s="2713"/>
      <c r="AI375" s="2532"/>
      <c r="AJ375" s="2532"/>
      <c r="AK375" s="2878" t="s">
        <v>2664</v>
      </c>
      <c r="AL375" s="2879"/>
      <c r="AM375" s="2879"/>
      <c r="AN375" s="2879"/>
      <c r="AO375" s="2879"/>
      <c r="AP375" s="2879"/>
      <c r="AQ375" s="2935"/>
      <c r="AR375" s="2936"/>
      <c r="AS375" s="2937"/>
      <c r="AT375" s="2938"/>
      <c r="AU375" s="2938"/>
      <c r="AV375" s="2938"/>
      <c r="AW375" s="2938"/>
      <c r="AX375" s="2938"/>
      <c r="AY375" s="2938"/>
      <c r="AZ375" s="2938"/>
      <c r="BA375" s="2938"/>
      <c r="BB375" s="2938"/>
      <c r="BC375" s="2938"/>
      <c r="BD375" s="2938"/>
      <c r="BE375" s="2938"/>
      <c r="BF375" s="2938"/>
      <c r="BG375" s="2939"/>
      <c r="BH375" s="5113"/>
      <c r="BI375" s="5114"/>
      <c r="BJ375" s="2756"/>
      <c r="BK375" s="2756"/>
      <c r="BL375" s="2532"/>
    </row>
    <row r="376" spans="4:64" ht="20.100000000000001" customHeight="1" x14ac:dyDescent="0.25">
      <c r="D376" s="2713"/>
      <c r="AI376" s="2532"/>
      <c r="AJ376" s="2532"/>
      <c r="AK376" s="2880" t="s">
        <v>2665</v>
      </c>
      <c r="AL376" s="2881"/>
      <c r="AM376" s="2881"/>
      <c r="AN376" s="2881"/>
      <c r="AO376" s="2881"/>
      <c r="AP376" s="2881"/>
      <c r="AQ376" s="2935"/>
      <c r="AR376" s="2936"/>
      <c r="AS376" s="2937"/>
      <c r="AT376" s="2938"/>
      <c r="AU376" s="2938"/>
      <c r="AV376" s="2938"/>
      <c r="AW376" s="2938"/>
      <c r="AX376" s="2938"/>
      <c r="AY376" s="2938"/>
      <c r="AZ376" s="2938"/>
      <c r="BA376" s="2938"/>
      <c r="BB376" s="2938"/>
      <c r="BC376" s="2938"/>
      <c r="BD376" s="2938"/>
      <c r="BE376" s="2938"/>
      <c r="BF376" s="2938"/>
      <c r="BG376" s="2939"/>
      <c r="BH376" s="5113"/>
      <c r="BI376" s="5114"/>
      <c r="BJ376" s="2756"/>
      <c r="BK376" s="2756"/>
      <c r="BL376" s="2532"/>
    </row>
    <row r="377" spans="4:64" ht="20.100000000000001" customHeight="1" x14ac:dyDescent="0.25">
      <c r="D377" s="2713"/>
      <c r="AI377" s="2532"/>
      <c r="AJ377" s="2532"/>
      <c r="AK377" s="2882" t="s">
        <v>2666</v>
      </c>
      <c r="AL377" s="2883"/>
      <c r="AM377" s="2883"/>
      <c r="AN377" s="2883"/>
      <c r="AO377" s="2883"/>
      <c r="AP377" s="2883"/>
      <c r="AQ377" s="2940"/>
      <c r="AR377" s="2941"/>
      <c r="AS377" s="2942"/>
      <c r="AT377" s="2943"/>
      <c r="AU377" s="2943"/>
      <c r="AV377" s="2943"/>
      <c r="AW377" s="2943"/>
      <c r="AX377" s="2943"/>
      <c r="AY377" s="2943"/>
      <c r="AZ377" s="2943"/>
      <c r="BA377" s="2943"/>
      <c r="BB377" s="2943"/>
      <c r="BC377" s="2943"/>
      <c r="BD377" s="2943"/>
      <c r="BE377" s="2943"/>
      <c r="BF377" s="2943"/>
      <c r="BG377" s="2944"/>
      <c r="BH377" s="5115"/>
      <c r="BI377" s="5116"/>
      <c r="BJ377" s="2756"/>
      <c r="BK377" s="2756"/>
      <c r="BL377" s="2532"/>
    </row>
    <row r="378" spans="4:64" ht="20.100000000000001" customHeight="1" x14ac:dyDescent="0.25">
      <c r="D378" s="2713"/>
      <c r="AI378" s="2532"/>
      <c r="AJ378" s="2532"/>
      <c r="AK378" s="2945"/>
      <c r="AL378" s="2946"/>
      <c r="AM378" s="2947"/>
      <c r="AN378" s="2947"/>
      <c r="AO378" s="2948"/>
      <c r="AP378" s="2948"/>
      <c r="AQ378" s="2949"/>
      <c r="AR378" s="2949"/>
      <c r="AS378" s="2950"/>
      <c r="AT378" s="2950"/>
      <c r="AU378" s="2949"/>
      <c r="AV378" s="2949"/>
      <c r="AW378" s="2951"/>
      <c r="AX378" s="2951"/>
      <c r="AY378" s="2949"/>
      <c r="AZ378" s="2952"/>
      <c r="BA378" s="2949"/>
      <c r="BB378" s="2952"/>
      <c r="BC378" s="2952"/>
      <c r="BD378" s="2949"/>
      <c r="BE378" s="2953"/>
      <c r="BF378" s="2953"/>
      <c r="BG378" s="2953"/>
      <c r="BH378" s="2756"/>
      <c r="BI378" s="2954"/>
      <c r="BJ378" s="2756"/>
      <c r="BK378" s="2756"/>
      <c r="BL378" s="2532"/>
    </row>
    <row r="379" spans="4:64" ht="20.100000000000001" customHeight="1" x14ac:dyDescent="0.25">
      <c r="D379" s="2713"/>
      <c r="AI379" s="2532"/>
      <c r="AJ379" s="2532"/>
      <c r="AK379" s="2955" t="s">
        <v>2672</v>
      </c>
      <c r="AL379" s="2956"/>
      <c r="AM379" s="2914"/>
      <c r="AN379" s="2914"/>
      <c r="AO379" s="2914"/>
      <c r="AP379" s="2914"/>
      <c r="AQ379" s="2947"/>
      <c r="AR379" s="2947"/>
      <c r="AS379" s="2947"/>
      <c r="AT379" s="2947"/>
      <c r="AU379" s="2947"/>
      <c r="AV379" s="2947"/>
      <c r="AW379" s="2947"/>
      <c r="AX379" s="2947"/>
      <c r="AY379" s="2947"/>
      <c r="AZ379" s="2913"/>
      <c r="BA379" s="2913"/>
      <c r="BB379" s="2914"/>
      <c r="BC379" s="2914"/>
      <c r="BD379" s="2914"/>
      <c r="BE379" s="2914"/>
      <c r="BF379" s="2914"/>
      <c r="BG379" s="2914"/>
      <c r="BH379" s="2914"/>
      <c r="BI379" s="2900"/>
      <c r="BJ379" s="2756"/>
      <c r="BK379" s="2756"/>
      <c r="BL379" s="2532"/>
    </row>
    <row r="380" spans="4:64" ht="20.100000000000001" customHeight="1" x14ac:dyDescent="0.25">
      <c r="D380" s="2713"/>
      <c r="AI380" s="2532"/>
      <c r="AJ380" s="2532"/>
      <c r="AK380" s="2957"/>
      <c r="AL380" s="2958"/>
      <c r="AM380" s="2958"/>
      <c r="AN380" s="2958"/>
      <c r="AO380" s="2958"/>
      <c r="AP380" s="2958"/>
      <c r="AQ380" s="2959"/>
      <c r="AR380" s="2959"/>
      <c r="AS380" s="2960"/>
      <c r="AT380" s="2960"/>
      <c r="AU380" s="2914"/>
      <c r="AV380" s="2914"/>
      <c r="AW380" s="2914"/>
      <c r="AX380" s="2914"/>
      <c r="AY380" s="2914"/>
      <c r="AZ380" s="2914"/>
      <c r="BA380" s="2914"/>
      <c r="BB380" s="2914"/>
      <c r="BC380" s="2914"/>
      <c r="BD380" s="2914"/>
      <c r="BE380" s="2914"/>
      <c r="BF380" s="2914"/>
      <c r="BG380" s="2914"/>
      <c r="BH380" s="2914"/>
      <c r="BI380" s="2900"/>
      <c r="BJ380" s="2756"/>
      <c r="BK380" s="2756"/>
      <c r="BL380" s="2532"/>
    </row>
    <row r="381" spans="4:64" ht="20.100000000000001" customHeight="1" x14ac:dyDescent="0.25">
      <c r="D381" s="2713"/>
      <c r="AI381" s="2532"/>
      <c r="AJ381" s="2532"/>
      <c r="AK381" s="2961"/>
      <c r="AL381" s="2914"/>
      <c r="AM381" s="2914"/>
      <c r="AN381" s="2914"/>
      <c r="AO381" s="2914"/>
      <c r="AP381" s="2914"/>
      <c r="AQ381" s="2962" t="s">
        <v>2673</v>
      </c>
      <c r="AR381" s="2962"/>
      <c r="AS381" s="2962"/>
      <c r="AT381" s="2962"/>
      <c r="AU381" s="2962"/>
      <c r="AV381" s="2962"/>
      <c r="AW381" s="5117">
        <v>36697</v>
      </c>
      <c r="AX381" s="5117"/>
      <c r="AY381" s="5117"/>
      <c r="AZ381" s="5117"/>
      <c r="BA381" s="2962"/>
      <c r="BB381" s="2914"/>
      <c r="BC381" s="2914"/>
      <c r="BD381" s="2914"/>
      <c r="BE381" s="2914"/>
      <c r="BF381" s="2914"/>
      <c r="BG381" s="2914"/>
      <c r="BH381" s="2914"/>
      <c r="BI381" s="2900"/>
      <c r="BJ381" s="2756"/>
      <c r="BK381" s="2756"/>
      <c r="BL381" s="2532"/>
    </row>
    <row r="382" spans="4:64" ht="20.100000000000001" customHeight="1" x14ac:dyDescent="0.25">
      <c r="D382" s="2713"/>
      <c r="AI382" s="2532"/>
      <c r="AJ382" s="2532"/>
      <c r="AK382" s="2961"/>
      <c r="AL382" s="2914"/>
      <c r="AM382" s="2914"/>
      <c r="AN382" s="2914"/>
      <c r="AO382" s="2914"/>
      <c r="AP382" s="2914"/>
      <c r="AQ382" s="2963"/>
      <c r="AR382" s="2963"/>
      <c r="AS382" s="2962"/>
      <c r="AT382" s="2962"/>
      <c r="AU382" s="2962"/>
      <c r="AV382" s="2962"/>
      <c r="AW382" s="2962"/>
      <c r="AX382" s="2962"/>
      <c r="AY382" s="2962"/>
      <c r="AZ382" s="2962"/>
      <c r="BA382" s="2962"/>
      <c r="BB382" s="2914"/>
      <c r="BC382" s="2914"/>
      <c r="BD382" s="2914"/>
      <c r="BE382" s="2914"/>
      <c r="BF382" s="2914"/>
      <c r="BG382" s="2914"/>
      <c r="BH382" s="2914"/>
      <c r="BI382" s="2900"/>
      <c r="BJ382" s="2756"/>
      <c r="BK382" s="2756"/>
      <c r="BL382" s="2532"/>
    </row>
    <row r="383" spans="4:64" ht="20.100000000000001" customHeight="1" x14ac:dyDescent="0.25">
      <c r="D383" s="2713"/>
      <c r="AI383" s="2532"/>
      <c r="AJ383" s="2532"/>
      <c r="AK383" s="2957"/>
      <c r="AL383" s="2958"/>
      <c r="AM383" s="2914"/>
      <c r="AN383" s="2914"/>
      <c r="AO383" s="2914"/>
      <c r="AP383" s="2914"/>
      <c r="AQ383" s="2963"/>
      <c r="AR383" s="2963"/>
      <c r="AS383" s="2962"/>
      <c r="AT383" s="2962"/>
      <c r="AU383" s="2962" t="s">
        <v>1997</v>
      </c>
      <c r="AV383" s="2962"/>
      <c r="AW383" s="2962"/>
      <c r="AX383" s="2962"/>
      <c r="AY383" s="2962"/>
      <c r="AZ383" s="2962"/>
      <c r="BA383" s="2962"/>
      <c r="BB383" s="2914"/>
      <c r="BC383" s="2914"/>
      <c r="BD383" s="2914"/>
      <c r="BE383" s="2914"/>
      <c r="BF383" s="2914"/>
      <c r="BG383" s="2914"/>
      <c r="BH383" s="2914"/>
      <c r="BI383" s="2900"/>
      <c r="BJ383" s="2756"/>
      <c r="BK383" s="2756"/>
      <c r="BL383" s="2532"/>
    </row>
    <row r="384" spans="4:64" ht="20.100000000000001" customHeight="1" x14ac:dyDescent="0.25">
      <c r="D384" s="2713"/>
      <c r="AI384" s="2532"/>
      <c r="AJ384" s="2532"/>
      <c r="AK384" s="2957"/>
      <c r="AL384" s="2958"/>
      <c r="AM384" s="2914"/>
      <c r="AN384" s="2914"/>
      <c r="AO384" s="2914"/>
      <c r="AP384" s="2914"/>
      <c r="AQ384" s="2963"/>
      <c r="AR384" s="2963"/>
      <c r="AS384" s="2962"/>
      <c r="AT384" s="2962"/>
      <c r="AU384" s="2962"/>
      <c r="AV384" s="2962"/>
      <c r="AW384" s="2962"/>
      <c r="AX384" s="2962"/>
      <c r="AY384" s="2962"/>
      <c r="AZ384" s="2962"/>
      <c r="BA384" s="2962"/>
      <c r="BB384" s="2914"/>
      <c r="BC384" s="2914"/>
      <c r="BD384" s="2914"/>
      <c r="BE384" s="2914"/>
      <c r="BF384" s="2914"/>
      <c r="BG384" s="2914"/>
      <c r="BH384" s="2914"/>
      <c r="BI384" s="2900"/>
      <c r="BJ384" s="2756"/>
      <c r="BK384" s="2756"/>
      <c r="BL384" s="2532"/>
    </row>
    <row r="385" spans="4:64" ht="20.100000000000001" customHeight="1" thickBot="1" x14ac:dyDescent="0.3">
      <c r="D385" s="2713"/>
      <c r="AI385" s="2532"/>
      <c r="AJ385" s="2532"/>
      <c r="AK385" s="2964"/>
      <c r="AL385" s="2807"/>
      <c r="AM385" s="2807"/>
      <c r="AN385" s="2807"/>
      <c r="AO385" s="2807"/>
      <c r="AP385" s="2807"/>
      <c r="AQ385" s="2807"/>
      <c r="AR385" s="2807"/>
      <c r="AS385" s="2807"/>
      <c r="AT385" s="2807"/>
      <c r="AU385" s="2807"/>
      <c r="AV385" s="2807"/>
      <c r="AW385" s="2807"/>
      <c r="AX385" s="2807"/>
      <c r="AY385" s="2807"/>
      <c r="AZ385" s="2807"/>
      <c r="BA385" s="2807"/>
      <c r="BB385" s="2807"/>
      <c r="BC385" s="2807"/>
      <c r="BD385" s="2807"/>
      <c r="BE385" s="2807"/>
      <c r="BF385" s="2807"/>
      <c r="BG385" s="2807"/>
      <c r="BH385" s="2807"/>
      <c r="BI385" s="2965"/>
      <c r="BJ385" s="2756"/>
      <c r="BK385" s="2756"/>
      <c r="BL385" s="2532"/>
    </row>
    <row r="386" spans="4:64" ht="20.100000000000001" customHeight="1" x14ac:dyDescent="0.25">
      <c r="D386" s="2713"/>
    </row>
    <row r="387" spans="4:64" ht="20.100000000000001" customHeight="1" x14ac:dyDescent="0.25">
      <c r="D387" s="2713"/>
    </row>
    <row r="388" spans="4:64" ht="20.100000000000001" customHeight="1" x14ac:dyDescent="0.25">
      <c r="D388" s="2713"/>
    </row>
    <row r="389" spans="4:64" ht="20.100000000000001" customHeight="1" x14ac:dyDescent="0.25">
      <c r="D389" s="2713"/>
    </row>
    <row r="390" spans="4:64" ht="20.100000000000001" customHeight="1" x14ac:dyDescent="0.25">
      <c r="D390" s="2713"/>
    </row>
    <row r="391" spans="4:64" ht="20.100000000000001" customHeight="1" x14ac:dyDescent="0.25">
      <c r="D391" s="2713"/>
    </row>
    <row r="392" spans="4:64" ht="20.100000000000001" customHeight="1" x14ac:dyDescent="0.25">
      <c r="D392" s="2713"/>
    </row>
    <row r="393" spans="4:64" ht="20.100000000000001" customHeight="1" x14ac:dyDescent="0.25">
      <c r="D393" s="2713"/>
    </row>
    <row r="394" spans="4:64" ht="20.100000000000001" customHeight="1" x14ac:dyDescent="0.25">
      <c r="D394" s="2713"/>
    </row>
    <row r="395" spans="4:64" ht="20.100000000000001" customHeight="1" x14ac:dyDescent="0.25">
      <c r="D395" s="2713"/>
    </row>
    <row r="396" spans="4:64" ht="20.100000000000001" customHeight="1" x14ac:dyDescent="0.25">
      <c r="D396" s="2713"/>
    </row>
    <row r="397" spans="4:64" ht="20.100000000000001" customHeight="1" x14ac:dyDescent="0.25">
      <c r="D397" s="2713"/>
    </row>
    <row r="398" spans="4:64" ht="20.100000000000001" customHeight="1" x14ac:dyDescent="0.25">
      <c r="D398" s="2713"/>
    </row>
    <row r="399" spans="4:64" ht="20.100000000000001" customHeight="1" x14ac:dyDescent="0.25">
      <c r="D399" s="2713"/>
    </row>
    <row r="400" spans="4:64" ht="20.100000000000001" customHeight="1" x14ac:dyDescent="0.25">
      <c r="D400" s="2713"/>
    </row>
    <row r="401" s="2713" customFormat="1" ht="20.100000000000001" customHeight="1" x14ac:dyDescent="0.25"/>
    <row r="402" s="2713" customFormat="1" ht="20.100000000000001" customHeight="1" x14ac:dyDescent="0.25"/>
    <row r="403" s="2713" customFormat="1" ht="20.100000000000001" customHeight="1" x14ac:dyDescent="0.25"/>
    <row r="404" s="2713" customFormat="1" ht="20.100000000000001" customHeight="1" x14ac:dyDescent="0.25"/>
    <row r="405" s="2713" customFormat="1" ht="20.100000000000001" customHeight="1" x14ac:dyDescent="0.25"/>
    <row r="406" s="2713" customFormat="1" ht="20.100000000000001" customHeight="1" x14ac:dyDescent="0.25"/>
    <row r="407" s="2713" customFormat="1" ht="20.100000000000001" customHeight="1" x14ac:dyDescent="0.25"/>
    <row r="408" s="2713" customFormat="1" ht="20.100000000000001" customHeight="1" x14ac:dyDescent="0.25"/>
    <row r="409" s="2713" customFormat="1" ht="20.100000000000001" customHeight="1" x14ac:dyDescent="0.25"/>
    <row r="410" s="2713" customFormat="1" ht="20.100000000000001" customHeight="1" x14ac:dyDescent="0.25"/>
    <row r="411" s="2713" customFormat="1" ht="20.100000000000001" customHeight="1" x14ac:dyDescent="0.25"/>
    <row r="412" s="2713" customFormat="1" ht="20.100000000000001" customHeight="1" x14ac:dyDescent="0.25"/>
    <row r="413" s="2713" customFormat="1" ht="20.100000000000001" customHeight="1" x14ac:dyDescent="0.25"/>
    <row r="414" s="2713" customFormat="1" ht="20.100000000000001" customHeight="1" x14ac:dyDescent="0.25"/>
    <row r="415" s="2713" customFormat="1" ht="20.100000000000001" customHeight="1" x14ac:dyDescent="0.25"/>
    <row r="416" s="2713" customFormat="1" ht="20.100000000000001" customHeight="1" x14ac:dyDescent="0.25"/>
    <row r="417" s="2713" customFormat="1" ht="20.100000000000001" customHeight="1" x14ac:dyDescent="0.25"/>
    <row r="418" s="2713" customFormat="1" ht="20.100000000000001" customHeight="1" x14ac:dyDescent="0.25"/>
    <row r="419" s="2713" customFormat="1" ht="20.100000000000001" customHeight="1" x14ac:dyDescent="0.25"/>
    <row r="420" s="2713" customFormat="1" ht="20.100000000000001" customHeight="1" x14ac:dyDescent="0.25"/>
    <row r="421" s="2713" customFormat="1" ht="20.100000000000001" customHeight="1" x14ac:dyDescent="0.25"/>
    <row r="422" s="2713" customFormat="1" ht="20.100000000000001" customHeight="1" x14ac:dyDescent="0.25"/>
    <row r="423" s="2713" customFormat="1" ht="20.100000000000001" customHeight="1" x14ac:dyDescent="0.25"/>
    <row r="424" s="2713" customFormat="1" ht="20.100000000000001" customHeight="1" x14ac:dyDescent="0.25"/>
    <row r="425" s="2713" customFormat="1" ht="20.100000000000001" customHeight="1" x14ac:dyDescent="0.25"/>
    <row r="426" s="2713" customFormat="1" ht="20.100000000000001" customHeight="1" x14ac:dyDescent="0.25"/>
    <row r="427" s="2713" customFormat="1" ht="20.100000000000001" customHeight="1" x14ac:dyDescent="0.25"/>
    <row r="428" s="2713" customFormat="1" ht="20.100000000000001" customHeight="1" x14ac:dyDescent="0.25"/>
    <row r="429" s="2713" customFormat="1" ht="20.100000000000001" customHeight="1" x14ac:dyDescent="0.25"/>
    <row r="430" s="2713" customFormat="1" ht="20.100000000000001" customHeight="1" x14ac:dyDescent="0.25"/>
    <row r="431" s="2713" customFormat="1" ht="20.100000000000001" customHeight="1" x14ac:dyDescent="0.25"/>
    <row r="432" s="2713" customFormat="1" ht="20.100000000000001" customHeight="1" x14ac:dyDescent="0.25"/>
  </sheetData>
  <mergeCells count="203">
    <mergeCell ref="A3:A5"/>
    <mergeCell ref="E3:K3"/>
    <mergeCell ref="M3:V3"/>
    <mergeCell ref="X3:AG3"/>
    <mergeCell ref="AK3:BK5"/>
    <mergeCell ref="BM3:CC6"/>
    <mergeCell ref="BA6:BA8"/>
    <mergeCell ref="BB6:BB9"/>
    <mergeCell ref="BC6:BC9"/>
    <mergeCell ref="BD6:BK6"/>
    <mergeCell ref="AR8:AS9"/>
    <mergeCell ref="AT8:AU9"/>
    <mergeCell ref="AV8:AW9"/>
    <mergeCell ref="AX8:AY9"/>
    <mergeCell ref="BD8:BD9"/>
    <mergeCell ref="BE8:BE9"/>
    <mergeCell ref="G8:J8"/>
    <mergeCell ref="K8:K9"/>
    <mergeCell ref="AJ8:AK9"/>
    <mergeCell ref="AL8:AM9"/>
    <mergeCell ref="AN8:AO9"/>
    <mergeCell ref="AP8:AQ9"/>
    <mergeCell ref="BM8:BM9"/>
    <mergeCell ref="BN8:BN9"/>
    <mergeCell ref="DV3:EL6"/>
    <mergeCell ref="B4:B5"/>
    <mergeCell ref="E4:E5"/>
    <mergeCell ref="F4:F5"/>
    <mergeCell ref="M5:V5"/>
    <mergeCell ref="X5:AG5"/>
    <mergeCell ref="B6:B7"/>
    <mergeCell ref="D6:F7"/>
    <mergeCell ref="G6:K6"/>
    <mergeCell ref="AK6:AY6"/>
    <mergeCell ref="CO6:CP7"/>
    <mergeCell ref="CQ6:CX6"/>
    <mergeCell ref="CZ6:CZ9"/>
    <mergeCell ref="CI8:CI9"/>
    <mergeCell ref="CJ8:CJ9"/>
    <mergeCell ref="CK8:CK9"/>
    <mergeCell ref="CL8:CL9"/>
    <mergeCell ref="CT8:CT9"/>
    <mergeCell ref="CU8:CU9"/>
    <mergeCell ref="CV8:CV9"/>
    <mergeCell ref="CW8:CW9"/>
    <mergeCell ref="CX8:CX9"/>
    <mergeCell ref="CM8:CM9"/>
    <mergeCell ref="CN8:CN9"/>
    <mergeCell ref="CP8:CP9"/>
    <mergeCell ref="CQ8:CQ9"/>
    <mergeCell ref="FS6:FT7"/>
    <mergeCell ref="FU6:GB6"/>
    <mergeCell ref="I7:K7"/>
    <mergeCell ref="O7:P7"/>
    <mergeCell ref="Z7:AA7"/>
    <mergeCell ref="AK7:AY7"/>
    <mergeCell ref="BM7:BT7"/>
    <mergeCell ref="DV7:EC7"/>
    <mergeCell ref="EP6:EW6"/>
    <mergeCell ref="EX6:EY7"/>
    <mergeCell ref="EZ6:FG6"/>
    <mergeCell ref="FI6:FI9"/>
    <mergeCell ref="FJ6:FJ9"/>
    <mergeCell ref="FK6:FR6"/>
    <mergeCell ref="ER8:ER9"/>
    <mergeCell ref="ES8:ES9"/>
    <mergeCell ref="ET8:ET9"/>
    <mergeCell ref="EU8:EU9"/>
    <mergeCell ref="DA6:DA9"/>
    <mergeCell ref="DB6:DI6"/>
    <mergeCell ref="DK6:DL7"/>
    <mergeCell ref="DM6:DT6"/>
    <mergeCell ref="EN6:EN9"/>
    <mergeCell ref="EO6:EO9"/>
    <mergeCell ref="BO8:BO9"/>
    <mergeCell ref="BP8:BP9"/>
    <mergeCell ref="BQ8:BQ9"/>
    <mergeCell ref="BR8:BR9"/>
    <mergeCell ref="BF8:BF9"/>
    <mergeCell ref="BG8:BG9"/>
    <mergeCell ref="BH8:BH9"/>
    <mergeCell ref="BI8:BI9"/>
    <mergeCell ref="BJ8:BJ9"/>
    <mergeCell ref="BK8:BK9"/>
    <mergeCell ref="BZ8:BZ9"/>
    <mergeCell ref="CA8:CA9"/>
    <mergeCell ref="CB8:CB9"/>
    <mergeCell ref="CC8:CC9"/>
    <mergeCell ref="CG8:CG9"/>
    <mergeCell ref="CH8:CH9"/>
    <mergeCell ref="BS8:BS9"/>
    <mergeCell ref="BT8:BT9"/>
    <mergeCell ref="BV8:BV9"/>
    <mergeCell ref="BW8:BW9"/>
    <mergeCell ref="BX8:BX9"/>
    <mergeCell ref="BY8:BY9"/>
    <mergeCell ref="CE6:CE9"/>
    <mergeCell ref="CF6:CF9"/>
    <mergeCell ref="CG6:CN6"/>
    <mergeCell ref="CR8:CR9"/>
    <mergeCell ref="CS8:CS9"/>
    <mergeCell ref="DO8:DO9"/>
    <mergeCell ref="DP8:DP9"/>
    <mergeCell ref="DQ8:DQ9"/>
    <mergeCell ref="DR8:DR9"/>
    <mergeCell ref="DS8:DS9"/>
    <mergeCell ref="DT8:DT9"/>
    <mergeCell ref="DG8:DG9"/>
    <mergeCell ref="DH8:DH9"/>
    <mergeCell ref="DI8:DI9"/>
    <mergeCell ref="DL8:DL9"/>
    <mergeCell ref="DM8:DM9"/>
    <mergeCell ref="DN8:DN9"/>
    <mergeCell ref="DC8:DC9"/>
    <mergeCell ref="DD8:DD9"/>
    <mergeCell ref="DE8:DE9"/>
    <mergeCell ref="DF8:DF9"/>
    <mergeCell ref="DB8:DB9"/>
    <mergeCell ref="EB8:EB9"/>
    <mergeCell ref="EC8:EC9"/>
    <mergeCell ref="EE8:EE9"/>
    <mergeCell ref="EF8:EF9"/>
    <mergeCell ref="EG8:EG9"/>
    <mergeCell ref="EH8:EH9"/>
    <mergeCell ref="DV8:DV9"/>
    <mergeCell ref="DW8:DW9"/>
    <mergeCell ref="DX8:DX9"/>
    <mergeCell ref="DY8:DY9"/>
    <mergeCell ref="DZ8:DZ9"/>
    <mergeCell ref="EA8:EA9"/>
    <mergeCell ref="FG8:FG9"/>
    <mergeCell ref="FK8:FK9"/>
    <mergeCell ref="EV8:EV9"/>
    <mergeCell ref="EW8:EW9"/>
    <mergeCell ref="EY8:EY9"/>
    <mergeCell ref="EZ8:EZ9"/>
    <mergeCell ref="FA8:FA9"/>
    <mergeCell ref="FB8:FB9"/>
    <mergeCell ref="EI8:EI9"/>
    <mergeCell ref="EJ8:EJ9"/>
    <mergeCell ref="EK8:EK9"/>
    <mergeCell ref="EL8:EL9"/>
    <mergeCell ref="EP8:EP9"/>
    <mergeCell ref="EQ8:EQ9"/>
    <mergeCell ref="FY8:FY9"/>
    <mergeCell ref="FZ8:FZ9"/>
    <mergeCell ref="GA8:GA9"/>
    <mergeCell ref="GB8:GB9"/>
    <mergeCell ref="G9:H9"/>
    <mergeCell ref="I9:J9"/>
    <mergeCell ref="M9:N9"/>
    <mergeCell ref="X9:Y9"/>
    <mergeCell ref="FR8:FR9"/>
    <mergeCell ref="FT8:FT9"/>
    <mergeCell ref="FU8:FU9"/>
    <mergeCell ref="FV8:FV9"/>
    <mergeCell ref="FW8:FW9"/>
    <mergeCell ref="FX8:FX9"/>
    <mergeCell ref="FL8:FL9"/>
    <mergeCell ref="FM8:FM9"/>
    <mergeCell ref="FN8:FN9"/>
    <mergeCell ref="FO8:FO9"/>
    <mergeCell ref="FP8:FP9"/>
    <mergeCell ref="FQ8:FQ9"/>
    <mergeCell ref="FC8:FC9"/>
    <mergeCell ref="FD8:FD9"/>
    <mergeCell ref="FE8:FE9"/>
    <mergeCell ref="FF8:FF9"/>
    <mergeCell ref="AM330:BI330"/>
    <mergeCell ref="AM331:AO331"/>
    <mergeCell ref="AQ331:AS331"/>
    <mergeCell ref="AU331:AW331"/>
    <mergeCell ref="AY331:AZ331"/>
    <mergeCell ref="BA331:BB331"/>
    <mergeCell ref="BD331:BE331"/>
    <mergeCell ref="BF331:BG331"/>
    <mergeCell ref="BH331:BI331"/>
    <mergeCell ref="BH352:BI352"/>
    <mergeCell ref="BH353:BI353"/>
    <mergeCell ref="BH354:BI354"/>
    <mergeCell ref="BH355:BI355"/>
    <mergeCell ref="BH356:BI356"/>
    <mergeCell ref="AQ357:AS358"/>
    <mergeCell ref="AU357:AU358"/>
    <mergeCell ref="BH358:BI358"/>
    <mergeCell ref="C333:D334"/>
    <mergeCell ref="AK344:BF344"/>
    <mergeCell ref="BH347:BI347"/>
    <mergeCell ref="BH349:BI349"/>
    <mergeCell ref="BH350:BI350"/>
    <mergeCell ref="BH351:BI351"/>
    <mergeCell ref="BH373:BI373"/>
    <mergeCell ref="BH374:BI374"/>
    <mergeCell ref="BH375:BI375"/>
    <mergeCell ref="BH376:BI376"/>
    <mergeCell ref="BH377:BI377"/>
    <mergeCell ref="AW381:AZ381"/>
    <mergeCell ref="AK366:BI367"/>
    <mergeCell ref="BH368:BI368"/>
    <mergeCell ref="BH369:BI369"/>
    <mergeCell ref="BH370:BI370"/>
    <mergeCell ref="BH371:BI371"/>
    <mergeCell ref="BH372:BI372"/>
  </mergeCells>
  <conditionalFormatting sqref="BM10:BT10">
    <cfRule type="cellIs" dxfId="258" priority="257" stopIfTrue="1" operator="equal">
      <formula>1</formula>
    </cfRule>
    <cfRule type="cellIs" dxfId="257" priority="258" stopIfTrue="1" operator="equal">
      <formula>2</formula>
    </cfRule>
    <cfRule type="cellIs" dxfId="256" priority="259" stopIfTrue="1" operator="equal">
      <formula>3</formula>
    </cfRule>
  </conditionalFormatting>
  <conditionalFormatting sqref="DF5">
    <cfRule type="cellIs" dxfId="255" priority="251" stopIfTrue="1" operator="equal">
      <formula>1</formula>
    </cfRule>
    <cfRule type="cellIs" dxfId="254" priority="252" stopIfTrue="1" operator="equal">
      <formula>2</formula>
    </cfRule>
    <cfRule type="cellIs" dxfId="253" priority="253" stopIfTrue="1" operator="equal">
      <formula>3</formula>
    </cfRule>
  </conditionalFormatting>
  <conditionalFormatting sqref="DD5">
    <cfRule type="cellIs" dxfId="252" priority="254" stopIfTrue="1" operator="equal">
      <formula>1</formula>
    </cfRule>
    <cfRule type="cellIs" dxfId="251" priority="255" stopIfTrue="1" operator="equal">
      <formula>2</formula>
    </cfRule>
    <cfRule type="cellIs" dxfId="250" priority="256" stopIfTrue="1" operator="equal">
      <formula>3</formula>
    </cfRule>
  </conditionalFormatting>
  <conditionalFormatting sqref="BM11:BT11">
    <cfRule type="cellIs" dxfId="249" priority="245" stopIfTrue="1" operator="equal">
      <formula>1</formula>
    </cfRule>
    <cfRule type="cellIs" dxfId="248" priority="246" stopIfTrue="1" operator="equal">
      <formula>2</formula>
    </cfRule>
    <cfRule type="cellIs" dxfId="247" priority="247" stopIfTrue="1" operator="equal">
      <formula>3</formula>
    </cfRule>
  </conditionalFormatting>
  <conditionalFormatting sqref="AK11 AM11 AO11">
    <cfRule type="cellIs" dxfId="246" priority="248" stopIfTrue="1" operator="equal">
      <formula>1</formula>
    </cfRule>
    <cfRule type="cellIs" dxfId="245" priority="249" stopIfTrue="1" operator="equal">
      <formula>2</formula>
    </cfRule>
    <cfRule type="cellIs" dxfId="244" priority="250" stopIfTrue="1" operator="equal">
      <formula>3</formula>
    </cfRule>
  </conditionalFormatting>
  <conditionalFormatting sqref="DV12:EC18">
    <cfRule type="cellIs" dxfId="243" priority="239" stopIfTrue="1" operator="equal">
      <formula>1</formula>
    </cfRule>
    <cfRule type="cellIs" dxfId="242" priority="240" stopIfTrue="1" operator="equal">
      <formula>2</formula>
    </cfRule>
    <cfRule type="cellIs" dxfId="241" priority="241" stopIfTrue="1" operator="equal">
      <formula>3</formula>
    </cfRule>
  </conditionalFormatting>
  <conditionalFormatting sqref="AK329:AY329">
    <cfRule type="cellIs" dxfId="240" priority="242" stopIfTrue="1" operator="equal">
      <formula>1</formula>
    </cfRule>
    <cfRule type="cellIs" dxfId="239" priority="243" stopIfTrue="1" operator="equal">
      <formula>2</formula>
    </cfRule>
    <cfRule type="cellIs" dxfId="238" priority="244" stopIfTrue="1" operator="equal">
      <formula>3</formula>
    </cfRule>
  </conditionalFormatting>
  <conditionalFormatting sqref="FO5">
    <cfRule type="cellIs" dxfId="237" priority="233" stopIfTrue="1" operator="equal">
      <formula>1</formula>
    </cfRule>
    <cfRule type="cellIs" dxfId="236" priority="234" stopIfTrue="1" operator="equal">
      <formula>2</formula>
    </cfRule>
    <cfRule type="cellIs" dxfId="235" priority="235" stopIfTrue="1" operator="equal">
      <formula>3</formula>
    </cfRule>
  </conditionalFormatting>
  <conditionalFormatting sqref="FM5">
    <cfRule type="cellIs" dxfId="234" priority="236" stopIfTrue="1" operator="equal">
      <formula>1</formula>
    </cfRule>
    <cfRule type="cellIs" dxfId="233" priority="237" stopIfTrue="1" operator="equal">
      <formula>2</formula>
    </cfRule>
    <cfRule type="cellIs" dxfId="232" priority="238" stopIfTrue="1" operator="equal">
      <formula>3</formula>
    </cfRule>
  </conditionalFormatting>
  <conditionalFormatting sqref="DV11:EC11">
    <cfRule type="cellIs" dxfId="231" priority="230" stopIfTrue="1" operator="equal">
      <formula>1</formula>
    </cfRule>
    <cfRule type="cellIs" dxfId="230" priority="231" stopIfTrue="1" operator="equal">
      <formula>2</formula>
    </cfRule>
    <cfRule type="cellIs" dxfId="229" priority="232" stopIfTrue="1" operator="equal">
      <formula>3</formula>
    </cfRule>
  </conditionalFormatting>
  <conditionalFormatting sqref="DV19:EC329">
    <cfRule type="cellIs" dxfId="228" priority="227" stopIfTrue="1" operator="equal">
      <formula>1</formula>
    </cfRule>
    <cfRule type="cellIs" dxfId="227" priority="228" stopIfTrue="1" operator="equal">
      <formula>2</formula>
    </cfRule>
    <cfRule type="cellIs" dxfId="226" priority="229" stopIfTrue="1" operator="equal">
      <formula>3</formula>
    </cfRule>
  </conditionalFormatting>
  <conditionalFormatting sqref="DV10:EC10">
    <cfRule type="cellIs" dxfId="225" priority="224" stopIfTrue="1" operator="equal">
      <formula>1</formula>
    </cfRule>
    <cfRule type="cellIs" dxfId="224" priority="225" stopIfTrue="1" operator="equal">
      <formula>2</formula>
    </cfRule>
    <cfRule type="cellIs" dxfId="223" priority="226" stopIfTrue="1" operator="equal">
      <formula>3</formula>
    </cfRule>
  </conditionalFormatting>
  <conditionalFormatting sqref="BM12:BT329">
    <cfRule type="cellIs" dxfId="222" priority="221" stopIfTrue="1" operator="equal">
      <formula>1</formula>
    </cfRule>
    <cfRule type="cellIs" dxfId="221" priority="222" stopIfTrue="1" operator="equal">
      <formula>2</formula>
    </cfRule>
    <cfRule type="cellIs" dxfId="220" priority="223" stopIfTrue="1" operator="equal">
      <formula>3</formula>
    </cfRule>
  </conditionalFormatting>
  <conditionalFormatting sqref="AC7">
    <cfRule type="cellIs" dxfId="219" priority="220" operator="equal">
      <formula>"?"</formula>
    </cfRule>
  </conditionalFormatting>
  <conditionalFormatting sqref="AM335:AN338">
    <cfRule type="cellIs" dxfId="218" priority="208" stopIfTrue="1" operator="equal">
      <formula>$DW333</formula>
    </cfRule>
    <cfRule type="cellIs" dxfId="217" priority="209" stopIfTrue="1" operator="equal">
      <formula>$DX333</formula>
    </cfRule>
    <cfRule type="cellIs" dxfId="216" priority="210" stopIfTrue="1" operator="equal">
      <formula>$DY333</formula>
    </cfRule>
  </conditionalFormatting>
  <conditionalFormatting sqref="AM332:AN332">
    <cfRule type="cellIs" dxfId="215" priority="217" stopIfTrue="1" operator="equal">
      <formula>$DW330</formula>
    </cfRule>
    <cfRule type="cellIs" dxfId="214" priority="218" stopIfTrue="1" operator="equal">
      <formula>$DX330</formula>
    </cfRule>
    <cfRule type="cellIs" dxfId="213" priority="219" stopIfTrue="1" operator="equal">
      <formula>$DY330</formula>
    </cfRule>
  </conditionalFormatting>
  <conditionalFormatting sqref="AM333:AN333">
    <cfRule type="cellIs" dxfId="212" priority="214" stopIfTrue="1" operator="equal">
      <formula>$DW331</formula>
    </cfRule>
    <cfRule type="cellIs" dxfId="211" priority="215" stopIfTrue="1" operator="equal">
      <formula>$DX331</formula>
    </cfRule>
    <cfRule type="cellIs" dxfId="210" priority="216" stopIfTrue="1" operator="equal">
      <formula>$DY331</formula>
    </cfRule>
  </conditionalFormatting>
  <conditionalFormatting sqref="AM334:AN334">
    <cfRule type="cellIs" dxfId="209" priority="211" stopIfTrue="1" operator="equal">
      <formula>$DW332</formula>
    </cfRule>
    <cfRule type="cellIs" dxfId="208" priority="212" stopIfTrue="1" operator="equal">
      <formula>$DX332</formula>
    </cfRule>
    <cfRule type="cellIs" dxfId="207" priority="213" stopIfTrue="1" operator="equal">
      <formula>$DY332</formula>
    </cfRule>
  </conditionalFormatting>
  <conditionalFormatting sqref="AM339:AN339">
    <cfRule type="cellIs" dxfId="206" priority="205" stopIfTrue="1" operator="equal">
      <formula>$DW337</formula>
    </cfRule>
    <cfRule type="cellIs" dxfId="205" priority="206" stopIfTrue="1" operator="equal">
      <formula>$DX337</formula>
    </cfRule>
    <cfRule type="cellIs" dxfId="204" priority="207" stopIfTrue="1" operator="equal">
      <formula>$DY337</formula>
    </cfRule>
  </conditionalFormatting>
  <conditionalFormatting sqref="AQ335:AR338">
    <cfRule type="cellIs" dxfId="203" priority="193" stopIfTrue="1" operator="equal">
      <formula>$DW333</formula>
    </cfRule>
    <cfRule type="cellIs" dxfId="202" priority="194" stopIfTrue="1" operator="equal">
      <formula>$DX333</formula>
    </cfRule>
    <cfRule type="cellIs" dxfId="201" priority="195" stopIfTrue="1" operator="equal">
      <formula>$DY333</formula>
    </cfRule>
  </conditionalFormatting>
  <conditionalFormatting sqref="AQ332:AR332">
    <cfRule type="cellIs" dxfId="200" priority="202" stopIfTrue="1" operator="equal">
      <formula>$DW330</formula>
    </cfRule>
    <cfRule type="cellIs" dxfId="199" priority="203" stopIfTrue="1" operator="equal">
      <formula>$DX330</formula>
    </cfRule>
    <cfRule type="cellIs" dxfId="198" priority="204" stopIfTrue="1" operator="equal">
      <formula>$DY330</formula>
    </cfRule>
  </conditionalFormatting>
  <conditionalFormatting sqref="AQ333:AR333">
    <cfRule type="cellIs" dxfId="197" priority="199" stopIfTrue="1" operator="equal">
      <formula>$DW331</formula>
    </cfRule>
    <cfRule type="cellIs" dxfId="196" priority="200" stopIfTrue="1" operator="equal">
      <formula>$DX331</formula>
    </cfRule>
    <cfRule type="cellIs" dxfId="195" priority="201" stopIfTrue="1" operator="equal">
      <formula>$DY331</formula>
    </cfRule>
  </conditionalFormatting>
  <conditionalFormatting sqref="AQ334:AR334">
    <cfRule type="cellIs" dxfId="194" priority="196" stopIfTrue="1" operator="equal">
      <formula>$DW332</formula>
    </cfRule>
    <cfRule type="cellIs" dxfId="193" priority="197" stopIfTrue="1" operator="equal">
      <formula>$DX332</formula>
    </cfRule>
    <cfRule type="cellIs" dxfId="192" priority="198" stopIfTrue="1" operator="equal">
      <formula>$DY332</formula>
    </cfRule>
  </conditionalFormatting>
  <conditionalFormatting sqref="AQ339:AR339">
    <cfRule type="cellIs" dxfId="191" priority="190" stopIfTrue="1" operator="equal">
      <formula>$DW337</formula>
    </cfRule>
    <cfRule type="cellIs" dxfId="190" priority="191" stopIfTrue="1" operator="equal">
      <formula>$DX337</formula>
    </cfRule>
    <cfRule type="cellIs" dxfId="189" priority="192" stopIfTrue="1" operator="equal">
      <formula>$DY337</formula>
    </cfRule>
  </conditionalFormatting>
  <conditionalFormatting sqref="AU335:AV338">
    <cfRule type="cellIs" dxfId="188" priority="178" stopIfTrue="1" operator="equal">
      <formula>$DW333</formula>
    </cfRule>
    <cfRule type="cellIs" dxfId="187" priority="179" stopIfTrue="1" operator="equal">
      <formula>$DX333</formula>
    </cfRule>
    <cfRule type="cellIs" dxfId="186" priority="180" stopIfTrue="1" operator="equal">
      <formula>$DY333</formula>
    </cfRule>
  </conditionalFormatting>
  <conditionalFormatting sqref="AU332:AV332">
    <cfRule type="cellIs" dxfId="185" priority="187" stopIfTrue="1" operator="equal">
      <formula>$DW330</formula>
    </cfRule>
    <cfRule type="cellIs" dxfId="184" priority="188" stopIfTrue="1" operator="equal">
      <formula>$DX330</formula>
    </cfRule>
    <cfRule type="cellIs" dxfId="183" priority="189" stopIfTrue="1" operator="equal">
      <formula>$DY330</formula>
    </cfRule>
  </conditionalFormatting>
  <conditionalFormatting sqref="AU333:AV333">
    <cfRule type="cellIs" dxfId="182" priority="184" stopIfTrue="1" operator="equal">
      <formula>$DW331</formula>
    </cfRule>
    <cfRule type="cellIs" dxfId="181" priority="185" stopIfTrue="1" operator="equal">
      <formula>$DX331</formula>
    </cfRule>
    <cfRule type="cellIs" dxfId="180" priority="186" stopIfTrue="1" operator="equal">
      <formula>$DY331</formula>
    </cfRule>
  </conditionalFormatting>
  <conditionalFormatting sqref="AU334:AV334">
    <cfRule type="cellIs" dxfId="179" priority="181" stopIfTrue="1" operator="equal">
      <formula>$DW332</formula>
    </cfRule>
    <cfRule type="cellIs" dxfId="178" priority="182" stopIfTrue="1" operator="equal">
      <formula>$DX332</formula>
    </cfRule>
    <cfRule type="cellIs" dxfId="177" priority="183" stopIfTrue="1" operator="equal">
      <formula>$DY332</formula>
    </cfRule>
  </conditionalFormatting>
  <conditionalFormatting sqref="AU339:AV339">
    <cfRule type="cellIs" dxfId="176" priority="175" stopIfTrue="1" operator="equal">
      <formula>$DW337</formula>
    </cfRule>
    <cfRule type="cellIs" dxfId="175" priority="176" stopIfTrue="1" operator="equal">
      <formula>$DX337</formula>
    </cfRule>
    <cfRule type="cellIs" dxfId="174" priority="177" stopIfTrue="1" operator="equal">
      <formula>$DY337</formula>
    </cfRule>
  </conditionalFormatting>
  <conditionalFormatting sqref="AY335:AY338">
    <cfRule type="cellIs" dxfId="173" priority="163" stopIfTrue="1" operator="equal">
      <formula>$DW333</formula>
    </cfRule>
    <cfRule type="cellIs" dxfId="172" priority="164" stopIfTrue="1" operator="equal">
      <formula>$DX333</formula>
    </cfRule>
    <cfRule type="cellIs" dxfId="171" priority="165" stopIfTrue="1" operator="equal">
      <formula>$DY333</formula>
    </cfRule>
  </conditionalFormatting>
  <conditionalFormatting sqref="AY332">
    <cfRule type="cellIs" dxfId="170" priority="172" stopIfTrue="1" operator="equal">
      <formula>$DW330</formula>
    </cfRule>
    <cfRule type="cellIs" dxfId="169" priority="173" stopIfTrue="1" operator="equal">
      <formula>$DX330</formula>
    </cfRule>
    <cfRule type="cellIs" dxfId="168" priority="174" stopIfTrue="1" operator="equal">
      <formula>$DY330</formula>
    </cfRule>
  </conditionalFormatting>
  <conditionalFormatting sqref="AY333">
    <cfRule type="cellIs" dxfId="167" priority="169" stopIfTrue="1" operator="equal">
      <formula>$DW331</formula>
    </cfRule>
    <cfRule type="cellIs" dxfId="166" priority="170" stopIfTrue="1" operator="equal">
      <formula>$DX331</formula>
    </cfRule>
    <cfRule type="cellIs" dxfId="165" priority="171" stopIfTrue="1" operator="equal">
      <formula>$DY331</formula>
    </cfRule>
  </conditionalFormatting>
  <conditionalFormatting sqref="AY334">
    <cfRule type="cellIs" dxfId="164" priority="166" stopIfTrue="1" operator="equal">
      <formula>$DW332</formula>
    </cfRule>
    <cfRule type="cellIs" dxfId="163" priority="167" stopIfTrue="1" operator="equal">
      <formula>$DX332</formula>
    </cfRule>
    <cfRule type="cellIs" dxfId="162" priority="168" stopIfTrue="1" operator="equal">
      <formula>$DY332</formula>
    </cfRule>
  </conditionalFormatting>
  <conditionalFormatting sqref="AY339">
    <cfRule type="cellIs" dxfId="161" priority="160" stopIfTrue="1" operator="equal">
      <formula>$DW337</formula>
    </cfRule>
    <cfRule type="cellIs" dxfId="160" priority="161" stopIfTrue="1" operator="equal">
      <formula>$DX337</formula>
    </cfRule>
    <cfRule type="cellIs" dxfId="159" priority="162" stopIfTrue="1" operator="equal">
      <formula>$DY337</formula>
    </cfRule>
  </conditionalFormatting>
  <conditionalFormatting sqref="BA335:BA338">
    <cfRule type="cellIs" dxfId="158" priority="148" stopIfTrue="1" operator="equal">
      <formula>$DW333</formula>
    </cfRule>
    <cfRule type="cellIs" dxfId="157" priority="149" stopIfTrue="1" operator="equal">
      <formula>$DX333</formula>
    </cfRule>
    <cfRule type="cellIs" dxfId="156" priority="150" stopIfTrue="1" operator="equal">
      <formula>$DY333</formula>
    </cfRule>
  </conditionalFormatting>
  <conditionalFormatting sqref="BA332">
    <cfRule type="cellIs" dxfId="155" priority="157" stopIfTrue="1" operator="equal">
      <formula>$DW330</formula>
    </cfRule>
    <cfRule type="cellIs" dxfId="154" priority="158" stopIfTrue="1" operator="equal">
      <formula>$DX330</formula>
    </cfRule>
    <cfRule type="cellIs" dxfId="153" priority="159" stopIfTrue="1" operator="equal">
      <formula>$DY330</formula>
    </cfRule>
  </conditionalFormatting>
  <conditionalFormatting sqref="BA333">
    <cfRule type="cellIs" dxfId="152" priority="154" stopIfTrue="1" operator="equal">
      <formula>$DW331</formula>
    </cfRule>
    <cfRule type="cellIs" dxfId="151" priority="155" stopIfTrue="1" operator="equal">
      <formula>$DX331</formula>
    </cfRule>
    <cfRule type="cellIs" dxfId="150" priority="156" stopIfTrue="1" operator="equal">
      <formula>$DY331</formula>
    </cfRule>
  </conditionalFormatting>
  <conditionalFormatting sqref="BA334">
    <cfRule type="cellIs" dxfId="149" priority="151" stopIfTrue="1" operator="equal">
      <formula>$DW332</formula>
    </cfRule>
    <cfRule type="cellIs" dxfId="148" priority="152" stopIfTrue="1" operator="equal">
      <formula>$DX332</formula>
    </cfRule>
    <cfRule type="cellIs" dxfId="147" priority="153" stopIfTrue="1" operator="equal">
      <formula>$DY332</formula>
    </cfRule>
  </conditionalFormatting>
  <conditionalFormatting sqref="BA339">
    <cfRule type="cellIs" dxfId="146" priority="145" stopIfTrue="1" operator="equal">
      <formula>$DW337</formula>
    </cfRule>
    <cfRule type="cellIs" dxfId="145" priority="146" stopIfTrue="1" operator="equal">
      <formula>$DX337</formula>
    </cfRule>
    <cfRule type="cellIs" dxfId="144" priority="147" stopIfTrue="1" operator="equal">
      <formula>$DY337</formula>
    </cfRule>
  </conditionalFormatting>
  <conditionalFormatting sqref="BD335:BD338">
    <cfRule type="cellIs" dxfId="143" priority="133" stopIfTrue="1" operator="equal">
      <formula>$DW333</formula>
    </cfRule>
    <cfRule type="cellIs" dxfId="142" priority="134" stopIfTrue="1" operator="equal">
      <formula>$DX333</formula>
    </cfRule>
    <cfRule type="cellIs" dxfId="141" priority="135" stopIfTrue="1" operator="equal">
      <formula>$DY333</formula>
    </cfRule>
  </conditionalFormatting>
  <conditionalFormatting sqref="BD332">
    <cfRule type="cellIs" dxfId="140" priority="142" stopIfTrue="1" operator="equal">
      <formula>$DW330</formula>
    </cfRule>
    <cfRule type="cellIs" dxfId="139" priority="143" stopIfTrue="1" operator="equal">
      <formula>$DX330</formula>
    </cfRule>
    <cfRule type="cellIs" dxfId="138" priority="144" stopIfTrue="1" operator="equal">
      <formula>$DY330</formula>
    </cfRule>
  </conditionalFormatting>
  <conditionalFormatting sqref="BD333">
    <cfRule type="cellIs" dxfId="137" priority="139" stopIfTrue="1" operator="equal">
      <formula>$DW331</formula>
    </cfRule>
    <cfRule type="cellIs" dxfId="136" priority="140" stopIfTrue="1" operator="equal">
      <formula>$DX331</formula>
    </cfRule>
    <cfRule type="cellIs" dxfId="135" priority="141" stopIfTrue="1" operator="equal">
      <formula>$DY331</formula>
    </cfRule>
  </conditionalFormatting>
  <conditionalFormatting sqref="BD334">
    <cfRule type="cellIs" dxfId="134" priority="136" stopIfTrue="1" operator="equal">
      <formula>$DW332</formula>
    </cfRule>
    <cfRule type="cellIs" dxfId="133" priority="137" stopIfTrue="1" operator="equal">
      <formula>$DX332</formula>
    </cfRule>
    <cfRule type="cellIs" dxfId="132" priority="138" stopIfTrue="1" operator="equal">
      <formula>$DY332</formula>
    </cfRule>
  </conditionalFormatting>
  <conditionalFormatting sqref="BD339">
    <cfRule type="cellIs" dxfId="131" priority="130" stopIfTrue="1" operator="equal">
      <formula>$DW337</formula>
    </cfRule>
    <cfRule type="cellIs" dxfId="130" priority="131" stopIfTrue="1" operator="equal">
      <formula>$DX337</formula>
    </cfRule>
    <cfRule type="cellIs" dxfId="129" priority="132" stopIfTrue="1" operator="equal">
      <formula>$DY337</formula>
    </cfRule>
  </conditionalFormatting>
  <conditionalFormatting sqref="BF335:BF338">
    <cfRule type="cellIs" dxfId="128" priority="118" stopIfTrue="1" operator="equal">
      <formula>$DW333</formula>
    </cfRule>
    <cfRule type="cellIs" dxfId="127" priority="119" stopIfTrue="1" operator="equal">
      <formula>$DX333</formula>
    </cfRule>
    <cfRule type="cellIs" dxfId="126" priority="120" stopIfTrue="1" operator="equal">
      <formula>$DY333</formula>
    </cfRule>
  </conditionalFormatting>
  <conditionalFormatting sqref="BF332">
    <cfRule type="cellIs" dxfId="125" priority="127" stopIfTrue="1" operator="equal">
      <formula>$DW330</formula>
    </cfRule>
    <cfRule type="cellIs" dxfId="124" priority="128" stopIfTrue="1" operator="equal">
      <formula>$DX330</formula>
    </cfRule>
    <cfRule type="cellIs" dxfId="123" priority="129" stopIfTrue="1" operator="equal">
      <formula>$DY330</formula>
    </cfRule>
  </conditionalFormatting>
  <conditionalFormatting sqref="BF333">
    <cfRule type="cellIs" dxfId="122" priority="124" stopIfTrue="1" operator="equal">
      <formula>$DW331</formula>
    </cfRule>
    <cfRule type="cellIs" dxfId="121" priority="125" stopIfTrue="1" operator="equal">
      <formula>$DX331</formula>
    </cfRule>
    <cfRule type="cellIs" dxfId="120" priority="126" stopIfTrue="1" operator="equal">
      <formula>$DY331</formula>
    </cfRule>
  </conditionalFormatting>
  <conditionalFormatting sqref="BF334">
    <cfRule type="cellIs" dxfId="119" priority="121" stopIfTrue="1" operator="equal">
      <formula>$DW332</formula>
    </cfRule>
    <cfRule type="cellIs" dxfId="118" priority="122" stopIfTrue="1" operator="equal">
      <formula>$DX332</formula>
    </cfRule>
    <cfRule type="cellIs" dxfId="117" priority="123" stopIfTrue="1" operator="equal">
      <formula>$DY332</formula>
    </cfRule>
  </conditionalFormatting>
  <conditionalFormatting sqref="BF339">
    <cfRule type="cellIs" dxfId="116" priority="115" stopIfTrue="1" operator="equal">
      <formula>$DW337</formula>
    </cfRule>
    <cfRule type="cellIs" dxfId="115" priority="116" stopIfTrue="1" operator="equal">
      <formula>$DX337</formula>
    </cfRule>
    <cfRule type="cellIs" dxfId="114" priority="117" stopIfTrue="1" operator="equal">
      <formula>$DY337</formula>
    </cfRule>
  </conditionalFormatting>
  <conditionalFormatting sqref="BH335:BH338">
    <cfRule type="cellIs" dxfId="113" priority="103" stopIfTrue="1" operator="equal">
      <formula>$DW333</formula>
    </cfRule>
    <cfRule type="cellIs" dxfId="112" priority="104" stopIfTrue="1" operator="equal">
      <formula>$DX333</formula>
    </cfRule>
    <cfRule type="cellIs" dxfId="111" priority="105" stopIfTrue="1" operator="equal">
      <formula>$DY333</formula>
    </cfRule>
  </conditionalFormatting>
  <conditionalFormatting sqref="BH332">
    <cfRule type="cellIs" dxfId="110" priority="112" stopIfTrue="1" operator="equal">
      <formula>$DW330</formula>
    </cfRule>
    <cfRule type="cellIs" dxfId="109" priority="113" stopIfTrue="1" operator="equal">
      <formula>$DX330</formula>
    </cfRule>
    <cfRule type="cellIs" dxfId="108" priority="114" stopIfTrue="1" operator="equal">
      <formula>$DY330</formula>
    </cfRule>
  </conditionalFormatting>
  <conditionalFormatting sqref="BH333">
    <cfRule type="cellIs" dxfId="107" priority="109" stopIfTrue="1" operator="equal">
      <formula>$DW331</formula>
    </cfRule>
    <cfRule type="cellIs" dxfId="106" priority="110" stopIfTrue="1" operator="equal">
      <formula>$DX331</formula>
    </cfRule>
    <cfRule type="cellIs" dxfId="105" priority="111" stopIfTrue="1" operator="equal">
      <formula>$DY331</formula>
    </cfRule>
  </conditionalFormatting>
  <conditionalFormatting sqref="BH334">
    <cfRule type="cellIs" dxfId="104" priority="106" stopIfTrue="1" operator="equal">
      <formula>$DW332</formula>
    </cfRule>
    <cfRule type="cellIs" dxfId="103" priority="107" stopIfTrue="1" operator="equal">
      <formula>$DX332</formula>
    </cfRule>
    <cfRule type="cellIs" dxfId="102" priority="108" stopIfTrue="1" operator="equal">
      <formula>$DY332</formula>
    </cfRule>
  </conditionalFormatting>
  <conditionalFormatting sqref="BH339">
    <cfRule type="cellIs" dxfId="101" priority="100" stopIfTrue="1" operator="equal">
      <formula>$DW337</formula>
    </cfRule>
    <cfRule type="cellIs" dxfId="100" priority="101" stopIfTrue="1" operator="equal">
      <formula>$DX337</formula>
    </cfRule>
    <cfRule type="cellIs" dxfId="99" priority="102" stopIfTrue="1" operator="equal">
      <formula>$DY337</formula>
    </cfRule>
  </conditionalFormatting>
  <conditionalFormatting sqref="BH371:BH377">
    <cfRule type="cellIs" dxfId="98" priority="67" stopIfTrue="1" operator="equal">
      <formula>1</formula>
    </cfRule>
    <cfRule type="cellIs" dxfId="97" priority="68" stopIfTrue="1" operator="equal">
      <formula>2</formula>
    </cfRule>
    <cfRule type="cellIs" dxfId="96" priority="69" stopIfTrue="1" operator="equal">
      <formula>3</formula>
    </cfRule>
  </conditionalFormatting>
  <conditionalFormatting sqref="AW347:BF347">
    <cfRule type="cellIs" dxfId="95" priority="97" stopIfTrue="1" operator="equal">
      <formula>$DW330</formula>
    </cfRule>
    <cfRule type="cellIs" dxfId="94" priority="98" stopIfTrue="1" operator="equal">
      <formula>$DX330</formula>
    </cfRule>
    <cfRule type="cellIs" dxfId="93" priority="99" stopIfTrue="1" operator="equal">
      <formula>$DY330</formula>
    </cfRule>
  </conditionalFormatting>
  <conditionalFormatting sqref="BG349:BG356">
    <cfRule type="cellIs" dxfId="92" priority="94" stopIfTrue="1" operator="equal">
      <formula>1</formula>
    </cfRule>
    <cfRule type="cellIs" dxfId="91" priority="95" stopIfTrue="1" operator="equal">
      <formula>2</formula>
    </cfRule>
    <cfRule type="cellIs" dxfId="90" priority="96" stopIfTrue="1" operator="equal">
      <formula>3</formula>
    </cfRule>
  </conditionalFormatting>
  <conditionalFormatting sqref="AU349:AV356">
    <cfRule type="cellIs" dxfId="89" priority="91" stopIfTrue="1" operator="equal">
      <formula>1</formula>
    </cfRule>
    <cfRule type="cellIs" dxfId="88" priority="92" stopIfTrue="1" operator="equal">
      <formula>2</formula>
    </cfRule>
    <cfRule type="cellIs" dxfId="87" priority="93" stopIfTrue="1" operator="equal">
      <formula>3</formula>
    </cfRule>
  </conditionalFormatting>
  <conditionalFormatting sqref="BI378">
    <cfRule type="cellIs" dxfId="86" priority="88" stopIfTrue="1" operator="equal">
      <formula>1</formula>
    </cfRule>
    <cfRule type="cellIs" dxfId="85" priority="89" stopIfTrue="1" operator="equal">
      <formula>2</formula>
    </cfRule>
    <cfRule type="cellIs" dxfId="84" priority="90" stopIfTrue="1" operator="equal">
      <formula>3</formula>
    </cfRule>
  </conditionalFormatting>
  <conditionalFormatting sqref="BA378">
    <cfRule type="cellIs" dxfId="83" priority="85" stopIfTrue="1" operator="equal">
      <formula>1</formula>
    </cfRule>
    <cfRule type="cellIs" dxfId="82" priority="86" stopIfTrue="1" operator="equal">
      <formula>2</formula>
    </cfRule>
    <cfRule type="cellIs" dxfId="81" priority="87" stopIfTrue="1" operator="equal">
      <formula>3</formula>
    </cfRule>
  </conditionalFormatting>
  <conditionalFormatting sqref="AQ378:AR378">
    <cfRule type="cellIs" dxfId="80" priority="82" stopIfTrue="1" operator="equal">
      <formula>1</formula>
    </cfRule>
    <cfRule type="cellIs" dxfId="79" priority="83" stopIfTrue="1" operator="equal">
      <formula>2</formula>
    </cfRule>
    <cfRule type="cellIs" dxfId="78" priority="84" stopIfTrue="1" operator="equal">
      <formula>3</formula>
    </cfRule>
  </conditionalFormatting>
  <conditionalFormatting sqref="AU378:AV378">
    <cfRule type="cellIs" dxfId="77" priority="79" stopIfTrue="1" operator="equal">
      <formula>1</formula>
    </cfRule>
    <cfRule type="cellIs" dxfId="76" priority="80" stopIfTrue="1" operator="equal">
      <formula>2</formula>
    </cfRule>
    <cfRule type="cellIs" dxfId="75" priority="81" stopIfTrue="1" operator="equal">
      <formula>3</formula>
    </cfRule>
  </conditionalFormatting>
  <conditionalFormatting sqref="AY378">
    <cfRule type="cellIs" dxfId="74" priority="76" stopIfTrue="1" operator="equal">
      <formula>1</formula>
    </cfRule>
    <cfRule type="cellIs" dxfId="73" priority="77" stopIfTrue="1" operator="equal">
      <formula>2</formula>
    </cfRule>
    <cfRule type="cellIs" dxfId="72" priority="78" stopIfTrue="1" operator="equal">
      <formula>3</formula>
    </cfRule>
  </conditionalFormatting>
  <conditionalFormatting sqref="BD378">
    <cfRule type="cellIs" dxfId="71" priority="73" stopIfTrue="1" operator="equal">
      <formula>1</formula>
    </cfRule>
    <cfRule type="cellIs" dxfId="70" priority="74" stopIfTrue="1" operator="equal">
      <formula>2</formula>
    </cfRule>
    <cfRule type="cellIs" dxfId="69" priority="75" stopIfTrue="1" operator="equal">
      <formula>3</formula>
    </cfRule>
  </conditionalFormatting>
  <conditionalFormatting sqref="BH370">
    <cfRule type="cellIs" dxfId="68" priority="70" stopIfTrue="1" operator="equal">
      <formula>1</formula>
    </cfRule>
    <cfRule type="cellIs" dxfId="67" priority="71" stopIfTrue="1" operator="equal">
      <formula>2</formula>
    </cfRule>
    <cfRule type="cellIs" dxfId="66" priority="72" stopIfTrue="1" operator="equal">
      <formula>3</formula>
    </cfRule>
  </conditionalFormatting>
  <conditionalFormatting sqref="F370 F377 F394 F387 F373:F375 F390:F392">
    <cfRule type="cellIs" dxfId="65" priority="64" stopIfTrue="1" operator="equal">
      <formula>1</formula>
    </cfRule>
    <cfRule type="cellIs" dxfId="64" priority="66" stopIfTrue="1" operator="equal">
      <formula>3</formula>
    </cfRule>
  </conditionalFormatting>
  <conditionalFormatting sqref="F370 F377 F394 F387 F373:F375 F390:F392">
    <cfRule type="cellIs" dxfId="63" priority="65" stopIfTrue="1" operator="equal">
      <formula>2</formula>
    </cfRule>
  </conditionalFormatting>
  <conditionalFormatting sqref="F379">
    <cfRule type="cellIs" dxfId="62" priority="61" stopIfTrue="1" operator="equal">
      <formula>1</formula>
    </cfRule>
    <cfRule type="cellIs" dxfId="61" priority="63" stopIfTrue="1" operator="equal">
      <formula>3</formula>
    </cfRule>
  </conditionalFormatting>
  <conditionalFormatting sqref="F379">
    <cfRule type="cellIs" dxfId="60" priority="62" stopIfTrue="1" operator="equal">
      <formula>2</formula>
    </cfRule>
  </conditionalFormatting>
  <conditionalFormatting sqref="F396">
    <cfRule type="cellIs" dxfId="59" priority="58" stopIfTrue="1" operator="equal">
      <formula>1</formula>
    </cfRule>
    <cfRule type="cellIs" dxfId="58" priority="60" stopIfTrue="1" operator="equal">
      <formula>3</formula>
    </cfRule>
  </conditionalFormatting>
  <conditionalFormatting sqref="F396">
    <cfRule type="cellIs" dxfId="57" priority="59" stopIfTrue="1" operator="equal">
      <formula>2</formula>
    </cfRule>
  </conditionalFormatting>
  <conditionalFormatting sqref="F357">
    <cfRule type="cellIs" dxfId="56" priority="55" stopIfTrue="1" operator="equal">
      <formula>1</formula>
    </cfRule>
    <cfRule type="cellIs" dxfId="55" priority="57" stopIfTrue="1" operator="equal">
      <formula>3</formula>
    </cfRule>
  </conditionalFormatting>
  <conditionalFormatting sqref="F357">
    <cfRule type="cellIs" dxfId="54" priority="56" stopIfTrue="1" operator="equal">
      <formula>2</formula>
    </cfRule>
  </conditionalFormatting>
  <conditionalFormatting sqref="F358:F364">
    <cfRule type="cellIs" dxfId="53" priority="52" stopIfTrue="1" operator="equal">
      <formula>1</formula>
    </cfRule>
    <cfRule type="cellIs" dxfId="52" priority="54" stopIfTrue="1" operator="equal">
      <formula>3</formula>
    </cfRule>
  </conditionalFormatting>
  <conditionalFormatting sqref="F358:F364">
    <cfRule type="cellIs" dxfId="51" priority="53" stopIfTrue="1" operator="equal">
      <formula>2</formula>
    </cfRule>
  </conditionalFormatting>
  <conditionalFormatting sqref="AS11">
    <cfRule type="cellIs" dxfId="50" priority="46" stopIfTrue="1" operator="equal">
      <formula>1</formula>
    </cfRule>
    <cfRule type="cellIs" dxfId="49" priority="47" stopIfTrue="1" operator="equal">
      <formula>2</formula>
    </cfRule>
    <cfRule type="cellIs" dxfId="48" priority="48" stopIfTrue="1" operator="equal">
      <formula>3</formula>
    </cfRule>
  </conditionalFormatting>
  <conditionalFormatting sqref="AQ11">
    <cfRule type="cellIs" dxfId="47" priority="49" stopIfTrue="1" operator="equal">
      <formula>1</formula>
    </cfRule>
    <cfRule type="cellIs" dxfId="46" priority="50" stopIfTrue="1" operator="equal">
      <formula>2</formula>
    </cfRule>
    <cfRule type="cellIs" dxfId="45" priority="51" stopIfTrue="1" operator="equal">
      <formula>3</formula>
    </cfRule>
  </conditionalFormatting>
  <conditionalFormatting sqref="AU11">
    <cfRule type="cellIs" dxfId="44" priority="43" stopIfTrue="1" operator="equal">
      <formula>1</formula>
    </cfRule>
    <cfRule type="cellIs" dxfId="43" priority="44" stopIfTrue="1" operator="equal">
      <formula>2</formula>
    </cfRule>
    <cfRule type="cellIs" dxfId="42" priority="45" stopIfTrue="1" operator="equal">
      <formula>3</formula>
    </cfRule>
  </conditionalFormatting>
  <conditionalFormatting sqref="AW11">
    <cfRule type="cellIs" dxfId="41" priority="40" stopIfTrue="1" operator="equal">
      <formula>1</formula>
    </cfRule>
    <cfRule type="cellIs" dxfId="40" priority="41" stopIfTrue="1" operator="equal">
      <formula>2</formula>
    </cfRule>
    <cfRule type="cellIs" dxfId="39" priority="42" stopIfTrue="1" operator="equal">
      <formula>3</formula>
    </cfRule>
  </conditionalFormatting>
  <conditionalFormatting sqref="AY11">
    <cfRule type="cellIs" dxfId="38" priority="37" stopIfTrue="1" operator="equal">
      <formula>1</formula>
    </cfRule>
    <cfRule type="cellIs" dxfId="37" priority="38" stopIfTrue="1" operator="equal">
      <formula>2</formula>
    </cfRule>
    <cfRule type="cellIs" dxfId="36" priority="39" stopIfTrue="1" operator="equal">
      <formula>3</formula>
    </cfRule>
  </conditionalFormatting>
  <conditionalFormatting sqref="AQ10">
    <cfRule type="cellIs" dxfId="35" priority="31" stopIfTrue="1" operator="equal">
      <formula>1</formula>
    </cfRule>
    <cfRule type="cellIs" dxfId="34" priority="32" stopIfTrue="1" operator="equal">
      <formula>2</formula>
    </cfRule>
    <cfRule type="cellIs" dxfId="33" priority="33" stopIfTrue="1" operator="equal">
      <formula>3</formula>
    </cfRule>
  </conditionalFormatting>
  <conditionalFormatting sqref="AS10">
    <cfRule type="cellIs" dxfId="32" priority="28" stopIfTrue="1" operator="equal">
      <formula>1</formula>
    </cfRule>
    <cfRule type="cellIs" dxfId="31" priority="29" stopIfTrue="1" operator="equal">
      <formula>2</formula>
    </cfRule>
    <cfRule type="cellIs" dxfId="30" priority="30" stopIfTrue="1" operator="equal">
      <formula>3</formula>
    </cfRule>
  </conditionalFormatting>
  <conditionalFormatting sqref="AU10">
    <cfRule type="cellIs" dxfId="29" priority="25" stopIfTrue="1" operator="equal">
      <formula>1</formula>
    </cfRule>
    <cfRule type="cellIs" dxfId="28" priority="26" stopIfTrue="1" operator="equal">
      <formula>2</formula>
    </cfRule>
    <cfRule type="cellIs" dxfId="27" priority="27" stopIfTrue="1" operator="equal">
      <formula>3</formula>
    </cfRule>
  </conditionalFormatting>
  <conditionalFormatting sqref="AY10">
    <cfRule type="cellIs" dxfId="26" priority="19" stopIfTrue="1" operator="equal">
      <formula>1</formula>
    </cfRule>
    <cfRule type="cellIs" dxfId="25" priority="20" stopIfTrue="1" operator="equal">
      <formula>2</formula>
    </cfRule>
    <cfRule type="cellIs" dxfId="24" priority="21" stopIfTrue="1" operator="equal">
      <formula>3</formula>
    </cfRule>
  </conditionalFormatting>
  <conditionalFormatting sqref="AK10 AM10 AO10">
    <cfRule type="cellIs" dxfId="23" priority="34" stopIfTrue="1" operator="equal">
      <formula>1</formula>
    </cfRule>
    <cfRule type="cellIs" dxfId="22" priority="35" stopIfTrue="1" operator="equal">
      <formula>2</formula>
    </cfRule>
    <cfRule type="cellIs" dxfId="21" priority="36" stopIfTrue="1" operator="equal">
      <formula>3</formula>
    </cfRule>
  </conditionalFormatting>
  <conditionalFormatting sqref="AW10">
    <cfRule type="cellIs" dxfId="20" priority="22" stopIfTrue="1" operator="equal">
      <formula>1</formula>
    </cfRule>
    <cfRule type="cellIs" dxfId="19" priority="23" stopIfTrue="1" operator="equal">
      <formula>2</formula>
    </cfRule>
    <cfRule type="cellIs" dxfId="18" priority="24" stopIfTrue="1" operator="equal">
      <formula>3</formula>
    </cfRule>
  </conditionalFormatting>
  <conditionalFormatting sqref="AK12:AK328 AM12:AM328 AO12:AO328">
    <cfRule type="cellIs" dxfId="17" priority="16" stopIfTrue="1" operator="equal">
      <formula>1</formula>
    </cfRule>
    <cfRule type="cellIs" dxfId="16" priority="17" stopIfTrue="1" operator="equal">
      <formula>2</formula>
    </cfRule>
    <cfRule type="cellIs" dxfId="15" priority="18" stopIfTrue="1" operator="equal">
      <formula>3</formula>
    </cfRule>
  </conditionalFormatting>
  <conditionalFormatting sqref="AQ12:AQ328">
    <cfRule type="cellIs" dxfId="14" priority="13" stopIfTrue="1" operator="equal">
      <formula>1</formula>
    </cfRule>
    <cfRule type="cellIs" dxfId="13" priority="14" stopIfTrue="1" operator="equal">
      <formula>2</formula>
    </cfRule>
    <cfRule type="cellIs" dxfId="12" priority="15" stopIfTrue="1" operator="equal">
      <formula>3</formula>
    </cfRule>
  </conditionalFormatting>
  <conditionalFormatting sqref="AS12:AS328">
    <cfRule type="cellIs" dxfId="11" priority="10" stopIfTrue="1" operator="equal">
      <formula>1</formula>
    </cfRule>
    <cfRule type="cellIs" dxfId="10" priority="11" stopIfTrue="1" operator="equal">
      <formula>2</formula>
    </cfRule>
    <cfRule type="cellIs" dxfId="9" priority="12" stopIfTrue="1" operator="equal">
      <formula>3</formula>
    </cfRule>
  </conditionalFormatting>
  <conditionalFormatting sqref="AU12:AU328">
    <cfRule type="cellIs" dxfId="8" priority="7" stopIfTrue="1" operator="equal">
      <formula>1</formula>
    </cfRule>
    <cfRule type="cellIs" dxfId="7" priority="8" stopIfTrue="1" operator="equal">
      <formula>2</formula>
    </cfRule>
    <cfRule type="cellIs" dxfId="6" priority="9" stopIfTrue="1" operator="equal">
      <formula>3</formula>
    </cfRule>
  </conditionalFormatting>
  <conditionalFormatting sqref="AW12:AW328">
    <cfRule type="cellIs" dxfId="5" priority="4" stopIfTrue="1" operator="equal">
      <formula>1</formula>
    </cfRule>
    <cfRule type="cellIs" dxfId="4" priority="5" stopIfTrue="1" operator="equal">
      <formula>2</formula>
    </cfRule>
    <cfRule type="cellIs" dxfId="3" priority="6" stopIfTrue="1" operator="equal">
      <formula>3</formula>
    </cfRule>
  </conditionalFormatting>
  <conditionalFormatting sqref="AY12:AY328">
    <cfRule type="cellIs" dxfId="2" priority="1" stopIfTrue="1" operator="equal">
      <formula>1</formula>
    </cfRule>
    <cfRule type="cellIs" dxfId="1" priority="2" stopIfTrue="1" operator="equal">
      <formula>2</formula>
    </cfRule>
    <cfRule type="cellIs" dxfId="0" priority="3" stopIfTrue="1" operator="equal">
      <formula>3</formula>
    </cfRule>
  </conditionalFormatting>
  <printOptions horizontalCentered="1"/>
  <pageMargins left="0.19685039370078741" right="0" top="0.19685039370078741" bottom="0" header="0" footer="0"/>
  <pageSetup paperSize="8" scale="49" pageOrder="overThenDown" orientation="landscape" verticalDpi="300" r:id="rId1"/>
  <headerFooter alignWithMargins="0"/>
  <rowBreaks count="1" manualBreakCount="1">
    <brk id="6" max="29"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CD7F62-A91F-46B8-99C9-42964D6B236A}">
  <dimension ref="A1:O124"/>
  <sheetViews>
    <sheetView zoomScaleNormal="100" workbookViewId="0">
      <selection activeCell="Q19" sqref="Q19"/>
    </sheetView>
  </sheetViews>
  <sheetFormatPr baseColWidth="10" defaultRowHeight="12.75" x14ac:dyDescent="0.2"/>
  <cols>
    <col min="1" max="1" width="2.85546875" style="2330" customWidth="1"/>
    <col min="2" max="2" width="12.42578125" style="2330" customWidth="1"/>
    <col min="3" max="3" width="7.5703125" style="2330" customWidth="1"/>
    <col min="4" max="4" width="11.140625" style="2330" customWidth="1"/>
    <col min="5" max="5" width="9.28515625" style="2330" customWidth="1"/>
    <col min="6" max="6" width="7.5703125" style="2330" customWidth="1"/>
    <col min="7" max="7" width="17.85546875" style="2330" customWidth="1"/>
    <col min="8" max="8" width="10.42578125" style="2330" customWidth="1"/>
    <col min="9" max="9" width="11" style="2330" customWidth="1"/>
    <col min="10" max="10" width="9.140625" style="2330" customWidth="1"/>
    <col min="11" max="11" width="9.28515625" style="2330" customWidth="1"/>
    <col min="12" max="12" width="18.28515625" style="2330" customWidth="1"/>
    <col min="13" max="13" width="19.5703125" style="2330" customWidth="1"/>
    <col min="14" max="14" width="24.85546875" style="2330" customWidth="1"/>
    <col min="15" max="15" width="3.140625" style="904" customWidth="1"/>
    <col min="16" max="16384" width="11.42578125" style="904"/>
  </cols>
  <sheetData>
    <row r="1" spans="1:15" ht="30" customHeight="1" x14ac:dyDescent="0.2">
      <c r="B1" s="2331" t="s">
        <v>2334</v>
      </c>
      <c r="C1" s="2332"/>
      <c r="D1" s="2332"/>
      <c r="E1" s="2332"/>
      <c r="F1" s="2332"/>
      <c r="G1" s="2332"/>
      <c r="H1" s="2332"/>
      <c r="I1" s="2332"/>
      <c r="J1" s="2332"/>
      <c r="K1" s="2332"/>
      <c r="L1" s="2332"/>
      <c r="M1" s="2332"/>
      <c r="N1" s="2333"/>
      <c r="O1" s="2330"/>
    </row>
    <row r="2" spans="1:15" ht="15" customHeight="1" x14ac:dyDescent="0.2">
      <c r="B2" s="2334" t="s">
        <v>2246</v>
      </c>
      <c r="C2" s="5280" t="str">
        <f ca="1">SUBSTITUTE(LEFT(CELL("filename",C2),FIND("]",CELL("filename",C2))-1),"[","")</f>
        <v>D:\Données\Copie_ancien_DD\0-UPRT.fait\1-UPRT.FR-SITE-WEB\ff-fiches-fabrications\ff-fiches-fabrication-maj-08-2020\tranmission.des.savoirs.xlsx</v>
      </c>
      <c r="D2" s="5280"/>
      <c r="E2" s="5280"/>
      <c r="F2" s="5280"/>
      <c r="G2" s="5280"/>
      <c r="H2" s="5280"/>
      <c r="I2" s="2335" t="s">
        <v>1192</v>
      </c>
      <c r="J2" s="2335"/>
      <c r="K2" s="2335"/>
      <c r="L2" s="2335"/>
      <c r="M2" s="2335"/>
      <c r="N2" s="2336"/>
      <c r="O2" s="2330"/>
    </row>
    <row r="3" spans="1:15" ht="15" customHeight="1" x14ac:dyDescent="0.2">
      <c r="B3" s="2337"/>
      <c r="C3" s="5281"/>
      <c r="D3" s="5281"/>
      <c r="E3" s="5281"/>
      <c r="F3" s="5281"/>
      <c r="G3" s="5281"/>
      <c r="H3" s="5281"/>
      <c r="I3" s="2338" t="s">
        <v>1193</v>
      </c>
      <c r="J3" s="2338"/>
      <c r="K3" s="2338"/>
      <c r="L3" s="2338"/>
      <c r="M3" s="2338"/>
      <c r="N3" s="2339"/>
      <c r="O3" s="2330"/>
    </row>
    <row r="4" spans="1:15" ht="15" customHeight="1" x14ac:dyDescent="0.2">
      <c r="B4" s="2340" t="s">
        <v>1129</v>
      </c>
      <c r="C4" s="5282" t="str">
        <f ca="1">MID(CELL("filename",C4),FIND("[",CELL("filename",C4)),300)</f>
        <v>[tranmission.des.savoirs.xlsx]aide.evaluation</v>
      </c>
      <c r="D4" s="5282"/>
      <c r="E4" s="5282"/>
      <c r="F4" s="5282"/>
      <c r="G4" s="5282"/>
      <c r="H4" s="5283"/>
      <c r="I4" s="2341" t="s">
        <v>1131</v>
      </c>
      <c r="J4" s="2335"/>
      <c r="K4" s="2335"/>
      <c r="L4" s="2335"/>
      <c r="M4" s="2335"/>
      <c r="N4" s="2336"/>
      <c r="O4" s="2330"/>
    </row>
    <row r="5" spans="1:15" ht="15" customHeight="1" x14ac:dyDescent="0.2">
      <c r="B5" s="2337"/>
      <c r="C5" s="5284"/>
      <c r="D5" s="5284"/>
      <c r="E5" s="5284"/>
      <c r="F5" s="5284"/>
      <c r="G5" s="5284"/>
      <c r="H5" s="5285"/>
      <c r="I5" s="2342" t="s">
        <v>1133</v>
      </c>
      <c r="J5" s="2338"/>
      <c r="K5" s="2338"/>
      <c r="L5" s="2338"/>
      <c r="M5" s="2338"/>
      <c r="N5" s="2339"/>
      <c r="O5" s="2330"/>
    </row>
    <row r="6" spans="1:15" ht="15" customHeight="1" x14ac:dyDescent="0.2">
      <c r="B6" s="2340" t="s">
        <v>1141</v>
      </c>
      <c r="C6" s="2335"/>
      <c r="D6" s="2335"/>
      <c r="E6" s="2335"/>
      <c r="F6" s="2335"/>
      <c r="G6" s="2335"/>
      <c r="H6" s="2335"/>
      <c r="I6" s="2341" t="s">
        <v>1195</v>
      </c>
      <c r="J6" s="2335"/>
      <c r="K6" s="2335"/>
      <c r="L6" s="2335"/>
      <c r="M6" s="2335"/>
      <c r="N6" s="2336"/>
      <c r="O6" s="2330"/>
    </row>
    <row r="7" spans="1:15" ht="15" customHeight="1" x14ac:dyDescent="0.2">
      <c r="B7" s="2343"/>
      <c r="C7" s="2344"/>
      <c r="D7" s="2344"/>
      <c r="E7" s="2344"/>
      <c r="F7" s="2344"/>
      <c r="G7" s="2344"/>
      <c r="H7" s="2344"/>
      <c r="I7" s="2345" t="s">
        <v>1196</v>
      </c>
      <c r="J7" s="2344"/>
      <c r="K7" s="2344"/>
      <c r="L7" s="2344"/>
      <c r="M7" s="2344"/>
      <c r="N7" s="2346"/>
      <c r="O7" s="2330"/>
    </row>
    <row r="8" spans="1:15" ht="24.95" customHeight="1" x14ac:dyDescent="0.2">
      <c r="B8" s="2347" t="s">
        <v>2247</v>
      </c>
      <c r="C8" s="2348"/>
      <c r="D8" s="2348"/>
      <c r="E8" s="2348"/>
      <c r="F8" s="2348"/>
      <c r="G8" s="2348"/>
      <c r="H8" s="2348"/>
      <c r="I8" s="2349"/>
      <c r="J8" s="2349"/>
      <c r="K8" s="2349"/>
      <c r="L8" s="2349"/>
      <c r="M8" s="2349"/>
      <c r="N8" s="2350" t="s">
        <v>2248</v>
      </c>
      <c r="O8" s="2330"/>
    </row>
    <row r="9" spans="1:15" ht="10.5" customHeight="1" x14ac:dyDescent="0.2">
      <c r="B9" s="2351" t="s">
        <v>2249</v>
      </c>
      <c r="C9" s="2126"/>
      <c r="D9" s="2126"/>
      <c r="E9" s="2126"/>
      <c r="F9" s="2126"/>
      <c r="G9" s="2126"/>
      <c r="H9" s="2126"/>
      <c r="I9" s="2126"/>
      <c r="J9" s="2126"/>
      <c r="K9" s="2126"/>
      <c r="L9" s="2126"/>
      <c r="M9" s="2126"/>
      <c r="N9" s="2126"/>
      <c r="O9" s="2330"/>
    </row>
    <row r="10" spans="1:15" ht="24.95" customHeight="1" x14ac:dyDescent="0.2">
      <c r="B10" s="2354"/>
      <c r="C10" s="2355"/>
      <c r="D10" s="2355"/>
      <c r="E10" s="2355"/>
      <c r="F10" s="2355"/>
      <c r="G10" s="2355"/>
      <c r="H10" s="2355"/>
      <c r="I10" s="2355"/>
      <c r="J10" s="2355"/>
      <c r="K10" s="2355"/>
      <c r="L10" s="2355"/>
      <c r="M10" s="2355"/>
      <c r="N10" s="2356"/>
      <c r="O10" s="2330"/>
    </row>
    <row r="11" spans="1:15" ht="24.95" customHeight="1" x14ac:dyDescent="0.2">
      <c r="B11" s="2357"/>
      <c r="C11" s="2358"/>
      <c r="D11" s="2358"/>
      <c r="E11" s="2358"/>
      <c r="F11" s="2358"/>
      <c r="G11" s="2358"/>
      <c r="H11" s="2358"/>
      <c r="I11" s="2359"/>
      <c r="J11" s="2359"/>
      <c r="K11" s="2358"/>
      <c r="L11" s="2359"/>
      <c r="M11" s="2358"/>
      <c r="N11" s="2360"/>
      <c r="O11" s="2330"/>
    </row>
    <row r="12" spans="1:15" ht="24.95" customHeight="1" x14ac:dyDescent="0.2">
      <c r="B12" s="2357"/>
      <c r="C12" s="2361" t="s">
        <v>2250</v>
      </c>
      <c r="D12" s="2358"/>
      <c r="E12" s="2358"/>
      <c r="F12" s="2358"/>
      <c r="G12" s="2358"/>
      <c r="H12" s="2358"/>
      <c r="I12" s="2358"/>
      <c r="J12" s="2358"/>
      <c r="K12" s="2358"/>
      <c r="L12" s="2358"/>
      <c r="M12" s="2358"/>
      <c r="N12" s="2360"/>
      <c r="O12" s="2330"/>
    </row>
    <row r="13" spans="1:15" ht="24.95" customHeight="1" x14ac:dyDescent="0.2">
      <c r="B13" s="2362"/>
      <c r="C13" s="2368" t="s">
        <v>2251</v>
      </c>
      <c r="D13" s="2358"/>
      <c r="E13" s="2358"/>
      <c r="F13" s="2358"/>
      <c r="G13" s="2358"/>
      <c r="H13" s="2358"/>
      <c r="I13" s="2358"/>
      <c r="J13" s="2358"/>
      <c r="K13" s="2358"/>
      <c r="L13" s="2358"/>
      <c r="M13" s="2358"/>
      <c r="N13" s="2365"/>
      <c r="O13" s="2330"/>
    </row>
    <row r="14" spans="1:15" ht="24.95" customHeight="1" x14ac:dyDescent="0.2">
      <c r="B14" s="2357"/>
      <c r="C14" s="2368" t="s">
        <v>2252</v>
      </c>
      <c r="D14" s="2363"/>
      <c r="E14" s="2358"/>
      <c r="F14" s="2358"/>
      <c r="G14" s="2363"/>
      <c r="H14" s="2358"/>
      <c r="I14" s="2358"/>
      <c r="J14" s="2358"/>
      <c r="K14" s="2358"/>
      <c r="L14" s="2358"/>
      <c r="M14" s="2358"/>
      <c r="N14" s="2360"/>
      <c r="O14" s="2330"/>
    </row>
    <row r="15" spans="1:15" ht="24.95" customHeight="1" x14ac:dyDescent="0.2">
      <c r="B15" s="2357"/>
      <c r="C15" s="2368" t="s">
        <v>2253</v>
      </c>
      <c r="D15" s="2363"/>
      <c r="E15" s="2358"/>
      <c r="F15" s="2358"/>
      <c r="G15" s="2363"/>
      <c r="H15" s="2358"/>
      <c r="I15" s="2358"/>
      <c r="J15" s="2358"/>
      <c r="K15" s="2358"/>
      <c r="L15" s="2358"/>
      <c r="M15" s="2358"/>
      <c r="N15" s="2360"/>
      <c r="O15" s="2330"/>
    </row>
    <row r="16" spans="1:15" ht="21.95" customHeight="1" x14ac:dyDescent="0.2">
      <c r="A16" s="2352"/>
      <c r="B16" s="2357"/>
      <c r="C16" s="2363"/>
      <c r="D16" s="2358"/>
      <c r="E16" s="2358"/>
      <c r="F16" s="2363"/>
      <c r="G16" s="2358"/>
      <c r="H16" s="2358"/>
      <c r="I16" s="2363"/>
      <c r="J16" s="2358"/>
      <c r="K16" s="2358"/>
      <c r="L16" s="2358"/>
      <c r="M16" s="2358"/>
      <c r="N16" s="2360"/>
      <c r="O16" s="2330"/>
    </row>
    <row r="17" spans="2:15" ht="21.95" customHeight="1" x14ac:dyDescent="0.2">
      <c r="B17" s="2357"/>
      <c r="C17" s="2367" t="s">
        <v>2254</v>
      </c>
      <c r="D17" s="2358"/>
      <c r="E17" s="2358"/>
      <c r="F17" s="2363"/>
      <c r="G17" s="2358"/>
      <c r="H17" s="2358"/>
      <c r="I17" s="2363"/>
      <c r="J17" s="2358"/>
      <c r="K17" s="2358"/>
      <c r="L17" s="2358"/>
      <c r="M17" s="2358"/>
      <c r="N17" s="2360"/>
      <c r="O17" s="2330"/>
    </row>
    <row r="18" spans="2:15" ht="21.95" customHeight="1" x14ac:dyDescent="0.2">
      <c r="B18" s="2357"/>
      <c r="C18" s="2363"/>
      <c r="D18" s="2366" t="s">
        <v>2255</v>
      </c>
      <c r="E18" s="2358"/>
      <c r="F18" s="2363"/>
      <c r="G18" s="2358"/>
      <c r="H18" s="2358"/>
      <c r="I18" s="2363"/>
      <c r="J18" s="2358"/>
      <c r="K18" s="2358"/>
      <c r="L18" s="2358"/>
      <c r="M18" s="2358"/>
      <c r="N18" s="2360"/>
      <c r="O18" s="2330"/>
    </row>
    <row r="19" spans="2:15" ht="21.95" customHeight="1" x14ac:dyDescent="0.2">
      <c r="B19" s="2357"/>
      <c r="C19" s="2363"/>
      <c r="D19" s="2366" t="s">
        <v>2256</v>
      </c>
      <c r="E19" s="2358"/>
      <c r="F19" s="2363"/>
      <c r="G19" s="2358"/>
      <c r="H19" s="2358"/>
      <c r="I19" s="2363"/>
      <c r="J19" s="2358"/>
      <c r="K19" s="2358"/>
      <c r="L19" s="2358"/>
      <c r="M19" s="2358"/>
      <c r="N19" s="2360"/>
      <c r="O19" s="2330"/>
    </row>
    <row r="20" spans="2:15" ht="21.95" customHeight="1" x14ac:dyDescent="0.2">
      <c r="B20" s="2357"/>
      <c r="C20" s="2363"/>
      <c r="D20" s="2366" t="s">
        <v>2257</v>
      </c>
      <c r="E20" s="2358"/>
      <c r="F20" s="2363"/>
      <c r="G20" s="2358"/>
      <c r="H20" s="2358"/>
      <c r="I20" s="2363"/>
      <c r="J20" s="2358"/>
      <c r="K20" s="2358"/>
      <c r="L20" s="2358"/>
      <c r="M20" s="2358"/>
      <c r="N20" s="2360"/>
      <c r="O20" s="2330"/>
    </row>
    <row r="21" spans="2:15" ht="21.95" customHeight="1" x14ac:dyDescent="0.2">
      <c r="B21" s="2357"/>
      <c r="C21" s="2363"/>
      <c r="D21" s="2366" t="s">
        <v>2258</v>
      </c>
      <c r="E21" s="2358"/>
      <c r="F21" s="2363"/>
      <c r="G21" s="2358"/>
      <c r="H21" s="2358"/>
      <c r="I21" s="2363"/>
      <c r="J21" s="2358"/>
      <c r="K21" s="2358"/>
      <c r="L21" s="2358"/>
      <c r="M21" s="2358"/>
      <c r="N21" s="2360"/>
      <c r="O21" s="2330"/>
    </row>
    <row r="22" spans="2:15" ht="21.95" customHeight="1" x14ac:dyDescent="0.2">
      <c r="B22" s="2357"/>
      <c r="C22" s="2363"/>
      <c r="D22" s="2366" t="s">
        <v>2259</v>
      </c>
      <c r="E22" s="2358"/>
      <c r="F22" s="2363"/>
      <c r="G22" s="2358"/>
      <c r="H22" s="2358"/>
      <c r="I22" s="2363"/>
      <c r="J22" s="2358"/>
      <c r="K22" s="2358"/>
      <c r="L22" s="2358"/>
      <c r="M22" s="2358"/>
      <c r="N22" s="2360"/>
      <c r="O22" s="2330"/>
    </row>
    <row r="23" spans="2:15" ht="21.95" customHeight="1" x14ac:dyDescent="0.2">
      <c r="B23" s="2357"/>
      <c r="C23" s="2363"/>
      <c r="D23" s="2366" t="s">
        <v>2260</v>
      </c>
      <c r="E23" s="2358"/>
      <c r="F23" s="2363"/>
      <c r="G23" s="2358"/>
      <c r="H23" s="2358"/>
      <c r="I23" s="2363"/>
      <c r="J23" s="2358"/>
      <c r="K23" s="2358"/>
      <c r="L23" s="2358"/>
      <c r="M23" s="2358"/>
      <c r="N23" s="2360"/>
      <c r="O23" s="2330"/>
    </row>
    <row r="24" spans="2:15" ht="21.95" customHeight="1" x14ac:dyDescent="0.2">
      <c r="B24" s="2357"/>
      <c r="C24" s="2363"/>
      <c r="D24" s="2366" t="s">
        <v>2261</v>
      </c>
      <c r="E24" s="2358"/>
      <c r="F24" s="2363"/>
      <c r="G24" s="2358"/>
      <c r="H24" s="2358"/>
      <c r="I24" s="2363"/>
      <c r="J24" s="2358"/>
      <c r="K24" s="2358"/>
      <c r="L24" s="2358"/>
      <c r="M24" s="2358"/>
      <c r="N24" s="2360"/>
      <c r="O24" s="2330"/>
    </row>
    <row r="25" spans="2:15" ht="21.95" customHeight="1" x14ac:dyDescent="0.2">
      <c r="B25" s="2357"/>
      <c r="C25" s="2363"/>
      <c r="D25" s="2366" t="s">
        <v>2262</v>
      </c>
      <c r="E25" s="2358"/>
      <c r="F25" s="2363"/>
      <c r="G25" s="2358"/>
      <c r="H25" s="2358"/>
      <c r="I25" s="2363"/>
      <c r="J25" s="2358"/>
      <c r="K25" s="2358"/>
      <c r="L25" s="2358"/>
      <c r="M25" s="2358"/>
      <c r="N25" s="2360"/>
      <c r="O25" s="2330"/>
    </row>
    <row r="26" spans="2:15" ht="21.95" customHeight="1" x14ac:dyDescent="0.2">
      <c r="B26" s="2357"/>
      <c r="C26" s="2363"/>
      <c r="D26" s="2366" t="s">
        <v>2263</v>
      </c>
      <c r="E26" s="2358"/>
      <c r="F26" s="2363"/>
      <c r="G26" s="2358"/>
      <c r="H26" s="2358"/>
      <c r="I26" s="2363"/>
      <c r="J26" s="2358"/>
      <c r="K26" s="2358"/>
      <c r="L26" s="2358"/>
      <c r="M26" s="2358"/>
      <c r="N26" s="2360"/>
      <c r="O26" s="2330"/>
    </row>
    <row r="27" spans="2:15" ht="21.95" customHeight="1" x14ac:dyDescent="0.2">
      <c r="B27" s="2357"/>
      <c r="C27" s="2363"/>
      <c r="D27" s="2366"/>
      <c r="E27" s="2358"/>
      <c r="F27" s="2363"/>
      <c r="G27" s="2358"/>
      <c r="H27" s="2358"/>
      <c r="I27" s="2363"/>
      <c r="J27" s="2358"/>
      <c r="K27" s="2358"/>
      <c r="L27" s="2358"/>
      <c r="M27" s="2358"/>
      <c r="N27" s="2360"/>
      <c r="O27" s="2330"/>
    </row>
    <row r="28" spans="2:15" ht="21.95" customHeight="1" x14ac:dyDescent="0.2">
      <c r="B28" s="2357"/>
      <c r="C28" s="2367" t="s">
        <v>2264</v>
      </c>
      <c r="D28" s="2366"/>
      <c r="E28" s="2358"/>
      <c r="F28" s="2363"/>
      <c r="G28" s="2358"/>
      <c r="H28" s="2358"/>
      <c r="I28" s="2363"/>
      <c r="J28" s="2358"/>
      <c r="K28" s="2358"/>
      <c r="L28" s="2358"/>
      <c r="M28" s="2358"/>
      <c r="N28" s="2360"/>
      <c r="O28" s="2330"/>
    </row>
    <row r="29" spans="2:15" ht="21.95" customHeight="1" x14ac:dyDescent="0.2">
      <c r="B29" s="2357"/>
      <c r="C29" s="2363"/>
      <c r="D29" s="2366" t="s">
        <v>2265</v>
      </c>
      <c r="E29" s="2358"/>
      <c r="F29" s="2363"/>
      <c r="G29" s="2358"/>
      <c r="H29" s="2358"/>
      <c r="I29" s="2363"/>
      <c r="J29" s="2358"/>
      <c r="K29" s="2358"/>
      <c r="L29" s="2358"/>
      <c r="M29" s="2358"/>
      <c r="N29" s="2360"/>
      <c r="O29" s="2330"/>
    </row>
    <row r="30" spans="2:15" ht="21.95" customHeight="1" x14ac:dyDescent="0.2">
      <c r="B30" s="2357"/>
      <c r="C30" s="2363"/>
      <c r="D30" s="2366" t="s">
        <v>2266</v>
      </c>
      <c r="E30" s="2358"/>
      <c r="F30" s="2363"/>
      <c r="G30" s="2358"/>
      <c r="H30" s="2358"/>
      <c r="I30" s="2363"/>
      <c r="J30" s="2358"/>
      <c r="K30" s="2358"/>
      <c r="L30" s="2358"/>
      <c r="M30" s="2358"/>
      <c r="N30" s="2360"/>
      <c r="O30" s="2330"/>
    </row>
    <row r="31" spans="2:15" ht="21.95" customHeight="1" x14ac:dyDescent="0.2">
      <c r="B31" s="2357"/>
      <c r="C31" s="2363"/>
      <c r="D31" s="2366" t="s">
        <v>2267</v>
      </c>
      <c r="E31" s="2358"/>
      <c r="F31" s="2363"/>
      <c r="G31" s="2358"/>
      <c r="H31" s="2358"/>
      <c r="I31" s="2363"/>
      <c r="J31" s="2358"/>
      <c r="K31" s="2358"/>
      <c r="L31" s="2358"/>
      <c r="M31" s="2358"/>
      <c r="N31" s="2360"/>
      <c r="O31" s="2330"/>
    </row>
    <row r="32" spans="2:15" ht="21.95" customHeight="1" x14ac:dyDescent="0.2">
      <c r="B32" s="2357"/>
      <c r="C32" s="2363"/>
      <c r="D32" s="2366" t="s">
        <v>2268</v>
      </c>
      <c r="E32" s="2358"/>
      <c r="F32" s="2363"/>
      <c r="G32" s="2358"/>
      <c r="H32" s="2358"/>
      <c r="I32" s="2363"/>
      <c r="J32" s="2358"/>
      <c r="K32" s="2358"/>
      <c r="L32" s="2358"/>
      <c r="M32" s="2358"/>
      <c r="N32" s="2360"/>
      <c r="O32" s="2330"/>
    </row>
    <row r="33" spans="2:15" ht="21.95" customHeight="1" x14ac:dyDescent="0.2">
      <c r="B33" s="2357"/>
      <c r="C33" s="2363"/>
      <c r="D33" s="2358"/>
      <c r="E33" s="2358"/>
      <c r="F33" s="2363"/>
      <c r="G33" s="2358"/>
      <c r="H33" s="2358"/>
      <c r="I33" s="2363"/>
      <c r="J33" s="2358"/>
      <c r="K33" s="2358"/>
      <c r="L33" s="2358"/>
      <c r="M33" s="2358"/>
      <c r="N33" s="2360"/>
      <c r="O33" s="2330"/>
    </row>
    <row r="34" spans="2:15" ht="21.95" customHeight="1" x14ac:dyDescent="0.2">
      <c r="B34" s="2357"/>
      <c r="C34" s="2367" t="s">
        <v>2269</v>
      </c>
      <c r="D34" s="2358"/>
      <c r="E34" s="2358"/>
      <c r="F34" s="2363"/>
      <c r="G34" s="2358"/>
      <c r="H34" s="2358"/>
      <c r="I34" s="2363"/>
      <c r="J34" s="2358"/>
      <c r="K34" s="2358"/>
      <c r="L34" s="2358"/>
      <c r="M34" s="2358"/>
      <c r="N34" s="2360"/>
      <c r="O34" s="2330"/>
    </row>
    <row r="35" spans="2:15" ht="21.95" customHeight="1" x14ac:dyDescent="0.2">
      <c r="B35" s="2357"/>
      <c r="C35" s="2363"/>
      <c r="D35" s="2366" t="s">
        <v>2270</v>
      </c>
      <c r="E35" s="2358"/>
      <c r="F35" s="2363"/>
      <c r="G35" s="2358"/>
      <c r="H35" s="2358"/>
      <c r="I35" s="2363"/>
      <c r="J35" s="2358"/>
      <c r="K35" s="2358"/>
      <c r="L35" s="2358"/>
      <c r="M35" s="2358"/>
      <c r="N35" s="2360"/>
      <c r="O35" s="2330"/>
    </row>
    <row r="36" spans="2:15" ht="21.95" customHeight="1" x14ac:dyDescent="0.2">
      <c r="B36" s="2357"/>
      <c r="C36" s="2363"/>
      <c r="D36" s="2366" t="s">
        <v>2271</v>
      </c>
      <c r="E36" s="2358"/>
      <c r="F36" s="2363"/>
      <c r="G36" s="2358"/>
      <c r="H36" s="2358"/>
      <c r="I36" s="2363"/>
      <c r="J36" s="2358"/>
      <c r="K36" s="2358"/>
      <c r="L36" s="2358"/>
      <c r="M36" s="2358"/>
      <c r="N36" s="2360"/>
      <c r="O36" s="2330"/>
    </row>
    <row r="37" spans="2:15" ht="21.95" customHeight="1" x14ac:dyDescent="0.2">
      <c r="B37" s="2357"/>
      <c r="C37" s="2363"/>
      <c r="D37" s="2366" t="s">
        <v>2272</v>
      </c>
      <c r="E37" s="2358"/>
      <c r="F37" s="2363"/>
      <c r="G37" s="2358"/>
      <c r="H37" s="2358"/>
      <c r="I37" s="2363"/>
      <c r="J37" s="2358"/>
      <c r="K37" s="2358"/>
      <c r="L37" s="2358"/>
      <c r="M37" s="2358"/>
      <c r="N37" s="2360"/>
      <c r="O37" s="2330"/>
    </row>
    <row r="38" spans="2:15" ht="21.95" customHeight="1" x14ac:dyDescent="0.2">
      <c r="B38" s="2357"/>
      <c r="C38" s="2363"/>
      <c r="D38" s="2366" t="s">
        <v>2273</v>
      </c>
      <c r="E38" s="2358"/>
      <c r="F38" s="2363"/>
      <c r="G38" s="2358"/>
      <c r="H38" s="2358"/>
      <c r="I38" s="2363"/>
      <c r="J38" s="2358"/>
      <c r="K38" s="2358"/>
      <c r="L38" s="2358"/>
      <c r="M38" s="2358"/>
      <c r="N38" s="2360"/>
      <c r="O38" s="2330"/>
    </row>
    <row r="39" spans="2:15" ht="21.95" customHeight="1" x14ac:dyDescent="0.2">
      <c r="B39" s="2357"/>
      <c r="C39" s="2363"/>
      <c r="D39" s="2366" t="s">
        <v>2274</v>
      </c>
      <c r="E39" s="2358"/>
      <c r="F39" s="2363"/>
      <c r="G39" s="2358"/>
      <c r="H39" s="2358"/>
      <c r="I39" s="2363"/>
      <c r="J39" s="2358"/>
      <c r="K39" s="2358"/>
      <c r="L39" s="2358"/>
      <c r="M39" s="2358"/>
      <c r="N39" s="2360"/>
      <c r="O39" s="2330"/>
    </row>
    <row r="40" spans="2:15" ht="21.95" customHeight="1" x14ac:dyDescent="0.2">
      <c r="B40" s="2357"/>
      <c r="C40" s="2363"/>
      <c r="D40" s="2358"/>
      <c r="E40" s="2358"/>
      <c r="F40" s="2363"/>
      <c r="G40" s="2358"/>
      <c r="H40" s="2358"/>
      <c r="I40" s="2363"/>
      <c r="J40" s="2358"/>
      <c r="K40" s="2358"/>
      <c r="L40" s="2358"/>
      <c r="M40" s="2358"/>
      <c r="N40" s="2360"/>
      <c r="O40" s="2330"/>
    </row>
    <row r="41" spans="2:15" ht="21.95" customHeight="1" x14ac:dyDescent="0.2">
      <c r="B41" s="2357"/>
      <c r="C41" s="2367" t="s">
        <v>2275</v>
      </c>
      <c r="D41" s="2358"/>
      <c r="E41" s="2358"/>
      <c r="F41" s="2363"/>
      <c r="G41" s="2358"/>
      <c r="H41" s="2358"/>
      <c r="I41" s="2363"/>
      <c r="J41" s="2358"/>
      <c r="K41" s="2358"/>
      <c r="L41" s="2358"/>
      <c r="M41" s="2358"/>
      <c r="N41" s="2360"/>
      <c r="O41" s="2330"/>
    </row>
    <row r="42" spans="2:15" ht="21.95" customHeight="1" x14ac:dyDescent="0.2">
      <c r="B42" s="2357"/>
      <c r="C42" s="2363"/>
      <c r="D42" s="2366" t="s">
        <v>2276</v>
      </c>
      <c r="E42" s="2372"/>
      <c r="F42" s="2363"/>
      <c r="G42" s="2358"/>
      <c r="H42" s="2358"/>
      <c r="I42" s="2363"/>
      <c r="J42" s="2358"/>
      <c r="K42" s="2358"/>
      <c r="L42" s="2358"/>
      <c r="M42" s="2358"/>
      <c r="N42" s="2360"/>
      <c r="O42" s="2330"/>
    </row>
    <row r="43" spans="2:15" ht="21.95" customHeight="1" x14ac:dyDescent="0.2">
      <c r="B43" s="2357"/>
      <c r="C43" s="2363"/>
      <c r="D43" s="2366" t="s">
        <v>2277</v>
      </c>
      <c r="E43" s="2372"/>
      <c r="F43" s="2363"/>
      <c r="G43" s="2358"/>
      <c r="H43" s="2358"/>
      <c r="I43" s="2363"/>
      <c r="J43" s="2358"/>
      <c r="K43" s="2358"/>
      <c r="L43" s="2358"/>
      <c r="M43" s="2358"/>
      <c r="N43" s="2360"/>
      <c r="O43" s="2330"/>
    </row>
    <row r="44" spans="2:15" ht="21.95" customHeight="1" x14ac:dyDescent="0.2">
      <c r="B44" s="2357"/>
      <c r="C44" s="2363"/>
      <c r="D44" s="2366" t="s">
        <v>2278</v>
      </c>
      <c r="E44" s="2372"/>
      <c r="F44" s="2363"/>
      <c r="G44" s="2358"/>
      <c r="H44" s="2358"/>
      <c r="I44" s="2363"/>
      <c r="J44" s="2358"/>
      <c r="K44" s="2358"/>
      <c r="L44" s="2358"/>
      <c r="M44" s="2358"/>
      <c r="N44" s="2360"/>
      <c r="O44" s="2330"/>
    </row>
    <row r="45" spans="2:15" ht="21.95" customHeight="1" x14ac:dyDescent="0.2">
      <c r="B45" s="2357"/>
      <c r="C45" s="2363"/>
      <c r="D45" s="2366" t="s">
        <v>2279</v>
      </c>
      <c r="E45" s="2372"/>
      <c r="F45" s="2363"/>
      <c r="G45" s="2358"/>
      <c r="H45" s="2358"/>
      <c r="I45" s="2363"/>
      <c r="J45" s="2358"/>
      <c r="K45" s="2358"/>
      <c r="L45" s="2358"/>
      <c r="M45" s="2358"/>
      <c r="N45" s="2360"/>
      <c r="O45" s="2330"/>
    </row>
    <row r="46" spans="2:15" ht="21.95" customHeight="1" x14ac:dyDescent="0.2">
      <c r="B46" s="2357"/>
      <c r="C46" s="2363"/>
      <c r="D46" s="2366" t="s">
        <v>2280</v>
      </c>
      <c r="E46" s="2372"/>
      <c r="F46" s="2363"/>
      <c r="G46" s="2358"/>
      <c r="H46" s="2358"/>
      <c r="I46" s="2363"/>
      <c r="J46" s="2358"/>
      <c r="K46" s="2358"/>
      <c r="L46" s="2358"/>
      <c r="M46" s="2358"/>
      <c r="N46" s="2360"/>
      <c r="O46" s="2330"/>
    </row>
    <row r="47" spans="2:15" ht="21.95" customHeight="1" x14ac:dyDescent="0.2">
      <c r="B47" s="2357"/>
      <c r="C47" s="2363"/>
      <c r="D47" s="2372"/>
      <c r="E47" s="2366" t="s">
        <v>2281</v>
      </c>
      <c r="F47" s="2363"/>
      <c r="G47" s="2358"/>
      <c r="H47" s="2358"/>
      <c r="I47" s="2363"/>
      <c r="J47" s="2358"/>
      <c r="K47" s="2358"/>
      <c r="L47" s="2358"/>
      <c r="M47" s="2358"/>
      <c r="N47" s="2360"/>
      <c r="O47" s="2330"/>
    </row>
    <row r="48" spans="2:15" ht="21.95" customHeight="1" x14ac:dyDescent="0.2">
      <c r="B48" s="2357"/>
      <c r="C48" s="2363"/>
      <c r="D48" s="2372"/>
      <c r="E48" s="2366" t="s">
        <v>2282</v>
      </c>
      <c r="F48" s="2363"/>
      <c r="G48" s="2358"/>
      <c r="H48" s="2358"/>
      <c r="I48" s="2363"/>
      <c r="J48" s="2358"/>
      <c r="K48" s="2358"/>
      <c r="L48" s="2358"/>
      <c r="M48" s="2358"/>
      <c r="N48" s="2360"/>
      <c r="O48" s="2330"/>
    </row>
    <row r="49" spans="2:15" ht="21.95" customHeight="1" x14ac:dyDescent="0.2">
      <c r="B49" s="2357"/>
      <c r="C49" s="2363"/>
      <c r="D49" s="2372"/>
      <c r="E49" s="2366" t="s">
        <v>2283</v>
      </c>
      <c r="F49" s="2363"/>
      <c r="G49" s="2358"/>
      <c r="H49" s="2358"/>
      <c r="I49" s="2363"/>
      <c r="J49" s="2358"/>
      <c r="K49" s="2358"/>
      <c r="L49" s="2358"/>
      <c r="M49" s="2358"/>
      <c r="N49" s="2360"/>
      <c r="O49" s="2330"/>
    </row>
    <row r="50" spans="2:15" ht="21.95" customHeight="1" x14ac:dyDescent="0.2">
      <c r="B50" s="2357"/>
      <c r="C50" s="2363"/>
      <c r="D50" s="2372"/>
      <c r="E50" s="2366" t="s">
        <v>2284</v>
      </c>
      <c r="F50" s="2363"/>
      <c r="G50" s="2358"/>
      <c r="H50" s="2358"/>
      <c r="I50" s="2363"/>
      <c r="J50" s="2358"/>
      <c r="K50" s="2358"/>
      <c r="L50" s="2358"/>
      <c r="M50" s="2358"/>
      <c r="N50" s="2360"/>
      <c r="O50" s="2330"/>
    </row>
    <row r="51" spans="2:15" ht="21.95" customHeight="1" x14ac:dyDescent="0.2">
      <c r="B51" s="2357"/>
      <c r="C51" s="2363"/>
      <c r="D51" s="2372"/>
      <c r="E51" s="2366" t="s">
        <v>2285</v>
      </c>
      <c r="F51" s="2363"/>
      <c r="G51" s="2358"/>
      <c r="H51" s="2358"/>
      <c r="I51" s="2363"/>
      <c r="J51" s="2358"/>
      <c r="K51" s="2358"/>
      <c r="L51" s="2358"/>
      <c r="M51" s="2358"/>
      <c r="N51" s="2360"/>
      <c r="O51" s="2330"/>
    </row>
    <row r="52" spans="2:15" ht="21.95" customHeight="1" x14ac:dyDescent="0.2">
      <c r="B52" s="2357"/>
      <c r="C52" s="2363"/>
      <c r="D52" s="2358"/>
      <c r="E52" s="2358"/>
      <c r="F52" s="2363"/>
      <c r="G52" s="2358"/>
      <c r="H52" s="2358"/>
      <c r="I52" s="2363"/>
      <c r="J52" s="2358"/>
      <c r="K52" s="2358"/>
      <c r="L52" s="2358"/>
      <c r="M52" s="2358"/>
      <c r="N52" s="2360"/>
      <c r="O52" s="2330"/>
    </row>
    <row r="53" spans="2:15" ht="21.95" customHeight="1" x14ac:dyDescent="0.2">
      <c r="B53" s="2357"/>
      <c r="C53" s="2367" t="s">
        <v>2286</v>
      </c>
      <c r="D53" s="2358"/>
      <c r="E53" s="2358"/>
      <c r="F53" s="2363"/>
      <c r="G53" s="2358"/>
      <c r="H53" s="2358"/>
      <c r="I53" s="2363"/>
      <c r="J53" s="2358"/>
      <c r="K53" s="2358"/>
      <c r="L53" s="2358"/>
      <c r="M53" s="2358"/>
      <c r="N53" s="2360"/>
      <c r="O53" s="2330"/>
    </row>
    <row r="54" spans="2:15" ht="21.95" customHeight="1" x14ac:dyDescent="0.2">
      <c r="B54" s="2357"/>
      <c r="C54" s="2363"/>
      <c r="D54" s="2358"/>
      <c r="E54" s="2358"/>
      <c r="F54" s="2363"/>
      <c r="G54" s="2358"/>
      <c r="H54" s="2358"/>
      <c r="I54" s="2363"/>
      <c r="J54" s="2358"/>
      <c r="K54" s="2358"/>
      <c r="L54" s="2358"/>
      <c r="M54" s="2358"/>
      <c r="N54" s="2360"/>
      <c r="O54" s="2330"/>
    </row>
    <row r="55" spans="2:15" ht="21.95" customHeight="1" x14ac:dyDescent="0.2">
      <c r="B55" s="2357"/>
      <c r="C55" s="2367" t="s">
        <v>2287</v>
      </c>
      <c r="D55" s="2358"/>
      <c r="E55" s="2358"/>
      <c r="F55" s="2363"/>
      <c r="G55" s="2358"/>
      <c r="H55" s="2358"/>
      <c r="I55" s="2363"/>
      <c r="J55" s="2358"/>
      <c r="K55" s="2358"/>
      <c r="L55" s="2358"/>
      <c r="M55" s="2358"/>
      <c r="N55" s="2360"/>
      <c r="O55" s="2330"/>
    </row>
    <row r="56" spans="2:15" ht="21.95" customHeight="1" x14ac:dyDescent="0.2">
      <c r="B56" s="2357"/>
      <c r="C56" s="2363"/>
      <c r="D56" s="2358"/>
      <c r="E56" s="2358"/>
      <c r="F56" s="2363"/>
      <c r="G56" s="2358"/>
      <c r="H56" s="2358"/>
      <c r="I56" s="2363"/>
      <c r="J56" s="2358"/>
      <c r="K56" s="2358"/>
      <c r="L56" s="2358"/>
      <c r="M56" s="2358"/>
      <c r="N56" s="2360"/>
      <c r="O56" s="2330"/>
    </row>
    <row r="57" spans="2:15" ht="21.95" customHeight="1" x14ac:dyDescent="0.2">
      <c r="B57" s="2357"/>
      <c r="C57" s="2358"/>
      <c r="D57" s="2358"/>
      <c r="E57" s="2358"/>
      <c r="F57" s="2358"/>
      <c r="G57" s="2358"/>
      <c r="H57" s="2358"/>
      <c r="I57" s="2358"/>
      <c r="J57" s="2358"/>
      <c r="K57" s="2358"/>
      <c r="L57" s="2358"/>
      <c r="M57" s="2358"/>
      <c r="N57" s="2360"/>
      <c r="O57" s="2330"/>
    </row>
    <row r="58" spans="2:15" x14ac:dyDescent="0.2">
      <c r="B58" s="2357"/>
      <c r="C58" s="2358"/>
      <c r="D58" s="2358"/>
      <c r="E58" s="2358"/>
      <c r="F58" s="2358"/>
      <c r="G58" s="2358"/>
      <c r="H58" s="2358"/>
      <c r="I58" s="2358"/>
      <c r="J58" s="2358"/>
      <c r="K58" s="2358"/>
      <c r="L58" s="2358"/>
      <c r="M58" s="2358"/>
      <c r="N58" s="2360"/>
      <c r="O58" s="2330"/>
    </row>
    <row r="59" spans="2:15" x14ac:dyDescent="0.2">
      <c r="B59" s="2357"/>
      <c r="C59" s="2358"/>
      <c r="D59" s="2358"/>
      <c r="E59" s="2358"/>
      <c r="F59" s="2358"/>
      <c r="G59" s="2358"/>
      <c r="H59" s="2358"/>
      <c r="I59" s="2358"/>
      <c r="J59" s="2358"/>
      <c r="K59" s="2358"/>
      <c r="L59" s="2358"/>
      <c r="M59" s="2358"/>
      <c r="N59" s="2360"/>
      <c r="O59" s="2330"/>
    </row>
    <row r="60" spans="2:15" x14ac:dyDescent="0.2">
      <c r="B60" s="2369" t="s">
        <v>2288</v>
      </c>
      <c r="C60" s="2370"/>
      <c r="D60" s="2370"/>
      <c r="E60" s="2373"/>
      <c r="F60" s="2370"/>
      <c r="G60" s="2370"/>
      <c r="H60" s="2373"/>
      <c r="I60" s="2370"/>
      <c r="J60" s="2370"/>
      <c r="K60" s="2370"/>
      <c r="L60" s="2370"/>
      <c r="M60" s="2370"/>
      <c r="N60" s="2371"/>
      <c r="O60" s="2330"/>
    </row>
    <row r="61" spans="2:15" ht="30" customHeight="1" x14ac:dyDescent="0.2">
      <c r="B61" s="2331" t="s">
        <v>2335</v>
      </c>
      <c r="C61" s="2332"/>
      <c r="D61" s="2332"/>
      <c r="E61" s="2332"/>
      <c r="F61" s="2332"/>
      <c r="G61" s="2332"/>
      <c r="H61" s="2332"/>
      <c r="I61" s="2332"/>
      <c r="J61" s="2332"/>
      <c r="K61" s="2332"/>
      <c r="L61" s="2332"/>
      <c r="M61" s="2332"/>
      <c r="N61" s="2333"/>
      <c r="O61" s="2330"/>
    </row>
    <row r="62" spans="2:15" ht="15" customHeight="1" x14ac:dyDescent="0.2">
      <c r="B62" s="2334" t="s">
        <v>2246</v>
      </c>
      <c r="C62" s="5280" t="str">
        <f ca="1">SUBSTITUTE(LEFT(CELL("filename",C62),FIND("]",CELL("filename",C62))-1),"[","")</f>
        <v>D:\Données\Copie_ancien_DD\0-UPRT.fait\1-UPRT.FR-SITE-WEB\ff-fiches-fabrications\ff-fiches-fabrication-maj-08-2020\tranmission.des.savoirs.xlsx</v>
      </c>
      <c r="D62" s="5280"/>
      <c r="E62" s="5280"/>
      <c r="F62" s="5280"/>
      <c r="G62" s="5280"/>
      <c r="H62" s="5280"/>
      <c r="I62" s="2335" t="s">
        <v>1192</v>
      </c>
      <c r="J62" s="2335"/>
      <c r="K62" s="2335"/>
      <c r="L62" s="2335"/>
      <c r="M62" s="2335"/>
      <c r="N62" s="2336"/>
      <c r="O62" s="2330"/>
    </row>
    <row r="63" spans="2:15" ht="15" customHeight="1" x14ac:dyDescent="0.2">
      <c r="B63" s="2337"/>
      <c r="C63" s="5281"/>
      <c r="D63" s="5281"/>
      <c r="E63" s="5281"/>
      <c r="F63" s="5281"/>
      <c r="G63" s="5281"/>
      <c r="H63" s="5281"/>
      <c r="I63" s="2338" t="s">
        <v>1193</v>
      </c>
      <c r="J63" s="2338"/>
      <c r="K63" s="2338"/>
      <c r="L63" s="2338"/>
      <c r="M63" s="2338"/>
      <c r="N63" s="2339"/>
      <c r="O63" s="2330"/>
    </row>
    <row r="64" spans="2:15" ht="15" customHeight="1" x14ac:dyDescent="0.2">
      <c r="B64" s="2340" t="s">
        <v>1129</v>
      </c>
      <c r="C64" s="5282" t="str">
        <f ca="1">MID(CELL("filename",C64),FIND("[",CELL("filename",C64)),300)</f>
        <v>[tranmission.des.savoirs.xlsx]aide.evaluation</v>
      </c>
      <c r="D64" s="5282"/>
      <c r="E64" s="5282"/>
      <c r="F64" s="5282"/>
      <c r="G64" s="5282"/>
      <c r="H64" s="5283"/>
      <c r="I64" s="2341" t="s">
        <v>1131</v>
      </c>
      <c r="J64" s="2335"/>
      <c r="K64" s="2335"/>
      <c r="L64" s="2335"/>
      <c r="M64" s="2335"/>
      <c r="N64" s="2336"/>
      <c r="O64" s="2330"/>
    </row>
    <row r="65" spans="1:15" ht="15" customHeight="1" x14ac:dyDescent="0.2">
      <c r="B65" s="2337"/>
      <c r="C65" s="5284"/>
      <c r="D65" s="5284"/>
      <c r="E65" s="5284"/>
      <c r="F65" s="5284"/>
      <c r="G65" s="5284"/>
      <c r="H65" s="5285"/>
      <c r="I65" s="2342" t="s">
        <v>1133</v>
      </c>
      <c r="J65" s="2338"/>
      <c r="K65" s="2338"/>
      <c r="L65" s="2338"/>
      <c r="M65" s="2338"/>
      <c r="N65" s="2339"/>
      <c r="O65" s="2330"/>
    </row>
    <row r="66" spans="1:15" ht="15" customHeight="1" x14ac:dyDescent="0.2">
      <c r="B66" s="2340" t="s">
        <v>1141</v>
      </c>
      <c r="C66" s="2335"/>
      <c r="D66" s="2335"/>
      <c r="E66" s="2335"/>
      <c r="F66" s="2335"/>
      <c r="G66" s="2335"/>
      <c r="H66" s="2335"/>
      <c r="I66" s="2341" t="s">
        <v>1195</v>
      </c>
      <c r="J66" s="2335"/>
      <c r="K66" s="2335"/>
      <c r="L66" s="2335"/>
      <c r="M66" s="2335"/>
      <c r="N66" s="2336"/>
      <c r="O66" s="2330"/>
    </row>
    <row r="67" spans="1:15" ht="15" customHeight="1" x14ac:dyDescent="0.2">
      <c r="B67" s="2343"/>
      <c r="C67" s="2344"/>
      <c r="D67" s="2344"/>
      <c r="E67" s="2344"/>
      <c r="F67" s="2344"/>
      <c r="G67" s="2344"/>
      <c r="H67" s="2344"/>
      <c r="I67" s="2345" t="s">
        <v>1196</v>
      </c>
      <c r="J67" s="2344"/>
      <c r="K67" s="2344"/>
      <c r="L67" s="2344"/>
      <c r="M67" s="2344"/>
      <c r="N67" s="2346"/>
      <c r="O67" s="2330"/>
    </row>
    <row r="68" spans="1:15" ht="24.95" customHeight="1" x14ac:dyDescent="0.2">
      <c r="B68" s="2347" t="s">
        <v>2289</v>
      </c>
      <c r="C68" s="2348"/>
      <c r="D68" s="2348"/>
      <c r="E68" s="2348"/>
      <c r="F68" s="2348"/>
      <c r="G68" s="2348"/>
      <c r="H68" s="2348"/>
      <c r="I68" s="2349"/>
      <c r="J68" s="2349"/>
      <c r="K68" s="2349"/>
      <c r="L68" s="2349"/>
      <c r="M68" s="2349"/>
      <c r="N68" s="2350" t="s">
        <v>2248</v>
      </c>
      <c r="O68" s="2330"/>
    </row>
    <row r="69" spans="1:15" ht="15" customHeight="1" x14ac:dyDescent="0.2">
      <c r="B69" s="2374" t="s">
        <v>2290</v>
      </c>
      <c r="C69" s="2126"/>
      <c r="D69" s="2126"/>
      <c r="E69" s="2126"/>
      <c r="F69" s="2126"/>
      <c r="G69" s="2126"/>
      <c r="H69" s="2126"/>
      <c r="I69" s="2126"/>
      <c r="J69" s="2126"/>
      <c r="K69" s="2126"/>
      <c r="L69" s="2126"/>
      <c r="M69" s="2126"/>
      <c r="N69" s="2126"/>
      <c r="O69" s="2330"/>
    </row>
    <row r="70" spans="1:15" ht="24.95" customHeight="1" x14ac:dyDescent="0.2">
      <c r="B70" s="2354"/>
      <c r="C70" s="2355"/>
      <c r="D70" s="2355"/>
      <c r="E70" s="2355"/>
      <c r="F70" s="2355"/>
      <c r="G70" s="2355"/>
      <c r="H70" s="2355"/>
      <c r="I70" s="2355"/>
      <c r="J70" s="2355"/>
      <c r="K70" s="2355"/>
      <c r="L70" s="2355"/>
      <c r="M70" s="2355"/>
      <c r="N70" s="2356"/>
      <c r="O70" s="2330"/>
    </row>
    <row r="71" spans="1:15" ht="24.95" customHeight="1" x14ac:dyDescent="0.2">
      <c r="B71" s="2357"/>
      <c r="C71" s="2358"/>
      <c r="D71" s="2358"/>
      <c r="E71" s="2358"/>
      <c r="F71" s="2358"/>
      <c r="G71" s="2358"/>
      <c r="H71" s="2358"/>
      <c r="I71" s="2359"/>
      <c r="J71" s="2359"/>
      <c r="K71" s="2358"/>
      <c r="L71" s="2359"/>
      <c r="M71" s="2358"/>
      <c r="N71" s="2360"/>
      <c r="O71" s="2330"/>
    </row>
    <row r="72" spans="1:15" ht="24.95" customHeight="1" x14ac:dyDescent="0.2">
      <c r="B72" s="2357"/>
      <c r="C72" s="2361" t="s">
        <v>2291</v>
      </c>
      <c r="D72" s="2358"/>
      <c r="E72" s="2358"/>
      <c r="F72" s="2358"/>
      <c r="G72" s="2358"/>
      <c r="H72" s="2358"/>
      <c r="I72" s="2358"/>
      <c r="J72" s="2358"/>
      <c r="K72" s="2358"/>
      <c r="L72" s="2358"/>
      <c r="M72" s="2358"/>
      <c r="N72" s="2360"/>
      <c r="O72" s="2330"/>
    </row>
    <row r="73" spans="1:15" ht="24.95" customHeight="1" x14ac:dyDescent="0.2">
      <c r="B73" s="2362"/>
      <c r="C73" s="2363"/>
      <c r="D73" s="2364" t="s">
        <v>2292</v>
      </c>
      <c r="E73" s="2358"/>
      <c r="F73" s="2358"/>
      <c r="G73" s="2358"/>
      <c r="H73" s="2358"/>
      <c r="I73" s="2358"/>
      <c r="J73" s="2358"/>
      <c r="K73" s="2358"/>
      <c r="L73" s="2358"/>
      <c r="M73" s="2358"/>
      <c r="N73" s="2365"/>
      <c r="O73" s="2330"/>
    </row>
    <row r="74" spans="1:15" ht="24.95" customHeight="1" x14ac:dyDescent="0.2">
      <c r="B74" s="2357"/>
      <c r="C74" s="2358"/>
      <c r="D74" s="2366" t="s">
        <v>2293</v>
      </c>
      <c r="E74" s="2358"/>
      <c r="F74" s="2358"/>
      <c r="G74" s="2363"/>
      <c r="H74" s="2358"/>
      <c r="I74" s="2358"/>
      <c r="J74" s="2358"/>
      <c r="K74" s="2358"/>
      <c r="L74" s="2358"/>
      <c r="M74" s="2358"/>
      <c r="N74" s="2360"/>
      <c r="O74" s="2330"/>
    </row>
    <row r="75" spans="1:15" ht="24.95" customHeight="1" x14ac:dyDescent="0.2">
      <c r="B75" s="2357"/>
      <c r="C75" s="2358"/>
      <c r="D75" s="2363"/>
      <c r="E75" s="2358"/>
      <c r="F75" s="2358"/>
      <c r="G75" s="2363"/>
      <c r="H75" s="2358"/>
      <c r="I75" s="2358"/>
      <c r="J75" s="2358"/>
      <c r="K75" s="2358"/>
      <c r="L75" s="2358"/>
      <c r="M75" s="2358"/>
      <c r="N75" s="2360"/>
      <c r="O75" s="2330"/>
    </row>
    <row r="76" spans="1:15" ht="21.95" customHeight="1" x14ac:dyDescent="0.2">
      <c r="A76" s="2352"/>
      <c r="B76" s="2357"/>
      <c r="C76" s="2367" t="s">
        <v>2294</v>
      </c>
      <c r="D76" s="2358"/>
      <c r="E76" s="2358"/>
      <c r="F76" s="2363"/>
      <c r="G76" s="2358"/>
      <c r="H76" s="2358"/>
      <c r="I76" s="2363"/>
      <c r="J76" s="2358"/>
      <c r="K76" s="2358"/>
      <c r="L76" s="2358"/>
      <c r="M76" s="2358"/>
      <c r="N76" s="2360"/>
      <c r="O76" s="2330"/>
    </row>
    <row r="77" spans="1:15" ht="21.95" customHeight="1" x14ac:dyDescent="0.2">
      <c r="B77" s="2357"/>
      <c r="C77" s="2363"/>
      <c r="D77" s="2366" t="s">
        <v>2295</v>
      </c>
      <c r="E77" s="2358"/>
      <c r="F77" s="2363"/>
      <c r="G77" s="2358"/>
      <c r="H77" s="2358"/>
      <c r="I77" s="2363"/>
      <c r="J77" s="2358"/>
      <c r="K77" s="2358"/>
      <c r="L77" s="2358"/>
      <c r="M77" s="2358"/>
      <c r="N77" s="2360"/>
      <c r="O77" s="2330"/>
    </row>
    <row r="78" spans="1:15" ht="21.95" customHeight="1" x14ac:dyDescent="0.2">
      <c r="B78" s="2357"/>
      <c r="C78" s="2363"/>
      <c r="D78" s="2366" t="s">
        <v>2296</v>
      </c>
      <c r="E78" s="2358"/>
      <c r="F78" s="2363"/>
      <c r="G78" s="2358"/>
      <c r="H78" s="2358"/>
      <c r="I78" s="2363"/>
      <c r="J78" s="2358"/>
      <c r="K78" s="2358"/>
      <c r="L78" s="2358"/>
      <c r="M78" s="2358"/>
      <c r="N78" s="2360"/>
      <c r="O78" s="2330"/>
    </row>
    <row r="79" spans="1:15" ht="21.95" customHeight="1" x14ac:dyDescent="0.2">
      <c r="B79" s="2357"/>
      <c r="C79" s="2363"/>
      <c r="D79" s="2366" t="s">
        <v>2297</v>
      </c>
      <c r="E79" s="2358"/>
      <c r="F79" s="2363"/>
      <c r="G79" s="2358"/>
      <c r="H79" s="2358"/>
      <c r="I79" s="2363"/>
      <c r="J79" s="2358"/>
      <c r="K79" s="2358"/>
      <c r="L79" s="2358"/>
      <c r="M79" s="2358"/>
      <c r="N79" s="2360"/>
      <c r="O79" s="2330"/>
    </row>
    <row r="80" spans="1:15" ht="21.95" customHeight="1" x14ac:dyDescent="0.2">
      <c r="B80" s="2357"/>
      <c r="C80" s="2363"/>
      <c r="D80" s="2366" t="s">
        <v>2298</v>
      </c>
      <c r="E80" s="2358"/>
      <c r="F80" s="2363"/>
      <c r="G80" s="2358"/>
      <c r="H80" s="2358"/>
      <c r="I80" s="2363"/>
      <c r="J80" s="2358"/>
      <c r="K80" s="2358"/>
      <c r="L80" s="2358"/>
      <c r="M80" s="2358"/>
      <c r="N80" s="2360"/>
      <c r="O80" s="2330"/>
    </row>
    <row r="81" spans="2:15" ht="21.95" customHeight="1" x14ac:dyDescent="0.2">
      <c r="B81" s="2357"/>
      <c r="C81" s="2363"/>
      <c r="D81" s="2366" t="s">
        <v>2299</v>
      </c>
      <c r="E81" s="2358"/>
      <c r="F81" s="2363"/>
      <c r="G81" s="2358"/>
      <c r="H81" s="2358"/>
      <c r="I81" s="2363"/>
      <c r="J81" s="2358"/>
      <c r="K81" s="2358"/>
      <c r="L81" s="2358"/>
      <c r="M81" s="2358"/>
      <c r="N81" s="2360"/>
      <c r="O81" s="2330"/>
    </row>
    <row r="82" spans="2:15" ht="21.95" customHeight="1" x14ac:dyDescent="0.2">
      <c r="B82" s="2357"/>
      <c r="C82" s="2363"/>
      <c r="D82" s="2366" t="s">
        <v>2300</v>
      </c>
      <c r="E82" s="2358"/>
      <c r="F82" s="2363"/>
      <c r="G82" s="2358"/>
      <c r="H82" s="2358"/>
      <c r="I82" s="2363"/>
      <c r="J82" s="2358"/>
      <c r="K82" s="2358"/>
      <c r="L82" s="2358"/>
      <c r="M82" s="2358"/>
      <c r="N82" s="2360"/>
      <c r="O82" s="2330"/>
    </row>
    <row r="83" spans="2:15" ht="21.95" customHeight="1" x14ac:dyDescent="0.2">
      <c r="B83" s="2357"/>
      <c r="C83" s="2363"/>
      <c r="D83" s="2366" t="s">
        <v>2301</v>
      </c>
      <c r="E83" s="2358"/>
      <c r="F83" s="2363"/>
      <c r="G83" s="2358"/>
      <c r="H83" s="2358"/>
      <c r="I83" s="2363"/>
      <c r="J83" s="2358"/>
      <c r="K83" s="2358"/>
      <c r="L83" s="2358"/>
      <c r="M83" s="2358"/>
      <c r="N83" s="2360"/>
      <c r="O83" s="2330"/>
    </row>
    <row r="84" spans="2:15" ht="21.95" customHeight="1" x14ac:dyDescent="0.2">
      <c r="B84" s="2357"/>
      <c r="C84" s="2363"/>
      <c r="D84" s="2366" t="s">
        <v>2302</v>
      </c>
      <c r="E84" s="2358"/>
      <c r="F84" s="2363"/>
      <c r="G84" s="2358"/>
      <c r="H84" s="2358"/>
      <c r="I84" s="2363"/>
      <c r="J84" s="2358"/>
      <c r="K84" s="2358"/>
      <c r="L84" s="2358"/>
      <c r="M84" s="2358"/>
      <c r="N84" s="2360"/>
      <c r="O84" s="2330"/>
    </row>
    <row r="85" spans="2:15" ht="21.95" customHeight="1" x14ac:dyDescent="0.2">
      <c r="B85" s="2357"/>
      <c r="C85" s="2363"/>
      <c r="D85" s="2358"/>
      <c r="E85" s="2358"/>
      <c r="F85" s="2363"/>
      <c r="G85" s="2358"/>
      <c r="H85" s="2358"/>
      <c r="I85" s="2363"/>
      <c r="J85" s="2358"/>
      <c r="K85" s="2358"/>
      <c r="L85" s="2358"/>
      <c r="M85" s="2358"/>
      <c r="N85" s="2360"/>
      <c r="O85" s="2330"/>
    </row>
    <row r="86" spans="2:15" ht="21.95" customHeight="1" x14ac:dyDescent="0.2">
      <c r="B86" s="2357"/>
      <c r="C86" s="2367" t="s">
        <v>2303</v>
      </c>
      <c r="D86" s="2366"/>
      <c r="E86" s="2358"/>
      <c r="F86" s="2363"/>
      <c r="G86" s="2358"/>
      <c r="H86" s="2358"/>
      <c r="I86" s="2363"/>
      <c r="J86" s="2358"/>
      <c r="K86" s="2358"/>
      <c r="L86" s="2358"/>
      <c r="M86" s="2358"/>
      <c r="N86" s="2360"/>
      <c r="O86" s="2330"/>
    </row>
    <row r="87" spans="2:15" ht="21.95" customHeight="1" x14ac:dyDescent="0.2">
      <c r="B87" s="2357"/>
      <c r="C87" s="2367"/>
      <c r="D87" s="5286" t="s">
        <v>2304</v>
      </c>
      <c r="E87" s="5286"/>
      <c r="F87" s="5286"/>
      <c r="G87" s="5286"/>
      <c r="H87" s="5286"/>
      <c r="I87" s="5286"/>
      <c r="J87" s="5286"/>
      <c r="K87" s="5286"/>
      <c r="L87" s="5286"/>
      <c r="M87" s="5286"/>
      <c r="N87" s="5287"/>
      <c r="O87" s="2330"/>
    </row>
    <row r="88" spans="2:15" ht="21.95" customHeight="1" x14ac:dyDescent="0.2">
      <c r="B88" s="2357"/>
      <c r="C88" s="2363"/>
      <c r="D88" s="5286"/>
      <c r="E88" s="5286"/>
      <c r="F88" s="5286"/>
      <c r="G88" s="5286"/>
      <c r="H88" s="5286"/>
      <c r="I88" s="5286"/>
      <c r="J88" s="5286"/>
      <c r="K88" s="5286"/>
      <c r="L88" s="5286"/>
      <c r="M88" s="5286"/>
      <c r="N88" s="5287"/>
      <c r="O88" s="2330"/>
    </row>
    <row r="89" spans="2:15" ht="21.95" customHeight="1" x14ac:dyDescent="0.2">
      <c r="B89" s="2357"/>
      <c r="C89" s="2367" t="s">
        <v>2305</v>
      </c>
      <c r="D89" s="2358"/>
      <c r="E89" s="2358"/>
      <c r="F89" s="2363"/>
      <c r="G89" s="2358"/>
      <c r="H89" s="2358"/>
      <c r="I89" s="2363"/>
      <c r="J89" s="2358"/>
      <c r="K89" s="2358"/>
      <c r="L89" s="2358"/>
      <c r="M89" s="2358"/>
      <c r="N89" s="2360"/>
      <c r="O89" s="2330"/>
    </row>
    <row r="90" spans="2:15" ht="21.95" customHeight="1" x14ac:dyDescent="0.2">
      <c r="B90" s="2357"/>
      <c r="C90" s="2367"/>
      <c r="D90" s="2358"/>
      <c r="E90" s="2358"/>
      <c r="F90" s="2363"/>
      <c r="G90" s="2358"/>
      <c r="H90" s="2358"/>
      <c r="I90" s="2363"/>
      <c r="J90" s="2358"/>
      <c r="K90" s="2358"/>
      <c r="L90" s="2358"/>
      <c r="M90" s="2358"/>
      <c r="N90" s="2360"/>
      <c r="O90" s="2330"/>
    </row>
    <row r="91" spans="2:15" ht="21.95" customHeight="1" x14ac:dyDescent="0.2">
      <c r="B91" s="2357"/>
      <c r="C91" s="2363"/>
      <c r="D91" s="2368" t="s">
        <v>2306</v>
      </c>
      <c r="E91" s="2358"/>
      <c r="F91" s="2363"/>
      <c r="G91" s="2358"/>
      <c r="H91" s="2358"/>
      <c r="I91" s="2363"/>
      <c r="J91" s="2358"/>
      <c r="K91" s="2358"/>
      <c r="L91" s="2358"/>
      <c r="M91" s="2358"/>
      <c r="N91" s="2360"/>
      <c r="O91" s="2330"/>
    </row>
    <row r="92" spans="2:15" ht="21.95" customHeight="1" x14ac:dyDescent="0.2">
      <c r="B92" s="2357"/>
      <c r="C92" s="2363"/>
      <c r="D92" s="2368"/>
      <c r="E92" s="2366" t="s">
        <v>2307</v>
      </c>
      <c r="F92" s="2363"/>
      <c r="G92" s="2358"/>
      <c r="H92" s="2358"/>
      <c r="I92" s="2363"/>
      <c r="J92" s="2358"/>
      <c r="K92" s="2358"/>
      <c r="L92" s="2358"/>
      <c r="M92" s="2358"/>
      <c r="N92" s="2360"/>
      <c r="O92" s="2330"/>
    </row>
    <row r="93" spans="2:15" ht="21.95" customHeight="1" x14ac:dyDescent="0.2">
      <c r="B93" s="2357"/>
      <c r="C93" s="2363"/>
      <c r="D93" s="2368"/>
      <c r="E93" s="2366" t="s">
        <v>2308</v>
      </c>
      <c r="F93" s="2363"/>
      <c r="G93" s="2358"/>
      <c r="H93" s="2358"/>
      <c r="I93" s="2363"/>
      <c r="J93" s="2358"/>
      <c r="K93" s="2358"/>
      <c r="L93" s="2358"/>
      <c r="M93" s="2358"/>
      <c r="N93" s="2360"/>
      <c r="O93" s="2330"/>
    </row>
    <row r="94" spans="2:15" ht="21.95" customHeight="1" x14ac:dyDescent="0.2">
      <c r="B94" s="2357"/>
      <c r="C94" s="2363"/>
      <c r="D94" s="2358"/>
      <c r="E94" s="2366" t="s">
        <v>2309</v>
      </c>
      <c r="F94" s="2363"/>
      <c r="G94" s="2358"/>
      <c r="H94" s="2358"/>
      <c r="I94" s="2363"/>
      <c r="J94" s="2358"/>
      <c r="K94" s="2358"/>
      <c r="L94" s="2358"/>
      <c r="M94" s="2358"/>
      <c r="N94" s="2360"/>
      <c r="O94" s="2330"/>
    </row>
    <row r="95" spans="2:15" ht="21.95" customHeight="1" x14ac:dyDescent="0.2">
      <c r="B95" s="2357"/>
      <c r="C95" s="2363"/>
      <c r="D95" s="2358"/>
      <c r="E95" s="2366" t="s">
        <v>2310</v>
      </c>
      <c r="F95" s="2363"/>
      <c r="G95" s="2358"/>
      <c r="H95" s="2358"/>
      <c r="I95" s="2363"/>
      <c r="J95" s="2358"/>
      <c r="K95" s="2358"/>
      <c r="L95" s="2358"/>
      <c r="M95" s="2358"/>
      <c r="N95" s="2360"/>
      <c r="O95" s="2330"/>
    </row>
    <row r="96" spans="2:15" ht="21.95" customHeight="1" x14ac:dyDescent="0.2">
      <c r="B96" s="2357"/>
      <c r="C96" s="2363"/>
      <c r="D96" s="2358"/>
      <c r="E96" s="2366" t="s">
        <v>2311</v>
      </c>
      <c r="F96" s="2363"/>
      <c r="G96" s="2358"/>
      <c r="H96" s="2358"/>
      <c r="I96" s="2363"/>
      <c r="J96" s="2358"/>
      <c r="K96" s="2358"/>
      <c r="L96" s="2358"/>
      <c r="M96" s="2358"/>
      <c r="N96" s="2360"/>
      <c r="O96" s="2330"/>
    </row>
    <row r="97" spans="2:15" ht="21.95" customHeight="1" x14ac:dyDescent="0.2">
      <c r="B97" s="2357"/>
      <c r="C97" s="2363"/>
      <c r="D97" s="2358"/>
      <c r="E97" s="2366" t="s">
        <v>2312</v>
      </c>
      <c r="F97" s="2363"/>
      <c r="G97" s="2358"/>
      <c r="H97" s="2358"/>
      <c r="I97" s="2363"/>
      <c r="J97" s="2358"/>
      <c r="K97" s="2358"/>
      <c r="L97" s="2358"/>
      <c r="M97" s="2358"/>
      <c r="N97" s="2360"/>
      <c r="O97" s="2330"/>
    </row>
    <row r="98" spans="2:15" ht="21.95" customHeight="1" x14ac:dyDescent="0.2">
      <c r="B98" s="2357"/>
      <c r="C98" s="2363"/>
      <c r="D98" s="2358"/>
      <c r="E98" s="2366" t="s">
        <v>2313</v>
      </c>
      <c r="F98" s="2363"/>
      <c r="G98" s="2358"/>
      <c r="H98" s="2358"/>
      <c r="I98" s="2363"/>
      <c r="J98" s="2358"/>
      <c r="K98" s="2358"/>
      <c r="L98" s="2358"/>
      <c r="M98" s="2358"/>
      <c r="N98" s="2360"/>
      <c r="O98" s="2330"/>
    </row>
    <row r="99" spans="2:15" ht="21.95" customHeight="1" x14ac:dyDescent="0.2">
      <c r="B99" s="2357"/>
      <c r="C99" s="2363"/>
      <c r="D99" s="2358"/>
      <c r="E99" s="2366" t="s">
        <v>2314</v>
      </c>
      <c r="F99" s="2363"/>
      <c r="G99" s="2358"/>
      <c r="H99" s="2358"/>
      <c r="I99" s="2363"/>
      <c r="J99" s="2358"/>
      <c r="K99" s="2358"/>
      <c r="L99" s="2358"/>
      <c r="M99" s="2358"/>
      <c r="N99" s="2360"/>
      <c r="O99" s="2330"/>
    </row>
    <row r="100" spans="2:15" ht="21.95" customHeight="1" x14ac:dyDescent="0.2">
      <c r="B100" s="2357"/>
      <c r="C100" s="2363"/>
      <c r="D100" s="2358"/>
      <c r="E100" s="2366" t="s">
        <v>2315</v>
      </c>
      <c r="F100" s="2363"/>
      <c r="G100" s="2358"/>
      <c r="H100" s="2358"/>
      <c r="I100" s="2363"/>
      <c r="J100" s="2358"/>
      <c r="K100" s="2358"/>
      <c r="L100" s="2358"/>
      <c r="M100" s="2358"/>
      <c r="N100" s="2360"/>
      <c r="O100" s="2330"/>
    </row>
    <row r="101" spans="2:15" ht="21.95" customHeight="1" x14ac:dyDescent="0.2">
      <c r="B101" s="2357"/>
      <c r="C101" s="2363"/>
      <c r="D101" s="2358"/>
      <c r="E101" s="2366" t="s">
        <v>2316</v>
      </c>
      <c r="F101" s="2363"/>
      <c r="G101" s="2358"/>
      <c r="H101" s="2358"/>
      <c r="I101" s="2363"/>
      <c r="J101" s="2358"/>
      <c r="K101" s="2358"/>
      <c r="L101" s="2358"/>
      <c r="M101" s="2358"/>
      <c r="N101" s="2360"/>
      <c r="O101" s="2330"/>
    </row>
    <row r="102" spans="2:15" ht="21.95" customHeight="1" x14ac:dyDescent="0.2">
      <c r="B102" s="2357"/>
      <c r="C102" s="2363"/>
      <c r="D102" s="2358"/>
      <c r="E102" s="2366" t="s">
        <v>2317</v>
      </c>
      <c r="F102" s="2363"/>
      <c r="G102" s="2358"/>
      <c r="H102" s="2358"/>
      <c r="I102" s="2363"/>
      <c r="J102" s="2358"/>
      <c r="K102" s="2358"/>
      <c r="L102" s="2358"/>
      <c r="M102" s="2358"/>
      <c r="N102" s="2360"/>
      <c r="O102" s="2330"/>
    </row>
    <row r="103" spans="2:15" ht="21.95" customHeight="1" x14ac:dyDescent="0.2">
      <c r="B103" s="2357"/>
      <c r="C103" s="2363"/>
      <c r="D103" s="2358"/>
      <c r="E103" s="2366" t="s">
        <v>2318</v>
      </c>
      <c r="F103" s="2363"/>
      <c r="G103" s="2358"/>
      <c r="H103" s="2358"/>
      <c r="I103" s="2363"/>
      <c r="J103" s="2358"/>
      <c r="K103" s="2358"/>
      <c r="L103" s="2358"/>
      <c r="M103" s="2358"/>
      <c r="N103" s="2360"/>
      <c r="O103" s="2330"/>
    </row>
    <row r="104" spans="2:15" ht="21.95" customHeight="1" x14ac:dyDescent="0.2">
      <c r="B104" s="2357"/>
      <c r="C104" s="2363"/>
      <c r="D104" s="2358"/>
      <c r="E104" s="2366" t="s">
        <v>2319</v>
      </c>
      <c r="F104" s="2363"/>
      <c r="G104" s="2358"/>
      <c r="H104" s="2358"/>
      <c r="I104" s="2363"/>
      <c r="J104" s="2358"/>
      <c r="K104" s="2358"/>
      <c r="L104" s="2358"/>
      <c r="M104" s="2358"/>
      <c r="N104" s="2360"/>
      <c r="O104" s="2330"/>
    </row>
    <row r="105" spans="2:15" ht="21.95" customHeight="1" x14ac:dyDescent="0.2">
      <c r="B105" s="2357"/>
      <c r="C105" s="2363"/>
      <c r="D105" s="2358"/>
      <c r="E105" s="2366"/>
      <c r="F105" s="2363"/>
      <c r="G105" s="2358"/>
      <c r="H105" s="2358"/>
      <c r="I105" s="2363"/>
      <c r="J105" s="2358"/>
      <c r="K105" s="2358"/>
      <c r="L105" s="2358"/>
      <c r="M105" s="2358"/>
      <c r="N105" s="2360"/>
      <c r="O105" s="2330"/>
    </row>
    <row r="106" spans="2:15" ht="21.95" customHeight="1" x14ac:dyDescent="0.2">
      <c r="B106" s="2357"/>
      <c r="C106" s="2363"/>
      <c r="D106" s="2368" t="s">
        <v>2320</v>
      </c>
      <c r="E106" s="2366"/>
      <c r="F106" s="2363"/>
      <c r="G106" s="2358"/>
      <c r="H106" s="2358"/>
      <c r="I106" s="2363"/>
      <c r="J106" s="2358"/>
      <c r="K106" s="2358"/>
      <c r="L106" s="2358"/>
      <c r="M106" s="2358"/>
      <c r="N106" s="2360"/>
      <c r="O106" s="2330"/>
    </row>
    <row r="107" spans="2:15" ht="21.95" customHeight="1" x14ac:dyDescent="0.2">
      <c r="B107" s="2357"/>
      <c r="C107" s="2363"/>
      <c r="D107" s="2358"/>
      <c r="E107" s="2366" t="s">
        <v>2321</v>
      </c>
      <c r="F107" s="2363"/>
      <c r="G107" s="2358"/>
      <c r="H107" s="2358"/>
      <c r="I107" s="2363"/>
      <c r="J107" s="2358"/>
      <c r="K107" s="2358"/>
      <c r="L107" s="2358"/>
      <c r="M107" s="2358"/>
      <c r="N107" s="2360"/>
      <c r="O107" s="2330"/>
    </row>
    <row r="108" spans="2:15" ht="21.95" customHeight="1" x14ac:dyDescent="0.2">
      <c r="B108" s="2357"/>
      <c r="C108" s="2363"/>
      <c r="D108" s="2358"/>
      <c r="E108" s="2366" t="s">
        <v>2322</v>
      </c>
      <c r="F108" s="2363"/>
      <c r="G108" s="2358"/>
      <c r="H108" s="2358"/>
      <c r="I108" s="2363"/>
      <c r="J108" s="2358"/>
      <c r="K108" s="2358"/>
      <c r="L108" s="2358"/>
      <c r="M108" s="2358"/>
      <c r="N108" s="2360"/>
      <c r="O108" s="2330"/>
    </row>
    <row r="109" spans="2:15" ht="21.95" customHeight="1" x14ac:dyDescent="0.2">
      <c r="B109" s="2357"/>
      <c r="C109" s="2363"/>
      <c r="D109" s="2358"/>
      <c r="E109" s="2366" t="s">
        <v>2323</v>
      </c>
      <c r="F109" s="2363"/>
      <c r="G109" s="2358"/>
      <c r="H109" s="2358"/>
      <c r="I109" s="2363"/>
      <c r="J109" s="2358"/>
      <c r="K109" s="2358"/>
      <c r="L109" s="2358"/>
      <c r="M109" s="2358"/>
      <c r="N109" s="2360"/>
      <c r="O109" s="2330"/>
    </row>
    <row r="110" spans="2:15" ht="21.95" customHeight="1" x14ac:dyDescent="0.2">
      <c r="B110" s="2357"/>
      <c r="C110" s="2363"/>
      <c r="D110" s="2358"/>
      <c r="E110" s="2366" t="s">
        <v>2324</v>
      </c>
      <c r="F110" s="2363"/>
      <c r="G110" s="2358"/>
      <c r="H110" s="2358"/>
      <c r="I110" s="2363"/>
      <c r="J110" s="2358"/>
      <c r="K110" s="2358"/>
      <c r="L110" s="2358"/>
      <c r="M110" s="2358"/>
      <c r="N110" s="2360"/>
      <c r="O110" s="2330"/>
    </row>
    <row r="111" spans="2:15" ht="21.95" customHeight="1" x14ac:dyDescent="0.2">
      <c r="B111" s="2357"/>
      <c r="C111" s="2363"/>
      <c r="D111" s="2358"/>
      <c r="E111" s="2366" t="s">
        <v>2325</v>
      </c>
      <c r="F111" s="2363"/>
      <c r="G111" s="2358"/>
      <c r="H111" s="2358"/>
      <c r="I111" s="2363"/>
      <c r="J111" s="2358"/>
      <c r="K111" s="2358"/>
      <c r="L111" s="2358"/>
      <c r="M111" s="2358"/>
      <c r="N111" s="2360"/>
      <c r="O111" s="2330"/>
    </row>
    <row r="112" spans="2:15" ht="21.95" customHeight="1" x14ac:dyDescent="0.2">
      <c r="B112" s="2357"/>
      <c r="C112" s="2363"/>
      <c r="D112" s="2358"/>
      <c r="E112" s="2366" t="s">
        <v>2326</v>
      </c>
      <c r="F112" s="2363"/>
      <c r="G112" s="2358"/>
      <c r="H112" s="2358"/>
      <c r="I112" s="2363"/>
      <c r="J112" s="2358"/>
      <c r="K112" s="2358"/>
      <c r="L112" s="2358"/>
      <c r="M112" s="2358"/>
      <c r="N112" s="2360"/>
      <c r="O112" s="2330"/>
    </row>
    <row r="113" spans="2:15" ht="21.95" customHeight="1" x14ac:dyDescent="0.2">
      <c r="B113" s="2357"/>
      <c r="C113" s="2363"/>
      <c r="D113" s="2358"/>
      <c r="E113" s="2366" t="s">
        <v>2327</v>
      </c>
      <c r="F113" s="2363"/>
      <c r="G113" s="2358"/>
      <c r="H113" s="2358"/>
      <c r="I113" s="2363"/>
      <c r="J113" s="2358"/>
      <c r="K113" s="2358"/>
      <c r="L113" s="2358"/>
      <c r="M113" s="2358"/>
      <c r="N113" s="2360"/>
      <c r="O113" s="2330"/>
    </row>
    <row r="114" spans="2:15" ht="21.95" customHeight="1" x14ac:dyDescent="0.2">
      <c r="B114" s="2357"/>
      <c r="C114" s="2363"/>
      <c r="D114" s="2358"/>
      <c r="E114" s="2366" t="s">
        <v>2328</v>
      </c>
      <c r="F114" s="2363"/>
      <c r="G114" s="2358"/>
      <c r="H114" s="2358"/>
      <c r="I114" s="2363"/>
      <c r="J114" s="2358"/>
      <c r="K114" s="2358"/>
      <c r="L114" s="2358"/>
      <c r="M114" s="2358"/>
      <c r="N114" s="2360"/>
      <c r="O114" s="2330"/>
    </row>
    <row r="115" spans="2:15" ht="21.95" customHeight="1" x14ac:dyDescent="0.2">
      <c r="B115" s="2357"/>
      <c r="C115" s="2363"/>
      <c r="D115" s="2358"/>
      <c r="E115" s="2366" t="s">
        <v>2329</v>
      </c>
      <c r="F115" s="2363"/>
      <c r="G115" s="2358"/>
      <c r="H115" s="2358"/>
      <c r="I115" s="2363"/>
      <c r="J115" s="2358"/>
      <c r="K115" s="2358"/>
      <c r="L115" s="2358"/>
      <c r="M115" s="2358"/>
      <c r="N115" s="2360"/>
      <c r="O115" s="2330"/>
    </row>
    <row r="116" spans="2:15" ht="21.95" customHeight="1" x14ac:dyDescent="0.2">
      <c r="B116" s="2357"/>
      <c r="C116" s="2363"/>
      <c r="D116" s="2358"/>
      <c r="E116" s="2366" t="s">
        <v>2330</v>
      </c>
      <c r="F116" s="2363"/>
      <c r="G116" s="2358"/>
      <c r="H116" s="2358"/>
      <c r="I116" s="2363"/>
      <c r="J116" s="2358"/>
      <c r="K116" s="2358"/>
      <c r="L116" s="2358"/>
      <c r="M116" s="2358"/>
      <c r="N116" s="2360"/>
      <c r="O116" s="2330"/>
    </row>
    <row r="117" spans="2:15" ht="21.95" customHeight="1" x14ac:dyDescent="0.2">
      <c r="B117" s="2357"/>
      <c r="C117" s="2363"/>
      <c r="D117" s="2358"/>
      <c r="E117" s="2366" t="s">
        <v>2331</v>
      </c>
      <c r="F117" s="2363"/>
      <c r="G117" s="2358"/>
      <c r="H117" s="2358"/>
      <c r="I117" s="2363"/>
      <c r="J117" s="2358"/>
      <c r="K117" s="2358"/>
      <c r="L117" s="2358"/>
      <c r="M117" s="2358"/>
      <c r="N117" s="2360"/>
      <c r="O117" s="2330"/>
    </row>
    <row r="118" spans="2:15" ht="21.95" customHeight="1" x14ac:dyDescent="0.2">
      <c r="B118" s="2357"/>
      <c r="C118" s="2363"/>
      <c r="D118" s="2358"/>
      <c r="E118" s="2366" t="s">
        <v>2332</v>
      </c>
      <c r="F118" s="2363"/>
      <c r="G118" s="2358"/>
      <c r="H118" s="2358"/>
      <c r="I118" s="2363"/>
      <c r="J118" s="2358"/>
      <c r="K118" s="2358"/>
      <c r="L118" s="2358"/>
      <c r="M118" s="2358"/>
      <c r="N118" s="2360"/>
      <c r="O118" s="2330"/>
    </row>
    <row r="119" spans="2:15" ht="21.95" customHeight="1" x14ac:dyDescent="0.2">
      <c r="B119" s="2357"/>
      <c r="C119" s="2363"/>
      <c r="D119" s="2358"/>
      <c r="E119" s="2358"/>
      <c r="F119" s="2363"/>
      <c r="G119" s="2358"/>
      <c r="H119" s="2358"/>
      <c r="I119" s="2363"/>
      <c r="J119" s="2358"/>
      <c r="K119" s="2358"/>
      <c r="L119" s="2358"/>
      <c r="M119" s="2358"/>
      <c r="N119" s="2360"/>
      <c r="O119" s="2330"/>
    </row>
    <row r="120" spans="2:15" ht="21.95" customHeight="1" x14ac:dyDescent="0.2">
      <c r="B120" s="2357"/>
      <c r="C120" s="2358"/>
      <c r="D120" s="2358"/>
      <c r="E120" s="2358"/>
      <c r="F120" s="2358"/>
      <c r="G120" s="2358"/>
      <c r="H120" s="2358"/>
      <c r="I120" s="2358"/>
      <c r="J120" s="2358"/>
      <c r="K120" s="2358"/>
      <c r="L120" s="2358"/>
      <c r="M120" s="2358"/>
      <c r="N120" s="2360"/>
      <c r="O120" s="2330"/>
    </row>
    <row r="121" spans="2:15" x14ac:dyDescent="0.2">
      <c r="B121" s="2357"/>
      <c r="C121" s="2358"/>
      <c r="D121" s="2358"/>
      <c r="E121" s="2358"/>
      <c r="F121" s="2358"/>
      <c r="G121" s="2358"/>
      <c r="H121" s="2358"/>
      <c r="I121" s="2358"/>
      <c r="J121" s="2358"/>
      <c r="K121" s="2358"/>
      <c r="L121" s="2358"/>
      <c r="M121" s="2358"/>
      <c r="N121" s="2360"/>
      <c r="O121" s="2330"/>
    </row>
    <row r="122" spans="2:15" x14ac:dyDescent="0.2">
      <c r="B122" s="2357"/>
      <c r="C122" s="2358"/>
      <c r="D122" s="2358"/>
      <c r="E122" s="2358"/>
      <c r="F122" s="2358"/>
      <c r="G122" s="2358"/>
      <c r="H122" s="2358"/>
      <c r="I122" s="2358"/>
      <c r="J122" s="2358"/>
      <c r="K122" s="2358"/>
      <c r="L122" s="2358"/>
      <c r="M122" s="2358"/>
      <c r="N122" s="2360"/>
      <c r="O122" s="2330"/>
    </row>
    <row r="123" spans="2:15" ht="15.75" customHeight="1" x14ac:dyDescent="0.2">
      <c r="B123" s="2369" t="s">
        <v>2333</v>
      </c>
      <c r="C123" s="2370"/>
      <c r="D123" s="2370"/>
      <c r="E123" s="2370"/>
      <c r="F123" s="2370"/>
      <c r="G123" s="2370"/>
      <c r="H123" s="2370"/>
      <c r="I123" s="2370"/>
      <c r="J123" s="2370"/>
      <c r="K123" s="2370"/>
      <c r="L123" s="2370"/>
      <c r="M123" s="2370"/>
      <c r="N123" s="2371"/>
      <c r="O123" s="2330"/>
    </row>
    <row r="124" spans="2:15" x14ac:dyDescent="0.2">
      <c r="O124" s="2353"/>
    </row>
  </sheetData>
  <mergeCells count="5">
    <mergeCell ref="C2:H3"/>
    <mergeCell ref="C4:H5"/>
    <mergeCell ref="C62:H63"/>
    <mergeCell ref="C64:H65"/>
    <mergeCell ref="D87:N88"/>
  </mergeCells>
  <printOptions horizontalCentered="1"/>
  <pageMargins left="0.19685039370078741" right="0.19685039370078741" top="0.19685039370078741" bottom="0.19685039370078741" header="0.19685039370078741" footer="0.19685039370078741"/>
  <pageSetup paperSize="9" scale="58" orientation="portrait" horizontalDpi="4294967293" verticalDpi="300" r:id="rId1"/>
  <headerFooter alignWithMargins="0"/>
  <rowBreaks count="1" manualBreakCount="1">
    <brk id="60" max="1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E0E142-DA59-4E1B-AC30-8F2ECBEE98BB}">
  <dimension ref="B2:M120"/>
  <sheetViews>
    <sheetView workbookViewId="0">
      <selection activeCell="O28" sqref="O28"/>
    </sheetView>
  </sheetViews>
  <sheetFormatPr baseColWidth="10" defaultRowHeight="15" x14ac:dyDescent="0.25"/>
  <cols>
    <col min="1" max="1" width="3" customWidth="1"/>
    <col min="2" max="2" width="3.7109375" customWidth="1"/>
    <col min="3" max="5" width="15.7109375" customWidth="1"/>
    <col min="6" max="6" width="20.7109375" customWidth="1"/>
    <col min="7" max="9" width="15.7109375" customWidth="1"/>
    <col min="10" max="10" width="22.7109375" customWidth="1"/>
    <col min="11" max="12" width="10.7109375" customWidth="1"/>
  </cols>
  <sheetData>
    <row r="2" spans="2:12" ht="26.25" x14ac:dyDescent="0.4">
      <c r="B2" s="550" t="s">
        <v>443</v>
      </c>
    </row>
    <row r="3" spans="2:12" ht="26.25" x14ac:dyDescent="0.4">
      <c r="B3" s="550" t="s">
        <v>444</v>
      </c>
    </row>
    <row r="6" spans="2:12" ht="15.75" thickBot="1" x14ac:dyDescent="0.3"/>
    <row r="7" spans="2:12" ht="18.75" customHeight="1" x14ac:dyDescent="0.25">
      <c r="B7" s="3331" t="s">
        <v>20</v>
      </c>
      <c r="C7" s="3417" t="s">
        <v>490</v>
      </c>
      <c r="D7" s="3417"/>
      <c r="E7" s="3417"/>
      <c r="F7" s="3417"/>
      <c r="G7" s="3417"/>
      <c r="H7" s="3417"/>
      <c r="I7" s="3417"/>
      <c r="J7" s="3417"/>
      <c r="K7" s="3413" t="str">
        <f>G27</f>
        <v>Morceaux</v>
      </c>
      <c r="L7" s="3414"/>
    </row>
    <row r="8" spans="2:12" ht="18.75" customHeight="1" x14ac:dyDescent="0.25">
      <c r="B8" s="3410"/>
      <c r="C8" s="3418"/>
      <c r="D8" s="3418"/>
      <c r="E8" s="3418"/>
      <c r="F8" s="3418"/>
      <c r="G8" s="3418"/>
      <c r="H8" s="3418"/>
      <c r="I8" s="3418"/>
      <c r="J8" s="3418"/>
      <c r="K8" s="3415"/>
      <c r="L8" s="3416"/>
    </row>
    <row r="9" spans="2:12" ht="15.75" x14ac:dyDescent="0.25">
      <c r="B9" s="3410"/>
      <c r="C9" s="423"/>
      <c r="D9" s="423"/>
      <c r="E9" s="424"/>
      <c r="F9" s="424"/>
      <c r="G9" s="424"/>
      <c r="H9" s="424"/>
      <c r="I9" s="425" t="s">
        <v>23</v>
      </c>
      <c r="J9" s="426" t="str">
        <f>I26</f>
        <v>❹ Cru</v>
      </c>
      <c r="K9" s="3415"/>
      <c r="L9" s="3416"/>
    </row>
    <row r="10" spans="2:12" ht="23.25" customHeight="1" x14ac:dyDescent="0.25">
      <c r="B10" s="3409">
        <v>3</v>
      </c>
      <c r="C10" s="706" t="str">
        <f>D25</f>
        <v>Sautés en morceaux service au poids</v>
      </c>
      <c r="D10" s="706"/>
      <c r="E10" s="706"/>
      <c r="F10" s="706"/>
      <c r="G10" s="706"/>
      <c r="H10" s="706"/>
      <c r="I10" s="706"/>
      <c r="J10" s="706"/>
      <c r="K10" s="706"/>
      <c r="L10" s="707"/>
    </row>
    <row r="11" spans="2:12" ht="23.25" x14ac:dyDescent="0.25">
      <c r="B11" s="3409"/>
      <c r="C11" s="548"/>
      <c r="D11" s="548"/>
      <c r="E11" s="708" t="str">
        <f>E37</f>
        <v>Mater</v>
      </c>
      <c r="F11" s="708" t="str">
        <f t="shared" ref="F11:I11" si="0">F37</f>
        <v>Prim</v>
      </c>
      <c r="G11" s="708" t="str">
        <f t="shared" si="0"/>
        <v>Adultes</v>
      </c>
      <c r="H11" s="708" t="str">
        <f t="shared" si="0"/>
        <v>Adultes +</v>
      </c>
      <c r="I11" s="708" t="str">
        <f t="shared" si="0"/>
        <v>Ainés</v>
      </c>
      <c r="J11" s="708" t="s">
        <v>406</v>
      </c>
      <c r="K11" s="548"/>
      <c r="L11" s="549"/>
    </row>
    <row r="12" spans="2:12" ht="15.75" x14ac:dyDescent="0.25">
      <c r="B12" s="3409"/>
      <c r="C12" s="709" t="s">
        <v>24</v>
      </c>
      <c r="D12" s="709"/>
      <c r="E12" s="710">
        <f>IF(E34=0,0,IF(MOD(E44,E34)&gt;MOD(E44,E34)/2,INT(E44/E34)+1,INT(E44/E34)))</f>
        <v>172</v>
      </c>
      <c r="F12" s="710">
        <f>IF(F34=0,0,IF(MOD(F44,F34)&gt;MOD(F44,F34)/2,INT(F44/F34)+1,INT(F44/F34)))</f>
        <v>72</v>
      </c>
      <c r="G12" s="710">
        <f>IF(G34=0,0,IF(MOD(G44,G34)&gt;MOD(G44,G34)/2,INT(G44/G34)+1,INT(G44/G34)))</f>
        <v>11</v>
      </c>
      <c r="H12" s="710">
        <f>IF(H34=0,0,IF(MOD(H44,H34)&gt;MOD(H44,H34)/2,INT(H44/H34)+1,INT(H44/H34)))</f>
        <v>6</v>
      </c>
      <c r="I12" s="710">
        <f>IF(I34=0,0,IF(MOD(I44,I34)&gt;MOD(I44,I34)/2,INT(I44/I34)+1,INT(I44/I34)))</f>
        <v>1</v>
      </c>
      <c r="J12" s="710">
        <f>SUM(E12:I12)</f>
        <v>262</v>
      </c>
      <c r="K12" s="431" t="str">
        <f>G26</f>
        <v xml:space="preserve"> GN 1/ 1 = 35 morceaux</v>
      </c>
      <c r="L12" s="433"/>
    </row>
    <row r="13" spans="2:12" ht="15.75" x14ac:dyDescent="0.25">
      <c r="B13" s="3409"/>
      <c r="C13" s="711"/>
      <c r="D13" s="711"/>
      <c r="E13" s="712"/>
      <c r="F13" s="712"/>
      <c r="G13" s="712"/>
      <c r="H13" s="712"/>
      <c r="I13" s="712"/>
      <c r="J13" s="713"/>
      <c r="K13" s="714"/>
      <c r="L13" s="715"/>
    </row>
    <row r="14" spans="2:12" ht="15.75" x14ac:dyDescent="0.25">
      <c r="B14" s="3409"/>
      <c r="C14" s="429"/>
      <c r="D14" s="429" t="s">
        <v>491</v>
      </c>
      <c r="E14" s="430">
        <f>INT(E44/E34)</f>
        <v>171</v>
      </c>
      <c r="F14" s="430">
        <f>INT(F44/F34)</f>
        <v>71</v>
      </c>
      <c r="G14" s="430">
        <f>INT(G44/G34)</f>
        <v>10</v>
      </c>
      <c r="H14" s="430">
        <f>INT(H44/H34)</f>
        <v>5</v>
      </c>
      <c r="I14" s="430">
        <f>INT(I44/I34)</f>
        <v>0</v>
      </c>
      <c r="J14" s="717" t="s">
        <v>492</v>
      </c>
      <c r="K14" s="432"/>
      <c r="L14" s="433"/>
    </row>
    <row r="15" spans="2:12" x14ac:dyDescent="0.25">
      <c r="B15" s="3409"/>
      <c r="C15" s="434"/>
      <c r="D15" s="718" t="str">
        <f>J15</f>
        <v>Morceaux</v>
      </c>
      <c r="E15" s="435">
        <f>IF(E14=0,0,IF(E12=0,0,E34))</f>
        <v>21</v>
      </c>
      <c r="F15" s="435">
        <f>IF(F14=0,0,IF(F12=0,0,F34))</f>
        <v>21</v>
      </c>
      <c r="G15" s="435">
        <f>IF(G14=0,0,IF(G12=0,0,G34))</f>
        <v>21</v>
      </c>
      <c r="H15" s="435">
        <f>IF(H14=0,0,IF(H12=0,0,H34))</f>
        <v>21</v>
      </c>
      <c r="I15" s="435">
        <f>IF(I14=0,0,IF(I12=0,0,I34))</f>
        <v>0</v>
      </c>
      <c r="J15" s="719" t="str">
        <f>J34</f>
        <v>Morceaux</v>
      </c>
      <c r="K15" s="432"/>
      <c r="L15" s="433"/>
    </row>
    <row r="16" spans="2:12" x14ac:dyDescent="0.25">
      <c r="B16" s="3409"/>
      <c r="C16" s="434"/>
      <c r="D16" s="718" t="s">
        <v>492</v>
      </c>
      <c r="E16" s="720" t="str">
        <f>IF(E15*E14=0,"1 de",IF(E44=0,0,IF(E34=0,0,IF(E15*E14=E44,"",IF(E17&gt;0,"Plus 1 de")))))</f>
        <v>Plus 1 de</v>
      </c>
      <c r="F16" s="720" t="str">
        <f>IF(F15*F14=0,"1 de",IF(F44=0,0,IF(F34=0,0,IF(F15*F14=F44,"",IF(F17&gt;0,"Plus 1 de")))))</f>
        <v>Plus 1 de</v>
      </c>
      <c r="G16" s="720" t="str">
        <f>IF(G15*G14=0,"1 de",IF(G44=0,0,IF(G34=0,0,IF(G15*G14=G44,"",IF(G17&gt;0,"Plus 1 de")))))</f>
        <v>Plus 1 de</v>
      </c>
      <c r="H16" s="720" t="str">
        <f>IF(H15*H14=0,"1 de",IF(H44=0,0,IF(H34=0,0,IF(H15*H14=H44,"",IF(H17&gt;0,"Plus 1 de")))))</f>
        <v>Plus 1 de</v>
      </c>
      <c r="I16" s="720" t="str">
        <f>IF(I15*I14=0,"1 de",IF(I44=0,0,IF(I34=0,0,IF(I15*I14=I44,"",IF(I17&gt;0,"Plus 1 de")))))</f>
        <v>1 de</v>
      </c>
      <c r="J16" s="717" t="s">
        <v>492</v>
      </c>
      <c r="K16" s="434"/>
      <c r="L16" s="721"/>
    </row>
    <row r="17" spans="2:12" x14ac:dyDescent="0.25">
      <c r="B17" s="3409"/>
      <c r="C17" s="434"/>
      <c r="D17" s="718" t="str">
        <f>J15</f>
        <v>Morceaux</v>
      </c>
      <c r="E17" s="430">
        <f>IF(E34=0,0,IF(E15*E14=E44,"",MOD(E44,E34)))</f>
        <v>9</v>
      </c>
      <c r="F17" s="430">
        <f>IF(F34=0,0,IF(F15*F14=F44,"",MOD(F44,F34)))</f>
        <v>9</v>
      </c>
      <c r="G17" s="430">
        <f>IF(G34=0,0,IF(G15*G14=G44,"",MOD(G44,G34)))</f>
        <v>10</v>
      </c>
      <c r="H17" s="430">
        <f>IF(H34=0,0,IF(H15*H14=H44,"",MOD(H44,H34)))</f>
        <v>7</v>
      </c>
      <c r="I17" s="430">
        <f>IF(I34=0,0,IF(I15*I14=I44,"",MOD(I44,I34)))</f>
        <v>1</v>
      </c>
      <c r="J17" s="719" t="str">
        <f>J15</f>
        <v>Morceaux</v>
      </c>
      <c r="K17" s="434"/>
      <c r="L17" s="721"/>
    </row>
    <row r="18" spans="2:12" x14ac:dyDescent="0.25">
      <c r="B18" s="3409"/>
      <c r="C18" s="722"/>
      <c r="D18" s="440" t="str">
        <f>J15</f>
        <v>Morceaux</v>
      </c>
      <c r="E18" s="439">
        <f t="shared" ref="E18:I18" si="1">E44</f>
        <v>3600</v>
      </c>
      <c r="F18" s="439">
        <f t="shared" si="1"/>
        <v>1500</v>
      </c>
      <c r="G18" s="439">
        <f t="shared" si="1"/>
        <v>220</v>
      </c>
      <c r="H18" s="439">
        <f t="shared" si="1"/>
        <v>112</v>
      </c>
      <c r="I18" s="439">
        <f t="shared" si="1"/>
        <v>1</v>
      </c>
      <c r="J18" s="723" t="str">
        <f>J15</f>
        <v>Morceaux</v>
      </c>
      <c r="K18" s="722"/>
      <c r="L18" s="724"/>
    </row>
    <row r="19" spans="2:12" x14ac:dyDescent="0.25">
      <c r="B19" s="3409"/>
      <c r="C19" s="434"/>
      <c r="D19" s="718"/>
      <c r="E19" s="725"/>
      <c r="F19" s="725"/>
      <c r="G19" s="725"/>
      <c r="H19" s="725"/>
      <c r="I19" s="725"/>
      <c r="J19" s="719"/>
      <c r="K19" s="434"/>
      <c r="L19" s="721"/>
    </row>
    <row r="20" spans="2:12" ht="15.75" x14ac:dyDescent="0.25">
      <c r="B20" s="3409"/>
      <c r="C20" s="434"/>
      <c r="D20" s="718"/>
      <c r="E20" s="708" t="str">
        <f t="shared" ref="E20:I20" si="2">E11</f>
        <v>Mater</v>
      </c>
      <c r="F20" s="708" t="str">
        <f t="shared" si="2"/>
        <v>Prim</v>
      </c>
      <c r="G20" s="708" t="str">
        <f t="shared" si="2"/>
        <v>Adultes</v>
      </c>
      <c r="H20" s="708" t="str">
        <f t="shared" si="2"/>
        <v>Adultes +</v>
      </c>
      <c r="I20" s="708" t="str">
        <f t="shared" si="2"/>
        <v>Ainés</v>
      </c>
      <c r="J20" s="719"/>
      <c r="K20" s="434"/>
      <c r="L20" s="721"/>
    </row>
    <row r="21" spans="2:12" x14ac:dyDescent="0.25">
      <c r="B21" s="3409"/>
      <c r="C21" s="432"/>
      <c r="D21" s="718" t="str">
        <f>D40</f>
        <v>❹ Cru</v>
      </c>
      <c r="E21" s="726">
        <f t="shared" ref="E21:I22" si="3">E45</f>
        <v>172.8</v>
      </c>
      <c r="F21" s="726">
        <f t="shared" si="3"/>
        <v>108.00000000000001</v>
      </c>
      <c r="G21" s="726">
        <f t="shared" si="3"/>
        <v>31.680000000000003</v>
      </c>
      <c r="H21" s="726">
        <f t="shared" si="3"/>
        <v>16.128</v>
      </c>
      <c r="I21" s="726">
        <f t="shared" si="3"/>
        <v>0.14400000000000002</v>
      </c>
      <c r="J21" s="436"/>
      <c r="K21" s="434"/>
      <c r="L21" s="721"/>
    </row>
    <row r="22" spans="2:12" x14ac:dyDescent="0.25">
      <c r="B22" s="3409"/>
      <c r="C22" s="432"/>
      <c r="D22" s="718" t="str">
        <f>D41</f>
        <v>❺ Cuit</v>
      </c>
      <c r="E22" s="726">
        <f t="shared" si="3"/>
        <v>86.4</v>
      </c>
      <c r="F22" s="726">
        <f t="shared" si="3"/>
        <v>54.000000000000007</v>
      </c>
      <c r="G22" s="726">
        <f t="shared" si="3"/>
        <v>15.840000000000002</v>
      </c>
      <c r="H22" s="726">
        <f t="shared" si="3"/>
        <v>8.0640000000000001</v>
      </c>
      <c r="I22" s="726">
        <f t="shared" si="3"/>
        <v>7.2000000000000008E-2</v>
      </c>
      <c r="J22" s="436"/>
      <c r="K22" s="434"/>
      <c r="L22" s="721"/>
    </row>
    <row r="23" spans="2:12" ht="15.75" thickBot="1" x14ac:dyDescent="0.3">
      <c r="B23" s="3409"/>
      <c r="C23" s="727"/>
      <c r="D23" s="728"/>
      <c r="E23" s="729"/>
      <c r="F23" s="729"/>
      <c r="G23" s="729"/>
      <c r="H23" s="729"/>
      <c r="I23" s="729"/>
      <c r="J23" s="730"/>
      <c r="K23" s="731"/>
      <c r="L23" s="732"/>
    </row>
    <row r="24" spans="2:12" x14ac:dyDescent="0.25">
      <c r="B24" s="3409"/>
      <c r="C24" s="455"/>
      <c r="D24" s="733"/>
      <c r="E24" s="465"/>
      <c r="F24" s="465"/>
      <c r="G24" s="465"/>
      <c r="H24" s="465"/>
      <c r="I24" s="465"/>
      <c r="J24" s="734"/>
      <c r="K24" s="735"/>
      <c r="L24" s="736"/>
    </row>
    <row r="25" spans="2:12" ht="18.75" x14ac:dyDescent="0.25">
      <c r="B25" s="3409"/>
      <c r="C25" s="25" t="s">
        <v>25</v>
      </c>
      <c r="D25" s="26" t="s">
        <v>26</v>
      </c>
      <c r="E25" s="27"/>
      <c r="F25" s="27"/>
      <c r="H25" s="455"/>
      <c r="I25" s="737" t="str">
        <f>ADDRESS(ROW()+1,COLUMN(),4)</f>
        <v>I26</v>
      </c>
      <c r="J25" s="27"/>
      <c r="K25" s="312"/>
      <c r="L25" s="385"/>
    </row>
    <row r="26" spans="2:12" ht="15.75" x14ac:dyDescent="0.25">
      <c r="B26" s="3409"/>
      <c r="C26" s="312"/>
      <c r="D26" s="312"/>
      <c r="E26" s="455"/>
      <c r="F26" s="739" t="s">
        <v>27</v>
      </c>
      <c r="G26" s="443" t="s">
        <v>425</v>
      </c>
      <c r="I26" s="33" t="s">
        <v>429</v>
      </c>
      <c r="J26" s="455"/>
      <c r="K26" s="455"/>
      <c r="L26" s="740"/>
    </row>
    <row r="27" spans="2:12" ht="15.75" x14ac:dyDescent="0.25">
      <c r="B27" s="3409"/>
      <c r="C27" s="312"/>
      <c r="D27" s="312"/>
      <c r="E27" s="455"/>
      <c r="F27" s="741" t="s">
        <v>426</v>
      </c>
      <c r="G27" s="446" t="s">
        <v>427</v>
      </c>
      <c r="H27" s="447" t="s">
        <v>428</v>
      </c>
      <c r="I27" s="455"/>
      <c r="J27" s="455"/>
      <c r="K27" s="455"/>
      <c r="L27" s="456"/>
    </row>
    <row r="28" spans="2:12" ht="15.75" x14ac:dyDescent="0.25">
      <c r="B28" s="3409"/>
      <c r="C28" s="312"/>
      <c r="D28" s="312"/>
      <c r="E28" s="455"/>
      <c r="F28" s="716" t="s">
        <v>430</v>
      </c>
      <c r="G28" s="38">
        <v>4.8000000000000001E-2</v>
      </c>
      <c r="H28" s="453" t="str">
        <f>I26</f>
        <v>❹ Cru</v>
      </c>
      <c r="I28" s="454"/>
      <c r="J28" s="742"/>
      <c r="K28" s="19"/>
      <c r="L28" s="392"/>
    </row>
    <row r="29" spans="2:12" x14ac:dyDescent="0.25">
      <c r="B29" s="3409"/>
      <c r="C29" s="312"/>
      <c r="D29" s="312"/>
      <c r="E29" s="455"/>
      <c r="F29" s="743" t="str">
        <f>IF(I26=F58,"❻ % de BONI &gt;",IF(I26=F57,"❻ %  de PERTE &gt;",IF(ISBLANK(G29),0)))</f>
        <v>❻ %  de PERTE &gt;</v>
      </c>
      <c r="G29" s="744">
        <v>50</v>
      </c>
      <c r="H29" s="19">
        <f>IF(H28=F57,G28-(G28*G29%),IF(H28=F58,G28/(100-G29)*100))</f>
        <v>2.4E-2</v>
      </c>
      <c r="I29" s="453" t="str">
        <f>IF(H28=F57,F58,F57)</f>
        <v>❺ Cuit</v>
      </c>
      <c r="J29" s="742"/>
      <c r="K29" s="19"/>
      <c r="L29" s="392"/>
    </row>
    <row r="30" spans="2:12" ht="15.75" thickBot="1" x14ac:dyDescent="0.3">
      <c r="B30" s="3409"/>
      <c r="C30" s="745"/>
      <c r="D30" s="745"/>
      <c r="E30" s="746"/>
      <c r="F30" s="747"/>
      <c r="G30" s="748"/>
      <c r="H30" s="749"/>
      <c r="I30" s="746"/>
      <c r="J30" s="747"/>
      <c r="K30" s="748"/>
      <c r="L30" s="750"/>
    </row>
    <row r="31" spans="2:12" x14ac:dyDescent="0.25">
      <c r="B31" s="3409"/>
      <c r="C31" s="312"/>
      <c r="D31" s="312"/>
      <c r="E31" s="454"/>
      <c r="F31" s="742"/>
      <c r="G31" s="19"/>
      <c r="H31" s="453"/>
      <c r="I31" s="454"/>
      <c r="J31" s="742"/>
      <c r="K31" s="19"/>
      <c r="L31" s="392"/>
    </row>
    <row r="32" spans="2:12" x14ac:dyDescent="0.25">
      <c r="B32" s="3409"/>
      <c r="C32" s="312"/>
      <c r="D32" s="455"/>
      <c r="E32" s="751" t="s">
        <v>493</v>
      </c>
      <c r="F32" s="752" t="s">
        <v>494</v>
      </c>
      <c r="G32" s="753" t="s">
        <v>407</v>
      </c>
      <c r="H32" s="753" t="s">
        <v>495</v>
      </c>
      <c r="I32" s="754" t="s">
        <v>496</v>
      </c>
      <c r="J32" s="755" t="s">
        <v>497</v>
      </c>
      <c r="K32" s="455"/>
      <c r="L32" s="456"/>
    </row>
    <row r="33" spans="2:12" x14ac:dyDescent="0.25">
      <c r="B33" s="3409"/>
      <c r="C33" s="312"/>
      <c r="D33" s="756" t="s">
        <v>431</v>
      </c>
      <c r="E33" s="460">
        <v>3</v>
      </c>
      <c r="F33" s="460">
        <v>2</v>
      </c>
      <c r="G33" s="460">
        <v>1</v>
      </c>
      <c r="H33" s="460">
        <v>1</v>
      </c>
      <c r="I33" s="460">
        <v>1</v>
      </c>
      <c r="J33" t="str">
        <f>G27</f>
        <v>Morceaux</v>
      </c>
      <c r="L33" s="456"/>
    </row>
    <row r="34" spans="2:12" x14ac:dyDescent="0.25">
      <c r="B34" s="3409"/>
      <c r="C34" s="312"/>
      <c r="D34" s="738" t="s">
        <v>30</v>
      </c>
      <c r="E34" s="449">
        <v>21</v>
      </c>
      <c r="F34" s="449">
        <v>21</v>
      </c>
      <c r="G34" s="449">
        <v>21</v>
      </c>
      <c r="H34" s="449">
        <v>21</v>
      </c>
      <c r="I34" s="449">
        <v>21</v>
      </c>
      <c r="J34" s="450" t="str">
        <f>G27</f>
        <v>Morceaux</v>
      </c>
      <c r="K34" s="455"/>
      <c r="L34" s="758"/>
    </row>
    <row r="35" spans="2:12" ht="15.75" thickBot="1" x14ac:dyDescent="0.3">
      <c r="B35" s="3409"/>
      <c r="C35" s="312"/>
      <c r="D35" s="388"/>
      <c r="E35" s="29"/>
      <c r="F35" s="29"/>
      <c r="G35" s="29"/>
      <c r="H35" s="29"/>
      <c r="I35" s="454"/>
      <c r="J35" s="742"/>
      <c r="K35" s="453"/>
      <c r="L35" s="759"/>
    </row>
    <row r="36" spans="2:12" x14ac:dyDescent="0.25">
      <c r="B36" s="3409"/>
      <c r="C36" s="760"/>
      <c r="D36" s="761"/>
      <c r="E36" s="762"/>
      <c r="F36" s="762"/>
      <c r="G36" s="762"/>
      <c r="H36" s="762"/>
      <c r="I36" s="763"/>
      <c r="J36" s="764"/>
      <c r="K36" s="765"/>
      <c r="L36" s="766"/>
    </row>
    <row r="37" spans="2:12" x14ac:dyDescent="0.25">
      <c r="B37" s="3409"/>
      <c r="C37" s="312"/>
      <c r="D37" s="455"/>
      <c r="E37" s="751" t="s">
        <v>493</v>
      </c>
      <c r="F37" s="752" t="s">
        <v>494</v>
      </c>
      <c r="G37" s="753" t="s">
        <v>407</v>
      </c>
      <c r="H37" s="753" t="s">
        <v>495</v>
      </c>
      <c r="I37" s="754" t="s">
        <v>496</v>
      </c>
      <c r="J37" s="755" t="s">
        <v>497</v>
      </c>
      <c r="K37" s="455"/>
      <c r="L37" s="456"/>
    </row>
    <row r="38" spans="2:12" ht="15.75" x14ac:dyDescent="0.25">
      <c r="B38" s="3409"/>
      <c r="C38" s="312"/>
      <c r="D38" s="767" t="s">
        <v>32</v>
      </c>
      <c r="E38" s="768">
        <v>1200</v>
      </c>
      <c r="F38" s="769">
        <v>750</v>
      </c>
      <c r="G38" s="769">
        <v>220</v>
      </c>
      <c r="H38" s="769">
        <v>112</v>
      </c>
      <c r="I38" s="769">
        <v>1</v>
      </c>
      <c r="J38" s="770">
        <f>SUM(E38:I38)</f>
        <v>2283</v>
      </c>
      <c r="K38" s="459" t="s">
        <v>33</v>
      </c>
      <c r="L38" s="385"/>
    </row>
    <row r="39" spans="2:12" x14ac:dyDescent="0.25">
      <c r="B39" s="3409"/>
      <c r="C39" s="455"/>
      <c r="D39" s="455"/>
      <c r="E39" s="455"/>
      <c r="F39" s="455"/>
      <c r="G39" s="455"/>
      <c r="H39" s="455"/>
      <c r="I39" s="455"/>
      <c r="J39" s="455"/>
      <c r="K39" s="455"/>
      <c r="L39" s="456"/>
    </row>
    <row r="40" spans="2:12" x14ac:dyDescent="0.25">
      <c r="B40" s="3409"/>
      <c r="C40" s="312"/>
      <c r="D40" s="453" t="str">
        <f>H28</f>
        <v>❹ Cru</v>
      </c>
      <c r="E40" s="461">
        <f>G28*E33</f>
        <v>0.14400000000000002</v>
      </c>
      <c r="F40" s="461">
        <f>G28*F33</f>
        <v>9.6000000000000002E-2</v>
      </c>
      <c r="G40" s="461">
        <f>G28*G33</f>
        <v>4.8000000000000001E-2</v>
      </c>
      <c r="H40" s="461">
        <f>G28*H33</f>
        <v>4.8000000000000001E-2</v>
      </c>
      <c r="I40" s="461">
        <f>G28*I33</f>
        <v>4.8000000000000001E-2</v>
      </c>
      <c r="J40" s="462"/>
      <c r="K40" s="455"/>
      <c r="L40" s="456"/>
    </row>
    <row r="41" spans="2:12" x14ac:dyDescent="0.25">
      <c r="B41" s="3409"/>
      <c r="C41" s="312"/>
      <c r="D41" s="453" t="str">
        <f>I29</f>
        <v>❺ Cuit</v>
      </c>
      <c r="E41" s="461">
        <f>H29*E33</f>
        <v>7.2000000000000008E-2</v>
      </c>
      <c r="F41" s="461">
        <f>H29*F33</f>
        <v>4.8000000000000001E-2</v>
      </c>
      <c r="G41" s="461">
        <f>H29*G33</f>
        <v>2.4E-2</v>
      </c>
      <c r="H41" s="461">
        <f>H29*H33</f>
        <v>2.4E-2</v>
      </c>
      <c r="I41" s="461">
        <f>H29*I33</f>
        <v>2.4E-2</v>
      </c>
      <c r="J41" s="462"/>
      <c r="K41" s="455"/>
      <c r="L41" s="758"/>
    </row>
    <row r="42" spans="2:12" x14ac:dyDescent="0.25">
      <c r="B42" s="3409"/>
      <c r="C42" s="771"/>
      <c r="D42" s="771"/>
      <c r="E42" s="771"/>
      <c r="F42" s="771"/>
      <c r="G42" s="771"/>
      <c r="H42" s="771"/>
      <c r="I42" s="771"/>
      <c r="J42" s="771"/>
      <c r="K42" s="771"/>
      <c r="L42" s="757"/>
    </row>
    <row r="43" spans="2:12" x14ac:dyDescent="0.25">
      <c r="B43" s="3409"/>
      <c r="C43" s="455"/>
      <c r="D43" s="455"/>
      <c r="E43" s="455"/>
      <c r="F43" s="455"/>
      <c r="G43" s="455"/>
      <c r="H43" s="455"/>
      <c r="I43" s="455"/>
      <c r="J43" s="455"/>
      <c r="K43" s="455"/>
      <c r="L43" s="456"/>
    </row>
    <row r="44" spans="2:12" x14ac:dyDescent="0.25">
      <c r="B44" s="3409"/>
      <c r="C44" s="312"/>
      <c r="D44" s="42" t="s">
        <v>34</v>
      </c>
      <c r="E44" s="463">
        <f>E33*E38</f>
        <v>3600</v>
      </c>
      <c r="F44" s="463">
        <f>F33*F38</f>
        <v>1500</v>
      </c>
      <c r="G44" s="463">
        <f>G33*G38</f>
        <v>220</v>
      </c>
      <c r="H44" s="463">
        <f>H33*H38</f>
        <v>112</v>
      </c>
      <c r="I44" s="463">
        <f>I33*I38</f>
        <v>1</v>
      </c>
      <c r="J44" s="463">
        <f>SUM(E44:I44)</f>
        <v>5433</v>
      </c>
      <c r="K44" s="464" t="str">
        <f>G27</f>
        <v>Morceaux</v>
      </c>
      <c r="L44" s="772"/>
    </row>
    <row r="45" spans="2:12" x14ac:dyDescent="0.25">
      <c r="B45" s="3409"/>
      <c r="C45" s="312"/>
      <c r="D45" s="42"/>
      <c r="E45" s="465">
        <f>E40*E38</f>
        <v>172.8</v>
      </c>
      <c r="F45" s="465">
        <f>E40*F38</f>
        <v>108.00000000000001</v>
      </c>
      <c r="G45" s="465">
        <f>E40*G38</f>
        <v>31.680000000000003</v>
      </c>
      <c r="H45" s="465">
        <f>E40*H38</f>
        <v>16.128</v>
      </c>
      <c r="I45" s="465">
        <f>E40*I38</f>
        <v>0.14400000000000002</v>
      </c>
      <c r="J45" s="465">
        <f t="shared" ref="J45:J49" si="4">SUM(E45:I45)</f>
        <v>328.75200000000001</v>
      </c>
      <c r="K45" s="466" t="str">
        <f>I29</f>
        <v>❺ Cuit</v>
      </c>
      <c r="L45" s="772"/>
    </row>
    <row r="46" spans="2:12" x14ac:dyDescent="0.25">
      <c r="B46" s="3409"/>
      <c r="C46" s="312"/>
      <c r="D46" s="42"/>
      <c r="E46" s="465">
        <f>E41*E38</f>
        <v>86.4</v>
      </c>
      <c r="F46" s="465">
        <f>E41*F38</f>
        <v>54.000000000000007</v>
      </c>
      <c r="G46" s="465">
        <f>E41*G38</f>
        <v>15.840000000000002</v>
      </c>
      <c r="H46" s="465">
        <f>E41*H38</f>
        <v>8.0640000000000001</v>
      </c>
      <c r="I46" s="465">
        <f>E41*I38</f>
        <v>7.2000000000000008E-2</v>
      </c>
      <c r="J46" s="465">
        <f t="shared" si="4"/>
        <v>164.376</v>
      </c>
      <c r="K46" s="453" t="str">
        <f>I29</f>
        <v>❺ Cuit</v>
      </c>
      <c r="L46" s="772"/>
    </row>
    <row r="47" spans="2:12" x14ac:dyDescent="0.25">
      <c r="B47" s="3409"/>
      <c r="C47" s="312"/>
      <c r="D47" s="42"/>
      <c r="E47" s="465"/>
      <c r="F47" s="465"/>
      <c r="G47" s="465"/>
      <c r="H47" s="465"/>
      <c r="I47" s="465"/>
      <c r="J47" s="465"/>
      <c r="K47" s="453"/>
      <c r="L47" s="772"/>
    </row>
    <row r="48" spans="2:12" x14ac:dyDescent="0.25">
      <c r="B48" s="3409"/>
      <c r="C48" s="773"/>
      <c r="D48" s="774"/>
      <c r="E48" s="775"/>
      <c r="F48" s="775"/>
      <c r="G48" s="775"/>
      <c r="H48" s="775"/>
      <c r="I48" s="775"/>
      <c r="J48" s="775"/>
      <c r="K48" s="776"/>
      <c r="L48" s="777"/>
    </row>
    <row r="49" spans="2:13" x14ac:dyDescent="0.25">
      <c r="B49" s="3409"/>
      <c r="C49" s="342"/>
      <c r="D49" s="45" t="s">
        <v>35</v>
      </c>
      <c r="E49" s="290">
        <f>E12</f>
        <v>172</v>
      </c>
      <c r="F49" s="290">
        <f>F12</f>
        <v>72</v>
      </c>
      <c r="G49" s="290">
        <f>G12</f>
        <v>11</v>
      </c>
      <c r="H49" s="290">
        <f>H12</f>
        <v>6</v>
      </c>
      <c r="I49" s="290">
        <f>I12</f>
        <v>1</v>
      </c>
      <c r="J49" s="290">
        <f t="shared" si="4"/>
        <v>262</v>
      </c>
      <c r="K49" s="778" t="s">
        <v>492</v>
      </c>
      <c r="L49" s="451"/>
    </row>
    <row r="50" spans="2:13" ht="15" customHeight="1" x14ac:dyDescent="0.25">
      <c r="B50" s="3409"/>
      <c r="C50" s="312"/>
      <c r="D50" s="48" t="s">
        <v>36</v>
      </c>
      <c r="E50" s="47">
        <f>IF(ISBLANK(E33),0,E34/E33)</f>
        <v>7</v>
      </c>
      <c r="F50" s="47">
        <f>IF(ISBLANK(F33),0,F34/F33)</f>
        <v>10.5</v>
      </c>
      <c r="G50" s="47">
        <f>IF(ISBLANK(G33),0,G34/G33)</f>
        <v>21</v>
      </c>
      <c r="H50" s="47">
        <f>IF(ISBLANK(H33),0,H34/H33)</f>
        <v>21</v>
      </c>
      <c r="I50" s="47">
        <f>IF(ISBLANK(I33),0,I34/I33)</f>
        <v>21</v>
      </c>
      <c r="J50" s="455"/>
      <c r="K50" s="455"/>
      <c r="L50" s="779"/>
    </row>
    <row r="51" spans="2:13" ht="15.75" customHeight="1" x14ac:dyDescent="0.25">
      <c r="B51" s="3409"/>
      <c r="C51" s="312"/>
      <c r="D51" s="48"/>
      <c r="E51" s="47"/>
      <c r="F51" s="47"/>
      <c r="G51" s="47"/>
      <c r="H51" s="47"/>
      <c r="I51" s="47"/>
      <c r="J51" s="455"/>
      <c r="K51" s="455"/>
      <c r="L51" s="779"/>
    </row>
    <row r="52" spans="2:13" ht="23.25" customHeight="1" x14ac:dyDescent="0.25">
      <c r="B52" s="3409"/>
      <c r="C52" s="780" t="s">
        <v>37</v>
      </c>
      <c r="D52" s="781"/>
      <c r="E52" s="781"/>
      <c r="F52" s="781"/>
      <c r="G52" s="781"/>
      <c r="H52" s="781"/>
      <c r="I52" s="781"/>
      <c r="J52" s="781"/>
      <c r="K52" s="781"/>
      <c r="L52" s="782"/>
    </row>
    <row r="53" spans="2:13" x14ac:dyDescent="0.25">
      <c r="B53" s="3409"/>
      <c r="C53" s="49" t="s">
        <v>432</v>
      </c>
      <c r="D53" s="50"/>
      <c r="E53" s="50"/>
      <c r="F53" s="50"/>
      <c r="G53" s="50"/>
      <c r="H53" s="50"/>
      <c r="I53" s="50"/>
      <c r="J53" s="50"/>
      <c r="K53" s="50"/>
      <c r="L53" s="396"/>
    </row>
    <row r="54" spans="2:13" ht="15" customHeight="1" x14ac:dyDescent="0.25">
      <c r="B54" s="3409"/>
      <c r="C54" s="783"/>
      <c r="D54" s="783" t="s">
        <v>39</v>
      </c>
      <c r="E54" s="783"/>
      <c r="F54" s="783"/>
      <c r="G54" s="783"/>
      <c r="H54" s="783"/>
      <c r="I54" s="783"/>
      <c r="J54" s="783"/>
      <c r="K54" s="783"/>
      <c r="L54" s="784"/>
    </row>
    <row r="55" spans="2:13" ht="15" customHeight="1" x14ac:dyDescent="0.25">
      <c r="B55" s="3409"/>
      <c r="C55" s="51" t="s">
        <v>41</v>
      </c>
      <c r="D55" s="312"/>
      <c r="E55" s="312"/>
      <c r="F55" s="312"/>
      <c r="G55" s="455"/>
      <c r="H55" s="312"/>
      <c r="I55" s="18" t="s">
        <v>42</v>
      </c>
      <c r="J55" s="312"/>
      <c r="K55" s="312"/>
      <c r="L55" s="385"/>
    </row>
    <row r="56" spans="2:13" x14ac:dyDescent="0.25">
      <c r="B56" s="3409"/>
      <c r="C56" s="52" t="s">
        <v>27</v>
      </c>
      <c r="D56" s="312"/>
      <c r="E56" s="312"/>
      <c r="F56" s="312"/>
      <c r="G56" s="455"/>
      <c r="H56" s="312"/>
      <c r="I56" s="53" t="s">
        <v>44</v>
      </c>
      <c r="J56" s="785"/>
      <c r="K56" s="785"/>
      <c r="L56" s="385"/>
    </row>
    <row r="57" spans="2:13" x14ac:dyDescent="0.25">
      <c r="B57" s="3409"/>
      <c r="C57" s="54" t="s">
        <v>46</v>
      </c>
      <c r="D57" s="312"/>
      <c r="E57" s="455"/>
      <c r="F57" s="33" t="s">
        <v>429</v>
      </c>
      <c r="G57" s="455"/>
      <c r="H57" s="312"/>
      <c r="I57" s="56" t="s">
        <v>433</v>
      </c>
      <c r="J57" s="785"/>
      <c r="K57" s="785"/>
      <c r="L57" s="385"/>
    </row>
    <row r="58" spans="2:13" ht="15.75" x14ac:dyDescent="0.25">
      <c r="B58" s="3409"/>
      <c r="C58" s="18"/>
      <c r="D58" s="309"/>
      <c r="E58" s="455"/>
      <c r="F58" s="58" t="s">
        <v>434</v>
      </c>
      <c r="G58" s="455"/>
      <c r="H58" s="18"/>
      <c r="I58" s="467" t="s">
        <v>51</v>
      </c>
      <c r="J58" s="785"/>
      <c r="K58" s="785"/>
      <c r="L58" s="786"/>
    </row>
    <row r="59" spans="2:13" x14ac:dyDescent="0.25">
      <c r="B59" s="3409"/>
      <c r="C59" s="22"/>
      <c r="E59" s="785" t="s">
        <v>499</v>
      </c>
      <c r="F59" s="787" t="str">
        <f>HYPERLINK("#"&amp;ADDRESS(ROW(I26),COLUMN(I26),4),_xlfn.UNICHAR(128269)&amp;"cellule "&amp;ADDRESS(ROW(I26),COLUMN(I26),4))</f>
        <v>🔍cellule I26</v>
      </c>
      <c r="G59" s="467"/>
      <c r="H59" s="22"/>
      <c r="I59" s="788" t="s">
        <v>55</v>
      </c>
      <c r="J59" s="785"/>
      <c r="K59" s="785"/>
      <c r="L59" s="789"/>
    </row>
    <row r="60" spans="2:13" ht="15.75" x14ac:dyDescent="0.25">
      <c r="B60" s="3409"/>
      <c r="C60" s="790"/>
      <c r="D60" s="455"/>
      <c r="E60" s="455"/>
      <c r="F60" s="791" t="s">
        <v>498</v>
      </c>
      <c r="G60" s="309"/>
      <c r="H60" s="469"/>
      <c r="I60" s="792" t="s">
        <v>56</v>
      </c>
      <c r="J60" s="469"/>
      <c r="K60" s="469"/>
      <c r="L60" s="793"/>
    </row>
    <row r="61" spans="2:13" x14ac:dyDescent="0.25">
      <c r="B61" s="3409"/>
      <c r="C61" s="794" t="s">
        <v>387</v>
      </c>
      <c r="D61" s="294" t="str">
        <f ca="1">CELL("nomfichier")</f>
        <v>D:\Données\Copie_ancien_DD\0-UPRT.fait\1-UPRT.FR-SITE-WEB\ff-fiches-fabrications\ff-fiches-fabrication-maj-08-2020\[tranmission.des.savoirs.xlsx]Transmission des savoirs.13.03</v>
      </c>
      <c r="E61" s="791"/>
      <c r="F61" s="795"/>
      <c r="G61" s="455"/>
      <c r="H61" s="455"/>
      <c r="I61" s="397"/>
      <c r="J61" s="397"/>
      <c r="K61" s="397"/>
      <c r="L61" s="796" t="s">
        <v>290</v>
      </c>
    </row>
    <row r="62" spans="2:13" x14ac:dyDescent="0.25">
      <c r="B62" s="3409"/>
      <c r="C62" s="797">
        <v>15</v>
      </c>
      <c r="D62" s="797">
        <v>15</v>
      </c>
      <c r="E62" s="797">
        <v>15</v>
      </c>
      <c r="F62" s="797">
        <v>20</v>
      </c>
      <c r="G62" s="797">
        <v>15</v>
      </c>
      <c r="H62" s="797">
        <v>15</v>
      </c>
      <c r="I62" s="797">
        <v>15</v>
      </c>
      <c r="J62" s="797">
        <v>22</v>
      </c>
      <c r="K62" s="797">
        <v>10</v>
      </c>
      <c r="L62" s="798">
        <v>10</v>
      </c>
      <c r="M62" s="57" t="s">
        <v>50</v>
      </c>
    </row>
    <row r="63" spans="2:13" ht="15.75" thickBot="1" x14ac:dyDescent="0.3">
      <c r="B63" s="3353"/>
      <c r="C63" s="489">
        <f t="shared" ref="C63:L63" ca="1" si="5">CELL("largeur",C63)</f>
        <v>15</v>
      </c>
      <c r="D63" s="489">
        <f t="shared" ca="1" si="5"/>
        <v>15</v>
      </c>
      <c r="E63" s="489">
        <f t="shared" ca="1" si="5"/>
        <v>15</v>
      </c>
      <c r="F63" s="489">
        <f t="shared" ca="1" si="5"/>
        <v>20</v>
      </c>
      <c r="G63" s="489">
        <f t="shared" ca="1" si="5"/>
        <v>15</v>
      </c>
      <c r="H63" s="489">
        <f t="shared" ca="1" si="5"/>
        <v>15</v>
      </c>
      <c r="I63" s="489">
        <f t="shared" ca="1" si="5"/>
        <v>15</v>
      </c>
      <c r="J63" s="489">
        <f t="shared" ca="1" si="5"/>
        <v>22</v>
      </c>
      <c r="K63" s="489">
        <f t="shared" ca="1" si="5"/>
        <v>10</v>
      </c>
      <c r="L63" s="490">
        <f t="shared" ca="1" si="5"/>
        <v>10</v>
      </c>
      <c r="M63" s="57" t="s">
        <v>52</v>
      </c>
    </row>
    <row r="64" spans="2:13" ht="15.75" thickBot="1" x14ac:dyDescent="0.3"/>
    <row r="65" spans="2:12" x14ac:dyDescent="0.25">
      <c r="B65" s="3331" t="s">
        <v>20</v>
      </c>
      <c r="C65" s="3411" t="s">
        <v>500</v>
      </c>
      <c r="D65" s="3411"/>
      <c r="E65" s="3411"/>
      <c r="F65" s="3411"/>
      <c r="G65" s="3411"/>
      <c r="H65" s="3411"/>
      <c r="I65" s="3411"/>
      <c r="J65" s="3411"/>
      <c r="K65" s="3413" t="str">
        <f>G85</f>
        <v>Morceaux</v>
      </c>
      <c r="L65" s="3414"/>
    </row>
    <row r="66" spans="2:12" x14ac:dyDescent="0.25">
      <c r="B66" s="3410"/>
      <c r="C66" s="3412"/>
      <c r="D66" s="3412"/>
      <c r="E66" s="3412"/>
      <c r="F66" s="3412"/>
      <c r="G66" s="3412"/>
      <c r="H66" s="3412"/>
      <c r="I66" s="3412"/>
      <c r="J66" s="3412"/>
      <c r="K66" s="3415"/>
      <c r="L66" s="3416"/>
    </row>
    <row r="67" spans="2:12" ht="15.75" x14ac:dyDescent="0.25">
      <c r="B67" s="3410"/>
      <c r="C67" s="423"/>
      <c r="D67" s="423"/>
      <c r="E67" s="424"/>
      <c r="F67" s="424"/>
      <c r="G67" s="424"/>
      <c r="H67" s="424"/>
      <c r="I67" s="425" t="s">
        <v>23</v>
      </c>
      <c r="J67" s="426" t="str">
        <f>I84</f>
        <v>❹ Cru</v>
      </c>
      <c r="K67" s="3415"/>
      <c r="L67" s="3416"/>
    </row>
    <row r="68" spans="2:12" ht="23.25" x14ac:dyDescent="0.25">
      <c r="B68" s="3409">
        <v>3</v>
      </c>
      <c r="C68" s="706" t="str">
        <f>D83</f>
        <v>Sautés en morceaux service au poids</v>
      </c>
      <c r="D68" s="706"/>
      <c r="E68" s="706"/>
      <c r="F68" s="706"/>
      <c r="G68" s="706"/>
      <c r="H68" s="706"/>
      <c r="I68" s="706"/>
      <c r="J68" s="706"/>
      <c r="K68" s="706"/>
      <c r="L68" s="707"/>
    </row>
    <row r="69" spans="2:12" ht="23.25" x14ac:dyDescent="0.25">
      <c r="B69" s="3409"/>
      <c r="C69" s="548"/>
      <c r="D69" s="548"/>
      <c r="E69" s="708" t="str">
        <f>E91</f>
        <v>Mater</v>
      </c>
      <c r="F69" s="708" t="str">
        <f t="shared" ref="F69:I69" si="6">F91</f>
        <v>Prim</v>
      </c>
      <c r="G69" s="708" t="str">
        <f t="shared" si="6"/>
        <v>Adultes</v>
      </c>
      <c r="H69" s="708" t="str">
        <f t="shared" si="6"/>
        <v>Adultes +</v>
      </c>
      <c r="I69" s="708" t="str">
        <f t="shared" si="6"/>
        <v>Ainés</v>
      </c>
      <c r="J69" s="708" t="s">
        <v>406</v>
      </c>
      <c r="K69" s="548"/>
      <c r="L69" s="549"/>
    </row>
    <row r="70" spans="2:12" ht="15.75" x14ac:dyDescent="0.25">
      <c r="B70" s="3409"/>
      <c r="C70" s="709" t="s">
        <v>24</v>
      </c>
      <c r="D70" s="709"/>
      <c r="E70" s="710">
        <f>IF(G86=0,0,IF(MOD(E101,G86)&gt;MOD(E101,G86)/2,INT(E101/G86)+1,INT(E101/G86)))</f>
        <v>172</v>
      </c>
      <c r="F70" s="710">
        <f>IF(G86=0,0,IF(MOD(F101,G86)&gt;MOD(F101,G86)/2,INT(F101/G86)+1,INT(F101/G86)))</f>
        <v>72</v>
      </c>
      <c r="G70" s="710">
        <f>IF(G86=0,0,IF(MOD(G101,G86)&gt;MOD(G101,G86)/2,INT(G101/G86)+1,INT(G101/G86)))</f>
        <v>11</v>
      </c>
      <c r="H70" s="710">
        <f>IF(G86=0,0,IF(MOD(H101,G86)&gt;MOD(H101,G86)/2,INT(H101/G86)+1,INT(H101/G86)))</f>
        <v>6</v>
      </c>
      <c r="I70" s="710">
        <f>IF(G86=0,0,IF(MOD(I101,G86)&gt;MOD(I101,G86)/2,INT(I101/G86)+1,INT(I101/G86)))</f>
        <v>1</v>
      </c>
      <c r="J70" s="710">
        <f>SUM(E70:I70)</f>
        <v>262</v>
      </c>
      <c r="K70" s="431" t="str">
        <f>G84</f>
        <v xml:space="preserve"> GN 1/ 1 = 35 morceaux</v>
      </c>
      <c r="L70" s="433"/>
    </row>
    <row r="71" spans="2:12" ht="15.75" x14ac:dyDescent="0.25">
      <c r="B71" s="3409"/>
      <c r="C71" s="711"/>
      <c r="D71" s="711"/>
      <c r="E71" s="712"/>
      <c r="F71" s="712"/>
      <c r="G71" s="712"/>
      <c r="H71" s="712"/>
      <c r="I71" s="712"/>
      <c r="J71" s="713"/>
      <c r="K71" s="714"/>
      <c r="L71" s="715"/>
    </row>
    <row r="72" spans="2:12" ht="15.75" x14ac:dyDescent="0.25">
      <c r="B72" s="3409"/>
      <c r="C72" s="429"/>
      <c r="D72" s="429" t="s">
        <v>491</v>
      </c>
      <c r="E72" s="430">
        <f>INT(E101/G86)</f>
        <v>171</v>
      </c>
      <c r="F72" s="430">
        <f>INT(F101/G86)</f>
        <v>71</v>
      </c>
      <c r="G72" s="430">
        <f>INT(G101/G86)</f>
        <v>10</v>
      </c>
      <c r="H72" s="430">
        <f>INT(H101/G86)</f>
        <v>5</v>
      </c>
      <c r="I72" s="430">
        <f>INT(I101/G86)</f>
        <v>0</v>
      </c>
      <c r="J72" s="717" t="s">
        <v>492</v>
      </c>
      <c r="K72" s="432"/>
      <c r="L72" s="433"/>
    </row>
    <row r="73" spans="2:12" x14ac:dyDescent="0.25">
      <c r="B73" s="3409"/>
      <c r="C73" s="434"/>
      <c r="D73" s="718" t="str">
        <f>J73</f>
        <v>Morceaux</v>
      </c>
      <c r="E73" s="435">
        <f>IF(E72=0,0,IF(E70=0,0,G86))</f>
        <v>21</v>
      </c>
      <c r="F73" s="435">
        <f>IF(F72=0,0,IF(F70=0,0,G86))</f>
        <v>21</v>
      </c>
      <c r="G73" s="435">
        <f>IF(G72=0,0,IF(G70=0,0,G86))</f>
        <v>21</v>
      </c>
      <c r="H73" s="435">
        <f>IF(H72=0,0,IF(H70=0,0,G86))</f>
        <v>21</v>
      </c>
      <c r="I73" s="435">
        <f>IF(I72=0,0,IF(I70=0,0,G86))</f>
        <v>0</v>
      </c>
      <c r="J73" s="719" t="str">
        <f>H86</f>
        <v>Morceaux</v>
      </c>
      <c r="K73" s="432"/>
      <c r="L73" s="433"/>
    </row>
    <row r="74" spans="2:12" x14ac:dyDescent="0.25">
      <c r="B74" s="3409"/>
      <c r="C74" s="434"/>
      <c r="D74" s="718" t="s">
        <v>492</v>
      </c>
      <c r="E74" s="720" t="str">
        <f>IF(E73*E72=0,"1 de",IF(E101=0,0,IF(G86=0,0,IF(E73*E72=E101,"",IF(E75&gt;0,"Plus 1 de")))))</f>
        <v>Plus 1 de</v>
      </c>
      <c r="F74" s="720" t="str">
        <f>IF(F73*F72=0,"1 de",IF(F101=0,0,IF(G86=0,0,IF(F73*F72=F101,"",IF(F75&gt;0,"Plus 1 de")))))</f>
        <v>Plus 1 de</v>
      </c>
      <c r="G74" s="720" t="str">
        <f>IF(G73*G72=0,"1 de",IF(G101=0,0,IF(G86=0,0,IF(G73*G72=G101,"",IF(G75&gt;0,"Plus 1 de")))))</f>
        <v>Plus 1 de</v>
      </c>
      <c r="H74" s="720" t="str">
        <f>IF(H73*H72=0,"1 de",IF(H101=0,0,IF(G86=0,0,IF(H73*H72=H101,"",IF(H75&gt;0,"Plus 1 de")))))</f>
        <v>Plus 1 de</v>
      </c>
      <c r="I74" s="720" t="str">
        <f>IF(I73*I72=0,"1 de",IF(I101=0,0,IF(G86=0,0,IF(I73*I72=I101,"",IF(I75&gt;0,"Plus 1 de")))))</f>
        <v>1 de</v>
      </c>
      <c r="J74" s="717" t="s">
        <v>492</v>
      </c>
      <c r="K74" s="434"/>
      <c r="L74" s="721"/>
    </row>
    <row r="75" spans="2:12" x14ac:dyDescent="0.25">
      <c r="B75" s="3409"/>
      <c r="C75" s="434"/>
      <c r="D75" s="718" t="str">
        <f>J73</f>
        <v>Morceaux</v>
      </c>
      <c r="E75" s="430">
        <f>IF(G86=0,0,IF(E73*E72=E101,"",MOD(E101,G86)))</f>
        <v>9</v>
      </c>
      <c r="F75" s="430">
        <f>IF(G86=0,0,IF(F73*F72=F101,"",MOD(F101,G86)))</f>
        <v>9</v>
      </c>
      <c r="G75" s="430">
        <f>IF(G86=0,0,IF(G73*G72=G101,"",MOD(G101,G86)))</f>
        <v>10</v>
      </c>
      <c r="H75" s="430">
        <f>IF(G86=0,0,IF(H73*H72=H101,"",MOD(H101,G86)))</f>
        <v>7</v>
      </c>
      <c r="I75" s="430">
        <f>IF(G86=0,0,IF(I73*I72=I101,"",MOD(I101,G86)))</f>
        <v>1</v>
      </c>
      <c r="J75" s="719" t="str">
        <f>J73</f>
        <v>Morceaux</v>
      </c>
      <c r="K75" s="434"/>
      <c r="L75" s="721"/>
    </row>
    <row r="76" spans="2:12" x14ac:dyDescent="0.25">
      <c r="B76" s="3409"/>
      <c r="C76" s="722"/>
      <c r="D76" s="440" t="str">
        <f>J73</f>
        <v>Morceaux</v>
      </c>
      <c r="E76" s="439">
        <f>E101</f>
        <v>3600</v>
      </c>
      <c r="F76" s="439">
        <f>F101</f>
        <v>1500</v>
      </c>
      <c r="G76" s="439">
        <f>G101</f>
        <v>220</v>
      </c>
      <c r="H76" s="439">
        <f>H101</f>
        <v>112</v>
      </c>
      <c r="I76" s="439">
        <f>I101</f>
        <v>1</v>
      </c>
      <c r="J76" s="723" t="str">
        <f>J73</f>
        <v>Morceaux</v>
      </c>
      <c r="K76" s="722"/>
      <c r="L76" s="724"/>
    </row>
    <row r="77" spans="2:12" x14ac:dyDescent="0.25">
      <c r="B77" s="3409"/>
      <c r="C77" s="434"/>
      <c r="D77" s="718"/>
      <c r="E77" s="725"/>
      <c r="F77" s="725"/>
      <c r="G77" s="725"/>
      <c r="H77" s="725"/>
      <c r="I77" s="725"/>
      <c r="J77" s="719"/>
      <c r="K77" s="434"/>
      <c r="L77" s="721"/>
    </row>
    <row r="78" spans="2:12" ht="15.75" x14ac:dyDescent="0.25">
      <c r="B78" s="3409"/>
      <c r="C78" s="434"/>
      <c r="D78" s="718"/>
      <c r="E78" s="708" t="str">
        <f t="shared" ref="E78:I78" si="7">E69</f>
        <v>Mater</v>
      </c>
      <c r="F78" s="708" t="str">
        <f t="shared" si="7"/>
        <v>Prim</v>
      </c>
      <c r="G78" s="708" t="str">
        <f t="shared" si="7"/>
        <v>Adultes</v>
      </c>
      <c r="H78" s="708" t="str">
        <f t="shared" si="7"/>
        <v>Adultes +</v>
      </c>
      <c r="I78" s="708" t="str">
        <f t="shared" si="7"/>
        <v>Ainés</v>
      </c>
      <c r="J78" s="719"/>
      <c r="K78" s="434"/>
      <c r="L78" s="721"/>
    </row>
    <row r="79" spans="2:12" x14ac:dyDescent="0.25">
      <c r="B79" s="3409"/>
      <c r="C79" s="432"/>
      <c r="D79" s="718" t="str">
        <f>D97</f>
        <v>❹ Cru</v>
      </c>
      <c r="E79" s="726">
        <f t="shared" ref="E79:I80" si="8">E102</f>
        <v>172.8</v>
      </c>
      <c r="F79" s="726">
        <f t="shared" si="8"/>
        <v>108.00000000000001</v>
      </c>
      <c r="G79" s="726">
        <f t="shared" si="8"/>
        <v>31.680000000000003</v>
      </c>
      <c r="H79" s="726">
        <f t="shared" si="8"/>
        <v>16.128</v>
      </c>
      <c r="I79" s="726">
        <f t="shared" si="8"/>
        <v>0.14400000000000002</v>
      </c>
      <c r="J79" s="436"/>
      <c r="K79" s="434"/>
      <c r="L79" s="721"/>
    </row>
    <row r="80" spans="2:12" x14ac:dyDescent="0.25">
      <c r="B80" s="3409"/>
      <c r="C80" s="432"/>
      <c r="D80" s="718" t="str">
        <f>D98</f>
        <v>❺ Cuit</v>
      </c>
      <c r="E80" s="726">
        <f t="shared" si="8"/>
        <v>86.4</v>
      </c>
      <c r="F80" s="726">
        <f t="shared" si="8"/>
        <v>54.000000000000007</v>
      </c>
      <c r="G80" s="726">
        <f t="shared" si="8"/>
        <v>15.840000000000002</v>
      </c>
      <c r="H80" s="726">
        <f t="shared" si="8"/>
        <v>8.0640000000000001</v>
      </c>
      <c r="I80" s="726">
        <f t="shared" si="8"/>
        <v>7.2000000000000008E-2</v>
      </c>
      <c r="J80" s="436"/>
      <c r="K80" s="434"/>
      <c r="L80" s="721"/>
    </row>
    <row r="81" spans="2:12" ht="15.75" thickBot="1" x14ac:dyDescent="0.3">
      <c r="B81" s="3409"/>
      <c r="C81" s="727"/>
      <c r="D81" s="728"/>
      <c r="E81" s="729"/>
      <c r="F81" s="729"/>
      <c r="G81" s="729"/>
      <c r="H81" s="729"/>
      <c r="I81" s="729"/>
      <c r="J81" s="730"/>
      <c r="K81" s="731"/>
      <c r="L81" s="732"/>
    </row>
    <row r="82" spans="2:12" x14ac:dyDescent="0.25">
      <c r="B82" s="3409"/>
      <c r="C82" s="455"/>
      <c r="D82" s="733"/>
      <c r="E82" s="465"/>
      <c r="F82" s="465"/>
      <c r="G82" s="465"/>
      <c r="H82" s="465"/>
      <c r="I82" s="465"/>
      <c r="J82" s="734"/>
      <c r="K82" s="735"/>
      <c r="L82" s="736"/>
    </row>
    <row r="83" spans="2:12" ht="18.75" x14ac:dyDescent="0.25">
      <c r="B83" s="3409"/>
      <c r="C83" s="25" t="s">
        <v>25</v>
      </c>
      <c r="D83" s="26" t="s">
        <v>26</v>
      </c>
      <c r="E83" s="27"/>
      <c r="F83" s="27"/>
      <c r="H83" s="27"/>
      <c r="I83" s="737" t="str">
        <f>ADDRESS(ROW()+1,COLUMN(),4)</f>
        <v>I84</v>
      </c>
      <c r="J83" s="27"/>
      <c r="K83" s="312"/>
      <c r="L83" s="385"/>
    </row>
    <row r="84" spans="2:12" ht="15.75" x14ac:dyDescent="0.25">
      <c r="B84" s="3409"/>
      <c r="C84" s="312"/>
      <c r="D84" s="312"/>
      <c r="E84" s="455"/>
      <c r="F84" s="739" t="s">
        <v>27</v>
      </c>
      <c r="G84" s="443" t="s">
        <v>425</v>
      </c>
      <c r="I84" s="33" t="s">
        <v>429</v>
      </c>
      <c r="J84" s="455"/>
      <c r="K84" s="455"/>
      <c r="L84" s="740"/>
    </row>
    <row r="85" spans="2:12" ht="15.75" x14ac:dyDescent="0.25">
      <c r="B85" s="3409"/>
      <c r="C85" s="312"/>
      <c r="D85" s="312"/>
      <c r="E85" s="455"/>
      <c r="F85" s="741" t="s">
        <v>426</v>
      </c>
      <c r="G85" s="446" t="s">
        <v>427</v>
      </c>
      <c r="H85" s="447" t="s">
        <v>428</v>
      </c>
      <c r="I85" s="455"/>
      <c r="J85" s="455"/>
      <c r="K85" s="455"/>
      <c r="L85" s="740"/>
    </row>
    <row r="86" spans="2:12" ht="15.75" x14ac:dyDescent="0.25">
      <c r="B86" s="3409"/>
      <c r="C86" s="312"/>
      <c r="D86" s="388"/>
      <c r="E86" s="455"/>
      <c r="F86" s="716" t="s">
        <v>30</v>
      </c>
      <c r="G86" s="449">
        <v>21</v>
      </c>
      <c r="H86" s="450" t="str">
        <f>G85</f>
        <v>Morceaux</v>
      </c>
      <c r="I86" s="455"/>
      <c r="J86" s="455"/>
      <c r="K86" s="455"/>
      <c r="L86" s="740"/>
    </row>
    <row r="87" spans="2:12" ht="15.75" x14ac:dyDescent="0.25">
      <c r="B87" s="3409"/>
      <c r="C87" s="312"/>
      <c r="D87" s="388"/>
      <c r="E87" s="455"/>
      <c r="F87" s="716" t="s">
        <v>430</v>
      </c>
      <c r="G87" s="38">
        <v>4.8000000000000001E-2</v>
      </c>
      <c r="H87" s="453" t="str">
        <f>I84</f>
        <v>❹ Cru</v>
      </c>
      <c r="I87" s="454"/>
      <c r="J87" s="742"/>
      <c r="K87" s="19"/>
      <c r="L87" s="392"/>
    </row>
    <row r="88" spans="2:12" x14ac:dyDescent="0.25">
      <c r="B88" s="3409"/>
      <c r="C88" s="312"/>
      <c r="D88" s="388"/>
      <c r="E88" s="455"/>
      <c r="F88" s="743" t="str">
        <f>IF(I84=G115,"❻ % de BONI &gt;",IF(I84=G114,"❻ %  de PERTE &gt;",IF(ISBLANK(G88),0)))</f>
        <v>❻ %  de PERTE &gt;</v>
      </c>
      <c r="G88" s="744">
        <v>50</v>
      </c>
      <c r="H88" s="19">
        <f>IF(H87=G114,G87-(G87*G88%),IF(H87=G115,G87/(100-G88)*100))</f>
        <v>2.4E-2</v>
      </c>
      <c r="I88" s="453" t="str">
        <f>IF(H87=G114,G115,G114)</f>
        <v>❺ Cuit</v>
      </c>
      <c r="J88" s="742"/>
      <c r="K88" s="19"/>
      <c r="L88" s="392"/>
    </row>
    <row r="89" spans="2:12" ht="15.75" thickBot="1" x14ac:dyDescent="0.3">
      <c r="B89" s="3409"/>
      <c r="C89" s="312"/>
      <c r="D89" s="388"/>
      <c r="E89" s="29"/>
      <c r="F89" s="29"/>
      <c r="G89" s="29"/>
      <c r="H89" s="29"/>
      <c r="I89" s="454"/>
      <c r="J89" s="742"/>
      <c r="K89" s="453"/>
      <c r="L89" s="759"/>
    </row>
    <row r="90" spans="2:12" x14ac:dyDescent="0.25">
      <c r="B90" s="3409"/>
      <c r="C90" s="760"/>
      <c r="D90" s="761"/>
      <c r="E90" s="762"/>
      <c r="F90" s="762"/>
      <c r="G90" s="762"/>
      <c r="H90" s="762"/>
      <c r="I90" s="763"/>
      <c r="J90" s="764"/>
      <c r="K90" s="765"/>
      <c r="L90" s="766"/>
    </row>
    <row r="91" spans="2:12" x14ac:dyDescent="0.25">
      <c r="B91" s="3409"/>
      <c r="C91" s="312"/>
      <c r="D91" s="455"/>
      <c r="E91" s="751" t="s">
        <v>493</v>
      </c>
      <c r="F91" s="752" t="s">
        <v>494</v>
      </c>
      <c r="G91" s="753" t="s">
        <v>407</v>
      </c>
      <c r="H91" s="753" t="s">
        <v>495</v>
      </c>
      <c r="I91" s="754" t="s">
        <v>496</v>
      </c>
      <c r="J91" s="755" t="s">
        <v>497</v>
      </c>
      <c r="K91" s="455"/>
      <c r="L91" s="456"/>
    </row>
    <row r="92" spans="2:12" ht="15.75" x14ac:dyDescent="0.25">
      <c r="B92" s="3409"/>
      <c r="C92" s="312"/>
      <c r="D92" s="767" t="s">
        <v>32</v>
      </c>
      <c r="E92" s="768">
        <v>1200</v>
      </c>
      <c r="F92" s="769">
        <v>750</v>
      </c>
      <c r="G92" s="769">
        <v>220</v>
      </c>
      <c r="H92" s="769">
        <v>112</v>
      </c>
      <c r="I92" s="769">
        <v>1</v>
      </c>
      <c r="J92" s="770">
        <f>SUM(E92:I92)</f>
        <v>2283</v>
      </c>
      <c r="K92" s="459" t="s">
        <v>33</v>
      </c>
      <c r="L92" s="385"/>
    </row>
    <row r="93" spans="2:12" x14ac:dyDescent="0.25">
      <c r="B93" s="3409"/>
      <c r="C93" s="312"/>
      <c r="D93" s="37" t="s">
        <v>431</v>
      </c>
      <c r="E93" s="460">
        <v>3</v>
      </c>
      <c r="F93" s="460">
        <v>2</v>
      </c>
      <c r="G93" s="460">
        <v>1</v>
      </c>
      <c r="H93" s="460">
        <v>1</v>
      </c>
      <c r="I93" s="460">
        <v>1</v>
      </c>
      <c r="J93" s="455" t="str">
        <f>G85</f>
        <v>Morceaux</v>
      </c>
      <c r="K93" s="455"/>
      <c r="L93" s="456"/>
    </row>
    <row r="94" spans="2:12" ht="15.75" thickBot="1" x14ac:dyDescent="0.3">
      <c r="B94" s="3409"/>
      <c r="C94" s="745"/>
      <c r="D94" s="799"/>
      <c r="E94" s="800"/>
      <c r="F94" s="800"/>
      <c r="G94" s="800"/>
      <c r="H94" s="800"/>
      <c r="I94" s="800"/>
      <c r="J94" s="801"/>
      <c r="K94" s="801"/>
      <c r="L94" s="802"/>
    </row>
    <row r="95" spans="2:12" x14ac:dyDescent="0.25">
      <c r="B95" s="3409"/>
      <c r="C95" s="312"/>
      <c r="D95" s="37"/>
      <c r="E95" s="462"/>
      <c r="F95" s="462"/>
      <c r="G95" s="462"/>
      <c r="H95" s="462"/>
      <c r="I95" s="462"/>
      <c r="J95" s="455"/>
      <c r="K95" s="455"/>
      <c r="L95" s="456"/>
    </row>
    <row r="96" spans="2:12" x14ac:dyDescent="0.25">
      <c r="B96" s="3409"/>
      <c r="C96" s="312"/>
      <c r="D96" s="37"/>
      <c r="E96" s="751" t="s">
        <v>493</v>
      </c>
      <c r="F96" s="752" t="s">
        <v>494</v>
      </c>
      <c r="G96" s="753" t="s">
        <v>407</v>
      </c>
      <c r="H96" s="753" t="s">
        <v>495</v>
      </c>
      <c r="I96" s="754" t="s">
        <v>496</v>
      </c>
      <c r="J96" s="462"/>
      <c r="K96" s="455"/>
      <c r="L96" s="456"/>
    </row>
    <row r="97" spans="2:12" x14ac:dyDescent="0.25">
      <c r="B97" s="3409"/>
      <c r="C97" s="312"/>
      <c r="D97" s="453" t="str">
        <f>H87</f>
        <v>❹ Cru</v>
      </c>
      <c r="E97" s="461">
        <f>G87*E93</f>
        <v>0.14400000000000002</v>
      </c>
      <c r="F97" s="461">
        <f>G87*F93</f>
        <v>9.6000000000000002E-2</v>
      </c>
      <c r="G97" s="461">
        <f>G87*G93</f>
        <v>4.8000000000000001E-2</v>
      </c>
      <c r="H97" s="461">
        <f>G87*H93</f>
        <v>4.8000000000000001E-2</v>
      </c>
      <c r="I97" s="461">
        <f>G87*I93</f>
        <v>4.8000000000000001E-2</v>
      </c>
      <c r="J97" s="462"/>
      <c r="K97" s="455"/>
      <c r="L97" s="456"/>
    </row>
    <row r="98" spans="2:12" x14ac:dyDescent="0.25">
      <c r="B98" s="3409"/>
      <c r="C98" s="312"/>
      <c r="D98" s="453" t="str">
        <f>I88</f>
        <v>❺ Cuit</v>
      </c>
      <c r="E98" s="461">
        <f>H88*E93</f>
        <v>7.2000000000000008E-2</v>
      </c>
      <c r="F98" s="461">
        <f>H88*F93</f>
        <v>4.8000000000000001E-2</v>
      </c>
      <c r="G98" s="461">
        <f>H88*G93</f>
        <v>2.4E-2</v>
      </c>
      <c r="H98" s="461">
        <f>H88*H93</f>
        <v>2.4E-2</v>
      </c>
      <c r="I98" s="461">
        <f>H88*I93</f>
        <v>2.4E-2</v>
      </c>
      <c r="J98" s="462"/>
      <c r="K98" s="455"/>
      <c r="L98" s="758"/>
    </row>
    <row r="99" spans="2:12" x14ac:dyDescent="0.25">
      <c r="B99" s="3409"/>
      <c r="C99" s="312"/>
      <c r="D99" s="453"/>
      <c r="E99" s="461"/>
      <c r="F99" s="462"/>
      <c r="G99" s="462"/>
      <c r="H99" s="462"/>
      <c r="I99" s="462"/>
      <c r="J99" s="462"/>
      <c r="K99" s="455"/>
      <c r="L99" s="758"/>
    </row>
    <row r="100" spans="2:12" x14ac:dyDescent="0.25">
      <c r="B100" s="3409"/>
      <c r="C100" s="773"/>
      <c r="D100" s="776"/>
      <c r="E100" s="803"/>
      <c r="F100" s="804"/>
      <c r="G100" s="804"/>
      <c r="H100" s="804"/>
      <c r="I100" s="804"/>
      <c r="J100" s="804"/>
      <c r="K100" s="805"/>
      <c r="L100" s="806"/>
    </row>
    <row r="101" spans="2:12" x14ac:dyDescent="0.25">
      <c r="B101" s="3409"/>
      <c r="C101" s="312"/>
      <c r="D101" s="42" t="s">
        <v>34</v>
      </c>
      <c r="E101" s="463">
        <f>E93*E92</f>
        <v>3600</v>
      </c>
      <c r="F101" s="463">
        <f>F93*F92</f>
        <v>1500</v>
      </c>
      <c r="G101" s="463">
        <f>G93*G92</f>
        <v>220</v>
      </c>
      <c r="H101" s="463">
        <f>H93*H92</f>
        <v>112</v>
      </c>
      <c r="I101" s="463">
        <f>I93*I92</f>
        <v>1</v>
      </c>
      <c r="J101" s="463">
        <f>SUM(E101:I101)</f>
        <v>5433</v>
      </c>
      <c r="K101" s="464" t="str">
        <f>G85</f>
        <v>Morceaux</v>
      </c>
      <c r="L101" s="772"/>
    </row>
    <row r="102" spans="2:12" x14ac:dyDescent="0.25">
      <c r="B102" s="3409"/>
      <c r="C102" s="312"/>
      <c r="D102" s="42"/>
      <c r="E102" s="465">
        <f>E97*E92</f>
        <v>172.8</v>
      </c>
      <c r="F102" s="465">
        <f>E97*F92</f>
        <v>108.00000000000001</v>
      </c>
      <c r="G102" s="465">
        <f>E97*G92</f>
        <v>31.680000000000003</v>
      </c>
      <c r="H102" s="465">
        <f>E97*H92</f>
        <v>16.128</v>
      </c>
      <c r="I102" s="465">
        <f>E97*I92</f>
        <v>0.14400000000000002</v>
      </c>
      <c r="J102" s="465">
        <f t="shared" ref="J102:J106" si="9">SUM(E102:I102)</f>
        <v>328.75200000000001</v>
      </c>
      <c r="K102" s="466" t="str">
        <f>I88</f>
        <v>❺ Cuit</v>
      </c>
      <c r="L102" s="772"/>
    </row>
    <row r="103" spans="2:12" x14ac:dyDescent="0.25">
      <c r="B103" s="3409"/>
      <c r="C103" s="312"/>
      <c r="D103" s="42"/>
      <c r="E103" s="465">
        <f>E98*E92</f>
        <v>86.4</v>
      </c>
      <c r="F103" s="465">
        <f>E98*F92</f>
        <v>54.000000000000007</v>
      </c>
      <c r="G103" s="465">
        <f>E98*G92</f>
        <v>15.840000000000002</v>
      </c>
      <c r="H103" s="465">
        <f>E98*H92</f>
        <v>8.0640000000000001</v>
      </c>
      <c r="I103" s="465">
        <f>E98*I92</f>
        <v>7.2000000000000008E-2</v>
      </c>
      <c r="J103" s="465">
        <f t="shared" si="9"/>
        <v>164.376</v>
      </c>
      <c r="K103" s="453" t="str">
        <f>I88</f>
        <v>❺ Cuit</v>
      </c>
      <c r="L103" s="772"/>
    </row>
    <row r="104" spans="2:12" x14ac:dyDescent="0.25">
      <c r="B104" s="3409"/>
      <c r="C104" s="312"/>
      <c r="D104" s="42"/>
      <c r="E104" s="465"/>
      <c r="F104" s="465"/>
      <c r="G104" s="465"/>
      <c r="H104" s="465"/>
      <c r="I104" s="465"/>
      <c r="J104" s="465"/>
      <c r="K104" s="453"/>
      <c r="L104" s="772"/>
    </row>
    <row r="105" spans="2:12" x14ac:dyDescent="0.25">
      <c r="B105" s="3409"/>
      <c r="C105" s="773"/>
      <c r="D105" s="774"/>
      <c r="E105" s="775"/>
      <c r="F105" s="775"/>
      <c r="G105" s="775"/>
      <c r="H105" s="775"/>
      <c r="I105" s="775"/>
      <c r="J105" s="775"/>
      <c r="K105" s="776"/>
      <c r="L105" s="777"/>
    </row>
    <row r="106" spans="2:12" x14ac:dyDescent="0.25">
      <c r="B106" s="3409"/>
      <c r="C106" s="342"/>
      <c r="D106" s="45" t="s">
        <v>35</v>
      </c>
      <c r="E106" s="290">
        <f>E70</f>
        <v>172</v>
      </c>
      <c r="F106" s="290">
        <f>F70</f>
        <v>72</v>
      </c>
      <c r="G106" s="290">
        <f>G70</f>
        <v>11</v>
      </c>
      <c r="H106" s="290">
        <f>H70</f>
        <v>6</v>
      </c>
      <c r="I106" s="290">
        <f>I70</f>
        <v>1</v>
      </c>
      <c r="J106" s="290">
        <f t="shared" si="9"/>
        <v>262</v>
      </c>
      <c r="K106" s="455"/>
      <c r="L106" s="451"/>
    </row>
    <row r="107" spans="2:12" x14ac:dyDescent="0.25">
      <c r="B107" s="3409"/>
      <c r="C107" s="312"/>
      <c r="D107" s="45"/>
      <c r="E107" s="290"/>
      <c r="F107" s="290"/>
      <c r="G107" s="290"/>
      <c r="H107" s="290"/>
      <c r="I107" s="290"/>
      <c r="J107" s="48" t="s">
        <v>36</v>
      </c>
      <c r="K107" s="47">
        <f>IF(ISBLANK(E93),0,G86/E93)</f>
        <v>7</v>
      </c>
      <c r="L107" s="779"/>
    </row>
    <row r="108" spans="2:12" x14ac:dyDescent="0.25">
      <c r="B108" s="3409"/>
      <c r="C108" s="312"/>
      <c r="D108" s="45"/>
      <c r="E108" s="290"/>
      <c r="F108" s="290"/>
      <c r="G108" s="290"/>
      <c r="H108" s="290"/>
      <c r="I108" s="290"/>
      <c r="J108" s="48"/>
      <c r="K108" s="47"/>
      <c r="L108" s="779"/>
    </row>
    <row r="109" spans="2:12" ht="15.75" x14ac:dyDescent="0.25">
      <c r="B109" s="3409"/>
      <c r="C109" s="780" t="s">
        <v>37</v>
      </c>
      <c r="D109" s="781"/>
      <c r="E109" s="781"/>
      <c r="F109" s="781"/>
      <c r="G109" s="781"/>
      <c r="H109" s="781"/>
      <c r="I109" s="781"/>
      <c r="J109" s="781"/>
      <c r="K109" s="781"/>
      <c r="L109" s="782"/>
    </row>
    <row r="110" spans="2:12" x14ac:dyDescent="0.25">
      <c r="B110" s="3409"/>
      <c r="C110" s="49" t="s">
        <v>432</v>
      </c>
      <c r="D110" s="50"/>
      <c r="E110" s="50"/>
      <c r="F110" s="50"/>
      <c r="G110" s="50"/>
      <c r="H110" s="50"/>
      <c r="I110" s="50"/>
      <c r="J110" s="50"/>
      <c r="K110" s="50"/>
      <c r="L110" s="396"/>
    </row>
    <row r="111" spans="2:12" ht="15.75" x14ac:dyDescent="0.25">
      <c r="B111" s="3409"/>
      <c r="C111" s="783"/>
      <c r="D111" s="783" t="s">
        <v>39</v>
      </c>
      <c r="E111" s="783"/>
      <c r="F111" s="783"/>
      <c r="G111" s="783"/>
      <c r="H111" s="783"/>
      <c r="I111" s="783"/>
      <c r="J111" s="783"/>
      <c r="K111" s="783"/>
      <c r="L111" s="784"/>
    </row>
    <row r="112" spans="2:12" x14ac:dyDescent="0.25">
      <c r="B112" s="3409"/>
      <c r="C112" s="51" t="s">
        <v>41</v>
      </c>
      <c r="D112" s="312"/>
      <c r="E112" s="312"/>
      <c r="F112" s="312"/>
      <c r="G112" s="455"/>
      <c r="H112" s="312"/>
      <c r="I112" s="18" t="s">
        <v>42</v>
      </c>
      <c r="J112" s="312"/>
      <c r="K112" s="312"/>
      <c r="L112" s="385"/>
    </row>
    <row r="113" spans="2:13" x14ac:dyDescent="0.25">
      <c r="B113" s="3409"/>
      <c r="C113" s="52" t="s">
        <v>27</v>
      </c>
      <c r="D113" s="312"/>
      <c r="E113" s="312"/>
      <c r="F113" s="312"/>
      <c r="G113" s="455"/>
      <c r="H113" s="312"/>
      <c r="I113" s="53" t="s">
        <v>44</v>
      </c>
      <c r="J113" s="785"/>
      <c r="K113" s="785"/>
      <c r="L113" s="385"/>
    </row>
    <row r="114" spans="2:13" x14ac:dyDescent="0.25">
      <c r="B114" s="3409"/>
      <c r="C114" s="54" t="s">
        <v>46</v>
      </c>
      <c r="D114" s="312"/>
      <c r="F114" s="312"/>
      <c r="G114" s="33" t="s">
        <v>429</v>
      </c>
      <c r="H114" s="312"/>
      <c r="I114" s="56" t="s">
        <v>433</v>
      </c>
      <c r="J114" s="785"/>
      <c r="K114" s="785"/>
      <c r="L114" s="385"/>
    </row>
    <row r="115" spans="2:13" ht="15.75" x14ac:dyDescent="0.25">
      <c r="B115" s="3409"/>
      <c r="C115" s="18"/>
      <c r="D115" s="309"/>
      <c r="E115" s="455"/>
      <c r="F115" s="18"/>
      <c r="G115" s="58" t="s">
        <v>434</v>
      </c>
      <c r="H115" s="18"/>
      <c r="I115" s="467" t="s">
        <v>51</v>
      </c>
      <c r="J115" s="785"/>
      <c r="K115" s="785"/>
      <c r="L115" s="786"/>
    </row>
    <row r="116" spans="2:13" x14ac:dyDescent="0.25">
      <c r="B116" s="3409"/>
      <c r="C116" s="22"/>
      <c r="D116" s="455"/>
      <c r="E116" s="455"/>
      <c r="F116" s="785" t="s">
        <v>499</v>
      </c>
      <c r="G116" s="787" t="str">
        <f>HYPERLINK("#"&amp;ADDRESS(ROW(I84),COLUMN(I84),4),_xlfn.UNICHAR(128269)&amp;"cellule "&amp;ADDRESS(ROW(I84),COLUMN(I84),4))</f>
        <v>🔍cellule I84</v>
      </c>
      <c r="H116" s="22"/>
      <c r="I116" s="788" t="s">
        <v>55</v>
      </c>
      <c r="J116" s="785"/>
      <c r="K116" s="785"/>
      <c r="L116" s="789"/>
    </row>
    <row r="117" spans="2:13" x14ac:dyDescent="0.25">
      <c r="B117" s="3409"/>
      <c r="C117" s="790"/>
      <c r="D117" s="455"/>
      <c r="E117" s="455"/>
      <c r="F117" s="455"/>
      <c r="G117" s="791" t="s">
        <v>498</v>
      </c>
      <c r="H117" s="469"/>
      <c r="I117" s="788" t="s">
        <v>56</v>
      </c>
      <c r="J117" s="469"/>
      <c r="K117" s="469"/>
      <c r="L117" s="793"/>
    </row>
    <row r="118" spans="2:13" x14ac:dyDescent="0.25">
      <c r="B118" s="3409"/>
      <c r="C118" s="807" t="s">
        <v>387</v>
      </c>
      <c r="D118" s="294" t="str">
        <f ca="1">CELL("nomfichier")</f>
        <v>D:\Données\Copie_ancien_DD\0-UPRT.fait\1-UPRT.FR-SITE-WEB\ff-fiches-fabrications\ff-fiches-fabrication-maj-08-2020\[tranmission.des.savoirs.xlsx]Transmission des savoirs.13.03</v>
      </c>
      <c r="E118" s="791"/>
      <c r="I118" s="397"/>
      <c r="J118" s="397"/>
      <c r="K118" s="397"/>
      <c r="L118" s="796"/>
    </row>
    <row r="119" spans="2:13" x14ac:dyDescent="0.25">
      <c r="B119" s="3409"/>
      <c r="C119" s="797">
        <v>15</v>
      </c>
      <c r="D119" s="797">
        <v>15</v>
      </c>
      <c r="E119" s="797">
        <v>15</v>
      </c>
      <c r="F119" s="797">
        <v>20</v>
      </c>
      <c r="G119" s="797">
        <v>15</v>
      </c>
      <c r="H119" s="797">
        <v>15</v>
      </c>
      <c r="I119" s="797">
        <v>15</v>
      </c>
      <c r="J119" s="797">
        <v>22</v>
      </c>
      <c r="K119" s="797">
        <v>10</v>
      </c>
      <c r="L119" s="798">
        <v>10</v>
      </c>
      <c r="M119" s="57" t="s">
        <v>50</v>
      </c>
    </row>
    <row r="120" spans="2:13" ht="15.75" thickBot="1" x14ac:dyDescent="0.3">
      <c r="B120" s="3353"/>
      <c r="C120" s="489">
        <f t="shared" ref="C120:L120" ca="1" si="10">CELL("largeur",C120)</f>
        <v>15</v>
      </c>
      <c r="D120" s="489">
        <f t="shared" ca="1" si="10"/>
        <v>15</v>
      </c>
      <c r="E120" s="489">
        <f t="shared" ca="1" si="10"/>
        <v>15</v>
      </c>
      <c r="F120" s="489">
        <f t="shared" ca="1" si="10"/>
        <v>20</v>
      </c>
      <c r="G120" s="489">
        <f t="shared" ca="1" si="10"/>
        <v>15</v>
      </c>
      <c r="H120" s="489">
        <f t="shared" ca="1" si="10"/>
        <v>15</v>
      </c>
      <c r="I120" s="489">
        <f t="shared" ca="1" si="10"/>
        <v>15</v>
      </c>
      <c r="J120" s="489">
        <f t="shared" ca="1" si="10"/>
        <v>22</v>
      </c>
      <c r="K120" s="489">
        <f t="shared" ca="1" si="10"/>
        <v>10</v>
      </c>
      <c r="L120" s="490">
        <f t="shared" ca="1" si="10"/>
        <v>10</v>
      </c>
      <c r="M120" s="57" t="s">
        <v>52</v>
      </c>
    </row>
  </sheetData>
  <mergeCells count="8">
    <mergeCell ref="B68:B120"/>
    <mergeCell ref="B65:B67"/>
    <mergeCell ref="C65:J66"/>
    <mergeCell ref="K65:L67"/>
    <mergeCell ref="B7:B9"/>
    <mergeCell ref="C7:J8"/>
    <mergeCell ref="K7:L9"/>
    <mergeCell ref="B10:B63"/>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93463-F6BC-483E-9E0C-213A53B5674A}">
  <dimension ref="A2:X91"/>
  <sheetViews>
    <sheetView showZeros="0" zoomScale="75" zoomScaleNormal="75" workbookViewId="0">
      <selection activeCell="M25" sqref="M25"/>
    </sheetView>
  </sheetViews>
  <sheetFormatPr baseColWidth="10" defaultRowHeight="21" x14ac:dyDescent="0.35"/>
  <cols>
    <col min="1" max="1" width="4" style="262" customWidth="1"/>
    <col min="2" max="2" width="56" style="262" customWidth="1"/>
    <col min="3" max="4" width="30.7109375" style="262" customWidth="1"/>
    <col min="5" max="6" width="24.5703125" style="262" customWidth="1"/>
    <col min="7" max="16384" width="11.42578125" style="262"/>
  </cols>
  <sheetData>
    <row r="2" spans="1:6" ht="33.75" x14ac:dyDescent="0.35">
      <c r="B2" s="568" t="s">
        <v>293</v>
      </c>
      <c r="C2" s="569"/>
      <c r="D2" s="569"/>
      <c r="E2" s="569"/>
      <c r="F2" s="569"/>
    </row>
    <row r="3" spans="1:6" ht="28.5" x14ac:dyDescent="0.35">
      <c r="B3" s="568"/>
      <c r="C3" s="568"/>
      <c r="D3" s="568"/>
      <c r="E3" s="568"/>
      <c r="F3" s="568"/>
    </row>
    <row r="4" spans="1:6" ht="28.5" x14ac:dyDescent="0.35">
      <c r="B4" s="570" t="s">
        <v>294</v>
      </c>
      <c r="C4" s="571"/>
      <c r="D4" s="571"/>
      <c r="E4" s="571"/>
      <c r="F4" s="571"/>
    </row>
    <row r="5" spans="1:6" ht="28.5" x14ac:dyDescent="0.35">
      <c r="B5" s="570" t="s">
        <v>295</v>
      </c>
      <c r="C5" s="571"/>
      <c r="D5" s="571"/>
      <c r="E5" s="571"/>
      <c r="F5" s="571"/>
    </row>
    <row r="6" spans="1:6" ht="28.5" x14ac:dyDescent="0.35">
      <c r="B6" s="570" t="s">
        <v>296</v>
      </c>
      <c r="C6" s="571"/>
      <c r="D6" s="571"/>
      <c r="E6" s="571"/>
      <c r="F6" s="571"/>
    </row>
    <row r="7" spans="1:6" ht="28.5" x14ac:dyDescent="0.35">
      <c r="B7" s="572" t="s">
        <v>446</v>
      </c>
      <c r="C7" s="573"/>
      <c r="D7" s="573"/>
      <c r="E7" s="573"/>
      <c r="F7" s="573"/>
    </row>
    <row r="8" spans="1:6" ht="28.5" x14ac:dyDescent="0.35">
      <c r="B8" s="570" t="s">
        <v>447</v>
      </c>
      <c r="C8" s="571"/>
      <c r="D8" s="571"/>
      <c r="E8" s="571"/>
      <c r="F8" s="571"/>
    </row>
    <row r="9" spans="1:6" ht="23.25" x14ac:dyDescent="0.35">
      <c r="B9" s="570" t="s">
        <v>448</v>
      </c>
      <c r="C9" s="570"/>
      <c r="D9" s="570"/>
      <c r="E9" s="570"/>
      <c r="F9" s="570"/>
    </row>
    <row r="10" spans="1:6" ht="28.5" x14ac:dyDescent="0.35">
      <c r="B10" s="570" t="s">
        <v>449</v>
      </c>
      <c r="C10" s="571"/>
      <c r="D10" s="571"/>
      <c r="E10" s="571"/>
      <c r="F10" s="571"/>
    </row>
    <row r="11" spans="1:6" ht="28.5" x14ac:dyDescent="0.35">
      <c r="B11" s="570" t="s">
        <v>450</v>
      </c>
      <c r="C11" s="571"/>
      <c r="D11" s="571"/>
      <c r="E11" s="571"/>
      <c r="F11" s="571"/>
    </row>
    <row r="12" spans="1:6" ht="28.5" x14ac:dyDescent="0.35">
      <c r="B12" s="570" t="s">
        <v>451</v>
      </c>
      <c r="C12" s="571"/>
      <c r="D12" s="571"/>
      <c r="E12" s="571"/>
      <c r="F12" s="571"/>
    </row>
    <row r="13" spans="1:6" ht="21.75" thickBot="1" x14ac:dyDescent="0.4"/>
    <row r="14" spans="1:6" x14ac:dyDescent="0.35">
      <c r="A14" s="3419" t="s">
        <v>20</v>
      </c>
      <c r="B14" s="3421" t="s">
        <v>452</v>
      </c>
      <c r="C14" s="3421"/>
      <c r="D14" s="3421"/>
      <c r="E14" s="3421"/>
      <c r="F14" s="3422"/>
    </row>
    <row r="15" spans="1:6" x14ac:dyDescent="0.35">
      <c r="A15" s="3420"/>
      <c r="B15" s="3423"/>
      <c r="C15" s="3423"/>
      <c r="D15" s="3423"/>
      <c r="E15" s="3423"/>
      <c r="F15" s="3424"/>
    </row>
    <row r="16" spans="1:6" x14ac:dyDescent="0.35">
      <c r="A16" s="3420"/>
      <c r="B16" s="574"/>
      <c r="C16" s="574" t="s">
        <v>453</v>
      </c>
      <c r="D16" s="574"/>
      <c r="E16" s="574"/>
      <c r="F16" s="575"/>
    </row>
    <row r="17" spans="1:24" ht="26.25" x14ac:dyDescent="0.35">
      <c r="A17" s="3425" t="s">
        <v>208</v>
      </c>
      <c r="B17" s="576"/>
      <c r="C17" s="576"/>
      <c r="D17" s="576"/>
      <c r="E17" s="576"/>
      <c r="F17" s="577"/>
    </row>
    <row r="18" spans="1:24" x14ac:dyDescent="0.35">
      <c r="A18" s="3425"/>
      <c r="B18" s="578" t="s">
        <v>454</v>
      </c>
      <c r="C18" s="579" t="s">
        <v>455</v>
      </c>
      <c r="D18" s="579"/>
      <c r="E18" s="263" t="s">
        <v>290</v>
      </c>
      <c r="F18" s="580"/>
    </row>
    <row r="19" spans="1:24" x14ac:dyDescent="0.35">
      <c r="A19" s="3425"/>
      <c r="B19" s="581"/>
      <c r="C19" s="582"/>
      <c r="D19" s="582"/>
      <c r="E19" s="263"/>
      <c r="F19" s="580"/>
    </row>
    <row r="20" spans="1:24" x14ac:dyDescent="0.35">
      <c r="A20" s="3425"/>
      <c r="B20" s="583" t="s">
        <v>456</v>
      </c>
      <c r="C20" s="584"/>
      <c r="D20" s="584"/>
      <c r="E20" s="585"/>
      <c r="F20" s="586"/>
    </row>
    <row r="21" spans="1:24" x14ac:dyDescent="0.35">
      <c r="A21" s="3425"/>
      <c r="B21" s="3427" t="str">
        <f>C18</f>
        <v>exemple / — équeuter, laver,      cuire 300g de haricots   ...  à l'anglaise les égoutter et patati et patata</v>
      </c>
      <c r="C21" s="3427"/>
      <c r="D21" s="3427"/>
      <c r="E21" s="3427"/>
      <c r="F21" s="3428"/>
    </row>
    <row r="22" spans="1:24" x14ac:dyDescent="0.35">
      <c r="A22" s="3425"/>
      <c r="B22" s="3427"/>
      <c r="C22" s="3427"/>
      <c r="D22" s="3427"/>
      <c r="E22" s="3427"/>
      <c r="F22" s="3428"/>
    </row>
    <row r="23" spans="1:24" x14ac:dyDescent="0.35">
      <c r="A23" s="3425"/>
      <c r="B23" s="3427"/>
      <c r="C23" s="3427"/>
      <c r="D23" s="3427"/>
      <c r="E23" s="3427"/>
      <c r="F23" s="3428"/>
    </row>
    <row r="24" spans="1:24" x14ac:dyDescent="0.35">
      <c r="A24" s="3425"/>
      <c r="B24" s="587"/>
      <c r="C24" s="584"/>
      <c r="D24" s="584"/>
      <c r="E24" s="585"/>
      <c r="F24" s="586"/>
    </row>
    <row r="25" spans="1:24" x14ac:dyDescent="0.35">
      <c r="A25" s="3425"/>
      <c r="B25" s="588" t="s">
        <v>457</v>
      </c>
      <c r="C25" s="589" t="s">
        <v>458</v>
      </c>
      <c r="D25" s="589"/>
      <c r="E25" s="590">
        <f>LEN(C18)</f>
        <v>109</v>
      </c>
      <c r="F25" s="591" t="str">
        <f>IF(ISBLANK(C18),"","Caractères")</f>
        <v>Caractères</v>
      </c>
    </row>
    <row r="26" spans="1:24" x14ac:dyDescent="0.35">
      <c r="A26" s="3425"/>
      <c r="B26" s="263"/>
      <c r="C26" s="263"/>
      <c r="D26" s="263"/>
      <c r="E26" s="263"/>
      <c r="F26" s="580"/>
    </row>
    <row r="27" spans="1:24" x14ac:dyDescent="0.35">
      <c r="A27" s="3425"/>
      <c r="B27" s="592" t="s">
        <v>284</v>
      </c>
      <c r="C27" s="584"/>
      <c r="D27" s="584"/>
      <c r="E27" s="585"/>
      <c r="F27" s="586"/>
    </row>
    <row r="28" spans="1:24" ht="21.75" customHeight="1" thickBot="1" x14ac:dyDescent="0.4">
      <c r="A28" s="3425"/>
      <c r="B28" s="593"/>
      <c r="C28" s="3429" t="s">
        <v>459</v>
      </c>
      <c r="D28" s="3429"/>
      <c r="F28" s="594"/>
    </row>
    <row r="29" spans="1:24" ht="30.75" customHeight="1" x14ac:dyDescent="0.35">
      <c r="A29" s="3425"/>
      <c r="B29" s="3430" t="s">
        <v>460</v>
      </c>
      <c r="C29" s="595" t="s">
        <v>285</v>
      </c>
      <c r="D29" s="596" t="s">
        <v>287</v>
      </c>
      <c r="E29" s="597" t="str">
        <f>SUBSTITUTE(C18,C29,"")</f>
        <v>exemple /  équeuter, laver,      cuire 300g de haricots   ...  à l'anglaise les égoutter et patati et patata</v>
      </c>
      <c r="F29" s="598" t="str">
        <f>SUBSTITUTE(E30,D29,"")</f>
        <v>exemple   équeuter, laver,      cuire 300g de haricots     à l'anglaise les égoutter et patati et patata</v>
      </c>
      <c r="G29" s="261"/>
      <c r="H29" s="261"/>
      <c r="I29" s="261"/>
      <c r="J29" s="261"/>
      <c r="K29" s="261"/>
      <c r="L29" s="261"/>
      <c r="M29" s="261"/>
      <c r="N29" s="261"/>
      <c r="O29" s="261"/>
      <c r="P29" s="261"/>
      <c r="Q29" s="261"/>
      <c r="R29" s="261"/>
      <c r="S29" s="261"/>
      <c r="T29" s="261"/>
      <c r="U29" s="261"/>
      <c r="V29" s="261"/>
      <c r="W29" s="261"/>
      <c r="X29" s="261"/>
    </row>
    <row r="30" spans="1:24" ht="34.5" thickBot="1" x14ac:dyDescent="0.4">
      <c r="A30" s="3425"/>
      <c r="B30" s="3430"/>
      <c r="C30" s="599" t="s">
        <v>286</v>
      </c>
      <c r="D30" s="600"/>
      <c r="E30" s="597" t="str">
        <f>SUBSTITUTE(E29,C30,"")</f>
        <v>exemple /  équeuter, laver,      cuire 300g de haricots     à l'anglaise les égoutter et patati et patata</v>
      </c>
      <c r="F30" s="598" t="str">
        <f>SUBSTITUTE(F29,D30,"")</f>
        <v>exemple   équeuter, laver,      cuire 300g de haricots     à l'anglaise les égoutter et patati et patata</v>
      </c>
      <c r="G30" s="261"/>
      <c r="H30" s="261"/>
      <c r="I30" s="261"/>
      <c r="J30" s="261"/>
      <c r="K30" s="261"/>
      <c r="L30" s="261"/>
      <c r="M30" s="261"/>
      <c r="N30" s="261"/>
      <c r="O30" s="261"/>
      <c r="P30" s="261"/>
      <c r="Q30" s="261"/>
      <c r="R30" s="261"/>
      <c r="S30" s="261"/>
      <c r="T30" s="261"/>
      <c r="U30" s="261"/>
      <c r="V30" s="261"/>
      <c r="W30" s="261"/>
      <c r="X30" s="261"/>
    </row>
    <row r="31" spans="1:24" x14ac:dyDescent="0.35">
      <c r="A31" s="3425"/>
      <c r="B31" s="601"/>
      <c r="C31" s="602" t="s">
        <v>461</v>
      </c>
      <c r="D31" s="603" t="s">
        <v>462</v>
      </c>
      <c r="F31" s="594" t="s">
        <v>290</v>
      </c>
      <c r="G31" s="261"/>
      <c r="H31" s="261"/>
      <c r="I31" s="261"/>
      <c r="J31" s="261"/>
      <c r="K31" s="261"/>
      <c r="L31" s="261"/>
      <c r="M31" s="261"/>
      <c r="N31" s="261"/>
      <c r="O31" s="261"/>
      <c r="P31" s="261"/>
      <c r="Q31" s="261"/>
      <c r="R31" s="261"/>
      <c r="S31" s="261"/>
      <c r="T31" s="261"/>
      <c r="U31" s="261"/>
      <c r="V31" s="261"/>
      <c r="W31" s="261"/>
      <c r="X31" s="261"/>
    </row>
    <row r="32" spans="1:24" ht="26.25" customHeight="1" x14ac:dyDescent="0.35">
      <c r="A32" s="3425"/>
      <c r="B32" s="604"/>
      <c r="C32" s="605" t="s">
        <v>289</v>
      </c>
      <c r="D32" s="606" t="s">
        <v>463</v>
      </c>
      <c r="E32" s="607" t="str">
        <f>SUBSTITUTE(F30,C32,D32)</f>
        <v>exemple   équeuter, laver,      cuire 100 g de haricots     à l'anglaise les égoutter et patati et patata</v>
      </c>
      <c r="F32" s="594" t="s">
        <v>290</v>
      </c>
      <c r="G32" s="261"/>
      <c r="H32" s="261"/>
      <c r="I32" s="261"/>
      <c r="J32" s="261"/>
      <c r="K32" s="261"/>
      <c r="L32" s="261"/>
      <c r="M32" s="261"/>
      <c r="N32" s="261"/>
      <c r="O32" s="261"/>
      <c r="P32" s="261"/>
      <c r="Q32" s="261"/>
      <c r="R32" s="261"/>
      <c r="S32" s="261"/>
      <c r="T32" s="261"/>
      <c r="U32" s="261"/>
      <c r="V32" s="261"/>
      <c r="W32" s="261"/>
      <c r="X32" s="261"/>
    </row>
    <row r="33" spans="1:24" x14ac:dyDescent="0.35">
      <c r="A33" s="3425"/>
      <c r="B33" s="604"/>
      <c r="C33" s="608" t="s">
        <v>464</v>
      </c>
      <c r="D33" s="609"/>
      <c r="E33" s="607" t="str">
        <f>SUBSTITUTE(E32,C33,D33)</f>
        <v>exemple        cuire 100 g de haricots     à l'anglaise les égoutter et patati et patata</v>
      </c>
      <c r="F33" s="594" t="s">
        <v>290</v>
      </c>
      <c r="G33" s="261"/>
      <c r="H33" s="261"/>
      <c r="I33" s="261"/>
      <c r="J33" s="261"/>
      <c r="K33" s="261"/>
      <c r="L33" s="261"/>
      <c r="M33" s="261"/>
      <c r="N33" s="261"/>
      <c r="O33" s="261"/>
      <c r="P33" s="261"/>
      <c r="Q33" s="261"/>
      <c r="R33" s="261"/>
      <c r="S33" s="261"/>
      <c r="T33" s="261"/>
      <c r="U33" s="261"/>
      <c r="V33" s="261"/>
      <c r="W33" s="261"/>
      <c r="X33" s="261"/>
    </row>
    <row r="34" spans="1:24" x14ac:dyDescent="0.35">
      <c r="A34" s="3425"/>
      <c r="B34" s="604"/>
      <c r="C34" s="608" t="s">
        <v>465</v>
      </c>
      <c r="D34" s="609"/>
      <c r="E34" s="607" t="str">
        <f>SUBSTITUTE(E33,C34,D34)</f>
        <v>exemple        cuire 100 g de haricots     à l'anglaise les égoutter  et patata</v>
      </c>
      <c r="F34" s="594" t="s">
        <v>290</v>
      </c>
      <c r="G34" s="261"/>
      <c r="H34" s="261"/>
      <c r="I34" s="261"/>
      <c r="J34" s="261"/>
      <c r="K34" s="261"/>
      <c r="L34" s="261"/>
      <c r="M34" s="261"/>
      <c r="N34" s="261"/>
      <c r="O34" s="261"/>
      <c r="P34" s="261"/>
      <c r="Q34" s="261"/>
      <c r="R34" s="261"/>
      <c r="S34" s="261"/>
      <c r="T34" s="261"/>
      <c r="U34" s="261"/>
      <c r="V34" s="261"/>
      <c r="W34" s="261"/>
      <c r="X34" s="261"/>
    </row>
    <row r="35" spans="1:24" x14ac:dyDescent="0.35">
      <c r="A35" s="3425"/>
      <c r="B35" s="604"/>
      <c r="C35" s="610" t="s">
        <v>466</v>
      </c>
      <c r="D35" s="611"/>
      <c r="E35" s="607" t="str">
        <f>SUBSTITUTE(E34,C35,D35)</f>
        <v xml:space="preserve">exemple        cuire 100 g de haricots     à l'anglaise les égoutter  </v>
      </c>
      <c r="F35" s="594" t="s">
        <v>290</v>
      </c>
      <c r="G35" s="261"/>
      <c r="H35" s="261"/>
      <c r="I35" s="261"/>
      <c r="J35" s="261"/>
      <c r="K35" s="261"/>
      <c r="L35" s="261"/>
      <c r="M35" s="261"/>
      <c r="N35" s="261"/>
      <c r="O35" s="261"/>
      <c r="P35" s="261"/>
      <c r="Q35" s="261"/>
      <c r="R35" s="261"/>
      <c r="S35" s="261"/>
      <c r="T35" s="261"/>
      <c r="U35" s="261"/>
      <c r="V35" s="261"/>
      <c r="W35" s="261"/>
      <c r="X35" s="261"/>
    </row>
    <row r="36" spans="1:24" x14ac:dyDescent="0.35">
      <c r="A36" s="3425"/>
      <c r="B36" s="612" t="s">
        <v>467</v>
      </c>
      <c r="C36" s="603"/>
      <c r="D36" s="603"/>
      <c r="E36" s="613"/>
      <c r="F36" s="594"/>
      <c r="G36" s="261"/>
      <c r="H36" s="261"/>
      <c r="I36" s="261"/>
      <c r="J36" s="261"/>
      <c r="K36" s="261"/>
      <c r="L36" s="261"/>
      <c r="M36" s="261"/>
      <c r="N36" s="261"/>
      <c r="O36" s="261"/>
      <c r="P36" s="261"/>
      <c r="Q36" s="261"/>
      <c r="R36" s="261"/>
      <c r="S36" s="261"/>
      <c r="T36" s="261"/>
      <c r="U36" s="261"/>
      <c r="V36" s="261"/>
      <c r="W36" s="261"/>
      <c r="X36" s="261"/>
    </row>
    <row r="37" spans="1:24" x14ac:dyDescent="0.35">
      <c r="A37" s="3425"/>
      <c r="B37" s="263"/>
      <c r="C37" s="263"/>
      <c r="D37" s="263"/>
      <c r="E37" s="263"/>
      <c r="F37" s="580"/>
      <c r="G37" s="261"/>
      <c r="H37" s="261"/>
      <c r="I37" s="261"/>
      <c r="J37" s="261"/>
      <c r="K37" s="261"/>
      <c r="L37" s="261"/>
      <c r="M37" s="261"/>
      <c r="N37" s="261"/>
      <c r="O37" s="261"/>
      <c r="P37" s="261"/>
      <c r="Q37" s="261"/>
      <c r="R37" s="261"/>
      <c r="S37" s="261"/>
      <c r="T37" s="261"/>
      <c r="U37" s="261"/>
      <c r="V37" s="261"/>
      <c r="W37" s="261"/>
      <c r="X37" s="261"/>
    </row>
    <row r="38" spans="1:24" x14ac:dyDescent="0.35">
      <c r="A38" s="3425"/>
      <c r="B38" s="614"/>
      <c r="C38" s="614" t="s">
        <v>468</v>
      </c>
      <c r="D38" s="615"/>
      <c r="E38" s="616"/>
      <c r="F38" s="617"/>
      <c r="G38" s="261"/>
      <c r="H38" s="261"/>
      <c r="I38" s="261"/>
      <c r="J38" s="261"/>
      <c r="K38" s="261"/>
      <c r="L38" s="261"/>
      <c r="M38" s="261"/>
      <c r="N38" s="261"/>
      <c r="O38" s="261"/>
      <c r="P38" s="261"/>
      <c r="Q38" s="261"/>
      <c r="R38" s="261"/>
      <c r="S38" s="261"/>
      <c r="T38" s="261"/>
      <c r="U38" s="261"/>
      <c r="V38" s="261"/>
      <c r="W38" s="261"/>
      <c r="X38" s="261"/>
    </row>
    <row r="39" spans="1:24" ht="27.75" customHeight="1" x14ac:dyDescent="0.35">
      <c r="A39" s="3425"/>
      <c r="B39" s="3431" t="str">
        <f>TRIM(E35)</f>
        <v>exemple cuire 100 g de haricots à l'anglaise les égoutter</v>
      </c>
      <c r="C39" s="3431"/>
      <c r="D39" s="3431"/>
      <c r="E39" s="3431"/>
      <c r="F39" s="3432"/>
      <c r="G39" s="261"/>
      <c r="H39" s="261"/>
      <c r="I39" s="261"/>
      <c r="J39" s="261"/>
      <c r="K39" s="261"/>
      <c r="L39" s="261"/>
      <c r="M39" s="261"/>
      <c r="N39" s="261"/>
      <c r="O39" s="261"/>
      <c r="P39" s="261"/>
      <c r="Q39" s="261"/>
      <c r="R39" s="261"/>
      <c r="S39" s="261"/>
      <c r="T39" s="261"/>
      <c r="U39" s="261"/>
      <c r="V39" s="261"/>
      <c r="W39" s="261"/>
      <c r="X39" s="261"/>
    </row>
    <row r="40" spans="1:24" x14ac:dyDescent="0.35">
      <c r="A40" s="3425"/>
      <c r="B40" s="3433"/>
      <c r="C40" s="3433"/>
      <c r="D40" s="3433"/>
      <c r="E40" s="3433"/>
      <c r="F40" s="3434"/>
      <c r="G40" s="261"/>
      <c r="H40" s="261"/>
      <c r="I40" s="261"/>
      <c r="J40" s="261"/>
      <c r="K40" s="261"/>
      <c r="L40" s="261"/>
      <c r="M40" s="261"/>
      <c r="N40" s="261"/>
      <c r="O40" s="261"/>
      <c r="P40" s="261"/>
      <c r="Q40" s="261"/>
      <c r="R40" s="261"/>
      <c r="S40" s="261"/>
      <c r="T40" s="261"/>
      <c r="U40" s="261"/>
      <c r="V40" s="261"/>
      <c r="W40" s="261"/>
      <c r="X40" s="261"/>
    </row>
    <row r="41" spans="1:24" x14ac:dyDescent="0.35">
      <c r="A41" s="3425"/>
      <c r="B41" s="618"/>
      <c r="C41" s="619" t="s">
        <v>469</v>
      </c>
      <c r="D41" s="619"/>
      <c r="E41" s="620"/>
      <c r="F41" s="621"/>
      <c r="G41" s="261"/>
      <c r="H41" s="261"/>
      <c r="I41" s="261"/>
      <c r="J41" s="261"/>
      <c r="K41" s="261"/>
      <c r="L41" s="261"/>
      <c r="M41" s="261"/>
      <c r="N41" s="261"/>
      <c r="O41" s="261"/>
      <c r="P41" s="261"/>
      <c r="Q41" s="261"/>
      <c r="R41" s="261"/>
      <c r="S41" s="261"/>
      <c r="T41" s="261"/>
      <c r="U41" s="261"/>
      <c r="V41" s="261"/>
      <c r="W41" s="261"/>
      <c r="X41" s="261"/>
    </row>
    <row r="42" spans="1:24" x14ac:dyDescent="0.35">
      <c r="A42" s="3425"/>
      <c r="B42" s="618"/>
      <c r="C42" s="619"/>
      <c r="D42" s="619"/>
      <c r="E42" s="620"/>
      <c r="F42" s="621"/>
      <c r="G42" s="261"/>
      <c r="H42" s="261"/>
      <c r="I42" s="261"/>
      <c r="J42" s="261"/>
      <c r="K42" s="261"/>
      <c r="L42" s="261"/>
      <c r="M42" s="261"/>
      <c r="N42" s="261"/>
      <c r="O42" s="261"/>
      <c r="P42" s="261"/>
      <c r="Q42" s="261"/>
      <c r="R42" s="261"/>
      <c r="S42" s="261"/>
      <c r="T42" s="261"/>
      <c r="U42" s="261"/>
      <c r="V42" s="261"/>
      <c r="W42" s="261"/>
      <c r="X42" s="261"/>
    </row>
    <row r="43" spans="1:24" x14ac:dyDescent="0.35">
      <c r="A43" s="3425"/>
      <c r="B43" s="618"/>
      <c r="C43" s="602" t="s">
        <v>461</v>
      </c>
      <c r="D43" s="603" t="s">
        <v>462</v>
      </c>
      <c r="E43" s="620"/>
      <c r="F43" s="621"/>
      <c r="G43" s="261"/>
      <c r="H43" s="261"/>
      <c r="I43" s="261"/>
      <c r="J43" s="261"/>
      <c r="K43" s="261"/>
      <c r="L43" s="261"/>
      <c r="M43" s="261"/>
      <c r="N43" s="261"/>
      <c r="O43" s="261"/>
      <c r="P43" s="261"/>
      <c r="Q43" s="261"/>
      <c r="R43" s="261"/>
      <c r="S43" s="261"/>
      <c r="T43" s="261"/>
      <c r="U43" s="261"/>
      <c r="V43" s="261"/>
      <c r="W43" s="261"/>
      <c r="X43" s="261"/>
    </row>
    <row r="44" spans="1:24" x14ac:dyDescent="0.35">
      <c r="A44" s="3425"/>
      <c r="B44" s="622"/>
      <c r="C44" s="623" t="s">
        <v>470</v>
      </c>
      <c r="D44" s="624"/>
      <c r="E44" s="607" t="str">
        <f>SUBSTITUTE(E35,C44,D44)</f>
        <v xml:space="preserve">        cuire 100 g de haricots     à l'anglaise les égoutter  </v>
      </c>
      <c r="F44" s="625" t="s">
        <v>290</v>
      </c>
      <c r="G44" s="261"/>
      <c r="H44" s="261"/>
      <c r="I44" s="261"/>
      <c r="J44" s="261"/>
      <c r="K44" s="261"/>
      <c r="L44" s="261"/>
      <c r="M44" s="261"/>
      <c r="N44" s="261"/>
      <c r="O44" s="261"/>
      <c r="P44" s="261"/>
      <c r="Q44" s="261"/>
      <c r="R44" s="261"/>
      <c r="S44" s="261"/>
      <c r="T44" s="261"/>
      <c r="U44" s="261"/>
      <c r="V44" s="261"/>
      <c r="W44" s="261"/>
      <c r="X44" s="261"/>
    </row>
    <row r="45" spans="1:24" x14ac:dyDescent="0.35">
      <c r="A45" s="3425"/>
      <c r="B45" s="626"/>
      <c r="C45" s="626"/>
      <c r="D45" s="626"/>
      <c r="E45" s="627"/>
      <c r="F45" s="625"/>
      <c r="G45" s="261"/>
      <c r="H45" s="261"/>
      <c r="I45" s="261"/>
      <c r="J45" s="261"/>
      <c r="K45" s="261"/>
      <c r="L45" s="261"/>
      <c r="M45" s="261"/>
      <c r="N45" s="261"/>
      <c r="O45" s="261"/>
      <c r="P45" s="261"/>
      <c r="Q45" s="261"/>
      <c r="R45" s="261"/>
      <c r="S45" s="261"/>
      <c r="T45" s="261"/>
      <c r="U45" s="261"/>
      <c r="V45" s="261"/>
      <c r="W45" s="261"/>
      <c r="X45" s="261"/>
    </row>
    <row r="46" spans="1:24" x14ac:dyDescent="0.35">
      <c r="A46" s="3425"/>
      <c r="B46" s="628"/>
      <c r="C46" s="629" t="s">
        <v>471</v>
      </c>
      <c r="D46" s="629"/>
      <c r="E46" s="630"/>
      <c r="F46" s="631"/>
      <c r="G46" s="261"/>
      <c r="H46" s="261"/>
      <c r="I46" s="261"/>
      <c r="J46" s="261"/>
      <c r="K46" s="261"/>
      <c r="L46" s="261"/>
      <c r="M46" s="261"/>
      <c r="N46" s="261"/>
      <c r="O46" s="261"/>
      <c r="P46" s="261"/>
      <c r="Q46" s="261"/>
      <c r="R46" s="261"/>
      <c r="S46" s="261"/>
      <c r="T46" s="261"/>
      <c r="U46" s="261"/>
      <c r="V46" s="261"/>
      <c r="W46" s="261"/>
      <c r="X46" s="261"/>
    </row>
    <row r="47" spans="1:24" x14ac:dyDescent="0.35">
      <c r="A47" s="3425"/>
      <c r="B47" s="3431" t="str">
        <f>TRIM(E44)</f>
        <v>cuire 100 g de haricots à l'anglaise les égoutter</v>
      </c>
      <c r="C47" s="3431"/>
      <c r="D47" s="3431"/>
      <c r="E47" s="3431"/>
      <c r="F47" s="3432"/>
      <c r="G47" s="261"/>
      <c r="H47" s="261"/>
      <c r="I47" s="261"/>
      <c r="J47" s="261"/>
      <c r="K47" s="261"/>
      <c r="L47" s="261"/>
      <c r="M47" s="261"/>
      <c r="N47" s="261"/>
      <c r="O47" s="261"/>
      <c r="P47" s="261"/>
      <c r="Q47" s="261"/>
      <c r="R47" s="261"/>
      <c r="S47" s="261"/>
      <c r="T47" s="261"/>
      <c r="U47" s="261"/>
      <c r="V47" s="261"/>
      <c r="W47" s="261"/>
      <c r="X47" s="261"/>
    </row>
    <row r="48" spans="1:24" x14ac:dyDescent="0.35">
      <c r="A48" s="3425"/>
      <c r="B48" s="3435"/>
      <c r="C48" s="3435"/>
      <c r="D48" s="3435"/>
      <c r="E48" s="3435"/>
      <c r="F48" s="3436"/>
      <c r="G48" s="261"/>
      <c r="H48" s="261"/>
      <c r="I48" s="261"/>
      <c r="J48" s="261"/>
      <c r="K48" s="261"/>
      <c r="L48" s="261"/>
      <c r="M48" s="261"/>
      <c r="N48" s="261"/>
      <c r="O48" s="261"/>
      <c r="P48" s="261"/>
      <c r="Q48" s="261"/>
      <c r="R48" s="261"/>
      <c r="S48" s="261"/>
      <c r="T48" s="261"/>
      <c r="U48" s="261"/>
      <c r="V48" s="261"/>
      <c r="W48" s="261"/>
      <c r="X48" s="261"/>
    </row>
    <row r="49" spans="1:24" x14ac:dyDescent="0.35">
      <c r="A49" s="3425"/>
      <c r="B49" s="626"/>
      <c r="C49" s="626"/>
      <c r="D49" s="626"/>
      <c r="E49" s="626"/>
      <c r="F49" s="625"/>
      <c r="G49" s="261"/>
      <c r="H49" s="261"/>
      <c r="I49" s="261"/>
      <c r="J49" s="261"/>
      <c r="K49" s="261"/>
      <c r="L49" s="261"/>
      <c r="M49" s="261"/>
      <c r="N49" s="261"/>
      <c r="O49" s="261"/>
      <c r="P49" s="261"/>
      <c r="Q49" s="261"/>
      <c r="R49" s="261"/>
      <c r="S49" s="261"/>
      <c r="T49" s="261"/>
      <c r="U49" s="261"/>
      <c r="V49" s="261"/>
      <c r="W49" s="261"/>
      <c r="X49" s="261"/>
    </row>
    <row r="50" spans="1:24" x14ac:dyDescent="0.35">
      <c r="A50" s="3425"/>
      <c r="B50" s="632"/>
      <c r="C50" s="633" t="s">
        <v>472</v>
      </c>
      <c r="D50" s="633"/>
      <c r="E50" s="634">
        <f>LEN(C55)</f>
        <v>49</v>
      </c>
      <c r="F50" s="591" t="str">
        <f>IF(ISBLANK(C18),"","Caractères")</f>
        <v>Caractères</v>
      </c>
      <c r="G50" s="261"/>
      <c r="H50" s="261"/>
      <c r="I50" s="261"/>
      <c r="J50" s="261"/>
      <c r="K50" s="261"/>
      <c r="L50" s="261"/>
      <c r="M50" s="261"/>
      <c r="N50" s="261"/>
      <c r="O50" s="261"/>
      <c r="P50" s="261"/>
      <c r="Q50" s="261"/>
      <c r="R50" s="261"/>
      <c r="S50" s="261"/>
      <c r="T50" s="261"/>
      <c r="U50" s="261"/>
      <c r="V50" s="261"/>
      <c r="W50" s="261"/>
      <c r="X50" s="261"/>
    </row>
    <row r="51" spans="1:24" x14ac:dyDescent="0.35">
      <c r="A51" s="3425"/>
      <c r="B51" s="632"/>
      <c r="C51" s="635" t="s">
        <v>288</v>
      </c>
      <c r="D51" s="635"/>
      <c r="E51" s="636">
        <v>50</v>
      </c>
      <c r="F51" s="637"/>
      <c r="G51" s="261"/>
      <c r="H51" s="261"/>
      <c r="I51" s="261"/>
      <c r="J51" s="261"/>
      <c r="K51" s="261"/>
      <c r="L51" s="261"/>
      <c r="M51" s="261"/>
      <c r="N51" s="261"/>
      <c r="O51" s="261"/>
      <c r="P51" s="261"/>
      <c r="Q51" s="261"/>
      <c r="R51" s="261"/>
      <c r="S51" s="261"/>
      <c r="T51" s="261"/>
      <c r="U51" s="261"/>
      <c r="V51" s="261"/>
      <c r="W51" s="261"/>
      <c r="X51" s="261"/>
    </row>
    <row r="52" spans="1:24" x14ac:dyDescent="0.35">
      <c r="A52" s="3425"/>
      <c r="B52" s="632"/>
      <c r="C52" s="635" t="s">
        <v>473</v>
      </c>
      <c r="D52" s="635"/>
      <c r="E52" s="638" t="str">
        <f>IF(ISBLANK(C55),"",IF(E50&gt;E51,(E50-E51&amp;" caractères de trop."),"Ok moins de "&amp;E51))</f>
        <v>Ok moins de 50</v>
      </c>
      <c r="F52" s="639"/>
      <c r="G52" s="261"/>
      <c r="H52" s="261"/>
      <c r="I52" s="261"/>
      <c r="J52" s="261"/>
      <c r="K52" s="261"/>
      <c r="L52" s="261"/>
      <c r="M52" s="261"/>
      <c r="N52" s="261"/>
      <c r="O52" s="261"/>
      <c r="P52" s="261"/>
      <c r="Q52" s="261"/>
      <c r="R52" s="261"/>
      <c r="S52" s="261"/>
      <c r="T52" s="261"/>
      <c r="U52" s="261"/>
      <c r="V52" s="261"/>
      <c r="W52" s="261"/>
      <c r="X52" s="261"/>
    </row>
    <row r="53" spans="1:24" ht="21.75" thickBot="1" x14ac:dyDescent="0.4">
      <c r="A53" s="3425"/>
      <c r="B53" s="632"/>
      <c r="C53" s="640" t="str">
        <f>IF(ISBLANK(C18),"",IF(E50=E51,"Ok",IF(E50&lt;E51,"Ok","répartissez votre texte sur")))</f>
        <v>Ok</v>
      </c>
      <c r="D53" s="640"/>
      <c r="E53" s="641" t="str">
        <f>IF(ISBLANK(C18),"",IF(E50&gt;E51,INT(E50/E51+1),"OK "))</f>
        <v xml:space="preserve">OK </v>
      </c>
      <c r="F53" s="639"/>
      <c r="G53" s="261"/>
      <c r="H53" s="261"/>
      <c r="I53" s="261"/>
      <c r="J53" s="261"/>
      <c r="K53" s="261"/>
      <c r="L53" s="261"/>
      <c r="M53" s="261"/>
      <c r="N53" s="261"/>
      <c r="O53" s="261"/>
      <c r="P53" s="261"/>
      <c r="Q53" s="261"/>
      <c r="R53" s="261"/>
      <c r="S53" s="261"/>
      <c r="T53" s="261"/>
      <c r="U53" s="261"/>
      <c r="V53" s="261"/>
      <c r="W53" s="261"/>
      <c r="X53" s="261"/>
    </row>
    <row r="54" spans="1:24" x14ac:dyDescent="0.35">
      <c r="A54" s="3425"/>
      <c r="B54" s="642" t="s">
        <v>474</v>
      </c>
      <c r="C54" s="643"/>
      <c r="D54" s="643"/>
      <c r="E54" s="644"/>
      <c r="F54" s="645"/>
      <c r="G54" s="261"/>
      <c r="H54" s="261"/>
      <c r="I54" s="261"/>
      <c r="J54" s="261"/>
      <c r="K54" s="261"/>
      <c r="L54" s="261"/>
      <c r="M54" s="261"/>
      <c r="N54" s="261"/>
      <c r="O54" s="261"/>
      <c r="P54" s="261"/>
      <c r="Q54" s="261"/>
      <c r="R54" s="261"/>
      <c r="S54" s="261"/>
      <c r="T54" s="261"/>
      <c r="U54" s="261"/>
      <c r="V54" s="261"/>
      <c r="W54" s="261"/>
      <c r="X54" s="261"/>
    </row>
    <row r="55" spans="1:24" x14ac:dyDescent="0.35">
      <c r="A55" s="3425"/>
      <c r="B55" s="646" t="s">
        <v>475</v>
      </c>
      <c r="C55" s="647" t="str">
        <f>IF(C18="","",UPPER(LEFT(B47,1))&amp;RIGHT(B47,LEN(B47)-1))</f>
        <v>Cuire 100 g de haricots à l'anglaise les égoutter</v>
      </c>
      <c r="D55" s="647"/>
      <c r="E55" s="648"/>
      <c r="F55" s="639" t="s">
        <v>290</v>
      </c>
      <c r="G55" s="261"/>
      <c r="H55" s="261"/>
      <c r="I55" s="261"/>
      <c r="J55" s="261"/>
      <c r="K55" s="261"/>
      <c r="L55" s="261"/>
      <c r="M55" s="261"/>
      <c r="N55" s="261"/>
      <c r="O55" s="261"/>
      <c r="P55" s="261"/>
      <c r="Q55" s="261"/>
      <c r="R55" s="261"/>
      <c r="S55" s="261"/>
      <c r="T55" s="261"/>
      <c r="U55" s="261"/>
      <c r="V55" s="261"/>
      <c r="W55" s="261"/>
      <c r="X55" s="261"/>
    </row>
    <row r="56" spans="1:24" ht="21.75" thickBot="1" x14ac:dyDescent="0.4">
      <c r="A56" s="3425"/>
      <c r="B56" s="649"/>
      <c r="C56" s="650"/>
      <c r="D56" s="650"/>
      <c r="E56" s="651"/>
      <c r="F56" s="652"/>
      <c r="G56" s="261"/>
      <c r="H56" s="261"/>
      <c r="I56" s="261"/>
      <c r="J56" s="261"/>
      <c r="K56" s="261"/>
      <c r="L56" s="261"/>
      <c r="M56" s="261"/>
      <c r="N56" s="261"/>
      <c r="O56" s="261"/>
      <c r="P56" s="261"/>
      <c r="Q56" s="261"/>
      <c r="R56" s="261"/>
      <c r="S56" s="261"/>
      <c r="T56" s="261"/>
      <c r="U56" s="261"/>
      <c r="V56" s="261"/>
      <c r="W56" s="261"/>
      <c r="X56" s="261"/>
    </row>
    <row r="57" spans="1:24" x14ac:dyDescent="0.35">
      <c r="A57" s="3425"/>
      <c r="B57" s="632"/>
      <c r="C57" s="653"/>
      <c r="D57" s="653"/>
      <c r="E57" s="648"/>
      <c r="F57" s="639"/>
      <c r="G57" s="261"/>
      <c r="H57" s="261"/>
      <c r="I57" s="261"/>
      <c r="J57" s="261"/>
      <c r="K57" s="261"/>
      <c r="L57" s="261"/>
      <c r="M57" s="261"/>
      <c r="N57" s="261"/>
      <c r="O57" s="261"/>
      <c r="P57" s="261"/>
      <c r="Q57" s="261"/>
      <c r="R57" s="261"/>
      <c r="S57" s="261"/>
      <c r="T57" s="261"/>
      <c r="U57" s="261"/>
      <c r="V57" s="261"/>
      <c r="W57" s="261"/>
      <c r="X57" s="261"/>
    </row>
    <row r="58" spans="1:24" x14ac:dyDescent="0.35">
      <c r="A58" s="3425"/>
      <c r="B58" s="654" t="s">
        <v>476</v>
      </c>
      <c r="C58" s="653"/>
      <c r="D58" s="653"/>
      <c r="E58" s="648"/>
      <c r="F58" s="639"/>
      <c r="G58" s="261"/>
      <c r="H58" s="261"/>
      <c r="I58" s="261"/>
      <c r="J58" s="261"/>
      <c r="K58" s="261"/>
      <c r="L58" s="261"/>
      <c r="M58" s="261"/>
      <c r="N58" s="261"/>
      <c r="O58" s="261"/>
      <c r="P58" s="261"/>
      <c r="Q58" s="261"/>
      <c r="R58" s="261"/>
      <c r="S58" s="261"/>
      <c r="T58" s="261"/>
      <c r="U58" s="261"/>
      <c r="V58" s="261"/>
      <c r="W58" s="261"/>
      <c r="X58" s="261"/>
    </row>
    <row r="59" spans="1:24" x14ac:dyDescent="0.35">
      <c r="A59" s="3425"/>
      <c r="B59" s="654"/>
      <c r="C59" s="653"/>
      <c r="D59" s="653"/>
      <c r="E59" s="648"/>
      <c r="F59" s="639"/>
      <c r="G59" s="261"/>
      <c r="H59" s="261"/>
      <c r="I59" s="261"/>
      <c r="J59" s="261"/>
      <c r="K59" s="261"/>
      <c r="L59" s="261"/>
      <c r="M59" s="261"/>
      <c r="N59" s="261"/>
      <c r="O59" s="261"/>
      <c r="P59" s="261"/>
      <c r="Q59" s="261"/>
      <c r="R59" s="261"/>
      <c r="S59" s="261"/>
      <c r="T59" s="261"/>
      <c r="U59" s="261"/>
      <c r="V59" s="261"/>
      <c r="W59" s="261"/>
      <c r="X59" s="261"/>
    </row>
    <row r="60" spans="1:24" x14ac:dyDescent="0.35">
      <c r="A60" s="3425"/>
      <c r="B60" s="655"/>
      <c r="C60" s="656"/>
      <c r="D60" s="656"/>
      <c r="E60" s="657"/>
      <c r="F60" s="658"/>
      <c r="G60" s="261"/>
      <c r="H60" s="261"/>
      <c r="I60" s="261"/>
      <c r="J60" s="261"/>
      <c r="K60" s="261"/>
      <c r="L60" s="261"/>
      <c r="M60" s="261"/>
      <c r="N60" s="261"/>
      <c r="O60" s="261"/>
      <c r="P60" s="261"/>
      <c r="Q60" s="261"/>
      <c r="R60" s="261"/>
      <c r="S60" s="261"/>
      <c r="T60" s="261"/>
      <c r="U60" s="261"/>
      <c r="V60" s="261"/>
      <c r="W60" s="261"/>
      <c r="X60" s="261"/>
    </row>
    <row r="61" spans="1:24" x14ac:dyDescent="0.35">
      <c r="A61" s="3425"/>
      <c r="B61" s="659" t="s">
        <v>477</v>
      </c>
      <c r="C61" s="660"/>
      <c r="D61" s="660"/>
      <c r="E61" s="661"/>
      <c r="F61" s="637"/>
      <c r="G61" s="261"/>
      <c r="H61" s="261"/>
      <c r="I61" s="261"/>
      <c r="J61" s="261"/>
      <c r="K61" s="261"/>
      <c r="L61" s="261"/>
      <c r="M61" s="261"/>
      <c r="N61" s="261"/>
      <c r="O61" s="261"/>
      <c r="P61" s="261"/>
      <c r="Q61" s="261"/>
      <c r="R61" s="261"/>
      <c r="S61" s="261"/>
      <c r="T61" s="261"/>
      <c r="U61" s="261"/>
      <c r="V61" s="261"/>
      <c r="W61" s="261"/>
      <c r="X61" s="261"/>
    </row>
    <row r="62" spans="1:24" x14ac:dyDescent="0.35">
      <c r="A62" s="3425"/>
      <c r="B62" s="659" t="s">
        <v>478</v>
      </c>
      <c r="C62" s="660"/>
      <c r="D62" s="660"/>
      <c r="E62" s="661"/>
      <c r="F62" s="637"/>
      <c r="G62" s="261"/>
      <c r="H62" s="261"/>
      <c r="I62" s="261"/>
      <c r="J62" s="261"/>
      <c r="K62" s="261"/>
      <c r="L62" s="261"/>
      <c r="M62" s="261"/>
      <c r="N62" s="261"/>
      <c r="O62" s="261"/>
      <c r="P62" s="261"/>
      <c r="Q62" s="261"/>
      <c r="R62" s="261"/>
      <c r="S62" s="261"/>
      <c r="T62" s="261"/>
      <c r="U62" s="261"/>
      <c r="V62" s="261"/>
      <c r="W62" s="261"/>
      <c r="X62" s="261"/>
    </row>
    <row r="63" spans="1:24" x14ac:dyDescent="0.35">
      <c r="A63" s="3425"/>
      <c r="B63" s="263" t="s">
        <v>479</v>
      </c>
      <c r="C63" s="660"/>
      <c r="D63" s="660"/>
      <c r="E63" s="661"/>
      <c r="F63" s="637"/>
      <c r="G63" s="261"/>
      <c r="H63" s="261"/>
      <c r="I63" s="261"/>
      <c r="J63" s="261"/>
      <c r="K63" s="261"/>
      <c r="L63" s="261"/>
      <c r="M63" s="261"/>
      <c r="N63" s="261"/>
      <c r="O63" s="261"/>
      <c r="P63" s="261"/>
      <c r="Q63" s="261"/>
      <c r="R63" s="261"/>
      <c r="S63" s="261"/>
      <c r="T63" s="261"/>
      <c r="U63" s="261"/>
      <c r="V63" s="261"/>
      <c r="W63" s="261"/>
      <c r="X63" s="261"/>
    </row>
    <row r="64" spans="1:24" x14ac:dyDescent="0.35">
      <c r="A64" s="3425"/>
      <c r="B64" s="263"/>
      <c r="C64" s="660"/>
      <c r="D64" s="660"/>
      <c r="E64" s="661"/>
      <c r="F64" s="637"/>
      <c r="G64" s="261"/>
      <c r="H64" s="261"/>
      <c r="I64" s="261"/>
      <c r="J64" s="261"/>
      <c r="K64" s="261"/>
      <c r="L64" s="261"/>
      <c r="M64" s="261"/>
      <c r="N64" s="261"/>
      <c r="O64" s="261"/>
      <c r="P64" s="261"/>
      <c r="Q64" s="261"/>
      <c r="R64" s="261"/>
      <c r="S64" s="261"/>
      <c r="T64" s="261"/>
      <c r="U64" s="261"/>
      <c r="V64" s="261"/>
      <c r="W64" s="261"/>
      <c r="X64" s="261"/>
    </row>
    <row r="65" spans="1:24" x14ac:dyDescent="0.35">
      <c r="A65" s="3425"/>
      <c r="B65" s="659" t="s">
        <v>480</v>
      </c>
      <c r="C65" s="660"/>
      <c r="D65" s="660"/>
      <c r="E65" s="661"/>
      <c r="F65" s="637"/>
      <c r="G65" s="261"/>
      <c r="H65" s="261"/>
      <c r="I65" s="261"/>
      <c r="J65" s="261"/>
      <c r="K65" s="261"/>
      <c r="L65" s="261"/>
      <c r="M65" s="261"/>
      <c r="N65" s="261"/>
      <c r="O65" s="261"/>
      <c r="P65" s="261"/>
      <c r="Q65" s="261"/>
      <c r="R65" s="261"/>
      <c r="S65" s="261"/>
      <c r="T65" s="261"/>
      <c r="U65" s="261"/>
      <c r="V65" s="261"/>
      <c r="W65" s="261"/>
      <c r="X65" s="261"/>
    </row>
    <row r="66" spans="1:24" x14ac:dyDescent="0.35">
      <c r="A66" s="3425"/>
      <c r="B66" s="659" t="s">
        <v>481</v>
      </c>
      <c r="C66" s="660"/>
      <c r="D66" s="660"/>
      <c r="E66" s="661"/>
      <c r="F66" s="637"/>
      <c r="G66" s="261"/>
      <c r="H66" s="261"/>
      <c r="I66" s="261"/>
      <c r="J66" s="261"/>
      <c r="K66" s="261"/>
      <c r="L66" s="261"/>
      <c r="M66" s="261"/>
      <c r="N66" s="261"/>
      <c r="O66" s="261"/>
      <c r="P66" s="261"/>
      <c r="Q66" s="261"/>
      <c r="R66" s="261"/>
      <c r="S66" s="261"/>
      <c r="T66" s="261"/>
      <c r="U66" s="261"/>
      <c r="V66" s="261"/>
      <c r="W66" s="261"/>
      <c r="X66" s="261"/>
    </row>
    <row r="67" spans="1:24" x14ac:dyDescent="0.35">
      <c r="A67" s="3425"/>
      <c r="B67" s="659" t="s">
        <v>291</v>
      </c>
      <c r="C67" s="660"/>
      <c r="D67" s="660"/>
      <c r="E67" s="661"/>
      <c r="F67" s="637"/>
      <c r="G67" s="261"/>
      <c r="H67" s="261"/>
      <c r="I67" s="261"/>
      <c r="J67" s="261"/>
      <c r="K67" s="261"/>
      <c r="L67" s="261"/>
      <c r="M67" s="261"/>
      <c r="N67" s="261"/>
      <c r="O67" s="261"/>
      <c r="P67" s="261"/>
      <c r="Q67" s="261"/>
      <c r="R67" s="261"/>
      <c r="S67" s="261"/>
      <c r="T67" s="261"/>
      <c r="U67" s="261"/>
      <c r="V67" s="261"/>
      <c r="W67" s="261"/>
      <c r="X67" s="261"/>
    </row>
    <row r="68" spans="1:24" x14ac:dyDescent="0.35">
      <c r="A68" s="3425"/>
      <c r="B68" s="662" t="s">
        <v>125</v>
      </c>
      <c r="C68" s="663" t="s">
        <v>292</v>
      </c>
      <c r="D68" s="663"/>
      <c r="E68" s="661"/>
      <c r="F68" s="637"/>
      <c r="G68" s="261"/>
      <c r="H68" s="261"/>
      <c r="I68" s="261"/>
      <c r="J68" s="261"/>
      <c r="K68" s="261"/>
      <c r="L68" s="261"/>
      <c r="M68" s="261"/>
      <c r="N68" s="261"/>
      <c r="O68" s="261"/>
      <c r="P68" s="261"/>
      <c r="Q68" s="261"/>
      <c r="R68" s="261"/>
      <c r="S68" s="261"/>
      <c r="T68" s="261"/>
      <c r="U68" s="261"/>
      <c r="V68" s="261"/>
      <c r="W68" s="261"/>
      <c r="X68" s="261"/>
    </row>
    <row r="69" spans="1:24" x14ac:dyDescent="0.35">
      <c r="A69" s="3425"/>
      <c r="B69" s="664"/>
      <c r="C69" s="660"/>
      <c r="D69" s="660"/>
      <c r="E69" s="661"/>
      <c r="F69" s="637"/>
      <c r="G69" s="261"/>
      <c r="H69" s="261"/>
      <c r="I69" s="261"/>
      <c r="J69" s="261"/>
      <c r="K69" s="261"/>
      <c r="L69" s="261"/>
      <c r="M69" s="261"/>
      <c r="N69" s="261"/>
      <c r="O69" s="261"/>
      <c r="P69" s="261"/>
      <c r="Q69" s="261"/>
      <c r="R69" s="261"/>
      <c r="S69" s="261"/>
      <c r="T69" s="261"/>
      <c r="U69" s="261"/>
      <c r="V69" s="261"/>
      <c r="W69" s="261"/>
      <c r="X69" s="261"/>
    </row>
    <row r="70" spans="1:24" x14ac:dyDescent="0.35">
      <c r="A70" s="3425"/>
      <c r="B70" s="654" t="s">
        <v>482</v>
      </c>
      <c r="C70" s="653"/>
      <c r="D70" s="653"/>
      <c r="E70" s="648"/>
      <c r="F70" s="639"/>
    </row>
    <row r="71" spans="1:24" x14ac:dyDescent="0.35">
      <c r="A71" s="3425"/>
      <c r="B71" s="665" t="s">
        <v>483</v>
      </c>
      <c r="C71" s="666" t="s">
        <v>484</v>
      </c>
      <c r="D71" s="667"/>
      <c r="E71" s="668" t="s">
        <v>485</v>
      </c>
      <c r="F71" s="669"/>
    </row>
    <row r="72" spans="1:24" x14ac:dyDescent="0.35">
      <c r="A72" s="3425"/>
      <c r="B72" s="670" t="s">
        <v>486</v>
      </c>
      <c r="C72" s="671" t="s">
        <v>487</v>
      </c>
      <c r="D72" s="672"/>
      <c r="E72" s="673" t="s">
        <v>488</v>
      </c>
      <c r="F72" s="669"/>
    </row>
    <row r="73" spans="1:24" x14ac:dyDescent="0.35">
      <c r="A73" s="3425"/>
      <c r="B73" s="296" t="str">
        <f ca="1">CELL("nomfichier")</f>
        <v>D:\Données\Copie_ancien_DD\0-UPRT.fait\1-UPRT.FR-SITE-WEB\ff-fiches-fabrications\ff-fiches-fabrication-maj-08-2020\[tranmission.des.savoirs.xlsx]Transmission des savoirs.13.03</v>
      </c>
      <c r="C73" s="672"/>
      <c r="D73" s="672"/>
      <c r="E73" s="672"/>
      <c r="F73" s="669" t="s">
        <v>290</v>
      </c>
    </row>
    <row r="74" spans="1:24" x14ac:dyDescent="0.35">
      <c r="A74" s="3425"/>
      <c r="B74" s="674">
        <v>55</v>
      </c>
      <c r="C74" s="674">
        <v>30</v>
      </c>
      <c r="D74" s="674">
        <v>30</v>
      </c>
      <c r="E74" s="674">
        <v>24</v>
      </c>
      <c r="F74" s="675">
        <v>24</v>
      </c>
    </row>
    <row r="75" spans="1:24" ht="21.75" thickBot="1" x14ac:dyDescent="0.4">
      <c r="A75" s="3426"/>
      <c r="B75" s="676">
        <f ca="1">CELL("largeur",B75)</f>
        <v>55</v>
      </c>
      <c r="C75" s="676">
        <f ca="1">CELL("largeur",C75)</f>
        <v>30</v>
      </c>
      <c r="D75" s="676">
        <f ca="1">CELL("largeur",D75)</f>
        <v>30</v>
      </c>
      <c r="E75" s="676">
        <f t="shared" ref="E75:F75" ca="1" si="0">CELL("largeur",E75)</f>
        <v>24</v>
      </c>
      <c r="F75" s="677">
        <f t="shared" ca="1" si="0"/>
        <v>24</v>
      </c>
    </row>
    <row r="76" spans="1:24" x14ac:dyDescent="0.35">
      <c r="A76" s="678"/>
      <c r="B76" s="678"/>
      <c r="C76" s="678"/>
      <c r="D76" s="678"/>
      <c r="E76" s="678"/>
      <c r="F76" s="678"/>
    </row>
    <row r="77" spans="1:24" s="682" customFormat="1" ht="30" customHeight="1" x14ac:dyDescent="0.2">
      <c r="A77" s="679"/>
      <c r="B77" s="680"/>
      <c r="C77" s="680"/>
      <c r="D77" s="680"/>
      <c r="E77" s="680"/>
      <c r="F77" s="681"/>
    </row>
    <row r="78" spans="1:24" s="682" customFormat="1" ht="30" customHeight="1" x14ac:dyDescent="0.2">
      <c r="A78" s="679"/>
      <c r="B78" s="683" t="s">
        <v>297</v>
      </c>
      <c r="C78" s="683"/>
      <c r="D78" s="683"/>
      <c r="E78" s="683"/>
      <c r="F78" s="684"/>
    </row>
    <row r="79" spans="1:24" s="687" customFormat="1" ht="30" customHeight="1" x14ac:dyDescent="0.25">
      <c r="A79" s="679"/>
      <c r="B79" s="685" t="s">
        <v>298</v>
      </c>
      <c r="C79" s="685"/>
      <c r="D79" s="685"/>
      <c r="E79" s="685"/>
      <c r="F79" s="686" t="s">
        <v>290</v>
      </c>
    </row>
    <row r="80" spans="1:24" s="687" customFormat="1" ht="30" customHeight="1" x14ac:dyDescent="0.25">
      <c r="A80" s="679"/>
      <c r="B80" s="570"/>
      <c r="C80" s="570"/>
      <c r="D80" s="570"/>
      <c r="E80" s="688"/>
      <c r="F80" s="689"/>
    </row>
    <row r="81" spans="1:6" s="687" customFormat="1" ht="30" customHeight="1" x14ac:dyDescent="0.25">
      <c r="A81" s="679"/>
      <c r="B81" s="690" t="s">
        <v>299</v>
      </c>
      <c r="C81" s="690"/>
      <c r="D81" s="690"/>
      <c r="E81" s="679"/>
      <c r="F81" s="691"/>
    </row>
    <row r="82" spans="1:6" ht="30" customHeight="1" x14ac:dyDescent="0.35">
      <c r="A82" s="692"/>
      <c r="B82" s="693" t="s">
        <v>300</v>
      </c>
      <c r="C82" s="693"/>
      <c r="D82" s="693"/>
      <c r="E82" s="693"/>
      <c r="F82" s="694" t="s">
        <v>290</v>
      </c>
    </row>
    <row r="83" spans="1:6" ht="30" customHeight="1" x14ac:dyDescent="0.5">
      <c r="A83" s="692"/>
      <c r="B83" s="695" t="s">
        <v>301</v>
      </c>
      <c r="C83" s="695"/>
      <c r="D83" s="695"/>
      <c r="E83" s="695"/>
      <c r="F83" s="696"/>
    </row>
    <row r="84" spans="1:6" ht="30" customHeight="1" x14ac:dyDescent="0.35">
      <c r="A84" s="692"/>
      <c r="B84" s="693" t="s">
        <v>302</v>
      </c>
      <c r="C84" s="693"/>
      <c r="D84" s="693"/>
      <c r="E84" s="693"/>
      <c r="F84" s="694"/>
    </row>
    <row r="85" spans="1:6" s="687" customFormat="1" ht="32.25" customHeight="1" x14ac:dyDescent="0.25">
      <c r="A85" s="679"/>
      <c r="B85" s="570"/>
      <c r="C85" s="570"/>
      <c r="D85" s="570"/>
      <c r="E85" s="688"/>
      <c r="F85" s="689"/>
    </row>
    <row r="86" spans="1:6" s="687" customFormat="1" ht="30" customHeight="1" x14ac:dyDescent="0.25">
      <c r="A86" s="679"/>
      <c r="B86" s="572" t="s">
        <v>303</v>
      </c>
      <c r="C86" s="572"/>
      <c r="D86" s="572"/>
      <c r="E86" s="679"/>
      <c r="F86" s="691"/>
    </row>
    <row r="87" spans="1:6" s="687" customFormat="1" ht="30" customHeight="1" x14ac:dyDescent="0.25">
      <c r="A87" s="679"/>
      <c r="B87" s="572" t="s">
        <v>304</v>
      </c>
      <c r="C87" s="572"/>
      <c r="D87" s="572"/>
      <c r="E87" s="679"/>
      <c r="F87" s="691"/>
    </row>
    <row r="88" spans="1:6" s="687" customFormat="1" ht="30" customHeight="1" x14ac:dyDescent="0.25">
      <c r="A88" s="679"/>
      <c r="B88" s="697" t="s">
        <v>489</v>
      </c>
      <c r="C88" s="697"/>
      <c r="D88" s="697"/>
      <c r="E88" s="679"/>
      <c r="F88" s="691"/>
    </row>
    <row r="89" spans="1:6" s="687" customFormat="1" ht="30" customHeight="1" x14ac:dyDescent="0.25">
      <c r="A89" s="679"/>
      <c r="B89" s="698"/>
      <c r="C89" s="698"/>
      <c r="D89" s="698"/>
      <c r="E89" s="679"/>
      <c r="F89" s="691"/>
    </row>
    <row r="90" spans="1:6" s="687" customFormat="1" ht="30" customHeight="1" x14ac:dyDescent="0.25">
      <c r="A90" s="699"/>
      <c r="B90" s="700" t="s">
        <v>305</v>
      </c>
      <c r="C90" s="700"/>
      <c r="D90" s="700"/>
      <c r="E90" s="699"/>
      <c r="F90" s="701"/>
    </row>
    <row r="91" spans="1:6" s="687" customFormat="1" ht="30" customHeight="1" x14ac:dyDescent="0.35">
      <c r="A91" s="702"/>
      <c r="B91" s="703"/>
      <c r="C91" s="703"/>
      <c r="D91" s="703"/>
      <c r="E91" s="704"/>
      <c r="F91" s="705"/>
    </row>
  </sheetData>
  <mergeCells count="8">
    <mergeCell ref="A14:A16"/>
    <mergeCell ref="B14:F15"/>
    <mergeCell ref="A17:A75"/>
    <mergeCell ref="B21:F23"/>
    <mergeCell ref="C28:D28"/>
    <mergeCell ref="B29:B30"/>
    <mergeCell ref="B39:F40"/>
    <mergeCell ref="B47:F48"/>
  </mergeCells>
  <hyperlinks>
    <hyperlink ref="B79" r:id="rId1" location="ID0EBABAAA=Excel%C2%A02016-2013" xr:uid="{67D53531-CB06-4C8D-838F-7C41F3F33120}"/>
    <hyperlink ref="B82" r:id="rId2" xr:uid="{3B4F4415-D4C0-441A-9F44-A10DCCA67D5F}"/>
    <hyperlink ref="B84" r:id="rId3" xr:uid="{57DF10C8-16E4-4008-BE85-8F674346CD59}"/>
    <hyperlink ref="B83:F83" r:id="rId4" display="Auditer-et-espionner-des-formules-sous-excel" xr:uid="{81E72A87-7B51-44BD-8307-43B55187CF77}"/>
    <hyperlink ref="C71" r:id="rId5" location="SPACERULES2" xr:uid="{1827AA5F-B4B4-4DFF-AA42-FCD66F9A9594}"/>
    <hyperlink ref="C72" r:id="rId6" xr:uid="{0450EB46-7572-48DA-9121-5FC9435C99B9}"/>
    <hyperlink ref="E71" r:id="rId7" xr:uid="{A0BF342C-E146-4113-9E86-FCAE86DE6E15}"/>
    <hyperlink ref="E72" r:id="rId8" xr:uid="{4B2C079A-7553-45D5-8AE7-509D23ADB05D}"/>
    <hyperlink ref="B72" r:id="rId9" location="page-content" xr:uid="{90500F4E-573E-4F83-A8B8-02E4872AC5CE}"/>
    <hyperlink ref="C68" r:id="rId10" xr:uid="{627EDE4A-651D-4960-86FF-113D79565C0D}"/>
    <hyperlink ref="G83" r:id="rId11" display="Auditer-et-espionner-des-formules-sous-excel" xr:uid="{04313195-495C-4EE2-A50B-2618FCBF5153}"/>
  </hyperlinks>
  <pageMargins left="0.78740157499999996" right="0.78740157499999996" top="0.984251969" bottom="0.984251969" header="0.4921259845" footer="0.4921259845"/>
  <pageSetup paperSize="9" orientation="portrait" r:id="rId12"/>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A108DD-8BC0-4AD8-A852-4E7B8950F208}">
  <sheetPr>
    <pageSetUpPr fitToPage="1"/>
  </sheetPr>
  <dimension ref="A1:S13"/>
  <sheetViews>
    <sheetView showZeros="0" zoomScale="75" zoomScaleNormal="75" workbookViewId="0">
      <selection activeCell="W12" sqref="W12"/>
    </sheetView>
  </sheetViews>
  <sheetFormatPr baseColWidth="10" defaultRowHeight="15.75" x14ac:dyDescent="0.25"/>
  <cols>
    <col min="1" max="1" width="8.28515625" style="305" customWidth="1"/>
    <col min="2" max="2" width="12.7109375" style="305" customWidth="1"/>
    <col min="3" max="3" width="37.140625" style="305" customWidth="1"/>
    <col min="4" max="4" width="16.7109375" style="305" customWidth="1"/>
    <col min="5" max="5" width="12.5703125" style="305" customWidth="1"/>
    <col min="6" max="6" width="5" style="305" customWidth="1"/>
    <col min="7" max="7" width="61" style="305" customWidth="1"/>
    <col min="8" max="11" width="7.7109375" style="305" customWidth="1"/>
    <col min="12" max="12" width="10.5703125" style="305" customWidth="1"/>
    <col min="13" max="13" width="9.5703125" style="305" customWidth="1"/>
    <col min="14" max="14" width="12" style="305" customWidth="1"/>
    <col min="15" max="15" width="11.85546875" style="305" customWidth="1"/>
    <col min="16" max="19" width="7.7109375" style="305" customWidth="1"/>
    <col min="20" max="20" width="13" style="305" customWidth="1"/>
    <col min="21" max="22" width="12.5703125" style="305" customWidth="1"/>
    <col min="23" max="23" width="28.28515625" style="305" customWidth="1"/>
    <col min="24" max="24" width="12.5703125" style="305" customWidth="1"/>
    <col min="25" max="25" width="7" style="305" customWidth="1"/>
    <col min="26" max="27" width="11.42578125" style="305"/>
    <col min="28" max="28" width="4.5703125" style="305" customWidth="1"/>
    <col min="29" max="36" width="11.42578125" style="305"/>
    <col min="37" max="37" width="16" style="305" customWidth="1"/>
    <col min="38" max="39" width="11.42578125" style="305"/>
    <col min="40" max="49" width="11.7109375" style="305" customWidth="1"/>
    <col min="50" max="16384" width="11.42578125" style="305"/>
  </cols>
  <sheetData>
    <row r="1" spans="1:19" s="303" customFormat="1" ht="55.5" customHeight="1" x14ac:dyDescent="0.25">
      <c r="A1" s="301" t="s">
        <v>388</v>
      </c>
      <c r="B1" s="3437" t="s">
        <v>389</v>
      </c>
      <c r="C1" s="3438"/>
      <c r="D1" s="3438"/>
      <c r="E1" s="3438"/>
      <c r="F1" s="3438"/>
      <c r="G1" s="3438"/>
      <c r="H1" s="3438"/>
      <c r="I1" s="3438"/>
      <c r="J1" s="3438"/>
      <c r="K1" s="3438"/>
      <c r="L1" s="3438"/>
      <c r="M1" s="3438"/>
      <c r="N1" s="3438"/>
      <c r="O1" s="3438"/>
      <c r="P1" s="3438"/>
      <c r="Q1" s="3438"/>
      <c r="R1" s="3438"/>
      <c r="S1" s="3438"/>
    </row>
    <row r="2" spans="1:19" s="303" customFormat="1" ht="55.5" customHeight="1" x14ac:dyDescent="0.25">
      <c r="A2" s="307"/>
      <c r="B2" s="3439" t="s">
        <v>390</v>
      </c>
      <c r="C2" s="3439"/>
      <c r="D2" s="3439"/>
      <c r="E2" s="3439"/>
      <c r="F2" s="3439"/>
      <c r="G2" s="3439"/>
      <c r="H2" s="3439"/>
      <c r="I2" s="3439"/>
      <c r="J2" s="3439"/>
      <c r="K2" s="3439"/>
      <c r="L2" s="3439"/>
      <c r="M2" s="3439"/>
      <c r="N2" s="3439"/>
      <c r="O2" s="3439"/>
      <c r="P2" s="3439"/>
      <c r="Q2" s="3439"/>
      <c r="R2" s="3439"/>
      <c r="S2" s="3439"/>
    </row>
    <row r="3" spans="1:19" s="303" customFormat="1" ht="55.5" customHeight="1" x14ac:dyDescent="0.25">
      <c r="A3" s="307"/>
      <c r="B3" s="304"/>
      <c r="C3" s="304" t="s">
        <v>391</v>
      </c>
      <c r="D3" s="304"/>
      <c r="E3" s="304"/>
      <c r="F3" s="302"/>
      <c r="G3" s="302"/>
      <c r="H3" s="302"/>
      <c r="I3" s="302"/>
      <c r="J3" s="302"/>
      <c r="K3" s="302"/>
      <c r="L3" s="302"/>
      <c r="M3" s="302"/>
      <c r="N3" s="302"/>
      <c r="O3" s="302"/>
      <c r="P3" s="302"/>
      <c r="Q3" s="302"/>
      <c r="R3" s="302"/>
      <c r="S3" s="302"/>
    </row>
    <row r="4" spans="1:19" s="303" customFormat="1" ht="55.5" customHeight="1" x14ac:dyDescent="0.25">
      <c r="A4" s="307"/>
      <c r="B4" s="304"/>
      <c r="C4" s="304"/>
      <c r="D4" s="304" t="s">
        <v>392</v>
      </c>
      <c r="E4" s="304"/>
      <c r="F4" s="302"/>
      <c r="G4" s="302"/>
      <c r="H4" s="302"/>
      <c r="I4" s="302"/>
      <c r="J4" s="302"/>
      <c r="K4" s="302"/>
      <c r="L4" s="302"/>
      <c r="M4" s="302"/>
      <c r="N4" s="302"/>
      <c r="O4" s="302"/>
      <c r="P4" s="302"/>
      <c r="Q4" s="302"/>
      <c r="R4" s="302"/>
      <c r="S4" s="302"/>
    </row>
    <row r="5" spans="1:19" s="303" customFormat="1" ht="55.5" customHeight="1" x14ac:dyDescent="0.25">
      <c r="A5" s="307"/>
      <c r="B5" s="304"/>
      <c r="C5" s="304" t="s">
        <v>393</v>
      </c>
      <c r="D5" s="304"/>
      <c r="E5" s="304"/>
      <c r="F5" s="302"/>
      <c r="G5" s="302"/>
      <c r="H5" s="302"/>
      <c r="I5" s="302"/>
      <c r="J5" s="302"/>
      <c r="K5" s="302"/>
      <c r="L5" s="302"/>
      <c r="M5" s="302"/>
      <c r="N5" s="302"/>
      <c r="O5" s="302"/>
      <c r="P5" s="302"/>
      <c r="Q5" s="302"/>
      <c r="R5" s="302"/>
      <c r="S5" s="302"/>
    </row>
    <row r="6" spans="1:19" s="303" customFormat="1" ht="55.5" customHeight="1" x14ac:dyDescent="0.25">
      <c r="A6" s="307"/>
      <c r="B6" s="304"/>
      <c r="C6" s="304"/>
      <c r="D6" s="304" t="s">
        <v>394</v>
      </c>
      <c r="E6" s="304"/>
      <c r="F6" s="302"/>
      <c r="G6" s="302"/>
      <c r="H6" s="302"/>
      <c r="I6" s="302"/>
      <c r="J6" s="302"/>
      <c r="K6" s="302"/>
      <c r="L6" s="302"/>
      <c r="M6" s="302"/>
      <c r="N6" s="302"/>
      <c r="O6" s="302"/>
      <c r="P6" s="302"/>
      <c r="Q6" s="302"/>
      <c r="R6" s="302"/>
      <c r="S6" s="302"/>
    </row>
    <row r="7" spans="1:19" s="303" customFormat="1" ht="55.5" customHeight="1" x14ac:dyDescent="0.25">
      <c r="A7" s="307"/>
      <c r="B7" s="304"/>
      <c r="C7" s="304"/>
      <c r="D7" s="304" t="s">
        <v>395</v>
      </c>
      <c r="E7" s="304"/>
      <c r="F7" s="302"/>
      <c r="G7" s="302"/>
      <c r="H7" s="302"/>
      <c r="I7" s="302"/>
      <c r="J7" s="302"/>
      <c r="K7" s="302"/>
      <c r="L7" s="302"/>
      <c r="M7" s="302"/>
      <c r="N7" s="302"/>
      <c r="O7" s="302"/>
      <c r="P7" s="302"/>
      <c r="Q7" s="302"/>
      <c r="R7" s="302"/>
      <c r="S7" s="302"/>
    </row>
    <row r="8" spans="1:19" s="303" customFormat="1" ht="55.5" customHeight="1" x14ac:dyDescent="0.25">
      <c r="A8" s="307"/>
      <c r="B8" s="304"/>
      <c r="C8" s="304"/>
      <c r="D8" s="304" t="s">
        <v>396</v>
      </c>
      <c r="E8" s="304"/>
      <c r="F8" s="302"/>
      <c r="G8" s="302"/>
      <c r="H8" s="302"/>
      <c r="I8" s="302"/>
      <c r="J8" s="302"/>
      <c r="K8" s="302"/>
      <c r="L8" s="302"/>
      <c r="M8" s="302"/>
      <c r="N8" s="302"/>
      <c r="O8" s="302"/>
      <c r="P8" s="302"/>
      <c r="Q8" s="302"/>
      <c r="R8" s="302"/>
      <c r="S8" s="302"/>
    </row>
    <row r="9" spans="1:19" s="303" customFormat="1" ht="55.5" customHeight="1" x14ac:dyDescent="0.25">
      <c r="A9" s="307"/>
      <c r="B9" s="304"/>
      <c r="C9" s="304" t="s">
        <v>397</v>
      </c>
      <c r="D9" s="304"/>
      <c r="E9" s="304"/>
      <c r="F9" s="302"/>
      <c r="G9" s="302"/>
      <c r="H9" s="302"/>
      <c r="I9" s="302"/>
      <c r="J9" s="302"/>
      <c r="K9" s="302"/>
      <c r="L9" s="302"/>
      <c r="M9" s="302"/>
      <c r="N9" s="302"/>
      <c r="O9" s="302"/>
      <c r="P9" s="302"/>
      <c r="Q9" s="302"/>
      <c r="R9" s="302"/>
      <c r="S9" s="302"/>
    </row>
    <row r="10" spans="1:19" s="303" customFormat="1" ht="55.5" customHeight="1" x14ac:dyDescent="0.25">
      <c r="A10" s="307"/>
      <c r="B10" s="304"/>
      <c r="C10" s="304" t="s">
        <v>398</v>
      </c>
      <c r="D10" s="304"/>
      <c r="E10" s="304"/>
      <c r="F10" s="302"/>
      <c r="G10" s="302"/>
      <c r="H10" s="302"/>
      <c r="I10" s="302"/>
      <c r="J10" s="302"/>
      <c r="K10" s="302"/>
      <c r="L10" s="302"/>
      <c r="M10" s="302"/>
      <c r="N10" s="302"/>
      <c r="O10" s="302"/>
      <c r="P10" s="302"/>
      <c r="Q10" s="302"/>
      <c r="R10" s="302"/>
      <c r="S10" s="302"/>
    </row>
    <row r="11" spans="1:19" s="303" customFormat="1" ht="55.5" customHeight="1" x14ac:dyDescent="0.25">
      <c r="A11" s="307"/>
      <c r="B11" s="302"/>
      <c r="C11" s="304" t="s">
        <v>399</v>
      </c>
      <c r="D11" s="302"/>
      <c r="E11" s="302"/>
      <c r="F11" s="302"/>
      <c r="G11" s="302"/>
      <c r="H11" s="302"/>
      <c r="I11" s="302"/>
      <c r="J11" s="302"/>
      <c r="K11" s="302"/>
      <c r="L11" s="302"/>
      <c r="M11" s="302"/>
      <c r="N11" s="302"/>
      <c r="O11" s="302"/>
      <c r="P11" s="302"/>
      <c r="Q11" s="302"/>
      <c r="R11" s="302"/>
      <c r="S11" s="302"/>
    </row>
    <row r="12" spans="1:19" s="303" customFormat="1" ht="55.5" customHeight="1" x14ac:dyDescent="0.25">
      <c r="A12" s="307"/>
      <c r="B12" s="302"/>
      <c r="C12" s="304" t="s">
        <v>400</v>
      </c>
      <c r="D12" s="302"/>
      <c r="E12" s="302"/>
      <c r="F12" s="302"/>
      <c r="G12" s="302"/>
      <c r="H12" s="302"/>
      <c r="I12" s="302"/>
      <c r="J12" s="302"/>
      <c r="K12" s="302"/>
      <c r="L12" s="302"/>
      <c r="M12" s="302"/>
      <c r="N12" s="302"/>
      <c r="O12" s="302"/>
      <c r="P12" s="302"/>
      <c r="Q12" s="302"/>
      <c r="R12" s="302"/>
      <c r="S12" s="302"/>
    </row>
    <row r="13" spans="1:19" s="303" customFormat="1" ht="55.5" customHeight="1" x14ac:dyDescent="0.25">
      <c r="A13" s="307"/>
      <c r="B13" s="302"/>
      <c r="C13" s="304"/>
      <c r="D13" s="302"/>
      <c r="E13" s="302"/>
      <c r="F13" s="302"/>
      <c r="G13" s="3306" t="s">
        <v>3032</v>
      </c>
      <c r="H13" s="3305" t="s">
        <v>3033</v>
      </c>
      <c r="I13" s="302"/>
      <c r="J13" s="302"/>
      <c r="K13" s="302"/>
      <c r="L13" s="302"/>
      <c r="M13" s="302"/>
      <c r="N13" s="302"/>
      <c r="O13" s="302"/>
      <c r="P13" s="302"/>
      <c r="Q13" s="302"/>
      <c r="R13" s="302"/>
      <c r="S13" s="302"/>
    </row>
  </sheetData>
  <mergeCells count="2">
    <mergeCell ref="B1:S1"/>
    <mergeCell ref="B2:S2"/>
  </mergeCells>
  <hyperlinks>
    <hyperlink ref="H13" r:id="rId1" xr:uid="{4B7C71F3-8535-4FCB-B90D-A73003CE5EE2}"/>
  </hyperlinks>
  <printOptions horizontalCentered="1"/>
  <pageMargins left="0.23622047244094491" right="0.23622047244094491" top="0.74803149606299213" bottom="0.74803149606299213" header="0.31496062992125984" footer="0.31496062992125984"/>
  <pageSetup paperSize="9" scale="50" orientation="landscap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367BE-1172-464E-A42C-D2E870ED6D09}">
  <dimension ref="F1:V98"/>
  <sheetViews>
    <sheetView topLeftCell="A8" workbookViewId="0">
      <selection activeCell="B33" sqref="B33"/>
    </sheetView>
  </sheetViews>
  <sheetFormatPr baseColWidth="10" defaultRowHeight="15" x14ac:dyDescent="0.25"/>
  <cols>
    <col min="6" max="6" width="5.85546875" style="260" customWidth="1"/>
    <col min="7" max="7" width="7.7109375" style="260" customWidth="1"/>
    <col min="8" max="8" width="10.7109375" style="260" customWidth="1"/>
    <col min="9" max="9" width="5.7109375" style="260" customWidth="1"/>
    <col min="10" max="11" width="8.7109375" style="260" customWidth="1"/>
    <col min="12" max="12" width="30.7109375" style="260" customWidth="1"/>
    <col min="13" max="14" width="1.140625" style="260" customWidth="1"/>
    <col min="15" max="20" width="10.7109375" style="260" customWidth="1"/>
    <col min="21" max="21" width="9.7109375" style="260" customWidth="1"/>
    <col min="22" max="22" width="10.7109375" style="260" customWidth="1"/>
  </cols>
  <sheetData>
    <row r="1" spans="6:22" ht="15.75" thickBot="1" x14ac:dyDescent="0.3">
      <c r="F1" s="3112">
        <v>3</v>
      </c>
      <c r="G1" s="3113">
        <v>7</v>
      </c>
      <c r="H1" s="3113">
        <v>10</v>
      </c>
      <c r="I1" s="3113">
        <v>5</v>
      </c>
      <c r="J1" s="3113">
        <v>8</v>
      </c>
      <c r="K1" s="3113">
        <v>8</v>
      </c>
      <c r="L1" s="3113">
        <v>30</v>
      </c>
      <c r="M1" s="3113">
        <v>0.65</v>
      </c>
      <c r="N1" s="3113">
        <v>0.65</v>
      </c>
      <c r="O1" s="3113">
        <v>10</v>
      </c>
      <c r="P1" s="3113">
        <v>10</v>
      </c>
      <c r="Q1" s="3113">
        <v>10</v>
      </c>
      <c r="R1" s="3113">
        <v>10</v>
      </c>
      <c r="S1" s="3113">
        <v>10</v>
      </c>
      <c r="T1" s="3113">
        <v>10</v>
      </c>
      <c r="U1" s="3113">
        <v>9</v>
      </c>
      <c r="V1" s="3113">
        <v>10</v>
      </c>
    </row>
    <row r="2" spans="6:22" ht="21" x14ac:dyDescent="0.25">
      <c r="F2" s="3479" t="s">
        <v>20</v>
      </c>
      <c r="G2" s="3482" t="s">
        <v>2951</v>
      </c>
      <c r="H2" s="3482"/>
      <c r="I2" s="3482"/>
      <c r="J2" s="3482"/>
      <c r="K2" s="3482"/>
      <c r="L2" s="3482"/>
      <c r="M2" s="3482"/>
      <c r="N2" s="3482"/>
      <c r="O2" s="3482"/>
      <c r="P2" s="3482"/>
      <c r="Q2" s="3482"/>
      <c r="R2" s="3482"/>
      <c r="S2" s="3482"/>
      <c r="T2" s="3482"/>
      <c r="U2" s="3484" t="s">
        <v>409</v>
      </c>
      <c r="V2" s="3485"/>
    </row>
    <row r="3" spans="6:22" x14ac:dyDescent="0.25">
      <c r="F3" s="3480"/>
      <c r="G3" s="3483"/>
      <c r="H3" s="3483"/>
      <c r="I3" s="3483"/>
      <c r="J3" s="3483"/>
      <c r="K3" s="3483"/>
      <c r="L3" s="3483"/>
      <c r="M3" s="3483"/>
      <c r="N3" s="3483"/>
      <c r="O3" s="3483"/>
      <c r="P3" s="3483"/>
      <c r="Q3" s="3483"/>
      <c r="R3" s="3483"/>
      <c r="S3" s="3483"/>
      <c r="T3" s="3483"/>
      <c r="U3" s="3486">
        <v>17</v>
      </c>
      <c r="V3" s="3487"/>
    </row>
    <row r="4" spans="6:22" ht="15.75" x14ac:dyDescent="0.25">
      <c r="F4" s="3480"/>
      <c r="G4" s="1542"/>
      <c r="H4" s="3114"/>
      <c r="I4" s="3114"/>
      <c r="J4" s="3114"/>
      <c r="K4" s="3114"/>
      <c r="L4" s="3115"/>
      <c r="M4" s="3116"/>
      <c r="N4" s="3117"/>
      <c r="O4" s="3117"/>
      <c r="P4" s="3117"/>
      <c r="Q4" s="3117"/>
      <c r="R4" s="3117"/>
      <c r="S4" s="3118"/>
      <c r="T4" s="3118"/>
      <c r="U4" s="3486"/>
      <c r="V4" s="3487"/>
    </row>
    <row r="5" spans="6:22" ht="18.75" x14ac:dyDescent="0.25">
      <c r="F5" s="3480"/>
      <c r="G5" s="1542"/>
      <c r="H5" s="1542"/>
      <c r="I5" s="1542"/>
      <c r="J5" s="1542"/>
      <c r="K5" s="1542"/>
      <c r="L5" s="3115"/>
      <c r="M5" s="3117"/>
      <c r="N5" s="3117"/>
      <c r="O5" s="3119" t="s">
        <v>2952</v>
      </c>
      <c r="P5" s="3488">
        <f ca="1">NOW()</f>
        <v>45016.430956249998</v>
      </c>
      <c r="Q5" s="3488"/>
      <c r="R5" s="3488"/>
      <c r="S5" s="3120"/>
      <c r="T5" s="3120"/>
      <c r="U5" s="3486"/>
      <c r="V5" s="3487"/>
    </row>
    <row r="6" spans="6:22" ht="19.5" thickBot="1" x14ac:dyDescent="0.3">
      <c r="F6" s="3481"/>
      <c r="G6" s="3121" t="s">
        <v>2953</v>
      </c>
      <c r="H6" s="3121"/>
      <c r="I6" s="3121"/>
      <c r="J6" s="3122"/>
      <c r="K6" s="3122"/>
      <c r="L6" s="3122"/>
      <c r="M6" s="3122"/>
      <c r="N6" s="3122"/>
      <c r="O6" s="3122"/>
      <c r="P6" s="3122"/>
      <c r="Q6" s="3122"/>
      <c r="R6" s="3122"/>
      <c r="S6" s="3122"/>
      <c r="T6" s="3122"/>
      <c r="U6" s="3489" t="s">
        <v>2954</v>
      </c>
      <c r="V6" s="3490"/>
    </row>
    <row r="7" spans="6:22" x14ac:dyDescent="0.25">
      <c r="F7" s="3123">
        <v>1</v>
      </c>
      <c r="G7" s="3123">
        <v>1</v>
      </c>
      <c r="H7" s="3123">
        <v>1</v>
      </c>
      <c r="I7" s="3123">
        <v>1</v>
      </c>
      <c r="J7" s="3123">
        <v>1</v>
      </c>
      <c r="K7" s="3123">
        <v>1</v>
      </c>
      <c r="L7" s="3123">
        <v>1</v>
      </c>
      <c r="M7" s="3123">
        <v>1</v>
      </c>
      <c r="N7" s="3123">
        <v>1</v>
      </c>
      <c r="O7" s="3123">
        <v>1</v>
      </c>
      <c r="P7" s="3123">
        <v>1</v>
      </c>
      <c r="Q7" s="3123">
        <v>1</v>
      </c>
      <c r="R7" s="3123">
        <v>1</v>
      </c>
      <c r="S7" s="3123">
        <v>1</v>
      </c>
      <c r="T7" s="3123">
        <v>1</v>
      </c>
      <c r="U7" s="3123">
        <v>1</v>
      </c>
      <c r="V7" s="3123">
        <v>1</v>
      </c>
    </row>
    <row r="8" spans="6:22" ht="16.5" thickBot="1" x14ac:dyDescent="0.3">
      <c r="F8" s="3123">
        <v>1</v>
      </c>
      <c r="G8" s="3123">
        <v>1</v>
      </c>
      <c r="H8" s="3123">
        <v>1</v>
      </c>
      <c r="I8" s="3123">
        <v>1</v>
      </c>
      <c r="J8" s="3123">
        <v>1</v>
      </c>
      <c r="K8" s="3123">
        <v>1</v>
      </c>
      <c r="L8" s="3123">
        <v>1</v>
      </c>
      <c r="M8" s="3123">
        <v>1</v>
      </c>
      <c r="N8" s="3123">
        <v>1</v>
      </c>
      <c r="O8" s="3123">
        <v>1</v>
      </c>
      <c r="P8" s="3123">
        <v>1</v>
      </c>
      <c r="Q8" s="3123">
        <v>1</v>
      </c>
      <c r="R8" s="3123"/>
      <c r="S8" s="3123"/>
      <c r="T8" s="3123"/>
      <c r="U8" s="3124" t="s">
        <v>2955</v>
      </c>
      <c r="V8" s="3125">
        <f>BO98</f>
        <v>0</v>
      </c>
    </row>
    <row r="9" spans="6:22" x14ac:dyDescent="0.25">
      <c r="F9" s="3451" t="s">
        <v>20</v>
      </c>
      <c r="G9" s="3453" t="s">
        <v>187</v>
      </c>
      <c r="H9" s="3455" t="s">
        <v>2956</v>
      </c>
      <c r="I9" s="3455"/>
      <c r="J9" s="3455"/>
      <c r="K9" s="3455"/>
      <c r="L9" s="3455"/>
      <c r="M9" s="3455"/>
      <c r="N9" s="3455"/>
      <c r="O9" s="3455"/>
      <c r="P9" s="3455"/>
      <c r="Q9" s="3455"/>
      <c r="R9" s="3455"/>
      <c r="S9" s="3457" t="s">
        <v>2957</v>
      </c>
      <c r="T9" s="3457"/>
      <c r="U9" s="3457"/>
      <c r="V9" s="3440" t="str">
        <f>LEFT(H9,1)</f>
        <v>N</v>
      </c>
    </row>
    <row r="10" spans="6:22" x14ac:dyDescent="0.25">
      <c r="F10" s="3452"/>
      <c r="G10" s="3454"/>
      <c r="H10" s="3456"/>
      <c r="I10" s="3456"/>
      <c r="J10" s="3456"/>
      <c r="K10" s="3456"/>
      <c r="L10" s="3456"/>
      <c r="M10" s="3456"/>
      <c r="N10" s="3456"/>
      <c r="O10" s="3456"/>
      <c r="P10" s="3456"/>
      <c r="Q10" s="3456"/>
      <c r="R10" s="3456"/>
      <c r="S10" s="3458"/>
      <c r="T10" s="3458"/>
      <c r="U10" s="3458"/>
      <c r="V10" s="3441"/>
    </row>
    <row r="11" spans="6:22" ht="15.75" x14ac:dyDescent="0.25">
      <c r="F11" s="3126"/>
      <c r="G11" s="3128" t="s">
        <v>2959</v>
      </c>
      <c r="H11" s="127"/>
      <c r="I11" s="127"/>
      <c r="K11" s="3129"/>
      <c r="L11" s="3130" t="s">
        <v>420</v>
      </c>
      <c r="M11" s="127"/>
      <c r="N11" s="127"/>
      <c r="O11" s="3131" t="s">
        <v>414</v>
      </c>
      <c r="P11" s="3132" t="s">
        <v>415</v>
      </c>
      <c r="Q11" s="3133" t="s">
        <v>416</v>
      </c>
      <c r="R11" s="3134" t="s">
        <v>417</v>
      </c>
      <c r="S11" s="3132" t="s">
        <v>418</v>
      </c>
      <c r="T11" s="3132" t="s">
        <v>419</v>
      </c>
      <c r="U11" s="3469" t="s">
        <v>2960</v>
      </c>
      <c r="V11" s="3470"/>
    </row>
    <row r="12" spans="6:22" ht="15.75" x14ac:dyDescent="0.25">
      <c r="F12" s="3126"/>
      <c r="G12" s="3128" t="s">
        <v>2961</v>
      </c>
      <c r="H12" s="127"/>
      <c r="I12" s="127"/>
      <c r="J12" s="3135"/>
      <c r="L12" s="3136" t="s">
        <v>2962</v>
      </c>
      <c r="M12" s="127"/>
      <c r="N12" s="127"/>
      <c r="O12" s="3137">
        <v>250</v>
      </c>
      <c r="P12" s="3138">
        <v>260</v>
      </c>
      <c r="Q12" s="3137">
        <v>120</v>
      </c>
      <c r="R12" s="3138">
        <v>60</v>
      </c>
      <c r="S12" s="3137">
        <v>20</v>
      </c>
      <c r="T12" s="3138">
        <v>12</v>
      </c>
      <c r="U12" s="3471">
        <f>SUM(L12:T12)</f>
        <v>722</v>
      </c>
      <c r="V12" s="3472"/>
    </row>
    <row r="13" spans="6:22" ht="15.75" x14ac:dyDescent="0.25">
      <c r="F13" s="3126"/>
      <c r="G13" s="3139" t="s">
        <v>1172</v>
      </c>
      <c r="H13" s="3140" t="s">
        <v>2963</v>
      </c>
      <c r="I13" s="3140"/>
      <c r="J13" s="3141"/>
      <c r="K13" s="3142"/>
      <c r="L13" s="3143" t="s">
        <v>2964</v>
      </c>
      <c r="M13" s="127"/>
      <c r="N13" s="127"/>
      <c r="O13" s="3144">
        <v>70</v>
      </c>
      <c r="P13" s="3145">
        <v>90</v>
      </c>
      <c r="Q13" s="3144">
        <v>175</v>
      </c>
      <c r="R13" s="3144">
        <v>190</v>
      </c>
      <c r="S13" s="3144">
        <v>120</v>
      </c>
      <c r="T13" s="3144">
        <v>110</v>
      </c>
      <c r="U13" s="3469" t="s">
        <v>2965</v>
      </c>
      <c r="V13" s="3470"/>
    </row>
    <row r="14" spans="6:22" ht="15.75" x14ac:dyDescent="0.25">
      <c r="F14" s="3126"/>
      <c r="G14" s="3139" t="s">
        <v>105</v>
      </c>
      <c r="H14" s="3146">
        <v>1.2</v>
      </c>
      <c r="I14" s="3147" t="s">
        <v>2966</v>
      </c>
      <c r="J14" s="127"/>
      <c r="K14" s="3142"/>
      <c r="L14" s="3148" t="s">
        <v>421</v>
      </c>
      <c r="M14" s="127"/>
      <c r="N14" s="127"/>
      <c r="O14" s="3149">
        <f t="shared" ref="O14:T14" si="0">O13*O12/1000</f>
        <v>17.5</v>
      </c>
      <c r="P14" s="3149">
        <f t="shared" si="0"/>
        <v>23.4</v>
      </c>
      <c r="Q14" s="3149">
        <f t="shared" si="0"/>
        <v>21</v>
      </c>
      <c r="R14" s="3149">
        <f t="shared" si="0"/>
        <v>11.4</v>
      </c>
      <c r="S14" s="3149">
        <f t="shared" si="0"/>
        <v>2.4</v>
      </c>
      <c r="T14" s="3149">
        <f t="shared" si="0"/>
        <v>1.32</v>
      </c>
      <c r="U14" s="3473">
        <f>SUM(N14:T14)</f>
        <v>77.02</v>
      </c>
      <c r="V14" s="3474"/>
    </row>
    <row r="15" spans="6:22" ht="15.75" x14ac:dyDescent="0.25">
      <c r="F15" s="3126"/>
      <c r="G15" s="3150" t="s">
        <v>2967</v>
      </c>
      <c r="H15" s="3151"/>
      <c r="I15" s="3151"/>
      <c r="J15" s="455"/>
      <c r="K15" s="3152"/>
      <c r="L15" s="3148" t="s">
        <v>2968</v>
      </c>
      <c r="M15" s="127"/>
      <c r="N15" s="127"/>
      <c r="O15" s="3153">
        <f>U15/U14*O14</f>
        <v>175.14583333333334</v>
      </c>
      <c r="P15" s="3153">
        <f>U15/U14*P14</f>
        <v>234.19500000000002</v>
      </c>
      <c r="Q15" s="3153">
        <f>U15/U14*Q14</f>
        <v>210.17500000000004</v>
      </c>
      <c r="R15" s="3153">
        <f>U15/U14*R14</f>
        <v>114.09500000000001</v>
      </c>
      <c r="S15" s="3153">
        <f>U15/U14*S14</f>
        <v>24.020000000000003</v>
      </c>
      <c r="T15" s="3153">
        <f>U15/U14*T14</f>
        <v>13.211000000000002</v>
      </c>
      <c r="U15" s="3475">
        <f>V18</f>
        <v>770.8418333333334</v>
      </c>
      <c r="V15" s="3476"/>
    </row>
    <row r="16" spans="6:22" x14ac:dyDescent="0.25">
      <c r="F16" s="3126"/>
      <c r="G16" s="3477">
        <f>L27</f>
        <v>2.0099999999999998</v>
      </c>
      <c r="H16" s="3478"/>
      <c r="I16" s="3154"/>
      <c r="J16" s="3155"/>
      <c r="K16" s="3155"/>
      <c r="L16" s="3148" t="s">
        <v>422</v>
      </c>
      <c r="M16" s="127"/>
      <c r="N16" s="127"/>
      <c r="O16" s="3156">
        <f t="shared" ref="O16:T16" si="1">1000/O13</f>
        <v>14.285714285714286</v>
      </c>
      <c r="P16" s="3156">
        <f t="shared" si="1"/>
        <v>11.111111111111111</v>
      </c>
      <c r="Q16" s="3156">
        <f t="shared" si="1"/>
        <v>5.7142857142857144</v>
      </c>
      <c r="R16" s="3156">
        <f t="shared" si="1"/>
        <v>5.2631578947368425</v>
      </c>
      <c r="S16" s="3156">
        <f t="shared" si="1"/>
        <v>8.3333333333333339</v>
      </c>
      <c r="T16" s="3156">
        <f t="shared" si="1"/>
        <v>9.0909090909090917</v>
      </c>
      <c r="U16" s="3157"/>
      <c r="V16" s="3158"/>
    </row>
    <row r="17" spans="6:22" ht="15.75" x14ac:dyDescent="0.25">
      <c r="F17" s="3159" t="s">
        <v>416</v>
      </c>
      <c r="G17" s="3160" t="s">
        <v>246</v>
      </c>
      <c r="H17" s="3161" t="s">
        <v>2969</v>
      </c>
      <c r="I17" s="3162"/>
      <c r="J17" s="3459" t="s">
        <v>2970</v>
      </c>
      <c r="K17" s="3461" t="s">
        <v>2971</v>
      </c>
      <c r="L17" s="3463" t="s">
        <v>2972</v>
      </c>
      <c r="M17" s="3163" t="e">
        <f>IF(ISBLANK(H14),0,H14/INDEX(F29:K29,MATCH(H14,F28:K28,0)))</f>
        <v>#N/A</v>
      </c>
      <c r="N17" s="3164" t="e">
        <f>IF(ISTEXT(G17),M17,IF(ISBLANK(G17),M17,(G17*M17)))</f>
        <v>#N/A</v>
      </c>
      <c r="O17" s="3465" t="s">
        <v>412</v>
      </c>
      <c r="P17" s="3465"/>
      <c r="Q17" s="3165">
        <f>U14</f>
        <v>77.02</v>
      </c>
      <c r="R17" s="3166" t="s">
        <v>2973</v>
      </c>
      <c r="S17" s="3466" t="s">
        <v>2974</v>
      </c>
      <c r="T17" s="3465"/>
      <c r="U17" s="3467" t="s">
        <v>413</v>
      </c>
      <c r="V17" s="3468"/>
    </row>
    <row r="18" spans="6:22" ht="31.5" x14ac:dyDescent="0.25">
      <c r="F18" s="3167" t="s">
        <v>416</v>
      </c>
      <c r="G18" s="3168" t="s">
        <v>2975</v>
      </c>
      <c r="H18" s="3169" t="s">
        <v>411</v>
      </c>
      <c r="I18" s="3170" t="s">
        <v>2976</v>
      </c>
      <c r="J18" s="3460"/>
      <c r="K18" s="3462"/>
      <c r="L18" s="3464"/>
      <c r="M18" s="3171" t="s">
        <v>2977</v>
      </c>
      <c r="N18" s="3172" t="s">
        <v>2978</v>
      </c>
      <c r="O18" s="3173" t="s">
        <v>410</v>
      </c>
      <c r="P18" s="3173" t="s">
        <v>411</v>
      </c>
      <c r="Q18" s="3173" t="s">
        <v>105</v>
      </c>
      <c r="R18" s="3174">
        <f>U15/U14</f>
        <v>10.008333333333335</v>
      </c>
      <c r="S18" s="3175" t="s">
        <v>2979</v>
      </c>
      <c r="T18" s="3176">
        <f>T27</f>
        <v>97.558666666666667</v>
      </c>
      <c r="U18" s="3177" t="s">
        <v>2980</v>
      </c>
      <c r="V18" s="3178">
        <f>SUM(V19:V26)</f>
        <v>770.8418333333334</v>
      </c>
    </row>
    <row r="19" spans="6:22" ht="15.75" x14ac:dyDescent="0.25">
      <c r="F19" s="3167" t="s">
        <v>416</v>
      </c>
      <c r="G19" s="3179">
        <v>10</v>
      </c>
      <c r="H19" s="3180" t="s">
        <v>2981</v>
      </c>
      <c r="I19" s="3181" t="str">
        <f t="shared" ref="I19:I26" si="2">IF(AND(G19&gt;0,J19&gt;0),"de","")</f>
        <v>de</v>
      </c>
      <c r="J19" s="3182">
        <v>50</v>
      </c>
      <c r="K19" s="3183" t="s">
        <v>2982</v>
      </c>
      <c r="L19" s="3184" t="s">
        <v>2981</v>
      </c>
      <c r="M19" s="3163">
        <f>IF(ISBLANK(K19),0,J19/INDEX(F29:K29,MATCH(K19,F28:K28,0)))</f>
        <v>0.05</v>
      </c>
      <c r="N19" s="3164">
        <f t="shared" ref="N19:N26" si="3">IF(ISTEXT(G19),M19,IF(ISBLANK(G19),M19,(G19*M19)))</f>
        <v>0.5</v>
      </c>
      <c r="O19" s="3185">
        <f>IF(H14=0,0,IF(ISBLANK(G19),0,IF(ISTEXT(G19),0,(G19/H14)*U14)))</f>
        <v>641.83333333333337</v>
      </c>
      <c r="P19" s="3186" t="str">
        <f t="shared" ref="P19:P26" si="4">H19</f>
        <v>poivrons</v>
      </c>
      <c r="Q19" s="3187">
        <f>IF(H14=0,0,(N19/H14)*U14)</f>
        <v>32.091666666666669</v>
      </c>
      <c r="R19" s="3188">
        <f>IF(N19&gt;0,(N19/L27),0)</f>
        <v>0.24875621890547267</v>
      </c>
      <c r="S19" s="3189">
        <v>50</v>
      </c>
      <c r="T19" s="3187">
        <f t="shared" ref="T19:T26" si="5">((Q19-(Q19*S19%)))</f>
        <v>16.045833333333334</v>
      </c>
      <c r="U19" s="3190">
        <v>1</v>
      </c>
      <c r="V19" s="3191">
        <f t="shared" ref="V19:V26" si="6">IF(Q19&gt;0,Q19*U19,O19*U19)</f>
        <v>32.091666666666669</v>
      </c>
    </row>
    <row r="20" spans="6:22" ht="15.75" x14ac:dyDescent="0.25">
      <c r="F20" s="3167" t="s">
        <v>416</v>
      </c>
      <c r="G20" s="3179">
        <v>3</v>
      </c>
      <c r="H20" s="3180" t="s">
        <v>2482</v>
      </c>
      <c r="I20" s="3181" t="str">
        <f t="shared" si="2"/>
        <v>de</v>
      </c>
      <c r="J20" s="3182">
        <v>75</v>
      </c>
      <c r="K20" s="3183" t="s">
        <v>2982</v>
      </c>
      <c r="L20" s="3184" t="s">
        <v>2482</v>
      </c>
      <c r="M20" s="3163">
        <f>IF(ISBLANK(K20),0,J20/INDEX(F29:K29,MATCH(K20,F28:K28,0)))</f>
        <v>7.4999999999999997E-2</v>
      </c>
      <c r="N20" s="3164">
        <f t="shared" si="3"/>
        <v>0.22499999999999998</v>
      </c>
      <c r="O20" s="3185">
        <f>IF(H14=0,0,IF(ISBLANK(G20),0,IF(ISTEXT(G20),0,(G20/H14)*U14)))</f>
        <v>192.54999999999998</v>
      </c>
      <c r="P20" s="3192" t="str">
        <f t="shared" si="4"/>
        <v>pommes</v>
      </c>
      <c r="Q20" s="3187">
        <f>IF(H14=0,0,(N20/H14)*U14)</f>
        <v>14.44125</v>
      </c>
      <c r="R20" s="3188">
        <f>IF(N20&gt;0,(N20/L27),0)</f>
        <v>0.11194029850746269</v>
      </c>
      <c r="S20" s="3193"/>
      <c r="T20" s="3187">
        <f t="shared" si="5"/>
        <v>14.44125</v>
      </c>
      <c r="U20" s="3190">
        <v>1</v>
      </c>
      <c r="V20" s="3191">
        <f t="shared" si="6"/>
        <v>14.44125</v>
      </c>
    </row>
    <row r="21" spans="6:22" ht="15.75" x14ac:dyDescent="0.25">
      <c r="F21" s="3167" t="s">
        <v>416</v>
      </c>
      <c r="G21" s="3179">
        <v>10</v>
      </c>
      <c r="H21" s="3180" t="s">
        <v>2983</v>
      </c>
      <c r="I21" s="3181" t="str">
        <f t="shared" si="2"/>
        <v/>
      </c>
      <c r="J21" s="3182"/>
      <c r="K21" s="3183"/>
      <c r="L21" s="3184" t="s">
        <v>2983</v>
      </c>
      <c r="M21" s="3163">
        <f>IF(ISBLANK(K21),0,J21/INDEX(F29:K29,MATCH(K21,F28:K28,0)))</f>
        <v>0</v>
      </c>
      <c r="N21" s="3164">
        <f t="shared" si="3"/>
        <v>0</v>
      </c>
      <c r="O21" s="3185">
        <f>IF(H14=0,0,IF(ISBLANK(G21),0,IF(ISTEXT(G21),0,(G21/H14)*U14)))</f>
        <v>641.83333333333337</v>
      </c>
      <c r="P21" s="3192" t="str">
        <f t="shared" si="4"/>
        <v>tomates</v>
      </c>
      <c r="Q21" s="3187">
        <f>IF(H14=0,0,(N21/H14)*U14)</f>
        <v>0</v>
      </c>
      <c r="R21" s="3188">
        <f>IF(N21&gt;0,(N21/L27),0)</f>
        <v>0</v>
      </c>
      <c r="S21" s="3193"/>
      <c r="T21" s="3187">
        <f t="shared" si="5"/>
        <v>0</v>
      </c>
      <c r="U21" s="3190">
        <v>1</v>
      </c>
      <c r="V21" s="3191">
        <f t="shared" si="6"/>
        <v>641.83333333333337</v>
      </c>
    </row>
    <row r="22" spans="6:22" ht="15.75" x14ac:dyDescent="0.25">
      <c r="F22" s="3167" t="s">
        <v>416</v>
      </c>
      <c r="G22" s="3179"/>
      <c r="H22" s="3180" t="s">
        <v>109</v>
      </c>
      <c r="I22" s="3181" t="str">
        <f t="shared" si="2"/>
        <v/>
      </c>
      <c r="J22" s="3182">
        <v>5</v>
      </c>
      <c r="K22" s="3183" t="s">
        <v>2984</v>
      </c>
      <c r="L22" s="3184" t="s">
        <v>109</v>
      </c>
      <c r="M22" s="3163">
        <f>IF(ISBLANK(K22),0,J22/INDEX(F29:K29,MATCH(K22,F28:K28,0)))</f>
        <v>5.0000000000000001E-3</v>
      </c>
      <c r="N22" s="3164">
        <f t="shared" si="3"/>
        <v>5.0000000000000001E-3</v>
      </c>
      <c r="O22" s="3185">
        <f>IF(H14=0,0,IF(ISBLANK(G22),0,IF(ISTEXT(G22),0,(G22/H14)*U14)))</f>
        <v>0</v>
      </c>
      <c r="P22" s="3192" t="str">
        <f t="shared" si="4"/>
        <v>huile</v>
      </c>
      <c r="Q22" s="3187">
        <f>IF(H14=0,0,(N22/H14)*U14)</f>
        <v>0.32091666666666663</v>
      </c>
      <c r="R22" s="3188">
        <f>IF(N22&gt;0,(N22/L27),0)</f>
        <v>2.4875621890547268E-3</v>
      </c>
      <c r="S22" s="3193"/>
      <c r="T22" s="3187">
        <f t="shared" si="5"/>
        <v>0.32091666666666663</v>
      </c>
      <c r="U22" s="3190">
        <v>1</v>
      </c>
      <c r="V22" s="3191">
        <f t="shared" si="6"/>
        <v>0.32091666666666663</v>
      </c>
    </row>
    <row r="23" spans="6:22" ht="15.75" x14ac:dyDescent="0.25">
      <c r="F23" s="3167" t="s">
        <v>416</v>
      </c>
      <c r="G23" s="3179"/>
      <c r="H23" s="3180" t="s">
        <v>2985</v>
      </c>
      <c r="I23" s="3181" t="str">
        <f t="shared" si="2"/>
        <v/>
      </c>
      <c r="J23" s="3182">
        <v>8</v>
      </c>
      <c r="K23" s="3183" t="s">
        <v>2986</v>
      </c>
      <c r="L23" s="3184" t="s">
        <v>2985</v>
      </c>
      <c r="M23" s="3163">
        <f>IF(ISBLANK(K23),0,J23/INDEX(F29:K29,MATCH(K23,F28:K28,0)))</f>
        <v>0.08</v>
      </c>
      <c r="N23" s="3164">
        <f t="shared" si="3"/>
        <v>0.08</v>
      </c>
      <c r="O23" s="3185">
        <f>IF(H14=0,0,IF(ISBLANK(G23),0,IF(ISTEXT(G23),0,(G23/H14)*U14)))</f>
        <v>0</v>
      </c>
      <c r="P23" s="3192" t="str">
        <f t="shared" si="4"/>
        <v>vinaigre</v>
      </c>
      <c r="Q23" s="3187">
        <f>IF(H14=0,0,(N23/H14)*U14)</f>
        <v>5.134666666666666</v>
      </c>
      <c r="R23" s="3188">
        <f>IF(N23&gt;0,(N23/L27),0)</f>
        <v>3.9800995024875628E-2</v>
      </c>
      <c r="S23" s="3193"/>
      <c r="T23" s="3187">
        <f t="shared" si="5"/>
        <v>5.134666666666666</v>
      </c>
      <c r="U23" s="3190">
        <v>1</v>
      </c>
      <c r="V23" s="3191">
        <f t="shared" si="6"/>
        <v>5.134666666666666</v>
      </c>
    </row>
    <row r="24" spans="6:22" ht="15.75" x14ac:dyDescent="0.25">
      <c r="F24" s="3167" t="s">
        <v>416</v>
      </c>
      <c r="G24" s="3179"/>
      <c r="H24" s="3180" t="s">
        <v>2963</v>
      </c>
      <c r="I24" s="3181" t="str">
        <f t="shared" si="2"/>
        <v/>
      </c>
      <c r="J24" s="3182">
        <v>1.2</v>
      </c>
      <c r="K24" s="3183" t="s">
        <v>2966</v>
      </c>
      <c r="L24" s="3184" t="s">
        <v>2963</v>
      </c>
      <c r="M24" s="3163">
        <f>IF(ISBLANK(K24),0,J24/INDEX(F29:K29,MATCH(K24,F28:K28,0)))</f>
        <v>1.2</v>
      </c>
      <c r="N24" s="3164">
        <f t="shared" si="3"/>
        <v>1.2</v>
      </c>
      <c r="O24" s="3185">
        <f>IF(H14=0,0,IF(ISBLANK(G24),0,IF(ISTEXT(G24),0,(G24/H14)*U14)))</f>
        <v>0</v>
      </c>
      <c r="P24" s="3192" t="str">
        <f t="shared" si="4"/>
        <v>bœuf</v>
      </c>
      <c r="Q24" s="3187">
        <f>IF(H14=0,0,(N24/H14)*U14)</f>
        <v>77.02</v>
      </c>
      <c r="R24" s="3188">
        <f>IF(N24&gt;0,(N24/L27),0)</f>
        <v>0.59701492537313439</v>
      </c>
      <c r="S24" s="3193">
        <v>20</v>
      </c>
      <c r="T24" s="3187">
        <f t="shared" si="5"/>
        <v>61.616</v>
      </c>
      <c r="U24" s="3190">
        <v>1</v>
      </c>
      <c r="V24" s="3191">
        <f t="shared" si="6"/>
        <v>77.02</v>
      </c>
    </row>
    <row r="25" spans="6:22" ht="15.75" x14ac:dyDescent="0.25">
      <c r="F25" s="3160" t="s">
        <v>246</v>
      </c>
      <c r="G25" s="3179"/>
      <c r="H25" s="3180"/>
      <c r="I25" s="3181" t="str">
        <f t="shared" si="2"/>
        <v/>
      </c>
      <c r="J25" s="3182"/>
      <c r="K25" s="3183"/>
      <c r="L25" s="3184"/>
      <c r="M25" s="3163">
        <f>IF(ISBLANK(K25),0,J25/INDEX(F29:K29,MATCH(K25,F28:K28,0)))</f>
        <v>0</v>
      </c>
      <c r="N25" s="3164">
        <f t="shared" si="3"/>
        <v>0</v>
      </c>
      <c r="O25" s="3185">
        <f>IF(H14=0,0,IF(ISBLANK(G25),0,IF(ISTEXT(G25),0,(G25/H14)*U14)))</f>
        <v>0</v>
      </c>
      <c r="P25" s="3192">
        <f t="shared" si="4"/>
        <v>0</v>
      </c>
      <c r="Q25" s="3187">
        <f>IF(H14=0,0,(N25/H14)*U14)</f>
        <v>0</v>
      </c>
      <c r="R25" s="3188">
        <f>IF(N25&gt;0,(N25/L27),0)</f>
        <v>0</v>
      </c>
      <c r="S25" s="3193"/>
      <c r="T25" s="3187">
        <f t="shared" si="5"/>
        <v>0</v>
      </c>
      <c r="U25" s="3190"/>
      <c r="V25" s="3191">
        <f t="shared" si="6"/>
        <v>0</v>
      </c>
    </row>
    <row r="26" spans="6:22" ht="16.5" thickBot="1" x14ac:dyDescent="0.3">
      <c r="F26" s="3167" t="s">
        <v>416</v>
      </c>
      <c r="G26" s="3194"/>
      <c r="H26" s="3195"/>
      <c r="I26" s="3181" t="str">
        <f t="shared" si="2"/>
        <v/>
      </c>
      <c r="J26" s="3196"/>
      <c r="K26" s="3197"/>
      <c r="L26" s="3184"/>
      <c r="M26" s="3163">
        <f>IF(ISBLANK(K26),0,J26/INDEX(F29:K29,MATCH(K26,F28:K28,0)))</f>
        <v>0</v>
      </c>
      <c r="N26" s="3164">
        <f t="shared" si="3"/>
        <v>0</v>
      </c>
      <c r="O26" s="3185">
        <f>IF(H14=0,0,IF(ISBLANK(G26),0,IF(ISTEXT(G26),0,(G26/H14)*U14)))</f>
        <v>0</v>
      </c>
      <c r="P26" s="3192">
        <f t="shared" si="4"/>
        <v>0</v>
      </c>
      <c r="Q26" s="3187">
        <f>IF(H14=0,0,(N26/H14)*U14)</f>
        <v>0</v>
      </c>
      <c r="R26" s="3188">
        <f>IF(N26&gt;0,(N26/L27),0)</f>
        <v>0</v>
      </c>
      <c r="S26" s="3193"/>
      <c r="T26" s="3187">
        <f t="shared" si="5"/>
        <v>0</v>
      </c>
      <c r="U26" s="3190"/>
      <c r="V26" s="3191">
        <f t="shared" si="6"/>
        <v>0</v>
      </c>
    </row>
    <row r="27" spans="6:22" ht="16.5" thickTop="1" thickBot="1" x14ac:dyDescent="0.3">
      <c r="F27" s="3126"/>
      <c r="G27" s="3198"/>
      <c r="H27" s="3199"/>
      <c r="I27" s="3200"/>
      <c r="J27" s="3200"/>
      <c r="K27" s="3200" t="s">
        <v>2987</v>
      </c>
      <c r="L27" s="3201">
        <f>SUM(N19:N26)</f>
        <v>2.0099999999999998</v>
      </c>
      <c r="M27" s="3202"/>
      <c r="N27" s="3202"/>
      <c r="O27" s="3202"/>
      <c r="P27" s="3203"/>
      <c r="Q27" s="3204">
        <f>SUM(Q19:Q26)</f>
        <v>129.0085</v>
      </c>
      <c r="R27" s="3204">
        <f>SUM(R19:R26)</f>
        <v>1</v>
      </c>
      <c r="S27" s="3205"/>
      <c r="T27" s="3204">
        <f>SUM(T19:T26)</f>
        <v>97.558666666666667</v>
      </c>
      <c r="U27" s="3205"/>
      <c r="V27" s="3206"/>
    </row>
    <row r="28" spans="6:22" ht="21.75" thickTop="1" x14ac:dyDescent="0.25">
      <c r="F28" s="3207" t="s">
        <v>2982</v>
      </c>
      <c r="G28" s="3208" t="s">
        <v>2966</v>
      </c>
      <c r="H28" s="3208" t="s">
        <v>2013</v>
      </c>
      <c r="I28" s="3208" t="s">
        <v>2988</v>
      </c>
      <c r="J28" s="3208" t="s">
        <v>2986</v>
      </c>
      <c r="K28" s="3209" t="s">
        <v>2989</v>
      </c>
      <c r="L28" s="3210"/>
      <c r="M28" s="3211"/>
      <c r="N28" s="3211"/>
      <c r="O28" s="3210"/>
      <c r="P28" s="3210"/>
      <c r="Q28" s="3212" t="s">
        <v>2990</v>
      </c>
      <c r="R28" s="3213" t="s">
        <v>2991</v>
      </c>
      <c r="S28" s="3214"/>
      <c r="T28" s="5"/>
      <c r="U28" s="3215" t="s">
        <v>2992</v>
      </c>
      <c r="V28" s="3216">
        <f>SUM(V19:V26)</f>
        <v>770.8418333333334</v>
      </c>
    </row>
    <row r="29" spans="6:22" ht="21.75" thickBot="1" x14ac:dyDescent="0.3">
      <c r="F29" s="3217">
        <v>1000</v>
      </c>
      <c r="G29" s="3218">
        <v>1</v>
      </c>
      <c r="H29" s="3218">
        <v>1</v>
      </c>
      <c r="I29" s="3218">
        <v>10</v>
      </c>
      <c r="J29" s="3218">
        <v>100</v>
      </c>
      <c r="K29" s="3219">
        <v>1000</v>
      </c>
      <c r="L29" s="3210"/>
      <c r="M29" s="3220"/>
      <c r="N29" s="3220"/>
      <c r="O29" s="3210"/>
      <c r="P29" s="3210"/>
      <c r="Q29" s="3221" t="s">
        <v>2993</v>
      </c>
      <c r="R29" s="3222" t="s">
        <v>2991</v>
      </c>
      <c r="S29" s="3223"/>
      <c r="T29" s="3224" t="s">
        <v>2994</v>
      </c>
      <c r="U29" s="3225">
        <v>0.1</v>
      </c>
      <c r="V29" s="3226">
        <f>V28*U29</f>
        <v>77.084183333333343</v>
      </c>
    </row>
    <row r="30" spans="6:22" ht="16.5" thickTop="1" x14ac:dyDescent="0.25">
      <c r="F30" s="3126"/>
      <c r="G30" s="127"/>
      <c r="H30" s="127"/>
      <c r="I30" s="3227" t="s">
        <v>2995</v>
      </c>
      <c r="J30" s="3228">
        <v>3.472222222222222E-3</v>
      </c>
      <c r="K30" s="3229">
        <v>1.0416666666666666E-2</v>
      </c>
      <c r="L30" s="3230" t="s">
        <v>2996</v>
      </c>
      <c r="M30" s="3231"/>
      <c r="N30" s="2233"/>
      <c r="O30" s="3232"/>
      <c r="P30" s="3233" t="s">
        <v>2997</v>
      </c>
      <c r="S30" s="3234"/>
      <c r="T30" s="5"/>
      <c r="U30" s="3215" t="s">
        <v>2998</v>
      </c>
      <c r="V30" s="3216">
        <f>(V28+V29)</f>
        <v>847.92601666666678</v>
      </c>
    </row>
    <row r="31" spans="6:22" ht="15.75" x14ac:dyDescent="0.25">
      <c r="F31" s="3126"/>
      <c r="G31" s="127"/>
      <c r="H31" s="127"/>
      <c r="I31" s="3227" t="s">
        <v>2999</v>
      </c>
      <c r="J31" s="3235">
        <v>2.0833333333333332E-2</v>
      </c>
      <c r="K31" s="3236">
        <f>J30+J31+K30</f>
        <v>3.4722222222222217E-2</v>
      </c>
      <c r="L31" s="3237" t="s">
        <v>406</v>
      </c>
      <c r="M31" s="3238"/>
      <c r="N31" s="3238"/>
      <c r="O31" s="3238"/>
      <c r="P31" s="3239" t="s">
        <v>3000</v>
      </c>
      <c r="Q31" s="127"/>
      <c r="R31" s="127"/>
      <c r="S31" s="3240"/>
      <c r="T31" s="3241"/>
      <c r="U31" s="127"/>
      <c r="V31" s="3242"/>
    </row>
    <row r="32" spans="6:22" ht="15.75" x14ac:dyDescent="0.25">
      <c r="F32" s="3126"/>
      <c r="G32" s="3243"/>
      <c r="H32" s="3243"/>
      <c r="I32" s="3243"/>
      <c r="J32" s="3243"/>
      <c r="K32" s="3243"/>
      <c r="L32" s="1542"/>
      <c r="M32" s="1542"/>
      <c r="N32" s="3243"/>
      <c r="O32" s="3244"/>
      <c r="P32" s="3245" t="s">
        <v>3001</v>
      </c>
      <c r="Q32" s="3244"/>
      <c r="R32" s="3244"/>
      <c r="S32" s="3244"/>
      <c r="T32" s="3243"/>
      <c r="U32" s="3243"/>
      <c r="V32" s="3246"/>
    </row>
    <row r="33" spans="6:22" ht="18.75" x14ac:dyDescent="0.25">
      <c r="F33" s="3126"/>
      <c r="G33" s="3160" t="s">
        <v>246</v>
      </c>
      <c r="H33" s="3247" t="s">
        <v>3002</v>
      </c>
      <c r="I33" s="3248"/>
      <c r="J33" s="3248"/>
      <c r="K33" s="3248"/>
      <c r="L33" s="3248"/>
      <c r="M33" s="3248"/>
      <c r="N33" s="3248"/>
      <c r="O33" s="3248"/>
      <c r="P33" s="3248"/>
      <c r="Q33" s="3248"/>
      <c r="R33" s="3248"/>
      <c r="S33" s="3248"/>
      <c r="T33" s="3446">
        <f>COUNTIF(F17:F26,V33)</f>
        <v>1</v>
      </c>
      <c r="U33" s="3446"/>
      <c r="V33" s="3249" t="s">
        <v>246</v>
      </c>
    </row>
    <row r="34" spans="6:22" ht="18.75" x14ac:dyDescent="0.25">
      <c r="F34" s="3126"/>
      <c r="G34" s="3449" t="s">
        <v>3003</v>
      </c>
      <c r="H34" s="3449"/>
      <c r="I34" s="3250"/>
      <c r="J34" s="3250"/>
      <c r="K34" s="3250"/>
      <c r="L34" s="3250"/>
      <c r="M34" s="3250"/>
      <c r="N34" s="3250"/>
      <c r="O34" s="3250"/>
      <c r="P34" s="3250"/>
      <c r="Q34" s="3250"/>
      <c r="R34" s="3250"/>
      <c r="S34" s="3250"/>
      <c r="T34" s="3250"/>
      <c r="U34" s="3250"/>
      <c r="V34" s="3251"/>
    </row>
    <row r="35" spans="6:22" x14ac:dyDescent="0.25">
      <c r="F35" s="3126"/>
      <c r="G35" s="3450" t="s">
        <v>387</v>
      </c>
      <c r="H35" s="3450"/>
      <c r="I35" s="3252" t="str">
        <f ca="1">CELL("nomfichier")</f>
        <v>D:\Données\Copie_ancien_DD\0-UPRT.fait\1-UPRT.FR-SITE-WEB\ff-fiches-fabrications\ff-fiches-fabrication-maj-08-2020\[tranmission.des.savoirs.xlsx]Transmission des savoirs.13.03</v>
      </c>
      <c r="J35" s="3253"/>
      <c r="K35" s="3253"/>
      <c r="M35" s="3254"/>
      <c r="N35" s="3255"/>
      <c r="O35" s="3252"/>
      <c r="P35" s="3255"/>
      <c r="Q35" s="3255"/>
      <c r="R35" s="3255"/>
      <c r="S35" s="3255"/>
      <c r="T35" s="3255"/>
      <c r="U35" s="3255"/>
      <c r="V35" s="3256"/>
    </row>
    <row r="36" spans="6:22" ht="15.75" thickBot="1" x14ac:dyDescent="0.3">
      <c r="F36" s="3257"/>
      <c r="G36" s="3258">
        <v>7</v>
      </c>
      <c r="H36" s="3258">
        <v>10</v>
      </c>
      <c r="I36" s="3258">
        <v>5</v>
      </c>
      <c r="J36" s="3258">
        <v>8</v>
      </c>
      <c r="K36" s="3258">
        <v>8</v>
      </c>
      <c r="L36" s="3259">
        <v>30</v>
      </c>
      <c r="M36" s="3259">
        <v>0.65</v>
      </c>
      <c r="N36" s="3259">
        <v>0.65</v>
      </c>
      <c r="O36" s="3259">
        <v>10</v>
      </c>
      <c r="P36" s="3259">
        <v>10</v>
      </c>
      <c r="Q36" s="3259">
        <v>10</v>
      </c>
      <c r="R36" s="3259">
        <v>10</v>
      </c>
      <c r="S36" s="3259">
        <v>10</v>
      </c>
      <c r="T36" s="3259">
        <v>10</v>
      </c>
      <c r="U36" s="3259">
        <v>9</v>
      </c>
      <c r="V36" s="3260">
        <v>10</v>
      </c>
    </row>
    <row r="37" spans="6:22" ht="15.75" thickBot="1" x14ac:dyDescent="0.3">
      <c r="F37" s="3123">
        <v>1</v>
      </c>
      <c r="G37" s="3123">
        <v>1</v>
      </c>
      <c r="H37" s="3123">
        <v>1</v>
      </c>
      <c r="I37" s="3123">
        <v>1</v>
      </c>
      <c r="J37" s="3123">
        <v>1</v>
      </c>
      <c r="K37" s="3123">
        <v>1</v>
      </c>
      <c r="L37" s="3123">
        <v>1</v>
      </c>
      <c r="M37" s="3123">
        <v>1</v>
      </c>
      <c r="N37" s="3123">
        <v>1</v>
      </c>
      <c r="O37" s="3123">
        <v>1</v>
      </c>
      <c r="P37" s="3123">
        <v>1</v>
      </c>
      <c r="Q37" s="3123">
        <v>1</v>
      </c>
      <c r="R37" s="3123">
        <v>1</v>
      </c>
      <c r="S37" s="3123">
        <v>1</v>
      </c>
      <c r="T37" s="3123">
        <v>1</v>
      </c>
      <c r="U37" s="3123">
        <v>1</v>
      </c>
      <c r="V37" s="3123">
        <v>1</v>
      </c>
    </row>
    <row r="38" spans="6:22" x14ac:dyDescent="0.25">
      <c r="F38" s="3451" t="s">
        <v>20</v>
      </c>
      <c r="G38" s="3453" t="s">
        <v>187</v>
      </c>
      <c r="H38" s="3455" t="s">
        <v>2956</v>
      </c>
      <c r="I38" s="3455"/>
      <c r="J38" s="3455"/>
      <c r="K38" s="3455"/>
      <c r="L38" s="3455"/>
      <c r="M38" s="3455"/>
      <c r="N38" s="3455"/>
      <c r="O38" s="3455"/>
      <c r="P38" s="3455"/>
      <c r="Q38" s="3455"/>
      <c r="R38" s="3455"/>
      <c r="S38" s="3457" t="s">
        <v>3004</v>
      </c>
      <c r="T38" s="3457"/>
      <c r="U38" s="3457"/>
      <c r="V38" s="3440" t="str">
        <f>LEFT(H38,1)</f>
        <v>N</v>
      </c>
    </row>
    <row r="39" spans="6:22" x14ac:dyDescent="0.25">
      <c r="F39" s="3452"/>
      <c r="G39" s="3454"/>
      <c r="H39" s="3456"/>
      <c r="I39" s="3456"/>
      <c r="J39" s="3456"/>
      <c r="K39" s="3456"/>
      <c r="L39" s="3456"/>
      <c r="M39" s="3456"/>
      <c r="N39" s="3456"/>
      <c r="O39" s="3456"/>
      <c r="P39" s="3456"/>
      <c r="Q39" s="3456"/>
      <c r="R39" s="3456"/>
      <c r="S39" s="3458"/>
      <c r="T39" s="3458"/>
      <c r="U39" s="3458"/>
      <c r="V39" s="3441"/>
    </row>
    <row r="40" spans="6:22" ht="15.75" x14ac:dyDescent="0.25">
      <c r="F40" s="3452"/>
      <c r="G40" s="3127" t="s">
        <v>3005</v>
      </c>
      <c r="H40" s="127"/>
      <c r="I40" s="3442" t="s">
        <v>2958</v>
      </c>
      <c r="J40" s="3442"/>
      <c r="K40" s="3442"/>
      <c r="L40" s="3442"/>
      <c r="M40" s="3442"/>
      <c r="N40" s="3442"/>
      <c r="O40" s="3442"/>
      <c r="P40" s="3442"/>
      <c r="Q40" s="3442"/>
      <c r="R40" s="3442"/>
      <c r="S40" s="3442"/>
      <c r="T40" s="3442"/>
      <c r="U40" s="3442"/>
      <c r="V40" s="3443"/>
    </row>
    <row r="41" spans="6:22" ht="15.75" x14ac:dyDescent="0.25">
      <c r="F41" s="3159" t="s">
        <v>416</v>
      </c>
      <c r="G41" s="3160" t="s">
        <v>246</v>
      </c>
      <c r="H41" s="127"/>
      <c r="I41" s="127"/>
      <c r="J41" s="127"/>
      <c r="K41" s="127"/>
      <c r="L41" s="127"/>
      <c r="M41" s="127"/>
      <c r="N41" s="127"/>
      <c r="O41" s="127"/>
      <c r="P41" s="127"/>
      <c r="Q41" s="127"/>
      <c r="R41" s="127"/>
      <c r="S41" s="127"/>
      <c r="T41" s="127"/>
      <c r="U41" s="127"/>
      <c r="V41" s="3242"/>
    </row>
    <row r="42" spans="6:22" x14ac:dyDescent="0.25">
      <c r="F42" s="3167" t="s">
        <v>416</v>
      </c>
      <c r="G42" s="3261">
        <v>0</v>
      </c>
      <c r="H42" s="3444" t="s">
        <v>3006</v>
      </c>
      <c r="I42" s="3444"/>
      <c r="J42" s="3444"/>
      <c r="K42" s="3444"/>
      <c r="L42" s="3444"/>
      <c r="M42" s="3444"/>
      <c r="N42" s="3444"/>
      <c r="O42" s="3444"/>
      <c r="P42" s="3444"/>
      <c r="Q42" s="3444"/>
      <c r="R42" s="3444"/>
      <c r="S42" s="3444"/>
      <c r="T42" s="3444"/>
      <c r="U42" s="3444"/>
      <c r="V42" s="3445"/>
    </row>
    <row r="43" spans="6:22" x14ac:dyDescent="0.25">
      <c r="F43" s="3167" t="s">
        <v>416</v>
      </c>
      <c r="G43" s="3262">
        <f>IF(ISBLANK(H43),"",LARGE(G42:G42,1)+1)</f>
        <v>1</v>
      </c>
      <c r="H43" s="3263" t="s">
        <v>3007</v>
      </c>
      <c r="I43" s="3263"/>
      <c r="J43" s="3263"/>
      <c r="K43" s="3263"/>
      <c r="L43" s="3263"/>
      <c r="M43" s="3263"/>
      <c r="N43" s="3114"/>
      <c r="O43" s="3264">
        <f>MAX(G43:G47)+1</f>
        <v>5</v>
      </c>
      <c r="P43" s="3263" t="s">
        <v>3008</v>
      </c>
      <c r="Q43" s="3263"/>
      <c r="R43" s="3263"/>
      <c r="S43" s="3265"/>
      <c r="T43" s="3265"/>
      <c r="U43" s="3265"/>
      <c r="V43" s="3266"/>
    </row>
    <row r="44" spans="6:22" x14ac:dyDescent="0.25">
      <c r="F44" s="3167" t="s">
        <v>416</v>
      </c>
      <c r="G44" s="3262">
        <f>IF(ISBLANK(H44),"",LARGE(G42:G43,1)+1)</f>
        <v>2</v>
      </c>
      <c r="H44" s="3263" t="s">
        <v>3009</v>
      </c>
      <c r="I44" s="3263"/>
      <c r="J44" s="3263"/>
      <c r="K44" s="3263"/>
      <c r="L44" s="3263"/>
      <c r="M44" s="3263"/>
      <c r="N44" s="3114"/>
      <c r="O44" s="3264">
        <f>IF(ISBLANK(P44),"",LARGE(O43:O43,1)+1)</f>
        <v>6</v>
      </c>
      <c r="P44" s="3263" t="s">
        <v>3010</v>
      </c>
      <c r="Q44" s="3263"/>
      <c r="R44" s="3263"/>
      <c r="S44" s="3265"/>
      <c r="T44" s="3265"/>
      <c r="U44" s="3265"/>
      <c r="V44" s="3266"/>
    </row>
    <row r="45" spans="6:22" x14ac:dyDescent="0.25">
      <c r="F45" s="3167" t="s">
        <v>416</v>
      </c>
      <c r="G45" s="3262">
        <f>IF(ISBLANK(H45),"",LARGE(G42:G44,1)+1)</f>
        <v>3</v>
      </c>
      <c r="H45" s="3263" t="s">
        <v>3011</v>
      </c>
      <c r="I45" s="3263"/>
      <c r="J45" s="3263"/>
      <c r="K45" s="3263"/>
      <c r="L45" s="3263"/>
      <c r="M45" s="3263"/>
      <c r="N45" s="3114"/>
      <c r="O45" s="3264">
        <f>IF(ISBLANK(P45),"",LARGE(O43:O44,1)+1)</f>
        <v>7</v>
      </c>
      <c r="P45" s="3263" t="s">
        <v>3012</v>
      </c>
      <c r="Q45" s="3263"/>
      <c r="R45" s="3263"/>
      <c r="S45" s="3265"/>
      <c r="T45" s="3265"/>
      <c r="U45" s="3265"/>
      <c r="V45" s="3266"/>
    </row>
    <row r="46" spans="6:22" x14ac:dyDescent="0.25">
      <c r="F46" s="3167" t="s">
        <v>416</v>
      </c>
      <c r="G46" s="3262">
        <f>IF(ISBLANK(H46),"",LARGE(G42:G45,1)+1)</f>
        <v>4</v>
      </c>
      <c r="H46" s="3263" t="s">
        <v>3013</v>
      </c>
      <c r="I46" s="3263"/>
      <c r="J46" s="3263"/>
      <c r="K46" s="3263"/>
      <c r="L46" s="3263"/>
      <c r="M46" s="3263"/>
      <c r="N46" s="3114"/>
      <c r="O46" s="3264" t="str">
        <f>IF(ISBLANK(P46),"",LARGE(O43:O45,1)+1)</f>
        <v/>
      </c>
      <c r="P46" s="3263"/>
      <c r="Q46" s="3263"/>
      <c r="R46" s="3263"/>
      <c r="S46" s="3265"/>
      <c r="T46" s="3265"/>
      <c r="U46" s="3265"/>
      <c r="V46" s="3266"/>
    </row>
    <row r="47" spans="6:22" x14ac:dyDescent="0.25">
      <c r="F47" s="3167" t="s">
        <v>416</v>
      </c>
      <c r="G47" s="3262" t="str">
        <f>IF(ISBLANK(H47),"",LARGE(G42:G46,1)+1)</f>
        <v/>
      </c>
      <c r="H47" s="3263"/>
      <c r="I47" s="3263"/>
      <c r="J47" s="3263"/>
      <c r="K47" s="3263"/>
      <c r="L47" s="3263"/>
      <c r="M47" s="3263"/>
      <c r="N47" s="3114"/>
      <c r="O47" s="3267" t="str">
        <f>IF(ISBLANK(P47),"",LARGE(O43:O46,1)+1)</f>
        <v/>
      </c>
      <c r="P47" s="3263"/>
      <c r="Q47" s="3263"/>
      <c r="R47" s="3263"/>
      <c r="S47" s="3265"/>
      <c r="T47" s="3265"/>
      <c r="U47" s="3265"/>
      <c r="V47" s="3266"/>
    </row>
    <row r="48" spans="6:22" x14ac:dyDescent="0.25">
      <c r="F48" s="3167" t="s">
        <v>416</v>
      </c>
      <c r="G48" s="3268">
        <v>0</v>
      </c>
      <c r="H48" s="3269" t="s">
        <v>3014</v>
      </c>
      <c r="I48" s="3270"/>
      <c r="J48" s="3270"/>
      <c r="K48" s="3270"/>
      <c r="L48" s="3270"/>
      <c r="M48" s="3270"/>
      <c r="N48" s="3270"/>
      <c r="O48" s="3271">
        <f>MAX(G48:G57)</f>
        <v>3</v>
      </c>
      <c r="P48" s="3272" t="s">
        <v>1188</v>
      </c>
      <c r="Q48" s="3273"/>
      <c r="R48" s="3273"/>
      <c r="S48" s="3273"/>
      <c r="T48" s="3273"/>
      <c r="U48" s="3273"/>
      <c r="V48" s="3274"/>
    </row>
    <row r="49" spans="6:22" x14ac:dyDescent="0.25">
      <c r="F49" s="3167" t="s">
        <v>416</v>
      </c>
      <c r="G49" s="3275" t="str">
        <f>IF(ISBLANK(H49),"",LARGE(G48:G48,1)+1)</f>
        <v/>
      </c>
      <c r="H49" s="3276"/>
      <c r="I49" s="3276"/>
      <c r="J49" s="3276"/>
      <c r="K49" s="3276"/>
      <c r="L49" s="3276"/>
      <c r="M49" s="3276"/>
      <c r="N49" s="3276"/>
      <c r="O49" s="3275" t="str">
        <f>IF(ISBLANK(P49),"",LARGE(O48:O48,1)+1)</f>
        <v/>
      </c>
      <c r="P49" s="3277"/>
      <c r="Q49" s="3277"/>
      <c r="R49" s="3277"/>
      <c r="S49" s="3277"/>
      <c r="T49" s="3277"/>
      <c r="U49" s="3277"/>
      <c r="V49" s="3278"/>
    </row>
    <row r="50" spans="6:22" x14ac:dyDescent="0.25">
      <c r="F50" s="3167" t="s">
        <v>416</v>
      </c>
      <c r="G50" s="3275" t="str">
        <f>IF(ISBLANK(H50),"",LARGE(G48:G49,1)+1)</f>
        <v/>
      </c>
      <c r="H50" s="3276"/>
      <c r="I50" s="3276"/>
      <c r="J50" s="3276"/>
      <c r="K50" s="3276"/>
      <c r="L50" s="3276"/>
      <c r="M50" s="3276"/>
      <c r="N50" s="3276"/>
      <c r="O50" s="3275">
        <f>IF(ISBLANK(P50),"",LARGE(O48:O49,1)+1)</f>
        <v>4</v>
      </c>
      <c r="P50" s="3277" t="s">
        <v>3015</v>
      </c>
      <c r="Q50" s="3277"/>
      <c r="R50" s="3277"/>
      <c r="S50" s="3277"/>
      <c r="T50" s="3277"/>
      <c r="U50" s="3277"/>
      <c r="V50" s="3278"/>
    </row>
    <row r="51" spans="6:22" x14ac:dyDescent="0.25">
      <c r="F51" s="3167" t="s">
        <v>416</v>
      </c>
      <c r="G51" s="3275" t="str">
        <f>IF(ISBLANK(H51),"",LARGE(G48:G50,1)+1)</f>
        <v/>
      </c>
      <c r="H51" s="3276"/>
      <c r="I51" s="3276"/>
      <c r="J51" s="3276"/>
      <c r="K51" s="3276"/>
      <c r="L51" s="3276"/>
      <c r="M51" s="3276"/>
      <c r="N51" s="3276"/>
      <c r="O51" s="3275">
        <f>IF(ISBLANK(P51),"",LARGE(O48:O50,1)+1)</f>
        <v>5</v>
      </c>
      <c r="P51" s="3277" t="s">
        <v>3016</v>
      </c>
      <c r="Q51" s="3277"/>
      <c r="R51" s="3277"/>
      <c r="S51" s="3277"/>
      <c r="T51" s="3277"/>
      <c r="U51" s="3277"/>
      <c r="V51" s="3278"/>
    </row>
    <row r="52" spans="6:22" x14ac:dyDescent="0.25">
      <c r="F52" s="3167" t="s">
        <v>416</v>
      </c>
      <c r="G52" s="3275">
        <f>IF(ISBLANK(H52),"",LARGE(G48:G51,1)+1)</f>
        <v>1</v>
      </c>
      <c r="H52" s="3279" t="s">
        <v>3015</v>
      </c>
      <c r="I52" s="3279"/>
      <c r="J52" s="3279"/>
      <c r="K52" s="3279"/>
      <c r="L52" s="3279"/>
      <c r="M52" s="3279"/>
      <c r="N52" s="3279"/>
      <c r="O52" s="3275">
        <f>IF(ISBLANK(P52),"",LARGE(O48:O51,1)+1)</f>
        <v>6</v>
      </c>
      <c r="P52" s="3277" t="s">
        <v>3017</v>
      </c>
      <c r="Q52" s="3277"/>
      <c r="R52" s="3277"/>
      <c r="S52" s="3277"/>
      <c r="T52" s="3277"/>
      <c r="U52" s="3277"/>
      <c r="V52" s="3278"/>
    </row>
    <row r="53" spans="6:22" x14ac:dyDescent="0.25">
      <c r="F53" s="3167" t="s">
        <v>416</v>
      </c>
      <c r="G53" s="3275">
        <f>IF(ISBLANK(H53),"",LARGE(G48:G52,1)+1)</f>
        <v>2</v>
      </c>
      <c r="H53" s="3276" t="s">
        <v>3016</v>
      </c>
      <c r="I53" s="3276"/>
      <c r="J53" s="3276"/>
      <c r="K53" s="3276"/>
      <c r="L53" s="3276"/>
      <c r="M53" s="3276"/>
      <c r="N53" s="3276"/>
      <c r="O53" s="3275" t="str">
        <f>IF(ISBLANK(P53),"",LARGE(O48:O52,1)+1)</f>
        <v/>
      </c>
      <c r="P53" s="3277"/>
      <c r="Q53" s="3277" t="s">
        <v>3018</v>
      </c>
      <c r="R53" s="3277"/>
      <c r="S53" s="3277"/>
      <c r="T53" s="3277"/>
      <c r="U53" s="3277"/>
      <c r="V53" s="3278"/>
    </row>
    <row r="54" spans="6:22" x14ac:dyDescent="0.25">
      <c r="F54" s="3167" t="s">
        <v>416</v>
      </c>
      <c r="G54" s="3275">
        <f>IF(ISBLANK(H54),"",LARGE(G48:G53,1)+1)</f>
        <v>3</v>
      </c>
      <c r="H54" s="3279" t="s">
        <v>3017</v>
      </c>
      <c r="I54" s="3279"/>
      <c r="J54" s="3279"/>
      <c r="K54" s="3279"/>
      <c r="L54" s="3279"/>
      <c r="M54" s="3279"/>
      <c r="N54" s="3279"/>
      <c r="O54" s="3275" t="str">
        <f>IF(ISBLANK(P54),"",LARGE(O48:O53,1)+1)</f>
        <v/>
      </c>
      <c r="P54" s="3277"/>
      <c r="Q54" s="3277"/>
      <c r="R54" s="3277"/>
      <c r="S54" s="3277"/>
      <c r="T54" s="3277"/>
      <c r="U54" s="3277"/>
      <c r="V54" s="3278"/>
    </row>
    <row r="55" spans="6:22" x14ac:dyDescent="0.25">
      <c r="F55" s="3167" t="s">
        <v>416</v>
      </c>
      <c r="G55" s="3275" t="str">
        <f>IF(ISBLANK(H55),"",LARGE(G48:G54,1)+1)</f>
        <v/>
      </c>
      <c r="H55" s="3279"/>
      <c r="I55" s="3279"/>
      <c r="J55" s="3279" t="s">
        <v>3018</v>
      </c>
      <c r="K55" s="3279"/>
      <c r="L55" s="3279"/>
      <c r="M55" s="3279"/>
      <c r="N55" s="3279"/>
      <c r="O55" s="3275" t="str">
        <f>IF(ISBLANK(P55),"",LARGE(O48:O54,1)+1)</f>
        <v/>
      </c>
      <c r="P55" s="3277"/>
      <c r="Q55" s="3277"/>
      <c r="R55" s="3277"/>
      <c r="S55" s="3277"/>
      <c r="T55" s="3277"/>
      <c r="U55" s="3277"/>
      <c r="V55" s="3278"/>
    </row>
    <row r="56" spans="6:22" x14ac:dyDescent="0.25">
      <c r="F56" s="3167" t="s">
        <v>416</v>
      </c>
      <c r="G56" s="3275" t="str">
        <f>IF(ISBLANK(H56),"",LARGE(G48:G55,1)+1)</f>
        <v/>
      </c>
      <c r="H56" s="3279"/>
      <c r="I56" s="3279"/>
      <c r="J56" s="3279"/>
      <c r="K56" s="3279"/>
      <c r="L56" s="3279"/>
      <c r="M56" s="3279"/>
      <c r="N56" s="3279"/>
      <c r="O56" s="3275" t="str">
        <f>IF(ISBLANK(P56),"",LARGE(O48:O55,1)+1)</f>
        <v/>
      </c>
      <c r="P56" s="3277"/>
      <c r="Q56" s="3277"/>
      <c r="R56" s="3277"/>
      <c r="S56" s="3277"/>
      <c r="T56" s="3277"/>
      <c r="U56" s="3277"/>
      <c r="V56" s="3278"/>
    </row>
    <row r="57" spans="6:22" x14ac:dyDescent="0.25">
      <c r="F57" s="3167" t="s">
        <v>416</v>
      </c>
      <c r="G57" s="3275" t="str">
        <f>IF(ISBLANK(H57),"",LARGE(G48:G56,1)+1)</f>
        <v/>
      </c>
      <c r="H57" s="3276"/>
      <c r="I57" s="3276"/>
      <c r="J57" s="3276"/>
      <c r="K57" s="3276"/>
      <c r="L57" s="3276"/>
      <c r="M57" s="3276"/>
      <c r="N57" s="3276"/>
      <c r="O57" s="3275" t="str">
        <f>IF(ISBLANK(P57),"",LARGE(O48:O56,1)+1)</f>
        <v/>
      </c>
      <c r="P57" s="3277"/>
      <c r="Q57" s="3277"/>
      <c r="R57" s="3277"/>
      <c r="S57" s="3277"/>
      <c r="T57" s="3277"/>
      <c r="U57" s="3277"/>
      <c r="V57" s="3278"/>
    </row>
    <row r="58" spans="6:22" x14ac:dyDescent="0.25">
      <c r="F58" s="3167" t="s">
        <v>416</v>
      </c>
      <c r="G58" s="3280" t="s">
        <v>3019</v>
      </c>
      <c r="H58" s="3279"/>
      <c r="I58" s="3279"/>
      <c r="J58" s="3279"/>
      <c r="K58" s="3279"/>
      <c r="L58" s="3279"/>
      <c r="M58" s="3279"/>
      <c r="N58" s="3279"/>
      <c r="O58" s="3275" t="str">
        <f>IF(ISBLANK(P58),"",LARGE(O48:O57,1)+1)</f>
        <v/>
      </c>
      <c r="P58" s="3279"/>
      <c r="Q58" s="3279"/>
      <c r="R58" s="3279"/>
      <c r="S58" s="3277"/>
      <c r="T58" s="3277"/>
      <c r="U58" s="3277"/>
      <c r="V58" s="3278"/>
    </row>
    <row r="59" spans="6:22" ht="15.75" x14ac:dyDescent="0.25">
      <c r="F59" s="3167" t="s">
        <v>416</v>
      </c>
      <c r="G59" s="3281"/>
      <c r="H59" s="3282" t="s">
        <v>3020</v>
      </c>
      <c r="I59" s="3283">
        <v>3.472222222222222E-3</v>
      </c>
      <c r="J59" s="3284"/>
      <c r="K59" s="3284"/>
      <c r="L59" s="3285" t="s">
        <v>405</v>
      </c>
      <c r="M59" s="3282"/>
      <c r="N59" s="3282"/>
      <c r="O59" s="3286">
        <v>1.0416666666666666E-2</v>
      </c>
      <c r="P59" s="3287"/>
      <c r="Q59" s="3282"/>
      <c r="R59" s="3282" t="s">
        <v>3021</v>
      </c>
      <c r="S59" s="3288">
        <v>2.0833333333333332E-2</v>
      </c>
      <c r="T59" s="3289" t="s">
        <v>406</v>
      </c>
      <c r="U59" s="3289"/>
      <c r="V59" s="3290">
        <f>I59+O59+S59</f>
        <v>3.4722222222222224E-2</v>
      </c>
    </row>
    <row r="60" spans="6:22" ht="18.75" x14ac:dyDescent="0.25">
      <c r="F60" s="3167" t="s">
        <v>416</v>
      </c>
      <c r="G60" s="3291">
        <v>0</v>
      </c>
      <c r="H60" s="3292"/>
      <c r="I60" s="3292"/>
      <c r="J60" s="3293" t="s">
        <v>3022</v>
      </c>
      <c r="K60" s="3294"/>
      <c r="L60" s="3294"/>
      <c r="M60" s="3294"/>
      <c r="N60" s="3294"/>
      <c r="O60" s="3293"/>
      <c r="P60" s="3294"/>
      <c r="Q60" s="3294"/>
      <c r="R60" s="3292"/>
      <c r="S60" s="3292"/>
      <c r="T60" s="3292"/>
      <c r="U60" s="3292"/>
      <c r="V60" s="3295"/>
    </row>
    <row r="61" spans="6:22" ht="15.75" x14ac:dyDescent="0.25">
      <c r="F61" s="3167" t="s">
        <v>416</v>
      </c>
      <c r="G61" s="3296" t="str">
        <f>IF(ISBLANK(H61),"",LARGE(G60:G60,1)+1)</f>
        <v/>
      </c>
      <c r="H61" s="3292"/>
      <c r="I61" s="3292"/>
      <c r="J61" s="3292"/>
      <c r="K61" s="3292"/>
      <c r="L61" s="3292"/>
      <c r="M61" s="3292"/>
      <c r="N61" s="3292"/>
      <c r="O61" s="3292"/>
      <c r="P61" s="3292"/>
      <c r="Q61" s="3292"/>
      <c r="R61" s="3292"/>
      <c r="S61" s="3292"/>
      <c r="T61" s="3292"/>
      <c r="U61" s="3292"/>
      <c r="V61" s="3297"/>
    </row>
    <row r="62" spans="6:22" ht="15.75" x14ac:dyDescent="0.25">
      <c r="F62" s="3167" t="s">
        <v>416</v>
      </c>
      <c r="G62" s="3296">
        <f>IF(ISBLANK(H62),"",LARGE(G60:G61,1)+1)</f>
        <v>1</v>
      </c>
      <c r="H62" s="3292" t="s">
        <v>3023</v>
      </c>
      <c r="I62" s="3292"/>
      <c r="J62" s="3292"/>
      <c r="K62" s="3292"/>
      <c r="L62" s="3292"/>
      <c r="M62" s="3292"/>
      <c r="N62" s="3292"/>
      <c r="O62" s="3292"/>
      <c r="P62" s="3292"/>
      <c r="Q62" s="3292"/>
      <c r="R62" s="3292"/>
      <c r="S62" s="3292"/>
      <c r="T62" s="3292"/>
      <c r="U62" s="3292"/>
      <c r="V62" s="3297"/>
    </row>
    <row r="63" spans="6:22" ht="15.75" x14ac:dyDescent="0.25">
      <c r="F63" s="3167" t="s">
        <v>416</v>
      </c>
      <c r="G63" s="3296">
        <f>IF(ISBLANK(H63),"",LARGE(G60:G62,1)+1)</f>
        <v>2</v>
      </c>
      <c r="H63" s="3292" t="s">
        <v>3024</v>
      </c>
      <c r="I63" s="3292"/>
      <c r="J63" s="3292"/>
      <c r="K63" s="3292"/>
      <c r="L63" s="3292"/>
      <c r="M63" s="3292"/>
      <c r="N63" s="3292"/>
      <c r="O63" s="3292"/>
      <c r="P63" s="3292"/>
      <c r="Q63" s="3292"/>
      <c r="R63" s="3292"/>
      <c r="S63" s="3292"/>
      <c r="T63" s="3292"/>
      <c r="U63" s="3292"/>
      <c r="V63" s="3297"/>
    </row>
    <row r="64" spans="6:22" ht="15.75" x14ac:dyDescent="0.25">
      <c r="F64" s="3167" t="s">
        <v>416</v>
      </c>
      <c r="G64" s="3296" t="str">
        <f>IF(ISBLANK(H64),"",LARGE(G60:G63,1)+1)</f>
        <v/>
      </c>
      <c r="H64" s="3292"/>
      <c r="I64" s="3292"/>
      <c r="J64" s="3292"/>
      <c r="K64" s="3292"/>
      <c r="L64" s="3292"/>
      <c r="M64" s="3292"/>
      <c r="N64" s="3292"/>
      <c r="O64" s="3292"/>
      <c r="P64" s="3292"/>
      <c r="Q64" s="3292"/>
      <c r="R64" s="3292"/>
      <c r="S64" s="3292"/>
      <c r="T64" s="3292"/>
      <c r="U64" s="3292"/>
      <c r="V64" s="3297"/>
    </row>
    <row r="65" spans="6:22" ht="15.75" x14ac:dyDescent="0.25">
      <c r="F65" s="3167" t="s">
        <v>416</v>
      </c>
      <c r="G65" s="3296">
        <f>IF(ISBLANK(H65),"",LARGE(G60:G64,1)+1)</f>
        <v>3</v>
      </c>
      <c r="H65" s="3292" t="s">
        <v>3025</v>
      </c>
      <c r="I65" s="3292"/>
      <c r="J65" s="3292"/>
      <c r="K65" s="3292"/>
      <c r="L65" s="3292"/>
      <c r="M65" s="3292"/>
      <c r="N65" s="3292"/>
      <c r="O65" s="3292"/>
      <c r="P65" s="3292"/>
      <c r="Q65" s="3292"/>
      <c r="R65" s="3292"/>
      <c r="S65" s="3292"/>
      <c r="T65" s="3292"/>
      <c r="U65" s="3292"/>
      <c r="V65" s="3297"/>
    </row>
    <row r="66" spans="6:22" ht="15.75" x14ac:dyDescent="0.25">
      <c r="F66" s="3167" t="s">
        <v>416</v>
      </c>
      <c r="G66" s="3296">
        <f>IF(ISBLANK(H66),"",LARGE(G60:G65,1)+1)</f>
        <v>4</v>
      </c>
      <c r="H66" s="3292" t="s">
        <v>3026</v>
      </c>
      <c r="I66" s="3292"/>
      <c r="J66" s="3292"/>
      <c r="K66" s="3292"/>
      <c r="L66" s="3292"/>
      <c r="M66" s="3292"/>
      <c r="N66" s="3292"/>
      <c r="O66" s="3292"/>
      <c r="P66" s="3292"/>
      <c r="Q66" s="3292"/>
      <c r="R66" s="3292"/>
      <c r="S66" s="3292"/>
      <c r="T66" s="3292"/>
      <c r="U66" s="3292"/>
      <c r="V66" s="3297"/>
    </row>
    <row r="67" spans="6:22" ht="15.75" x14ac:dyDescent="0.25">
      <c r="F67" s="3167" t="s">
        <v>416</v>
      </c>
      <c r="G67" s="3296">
        <f>IF(ISBLANK(H67),"",LARGE(G60:G66,1)+1)</f>
        <v>5</v>
      </c>
      <c r="H67" s="3292" t="s">
        <v>3027</v>
      </c>
      <c r="I67" s="3292"/>
      <c r="J67" s="3292"/>
      <c r="K67" s="3292"/>
      <c r="L67" s="3292"/>
      <c r="M67" s="3292"/>
      <c r="N67" s="3292"/>
      <c r="O67" s="3292"/>
      <c r="P67" s="3292"/>
      <c r="Q67" s="3292"/>
      <c r="R67" s="3292"/>
      <c r="S67" s="3292"/>
      <c r="T67" s="3292"/>
      <c r="U67" s="3292"/>
      <c r="V67" s="3297"/>
    </row>
    <row r="68" spans="6:22" ht="15.75" x14ac:dyDescent="0.25">
      <c r="F68" s="3167" t="s">
        <v>416</v>
      </c>
      <c r="G68" s="3296" t="str">
        <f>IF(ISBLANK(H68),"",LARGE(G60:G67,1)+1)</f>
        <v/>
      </c>
      <c r="H68" s="3292"/>
      <c r="I68" s="3292"/>
      <c r="J68" s="3292" t="s">
        <v>3028</v>
      </c>
      <c r="K68" s="3292"/>
      <c r="L68" s="3292"/>
      <c r="M68" s="3292"/>
      <c r="N68" s="3292"/>
      <c r="O68" s="3292"/>
      <c r="P68" s="3292"/>
      <c r="Q68" s="3292"/>
      <c r="R68" s="3292"/>
      <c r="S68" s="3292"/>
      <c r="T68" s="3292"/>
      <c r="U68" s="3292"/>
      <c r="V68" s="3297"/>
    </row>
    <row r="69" spans="6:22" ht="15.75" x14ac:dyDescent="0.25">
      <c r="F69" s="3167" t="s">
        <v>416</v>
      </c>
      <c r="G69" s="3296" t="str">
        <f>IF(ISBLANK(H69),"",LARGE(G60:G68,1)+1)</f>
        <v/>
      </c>
      <c r="H69" s="3292"/>
      <c r="I69" s="3292"/>
      <c r="J69" s="3292" t="s">
        <v>3029</v>
      </c>
      <c r="K69" s="3292"/>
      <c r="L69" s="3292"/>
      <c r="M69" s="3292"/>
      <c r="N69" s="3292"/>
      <c r="O69" s="3292"/>
      <c r="P69" s="3292"/>
      <c r="Q69" s="3292"/>
      <c r="R69" s="3292"/>
      <c r="S69" s="3292"/>
      <c r="T69" s="3292"/>
      <c r="U69" s="3292"/>
      <c r="V69" s="3297"/>
    </row>
    <row r="70" spans="6:22" ht="15.75" x14ac:dyDescent="0.25">
      <c r="F70" s="3167" t="s">
        <v>416</v>
      </c>
      <c r="G70" s="3296" t="str">
        <f>IF(ISBLANK(H70),"",LARGE(G60:G69,1)+1)</f>
        <v/>
      </c>
      <c r="H70" s="3292"/>
      <c r="I70" s="3292"/>
      <c r="J70" s="3292" t="s">
        <v>3030</v>
      </c>
      <c r="K70" s="3292"/>
      <c r="L70" s="3292"/>
      <c r="M70" s="3292"/>
      <c r="N70" s="3292"/>
      <c r="O70" s="3292"/>
      <c r="P70" s="3292"/>
      <c r="Q70" s="3292"/>
      <c r="R70" s="3292"/>
      <c r="S70" s="3292"/>
      <c r="T70" s="3292"/>
      <c r="U70" s="3292"/>
      <c r="V70" s="3297"/>
    </row>
    <row r="71" spans="6:22" ht="15.75" x14ac:dyDescent="0.25">
      <c r="F71" s="3167" t="s">
        <v>416</v>
      </c>
      <c r="G71" s="3296" t="str">
        <f>IF(ISBLANK(H71),"",LARGE(G60:G70,1)+1)</f>
        <v/>
      </c>
      <c r="H71" s="3292"/>
      <c r="I71" s="3292"/>
      <c r="J71" s="3292"/>
      <c r="K71" s="3292"/>
      <c r="L71" s="3292"/>
      <c r="M71" s="3292"/>
      <c r="N71" s="3292"/>
      <c r="O71" s="3292"/>
      <c r="P71" s="3292"/>
      <c r="Q71" s="3292"/>
      <c r="R71" s="3292"/>
      <c r="S71" s="3292"/>
      <c r="T71" s="3292"/>
      <c r="U71" s="3292"/>
      <c r="V71" s="3297"/>
    </row>
    <row r="72" spans="6:22" ht="15.75" x14ac:dyDescent="0.25">
      <c r="F72" s="3167" t="s">
        <v>416</v>
      </c>
      <c r="G72" s="3296" t="str">
        <f>IF(ISBLANK(H72),"",LARGE(G60:G71,1)+1)</f>
        <v/>
      </c>
      <c r="H72" s="3292"/>
      <c r="I72" s="3292"/>
      <c r="J72" s="3292"/>
      <c r="K72" s="3292"/>
      <c r="L72" s="3292"/>
      <c r="M72" s="3292"/>
      <c r="N72" s="3292"/>
      <c r="O72" s="3292"/>
      <c r="P72" s="3292"/>
      <c r="Q72" s="3292"/>
      <c r="R72" s="3292"/>
      <c r="S72" s="3292"/>
      <c r="T72" s="3292"/>
      <c r="U72" s="3292"/>
      <c r="V72" s="3297"/>
    </row>
    <row r="73" spans="6:22" ht="15.75" x14ac:dyDescent="0.25">
      <c r="F73" s="3167" t="s">
        <v>416</v>
      </c>
      <c r="G73" s="3296" t="str">
        <f>IF(ISBLANK(H73),"",LARGE(G60:G72,1)+1)</f>
        <v/>
      </c>
      <c r="H73" s="3292"/>
      <c r="I73" s="3292"/>
      <c r="J73" s="3292"/>
      <c r="K73" s="3292"/>
      <c r="L73" s="3292"/>
      <c r="M73" s="3292"/>
      <c r="N73" s="3292"/>
      <c r="O73" s="3292"/>
      <c r="P73" s="3292"/>
      <c r="Q73" s="3292"/>
      <c r="R73" s="3292"/>
      <c r="S73" s="3292"/>
      <c r="T73" s="3292"/>
      <c r="U73" s="3292"/>
      <c r="V73" s="3297"/>
    </row>
    <row r="74" spans="6:22" ht="15.75" x14ac:dyDescent="0.25">
      <c r="F74" s="3167" t="s">
        <v>416</v>
      </c>
      <c r="G74" s="3296" t="str">
        <f>IF(ISBLANK(H74),"",LARGE(G60:G73,1)+1)</f>
        <v/>
      </c>
      <c r="H74" s="3292"/>
      <c r="I74" s="3292"/>
      <c r="J74" s="3292"/>
      <c r="K74" s="3292"/>
      <c r="L74" s="3292"/>
      <c r="M74" s="3292"/>
      <c r="N74" s="3292"/>
      <c r="O74" s="3292"/>
      <c r="P74" s="3292"/>
      <c r="Q74" s="3292"/>
      <c r="R74" s="3292"/>
      <c r="S74" s="3292"/>
      <c r="T74" s="3292"/>
      <c r="U74" s="3292"/>
      <c r="V74" s="3297"/>
    </row>
    <row r="75" spans="6:22" ht="15.75" x14ac:dyDescent="0.25">
      <c r="F75" s="3167" t="s">
        <v>416</v>
      </c>
      <c r="G75" s="3296" t="str">
        <f>IF(ISBLANK(H75),"",LARGE(G60:G74,1)+1)</f>
        <v/>
      </c>
      <c r="H75" s="3292"/>
      <c r="I75" s="3292"/>
      <c r="J75" s="3292"/>
      <c r="K75" s="3292"/>
      <c r="L75" s="3292"/>
      <c r="M75" s="3292"/>
      <c r="N75" s="3292"/>
      <c r="O75" s="3292"/>
      <c r="P75" s="3292"/>
      <c r="Q75" s="3292"/>
      <c r="R75" s="3292"/>
      <c r="S75" s="3292"/>
      <c r="T75" s="3292"/>
      <c r="U75" s="3292"/>
      <c r="V75" s="3297"/>
    </row>
    <row r="76" spans="6:22" ht="15.75" x14ac:dyDescent="0.25">
      <c r="F76" s="3167" t="s">
        <v>416</v>
      </c>
      <c r="G76" s="3296" t="str">
        <f>IF(ISBLANK(H76),"",LARGE(G60:G75,1)+1)</f>
        <v/>
      </c>
      <c r="H76" s="3292"/>
      <c r="I76" s="3292"/>
      <c r="J76" s="3292"/>
      <c r="K76" s="3292"/>
      <c r="L76" s="3292"/>
      <c r="M76" s="3292"/>
      <c r="N76" s="3292"/>
      <c r="O76" s="3292"/>
      <c r="P76" s="3292"/>
      <c r="Q76" s="3292"/>
      <c r="R76" s="3292"/>
      <c r="S76" s="3292"/>
      <c r="T76" s="3292"/>
      <c r="U76" s="3292"/>
      <c r="V76" s="3297"/>
    </row>
    <row r="77" spans="6:22" ht="15.75" x14ac:dyDescent="0.25">
      <c r="F77" s="3167" t="s">
        <v>416</v>
      </c>
      <c r="G77" s="3296" t="str">
        <f>IF(ISBLANK(H77),"",LARGE(G60:G76,1)+1)</f>
        <v/>
      </c>
      <c r="H77" s="3292"/>
      <c r="I77" s="3292"/>
      <c r="J77" s="3292"/>
      <c r="K77" s="3292"/>
      <c r="L77" s="3292"/>
      <c r="M77" s="3292"/>
      <c r="N77" s="3292"/>
      <c r="O77" s="3292"/>
      <c r="P77" s="3292"/>
      <c r="Q77" s="3292"/>
      <c r="R77" s="3292"/>
      <c r="S77" s="3292"/>
      <c r="T77" s="3292"/>
      <c r="U77" s="3292"/>
      <c r="V77" s="3297"/>
    </row>
    <row r="78" spans="6:22" ht="15.75" x14ac:dyDescent="0.25">
      <c r="F78" s="3167" t="s">
        <v>416</v>
      </c>
      <c r="G78" s="3296" t="str">
        <f>IF(ISBLANK(H78),"",LARGE(G60:G77,1)+1)</f>
        <v/>
      </c>
      <c r="H78" s="3292"/>
      <c r="I78" s="3292"/>
      <c r="J78" s="3292"/>
      <c r="K78" s="3292"/>
      <c r="L78" s="3292"/>
      <c r="M78" s="3292"/>
      <c r="N78" s="3292"/>
      <c r="O78" s="3292"/>
      <c r="P78" s="3292"/>
      <c r="Q78" s="3292"/>
      <c r="R78" s="3292"/>
      <c r="S78" s="3292"/>
      <c r="T78" s="3292"/>
      <c r="U78" s="3292"/>
      <c r="V78" s="3297"/>
    </row>
    <row r="79" spans="6:22" ht="15.75" x14ac:dyDescent="0.25">
      <c r="F79" s="3167" t="s">
        <v>416</v>
      </c>
      <c r="G79" s="3296" t="str">
        <f>IF(ISBLANK(H79),"",LARGE(G60:G78,1)+1)</f>
        <v/>
      </c>
      <c r="H79" s="3292"/>
      <c r="I79" s="3292"/>
      <c r="J79" s="3292"/>
      <c r="K79" s="3292"/>
      <c r="L79" s="3292"/>
      <c r="M79" s="3292"/>
      <c r="N79" s="3292"/>
      <c r="O79" s="3292"/>
      <c r="P79" s="3292"/>
      <c r="Q79" s="3292"/>
      <c r="R79" s="3292"/>
      <c r="S79" s="3292"/>
      <c r="T79" s="3292"/>
      <c r="U79" s="3292"/>
      <c r="V79" s="3297"/>
    </row>
    <row r="80" spans="6:22" ht="15.75" x14ac:dyDescent="0.25">
      <c r="F80" s="3167" t="s">
        <v>416</v>
      </c>
      <c r="G80" s="3296" t="str">
        <f>IF(ISBLANK(H80),"",LARGE(G60:G79,1)+1)</f>
        <v/>
      </c>
      <c r="H80" s="3292"/>
      <c r="I80" s="3292"/>
      <c r="J80" s="3292"/>
      <c r="K80" s="3292"/>
      <c r="L80" s="3292"/>
      <c r="M80" s="3292"/>
      <c r="N80" s="3292"/>
      <c r="O80" s="3292"/>
      <c r="P80" s="3292"/>
      <c r="Q80" s="3292"/>
      <c r="R80" s="3292"/>
      <c r="S80" s="3292"/>
      <c r="T80" s="3292"/>
      <c r="U80" s="3292"/>
      <c r="V80" s="3297"/>
    </row>
    <row r="81" spans="6:22" ht="15.75" x14ac:dyDescent="0.25">
      <c r="F81" s="3167" t="s">
        <v>416</v>
      </c>
      <c r="G81" s="3296" t="str">
        <f>IF(ISBLANK(H81),"",LARGE(G60:G80,1)+1)</f>
        <v/>
      </c>
      <c r="H81" s="3292"/>
      <c r="I81" s="3292"/>
      <c r="J81" s="3292"/>
      <c r="K81" s="3292"/>
      <c r="L81" s="3292"/>
      <c r="M81" s="3292"/>
      <c r="N81" s="3292"/>
      <c r="O81" s="3292"/>
      <c r="P81" s="3292"/>
      <c r="Q81" s="3292"/>
      <c r="R81" s="3292"/>
      <c r="S81" s="3292"/>
      <c r="T81" s="3292"/>
      <c r="U81" s="3292"/>
      <c r="V81" s="3297"/>
    </row>
    <row r="82" spans="6:22" ht="15.75" x14ac:dyDescent="0.25">
      <c r="F82" s="3167" t="s">
        <v>416</v>
      </c>
      <c r="G82" s="3296" t="str">
        <f>IF(ISBLANK(H82),"",LARGE(G60:G81,1)+1)</f>
        <v/>
      </c>
      <c r="H82" s="3292"/>
      <c r="I82" s="3292"/>
      <c r="J82" s="3292"/>
      <c r="K82" s="3292"/>
      <c r="L82" s="3292"/>
      <c r="M82" s="3292"/>
      <c r="N82" s="3292"/>
      <c r="O82" s="3292"/>
      <c r="P82" s="3292"/>
      <c r="Q82" s="3292"/>
      <c r="R82" s="3292"/>
      <c r="S82" s="3292"/>
      <c r="T82" s="3292"/>
      <c r="U82" s="3292"/>
      <c r="V82" s="3297"/>
    </row>
    <row r="83" spans="6:22" ht="15.75" x14ac:dyDescent="0.25">
      <c r="F83" s="3167" t="s">
        <v>416</v>
      </c>
      <c r="G83" s="3296" t="str">
        <f>IF(ISBLANK(H83),"",LARGE(G60:G82,1)+1)</f>
        <v/>
      </c>
      <c r="H83" s="3292"/>
      <c r="I83" s="3292"/>
      <c r="J83" s="3292"/>
      <c r="K83" s="3292"/>
      <c r="L83" s="3292"/>
      <c r="M83" s="3292"/>
      <c r="N83" s="3292"/>
      <c r="O83" s="3292"/>
      <c r="P83" s="3292"/>
      <c r="Q83" s="3292"/>
      <c r="R83" s="3292"/>
      <c r="S83" s="3292"/>
      <c r="T83" s="3292"/>
      <c r="U83" s="3292"/>
      <c r="V83" s="3297"/>
    </row>
    <row r="84" spans="6:22" ht="15.75" x14ac:dyDescent="0.25">
      <c r="F84" s="3167" t="s">
        <v>416</v>
      </c>
      <c r="G84" s="3296" t="str">
        <f>IF(ISBLANK(H84),"",LARGE(G60:G83,1)+1)</f>
        <v/>
      </c>
      <c r="H84" s="3292"/>
      <c r="I84" s="3292"/>
      <c r="J84" s="3292"/>
      <c r="K84" s="3292"/>
      <c r="L84" s="3292"/>
      <c r="M84" s="3292"/>
      <c r="N84" s="3292"/>
      <c r="O84" s="3292"/>
      <c r="P84" s="3292"/>
      <c r="Q84" s="3292"/>
      <c r="R84" s="3292"/>
      <c r="S84" s="3292"/>
      <c r="T84" s="3292"/>
      <c r="U84" s="3292"/>
      <c r="V84" s="3297"/>
    </row>
    <row r="85" spans="6:22" ht="15.75" x14ac:dyDescent="0.25">
      <c r="F85" s="3167" t="s">
        <v>416</v>
      </c>
      <c r="G85" s="3296" t="str">
        <f>IF(ISBLANK(H85),"",LARGE(G60:G84,1)+1)</f>
        <v/>
      </c>
      <c r="H85" s="3292"/>
      <c r="I85" s="3292"/>
      <c r="J85" s="3292"/>
      <c r="K85" s="3292"/>
      <c r="L85" s="3292"/>
      <c r="M85" s="3292"/>
      <c r="N85" s="3292"/>
      <c r="O85" s="3292"/>
      <c r="P85" s="3292"/>
      <c r="Q85" s="3292"/>
      <c r="R85" s="3292"/>
      <c r="S85" s="3292"/>
      <c r="T85" s="3292"/>
      <c r="U85" s="3292"/>
      <c r="V85" s="3297"/>
    </row>
    <row r="86" spans="6:22" ht="15.75" x14ac:dyDescent="0.25">
      <c r="F86" s="3167" t="s">
        <v>416</v>
      </c>
      <c r="G86" s="3296" t="str">
        <f>IF(ISBLANK(H86),"",LARGE(G60:G85,1)+1)</f>
        <v/>
      </c>
      <c r="H86" s="3292"/>
      <c r="I86" s="3292"/>
      <c r="J86" s="3292"/>
      <c r="K86" s="3292"/>
      <c r="L86" s="3292"/>
      <c r="M86" s="3292"/>
      <c r="N86" s="3292"/>
      <c r="O86" s="3292"/>
      <c r="P86" s="3292"/>
      <c r="Q86" s="3292"/>
      <c r="R86" s="3292"/>
      <c r="S86" s="3292"/>
      <c r="T86" s="3292"/>
      <c r="U86" s="3292"/>
      <c r="V86" s="3297"/>
    </row>
    <row r="87" spans="6:22" ht="15.75" x14ac:dyDescent="0.25">
      <c r="F87" s="3160" t="s">
        <v>246</v>
      </c>
      <c r="G87" s="3296" t="str">
        <f>IF(ISBLANK(H87),"",LARGE(G60:G86,1)+1)</f>
        <v/>
      </c>
      <c r="H87" s="3292"/>
      <c r="I87" s="3292"/>
      <c r="J87" s="3292"/>
      <c r="K87" s="3292"/>
      <c r="L87" s="3292"/>
      <c r="M87" s="3292"/>
      <c r="N87" s="3292"/>
      <c r="O87" s="3292"/>
      <c r="P87" s="3292"/>
      <c r="Q87" s="3292"/>
      <c r="R87" s="3292"/>
      <c r="S87" s="3292"/>
      <c r="T87" s="3292"/>
      <c r="U87" s="3292"/>
      <c r="V87" s="3297"/>
    </row>
    <row r="88" spans="6:22" ht="15.75" x14ac:dyDescent="0.25">
      <c r="F88" s="3167" t="s">
        <v>416</v>
      </c>
      <c r="G88" s="3296" t="str">
        <f>IF(ISBLANK(H88),"",LARGE(G60:G87,1)+1)</f>
        <v/>
      </c>
      <c r="H88" s="3292"/>
      <c r="I88" s="3292"/>
      <c r="J88" s="3292"/>
      <c r="K88" s="3292"/>
      <c r="L88" s="3292"/>
      <c r="M88" s="3292"/>
      <c r="N88" s="3292"/>
      <c r="O88" s="3292"/>
      <c r="P88" s="3292"/>
      <c r="Q88" s="3292"/>
      <c r="R88" s="3292"/>
      <c r="S88" s="3292"/>
      <c r="T88" s="3292"/>
      <c r="U88" s="3292"/>
      <c r="V88" s="3297"/>
    </row>
    <row r="89" spans="6:22" ht="15.75" x14ac:dyDescent="0.25">
      <c r="F89" s="3167" t="s">
        <v>416</v>
      </c>
      <c r="G89" s="3296" t="str">
        <f>IF(ISBLANK(H89),"",LARGE(G60:G88,1)+1)</f>
        <v/>
      </c>
      <c r="H89" s="3292"/>
      <c r="I89" s="3292"/>
      <c r="J89" s="3292"/>
      <c r="K89" s="3292"/>
      <c r="L89" s="3292"/>
      <c r="M89" s="3292"/>
      <c r="N89" s="3292"/>
      <c r="O89" s="3292"/>
      <c r="P89" s="3292"/>
      <c r="Q89" s="3292"/>
      <c r="R89" s="3292"/>
      <c r="S89" s="3292"/>
      <c r="T89" s="3292"/>
      <c r="U89" s="3292"/>
      <c r="V89" s="3297"/>
    </row>
    <row r="90" spans="6:22" ht="15.75" x14ac:dyDescent="0.25">
      <c r="F90" s="3167" t="s">
        <v>416</v>
      </c>
      <c r="G90" s="3296" t="str">
        <f>IF(ISBLANK(H90),"",LARGE(G60:G89,1)+1)</f>
        <v/>
      </c>
      <c r="H90" s="3292"/>
      <c r="I90" s="3292"/>
      <c r="J90" s="3292"/>
      <c r="K90" s="3292"/>
      <c r="L90" s="3292"/>
      <c r="M90" s="3292"/>
      <c r="N90" s="3292"/>
      <c r="O90" s="3292"/>
      <c r="P90" s="3292"/>
      <c r="Q90" s="3292"/>
      <c r="R90" s="3292"/>
      <c r="S90" s="3292"/>
      <c r="T90" s="3292"/>
      <c r="U90" s="3292"/>
      <c r="V90" s="3297"/>
    </row>
    <row r="91" spans="6:22" ht="15.75" x14ac:dyDescent="0.25">
      <c r="F91" s="3167" t="s">
        <v>416</v>
      </c>
      <c r="G91" s="3296" t="str">
        <f>IF(ISBLANK(H91),"",LARGE(G60:G90,1)+1)</f>
        <v/>
      </c>
      <c r="H91" s="3292"/>
      <c r="I91" s="3292"/>
      <c r="J91" s="3292"/>
      <c r="K91" s="3292"/>
      <c r="L91" s="3292"/>
      <c r="M91" s="3292"/>
      <c r="N91" s="3292"/>
      <c r="O91" s="3292"/>
      <c r="P91" s="3292"/>
      <c r="Q91" s="3292"/>
      <c r="R91" s="3292"/>
      <c r="S91" s="3292"/>
      <c r="T91" s="3292"/>
      <c r="U91" s="3292"/>
      <c r="V91" s="3297"/>
    </row>
    <row r="92" spans="6:22" ht="15.75" x14ac:dyDescent="0.25">
      <c r="F92" s="3167" t="s">
        <v>416</v>
      </c>
      <c r="G92" s="3296" t="str">
        <f>IF(ISBLANK(H92),"",LARGE(G60:G91,1)+1)</f>
        <v/>
      </c>
      <c r="H92" s="3292"/>
      <c r="I92" s="3292"/>
      <c r="J92" s="3292"/>
      <c r="K92" s="3292"/>
      <c r="L92" s="3292"/>
      <c r="M92" s="3292"/>
      <c r="N92" s="3292"/>
      <c r="O92" s="3292"/>
      <c r="P92" s="3292"/>
      <c r="Q92" s="3292"/>
      <c r="R92" s="3292"/>
      <c r="S92" s="3292"/>
      <c r="T92" s="3292"/>
      <c r="U92" s="3292"/>
      <c r="V92" s="3297"/>
    </row>
    <row r="93" spans="6:22" ht="15.75" x14ac:dyDescent="0.25">
      <c r="F93" s="3167" t="s">
        <v>416</v>
      </c>
      <c r="G93" s="3296" t="str">
        <f>IF(ISBLANK(H93),"",LARGE(G60:G92,1)+1)</f>
        <v/>
      </c>
      <c r="H93" s="3292"/>
      <c r="I93" s="3292"/>
      <c r="J93" s="3292"/>
      <c r="K93" s="3292"/>
      <c r="L93" s="3292"/>
      <c r="M93" s="3292"/>
      <c r="N93" s="3292"/>
      <c r="O93" s="3292"/>
      <c r="P93" s="3292"/>
      <c r="Q93" s="3292"/>
      <c r="R93" s="3292"/>
      <c r="S93" s="3292"/>
      <c r="T93" s="3292"/>
      <c r="U93" s="3292"/>
      <c r="V93" s="3297"/>
    </row>
    <row r="94" spans="6:22" ht="15.75" x14ac:dyDescent="0.25">
      <c r="F94" s="3167" t="s">
        <v>416</v>
      </c>
      <c r="G94" s="3280" t="s">
        <v>3019</v>
      </c>
      <c r="H94" s="3292"/>
      <c r="I94" s="3292"/>
      <c r="J94" s="3292"/>
      <c r="K94" s="3292"/>
      <c r="L94" s="3292"/>
      <c r="M94" s="3292"/>
      <c r="N94" s="3292"/>
      <c r="O94" s="3292"/>
      <c r="P94" s="3292"/>
      <c r="Q94" s="3292"/>
      <c r="R94" s="3292"/>
      <c r="S94" s="3292"/>
      <c r="T94" s="3292"/>
      <c r="U94" s="3292"/>
      <c r="V94" s="3297"/>
    </row>
    <row r="95" spans="6:22" ht="18.75" x14ac:dyDescent="0.25">
      <c r="F95" s="3167" t="s">
        <v>416</v>
      </c>
      <c r="G95" s="3160" t="s">
        <v>246</v>
      </c>
      <c r="H95" s="3247" t="s">
        <v>3002</v>
      </c>
      <c r="I95" s="3248"/>
      <c r="J95" s="3248"/>
      <c r="K95" s="3248"/>
      <c r="L95" s="3248"/>
      <c r="M95" s="3248"/>
      <c r="N95" s="3248"/>
      <c r="O95" s="3248"/>
      <c r="P95" s="3248"/>
      <c r="Q95" s="3248"/>
      <c r="R95" s="3248"/>
      <c r="S95" s="3248"/>
      <c r="T95" s="3446">
        <f>COUNTIF(F41:F95,V95)</f>
        <v>1</v>
      </c>
      <c r="U95" s="3446"/>
      <c r="V95" s="3249" t="s">
        <v>246</v>
      </c>
    </row>
    <row r="96" spans="6:22" x14ac:dyDescent="0.25">
      <c r="F96" s="3447"/>
      <c r="G96" s="3298" t="s">
        <v>3031</v>
      </c>
      <c r="H96" s="3299"/>
      <c r="I96" s="3299"/>
      <c r="J96" s="3299"/>
      <c r="K96" s="3299"/>
      <c r="L96" s="3299"/>
      <c r="M96" s="3299"/>
      <c r="N96" s="3299"/>
      <c r="O96" s="3299"/>
      <c r="P96" s="3299"/>
      <c r="Q96" s="3299"/>
      <c r="R96" s="3299"/>
      <c r="S96" s="3299"/>
      <c r="T96" s="3299"/>
      <c r="U96" s="3299"/>
      <c r="V96" s="3300"/>
    </row>
    <row r="97" spans="6:22" ht="15.75" x14ac:dyDescent="0.25">
      <c r="F97" s="3447"/>
      <c r="G97" s="3301" t="s">
        <v>2953</v>
      </c>
      <c r="H97" s="3302"/>
      <c r="I97" s="3303"/>
      <c r="J97" s="3303"/>
      <c r="K97" s="3303"/>
      <c r="L97" s="3303"/>
      <c r="M97" s="3303"/>
      <c r="N97" s="3303"/>
      <c r="O97" s="3303"/>
      <c r="P97" s="3303"/>
      <c r="Q97" s="3303"/>
      <c r="R97" s="3303"/>
      <c r="S97" s="3303"/>
      <c r="T97" s="3303"/>
      <c r="U97" s="3303"/>
      <c r="V97" s="3295"/>
    </row>
    <row r="98" spans="6:22" ht="15.75" thickBot="1" x14ac:dyDescent="0.3">
      <c r="F98" s="3448"/>
      <c r="G98" s="3258">
        <v>7</v>
      </c>
      <c r="H98" s="3258">
        <v>10</v>
      </c>
      <c r="I98" s="3258">
        <v>5</v>
      </c>
      <c r="J98" s="3258">
        <v>8</v>
      </c>
      <c r="K98" s="3258">
        <v>8</v>
      </c>
      <c r="L98" s="3259">
        <v>30</v>
      </c>
      <c r="M98" s="3259">
        <v>0.65</v>
      </c>
      <c r="N98" s="3259">
        <v>0.65</v>
      </c>
      <c r="O98" s="3259">
        <v>10</v>
      </c>
      <c r="P98" s="3259">
        <v>10</v>
      </c>
      <c r="Q98" s="3259">
        <v>10</v>
      </c>
      <c r="R98" s="3259">
        <v>10</v>
      </c>
      <c r="S98" s="3259">
        <v>10</v>
      </c>
      <c r="T98" s="3259">
        <v>10</v>
      </c>
      <c r="U98" s="3259">
        <v>9</v>
      </c>
      <c r="V98" s="3260">
        <v>10</v>
      </c>
    </row>
  </sheetData>
  <mergeCells count="35">
    <mergeCell ref="V9:V10"/>
    <mergeCell ref="F2:F6"/>
    <mergeCell ref="G2:T3"/>
    <mergeCell ref="U2:V2"/>
    <mergeCell ref="U3:V5"/>
    <mergeCell ref="P5:R5"/>
    <mergeCell ref="U6:V6"/>
    <mergeCell ref="G16:H16"/>
    <mergeCell ref="F9:F10"/>
    <mergeCell ref="G9:G10"/>
    <mergeCell ref="H9:R10"/>
    <mergeCell ref="S9:U10"/>
    <mergeCell ref="U17:V17"/>
    <mergeCell ref="U11:V11"/>
    <mergeCell ref="U12:V12"/>
    <mergeCell ref="U13:V13"/>
    <mergeCell ref="U14:V14"/>
    <mergeCell ref="U15:V15"/>
    <mergeCell ref="J17:J18"/>
    <mergeCell ref="K17:K18"/>
    <mergeCell ref="L17:L18"/>
    <mergeCell ref="O17:P17"/>
    <mergeCell ref="S17:T17"/>
    <mergeCell ref="T33:U33"/>
    <mergeCell ref="G34:H34"/>
    <mergeCell ref="G35:H35"/>
    <mergeCell ref="F38:F40"/>
    <mergeCell ref="G38:G39"/>
    <mergeCell ref="H38:R39"/>
    <mergeCell ref="S38:U39"/>
    <mergeCell ref="V38:V39"/>
    <mergeCell ref="I40:V40"/>
    <mergeCell ref="H42:V42"/>
    <mergeCell ref="T95:U95"/>
    <mergeCell ref="F96:F98"/>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049B41-F8A9-497D-B079-F04BC28F038D}">
  <dimension ref="A1:N31"/>
  <sheetViews>
    <sheetView workbookViewId="0">
      <selection activeCell="S31" sqref="S31"/>
    </sheetView>
  </sheetViews>
  <sheetFormatPr baseColWidth="10" defaultRowHeight="15" x14ac:dyDescent="0.25"/>
  <cols>
    <col min="1" max="1" width="3.42578125" customWidth="1"/>
    <col min="2" max="11" width="9.7109375" customWidth="1"/>
  </cols>
  <sheetData>
    <row r="1" spans="1:14" s="133" customFormat="1" ht="12.75" x14ac:dyDescent="0.2">
      <c r="A1" s="1489">
        <v>2.71</v>
      </c>
      <c r="B1" s="1490">
        <v>9</v>
      </c>
      <c r="C1" s="1491">
        <v>9</v>
      </c>
      <c r="D1" s="1491">
        <v>9</v>
      </c>
      <c r="E1" s="1491">
        <v>9</v>
      </c>
      <c r="F1" s="1491">
        <v>9</v>
      </c>
      <c r="G1" s="1491">
        <v>9</v>
      </c>
      <c r="H1" s="1491">
        <v>9</v>
      </c>
      <c r="I1" s="1491">
        <v>9</v>
      </c>
      <c r="J1" s="1491">
        <v>9</v>
      </c>
      <c r="K1" s="1491">
        <v>9</v>
      </c>
      <c r="L1" s="1492" t="s">
        <v>1226</v>
      </c>
      <c r="M1" s="1493"/>
      <c r="N1" s="1493"/>
    </row>
    <row r="3" spans="1:14" s="133" customFormat="1" ht="12.75" customHeight="1" x14ac:dyDescent="0.2">
      <c r="A3" s="1494" t="s">
        <v>20</v>
      </c>
      <c r="B3" s="3526" t="s">
        <v>1235</v>
      </c>
      <c r="C3" s="3527"/>
      <c r="D3" s="3527"/>
      <c r="E3" s="3527"/>
      <c r="F3" s="3527"/>
      <c r="G3" s="3527"/>
      <c r="H3" s="3527"/>
      <c r="I3" s="3527"/>
      <c r="J3" s="3527"/>
      <c r="K3" s="3527"/>
    </row>
    <row r="4" spans="1:14" s="133" customFormat="1" ht="12.75" customHeight="1" x14ac:dyDescent="0.2">
      <c r="A4" s="3528" t="s">
        <v>1235</v>
      </c>
      <c r="B4" s="3526"/>
      <c r="C4" s="3527"/>
      <c r="D4" s="3527"/>
      <c r="E4" s="3527"/>
      <c r="F4" s="3527"/>
      <c r="G4" s="3527"/>
      <c r="H4" s="3527"/>
      <c r="I4" s="3527"/>
      <c r="J4" s="3527"/>
      <c r="K4" s="3527"/>
    </row>
    <row r="5" spans="1:14" s="133" customFormat="1" ht="21" customHeight="1" x14ac:dyDescent="0.2">
      <c r="A5" s="3528"/>
      <c r="B5" s="3526"/>
      <c r="C5" s="3527"/>
      <c r="D5" s="3527"/>
      <c r="E5" s="3527"/>
      <c r="F5" s="3527"/>
      <c r="G5" s="3527"/>
      <c r="H5" s="3527"/>
      <c r="I5" s="3527"/>
      <c r="J5" s="3527"/>
      <c r="K5" s="3527"/>
    </row>
    <row r="6" spans="1:14" s="133" customFormat="1" ht="21" customHeight="1" x14ac:dyDescent="0.2">
      <c r="A6" s="3528"/>
      <c r="B6" s="3529" t="s">
        <v>1227</v>
      </c>
      <c r="C6" s="3530"/>
      <c r="D6" s="3530"/>
      <c r="E6" s="3530"/>
      <c r="F6" s="3530"/>
      <c r="G6" s="3530"/>
      <c r="H6" s="3530"/>
      <c r="I6" s="3530"/>
      <c r="J6" s="3530"/>
      <c r="K6" s="3531"/>
    </row>
    <row r="7" spans="1:14" s="133" customFormat="1" ht="33.75" customHeight="1" x14ac:dyDescent="0.25">
      <c r="A7" s="3528"/>
      <c r="B7" s="1495"/>
      <c r="C7" s="3532" t="s">
        <v>1228</v>
      </c>
      <c r="D7" s="3532"/>
      <c r="E7" s="3532" t="s">
        <v>1229</v>
      </c>
      <c r="F7" s="3532"/>
      <c r="G7" s="3532" t="s">
        <v>1230</v>
      </c>
      <c r="H7" s="3532"/>
      <c r="I7" s="3533" t="s">
        <v>1231</v>
      </c>
      <c r="J7" s="3533"/>
      <c r="K7" s="1499" t="s">
        <v>102</v>
      </c>
    </row>
    <row r="8" spans="1:14" s="133" customFormat="1" ht="12.75" customHeight="1" x14ac:dyDescent="0.2">
      <c r="A8" s="3528"/>
      <c r="B8" s="3534" t="s">
        <v>187</v>
      </c>
      <c r="C8" s="3535">
        <v>1</v>
      </c>
      <c r="D8" s="3535"/>
      <c r="E8" s="3536">
        <v>26</v>
      </c>
      <c r="F8" s="3536"/>
      <c r="G8" s="3536">
        <v>4</v>
      </c>
      <c r="H8" s="3536"/>
      <c r="I8" s="3539">
        <f>(I12/K12)*K8</f>
        <v>0.47499999999999998</v>
      </c>
      <c r="J8" s="3539"/>
      <c r="K8" s="3525">
        <f>(((E8/2)*(E8/2)*PI())*G8)*C8</f>
        <v>2123.7166338267002</v>
      </c>
    </row>
    <row r="9" spans="1:14" s="133" customFormat="1" ht="12.75" customHeight="1" x14ac:dyDescent="0.2">
      <c r="A9" s="3528"/>
      <c r="B9" s="3534"/>
      <c r="C9" s="3535"/>
      <c r="D9" s="3535"/>
      <c r="E9" s="3536"/>
      <c r="F9" s="3536"/>
      <c r="G9" s="3536"/>
      <c r="H9" s="3536"/>
      <c r="I9" s="3539"/>
      <c r="J9" s="3539"/>
      <c r="K9" s="3525"/>
    </row>
    <row r="10" spans="1:14" s="133" customFormat="1" ht="15.75" thickBot="1" x14ac:dyDescent="0.3">
      <c r="A10" s="3528"/>
      <c r="B10" s="1495"/>
      <c r="C10" s="1500"/>
      <c r="E10" s="1501"/>
      <c r="G10" s="1501"/>
      <c r="I10" s="1502"/>
      <c r="K10" s="1499"/>
    </row>
    <row r="11" spans="1:14" s="133" customFormat="1" ht="15.75" x14ac:dyDescent="0.2">
      <c r="A11" s="3528"/>
      <c r="B11" s="3540" t="s">
        <v>1232</v>
      </c>
      <c r="C11" s="3541"/>
      <c r="D11" s="3541"/>
      <c r="E11" s="3541"/>
      <c r="F11" s="3541"/>
      <c r="G11" s="3541"/>
      <c r="H11" s="3541"/>
      <c r="I11" s="3541"/>
      <c r="J11" s="3541"/>
      <c r="K11" s="3542"/>
    </row>
    <row r="12" spans="1:14" s="133" customFormat="1" ht="12.75" customHeight="1" x14ac:dyDescent="0.2">
      <c r="A12" s="3528"/>
      <c r="B12" s="3543" t="s">
        <v>188</v>
      </c>
      <c r="C12" s="3522">
        <v>1</v>
      </c>
      <c r="D12" s="3522"/>
      <c r="E12" s="3523">
        <v>26</v>
      </c>
      <c r="F12" s="3523"/>
      <c r="G12" s="3523">
        <v>4</v>
      </c>
      <c r="H12" s="3523"/>
      <c r="I12" s="3524">
        <v>0.47499999999999998</v>
      </c>
      <c r="J12" s="3524"/>
      <c r="K12" s="3525">
        <f>(((E12/2)*(E12/2)*PI())*G12)*C12</f>
        <v>2123.7166338267002</v>
      </c>
    </row>
    <row r="13" spans="1:14" s="133" customFormat="1" ht="12.75" customHeight="1" x14ac:dyDescent="0.2">
      <c r="A13" s="3528"/>
      <c r="B13" s="3543"/>
      <c r="C13" s="3522"/>
      <c r="D13" s="3522"/>
      <c r="E13" s="3523"/>
      <c r="F13" s="3523"/>
      <c r="G13" s="3523"/>
      <c r="H13" s="3523"/>
      <c r="I13" s="3524"/>
      <c r="J13" s="3524"/>
      <c r="K13" s="3525"/>
    </row>
    <row r="14" spans="1:14" s="133" customFormat="1" x14ac:dyDescent="0.2">
      <c r="A14" s="3528"/>
      <c r="B14" s="3508" t="s">
        <v>1233</v>
      </c>
      <c r="C14" s="3509"/>
      <c r="D14" s="3509"/>
      <c r="E14" s="3509"/>
      <c r="F14" s="3509"/>
      <c r="G14" s="3509"/>
      <c r="H14" s="3509"/>
      <c r="I14" s="3509"/>
      <c r="J14" s="3509"/>
      <c r="K14" s="3510"/>
    </row>
    <row r="15" spans="1:14" s="133" customFormat="1" ht="15" customHeight="1" x14ac:dyDescent="0.2">
      <c r="A15" s="3528"/>
      <c r="B15" s="1496" t="s">
        <v>187</v>
      </c>
      <c r="C15" s="3511" t="s">
        <v>1234</v>
      </c>
      <c r="D15" s="3511"/>
      <c r="E15" s="3511"/>
      <c r="F15" s="3511"/>
      <c r="G15" s="3511"/>
      <c r="H15" s="3511"/>
      <c r="I15" s="3511"/>
      <c r="J15" s="3511"/>
      <c r="K15" s="3512"/>
    </row>
    <row r="16" spans="1:14" s="133" customFormat="1" ht="12.75" x14ac:dyDescent="0.2">
      <c r="A16" s="3528"/>
      <c r="B16" s="1503"/>
      <c r="C16" s="3511"/>
      <c r="D16" s="3511"/>
      <c r="E16" s="3511"/>
      <c r="F16" s="3511"/>
      <c r="G16" s="3511"/>
      <c r="H16" s="3511"/>
      <c r="I16" s="3511"/>
      <c r="J16" s="3511"/>
      <c r="K16" s="3512"/>
    </row>
    <row r="17" spans="1:11" s="133" customFormat="1" ht="12.75" customHeight="1" x14ac:dyDescent="0.2">
      <c r="A17" s="3528"/>
      <c r="B17" s="3513" t="s">
        <v>188</v>
      </c>
      <c r="C17" s="3514" t="s">
        <v>1236</v>
      </c>
      <c r="D17" s="3514"/>
      <c r="E17" s="3514"/>
      <c r="F17" s="3514"/>
      <c r="G17" s="3514"/>
      <c r="H17" s="3514"/>
      <c r="I17" s="3514"/>
      <c r="J17" s="3514"/>
      <c r="K17" s="3515"/>
    </row>
    <row r="18" spans="1:11" s="133" customFormat="1" ht="12.75" x14ac:dyDescent="0.2">
      <c r="A18" s="3528"/>
      <c r="B18" s="3513"/>
      <c r="C18" s="3514"/>
      <c r="D18" s="3514"/>
      <c r="E18" s="3514"/>
      <c r="F18" s="3514"/>
      <c r="G18" s="3514"/>
      <c r="H18" s="3514"/>
      <c r="I18" s="3514"/>
      <c r="J18" s="3514"/>
      <c r="K18" s="3515"/>
    </row>
    <row r="19" spans="1:11" s="133" customFormat="1" ht="12.75" x14ac:dyDescent="0.2">
      <c r="A19" s="3528"/>
      <c r="B19" s="3513"/>
      <c r="C19" s="3514"/>
      <c r="D19" s="3514"/>
      <c r="E19" s="3514"/>
      <c r="F19" s="3514"/>
      <c r="G19" s="3514"/>
      <c r="H19" s="3514"/>
      <c r="I19" s="3514"/>
      <c r="J19" s="3514"/>
      <c r="K19" s="3515"/>
    </row>
    <row r="20" spans="1:11" s="133" customFormat="1" x14ac:dyDescent="0.2">
      <c r="A20" s="3528"/>
      <c r="B20" s="1504"/>
      <c r="C20" s="3514"/>
      <c r="D20" s="3514"/>
      <c r="E20" s="3514"/>
      <c r="F20" s="3514"/>
      <c r="G20" s="3514"/>
      <c r="H20" s="3514"/>
      <c r="I20" s="3514"/>
      <c r="J20" s="3514"/>
      <c r="K20" s="3515"/>
    </row>
    <row r="21" spans="1:11" s="133" customFormat="1" ht="12.75" customHeight="1" x14ac:dyDescent="0.2">
      <c r="A21" s="3528"/>
      <c r="B21" s="3516" t="s">
        <v>1237</v>
      </c>
      <c r="C21" s="3517"/>
      <c r="D21" s="3517"/>
      <c r="E21" s="3517"/>
      <c r="F21" s="3517"/>
      <c r="G21" s="3517"/>
      <c r="H21" s="3517"/>
      <c r="I21" s="3517"/>
      <c r="J21" s="3517"/>
      <c r="K21" s="3518"/>
    </row>
    <row r="22" spans="1:11" s="133" customFormat="1" ht="15" customHeight="1" x14ac:dyDescent="0.2">
      <c r="A22" s="3528"/>
      <c r="B22" s="3519"/>
      <c r="C22" s="3520"/>
      <c r="D22" s="3520"/>
      <c r="E22" s="3520"/>
      <c r="F22" s="3520"/>
      <c r="G22" s="3520"/>
      <c r="H22" s="3520"/>
      <c r="I22" s="3520"/>
      <c r="J22" s="3520"/>
      <c r="K22" s="3521"/>
    </row>
    <row r="23" spans="1:11" s="133" customFormat="1" x14ac:dyDescent="0.25">
      <c r="A23" s="3528"/>
      <c r="B23" s="3537" t="s">
        <v>1238</v>
      </c>
      <c r="C23" s="3538"/>
      <c r="D23" s="3538"/>
      <c r="E23" s="3538"/>
      <c r="F23" s="1497"/>
      <c r="G23" s="1497"/>
      <c r="H23" s="1497"/>
      <c r="I23" s="1505" t="s">
        <v>105</v>
      </c>
      <c r="J23" s="1506">
        <f>SUM(D24:D25,G24:G25,J24:J25)</f>
        <v>0.47500000000000003</v>
      </c>
      <c r="K23" s="1498"/>
    </row>
    <row r="24" spans="1:11" s="133" customFormat="1" ht="12.75" x14ac:dyDescent="0.2">
      <c r="A24" s="3528"/>
      <c r="B24" s="3503" t="s">
        <v>1239</v>
      </c>
      <c r="C24" s="3504"/>
      <c r="D24" s="1507">
        <v>0.25</v>
      </c>
      <c r="E24" s="3504" t="s">
        <v>1240</v>
      </c>
      <c r="F24" s="3504"/>
      <c r="G24" s="1507">
        <v>5.0000000000000001E-3</v>
      </c>
      <c r="H24" s="3505" t="s">
        <v>1241</v>
      </c>
      <c r="I24" s="3505"/>
      <c r="J24" s="1507">
        <v>2.5000000000000001E-2</v>
      </c>
      <c r="K24" s="1498"/>
    </row>
    <row r="25" spans="1:11" s="133" customFormat="1" ht="12.75" x14ac:dyDescent="0.2">
      <c r="A25" s="3528"/>
      <c r="B25" s="3506" t="s">
        <v>1242</v>
      </c>
      <c r="C25" s="3507"/>
      <c r="D25" s="1508">
        <v>0.125</v>
      </c>
      <c r="E25" s="3507" t="s">
        <v>1243</v>
      </c>
      <c r="F25" s="3507"/>
      <c r="G25" s="1508">
        <v>0.02</v>
      </c>
      <c r="H25" s="3507" t="s">
        <v>1244</v>
      </c>
      <c r="I25" s="3507"/>
      <c r="J25" s="1508">
        <v>0.05</v>
      </c>
      <c r="K25" s="1509"/>
    </row>
    <row r="26" spans="1:11" s="133" customFormat="1" ht="15" customHeight="1" x14ac:dyDescent="0.2">
      <c r="A26" s="3528"/>
      <c r="B26" s="3491"/>
      <c r="C26" s="3492"/>
      <c r="D26" s="3492"/>
      <c r="E26" s="3492"/>
      <c r="F26" s="3492"/>
      <c r="G26" s="3492"/>
      <c r="H26" s="3492"/>
      <c r="I26" s="3492"/>
      <c r="J26" s="3492"/>
      <c r="K26" s="3493"/>
    </row>
    <row r="27" spans="1:11" s="133" customFormat="1" ht="12.75" x14ac:dyDescent="0.2">
      <c r="A27" s="3528"/>
      <c r="B27" s="3494" t="s">
        <v>1245</v>
      </c>
      <c r="C27" s="3495"/>
      <c r="D27" s="3495"/>
      <c r="E27" s="3495"/>
      <c r="F27" s="3495"/>
      <c r="G27" s="3495"/>
      <c r="H27" s="3495"/>
      <c r="I27" s="3495"/>
      <c r="J27" s="3495"/>
      <c r="K27" s="3496"/>
    </row>
    <row r="28" spans="1:11" s="133" customFormat="1" ht="12.75" customHeight="1" x14ac:dyDescent="0.2">
      <c r="A28" s="3528"/>
      <c r="B28" s="3497" t="s">
        <v>403</v>
      </c>
      <c r="C28" s="3498"/>
      <c r="D28" s="3498"/>
      <c r="E28" s="3498"/>
      <c r="F28" s="3498"/>
      <c r="G28" s="3498"/>
      <c r="H28" s="3498"/>
      <c r="I28" s="3498"/>
      <c r="J28" s="3498"/>
      <c r="K28" s="3499"/>
    </row>
    <row r="29" spans="1:11" s="133" customFormat="1" ht="15.75" customHeight="1" thickBot="1" x14ac:dyDescent="0.25">
      <c r="A29" s="3528"/>
      <c r="B29" s="3500"/>
      <c r="C29" s="3501"/>
      <c r="D29" s="3501"/>
      <c r="E29" s="3501"/>
      <c r="F29" s="3501"/>
      <c r="G29" s="3501"/>
      <c r="H29" s="3501"/>
      <c r="I29" s="3501"/>
      <c r="J29" s="3501"/>
      <c r="K29" s="3502"/>
    </row>
    <row r="30" spans="1:11" x14ac:dyDescent="0.25">
      <c r="A30" s="455"/>
      <c r="B30" s="455"/>
      <c r="C30" s="455"/>
      <c r="D30" s="455"/>
      <c r="E30" s="455"/>
      <c r="F30" s="455"/>
      <c r="G30" s="455"/>
      <c r="H30" s="455"/>
      <c r="I30" s="455"/>
      <c r="J30" s="455"/>
      <c r="K30" s="455"/>
    </row>
    <row r="31" spans="1:11" ht="29.25" x14ac:dyDescent="0.25">
      <c r="A31" s="455"/>
      <c r="B31" s="6" t="s">
        <v>1805</v>
      </c>
      <c r="C31" s="455"/>
      <c r="D31" s="455"/>
      <c r="E31" s="455"/>
      <c r="F31" s="455"/>
      <c r="G31" s="455"/>
      <c r="H31" s="455"/>
      <c r="I31" s="455"/>
      <c r="J31" s="455"/>
      <c r="K31" s="455"/>
    </row>
  </sheetData>
  <mergeCells count="35">
    <mergeCell ref="B3:K5"/>
    <mergeCell ref="A4:A29"/>
    <mergeCell ref="B6:K6"/>
    <mergeCell ref="C7:D7"/>
    <mergeCell ref="E7:F7"/>
    <mergeCell ref="G7:H7"/>
    <mergeCell ref="I7:J7"/>
    <mergeCell ref="B8:B9"/>
    <mergeCell ref="C8:D9"/>
    <mergeCell ref="E8:F9"/>
    <mergeCell ref="B23:E23"/>
    <mergeCell ref="G8:H9"/>
    <mergeCell ref="I8:J9"/>
    <mergeCell ref="K8:K9"/>
    <mergeCell ref="B11:K11"/>
    <mergeCell ref="B12:B13"/>
    <mergeCell ref="C12:D13"/>
    <mergeCell ref="E12:F13"/>
    <mergeCell ref="G12:H13"/>
    <mergeCell ref="I12:J13"/>
    <mergeCell ref="K12:K13"/>
    <mergeCell ref="B14:K14"/>
    <mergeCell ref="C15:K16"/>
    <mergeCell ref="B17:B19"/>
    <mergeCell ref="C17:K20"/>
    <mergeCell ref="B21:K22"/>
    <mergeCell ref="B26:K26"/>
    <mergeCell ref="B27:K27"/>
    <mergeCell ref="B28:K29"/>
    <mergeCell ref="B24:C24"/>
    <mergeCell ref="E24:F24"/>
    <mergeCell ref="H24:I24"/>
    <mergeCell ref="B25:C25"/>
    <mergeCell ref="E25:F25"/>
    <mergeCell ref="H25:I25"/>
  </mergeCells>
  <conditionalFormatting sqref="C8">
    <cfRule type="cellIs" dxfId="332" priority="2" operator="greaterThan">
      <formula>1</formula>
    </cfRule>
  </conditionalFormatting>
  <conditionalFormatting sqref="A3">
    <cfRule type="expression" dxfId="331" priority="1" stopIfTrue="1">
      <formula>OR(ROW()=CELL("ligne"),COLUMN()=CELL("colonne"))</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0ED04-11A4-4D08-8801-EBC036FDCCB6}">
  <dimension ref="B2:FK56"/>
  <sheetViews>
    <sheetView zoomScaleNormal="100" workbookViewId="0">
      <selection activeCell="U38" sqref="U38"/>
    </sheetView>
  </sheetViews>
  <sheetFormatPr baseColWidth="10" defaultRowHeight="12.75" x14ac:dyDescent="0.2"/>
  <cols>
    <col min="1" max="1" width="2.28515625" style="835" customWidth="1"/>
    <col min="2" max="2" width="2" style="835" customWidth="1"/>
    <col min="3" max="5" width="11.7109375" style="835" customWidth="1"/>
    <col min="6" max="6" width="14.7109375" style="835" customWidth="1"/>
    <col min="7" max="7" width="12.7109375" style="835" customWidth="1"/>
    <col min="8" max="8" width="4.7109375" style="835" customWidth="1"/>
    <col min="9" max="9" width="10.7109375" style="835" customWidth="1"/>
    <col min="10" max="10" width="16.7109375" style="835" customWidth="1"/>
    <col min="11" max="11" width="4.7109375" style="835" customWidth="1"/>
    <col min="12" max="12" width="14.7109375" style="835" customWidth="1"/>
    <col min="13" max="13" width="16.7109375" style="835" customWidth="1"/>
    <col min="14" max="14" width="4.5703125" style="835" customWidth="1"/>
    <col min="15" max="15" width="7" style="835" customWidth="1"/>
    <col min="16" max="16384" width="11.42578125" style="835"/>
  </cols>
  <sheetData>
    <row r="2" spans="2:167" s="687" customFormat="1" ht="15" customHeight="1" x14ac:dyDescent="0.2">
      <c r="B2" s="3550" t="s">
        <v>526</v>
      </c>
      <c r="C2" s="3551"/>
      <c r="D2" s="3552"/>
      <c r="E2" s="3559" t="s">
        <v>527</v>
      </c>
      <c r="F2" s="3560"/>
      <c r="G2" s="3560"/>
      <c r="H2" s="3560"/>
      <c r="I2" s="3560"/>
      <c r="J2" s="3560"/>
      <c r="K2" s="3561"/>
      <c r="L2" s="3565" t="s">
        <v>528</v>
      </c>
      <c r="M2" s="3566"/>
      <c r="N2" s="3566"/>
      <c r="O2" s="3567"/>
      <c r="EN2" s="682"/>
      <c r="EO2" s="682"/>
      <c r="EP2" s="682"/>
      <c r="EQ2" s="682"/>
      <c r="ER2" s="682"/>
      <c r="ES2" s="682"/>
      <c r="ET2" s="682"/>
      <c r="EU2" s="682"/>
      <c r="EV2" s="682"/>
      <c r="EW2" s="682"/>
      <c r="EX2" s="682"/>
      <c r="EY2" s="682"/>
      <c r="EZ2" s="682"/>
      <c r="FA2" s="682"/>
      <c r="FB2" s="682"/>
      <c r="FC2" s="682"/>
      <c r="FD2" s="682"/>
      <c r="FE2" s="682"/>
      <c r="FF2" s="682"/>
      <c r="FG2" s="682"/>
      <c r="FH2" s="682"/>
      <c r="FI2" s="682"/>
      <c r="FJ2" s="682"/>
      <c r="FK2" s="682"/>
    </row>
    <row r="3" spans="2:167" s="687" customFormat="1" ht="15" customHeight="1" x14ac:dyDescent="0.2">
      <c r="B3" s="3553"/>
      <c r="C3" s="3554"/>
      <c r="D3" s="3555"/>
      <c r="E3" s="3562"/>
      <c r="F3" s="3563"/>
      <c r="G3" s="3563"/>
      <c r="H3" s="3563"/>
      <c r="I3" s="3563"/>
      <c r="J3" s="3563"/>
      <c r="K3" s="3564"/>
      <c r="L3" s="3568" t="s">
        <v>529</v>
      </c>
      <c r="M3" s="3569"/>
      <c r="N3" s="3569"/>
      <c r="O3" s="3570"/>
      <c r="EN3" s="682"/>
      <c r="EO3" s="682"/>
      <c r="EP3" s="682"/>
      <c r="EQ3" s="682"/>
      <c r="ER3" s="682"/>
      <c r="ES3" s="682"/>
      <c r="ET3" s="682"/>
      <c r="EU3" s="682"/>
      <c r="EV3" s="682"/>
      <c r="EW3" s="682"/>
      <c r="EX3" s="682"/>
      <c r="EY3" s="682"/>
      <c r="EZ3" s="682"/>
      <c r="FA3" s="682"/>
      <c r="FB3" s="682"/>
      <c r="FC3" s="682"/>
      <c r="FD3" s="682"/>
      <c r="FE3" s="682"/>
      <c r="FF3" s="682"/>
      <c r="FG3" s="682"/>
      <c r="FH3" s="682"/>
      <c r="FI3" s="682"/>
      <c r="FJ3" s="682"/>
      <c r="FK3" s="682"/>
    </row>
    <row r="4" spans="2:167" s="687" customFormat="1" ht="15" customHeight="1" x14ac:dyDescent="0.2">
      <c r="B4" s="3553"/>
      <c r="C4" s="3554"/>
      <c r="D4" s="3555"/>
      <c r="E4" s="3562"/>
      <c r="F4" s="3563"/>
      <c r="G4" s="3563"/>
      <c r="H4" s="3563"/>
      <c r="I4" s="3563"/>
      <c r="J4" s="3563"/>
      <c r="K4" s="3564"/>
      <c r="L4" s="3571" t="s">
        <v>530</v>
      </c>
      <c r="M4" s="3572"/>
      <c r="N4" s="3572"/>
      <c r="O4" s="3573"/>
      <c r="EN4" s="682"/>
      <c r="EO4" s="682"/>
      <c r="EP4" s="682"/>
      <c r="EQ4" s="682"/>
      <c r="ER4" s="682"/>
      <c r="ES4" s="682"/>
      <c r="ET4" s="682"/>
      <c r="EU4" s="682"/>
      <c r="EV4" s="682"/>
      <c r="EW4" s="682"/>
      <c r="EX4" s="682"/>
      <c r="EY4" s="682"/>
      <c r="EZ4" s="682"/>
      <c r="FA4" s="682"/>
      <c r="FB4" s="682"/>
      <c r="FC4" s="682"/>
      <c r="FD4" s="682"/>
      <c r="FE4" s="682"/>
      <c r="FF4" s="682"/>
      <c r="FG4" s="682"/>
      <c r="FH4" s="682"/>
      <c r="FI4" s="682"/>
      <c r="FJ4" s="682"/>
      <c r="FK4" s="682"/>
    </row>
    <row r="5" spans="2:167" s="687" customFormat="1" ht="15" customHeight="1" x14ac:dyDescent="0.2">
      <c r="B5" s="3553"/>
      <c r="C5" s="3554"/>
      <c r="D5" s="3555"/>
      <c r="E5" s="3562" t="s">
        <v>531</v>
      </c>
      <c r="F5" s="3563"/>
      <c r="G5" s="3563"/>
      <c r="H5" s="3563"/>
      <c r="I5" s="3563"/>
      <c r="J5" s="3563"/>
      <c r="K5" s="3564"/>
      <c r="L5" s="3571" t="s">
        <v>532</v>
      </c>
      <c r="M5" s="3572"/>
      <c r="N5" s="3572"/>
      <c r="O5" s="3573"/>
      <c r="EN5" s="682"/>
      <c r="EO5" s="682"/>
      <c r="EP5" s="682"/>
      <c r="EQ5" s="682"/>
      <c r="ER5" s="682"/>
      <c r="ES5" s="682"/>
      <c r="ET5" s="682"/>
      <c r="EU5" s="682"/>
      <c r="EV5" s="682"/>
      <c r="EW5" s="682"/>
      <c r="EX5" s="682"/>
      <c r="EY5" s="682"/>
      <c r="EZ5" s="682"/>
      <c r="FA5" s="682"/>
      <c r="FB5" s="682"/>
      <c r="FC5" s="682"/>
      <c r="FD5" s="682"/>
      <c r="FE5" s="682"/>
      <c r="FF5" s="682"/>
      <c r="FG5" s="682"/>
      <c r="FH5" s="682"/>
      <c r="FI5" s="682"/>
      <c r="FJ5" s="682"/>
      <c r="FK5" s="682"/>
    </row>
    <row r="6" spans="2:167" s="687" customFormat="1" ht="15" customHeight="1" x14ac:dyDescent="0.2">
      <c r="B6" s="3556"/>
      <c r="C6" s="3557"/>
      <c r="D6" s="3558"/>
      <c r="E6" s="3574"/>
      <c r="F6" s="3575"/>
      <c r="G6" s="3575"/>
      <c r="H6" s="3575"/>
      <c r="I6" s="3575"/>
      <c r="J6" s="3575"/>
      <c r="K6" s="3576"/>
      <c r="L6" s="3577" t="s">
        <v>533</v>
      </c>
      <c r="M6" s="3578"/>
      <c r="N6" s="3578"/>
      <c r="O6" s="3579"/>
      <c r="EN6" s="682"/>
      <c r="EO6" s="682"/>
      <c r="EP6" s="682"/>
      <c r="EQ6" s="682"/>
      <c r="ER6" s="682"/>
      <c r="ES6" s="682"/>
      <c r="ET6" s="682"/>
      <c r="EU6" s="682"/>
      <c r="EV6" s="682"/>
      <c r="EW6" s="682"/>
      <c r="EX6" s="682"/>
      <c r="EY6" s="682"/>
      <c r="EZ6" s="682"/>
      <c r="FA6" s="682"/>
      <c r="FB6" s="682"/>
      <c r="FC6" s="682"/>
      <c r="FD6" s="682"/>
      <c r="FE6" s="682"/>
      <c r="FF6" s="682"/>
      <c r="FG6" s="682"/>
      <c r="FH6" s="682"/>
      <c r="FI6" s="682"/>
      <c r="FJ6" s="682"/>
      <c r="FK6" s="682"/>
    </row>
    <row r="7" spans="2:167" s="687" customFormat="1" ht="15" customHeight="1" x14ac:dyDescent="0.2">
      <c r="B7" s="827" t="s">
        <v>387</v>
      </c>
      <c r="C7" s="828" t="str">
        <f ca="1">CELL("nomfichier")</f>
        <v>D:\Données\Copie_ancien_DD\0-UPRT.fait\1-UPRT.FR-SITE-WEB\ff-fiches-fabrications\ff-fiches-fabrication-maj-08-2020\[tranmission.des.savoirs.xlsx]Transmission des savoirs.13.03</v>
      </c>
      <c r="D7" s="829"/>
      <c r="E7" s="829"/>
      <c r="F7" s="829"/>
      <c r="G7" s="830"/>
      <c r="H7" s="830" t="s">
        <v>290</v>
      </c>
      <c r="I7" s="830"/>
      <c r="J7" s="830"/>
      <c r="K7" s="830"/>
      <c r="L7" s="829"/>
      <c r="M7" s="830"/>
      <c r="N7" s="830"/>
      <c r="O7" s="831" t="str">
        <f ca="1">MID(CELL("filename",O7),FIND("[",CELL("filename",O7)),300)</f>
        <v>[tranmission.des.savoirs.xlsx]NC.04 incident à réception</v>
      </c>
      <c r="EN7" s="682"/>
      <c r="EO7" s="682"/>
      <c r="EP7" s="682"/>
      <c r="EQ7" s="682"/>
      <c r="ER7" s="682"/>
      <c r="ES7" s="682"/>
      <c r="ET7" s="682"/>
      <c r="EU7" s="682"/>
      <c r="EV7" s="682"/>
      <c r="EW7" s="682"/>
      <c r="EX7" s="682"/>
      <c r="EY7" s="682"/>
      <c r="EZ7" s="682"/>
      <c r="FA7" s="682"/>
      <c r="FB7" s="682"/>
      <c r="FC7" s="682"/>
      <c r="FD7" s="682"/>
      <c r="FE7" s="682"/>
      <c r="FF7" s="682"/>
      <c r="FG7" s="682"/>
      <c r="FH7" s="682"/>
      <c r="FI7" s="682"/>
      <c r="FJ7" s="682"/>
      <c r="FK7" s="682"/>
    </row>
    <row r="9" spans="2:167" ht="8.1" customHeight="1" x14ac:dyDescent="0.25">
      <c r="B9" s="832"/>
      <c r="C9" s="833"/>
      <c r="D9" s="833"/>
      <c r="E9" s="833"/>
      <c r="F9" s="833"/>
      <c r="G9" s="833"/>
      <c r="H9" s="833"/>
      <c r="I9" s="833"/>
      <c r="J9" s="833"/>
      <c r="K9" s="833"/>
      <c r="L9" s="833"/>
      <c r="M9" s="833"/>
      <c r="N9" s="833"/>
      <c r="O9" s="834"/>
      <c r="Q9" s="836"/>
    </row>
    <row r="10" spans="2:167" ht="15" customHeight="1" x14ac:dyDescent="0.25">
      <c r="B10" s="837"/>
      <c r="C10" s="271" t="s">
        <v>534</v>
      </c>
      <c r="D10" s="838"/>
      <c r="E10" s="838"/>
      <c r="F10" s="838"/>
      <c r="G10" s="838"/>
      <c r="H10" s="838"/>
      <c r="I10" s="838"/>
      <c r="J10" s="838"/>
      <c r="K10" s="271" t="s">
        <v>535</v>
      </c>
      <c r="L10" s="839"/>
      <c r="M10" s="838"/>
      <c r="N10" s="838"/>
      <c r="O10" s="840"/>
      <c r="Q10" s="836"/>
    </row>
    <row r="11" spans="2:167" ht="5.0999999999999996" customHeight="1" x14ac:dyDescent="0.25">
      <c r="B11" s="837"/>
      <c r="C11" s="838"/>
      <c r="D11" s="838"/>
      <c r="E11" s="838"/>
      <c r="F11" s="838"/>
      <c r="G11" s="838"/>
      <c r="H11" s="838"/>
      <c r="I11" s="838"/>
      <c r="J11" s="838"/>
      <c r="K11" s="838"/>
      <c r="L11" s="838"/>
      <c r="M11" s="838"/>
      <c r="N11" s="841"/>
      <c r="O11" s="842"/>
      <c r="Q11" s="836"/>
    </row>
    <row r="12" spans="2:167" ht="15" customHeight="1" x14ac:dyDescent="0.25">
      <c r="B12" s="837"/>
      <c r="C12" s="271" t="s">
        <v>536</v>
      </c>
      <c r="D12" s="838"/>
      <c r="E12" s="838"/>
      <c r="F12" s="838"/>
      <c r="G12" s="843" t="s">
        <v>537</v>
      </c>
      <c r="H12" s="838"/>
      <c r="I12" s="838"/>
      <c r="J12" s="838"/>
      <c r="K12" s="839" t="s">
        <v>538</v>
      </c>
      <c r="L12" s="838"/>
      <c r="M12" s="838"/>
      <c r="N12" s="3580" t="s">
        <v>539</v>
      </c>
      <c r="O12" s="3581"/>
      <c r="Q12" s="836"/>
    </row>
    <row r="13" spans="2:167" ht="5.0999999999999996" customHeight="1" x14ac:dyDescent="0.25">
      <c r="B13" s="837"/>
      <c r="C13" s="271"/>
      <c r="D13" s="838"/>
      <c r="E13" s="838"/>
      <c r="F13" s="838"/>
      <c r="G13" s="271"/>
      <c r="H13" s="838"/>
      <c r="I13" s="838"/>
      <c r="J13" s="838"/>
      <c r="K13" s="271"/>
      <c r="L13" s="838"/>
      <c r="M13" s="838"/>
      <c r="N13" s="3582"/>
      <c r="O13" s="3583"/>
      <c r="Q13" s="836"/>
    </row>
    <row r="14" spans="2:167" ht="15" customHeight="1" x14ac:dyDescent="0.25">
      <c r="B14" s="837"/>
      <c r="C14" s="844" t="s">
        <v>540</v>
      </c>
      <c r="D14" s="838"/>
      <c r="E14" s="845" t="s">
        <v>287</v>
      </c>
      <c r="F14" s="845" t="s">
        <v>287</v>
      </c>
      <c r="G14" s="271"/>
      <c r="H14" s="844" t="s">
        <v>541</v>
      </c>
      <c r="I14" s="838"/>
      <c r="J14" s="838"/>
      <c r="K14" s="271"/>
      <c r="L14" s="838"/>
      <c r="M14" s="838"/>
      <c r="N14" s="3582"/>
      <c r="O14" s="3583"/>
    </row>
    <row r="15" spans="2:167" ht="5.0999999999999996" customHeight="1" x14ac:dyDescent="0.25">
      <c r="B15" s="837"/>
      <c r="C15" s="838"/>
      <c r="D15" s="838"/>
      <c r="E15" s="838"/>
      <c r="F15" s="838"/>
      <c r="G15" s="838"/>
      <c r="H15" s="838"/>
      <c r="I15" s="838"/>
      <c r="J15" s="838"/>
      <c r="K15" s="838"/>
      <c r="L15" s="838"/>
      <c r="M15" s="838"/>
      <c r="N15" s="3582"/>
      <c r="O15" s="3583"/>
    </row>
    <row r="16" spans="2:167" ht="5.0999999999999996" customHeight="1" x14ac:dyDescent="0.25">
      <c r="B16" s="841"/>
      <c r="C16" s="846"/>
      <c r="D16" s="846"/>
      <c r="E16" s="846"/>
      <c r="F16" s="841"/>
      <c r="G16" s="846"/>
      <c r="H16" s="846"/>
      <c r="I16" s="846"/>
      <c r="J16" s="846"/>
      <c r="K16" s="846"/>
      <c r="L16" s="846"/>
      <c r="M16" s="846"/>
      <c r="N16" s="846"/>
      <c r="O16" s="842"/>
    </row>
    <row r="17" spans="2:15" ht="15" customHeight="1" x14ac:dyDescent="0.25">
      <c r="B17" s="3584" t="s">
        <v>542</v>
      </c>
      <c r="C17" s="3585"/>
      <c r="D17" s="3585"/>
      <c r="E17" s="3585"/>
      <c r="F17" s="849" t="s">
        <v>543</v>
      </c>
      <c r="G17" s="850" t="s">
        <v>544</v>
      </c>
      <c r="H17" s="851"/>
      <c r="I17" s="852"/>
      <c r="J17" s="853" t="s">
        <v>545</v>
      </c>
      <c r="K17" s="838"/>
      <c r="L17" s="854"/>
      <c r="M17" s="838"/>
      <c r="N17" s="838"/>
      <c r="O17" s="840"/>
    </row>
    <row r="18" spans="2:15" ht="9.9499999999999993" customHeight="1" x14ac:dyDescent="0.25">
      <c r="B18" s="3586" t="s">
        <v>546</v>
      </c>
      <c r="C18" s="3587"/>
      <c r="D18" s="3587"/>
      <c r="E18" s="3588"/>
      <c r="F18" s="855"/>
      <c r="G18" s="856"/>
      <c r="H18" s="838"/>
      <c r="I18" s="855"/>
      <c r="J18" s="838"/>
      <c r="K18" s="838"/>
      <c r="L18" s="855"/>
      <c r="M18" s="838"/>
      <c r="N18" s="838"/>
      <c r="O18" s="840"/>
    </row>
    <row r="19" spans="2:15" ht="15" customHeight="1" x14ac:dyDescent="0.25">
      <c r="B19" s="3586"/>
      <c r="C19" s="3587"/>
      <c r="D19" s="3587"/>
      <c r="E19" s="3588"/>
      <c r="F19" s="838"/>
      <c r="G19" s="850" t="s">
        <v>547</v>
      </c>
      <c r="H19" s="851"/>
      <c r="I19" s="838"/>
      <c r="J19" s="850" t="s">
        <v>548</v>
      </c>
      <c r="K19" s="851"/>
      <c r="L19" s="838"/>
      <c r="M19" s="850" t="s">
        <v>549</v>
      </c>
      <c r="N19" s="851"/>
      <c r="O19" s="840"/>
    </row>
    <row r="20" spans="2:15" ht="8.1" customHeight="1" x14ac:dyDescent="0.25">
      <c r="B20" s="3586"/>
      <c r="C20" s="3587"/>
      <c r="D20" s="3587"/>
      <c r="E20" s="3588"/>
      <c r="F20" s="838"/>
      <c r="G20" s="856"/>
      <c r="H20" s="838"/>
      <c r="I20" s="838"/>
      <c r="J20" s="856"/>
      <c r="K20" s="838"/>
      <c r="L20" s="838"/>
      <c r="M20" s="850"/>
      <c r="N20" s="838"/>
      <c r="O20" s="840"/>
    </row>
    <row r="21" spans="2:15" ht="15" customHeight="1" x14ac:dyDescent="0.25">
      <c r="B21" s="3547"/>
      <c r="C21" s="3548"/>
      <c r="D21" s="3548"/>
      <c r="E21" s="3549"/>
      <c r="F21" s="838"/>
      <c r="G21" s="850" t="s">
        <v>550</v>
      </c>
      <c r="H21" s="851"/>
      <c r="I21" s="838"/>
      <c r="J21" s="850" t="s">
        <v>551</v>
      </c>
      <c r="K21" s="851"/>
      <c r="L21" s="838"/>
      <c r="M21" s="850" t="s">
        <v>552</v>
      </c>
      <c r="N21" s="851"/>
      <c r="O21" s="840"/>
    </row>
    <row r="22" spans="2:15" ht="8.1" customHeight="1" x14ac:dyDescent="0.25">
      <c r="B22" s="3544"/>
      <c r="C22" s="3545"/>
      <c r="D22" s="3545"/>
      <c r="E22" s="3546"/>
      <c r="F22" s="838"/>
      <c r="G22" s="856"/>
      <c r="H22" s="838"/>
      <c r="I22" s="838"/>
      <c r="J22" s="856"/>
      <c r="K22" s="838"/>
      <c r="L22" s="838"/>
      <c r="M22" s="850"/>
      <c r="N22" s="838"/>
      <c r="O22" s="840"/>
    </row>
    <row r="23" spans="2:15" ht="12" customHeight="1" x14ac:dyDescent="0.25">
      <c r="B23" s="3547"/>
      <c r="C23" s="3548"/>
      <c r="D23" s="3548"/>
      <c r="E23" s="3549"/>
      <c r="F23" s="838"/>
      <c r="G23" s="850" t="s">
        <v>553</v>
      </c>
      <c r="H23" s="851"/>
      <c r="I23" s="838"/>
      <c r="J23" s="850" t="s">
        <v>554</v>
      </c>
      <c r="K23" s="851"/>
      <c r="L23" s="838"/>
      <c r="M23" s="850" t="s">
        <v>555</v>
      </c>
      <c r="N23" s="851"/>
      <c r="O23" s="840"/>
    </row>
    <row r="24" spans="2:15" ht="8.1" customHeight="1" x14ac:dyDescent="0.25">
      <c r="B24" s="3544"/>
      <c r="C24" s="3545"/>
      <c r="D24" s="3545"/>
      <c r="E24" s="3546"/>
      <c r="F24" s="838"/>
      <c r="G24" s="838"/>
      <c r="H24" s="838"/>
      <c r="I24" s="838"/>
      <c r="J24" s="838"/>
      <c r="K24" s="838"/>
      <c r="L24" s="838"/>
      <c r="M24" s="838"/>
      <c r="N24" s="838"/>
      <c r="O24" s="840"/>
    </row>
    <row r="25" spans="2:15" ht="12" customHeight="1" x14ac:dyDescent="0.25">
      <c r="B25" s="3547"/>
      <c r="C25" s="3548"/>
      <c r="D25" s="3548"/>
      <c r="E25" s="3549"/>
      <c r="F25" s="857" t="s">
        <v>556</v>
      </c>
      <c r="G25" s="838"/>
      <c r="H25" s="838"/>
      <c r="I25" s="838"/>
      <c r="J25" s="838"/>
      <c r="K25" s="838"/>
      <c r="L25" s="838"/>
      <c r="M25" s="838"/>
      <c r="N25" s="838"/>
      <c r="O25" s="840"/>
    </row>
    <row r="26" spans="2:15" ht="12" customHeight="1" x14ac:dyDescent="0.2">
      <c r="B26" s="3589"/>
      <c r="C26" s="3590"/>
      <c r="D26" s="3590"/>
      <c r="E26" s="3591"/>
      <c r="F26" s="858"/>
      <c r="G26" s="858"/>
      <c r="H26" s="858"/>
      <c r="I26" s="858"/>
      <c r="J26" s="858"/>
      <c r="K26" s="858"/>
      <c r="L26" s="858"/>
      <c r="M26" s="858"/>
      <c r="N26" s="858"/>
      <c r="O26" s="859"/>
    </row>
    <row r="27" spans="2:15" ht="12" customHeight="1" x14ac:dyDescent="0.2">
      <c r="B27" s="3589"/>
      <c r="C27" s="3590"/>
      <c r="D27" s="3590"/>
      <c r="E27" s="3591"/>
      <c r="F27" s="860"/>
      <c r="G27" s="860"/>
      <c r="H27" s="860"/>
      <c r="I27" s="860"/>
      <c r="J27" s="860"/>
      <c r="K27" s="860"/>
      <c r="L27" s="860"/>
      <c r="M27" s="860"/>
      <c r="N27" s="860"/>
      <c r="O27" s="861"/>
    </row>
    <row r="28" spans="2:15" ht="12" customHeight="1" x14ac:dyDescent="0.2">
      <c r="B28" s="3589"/>
      <c r="C28" s="3590"/>
      <c r="D28" s="3590"/>
      <c r="E28" s="3591"/>
      <c r="F28" s="860"/>
      <c r="G28" s="860"/>
      <c r="H28" s="860"/>
      <c r="I28" s="860"/>
      <c r="J28" s="860"/>
      <c r="K28" s="860"/>
      <c r="L28" s="860"/>
      <c r="M28" s="860"/>
      <c r="N28" s="860"/>
      <c r="O28" s="861"/>
    </row>
    <row r="29" spans="2:15" ht="12" customHeight="1" x14ac:dyDescent="0.2">
      <c r="B29" s="3589"/>
      <c r="C29" s="3590"/>
      <c r="D29" s="3590"/>
      <c r="E29" s="3591"/>
      <c r="F29" s="862"/>
      <c r="G29" s="862"/>
      <c r="H29" s="862"/>
      <c r="I29" s="862"/>
      <c r="J29" s="862"/>
      <c r="K29" s="862"/>
      <c r="L29" s="862"/>
      <c r="M29" s="862"/>
      <c r="N29" s="862"/>
      <c r="O29" s="863"/>
    </row>
    <row r="30" spans="2:15" ht="12" customHeight="1" x14ac:dyDescent="0.2">
      <c r="B30" s="3544"/>
      <c r="C30" s="3545"/>
      <c r="D30" s="3545"/>
      <c r="E30" s="3546"/>
      <c r="F30" s="862"/>
      <c r="G30" s="862"/>
      <c r="H30" s="862"/>
      <c r="I30" s="862"/>
      <c r="J30" s="862"/>
      <c r="K30" s="862"/>
      <c r="L30" s="862"/>
      <c r="M30" s="862"/>
      <c r="N30" s="862"/>
      <c r="O30" s="863"/>
    </row>
    <row r="31" spans="2:15" ht="8.1" customHeight="1" x14ac:dyDescent="0.2">
      <c r="B31" s="3606"/>
      <c r="C31" s="3607"/>
      <c r="D31" s="3607"/>
      <c r="E31" s="3608"/>
      <c r="F31" s="3597" t="s">
        <v>557</v>
      </c>
      <c r="G31" s="3597"/>
      <c r="H31" s="3597"/>
      <c r="I31" s="3597"/>
      <c r="J31" s="3597"/>
      <c r="K31" s="3597"/>
      <c r="L31" s="3597"/>
      <c r="M31" s="3597"/>
      <c r="N31" s="3597"/>
      <c r="O31" s="3598"/>
    </row>
    <row r="32" spans="2:15" ht="5.0999999999999996" customHeight="1" x14ac:dyDescent="0.25">
      <c r="B32" s="837"/>
      <c r="C32" s="838"/>
      <c r="D32" s="838"/>
      <c r="E32" s="864"/>
      <c r="F32" s="838"/>
      <c r="G32" s="838"/>
      <c r="H32" s="838"/>
      <c r="I32" s="838"/>
      <c r="J32" s="838"/>
      <c r="K32" s="838"/>
      <c r="L32" s="838"/>
      <c r="M32" s="838"/>
      <c r="N32" s="838"/>
      <c r="O32" s="840"/>
    </row>
    <row r="33" spans="2:15" ht="12" customHeight="1" x14ac:dyDescent="0.25">
      <c r="B33" s="3584" t="s">
        <v>558</v>
      </c>
      <c r="C33" s="3585"/>
      <c r="D33" s="3585"/>
      <c r="E33" s="3585"/>
      <c r="F33" s="850" t="s">
        <v>559</v>
      </c>
      <c r="G33" s="850" t="s">
        <v>560</v>
      </c>
      <c r="H33" s="851"/>
      <c r="I33" s="865"/>
      <c r="J33" s="850" t="s">
        <v>561</v>
      </c>
      <c r="K33" s="851"/>
      <c r="L33" s="866"/>
      <c r="M33" s="865" t="s">
        <v>562</v>
      </c>
      <c r="N33" s="838"/>
      <c r="O33" s="840"/>
    </row>
    <row r="34" spans="2:15" ht="5.0999999999999996" customHeight="1" x14ac:dyDescent="0.25">
      <c r="B34" s="847"/>
      <c r="C34" s="848"/>
      <c r="D34" s="848"/>
      <c r="E34" s="848"/>
      <c r="F34" s="867"/>
      <c r="G34" s="866"/>
      <c r="H34" s="866"/>
      <c r="I34" s="865"/>
      <c r="J34" s="866"/>
      <c r="K34" s="838"/>
      <c r="L34" s="866"/>
      <c r="M34" s="865"/>
      <c r="N34" s="838"/>
      <c r="O34" s="840"/>
    </row>
    <row r="35" spans="2:15" ht="12" customHeight="1" x14ac:dyDescent="0.25">
      <c r="B35" s="837"/>
      <c r="C35" s="838"/>
      <c r="D35" s="838"/>
      <c r="E35" s="838"/>
      <c r="F35" s="850" t="s">
        <v>563</v>
      </c>
      <c r="G35" s="850" t="s">
        <v>564</v>
      </c>
      <c r="H35" s="851"/>
      <c r="I35" s="838"/>
      <c r="J35" s="850" t="s">
        <v>565</v>
      </c>
      <c r="K35" s="851"/>
      <c r="L35" s="866"/>
      <c r="M35" s="865" t="s">
        <v>566</v>
      </c>
      <c r="N35" s="838"/>
      <c r="O35" s="840"/>
    </row>
    <row r="36" spans="2:15" ht="13.5" customHeight="1" x14ac:dyDescent="0.25">
      <c r="B36" s="837"/>
      <c r="C36" s="838" t="s">
        <v>567</v>
      </c>
      <c r="D36" s="838"/>
      <c r="E36" s="838"/>
      <c r="F36" s="868"/>
      <c r="G36" s="838"/>
      <c r="H36" s="838"/>
      <c r="I36" s="838"/>
      <c r="J36" s="838"/>
      <c r="K36" s="838"/>
      <c r="L36" s="838"/>
      <c r="M36" s="838"/>
      <c r="N36" s="838"/>
      <c r="O36" s="840"/>
    </row>
    <row r="37" spans="2:15" ht="12" customHeight="1" x14ac:dyDescent="0.2">
      <c r="B37" s="3586" t="s">
        <v>568</v>
      </c>
      <c r="C37" s="3587"/>
      <c r="D37" s="3587"/>
      <c r="E37" s="3587"/>
      <c r="F37" s="869" t="s">
        <v>569</v>
      </c>
      <c r="G37" s="870"/>
      <c r="H37" s="870"/>
      <c r="I37" s="870"/>
      <c r="J37" s="870"/>
      <c r="K37" s="870"/>
      <c r="L37" s="870"/>
      <c r="M37" s="870"/>
      <c r="N37" s="870"/>
      <c r="O37" s="871"/>
    </row>
    <row r="38" spans="2:15" ht="12" customHeight="1" x14ac:dyDescent="0.2">
      <c r="B38" s="3586"/>
      <c r="C38" s="3587"/>
      <c r="D38" s="3587"/>
      <c r="E38" s="3587"/>
      <c r="F38" s="872"/>
      <c r="G38" s="870"/>
      <c r="H38" s="870"/>
      <c r="I38" s="870"/>
      <c r="J38" s="870"/>
      <c r="K38" s="870"/>
      <c r="L38" s="870"/>
      <c r="M38" s="870"/>
      <c r="N38" s="870"/>
      <c r="O38" s="871"/>
    </row>
    <row r="39" spans="2:15" ht="9.9499999999999993" customHeight="1" x14ac:dyDescent="0.2">
      <c r="B39" s="3599"/>
      <c r="C39" s="3600"/>
      <c r="D39" s="3600"/>
      <c r="E39" s="3600"/>
      <c r="F39" s="873"/>
      <c r="G39" s="873"/>
      <c r="H39" s="873"/>
      <c r="I39" s="873"/>
      <c r="J39" s="873"/>
      <c r="K39" s="873"/>
      <c r="L39" s="873"/>
      <c r="M39" s="873"/>
      <c r="N39" s="873"/>
      <c r="O39" s="874"/>
    </row>
    <row r="40" spans="2:15" ht="5.0999999999999996" customHeight="1" x14ac:dyDescent="0.25">
      <c r="B40" s="875"/>
      <c r="C40" s="876"/>
      <c r="D40" s="876"/>
      <c r="E40" s="876"/>
      <c r="F40" s="876"/>
      <c r="G40" s="876"/>
      <c r="H40" s="876"/>
      <c r="I40" s="876"/>
      <c r="J40" s="876"/>
      <c r="K40" s="876"/>
      <c r="L40" s="876"/>
      <c r="M40" s="876"/>
      <c r="N40" s="876"/>
      <c r="O40" s="877"/>
    </row>
    <row r="41" spans="2:15" s="836" customFormat="1" ht="12" customHeight="1" x14ac:dyDescent="0.25">
      <c r="B41" s="3601" t="s">
        <v>570</v>
      </c>
      <c r="C41" s="3602"/>
      <c r="D41" s="3602"/>
      <c r="E41" s="3602"/>
      <c r="F41" s="878"/>
      <c r="G41" s="879" t="s">
        <v>571</v>
      </c>
      <c r="H41" s="878"/>
      <c r="I41" s="878"/>
      <c r="J41" s="879"/>
      <c r="K41" s="880" t="s">
        <v>572</v>
      </c>
      <c r="L41" s="869"/>
      <c r="M41" s="880" t="s">
        <v>573</v>
      </c>
      <c r="N41" s="878"/>
      <c r="O41" s="881"/>
    </row>
    <row r="42" spans="2:15" s="836" customFormat="1" ht="5.0999999999999996" customHeight="1" x14ac:dyDescent="0.25">
      <c r="B42" s="882"/>
      <c r="C42" s="878"/>
      <c r="D42" s="878"/>
      <c r="E42" s="878"/>
      <c r="F42" s="878"/>
      <c r="G42" s="878"/>
      <c r="H42" s="878"/>
      <c r="I42" s="878"/>
      <c r="J42" s="878"/>
      <c r="K42" s="878"/>
      <c r="L42" s="878"/>
      <c r="M42" s="878"/>
      <c r="N42" s="878"/>
      <c r="O42" s="881"/>
    </row>
    <row r="43" spans="2:15" s="836" customFormat="1" ht="5.0999999999999996" customHeight="1" x14ac:dyDescent="0.25">
      <c r="B43" s="882"/>
      <c r="C43" s="878"/>
      <c r="D43" s="878"/>
      <c r="E43" s="878"/>
      <c r="F43" s="878"/>
      <c r="G43" s="878"/>
      <c r="H43" s="878"/>
      <c r="I43" s="878"/>
      <c r="J43" s="878"/>
      <c r="K43" s="878"/>
      <c r="L43" s="878"/>
      <c r="M43" s="878"/>
      <c r="N43" s="878"/>
      <c r="O43" s="881"/>
    </row>
    <row r="44" spans="2:15" s="836" customFormat="1" ht="12" customHeight="1" x14ac:dyDescent="0.25">
      <c r="B44" s="3584" t="s">
        <v>574</v>
      </c>
      <c r="C44" s="3585"/>
      <c r="D44" s="3603" t="s">
        <v>575</v>
      </c>
      <c r="E44" s="3585"/>
      <c r="F44" s="878"/>
      <c r="G44" s="879" t="s">
        <v>576</v>
      </c>
      <c r="H44" s="878"/>
      <c r="I44" s="878"/>
      <c r="J44" s="879"/>
      <c r="K44" s="880" t="s">
        <v>572</v>
      </c>
      <c r="L44" s="869"/>
      <c r="M44" s="880" t="s">
        <v>573</v>
      </c>
      <c r="N44" s="878"/>
      <c r="O44" s="881"/>
    </row>
    <row r="45" spans="2:15" ht="5.0999999999999996" customHeight="1" x14ac:dyDescent="0.25">
      <c r="B45" s="3584"/>
      <c r="C45" s="3585"/>
      <c r="D45" s="3604" t="s">
        <v>575</v>
      </c>
      <c r="E45" s="3605"/>
      <c r="F45" s="838"/>
      <c r="G45" s="838"/>
      <c r="H45" s="838"/>
      <c r="I45" s="838"/>
      <c r="J45" s="838"/>
      <c r="K45" s="838"/>
      <c r="L45" s="838"/>
      <c r="M45" s="838"/>
      <c r="N45" s="838"/>
      <c r="O45" s="840"/>
    </row>
    <row r="46" spans="2:15" ht="12" customHeight="1" x14ac:dyDescent="0.25">
      <c r="B46" s="884"/>
      <c r="C46" s="3592" t="s">
        <v>577</v>
      </c>
      <c r="D46" s="3592"/>
      <c r="E46" s="3592"/>
      <c r="F46" s="3592"/>
      <c r="G46" s="3592"/>
      <c r="H46" s="3592"/>
      <c r="I46" s="3592"/>
      <c r="J46" s="3592"/>
      <c r="K46" s="3592"/>
      <c r="L46" s="3592"/>
      <c r="M46" s="3592"/>
      <c r="N46" s="3592"/>
      <c r="O46" s="3593"/>
    </row>
    <row r="47" spans="2:15" ht="12" customHeight="1" x14ac:dyDescent="0.25">
      <c r="B47" s="885" t="s">
        <v>578</v>
      </c>
      <c r="C47" s="886"/>
      <c r="D47" s="886"/>
      <c r="E47" s="886"/>
      <c r="F47" s="887"/>
      <c r="G47" s="885" t="s">
        <v>578</v>
      </c>
      <c r="H47" s="886"/>
      <c r="I47" s="886"/>
      <c r="J47" s="887"/>
      <c r="K47" s="885" t="s">
        <v>578</v>
      </c>
      <c r="L47" s="886"/>
      <c r="M47" s="886"/>
      <c r="N47" s="886"/>
      <c r="O47" s="887"/>
    </row>
    <row r="48" spans="2:15" ht="12" customHeight="1" x14ac:dyDescent="0.25">
      <c r="B48" s="888" t="s">
        <v>579</v>
      </c>
      <c r="C48" s="889"/>
      <c r="D48" s="889"/>
      <c r="E48" s="889"/>
      <c r="F48" s="890"/>
      <c r="G48" s="888" t="s">
        <v>579</v>
      </c>
      <c r="H48" s="889"/>
      <c r="I48" s="889"/>
      <c r="J48" s="890"/>
      <c r="K48" s="888" t="s">
        <v>579</v>
      </c>
      <c r="L48" s="889"/>
      <c r="M48" s="889"/>
      <c r="N48" s="889"/>
      <c r="O48" s="890"/>
    </row>
    <row r="49" spans="2:15" ht="12" customHeight="1" x14ac:dyDescent="0.25">
      <c r="B49" s="885" t="s">
        <v>578</v>
      </c>
      <c r="C49" s="886"/>
      <c r="D49" s="886"/>
      <c r="E49" s="886"/>
      <c r="F49" s="887"/>
      <c r="G49" s="885" t="s">
        <v>578</v>
      </c>
      <c r="H49" s="886"/>
      <c r="I49" s="886"/>
      <c r="J49" s="887"/>
      <c r="K49" s="885" t="s">
        <v>578</v>
      </c>
      <c r="L49" s="886"/>
      <c r="M49" s="886"/>
      <c r="N49" s="886"/>
      <c r="O49" s="887"/>
    </row>
    <row r="50" spans="2:15" ht="12" customHeight="1" x14ac:dyDescent="0.25">
      <c r="B50" s="888" t="s">
        <v>579</v>
      </c>
      <c r="C50" s="889"/>
      <c r="D50" s="889"/>
      <c r="E50" s="889"/>
      <c r="F50" s="890"/>
      <c r="G50" s="888" t="s">
        <v>579</v>
      </c>
      <c r="H50" s="889"/>
      <c r="I50" s="889"/>
      <c r="J50" s="890"/>
      <c r="K50" s="888" t="s">
        <v>579</v>
      </c>
      <c r="L50" s="889"/>
      <c r="M50" s="889"/>
      <c r="N50" s="889"/>
      <c r="O50" s="890"/>
    </row>
    <row r="51" spans="2:15" ht="5.0999999999999996" customHeight="1" x14ac:dyDescent="0.25">
      <c r="B51" s="837"/>
      <c r="C51" s="838"/>
      <c r="D51" s="838"/>
      <c r="E51" s="838"/>
      <c r="F51" s="838"/>
      <c r="G51" s="838"/>
      <c r="H51" s="838"/>
      <c r="I51" s="838"/>
      <c r="J51" s="838"/>
      <c r="K51" s="838"/>
      <c r="L51" s="838"/>
      <c r="M51" s="838"/>
      <c r="N51" s="838"/>
      <c r="O51" s="840"/>
    </row>
    <row r="52" spans="2:15" ht="14.25" customHeight="1" x14ac:dyDescent="0.25">
      <c r="B52" s="837"/>
      <c r="C52" s="3594" t="s">
        <v>580</v>
      </c>
      <c r="D52" s="3594"/>
      <c r="E52" s="3594"/>
      <c r="F52" s="3594" t="s">
        <v>581</v>
      </c>
      <c r="G52" s="3594"/>
      <c r="H52" s="3594"/>
      <c r="I52" s="3594"/>
      <c r="J52" s="3594"/>
      <c r="K52" s="3595" t="s">
        <v>582</v>
      </c>
      <c r="L52" s="3595"/>
      <c r="M52" s="3595"/>
      <c r="N52" s="3595"/>
      <c r="O52" s="3596"/>
    </row>
    <row r="53" spans="2:15" ht="20.100000000000001" customHeight="1" x14ac:dyDescent="0.25">
      <c r="B53" s="837"/>
      <c r="C53" s="838" t="s">
        <v>583</v>
      </c>
      <c r="D53" s="838"/>
      <c r="E53" s="838"/>
      <c r="F53" s="868" t="s">
        <v>583</v>
      </c>
      <c r="G53" s="866"/>
      <c r="H53" s="838"/>
      <c r="I53" s="838"/>
      <c r="J53" s="865" t="s">
        <v>583</v>
      </c>
      <c r="K53" s="838"/>
      <c r="L53" s="838"/>
      <c r="M53" s="838"/>
      <c r="N53" s="838"/>
      <c r="O53" s="840"/>
    </row>
    <row r="54" spans="2:15" ht="20.100000000000001" customHeight="1" x14ac:dyDescent="0.25">
      <c r="B54" s="837"/>
      <c r="C54" s="838"/>
      <c r="D54" s="838"/>
      <c r="E54" s="838"/>
      <c r="F54" s="868"/>
      <c r="G54" s="866"/>
      <c r="H54" s="838"/>
      <c r="I54" s="838"/>
      <c r="J54" s="865"/>
      <c r="K54" s="838"/>
      <c r="L54" s="838"/>
      <c r="M54" s="838"/>
      <c r="N54" s="838"/>
      <c r="O54" s="840"/>
    </row>
    <row r="55" spans="2:15" ht="20.100000000000001" customHeight="1" x14ac:dyDescent="0.25">
      <c r="B55" s="891"/>
      <c r="C55" s="892"/>
      <c r="D55" s="892"/>
      <c r="E55" s="892"/>
      <c r="F55" s="892"/>
      <c r="G55" s="892"/>
      <c r="H55" s="892"/>
      <c r="I55" s="892"/>
      <c r="J55" s="892"/>
      <c r="K55" s="892"/>
      <c r="L55" s="892"/>
      <c r="M55" s="892"/>
      <c r="N55" s="892"/>
      <c r="O55" s="893"/>
    </row>
    <row r="56" spans="2:15" ht="15.75" x14ac:dyDescent="0.25">
      <c r="B56" s="894"/>
      <c r="C56" s="895"/>
      <c r="D56" s="895"/>
      <c r="E56" s="895"/>
      <c r="F56" s="895"/>
      <c r="G56" s="895"/>
      <c r="H56" s="895"/>
      <c r="I56" s="895"/>
      <c r="J56" s="895"/>
      <c r="K56" s="895"/>
      <c r="L56" s="895"/>
      <c r="M56" s="895"/>
      <c r="N56" s="895"/>
      <c r="O56" s="895"/>
    </row>
  </sheetData>
  <mergeCells count="31">
    <mergeCell ref="C46:O46"/>
    <mergeCell ref="C52:E52"/>
    <mergeCell ref="F52:J52"/>
    <mergeCell ref="K52:O52"/>
    <mergeCell ref="F31:O31"/>
    <mergeCell ref="B33:E33"/>
    <mergeCell ref="B37:E39"/>
    <mergeCell ref="B41:E41"/>
    <mergeCell ref="B44:C45"/>
    <mergeCell ref="D44:E44"/>
    <mergeCell ref="D45:E45"/>
    <mergeCell ref="B30:E31"/>
    <mergeCell ref="B24:E25"/>
    <mergeCell ref="B26:E26"/>
    <mergeCell ref="B27:E27"/>
    <mergeCell ref="B28:E28"/>
    <mergeCell ref="B29:E29"/>
    <mergeCell ref="B22:E23"/>
    <mergeCell ref="B2:D6"/>
    <mergeCell ref="E2:K4"/>
    <mergeCell ref="L2:O2"/>
    <mergeCell ref="L3:O3"/>
    <mergeCell ref="L4:O4"/>
    <mergeCell ref="E5:K6"/>
    <mergeCell ref="L5:O5"/>
    <mergeCell ref="L6:O6"/>
    <mergeCell ref="N12:O12"/>
    <mergeCell ref="N13:O15"/>
    <mergeCell ref="B17:E17"/>
    <mergeCell ref="B18:E20"/>
    <mergeCell ref="B21:E21"/>
  </mergeCells>
  <printOptions horizontalCentered="1" verticalCentered="1"/>
  <pageMargins left="0" right="0" top="0" bottom="0" header="0.51180555555555562" footer="0.51180555555555562"/>
  <pageSetup paperSize="9" scale="96" firstPageNumber="0" orientation="landscape" horizontalDpi="4294967293"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C22A78-FE4D-4FD4-8638-8675AC59FC9E}">
  <dimension ref="A1:IV80"/>
  <sheetViews>
    <sheetView showGridLines="0" zoomScale="75" zoomScaleNormal="75" zoomScaleSheetLayoutView="75" workbookViewId="0">
      <selection activeCell="AP57" sqref="AP57"/>
    </sheetView>
  </sheetViews>
  <sheetFormatPr baseColWidth="10" defaultRowHeight="11.25" x14ac:dyDescent="0.2"/>
  <cols>
    <col min="1" max="1" width="1.42578125" style="896" customWidth="1"/>
    <col min="2" max="2" width="5.140625" style="896" customWidth="1"/>
    <col min="3" max="3" width="1.7109375" style="896" customWidth="1"/>
    <col min="4" max="4" width="3.5703125" style="896" customWidth="1"/>
    <col min="5" max="5" width="15.7109375" style="896" customWidth="1"/>
    <col min="6" max="6" width="0.85546875" style="896" customWidth="1"/>
    <col min="7" max="7" width="15.7109375" style="896" customWidth="1"/>
    <col min="8" max="8" width="3.140625" style="896" customWidth="1"/>
    <col min="9" max="9" width="0.85546875" style="896" customWidth="1"/>
    <col min="10" max="10" width="3.7109375" style="896" customWidth="1"/>
    <col min="11" max="11" width="3.5703125" style="896" customWidth="1"/>
    <col min="12" max="12" width="15.7109375" style="896" customWidth="1"/>
    <col min="13" max="13" width="0.85546875" style="896" customWidth="1"/>
    <col min="14" max="14" width="15.7109375" style="896" customWidth="1"/>
    <col min="15" max="15" width="3.28515625" style="896" customWidth="1"/>
    <col min="16" max="16" width="0.85546875" style="896" customWidth="1"/>
    <col min="17" max="18" width="3.28515625" style="896" customWidth="1"/>
    <col min="19" max="19" width="15.7109375" style="896" customWidth="1"/>
    <col min="20" max="20" width="0.85546875" style="896" customWidth="1"/>
    <col min="21" max="21" width="15.7109375" style="896" customWidth="1"/>
    <col min="22" max="22" width="3.7109375" style="896" customWidth="1"/>
    <col min="23" max="23" width="0.85546875" style="896" customWidth="1"/>
    <col min="24" max="24" width="3.5703125" style="896" customWidth="1"/>
    <col min="25" max="25" width="8.7109375" style="896" customWidth="1"/>
    <col min="26" max="26" width="0.85546875" style="896" customWidth="1"/>
    <col min="27" max="27" width="8.7109375" style="896" customWidth="1"/>
    <col min="28" max="28" width="2" style="896" customWidth="1"/>
    <col min="29" max="29" width="3.5703125" style="896" customWidth="1"/>
    <col min="30" max="30" width="8.7109375" style="896" customWidth="1"/>
    <col min="31" max="31" width="0.85546875" style="896" customWidth="1"/>
    <col min="32" max="32" width="8.7109375" style="896" customWidth="1"/>
    <col min="33" max="33" width="1.85546875" style="896" customWidth="1"/>
    <col min="34" max="34" width="3.28515625" style="896" customWidth="1"/>
    <col min="35" max="35" width="8.7109375" style="896" customWidth="1"/>
    <col min="36" max="36" width="0.85546875" style="896" customWidth="1"/>
    <col min="37" max="37" width="8.7109375" style="896" customWidth="1"/>
    <col min="38" max="38" width="3.7109375" style="896" customWidth="1"/>
    <col min="39" max="39" width="1.85546875" style="896" customWidth="1"/>
    <col min="40" max="16384" width="11.42578125" style="896"/>
  </cols>
  <sheetData>
    <row r="1" spans="1:256" ht="10.5" customHeight="1" x14ac:dyDescent="0.2">
      <c r="AL1" s="897"/>
    </row>
    <row r="2" spans="1:256" s="904" customFormat="1" ht="20.25" customHeight="1" x14ac:dyDescent="0.2">
      <c r="A2" s="898"/>
      <c r="B2" s="3621" t="s">
        <v>526</v>
      </c>
      <c r="C2" s="3622"/>
      <c r="D2" s="3622"/>
      <c r="E2" s="3622"/>
      <c r="F2" s="3622"/>
      <c r="G2" s="3623"/>
      <c r="H2" s="899" t="s">
        <v>401</v>
      </c>
      <c r="I2" s="900"/>
      <c r="J2" s="901"/>
      <c r="K2" s="900"/>
      <c r="L2" s="900"/>
      <c r="M2" s="901" t="s">
        <v>584</v>
      </c>
      <c r="N2" s="900"/>
      <c r="O2" s="3630" t="s">
        <v>585</v>
      </c>
      <c r="P2" s="3630"/>
      <c r="Q2" s="902"/>
      <c r="R2" s="902"/>
      <c r="S2" s="902"/>
      <c r="T2" s="901" t="s">
        <v>402</v>
      </c>
      <c r="U2" s="903"/>
      <c r="V2" s="3631">
        <v>39614.958333333336</v>
      </c>
      <c r="W2" s="3631"/>
      <c r="X2" s="3631"/>
      <c r="Y2" s="3631"/>
      <c r="Z2" s="3631"/>
      <c r="AA2" s="3631"/>
      <c r="AB2" s="3631"/>
      <c r="AC2" s="900"/>
      <c r="AD2" s="3632" t="s">
        <v>586</v>
      </c>
      <c r="AE2" s="3632"/>
      <c r="AF2" s="3632"/>
      <c r="AG2" s="3632"/>
      <c r="AH2" s="3632"/>
      <c r="AI2" s="3632"/>
      <c r="AJ2" s="3632"/>
      <c r="AK2" s="3632"/>
      <c r="AL2" s="3633"/>
      <c r="AM2" s="898"/>
      <c r="AN2" s="898"/>
      <c r="AO2" s="898"/>
      <c r="AP2" s="898"/>
      <c r="AQ2" s="898"/>
      <c r="AR2" s="898"/>
      <c r="AS2" s="898"/>
      <c r="AT2" s="898"/>
      <c r="AU2" s="898"/>
      <c r="AV2" s="898"/>
      <c r="AW2" s="898"/>
      <c r="AX2" s="898"/>
      <c r="AY2" s="898"/>
      <c r="AZ2" s="898"/>
      <c r="BA2" s="898"/>
      <c r="BB2" s="898"/>
      <c r="BC2" s="898"/>
      <c r="BD2" s="898"/>
      <c r="BE2" s="898"/>
      <c r="BF2" s="898"/>
      <c r="BG2" s="898"/>
      <c r="BH2" s="898"/>
      <c r="BI2" s="898"/>
      <c r="BJ2" s="898"/>
      <c r="BK2" s="898"/>
      <c r="BL2" s="898"/>
      <c r="BM2" s="898"/>
      <c r="BN2" s="898"/>
      <c r="BO2" s="898"/>
      <c r="BP2" s="898"/>
      <c r="BQ2" s="898"/>
      <c r="BR2" s="898"/>
      <c r="BS2" s="898"/>
      <c r="BT2" s="898"/>
      <c r="BU2" s="898"/>
      <c r="BV2" s="898"/>
      <c r="BW2" s="898"/>
      <c r="BX2" s="898"/>
      <c r="BY2" s="898"/>
      <c r="BZ2" s="898"/>
      <c r="CA2" s="898"/>
      <c r="CB2" s="898"/>
      <c r="CC2" s="898"/>
      <c r="CD2" s="898"/>
      <c r="CE2" s="898"/>
      <c r="CF2" s="898"/>
      <c r="CG2" s="898"/>
      <c r="CH2" s="898"/>
      <c r="CI2" s="898"/>
      <c r="CJ2" s="898"/>
      <c r="CK2" s="898"/>
      <c r="CL2" s="898"/>
      <c r="CM2" s="898"/>
      <c r="CN2" s="898"/>
      <c r="CO2" s="898"/>
      <c r="CP2" s="898"/>
      <c r="CQ2" s="898"/>
      <c r="CR2" s="898"/>
      <c r="CS2" s="898"/>
      <c r="CT2" s="898"/>
      <c r="CU2" s="898"/>
      <c r="CV2" s="898"/>
      <c r="CW2" s="898"/>
      <c r="CX2" s="898"/>
      <c r="CY2" s="898"/>
      <c r="CZ2" s="898"/>
      <c r="DA2" s="898"/>
      <c r="DB2" s="898"/>
      <c r="DC2" s="898"/>
      <c r="DD2" s="898"/>
      <c r="DE2" s="898"/>
      <c r="DF2" s="898"/>
      <c r="DG2" s="898"/>
      <c r="DH2" s="898"/>
      <c r="DI2" s="898"/>
      <c r="DJ2" s="898"/>
      <c r="DK2" s="898"/>
      <c r="DL2" s="898"/>
      <c r="DM2" s="898"/>
      <c r="DN2" s="898"/>
      <c r="DO2" s="898"/>
      <c r="DP2" s="898"/>
      <c r="DQ2" s="898"/>
      <c r="DR2" s="898"/>
      <c r="DS2" s="898"/>
      <c r="DT2" s="898"/>
    </row>
    <row r="3" spans="1:256" s="904" customFormat="1" ht="12.75" customHeight="1" x14ac:dyDescent="0.2">
      <c r="A3" s="898"/>
      <c r="B3" s="3624"/>
      <c r="C3" s="3625"/>
      <c r="D3" s="3625"/>
      <c r="E3" s="3625"/>
      <c r="F3" s="3625"/>
      <c r="G3" s="3626"/>
      <c r="H3" s="905"/>
      <c r="I3" s="898"/>
      <c r="J3" s="898"/>
      <c r="K3" s="898"/>
      <c r="L3" s="898"/>
      <c r="M3" s="3609" t="s">
        <v>587</v>
      </c>
      <c r="N3" s="3609"/>
      <c r="O3" s="898" t="s">
        <v>588</v>
      </c>
      <c r="P3" s="898"/>
      <c r="Q3" s="905"/>
      <c r="R3" s="898"/>
      <c r="S3" s="907"/>
      <c r="T3" s="908" t="s">
        <v>589</v>
      </c>
      <c r="U3" s="3634" t="s">
        <v>590</v>
      </c>
      <c r="V3" s="3634"/>
      <c r="W3" s="3634"/>
      <c r="X3" s="3634"/>
      <c r="Y3" s="3634"/>
      <c r="Z3" s="3634"/>
      <c r="AA3" s="3634"/>
      <c r="AB3" s="3634"/>
      <c r="AC3" s="898"/>
      <c r="AD3" s="906"/>
      <c r="AE3" s="909"/>
      <c r="AF3" s="909"/>
      <c r="AG3" s="909"/>
      <c r="AH3" s="909"/>
      <c r="AI3" s="909"/>
      <c r="AJ3" s="910"/>
      <c r="AK3" s="911"/>
      <c r="AL3" s="912" t="s">
        <v>591</v>
      </c>
      <c r="AM3" s="898"/>
      <c r="AN3" s="898"/>
      <c r="AO3" s="898"/>
      <c r="AP3" s="898"/>
      <c r="AQ3" s="898"/>
      <c r="AR3" s="898"/>
      <c r="AS3" s="898"/>
      <c r="AT3" s="898"/>
      <c r="AU3" s="898"/>
      <c r="AV3" s="898"/>
      <c r="AW3" s="898"/>
      <c r="AX3" s="898"/>
      <c r="AY3" s="898"/>
      <c r="AZ3" s="898"/>
      <c r="BA3" s="898"/>
      <c r="BB3" s="898"/>
      <c r="BC3" s="898"/>
      <c r="BD3" s="898"/>
      <c r="BE3" s="898"/>
      <c r="BF3" s="898"/>
      <c r="BG3" s="898"/>
      <c r="BH3" s="898"/>
      <c r="BI3" s="898"/>
      <c r="BJ3" s="898"/>
      <c r="BK3" s="898"/>
      <c r="BL3" s="898"/>
      <c r="BM3" s="898"/>
      <c r="BN3" s="898"/>
      <c r="BO3" s="898"/>
      <c r="BP3" s="898"/>
      <c r="BQ3" s="898"/>
      <c r="BR3" s="898"/>
      <c r="BS3" s="898"/>
      <c r="BT3" s="898"/>
      <c r="BU3" s="898"/>
      <c r="BV3" s="898"/>
      <c r="BW3" s="898"/>
      <c r="BX3" s="898"/>
      <c r="BY3" s="898"/>
      <c r="BZ3" s="898"/>
      <c r="CA3" s="898"/>
      <c r="CB3" s="898"/>
      <c r="CC3" s="898"/>
      <c r="CD3" s="898"/>
      <c r="CE3" s="898"/>
      <c r="CF3" s="898"/>
      <c r="CG3" s="898"/>
      <c r="CH3" s="898"/>
      <c r="CI3" s="898"/>
      <c r="CJ3" s="898"/>
      <c r="CK3" s="898"/>
      <c r="CL3" s="898"/>
      <c r="CM3" s="898"/>
      <c r="CN3" s="898"/>
      <c r="CO3" s="898"/>
      <c r="CP3" s="898"/>
      <c r="CQ3" s="898"/>
      <c r="CR3" s="898"/>
      <c r="CS3" s="898"/>
      <c r="CT3" s="898"/>
      <c r="CU3" s="898"/>
      <c r="CV3" s="898"/>
      <c r="CW3" s="898"/>
      <c r="CX3" s="898"/>
      <c r="CY3" s="898"/>
      <c r="CZ3" s="898"/>
      <c r="DA3" s="898"/>
      <c r="DB3" s="898"/>
      <c r="DC3" s="898"/>
      <c r="DD3" s="898"/>
      <c r="DE3" s="898"/>
      <c r="DF3" s="898"/>
      <c r="DG3" s="898"/>
      <c r="DH3" s="898"/>
      <c r="DI3" s="898"/>
      <c r="DJ3" s="898"/>
      <c r="DK3" s="898"/>
      <c r="DL3" s="898"/>
      <c r="DM3" s="898"/>
      <c r="DN3" s="898"/>
      <c r="DO3" s="898"/>
      <c r="DP3" s="898"/>
      <c r="DQ3" s="898"/>
      <c r="DR3" s="898"/>
      <c r="DS3" s="898"/>
      <c r="DT3" s="898"/>
    </row>
    <row r="4" spans="1:256" s="904" customFormat="1" ht="12.6" customHeight="1" x14ac:dyDescent="0.2">
      <c r="A4" s="898"/>
      <c r="B4" s="3624"/>
      <c r="C4" s="3625"/>
      <c r="D4" s="3625"/>
      <c r="E4" s="3625"/>
      <c r="F4" s="3625"/>
      <c r="G4" s="3626"/>
      <c r="H4" s="898"/>
      <c r="I4" s="898"/>
      <c r="J4" s="913"/>
      <c r="K4" s="906"/>
      <c r="L4" s="898"/>
      <c r="M4" s="905"/>
      <c r="N4" s="898"/>
      <c r="O4" s="898"/>
      <c r="P4" s="898"/>
      <c r="Q4" s="905"/>
      <c r="R4" s="898"/>
      <c r="S4" s="898"/>
      <c r="T4" s="898"/>
      <c r="U4" s="898"/>
      <c r="V4" s="898"/>
      <c r="W4" s="898"/>
      <c r="X4" s="898"/>
      <c r="Y4" s="898"/>
      <c r="Z4" s="898"/>
      <c r="AA4" s="898"/>
      <c r="AB4" s="898"/>
      <c r="AC4" s="898"/>
      <c r="AD4" s="3635" t="s">
        <v>592</v>
      </c>
      <c r="AE4" s="3635"/>
      <c r="AF4" s="3635"/>
      <c r="AG4" s="3635"/>
      <c r="AH4" s="3635"/>
      <c r="AI4" s="3635"/>
      <c r="AJ4" s="3635"/>
      <c r="AK4" s="3635"/>
      <c r="AL4" s="3636"/>
      <c r="AM4" s="898"/>
      <c r="AN4" s="898"/>
      <c r="AO4" s="898"/>
      <c r="AP4" s="898"/>
      <c r="AQ4" s="898"/>
      <c r="AR4" s="898"/>
      <c r="AS4" s="898"/>
      <c r="AT4" s="898"/>
      <c r="AU4" s="898"/>
      <c r="AV4" s="898"/>
      <c r="AW4" s="898"/>
      <c r="AX4" s="898"/>
      <c r="AY4" s="898"/>
      <c r="AZ4" s="898"/>
      <c r="BA4" s="898"/>
      <c r="BB4" s="898"/>
      <c r="BC4" s="898"/>
      <c r="BD4" s="898"/>
      <c r="BE4" s="898"/>
      <c r="BF4" s="898"/>
      <c r="BG4" s="898"/>
      <c r="BH4" s="898"/>
      <c r="BI4" s="898"/>
      <c r="BJ4" s="898"/>
      <c r="BK4" s="898"/>
      <c r="BL4" s="898"/>
      <c r="BM4" s="898"/>
      <c r="BN4" s="898"/>
      <c r="BO4" s="898"/>
      <c r="BP4" s="898"/>
      <c r="BQ4" s="898"/>
      <c r="BR4" s="898"/>
      <c r="BS4" s="898"/>
      <c r="BT4" s="898"/>
      <c r="BU4" s="898"/>
      <c r="BV4" s="898"/>
      <c r="BW4" s="898"/>
      <c r="BX4" s="898"/>
      <c r="BY4" s="898"/>
      <c r="BZ4" s="898"/>
      <c r="CA4" s="898"/>
      <c r="CB4" s="898"/>
      <c r="CC4" s="898"/>
      <c r="CD4" s="898"/>
      <c r="CE4" s="898"/>
      <c r="CF4" s="898"/>
      <c r="CG4" s="898"/>
      <c r="CH4" s="898"/>
      <c r="CI4" s="898"/>
      <c r="CJ4" s="898"/>
      <c r="CK4" s="898"/>
      <c r="CL4" s="898"/>
      <c r="CM4" s="898"/>
      <c r="CN4" s="898"/>
      <c r="CO4" s="898"/>
      <c r="CP4" s="898"/>
      <c r="CQ4" s="898"/>
      <c r="CR4" s="898"/>
      <c r="CS4" s="898"/>
      <c r="CT4" s="898"/>
      <c r="CU4" s="898"/>
      <c r="CV4" s="898"/>
      <c r="CW4" s="898"/>
      <c r="CX4" s="898"/>
      <c r="CY4" s="898"/>
      <c r="CZ4" s="898"/>
      <c r="DA4" s="898"/>
      <c r="DB4" s="898"/>
      <c r="DC4" s="898"/>
      <c r="DD4" s="898"/>
      <c r="DE4" s="898"/>
      <c r="DF4" s="898"/>
      <c r="DG4" s="898"/>
      <c r="DH4" s="898"/>
      <c r="DI4" s="898"/>
      <c r="DJ4" s="898"/>
      <c r="DK4" s="898"/>
      <c r="DL4" s="898"/>
      <c r="DM4" s="898"/>
      <c r="DN4" s="898"/>
      <c r="DO4" s="898"/>
      <c r="DP4" s="898"/>
      <c r="DQ4" s="898"/>
      <c r="DR4" s="898"/>
      <c r="DS4" s="898"/>
      <c r="DT4" s="898"/>
    </row>
    <row r="5" spans="1:256" s="904" customFormat="1" ht="21" x14ac:dyDescent="0.2">
      <c r="A5" s="898"/>
      <c r="B5" s="3624"/>
      <c r="C5" s="3625"/>
      <c r="D5" s="3625"/>
      <c r="E5" s="3625"/>
      <c r="F5" s="3625"/>
      <c r="G5" s="3626"/>
      <c r="H5" s="3610" t="s">
        <v>593</v>
      </c>
      <c r="I5" s="3610"/>
      <c r="J5" s="3610"/>
      <c r="K5" s="3610"/>
      <c r="L5" s="3610"/>
      <c r="M5" s="3610"/>
      <c r="N5" s="3610"/>
      <c r="O5" s="3610"/>
      <c r="P5" s="3610"/>
      <c r="Q5" s="3610"/>
      <c r="R5" s="3610"/>
      <c r="S5" s="3610"/>
      <c r="T5" s="3610"/>
      <c r="U5" s="3610"/>
      <c r="V5" s="3610"/>
      <c r="W5" s="3610"/>
      <c r="X5" s="3610"/>
      <c r="Y5" s="3610"/>
      <c r="Z5" s="3610"/>
      <c r="AA5" s="3610"/>
      <c r="AB5" s="3610"/>
      <c r="AC5" s="898"/>
      <c r="AD5" s="3635"/>
      <c r="AE5" s="3635"/>
      <c r="AF5" s="3635"/>
      <c r="AG5" s="3635"/>
      <c r="AH5" s="3635"/>
      <c r="AI5" s="3635"/>
      <c r="AJ5" s="3635"/>
      <c r="AK5" s="3635"/>
      <c r="AL5" s="3636"/>
      <c r="AM5" s="898"/>
      <c r="AN5" s="898"/>
      <c r="AO5" s="898"/>
      <c r="AP5" s="3609"/>
      <c r="AQ5" s="3609"/>
      <c r="AR5" s="905"/>
      <c r="AS5" s="898"/>
      <c r="AT5" s="898"/>
      <c r="AU5" s="898"/>
      <c r="AV5" s="898"/>
      <c r="AW5" s="898"/>
      <c r="AX5" s="898"/>
      <c r="AY5" s="898"/>
      <c r="AZ5" s="898"/>
      <c r="BA5" s="898"/>
      <c r="BB5" s="898"/>
      <c r="BC5" s="898"/>
      <c r="BD5" s="898"/>
      <c r="BE5" s="898"/>
      <c r="BF5" s="898"/>
      <c r="BG5" s="898"/>
      <c r="BH5" s="898"/>
      <c r="BI5" s="898"/>
      <c r="BJ5" s="898"/>
      <c r="BK5" s="898"/>
      <c r="BL5" s="898"/>
      <c r="BM5" s="898"/>
      <c r="BN5" s="898"/>
      <c r="BO5" s="898"/>
      <c r="BP5" s="898"/>
      <c r="BQ5" s="898"/>
      <c r="BR5" s="898"/>
      <c r="BS5" s="898"/>
      <c r="BT5" s="898"/>
      <c r="BU5" s="898"/>
      <c r="BV5" s="898"/>
      <c r="BW5" s="898"/>
      <c r="BX5" s="898"/>
      <c r="BY5" s="898"/>
      <c r="BZ5" s="898"/>
      <c r="CA5" s="898"/>
      <c r="CB5" s="898"/>
      <c r="CC5" s="898"/>
      <c r="CD5" s="898"/>
      <c r="CE5" s="898"/>
      <c r="CF5" s="898"/>
      <c r="CG5" s="898"/>
      <c r="CH5" s="898"/>
      <c r="CI5" s="898"/>
      <c r="CJ5" s="898"/>
      <c r="CK5" s="898"/>
      <c r="CL5" s="898"/>
      <c r="CM5" s="898"/>
      <c r="CN5" s="898"/>
      <c r="CO5" s="898"/>
      <c r="CP5" s="898"/>
      <c r="CQ5" s="898"/>
      <c r="CR5" s="898"/>
      <c r="CS5" s="898"/>
      <c r="CT5" s="898"/>
      <c r="CU5" s="898"/>
      <c r="CV5" s="898"/>
      <c r="CW5" s="898"/>
      <c r="CX5" s="898"/>
      <c r="CY5" s="898"/>
      <c r="CZ5" s="898"/>
      <c r="DA5" s="898"/>
      <c r="DB5" s="898"/>
      <c r="DC5" s="898"/>
      <c r="DD5" s="898"/>
      <c r="DE5" s="898"/>
      <c r="DF5" s="898"/>
      <c r="DG5" s="898"/>
      <c r="DH5" s="898"/>
      <c r="DI5" s="898"/>
      <c r="DJ5" s="898"/>
      <c r="DK5" s="898"/>
      <c r="DL5" s="898"/>
      <c r="DM5" s="898"/>
      <c r="DN5" s="898"/>
      <c r="DO5" s="898"/>
      <c r="DP5" s="898"/>
      <c r="DQ5" s="898"/>
      <c r="DR5" s="898"/>
      <c r="DS5" s="898"/>
      <c r="DT5" s="898"/>
    </row>
    <row r="6" spans="1:256" s="904" customFormat="1" ht="21" x14ac:dyDescent="0.2">
      <c r="A6" s="898"/>
      <c r="B6" s="3624"/>
      <c r="C6" s="3625"/>
      <c r="D6" s="3625"/>
      <c r="E6" s="3625"/>
      <c r="F6" s="3625"/>
      <c r="G6" s="3626"/>
      <c r="H6" s="3610" t="s">
        <v>594</v>
      </c>
      <c r="I6" s="3610"/>
      <c r="J6" s="3610"/>
      <c r="K6" s="3610"/>
      <c r="L6" s="3610"/>
      <c r="M6" s="3610"/>
      <c r="N6" s="3610"/>
      <c r="O6" s="3610"/>
      <c r="P6" s="3610"/>
      <c r="Q6" s="3610"/>
      <c r="R6" s="3610"/>
      <c r="S6" s="3610"/>
      <c r="T6" s="3610"/>
      <c r="U6" s="3610"/>
      <c r="V6" s="3610"/>
      <c r="W6" s="3610"/>
      <c r="X6" s="3610"/>
      <c r="Y6" s="3610"/>
      <c r="Z6" s="3610"/>
      <c r="AA6" s="3610"/>
      <c r="AB6" s="3610"/>
      <c r="AC6" s="898"/>
      <c r="AD6" s="3611" t="s">
        <v>595</v>
      </c>
      <c r="AE6" s="3612"/>
      <c r="AF6" s="3612"/>
      <c r="AG6" s="915"/>
      <c r="AH6" s="914"/>
      <c r="AI6" s="914"/>
      <c r="AJ6" s="906" t="s">
        <v>596</v>
      </c>
      <c r="AK6" s="914"/>
      <c r="AL6" s="3613"/>
      <c r="AM6" s="898"/>
      <c r="AN6" s="898"/>
      <c r="AO6" s="898"/>
      <c r="AP6" s="898"/>
      <c r="AQ6" s="906"/>
      <c r="AR6" s="898"/>
      <c r="AS6" s="898"/>
      <c r="AT6" s="898"/>
      <c r="AU6" s="898"/>
      <c r="AV6" s="898"/>
      <c r="AW6" s="898"/>
      <c r="AX6" s="898"/>
      <c r="AY6" s="898"/>
      <c r="AZ6" s="898"/>
      <c r="BA6" s="898"/>
      <c r="BB6" s="898"/>
      <c r="BC6" s="898"/>
      <c r="BD6" s="898"/>
      <c r="BE6" s="898"/>
      <c r="BF6" s="898"/>
      <c r="BG6" s="898"/>
      <c r="BH6" s="898"/>
      <c r="BI6" s="898"/>
      <c r="BJ6" s="898"/>
      <c r="BK6" s="898"/>
      <c r="BL6" s="898"/>
      <c r="BM6" s="898"/>
      <c r="BN6" s="898"/>
      <c r="BO6" s="898"/>
      <c r="BP6" s="898"/>
      <c r="BQ6" s="898"/>
      <c r="BR6" s="898"/>
      <c r="BS6" s="898"/>
      <c r="BT6" s="898"/>
      <c r="BU6" s="898"/>
      <c r="BV6" s="898"/>
      <c r="BW6" s="898"/>
      <c r="BX6" s="898"/>
      <c r="BY6" s="898"/>
      <c r="BZ6" s="898"/>
      <c r="CA6" s="898"/>
      <c r="CB6" s="898"/>
      <c r="CC6" s="898"/>
      <c r="CD6" s="898"/>
      <c r="CE6" s="898"/>
      <c r="CF6" s="898"/>
      <c r="CG6" s="898"/>
      <c r="CH6" s="898"/>
      <c r="CI6" s="898"/>
      <c r="CJ6" s="898"/>
      <c r="CK6" s="898"/>
      <c r="CL6" s="898"/>
      <c r="CM6" s="898"/>
      <c r="CN6" s="898"/>
      <c r="CO6" s="898"/>
      <c r="CP6" s="898"/>
      <c r="CQ6" s="898"/>
      <c r="CR6" s="898"/>
      <c r="CS6" s="898"/>
      <c r="CT6" s="898"/>
      <c r="CU6" s="898"/>
      <c r="CV6" s="898"/>
      <c r="CW6" s="898"/>
      <c r="CX6" s="898"/>
      <c r="CY6" s="898"/>
      <c r="CZ6" s="898"/>
      <c r="DA6" s="898"/>
      <c r="DB6" s="898"/>
      <c r="DC6" s="898"/>
      <c r="DD6" s="898"/>
      <c r="DE6" s="898"/>
      <c r="DF6" s="898"/>
      <c r="DG6" s="898"/>
      <c r="DH6" s="898"/>
      <c r="DI6" s="898"/>
      <c r="DJ6" s="898"/>
      <c r="DK6" s="898"/>
      <c r="DL6" s="898"/>
      <c r="DM6" s="898"/>
      <c r="DN6" s="898"/>
      <c r="DO6" s="898"/>
      <c r="DP6" s="898"/>
      <c r="DQ6" s="898"/>
      <c r="DR6" s="898"/>
      <c r="DS6" s="898"/>
      <c r="DT6" s="898"/>
    </row>
    <row r="7" spans="1:256" s="904" customFormat="1" ht="15" x14ac:dyDescent="0.2">
      <c r="A7" s="898"/>
      <c r="B7" s="3627"/>
      <c r="C7" s="3628"/>
      <c r="D7" s="3628"/>
      <c r="E7" s="3628"/>
      <c r="F7" s="3628"/>
      <c r="G7" s="3629"/>
      <c r="H7" s="916"/>
      <c r="I7" s="917"/>
      <c r="J7" s="918"/>
      <c r="K7" s="917"/>
      <c r="L7" s="917"/>
      <c r="M7" s="917"/>
      <c r="N7" s="917"/>
      <c r="O7" s="918"/>
      <c r="P7" s="917"/>
      <c r="Q7" s="918"/>
      <c r="R7" s="917"/>
      <c r="S7" s="917"/>
      <c r="T7" s="917"/>
      <c r="U7" s="917"/>
      <c r="V7" s="917"/>
      <c r="W7" s="917"/>
      <c r="X7" s="917"/>
      <c r="Y7" s="917"/>
      <c r="Z7" s="917"/>
      <c r="AA7" s="917"/>
      <c r="AB7" s="917"/>
      <c r="AC7" s="917"/>
      <c r="AD7" s="917"/>
      <c r="AE7" s="917"/>
      <c r="AF7" s="917"/>
      <c r="AG7" s="917"/>
      <c r="AH7" s="917"/>
      <c r="AI7" s="917"/>
      <c r="AJ7" s="919"/>
      <c r="AK7" s="918"/>
      <c r="AL7" s="3614"/>
      <c r="AM7" s="898"/>
      <c r="AN7" s="898"/>
      <c r="AO7" s="898"/>
      <c r="AP7" s="898"/>
      <c r="AQ7" s="898"/>
      <c r="AR7" s="898"/>
      <c r="AS7" s="898"/>
      <c r="AT7" s="898"/>
      <c r="AU7" s="898"/>
      <c r="AV7" s="898"/>
      <c r="AW7" s="898"/>
      <c r="AX7" s="898"/>
      <c r="AY7" s="898"/>
      <c r="AZ7" s="898"/>
      <c r="BA7" s="898"/>
      <c r="BB7" s="898"/>
      <c r="BC7" s="898"/>
      <c r="BD7" s="898"/>
      <c r="BE7" s="898"/>
      <c r="BF7" s="898"/>
      <c r="BG7" s="898"/>
      <c r="BH7" s="898"/>
      <c r="BI7" s="898"/>
      <c r="BJ7" s="898"/>
      <c r="BK7" s="898"/>
      <c r="BL7" s="898"/>
      <c r="BM7" s="898"/>
      <c r="BN7" s="898"/>
      <c r="BO7" s="898"/>
      <c r="BP7" s="898"/>
      <c r="BQ7" s="898"/>
      <c r="BR7" s="898"/>
      <c r="BS7" s="898"/>
      <c r="BT7" s="898"/>
      <c r="BU7" s="898"/>
      <c r="BV7" s="898"/>
      <c r="BW7" s="898"/>
      <c r="BX7" s="898"/>
      <c r="BY7" s="898"/>
      <c r="BZ7" s="898"/>
      <c r="CA7" s="898"/>
      <c r="CB7" s="898"/>
      <c r="CC7" s="898"/>
      <c r="CD7" s="898"/>
      <c r="CE7" s="898"/>
      <c r="CF7" s="898"/>
      <c r="CG7" s="898"/>
      <c r="CH7" s="898"/>
      <c r="CI7" s="898"/>
      <c r="CJ7" s="898"/>
      <c r="CK7" s="898"/>
      <c r="CL7" s="898"/>
      <c r="CM7" s="898"/>
      <c r="CN7" s="898"/>
      <c r="CO7" s="898"/>
      <c r="CP7" s="898"/>
      <c r="CQ7" s="898"/>
      <c r="CR7" s="898"/>
      <c r="CS7" s="898"/>
      <c r="CT7" s="898"/>
      <c r="CU7" s="898"/>
      <c r="CV7" s="898"/>
      <c r="CW7" s="898"/>
      <c r="CX7" s="898"/>
      <c r="CY7" s="898"/>
      <c r="CZ7" s="898"/>
      <c r="DA7" s="898"/>
      <c r="DB7" s="898"/>
      <c r="DC7" s="898"/>
      <c r="DD7" s="898"/>
      <c r="DE7" s="898"/>
      <c r="DF7" s="898"/>
      <c r="DG7" s="898"/>
      <c r="DH7" s="898"/>
      <c r="DI7" s="898"/>
      <c r="DJ7" s="898"/>
      <c r="DK7" s="898"/>
      <c r="DL7" s="898"/>
      <c r="DM7" s="898"/>
      <c r="DN7" s="898"/>
      <c r="DO7" s="898"/>
      <c r="DP7" s="898"/>
      <c r="DQ7" s="898"/>
      <c r="DR7" s="898"/>
      <c r="DS7" s="898"/>
      <c r="DT7" s="898"/>
    </row>
    <row r="8" spans="1:256" s="904" customFormat="1" ht="12.75" customHeight="1" x14ac:dyDescent="0.2">
      <c r="A8" s="898"/>
      <c r="B8" s="920" t="str">
        <f ca="1">CELL("nomfichier")</f>
        <v>D:\Données\Copie_ancien_DD\0-UPRT.fait\1-UPRT.FR-SITE-WEB\ff-fiches-fabrications\ff-fiches-fabrication-maj-08-2020\[tranmission.des.savoirs.xlsx]Transmission des savoirs.13.03</v>
      </c>
      <c r="C8" s="921"/>
      <c r="D8" s="921"/>
      <c r="E8" s="921"/>
      <c r="F8" s="921"/>
      <c r="G8" s="921"/>
      <c r="H8" s="921"/>
      <c r="I8" s="922"/>
      <c r="J8" s="922"/>
      <c r="K8" s="922"/>
      <c r="L8" s="922"/>
      <c r="M8" s="922"/>
      <c r="N8" s="922"/>
      <c r="O8" s="922"/>
      <c r="P8" s="922"/>
      <c r="Q8" s="922"/>
      <c r="R8" s="922"/>
      <c r="S8" s="922"/>
      <c r="T8" s="922"/>
      <c r="U8" s="922"/>
      <c r="V8" s="922"/>
      <c r="W8" s="922"/>
      <c r="X8" s="922"/>
      <c r="Y8" s="922"/>
      <c r="Z8" s="922"/>
      <c r="AA8" s="922"/>
      <c r="AB8" s="922"/>
      <c r="AC8" s="922"/>
      <c r="AD8" s="922"/>
      <c r="AE8" s="922"/>
      <c r="AF8" s="922"/>
      <c r="AG8" s="922"/>
      <c r="AH8" s="922"/>
      <c r="AI8" s="922"/>
      <c r="AJ8" s="922"/>
      <c r="AK8" s="922"/>
      <c r="AL8" s="923"/>
      <c r="AM8" s="898"/>
      <c r="AN8" s="898"/>
      <c r="AO8" s="898"/>
      <c r="AP8" s="898"/>
      <c r="AQ8" s="898"/>
      <c r="AR8" s="898"/>
      <c r="AS8" s="898"/>
      <c r="AT8" s="898"/>
      <c r="AU8" s="898"/>
      <c r="AV8" s="898"/>
      <c r="AW8" s="898"/>
      <c r="AX8" s="898"/>
      <c r="AY8" s="898"/>
      <c r="AZ8" s="898"/>
      <c r="BA8" s="898"/>
      <c r="BB8" s="898"/>
      <c r="BC8" s="898"/>
      <c r="BD8" s="898"/>
      <c r="BE8" s="898"/>
      <c r="BF8" s="898"/>
      <c r="BG8" s="898"/>
      <c r="BH8" s="898"/>
      <c r="BI8" s="898"/>
      <c r="BJ8" s="898"/>
      <c r="BK8" s="898"/>
      <c r="BL8" s="898"/>
      <c r="BM8" s="898"/>
      <c r="BN8" s="898"/>
      <c r="BO8" s="898"/>
      <c r="BP8" s="898"/>
      <c r="BQ8" s="898"/>
      <c r="BR8" s="898"/>
      <c r="BS8" s="898"/>
      <c r="BT8" s="898"/>
      <c r="BU8" s="898"/>
      <c r="BV8" s="898"/>
      <c r="BW8" s="898"/>
      <c r="BX8" s="898"/>
      <c r="BY8" s="898"/>
      <c r="BZ8" s="898"/>
      <c r="CA8" s="898"/>
      <c r="CB8" s="898"/>
      <c r="CC8" s="898"/>
      <c r="CD8" s="898"/>
      <c r="CE8" s="898"/>
      <c r="CF8" s="898"/>
      <c r="CG8" s="898"/>
      <c r="CH8" s="898"/>
      <c r="CI8" s="898"/>
      <c r="CJ8" s="898"/>
      <c r="CK8" s="898"/>
      <c r="CL8" s="898"/>
      <c r="CM8" s="898"/>
      <c r="CN8" s="898"/>
      <c r="CO8" s="898"/>
      <c r="CP8" s="898"/>
      <c r="CQ8" s="898"/>
      <c r="CR8" s="898"/>
      <c r="CS8" s="898"/>
      <c r="CT8" s="898"/>
      <c r="CU8" s="898"/>
      <c r="CV8" s="898"/>
      <c r="CW8" s="898"/>
      <c r="CX8" s="898"/>
      <c r="CY8" s="898"/>
      <c r="CZ8" s="898"/>
      <c r="DA8" s="898"/>
      <c r="DB8" s="898"/>
      <c r="DC8" s="898"/>
      <c r="DD8" s="898"/>
      <c r="DE8" s="898"/>
      <c r="DF8" s="898"/>
      <c r="DG8" s="898"/>
      <c r="DH8" s="898"/>
      <c r="DI8" s="898"/>
      <c r="DJ8" s="898"/>
      <c r="DK8" s="898"/>
      <c r="DL8" s="898"/>
      <c r="DM8" s="898"/>
      <c r="DN8" s="898"/>
      <c r="DO8" s="898"/>
      <c r="DP8" s="898"/>
      <c r="DQ8" s="898"/>
      <c r="DR8" s="898"/>
      <c r="DS8" s="898"/>
      <c r="DT8" s="898"/>
      <c r="DU8" s="898"/>
      <c r="DV8" s="898"/>
      <c r="DW8" s="898"/>
      <c r="DX8" s="898"/>
      <c r="DY8" s="898"/>
      <c r="DZ8" s="898"/>
      <c r="EA8" s="898"/>
      <c r="EB8" s="898"/>
      <c r="EC8" s="898"/>
      <c r="ED8" s="898"/>
      <c r="EE8" s="898"/>
      <c r="EF8" s="898"/>
      <c r="EG8" s="898"/>
      <c r="EH8" s="898"/>
      <c r="EI8" s="898"/>
      <c r="EJ8" s="898"/>
      <c r="EK8" s="898"/>
      <c r="EL8" s="898"/>
      <c r="EM8" s="898"/>
      <c r="EN8" s="898"/>
      <c r="EO8" s="898"/>
      <c r="EP8" s="898"/>
      <c r="EQ8" s="898"/>
      <c r="ER8" s="898"/>
      <c r="ES8" s="898"/>
      <c r="ET8" s="898"/>
      <c r="EU8" s="898"/>
      <c r="EV8" s="898"/>
      <c r="EW8" s="898"/>
      <c r="EX8" s="898"/>
      <c r="EY8" s="898"/>
      <c r="EZ8" s="898"/>
      <c r="FA8" s="898"/>
      <c r="FB8" s="898"/>
      <c r="FC8" s="898"/>
      <c r="FD8" s="898"/>
      <c r="FE8" s="898"/>
      <c r="FF8" s="898"/>
      <c r="FG8" s="898"/>
      <c r="FH8" s="898"/>
      <c r="FI8" s="898"/>
      <c r="FJ8" s="898"/>
      <c r="FK8" s="898"/>
      <c r="FL8" s="898"/>
      <c r="FM8" s="898"/>
      <c r="FN8" s="898"/>
      <c r="FO8" s="898"/>
      <c r="FP8" s="898"/>
      <c r="FQ8" s="898"/>
      <c r="FR8" s="898"/>
      <c r="FS8" s="898"/>
      <c r="FT8" s="898"/>
      <c r="FU8" s="898"/>
      <c r="FV8" s="898"/>
      <c r="FW8" s="898"/>
      <c r="FX8" s="898"/>
      <c r="FY8" s="898"/>
      <c r="FZ8" s="898"/>
      <c r="GA8" s="898"/>
      <c r="GB8" s="898"/>
      <c r="GC8" s="898"/>
      <c r="GD8" s="898"/>
      <c r="GE8" s="898"/>
      <c r="GF8" s="898"/>
      <c r="GG8" s="898"/>
      <c r="GH8" s="898"/>
      <c r="GI8" s="898"/>
      <c r="GJ8" s="898"/>
      <c r="GK8" s="898"/>
      <c r="GL8" s="898"/>
      <c r="GM8" s="898"/>
      <c r="GN8" s="898"/>
      <c r="GO8" s="898"/>
      <c r="GP8" s="898"/>
      <c r="GQ8" s="898"/>
      <c r="GR8" s="898"/>
      <c r="GS8" s="898"/>
    </row>
    <row r="9" spans="1:256" s="835" customFormat="1" ht="7.5" customHeight="1" x14ac:dyDescent="0.2">
      <c r="A9" s="836"/>
      <c r="B9" s="924"/>
      <c r="C9" s="925"/>
      <c r="D9" s="925"/>
      <c r="E9" s="925"/>
      <c r="F9" s="925"/>
      <c r="G9" s="925"/>
      <c r="H9" s="925"/>
      <c r="I9" s="925"/>
      <c r="J9" s="925"/>
      <c r="L9" s="836"/>
      <c r="M9" s="836"/>
      <c r="N9" s="836"/>
      <c r="O9" s="836"/>
      <c r="P9" s="836"/>
      <c r="Q9" s="836"/>
      <c r="R9" s="836"/>
      <c r="S9" s="836"/>
      <c r="T9" s="836"/>
      <c r="U9" s="836"/>
      <c r="V9" s="836"/>
      <c r="W9" s="836"/>
      <c r="X9" s="836"/>
      <c r="Y9" s="836"/>
      <c r="Z9" s="836"/>
      <c r="AA9" s="836"/>
      <c r="AB9" s="836"/>
      <c r="AC9" s="836"/>
      <c r="AD9" s="836"/>
      <c r="AE9" s="836"/>
      <c r="AF9" s="836"/>
      <c r="AG9" s="836"/>
      <c r="AH9" s="836"/>
      <c r="AI9" s="836"/>
      <c r="AJ9" s="836"/>
      <c r="AK9" s="836"/>
      <c r="AL9" s="897"/>
      <c r="AM9" s="836"/>
      <c r="AN9" s="836"/>
      <c r="AO9" s="836"/>
      <c r="AP9" s="836"/>
      <c r="AQ9" s="836"/>
      <c r="AR9" s="836"/>
      <c r="AS9" s="836"/>
      <c r="AT9" s="836"/>
      <c r="AU9" s="836"/>
      <c r="AV9" s="836"/>
      <c r="AW9" s="836"/>
      <c r="AX9" s="836"/>
      <c r="AY9" s="836"/>
      <c r="AZ9" s="836"/>
      <c r="BA9" s="836"/>
      <c r="BB9" s="836"/>
      <c r="BC9" s="836"/>
      <c r="BD9" s="836"/>
      <c r="BE9" s="836"/>
      <c r="BF9" s="836"/>
      <c r="BG9" s="836"/>
      <c r="BH9" s="836"/>
      <c r="BI9" s="836"/>
      <c r="BJ9" s="836"/>
      <c r="BK9" s="836"/>
      <c r="BL9" s="836"/>
      <c r="BM9" s="836"/>
      <c r="BN9" s="836"/>
      <c r="BO9" s="836"/>
      <c r="BP9" s="836"/>
      <c r="BQ9" s="836"/>
      <c r="BR9" s="836"/>
      <c r="BS9" s="836"/>
      <c r="BT9" s="836"/>
      <c r="BU9" s="836"/>
      <c r="BV9" s="836"/>
      <c r="BW9" s="836"/>
      <c r="BX9" s="836"/>
      <c r="BY9" s="836"/>
      <c r="BZ9" s="836"/>
      <c r="CA9" s="836"/>
      <c r="CB9" s="836"/>
      <c r="CC9" s="836"/>
      <c r="CD9" s="836"/>
      <c r="CE9" s="836"/>
      <c r="CF9" s="836"/>
      <c r="CG9" s="836"/>
      <c r="CH9" s="836"/>
      <c r="CI9" s="836"/>
      <c r="CJ9" s="836"/>
      <c r="CK9" s="836"/>
      <c r="CL9" s="836"/>
      <c r="CM9" s="836"/>
      <c r="CN9" s="836"/>
      <c r="CO9" s="836"/>
      <c r="CP9" s="836"/>
      <c r="CQ9" s="836"/>
      <c r="CR9" s="836"/>
      <c r="CS9" s="836"/>
      <c r="CT9" s="836"/>
      <c r="CU9" s="836"/>
      <c r="CV9" s="836"/>
      <c r="CW9" s="836"/>
      <c r="CX9" s="836"/>
      <c r="CY9" s="836"/>
      <c r="CZ9" s="836"/>
      <c r="DA9" s="836"/>
      <c r="DB9" s="836"/>
      <c r="DC9" s="836"/>
      <c r="DD9" s="836"/>
      <c r="DE9" s="836"/>
      <c r="DF9" s="836"/>
      <c r="DG9" s="836"/>
      <c r="DH9" s="836"/>
      <c r="DI9" s="836"/>
      <c r="DJ9" s="836"/>
      <c r="DK9" s="836"/>
      <c r="DL9" s="836"/>
      <c r="DM9" s="836"/>
      <c r="DN9" s="836"/>
      <c r="DO9" s="836"/>
      <c r="DP9" s="836"/>
      <c r="DQ9" s="836"/>
      <c r="DR9" s="836"/>
      <c r="DS9" s="836"/>
      <c r="DT9" s="836"/>
      <c r="DU9" s="836"/>
      <c r="DV9" s="836"/>
      <c r="DW9" s="836"/>
      <c r="DX9" s="836"/>
      <c r="DY9" s="836"/>
      <c r="DZ9" s="836"/>
      <c r="EA9" s="836"/>
      <c r="EB9" s="836"/>
      <c r="EC9" s="836"/>
      <c r="ED9" s="836"/>
      <c r="EE9" s="836"/>
      <c r="EF9" s="836"/>
      <c r="EG9" s="836"/>
      <c r="EH9" s="836"/>
      <c r="EI9" s="836"/>
      <c r="EJ9" s="836"/>
      <c r="EK9" s="836"/>
      <c r="EL9" s="836"/>
      <c r="EM9" s="836"/>
      <c r="EN9" s="836"/>
      <c r="EO9" s="836"/>
      <c r="EP9" s="836"/>
      <c r="EQ9" s="836"/>
      <c r="ER9" s="836"/>
      <c r="ES9" s="836"/>
      <c r="ET9" s="836"/>
      <c r="EU9" s="836"/>
      <c r="EV9" s="836"/>
      <c r="EW9" s="836"/>
      <c r="EX9" s="836"/>
      <c r="EY9" s="836"/>
      <c r="EZ9" s="836"/>
      <c r="FA9" s="836"/>
      <c r="FB9" s="836"/>
      <c r="FC9" s="836"/>
      <c r="FD9" s="836"/>
      <c r="FE9" s="836"/>
      <c r="FF9" s="836"/>
      <c r="FG9" s="836"/>
      <c r="FH9" s="836"/>
      <c r="FI9" s="836"/>
      <c r="FJ9" s="836"/>
      <c r="FK9" s="836"/>
      <c r="FL9" s="836"/>
      <c r="FM9" s="836"/>
      <c r="FN9" s="836"/>
      <c r="FO9" s="836"/>
      <c r="FP9" s="836"/>
      <c r="FQ9" s="836"/>
      <c r="FR9" s="836"/>
      <c r="FS9" s="836"/>
      <c r="FT9" s="836"/>
      <c r="FU9" s="836"/>
      <c r="FV9" s="836"/>
      <c r="FW9" s="836"/>
      <c r="FX9" s="836"/>
      <c r="FY9" s="836"/>
      <c r="FZ9" s="836"/>
      <c r="GA9" s="836"/>
      <c r="GB9" s="836"/>
      <c r="GC9" s="836"/>
      <c r="GD9" s="836"/>
      <c r="GE9" s="836"/>
      <c r="GF9" s="836"/>
      <c r="GG9" s="836"/>
      <c r="GH9" s="836"/>
      <c r="GI9" s="836"/>
      <c r="GJ9" s="836"/>
      <c r="GK9" s="836"/>
      <c r="GL9" s="836"/>
      <c r="GM9" s="836"/>
      <c r="GN9" s="836"/>
      <c r="GO9" s="836"/>
      <c r="GP9" s="836"/>
      <c r="GQ9" s="836"/>
      <c r="GR9" s="836"/>
      <c r="GS9" s="836"/>
      <c r="GT9" s="836"/>
      <c r="GU9" s="836"/>
      <c r="GV9" s="836"/>
      <c r="GW9" s="836"/>
      <c r="GX9" s="836"/>
      <c r="GY9" s="836"/>
      <c r="GZ9" s="836"/>
      <c r="HA9" s="836"/>
      <c r="HB9" s="836"/>
      <c r="HC9" s="836"/>
      <c r="HD9" s="836"/>
      <c r="HE9" s="836"/>
      <c r="HF9" s="836"/>
      <c r="HG9" s="836"/>
      <c r="HH9" s="836"/>
      <c r="HI9" s="836"/>
      <c r="HJ9" s="836"/>
      <c r="HK9" s="836"/>
      <c r="HL9" s="836"/>
      <c r="HM9" s="836"/>
      <c r="HN9" s="836"/>
      <c r="HO9" s="836"/>
      <c r="HP9" s="836"/>
      <c r="HQ9" s="836"/>
      <c r="HR9" s="836"/>
      <c r="HS9" s="836"/>
      <c r="HT9" s="836"/>
      <c r="HU9" s="836"/>
      <c r="HV9" s="836"/>
      <c r="HW9" s="836"/>
      <c r="HX9" s="836"/>
      <c r="HY9" s="836"/>
      <c r="HZ9" s="836"/>
      <c r="IA9" s="836"/>
      <c r="IB9" s="836"/>
      <c r="IC9" s="836"/>
      <c r="ID9" s="836"/>
      <c r="IE9" s="836"/>
      <c r="IF9" s="836"/>
      <c r="IG9" s="836"/>
      <c r="IH9" s="836"/>
      <c r="II9" s="836"/>
      <c r="IJ9" s="836"/>
      <c r="IK9" s="836"/>
      <c r="IL9" s="836"/>
      <c r="IM9" s="836"/>
      <c r="IN9" s="836"/>
      <c r="IO9" s="836"/>
      <c r="IP9" s="836"/>
      <c r="IQ9" s="836"/>
      <c r="IR9" s="836"/>
      <c r="IS9" s="836"/>
      <c r="IT9" s="836"/>
      <c r="IU9" s="836"/>
      <c r="IV9" s="836"/>
    </row>
    <row r="10" spans="1:256" s="835" customFormat="1" ht="13.5" customHeight="1" x14ac:dyDescent="0.2">
      <c r="B10" s="3615" t="s">
        <v>597</v>
      </c>
      <c r="C10" s="3616"/>
      <c r="D10" s="3616"/>
      <c r="E10" s="3616"/>
      <c r="F10" s="3616"/>
      <c r="G10" s="3616"/>
      <c r="H10" s="3616"/>
      <c r="I10" s="3616"/>
      <c r="J10" s="3616"/>
      <c r="K10" s="3616"/>
      <c r="L10" s="3616"/>
      <c r="M10" s="3616"/>
      <c r="N10" s="3616"/>
      <c r="O10" s="3616"/>
      <c r="P10" s="3616"/>
      <c r="Q10" s="3616"/>
      <c r="R10" s="3617"/>
      <c r="S10" s="3618" t="s">
        <v>598</v>
      </c>
      <c r="T10" s="3619"/>
      <c r="U10" s="3619"/>
      <c r="V10" s="3619"/>
      <c r="W10" s="3619"/>
      <c r="X10" s="3619"/>
      <c r="Y10" s="3619"/>
      <c r="Z10" s="3619"/>
      <c r="AA10" s="3619"/>
      <c r="AB10" s="3619"/>
      <c r="AC10" s="3619"/>
      <c r="AD10" s="3619"/>
      <c r="AE10" s="3619"/>
      <c r="AF10" s="3619"/>
      <c r="AG10" s="3619"/>
      <c r="AH10" s="3619"/>
      <c r="AI10" s="3619"/>
      <c r="AJ10" s="3619"/>
      <c r="AK10" s="3620"/>
      <c r="AL10" s="897"/>
    </row>
    <row r="11" spans="1:256" s="835" customFormat="1" ht="13.5" customHeight="1" thickBot="1" x14ac:dyDescent="0.25">
      <c r="A11" s="836"/>
      <c r="B11" s="926"/>
      <c r="C11" s="927"/>
      <c r="D11" s="927"/>
      <c r="E11" s="928"/>
      <c r="F11" s="928"/>
      <c r="G11" s="928"/>
      <c r="H11" s="928"/>
      <c r="I11" s="928"/>
      <c r="J11" s="928"/>
      <c r="L11" s="836"/>
      <c r="M11" s="836"/>
      <c r="N11" s="836"/>
      <c r="O11" s="836"/>
      <c r="P11" s="836"/>
      <c r="Q11" s="836"/>
      <c r="R11" s="836"/>
      <c r="S11" s="836"/>
      <c r="T11" s="836"/>
      <c r="U11" s="836"/>
      <c r="V11" s="836"/>
      <c r="W11" s="836"/>
      <c r="X11" s="836"/>
      <c r="Y11" s="836"/>
      <c r="Z11" s="836"/>
      <c r="AA11" s="836"/>
      <c r="AB11" s="836"/>
      <c r="AC11" s="836"/>
      <c r="AD11" s="836"/>
      <c r="AE11" s="836"/>
      <c r="AF11" s="836"/>
      <c r="AG11" s="836"/>
      <c r="AH11" s="836"/>
      <c r="AI11" s="836"/>
      <c r="AJ11" s="836"/>
      <c r="AK11" s="836"/>
      <c r="AL11" s="897"/>
      <c r="AM11" s="836"/>
      <c r="AN11" s="836"/>
      <c r="AO11" s="836"/>
      <c r="AP11" s="836"/>
      <c r="AQ11" s="836"/>
      <c r="AR11" s="836"/>
      <c r="AS11" s="836"/>
      <c r="AT11" s="836"/>
      <c r="AU11" s="836"/>
      <c r="AV11" s="836"/>
      <c r="AW11" s="836"/>
      <c r="AX11" s="836"/>
      <c r="AY11" s="836"/>
      <c r="AZ11" s="836"/>
      <c r="BA11" s="836"/>
      <c r="BB11" s="836"/>
      <c r="BC11" s="836"/>
      <c r="BD11" s="836"/>
      <c r="BE11" s="836"/>
      <c r="BF11" s="836"/>
      <c r="BG11" s="836"/>
      <c r="BH11" s="836"/>
      <c r="BI11" s="836"/>
      <c r="BJ11" s="836"/>
      <c r="BK11" s="836"/>
      <c r="BL11" s="836"/>
      <c r="BM11" s="836"/>
      <c r="BN11" s="836"/>
      <c r="BO11" s="836"/>
      <c r="BP11" s="836"/>
      <c r="BQ11" s="836"/>
      <c r="BR11" s="836"/>
      <c r="BS11" s="836"/>
      <c r="BT11" s="836"/>
      <c r="BU11" s="836"/>
      <c r="BV11" s="836"/>
      <c r="BW11" s="836"/>
      <c r="BX11" s="836"/>
      <c r="BY11" s="836"/>
      <c r="BZ11" s="836"/>
      <c r="CA11" s="836"/>
      <c r="CB11" s="836"/>
      <c r="CC11" s="836"/>
      <c r="CD11" s="836"/>
      <c r="CE11" s="836"/>
      <c r="CF11" s="836"/>
      <c r="CG11" s="836"/>
      <c r="CH11" s="836"/>
      <c r="CI11" s="836"/>
      <c r="CJ11" s="836"/>
      <c r="CK11" s="836"/>
      <c r="CL11" s="836"/>
      <c r="CM11" s="836"/>
      <c r="CN11" s="836"/>
      <c r="CO11" s="836"/>
      <c r="CP11" s="836"/>
      <c r="CQ11" s="836"/>
      <c r="CR11" s="836"/>
      <c r="CS11" s="836"/>
      <c r="CT11" s="836"/>
      <c r="CU11" s="836"/>
      <c r="CV11" s="836"/>
      <c r="CW11" s="836"/>
      <c r="CX11" s="836"/>
      <c r="CY11" s="836"/>
      <c r="CZ11" s="836"/>
      <c r="DA11" s="836"/>
      <c r="DB11" s="836"/>
      <c r="DC11" s="836"/>
      <c r="DD11" s="836"/>
      <c r="DE11" s="836"/>
      <c r="DF11" s="836"/>
      <c r="DG11" s="836"/>
      <c r="DH11" s="836"/>
      <c r="DI11" s="836"/>
      <c r="DJ11" s="836"/>
      <c r="DK11" s="836"/>
      <c r="DL11" s="836"/>
      <c r="DM11" s="836"/>
      <c r="DN11" s="836"/>
      <c r="DO11" s="836"/>
      <c r="DP11" s="836"/>
      <c r="DQ11" s="836"/>
      <c r="DR11" s="836"/>
      <c r="DS11" s="836"/>
      <c r="DT11" s="836"/>
      <c r="DU11" s="836"/>
      <c r="DV11" s="836"/>
      <c r="DW11" s="836"/>
      <c r="DX11" s="836"/>
      <c r="DY11" s="836"/>
      <c r="DZ11" s="836"/>
      <c r="EA11" s="836"/>
      <c r="EB11" s="836"/>
      <c r="EC11" s="836"/>
      <c r="ED11" s="836"/>
      <c r="EE11" s="836"/>
      <c r="EF11" s="836"/>
      <c r="EG11" s="836"/>
      <c r="EH11" s="836"/>
      <c r="EI11" s="836"/>
      <c r="EJ11" s="836"/>
      <c r="EK11" s="836"/>
      <c r="EL11" s="836"/>
      <c r="EM11" s="836"/>
      <c r="EN11" s="836"/>
      <c r="EO11" s="836"/>
      <c r="EP11" s="836"/>
      <c r="EQ11" s="836"/>
      <c r="ER11" s="836"/>
      <c r="ES11" s="836"/>
      <c r="ET11" s="836"/>
      <c r="EU11" s="836"/>
      <c r="EV11" s="836"/>
      <c r="EW11" s="836"/>
      <c r="EX11" s="836"/>
      <c r="EY11" s="836"/>
      <c r="EZ11" s="836"/>
      <c r="FA11" s="836"/>
      <c r="FB11" s="836"/>
      <c r="FC11" s="836"/>
      <c r="FD11" s="836"/>
      <c r="FE11" s="836"/>
      <c r="FF11" s="836"/>
      <c r="FG11" s="836"/>
      <c r="FH11" s="836"/>
      <c r="FI11" s="836"/>
      <c r="FJ11" s="836"/>
      <c r="FK11" s="836"/>
      <c r="FL11" s="836"/>
      <c r="FM11" s="836"/>
      <c r="FN11" s="836"/>
      <c r="FO11" s="836"/>
      <c r="FP11" s="836"/>
      <c r="FQ11" s="836"/>
      <c r="FR11" s="836"/>
      <c r="FS11" s="836"/>
      <c r="FT11" s="836"/>
      <c r="FU11" s="836"/>
      <c r="FV11" s="836"/>
      <c r="FW11" s="836"/>
      <c r="FX11" s="836"/>
      <c r="FY11" s="836"/>
      <c r="FZ11" s="836"/>
      <c r="GA11" s="836"/>
      <c r="GB11" s="836"/>
      <c r="GC11" s="836"/>
      <c r="GD11" s="836"/>
      <c r="GE11" s="836"/>
      <c r="GF11" s="836"/>
      <c r="GG11" s="836"/>
      <c r="GH11" s="836"/>
      <c r="GI11" s="836"/>
      <c r="GJ11" s="836"/>
      <c r="GK11" s="836"/>
      <c r="GL11" s="836"/>
      <c r="GM11" s="836"/>
      <c r="GN11" s="836"/>
      <c r="GO11" s="836"/>
      <c r="GP11" s="836"/>
      <c r="GQ11" s="836"/>
      <c r="GR11" s="836"/>
      <c r="GS11" s="836"/>
      <c r="GT11" s="836"/>
      <c r="GU11" s="836"/>
      <c r="GV11" s="836"/>
      <c r="GW11" s="836"/>
      <c r="GX11" s="836"/>
      <c r="GY11" s="836"/>
      <c r="GZ11" s="836"/>
      <c r="HA11" s="836"/>
      <c r="HB11" s="836"/>
      <c r="HC11" s="836"/>
      <c r="HD11" s="836"/>
      <c r="HE11" s="836"/>
      <c r="HF11" s="836"/>
      <c r="HG11" s="836"/>
      <c r="HH11" s="836"/>
      <c r="HI11" s="836"/>
      <c r="HJ11" s="836"/>
      <c r="HK11" s="836"/>
      <c r="HL11" s="836"/>
      <c r="HM11" s="836"/>
      <c r="HN11" s="836"/>
      <c r="HO11" s="836"/>
      <c r="HP11" s="836"/>
      <c r="HQ11" s="836"/>
      <c r="HR11" s="836"/>
      <c r="HS11" s="836"/>
      <c r="HT11" s="836"/>
      <c r="HU11" s="836"/>
      <c r="HV11" s="836"/>
      <c r="HW11" s="836"/>
      <c r="HX11" s="836"/>
      <c r="HY11" s="836"/>
      <c r="HZ11" s="836"/>
      <c r="IA11" s="836"/>
      <c r="IB11" s="836"/>
      <c r="IC11" s="836"/>
      <c r="ID11" s="836"/>
      <c r="IE11" s="836"/>
      <c r="IF11" s="836"/>
      <c r="IG11" s="836"/>
      <c r="IH11" s="836"/>
      <c r="II11" s="836"/>
      <c r="IJ11" s="836"/>
      <c r="IK11" s="836"/>
      <c r="IL11" s="836"/>
      <c r="IM11" s="836"/>
      <c r="IN11" s="836"/>
      <c r="IO11" s="836"/>
      <c r="IP11" s="836"/>
      <c r="IQ11" s="836"/>
      <c r="IR11" s="836"/>
      <c r="IS11" s="836"/>
      <c r="IT11" s="836"/>
      <c r="IU11" s="836"/>
      <c r="IV11" s="836"/>
    </row>
    <row r="12" spans="1:256" ht="9.75" customHeight="1" x14ac:dyDescent="0.2">
      <c r="B12" s="3637" t="s">
        <v>599</v>
      </c>
      <c r="D12" s="3640" t="s">
        <v>600</v>
      </c>
      <c r="E12" s="3641" t="s">
        <v>601</v>
      </c>
      <c r="F12" s="3642"/>
      <c r="G12" s="3643"/>
      <c r="H12" s="929"/>
      <c r="I12" s="930"/>
      <c r="J12" s="930"/>
      <c r="K12" s="3640" t="s">
        <v>600</v>
      </c>
      <c r="L12" s="3641" t="s">
        <v>602</v>
      </c>
      <c r="M12" s="3642"/>
      <c r="N12" s="3642"/>
      <c r="O12" s="3642"/>
      <c r="P12" s="3642"/>
      <c r="Q12" s="3642"/>
      <c r="R12" s="3642"/>
      <c r="S12" s="3642"/>
      <c r="T12" s="3642"/>
      <c r="U12" s="3643"/>
      <c r="V12" s="930"/>
      <c r="W12" s="897"/>
      <c r="X12" s="3640" t="s">
        <v>600</v>
      </c>
      <c r="Y12" s="3651" t="s">
        <v>603</v>
      </c>
      <c r="Z12" s="3652"/>
      <c r="AA12" s="3652"/>
      <c r="AB12" s="3652"/>
      <c r="AC12" s="3652"/>
      <c r="AD12" s="3652"/>
      <c r="AE12" s="3652"/>
      <c r="AF12" s="3652"/>
      <c r="AG12" s="3652"/>
      <c r="AH12" s="3652"/>
      <c r="AI12" s="3652"/>
      <c r="AJ12" s="3652"/>
      <c r="AK12" s="3653"/>
      <c r="AL12" s="897"/>
    </row>
    <row r="13" spans="1:256" ht="5.0999999999999996" customHeight="1" x14ac:dyDescent="0.2">
      <c r="B13" s="3638"/>
      <c r="D13" s="3640"/>
      <c r="E13" s="3644"/>
      <c r="F13" s="3645"/>
      <c r="G13" s="3646"/>
      <c r="H13" s="897"/>
      <c r="I13" s="897"/>
      <c r="J13" s="897"/>
      <c r="K13" s="3640"/>
      <c r="L13" s="3644"/>
      <c r="M13" s="3645"/>
      <c r="N13" s="3645"/>
      <c r="O13" s="3645"/>
      <c r="P13" s="3645"/>
      <c r="Q13" s="3645"/>
      <c r="R13" s="3645"/>
      <c r="S13" s="3645"/>
      <c r="T13" s="3645"/>
      <c r="U13" s="3646"/>
      <c r="V13" s="897"/>
      <c r="W13" s="897"/>
      <c r="X13" s="3640"/>
      <c r="Y13" s="3654"/>
      <c r="Z13" s="3655"/>
      <c r="AA13" s="3655"/>
      <c r="AB13" s="3655"/>
      <c r="AC13" s="3655"/>
      <c r="AD13" s="3655"/>
      <c r="AE13" s="3655"/>
      <c r="AF13" s="3655"/>
      <c r="AG13" s="3655"/>
      <c r="AH13" s="3655"/>
      <c r="AI13" s="3655"/>
      <c r="AJ13" s="3655"/>
      <c r="AK13" s="3656"/>
      <c r="AL13" s="897"/>
    </row>
    <row r="14" spans="1:256" ht="9.75" customHeight="1" x14ac:dyDescent="0.2">
      <c r="B14" s="3638"/>
      <c r="D14" s="3640"/>
      <c r="E14" s="3644"/>
      <c r="F14" s="3645"/>
      <c r="G14" s="3646"/>
      <c r="H14" s="929"/>
      <c r="I14" s="930"/>
      <c r="J14" s="930"/>
      <c r="K14" s="3640"/>
      <c r="L14" s="3644"/>
      <c r="M14" s="3645"/>
      <c r="N14" s="3645"/>
      <c r="O14" s="3645"/>
      <c r="P14" s="3645"/>
      <c r="Q14" s="3645"/>
      <c r="R14" s="3645"/>
      <c r="S14" s="3645"/>
      <c r="T14" s="3645"/>
      <c r="U14" s="3646"/>
      <c r="V14" s="930"/>
      <c r="W14" s="897"/>
      <c r="X14" s="3640"/>
      <c r="Y14" s="3654"/>
      <c r="Z14" s="3655"/>
      <c r="AA14" s="3655"/>
      <c r="AB14" s="3655"/>
      <c r="AC14" s="3655"/>
      <c r="AD14" s="3655"/>
      <c r="AE14" s="3655"/>
      <c r="AF14" s="3655"/>
      <c r="AG14" s="3655"/>
      <c r="AH14" s="3655"/>
      <c r="AI14" s="3655"/>
      <c r="AJ14" s="3655"/>
      <c r="AK14" s="3656"/>
      <c r="AL14" s="897"/>
    </row>
    <row r="15" spans="1:256" ht="9.75" customHeight="1" x14ac:dyDescent="0.2">
      <c r="B15" s="3638"/>
      <c r="D15" s="3640"/>
      <c r="E15" s="3657" t="s">
        <v>604</v>
      </c>
      <c r="F15" s="3658"/>
      <c r="G15" s="3659"/>
      <c r="H15" s="931"/>
      <c r="I15" s="932"/>
      <c r="J15" s="932"/>
      <c r="K15" s="3640"/>
      <c r="L15" s="3657" t="s">
        <v>605</v>
      </c>
      <c r="M15" s="3658"/>
      <c r="N15" s="3658"/>
      <c r="O15" s="933"/>
      <c r="P15" s="933"/>
      <c r="Q15" s="933"/>
      <c r="R15" s="934" t="s">
        <v>606</v>
      </c>
      <c r="S15" s="3658" t="s">
        <v>607</v>
      </c>
      <c r="T15" s="3658"/>
      <c r="U15" s="3659"/>
      <c r="V15" s="935"/>
      <c r="W15" s="936"/>
      <c r="X15" s="3640"/>
      <c r="Y15" s="3657" t="s">
        <v>608</v>
      </c>
      <c r="Z15" s="3658"/>
      <c r="AA15" s="3658"/>
      <c r="AB15" s="937"/>
      <c r="AC15" s="938"/>
      <c r="AD15" s="3658" t="s">
        <v>609</v>
      </c>
      <c r="AE15" s="3658"/>
      <c r="AF15" s="3658"/>
      <c r="AG15" s="938"/>
      <c r="AH15" s="939"/>
      <c r="AI15" s="3658" t="s">
        <v>610</v>
      </c>
      <c r="AJ15" s="3658"/>
      <c r="AK15" s="3659"/>
      <c r="AL15" s="897"/>
    </row>
    <row r="16" spans="1:256" ht="5.0999999999999996" customHeight="1" x14ac:dyDescent="0.2">
      <c r="B16" s="3638"/>
      <c r="D16" s="3640"/>
      <c r="E16" s="3657"/>
      <c r="F16" s="3658"/>
      <c r="G16" s="3659"/>
      <c r="H16" s="931"/>
      <c r="I16" s="932"/>
      <c r="J16" s="932"/>
      <c r="K16" s="3640"/>
      <c r="L16" s="3657"/>
      <c r="M16" s="3658"/>
      <c r="N16" s="3658"/>
      <c r="O16" s="933"/>
      <c r="P16" s="933"/>
      <c r="Q16" s="933"/>
      <c r="R16" s="3663">
        <f>$B15</f>
        <v>0</v>
      </c>
      <c r="S16" s="3658"/>
      <c r="T16" s="3658"/>
      <c r="U16" s="3659"/>
      <c r="V16" s="935"/>
      <c r="W16" s="936"/>
      <c r="X16" s="3640"/>
      <c r="Y16" s="3657"/>
      <c r="Z16" s="3658"/>
      <c r="AA16" s="3658"/>
      <c r="AB16" s="939"/>
      <c r="AC16" s="939"/>
      <c r="AD16" s="3658"/>
      <c r="AE16" s="3658"/>
      <c r="AF16" s="3658"/>
      <c r="AG16" s="939"/>
      <c r="AH16" s="939"/>
      <c r="AI16" s="3658"/>
      <c r="AJ16" s="3658"/>
      <c r="AK16" s="3659"/>
      <c r="AL16" s="897"/>
    </row>
    <row r="17" spans="2:38" ht="9.75" customHeight="1" x14ac:dyDescent="0.2">
      <c r="B17" s="3639"/>
      <c r="D17" s="3640"/>
      <c r="E17" s="3660"/>
      <c r="F17" s="3661"/>
      <c r="G17" s="3662"/>
      <c r="H17" s="931"/>
      <c r="I17" s="932"/>
      <c r="J17" s="932"/>
      <c r="K17" s="3640"/>
      <c r="L17" s="3660"/>
      <c r="M17" s="3661"/>
      <c r="N17" s="3661"/>
      <c r="O17" s="940"/>
      <c r="P17" s="940"/>
      <c r="Q17" s="940"/>
      <c r="R17" s="3664"/>
      <c r="S17" s="3661"/>
      <c r="T17" s="3661"/>
      <c r="U17" s="3662"/>
      <c r="V17" s="935"/>
      <c r="W17" s="936"/>
      <c r="X17" s="3640"/>
      <c r="Y17" s="3660"/>
      <c r="Z17" s="3661"/>
      <c r="AA17" s="3661"/>
      <c r="AB17" s="941"/>
      <c r="AC17" s="942"/>
      <c r="AD17" s="3661"/>
      <c r="AE17" s="3661"/>
      <c r="AF17" s="3661"/>
      <c r="AG17" s="943"/>
      <c r="AH17" s="942"/>
      <c r="AI17" s="3661"/>
      <c r="AJ17" s="3661"/>
      <c r="AK17" s="3662"/>
      <c r="AL17" s="897"/>
    </row>
    <row r="18" spans="2:38" ht="19.5" customHeight="1" x14ac:dyDescent="0.25">
      <c r="B18" s="894"/>
      <c r="F18" s="944"/>
      <c r="M18" s="944"/>
      <c r="O18" s="945"/>
      <c r="P18" s="945"/>
      <c r="Q18" s="945"/>
      <c r="R18" s="945"/>
      <c r="S18" s="946"/>
      <c r="T18" s="944"/>
      <c r="U18" s="947"/>
      <c r="V18" s="935"/>
      <c r="W18" s="936"/>
      <c r="X18" s="935"/>
      <c r="Y18" s="948"/>
      <c r="Z18" s="949"/>
      <c r="AA18" s="948"/>
      <c r="AB18" s="947"/>
      <c r="AC18" s="947"/>
      <c r="AD18" s="947"/>
      <c r="AE18" s="949"/>
      <c r="AF18" s="948"/>
      <c r="AG18" s="948"/>
      <c r="AH18" s="930"/>
      <c r="AI18" s="930"/>
      <c r="AJ18" s="949"/>
      <c r="AK18" s="948"/>
      <c r="AL18" s="897"/>
    </row>
    <row r="19" spans="2:38" ht="9.9499999999999993" customHeight="1" x14ac:dyDescent="0.2">
      <c r="B19" s="3665">
        <v>1</v>
      </c>
      <c r="D19" s="950" t="s">
        <v>416</v>
      </c>
      <c r="E19" s="3668" t="s">
        <v>611</v>
      </c>
      <c r="F19" s="3669"/>
      <c r="G19" s="3669"/>
      <c r="H19" s="3669"/>
      <c r="I19" s="3669"/>
      <c r="J19" s="3669"/>
      <c r="K19" s="3669"/>
      <c r="L19" s="3669"/>
      <c r="M19" s="3669"/>
      <c r="N19" s="3669"/>
      <c r="O19" s="3669"/>
      <c r="P19" s="3669"/>
      <c r="Q19" s="3669"/>
      <c r="R19" s="3669"/>
      <c r="S19" s="3669"/>
      <c r="T19" s="3669"/>
      <c r="U19" s="3670"/>
      <c r="V19" s="935"/>
      <c r="W19" s="936"/>
      <c r="X19" s="951"/>
      <c r="Y19" s="952"/>
      <c r="Z19" s="949"/>
      <c r="AA19" s="948"/>
      <c r="AB19" s="947"/>
      <c r="AC19" s="947"/>
      <c r="AD19" s="947"/>
      <c r="AE19" s="949"/>
      <c r="AF19" s="948"/>
      <c r="AG19" s="948"/>
      <c r="AH19" s="930"/>
      <c r="AI19" s="930"/>
      <c r="AJ19" s="949"/>
      <c r="AK19" s="952"/>
      <c r="AL19" s="897"/>
    </row>
    <row r="20" spans="2:38" ht="5.0999999999999996" customHeight="1" x14ac:dyDescent="0.2">
      <c r="B20" s="3666"/>
      <c r="D20" s="3650">
        <f>B19</f>
        <v>1</v>
      </c>
      <c r="E20" s="3671"/>
      <c r="F20" s="3672"/>
      <c r="G20" s="3672"/>
      <c r="H20" s="3672"/>
      <c r="I20" s="3672"/>
      <c r="J20" s="3672"/>
      <c r="K20" s="3672"/>
      <c r="L20" s="3672"/>
      <c r="M20" s="3672"/>
      <c r="N20" s="3672"/>
      <c r="O20" s="3672"/>
      <c r="P20" s="3672"/>
      <c r="Q20" s="3672"/>
      <c r="R20" s="3672"/>
      <c r="S20" s="3672"/>
      <c r="T20" s="3672"/>
      <c r="U20" s="3673"/>
      <c r="V20" s="935"/>
      <c r="W20" s="936"/>
      <c r="X20" s="951"/>
      <c r="Y20" s="952"/>
      <c r="Z20" s="949"/>
      <c r="AA20" s="948"/>
      <c r="AB20" s="947"/>
      <c r="AC20" s="947"/>
      <c r="AD20" s="947"/>
      <c r="AE20" s="949"/>
      <c r="AF20" s="948"/>
      <c r="AG20" s="948"/>
      <c r="AH20" s="930"/>
      <c r="AI20" s="930"/>
      <c r="AJ20" s="949"/>
      <c r="AK20" s="952"/>
      <c r="AL20" s="897"/>
    </row>
    <row r="21" spans="2:38" ht="9.9499999999999993" customHeight="1" x14ac:dyDescent="0.2">
      <c r="B21" s="3667"/>
      <c r="D21" s="3650"/>
      <c r="E21" s="3674"/>
      <c r="F21" s="3675"/>
      <c r="G21" s="3675"/>
      <c r="H21" s="3675"/>
      <c r="I21" s="3675"/>
      <c r="J21" s="3675"/>
      <c r="K21" s="3675"/>
      <c r="L21" s="3675"/>
      <c r="M21" s="3675"/>
      <c r="N21" s="3675"/>
      <c r="O21" s="3675"/>
      <c r="P21" s="3675"/>
      <c r="Q21" s="3675"/>
      <c r="R21" s="3675"/>
      <c r="S21" s="3675"/>
      <c r="T21" s="3675"/>
      <c r="U21" s="3676"/>
      <c r="V21" s="935"/>
      <c r="W21" s="936"/>
      <c r="X21" s="951"/>
      <c r="Y21" s="952"/>
      <c r="Z21" s="949"/>
      <c r="AA21" s="948"/>
      <c r="AB21" s="947"/>
      <c r="AC21" s="947"/>
      <c r="AD21" s="947"/>
      <c r="AE21" s="949"/>
      <c r="AF21" s="948"/>
      <c r="AG21" s="948"/>
      <c r="AH21" s="930"/>
      <c r="AI21" s="930"/>
      <c r="AJ21" s="949"/>
      <c r="AK21" s="952"/>
      <c r="AL21" s="897"/>
    </row>
    <row r="22" spans="2:38" ht="9.9499999999999993" customHeight="1" x14ac:dyDescent="0.25">
      <c r="B22" s="894"/>
      <c r="E22" s="953"/>
      <c r="F22" s="954"/>
      <c r="G22" s="953"/>
      <c r="H22" s="953"/>
      <c r="I22" s="953"/>
      <c r="J22" s="953"/>
      <c r="K22" s="953"/>
      <c r="L22" s="953"/>
      <c r="M22" s="954"/>
      <c r="N22" s="953"/>
      <c r="O22" s="955"/>
      <c r="P22" s="955"/>
      <c r="Q22" s="955"/>
      <c r="R22" s="956"/>
      <c r="S22" s="957"/>
      <c r="T22" s="954"/>
      <c r="U22" s="958"/>
      <c r="V22" s="935"/>
      <c r="W22" s="936"/>
      <c r="X22" s="959"/>
      <c r="Y22" s="960"/>
      <c r="Z22" s="949"/>
      <c r="AA22" s="948"/>
      <c r="AB22" s="947"/>
      <c r="AC22" s="947"/>
      <c r="AD22" s="947"/>
      <c r="AE22" s="949"/>
      <c r="AF22" s="948"/>
      <c r="AG22" s="948"/>
      <c r="AH22" s="930"/>
      <c r="AI22" s="930"/>
      <c r="AJ22" s="949"/>
      <c r="AK22" s="961"/>
      <c r="AL22" s="897"/>
    </row>
    <row r="23" spans="2:38" ht="9.9499999999999993" customHeight="1" x14ac:dyDescent="0.2">
      <c r="B23" s="3665">
        <v>2</v>
      </c>
      <c r="D23" s="950" t="s">
        <v>416</v>
      </c>
      <c r="E23" s="3677" t="s">
        <v>612</v>
      </c>
      <c r="F23" s="3678"/>
      <c r="G23" s="3678"/>
      <c r="H23" s="3678"/>
      <c r="I23" s="3678"/>
      <c r="J23" s="3678"/>
      <c r="K23" s="3678"/>
      <c r="L23" s="3678"/>
      <c r="M23" s="3678"/>
      <c r="N23" s="3678"/>
      <c r="O23" s="3678"/>
      <c r="P23" s="3678"/>
      <c r="Q23" s="3678"/>
      <c r="R23" s="3678"/>
      <c r="S23" s="3678"/>
      <c r="T23" s="3678"/>
      <c r="U23" s="3678"/>
      <c r="V23" s="3647" t="s">
        <v>613</v>
      </c>
      <c r="W23" s="962"/>
      <c r="X23" s="951"/>
      <c r="Y23" s="952"/>
      <c r="Z23" s="949"/>
      <c r="AA23" s="948"/>
      <c r="AB23" s="947"/>
      <c r="AC23" s="947"/>
      <c r="AD23" s="947"/>
      <c r="AE23" s="949"/>
      <c r="AF23" s="948"/>
      <c r="AG23" s="948"/>
      <c r="AH23" s="930"/>
      <c r="AI23" s="930"/>
      <c r="AJ23" s="949"/>
      <c r="AK23" s="952"/>
      <c r="AL23" s="897"/>
    </row>
    <row r="24" spans="2:38" ht="5.0999999999999996" customHeight="1" x14ac:dyDescent="0.2">
      <c r="B24" s="3666"/>
      <c r="D24" s="3650">
        <f>B23</f>
        <v>2</v>
      </c>
      <c r="E24" s="3679"/>
      <c r="F24" s="3680"/>
      <c r="G24" s="3680"/>
      <c r="H24" s="3680"/>
      <c r="I24" s="3680"/>
      <c r="J24" s="3680"/>
      <c r="K24" s="3680"/>
      <c r="L24" s="3680"/>
      <c r="M24" s="3680"/>
      <c r="N24" s="3680"/>
      <c r="O24" s="3680"/>
      <c r="P24" s="3680"/>
      <c r="Q24" s="3680"/>
      <c r="R24" s="3680"/>
      <c r="S24" s="3680"/>
      <c r="T24" s="3680"/>
      <c r="U24" s="3680"/>
      <c r="V24" s="3648"/>
      <c r="W24" s="962"/>
      <c r="X24" s="951"/>
      <c r="Y24" s="952"/>
      <c r="Z24" s="949"/>
      <c r="AA24" s="948"/>
      <c r="AB24" s="947"/>
      <c r="AC24" s="947"/>
      <c r="AD24" s="947"/>
      <c r="AE24" s="949"/>
      <c r="AF24" s="948"/>
      <c r="AG24" s="948"/>
      <c r="AH24" s="930"/>
      <c r="AI24" s="930"/>
      <c r="AJ24" s="949"/>
      <c r="AK24" s="952"/>
      <c r="AL24" s="897"/>
    </row>
    <row r="25" spans="2:38" ht="15.75" customHeight="1" x14ac:dyDescent="0.2">
      <c r="B25" s="3667"/>
      <c r="D25" s="3650"/>
      <c r="E25" s="3681"/>
      <c r="F25" s="3682"/>
      <c r="G25" s="3682"/>
      <c r="H25" s="3682"/>
      <c r="I25" s="3682"/>
      <c r="J25" s="3682"/>
      <c r="K25" s="3682"/>
      <c r="L25" s="3682"/>
      <c r="M25" s="3682"/>
      <c r="N25" s="3682"/>
      <c r="O25" s="3682"/>
      <c r="P25" s="3682"/>
      <c r="Q25" s="3682"/>
      <c r="R25" s="3682"/>
      <c r="S25" s="3682"/>
      <c r="T25" s="3682"/>
      <c r="U25" s="3682"/>
      <c r="V25" s="3649"/>
      <c r="W25" s="962"/>
      <c r="X25" s="951"/>
      <c r="Y25" s="952"/>
      <c r="Z25" s="949"/>
      <c r="AA25" s="948"/>
      <c r="AB25" s="947"/>
      <c r="AC25" s="947"/>
      <c r="AD25" s="947"/>
      <c r="AE25" s="949"/>
      <c r="AF25" s="948"/>
      <c r="AG25" s="948"/>
      <c r="AH25" s="930"/>
      <c r="AI25" s="930"/>
      <c r="AJ25" s="949"/>
      <c r="AK25" s="952"/>
      <c r="AL25" s="897"/>
    </row>
    <row r="26" spans="2:38" ht="9.9499999999999993" customHeight="1" x14ac:dyDescent="0.25">
      <c r="B26" s="894"/>
      <c r="F26" s="944"/>
      <c r="M26" s="944"/>
      <c r="S26" s="946"/>
      <c r="T26" s="944"/>
      <c r="U26" s="947"/>
      <c r="V26" s="935"/>
      <c r="W26" s="936"/>
      <c r="X26" s="945"/>
      <c r="Y26" s="963"/>
      <c r="Z26" s="949"/>
      <c r="AA26" s="948"/>
      <c r="AB26" s="947"/>
      <c r="AC26" s="947"/>
      <c r="AD26" s="947"/>
      <c r="AE26" s="949"/>
      <c r="AF26" s="948"/>
      <c r="AG26" s="948"/>
      <c r="AH26" s="930"/>
      <c r="AI26" s="930"/>
      <c r="AJ26" s="949"/>
      <c r="AK26" s="964"/>
      <c r="AL26" s="897"/>
    </row>
    <row r="27" spans="2:38" ht="9.9499999999999993" customHeight="1" x14ac:dyDescent="0.2">
      <c r="B27" s="3665">
        <v>3</v>
      </c>
      <c r="D27" s="836"/>
      <c r="E27" s="836"/>
      <c r="F27" s="944"/>
      <c r="G27" s="836"/>
      <c r="H27" s="836"/>
      <c r="I27" s="836"/>
      <c r="J27" s="836"/>
      <c r="K27" s="836"/>
      <c r="L27" s="836"/>
      <c r="M27" s="944"/>
      <c r="N27" s="836"/>
      <c r="O27" s="836"/>
      <c r="P27" s="836"/>
      <c r="Q27" s="836"/>
      <c r="R27" s="836"/>
      <c r="S27" s="836"/>
      <c r="T27" s="944"/>
      <c r="U27" s="836"/>
      <c r="V27" s="935"/>
      <c r="W27" s="936"/>
      <c r="X27" s="950" t="s">
        <v>614</v>
      </c>
      <c r="Y27" s="3683" t="s">
        <v>615</v>
      </c>
      <c r="Z27" s="3684"/>
      <c r="AA27" s="3684"/>
      <c r="AB27" s="3684"/>
      <c r="AC27" s="3684"/>
      <c r="AD27" s="3684"/>
      <c r="AE27" s="3684"/>
      <c r="AF27" s="3684"/>
      <c r="AG27" s="3684"/>
      <c r="AH27" s="3684"/>
      <c r="AI27" s="3684"/>
      <c r="AJ27" s="3684"/>
      <c r="AK27" s="3685"/>
      <c r="AL27" s="897"/>
    </row>
    <row r="28" spans="2:38" ht="5.0999999999999996" customHeight="1" x14ac:dyDescent="0.2">
      <c r="B28" s="3666"/>
      <c r="D28" s="836"/>
      <c r="E28" s="836"/>
      <c r="F28" s="944"/>
      <c r="G28" s="836"/>
      <c r="H28" s="836"/>
      <c r="I28" s="836"/>
      <c r="J28" s="836"/>
      <c r="K28" s="836"/>
      <c r="L28" s="836"/>
      <c r="M28" s="944"/>
      <c r="N28" s="836"/>
      <c r="O28" s="836"/>
      <c r="P28" s="836"/>
      <c r="Q28" s="836"/>
      <c r="R28" s="836"/>
      <c r="S28" s="836"/>
      <c r="T28" s="944"/>
      <c r="U28" s="836"/>
      <c r="V28" s="935"/>
      <c r="W28" s="936"/>
      <c r="X28" s="3650">
        <f>$B27</f>
        <v>3</v>
      </c>
      <c r="Y28" s="3686"/>
      <c r="Z28" s="3687"/>
      <c r="AA28" s="3687"/>
      <c r="AB28" s="3687"/>
      <c r="AC28" s="3687"/>
      <c r="AD28" s="3687"/>
      <c r="AE28" s="3687"/>
      <c r="AF28" s="3687"/>
      <c r="AG28" s="3687"/>
      <c r="AH28" s="3687"/>
      <c r="AI28" s="3687"/>
      <c r="AJ28" s="3687"/>
      <c r="AK28" s="3688"/>
      <c r="AL28" s="897"/>
    </row>
    <row r="29" spans="2:38" ht="9.9499999999999993" customHeight="1" x14ac:dyDescent="0.2">
      <c r="B29" s="3667"/>
      <c r="D29" s="836"/>
      <c r="E29" s="836"/>
      <c r="F29" s="944"/>
      <c r="G29" s="836"/>
      <c r="H29" s="836"/>
      <c r="I29" s="836"/>
      <c r="J29" s="836"/>
      <c r="K29" s="836"/>
      <c r="L29" s="836"/>
      <c r="M29" s="944"/>
      <c r="N29" s="836"/>
      <c r="O29" s="836"/>
      <c r="P29" s="836"/>
      <c r="Q29" s="836"/>
      <c r="R29" s="836"/>
      <c r="S29" s="836"/>
      <c r="T29" s="944"/>
      <c r="U29" s="836"/>
      <c r="V29" s="935"/>
      <c r="W29" s="936"/>
      <c r="X29" s="3650"/>
      <c r="Y29" s="3689"/>
      <c r="Z29" s="3690"/>
      <c r="AA29" s="3690"/>
      <c r="AB29" s="3690"/>
      <c r="AC29" s="3690"/>
      <c r="AD29" s="3690"/>
      <c r="AE29" s="3690"/>
      <c r="AF29" s="3690"/>
      <c r="AG29" s="3690"/>
      <c r="AH29" s="3690"/>
      <c r="AI29" s="3690"/>
      <c r="AJ29" s="3690"/>
      <c r="AK29" s="3691"/>
      <c r="AL29" s="897"/>
    </row>
    <row r="30" spans="2:38" ht="9.9499999999999993" customHeight="1" x14ac:dyDescent="0.25">
      <c r="B30" s="894"/>
      <c r="D30" s="836"/>
      <c r="E30" s="836"/>
      <c r="F30" s="944"/>
      <c r="G30" s="836"/>
      <c r="H30" s="836"/>
      <c r="I30" s="836"/>
      <c r="J30" s="836"/>
      <c r="K30" s="836"/>
      <c r="L30" s="836"/>
      <c r="M30" s="944"/>
      <c r="N30" s="836"/>
      <c r="O30" s="968"/>
      <c r="P30" s="968"/>
      <c r="Q30" s="968"/>
      <c r="R30" s="969"/>
      <c r="S30" s="969"/>
      <c r="T30" s="944"/>
      <c r="U30" s="969"/>
      <c r="V30" s="935"/>
      <c r="W30" s="936"/>
      <c r="X30" s="945"/>
      <c r="Y30" s="957"/>
      <c r="Z30" s="949"/>
      <c r="AA30" s="948"/>
      <c r="AB30" s="947"/>
      <c r="AC30" s="947"/>
      <c r="AD30" s="947"/>
      <c r="AE30" s="949"/>
      <c r="AF30" s="948"/>
      <c r="AG30" s="948"/>
      <c r="AH30" s="930"/>
      <c r="AI30" s="930"/>
      <c r="AJ30" s="949"/>
      <c r="AK30" s="958"/>
      <c r="AL30" s="897"/>
    </row>
    <row r="31" spans="2:38" ht="9.9499999999999993" customHeight="1" x14ac:dyDescent="0.2">
      <c r="B31" s="3665">
        <v>4</v>
      </c>
      <c r="D31" s="836"/>
      <c r="E31" s="836"/>
      <c r="F31" s="944"/>
      <c r="G31" s="836"/>
      <c r="H31" s="836"/>
      <c r="I31" s="836"/>
      <c r="J31" s="836"/>
      <c r="K31" s="836"/>
      <c r="L31" s="836"/>
      <c r="M31" s="944"/>
      <c r="N31" s="836"/>
      <c r="O31" s="836"/>
      <c r="P31" s="836"/>
      <c r="Q31" s="836"/>
      <c r="R31" s="836"/>
      <c r="S31" s="836"/>
      <c r="T31" s="944"/>
      <c r="U31" s="836"/>
      <c r="V31" s="935"/>
      <c r="W31" s="936"/>
      <c r="X31" s="950" t="s">
        <v>614</v>
      </c>
      <c r="Y31" s="3683" t="s">
        <v>616</v>
      </c>
      <c r="Z31" s="3684"/>
      <c r="AA31" s="3684"/>
      <c r="AB31" s="3684"/>
      <c r="AC31" s="3684"/>
      <c r="AD31" s="3684"/>
      <c r="AE31" s="3684"/>
      <c r="AF31" s="3684"/>
      <c r="AG31" s="3684"/>
      <c r="AH31" s="3684"/>
      <c r="AI31" s="3684"/>
      <c r="AJ31" s="3684"/>
      <c r="AK31" s="3685"/>
      <c r="AL31" s="897"/>
    </row>
    <row r="32" spans="2:38" ht="5.0999999999999996" customHeight="1" x14ac:dyDescent="0.2">
      <c r="B32" s="3666"/>
      <c r="D32" s="836"/>
      <c r="E32" s="836"/>
      <c r="F32" s="944"/>
      <c r="G32" s="836"/>
      <c r="H32" s="836"/>
      <c r="I32" s="836"/>
      <c r="J32" s="836"/>
      <c r="K32" s="836"/>
      <c r="L32" s="836"/>
      <c r="M32" s="944"/>
      <c r="N32" s="836"/>
      <c r="O32" s="836"/>
      <c r="P32" s="836"/>
      <c r="Q32" s="836"/>
      <c r="R32" s="836"/>
      <c r="S32" s="836"/>
      <c r="T32" s="944"/>
      <c r="U32" s="836"/>
      <c r="V32" s="935"/>
      <c r="W32" s="936"/>
      <c r="X32" s="3650">
        <f>$B31</f>
        <v>4</v>
      </c>
      <c r="Y32" s="3686"/>
      <c r="Z32" s="3687"/>
      <c r="AA32" s="3687"/>
      <c r="AB32" s="3687"/>
      <c r="AC32" s="3687"/>
      <c r="AD32" s="3687"/>
      <c r="AE32" s="3687"/>
      <c r="AF32" s="3687"/>
      <c r="AG32" s="3687"/>
      <c r="AH32" s="3687"/>
      <c r="AI32" s="3687"/>
      <c r="AJ32" s="3687"/>
      <c r="AK32" s="3688"/>
      <c r="AL32" s="897"/>
    </row>
    <row r="33" spans="2:38" ht="15.75" customHeight="1" x14ac:dyDescent="0.2">
      <c r="B33" s="3667"/>
      <c r="D33" s="836"/>
      <c r="E33" s="836"/>
      <c r="F33" s="944"/>
      <c r="G33" s="836"/>
      <c r="H33" s="836"/>
      <c r="I33" s="836"/>
      <c r="J33" s="836"/>
      <c r="K33" s="836"/>
      <c r="L33" s="836"/>
      <c r="M33" s="944"/>
      <c r="N33" s="836"/>
      <c r="O33" s="836"/>
      <c r="P33" s="836"/>
      <c r="Q33" s="836"/>
      <c r="R33" s="836"/>
      <c r="S33" s="836"/>
      <c r="T33" s="944"/>
      <c r="U33" s="836"/>
      <c r="V33" s="935"/>
      <c r="W33" s="936"/>
      <c r="X33" s="3650"/>
      <c r="Y33" s="3689"/>
      <c r="Z33" s="3690"/>
      <c r="AA33" s="3690"/>
      <c r="AB33" s="3690"/>
      <c r="AC33" s="3690"/>
      <c r="AD33" s="3690"/>
      <c r="AE33" s="3690"/>
      <c r="AF33" s="3690"/>
      <c r="AG33" s="3690"/>
      <c r="AH33" s="3690"/>
      <c r="AI33" s="3690"/>
      <c r="AJ33" s="3690"/>
      <c r="AK33" s="3691"/>
      <c r="AL33" s="897"/>
    </row>
    <row r="34" spans="2:38" ht="9.9499999999999993" customHeight="1" x14ac:dyDescent="0.25">
      <c r="B34" s="894"/>
      <c r="D34" s="945"/>
      <c r="E34" s="946"/>
      <c r="F34" s="944"/>
      <c r="G34" s="947"/>
      <c r="H34" s="947"/>
      <c r="I34" s="932"/>
      <c r="J34" s="932"/>
      <c r="K34" s="945"/>
      <c r="L34" s="946"/>
      <c r="M34" s="944"/>
      <c r="N34" s="947"/>
      <c r="O34" s="932"/>
      <c r="P34" s="932"/>
      <c r="Q34" s="932"/>
      <c r="R34" s="945"/>
      <c r="S34" s="946"/>
      <c r="T34" s="944"/>
      <c r="U34" s="947"/>
      <c r="V34" s="935"/>
      <c r="W34" s="936"/>
      <c r="X34" s="948"/>
      <c r="Y34" s="948"/>
      <c r="Z34" s="949"/>
      <c r="AA34" s="948"/>
      <c r="AB34" s="947"/>
      <c r="AC34" s="947"/>
      <c r="AD34" s="947"/>
      <c r="AE34" s="949"/>
      <c r="AF34" s="948"/>
      <c r="AG34" s="948"/>
      <c r="AH34" s="930"/>
      <c r="AI34" s="930"/>
      <c r="AJ34" s="949"/>
      <c r="AK34" s="948"/>
      <c r="AL34" s="897"/>
    </row>
    <row r="35" spans="2:38" ht="9.9499999999999993" customHeight="1" x14ac:dyDescent="0.2">
      <c r="B35" s="3665">
        <v>5</v>
      </c>
      <c r="D35" s="950" t="s">
        <v>416</v>
      </c>
      <c r="E35" s="3683" t="s">
        <v>617</v>
      </c>
      <c r="F35" s="3684"/>
      <c r="G35" s="3685"/>
      <c r="H35" s="970"/>
      <c r="I35" s="935"/>
      <c r="J35" s="935"/>
      <c r="K35" s="950" t="s">
        <v>606</v>
      </c>
      <c r="L35" s="3701" t="s">
        <v>618</v>
      </c>
      <c r="M35" s="3702"/>
      <c r="N35" s="3703"/>
      <c r="O35" s="933"/>
      <c r="P35" s="933"/>
      <c r="Q35" s="933"/>
      <c r="R35" s="948"/>
      <c r="S35" s="948"/>
      <c r="T35" s="944"/>
      <c r="U35" s="948"/>
      <c r="V35" s="897"/>
      <c r="W35" s="897"/>
      <c r="X35" s="948"/>
      <c r="Y35" s="948"/>
      <c r="Z35" s="949"/>
      <c r="AA35" s="948"/>
      <c r="AB35" s="947"/>
      <c r="AC35" s="947"/>
      <c r="AD35" s="947"/>
      <c r="AE35" s="949"/>
      <c r="AF35" s="948"/>
      <c r="AG35" s="948"/>
      <c r="AH35" s="930"/>
      <c r="AI35" s="930"/>
      <c r="AJ35" s="949"/>
      <c r="AK35" s="948"/>
      <c r="AL35" s="897"/>
    </row>
    <row r="36" spans="2:38" ht="5.0999999999999996" customHeight="1" x14ac:dyDescent="0.2">
      <c r="B36" s="3666"/>
      <c r="D36" s="3650">
        <f>$B35</f>
        <v>5</v>
      </c>
      <c r="E36" s="3686"/>
      <c r="F36" s="3687"/>
      <c r="G36" s="3688"/>
      <c r="H36" s="970"/>
      <c r="I36" s="935"/>
      <c r="J36" s="935"/>
      <c r="K36" s="3650">
        <f>$B35</f>
        <v>5</v>
      </c>
      <c r="L36" s="3704"/>
      <c r="M36" s="3658"/>
      <c r="N36" s="3705"/>
      <c r="O36" s="933"/>
      <c r="P36" s="933"/>
      <c r="Q36" s="933"/>
      <c r="R36" s="948"/>
      <c r="S36" s="948"/>
      <c r="T36" s="944"/>
      <c r="U36" s="948"/>
      <c r="V36" s="897"/>
      <c r="W36" s="897"/>
      <c r="X36" s="948"/>
      <c r="Y36" s="948"/>
      <c r="Z36" s="949"/>
      <c r="AA36" s="948"/>
      <c r="AB36" s="947"/>
      <c r="AC36" s="947"/>
      <c r="AD36" s="947"/>
      <c r="AE36" s="949"/>
      <c r="AF36" s="948"/>
      <c r="AG36" s="948"/>
      <c r="AH36" s="930"/>
      <c r="AI36" s="930"/>
      <c r="AJ36" s="949"/>
      <c r="AK36" s="948"/>
      <c r="AL36" s="897"/>
    </row>
    <row r="37" spans="2:38" ht="9.9499999999999993" customHeight="1" x14ac:dyDescent="0.2">
      <c r="B37" s="3667"/>
      <c r="D37" s="3650"/>
      <c r="E37" s="3689"/>
      <c r="F37" s="3690"/>
      <c r="G37" s="3691"/>
      <c r="H37" s="970"/>
      <c r="I37" s="935"/>
      <c r="J37" s="935"/>
      <c r="K37" s="3650"/>
      <c r="L37" s="3706"/>
      <c r="M37" s="3661"/>
      <c r="N37" s="3707"/>
      <c r="O37" s="933"/>
      <c r="P37" s="933"/>
      <c r="Q37" s="933"/>
      <c r="R37" s="948"/>
      <c r="S37" s="948"/>
      <c r="T37" s="944"/>
      <c r="U37" s="948"/>
      <c r="V37" s="897"/>
      <c r="W37" s="897"/>
      <c r="X37" s="948"/>
      <c r="Y37" s="948"/>
      <c r="Z37" s="949"/>
      <c r="AA37" s="948"/>
      <c r="AB37" s="947"/>
      <c r="AC37" s="947"/>
      <c r="AD37" s="947"/>
      <c r="AE37" s="949"/>
      <c r="AF37" s="948"/>
      <c r="AG37" s="948"/>
      <c r="AH37" s="930"/>
      <c r="AI37" s="930"/>
      <c r="AJ37" s="949"/>
      <c r="AK37" s="948"/>
      <c r="AL37" s="897"/>
    </row>
    <row r="38" spans="2:38" ht="9.9499999999999993" customHeight="1" x14ac:dyDescent="0.25">
      <c r="B38" s="894"/>
      <c r="D38" s="945"/>
      <c r="E38" s="957"/>
      <c r="F38" s="954"/>
      <c r="G38" s="958"/>
      <c r="H38" s="947"/>
      <c r="I38" s="935"/>
      <c r="J38" s="935"/>
      <c r="K38" s="945"/>
      <c r="L38" s="957"/>
      <c r="M38" s="954"/>
      <c r="N38" s="958"/>
      <c r="O38" s="933"/>
      <c r="P38" s="933"/>
      <c r="Q38" s="933"/>
      <c r="R38" s="945"/>
      <c r="S38" s="946"/>
      <c r="T38" s="944"/>
      <c r="U38" s="947"/>
      <c r="V38" s="936"/>
      <c r="W38" s="936"/>
      <c r="X38" s="948"/>
      <c r="Y38" s="948"/>
      <c r="Z38" s="949"/>
      <c r="AA38" s="948"/>
      <c r="AB38" s="947"/>
      <c r="AC38" s="947"/>
      <c r="AD38" s="947"/>
      <c r="AE38" s="949"/>
      <c r="AF38" s="948"/>
      <c r="AG38" s="948"/>
      <c r="AH38" s="930"/>
      <c r="AI38" s="930"/>
      <c r="AJ38" s="949"/>
      <c r="AK38" s="948"/>
      <c r="AL38" s="936"/>
    </row>
    <row r="39" spans="2:38" ht="9.9499999999999993" customHeight="1" x14ac:dyDescent="0.2">
      <c r="B39" s="3665">
        <v>6</v>
      </c>
      <c r="D39" s="950" t="s">
        <v>416</v>
      </c>
      <c r="E39" s="3692" t="s">
        <v>619</v>
      </c>
      <c r="F39" s="3693"/>
      <c r="G39" s="3694"/>
      <c r="H39" s="947"/>
      <c r="I39" s="935"/>
      <c r="J39" s="935"/>
      <c r="K39" s="950" t="s">
        <v>606</v>
      </c>
      <c r="L39" s="3701" t="s">
        <v>620</v>
      </c>
      <c r="M39" s="3702"/>
      <c r="N39" s="3703"/>
      <c r="O39" s="933"/>
      <c r="P39" s="933"/>
      <c r="Q39" s="933"/>
      <c r="R39" s="948"/>
      <c r="S39" s="948"/>
      <c r="T39" s="944"/>
      <c r="U39" s="948"/>
      <c r="V39" s="897"/>
      <c r="W39" s="897"/>
      <c r="X39" s="948"/>
      <c r="Y39" s="948"/>
      <c r="Z39" s="949"/>
      <c r="AA39" s="948"/>
      <c r="AB39" s="947"/>
      <c r="AC39" s="947"/>
      <c r="AD39" s="947"/>
      <c r="AE39" s="949"/>
      <c r="AF39" s="948"/>
      <c r="AG39" s="948"/>
      <c r="AH39" s="930"/>
      <c r="AI39" s="930"/>
      <c r="AJ39" s="949"/>
      <c r="AK39" s="948"/>
      <c r="AL39" s="897"/>
    </row>
    <row r="40" spans="2:38" ht="5.0999999999999996" customHeight="1" x14ac:dyDescent="0.2">
      <c r="B40" s="3666"/>
      <c r="D40" s="3650">
        <f>B39</f>
        <v>6</v>
      </c>
      <c r="E40" s="3695"/>
      <c r="F40" s="3696"/>
      <c r="G40" s="3697"/>
      <c r="H40" s="947"/>
      <c r="I40" s="935"/>
      <c r="J40" s="935"/>
      <c r="K40" s="3650">
        <f>$B39</f>
        <v>6</v>
      </c>
      <c r="L40" s="3704"/>
      <c r="M40" s="3658"/>
      <c r="N40" s="3705"/>
      <c r="O40" s="933"/>
      <c r="P40" s="933"/>
      <c r="Q40" s="933"/>
      <c r="R40" s="948"/>
      <c r="S40" s="948"/>
      <c r="T40" s="944"/>
      <c r="U40" s="948"/>
      <c r="V40" s="897"/>
      <c r="W40" s="897"/>
      <c r="X40" s="971"/>
      <c r="Y40" s="963"/>
      <c r="Z40" s="949"/>
      <c r="AA40" s="963"/>
      <c r="AB40" s="963"/>
      <c r="AC40" s="964"/>
      <c r="AD40" s="964"/>
      <c r="AE40" s="949"/>
      <c r="AF40" s="964"/>
      <c r="AG40" s="964"/>
      <c r="AH40" s="936"/>
      <c r="AI40" s="963"/>
      <c r="AJ40" s="949"/>
      <c r="AK40" s="936"/>
      <c r="AL40" s="897"/>
    </row>
    <row r="41" spans="2:38" ht="9.9499999999999993" customHeight="1" x14ac:dyDescent="0.2">
      <c r="B41" s="3667"/>
      <c r="D41" s="3650"/>
      <c r="E41" s="3698"/>
      <c r="F41" s="3699"/>
      <c r="G41" s="3700"/>
      <c r="H41" s="947"/>
      <c r="I41" s="935"/>
      <c r="J41" s="935"/>
      <c r="K41" s="3650"/>
      <c r="L41" s="3706"/>
      <c r="M41" s="3661"/>
      <c r="N41" s="3707"/>
      <c r="O41" s="933"/>
      <c r="P41" s="933"/>
      <c r="Q41" s="933"/>
      <c r="R41" s="948"/>
      <c r="S41" s="948"/>
      <c r="T41" s="944"/>
      <c r="U41" s="948"/>
      <c r="V41" s="897"/>
      <c r="W41" s="897"/>
      <c r="X41" s="971"/>
      <c r="Y41" s="948"/>
      <c r="Z41" s="949"/>
      <c r="AA41" s="948"/>
      <c r="AB41" s="947"/>
      <c r="AC41" s="947"/>
      <c r="AD41" s="947"/>
      <c r="AE41" s="949"/>
      <c r="AF41" s="948"/>
      <c r="AG41" s="948"/>
      <c r="AH41" s="930"/>
      <c r="AI41" s="930"/>
      <c r="AJ41" s="949"/>
      <c r="AK41" s="948"/>
      <c r="AL41" s="897"/>
    </row>
    <row r="42" spans="2:38" ht="9.75" customHeight="1" x14ac:dyDescent="0.2">
      <c r="B42" s="972"/>
      <c r="C42" s="973"/>
      <c r="D42" s="973"/>
      <c r="E42" s="974"/>
      <c r="F42" s="954"/>
      <c r="G42" s="974"/>
      <c r="H42" s="973"/>
      <c r="I42" s="935"/>
      <c r="J42" s="935"/>
      <c r="K42" s="945"/>
      <c r="L42" s="946"/>
      <c r="M42" s="944"/>
      <c r="N42" s="947"/>
      <c r="O42" s="971"/>
      <c r="P42" s="971"/>
      <c r="Q42" s="971"/>
      <c r="R42" s="971"/>
      <c r="S42" s="971"/>
      <c r="T42" s="944"/>
      <c r="U42" s="948"/>
      <c r="V42" s="897"/>
      <c r="W42" s="897"/>
      <c r="X42" s="897"/>
      <c r="Y42" s="3701" t="s">
        <v>608</v>
      </c>
      <c r="Z42" s="3702"/>
      <c r="AA42" s="3703"/>
      <c r="AB42" s="937"/>
      <c r="AC42" s="938"/>
      <c r="AD42" s="3701" t="s">
        <v>609</v>
      </c>
      <c r="AE42" s="3702"/>
      <c r="AF42" s="3703"/>
      <c r="AG42" s="938"/>
      <c r="AH42" s="939"/>
      <c r="AI42" s="3701" t="s">
        <v>610</v>
      </c>
      <c r="AJ42" s="3702"/>
      <c r="AK42" s="3703"/>
      <c r="AL42" s="897"/>
    </row>
    <row r="43" spans="2:38" ht="5.0999999999999996" customHeight="1" x14ac:dyDescent="0.2">
      <c r="B43" s="972"/>
      <c r="C43" s="973"/>
      <c r="D43" s="973"/>
      <c r="E43" s="974"/>
      <c r="F43" s="954"/>
      <c r="G43" s="974"/>
      <c r="H43" s="973"/>
      <c r="I43" s="949"/>
      <c r="J43" s="949"/>
      <c r="K43" s="949"/>
      <c r="L43" s="949"/>
      <c r="M43" s="949"/>
      <c r="N43" s="949"/>
      <c r="O43" s="949"/>
      <c r="P43" s="949"/>
      <c r="Q43" s="949"/>
      <c r="R43" s="949"/>
      <c r="S43" s="949"/>
      <c r="T43" s="949"/>
      <c r="U43" s="949"/>
      <c r="V43" s="949"/>
      <c r="W43" s="949"/>
      <c r="X43" s="949"/>
      <c r="Y43" s="3704"/>
      <c r="Z43" s="3658"/>
      <c r="AA43" s="3705"/>
      <c r="AB43" s="975"/>
      <c r="AC43" s="975"/>
      <c r="AD43" s="3704"/>
      <c r="AE43" s="3658"/>
      <c r="AF43" s="3705"/>
      <c r="AG43" s="975"/>
      <c r="AH43" s="975"/>
      <c r="AI43" s="3704"/>
      <c r="AJ43" s="3658"/>
      <c r="AK43" s="3705"/>
      <c r="AL43" s="897"/>
    </row>
    <row r="44" spans="2:38" ht="12" customHeight="1" x14ac:dyDescent="0.2">
      <c r="B44" s="972"/>
      <c r="C44" s="973"/>
      <c r="D44" s="973"/>
      <c r="E44" s="974"/>
      <c r="F44" s="954"/>
      <c r="G44" s="974"/>
      <c r="H44" s="947"/>
      <c r="I44" s="949"/>
      <c r="J44" s="935"/>
      <c r="K44" s="945"/>
      <c r="L44" s="946"/>
      <c r="M44" s="944"/>
      <c r="N44" s="947"/>
      <c r="O44" s="947"/>
      <c r="P44" s="947"/>
      <c r="Q44" s="947"/>
      <c r="R44" s="947"/>
      <c r="S44" s="947"/>
      <c r="T44" s="944"/>
      <c r="U44" s="947"/>
      <c r="V44" s="947"/>
      <c r="W44" s="964"/>
      <c r="X44" s="947"/>
      <c r="Y44" s="3706"/>
      <c r="Z44" s="3661"/>
      <c r="AA44" s="3707"/>
      <c r="AB44" s="937"/>
      <c r="AC44" s="938"/>
      <c r="AD44" s="3706"/>
      <c r="AE44" s="3661"/>
      <c r="AF44" s="3707"/>
      <c r="AG44" s="976"/>
      <c r="AH44" s="938"/>
      <c r="AI44" s="3706"/>
      <c r="AJ44" s="3661"/>
      <c r="AK44" s="3707"/>
      <c r="AL44" s="897"/>
    </row>
    <row r="45" spans="2:38" ht="13.5" customHeight="1" x14ac:dyDescent="0.2">
      <c r="B45" s="3665">
        <v>7</v>
      </c>
      <c r="D45" s="950" t="s">
        <v>416</v>
      </c>
      <c r="E45" s="3708" t="s">
        <v>621</v>
      </c>
      <c r="F45" s="3709"/>
      <c r="G45" s="3710"/>
      <c r="H45" s="973"/>
      <c r="I45" s="949"/>
      <c r="J45" s="935"/>
      <c r="K45" s="945"/>
      <c r="L45" s="946"/>
      <c r="M45" s="944"/>
      <c r="N45" s="947"/>
      <c r="O45" s="932"/>
      <c r="P45" s="932"/>
      <c r="Q45" s="932"/>
      <c r="R45" s="934" t="s">
        <v>606</v>
      </c>
      <c r="S45" s="3717" t="s">
        <v>622</v>
      </c>
      <c r="T45" s="3718"/>
      <c r="U45" s="3719"/>
      <c r="V45" s="897"/>
      <c r="W45" s="897"/>
      <c r="X45" s="971"/>
      <c r="Y45" s="948"/>
      <c r="Z45" s="949"/>
      <c r="AA45" s="963"/>
      <c r="AB45" s="963"/>
      <c r="AC45" s="964"/>
      <c r="AD45" s="964"/>
      <c r="AE45" s="949"/>
      <c r="AF45" s="964"/>
      <c r="AG45" s="948"/>
      <c r="AH45" s="897"/>
      <c r="AI45" s="963"/>
      <c r="AJ45" s="949"/>
      <c r="AK45" s="948"/>
      <c r="AL45" s="897"/>
    </row>
    <row r="46" spans="2:38" ht="4.5" customHeight="1" x14ac:dyDescent="0.2">
      <c r="B46" s="3666"/>
      <c r="D46" s="3650">
        <f>$B45</f>
        <v>7</v>
      </c>
      <c r="E46" s="3711"/>
      <c r="F46" s="3712"/>
      <c r="G46" s="3713"/>
      <c r="H46" s="949"/>
      <c r="I46" s="949"/>
      <c r="J46" s="945"/>
      <c r="K46" s="945"/>
      <c r="L46" s="946"/>
      <c r="M46" s="944"/>
      <c r="N46" s="947"/>
      <c r="O46" s="932"/>
      <c r="P46" s="932"/>
      <c r="Q46" s="932"/>
      <c r="R46" s="3663">
        <f>$B45</f>
        <v>7</v>
      </c>
      <c r="S46" s="3720"/>
      <c r="T46" s="3721"/>
      <c r="U46" s="3722"/>
      <c r="V46" s="897"/>
      <c r="W46" s="897"/>
      <c r="X46" s="971"/>
      <c r="Y46" s="948"/>
      <c r="Z46" s="949"/>
      <c r="AA46" s="963"/>
      <c r="AB46" s="963"/>
      <c r="AC46" s="964"/>
      <c r="AD46" s="964"/>
      <c r="AE46" s="949"/>
      <c r="AF46" s="936"/>
      <c r="AG46" s="936"/>
      <c r="AH46" s="897"/>
      <c r="AI46" s="963"/>
      <c r="AJ46" s="949"/>
      <c r="AK46" s="936"/>
      <c r="AL46" s="897"/>
    </row>
    <row r="47" spans="2:38" ht="12.75" customHeight="1" x14ac:dyDescent="0.2">
      <c r="B47" s="3667"/>
      <c r="D47" s="3650"/>
      <c r="E47" s="3714"/>
      <c r="F47" s="3715"/>
      <c r="G47" s="3716"/>
      <c r="H47" s="935"/>
      <c r="I47" s="949"/>
      <c r="J47" s="935"/>
      <c r="K47" s="945"/>
      <c r="L47" s="946"/>
      <c r="M47" s="944"/>
      <c r="N47" s="947"/>
      <c r="O47" s="932"/>
      <c r="P47" s="932"/>
      <c r="Q47" s="932"/>
      <c r="R47" s="3663"/>
      <c r="S47" s="3723"/>
      <c r="T47" s="3724"/>
      <c r="U47" s="3725"/>
      <c r="V47" s="897"/>
      <c r="W47" s="897"/>
      <c r="X47" s="971"/>
      <c r="Y47" s="948"/>
      <c r="Z47" s="949"/>
      <c r="AA47" s="948"/>
      <c r="AB47" s="963"/>
      <c r="AC47" s="964"/>
      <c r="AD47" s="964"/>
      <c r="AE47" s="949"/>
      <c r="AF47" s="964"/>
      <c r="AG47" s="948"/>
      <c r="AH47" s="897"/>
      <c r="AI47" s="963"/>
      <c r="AJ47" s="949"/>
      <c r="AK47" s="948"/>
      <c r="AL47" s="897"/>
    </row>
    <row r="48" spans="2:38" ht="12.75" customHeight="1" x14ac:dyDescent="0.2">
      <c r="B48" s="972"/>
      <c r="C48" s="972"/>
      <c r="D48" s="972"/>
      <c r="E48" s="974"/>
      <c r="F48" s="954"/>
      <c r="G48" s="974"/>
      <c r="H48" s="935"/>
      <c r="I48" s="949"/>
      <c r="J48" s="935"/>
      <c r="K48" s="945"/>
      <c r="L48" s="946"/>
      <c r="M48" s="944"/>
      <c r="N48" s="947"/>
      <c r="O48" s="971"/>
      <c r="P48" s="971"/>
      <c r="Q48" s="971"/>
      <c r="R48" s="971"/>
      <c r="S48" s="971"/>
      <c r="T48" s="944"/>
      <c r="U48" s="971"/>
      <c r="V48" s="971"/>
      <c r="W48" s="971"/>
      <c r="X48" s="971"/>
      <c r="Y48" s="948"/>
      <c r="Z48" s="949"/>
      <c r="AA48" s="948"/>
      <c r="AB48" s="963"/>
      <c r="AC48" s="964"/>
      <c r="AD48" s="964"/>
      <c r="AE48" s="949"/>
      <c r="AF48" s="936"/>
      <c r="AG48" s="948"/>
      <c r="AH48" s="897"/>
      <c r="AI48" s="963"/>
      <c r="AJ48" s="949"/>
      <c r="AK48" s="948"/>
      <c r="AL48" s="897"/>
    </row>
    <row r="49" spans="2:38" ht="15" customHeight="1" x14ac:dyDescent="0.2">
      <c r="B49" s="3665">
        <v>8</v>
      </c>
      <c r="D49" s="950" t="s">
        <v>416</v>
      </c>
      <c r="E49" s="3744" t="s">
        <v>623</v>
      </c>
      <c r="F49" s="3745"/>
      <c r="G49" s="3746"/>
      <c r="H49" s="977"/>
      <c r="I49" s="949"/>
      <c r="J49" s="935"/>
      <c r="K49" s="950" t="s">
        <v>606</v>
      </c>
      <c r="L49" s="3753" t="s">
        <v>624</v>
      </c>
      <c r="M49" s="3754"/>
      <c r="N49" s="3754"/>
      <c r="O49" s="3755"/>
      <c r="P49" s="978"/>
      <c r="Q49" s="978"/>
      <c r="R49" s="932"/>
      <c r="S49" s="932"/>
      <c r="T49" s="944"/>
      <c r="U49" s="948"/>
      <c r="V49" s="897"/>
      <c r="W49" s="897"/>
      <c r="X49" s="971"/>
      <c r="Y49" s="948"/>
      <c r="Z49" s="949"/>
      <c r="AA49" s="948"/>
      <c r="AB49" s="963"/>
      <c r="AC49" s="964"/>
      <c r="AD49" s="964"/>
      <c r="AE49" s="949"/>
      <c r="AF49" s="964"/>
      <c r="AG49" s="948"/>
      <c r="AH49" s="897"/>
      <c r="AI49" s="963"/>
      <c r="AJ49" s="949"/>
      <c r="AK49" s="948"/>
      <c r="AL49" s="897"/>
    </row>
    <row r="50" spans="2:38" ht="5.0999999999999996" customHeight="1" x14ac:dyDescent="0.2">
      <c r="B50" s="3666"/>
      <c r="D50" s="3650">
        <f>$B49</f>
        <v>8</v>
      </c>
      <c r="E50" s="3747"/>
      <c r="F50" s="3748"/>
      <c r="G50" s="3749"/>
      <c r="H50" s="949"/>
      <c r="I50" s="949"/>
      <c r="J50" s="935"/>
      <c r="K50" s="3650">
        <f>$B49</f>
        <v>8</v>
      </c>
      <c r="L50" s="3756"/>
      <c r="M50" s="3757"/>
      <c r="N50" s="3757"/>
      <c r="O50" s="3758"/>
      <c r="P50" s="949"/>
      <c r="Q50" s="949"/>
      <c r="R50" s="949"/>
      <c r="S50" s="949"/>
      <c r="T50" s="949"/>
      <c r="U50" s="949"/>
      <c r="V50" s="949"/>
      <c r="W50" s="949"/>
      <c r="X50" s="949"/>
      <c r="Y50" s="949"/>
      <c r="Z50" s="949"/>
      <c r="AA50" s="948"/>
      <c r="AB50" s="963"/>
      <c r="AC50" s="964"/>
      <c r="AD50" s="964"/>
      <c r="AE50" s="949"/>
      <c r="AF50" s="936"/>
      <c r="AG50" s="936"/>
      <c r="AH50" s="897"/>
      <c r="AI50" s="963"/>
      <c r="AJ50" s="949"/>
      <c r="AK50" s="936"/>
      <c r="AL50" s="897"/>
    </row>
    <row r="51" spans="2:38" ht="15.75" customHeight="1" x14ac:dyDescent="0.2">
      <c r="B51" s="3667"/>
      <c r="D51" s="3650"/>
      <c r="E51" s="3750"/>
      <c r="F51" s="3751"/>
      <c r="G51" s="3752"/>
      <c r="H51" s="947"/>
      <c r="I51" s="933"/>
      <c r="J51" s="935"/>
      <c r="K51" s="3650"/>
      <c r="L51" s="3759"/>
      <c r="M51" s="3760"/>
      <c r="N51" s="3760"/>
      <c r="O51" s="3761"/>
      <c r="P51" s="978"/>
      <c r="Q51" s="978"/>
      <c r="R51" s="932"/>
      <c r="S51" s="932"/>
      <c r="T51" s="944"/>
      <c r="U51" s="948"/>
      <c r="V51" s="897"/>
      <c r="W51" s="897"/>
      <c r="X51" s="971"/>
      <c r="Y51" s="948"/>
      <c r="Z51" s="948"/>
      <c r="AA51" s="948"/>
      <c r="AB51" s="963"/>
      <c r="AC51" s="964"/>
      <c r="AD51" s="964"/>
      <c r="AE51" s="949"/>
      <c r="AF51" s="948"/>
      <c r="AG51" s="948"/>
      <c r="AH51" s="897"/>
      <c r="AI51" s="963"/>
      <c r="AJ51" s="949"/>
      <c r="AK51" s="948"/>
      <c r="AL51" s="897"/>
    </row>
    <row r="52" spans="2:38" ht="12.75" customHeight="1" x14ac:dyDescent="0.2">
      <c r="B52" s="972"/>
      <c r="C52" s="972"/>
      <c r="D52" s="972"/>
      <c r="E52" s="974"/>
      <c r="F52" s="954"/>
      <c r="G52" s="974"/>
      <c r="H52" s="947"/>
      <c r="I52" s="933"/>
      <c r="J52" s="933"/>
      <c r="K52" s="979"/>
      <c r="L52" s="963"/>
      <c r="M52" s="944"/>
      <c r="N52" s="964"/>
      <c r="O52" s="964"/>
      <c r="P52" s="964"/>
      <c r="Q52" s="964"/>
      <c r="R52" s="964"/>
      <c r="S52" s="964"/>
      <c r="T52" s="944"/>
      <c r="U52" s="964"/>
      <c r="V52" s="964"/>
      <c r="W52" s="964"/>
      <c r="X52" s="964"/>
      <c r="Y52" s="964"/>
      <c r="Z52" s="964"/>
      <c r="AA52" s="964"/>
      <c r="AB52" s="963"/>
      <c r="AC52" s="964"/>
      <c r="AD52" s="964"/>
      <c r="AE52" s="949"/>
      <c r="AF52" s="948"/>
      <c r="AG52" s="948"/>
      <c r="AH52" s="897"/>
      <c r="AI52" s="963"/>
      <c r="AJ52" s="949"/>
      <c r="AK52" s="948"/>
      <c r="AL52" s="897"/>
    </row>
    <row r="53" spans="2:38" ht="12.75" customHeight="1" x14ac:dyDescent="0.2">
      <c r="B53" s="3665">
        <v>9</v>
      </c>
      <c r="D53" s="950" t="s">
        <v>416</v>
      </c>
      <c r="E53" s="3726" t="s">
        <v>625</v>
      </c>
      <c r="F53" s="3727"/>
      <c r="G53" s="3728"/>
      <c r="H53" s="947"/>
      <c r="I53" s="933"/>
      <c r="J53" s="933"/>
      <c r="K53" s="950" t="s">
        <v>606</v>
      </c>
      <c r="L53" s="3735" t="s">
        <v>626</v>
      </c>
      <c r="M53" s="3736"/>
      <c r="N53" s="3737"/>
      <c r="O53" s="932"/>
      <c r="P53" s="932"/>
      <c r="Q53" s="932"/>
      <c r="R53" s="932"/>
      <c r="S53" s="932"/>
      <c r="T53" s="944"/>
      <c r="U53" s="948"/>
      <c r="V53" s="897"/>
      <c r="W53" s="897"/>
      <c r="X53" s="971"/>
      <c r="Y53" s="948"/>
      <c r="Z53" s="948"/>
      <c r="AA53" s="948"/>
      <c r="AB53" s="963"/>
      <c r="AC53" s="964"/>
      <c r="AD53" s="964"/>
      <c r="AE53" s="949"/>
      <c r="AF53" s="948"/>
      <c r="AG53" s="948"/>
      <c r="AH53" s="897"/>
      <c r="AI53" s="963"/>
      <c r="AJ53" s="949"/>
      <c r="AK53" s="948"/>
      <c r="AL53" s="897"/>
    </row>
    <row r="54" spans="2:38" ht="5.0999999999999996" customHeight="1" x14ac:dyDescent="0.2">
      <c r="B54" s="3666"/>
      <c r="D54" s="3650">
        <f>$B53</f>
        <v>9</v>
      </c>
      <c r="E54" s="3729"/>
      <c r="F54" s="3730"/>
      <c r="G54" s="3731"/>
      <c r="H54" s="947"/>
      <c r="I54" s="933"/>
      <c r="J54" s="933"/>
      <c r="K54" s="3650">
        <f>$B53</f>
        <v>9</v>
      </c>
      <c r="L54" s="3738"/>
      <c r="M54" s="3739"/>
      <c r="N54" s="3740"/>
      <c r="O54" s="932"/>
      <c r="P54" s="932"/>
      <c r="Q54" s="932"/>
      <c r="R54" s="932"/>
      <c r="S54" s="932"/>
      <c r="T54" s="944"/>
      <c r="U54" s="948"/>
      <c r="V54" s="897"/>
      <c r="W54" s="897"/>
      <c r="X54" s="971"/>
      <c r="Y54" s="948"/>
      <c r="Z54" s="948"/>
      <c r="AA54" s="948"/>
      <c r="AB54" s="963"/>
      <c r="AC54" s="964"/>
      <c r="AD54" s="964"/>
      <c r="AE54" s="949"/>
      <c r="AF54" s="936"/>
      <c r="AG54" s="936"/>
      <c r="AH54" s="897"/>
      <c r="AI54" s="963"/>
      <c r="AJ54" s="949"/>
      <c r="AK54" s="936"/>
      <c r="AL54" s="897"/>
    </row>
    <row r="55" spans="2:38" ht="15" customHeight="1" x14ac:dyDescent="0.2">
      <c r="B55" s="3667"/>
      <c r="D55" s="3650"/>
      <c r="E55" s="3732"/>
      <c r="F55" s="3733"/>
      <c r="G55" s="3734"/>
      <c r="H55" s="947"/>
      <c r="I55" s="933"/>
      <c r="J55" s="933"/>
      <c r="K55" s="3650"/>
      <c r="L55" s="3741"/>
      <c r="M55" s="3742"/>
      <c r="N55" s="3743"/>
      <c r="O55" s="932"/>
      <c r="P55" s="932"/>
      <c r="Q55" s="932"/>
      <c r="R55" s="932"/>
      <c r="S55" s="932"/>
      <c r="T55" s="944"/>
      <c r="U55" s="948"/>
      <c r="V55" s="897"/>
      <c r="W55" s="897"/>
      <c r="X55" s="971"/>
      <c r="Y55" s="948"/>
      <c r="Z55" s="948"/>
      <c r="AA55" s="948"/>
      <c r="AB55" s="963"/>
      <c r="AC55" s="964"/>
      <c r="AD55" s="964"/>
      <c r="AE55" s="949"/>
      <c r="AF55" s="948"/>
      <c r="AG55" s="948"/>
      <c r="AH55" s="897"/>
      <c r="AI55" s="963"/>
      <c r="AJ55" s="949"/>
      <c r="AK55" s="948"/>
      <c r="AL55" s="897"/>
    </row>
    <row r="56" spans="2:38" ht="9.9499999999999993" customHeight="1" x14ac:dyDescent="0.25">
      <c r="B56" s="894"/>
      <c r="D56" s="979"/>
      <c r="E56" s="976"/>
      <c r="F56" s="954"/>
      <c r="G56" s="976"/>
      <c r="H56" s="947"/>
      <c r="I56" s="933"/>
      <c r="J56" s="933"/>
      <c r="K56" s="945"/>
      <c r="L56" s="946"/>
      <c r="M56" s="944"/>
      <c r="N56" s="947"/>
      <c r="O56" s="932"/>
      <c r="P56" s="932"/>
      <c r="Q56" s="932"/>
      <c r="R56" s="932"/>
      <c r="S56" s="932"/>
      <c r="T56" s="944"/>
      <c r="U56" s="947"/>
      <c r="V56" s="936"/>
      <c r="W56" s="936"/>
      <c r="X56" s="979"/>
      <c r="Y56" s="948"/>
      <c r="Z56" s="948"/>
      <c r="AA56" s="948"/>
      <c r="AB56" s="963"/>
      <c r="AC56" s="964"/>
      <c r="AD56" s="964"/>
      <c r="AE56" s="949"/>
      <c r="AF56" s="964"/>
      <c r="AG56" s="964"/>
      <c r="AH56" s="936"/>
      <c r="AI56" s="963"/>
      <c r="AJ56" s="949"/>
      <c r="AK56" s="964"/>
      <c r="AL56" s="936"/>
    </row>
    <row r="57" spans="2:38" ht="15" customHeight="1" x14ac:dyDescent="0.2">
      <c r="B57" s="3665">
        <v>10</v>
      </c>
      <c r="D57" s="950" t="s">
        <v>416</v>
      </c>
      <c r="E57" s="3677" t="s">
        <v>627</v>
      </c>
      <c r="F57" s="3678"/>
      <c r="G57" s="3678"/>
      <c r="H57" s="3647" t="s">
        <v>628</v>
      </c>
      <c r="I57" s="933"/>
      <c r="J57" s="933"/>
      <c r="K57" s="950" t="s">
        <v>606</v>
      </c>
      <c r="L57" s="3762" t="s">
        <v>629</v>
      </c>
      <c r="M57" s="3763"/>
      <c r="N57" s="3763"/>
      <c r="O57" s="3768" t="s">
        <v>630</v>
      </c>
      <c r="P57" s="980"/>
      <c r="Q57" s="932"/>
      <c r="R57" s="932"/>
      <c r="S57" s="932"/>
      <c r="T57" s="944"/>
      <c r="U57" s="948"/>
      <c r="V57" s="897"/>
      <c r="W57" s="897"/>
      <c r="X57" s="971"/>
      <c r="Y57" s="948"/>
      <c r="Z57" s="948"/>
      <c r="AA57" s="948"/>
      <c r="AB57" s="963"/>
      <c r="AC57" s="964"/>
      <c r="AD57" s="964"/>
      <c r="AE57" s="949"/>
      <c r="AF57" s="948"/>
      <c r="AG57" s="948"/>
      <c r="AH57" s="897"/>
      <c r="AI57" s="963"/>
      <c r="AJ57" s="949"/>
      <c r="AK57" s="948"/>
      <c r="AL57" s="897"/>
    </row>
    <row r="58" spans="2:38" ht="5.0999999999999996" customHeight="1" x14ac:dyDescent="0.2">
      <c r="B58" s="3666"/>
      <c r="D58" s="3650">
        <f>$B57</f>
        <v>10</v>
      </c>
      <c r="E58" s="3679"/>
      <c r="F58" s="3680"/>
      <c r="G58" s="3680"/>
      <c r="H58" s="3648"/>
      <c r="I58" s="933"/>
      <c r="J58" s="933"/>
      <c r="K58" s="3650">
        <f>$B57</f>
        <v>10</v>
      </c>
      <c r="L58" s="3764"/>
      <c r="M58" s="3765"/>
      <c r="N58" s="3765"/>
      <c r="O58" s="3769"/>
      <c r="P58" s="944"/>
      <c r="Q58" s="944"/>
      <c r="R58" s="944"/>
      <c r="S58" s="944"/>
      <c r="T58" s="944"/>
      <c r="U58" s="948"/>
      <c r="V58" s="897"/>
      <c r="W58" s="897"/>
      <c r="X58" s="971"/>
      <c r="Y58" s="948"/>
      <c r="Z58" s="948"/>
      <c r="AA58" s="948"/>
      <c r="AB58" s="963"/>
      <c r="AC58" s="964"/>
      <c r="AD58" s="964"/>
      <c r="AE58" s="949"/>
      <c r="AF58" s="936"/>
      <c r="AG58" s="936"/>
      <c r="AH58" s="897"/>
      <c r="AI58" s="963"/>
      <c r="AJ58" s="949"/>
      <c r="AK58" s="936"/>
      <c r="AL58" s="897"/>
    </row>
    <row r="59" spans="2:38" ht="15.75" customHeight="1" x14ac:dyDescent="0.2">
      <c r="B59" s="3667"/>
      <c r="D59" s="3650"/>
      <c r="E59" s="3681"/>
      <c r="F59" s="3682"/>
      <c r="G59" s="3682"/>
      <c r="H59" s="3649"/>
      <c r="I59" s="933"/>
      <c r="J59" s="933"/>
      <c r="K59" s="3650"/>
      <c r="L59" s="3766"/>
      <c r="M59" s="3767"/>
      <c r="N59" s="3767"/>
      <c r="O59" s="3770"/>
      <c r="P59" s="980"/>
      <c r="Q59" s="932"/>
      <c r="R59" s="932"/>
      <c r="S59" s="932"/>
      <c r="T59" s="932"/>
      <c r="U59" s="932"/>
      <c r="V59" s="897"/>
      <c r="W59" s="897"/>
      <c r="X59" s="971"/>
      <c r="Y59" s="948"/>
      <c r="Z59" s="948"/>
      <c r="AA59" s="948"/>
      <c r="AB59" s="963"/>
      <c r="AC59" s="964"/>
      <c r="AD59" s="964"/>
      <c r="AE59" s="949"/>
      <c r="AF59" s="948"/>
      <c r="AG59" s="948"/>
      <c r="AH59" s="897"/>
      <c r="AI59" s="963"/>
      <c r="AJ59" s="949"/>
      <c r="AK59" s="948"/>
      <c r="AL59" s="897"/>
    </row>
    <row r="60" spans="2:38" ht="9.9499999999999993" customHeight="1" x14ac:dyDescent="0.25">
      <c r="B60" s="894"/>
      <c r="D60" s="945"/>
      <c r="E60" s="976"/>
      <c r="F60" s="954"/>
      <c r="G60" s="976"/>
      <c r="H60" s="947"/>
      <c r="I60" s="933"/>
      <c r="J60" s="933"/>
      <c r="K60" s="945"/>
      <c r="L60" s="946"/>
      <c r="M60" s="944"/>
      <c r="N60" s="947"/>
      <c r="O60" s="932"/>
      <c r="P60" s="932"/>
      <c r="Q60" s="932"/>
      <c r="R60" s="945"/>
      <c r="S60" s="946"/>
      <c r="T60" s="946"/>
      <c r="U60" s="946"/>
      <c r="V60" s="935"/>
      <c r="W60" s="936"/>
      <c r="X60" s="945"/>
      <c r="Y60" s="948"/>
      <c r="Z60" s="948"/>
      <c r="AA60" s="948"/>
      <c r="AB60" s="963"/>
      <c r="AC60" s="964"/>
      <c r="AD60" s="964"/>
      <c r="AE60" s="949"/>
      <c r="AF60" s="964"/>
      <c r="AG60" s="964"/>
      <c r="AH60" s="936"/>
      <c r="AI60" s="963"/>
      <c r="AJ60" s="949"/>
      <c r="AK60" s="964"/>
      <c r="AL60" s="936"/>
    </row>
    <row r="61" spans="2:38" ht="17.25" customHeight="1" x14ac:dyDescent="0.2">
      <c r="B61" s="3665">
        <v>11</v>
      </c>
      <c r="D61" s="950" t="s">
        <v>416</v>
      </c>
      <c r="E61" s="3677" t="s">
        <v>631</v>
      </c>
      <c r="F61" s="3678"/>
      <c r="G61" s="3678"/>
      <c r="H61" s="3647" t="s">
        <v>632</v>
      </c>
      <c r="I61" s="933"/>
      <c r="J61" s="933"/>
      <c r="K61" s="950" t="s">
        <v>606</v>
      </c>
      <c r="L61" s="3771" t="s">
        <v>633</v>
      </c>
      <c r="M61" s="3772"/>
      <c r="N61" s="3772"/>
      <c r="O61" s="3772"/>
      <c r="P61" s="3772"/>
      <c r="Q61" s="3772"/>
      <c r="R61" s="3772"/>
      <c r="S61" s="3772"/>
      <c r="T61" s="3772"/>
      <c r="U61" s="3773"/>
      <c r="V61" s="930"/>
      <c r="W61" s="897"/>
      <c r="X61" s="948"/>
      <c r="Y61" s="948"/>
      <c r="Z61" s="948"/>
      <c r="AA61" s="948"/>
      <c r="AB61" s="963"/>
      <c r="AC61" s="964"/>
      <c r="AD61" s="964"/>
      <c r="AE61" s="949"/>
      <c r="AF61" s="948"/>
      <c r="AG61" s="948"/>
      <c r="AH61" s="948"/>
      <c r="AI61" s="948"/>
      <c r="AJ61" s="949"/>
      <c r="AK61" s="964"/>
      <c r="AL61" s="936"/>
    </row>
    <row r="62" spans="2:38" ht="5.0999999999999996" customHeight="1" x14ac:dyDescent="0.2">
      <c r="B62" s="3666"/>
      <c r="D62" s="3650">
        <f>$B61</f>
        <v>11</v>
      </c>
      <c r="E62" s="3679"/>
      <c r="F62" s="3680"/>
      <c r="G62" s="3680"/>
      <c r="H62" s="3648"/>
      <c r="I62" s="933"/>
      <c r="J62" s="933"/>
      <c r="K62" s="3650">
        <f>$B61</f>
        <v>11</v>
      </c>
      <c r="L62" s="3774"/>
      <c r="M62" s="3775"/>
      <c r="N62" s="3775"/>
      <c r="O62" s="3775"/>
      <c r="P62" s="3775"/>
      <c r="Q62" s="3775"/>
      <c r="R62" s="3775"/>
      <c r="S62" s="3775"/>
      <c r="T62" s="3775"/>
      <c r="U62" s="3776"/>
      <c r="V62" s="949"/>
      <c r="W62" s="949"/>
      <c r="X62" s="949"/>
      <c r="Y62" s="949"/>
      <c r="Z62" s="949"/>
      <c r="AA62" s="949"/>
      <c r="AB62" s="949"/>
      <c r="AC62" s="949"/>
      <c r="AD62" s="949"/>
      <c r="AE62" s="949"/>
      <c r="AF62" s="949"/>
      <c r="AG62" s="949"/>
      <c r="AH62" s="949"/>
      <c r="AI62" s="949"/>
      <c r="AJ62" s="949"/>
      <c r="AK62" s="964"/>
      <c r="AL62" s="936"/>
    </row>
    <row r="63" spans="2:38" ht="12" customHeight="1" x14ac:dyDescent="0.2">
      <c r="B63" s="3667"/>
      <c r="D63" s="3650"/>
      <c r="E63" s="3681"/>
      <c r="F63" s="3682"/>
      <c r="G63" s="3682"/>
      <c r="H63" s="3649"/>
      <c r="I63" s="933"/>
      <c r="J63" s="933"/>
      <c r="K63" s="3650"/>
      <c r="L63" s="3777"/>
      <c r="M63" s="3778"/>
      <c r="N63" s="3778"/>
      <c r="O63" s="3778"/>
      <c r="P63" s="3778"/>
      <c r="Q63" s="3778"/>
      <c r="R63" s="3778"/>
      <c r="S63" s="3778"/>
      <c r="T63" s="3778"/>
      <c r="U63" s="3779"/>
      <c r="V63" s="930"/>
      <c r="W63" s="897"/>
      <c r="X63" s="948"/>
      <c r="Y63" s="948"/>
      <c r="Z63" s="948"/>
      <c r="AA63" s="948"/>
      <c r="AB63" s="948"/>
      <c r="AC63" s="948"/>
      <c r="AD63" s="948"/>
      <c r="AE63" s="948"/>
      <c r="AF63" s="948"/>
      <c r="AG63" s="948"/>
      <c r="AH63" s="948"/>
      <c r="AI63" s="948"/>
      <c r="AJ63" s="948"/>
      <c r="AK63" s="964"/>
      <c r="AL63" s="936"/>
    </row>
    <row r="64" spans="2:38" ht="9.9499999999999993" customHeight="1" x14ac:dyDescent="0.25">
      <c r="B64" s="894"/>
      <c r="D64" s="945"/>
      <c r="E64" s="946"/>
      <c r="F64" s="946"/>
      <c r="G64" s="947"/>
      <c r="H64" s="947"/>
      <c r="I64" s="933"/>
      <c r="J64" s="933"/>
      <c r="K64" s="945"/>
      <c r="L64" s="957"/>
      <c r="M64" s="954"/>
      <c r="N64" s="958"/>
      <c r="O64" s="955"/>
      <c r="P64" s="955"/>
      <c r="Q64" s="955"/>
      <c r="R64" s="956"/>
      <c r="S64" s="957"/>
      <c r="T64" s="954"/>
      <c r="U64" s="958"/>
      <c r="V64" s="936"/>
      <c r="W64" s="936"/>
      <c r="X64" s="979"/>
      <c r="Y64" s="963"/>
      <c r="Z64" s="963"/>
      <c r="AA64" s="963"/>
      <c r="AB64" s="963"/>
      <c r="AC64" s="936"/>
      <c r="AD64" s="964"/>
      <c r="AE64" s="964"/>
      <c r="AF64" s="964"/>
      <c r="AG64" s="964"/>
      <c r="AH64" s="936"/>
      <c r="AI64" s="963"/>
      <c r="AJ64" s="936"/>
      <c r="AK64" s="964"/>
      <c r="AL64" s="936"/>
    </row>
    <row r="65" spans="2:38" ht="9.9499999999999993" customHeight="1" x14ac:dyDescent="0.2">
      <c r="B65" s="3665">
        <v>12</v>
      </c>
      <c r="D65" s="971"/>
      <c r="E65" s="981"/>
      <c r="F65" s="981"/>
      <c r="G65" s="981"/>
      <c r="H65" s="982"/>
      <c r="I65" s="933"/>
      <c r="J65" s="933"/>
      <c r="K65" s="950" t="s">
        <v>606</v>
      </c>
      <c r="L65" s="3780" t="s">
        <v>634</v>
      </c>
      <c r="M65" s="3781"/>
      <c r="N65" s="3781"/>
      <c r="O65" s="3781"/>
      <c r="P65" s="3781"/>
      <c r="Q65" s="3781"/>
      <c r="R65" s="3781"/>
      <c r="S65" s="3781"/>
      <c r="T65" s="3781"/>
      <c r="U65" s="3782"/>
      <c r="V65" s="897"/>
      <c r="W65" s="897"/>
      <c r="X65" s="971"/>
      <c r="Y65" s="948"/>
      <c r="Z65" s="948"/>
      <c r="AA65" s="948"/>
      <c r="AB65" s="948"/>
      <c r="AC65" s="936"/>
      <c r="AD65" s="948"/>
      <c r="AE65" s="948"/>
      <c r="AF65" s="948"/>
      <c r="AG65" s="948"/>
      <c r="AH65" s="897"/>
      <c r="AI65" s="948"/>
      <c r="AJ65" s="936"/>
      <c r="AK65" s="948"/>
      <c r="AL65" s="897"/>
    </row>
    <row r="66" spans="2:38" ht="5.0999999999999996" customHeight="1" x14ac:dyDescent="0.2">
      <c r="B66" s="3666"/>
      <c r="D66" s="971"/>
      <c r="E66" s="981"/>
      <c r="F66" s="981"/>
      <c r="G66" s="981"/>
      <c r="H66" s="982"/>
      <c r="I66" s="933"/>
      <c r="J66" s="933"/>
      <c r="K66" s="3650">
        <f>$B65</f>
        <v>12</v>
      </c>
      <c r="L66" s="3783"/>
      <c r="M66" s="3784"/>
      <c r="N66" s="3784"/>
      <c r="O66" s="3784"/>
      <c r="P66" s="3784"/>
      <c r="Q66" s="3784"/>
      <c r="R66" s="3784"/>
      <c r="S66" s="3784"/>
      <c r="T66" s="3784"/>
      <c r="U66" s="3785"/>
      <c r="V66" s="897"/>
      <c r="W66" s="897"/>
      <c r="X66" s="971"/>
      <c r="Y66" s="936"/>
      <c r="Z66" s="936"/>
      <c r="AA66" s="936"/>
      <c r="AB66" s="936"/>
      <c r="AC66" s="936"/>
      <c r="AD66" s="936"/>
      <c r="AE66" s="936"/>
      <c r="AF66" s="936"/>
      <c r="AG66" s="936"/>
      <c r="AH66" s="897"/>
      <c r="AI66" s="936"/>
      <c r="AJ66" s="936"/>
      <c r="AK66" s="936"/>
      <c r="AL66" s="897"/>
    </row>
    <row r="67" spans="2:38" ht="9.9499999999999993" customHeight="1" x14ac:dyDescent="0.2">
      <c r="B67" s="3667"/>
      <c r="D67" s="971"/>
      <c r="E67" s="981"/>
      <c r="F67" s="981"/>
      <c r="G67" s="981"/>
      <c r="H67" s="982"/>
      <c r="I67" s="933"/>
      <c r="J67" s="933"/>
      <c r="K67" s="3650"/>
      <c r="L67" s="3786"/>
      <c r="M67" s="3787"/>
      <c r="N67" s="3787"/>
      <c r="O67" s="3787"/>
      <c r="P67" s="3787"/>
      <c r="Q67" s="3787"/>
      <c r="R67" s="3787"/>
      <c r="S67" s="3787"/>
      <c r="T67" s="3787"/>
      <c r="U67" s="3788"/>
      <c r="V67" s="897"/>
      <c r="W67" s="897"/>
      <c r="X67" s="971"/>
      <c r="Y67" s="948"/>
      <c r="Z67" s="948"/>
      <c r="AA67" s="948"/>
      <c r="AB67" s="948"/>
      <c r="AC67" s="936"/>
      <c r="AD67" s="948"/>
      <c r="AE67" s="948"/>
      <c r="AF67" s="948"/>
      <c r="AG67" s="948"/>
      <c r="AH67" s="897"/>
      <c r="AI67" s="948"/>
      <c r="AJ67" s="936"/>
      <c r="AK67" s="948"/>
      <c r="AL67" s="897"/>
    </row>
    <row r="68" spans="2:38" ht="9.9499999999999993" customHeight="1" x14ac:dyDescent="0.25">
      <c r="B68" s="894"/>
      <c r="D68" s="971"/>
      <c r="E68" s="981"/>
      <c r="F68" s="981"/>
      <c r="G68" s="981"/>
      <c r="H68" s="981"/>
      <c r="I68" s="981"/>
      <c r="J68" s="981"/>
      <c r="K68" s="945"/>
      <c r="L68" s="957"/>
      <c r="M68" s="954"/>
      <c r="N68" s="958"/>
      <c r="O68" s="955"/>
      <c r="P68" s="955"/>
      <c r="Q68" s="955"/>
      <c r="R68" s="956"/>
      <c r="S68" s="957"/>
      <c r="T68" s="954"/>
      <c r="U68" s="958"/>
      <c r="V68" s="936"/>
      <c r="W68" s="936"/>
      <c r="X68" s="979"/>
      <c r="Y68" s="963"/>
      <c r="Z68" s="963"/>
      <c r="AA68" s="963"/>
      <c r="AB68" s="963"/>
      <c r="AC68" s="936"/>
      <c r="AD68" s="964"/>
      <c r="AE68" s="964"/>
      <c r="AF68" s="964"/>
      <c r="AG68" s="964"/>
      <c r="AH68" s="936"/>
      <c r="AI68" s="963"/>
      <c r="AJ68" s="936"/>
      <c r="AK68" s="964"/>
      <c r="AL68" s="936"/>
    </row>
    <row r="69" spans="2:38" ht="15.75" customHeight="1" x14ac:dyDescent="0.2">
      <c r="B69" s="3665">
        <v>13</v>
      </c>
      <c r="D69" s="971"/>
      <c r="E69" s="981"/>
      <c r="F69" s="981"/>
      <c r="G69" s="981"/>
      <c r="H69" s="981"/>
      <c r="I69" s="981"/>
      <c r="J69" s="981"/>
      <c r="K69" s="950" t="s">
        <v>606</v>
      </c>
      <c r="L69" s="3789" t="s">
        <v>635</v>
      </c>
      <c r="M69" s="3790"/>
      <c r="N69" s="3790"/>
      <c r="O69" s="3790"/>
      <c r="P69" s="3790"/>
      <c r="Q69" s="3790"/>
      <c r="R69" s="3790"/>
      <c r="S69" s="3790"/>
      <c r="T69" s="3790"/>
      <c r="U69" s="3791"/>
      <c r="V69" s="3647" t="s">
        <v>628</v>
      </c>
      <c r="W69" s="962"/>
      <c r="X69" s="971"/>
      <c r="Y69" s="948"/>
      <c r="Z69" s="948"/>
      <c r="AA69" s="948"/>
      <c r="AB69" s="948"/>
      <c r="AC69" s="936"/>
      <c r="AD69" s="948"/>
      <c r="AE69" s="948"/>
      <c r="AF69" s="948"/>
      <c r="AG69" s="948"/>
      <c r="AH69" s="897"/>
      <c r="AI69" s="948"/>
      <c r="AJ69" s="936"/>
      <c r="AK69" s="948"/>
      <c r="AL69" s="897"/>
    </row>
    <row r="70" spans="2:38" ht="5.0999999999999996" customHeight="1" x14ac:dyDescent="0.2">
      <c r="B70" s="3666"/>
      <c r="D70" s="971"/>
      <c r="E70" s="981"/>
      <c r="F70" s="981"/>
      <c r="G70" s="981"/>
      <c r="H70" s="981"/>
      <c r="I70" s="981"/>
      <c r="J70" s="981"/>
      <c r="K70" s="3650">
        <f>$B69</f>
        <v>13</v>
      </c>
      <c r="L70" s="3792"/>
      <c r="M70" s="3793"/>
      <c r="N70" s="3793"/>
      <c r="O70" s="3793"/>
      <c r="P70" s="3793"/>
      <c r="Q70" s="3793"/>
      <c r="R70" s="3793"/>
      <c r="S70" s="3793"/>
      <c r="T70" s="3793"/>
      <c r="U70" s="3794"/>
      <c r="V70" s="3648"/>
      <c r="W70" s="962"/>
      <c r="X70" s="971"/>
      <c r="Y70" s="936"/>
      <c r="Z70" s="936"/>
      <c r="AA70" s="936"/>
      <c r="AB70" s="936"/>
      <c r="AC70" s="936"/>
      <c r="AD70" s="936"/>
      <c r="AE70" s="936"/>
      <c r="AF70" s="936"/>
      <c r="AG70" s="936"/>
      <c r="AH70" s="897"/>
      <c r="AI70" s="936"/>
      <c r="AJ70" s="936"/>
      <c r="AK70" s="936"/>
      <c r="AL70" s="897"/>
    </row>
    <row r="71" spans="2:38" ht="12.75" customHeight="1" x14ac:dyDescent="0.2">
      <c r="B71" s="3667"/>
      <c r="D71" s="971"/>
      <c r="E71" s="981"/>
      <c r="F71" s="981"/>
      <c r="G71" s="981"/>
      <c r="H71" s="981"/>
      <c r="I71" s="981"/>
      <c r="J71" s="981"/>
      <c r="K71" s="3650"/>
      <c r="L71" s="3795"/>
      <c r="M71" s="3796"/>
      <c r="N71" s="3796"/>
      <c r="O71" s="3796"/>
      <c r="P71" s="3796"/>
      <c r="Q71" s="3796"/>
      <c r="R71" s="3796"/>
      <c r="S71" s="3796"/>
      <c r="T71" s="3796"/>
      <c r="U71" s="3797"/>
      <c r="V71" s="3649"/>
      <c r="W71" s="962"/>
      <c r="X71" s="971"/>
      <c r="Y71" s="948"/>
      <c r="Z71" s="948"/>
      <c r="AA71" s="948"/>
      <c r="AB71" s="948"/>
      <c r="AC71" s="936"/>
      <c r="AD71" s="948"/>
      <c r="AE71" s="948"/>
      <c r="AF71" s="948"/>
      <c r="AG71" s="948"/>
      <c r="AH71" s="897"/>
      <c r="AI71" s="948"/>
      <c r="AJ71" s="936"/>
      <c r="AK71" s="948"/>
      <c r="AL71" s="897"/>
    </row>
    <row r="72" spans="2:38" ht="9.9499999999999993" customHeight="1" x14ac:dyDescent="0.25">
      <c r="B72" s="894"/>
      <c r="D72" s="971"/>
      <c r="E72" s="981"/>
      <c r="F72" s="981"/>
      <c r="G72" s="981"/>
      <c r="H72" s="981"/>
      <c r="I72" s="981"/>
      <c r="J72" s="981"/>
      <c r="K72" s="945"/>
      <c r="L72" s="957"/>
      <c r="M72" s="954"/>
      <c r="N72" s="958"/>
      <c r="O72" s="983"/>
      <c r="P72" s="983"/>
      <c r="Q72" s="983"/>
      <c r="R72" s="956"/>
      <c r="S72" s="957"/>
      <c r="T72" s="954"/>
      <c r="U72" s="958"/>
      <c r="X72" s="979"/>
      <c r="Y72" s="963"/>
      <c r="Z72" s="963"/>
      <c r="AA72" s="963"/>
      <c r="AB72" s="963"/>
      <c r="AC72" s="936"/>
      <c r="AD72" s="964"/>
      <c r="AE72" s="964"/>
      <c r="AF72" s="964"/>
      <c r="AG72" s="964"/>
      <c r="AI72" s="963"/>
      <c r="AJ72" s="936"/>
      <c r="AK72" s="964"/>
    </row>
    <row r="73" spans="2:38" ht="14.25" customHeight="1" x14ac:dyDescent="0.2">
      <c r="B73" s="3665">
        <v>14</v>
      </c>
      <c r="D73" s="971"/>
      <c r="E73" s="981"/>
      <c r="F73" s="981"/>
      <c r="G73" s="981"/>
      <c r="H73" s="981"/>
      <c r="I73" s="981"/>
      <c r="J73" s="981"/>
      <c r="K73" s="950" t="s">
        <v>606</v>
      </c>
      <c r="L73" s="3789" t="s">
        <v>636</v>
      </c>
      <c r="M73" s="3790"/>
      <c r="N73" s="3790"/>
      <c r="O73" s="3790"/>
      <c r="P73" s="3790"/>
      <c r="Q73" s="3790"/>
      <c r="R73" s="3790"/>
      <c r="S73" s="3790"/>
      <c r="T73" s="3790"/>
      <c r="U73" s="3791"/>
      <c r="V73" s="3647" t="s">
        <v>632</v>
      </c>
      <c r="W73" s="962"/>
      <c r="X73" s="971"/>
      <c r="Y73" s="948"/>
      <c r="Z73" s="948"/>
      <c r="AA73" s="948"/>
      <c r="AB73" s="948"/>
      <c r="AC73" s="936"/>
      <c r="AD73" s="948"/>
      <c r="AE73" s="948"/>
      <c r="AF73" s="948"/>
      <c r="AG73" s="948"/>
      <c r="AH73" s="897"/>
      <c r="AI73" s="948"/>
      <c r="AJ73" s="936"/>
      <c r="AK73" s="948"/>
      <c r="AL73" s="897"/>
    </row>
    <row r="74" spans="2:38" ht="5.0999999999999996" customHeight="1" x14ac:dyDescent="0.2">
      <c r="B74" s="3666"/>
      <c r="D74" s="971"/>
      <c r="E74" s="981"/>
      <c r="F74" s="981"/>
      <c r="G74" s="981"/>
      <c r="H74" s="981"/>
      <c r="I74" s="981"/>
      <c r="J74" s="981"/>
      <c r="K74" s="3650">
        <f>$B73</f>
        <v>14</v>
      </c>
      <c r="L74" s="3792"/>
      <c r="M74" s="3793"/>
      <c r="N74" s="3793"/>
      <c r="O74" s="3793"/>
      <c r="P74" s="3793"/>
      <c r="Q74" s="3793"/>
      <c r="R74" s="3793"/>
      <c r="S74" s="3793"/>
      <c r="T74" s="3793"/>
      <c r="U74" s="3794"/>
      <c r="V74" s="3648"/>
      <c r="W74" s="962"/>
      <c r="X74" s="971"/>
      <c r="Y74" s="936"/>
      <c r="Z74" s="936"/>
      <c r="AA74" s="936"/>
      <c r="AB74" s="936"/>
      <c r="AC74" s="936"/>
      <c r="AD74" s="936"/>
      <c r="AE74" s="936"/>
      <c r="AF74" s="936"/>
      <c r="AG74" s="936"/>
      <c r="AH74" s="897"/>
      <c r="AI74" s="936"/>
      <c r="AJ74" s="936"/>
      <c r="AK74" s="936"/>
      <c r="AL74" s="897"/>
    </row>
    <row r="75" spans="2:38" ht="15" customHeight="1" x14ac:dyDescent="0.2">
      <c r="B75" s="3667"/>
      <c r="D75" s="971"/>
      <c r="E75" s="981"/>
      <c r="F75" s="981"/>
      <c r="G75" s="981"/>
      <c r="H75" s="981"/>
      <c r="I75" s="981"/>
      <c r="J75" s="981"/>
      <c r="K75" s="3650"/>
      <c r="L75" s="3795"/>
      <c r="M75" s="3796"/>
      <c r="N75" s="3796"/>
      <c r="O75" s="3796"/>
      <c r="P75" s="3796"/>
      <c r="Q75" s="3796"/>
      <c r="R75" s="3796"/>
      <c r="S75" s="3796"/>
      <c r="T75" s="3796"/>
      <c r="U75" s="3797"/>
      <c r="V75" s="3649"/>
      <c r="W75" s="962"/>
      <c r="X75" s="971"/>
      <c r="Y75" s="948"/>
      <c r="Z75" s="948"/>
      <c r="AA75" s="948"/>
      <c r="AB75" s="948"/>
      <c r="AC75" s="936"/>
      <c r="AD75" s="948"/>
      <c r="AE75" s="948"/>
      <c r="AF75" s="948"/>
      <c r="AG75" s="948"/>
      <c r="AH75" s="897"/>
      <c r="AI75" s="948"/>
      <c r="AJ75" s="936"/>
      <c r="AK75" s="948"/>
      <c r="AL75" s="897"/>
    </row>
    <row r="76" spans="2:38" ht="9.9499999999999993" customHeight="1" x14ac:dyDescent="0.25">
      <c r="B76" s="894"/>
      <c r="D76" s="945"/>
      <c r="E76" s="947"/>
      <c r="F76" s="947"/>
      <c r="G76" s="947"/>
      <c r="H76" s="947"/>
      <c r="I76" s="984"/>
      <c r="J76" s="984"/>
      <c r="K76" s="945"/>
      <c r="L76" s="947"/>
      <c r="M76" s="947"/>
      <c r="N76" s="947"/>
      <c r="O76" s="947"/>
      <c r="P76" s="947"/>
      <c r="Q76" s="947"/>
      <c r="R76" s="947"/>
      <c r="S76" s="947"/>
      <c r="T76" s="947"/>
      <c r="U76" s="947"/>
      <c r="X76" s="979"/>
      <c r="Y76" s="963"/>
      <c r="Z76" s="963"/>
      <c r="AA76" s="963"/>
      <c r="AB76" s="963"/>
      <c r="AC76" s="936"/>
      <c r="AD76" s="964"/>
      <c r="AE76" s="964"/>
      <c r="AF76" s="964"/>
      <c r="AG76" s="964"/>
      <c r="AI76" s="963"/>
      <c r="AJ76" s="936"/>
      <c r="AK76" s="964"/>
    </row>
    <row r="77" spans="2:38" ht="9.9499999999999993" customHeight="1" x14ac:dyDescent="0.2">
      <c r="B77" s="3665"/>
      <c r="D77" s="971"/>
      <c r="E77" s="3798" t="s">
        <v>637</v>
      </c>
      <c r="F77" s="3799"/>
      <c r="G77" s="3800"/>
      <c r="H77" s="985"/>
      <c r="I77" s="933"/>
      <c r="J77" s="933"/>
      <c r="K77" s="933"/>
      <c r="L77" s="933"/>
      <c r="M77" s="933"/>
      <c r="N77" s="933"/>
      <c r="O77" s="933"/>
      <c r="P77" s="933"/>
      <c r="Q77" s="933"/>
      <c r="R77" s="933"/>
      <c r="S77" s="933"/>
      <c r="T77" s="933"/>
      <c r="U77" s="933"/>
      <c r="V77" s="986"/>
      <c r="W77" s="986"/>
      <c r="X77" s="986"/>
      <c r="Y77" s="948"/>
      <c r="Z77" s="948"/>
      <c r="AA77" s="948"/>
      <c r="AB77" s="948"/>
      <c r="AC77" s="936"/>
      <c r="AD77" s="948"/>
      <c r="AE77" s="948"/>
      <c r="AF77" s="948"/>
      <c r="AG77" s="948"/>
      <c r="AH77" s="897"/>
      <c r="AI77" s="948"/>
      <c r="AJ77" s="936"/>
      <c r="AK77" s="948"/>
      <c r="AL77" s="897"/>
    </row>
    <row r="78" spans="2:38" ht="5.0999999999999996" customHeight="1" x14ac:dyDescent="0.2">
      <c r="B78" s="3666"/>
      <c r="D78" s="971"/>
      <c r="E78" s="3801"/>
      <c r="F78" s="3802"/>
      <c r="G78" s="3803"/>
      <c r="H78" s="985"/>
      <c r="I78" s="933"/>
      <c r="J78" s="933"/>
      <c r="K78" s="933"/>
      <c r="L78" s="933"/>
      <c r="M78" s="933"/>
      <c r="N78" s="933"/>
      <c r="O78" s="933"/>
      <c r="P78" s="933"/>
      <c r="Q78" s="933"/>
      <c r="R78" s="933"/>
      <c r="S78" s="933"/>
      <c r="T78" s="933"/>
      <c r="U78" s="933"/>
      <c r="V78" s="986"/>
      <c r="W78" s="986"/>
      <c r="X78" s="986"/>
      <c r="Y78" s="936"/>
      <c r="Z78" s="936"/>
      <c r="AA78" s="936"/>
      <c r="AB78" s="936"/>
      <c r="AC78" s="936"/>
      <c r="AD78" s="936"/>
      <c r="AE78" s="936"/>
      <c r="AF78" s="936"/>
      <c r="AG78" s="936"/>
      <c r="AH78" s="897"/>
      <c r="AI78" s="936"/>
      <c r="AJ78" s="936"/>
      <c r="AK78" s="936"/>
      <c r="AL78" s="897"/>
    </row>
    <row r="79" spans="2:38" ht="9.9499999999999993" customHeight="1" x14ac:dyDescent="0.2">
      <c r="B79" s="3667"/>
      <c r="D79" s="971"/>
      <c r="E79" s="3804"/>
      <c r="F79" s="3805"/>
      <c r="G79" s="3806"/>
      <c r="H79" s="985"/>
      <c r="I79" s="933"/>
      <c r="J79" s="933"/>
      <c r="K79" s="933"/>
      <c r="L79" s="933"/>
      <c r="M79" s="933"/>
      <c r="N79" s="933"/>
      <c r="O79" s="933"/>
      <c r="P79" s="933"/>
      <c r="Q79" s="933"/>
      <c r="R79" s="933"/>
      <c r="S79" s="933"/>
      <c r="T79" s="933"/>
      <c r="U79" s="933"/>
      <c r="V79" s="986"/>
      <c r="W79" s="986"/>
      <c r="X79" s="986"/>
      <c r="Y79" s="948"/>
      <c r="Z79" s="948"/>
      <c r="AA79" s="948"/>
      <c r="AB79" s="948"/>
      <c r="AC79" s="936"/>
      <c r="AD79" s="948"/>
      <c r="AE79" s="948"/>
      <c r="AF79" s="948"/>
      <c r="AG79" s="948"/>
      <c r="AH79" s="897"/>
      <c r="AI79" s="948"/>
      <c r="AJ79" s="936"/>
      <c r="AK79" s="948"/>
      <c r="AL79" s="897"/>
    </row>
    <row r="80" spans="2:38" ht="9.9499999999999993" customHeight="1" x14ac:dyDescent="0.25">
      <c r="B80" s="894"/>
      <c r="D80" s="945"/>
      <c r="E80" s="946"/>
      <c r="F80" s="946"/>
      <c r="G80" s="946"/>
      <c r="H80" s="946"/>
      <c r="I80" s="946"/>
      <c r="J80" s="946"/>
      <c r="K80" s="946"/>
      <c r="L80" s="946"/>
      <c r="M80" s="946"/>
      <c r="N80" s="946"/>
      <c r="O80" s="946"/>
      <c r="P80" s="946"/>
      <c r="Q80" s="946"/>
      <c r="R80" s="946"/>
      <c r="S80" s="946"/>
      <c r="T80" s="946"/>
      <c r="U80" s="946"/>
      <c r="V80" s="946"/>
      <c r="W80" s="963"/>
      <c r="X80" s="946"/>
      <c r="Y80" s="946"/>
      <c r="Z80" s="946"/>
      <c r="AA80" s="946"/>
      <c r="AB80" s="946"/>
      <c r="AC80" s="946"/>
      <c r="AD80" s="947"/>
      <c r="AE80" s="947"/>
      <c r="AF80" s="947"/>
      <c r="AG80" s="947"/>
      <c r="AH80" s="935"/>
      <c r="AI80" s="935"/>
      <c r="AJ80" s="935"/>
      <c r="AK80" s="947"/>
      <c r="AL80" s="987"/>
    </row>
  </sheetData>
  <mergeCells count="95">
    <mergeCell ref="B73:B75"/>
    <mergeCell ref="L73:U75"/>
    <mergeCell ref="V73:V75"/>
    <mergeCell ref="K74:K75"/>
    <mergeCell ref="B77:B79"/>
    <mergeCell ref="E77:G79"/>
    <mergeCell ref="V69:V71"/>
    <mergeCell ref="K70:K71"/>
    <mergeCell ref="B61:B63"/>
    <mergeCell ref="E61:G63"/>
    <mergeCell ref="H61:H63"/>
    <mergeCell ref="L61:U63"/>
    <mergeCell ref="D62:D63"/>
    <mergeCell ref="K62:K63"/>
    <mergeCell ref="B65:B67"/>
    <mergeCell ref="L65:U67"/>
    <mergeCell ref="K66:K67"/>
    <mergeCell ref="B69:B71"/>
    <mergeCell ref="L69:U71"/>
    <mergeCell ref="B57:B59"/>
    <mergeCell ref="E57:G59"/>
    <mergeCell ref="H57:H59"/>
    <mergeCell ref="L57:N59"/>
    <mergeCell ref="O57:O59"/>
    <mergeCell ref="D58:D59"/>
    <mergeCell ref="K58:K59"/>
    <mergeCell ref="B49:B51"/>
    <mergeCell ref="E49:G51"/>
    <mergeCell ref="L49:O51"/>
    <mergeCell ref="D50:D51"/>
    <mergeCell ref="K50:K51"/>
    <mergeCell ref="B53:B55"/>
    <mergeCell ref="E53:G55"/>
    <mergeCell ref="L53:N55"/>
    <mergeCell ref="D54:D55"/>
    <mergeCell ref="K54:K55"/>
    <mergeCell ref="Y42:AA44"/>
    <mergeCell ref="AD42:AF44"/>
    <mergeCell ref="AI42:AK44"/>
    <mergeCell ref="B45:B47"/>
    <mergeCell ref="E45:G47"/>
    <mergeCell ref="S45:U47"/>
    <mergeCell ref="D46:D47"/>
    <mergeCell ref="R46:R47"/>
    <mergeCell ref="B35:B37"/>
    <mergeCell ref="E35:G37"/>
    <mergeCell ref="L35:N37"/>
    <mergeCell ref="D36:D37"/>
    <mergeCell ref="K36:K37"/>
    <mergeCell ref="B39:B41"/>
    <mergeCell ref="E39:G41"/>
    <mergeCell ref="L39:N41"/>
    <mergeCell ref="D40:D41"/>
    <mergeCell ref="K40:K41"/>
    <mergeCell ref="B27:B29"/>
    <mergeCell ref="Y27:AK29"/>
    <mergeCell ref="X28:X29"/>
    <mergeCell ref="B31:B33"/>
    <mergeCell ref="Y31:AK33"/>
    <mergeCell ref="X32:X33"/>
    <mergeCell ref="B19:B21"/>
    <mergeCell ref="E19:U21"/>
    <mergeCell ref="D20:D21"/>
    <mergeCell ref="B23:B25"/>
    <mergeCell ref="E23:U25"/>
    <mergeCell ref="V23:V25"/>
    <mergeCell ref="D24:D25"/>
    <mergeCell ref="Y12:AK14"/>
    <mergeCell ref="E15:G17"/>
    <mergeCell ref="L15:N17"/>
    <mergeCell ref="S15:U17"/>
    <mergeCell ref="Y15:AA17"/>
    <mergeCell ref="AD15:AF17"/>
    <mergeCell ref="AI15:AK17"/>
    <mergeCell ref="R16:R17"/>
    <mergeCell ref="X12:X17"/>
    <mergeCell ref="B12:B17"/>
    <mergeCell ref="D12:D17"/>
    <mergeCell ref="E12:G14"/>
    <mergeCell ref="K12:K17"/>
    <mergeCell ref="L12:U14"/>
    <mergeCell ref="AP5:AQ5"/>
    <mergeCell ref="H6:AB6"/>
    <mergeCell ref="AD6:AF6"/>
    <mergeCell ref="AL6:AL7"/>
    <mergeCell ref="B10:R10"/>
    <mergeCell ref="S10:AK10"/>
    <mergeCell ref="B2:G7"/>
    <mergeCell ref="O2:P2"/>
    <mergeCell ref="V2:AB2"/>
    <mergeCell ref="AD2:AL2"/>
    <mergeCell ref="M3:N3"/>
    <mergeCell ref="U3:AB3"/>
    <mergeCell ref="AD4:AL5"/>
    <mergeCell ref="H5:AB5"/>
  </mergeCells>
  <printOptions horizontalCentered="1"/>
  <pageMargins left="0" right="0" top="0.39370078740157483" bottom="0.39370078740157483" header="0" footer="0"/>
  <pageSetup paperSize="8" scale="65" pageOrder="overThenDown" orientation="landscape" horizontalDpi="4294967293" r:id="rId1"/>
  <headerFooter alignWithMargins="0">
    <oddFooter>&amp;RImprimé le :&amp;D</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28</vt:i4>
      </vt:variant>
      <vt:variant>
        <vt:lpstr>Plages nommées</vt:lpstr>
      </vt:variant>
      <vt:variant>
        <vt:i4>11</vt:i4>
      </vt:variant>
    </vt:vector>
  </HeadingPairs>
  <TitlesOfParts>
    <vt:vector size="39" baseType="lpstr">
      <vt:lpstr>Nota</vt:lpstr>
      <vt:lpstr>Transmission des savoirs.13.03</vt:lpstr>
      <vt:lpstr>Utilitaires</vt:lpstr>
      <vt:lpstr>Epurer un texte 2023</vt:lpstr>
      <vt:lpstr>Comprendre pour Transmettre</vt:lpstr>
      <vt:lpstr>Feuil1</vt:lpstr>
      <vt:lpstr>Patisserie</vt:lpstr>
      <vt:lpstr>NC.04 incident à réception</vt:lpstr>
      <vt:lpstr>MS Desserts manipulés 3</vt:lpstr>
      <vt:lpstr>Safe Ragout Boeuf</vt:lpstr>
      <vt:lpstr>Classement par N° de lots</vt:lpstr>
      <vt:lpstr>1.Comment.Elaborer.un.Menu</vt:lpstr>
      <vt:lpstr>2.Plan.Alimentaire.Midi.Soir</vt:lpstr>
      <vt:lpstr>Grille de menus</vt:lpstr>
      <vt:lpstr>3.Quelques.Denrées</vt:lpstr>
      <vt:lpstr>Cahier de commandes</vt:lpstr>
      <vt:lpstr>Mode d'emploi</vt:lpstr>
      <vt:lpstr>Amélioration.recettes</vt:lpstr>
      <vt:lpstr>Notation.des.plats</vt:lpstr>
      <vt:lpstr>etiq dossiers suspendus</vt:lpstr>
      <vt:lpstr>diagrammes</vt:lpstr>
      <vt:lpstr>Diagramme.Production.Type</vt:lpstr>
      <vt:lpstr>plan nettoyage</vt:lpstr>
      <vt:lpstr>Auto-controle N° 2</vt:lpstr>
      <vt:lpstr>Méthodes modele B</vt:lpstr>
      <vt:lpstr>exemple de rapport</vt:lpstr>
      <vt:lpstr>Critères charcuterie</vt:lpstr>
      <vt:lpstr>aide.evaluation</vt:lpstr>
      <vt:lpstr>'Grille de menus'!Impression_des_titres</vt:lpstr>
      <vt:lpstr>aide.evaluation!Zone_d_impression</vt:lpstr>
      <vt:lpstr>'Cahier de commandes'!Zone_d_impression</vt:lpstr>
      <vt:lpstr>Diagramme.Production.Type!Zone_d_impression</vt:lpstr>
      <vt:lpstr>'etiq dossiers suspendus'!Zone_d_impression</vt:lpstr>
      <vt:lpstr>'Grille de menus'!Zone_d_impression</vt:lpstr>
      <vt:lpstr>'Méthodes modele B'!Zone_d_impression</vt:lpstr>
      <vt:lpstr>'Mode d''emploi'!Zone_d_impression</vt:lpstr>
      <vt:lpstr>'NC.04 incident à réception'!Zone_d_impression</vt:lpstr>
      <vt:lpstr>'plan nettoyage'!Zone_d_impression</vt:lpstr>
      <vt:lpstr>'Safe Ragout Boeuf'!Zone_d_impression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Joel Leboucher</dc:creator>
  <cp:lastModifiedBy>Joel Leboucher</cp:lastModifiedBy>
  <dcterms:created xsi:type="dcterms:W3CDTF">2023-03-05T19:07:31Z</dcterms:created>
  <dcterms:modified xsi:type="dcterms:W3CDTF">2023-03-31T08:21:05Z</dcterms:modified>
</cp:coreProperties>
</file>